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ED08D957-71EE-47FF-A1B7-318C3F55DCE5}" xr6:coauthVersionLast="47" xr6:coauthVersionMax="47" xr10:uidLastSave="{00000000-0000-0000-0000-000000000000}"/>
  <bookViews>
    <workbookView xWindow="0" yWindow="0" windowWidth="0" windowHeight="0" xr2:uid="{00000000-000D-0000-FFFF-FFFF00000000}"/>
  </bookViews>
  <sheets>
    <sheet name="Monthly Headcount" sheetId="1" r:id="rId1"/>
    <sheet name="YTD Headcount" sheetId="2" r:id="rId2"/>
    <sheet name="Copy YTD Headcount-Board" sheetId="3" r:id="rId3"/>
    <sheet name="Payroll - Monthly" sheetId="4" r:id="rId4"/>
    <sheet name="Quarterly Recruitment Summary" sheetId="5" r:id="rId5"/>
    <sheet name="New Hires Update" sheetId="6" r:id="rId6"/>
    <sheet name="Transfers &amp; Promotion" sheetId="7" r:id="rId7"/>
    <sheet name="MPC to BTO Ratio" sheetId="8" r:id="rId8"/>
    <sheet name="Changed Revenue MPC to BTO Rati" sheetId="9" r:id="rId9"/>
    <sheet name="Expatriates Management" sheetId="10" r:id="rId10"/>
    <sheet name="Performance Management" sheetId="11" r:id="rId11"/>
    <sheet name="Turnover" sheetId="12" r:id="rId12"/>
    <sheet name="Employee Wellbeing" sheetId="13" r:id="rId13"/>
    <sheet name="Training Report" sheetId="14" r:id="rId14"/>
    <sheet name="Stakeholder Engagements" sheetId="15" r:id="rId15"/>
    <sheet name="Disciplinary Report" sheetId="16" r:id="rId16"/>
    <sheet name="Appendix1 Exit List" sheetId="17" r:id="rId17"/>
    <sheet name="Appendix5 Regrettable Exist " sheetId="18" r:id="rId18"/>
    <sheet name="Appendix2 Expatriate List" sheetId="19" r:id="rId19"/>
    <sheet name="Leave liability Report" sheetId="20" r:id="rId20"/>
    <sheet name="Payroll Dahsboard" sheetId="21" state="hidden" r:id="rId21"/>
    <sheet name="Payroll Dashboard" sheetId="22" state="hidden" r:id="rId22"/>
    <sheet name="Appendix3 Disciplinary list" sheetId="23" r:id="rId23"/>
    <sheet name="Copy of Appendix3 Disciplinary " sheetId="24" r:id="rId24"/>
    <sheet name="Appendix4Training Details" sheetId="25" r:id="rId25"/>
    <sheet name="Appendix6 Leave Liability" sheetId="26" r:id="rId26"/>
  </sheets>
  <definedNames>
    <definedName name="_xlnm._FilterDatabase" localSheetId="5" hidden="1">'New Hires Update'!$C$2:$O$303</definedName>
    <definedName name="_xlnm._FilterDatabase" localSheetId="16" hidden="1">'Appendix1 Exit List'!$A$3:$Q$90</definedName>
    <definedName name="_xlnm._FilterDatabase" localSheetId="18" hidden="1">'Appendix2 Expatriate List'!$A$3:$AA$89</definedName>
    <definedName name="_xlnm._FilterDatabase" localSheetId="22" hidden="1">'Appendix3 Disciplinary list'!$C$2:$R$21</definedName>
    <definedName name="Z_49D48E7C_95F4_4457_B1FD_BD7B9418DC36_.wvu.FilterData" localSheetId="13" hidden="1">'Training Report'!$A$22:$J$62</definedName>
    <definedName name="Z_49D48E7C_95F4_4457_B1FD_BD7B9418DC36_.wvu.FilterData" localSheetId="15" hidden="1">'Disciplinary Report'!$A$4:$J$73</definedName>
    <definedName name="Z_49D48E7C_95F4_4457_B1FD_BD7B9418DC36_.wvu.FilterData" localSheetId="16" hidden="1">'Appendix1 Exit List'!$A$3:$R$64</definedName>
  </definedNames>
  <calcPr calcId="191028"/>
  <customWorkbookViews>
    <customWorkbookView name="Filter 1" guid="{49D48E7C-95F4-4457-B1FD-BD7B9418DC36}"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r6imOTY7FcAC7k7VVt1xB8T064RvuZvBwT8wHnaVmY="/>
    </ext>
  </extLst>
</workbook>
</file>

<file path=xl/calcChain.xml><?xml version="1.0" encoding="utf-8"?>
<calcChain xmlns="http://schemas.openxmlformats.org/spreadsheetml/2006/main">
  <c r="H22" i="26" l="1"/>
  <c r="G22" i="26"/>
  <c r="F22" i="26"/>
  <c r="E22" i="26"/>
  <c r="D22" i="26"/>
  <c r="C22" i="26"/>
  <c r="I21" i="26"/>
  <c r="I20" i="26"/>
  <c r="I19" i="26"/>
  <c r="I18" i="26"/>
  <c r="I17" i="26"/>
  <c r="I16" i="26"/>
  <c r="I15" i="26"/>
  <c r="I14" i="26"/>
  <c r="I13" i="26"/>
  <c r="I12" i="26"/>
  <c r="I11" i="26"/>
  <c r="I10" i="26"/>
  <c r="I9" i="26"/>
  <c r="I8" i="26"/>
  <c r="I7" i="26"/>
  <c r="I6" i="26"/>
  <c r="I22" i="26" s="1"/>
  <c r="K223" i="25"/>
  <c r="K222" i="25"/>
  <c r="K221" i="25"/>
  <c r="K220" i="25"/>
  <c r="K219" i="25"/>
  <c r="K218" i="25"/>
  <c r="K217" i="25"/>
  <c r="K216" i="25"/>
  <c r="K215" i="25"/>
  <c r="K214" i="25"/>
  <c r="K213" i="25"/>
  <c r="K212" i="25"/>
  <c r="K211" i="25"/>
  <c r="K210" i="25"/>
  <c r="K209" i="25"/>
  <c r="K208" i="25"/>
  <c r="K207" i="25"/>
  <c r="K206" i="25"/>
  <c r="K205" i="25"/>
  <c r="K204" i="25"/>
  <c r="K203" i="25"/>
  <c r="K202" i="25"/>
  <c r="K201" i="25"/>
  <c r="K200" i="25"/>
  <c r="K199" i="25"/>
  <c r="K198" i="25"/>
  <c r="K197" i="25"/>
  <c r="K196" i="25"/>
  <c r="K195" i="25"/>
  <c r="K194" i="25"/>
  <c r="K193" i="25"/>
  <c r="K192" i="25"/>
  <c r="K191" i="25"/>
  <c r="K190" i="25"/>
  <c r="K189" i="25"/>
  <c r="L188" i="25"/>
  <c r="K188" i="25"/>
  <c r="K187" i="25"/>
  <c r="L186" i="25"/>
  <c r="K186" i="25"/>
  <c r="K185" i="25"/>
  <c r="K184" i="25"/>
  <c r="K183" i="25"/>
  <c r="K182" i="25"/>
  <c r="K181" i="25"/>
  <c r="K180" i="25"/>
  <c r="K179" i="25"/>
  <c r="K178" i="25"/>
  <c r="K177" i="25"/>
  <c r="K176" i="25"/>
  <c r="K175" i="25"/>
  <c r="K174" i="25"/>
  <c r="K173" i="25"/>
  <c r="K172" i="25"/>
  <c r="K171" i="25"/>
  <c r="K170" i="25"/>
  <c r="K169" i="25"/>
  <c r="K168" i="25"/>
  <c r="K167" i="25"/>
  <c r="K166" i="25"/>
  <c r="K165" i="25"/>
  <c r="K164" i="25"/>
  <c r="K163" i="25"/>
  <c r="K162" i="25"/>
  <c r="K161" i="25"/>
  <c r="K160" i="25"/>
  <c r="K159" i="25"/>
  <c r="K158" i="25"/>
  <c r="K157" i="25"/>
  <c r="K155" i="25"/>
  <c r="K154" i="25"/>
  <c r="K152" i="25"/>
  <c r="K151" i="25"/>
  <c r="K150" i="25"/>
  <c r="K149" i="25"/>
  <c r="K148" i="25"/>
  <c r="K147" i="25"/>
  <c r="K146" i="25"/>
  <c r="K145" i="25"/>
  <c r="K144" i="25"/>
  <c r="K143" i="25"/>
  <c r="K142" i="25"/>
  <c r="K141" i="25"/>
  <c r="K140" i="25"/>
  <c r="K139" i="25"/>
  <c r="K138" i="25"/>
  <c r="K105" i="25"/>
  <c r="K104" i="25"/>
  <c r="K103" i="25"/>
  <c r="K102" i="25"/>
  <c r="K101" i="25"/>
  <c r="K100" i="25"/>
  <c r="K99" i="25"/>
  <c r="K98" i="25"/>
  <c r="K97" i="25"/>
  <c r="K96" i="25"/>
  <c r="K95" i="25"/>
  <c r="K94" i="25"/>
  <c r="K93" i="25"/>
  <c r="K92" i="25"/>
  <c r="K91" i="25"/>
  <c r="K90" i="25"/>
  <c r="K89" i="25"/>
  <c r="K88" i="25"/>
  <c r="K87" i="25"/>
  <c r="K86" i="25"/>
  <c r="K85" i="25"/>
  <c r="K84" i="25"/>
  <c r="K83" i="25"/>
  <c r="K82" i="25"/>
  <c r="K81" i="25"/>
  <c r="K80" i="25"/>
  <c r="K79" i="25"/>
  <c r="K78" i="25"/>
  <c r="K77" i="25"/>
  <c r="K76" i="25"/>
  <c r="K75" i="25"/>
  <c r="K74" i="25"/>
  <c r="K73" i="25"/>
  <c r="K72" i="25"/>
  <c r="K71" i="25"/>
  <c r="K70" i="25"/>
  <c r="K69" i="25"/>
  <c r="K68" i="25"/>
  <c r="K67" i="25"/>
  <c r="K66" i="25"/>
  <c r="K65" i="25"/>
  <c r="K64" i="25"/>
  <c r="K63" i="25"/>
  <c r="K62" i="25"/>
  <c r="K61" i="25"/>
  <c r="K60" i="25"/>
  <c r="K59" i="25"/>
  <c r="K58" i="25"/>
  <c r="K57" i="25"/>
  <c r="K56" i="25"/>
  <c r="K55" i="25"/>
  <c r="K54" i="25"/>
  <c r="K53" i="25"/>
  <c r="K52" i="25"/>
  <c r="K51" i="25"/>
  <c r="K50" i="25"/>
  <c r="K49" i="25"/>
  <c r="K48" i="25"/>
  <c r="K47" i="25"/>
  <c r="K46" i="25"/>
  <c r="K45" i="25"/>
  <c r="K44" i="25"/>
  <c r="K43" i="25"/>
  <c r="K42" i="25"/>
  <c r="K41" i="25"/>
  <c r="K40" i="25"/>
  <c r="K39" i="25"/>
  <c r="K38" i="25"/>
  <c r="L37" i="25"/>
  <c r="K37" i="25"/>
  <c r="K36" i="25"/>
  <c r="L35" i="25"/>
  <c r="K35" i="25"/>
  <c r="L34" i="25"/>
  <c r="K34" i="25"/>
  <c r="L33" i="25"/>
  <c r="K33" i="25"/>
  <c r="L32" i="25"/>
  <c r="K32" i="25"/>
  <c r="L31" i="25"/>
  <c r="K31" i="25"/>
  <c r="K30" i="25"/>
  <c r="L29" i="25"/>
  <c r="K29" i="25"/>
  <c r="L28" i="25"/>
  <c r="K28" i="25"/>
  <c r="K27" i="25"/>
  <c r="L25" i="25"/>
  <c r="K25" i="25"/>
  <c r="K24" i="25"/>
  <c r="L23" i="25"/>
  <c r="K23" i="25"/>
  <c r="L22" i="25"/>
  <c r="K22" i="25"/>
  <c r="K21" i="25"/>
  <c r="L20" i="25"/>
  <c r="K20" i="25"/>
  <c r="L19" i="25"/>
  <c r="K19" i="25"/>
  <c r="L18" i="25"/>
  <c r="K18" i="25"/>
  <c r="L17" i="25"/>
  <c r="K17" i="25"/>
  <c r="L16" i="25"/>
  <c r="K16" i="25"/>
  <c r="L15" i="25"/>
  <c r="K15" i="25"/>
  <c r="L14" i="25"/>
  <c r="K14" i="25"/>
  <c r="L13" i="25"/>
  <c r="K13" i="25"/>
  <c r="L12" i="25"/>
  <c r="K12" i="25"/>
  <c r="L11" i="25"/>
  <c r="K11" i="25"/>
  <c r="L10" i="25"/>
  <c r="K10" i="25"/>
  <c r="L9" i="25"/>
  <c r="L224" i="25" s="1"/>
  <c r="K9" i="25"/>
  <c r="K8" i="25"/>
  <c r="K7" i="25"/>
  <c r="K6" i="25"/>
  <c r="K5" i="25"/>
  <c r="K4" i="25"/>
  <c r="K3" i="25"/>
  <c r="K224" i="25" s="1"/>
  <c r="W8" i="24"/>
  <c r="V8" i="24"/>
  <c r="U8" i="24"/>
  <c r="T8" i="24"/>
  <c r="S8" i="24"/>
  <c r="R8" i="24"/>
  <c r="Q7" i="24"/>
  <c r="Q6" i="24"/>
  <c r="Q5" i="24"/>
  <c r="Q8" i="24" s="1"/>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AA32" i="23"/>
  <c r="Z32" i="23"/>
  <c r="Y32" i="23"/>
  <c r="X32" i="23"/>
  <c r="W32" i="23"/>
  <c r="V32" i="23"/>
  <c r="O32" i="23"/>
  <c r="U31" i="23"/>
  <c r="O31" i="23"/>
  <c r="O30" i="23"/>
  <c r="O29" i="23"/>
  <c r="O28" i="23"/>
  <c r="U26" i="23"/>
  <c r="O26" i="23"/>
  <c r="U25" i="23"/>
  <c r="U32" i="23" s="1"/>
  <c r="O25" i="23"/>
  <c r="AA24" i="23"/>
  <c r="Z24" i="23"/>
  <c r="Y24" i="23"/>
  <c r="X24" i="23"/>
  <c r="W24" i="23"/>
  <c r="V24" i="23"/>
  <c r="O24" i="23"/>
  <c r="U23" i="23"/>
  <c r="U24" i="23" s="1"/>
  <c r="O19" i="23"/>
  <c r="AA17" i="23"/>
  <c r="Z17" i="23"/>
  <c r="Y17" i="23"/>
  <c r="X17" i="23"/>
  <c r="W17" i="23"/>
  <c r="V17" i="23"/>
  <c r="O17" i="23"/>
  <c r="U16" i="23"/>
  <c r="O16" i="23"/>
  <c r="U15" i="23"/>
  <c r="O15" i="23"/>
  <c r="U14" i="23"/>
  <c r="O14" i="23"/>
  <c r="U13" i="23"/>
  <c r="O13" i="23"/>
  <c r="U12" i="23"/>
  <c r="O12" i="23"/>
  <c r="U11" i="23"/>
  <c r="O11" i="23"/>
  <c r="U10" i="23"/>
  <c r="O10" i="23"/>
  <c r="U9" i="23"/>
  <c r="U17" i="23" s="1"/>
  <c r="O9" i="23"/>
  <c r="AA8" i="23"/>
  <c r="Z8" i="23"/>
  <c r="Y8" i="23"/>
  <c r="X8" i="23"/>
  <c r="W8" i="23"/>
  <c r="V8" i="23"/>
  <c r="O8" i="23"/>
  <c r="U7" i="23"/>
  <c r="O7" i="23"/>
  <c r="U6" i="23"/>
  <c r="O6" i="23"/>
  <c r="U5" i="23"/>
  <c r="U8" i="23" s="1"/>
  <c r="O5" i="23"/>
  <c r="O4" i="23"/>
  <c r="O3" i="23"/>
  <c r="U14" i="22"/>
  <c r="R14" i="22"/>
  <c r="O14" i="22"/>
  <c r="L14" i="22"/>
  <c r="I14" i="22"/>
  <c r="F14" i="22"/>
  <c r="C14" i="22"/>
  <c r="U13" i="22"/>
  <c r="R13" i="22"/>
  <c r="O13" i="22"/>
  <c r="L13" i="22"/>
  <c r="I13" i="22"/>
  <c r="F13" i="22"/>
  <c r="C13" i="22"/>
  <c r="C12" i="22"/>
  <c r="C11" i="22"/>
  <c r="C10" i="22"/>
  <c r="W9" i="22"/>
  <c r="T9" i="22"/>
  <c r="Q9" i="22"/>
  <c r="N9" i="22"/>
  <c r="K9" i="22"/>
  <c r="C9" i="22"/>
  <c r="G8" i="22"/>
  <c r="F8" i="22"/>
  <c r="C8" i="22"/>
  <c r="H7" i="22"/>
  <c r="C7" i="22"/>
  <c r="C6" i="22"/>
  <c r="C5" i="22"/>
  <c r="U4" i="22"/>
  <c r="R4" i="22"/>
  <c r="O4" i="22"/>
  <c r="L4" i="22"/>
  <c r="I4" i="22"/>
  <c r="G4" i="22"/>
  <c r="F4" i="22"/>
  <c r="D4" i="22"/>
  <c r="C4" i="22"/>
  <c r="V3" i="22"/>
  <c r="U3" i="22"/>
  <c r="S3" i="22"/>
  <c r="R3" i="22"/>
  <c r="P3" i="22"/>
  <c r="O3" i="22"/>
  <c r="M3" i="22"/>
  <c r="L3" i="22"/>
  <c r="J3" i="22"/>
  <c r="I3" i="22"/>
  <c r="G3" i="22"/>
  <c r="F3" i="22"/>
  <c r="D3" i="22"/>
  <c r="C3" i="22"/>
  <c r="U146" i="21"/>
  <c r="R146" i="21"/>
  <c r="O146" i="21"/>
  <c r="L146" i="21"/>
  <c r="I146" i="21"/>
  <c r="F146" i="21"/>
  <c r="C146" i="21"/>
  <c r="U145" i="21"/>
  <c r="R145" i="21"/>
  <c r="O145" i="21"/>
  <c r="L145" i="21"/>
  <c r="I145" i="21"/>
  <c r="F145" i="21"/>
  <c r="C145" i="21"/>
  <c r="C144" i="21"/>
  <c r="C143" i="21"/>
  <c r="C142" i="21"/>
  <c r="W141" i="21"/>
  <c r="T141" i="21"/>
  <c r="Q141" i="21"/>
  <c r="N141" i="21"/>
  <c r="K141" i="21"/>
  <c r="C141" i="21"/>
  <c r="G140" i="21"/>
  <c r="F140" i="21"/>
  <c r="C140" i="21"/>
  <c r="H139" i="21"/>
  <c r="C139" i="21"/>
  <c r="C138" i="21"/>
  <c r="C137" i="21"/>
  <c r="U136" i="21"/>
  <c r="R136" i="21"/>
  <c r="O136" i="21"/>
  <c r="L136" i="21"/>
  <c r="I136" i="21"/>
  <c r="G136" i="21"/>
  <c r="F136" i="21"/>
  <c r="D136" i="21"/>
  <c r="C136" i="21"/>
  <c r="V135" i="21"/>
  <c r="U135" i="21"/>
  <c r="S135" i="21"/>
  <c r="R135" i="21"/>
  <c r="P135" i="21"/>
  <c r="O135" i="21"/>
  <c r="M135" i="21"/>
  <c r="L135" i="21"/>
  <c r="J135" i="21"/>
  <c r="I135" i="21"/>
  <c r="G135" i="21"/>
  <c r="F135" i="21"/>
  <c r="D135" i="21"/>
  <c r="C135" i="21"/>
  <c r="U134" i="21"/>
  <c r="R134" i="21"/>
  <c r="O134" i="21"/>
  <c r="L134" i="21"/>
  <c r="I134" i="21"/>
  <c r="F134" i="21"/>
  <c r="C134" i="21"/>
  <c r="U133" i="21"/>
  <c r="R133" i="21"/>
  <c r="O133" i="21"/>
  <c r="L133" i="21"/>
  <c r="I133" i="21"/>
  <c r="F133" i="21"/>
  <c r="C133" i="21"/>
  <c r="C132" i="21"/>
  <c r="C131" i="21"/>
  <c r="C130" i="21"/>
  <c r="W129" i="21"/>
  <c r="T129" i="21"/>
  <c r="Q129" i="21"/>
  <c r="N129" i="21"/>
  <c r="K129" i="21"/>
  <c r="C129" i="21"/>
  <c r="G128" i="21"/>
  <c r="F128" i="21"/>
  <c r="C128" i="21"/>
  <c r="H127" i="21"/>
  <c r="C127" i="21"/>
  <c r="C126" i="21"/>
  <c r="C125" i="21"/>
  <c r="U124" i="21"/>
  <c r="R124" i="21"/>
  <c r="O124" i="21"/>
  <c r="L124" i="21"/>
  <c r="I124" i="21"/>
  <c r="G124" i="21"/>
  <c r="F124" i="21"/>
  <c r="D124" i="21"/>
  <c r="C124" i="21"/>
  <c r="V123" i="21"/>
  <c r="U123" i="21"/>
  <c r="S123" i="21"/>
  <c r="R123" i="21"/>
  <c r="P123" i="21"/>
  <c r="O123" i="21"/>
  <c r="M123" i="21"/>
  <c r="L123" i="21"/>
  <c r="J123" i="21"/>
  <c r="I123" i="21"/>
  <c r="G123" i="21"/>
  <c r="F123" i="21"/>
  <c r="D123" i="21"/>
  <c r="C123" i="21"/>
  <c r="U122" i="21"/>
  <c r="R122" i="21"/>
  <c r="O122" i="21"/>
  <c r="L122" i="21"/>
  <c r="I122" i="21"/>
  <c r="F122" i="21"/>
  <c r="C122" i="21"/>
  <c r="U121" i="21"/>
  <c r="R121" i="21"/>
  <c r="O121" i="21"/>
  <c r="L121" i="21"/>
  <c r="I121" i="21"/>
  <c r="F121" i="21"/>
  <c r="C121" i="21"/>
  <c r="C120" i="21"/>
  <c r="C119" i="21"/>
  <c r="C118" i="21"/>
  <c r="W117" i="21"/>
  <c r="T117" i="21"/>
  <c r="Q117" i="21"/>
  <c r="N117" i="21"/>
  <c r="K117" i="21"/>
  <c r="C117" i="21"/>
  <c r="G116" i="21"/>
  <c r="F116" i="21"/>
  <c r="C116" i="21"/>
  <c r="H115" i="21"/>
  <c r="C115" i="21"/>
  <c r="C114" i="21"/>
  <c r="C113" i="21"/>
  <c r="U112" i="21"/>
  <c r="R112" i="21"/>
  <c r="O112" i="21"/>
  <c r="L112" i="21"/>
  <c r="I112" i="21"/>
  <c r="G112" i="21"/>
  <c r="F112" i="21"/>
  <c r="D112" i="21"/>
  <c r="C112" i="21"/>
  <c r="V111" i="21"/>
  <c r="U111" i="21"/>
  <c r="S111" i="21"/>
  <c r="R111" i="21"/>
  <c r="P111" i="21"/>
  <c r="O111" i="21"/>
  <c r="M111" i="21"/>
  <c r="L111" i="21"/>
  <c r="J111" i="21"/>
  <c r="I111" i="21"/>
  <c r="G111" i="21"/>
  <c r="F111" i="21"/>
  <c r="D111" i="21"/>
  <c r="C111" i="21"/>
  <c r="U110" i="21"/>
  <c r="R110" i="21"/>
  <c r="O110" i="21"/>
  <c r="L110" i="21"/>
  <c r="I110" i="21"/>
  <c r="F110" i="21"/>
  <c r="C110" i="21"/>
  <c r="U109" i="21"/>
  <c r="R109" i="21"/>
  <c r="O109" i="21"/>
  <c r="L109" i="21"/>
  <c r="I109" i="21"/>
  <c r="F109" i="21"/>
  <c r="C109" i="21"/>
  <c r="C108" i="21"/>
  <c r="C107" i="21"/>
  <c r="C106" i="21"/>
  <c r="W105" i="21"/>
  <c r="T105" i="21"/>
  <c r="Q105" i="21"/>
  <c r="N105" i="21"/>
  <c r="K105" i="21"/>
  <c r="C105" i="21"/>
  <c r="G104" i="21"/>
  <c r="F104" i="21"/>
  <c r="C104" i="21"/>
  <c r="H103" i="21"/>
  <c r="C103" i="21"/>
  <c r="C102" i="21"/>
  <c r="C101" i="21"/>
  <c r="U100" i="21"/>
  <c r="R100" i="21"/>
  <c r="O100" i="21"/>
  <c r="L100" i="21"/>
  <c r="I100" i="21"/>
  <c r="G100" i="21"/>
  <c r="F100" i="21"/>
  <c r="D100" i="21"/>
  <c r="C100" i="21"/>
  <c r="V99" i="21"/>
  <c r="U99" i="21"/>
  <c r="S99" i="21"/>
  <c r="R99" i="21"/>
  <c r="P99" i="21"/>
  <c r="O99" i="21"/>
  <c r="M99" i="21"/>
  <c r="L99" i="21"/>
  <c r="J99" i="21"/>
  <c r="I99" i="21"/>
  <c r="G99" i="21"/>
  <c r="F99" i="21"/>
  <c r="D99" i="21"/>
  <c r="C99" i="21"/>
  <c r="U98" i="21"/>
  <c r="R98" i="21"/>
  <c r="O98" i="21"/>
  <c r="L98" i="21"/>
  <c r="I98" i="21"/>
  <c r="F98" i="21"/>
  <c r="C98" i="21"/>
  <c r="U97" i="21"/>
  <c r="R97" i="21"/>
  <c r="O97" i="21"/>
  <c r="L97" i="21"/>
  <c r="I97" i="21"/>
  <c r="F97" i="21"/>
  <c r="C97" i="21"/>
  <c r="C96" i="21"/>
  <c r="C95" i="21"/>
  <c r="C94" i="21"/>
  <c r="W93" i="21"/>
  <c r="T93" i="21"/>
  <c r="Q93" i="21"/>
  <c r="N93" i="21"/>
  <c r="K93" i="21"/>
  <c r="C93" i="21"/>
  <c r="G92" i="21"/>
  <c r="F92" i="21"/>
  <c r="C92" i="21"/>
  <c r="H91" i="21"/>
  <c r="C91" i="21"/>
  <c r="C90" i="21"/>
  <c r="C89" i="21"/>
  <c r="U88" i="21"/>
  <c r="R88" i="21"/>
  <c r="O88" i="21"/>
  <c r="L88" i="21"/>
  <c r="I88" i="21"/>
  <c r="G88" i="21"/>
  <c r="F88" i="21"/>
  <c r="D88" i="21"/>
  <c r="C88" i="21"/>
  <c r="V87" i="21"/>
  <c r="U87" i="21"/>
  <c r="S87" i="21"/>
  <c r="R87" i="21"/>
  <c r="P87" i="21"/>
  <c r="O87" i="21"/>
  <c r="M87" i="21"/>
  <c r="L87" i="21"/>
  <c r="J87" i="21"/>
  <c r="I87" i="21"/>
  <c r="G87" i="21"/>
  <c r="F87" i="21"/>
  <c r="D87" i="21"/>
  <c r="C87" i="21"/>
  <c r="U86" i="21"/>
  <c r="R86" i="21"/>
  <c r="O86" i="21"/>
  <c r="L86" i="21"/>
  <c r="I86" i="21"/>
  <c r="F86" i="21"/>
  <c r="C86" i="21"/>
  <c r="U85" i="21"/>
  <c r="R85" i="21"/>
  <c r="O85" i="21"/>
  <c r="L85" i="21"/>
  <c r="I85" i="21"/>
  <c r="F85" i="21"/>
  <c r="C85" i="21"/>
  <c r="C84" i="21"/>
  <c r="C83" i="21"/>
  <c r="C82" i="21"/>
  <c r="W81" i="21"/>
  <c r="T81" i="21"/>
  <c r="Q81" i="21"/>
  <c r="N81" i="21"/>
  <c r="K81" i="21"/>
  <c r="C81" i="21"/>
  <c r="G80" i="21"/>
  <c r="F80" i="21"/>
  <c r="C80" i="21"/>
  <c r="H79" i="21"/>
  <c r="C79" i="21"/>
  <c r="C78" i="21"/>
  <c r="C77" i="21"/>
  <c r="U76" i="21"/>
  <c r="R76" i="21"/>
  <c r="O76" i="21"/>
  <c r="L76" i="21"/>
  <c r="I76" i="21"/>
  <c r="G76" i="21"/>
  <c r="F76" i="21"/>
  <c r="D76" i="21"/>
  <c r="C76" i="21"/>
  <c r="V75" i="21"/>
  <c r="U75" i="21"/>
  <c r="S75" i="21"/>
  <c r="R75" i="21"/>
  <c r="P75" i="21"/>
  <c r="O75" i="21"/>
  <c r="M75" i="21"/>
  <c r="L75" i="21"/>
  <c r="J75" i="21"/>
  <c r="I75" i="21"/>
  <c r="G75" i="21"/>
  <c r="F75" i="21"/>
  <c r="D75" i="21"/>
  <c r="C75" i="21"/>
  <c r="U74" i="21"/>
  <c r="R74" i="21"/>
  <c r="O74" i="21"/>
  <c r="L74" i="21"/>
  <c r="I74" i="21"/>
  <c r="F74" i="21"/>
  <c r="C74" i="21"/>
  <c r="U73" i="21"/>
  <c r="R73" i="21"/>
  <c r="O73" i="21"/>
  <c r="L73" i="21"/>
  <c r="I73" i="21"/>
  <c r="F73" i="21"/>
  <c r="C73" i="21"/>
  <c r="C72" i="21"/>
  <c r="C71" i="21"/>
  <c r="C70" i="21"/>
  <c r="W69" i="21"/>
  <c r="T69" i="21"/>
  <c r="Q69" i="21"/>
  <c r="N69" i="21"/>
  <c r="K69" i="21"/>
  <c r="C69" i="21"/>
  <c r="G68" i="21"/>
  <c r="F68" i="21"/>
  <c r="C68" i="21"/>
  <c r="H67" i="21"/>
  <c r="C67" i="21"/>
  <c r="C66" i="21"/>
  <c r="C65" i="21"/>
  <c r="U64" i="21"/>
  <c r="R64" i="21"/>
  <c r="O64" i="21"/>
  <c r="L64" i="21"/>
  <c r="I64" i="21"/>
  <c r="G64" i="21"/>
  <c r="F64" i="21"/>
  <c r="D64" i="21"/>
  <c r="C64" i="21"/>
  <c r="V63" i="21"/>
  <c r="U63" i="21"/>
  <c r="S63" i="21"/>
  <c r="R63" i="21"/>
  <c r="P63" i="21"/>
  <c r="O63" i="21"/>
  <c r="M63" i="21"/>
  <c r="L63" i="21"/>
  <c r="J63" i="21"/>
  <c r="I63" i="21"/>
  <c r="G63" i="21"/>
  <c r="F63" i="21"/>
  <c r="D63" i="21"/>
  <c r="C63" i="21"/>
  <c r="U62" i="21"/>
  <c r="R62" i="21"/>
  <c r="O62" i="21"/>
  <c r="L62" i="21"/>
  <c r="I62" i="21"/>
  <c r="F62" i="21"/>
  <c r="C62" i="21"/>
  <c r="U61" i="21"/>
  <c r="R61" i="21"/>
  <c r="O61" i="21"/>
  <c r="L61" i="21"/>
  <c r="I61" i="21"/>
  <c r="F61" i="21"/>
  <c r="C61" i="21"/>
  <c r="C60" i="21"/>
  <c r="C59" i="21"/>
  <c r="C58" i="21"/>
  <c r="W57" i="21"/>
  <c r="T57" i="21"/>
  <c r="Q57" i="21"/>
  <c r="N57" i="21"/>
  <c r="K57" i="21"/>
  <c r="C57" i="21"/>
  <c r="G56" i="21"/>
  <c r="F56" i="21"/>
  <c r="C56" i="21"/>
  <c r="H55" i="21"/>
  <c r="C55" i="21"/>
  <c r="C54" i="21"/>
  <c r="C53" i="21"/>
  <c r="U52" i="21"/>
  <c r="R52" i="21"/>
  <c r="O52" i="21"/>
  <c r="L52" i="21"/>
  <c r="I52" i="21"/>
  <c r="G52" i="21"/>
  <c r="F52" i="21"/>
  <c r="D52" i="21"/>
  <c r="C52" i="21"/>
  <c r="V51" i="21"/>
  <c r="U51" i="21"/>
  <c r="S51" i="21"/>
  <c r="R51" i="21"/>
  <c r="P51" i="21"/>
  <c r="O51" i="21"/>
  <c r="M51" i="21"/>
  <c r="L51" i="21"/>
  <c r="J51" i="21"/>
  <c r="I51" i="21"/>
  <c r="G51" i="21"/>
  <c r="F51" i="21"/>
  <c r="D51" i="21"/>
  <c r="C51" i="21"/>
  <c r="U50" i="21"/>
  <c r="R50" i="21"/>
  <c r="O50" i="21"/>
  <c r="L50" i="21"/>
  <c r="I50" i="21"/>
  <c r="F50" i="21"/>
  <c r="C50" i="21"/>
  <c r="U49" i="21"/>
  <c r="R49" i="21"/>
  <c r="O49" i="21"/>
  <c r="L49" i="21"/>
  <c r="I49" i="21"/>
  <c r="F49" i="21"/>
  <c r="C49" i="21"/>
  <c r="C48" i="21"/>
  <c r="C47" i="21"/>
  <c r="C46" i="21"/>
  <c r="W45" i="21"/>
  <c r="T45" i="21"/>
  <c r="Q45" i="21"/>
  <c r="N45" i="21"/>
  <c r="K45" i="21"/>
  <c r="C45" i="21"/>
  <c r="G44" i="21"/>
  <c r="F44" i="21"/>
  <c r="C44" i="21"/>
  <c r="H43" i="21"/>
  <c r="C43" i="21"/>
  <c r="C42" i="21"/>
  <c r="C41" i="21"/>
  <c r="U40" i="21"/>
  <c r="R40" i="21"/>
  <c r="O40" i="21"/>
  <c r="L40" i="21"/>
  <c r="I40" i="21"/>
  <c r="G40" i="21"/>
  <c r="F40" i="21"/>
  <c r="D40" i="21"/>
  <c r="C40" i="21"/>
  <c r="V39" i="21"/>
  <c r="U39" i="21"/>
  <c r="S39" i="21"/>
  <c r="R39" i="21"/>
  <c r="P39" i="21"/>
  <c r="O39" i="21"/>
  <c r="M39" i="21"/>
  <c r="L39" i="21"/>
  <c r="J39" i="21"/>
  <c r="I39" i="21"/>
  <c r="G39" i="21"/>
  <c r="F39" i="21"/>
  <c r="D39" i="21"/>
  <c r="C39" i="21"/>
  <c r="U38" i="21"/>
  <c r="R38" i="21"/>
  <c r="O38" i="21"/>
  <c r="L38" i="21"/>
  <c r="I38" i="21"/>
  <c r="F38" i="21"/>
  <c r="C38" i="21"/>
  <c r="U37" i="21"/>
  <c r="R37" i="21"/>
  <c r="O37" i="21"/>
  <c r="L37" i="21"/>
  <c r="I37" i="21"/>
  <c r="F37" i="21"/>
  <c r="C37" i="21"/>
  <c r="C36" i="21"/>
  <c r="C35" i="21"/>
  <c r="C34" i="21"/>
  <c r="W33" i="21"/>
  <c r="T33" i="21"/>
  <c r="Q33" i="21"/>
  <c r="N33" i="21"/>
  <c r="K33" i="21"/>
  <c r="C33" i="21"/>
  <c r="G32" i="21"/>
  <c r="F32" i="21"/>
  <c r="C32" i="21"/>
  <c r="H31" i="21"/>
  <c r="C31" i="21"/>
  <c r="C30" i="21"/>
  <c r="C29" i="21"/>
  <c r="U28" i="21"/>
  <c r="R28" i="21"/>
  <c r="O28" i="21"/>
  <c r="L28" i="21"/>
  <c r="I28" i="21"/>
  <c r="G28" i="21"/>
  <c r="F28" i="21"/>
  <c r="D28" i="21"/>
  <c r="C28" i="21"/>
  <c r="V27" i="21"/>
  <c r="U27" i="21"/>
  <c r="S27" i="21"/>
  <c r="R27" i="21"/>
  <c r="P27" i="21"/>
  <c r="O27" i="21"/>
  <c r="M27" i="21"/>
  <c r="L27" i="21"/>
  <c r="J27" i="21"/>
  <c r="I27" i="21"/>
  <c r="G27" i="21"/>
  <c r="F27" i="21"/>
  <c r="D27" i="21"/>
  <c r="C27" i="21"/>
  <c r="U26" i="21"/>
  <c r="R26" i="21"/>
  <c r="O26" i="21"/>
  <c r="L26" i="21"/>
  <c r="I26" i="21"/>
  <c r="F26" i="21"/>
  <c r="C26" i="21"/>
  <c r="U25" i="21"/>
  <c r="R25" i="21"/>
  <c r="O25" i="21"/>
  <c r="L25" i="21"/>
  <c r="I25" i="21"/>
  <c r="F25" i="21"/>
  <c r="C25" i="21"/>
  <c r="C24" i="21"/>
  <c r="C23" i="21"/>
  <c r="C22" i="21"/>
  <c r="W21" i="21"/>
  <c r="T21" i="21"/>
  <c r="Q21" i="21"/>
  <c r="N21" i="21"/>
  <c r="K21" i="21"/>
  <c r="C21" i="21"/>
  <c r="G20" i="21"/>
  <c r="F20" i="21"/>
  <c r="C20" i="21"/>
  <c r="H19" i="21"/>
  <c r="C19" i="21"/>
  <c r="C18" i="21"/>
  <c r="C17" i="21"/>
  <c r="U16" i="21"/>
  <c r="R16" i="21"/>
  <c r="O16" i="21"/>
  <c r="L16" i="21"/>
  <c r="I16" i="21"/>
  <c r="G16" i="21"/>
  <c r="F16" i="21"/>
  <c r="D16" i="21"/>
  <c r="C16" i="21"/>
  <c r="V15" i="21"/>
  <c r="U15" i="21"/>
  <c r="S15" i="21"/>
  <c r="R15" i="21"/>
  <c r="P15" i="21"/>
  <c r="O15" i="21"/>
  <c r="M15" i="21"/>
  <c r="L15" i="21"/>
  <c r="J15" i="21"/>
  <c r="I15" i="21"/>
  <c r="G15" i="21"/>
  <c r="F15" i="21"/>
  <c r="D15" i="21"/>
  <c r="C15" i="21"/>
  <c r="U14" i="21"/>
  <c r="R14" i="21"/>
  <c r="O14" i="21"/>
  <c r="L14" i="21"/>
  <c r="I14" i="21"/>
  <c r="F14" i="21"/>
  <c r="C14" i="21"/>
  <c r="U13" i="21"/>
  <c r="R13" i="21"/>
  <c r="O13" i="21"/>
  <c r="L13" i="21"/>
  <c r="I13" i="21"/>
  <c r="F13" i="21"/>
  <c r="C13" i="21"/>
  <c r="C12" i="21"/>
  <c r="C11" i="21"/>
  <c r="C10" i="21"/>
  <c r="W9" i="21"/>
  <c r="T9" i="21"/>
  <c r="Q9" i="21"/>
  <c r="N9" i="21"/>
  <c r="K9" i="21"/>
  <c r="C9" i="21"/>
  <c r="G8" i="21"/>
  <c r="F8" i="21"/>
  <c r="C8" i="21"/>
  <c r="H7" i="21"/>
  <c r="C7" i="21"/>
  <c r="C6" i="21"/>
  <c r="C5" i="21"/>
  <c r="U4" i="21"/>
  <c r="R4" i="21"/>
  <c r="O4" i="21"/>
  <c r="L4" i="21"/>
  <c r="I4" i="21"/>
  <c r="G4" i="21"/>
  <c r="F4" i="21"/>
  <c r="D4" i="21"/>
  <c r="C4" i="21"/>
  <c r="V3" i="21"/>
  <c r="U3" i="21"/>
  <c r="S3" i="21"/>
  <c r="R3" i="21"/>
  <c r="P3" i="21"/>
  <c r="O3" i="21"/>
  <c r="M3" i="21"/>
  <c r="L3" i="21"/>
  <c r="J3" i="21"/>
  <c r="I3" i="21"/>
  <c r="G3" i="21"/>
  <c r="F3" i="21"/>
  <c r="D3" i="21"/>
  <c r="C3" i="21"/>
  <c r="G8" i="20"/>
  <c r="F8" i="20"/>
  <c r="E8" i="20"/>
  <c r="D8" i="20"/>
  <c r="C8" i="20"/>
  <c r="B8" i="20"/>
  <c r="H7" i="20"/>
  <c r="H6" i="20"/>
  <c r="H5" i="20"/>
  <c r="H4" i="20"/>
  <c r="H3" i="20"/>
  <c r="H8" i="20" s="1"/>
  <c r="L243" i="17"/>
  <c r="L242" i="17"/>
  <c r="L241" i="17"/>
  <c r="L240" i="17"/>
  <c r="L239" i="17"/>
  <c r="L238" i="17"/>
  <c r="L234" i="17"/>
  <c r="L233" i="17"/>
  <c r="L232" i="17"/>
  <c r="L231" i="17"/>
  <c r="L230" i="17"/>
  <c r="L229" i="17"/>
  <c r="L228" i="17"/>
  <c r="L227" i="17"/>
  <c r="L226" i="17"/>
  <c r="L225" i="17"/>
  <c r="L221" i="17"/>
  <c r="L220" i="17"/>
  <c r="L219" i="17"/>
  <c r="L218" i="17"/>
  <c r="L217" i="17"/>
  <c r="L216" i="17"/>
  <c r="L214" i="17"/>
  <c r="L213" i="17"/>
  <c r="L212" i="17"/>
  <c r="L211" i="17"/>
  <c r="L210" i="17"/>
  <c r="L206" i="17"/>
  <c r="L204" i="17"/>
  <c r="L203" i="17"/>
  <c r="L202" i="17"/>
  <c r="L201" i="17"/>
  <c r="L200" i="17"/>
  <c r="L199" i="17"/>
  <c r="L198" i="17"/>
  <c r="L197" i="17"/>
  <c r="L196" i="17"/>
  <c r="L195" i="17"/>
  <c r="L194" i="17"/>
  <c r="L193" i="17"/>
  <c r="L192" i="17"/>
  <c r="L191" i="17"/>
  <c r="L189" i="17"/>
  <c r="L188" i="17"/>
  <c r="L187" i="17"/>
  <c r="L186" i="17"/>
  <c r="L185" i="17"/>
  <c r="L184" i="17"/>
  <c r="L183" i="17"/>
  <c r="L182" i="17"/>
  <c r="L181" i="17"/>
  <c r="L180" i="17"/>
  <c r="L179" i="17"/>
  <c r="L178" i="17"/>
  <c r="L177" i="17"/>
  <c r="L176" i="17"/>
  <c r="L175" i="17"/>
  <c r="L174" i="17"/>
  <c r="L173" i="17"/>
  <c r="L172" i="17"/>
  <c r="L171" i="17"/>
  <c r="L170" i="17"/>
  <c r="L169" i="17"/>
  <c r="L168" i="17"/>
  <c r="L167" i="17"/>
  <c r="L166" i="17"/>
  <c r="L165" i="17"/>
  <c r="L164" i="17"/>
  <c r="L163" i="17"/>
  <c r="L162" i="17"/>
  <c r="L161" i="17"/>
  <c r="L160" i="17"/>
  <c r="L159" i="17"/>
  <c r="L158" i="17"/>
  <c r="L157" i="17"/>
  <c r="L156" i="17"/>
  <c r="L155" i="17"/>
  <c r="L154" i="17"/>
  <c r="L150" i="17"/>
  <c r="L149" i="17"/>
  <c r="L148" i="17"/>
  <c r="L147" i="17"/>
  <c r="L146" i="17"/>
  <c r="L145" i="17"/>
  <c r="L144" i="17"/>
  <c r="L143" i="17"/>
  <c r="L142" i="17"/>
  <c r="L141" i="17"/>
  <c r="L140" i="17"/>
  <c r="L139" i="17"/>
  <c r="L138" i="17"/>
  <c r="L137" i="17"/>
  <c r="L136" i="17"/>
  <c r="L135" i="17"/>
  <c r="L134" i="17"/>
  <c r="L133" i="17"/>
  <c r="L132" i="17"/>
  <c r="L131" i="17"/>
  <c r="L130" i="17"/>
  <c r="L129" i="17"/>
  <c r="L128" i="17"/>
  <c r="L127" i="17"/>
  <c r="L126" i="17"/>
  <c r="L125" i="17"/>
  <c r="L124" i="17"/>
  <c r="L123" i="17"/>
  <c r="L118" i="17"/>
  <c r="L117" i="17"/>
  <c r="L116" i="17"/>
  <c r="L115" i="17"/>
  <c r="L114" i="17"/>
  <c r="L113" i="17"/>
  <c r="L112" i="17"/>
  <c r="L111" i="17"/>
  <c r="L110" i="17"/>
  <c r="L109" i="17"/>
  <c r="L108" i="17"/>
  <c r="L107" i="17"/>
  <c r="L103" i="17"/>
  <c r="L102" i="17"/>
  <c r="L101" i="17"/>
  <c r="L100" i="17"/>
  <c r="L99" i="17"/>
  <c r="L98" i="17"/>
  <c r="L97" i="17"/>
  <c r="L96" i="17"/>
  <c r="L95" i="17"/>
  <c r="L94" i="17"/>
  <c r="L93" i="17"/>
  <c r="L92" i="17"/>
  <c r="L91" i="17"/>
  <c r="L90" i="17"/>
  <c r="L89" i="17"/>
  <c r="L88" i="17"/>
  <c r="L87" i="17"/>
  <c r="L86" i="17"/>
  <c r="L85" i="17"/>
  <c r="L84" i="17"/>
  <c r="L83" i="17"/>
  <c r="L82" i="17"/>
  <c r="L81"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L8" i="17"/>
  <c r="L7" i="17"/>
  <c r="L6" i="17"/>
  <c r="L5" i="17"/>
  <c r="L4" i="17"/>
  <c r="C200" i="16"/>
  <c r="C199" i="16"/>
  <c r="C198" i="16"/>
  <c r="C197" i="16"/>
  <c r="C196" i="16"/>
  <c r="C195" i="16"/>
  <c r="C194" i="16"/>
  <c r="C193" i="16"/>
  <c r="C192" i="16"/>
  <c r="I191" i="16"/>
  <c r="H191" i="16"/>
  <c r="G191" i="16"/>
  <c r="F191" i="16"/>
  <c r="E191" i="16"/>
  <c r="D191" i="16"/>
  <c r="C191" i="16"/>
  <c r="C186" i="16"/>
  <c r="C185" i="16"/>
  <c r="C184" i="16"/>
  <c r="C183" i="16"/>
  <c r="C182" i="16"/>
  <c r="C181" i="16"/>
  <c r="C180" i="16"/>
  <c r="C179" i="16"/>
  <c r="C178" i="16"/>
  <c r="I177" i="16"/>
  <c r="H177" i="16"/>
  <c r="G177" i="16"/>
  <c r="F177" i="16"/>
  <c r="E177" i="16"/>
  <c r="D177" i="16"/>
  <c r="C177" i="16"/>
  <c r="C171" i="16"/>
  <c r="C170" i="16"/>
  <c r="C169" i="16"/>
  <c r="C168" i="16"/>
  <c r="C167" i="16"/>
  <c r="C166" i="16"/>
  <c r="C165" i="16"/>
  <c r="C164" i="16"/>
  <c r="C163" i="16"/>
  <c r="I162" i="16"/>
  <c r="H162" i="16"/>
  <c r="G162" i="16"/>
  <c r="F162" i="16"/>
  <c r="E162" i="16"/>
  <c r="D162" i="16"/>
  <c r="C162" i="16"/>
  <c r="C151" i="16"/>
  <c r="C150" i="16"/>
  <c r="C149" i="16"/>
  <c r="C148" i="16"/>
  <c r="C147" i="16"/>
  <c r="C146" i="16"/>
  <c r="C145" i="16"/>
  <c r="C144" i="16"/>
  <c r="C143" i="16"/>
  <c r="I142" i="16"/>
  <c r="H142" i="16"/>
  <c r="G142" i="16"/>
  <c r="F142" i="16"/>
  <c r="E142" i="16"/>
  <c r="D142" i="16"/>
  <c r="C142" i="16"/>
  <c r="C136" i="16"/>
  <c r="C135" i="16"/>
  <c r="C134" i="16"/>
  <c r="C133" i="16"/>
  <c r="C132" i="16"/>
  <c r="C131" i="16"/>
  <c r="C130" i="16"/>
  <c r="C129" i="16"/>
  <c r="C128" i="16"/>
  <c r="I127" i="16"/>
  <c r="H127" i="16"/>
  <c r="G127" i="16"/>
  <c r="F127" i="16"/>
  <c r="E127" i="16"/>
  <c r="D127" i="16"/>
  <c r="C127" i="16"/>
  <c r="C122" i="16"/>
  <c r="C121" i="16"/>
  <c r="C120" i="16"/>
  <c r="C119" i="16"/>
  <c r="C118" i="16"/>
  <c r="C117" i="16"/>
  <c r="C116" i="16"/>
  <c r="C115" i="16"/>
  <c r="C114" i="16"/>
  <c r="I113" i="16"/>
  <c r="H113" i="16"/>
  <c r="G113" i="16"/>
  <c r="F113" i="16"/>
  <c r="E113" i="16"/>
  <c r="D113" i="16"/>
  <c r="C113" i="16"/>
  <c r="I108" i="16"/>
  <c r="H108" i="16"/>
  <c r="G108" i="16"/>
  <c r="F108" i="16"/>
  <c r="E108" i="16"/>
  <c r="D108" i="16"/>
  <c r="C108" i="16"/>
  <c r="I107" i="16"/>
  <c r="H107" i="16"/>
  <c r="G107" i="16"/>
  <c r="F107" i="16"/>
  <c r="E107" i="16"/>
  <c r="D107" i="16"/>
  <c r="C107" i="16"/>
  <c r="C101" i="16"/>
  <c r="C100" i="16"/>
  <c r="C99" i="16"/>
  <c r="C98" i="16"/>
  <c r="C97" i="16"/>
  <c r="C96" i="16"/>
  <c r="C95" i="16"/>
  <c r="C94" i="16"/>
  <c r="C93" i="16"/>
  <c r="I92" i="16"/>
  <c r="H92" i="16"/>
  <c r="G92" i="16"/>
  <c r="F92" i="16"/>
  <c r="E92" i="16"/>
  <c r="D92" i="16"/>
  <c r="C92" i="16"/>
  <c r="C87" i="16"/>
  <c r="C86" i="16"/>
  <c r="C85" i="16"/>
  <c r="C84" i="16"/>
  <c r="C83" i="16"/>
  <c r="C82" i="16"/>
  <c r="C81" i="16"/>
  <c r="C80" i="16"/>
  <c r="C79" i="16"/>
  <c r="I78" i="16"/>
  <c r="H78" i="16"/>
  <c r="G78" i="16"/>
  <c r="F78" i="16"/>
  <c r="E78" i="16"/>
  <c r="D78" i="16"/>
  <c r="C78" i="16"/>
  <c r="C73" i="16"/>
  <c r="C72" i="16"/>
  <c r="C71" i="16"/>
  <c r="C70" i="16"/>
  <c r="C69" i="16"/>
  <c r="C68" i="16"/>
  <c r="C67" i="16"/>
  <c r="C66" i="16"/>
  <c r="C65" i="16"/>
  <c r="I64" i="16"/>
  <c r="I106" i="16" s="1"/>
  <c r="H64" i="16"/>
  <c r="H106" i="16" s="1"/>
  <c r="G64" i="16"/>
  <c r="G106" i="16" s="1"/>
  <c r="F64" i="16"/>
  <c r="F106" i="16" s="1"/>
  <c r="E64" i="16"/>
  <c r="E106" i="16" s="1"/>
  <c r="D64" i="16"/>
  <c r="D106" i="16" s="1"/>
  <c r="C106" i="16" s="1"/>
  <c r="C64" i="16"/>
  <c r="I55" i="16"/>
  <c r="H55" i="16"/>
  <c r="G55" i="16"/>
  <c r="F55" i="16"/>
  <c r="E55" i="16"/>
  <c r="D55" i="16"/>
  <c r="C55" i="16"/>
  <c r="I54" i="16"/>
  <c r="H54" i="16"/>
  <c r="G54" i="16"/>
  <c r="F54" i="16"/>
  <c r="E54" i="16"/>
  <c r="D54" i="16"/>
  <c r="C54" i="16"/>
  <c r="I53" i="16"/>
  <c r="H53" i="16"/>
  <c r="G53" i="16"/>
  <c r="F53" i="16"/>
  <c r="E53" i="16"/>
  <c r="D53" i="16"/>
  <c r="C53" i="16"/>
  <c r="I52" i="16"/>
  <c r="H52" i="16"/>
  <c r="G52" i="16"/>
  <c r="F52" i="16"/>
  <c r="E52" i="16"/>
  <c r="D52" i="16"/>
  <c r="C52" i="16"/>
  <c r="I51" i="16"/>
  <c r="H51" i="16"/>
  <c r="G51" i="16"/>
  <c r="F51" i="16"/>
  <c r="E51" i="16"/>
  <c r="D51" i="16"/>
  <c r="C51" i="16"/>
  <c r="I50" i="16"/>
  <c r="H50" i="16"/>
  <c r="G50" i="16"/>
  <c r="F50" i="16"/>
  <c r="E50" i="16"/>
  <c r="D50" i="16"/>
  <c r="C50" i="16"/>
  <c r="I49" i="16"/>
  <c r="H49" i="16"/>
  <c r="G49" i="16"/>
  <c r="F49" i="16"/>
  <c r="E49" i="16"/>
  <c r="D49" i="16"/>
  <c r="C49" i="16"/>
  <c r="I48" i="16"/>
  <c r="H48" i="16"/>
  <c r="G48" i="16"/>
  <c r="F48" i="16"/>
  <c r="E48" i="16"/>
  <c r="D48" i="16"/>
  <c r="C48" i="16"/>
  <c r="C42" i="16"/>
  <c r="C41" i="16"/>
  <c r="C40" i="16"/>
  <c r="C39" i="16"/>
  <c r="C38" i="16"/>
  <c r="C37" i="16"/>
  <c r="C36" i="16"/>
  <c r="C35" i="16"/>
  <c r="C34" i="16"/>
  <c r="I33" i="16"/>
  <c r="H33" i="16"/>
  <c r="G33" i="16"/>
  <c r="F33" i="16"/>
  <c r="E33" i="16"/>
  <c r="D33" i="16"/>
  <c r="C33" i="16"/>
  <c r="C28" i="16"/>
  <c r="C27" i="16"/>
  <c r="C26" i="16"/>
  <c r="C24" i="16"/>
  <c r="C23" i="16"/>
  <c r="C22" i="16"/>
  <c r="C21" i="16"/>
  <c r="C20" i="16"/>
  <c r="I19" i="16"/>
  <c r="H19" i="16"/>
  <c r="G19" i="16"/>
  <c r="F19" i="16"/>
  <c r="E19" i="16"/>
  <c r="D19" i="16"/>
  <c r="C19" i="16"/>
  <c r="C14" i="16"/>
  <c r="C13" i="16"/>
  <c r="C12" i="16"/>
  <c r="C11" i="16"/>
  <c r="C10" i="16"/>
  <c r="C9" i="16"/>
  <c r="C8" i="16"/>
  <c r="C7" i="16"/>
  <c r="C6" i="16"/>
  <c r="I5" i="16"/>
  <c r="I47" i="16" s="1"/>
  <c r="H5" i="16"/>
  <c r="H47" i="16" s="1"/>
  <c r="G5" i="16"/>
  <c r="G47" i="16" s="1"/>
  <c r="F5" i="16"/>
  <c r="F47" i="16" s="1"/>
  <c r="E5" i="16"/>
  <c r="E47" i="16" s="1"/>
  <c r="D5" i="16"/>
  <c r="D47" i="16" s="1"/>
  <c r="C47" i="16" s="1"/>
  <c r="C5" i="16"/>
  <c r="G35" i="15"/>
  <c r="G34" i="15"/>
  <c r="G33" i="15"/>
  <c r="G32" i="15"/>
  <c r="G31" i="15"/>
  <c r="G30" i="15"/>
  <c r="G29" i="15"/>
  <c r="G28" i="15"/>
  <c r="G27" i="15"/>
  <c r="G26" i="15"/>
  <c r="G24" i="15"/>
  <c r="G5" i="15"/>
  <c r="M4" i="15"/>
  <c r="L4" i="15"/>
  <c r="K4" i="15"/>
  <c r="J4" i="15"/>
  <c r="I4" i="15"/>
  <c r="H4" i="15"/>
  <c r="G4" i="15"/>
  <c r="I272" i="14"/>
  <c r="H272" i="14"/>
  <c r="G272" i="14"/>
  <c r="F272" i="14"/>
  <c r="E272" i="14"/>
  <c r="D272" i="14"/>
  <c r="C272" i="14"/>
  <c r="I271" i="14"/>
  <c r="H271" i="14"/>
  <c r="G271" i="14"/>
  <c r="F271" i="14"/>
  <c r="E271" i="14"/>
  <c r="D271" i="14"/>
  <c r="C271" i="14"/>
  <c r="I270" i="14"/>
  <c r="H270" i="14"/>
  <c r="G270" i="14"/>
  <c r="F270" i="14"/>
  <c r="E270" i="14"/>
  <c r="D270" i="14"/>
  <c r="C270" i="14"/>
  <c r="I269" i="14"/>
  <c r="I273" i="14" s="1"/>
  <c r="H269" i="14"/>
  <c r="H273" i="14" s="1"/>
  <c r="G269" i="14"/>
  <c r="G273" i="14" s="1"/>
  <c r="F269" i="14"/>
  <c r="F273" i="14" s="1"/>
  <c r="E269" i="14"/>
  <c r="E273" i="14" s="1"/>
  <c r="D269" i="14"/>
  <c r="D273" i="14" s="1"/>
  <c r="C269" i="14"/>
  <c r="C273" i="14" s="1"/>
  <c r="C256" i="14"/>
  <c r="C255" i="14"/>
  <c r="C254" i="14"/>
  <c r="C253" i="14"/>
  <c r="C252" i="14"/>
  <c r="C251" i="14"/>
  <c r="C250" i="14"/>
  <c r="C249" i="14"/>
  <c r="C248" i="14"/>
  <c r="C247" i="14"/>
  <c r="C246" i="14"/>
  <c r="C245" i="14"/>
  <c r="I244" i="14"/>
  <c r="H244" i="14"/>
  <c r="G244" i="14"/>
  <c r="F244" i="14"/>
  <c r="E244" i="14"/>
  <c r="D244" i="14"/>
  <c r="C244" i="14"/>
  <c r="I243" i="14"/>
  <c r="H243" i="14"/>
  <c r="G243" i="14"/>
  <c r="F243" i="14"/>
  <c r="E243" i="14"/>
  <c r="D243" i="14"/>
  <c r="C243" i="14"/>
  <c r="I242" i="14"/>
  <c r="H242" i="14"/>
  <c r="G242" i="14"/>
  <c r="F242" i="14"/>
  <c r="E242" i="14"/>
  <c r="D242" i="14"/>
  <c r="C242" i="14"/>
  <c r="C237" i="14"/>
  <c r="C236" i="14"/>
  <c r="C235" i="14"/>
  <c r="C234" i="14"/>
  <c r="C233" i="14"/>
  <c r="C232" i="14"/>
  <c r="C231" i="14"/>
  <c r="C230" i="14"/>
  <c r="C229" i="14"/>
  <c r="C228" i="14"/>
  <c r="C227" i="14"/>
  <c r="C226" i="14"/>
  <c r="I225" i="14"/>
  <c r="H225" i="14"/>
  <c r="G225" i="14"/>
  <c r="F225" i="14"/>
  <c r="E225" i="14"/>
  <c r="D225" i="14"/>
  <c r="C225" i="14"/>
  <c r="I224" i="14"/>
  <c r="H224" i="14"/>
  <c r="G224" i="14"/>
  <c r="F224" i="14"/>
  <c r="E224" i="14"/>
  <c r="D224" i="14"/>
  <c r="C224" i="14"/>
  <c r="I223" i="14"/>
  <c r="H223" i="14"/>
  <c r="G223" i="14"/>
  <c r="F223" i="14"/>
  <c r="E223" i="14"/>
  <c r="D223" i="14"/>
  <c r="C223" i="14"/>
  <c r="C218" i="14"/>
  <c r="C217" i="14"/>
  <c r="C216" i="14"/>
  <c r="C215" i="14"/>
  <c r="C214" i="14"/>
  <c r="C213" i="14"/>
  <c r="C212" i="14"/>
  <c r="C211" i="14"/>
  <c r="C210" i="14"/>
  <c r="C209" i="14"/>
  <c r="C208" i="14"/>
  <c r="C207" i="14"/>
  <c r="I206" i="14"/>
  <c r="I263" i="14" s="1"/>
  <c r="H206" i="14"/>
  <c r="H263" i="14" s="1"/>
  <c r="G206" i="14"/>
  <c r="G263" i="14" s="1"/>
  <c r="F206" i="14"/>
  <c r="F263" i="14" s="1"/>
  <c r="E206" i="14"/>
  <c r="E263" i="14" s="1"/>
  <c r="D206" i="14"/>
  <c r="D263" i="14" s="1"/>
  <c r="C263" i="14" s="1"/>
  <c r="C206" i="14"/>
  <c r="I205" i="14"/>
  <c r="I262" i="14" s="1"/>
  <c r="H205" i="14"/>
  <c r="H262" i="14" s="1"/>
  <c r="G205" i="14"/>
  <c r="G262" i="14" s="1"/>
  <c r="F205" i="14"/>
  <c r="F262" i="14" s="1"/>
  <c r="E205" i="14"/>
  <c r="E262" i="14" s="1"/>
  <c r="D205" i="14"/>
  <c r="D262" i="14" s="1"/>
  <c r="C262" i="14" s="1"/>
  <c r="C205" i="14"/>
  <c r="I204" i="14"/>
  <c r="I261" i="14" s="1"/>
  <c r="H204" i="14"/>
  <c r="H261" i="14" s="1"/>
  <c r="G204" i="14"/>
  <c r="G261" i="14" s="1"/>
  <c r="F204" i="14"/>
  <c r="F261" i="14" s="1"/>
  <c r="E204" i="14"/>
  <c r="E261" i="14" s="1"/>
  <c r="D204" i="14"/>
  <c r="D261" i="14" s="1"/>
  <c r="C261" i="14" s="1"/>
  <c r="C204" i="14"/>
  <c r="I198" i="14"/>
  <c r="H198" i="14"/>
  <c r="G198" i="14"/>
  <c r="F198" i="14"/>
  <c r="E198" i="14"/>
  <c r="D198" i="14"/>
  <c r="C198" i="14"/>
  <c r="I197" i="14"/>
  <c r="H197" i="14"/>
  <c r="G197" i="14"/>
  <c r="F197" i="14"/>
  <c r="E197" i="14"/>
  <c r="D197" i="14"/>
  <c r="C197" i="14"/>
  <c r="I196" i="14"/>
  <c r="H196" i="14"/>
  <c r="G196" i="14"/>
  <c r="F196" i="14"/>
  <c r="E196" i="14"/>
  <c r="D196" i="14"/>
  <c r="C196" i="14"/>
  <c r="I195" i="14"/>
  <c r="I199" i="14" s="1"/>
  <c r="H195" i="14"/>
  <c r="H199" i="14" s="1"/>
  <c r="G195" i="14"/>
  <c r="G199" i="14" s="1"/>
  <c r="F195" i="14"/>
  <c r="F199" i="14" s="1"/>
  <c r="E195" i="14"/>
  <c r="E199" i="14" s="1"/>
  <c r="D195" i="14"/>
  <c r="D199" i="14" s="1"/>
  <c r="C199" i="14" s="1"/>
  <c r="C195" i="14"/>
  <c r="C183" i="14"/>
  <c r="C182" i="14"/>
  <c r="C181" i="14"/>
  <c r="C180" i="14"/>
  <c r="C179" i="14"/>
  <c r="C178" i="14"/>
  <c r="C177" i="14"/>
  <c r="C176" i="14"/>
  <c r="C175" i="14"/>
  <c r="C174" i="14"/>
  <c r="C173" i="14"/>
  <c r="C172" i="14"/>
  <c r="I171" i="14"/>
  <c r="H171" i="14"/>
  <c r="G171" i="14"/>
  <c r="F171" i="14"/>
  <c r="E171" i="14"/>
  <c r="D171" i="14"/>
  <c r="C171" i="14"/>
  <c r="I170" i="14"/>
  <c r="H170" i="14"/>
  <c r="G170" i="14"/>
  <c r="F170" i="14"/>
  <c r="E170" i="14"/>
  <c r="D170" i="14"/>
  <c r="C170" i="14"/>
  <c r="I169" i="14"/>
  <c r="H169" i="14"/>
  <c r="G169" i="14"/>
  <c r="F169" i="14"/>
  <c r="E169" i="14"/>
  <c r="D169" i="14"/>
  <c r="C169" i="14"/>
  <c r="C164" i="14"/>
  <c r="C163" i="14"/>
  <c r="C162" i="14"/>
  <c r="C161" i="14"/>
  <c r="C160" i="14"/>
  <c r="C159" i="14"/>
  <c r="C158" i="14"/>
  <c r="C157" i="14"/>
  <c r="C156" i="14"/>
  <c r="C155" i="14"/>
  <c r="C154" i="14"/>
  <c r="C153" i="14"/>
  <c r="I152" i="14"/>
  <c r="H152" i="14"/>
  <c r="G152" i="14"/>
  <c r="F152" i="14"/>
  <c r="E152" i="14"/>
  <c r="D152" i="14"/>
  <c r="C152" i="14"/>
  <c r="I151" i="14"/>
  <c r="H151" i="14"/>
  <c r="G151" i="14"/>
  <c r="F151" i="14"/>
  <c r="E151" i="14"/>
  <c r="D151" i="14"/>
  <c r="C151" i="14"/>
  <c r="I150" i="14"/>
  <c r="H150" i="14"/>
  <c r="G150" i="14"/>
  <c r="F150" i="14"/>
  <c r="E150" i="14"/>
  <c r="D150" i="14"/>
  <c r="C150" i="14"/>
  <c r="C145" i="14"/>
  <c r="C144" i="14"/>
  <c r="C143" i="14"/>
  <c r="C142" i="14"/>
  <c r="C141" i="14"/>
  <c r="C140" i="14"/>
  <c r="C139" i="14"/>
  <c r="C138" i="14"/>
  <c r="C137" i="14"/>
  <c r="C136" i="14"/>
  <c r="C135" i="14"/>
  <c r="C134" i="14"/>
  <c r="I133" i="14"/>
  <c r="I190" i="14" s="1"/>
  <c r="H133" i="14"/>
  <c r="H190" i="14" s="1"/>
  <c r="G133" i="14"/>
  <c r="G190" i="14" s="1"/>
  <c r="F133" i="14"/>
  <c r="F190" i="14" s="1"/>
  <c r="E133" i="14"/>
  <c r="E190" i="14" s="1"/>
  <c r="D133" i="14"/>
  <c r="D190" i="14" s="1"/>
  <c r="C190" i="14" s="1"/>
  <c r="C133" i="14"/>
  <c r="I132" i="14"/>
  <c r="I189" i="14" s="1"/>
  <c r="H132" i="14"/>
  <c r="H189" i="14" s="1"/>
  <c r="G132" i="14"/>
  <c r="G189" i="14" s="1"/>
  <c r="F132" i="14"/>
  <c r="F189" i="14" s="1"/>
  <c r="E132" i="14"/>
  <c r="E189" i="14" s="1"/>
  <c r="D132" i="14"/>
  <c r="D189" i="14" s="1"/>
  <c r="C189" i="14" s="1"/>
  <c r="C132" i="14"/>
  <c r="I131" i="14"/>
  <c r="I188" i="14" s="1"/>
  <c r="H131" i="14"/>
  <c r="H188" i="14" s="1"/>
  <c r="G131" i="14"/>
  <c r="G188" i="14" s="1"/>
  <c r="F131" i="14"/>
  <c r="F188" i="14" s="1"/>
  <c r="E131" i="14"/>
  <c r="E188" i="14" s="1"/>
  <c r="D131" i="14"/>
  <c r="D188" i="14" s="1"/>
  <c r="C188" i="14" s="1"/>
  <c r="C131" i="14"/>
  <c r="C119" i="14"/>
  <c r="C118" i="14"/>
  <c r="C117" i="14"/>
  <c r="C116" i="14"/>
  <c r="C115" i="14"/>
  <c r="C114" i="14"/>
  <c r="C113" i="14"/>
  <c r="C112" i="14"/>
  <c r="C111" i="14"/>
  <c r="C110" i="14"/>
  <c r="C109" i="14"/>
  <c r="C108" i="14"/>
  <c r="I107" i="14"/>
  <c r="H107" i="14"/>
  <c r="G107" i="14"/>
  <c r="F107" i="14"/>
  <c r="E107" i="14"/>
  <c r="D107" i="14"/>
  <c r="C107" i="14"/>
  <c r="I106" i="14"/>
  <c r="H106" i="14"/>
  <c r="G106" i="14"/>
  <c r="F106" i="14"/>
  <c r="E106" i="14"/>
  <c r="D106" i="14"/>
  <c r="C106" i="14"/>
  <c r="I105" i="14"/>
  <c r="H105" i="14"/>
  <c r="G105" i="14"/>
  <c r="F105" i="14"/>
  <c r="E105" i="14"/>
  <c r="D105" i="14"/>
  <c r="C105" i="14"/>
  <c r="C100" i="14"/>
  <c r="C99" i="14"/>
  <c r="C98" i="14"/>
  <c r="C97" i="14"/>
  <c r="C96" i="14"/>
  <c r="C95" i="14"/>
  <c r="C94" i="14"/>
  <c r="C93" i="14"/>
  <c r="C92" i="14"/>
  <c r="C91" i="14"/>
  <c r="C90" i="14"/>
  <c r="C89" i="14"/>
  <c r="I88" i="14"/>
  <c r="H88" i="14"/>
  <c r="G88" i="14"/>
  <c r="F88" i="14"/>
  <c r="E88" i="14"/>
  <c r="D88" i="14"/>
  <c r="C88" i="14"/>
  <c r="I87" i="14"/>
  <c r="H87" i="14"/>
  <c r="G87" i="14"/>
  <c r="F87" i="14"/>
  <c r="E87" i="14"/>
  <c r="D87" i="14"/>
  <c r="C87" i="14"/>
  <c r="I86" i="14"/>
  <c r="H86" i="14"/>
  <c r="G86" i="14"/>
  <c r="F86" i="14"/>
  <c r="E86" i="14"/>
  <c r="D86" i="14"/>
  <c r="C86" i="14"/>
  <c r="C81" i="14"/>
  <c r="C80" i="14"/>
  <c r="C79" i="14"/>
  <c r="C78" i="14"/>
  <c r="C77" i="14"/>
  <c r="C76" i="14"/>
  <c r="C75" i="14"/>
  <c r="C74" i="14"/>
  <c r="C73" i="14"/>
  <c r="C72" i="14"/>
  <c r="C71" i="14"/>
  <c r="C70" i="14"/>
  <c r="I69" i="14"/>
  <c r="I126" i="14" s="1"/>
  <c r="H69" i="14"/>
  <c r="H126" i="14" s="1"/>
  <c r="G69" i="14"/>
  <c r="G126" i="14" s="1"/>
  <c r="F69" i="14"/>
  <c r="F126" i="14" s="1"/>
  <c r="E69" i="14"/>
  <c r="E126" i="14" s="1"/>
  <c r="D69" i="14"/>
  <c r="D126" i="14" s="1"/>
  <c r="C126" i="14" s="1"/>
  <c r="C69" i="14"/>
  <c r="I68" i="14"/>
  <c r="I125" i="14" s="1"/>
  <c r="H68" i="14"/>
  <c r="H125" i="14" s="1"/>
  <c r="G68" i="14"/>
  <c r="G125" i="14" s="1"/>
  <c r="F68" i="14"/>
  <c r="F125" i="14" s="1"/>
  <c r="E68" i="14"/>
  <c r="E125" i="14" s="1"/>
  <c r="D68" i="14"/>
  <c r="D125" i="14" s="1"/>
  <c r="C125" i="14" s="1"/>
  <c r="C68" i="14"/>
  <c r="I67" i="14"/>
  <c r="I124" i="14" s="1"/>
  <c r="H67" i="14"/>
  <c r="H124" i="14" s="1"/>
  <c r="G67" i="14"/>
  <c r="G124" i="14" s="1"/>
  <c r="F67" i="14"/>
  <c r="F124" i="14" s="1"/>
  <c r="E67" i="14"/>
  <c r="E124" i="14" s="1"/>
  <c r="D67" i="14"/>
  <c r="D124" i="14" s="1"/>
  <c r="C124" i="14" s="1"/>
  <c r="C67" i="14"/>
  <c r="C55" i="14"/>
  <c r="C54" i="14"/>
  <c r="C53" i="14"/>
  <c r="C52" i="14"/>
  <c r="C51" i="14"/>
  <c r="C50" i="14"/>
  <c r="C49" i="14"/>
  <c r="C48" i="14"/>
  <c r="C47" i="14"/>
  <c r="C46" i="14"/>
  <c r="C45" i="14"/>
  <c r="C44" i="14"/>
  <c r="I43" i="14"/>
  <c r="H43" i="14"/>
  <c r="G43" i="14"/>
  <c r="F43" i="14"/>
  <c r="E43" i="14"/>
  <c r="D43" i="14"/>
  <c r="C43" i="14"/>
  <c r="I42" i="14"/>
  <c r="H42" i="14"/>
  <c r="G42" i="14"/>
  <c r="F42" i="14"/>
  <c r="E42" i="14"/>
  <c r="D42" i="14"/>
  <c r="C42" i="14"/>
  <c r="I41" i="14"/>
  <c r="H41" i="14"/>
  <c r="G41" i="14"/>
  <c r="F41" i="14"/>
  <c r="E41" i="14"/>
  <c r="D41" i="14"/>
  <c r="C41" i="14"/>
  <c r="C36" i="14"/>
  <c r="C35" i="14"/>
  <c r="C34" i="14"/>
  <c r="C33" i="14"/>
  <c r="C32" i="14"/>
  <c r="C31" i="14"/>
  <c r="C30" i="14"/>
  <c r="C29" i="14"/>
  <c r="C28" i="14"/>
  <c r="C27" i="14"/>
  <c r="C26" i="14"/>
  <c r="C25" i="14"/>
  <c r="I24" i="14"/>
  <c r="H24" i="14"/>
  <c r="G24" i="14"/>
  <c r="F24" i="14"/>
  <c r="E24" i="14"/>
  <c r="D24" i="14"/>
  <c r="C24" i="14"/>
  <c r="I23" i="14"/>
  <c r="H23" i="14"/>
  <c r="G23" i="14"/>
  <c r="F23" i="14"/>
  <c r="E23" i="14"/>
  <c r="D23" i="14"/>
  <c r="C23" i="14"/>
  <c r="I22" i="14"/>
  <c r="H22" i="14"/>
  <c r="G22" i="14"/>
  <c r="F22" i="14"/>
  <c r="E22" i="14"/>
  <c r="D22" i="14"/>
  <c r="C22" i="14"/>
  <c r="C17" i="14"/>
  <c r="C16" i="14"/>
  <c r="C15" i="14"/>
  <c r="C14" i="14"/>
  <c r="C13" i="14"/>
  <c r="C12" i="14"/>
  <c r="C11" i="14"/>
  <c r="C10" i="14"/>
  <c r="C9" i="14"/>
  <c r="C8" i="14"/>
  <c r="C7" i="14"/>
  <c r="C6" i="14"/>
  <c r="I5" i="14"/>
  <c r="I62" i="14" s="1"/>
  <c r="I280" i="14" s="1"/>
  <c r="H5" i="14"/>
  <c r="H62" i="14" s="1"/>
  <c r="H280" i="14" s="1"/>
  <c r="G5" i="14"/>
  <c r="G62" i="14" s="1"/>
  <c r="G280" i="14" s="1"/>
  <c r="F5" i="14"/>
  <c r="F62" i="14" s="1"/>
  <c r="F280" i="14" s="1"/>
  <c r="E5" i="14"/>
  <c r="E62" i="14" s="1"/>
  <c r="E280" i="14" s="1"/>
  <c r="D5" i="14"/>
  <c r="D62" i="14" s="1"/>
  <c r="C5" i="14"/>
  <c r="I4" i="14"/>
  <c r="I61" i="14" s="1"/>
  <c r="I279" i="14" s="1"/>
  <c r="H4" i="14"/>
  <c r="H61" i="14" s="1"/>
  <c r="H279" i="14" s="1"/>
  <c r="G4" i="14"/>
  <c r="G61" i="14" s="1"/>
  <c r="G279" i="14" s="1"/>
  <c r="F4" i="14"/>
  <c r="F61" i="14" s="1"/>
  <c r="F279" i="14" s="1"/>
  <c r="E4" i="14"/>
  <c r="E61" i="14" s="1"/>
  <c r="E279" i="14" s="1"/>
  <c r="D4" i="14"/>
  <c r="D61" i="14" s="1"/>
  <c r="C4" i="14"/>
  <c r="I3" i="14"/>
  <c r="I60" i="14" s="1"/>
  <c r="I278" i="14" s="1"/>
  <c r="H3" i="14"/>
  <c r="H60" i="14" s="1"/>
  <c r="H278" i="14" s="1"/>
  <c r="G3" i="14"/>
  <c r="G60" i="14" s="1"/>
  <c r="G278" i="14" s="1"/>
  <c r="F3" i="14"/>
  <c r="F60" i="14" s="1"/>
  <c r="F278" i="14" s="1"/>
  <c r="E3" i="14"/>
  <c r="E60" i="14" s="1"/>
  <c r="E278" i="14" s="1"/>
  <c r="D3" i="14"/>
  <c r="D60" i="14" s="1"/>
  <c r="C3" i="14"/>
  <c r="H41" i="13"/>
  <c r="G41" i="13"/>
  <c r="I41" i="13" s="1"/>
  <c r="I40" i="13"/>
  <c r="I39" i="13"/>
  <c r="I38" i="13"/>
  <c r="G32" i="13"/>
  <c r="G31" i="13"/>
  <c r="G30" i="13"/>
  <c r="G29" i="13"/>
  <c r="G28" i="13"/>
  <c r="G27" i="13"/>
  <c r="G26" i="13"/>
  <c r="G25" i="13"/>
  <c r="G24" i="13"/>
  <c r="G23" i="13"/>
  <c r="G22" i="13"/>
  <c r="G21" i="13"/>
  <c r="G20" i="13"/>
  <c r="G19" i="13"/>
  <c r="G18" i="13"/>
  <c r="G17" i="13"/>
  <c r="G16" i="13"/>
  <c r="G15" i="13"/>
  <c r="L14" i="13"/>
  <c r="G14" i="13"/>
  <c r="G13" i="13"/>
  <c r="G12" i="13"/>
  <c r="G11" i="13"/>
  <c r="G10" i="13"/>
  <c r="L9" i="13"/>
  <c r="J9" i="13"/>
  <c r="I9" i="13"/>
  <c r="G9" i="13"/>
  <c r="G8" i="13"/>
  <c r="G7" i="13"/>
  <c r="J6" i="13"/>
  <c r="G6" i="13"/>
  <c r="M5" i="13"/>
  <c r="L5" i="13"/>
  <c r="K5" i="13"/>
  <c r="J5" i="13"/>
  <c r="I5" i="13"/>
  <c r="H5" i="13"/>
  <c r="G5" i="13"/>
  <c r="V61" i="12"/>
  <c r="U61" i="12"/>
  <c r="S61" i="12"/>
  <c r="R61" i="12"/>
  <c r="P61" i="12"/>
  <c r="O61" i="12"/>
  <c r="M61" i="12"/>
  <c r="L61" i="12"/>
  <c r="J61" i="12"/>
  <c r="I61" i="12"/>
  <c r="G61" i="12"/>
  <c r="F61" i="12"/>
  <c r="V60" i="12"/>
  <c r="U60" i="12"/>
  <c r="S60" i="12"/>
  <c r="R60" i="12"/>
  <c r="P60" i="12"/>
  <c r="O60" i="12"/>
  <c r="M60" i="12"/>
  <c r="L60" i="12"/>
  <c r="J60" i="12"/>
  <c r="I60" i="12"/>
  <c r="G60" i="12"/>
  <c r="F60" i="12"/>
  <c r="V59" i="12"/>
  <c r="V62" i="12" s="1"/>
  <c r="U59" i="12"/>
  <c r="U62" i="12" s="1"/>
  <c r="S59" i="12"/>
  <c r="S62" i="12" s="1"/>
  <c r="R59" i="12"/>
  <c r="R62" i="12" s="1"/>
  <c r="P59" i="12"/>
  <c r="P62" i="12" s="1"/>
  <c r="O59" i="12"/>
  <c r="O62" i="12" s="1"/>
  <c r="M59" i="12"/>
  <c r="M62" i="12" s="1"/>
  <c r="L59" i="12"/>
  <c r="L62" i="12" s="1"/>
  <c r="J59" i="12"/>
  <c r="J62" i="12" s="1"/>
  <c r="I59" i="12"/>
  <c r="I62" i="12" s="1"/>
  <c r="G59" i="12"/>
  <c r="G62" i="12" s="1"/>
  <c r="F59" i="12"/>
  <c r="F62" i="12" s="1"/>
  <c r="U58" i="12"/>
  <c r="R58" i="12"/>
  <c r="O58" i="12"/>
  <c r="L58" i="12"/>
  <c r="I58" i="12"/>
  <c r="F58" i="12"/>
  <c r="C58" i="12"/>
  <c r="V50" i="12"/>
  <c r="U50" i="12"/>
  <c r="S50" i="12"/>
  <c r="R50" i="12"/>
  <c r="P50" i="12"/>
  <c r="O50" i="12"/>
  <c r="M50" i="12"/>
  <c r="L50" i="12"/>
  <c r="J50" i="12"/>
  <c r="I50" i="12"/>
  <c r="G50" i="12"/>
  <c r="F50" i="12"/>
  <c r="V49" i="12"/>
  <c r="U49" i="12"/>
  <c r="S49" i="12"/>
  <c r="R49" i="12"/>
  <c r="P49" i="12"/>
  <c r="O49" i="12"/>
  <c r="M49" i="12"/>
  <c r="L49" i="12"/>
  <c r="J49" i="12"/>
  <c r="I49" i="12"/>
  <c r="G49" i="12"/>
  <c r="F49" i="12"/>
  <c r="C49" i="12"/>
  <c r="V48" i="12"/>
  <c r="V51" i="12" s="1"/>
  <c r="U48" i="12"/>
  <c r="U51" i="12" s="1"/>
  <c r="S48" i="12"/>
  <c r="S51" i="12" s="1"/>
  <c r="R48" i="12"/>
  <c r="R51" i="12" s="1"/>
  <c r="P48" i="12"/>
  <c r="P51" i="12" s="1"/>
  <c r="O48" i="12"/>
  <c r="O51" i="12" s="1"/>
  <c r="M48" i="12"/>
  <c r="M51" i="12" s="1"/>
  <c r="L48" i="12"/>
  <c r="L51" i="12" s="1"/>
  <c r="J48" i="12"/>
  <c r="J51" i="12" s="1"/>
  <c r="I48" i="12"/>
  <c r="I51" i="12" s="1"/>
  <c r="G48" i="12"/>
  <c r="G51" i="12" s="1"/>
  <c r="F48" i="12"/>
  <c r="F51" i="12" s="1"/>
  <c r="C48" i="12"/>
  <c r="U47" i="12"/>
  <c r="R47" i="12"/>
  <c r="O47" i="12"/>
  <c r="L47" i="12"/>
  <c r="I47" i="12"/>
  <c r="F47" i="12"/>
  <c r="C47" i="12"/>
  <c r="V39" i="12"/>
  <c r="U39" i="12"/>
  <c r="S39" i="12"/>
  <c r="R39" i="12"/>
  <c r="P39" i="12"/>
  <c r="O39" i="12"/>
  <c r="M39" i="12"/>
  <c r="L39" i="12"/>
  <c r="J39" i="12"/>
  <c r="I39" i="12"/>
  <c r="G39" i="12"/>
  <c r="F39" i="12"/>
  <c r="V38" i="12"/>
  <c r="U38" i="12"/>
  <c r="S38" i="12"/>
  <c r="R38" i="12"/>
  <c r="P38" i="12"/>
  <c r="O38" i="12"/>
  <c r="M38" i="12"/>
  <c r="L38" i="12"/>
  <c r="J38" i="12"/>
  <c r="I38" i="12"/>
  <c r="G38" i="12"/>
  <c r="F38" i="12"/>
  <c r="V37" i="12"/>
  <c r="V40" i="12" s="1"/>
  <c r="U37" i="12"/>
  <c r="U40" i="12" s="1"/>
  <c r="S37" i="12"/>
  <c r="S40" i="12" s="1"/>
  <c r="R37" i="12"/>
  <c r="R40" i="12" s="1"/>
  <c r="P37" i="12"/>
  <c r="P40" i="12" s="1"/>
  <c r="O37" i="12"/>
  <c r="O40" i="12" s="1"/>
  <c r="M37" i="12"/>
  <c r="M40" i="12" s="1"/>
  <c r="L37" i="12"/>
  <c r="L40" i="12" s="1"/>
  <c r="J37" i="12"/>
  <c r="J40" i="12" s="1"/>
  <c r="I37" i="12"/>
  <c r="I40" i="12" s="1"/>
  <c r="G37" i="12"/>
  <c r="G40" i="12" s="1"/>
  <c r="F37" i="12"/>
  <c r="F40" i="12" s="1"/>
  <c r="U36" i="12"/>
  <c r="R36" i="12"/>
  <c r="O36" i="12"/>
  <c r="L36" i="12"/>
  <c r="I36" i="12"/>
  <c r="F36" i="12"/>
  <c r="C36" i="12"/>
  <c r="V28" i="12"/>
  <c r="U28" i="12"/>
  <c r="S28" i="12"/>
  <c r="R28" i="12"/>
  <c r="P28" i="12"/>
  <c r="O28" i="12"/>
  <c r="M28" i="12"/>
  <c r="L28" i="12"/>
  <c r="J28" i="12"/>
  <c r="I28" i="12"/>
  <c r="G28" i="12"/>
  <c r="F28" i="12"/>
  <c r="D28" i="12"/>
  <c r="C28" i="12"/>
  <c r="V27" i="12"/>
  <c r="U27" i="12"/>
  <c r="S27" i="12"/>
  <c r="R27" i="12"/>
  <c r="P27" i="12"/>
  <c r="O27" i="12"/>
  <c r="M27" i="12"/>
  <c r="L27" i="12"/>
  <c r="J27" i="12"/>
  <c r="I27" i="12"/>
  <c r="G27" i="12"/>
  <c r="F27" i="12"/>
  <c r="D27" i="12"/>
  <c r="C27" i="12"/>
  <c r="V26" i="12"/>
  <c r="V29" i="12" s="1"/>
  <c r="U26" i="12"/>
  <c r="U29" i="12" s="1"/>
  <c r="S26" i="12"/>
  <c r="S29" i="12" s="1"/>
  <c r="R26" i="12"/>
  <c r="R29" i="12" s="1"/>
  <c r="P26" i="12"/>
  <c r="P29" i="12" s="1"/>
  <c r="O26" i="12"/>
  <c r="O29" i="12" s="1"/>
  <c r="M26" i="12"/>
  <c r="M29" i="12" s="1"/>
  <c r="L26" i="12"/>
  <c r="L29" i="12" s="1"/>
  <c r="J26" i="12"/>
  <c r="I26" i="12"/>
  <c r="I29" i="12" s="1"/>
  <c r="G26" i="12"/>
  <c r="F26" i="12"/>
  <c r="F29" i="12" s="1"/>
  <c r="W25" i="12"/>
  <c r="V25" i="12"/>
  <c r="U25" i="12"/>
  <c r="T25" i="12"/>
  <c r="S25" i="12"/>
  <c r="R25" i="12"/>
  <c r="Q25" i="12"/>
  <c r="P25" i="12"/>
  <c r="O25" i="12"/>
  <c r="N25" i="12"/>
  <c r="M25" i="12"/>
  <c r="L25" i="12"/>
  <c r="K25" i="12"/>
  <c r="J25" i="12"/>
  <c r="I25" i="12"/>
  <c r="H25" i="12"/>
  <c r="G25" i="12"/>
  <c r="F25" i="12"/>
  <c r="E25" i="12"/>
  <c r="D25" i="12"/>
  <c r="V18" i="12"/>
  <c r="U18" i="12"/>
  <c r="S18" i="12"/>
  <c r="R18" i="12"/>
  <c r="P18" i="12"/>
  <c r="O18" i="12"/>
  <c r="M18" i="12"/>
  <c r="L18" i="12"/>
  <c r="J18" i="12"/>
  <c r="I18" i="12"/>
  <c r="G18" i="12"/>
  <c r="F18" i="12"/>
  <c r="W17" i="12"/>
  <c r="W61" i="12" s="1"/>
  <c r="T17" i="12"/>
  <c r="T61" i="12" s="1"/>
  <c r="Q17" i="12"/>
  <c r="Q61" i="12" s="1"/>
  <c r="N17" i="12"/>
  <c r="N61" i="12" s="1"/>
  <c r="K17" i="12"/>
  <c r="K61" i="12" s="1"/>
  <c r="H17" i="12"/>
  <c r="H61" i="12" s="1"/>
  <c r="D17" i="12"/>
  <c r="C17" i="12"/>
  <c r="C61" i="12" s="1"/>
  <c r="W16" i="12"/>
  <c r="W60" i="12" s="1"/>
  <c r="T16" i="12"/>
  <c r="T60" i="12" s="1"/>
  <c r="Q16" i="12"/>
  <c r="Q60" i="12" s="1"/>
  <c r="N16" i="12"/>
  <c r="N60" i="12" s="1"/>
  <c r="K16" i="12"/>
  <c r="K60" i="12" s="1"/>
  <c r="H16" i="12"/>
  <c r="H60" i="12" s="1"/>
  <c r="D16" i="12"/>
  <c r="C16" i="12"/>
  <c r="C60" i="12" s="1"/>
  <c r="W15" i="12"/>
  <c r="W59" i="12" s="1"/>
  <c r="W62" i="12" s="1"/>
  <c r="T15" i="12"/>
  <c r="T59" i="12" s="1"/>
  <c r="T62" i="12" s="1"/>
  <c r="Q15" i="12"/>
  <c r="Q59" i="12" s="1"/>
  <c r="Q62" i="12" s="1"/>
  <c r="N15" i="12"/>
  <c r="N59" i="12" s="1"/>
  <c r="N62" i="12" s="1"/>
  <c r="K15" i="12"/>
  <c r="K59" i="12" s="1"/>
  <c r="K62" i="12" s="1"/>
  <c r="H15" i="12"/>
  <c r="H59" i="12" s="1"/>
  <c r="H62" i="12" s="1"/>
  <c r="D15" i="12"/>
  <c r="C15" i="12"/>
  <c r="C59" i="12" s="1"/>
  <c r="C62" i="12" s="1"/>
  <c r="W14" i="12"/>
  <c r="W50" i="12" s="1"/>
  <c r="T14" i="12"/>
  <c r="T50" i="12" s="1"/>
  <c r="Q14" i="12"/>
  <c r="Q50" i="12" s="1"/>
  <c r="N14" i="12"/>
  <c r="N50" i="12" s="1"/>
  <c r="K14" i="12"/>
  <c r="K50" i="12" s="1"/>
  <c r="H14" i="12"/>
  <c r="H50" i="12" s="1"/>
  <c r="D14" i="12"/>
  <c r="C14" i="12"/>
  <c r="C50" i="12" s="1"/>
  <c r="W13" i="12"/>
  <c r="W49" i="12" s="1"/>
  <c r="T13" i="12"/>
  <c r="T49" i="12" s="1"/>
  <c r="Q13" i="12"/>
  <c r="Q49" i="12" s="1"/>
  <c r="N13" i="12"/>
  <c r="N49" i="12" s="1"/>
  <c r="K13" i="12"/>
  <c r="K49" i="12" s="1"/>
  <c r="H13" i="12"/>
  <c r="H49" i="12" s="1"/>
  <c r="D13" i="12"/>
  <c r="C13" i="12"/>
  <c r="Z12" i="12"/>
  <c r="W12" i="12"/>
  <c r="W48" i="12" s="1"/>
  <c r="W51" i="12" s="1"/>
  <c r="T12" i="12"/>
  <c r="T48" i="12" s="1"/>
  <c r="T51" i="12" s="1"/>
  <c r="Q12" i="12"/>
  <c r="Q48" i="12" s="1"/>
  <c r="Q51" i="12" s="1"/>
  <c r="N12" i="12"/>
  <c r="N48" i="12" s="1"/>
  <c r="N51" i="12" s="1"/>
  <c r="K12" i="12"/>
  <c r="K48" i="12" s="1"/>
  <c r="K51" i="12" s="1"/>
  <c r="H12" i="12"/>
  <c r="H48" i="12" s="1"/>
  <c r="H51" i="12" s="1"/>
  <c r="D12" i="12"/>
  <c r="C12" i="12"/>
  <c r="W11" i="12"/>
  <c r="W39" i="12" s="1"/>
  <c r="T11" i="12"/>
  <c r="T39" i="12" s="1"/>
  <c r="Q11" i="12"/>
  <c r="Q39" i="12" s="1"/>
  <c r="N11" i="12"/>
  <c r="N39" i="12" s="1"/>
  <c r="K11" i="12"/>
  <c r="K39" i="12" s="1"/>
  <c r="H11" i="12"/>
  <c r="H39" i="12" s="1"/>
  <c r="D11" i="12"/>
  <c r="C11" i="12"/>
  <c r="C39" i="12" s="1"/>
  <c r="W10" i="12"/>
  <c r="W38" i="12" s="1"/>
  <c r="T10" i="12"/>
  <c r="T38" i="12" s="1"/>
  <c r="Q10" i="12"/>
  <c r="Q38" i="12" s="1"/>
  <c r="N10" i="12"/>
  <c r="N38" i="12" s="1"/>
  <c r="K10" i="12"/>
  <c r="K38" i="12" s="1"/>
  <c r="H10" i="12"/>
  <c r="H38" i="12" s="1"/>
  <c r="D10" i="12"/>
  <c r="C10" i="12"/>
  <c r="C38" i="12" s="1"/>
  <c r="W9" i="12"/>
  <c r="W37" i="12" s="1"/>
  <c r="W40" i="12" s="1"/>
  <c r="T9" i="12"/>
  <c r="T37" i="12" s="1"/>
  <c r="T40" i="12" s="1"/>
  <c r="Q9" i="12"/>
  <c r="Q37" i="12" s="1"/>
  <c r="Q40" i="12" s="1"/>
  <c r="N9" i="12"/>
  <c r="N37" i="12" s="1"/>
  <c r="N40" i="12" s="1"/>
  <c r="K9" i="12"/>
  <c r="K37" i="12" s="1"/>
  <c r="K40" i="12" s="1"/>
  <c r="H9" i="12"/>
  <c r="H37" i="12" s="1"/>
  <c r="H40" i="12" s="1"/>
  <c r="D9" i="12"/>
  <c r="C9" i="12"/>
  <c r="C37" i="12" s="1"/>
  <c r="C40" i="12" s="1"/>
  <c r="W8" i="12"/>
  <c r="W28" i="12" s="1"/>
  <c r="T8" i="12"/>
  <c r="T28" i="12" s="1"/>
  <c r="Q8" i="12"/>
  <c r="Q28" i="12" s="1"/>
  <c r="N8" i="12"/>
  <c r="N28" i="12" s="1"/>
  <c r="K8" i="12"/>
  <c r="H8" i="12"/>
  <c r="D8" i="12"/>
  <c r="C8" i="12"/>
  <c r="W7" i="12"/>
  <c r="W27" i="12" s="1"/>
  <c r="T7" i="12"/>
  <c r="T27" i="12" s="1"/>
  <c r="Q7" i="12"/>
  <c r="Q27" i="12" s="1"/>
  <c r="N7" i="12"/>
  <c r="N27" i="12" s="1"/>
  <c r="K7" i="12"/>
  <c r="H7" i="12"/>
  <c r="D7" i="12"/>
  <c r="C7" i="12"/>
  <c r="W6" i="12"/>
  <c r="T6" i="12"/>
  <c r="Q6" i="12"/>
  <c r="N6" i="12"/>
  <c r="K6" i="12"/>
  <c r="K18" i="12" s="1"/>
  <c r="H6" i="12"/>
  <c r="H18" i="12" s="1"/>
  <c r="D6" i="12"/>
  <c r="C6" i="12"/>
  <c r="C26" i="12" s="1"/>
  <c r="C29" i="12" s="1"/>
  <c r="C5" i="12"/>
  <c r="C25" i="12" s="1"/>
  <c r="Q8" i="11"/>
  <c r="C118" i="10"/>
  <c r="C117" i="10"/>
  <c r="C116" i="10"/>
  <c r="C115" i="10"/>
  <c r="I114" i="10"/>
  <c r="H114" i="10"/>
  <c r="G114" i="10"/>
  <c r="F114" i="10"/>
  <c r="E114" i="10"/>
  <c r="D114" i="10"/>
  <c r="C114" i="10"/>
  <c r="C108" i="10"/>
  <c r="C107" i="10"/>
  <c r="C106" i="10"/>
  <c r="C105" i="10"/>
  <c r="I104" i="10"/>
  <c r="H104" i="10"/>
  <c r="G104" i="10"/>
  <c r="F104" i="10"/>
  <c r="E104" i="10"/>
  <c r="D104" i="10"/>
  <c r="C104" i="10"/>
  <c r="C97" i="10"/>
  <c r="C96" i="10"/>
  <c r="C95" i="10"/>
  <c r="C94" i="10"/>
  <c r="I93" i="10"/>
  <c r="H93" i="10"/>
  <c r="G93" i="10"/>
  <c r="F93" i="10"/>
  <c r="E93" i="10"/>
  <c r="D93" i="10"/>
  <c r="C93" i="10"/>
  <c r="C87" i="10"/>
  <c r="C86" i="10"/>
  <c r="C85" i="10"/>
  <c r="C84" i="10"/>
  <c r="I83" i="10"/>
  <c r="H83" i="10"/>
  <c r="G83" i="10"/>
  <c r="F83" i="10"/>
  <c r="E83" i="10"/>
  <c r="D83" i="10"/>
  <c r="C83" i="10"/>
  <c r="C77" i="10"/>
  <c r="C76" i="10"/>
  <c r="C75" i="10"/>
  <c r="C74" i="10"/>
  <c r="I73" i="10"/>
  <c r="H73" i="10"/>
  <c r="G73" i="10"/>
  <c r="F73" i="10"/>
  <c r="E73" i="10"/>
  <c r="D73" i="10"/>
  <c r="C73" i="10"/>
  <c r="C67" i="10"/>
  <c r="C66" i="10"/>
  <c r="C65" i="10"/>
  <c r="C64" i="10"/>
  <c r="I63" i="10"/>
  <c r="H63" i="10"/>
  <c r="G63" i="10"/>
  <c r="F63" i="10"/>
  <c r="E63" i="10"/>
  <c r="D63" i="10"/>
  <c r="C63" i="10"/>
  <c r="C58" i="10"/>
  <c r="C57" i="10"/>
  <c r="C56" i="10"/>
  <c r="C55" i="10"/>
  <c r="I54" i="10"/>
  <c r="H54" i="10"/>
  <c r="G54" i="10"/>
  <c r="F54" i="10"/>
  <c r="E54" i="10"/>
  <c r="D54" i="10"/>
  <c r="C54" i="10"/>
  <c r="C48" i="10"/>
  <c r="C47" i="10"/>
  <c r="C46" i="10"/>
  <c r="C45" i="10"/>
  <c r="I44" i="10"/>
  <c r="H44" i="10"/>
  <c r="G44" i="10"/>
  <c r="F44" i="10"/>
  <c r="E44" i="10"/>
  <c r="D44" i="10"/>
  <c r="C44" i="10"/>
  <c r="C38" i="10"/>
  <c r="C37" i="10"/>
  <c r="C36" i="10"/>
  <c r="C35" i="10"/>
  <c r="I34" i="10"/>
  <c r="H34" i="10"/>
  <c r="G34" i="10"/>
  <c r="F34" i="10"/>
  <c r="E34" i="10"/>
  <c r="D34" i="10"/>
  <c r="C34" i="10"/>
  <c r="C28" i="10"/>
  <c r="C27" i="10"/>
  <c r="C26" i="10"/>
  <c r="C25" i="10"/>
  <c r="I24" i="10"/>
  <c r="H24" i="10"/>
  <c r="G24" i="10"/>
  <c r="F24" i="10"/>
  <c r="E24" i="10"/>
  <c r="D24" i="10"/>
  <c r="C24" i="10"/>
  <c r="C18" i="10"/>
  <c r="C17" i="10"/>
  <c r="C16" i="10"/>
  <c r="C15" i="10"/>
  <c r="I14" i="10"/>
  <c r="H14" i="10"/>
  <c r="G14" i="10"/>
  <c r="F14" i="10"/>
  <c r="E14" i="10"/>
  <c r="D14" i="10"/>
  <c r="C14" i="10"/>
  <c r="C8" i="10"/>
  <c r="C7" i="10"/>
  <c r="C6" i="10"/>
  <c r="C5" i="10"/>
  <c r="I4" i="10"/>
  <c r="H4" i="10"/>
  <c r="G4" i="10"/>
  <c r="F4" i="10"/>
  <c r="E4" i="10"/>
  <c r="D4" i="10"/>
  <c r="C4" i="10"/>
  <c r="AJ281" i="9"/>
  <c r="AH281" i="9"/>
  <c r="AF281" i="9"/>
  <c r="AD281" i="9"/>
  <c r="AB281" i="9"/>
  <c r="Z281" i="9"/>
  <c r="X281" i="9"/>
  <c r="AJ277" i="9"/>
  <c r="AH277" i="9"/>
  <c r="AF277" i="9"/>
  <c r="AD277" i="9"/>
  <c r="AB277" i="9"/>
  <c r="Z277" i="9"/>
  <c r="X277" i="9"/>
  <c r="AF274" i="9"/>
  <c r="AJ272" i="9"/>
  <c r="AK272" i="9" s="1"/>
  <c r="AH272" i="9"/>
  <c r="AI272" i="9" s="1"/>
  <c r="AF272" i="9"/>
  <c r="AG272" i="9" s="1"/>
  <c r="AD272" i="9"/>
  <c r="AE272" i="9" s="1"/>
  <c r="AB272" i="9"/>
  <c r="AC272" i="9" s="1"/>
  <c r="Z272" i="9"/>
  <c r="AA272" i="9" s="1"/>
  <c r="X272" i="9"/>
  <c r="Y272" i="9" s="1"/>
  <c r="V272" i="9"/>
  <c r="W272" i="9" s="1"/>
  <c r="AJ269" i="9"/>
  <c r="AH269" i="9"/>
  <c r="AF269" i="9"/>
  <c r="AD269" i="9"/>
  <c r="AB269" i="9"/>
  <c r="Z269" i="9"/>
  <c r="X269" i="9"/>
  <c r="V269" i="9"/>
  <c r="AJ264" i="9"/>
  <c r="AH264" i="9"/>
  <c r="AF264" i="9"/>
  <c r="AD264" i="9"/>
  <c r="AB264" i="9"/>
  <c r="Z264" i="9"/>
  <c r="X264" i="9"/>
  <c r="V264" i="9"/>
  <c r="AJ245" i="9"/>
  <c r="AH245" i="9"/>
  <c r="AF245" i="9"/>
  <c r="AD245" i="9"/>
  <c r="AB245" i="9"/>
  <c r="Z245" i="9"/>
  <c r="X245" i="9"/>
  <c r="V245" i="9"/>
  <c r="AK244" i="9"/>
  <c r="Q243" i="9"/>
  <c r="O243" i="9"/>
  <c r="M243" i="9"/>
  <c r="K243" i="9"/>
  <c r="I243" i="9"/>
  <c r="G243" i="9"/>
  <c r="E243" i="9"/>
  <c r="C243" i="9"/>
  <c r="C242" i="9"/>
  <c r="AJ241" i="9"/>
  <c r="AH241" i="9"/>
  <c r="AF241" i="9"/>
  <c r="AD241" i="9"/>
  <c r="AB241" i="9"/>
  <c r="Z241" i="9"/>
  <c r="X241" i="9"/>
  <c r="V241" i="9"/>
  <c r="R241" i="9"/>
  <c r="O241" i="9"/>
  <c r="P241" i="9" s="1"/>
  <c r="M241" i="9"/>
  <c r="K241" i="9"/>
  <c r="L241" i="9" s="1"/>
  <c r="I241" i="9"/>
  <c r="J241" i="9" s="1"/>
  <c r="G241" i="9"/>
  <c r="H241" i="9" s="1"/>
  <c r="E241" i="9"/>
  <c r="F241" i="9" s="1"/>
  <c r="C241" i="9"/>
  <c r="AK240" i="9"/>
  <c r="Q239" i="9"/>
  <c r="O239" i="9"/>
  <c r="M239" i="9"/>
  <c r="K239" i="9"/>
  <c r="I239" i="9"/>
  <c r="G239" i="9"/>
  <c r="E239" i="9"/>
  <c r="C239" i="9"/>
  <c r="AJ238" i="9"/>
  <c r="AH238" i="9"/>
  <c r="AF238" i="9"/>
  <c r="AD238" i="9"/>
  <c r="AB238" i="9"/>
  <c r="Z238" i="9"/>
  <c r="X238" i="9"/>
  <c r="V238" i="9"/>
  <c r="C238" i="9"/>
  <c r="AJ237" i="9"/>
  <c r="AH237" i="9"/>
  <c r="AF237" i="9"/>
  <c r="AD237" i="9"/>
  <c r="AB237" i="9"/>
  <c r="Z237" i="9"/>
  <c r="X237" i="9"/>
  <c r="V237" i="9"/>
  <c r="R237" i="9"/>
  <c r="O237" i="9"/>
  <c r="P237" i="9" s="1"/>
  <c r="M237" i="9"/>
  <c r="K237" i="9"/>
  <c r="L237" i="9" s="1"/>
  <c r="I237" i="9"/>
  <c r="J237" i="9" s="1"/>
  <c r="G237" i="9"/>
  <c r="H237" i="9" s="1"/>
  <c r="E237" i="9"/>
  <c r="F237" i="9" s="1"/>
  <c r="C237" i="9"/>
  <c r="AK236" i="9"/>
  <c r="AH236" i="9"/>
  <c r="AI236" i="9" s="1"/>
  <c r="AF236" i="9"/>
  <c r="AG236" i="9" s="1"/>
  <c r="AD236" i="9"/>
  <c r="AE236" i="9" s="1"/>
  <c r="AB236" i="9"/>
  <c r="AC236" i="9" s="1"/>
  <c r="Z236" i="9"/>
  <c r="AA236" i="9" s="1"/>
  <c r="X236" i="9"/>
  <c r="Y236" i="9" s="1"/>
  <c r="V236" i="9"/>
  <c r="W236" i="9" s="1"/>
  <c r="C235" i="9"/>
  <c r="C234" i="9"/>
  <c r="AH233" i="9"/>
  <c r="AF233" i="9"/>
  <c r="AD233" i="9"/>
  <c r="AB233" i="9"/>
  <c r="Z233" i="9"/>
  <c r="X233" i="9"/>
  <c r="V233" i="9"/>
  <c r="R233" i="9"/>
  <c r="O233" i="9"/>
  <c r="P233" i="9" s="1"/>
  <c r="M233" i="9"/>
  <c r="N233" i="9" s="1"/>
  <c r="K233" i="9"/>
  <c r="L233" i="9" s="1"/>
  <c r="I233" i="9"/>
  <c r="J233" i="9" s="1"/>
  <c r="G233" i="9"/>
  <c r="H233" i="9" s="1"/>
  <c r="E233" i="9"/>
  <c r="F233" i="9" s="1"/>
  <c r="C233" i="9"/>
  <c r="AK232" i="9"/>
  <c r="Q231" i="9"/>
  <c r="O231" i="9"/>
  <c r="M231" i="9"/>
  <c r="K231" i="9"/>
  <c r="I231" i="9"/>
  <c r="G231" i="9"/>
  <c r="E231" i="9"/>
  <c r="C231" i="9"/>
  <c r="Q230" i="9"/>
  <c r="O230" i="9"/>
  <c r="M230" i="9"/>
  <c r="K230" i="9"/>
  <c r="I230" i="9"/>
  <c r="G230" i="9"/>
  <c r="E230" i="9"/>
  <c r="C230" i="9"/>
  <c r="AJ229" i="9"/>
  <c r="O229" i="9"/>
  <c r="M229" i="9"/>
  <c r="K229" i="9"/>
  <c r="I229" i="9"/>
  <c r="G229" i="9"/>
  <c r="E229" i="9"/>
  <c r="C229" i="9"/>
  <c r="AJ228" i="9"/>
  <c r="AH228" i="9"/>
  <c r="AF228" i="9"/>
  <c r="AD228" i="9"/>
  <c r="AB228" i="9"/>
  <c r="Z228" i="9"/>
  <c r="X228" i="9"/>
  <c r="V228" i="9"/>
  <c r="AJ227" i="9"/>
  <c r="Q226" i="9"/>
  <c r="O226" i="9"/>
  <c r="M226" i="9"/>
  <c r="K226" i="9"/>
  <c r="I226" i="9"/>
  <c r="G226" i="9"/>
  <c r="E226" i="9"/>
  <c r="C226" i="9"/>
  <c r="Q225" i="9"/>
  <c r="O225" i="9"/>
  <c r="M225" i="9"/>
  <c r="K225" i="9"/>
  <c r="I225" i="9"/>
  <c r="G225" i="9"/>
  <c r="E225" i="9"/>
  <c r="C225" i="9"/>
  <c r="Q224" i="9"/>
  <c r="O224" i="9"/>
  <c r="M224" i="9"/>
  <c r="K224" i="9"/>
  <c r="I224" i="9"/>
  <c r="G224" i="9"/>
  <c r="E224" i="9"/>
  <c r="C224" i="9"/>
  <c r="Q223" i="9"/>
  <c r="O223" i="9"/>
  <c r="M223" i="9"/>
  <c r="K223" i="9"/>
  <c r="I223" i="9"/>
  <c r="G223" i="9"/>
  <c r="E223" i="9"/>
  <c r="C223" i="9"/>
  <c r="C222" i="9"/>
  <c r="R221" i="9"/>
  <c r="O221" i="9"/>
  <c r="P221" i="9" s="1"/>
  <c r="M221" i="9"/>
  <c r="K221" i="9"/>
  <c r="L221" i="9" s="1"/>
  <c r="I221" i="9"/>
  <c r="J221" i="9" s="1"/>
  <c r="G221" i="9"/>
  <c r="H221" i="9" s="1"/>
  <c r="E221" i="9"/>
  <c r="F221" i="9" s="1"/>
  <c r="C221" i="9"/>
  <c r="Q219" i="9"/>
  <c r="O219" i="9"/>
  <c r="M219" i="9"/>
  <c r="K219" i="9"/>
  <c r="I219" i="9"/>
  <c r="G219" i="9"/>
  <c r="E219" i="9"/>
  <c r="C219" i="9"/>
  <c r="C218" i="9"/>
  <c r="R217" i="9"/>
  <c r="O217" i="9"/>
  <c r="P217" i="9" s="1"/>
  <c r="M217" i="9"/>
  <c r="K217" i="9"/>
  <c r="L217" i="9" s="1"/>
  <c r="I217" i="9"/>
  <c r="J217" i="9" s="1"/>
  <c r="G217" i="9"/>
  <c r="H217" i="9" s="1"/>
  <c r="E217" i="9"/>
  <c r="F217" i="9" s="1"/>
  <c r="C217" i="9"/>
  <c r="C215" i="9"/>
  <c r="C214" i="9"/>
  <c r="R213" i="9"/>
  <c r="O213" i="9"/>
  <c r="P213" i="9" s="1"/>
  <c r="M213" i="9"/>
  <c r="N213" i="9" s="1"/>
  <c r="K213" i="9"/>
  <c r="L213" i="9" s="1"/>
  <c r="I213" i="9"/>
  <c r="J213" i="9" s="1"/>
  <c r="G213" i="9"/>
  <c r="H213" i="9" s="1"/>
  <c r="E213" i="9"/>
  <c r="F213" i="9" s="1"/>
  <c r="C213" i="9"/>
  <c r="Q211" i="9"/>
  <c r="O211" i="9"/>
  <c r="M211" i="9"/>
  <c r="K211" i="9"/>
  <c r="I211" i="9"/>
  <c r="G211" i="9"/>
  <c r="E211" i="9"/>
  <c r="C211" i="9"/>
  <c r="Q210" i="9"/>
  <c r="O210" i="9"/>
  <c r="M210" i="9"/>
  <c r="K210" i="9"/>
  <c r="I210" i="9"/>
  <c r="G210" i="9"/>
  <c r="E210" i="9"/>
  <c r="C210" i="9"/>
  <c r="O209" i="9"/>
  <c r="M209" i="9"/>
  <c r="K209" i="9"/>
  <c r="I209" i="9"/>
  <c r="G209" i="9"/>
  <c r="E209" i="9"/>
  <c r="C209" i="9"/>
  <c r="Q206" i="9"/>
  <c r="O206" i="9"/>
  <c r="M206" i="9"/>
  <c r="K206" i="9"/>
  <c r="I206" i="9"/>
  <c r="G206" i="9"/>
  <c r="E206" i="9"/>
  <c r="C206" i="9"/>
  <c r="Q205" i="9"/>
  <c r="O205" i="9"/>
  <c r="M205" i="9"/>
  <c r="K205" i="9"/>
  <c r="I205" i="9"/>
  <c r="G205" i="9"/>
  <c r="E205" i="9"/>
  <c r="C205" i="9"/>
  <c r="Q204" i="9"/>
  <c r="O204" i="9"/>
  <c r="M204" i="9"/>
  <c r="K204" i="9"/>
  <c r="I204" i="9"/>
  <c r="G204" i="9"/>
  <c r="E204" i="9"/>
  <c r="C204" i="9"/>
  <c r="Q203" i="9"/>
  <c r="AJ246" i="9" s="1"/>
  <c r="O203" i="9"/>
  <c r="AH246" i="9" s="1"/>
  <c r="AH244" i="9" s="1"/>
  <c r="AI244" i="9" s="1"/>
  <c r="M203" i="9"/>
  <c r="AF246" i="9" s="1"/>
  <c r="AF244" i="9" s="1"/>
  <c r="AG244" i="9" s="1"/>
  <c r="K203" i="9"/>
  <c r="AD246" i="9" s="1"/>
  <c r="AD244" i="9" s="1"/>
  <c r="AE244" i="9" s="1"/>
  <c r="I203" i="9"/>
  <c r="AB246" i="9" s="1"/>
  <c r="AB244" i="9" s="1"/>
  <c r="AC244" i="9" s="1"/>
  <c r="G203" i="9"/>
  <c r="Z246" i="9" s="1"/>
  <c r="Z244" i="9" s="1"/>
  <c r="AA244" i="9" s="1"/>
  <c r="E203" i="9"/>
  <c r="X246" i="9" s="1"/>
  <c r="C203" i="9"/>
  <c r="C202" i="9"/>
  <c r="R201" i="9"/>
  <c r="O201" i="9"/>
  <c r="P201" i="9" s="1"/>
  <c r="M201" i="9"/>
  <c r="K201" i="9"/>
  <c r="L201" i="9" s="1"/>
  <c r="I201" i="9"/>
  <c r="J201" i="9" s="1"/>
  <c r="G201" i="9"/>
  <c r="H201" i="9" s="1"/>
  <c r="E201" i="9"/>
  <c r="F201" i="9" s="1"/>
  <c r="C201" i="9"/>
  <c r="Q199" i="9"/>
  <c r="AJ242" i="9" s="1"/>
  <c r="O199" i="9"/>
  <c r="AH242" i="9" s="1"/>
  <c r="M199" i="9"/>
  <c r="AF242" i="9" s="1"/>
  <c r="K199" i="9"/>
  <c r="AD242" i="9" s="1"/>
  <c r="I199" i="9"/>
  <c r="AB242" i="9" s="1"/>
  <c r="G199" i="9"/>
  <c r="Z242" i="9" s="1"/>
  <c r="E199" i="9"/>
  <c r="X242" i="9" s="1"/>
  <c r="C199" i="9"/>
  <c r="C198" i="9"/>
  <c r="R197" i="9"/>
  <c r="O197" i="9"/>
  <c r="P197" i="9" s="1"/>
  <c r="M197" i="9"/>
  <c r="K197" i="9"/>
  <c r="L197" i="9" s="1"/>
  <c r="I197" i="9"/>
  <c r="J197" i="9" s="1"/>
  <c r="G197" i="9"/>
  <c r="H197" i="9" s="1"/>
  <c r="E197" i="9"/>
  <c r="F197" i="9" s="1"/>
  <c r="C197" i="9"/>
  <c r="C195" i="9"/>
  <c r="C194" i="9"/>
  <c r="R193" i="9"/>
  <c r="O193" i="9"/>
  <c r="P193" i="9" s="1"/>
  <c r="M193" i="9"/>
  <c r="N193" i="9" s="1"/>
  <c r="K193" i="9"/>
  <c r="L193" i="9" s="1"/>
  <c r="I193" i="9"/>
  <c r="J193" i="9" s="1"/>
  <c r="G193" i="9"/>
  <c r="H193" i="9" s="1"/>
  <c r="E193" i="9"/>
  <c r="F193" i="9" s="1"/>
  <c r="C193" i="9"/>
  <c r="Q191" i="9"/>
  <c r="O191" i="9"/>
  <c r="M191" i="9"/>
  <c r="K191" i="9"/>
  <c r="I191" i="9"/>
  <c r="G191" i="9"/>
  <c r="E191" i="9"/>
  <c r="C191" i="9"/>
  <c r="Q190" i="9"/>
  <c r="O190" i="9"/>
  <c r="M190" i="9"/>
  <c r="K190" i="9"/>
  <c r="I190" i="9"/>
  <c r="G190" i="9"/>
  <c r="E190" i="9"/>
  <c r="C190" i="9"/>
  <c r="R189" i="9"/>
  <c r="O189" i="9"/>
  <c r="P189" i="9" s="1"/>
  <c r="M189" i="9"/>
  <c r="N189" i="9" s="1"/>
  <c r="K189" i="9"/>
  <c r="L189" i="9" s="1"/>
  <c r="I189" i="9"/>
  <c r="J189" i="9" s="1"/>
  <c r="G189" i="9"/>
  <c r="H189" i="9" s="1"/>
  <c r="E189" i="9"/>
  <c r="F189" i="9" s="1"/>
  <c r="C189" i="9"/>
  <c r="D189" i="9" s="1"/>
  <c r="Q186" i="9"/>
  <c r="O186" i="9"/>
  <c r="M186" i="9"/>
  <c r="K186" i="9"/>
  <c r="I186" i="9"/>
  <c r="G186" i="9"/>
  <c r="E186" i="9"/>
  <c r="C186" i="9"/>
  <c r="AJ185" i="9"/>
  <c r="AH185" i="9"/>
  <c r="AF185" i="9"/>
  <c r="AD185" i="9"/>
  <c r="AB185" i="9"/>
  <c r="Z185" i="9"/>
  <c r="X185" i="9"/>
  <c r="V185" i="9"/>
  <c r="Q185" i="9"/>
  <c r="O185" i="9"/>
  <c r="M185" i="9"/>
  <c r="K185" i="9"/>
  <c r="I185" i="9"/>
  <c r="G185" i="9"/>
  <c r="E185" i="9"/>
  <c r="C185" i="9"/>
  <c r="AK184" i="9"/>
  <c r="Q184" i="9"/>
  <c r="O184" i="9"/>
  <c r="M184" i="9"/>
  <c r="K184" i="9"/>
  <c r="I184" i="9"/>
  <c r="G184" i="9"/>
  <c r="E184" i="9"/>
  <c r="C184" i="9"/>
  <c r="Q183" i="9"/>
  <c r="O183" i="9"/>
  <c r="M183" i="9"/>
  <c r="K183" i="9"/>
  <c r="I183" i="9"/>
  <c r="G183" i="9"/>
  <c r="E183" i="9"/>
  <c r="C183" i="9"/>
  <c r="C182" i="9"/>
  <c r="Q181" i="9"/>
  <c r="R181" i="9" s="1"/>
  <c r="O181" i="9"/>
  <c r="P181" i="9" s="1"/>
  <c r="M181" i="9"/>
  <c r="N181" i="9" s="1"/>
  <c r="K181" i="9"/>
  <c r="L181" i="9" s="1"/>
  <c r="I181" i="9"/>
  <c r="J181" i="9" s="1"/>
  <c r="G181" i="9"/>
  <c r="H181" i="9" s="1"/>
  <c r="E181" i="9"/>
  <c r="F181" i="9" s="1"/>
  <c r="C181" i="9"/>
  <c r="D181" i="9" s="1"/>
  <c r="AJ180" i="9"/>
  <c r="AH180" i="9"/>
  <c r="AF180" i="9"/>
  <c r="AD180" i="9"/>
  <c r="AB180" i="9"/>
  <c r="Z180" i="9"/>
  <c r="X180" i="9"/>
  <c r="V180" i="9"/>
  <c r="AK179" i="9"/>
  <c r="Q179" i="9"/>
  <c r="O179" i="9"/>
  <c r="M179" i="9"/>
  <c r="K179" i="9"/>
  <c r="I179" i="9"/>
  <c r="G179" i="9"/>
  <c r="E179" i="9"/>
  <c r="C179" i="9"/>
  <c r="C178" i="9"/>
  <c r="AJ177" i="9"/>
  <c r="AH177" i="9"/>
  <c r="AF177" i="9"/>
  <c r="AD177" i="9"/>
  <c r="AB177" i="9"/>
  <c r="Z177" i="9"/>
  <c r="X177" i="9"/>
  <c r="V177" i="9"/>
  <c r="Q177" i="9"/>
  <c r="R177" i="9" s="1"/>
  <c r="O177" i="9"/>
  <c r="P177" i="9" s="1"/>
  <c r="M177" i="9"/>
  <c r="N177" i="9" s="1"/>
  <c r="K177" i="9"/>
  <c r="L177" i="9" s="1"/>
  <c r="I177" i="9"/>
  <c r="J177" i="9" s="1"/>
  <c r="G177" i="9"/>
  <c r="H177" i="9" s="1"/>
  <c r="E177" i="9"/>
  <c r="F177" i="9" s="1"/>
  <c r="C177" i="9"/>
  <c r="D177" i="9" s="1"/>
  <c r="AJ176" i="9"/>
  <c r="AH176" i="9"/>
  <c r="AF176" i="9"/>
  <c r="AD176" i="9"/>
  <c r="AB176" i="9"/>
  <c r="Z176" i="9"/>
  <c r="X176" i="9"/>
  <c r="V176" i="9"/>
  <c r="AK175" i="9"/>
  <c r="AH175" i="9"/>
  <c r="AI175" i="9" s="1"/>
  <c r="AF175" i="9"/>
  <c r="AG175" i="9" s="1"/>
  <c r="AD175" i="9"/>
  <c r="AE175" i="9" s="1"/>
  <c r="AB175" i="9"/>
  <c r="AC175" i="9" s="1"/>
  <c r="Z175" i="9"/>
  <c r="AA175" i="9" s="1"/>
  <c r="X175" i="9"/>
  <c r="Y175" i="9" s="1"/>
  <c r="V175" i="9"/>
  <c r="W175" i="9" s="1"/>
  <c r="C175" i="9"/>
  <c r="C174" i="9"/>
  <c r="Q173" i="9"/>
  <c r="R173" i="9" s="1"/>
  <c r="O173" i="9"/>
  <c r="P173" i="9" s="1"/>
  <c r="M173" i="9"/>
  <c r="N173" i="9" s="1"/>
  <c r="K173" i="9"/>
  <c r="L173" i="9" s="1"/>
  <c r="I173" i="9"/>
  <c r="J173" i="9" s="1"/>
  <c r="G173" i="9"/>
  <c r="H173" i="9" s="1"/>
  <c r="E173" i="9"/>
  <c r="F173" i="9" s="1"/>
  <c r="C173" i="9"/>
  <c r="D173" i="9" s="1"/>
  <c r="AH172" i="9"/>
  <c r="AF172" i="9"/>
  <c r="AD172" i="9"/>
  <c r="AB172" i="9"/>
  <c r="Z172" i="9"/>
  <c r="X172" i="9"/>
  <c r="V172" i="9"/>
  <c r="AK171" i="9"/>
  <c r="Q171" i="9"/>
  <c r="O171" i="9"/>
  <c r="M171" i="9"/>
  <c r="K171" i="9"/>
  <c r="I171" i="9"/>
  <c r="G171" i="9"/>
  <c r="E171" i="9"/>
  <c r="C171" i="9"/>
  <c r="Q170" i="9"/>
  <c r="O170" i="9"/>
  <c r="M170" i="9"/>
  <c r="K170" i="9"/>
  <c r="I170" i="9"/>
  <c r="G170" i="9"/>
  <c r="E170" i="9"/>
  <c r="C170" i="9"/>
  <c r="Q169" i="9"/>
  <c r="R169" i="9" s="1"/>
  <c r="O169" i="9"/>
  <c r="P169" i="9" s="1"/>
  <c r="M169" i="9"/>
  <c r="N169" i="9" s="1"/>
  <c r="K169" i="9"/>
  <c r="L169" i="9" s="1"/>
  <c r="I169" i="9"/>
  <c r="J169" i="9" s="1"/>
  <c r="G169" i="9"/>
  <c r="H169" i="9" s="1"/>
  <c r="E169" i="9"/>
  <c r="F169" i="9" s="1"/>
  <c r="C169" i="9"/>
  <c r="D169" i="9" s="1"/>
  <c r="AJ167" i="9"/>
  <c r="AH167" i="9"/>
  <c r="W195" i="9" s="1"/>
  <c r="AF167" i="9"/>
  <c r="W194" i="9" s="1"/>
  <c r="AD167" i="9"/>
  <c r="W193" i="9" s="1"/>
  <c r="AB167" i="9"/>
  <c r="W192" i="9" s="1"/>
  <c r="Z167" i="9"/>
  <c r="W191" i="9" s="1"/>
  <c r="X167" i="9"/>
  <c r="W190" i="9" s="1"/>
  <c r="V167" i="9"/>
  <c r="Q166" i="9"/>
  <c r="O166" i="9"/>
  <c r="M166" i="9"/>
  <c r="K166" i="9"/>
  <c r="I166" i="9"/>
  <c r="G166" i="9"/>
  <c r="E166" i="9"/>
  <c r="C166" i="9"/>
  <c r="Q165" i="9"/>
  <c r="O165" i="9"/>
  <c r="M165" i="9"/>
  <c r="K165" i="9"/>
  <c r="I165" i="9"/>
  <c r="G165" i="9"/>
  <c r="E165" i="9"/>
  <c r="C165" i="9"/>
  <c r="Q164" i="9"/>
  <c r="O164" i="9"/>
  <c r="M164" i="9"/>
  <c r="K164" i="9"/>
  <c r="I164" i="9"/>
  <c r="G164" i="9"/>
  <c r="E164" i="9"/>
  <c r="C164" i="9"/>
  <c r="Q163" i="9"/>
  <c r="O163" i="9"/>
  <c r="M163" i="9"/>
  <c r="K163" i="9"/>
  <c r="I163" i="9"/>
  <c r="G163" i="9"/>
  <c r="E163" i="9"/>
  <c r="C163" i="9"/>
  <c r="C162" i="9"/>
  <c r="O161" i="9"/>
  <c r="P161" i="9" s="1"/>
  <c r="M161" i="9"/>
  <c r="N161" i="9" s="1"/>
  <c r="K161" i="9"/>
  <c r="L161" i="9" s="1"/>
  <c r="I161" i="9"/>
  <c r="J161" i="9" s="1"/>
  <c r="G161" i="9"/>
  <c r="H161" i="9" s="1"/>
  <c r="E161" i="9"/>
  <c r="F161" i="9" s="1"/>
  <c r="C161" i="9"/>
  <c r="D161" i="9" s="1"/>
  <c r="Q159" i="9"/>
  <c r="O159" i="9"/>
  <c r="M159" i="9"/>
  <c r="K159" i="9"/>
  <c r="I159" i="9"/>
  <c r="G159" i="9"/>
  <c r="E159" i="9"/>
  <c r="C159" i="9"/>
  <c r="C158" i="9"/>
  <c r="O157" i="9"/>
  <c r="P157" i="9" s="1"/>
  <c r="M157" i="9"/>
  <c r="N157" i="9" s="1"/>
  <c r="K157" i="9"/>
  <c r="L157" i="9" s="1"/>
  <c r="I157" i="9"/>
  <c r="J157" i="9" s="1"/>
  <c r="G157" i="9"/>
  <c r="H157" i="9" s="1"/>
  <c r="E157" i="9"/>
  <c r="F157" i="9" s="1"/>
  <c r="C157" i="9"/>
  <c r="D157" i="9" s="1"/>
  <c r="C155" i="9"/>
  <c r="C154" i="9"/>
  <c r="O153" i="9"/>
  <c r="P153" i="9" s="1"/>
  <c r="M153" i="9"/>
  <c r="N153" i="9" s="1"/>
  <c r="K153" i="9"/>
  <c r="L153" i="9" s="1"/>
  <c r="I153" i="9"/>
  <c r="J153" i="9" s="1"/>
  <c r="G153" i="9"/>
  <c r="H153" i="9" s="1"/>
  <c r="E153" i="9"/>
  <c r="F153" i="9" s="1"/>
  <c r="C153" i="9"/>
  <c r="Q151" i="9"/>
  <c r="O151" i="9"/>
  <c r="M151" i="9"/>
  <c r="K151" i="9"/>
  <c r="I151" i="9"/>
  <c r="G151" i="9"/>
  <c r="E151" i="9"/>
  <c r="C151" i="9"/>
  <c r="Q150" i="9"/>
  <c r="O150" i="9"/>
  <c r="M150" i="9"/>
  <c r="K150" i="9"/>
  <c r="I150" i="9"/>
  <c r="G150" i="9"/>
  <c r="E150" i="9"/>
  <c r="C150" i="9"/>
  <c r="O149" i="9"/>
  <c r="M149" i="9"/>
  <c r="K149" i="9"/>
  <c r="I149" i="9"/>
  <c r="G149" i="9"/>
  <c r="E149" i="9"/>
  <c r="C149" i="9"/>
  <c r="Q146" i="9"/>
  <c r="O146" i="9"/>
  <c r="M146" i="9"/>
  <c r="K146" i="9"/>
  <c r="I146" i="9"/>
  <c r="G146" i="9"/>
  <c r="E146" i="9"/>
  <c r="C146" i="9"/>
  <c r="Q145" i="9"/>
  <c r="O145" i="9"/>
  <c r="M145" i="9"/>
  <c r="K145" i="9"/>
  <c r="I145" i="9"/>
  <c r="G145" i="9"/>
  <c r="E145" i="9"/>
  <c r="C145" i="9"/>
  <c r="Q144" i="9"/>
  <c r="O144" i="9"/>
  <c r="M144" i="9"/>
  <c r="K144" i="9"/>
  <c r="I144" i="9"/>
  <c r="G144" i="9"/>
  <c r="E144" i="9"/>
  <c r="C144" i="9"/>
  <c r="Q143" i="9"/>
  <c r="AJ186" i="9" s="1"/>
  <c r="O143" i="9"/>
  <c r="AH186" i="9" s="1"/>
  <c r="AH184" i="9" s="1"/>
  <c r="AI184" i="9" s="1"/>
  <c r="M143" i="9"/>
  <c r="AF186" i="9" s="1"/>
  <c r="AF184" i="9" s="1"/>
  <c r="AG184" i="9" s="1"/>
  <c r="K143" i="9"/>
  <c r="AD186" i="9" s="1"/>
  <c r="AD184" i="9" s="1"/>
  <c r="AE184" i="9" s="1"/>
  <c r="I143" i="9"/>
  <c r="AB186" i="9" s="1"/>
  <c r="AB184" i="9" s="1"/>
  <c r="AC184" i="9" s="1"/>
  <c r="G143" i="9"/>
  <c r="Z186" i="9" s="1"/>
  <c r="Z184" i="9" s="1"/>
  <c r="AA184" i="9" s="1"/>
  <c r="E143" i="9"/>
  <c r="X186" i="9" s="1"/>
  <c r="C143" i="9"/>
  <c r="C142" i="9"/>
  <c r="Q141" i="9"/>
  <c r="O141" i="9"/>
  <c r="P141" i="9" s="1"/>
  <c r="M141" i="9"/>
  <c r="K141" i="9"/>
  <c r="L141" i="9" s="1"/>
  <c r="I141" i="9"/>
  <c r="J141" i="9" s="1"/>
  <c r="G141" i="9"/>
  <c r="H141" i="9" s="1"/>
  <c r="E141" i="9"/>
  <c r="F141" i="9" s="1"/>
  <c r="C141" i="9"/>
  <c r="Q139" i="9"/>
  <c r="AJ181" i="9" s="1"/>
  <c r="AJ173" i="9" s="1"/>
  <c r="AJ168" i="9" s="1"/>
  <c r="AJ166" i="9" s="1"/>
  <c r="O139" i="9"/>
  <c r="AH181" i="9" s="1"/>
  <c r="M139" i="9"/>
  <c r="AF181" i="9" s="1"/>
  <c r="K139" i="9"/>
  <c r="AD181" i="9" s="1"/>
  <c r="I139" i="9"/>
  <c r="AB181" i="9" s="1"/>
  <c r="G139" i="9"/>
  <c r="Z181" i="9" s="1"/>
  <c r="E139" i="9"/>
  <c r="X181" i="9" s="1"/>
  <c r="C139" i="9"/>
  <c r="C138" i="9"/>
  <c r="Q137" i="9"/>
  <c r="O137" i="9"/>
  <c r="P137" i="9" s="1"/>
  <c r="M137" i="9"/>
  <c r="K137" i="9"/>
  <c r="L137" i="9" s="1"/>
  <c r="I137" i="9"/>
  <c r="J137" i="9" s="1"/>
  <c r="G137" i="9"/>
  <c r="H137" i="9" s="1"/>
  <c r="E137" i="9"/>
  <c r="F137" i="9" s="1"/>
  <c r="C137" i="9"/>
  <c r="C135" i="9"/>
  <c r="C134" i="9"/>
  <c r="Q133" i="9"/>
  <c r="O133" i="9"/>
  <c r="P133" i="9" s="1"/>
  <c r="M133" i="9"/>
  <c r="N133" i="9" s="1"/>
  <c r="K133" i="9"/>
  <c r="L133" i="9" s="1"/>
  <c r="I133" i="9"/>
  <c r="J133" i="9" s="1"/>
  <c r="G133" i="9"/>
  <c r="H133" i="9" s="1"/>
  <c r="E133" i="9"/>
  <c r="F133" i="9" s="1"/>
  <c r="C133" i="9"/>
  <c r="Q131" i="9"/>
  <c r="O131" i="9"/>
  <c r="M131" i="9"/>
  <c r="K131" i="9"/>
  <c r="I131" i="9"/>
  <c r="G131" i="9"/>
  <c r="E131" i="9"/>
  <c r="C131" i="9"/>
  <c r="Q130" i="9"/>
  <c r="O130" i="9"/>
  <c r="M130" i="9"/>
  <c r="K130" i="9"/>
  <c r="I130" i="9"/>
  <c r="G130" i="9"/>
  <c r="E130" i="9"/>
  <c r="C130" i="9"/>
  <c r="Q129" i="9"/>
  <c r="O129" i="9"/>
  <c r="M129" i="9"/>
  <c r="K129" i="9"/>
  <c r="I129" i="9"/>
  <c r="G129" i="9"/>
  <c r="E129" i="9"/>
  <c r="C129" i="9"/>
  <c r="AJ126" i="9"/>
  <c r="AH126" i="9"/>
  <c r="AF126" i="9"/>
  <c r="AD126" i="9"/>
  <c r="AB126" i="9"/>
  <c r="Z126" i="9"/>
  <c r="X126" i="9"/>
  <c r="V126" i="9"/>
  <c r="Q126" i="9"/>
  <c r="O126" i="9"/>
  <c r="M126" i="9"/>
  <c r="K126" i="9"/>
  <c r="I126" i="9"/>
  <c r="G126" i="9"/>
  <c r="E126" i="9"/>
  <c r="C126" i="9"/>
  <c r="Q125" i="9"/>
  <c r="O125" i="9"/>
  <c r="M125" i="9"/>
  <c r="K125" i="9"/>
  <c r="I125" i="9"/>
  <c r="G125" i="9"/>
  <c r="E125" i="9"/>
  <c r="C125" i="9"/>
  <c r="Q124" i="9"/>
  <c r="O124" i="9"/>
  <c r="M124" i="9"/>
  <c r="K124" i="9"/>
  <c r="I124" i="9"/>
  <c r="G124" i="9"/>
  <c r="E124" i="9"/>
  <c r="C124" i="9"/>
  <c r="Q123" i="9"/>
  <c r="O123" i="9"/>
  <c r="M123" i="9"/>
  <c r="K123" i="9"/>
  <c r="I123" i="9"/>
  <c r="G123" i="9"/>
  <c r="E123" i="9"/>
  <c r="C123" i="9"/>
  <c r="C122" i="9"/>
  <c r="AJ121" i="9"/>
  <c r="AH121" i="9"/>
  <c r="AF121" i="9"/>
  <c r="AB121" i="9"/>
  <c r="Z121" i="9"/>
  <c r="X121" i="9"/>
  <c r="Q121" i="9"/>
  <c r="O121" i="9"/>
  <c r="P121" i="9" s="1"/>
  <c r="M121" i="9"/>
  <c r="K121" i="9"/>
  <c r="L121" i="9" s="1"/>
  <c r="I121" i="9"/>
  <c r="J121" i="9" s="1"/>
  <c r="G121" i="9"/>
  <c r="H121" i="9" s="1"/>
  <c r="E121" i="9"/>
  <c r="F121" i="9" s="1"/>
  <c r="C121" i="9"/>
  <c r="AD120" i="9"/>
  <c r="V121" i="9" s="1"/>
  <c r="Q119" i="9"/>
  <c r="O119" i="9"/>
  <c r="M119" i="9"/>
  <c r="K119" i="9"/>
  <c r="I119" i="9"/>
  <c r="G119" i="9"/>
  <c r="E119" i="9"/>
  <c r="C119" i="9"/>
  <c r="AJ118" i="9"/>
  <c r="AH118" i="9"/>
  <c r="AF118" i="9"/>
  <c r="AB118" i="9"/>
  <c r="Z118" i="9"/>
  <c r="X118" i="9"/>
  <c r="C118" i="9"/>
  <c r="AJ117" i="9"/>
  <c r="AH117" i="9"/>
  <c r="AF117" i="9"/>
  <c r="AD117" i="9"/>
  <c r="V118" i="9" s="1"/>
  <c r="AB117" i="9"/>
  <c r="Z117" i="9"/>
  <c r="X117" i="9"/>
  <c r="Q117" i="9"/>
  <c r="O117" i="9"/>
  <c r="P117" i="9" s="1"/>
  <c r="M117" i="9"/>
  <c r="K117" i="9"/>
  <c r="L117" i="9" s="1"/>
  <c r="I117" i="9"/>
  <c r="J117" i="9" s="1"/>
  <c r="G117" i="9"/>
  <c r="H117" i="9" s="1"/>
  <c r="E117" i="9"/>
  <c r="F117" i="9" s="1"/>
  <c r="C117" i="9"/>
  <c r="AJ116" i="9"/>
  <c r="AK116" i="9" s="1"/>
  <c r="AH116" i="9"/>
  <c r="AI116" i="9" s="1"/>
  <c r="AF116" i="9"/>
  <c r="AG116" i="9" s="1"/>
  <c r="AD116" i="9"/>
  <c r="V117" i="9" s="1"/>
  <c r="AB116" i="9"/>
  <c r="Z116" i="9"/>
  <c r="AA116" i="9" s="1"/>
  <c r="X116" i="9"/>
  <c r="Y116" i="9" s="1"/>
  <c r="V116" i="9"/>
  <c r="W116" i="9" s="1"/>
  <c r="AD115" i="9"/>
  <c r="AE116" i="9" s="1"/>
  <c r="AC115" i="9"/>
  <c r="C115" i="9"/>
  <c r="C114" i="9"/>
  <c r="AJ113" i="9"/>
  <c r="AH113" i="9"/>
  <c r="AF113" i="9"/>
  <c r="AB113" i="9"/>
  <c r="Z113" i="9"/>
  <c r="X113" i="9"/>
  <c r="Q113" i="9"/>
  <c r="O113" i="9"/>
  <c r="P113" i="9" s="1"/>
  <c r="M113" i="9"/>
  <c r="N113" i="9" s="1"/>
  <c r="K113" i="9"/>
  <c r="L113" i="9" s="1"/>
  <c r="I113" i="9"/>
  <c r="J113" i="9" s="1"/>
  <c r="G113" i="9"/>
  <c r="H113" i="9" s="1"/>
  <c r="E113" i="9"/>
  <c r="F113" i="9" s="1"/>
  <c r="C113" i="9"/>
  <c r="AD112" i="9"/>
  <c r="V113" i="9" s="1"/>
  <c r="Q111" i="9"/>
  <c r="O111" i="9"/>
  <c r="M111" i="9"/>
  <c r="K111" i="9"/>
  <c r="I111" i="9"/>
  <c r="G111" i="9"/>
  <c r="E111" i="9"/>
  <c r="C111" i="9"/>
  <c r="Q110" i="9"/>
  <c r="O110" i="9"/>
  <c r="M110" i="9"/>
  <c r="K110" i="9"/>
  <c r="I110" i="9"/>
  <c r="G110" i="9"/>
  <c r="E110" i="9"/>
  <c r="C110" i="9"/>
  <c r="Q109" i="9"/>
  <c r="O109" i="9"/>
  <c r="P109" i="9" s="1"/>
  <c r="M109" i="9"/>
  <c r="N109" i="9" s="1"/>
  <c r="K109" i="9"/>
  <c r="L109" i="9" s="1"/>
  <c r="I109" i="9"/>
  <c r="J109" i="9" s="1"/>
  <c r="G109" i="9"/>
  <c r="H109" i="9" s="1"/>
  <c r="E109" i="9"/>
  <c r="F109" i="9" s="1"/>
  <c r="C109" i="9"/>
  <c r="D109" i="9" s="1"/>
  <c r="AJ108" i="9"/>
  <c r="AH108" i="9"/>
  <c r="AF108" i="9"/>
  <c r="AD108" i="9"/>
  <c r="AB108" i="9"/>
  <c r="Z108" i="9"/>
  <c r="X108" i="9"/>
  <c r="V108" i="9"/>
  <c r="Q106" i="9"/>
  <c r="O106" i="9"/>
  <c r="M106" i="9"/>
  <c r="K106" i="9"/>
  <c r="I106" i="9"/>
  <c r="G106" i="9"/>
  <c r="E106" i="9"/>
  <c r="C106" i="9"/>
  <c r="Q105" i="9"/>
  <c r="O105" i="9"/>
  <c r="M105" i="9"/>
  <c r="K105" i="9"/>
  <c r="I105" i="9"/>
  <c r="G105" i="9"/>
  <c r="E105" i="9"/>
  <c r="C105" i="9"/>
  <c r="Q104" i="9"/>
  <c r="O104" i="9"/>
  <c r="M104" i="9"/>
  <c r="K104" i="9"/>
  <c r="I104" i="9"/>
  <c r="G104" i="9"/>
  <c r="E104" i="9"/>
  <c r="C104" i="9"/>
  <c r="Q103" i="9"/>
  <c r="O103" i="9"/>
  <c r="M103" i="9"/>
  <c r="K103" i="9"/>
  <c r="I103" i="9"/>
  <c r="G103" i="9"/>
  <c r="E103" i="9"/>
  <c r="C103" i="9"/>
  <c r="C102" i="9"/>
  <c r="Q101" i="9"/>
  <c r="O101" i="9"/>
  <c r="P101" i="9" s="1"/>
  <c r="M101" i="9"/>
  <c r="K101" i="9"/>
  <c r="L101" i="9" s="1"/>
  <c r="I101" i="9"/>
  <c r="J101" i="9" s="1"/>
  <c r="G101" i="9"/>
  <c r="H101" i="9" s="1"/>
  <c r="E101" i="9"/>
  <c r="F101" i="9" s="1"/>
  <c r="C101" i="9"/>
  <c r="Q99" i="9"/>
  <c r="O99" i="9"/>
  <c r="M99" i="9"/>
  <c r="K99" i="9"/>
  <c r="I99" i="9"/>
  <c r="G99" i="9"/>
  <c r="E99" i="9"/>
  <c r="C99" i="9"/>
  <c r="C98" i="9"/>
  <c r="Q97" i="9"/>
  <c r="O97" i="9"/>
  <c r="P97" i="9" s="1"/>
  <c r="M97" i="9"/>
  <c r="K97" i="9"/>
  <c r="L97" i="9" s="1"/>
  <c r="I97" i="9"/>
  <c r="J97" i="9" s="1"/>
  <c r="G97" i="9"/>
  <c r="H97" i="9" s="1"/>
  <c r="E97" i="9"/>
  <c r="F97" i="9" s="1"/>
  <c r="C97" i="9"/>
  <c r="D97" i="9" s="1"/>
  <c r="C95" i="9"/>
  <c r="C94" i="9"/>
  <c r="Q93" i="9"/>
  <c r="O93" i="9"/>
  <c r="P93" i="9" s="1"/>
  <c r="M93" i="9"/>
  <c r="N93" i="9" s="1"/>
  <c r="K93" i="9"/>
  <c r="L93" i="9" s="1"/>
  <c r="I93" i="9"/>
  <c r="J93" i="9" s="1"/>
  <c r="G93" i="9"/>
  <c r="H93" i="9" s="1"/>
  <c r="E93" i="9"/>
  <c r="F93" i="9" s="1"/>
  <c r="C93" i="9"/>
  <c r="D93" i="9" s="1"/>
  <c r="Q91" i="9"/>
  <c r="O91" i="9"/>
  <c r="M91" i="9"/>
  <c r="K91" i="9"/>
  <c r="I91" i="9"/>
  <c r="G91" i="9"/>
  <c r="E91" i="9"/>
  <c r="C91" i="9"/>
  <c r="Q90" i="9"/>
  <c r="O90" i="9"/>
  <c r="M90" i="9"/>
  <c r="K90" i="9"/>
  <c r="I90" i="9"/>
  <c r="G90" i="9"/>
  <c r="E90" i="9"/>
  <c r="C90" i="9"/>
  <c r="Q89" i="9"/>
  <c r="O89" i="9"/>
  <c r="M89" i="9"/>
  <c r="K89" i="9"/>
  <c r="I89" i="9"/>
  <c r="G89" i="9"/>
  <c r="E89" i="9"/>
  <c r="C89" i="9"/>
  <c r="D89" i="9" s="1"/>
  <c r="Q86" i="9"/>
  <c r="O86" i="9"/>
  <c r="M86" i="9"/>
  <c r="K86" i="9"/>
  <c r="I86" i="9"/>
  <c r="G86" i="9"/>
  <c r="E86" i="9"/>
  <c r="C86" i="9"/>
  <c r="Q85" i="9"/>
  <c r="O85" i="9"/>
  <c r="M85" i="9"/>
  <c r="K85" i="9"/>
  <c r="I85" i="9"/>
  <c r="G85" i="9"/>
  <c r="E85" i="9"/>
  <c r="C85" i="9"/>
  <c r="Q84" i="9"/>
  <c r="O84" i="9"/>
  <c r="M84" i="9"/>
  <c r="K84" i="9"/>
  <c r="I84" i="9"/>
  <c r="G84" i="9"/>
  <c r="E84" i="9"/>
  <c r="C84" i="9"/>
  <c r="Q83" i="9"/>
  <c r="AJ127" i="9" s="1"/>
  <c r="AJ125" i="9" s="1"/>
  <c r="AK125" i="9" s="1"/>
  <c r="O83" i="9"/>
  <c r="AH127" i="9" s="1"/>
  <c r="AH125" i="9" s="1"/>
  <c r="AI125" i="9" s="1"/>
  <c r="M83" i="9"/>
  <c r="AF127" i="9" s="1"/>
  <c r="AF125" i="9" s="1"/>
  <c r="AG125" i="9" s="1"/>
  <c r="K83" i="9"/>
  <c r="AD127" i="9" s="1"/>
  <c r="AD125" i="9" s="1"/>
  <c r="AE125" i="9" s="1"/>
  <c r="I83" i="9"/>
  <c r="AB127" i="9" s="1"/>
  <c r="AB125" i="9" s="1"/>
  <c r="AC125" i="9" s="1"/>
  <c r="G83" i="9"/>
  <c r="Z127" i="9" s="1"/>
  <c r="Z125" i="9" s="1"/>
  <c r="AA125" i="9" s="1"/>
  <c r="E83" i="9"/>
  <c r="X127" i="9" s="1"/>
  <c r="C83" i="9"/>
  <c r="C82" i="9"/>
  <c r="Q81" i="9"/>
  <c r="O81" i="9"/>
  <c r="P81" i="9" s="1"/>
  <c r="M81" i="9"/>
  <c r="N81" i="9" s="1"/>
  <c r="K81" i="9"/>
  <c r="L81" i="9" s="1"/>
  <c r="I81" i="9"/>
  <c r="J81" i="9" s="1"/>
  <c r="G81" i="9"/>
  <c r="H81" i="9" s="1"/>
  <c r="E81" i="9"/>
  <c r="F81" i="9" s="1"/>
  <c r="C81" i="9"/>
  <c r="D81" i="9" s="1"/>
  <c r="Q79" i="9"/>
  <c r="AJ122" i="9" s="1"/>
  <c r="O79" i="9"/>
  <c r="AH122" i="9" s="1"/>
  <c r="M79" i="9"/>
  <c r="AF122" i="9" s="1"/>
  <c r="K79" i="9"/>
  <c r="AD121" i="9" s="1"/>
  <c r="I79" i="9"/>
  <c r="AB122" i="9" s="1"/>
  <c r="G79" i="9"/>
  <c r="Z122" i="9" s="1"/>
  <c r="E79" i="9"/>
  <c r="X122" i="9" s="1"/>
  <c r="C79" i="9"/>
  <c r="C78" i="9"/>
  <c r="Y77" i="9"/>
  <c r="Q77" i="9"/>
  <c r="O77" i="9"/>
  <c r="P77" i="9" s="1"/>
  <c r="M77" i="9"/>
  <c r="N77" i="9" s="1"/>
  <c r="K77" i="9"/>
  <c r="L77" i="9" s="1"/>
  <c r="I77" i="9"/>
  <c r="J77" i="9" s="1"/>
  <c r="G77" i="9"/>
  <c r="H77" i="9" s="1"/>
  <c r="F77" i="9"/>
  <c r="C77" i="9"/>
  <c r="D77" i="9" s="1"/>
  <c r="C75" i="9"/>
  <c r="C74" i="9"/>
  <c r="Q73" i="9"/>
  <c r="O73" i="9"/>
  <c r="P73" i="9" s="1"/>
  <c r="M73" i="9"/>
  <c r="N73" i="9" s="1"/>
  <c r="K73" i="9"/>
  <c r="L73" i="9" s="1"/>
  <c r="I73" i="9"/>
  <c r="J73" i="9" s="1"/>
  <c r="G73" i="9"/>
  <c r="H73" i="9" s="1"/>
  <c r="E73" i="9"/>
  <c r="F73" i="9" s="1"/>
  <c r="C73" i="9"/>
  <c r="D73" i="9" s="1"/>
  <c r="Q71" i="9"/>
  <c r="O71" i="9"/>
  <c r="M71" i="9"/>
  <c r="K71" i="9"/>
  <c r="I71" i="9"/>
  <c r="G71" i="9"/>
  <c r="E71" i="9"/>
  <c r="C71" i="9"/>
  <c r="Q70" i="9"/>
  <c r="O70" i="9"/>
  <c r="M70" i="9"/>
  <c r="K70" i="9"/>
  <c r="I70" i="9"/>
  <c r="G70" i="9"/>
  <c r="E70" i="9"/>
  <c r="C70" i="9"/>
  <c r="Q69" i="9"/>
  <c r="O69" i="9"/>
  <c r="P69" i="9" s="1"/>
  <c r="M69" i="9"/>
  <c r="N69" i="9" s="1"/>
  <c r="K69" i="9"/>
  <c r="L69" i="9" s="1"/>
  <c r="I69" i="9"/>
  <c r="J69" i="9" s="1"/>
  <c r="G69" i="9"/>
  <c r="H69" i="9" s="1"/>
  <c r="E69" i="9"/>
  <c r="F69" i="9" s="1"/>
  <c r="C69" i="9"/>
  <c r="D69" i="9" s="1"/>
  <c r="AJ66" i="9"/>
  <c r="AH66" i="9"/>
  <c r="AF66" i="9"/>
  <c r="AD66" i="9"/>
  <c r="AB66" i="9"/>
  <c r="Z66" i="9"/>
  <c r="X66" i="9"/>
  <c r="V66" i="9"/>
  <c r="Q66" i="9"/>
  <c r="O66" i="9"/>
  <c r="M66" i="9"/>
  <c r="K66" i="9"/>
  <c r="I66" i="9"/>
  <c r="G66" i="9"/>
  <c r="E66" i="9"/>
  <c r="C66" i="9"/>
  <c r="AK65" i="9"/>
  <c r="Q65" i="9"/>
  <c r="O65" i="9"/>
  <c r="M65" i="9"/>
  <c r="K65" i="9"/>
  <c r="I65" i="9"/>
  <c r="G65" i="9"/>
  <c r="E65" i="9"/>
  <c r="C65" i="9"/>
  <c r="Q64" i="9"/>
  <c r="O64" i="9"/>
  <c r="M64" i="9"/>
  <c r="K64" i="9"/>
  <c r="I64" i="9"/>
  <c r="G64" i="9"/>
  <c r="E64" i="9"/>
  <c r="C64" i="9"/>
  <c r="Q63" i="9"/>
  <c r="O63" i="9"/>
  <c r="M63" i="9"/>
  <c r="K63" i="9"/>
  <c r="I63" i="9"/>
  <c r="G63" i="9"/>
  <c r="E63" i="9"/>
  <c r="C63" i="9"/>
  <c r="C62" i="9"/>
  <c r="AJ61" i="9"/>
  <c r="AH61" i="9"/>
  <c r="AF61" i="9"/>
  <c r="AD61" i="9"/>
  <c r="AB61" i="9"/>
  <c r="Z61" i="9"/>
  <c r="X61" i="9"/>
  <c r="V61" i="9"/>
  <c r="Q61" i="9"/>
  <c r="O61" i="9"/>
  <c r="P61" i="9" s="1"/>
  <c r="M61" i="9"/>
  <c r="K61" i="9"/>
  <c r="L61" i="9" s="1"/>
  <c r="I61" i="9"/>
  <c r="J61" i="9" s="1"/>
  <c r="G61" i="9"/>
  <c r="H61" i="9" s="1"/>
  <c r="E61" i="9"/>
  <c r="F61" i="9" s="1"/>
  <c r="C61" i="9"/>
  <c r="AK60" i="9"/>
  <c r="Q59" i="9"/>
  <c r="O59" i="9"/>
  <c r="M59" i="9"/>
  <c r="K59" i="9"/>
  <c r="I59" i="9"/>
  <c r="G59" i="9"/>
  <c r="E59" i="9"/>
  <c r="C59" i="9"/>
  <c r="AJ58" i="9"/>
  <c r="AH58" i="9"/>
  <c r="AF58" i="9"/>
  <c r="AD58" i="9"/>
  <c r="AB58" i="9"/>
  <c r="Z58" i="9"/>
  <c r="X58" i="9"/>
  <c r="V58" i="9"/>
  <c r="C58" i="9"/>
  <c r="AJ57" i="9"/>
  <c r="AH57" i="9"/>
  <c r="AF57" i="9"/>
  <c r="AD57" i="9"/>
  <c r="AB57" i="9"/>
  <c r="Z57" i="9"/>
  <c r="X57" i="9"/>
  <c r="V57" i="9"/>
  <c r="O57" i="9"/>
  <c r="P57" i="9" s="1"/>
  <c r="M57" i="9"/>
  <c r="K57" i="9"/>
  <c r="L57" i="9" s="1"/>
  <c r="I57" i="9"/>
  <c r="J57" i="9" s="1"/>
  <c r="G57" i="9"/>
  <c r="H57" i="9" s="1"/>
  <c r="E57" i="9"/>
  <c r="F57" i="9" s="1"/>
  <c r="C57" i="9"/>
  <c r="AK56" i="9"/>
  <c r="AH56" i="9"/>
  <c r="AI56" i="9" s="1"/>
  <c r="AF56" i="9"/>
  <c r="AG56" i="9" s="1"/>
  <c r="AD56" i="9"/>
  <c r="AE56" i="9" s="1"/>
  <c r="AB56" i="9"/>
  <c r="AC56" i="9" s="1"/>
  <c r="Z56" i="9"/>
  <c r="AA56" i="9" s="1"/>
  <c r="X56" i="9"/>
  <c r="Y56" i="9" s="1"/>
  <c r="V56" i="9"/>
  <c r="W56" i="9" s="1"/>
  <c r="C55" i="9"/>
  <c r="C54" i="9"/>
  <c r="AJ53" i="9"/>
  <c r="AH53" i="9"/>
  <c r="AF53" i="9"/>
  <c r="AD53" i="9"/>
  <c r="AB53" i="9"/>
  <c r="Z53" i="9"/>
  <c r="X53" i="9"/>
  <c r="V53" i="9"/>
  <c r="Q53" i="9"/>
  <c r="O53" i="9"/>
  <c r="P53" i="9" s="1"/>
  <c r="M53" i="9"/>
  <c r="N53" i="9" s="1"/>
  <c r="K53" i="9"/>
  <c r="L53" i="9" s="1"/>
  <c r="I53" i="9"/>
  <c r="J53" i="9" s="1"/>
  <c r="G53" i="9"/>
  <c r="H53" i="9" s="1"/>
  <c r="E53" i="9"/>
  <c r="F53" i="9" s="1"/>
  <c r="C53" i="9"/>
  <c r="AK52" i="9"/>
  <c r="Q51" i="9"/>
  <c r="O51" i="9"/>
  <c r="M51" i="9"/>
  <c r="K51" i="9"/>
  <c r="I51" i="9"/>
  <c r="G51" i="9"/>
  <c r="E51" i="9"/>
  <c r="C51" i="9"/>
  <c r="Q50" i="9"/>
  <c r="O50" i="9"/>
  <c r="M50" i="9"/>
  <c r="K50" i="9"/>
  <c r="I50" i="9"/>
  <c r="G50" i="9"/>
  <c r="E50" i="9"/>
  <c r="C50" i="9"/>
  <c r="Q49" i="9"/>
  <c r="O49" i="9"/>
  <c r="M49" i="9"/>
  <c r="K49" i="9"/>
  <c r="I49" i="9"/>
  <c r="G49" i="9"/>
  <c r="E49" i="9"/>
  <c r="C49" i="9"/>
  <c r="AJ48" i="9"/>
  <c r="AH48" i="9"/>
  <c r="W76" i="9" s="1"/>
  <c r="AF48" i="9"/>
  <c r="W75" i="9" s="1"/>
  <c r="AD48" i="9"/>
  <c r="W74" i="9" s="1"/>
  <c r="AB48" i="9"/>
  <c r="W73" i="9" s="1"/>
  <c r="Z48" i="9"/>
  <c r="W72" i="9" s="1"/>
  <c r="X48" i="9"/>
  <c r="W71" i="9" s="1"/>
  <c r="V48" i="9"/>
  <c r="W78" i="9" s="1"/>
  <c r="Q46" i="9"/>
  <c r="O46" i="9"/>
  <c r="M46" i="9"/>
  <c r="K46" i="9"/>
  <c r="I46" i="9"/>
  <c r="G46" i="9"/>
  <c r="E46" i="9"/>
  <c r="C46" i="9"/>
  <c r="Q45" i="9"/>
  <c r="O45" i="9"/>
  <c r="M45" i="9"/>
  <c r="K45" i="9"/>
  <c r="I45" i="9"/>
  <c r="G45" i="9"/>
  <c r="E45" i="9"/>
  <c r="C45" i="9"/>
  <c r="Q44" i="9"/>
  <c r="O44" i="9"/>
  <c r="M44" i="9"/>
  <c r="K44" i="9"/>
  <c r="I44" i="9"/>
  <c r="G44" i="9"/>
  <c r="E44" i="9"/>
  <c r="C44" i="9"/>
  <c r="Q43" i="9"/>
  <c r="O43" i="9"/>
  <c r="M43" i="9"/>
  <c r="K43" i="9"/>
  <c r="I43" i="9"/>
  <c r="G43" i="9"/>
  <c r="E43" i="9"/>
  <c r="C43" i="9"/>
  <c r="C42" i="9"/>
  <c r="O41" i="9"/>
  <c r="P41" i="9" s="1"/>
  <c r="M41" i="9"/>
  <c r="K41" i="9"/>
  <c r="L41" i="9" s="1"/>
  <c r="I41" i="9"/>
  <c r="J41" i="9" s="1"/>
  <c r="G41" i="9"/>
  <c r="H41" i="9" s="1"/>
  <c r="E41" i="9"/>
  <c r="F41" i="9" s="1"/>
  <c r="C41" i="9"/>
  <c r="Q39" i="9"/>
  <c r="O39" i="9"/>
  <c r="M39" i="9"/>
  <c r="K39" i="9"/>
  <c r="I39" i="9"/>
  <c r="G39" i="9"/>
  <c r="E39" i="9"/>
  <c r="C39" i="9"/>
  <c r="C38" i="9"/>
  <c r="O37" i="9"/>
  <c r="P37" i="9" s="1"/>
  <c r="M37" i="9"/>
  <c r="K37" i="9"/>
  <c r="L37" i="9" s="1"/>
  <c r="I37" i="9"/>
  <c r="J37" i="9" s="1"/>
  <c r="G37" i="9"/>
  <c r="H37" i="9" s="1"/>
  <c r="E37" i="9"/>
  <c r="F37" i="9" s="1"/>
  <c r="C37" i="9"/>
  <c r="C35" i="9"/>
  <c r="C34" i="9"/>
  <c r="O33" i="9"/>
  <c r="P33" i="9" s="1"/>
  <c r="M33" i="9"/>
  <c r="N33" i="9" s="1"/>
  <c r="K33" i="9"/>
  <c r="L33" i="9" s="1"/>
  <c r="I33" i="9"/>
  <c r="J33" i="9" s="1"/>
  <c r="G33" i="9"/>
  <c r="H33" i="9" s="1"/>
  <c r="E33" i="9"/>
  <c r="F33" i="9" s="1"/>
  <c r="C33" i="9"/>
  <c r="Q31" i="9"/>
  <c r="O31" i="9"/>
  <c r="M31" i="9"/>
  <c r="K31" i="9"/>
  <c r="I31" i="9"/>
  <c r="G31" i="9"/>
  <c r="E31" i="9"/>
  <c r="C31" i="9"/>
  <c r="Q30" i="9"/>
  <c r="O30" i="9"/>
  <c r="M30" i="9"/>
  <c r="K30" i="9"/>
  <c r="I30" i="9"/>
  <c r="G30" i="9"/>
  <c r="E30" i="9"/>
  <c r="C30" i="9"/>
  <c r="O29" i="9"/>
  <c r="P29" i="9" s="1"/>
  <c r="M29" i="9"/>
  <c r="N29" i="9" s="1"/>
  <c r="K29" i="9"/>
  <c r="L29" i="9" s="1"/>
  <c r="I29" i="9"/>
  <c r="J29" i="9" s="1"/>
  <c r="G29" i="9"/>
  <c r="H29" i="9" s="1"/>
  <c r="E29" i="9"/>
  <c r="F29" i="9" s="1"/>
  <c r="C29" i="9"/>
  <c r="D29" i="9" s="1"/>
  <c r="Q26" i="9"/>
  <c r="O26" i="9"/>
  <c r="M26" i="9"/>
  <c r="K26" i="9"/>
  <c r="I26" i="9"/>
  <c r="G26" i="9"/>
  <c r="E26" i="9"/>
  <c r="C26" i="9"/>
  <c r="Q25" i="9"/>
  <c r="O25" i="9"/>
  <c r="M25" i="9"/>
  <c r="K25" i="9"/>
  <c r="I25" i="9"/>
  <c r="G25" i="9"/>
  <c r="E25" i="9"/>
  <c r="C25" i="9"/>
  <c r="Q24" i="9"/>
  <c r="O24" i="9"/>
  <c r="M24" i="9"/>
  <c r="K24" i="9"/>
  <c r="I24" i="9"/>
  <c r="G24" i="9"/>
  <c r="E24" i="9"/>
  <c r="C24" i="9"/>
  <c r="Q23" i="9"/>
  <c r="O23" i="9"/>
  <c r="M23" i="9"/>
  <c r="K23" i="9"/>
  <c r="I23" i="9"/>
  <c r="G23" i="9"/>
  <c r="E23" i="9"/>
  <c r="C23" i="9"/>
  <c r="V282" i="9" s="1"/>
  <c r="C22" i="9"/>
  <c r="V281" i="9" s="1"/>
  <c r="Q21" i="9"/>
  <c r="O21" i="9"/>
  <c r="P21" i="9" s="1"/>
  <c r="M21" i="9"/>
  <c r="K21" i="9"/>
  <c r="L21" i="9" s="1"/>
  <c r="I21" i="9"/>
  <c r="J21" i="9" s="1"/>
  <c r="G21" i="9"/>
  <c r="H21" i="9" s="1"/>
  <c r="E21" i="9"/>
  <c r="F21" i="9" s="1"/>
  <c r="C21" i="9"/>
  <c r="D21" i="9" s="1"/>
  <c r="Q19" i="9"/>
  <c r="O19" i="9"/>
  <c r="M19" i="9"/>
  <c r="K19" i="9"/>
  <c r="I19" i="9"/>
  <c r="G19" i="9"/>
  <c r="E19" i="9"/>
  <c r="C19" i="9"/>
  <c r="V278" i="9" s="1"/>
  <c r="C18" i="9"/>
  <c r="V277" i="9" s="1"/>
  <c r="O17" i="9"/>
  <c r="P17" i="9" s="1"/>
  <c r="M17" i="9"/>
  <c r="K17" i="9"/>
  <c r="L17" i="9" s="1"/>
  <c r="I17" i="9"/>
  <c r="J17" i="9" s="1"/>
  <c r="G17" i="9"/>
  <c r="H17" i="9" s="1"/>
  <c r="E17" i="9"/>
  <c r="F17" i="9" s="1"/>
  <c r="C17" i="9"/>
  <c r="D17" i="9" s="1"/>
  <c r="C15" i="9"/>
  <c r="C14" i="9"/>
  <c r="Q13" i="9"/>
  <c r="O13" i="9"/>
  <c r="P13" i="9" s="1"/>
  <c r="M13" i="9"/>
  <c r="N13" i="9" s="1"/>
  <c r="K13" i="9"/>
  <c r="L13" i="9" s="1"/>
  <c r="I13" i="9"/>
  <c r="J13" i="9" s="1"/>
  <c r="G13" i="9"/>
  <c r="H13" i="9" s="1"/>
  <c r="E13" i="9"/>
  <c r="F13" i="9" s="1"/>
  <c r="C13" i="9"/>
  <c r="D13" i="9" s="1"/>
  <c r="Q11" i="9"/>
  <c r="O11" i="9"/>
  <c r="M11" i="9"/>
  <c r="K11" i="9"/>
  <c r="I11" i="9"/>
  <c r="G11" i="9"/>
  <c r="E11" i="9"/>
  <c r="C11" i="9"/>
  <c r="Q10" i="9"/>
  <c r="O10" i="9"/>
  <c r="M10" i="9"/>
  <c r="K10" i="9"/>
  <c r="I10" i="9"/>
  <c r="G10" i="9"/>
  <c r="E10" i="9"/>
  <c r="C10" i="9"/>
  <c r="Q9" i="9"/>
  <c r="O9" i="9"/>
  <c r="P9" i="9" s="1"/>
  <c r="M9" i="9"/>
  <c r="N9" i="9" s="1"/>
  <c r="K9" i="9"/>
  <c r="L9" i="9" s="1"/>
  <c r="I9" i="9"/>
  <c r="J9" i="9" s="1"/>
  <c r="G9" i="9"/>
  <c r="H9" i="9" s="1"/>
  <c r="E9" i="9"/>
  <c r="F9" i="9" s="1"/>
  <c r="C9" i="9"/>
  <c r="D9" i="9" s="1"/>
  <c r="Q6" i="9"/>
  <c r="O6" i="9"/>
  <c r="M6" i="9"/>
  <c r="K6" i="9"/>
  <c r="I6" i="9"/>
  <c r="G6" i="9"/>
  <c r="E6" i="9"/>
  <c r="C6" i="9"/>
  <c r="Q5" i="9"/>
  <c r="O5" i="9"/>
  <c r="M5" i="9"/>
  <c r="K5" i="9"/>
  <c r="I5" i="9"/>
  <c r="G5" i="9"/>
  <c r="E5" i="9"/>
  <c r="C5" i="9"/>
  <c r="Q4" i="9"/>
  <c r="O4" i="9"/>
  <c r="M4" i="9"/>
  <c r="K4" i="9"/>
  <c r="I4" i="9"/>
  <c r="G4" i="9"/>
  <c r="E4" i="9"/>
  <c r="C4" i="9"/>
  <c r="AJ281" i="8"/>
  <c r="AH281" i="8"/>
  <c r="AF281" i="8"/>
  <c r="AD281" i="8"/>
  <c r="AB281" i="8"/>
  <c r="Z281" i="8"/>
  <c r="X281" i="8"/>
  <c r="V281" i="8"/>
  <c r="AJ277" i="8"/>
  <c r="AH277" i="8"/>
  <c r="AF277" i="8"/>
  <c r="AD277" i="8"/>
  <c r="AB277" i="8"/>
  <c r="Z277" i="8"/>
  <c r="X277" i="8"/>
  <c r="V277" i="8"/>
  <c r="AF274" i="8"/>
  <c r="AJ272" i="8"/>
  <c r="AK272" i="8" s="1"/>
  <c r="AH272" i="8"/>
  <c r="AI272" i="8" s="1"/>
  <c r="AF272" i="8"/>
  <c r="AG272" i="8" s="1"/>
  <c r="AD272" i="8"/>
  <c r="AE272" i="8" s="1"/>
  <c r="AB272" i="8"/>
  <c r="AC272" i="8" s="1"/>
  <c r="Z272" i="8"/>
  <c r="AA272" i="8" s="1"/>
  <c r="X272" i="8"/>
  <c r="Y272" i="8" s="1"/>
  <c r="V272" i="8"/>
  <c r="W272" i="8" s="1"/>
  <c r="AJ269" i="8"/>
  <c r="AH269" i="8"/>
  <c r="AF269" i="8"/>
  <c r="AD269" i="8"/>
  <c r="AB269" i="8"/>
  <c r="Z269" i="8"/>
  <c r="X269" i="8"/>
  <c r="V269" i="8"/>
  <c r="AJ264" i="8"/>
  <c r="AH264" i="8"/>
  <c r="AF264" i="8"/>
  <c r="AD264" i="8"/>
  <c r="AB264" i="8"/>
  <c r="Z264" i="8"/>
  <c r="X264" i="8"/>
  <c r="V264" i="8"/>
  <c r="AJ245" i="8"/>
  <c r="AH245" i="8"/>
  <c r="AF245" i="8"/>
  <c r="AD245" i="8"/>
  <c r="AB245" i="8"/>
  <c r="Z245" i="8"/>
  <c r="X245" i="8"/>
  <c r="V245" i="8"/>
  <c r="AK244" i="8"/>
  <c r="Q243" i="8"/>
  <c r="O243" i="8"/>
  <c r="M243" i="8"/>
  <c r="K243" i="8"/>
  <c r="I243" i="8"/>
  <c r="G243" i="8"/>
  <c r="E243" i="8"/>
  <c r="C243" i="8"/>
  <c r="C242" i="8"/>
  <c r="AJ241" i="8"/>
  <c r="AH241" i="8"/>
  <c r="AF241" i="8"/>
  <c r="AD241" i="8"/>
  <c r="AB241" i="8"/>
  <c r="Z241" i="8"/>
  <c r="X241" i="8"/>
  <c r="V241" i="8"/>
  <c r="R241" i="8"/>
  <c r="O241" i="8"/>
  <c r="P241" i="8" s="1"/>
  <c r="M241" i="8"/>
  <c r="K241" i="8"/>
  <c r="L241" i="8" s="1"/>
  <c r="I241" i="8"/>
  <c r="J241" i="8" s="1"/>
  <c r="G241" i="8"/>
  <c r="H241" i="8" s="1"/>
  <c r="E241" i="8"/>
  <c r="F241" i="8" s="1"/>
  <c r="C241" i="8"/>
  <c r="AK240" i="8"/>
  <c r="Q239" i="8"/>
  <c r="O239" i="8"/>
  <c r="M239" i="8"/>
  <c r="K239" i="8"/>
  <c r="I239" i="8"/>
  <c r="G239" i="8"/>
  <c r="E239" i="8"/>
  <c r="C239" i="8"/>
  <c r="AJ238" i="8"/>
  <c r="AH238" i="8"/>
  <c r="AF238" i="8"/>
  <c r="AD238" i="8"/>
  <c r="AB238" i="8"/>
  <c r="Z238" i="8"/>
  <c r="X238" i="8"/>
  <c r="V238" i="8"/>
  <c r="C238" i="8"/>
  <c r="AJ237" i="8"/>
  <c r="AH237" i="8"/>
  <c r="AF237" i="8"/>
  <c r="AD237" i="8"/>
  <c r="AB237" i="8"/>
  <c r="Z237" i="8"/>
  <c r="X237" i="8"/>
  <c r="V237" i="8"/>
  <c r="R237" i="8"/>
  <c r="O237" i="8"/>
  <c r="P237" i="8" s="1"/>
  <c r="M237" i="8"/>
  <c r="K237" i="8"/>
  <c r="L237" i="8" s="1"/>
  <c r="I237" i="8"/>
  <c r="J237" i="8" s="1"/>
  <c r="G237" i="8"/>
  <c r="H237" i="8" s="1"/>
  <c r="E237" i="8"/>
  <c r="F237" i="8" s="1"/>
  <c r="C237" i="8"/>
  <c r="AK236" i="8"/>
  <c r="AH236" i="8"/>
  <c r="AI236" i="8" s="1"/>
  <c r="AF236" i="8"/>
  <c r="AG236" i="8" s="1"/>
  <c r="AD236" i="8"/>
  <c r="AE236" i="8" s="1"/>
  <c r="AB236" i="8"/>
  <c r="AC236" i="8" s="1"/>
  <c r="Z236" i="8"/>
  <c r="AA236" i="8" s="1"/>
  <c r="X236" i="8"/>
  <c r="Y236" i="8" s="1"/>
  <c r="V236" i="8"/>
  <c r="W236" i="8" s="1"/>
  <c r="C235" i="8"/>
  <c r="C234" i="8"/>
  <c r="AH233" i="8"/>
  <c r="AF233" i="8"/>
  <c r="AD233" i="8"/>
  <c r="AB233" i="8"/>
  <c r="Z233" i="8"/>
  <c r="X233" i="8"/>
  <c r="V233" i="8"/>
  <c r="R233" i="8"/>
  <c r="O233" i="8"/>
  <c r="P233" i="8" s="1"/>
  <c r="M233" i="8"/>
  <c r="N233" i="8" s="1"/>
  <c r="K233" i="8"/>
  <c r="L233" i="8" s="1"/>
  <c r="I233" i="8"/>
  <c r="J233" i="8" s="1"/>
  <c r="G233" i="8"/>
  <c r="H233" i="8" s="1"/>
  <c r="E233" i="8"/>
  <c r="F233" i="8" s="1"/>
  <c r="C233" i="8"/>
  <c r="AK232" i="8"/>
  <c r="Q231" i="8"/>
  <c r="O231" i="8"/>
  <c r="M231" i="8"/>
  <c r="K231" i="8"/>
  <c r="I231" i="8"/>
  <c r="G231" i="8"/>
  <c r="E231" i="8"/>
  <c r="C231" i="8"/>
  <c r="Q230" i="8"/>
  <c r="O230" i="8"/>
  <c r="M230" i="8"/>
  <c r="K230" i="8"/>
  <c r="I230" i="8"/>
  <c r="G230" i="8"/>
  <c r="E230" i="8"/>
  <c r="C230" i="8"/>
  <c r="AJ229" i="8"/>
  <c r="O229" i="8"/>
  <c r="M229" i="8"/>
  <c r="K229" i="8"/>
  <c r="I229" i="8"/>
  <c r="G229" i="8"/>
  <c r="E229" i="8"/>
  <c r="C229" i="8"/>
  <c r="AJ228" i="8"/>
  <c r="AH228" i="8"/>
  <c r="AF228" i="8"/>
  <c r="AD228" i="8"/>
  <c r="AB228" i="8"/>
  <c r="Z228" i="8"/>
  <c r="X228" i="8"/>
  <c r="V228" i="8"/>
  <c r="AJ227" i="8"/>
  <c r="Q226" i="8"/>
  <c r="O226" i="8"/>
  <c r="M226" i="8"/>
  <c r="K226" i="8"/>
  <c r="I226" i="8"/>
  <c r="G226" i="8"/>
  <c r="E226" i="8"/>
  <c r="C226" i="8"/>
  <c r="Q225" i="8"/>
  <c r="O225" i="8"/>
  <c r="M225" i="8"/>
  <c r="K225" i="8"/>
  <c r="I225" i="8"/>
  <c r="G225" i="8"/>
  <c r="E225" i="8"/>
  <c r="C225" i="8"/>
  <c r="Q224" i="8"/>
  <c r="O224" i="8"/>
  <c r="M224" i="8"/>
  <c r="K224" i="8"/>
  <c r="I224" i="8"/>
  <c r="G224" i="8"/>
  <c r="E224" i="8"/>
  <c r="C224" i="8"/>
  <c r="Q223" i="8"/>
  <c r="O223" i="8"/>
  <c r="M223" i="8"/>
  <c r="K223" i="8"/>
  <c r="I223" i="8"/>
  <c r="G223" i="8"/>
  <c r="E223" i="8"/>
  <c r="C223" i="8"/>
  <c r="C222" i="8"/>
  <c r="R221" i="8"/>
  <c r="O221" i="8"/>
  <c r="P221" i="8" s="1"/>
  <c r="M221" i="8"/>
  <c r="K221" i="8"/>
  <c r="L221" i="8" s="1"/>
  <c r="I221" i="8"/>
  <c r="J221" i="8" s="1"/>
  <c r="G221" i="8"/>
  <c r="H221" i="8" s="1"/>
  <c r="E221" i="8"/>
  <c r="F221" i="8" s="1"/>
  <c r="C221" i="8"/>
  <c r="Q219" i="8"/>
  <c r="O219" i="8"/>
  <c r="M219" i="8"/>
  <c r="K219" i="8"/>
  <c r="I219" i="8"/>
  <c r="G219" i="8"/>
  <c r="E219" i="8"/>
  <c r="C219" i="8"/>
  <c r="C218" i="8"/>
  <c r="R217" i="8"/>
  <c r="O217" i="8"/>
  <c r="P217" i="8" s="1"/>
  <c r="M217" i="8"/>
  <c r="K217" i="8"/>
  <c r="L217" i="8" s="1"/>
  <c r="I217" i="8"/>
  <c r="J217" i="8" s="1"/>
  <c r="G217" i="8"/>
  <c r="H217" i="8" s="1"/>
  <c r="E217" i="8"/>
  <c r="F217" i="8" s="1"/>
  <c r="C217" i="8"/>
  <c r="C215" i="8"/>
  <c r="C214" i="8"/>
  <c r="R213" i="8"/>
  <c r="O213" i="8"/>
  <c r="P213" i="8" s="1"/>
  <c r="M213" i="8"/>
  <c r="N213" i="8" s="1"/>
  <c r="K213" i="8"/>
  <c r="L213" i="8" s="1"/>
  <c r="I213" i="8"/>
  <c r="J213" i="8" s="1"/>
  <c r="G213" i="8"/>
  <c r="H213" i="8" s="1"/>
  <c r="E213" i="8"/>
  <c r="F213" i="8" s="1"/>
  <c r="C213" i="8"/>
  <c r="Q211" i="8"/>
  <c r="O211" i="8"/>
  <c r="M211" i="8"/>
  <c r="K211" i="8"/>
  <c r="I211" i="8"/>
  <c r="G211" i="8"/>
  <c r="E211" i="8"/>
  <c r="C211" i="8"/>
  <c r="Q210" i="8"/>
  <c r="O210" i="8"/>
  <c r="M210" i="8"/>
  <c r="K210" i="8"/>
  <c r="I210" i="8"/>
  <c r="G210" i="8"/>
  <c r="E210" i="8"/>
  <c r="C210" i="8"/>
  <c r="O209" i="8"/>
  <c r="M209" i="8"/>
  <c r="K209" i="8"/>
  <c r="I209" i="8"/>
  <c r="G209" i="8"/>
  <c r="E209" i="8"/>
  <c r="C209" i="8"/>
  <c r="Q206" i="8"/>
  <c r="O206" i="8"/>
  <c r="M206" i="8"/>
  <c r="K206" i="8"/>
  <c r="I206" i="8"/>
  <c r="G206" i="8"/>
  <c r="E206" i="8"/>
  <c r="C206" i="8"/>
  <c r="Q205" i="8"/>
  <c r="O205" i="8"/>
  <c r="M205" i="8"/>
  <c r="K205" i="8"/>
  <c r="I205" i="8"/>
  <c r="G205" i="8"/>
  <c r="E205" i="8"/>
  <c r="C205" i="8"/>
  <c r="Q204" i="8"/>
  <c r="O204" i="8"/>
  <c r="M204" i="8"/>
  <c r="K204" i="8"/>
  <c r="I204" i="8"/>
  <c r="G204" i="8"/>
  <c r="E204" i="8"/>
  <c r="C204" i="8"/>
  <c r="Q203" i="8"/>
  <c r="AJ246" i="8" s="1"/>
  <c r="O203" i="8"/>
  <c r="AH246" i="8" s="1"/>
  <c r="AH244" i="8" s="1"/>
  <c r="AI244" i="8" s="1"/>
  <c r="M203" i="8"/>
  <c r="AF246" i="8" s="1"/>
  <c r="AF244" i="8" s="1"/>
  <c r="AG244" i="8" s="1"/>
  <c r="K203" i="8"/>
  <c r="AD246" i="8" s="1"/>
  <c r="AD244" i="8" s="1"/>
  <c r="AE244" i="8" s="1"/>
  <c r="I203" i="8"/>
  <c r="AB246" i="8" s="1"/>
  <c r="AB244" i="8" s="1"/>
  <c r="AC244" i="8" s="1"/>
  <c r="G203" i="8"/>
  <c r="Z246" i="8" s="1"/>
  <c r="Z244" i="8" s="1"/>
  <c r="AA244" i="8" s="1"/>
  <c r="E203" i="8"/>
  <c r="X246" i="8" s="1"/>
  <c r="C203" i="8"/>
  <c r="C202" i="8"/>
  <c r="R201" i="8"/>
  <c r="O201" i="8"/>
  <c r="P201" i="8" s="1"/>
  <c r="M201" i="8"/>
  <c r="K201" i="8"/>
  <c r="L201" i="8" s="1"/>
  <c r="I201" i="8"/>
  <c r="J201" i="8" s="1"/>
  <c r="G201" i="8"/>
  <c r="H201" i="8" s="1"/>
  <c r="E201" i="8"/>
  <c r="F201" i="8" s="1"/>
  <c r="C201" i="8"/>
  <c r="Q199" i="8"/>
  <c r="AJ242" i="8" s="1"/>
  <c r="O199" i="8"/>
  <c r="AH242" i="8" s="1"/>
  <c r="M199" i="8"/>
  <c r="AF242" i="8" s="1"/>
  <c r="K199" i="8"/>
  <c r="AD242" i="8" s="1"/>
  <c r="I199" i="8"/>
  <c r="AB242" i="8" s="1"/>
  <c r="G199" i="8"/>
  <c r="Z242" i="8" s="1"/>
  <c r="E199" i="8"/>
  <c r="X242" i="8" s="1"/>
  <c r="C199" i="8"/>
  <c r="C198" i="8"/>
  <c r="R197" i="8"/>
  <c r="O197" i="8"/>
  <c r="P197" i="8" s="1"/>
  <c r="M197" i="8"/>
  <c r="K197" i="8"/>
  <c r="L197" i="8" s="1"/>
  <c r="I197" i="8"/>
  <c r="J197" i="8" s="1"/>
  <c r="G197" i="8"/>
  <c r="H197" i="8" s="1"/>
  <c r="E197" i="8"/>
  <c r="F197" i="8" s="1"/>
  <c r="C197" i="8"/>
  <c r="C195" i="8"/>
  <c r="C194" i="8"/>
  <c r="R193" i="8"/>
  <c r="O193" i="8"/>
  <c r="P193" i="8" s="1"/>
  <c r="M193" i="8"/>
  <c r="N193" i="8" s="1"/>
  <c r="K193" i="8"/>
  <c r="L193" i="8" s="1"/>
  <c r="I193" i="8"/>
  <c r="J193" i="8" s="1"/>
  <c r="G193" i="8"/>
  <c r="H193" i="8" s="1"/>
  <c r="E193" i="8"/>
  <c r="F193" i="8" s="1"/>
  <c r="C193" i="8"/>
  <c r="Q191" i="8"/>
  <c r="O191" i="8"/>
  <c r="M191" i="8"/>
  <c r="K191" i="8"/>
  <c r="I191" i="8"/>
  <c r="G191" i="8"/>
  <c r="E191" i="8"/>
  <c r="C191" i="8"/>
  <c r="Q190" i="8"/>
  <c r="O190" i="8"/>
  <c r="M190" i="8"/>
  <c r="K190" i="8"/>
  <c r="I190" i="8"/>
  <c r="G190" i="8"/>
  <c r="E190" i="8"/>
  <c r="C190" i="8"/>
  <c r="R189" i="8"/>
  <c r="O189" i="8"/>
  <c r="P189" i="8" s="1"/>
  <c r="M189" i="8"/>
  <c r="N189" i="8" s="1"/>
  <c r="K189" i="8"/>
  <c r="L189" i="8" s="1"/>
  <c r="I189" i="8"/>
  <c r="J189" i="8" s="1"/>
  <c r="G189" i="8"/>
  <c r="H189" i="8" s="1"/>
  <c r="E189" i="8"/>
  <c r="F189" i="8" s="1"/>
  <c r="C189" i="8"/>
  <c r="D189" i="8" s="1"/>
  <c r="Q186" i="8"/>
  <c r="O186" i="8"/>
  <c r="M186" i="8"/>
  <c r="K186" i="8"/>
  <c r="I186" i="8"/>
  <c r="G186" i="8"/>
  <c r="E186" i="8"/>
  <c r="C186" i="8"/>
  <c r="AJ185" i="8"/>
  <c r="AH185" i="8"/>
  <c r="AF185" i="8"/>
  <c r="AD185" i="8"/>
  <c r="AB185" i="8"/>
  <c r="Z185" i="8"/>
  <c r="X185" i="8"/>
  <c r="V185" i="8"/>
  <c r="Q185" i="8"/>
  <c r="O185" i="8"/>
  <c r="M185" i="8"/>
  <c r="K185" i="8"/>
  <c r="I185" i="8"/>
  <c r="G185" i="8"/>
  <c r="E185" i="8"/>
  <c r="C185" i="8"/>
  <c r="AK184" i="8"/>
  <c r="Q184" i="8"/>
  <c r="O184" i="8"/>
  <c r="M184" i="8"/>
  <c r="K184" i="8"/>
  <c r="I184" i="8"/>
  <c r="G184" i="8"/>
  <c r="E184" i="8"/>
  <c r="C184" i="8"/>
  <c r="Q183" i="8"/>
  <c r="O183" i="8"/>
  <c r="M183" i="8"/>
  <c r="K183" i="8"/>
  <c r="I183" i="8"/>
  <c r="G183" i="8"/>
  <c r="E183" i="8"/>
  <c r="C183" i="8"/>
  <c r="C182" i="8"/>
  <c r="Q181" i="8"/>
  <c r="R181" i="8" s="1"/>
  <c r="O181" i="8"/>
  <c r="P181" i="8" s="1"/>
  <c r="M181" i="8"/>
  <c r="N181" i="8" s="1"/>
  <c r="K181" i="8"/>
  <c r="L181" i="8" s="1"/>
  <c r="I181" i="8"/>
  <c r="J181" i="8" s="1"/>
  <c r="G181" i="8"/>
  <c r="H181" i="8" s="1"/>
  <c r="E181" i="8"/>
  <c r="F181" i="8" s="1"/>
  <c r="C181" i="8"/>
  <c r="D181" i="8" s="1"/>
  <c r="AJ180" i="8"/>
  <c r="AH180" i="8"/>
  <c r="AF180" i="8"/>
  <c r="AD180" i="8"/>
  <c r="AB180" i="8"/>
  <c r="Z180" i="8"/>
  <c r="X180" i="8"/>
  <c r="V180" i="8"/>
  <c r="AK179" i="8"/>
  <c r="Q179" i="8"/>
  <c r="O179" i="8"/>
  <c r="M179" i="8"/>
  <c r="K179" i="8"/>
  <c r="I179" i="8"/>
  <c r="G179" i="8"/>
  <c r="E179" i="8"/>
  <c r="C179" i="8"/>
  <c r="C178" i="8"/>
  <c r="AJ177" i="8"/>
  <c r="AH177" i="8"/>
  <c r="AF177" i="8"/>
  <c r="AD177" i="8"/>
  <c r="AB177" i="8"/>
  <c r="Z177" i="8"/>
  <c r="X177" i="8"/>
  <c r="V177" i="8"/>
  <c r="Q177" i="8"/>
  <c r="R177" i="8" s="1"/>
  <c r="O177" i="8"/>
  <c r="P177" i="8" s="1"/>
  <c r="M177" i="8"/>
  <c r="N177" i="8" s="1"/>
  <c r="K177" i="8"/>
  <c r="L177" i="8" s="1"/>
  <c r="I177" i="8"/>
  <c r="J177" i="8" s="1"/>
  <c r="G177" i="8"/>
  <c r="H177" i="8" s="1"/>
  <c r="E177" i="8"/>
  <c r="F177" i="8" s="1"/>
  <c r="C177" i="8"/>
  <c r="D177" i="8" s="1"/>
  <c r="AJ176" i="8"/>
  <c r="AH176" i="8"/>
  <c r="AF176" i="8"/>
  <c r="AD176" i="8"/>
  <c r="AB176" i="8"/>
  <c r="Z176" i="8"/>
  <c r="X176" i="8"/>
  <c r="V176" i="8"/>
  <c r="AK175" i="8"/>
  <c r="AH175" i="8"/>
  <c r="AI175" i="8" s="1"/>
  <c r="AF175" i="8"/>
  <c r="AG175" i="8" s="1"/>
  <c r="AD175" i="8"/>
  <c r="AE175" i="8" s="1"/>
  <c r="AB175" i="8"/>
  <c r="AC175" i="8" s="1"/>
  <c r="Z175" i="8"/>
  <c r="AA175" i="8" s="1"/>
  <c r="X175" i="8"/>
  <c r="Y175" i="8" s="1"/>
  <c r="V175" i="8"/>
  <c r="W175" i="8" s="1"/>
  <c r="C175" i="8"/>
  <c r="C174" i="8"/>
  <c r="Q173" i="8"/>
  <c r="R173" i="8" s="1"/>
  <c r="O173" i="8"/>
  <c r="P173" i="8" s="1"/>
  <c r="M173" i="8"/>
  <c r="N173" i="8" s="1"/>
  <c r="K173" i="8"/>
  <c r="L173" i="8" s="1"/>
  <c r="I173" i="8"/>
  <c r="J173" i="8" s="1"/>
  <c r="G173" i="8"/>
  <c r="H173" i="8" s="1"/>
  <c r="E173" i="8"/>
  <c r="F173" i="8" s="1"/>
  <c r="C173" i="8"/>
  <c r="D173" i="8" s="1"/>
  <c r="AH172" i="8"/>
  <c r="AF172" i="8"/>
  <c r="AD172" i="8"/>
  <c r="AB172" i="8"/>
  <c r="Z172" i="8"/>
  <c r="X172" i="8"/>
  <c r="V172" i="8"/>
  <c r="AK171" i="8"/>
  <c r="Q171" i="8"/>
  <c r="O171" i="8"/>
  <c r="M171" i="8"/>
  <c r="K171" i="8"/>
  <c r="I171" i="8"/>
  <c r="G171" i="8"/>
  <c r="E171" i="8"/>
  <c r="C171" i="8"/>
  <c r="Q170" i="8"/>
  <c r="O170" i="8"/>
  <c r="M170" i="8"/>
  <c r="K170" i="8"/>
  <c r="I170" i="8"/>
  <c r="G170" i="8"/>
  <c r="E170" i="8"/>
  <c r="C170" i="8"/>
  <c r="Q169" i="8"/>
  <c r="R169" i="8" s="1"/>
  <c r="O169" i="8"/>
  <c r="P169" i="8" s="1"/>
  <c r="M169" i="8"/>
  <c r="N169" i="8" s="1"/>
  <c r="K169" i="8"/>
  <c r="L169" i="8" s="1"/>
  <c r="I169" i="8"/>
  <c r="J169" i="8" s="1"/>
  <c r="G169" i="8"/>
  <c r="H169" i="8" s="1"/>
  <c r="E169" i="8"/>
  <c r="F169" i="8" s="1"/>
  <c r="C169" i="8"/>
  <c r="D169" i="8" s="1"/>
  <c r="AJ167" i="8"/>
  <c r="AH167" i="8"/>
  <c r="W195" i="8" s="1"/>
  <c r="AF167" i="8"/>
  <c r="W194" i="8" s="1"/>
  <c r="AD167" i="8"/>
  <c r="W193" i="8" s="1"/>
  <c r="AB167" i="8"/>
  <c r="W192" i="8" s="1"/>
  <c r="Z167" i="8"/>
  <c r="W191" i="8" s="1"/>
  <c r="X167" i="8"/>
  <c r="W190" i="8" s="1"/>
  <c r="V167" i="8"/>
  <c r="Q166" i="8"/>
  <c r="O166" i="8"/>
  <c r="M166" i="8"/>
  <c r="K166" i="8"/>
  <c r="I166" i="8"/>
  <c r="G166" i="8"/>
  <c r="E166" i="8"/>
  <c r="C166" i="8"/>
  <c r="Q165" i="8"/>
  <c r="O165" i="8"/>
  <c r="M165" i="8"/>
  <c r="K165" i="8"/>
  <c r="I165" i="8"/>
  <c r="G165" i="8"/>
  <c r="E165" i="8"/>
  <c r="C165" i="8"/>
  <c r="Q164" i="8"/>
  <c r="O164" i="8"/>
  <c r="M164" i="8"/>
  <c r="K164" i="8"/>
  <c r="I164" i="8"/>
  <c r="G164" i="8"/>
  <c r="E164" i="8"/>
  <c r="C164" i="8"/>
  <c r="Q163" i="8"/>
  <c r="O163" i="8"/>
  <c r="M163" i="8"/>
  <c r="K163" i="8"/>
  <c r="I163" i="8"/>
  <c r="G163" i="8"/>
  <c r="E163" i="8"/>
  <c r="C163" i="8"/>
  <c r="C162" i="8"/>
  <c r="O161" i="8"/>
  <c r="P161" i="8" s="1"/>
  <c r="M161" i="8"/>
  <c r="N161" i="8" s="1"/>
  <c r="K161" i="8"/>
  <c r="L161" i="8" s="1"/>
  <c r="I161" i="8"/>
  <c r="J161" i="8" s="1"/>
  <c r="G161" i="8"/>
  <c r="H161" i="8" s="1"/>
  <c r="E161" i="8"/>
  <c r="F161" i="8" s="1"/>
  <c r="C161" i="8"/>
  <c r="D161" i="8" s="1"/>
  <c r="Q159" i="8"/>
  <c r="O159" i="8"/>
  <c r="M159" i="8"/>
  <c r="K159" i="8"/>
  <c r="I159" i="8"/>
  <c r="G159" i="8"/>
  <c r="E159" i="8"/>
  <c r="C159" i="8"/>
  <c r="C158" i="8"/>
  <c r="O157" i="8"/>
  <c r="P157" i="8" s="1"/>
  <c r="M157" i="8"/>
  <c r="N157" i="8" s="1"/>
  <c r="K157" i="8"/>
  <c r="L157" i="8" s="1"/>
  <c r="I157" i="8"/>
  <c r="J157" i="8" s="1"/>
  <c r="G157" i="8"/>
  <c r="H157" i="8" s="1"/>
  <c r="E157" i="8"/>
  <c r="F157" i="8" s="1"/>
  <c r="C157" i="8"/>
  <c r="D157" i="8" s="1"/>
  <c r="C155" i="8"/>
  <c r="C154" i="8"/>
  <c r="O153" i="8"/>
  <c r="P153" i="8" s="1"/>
  <c r="M153" i="8"/>
  <c r="N153" i="8" s="1"/>
  <c r="K153" i="8"/>
  <c r="L153" i="8" s="1"/>
  <c r="I153" i="8"/>
  <c r="J153" i="8" s="1"/>
  <c r="G153" i="8"/>
  <c r="H153" i="8" s="1"/>
  <c r="E153" i="8"/>
  <c r="F153" i="8" s="1"/>
  <c r="C153" i="8"/>
  <c r="Q151" i="8"/>
  <c r="O151" i="8"/>
  <c r="M151" i="8"/>
  <c r="K151" i="8"/>
  <c r="I151" i="8"/>
  <c r="G151" i="8"/>
  <c r="E151" i="8"/>
  <c r="C151" i="8"/>
  <c r="Q150" i="8"/>
  <c r="O150" i="8"/>
  <c r="M150" i="8"/>
  <c r="K150" i="8"/>
  <c r="I150" i="8"/>
  <c r="G150" i="8"/>
  <c r="E150" i="8"/>
  <c r="C150" i="8"/>
  <c r="O149" i="8"/>
  <c r="M149" i="8"/>
  <c r="K149" i="8"/>
  <c r="I149" i="8"/>
  <c r="G149" i="8"/>
  <c r="E149" i="8"/>
  <c r="C149" i="8"/>
  <c r="Q146" i="8"/>
  <c r="O146" i="8"/>
  <c r="M146" i="8"/>
  <c r="K146" i="8"/>
  <c r="I146" i="8"/>
  <c r="G146" i="8"/>
  <c r="E146" i="8"/>
  <c r="C146" i="8"/>
  <c r="Q145" i="8"/>
  <c r="O145" i="8"/>
  <c r="M145" i="8"/>
  <c r="K145" i="8"/>
  <c r="I145" i="8"/>
  <c r="G145" i="8"/>
  <c r="E145" i="8"/>
  <c r="C145" i="8"/>
  <c r="Q144" i="8"/>
  <c r="O144" i="8"/>
  <c r="M144" i="8"/>
  <c r="K144" i="8"/>
  <c r="I144" i="8"/>
  <c r="G144" i="8"/>
  <c r="E144" i="8"/>
  <c r="C144" i="8"/>
  <c r="Q143" i="8"/>
  <c r="AJ186" i="8" s="1"/>
  <c r="O143" i="8"/>
  <c r="AH186" i="8" s="1"/>
  <c r="AH184" i="8" s="1"/>
  <c r="AI184" i="8" s="1"/>
  <c r="M143" i="8"/>
  <c r="AF186" i="8" s="1"/>
  <c r="AF184" i="8" s="1"/>
  <c r="AG184" i="8" s="1"/>
  <c r="K143" i="8"/>
  <c r="AD186" i="8" s="1"/>
  <c r="AD184" i="8" s="1"/>
  <c r="AE184" i="8" s="1"/>
  <c r="I143" i="8"/>
  <c r="AB186" i="8" s="1"/>
  <c r="AB184" i="8" s="1"/>
  <c r="AC184" i="8" s="1"/>
  <c r="G143" i="8"/>
  <c r="Z186" i="8" s="1"/>
  <c r="Z184" i="8" s="1"/>
  <c r="AA184" i="8" s="1"/>
  <c r="E143" i="8"/>
  <c r="X186" i="8" s="1"/>
  <c r="C143" i="8"/>
  <c r="C142" i="8"/>
  <c r="Q141" i="8"/>
  <c r="O141" i="8"/>
  <c r="P141" i="8" s="1"/>
  <c r="M141" i="8"/>
  <c r="K141" i="8"/>
  <c r="L141" i="8" s="1"/>
  <c r="I141" i="8"/>
  <c r="J141" i="8" s="1"/>
  <c r="G141" i="8"/>
  <c r="H141" i="8" s="1"/>
  <c r="E141" i="8"/>
  <c r="F141" i="8" s="1"/>
  <c r="C141" i="8"/>
  <c r="Q139" i="8"/>
  <c r="AJ181" i="8" s="1"/>
  <c r="AJ173" i="8" s="1"/>
  <c r="AJ168" i="8" s="1"/>
  <c r="AJ166" i="8" s="1"/>
  <c r="O139" i="8"/>
  <c r="AH181" i="8" s="1"/>
  <c r="M139" i="8"/>
  <c r="AF181" i="8" s="1"/>
  <c r="K139" i="8"/>
  <c r="AD181" i="8" s="1"/>
  <c r="I139" i="8"/>
  <c r="AB181" i="8" s="1"/>
  <c r="G139" i="8"/>
  <c r="Z181" i="8" s="1"/>
  <c r="E139" i="8"/>
  <c r="X181" i="8" s="1"/>
  <c r="C139" i="8"/>
  <c r="C138" i="8"/>
  <c r="Q137" i="8"/>
  <c r="O137" i="8"/>
  <c r="P137" i="8" s="1"/>
  <c r="M137" i="8"/>
  <c r="K137" i="8"/>
  <c r="L137" i="8" s="1"/>
  <c r="I137" i="8"/>
  <c r="J137" i="8" s="1"/>
  <c r="G137" i="8"/>
  <c r="H137" i="8" s="1"/>
  <c r="E137" i="8"/>
  <c r="F137" i="8" s="1"/>
  <c r="C137" i="8"/>
  <c r="C135" i="8"/>
  <c r="C134" i="8"/>
  <c r="Q133" i="8"/>
  <c r="O133" i="8"/>
  <c r="P133" i="8" s="1"/>
  <c r="M133" i="8"/>
  <c r="N133" i="8" s="1"/>
  <c r="K133" i="8"/>
  <c r="L133" i="8" s="1"/>
  <c r="I133" i="8"/>
  <c r="J133" i="8" s="1"/>
  <c r="G133" i="8"/>
  <c r="H133" i="8" s="1"/>
  <c r="E133" i="8"/>
  <c r="F133" i="8" s="1"/>
  <c r="C133" i="8"/>
  <c r="Q131" i="8"/>
  <c r="O131" i="8"/>
  <c r="M131" i="8"/>
  <c r="K131" i="8"/>
  <c r="I131" i="8"/>
  <c r="G131" i="8"/>
  <c r="E131" i="8"/>
  <c r="C131" i="8"/>
  <c r="Q130" i="8"/>
  <c r="O130" i="8"/>
  <c r="M130" i="8"/>
  <c r="K130" i="8"/>
  <c r="I130" i="8"/>
  <c r="G130" i="8"/>
  <c r="E130" i="8"/>
  <c r="C130" i="8"/>
  <c r="Q129" i="8"/>
  <c r="O129" i="8"/>
  <c r="M129" i="8"/>
  <c r="K129" i="8"/>
  <c r="I129" i="8"/>
  <c r="G129" i="8"/>
  <c r="E129" i="8"/>
  <c r="C129" i="8"/>
  <c r="AJ126" i="8"/>
  <c r="AH126" i="8"/>
  <c r="AF126" i="8"/>
  <c r="AD126" i="8"/>
  <c r="AB126" i="8"/>
  <c r="Z126" i="8"/>
  <c r="X126" i="8"/>
  <c r="V126" i="8"/>
  <c r="Q126" i="8"/>
  <c r="O126" i="8"/>
  <c r="M126" i="8"/>
  <c r="K126" i="8"/>
  <c r="I126" i="8"/>
  <c r="G126" i="8"/>
  <c r="E126" i="8"/>
  <c r="C126" i="8"/>
  <c r="Q125" i="8"/>
  <c r="O125" i="8"/>
  <c r="M125" i="8"/>
  <c r="K125" i="8"/>
  <c r="I125" i="8"/>
  <c r="G125" i="8"/>
  <c r="E125" i="8"/>
  <c r="C125" i="8"/>
  <c r="Q124" i="8"/>
  <c r="O124" i="8"/>
  <c r="M124" i="8"/>
  <c r="K124" i="8"/>
  <c r="I124" i="8"/>
  <c r="G124" i="8"/>
  <c r="E124" i="8"/>
  <c r="C124" i="8"/>
  <c r="Q123" i="8"/>
  <c r="O123" i="8"/>
  <c r="M123" i="8"/>
  <c r="K123" i="8"/>
  <c r="I123" i="8"/>
  <c r="G123" i="8"/>
  <c r="E123" i="8"/>
  <c r="C123" i="8"/>
  <c r="C122" i="8"/>
  <c r="AJ121" i="8"/>
  <c r="AH121" i="8"/>
  <c r="AF121" i="8"/>
  <c r="AB121" i="8"/>
  <c r="Z121" i="8"/>
  <c r="X121" i="8"/>
  <c r="Q121" i="8"/>
  <c r="O121" i="8"/>
  <c r="P121" i="8" s="1"/>
  <c r="M121" i="8"/>
  <c r="K121" i="8"/>
  <c r="L121" i="8" s="1"/>
  <c r="I121" i="8"/>
  <c r="J121" i="8" s="1"/>
  <c r="G121" i="8"/>
  <c r="H121" i="8" s="1"/>
  <c r="E121" i="8"/>
  <c r="F121" i="8" s="1"/>
  <c r="C121" i="8"/>
  <c r="AD120" i="8"/>
  <c r="V121" i="8" s="1"/>
  <c r="Q119" i="8"/>
  <c r="O119" i="8"/>
  <c r="M119" i="8"/>
  <c r="K119" i="8"/>
  <c r="I119" i="8"/>
  <c r="G119" i="8"/>
  <c r="E119" i="8"/>
  <c r="C119" i="8"/>
  <c r="AJ118" i="8"/>
  <c r="AH118" i="8"/>
  <c r="AF118" i="8"/>
  <c r="AB118" i="8"/>
  <c r="Z118" i="8"/>
  <c r="X118" i="8"/>
  <c r="C118" i="8"/>
  <c r="AJ117" i="8"/>
  <c r="AH117" i="8"/>
  <c r="AF117" i="8"/>
  <c r="AD117" i="8"/>
  <c r="V118" i="8" s="1"/>
  <c r="AB117" i="8"/>
  <c r="Z117" i="8"/>
  <c r="X117" i="8"/>
  <c r="Q117" i="8"/>
  <c r="O117" i="8"/>
  <c r="P117" i="8" s="1"/>
  <c r="M117" i="8"/>
  <c r="K117" i="8"/>
  <c r="L117" i="8" s="1"/>
  <c r="I117" i="8"/>
  <c r="J117" i="8" s="1"/>
  <c r="G117" i="8"/>
  <c r="H117" i="8" s="1"/>
  <c r="E117" i="8"/>
  <c r="F117" i="8" s="1"/>
  <c r="C117" i="8"/>
  <c r="AJ116" i="8"/>
  <c r="AK116" i="8" s="1"/>
  <c r="AH116" i="8"/>
  <c r="AI116" i="8" s="1"/>
  <c r="AF116" i="8"/>
  <c r="AG116" i="8" s="1"/>
  <c r="AD116" i="8"/>
  <c r="V117" i="8" s="1"/>
  <c r="AB116" i="8"/>
  <c r="Z116" i="8"/>
  <c r="AA116" i="8" s="1"/>
  <c r="X116" i="8"/>
  <c r="Y116" i="8" s="1"/>
  <c r="V116" i="8"/>
  <c r="W116" i="8" s="1"/>
  <c r="AD115" i="8"/>
  <c r="AE116" i="8" s="1"/>
  <c r="AC115" i="8"/>
  <c r="C115" i="8"/>
  <c r="C114" i="8"/>
  <c r="AJ113" i="8"/>
  <c r="AH113" i="8"/>
  <c r="AF113" i="8"/>
  <c r="AB113" i="8"/>
  <c r="Z113" i="8"/>
  <c r="X113" i="8"/>
  <c r="Q113" i="8"/>
  <c r="O113" i="8"/>
  <c r="P113" i="8" s="1"/>
  <c r="M113" i="8"/>
  <c r="N113" i="8" s="1"/>
  <c r="K113" i="8"/>
  <c r="L113" i="8" s="1"/>
  <c r="I113" i="8"/>
  <c r="J113" i="8" s="1"/>
  <c r="G113" i="8"/>
  <c r="H113" i="8" s="1"/>
  <c r="E113" i="8"/>
  <c r="F113" i="8" s="1"/>
  <c r="C113" i="8"/>
  <c r="AD112" i="8"/>
  <c r="V113" i="8" s="1"/>
  <c r="Q111" i="8"/>
  <c r="O111" i="8"/>
  <c r="M111" i="8"/>
  <c r="K111" i="8"/>
  <c r="I111" i="8"/>
  <c r="G111" i="8"/>
  <c r="E111" i="8"/>
  <c r="C111" i="8"/>
  <c r="Q110" i="8"/>
  <c r="O110" i="8"/>
  <c r="M110" i="8"/>
  <c r="K110" i="8"/>
  <c r="I110" i="8"/>
  <c r="G110" i="8"/>
  <c r="E110" i="8"/>
  <c r="C110" i="8"/>
  <c r="Q109" i="8"/>
  <c r="O109" i="8"/>
  <c r="P109" i="8" s="1"/>
  <c r="M109" i="8"/>
  <c r="N109" i="8" s="1"/>
  <c r="K109" i="8"/>
  <c r="L109" i="8" s="1"/>
  <c r="I109" i="8"/>
  <c r="J109" i="8" s="1"/>
  <c r="G109" i="8"/>
  <c r="H109" i="8" s="1"/>
  <c r="E109" i="8"/>
  <c r="F109" i="8" s="1"/>
  <c r="C109" i="8"/>
  <c r="D109" i="8" s="1"/>
  <c r="AJ108" i="8"/>
  <c r="AH108" i="8"/>
  <c r="AF108" i="8"/>
  <c r="AD108" i="8"/>
  <c r="AB108" i="8"/>
  <c r="Z108" i="8"/>
  <c r="X108" i="8"/>
  <c r="V108" i="8"/>
  <c r="Q106" i="8"/>
  <c r="O106" i="8"/>
  <c r="M106" i="8"/>
  <c r="K106" i="8"/>
  <c r="I106" i="8"/>
  <c r="G106" i="8"/>
  <c r="E106" i="8"/>
  <c r="C106" i="8"/>
  <c r="Q105" i="8"/>
  <c r="O105" i="8"/>
  <c r="M105" i="8"/>
  <c r="K105" i="8"/>
  <c r="I105" i="8"/>
  <c r="G105" i="8"/>
  <c r="E105" i="8"/>
  <c r="C105" i="8"/>
  <c r="Q104" i="8"/>
  <c r="O104" i="8"/>
  <c r="M104" i="8"/>
  <c r="K104" i="8"/>
  <c r="I104" i="8"/>
  <c r="G104" i="8"/>
  <c r="E104" i="8"/>
  <c r="C104" i="8"/>
  <c r="Q103" i="8"/>
  <c r="O103" i="8"/>
  <c r="M103" i="8"/>
  <c r="K103" i="8"/>
  <c r="I103" i="8"/>
  <c r="G103" i="8"/>
  <c r="E103" i="8"/>
  <c r="C103" i="8"/>
  <c r="C102" i="8"/>
  <c r="Q101" i="8"/>
  <c r="O101" i="8"/>
  <c r="P101" i="8" s="1"/>
  <c r="M101" i="8"/>
  <c r="K101" i="8"/>
  <c r="L101" i="8" s="1"/>
  <c r="I101" i="8"/>
  <c r="J101" i="8" s="1"/>
  <c r="G101" i="8"/>
  <c r="H101" i="8" s="1"/>
  <c r="E101" i="8"/>
  <c r="F101" i="8" s="1"/>
  <c r="C101" i="8"/>
  <c r="Q99" i="8"/>
  <c r="O99" i="8"/>
  <c r="M99" i="8"/>
  <c r="K99" i="8"/>
  <c r="I99" i="8"/>
  <c r="G99" i="8"/>
  <c r="E99" i="8"/>
  <c r="C99" i="8"/>
  <c r="C98" i="8"/>
  <c r="Q97" i="8"/>
  <c r="O97" i="8"/>
  <c r="P97" i="8" s="1"/>
  <c r="M97" i="8"/>
  <c r="K97" i="8"/>
  <c r="L97" i="8" s="1"/>
  <c r="I97" i="8"/>
  <c r="J97" i="8" s="1"/>
  <c r="G97" i="8"/>
  <c r="H97" i="8" s="1"/>
  <c r="E97" i="8"/>
  <c r="F97" i="8" s="1"/>
  <c r="C97" i="8"/>
  <c r="D97" i="8" s="1"/>
  <c r="C95" i="8"/>
  <c r="C94" i="8"/>
  <c r="Q93" i="8"/>
  <c r="O93" i="8"/>
  <c r="P93" i="8" s="1"/>
  <c r="M93" i="8"/>
  <c r="N93" i="8" s="1"/>
  <c r="K93" i="8"/>
  <c r="L93" i="8" s="1"/>
  <c r="I93" i="8"/>
  <c r="J93" i="8" s="1"/>
  <c r="G93" i="8"/>
  <c r="H93" i="8" s="1"/>
  <c r="E93" i="8"/>
  <c r="F93" i="8" s="1"/>
  <c r="C93" i="8"/>
  <c r="D93" i="8" s="1"/>
  <c r="Q91" i="8"/>
  <c r="O91" i="8"/>
  <c r="M91" i="8"/>
  <c r="K91" i="8"/>
  <c r="I91" i="8"/>
  <c r="G91" i="8"/>
  <c r="E91" i="8"/>
  <c r="C91" i="8"/>
  <c r="Q90" i="8"/>
  <c r="O90" i="8"/>
  <c r="M90" i="8"/>
  <c r="K90" i="8"/>
  <c r="I90" i="8"/>
  <c r="G90" i="8"/>
  <c r="E90" i="8"/>
  <c r="C90" i="8"/>
  <c r="Q89" i="8"/>
  <c r="O89" i="8"/>
  <c r="M89" i="8"/>
  <c r="K89" i="8"/>
  <c r="I89" i="8"/>
  <c r="G89" i="8"/>
  <c r="E89" i="8"/>
  <c r="C89" i="8"/>
  <c r="D89" i="8" s="1"/>
  <c r="Q86" i="8"/>
  <c r="O86" i="8"/>
  <c r="M86" i="8"/>
  <c r="K86" i="8"/>
  <c r="I86" i="8"/>
  <c r="G86" i="8"/>
  <c r="E86" i="8"/>
  <c r="C86" i="8"/>
  <c r="Q85" i="8"/>
  <c r="O85" i="8"/>
  <c r="M85" i="8"/>
  <c r="K85" i="8"/>
  <c r="I85" i="8"/>
  <c r="G85" i="8"/>
  <c r="E85" i="8"/>
  <c r="C85" i="8"/>
  <c r="Q84" i="8"/>
  <c r="O84" i="8"/>
  <c r="M84" i="8"/>
  <c r="K84" i="8"/>
  <c r="I84" i="8"/>
  <c r="G84" i="8"/>
  <c r="E84" i="8"/>
  <c r="C84" i="8"/>
  <c r="Q83" i="8"/>
  <c r="AJ127" i="8" s="1"/>
  <c r="AJ125" i="8" s="1"/>
  <c r="AK125" i="8" s="1"/>
  <c r="O83" i="8"/>
  <c r="AH127" i="8" s="1"/>
  <c r="AH125" i="8" s="1"/>
  <c r="AI125" i="8" s="1"/>
  <c r="M83" i="8"/>
  <c r="AF127" i="8" s="1"/>
  <c r="AF125" i="8" s="1"/>
  <c r="AG125" i="8" s="1"/>
  <c r="K83" i="8"/>
  <c r="AD127" i="8" s="1"/>
  <c r="AD125" i="8" s="1"/>
  <c r="AE125" i="8" s="1"/>
  <c r="I83" i="8"/>
  <c r="AB127" i="8" s="1"/>
  <c r="AB125" i="8" s="1"/>
  <c r="AC125" i="8" s="1"/>
  <c r="G83" i="8"/>
  <c r="Z127" i="8" s="1"/>
  <c r="Z125" i="8" s="1"/>
  <c r="AA125" i="8" s="1"/>
  <c r="E83" i="8"/>
  <c r="X127" i="8" s="1"/>
  <c r="C83" i="8"/>
  <c r="C82" i="8"/>
  <c r="Q81" i="8"/>
  <c r="O81" i="8"/>
  <c r="P81" i="8" s="1"/>
  <c r="M81" i="8"/>
  <c r="N81" i="8" s="1"/>
  <c r="K81" i="8"/>
  <c r="L81" i="8" s="1"/>
  <c r="I81" i="8"/>
  <c r="J81" i="8" s="1"/>
  <c r="G81" i="8"/>
  <c r="H81" i="8" s="1"/>
  <c r="E81" i="8"/>
  <c r="F81" i="8" s="1"/>
  <c r="C81" i="8"/>
  <c r="D81" i="8" s="1"/>
  <c r="Q79" i="8"/>
  <c r="AJ122" i="8" s="1"/>
  <c r="O79" i="8"/>
  <c r="AH122" i="8" s="1"/>
  <c r="M79" i="8"/>
  <c r="AF122" i="8" s="1"/>
  <c r="K79" i="8"/>
  <c r="AD121" i="8" s="1"/>
  <c r="I79" i="8"/>
  <c r="AB122" i="8" s="1"/>
  <c r="G79" i="8"/>
  <c r="Z122" i="8" s="1"/>
  <c r="E79" i="8"/>
  <c r="X122" i="8" s="1"/>
  <c r="C79" i="8"/>
  <c r="C78" i="8"/>
  <c r="Y77" i="8"/>
  <c r="Q77" i="8"/>
  <c r="O77" i="8"/>
  <c r="P77" i="8" s="1"/>
  <c r="M77" i="8"/>
  <c r="N77" i="8" s="1"/>
  <c r="K77" i="8"/>
  <c r="L77" i="8" s="1"/>
  <c r="I77" i="8"/>
  <c r="J77" i="8" s="1"/>
  <c r="G77" i="8"/>
  <c r="H77" i="8" s="1"/>
  <c r="F77" i="8"/>
  <c r="C77" i="8"/>
  <c r="D77" i="8" s="1"/>
  <c r="C75" i="8"/>
  <c r="C74" i="8"/>
  <c r="Q73" i="8"/>
  <c r="O73" i="8"/>
  <c r="P73" i="8" s="1"/>
  <c r="M73" i="8"/>
  <c r="N73" i="8" s="1"/>
  <c r="K73" i="8"/>
  <c r="L73" i="8" s="1"/>
  <c r="I73" i="8"/>
  <c r="J73" i="8" s="1"/>
  <c r="G73" i="8"/>
  <c r="H73" i="8" s="1"/>
  <c r="E73" i="8"/>
  <c r="F73" i="8" s="1"/>
  <c r="C73" i="8"/>
  <c r="D73" i="8" s="1"/>
  <c r="Q71" i="8"/>
  <c r="O71" i="8"/>
  <c r="M71" i="8"/>
  <c r="K71" i="8"/>
  <c r="I71" i="8"/>
  <c r="G71" i="8"/>
  <c r="E71" i="8"/>
  <c r="C71" i="8"/>
  <c r="Q70" i="8"/>
  <c r="O70" i="8"/>
  <c r="M70" i="8"/>
  <c r="K70" i="8"/>
  <c r="I70" i="8"/>
  <c r="G70" i="8"/>
  <c r="E70" i="8"/>
  <c r="C70" i="8"/>
  <c r="Q69" i="8"/>
  <c r="O69" i="8"/>
  <c r="P69" i="8" s="1"/>
  <c r="M69" i="8"/>
  <c r="N69" i="8" s="1"/>
  <c r="K69" i="8"/>
  <c r="L69" i="8" s="1"/>
  <c r="I69" i="8"/>
  <c r="J69" i="8" s="1"/>
  <c r="G69" i="8"/>
  <c r="H69" i="8" s="1"/>
  <c r="E69" i="8"/>
  <c r="F69" i="8" s="1"/>
  <c r="C69" i="8"/>
  <c r="D69" i="8" s="1"/>
  <c r="AJ66" i="8"/>
  <c r="AH66" i="8"/>
  <c r="AF66" i="8"/>
  <c r="AD66" i="8"/>
  <c r="AB66" i="8"/>
  <c r="Z66" i="8"/>
  <c r="X66" i="8"/>
  <c r="V66" i="8"/>
  <c r="Q66" i="8"/>
  <c r="O66" i="8"/>
  <c r="M66" i="8"/>
  <c r="K66" i="8"/>
  <c r="I66" i="8"/>
  <c r="G66" i="8"/>
  <c r="E66" i="8"/>
  <c r="C66" i="8"/>
  <c r="AK65" i="8"/>
  <c r="Q65" i="8"/>
  <c r="O65" i="8"/>
  <c r="M65" i="8"/>
  <c r="K65" i="8"/>
  <c r="I65" i="8"/>
  <c r="G65" i="8"/>
  <c r="E65" i="8"/>
  <c r="C65" i="8"/>
  <c r="Q64" i="8"/>
  <c r="O64" i="8"/>
  <c r="M64" i="8"/>
  <c r="K64" i="8"/>
  <c r="I64" i="8"/>
  <c r="G64" i="8"/>
  <c r="E64" i="8"/>
  <c r="C64" i="8"/>
  <c r="Q63" i="8"/>
  <c r="O63" i="8"/>
  <c r="M63" i="8"/>
  <c r="K63" i="8"/>
  <c r="I63" i="8"/>
  <c r="G63" i="8"/>
  <c r="E63" i="8"/>
  <c r="C63" i="8"/>
  <c r="C62" i="8"/>
  <c r="AJ61" i="8"/>
  <c r="AH61" i="8"/>
  <c r="AF61" i="8"/>
  <c r="AD61" i="8"/>
  <c r="AB61" i="8"/>
  <c r="Z61" i="8"/>
  <c r="X61" i="8"/>
  <c r="V61" i="8"/>
  <c r="Q61" i="8"/>
  <c r="O61" i="8"/>
  <c r="P61" i="8" s="1"/>
  <c r="M61" i="8"/>
  <c r="K61" i="8"/>
  <c r="L61" i="8" s="1"/>
  <c r="I61" i="8"/>
  <c r="J61" i="8" s="1"/>
  <c r="G61" i="8"/>
  <c r="H61" i="8" s="1"/>
  <c r="E61" i="8"/>
  <c r="F61" i="8" s="1"/>
  <c r="C61" i="8"/>
  <c r="AK60" i="8"/>
  <c r="Q59" i="8"/>
  <c r="O59" i="8"/>
  <c r="M59" i="8"/>
  <c r="K59" i="8"/>
  <c r="I59" i="8"/>
  <c r="G59" i="8"/>
  <c r="E59" i="8"/>
  <c r="C59" i="8"/>
  <c r="AJ58" i="8"/>
  <c r="AH58" i="8"/>
  <c r="AF58" i="8"/>
  <c r="AD58" i="8"/>
  <c r="AB58" i="8"/>
  <c r="Z58" i="8"/>
  <c r="X58" i="8"/>
  <c r="V58" i="8"/>
  <c r="C58" i="8"/>
  <c r="AJ57" i="8"/>
  <c r="AH57" i="8"/>
  <c r="AF57" i="8"/>
  <c r="AD57" i="8"/>
  <c r="AB57" i="8"/>
  <c r="Z57" i="8"/>
  <c r="X57" i="8"/>
  <c r="V57" i="8"/>
  <c r="O57" i="8"/>
  <c r="P57" i="8" s="1"/>
  <c r="M57" i="8"/>
  <c r="K57" i="8"/>
  <c r="L57" i="8" s="1"/>
  <c r="I57" i="8"/>
  <c r="J57" i="8" s="1"/>
  <c r="G57" i="8"/>
  <c r="H57" i="8" s="1"/>
  <c r="E57" i="8"/>
  <c r="F57" i="8" s="1"/>
  <c r="C57" i="8"/>
  <c r="AK56" i="8"/>
  <c r="AH56" i="8"/>
  <c r="AI56" i="8" s="1"/>
  <c r="AF56" i="8"/>
  <c r="AG56" i="8" s="1"/>
  <c r="AD56" i="8"/>
  <c r="AE56" i="8" s="1"/>
  <c r="AB56" i="8"/>
  <c r="AC56" i="8" s="1"/>
  <c r="Z56" i="8"/>
  <c r="AA56" i="8" s="1"/>
  <c r="X56" i="8"/>
  <c r="Y56" i="8" s="1"/>
  <c r="V56" i="8"/>
  <c r="W56" i="8" s="1"/>
  <c r="C55" i="8"/>
  <c r="C54" i="8"/>
  <c r="AJ53" i="8"/>
  <c r="AH53" i="8"/>
  <c r="AF53" i="8"/>
  <c r="AD53" i="8"/>
  <c r="AB53" i="8"/>
  <c r="Z53" i="8"/>
  <c r="X53" i="8"/>
  <c r="V53" i="8"/>
  <c r="Q53" i="8"/>
  <c r="O53" i="8"/>
  <c r="P53" i="8" s="1"/>
  <c r="M53" i="8"/>
  <c r="N53" i="8" s="1"/>
  <c r="K53" i="8"/>
  <c r="L53" i="8" s="1"/>
  <c r="I53" i="8"/>
  <c r="J53" i="8" s="1"/>
  <c r="G53" i="8"/>
  <c r="H53" i="8" s="1"/>
  <c r="E53" i="8"/>
  <c r="F53" i="8" s="1"/>
  <c r="C53" i="8"/>
  <c r="AK52" i="8"/>
  <c r="Q51" i="8"/>
  <c r="O51" i="8"/>
  <c r="M51" i="8"/>
  <c r="K51" i="8"/>
  <c r="I51" i="8"/>
  <c r="G51" i="8"/>
  <c r="E51" i="8"/>
  <c r="C51" i="8"/>
  <c r="Q50" i="8"/>
  <c r="O50" i="8"/>
  <c r="M50" i="8"/>
  <c r="K50" i="8"/>
  <c r="I50" i="8"/>
  <c r="G50" i="8"/>
  <c r="E50" i="8"/>
  <c r="C50" i="8"/>
  <c r="Q49" i="8"/>
  <c r="O49" i="8"/>
  <c r="M49" i="8"/>
  <c r="K49" i="8"/>
  <c r="I49" i="8"/>
  <c r="G49" i="8"/>
  <c r="E49" i="8"/>
  <c r="C49" i="8"/>
  <c r="AJ48" i="8"/>
  <c r="AH48" i="8"/>
  <c r="W76" i="8" s="1"/>
  <c r="AF48" i="8"/>
  <c r="W75" i="8" s="1"/>
  <c r="AD48" i="8"/>
  <c r="W74" i="8" s="1"/>
  <c r="AB48" i="8"/>
  <c r="W73" i="8" s="1"/>
  <c r="Z48" i="8"/>
  <c r="W72" i="8" s="1"/>
  <c r="X48" i="8"/>
  <c r="W71" i="8" s="1"/>
  <c r="V48" i="8"/>
  <c r="W78" i="8" s="1"/>
  <c r="Q46" i="8"/>
  <c r="O46" i="8"/>
  <c r="M46" i="8"/>
  <c r="K46" i="8"/>
  <c r="I46" i="8"/>
  <c r="G46" i="8"/>
  <c r="E46" i="8"/>
  <c r="C46" i="8"/>
  <c r="Q45" i="8"/>
  <c r="O45" i="8"/>
  <c r="M45" i="8"/>
  <c r="K45" i="8"/>
  <c r="I45" i="8"/>
  <c r="G45" i="8"/>
  <c r="E45" i="8"/>
  <c r="C45" i="8"/>
  <c r="Q44" i="8"/>
  <c r="O44" i="8"/>
  <c r="M44" i="8"/>
  <c r="K44" i="8"/>
  <c r="I44" i="8"/>
  <c r="G44" i="8"/>
  <c r="E44" i="8"/>
  <c r="C44" i="8"/>
  <c r="Q43" i="8"/>
  <c r="O43" i="8"/>
  <c r="M43" i="8"/>
  <c r="K43" i="8"/>
  <c r="I43" i="8"/>
  <c r="G43" i="8"/>
  <c r="E43" i="8"/>
  <c r="C43" i="8"/>
  <c r="C42" i="8"/>
  <c r="O41" i="8"/>
  <c r="P41" i="8" s="1"/>
  <c r="M41" i="8"/>
  <c r="K41" i="8"/>
  <c r="L41" i="8" s="1"/>
  <c r="I41" i="8"/>
  <c r="J41" i="8" s="1"/>
  <c r="G41" i="8"/>
  <c r="H41" i="8" s="1"/>
  <c r="E41" i="8"/>
  <c r="F41" i="8" s="1"/>
  <c r="C41" i="8"/>
  <c r="Q39" i="8"/>
  <c r="O39" i="8"/>
  <c r="M39" i="8"/>
  <c r="K39" i="8"/>
  <c r="I39" i="8"/>
  <c r="G39" i="8"/>
  <c r="E39" i="8"/>
  <c r="C39" i="8"/>
  <c r="C38" i="8"/>
  <c r="O37" i="8"/>
  <c r="P37" i="8" s="1"/>
  <c r="M37" i="8"/>
  <c r="K37" i="8"/>
  <c r="L37" i="8" s="1"/>
  <c r="I37" i="8"/>
  <c r="J37" i="8" s="1"/>
  <c r="G37" i="8"/>
  <c r="H37" i="8" s="1"/>
  <c r="E37" i="8"/>
  <c r="F37" i="8" s="1"/>
  <c r="C37" i="8"/>
  <c r="C35" i="8"/>
  <c r="C34" i="8"/>
  <c r="O33" i="8"/>
  <c r="P33" i="8" s="1"/>
  <c r="M33" i="8"/>
  <c r="N33" i="8" s="1"/>
  <c r="K33" i="8"/>
  <c r="L33" i="8" s="1"/>
  <c r="I33" i="8"/>
  <c r="J33" i="8" s="1"/>
  <c r="G33" i="8"/>
  <c r="H33" i="8" s="1"/>
  <c r="E33" i="8"/>
  <c r="F33" i="8" s="1"/>
  <c r="C33" i="8"/>
  <c r="Q31" i="8"/>
  <c r="O31" i="8"/>
  <c r="M31" i="8"/>
  <c r="K31" i="8"/>
  <c r="I31" i="8"/>
  <c r="G31" i="8"/>
  <c r="E31" i="8"/>
  <c r="C31" i="8"/>
  <c r="Q30" i="8"/>
  <c r="O30" i="8"/>
  <c r="M30" i="8"/>
  <c r="K30" i="8"/>
  <c r="I30" i="8"/>
  <c r="G30" i="8"/>
  <c r="E30" i="8"/>
  <c r="C30" i="8"/>
  <c r="O29" i="8"/>
  <c r="P29" i="8" s="1"/>
  <c r="M29" i="8"/>
  <c r="N29" i="8" s="1"/>
  <c r="K29" i="8"/>
  <c r="L29" i="8" s="1"/>
  <c r="I29" i="8"/>
  <c r="J29" i="8" s="1"/>
  <c r="G29" i="8"/>
  <c r="H29" i="8" s="1"/>
  <c r="E29" i="8"/>
  <c r="F29" i="8" s="1"/>
  <c r="C29" i="8"/>
  <c r="D29" i="8" s="1"/>
  <c r="Q26" i="8"/>
  <c r="O26" i="8"/>
  <c r="M26" i="8"/>
  <c r="K26" i="8"/>
  <c r="I26" i="8"/>
  <c r="G26" i="8"/>
  <c r="E26" i="8"/>
  <c r="C26" i="8"/>
  <c r="Q25" i="8"/>
  <c r="O25" i="8"/>
  <c r="M25" i="8"/>
  <c r="K25" i="8"/>
  <c r="I25" i="8"/>
  <c r="G25" i="8"/>
  <c r="E25" i="8"/>
  <c r="C25" i="8"/>
  <c r="Q24" i="8"/>
  <c r="O24" i="8"/>
  <c r="M24" i="8"/>
  <c r="K24" i="8"/>
  <c r="I24" i="8"/>
  <c r="G24" i="8"/>
  <c r="E24" i="8"/>
  <c r="C24" i="8"/>
  <c r="Q23" i="8"/>
  <c r="O23" i="8"/>
  <c r="M23" i="8"/>
  <c r="K23" i="8"/>
  <c r="I23" i="8"/>
  <c r="G23" i="8"/>
  <c r="E23" i="8"/>
  <c r="C23" i="8"/>
  <c r="C22" i="8"/>
  <c r="Q21" i="8"/>
  <c r="O21" i="8"/>
  <c r="P21" i="8" s="1"/>
  <c r="M21" i="8"/>
  <c r="K21" i="8"/>
  <c r="L21" i="8" s="1"/>
  <c r="I21" i="8"/>
  <c r="J21" i="8" s="1"/>
  <c r="G21" i="8"/>
  <c r="H21" i="8" s="1"/>
  <c r="E21" i="8"/>
  <c r="F21" i="8" s="1"/>
  <c r="C21" i="8"/>
  <c r="D21" i="8" s="1"/>
  <c r="Q19" i="8"/>
  <c r="O19" i="8"/>
  <c r="M19" i="8"/>
  <c r="K19" i="8"/>
  <c r="I19" i="8"/>
  <c r="G19" i="8"/>
  <c r="E19" i="8"/>
  <c r="C19" i="8"/>
  <c r="C18" i="8"/>
  <c r="O17" i="8"/>
  <c r="P17" i="8" s="1"/>
  <c r="M17" i="8"/>
  <c r="K17" i="8"/>
  <c r="L17" i="8" s="1"/>
  <c r="I17" i="8"/>
  <c r="J17" i="8" s="1"/>
  <c r="G17" i="8"/>
  <c r="H17" i="8" s="1"/>
  <c r="E17" i="8"/>
  <c r="F17" i="8" s="1"/>
  <c r="C17" i="8"/>
  <c r="D17" i="8" s="1"/>
  <c r="C15" i="8"/>
  <c r="C14" i="8"/>
  <c r="Q13" i="8"/>
  <c r="O13" i="8"/>
  <c r="P13" i="8" s="1"/>
  <c r="M13" i="8"/>
  <c r="N13" i="8" s="1"/>
  <c r="K13" i="8"/>
  <c r="L13" i="8" s="1"/>
  <c r="I13" i="8"/>
  <c r="J13" i="8" s="1"/>
  <c r="G13" i="8"/>
  <c r="H13" i="8" s="1"/>
  <c r="E13" i="8"/>
  <c r="F13" i="8" s="1"/>
  <c r="C13" i="8"/>
  <c r="D13" i="8" s="1"/>
  <c r="Q11" i="8"/>
  <c r="O11" i="8"/>
  <c r="M11" i="8"/>
  <c r="K11" i="8"/>
  <c r="I11" i="8"/>
  <c r="G11" i="8"/>
  <c r="E11" i="8"/>
  <c r="C11" i="8"/>
  <c r="Q10" i="8"/>
  <c r="O10" i="8"/>
  <c r="M10" i="8"/>
  <c r="K10" i="8"/>
  <c r="I10" i="8"/>
  <c r="G10" i="8"/>
  <c r="E10" i="8"/>
  <c r="C10" i="8"/>
  <c r="Q9" i="8"/>
  <c r="O9" i="8"/>
  <c r="P9" i="8" s="1"/>
  <c r="M9" i="8"/>
  <c r="N9" i="8" s="1"/>
  <c r="K9" i="8"/>
  <c r="L9" i="8" s="1"/>
  <c r="I9" i="8"/>
  <c r="J9" i="8" s="1"/>
  <c r="G9" i="8"/>
  <c r="H9" i="8" s="1"/>
  <c r="E9" i="8"/>
  <c r="F9" i="8" s="1"/>
  <c r="C9" i="8"/>
  <c r="D9" i="8" s="1"/>
  <c r="Q6" i="8"/>
  <c r="O6" i="8"/>
  <c r="M6" i="8"/>
  <c r="K6" i="8"/>
  <c r="I6" i="8"/>
  <c r="G6" i="8"/>
  <c r="E6" i="8"/>
  <c r="C6" i="8"/>
  <c r="Q5" i="8"/>
  <c r="O5" i="8"/>
  <c r="M5" i="8"/>
  <c r="K5" i="8"/>
  <c r="I5" i="8"/>
  <c r="G5" i="8"/>
  <c r="E5" i="8"/>
  <c r="C5" i="8"/>
  <c r="Q4" i="8"/>
  <c r="O4" i="8"/>
  <c r="M4" i="8"/>
  <c r="K4" i="8"/>
  <c r="I4" i="8"/>
  <c r="G4" i="8"/>
  <c r="E4" i="8"/>
  <c r="C4" i="8"/>
  <c r="L70" i="7"/>
  <c r="L69" i="7"/>
  <c r="L27" i="7"/>
  <c r="L26" i="7"/>
  <c r="L25" i="7"/>
  <c r="L24" i="7"/>
  <c r="L23" i="7"/>
  <c r="L20" i="7"/>
  <c r="L19" i="7"/>
  <c r="L17" i="7"/>
  <c r="L16" i="7"/>
  <c r="L15" i="7"/>
  <c r="L14" i="7"/>
  <c r="L13" i="7"/>
  <c r="L12" i="7"/>
  <c r="L11" i="7"/>
  <c r="L10" i="7"/>
  <c r="L9" i="7"/>
  <c r="L8" i="7"/>
  <c r="L7" i="7"/>
  <c r="L6" i="7"/>
  <c r="L5" i="7"/>
  <c r="L4" i="7"/>
  <c r="L303" i="6"/>
  <c r="K303" i="6"/>
  <c r="M303" i="6" s="1"/>
  <c r="N303" i="6" s="1"/>
  <c r="L302" i="6"/>
  <c r="K302" i="6"/>
  <c r="M302" i="6" s="1"/>
  <c r="N302" i="6" s="1"/>
  <c r="L301" i="6"/>
  <c r="K301" i="6"/>
  <c r="M301" i="6" s="1"/>
  <c r="N301" i="6" s="1"/>
  <c r="L300" i="6"/>
  <c r="K300" i="6"/>
  <c r="M300" i="6" s="1"/>
  <c r="N300" i="6" s="1"/>
  <c r="L299" i="6"/>
  <c r="K299" i="6"/>
  <c r="M299" i="6" s="1"/>
  <c r="N299" i="6" s="1"/>
  <c r="L298" i="6"/>
  <c r="K298" i="6"/>
  <c r="M298" i="6" s="1"/>
  <c r="N298" i="6" s="1"/>
  <c r="L297" i="6"/>
  <c r="K297" i="6"/>
  <c r="M297" i="6" s="1"/>
  <c r="N297" i="6" s="1"/>
  <c r="L296" i="6"/>
  <c r="K296" i="6"/>
  <c r="M296" i="6" s="1"/>
  <c r="N296" i="6" s="1"/>
  <c r="L295" i="6"/>
  <c r="K295" i="6"/>
  <c r="M295" i="6" s="1"/>
  <c r="N295" i="6" s="1"/>
  <c r="L294" i="6"/>
  <c r="K294" i="6"/>
  <c r="M294" i="6" s="1"/>
  <c r="N294" i="6" s="1"/>
  <c r="L293" i="6"/>
  <c r="K293" i="6"/>
  <c r="M293" i="6" s="1"/>
  <c r="N293" i="6" s="1"/>
  <c r="L292" i="6"/>
  <c r="K292" i="6"/>
  <c r="M292" i="6" s="1"/>
  <c r="N292" i="6" s="1"/>
  <c r="K291" i="6"/>
  <c r="M291" i="6" s="1"/>
  <c r="N291" i="6" s="1"/>
  <c r="M290" i="6"/>
  <c r="N290" i="6" s="1"/>
  <c r="M289" i="6"/>
  <c r="N289" i="6" s="1"/>
  <c r="M288" i="6"/>
  <c r="N288" i="6" s="1"/>
  <c r="M287" i="6"/>
  <c r="N287" i="6" s="1"/>
  <c r="M286" i="6"/>
  <c r="N286" i="6" s="1"/>
  <c r="M285" i="6"/>
  <c r="N285" i="6" s="1"/>
  <c r="M284" i="6"/>
  <c r="N284" i="6" s="1"/>
  <c r="M283" i="6"/>
  <c r="N283" i="6" s="1"/>
  <c r="M282" i="6"/>
  <c r="N282" i="6" s="1"/>
  <c r="L281" i="6"/>
  <c r="M281" i="6" s="1"/>
  <c r="N281" i="6" s="1"/>
  <c r="M280" i="6"/>
  <c r="N280" i="6" s="1"/>
  <c r="M279" i="6"/>
  <c r="N279" i="6" s="1"/>
  <c r="B279" i="6"/>
  <c r="B280" i="6" s="1"/>
  <c r="B281" i="6" s="1"/>
  <c r="M278" i="6"/>
  <c r="N278" i="6" s="1"/>
  <c r="M277" i="6"/>
  <c r="N277" i="6" s="1"/>
  <c r="M276" i="6"/>
  <c r="N276" i="6" s="1"/>
  <c r="M275" i="6"/>
  <c r="N275" i="6" s="1"/>
  <c r="M274" i="6"/>
  <c r="N274" i="6" s="1"/>
  <c r="M273" i="6"/>
  <c r="N273" i="6" s="1"/>
  <c r="M272" i="6"/>
  <c r="N272" i="6" s="1"/>
  <c r="M271" i="6"/>
  <c r="N271" i="6" s="1"/>
  <c r="M270" i="6"/>
  <c r="N270" i="6" s="1"/>
  <c r="M269" i="6"/>
  <c r="N269" i="6" s="1"/>
  <c r="M268" i="6"/>
  <c r="N268" i="6" s="1"/>
  <c r="M267" i="6"/>
  <c r="N267" i="6" s="1"/>
  <c r="M266" i="6"/>
  <c r="N266" i="6" s="1"/>
  <c r="M265" i="6"/>
  <c r="N265" i="6" s="1"/>
  <c r="M264" i="6"/>
  <c r="N264" i="6" s="1"/>
  <c r="M263" i="6"/>
  <c r="N263" i="6" s="1"/>
  <c r="M262" i="6"/>
  <c r="N262" i="6" s="1"/>
  <c r="M261" i="6"/>
  <c r="N261" i="6" s="1"/>
  <c r="M260" i="6"/>
  <c r="N260" i="6" s="1"/>
  <c r="M259" i="6"/>
  <c r="N259" i="6" s="1"/>
  <c r="M258" i="6"/>
  <c r="N258" i="6" s="1"/>
  <c r="M257" i="6"/>
  <c r="N257" i="6" s="1"/>
  <c r="M256" i="6"/>
  <c r="N256" i="6" s="1"/>
  <c r="M255" i="6"/>
  <c r="N255" i="6" s="1"/>
  <c r="M254" i="6"/>
  <c r="N254" i="6" s="1"/>
  <c r="M253" i="6"/>
  <c r="N253" i="6" s="1"/>
  <c r="M252" i="6"/>
  <c r="N252" i="6" s="1"/>
  <c r="M251" i="6"/>
  <c r="N251" i="6" s="1"/>
  <c r="M250" i="6"/>
  <c r="N250" i="6" s="1"/>
  <c r="M249" i="6"/>
  <c r="N249" i="6" s="1"/>
  <c r="M248" i="6"/>
  <c r="N248" i="6" s="1"/>
  <c r="M247" i="6"/>
  <c r="N247" i="6" s="1"/>
  <c r="M246" i="6"/>
  <c r="N246" i="6" s="1"/>
  <c r="M245" i="6"/>
  <c r="N245" i="6" s="1"/>
  <c r="M244" i="6"/>
  <c r="N244" i="6" s="1"/>
  <c r="M243" i="6"/>
  <c r="N243" i="6" s="1"/>
  <c r="M242" i="6"/>
  <c r="N242" i="6" s="1"/>
  <c r="M241" i="6"/>
  <c r="N241" i="6" s="1"/>
  <c r="M240" i="6"/>
  <c r="N240" i="6" s="1"/>
  <c r="M239" i="6"/>
  <c r="N239" i="6" s="1"/>
  <c r="M238" i="6"/>
  <c r="N238" i="6" s="1"/>
  <c r="M237" i="6"/>
  <c r="N237" i="6" s="1"/>
  <c r="M236" i="6"/>
  <c r="N236" i="6" s="1"/>
  <c r="M235" i="6"/>
  <c r="N235" i="6" s="1"/>
  <c r="M234" i="6"/>
  <c r="N234" i="6" s="1"/>
  <c r="M233" i="6"/>
  <c r="N233" i="6" s="1"/>
  <c r="M232" i="6"/>
  <c r="N232" i="6" s="1"/>
  <c r="M231" i="6"/>
  <c r="N231" i="6" s="1"/>
  <c r="M230" i="6"/>
  <c r="N230" i="6" s="1"/>
  <c r="M229" i="6"/>
  <c r="N229" i="6" s="1"/>
  <c r="M228" i="6"/>
  <c r="N228" i="6" s="1"/>
  <c r="M227" i="6"/>
  <c r="N227" i="6" s="1"/>
  <c r="M226" i="6"/>
  <c r="N226" i="6" s="1"/>
  <c r="M225" i="6"/>
  <c r="N225" i="6" s="1"/>
  <c r="M224" i="6"/>
  <c r="N224" i="6" s="1"/>
  <c r="M223" i="6"/>
  <c r="N223" i="6" s="1"/>
  <c r="M222" i="6"/>
  <c r="N222" i="6" s="1"/>
  <c r="M221" i="6"/>
  <c r="N221" i="6" s="1"/>
  <c r="M220" i="6"/>
  <c r="N220" i="6" s="1"/>
  <c r="M219" i="6"/>
  <c r="N219" i="6" s="1"/>
  <c r="M218" i="6"/>
  <c r="N218" i="6" s="1"/>
  <c r="M217" i="6"/>
  <c r="N217" i="6" s="1"/>
  <c r="M216" i="6"/>
  <c r="N216" i="6" s="1"/>
  <c r="M215" i="6"/>
  <c r="N215" i="6" s="1"/>
  <c r="M214" i="6"/>
  <c r="N214" i="6" s="1"/>
  <c r="M213" i="6"/>
  <c r="N213" i="6" s="1"/>
  <c r="M212" i="6"/>
  <c r="N212" i="6" s="1"/>
  <c r="M211" i="6"/>
  <c r="N211" i="6" s="1"/>
  <c r="M210" i="6"/>
  <c r="N210" i="6" s="1"/>
  <c r="M209" i="6"/>
  <c r="N209" i="6" s="1"/>
  <c r="M208" i="6"/>
  <c r="N208" i="6" s="1"/>
  <c r="M207" i="6"/>
  <c r="N207" i="6" s="1"/>
  <c r="M206" i="6"/>
  <c r="N206" i="6" s="1"/>
  <c r="M205" i="6"/>
  <c r="N205" i="6" s="1"/>
  <c r="M204" i="6"/>
  <c r="N204" i="6" s="1"/>
  <c r="M203" i="6"/>
  <c r="N203" i="6" s="1"/>
  <c r="M202" i="6"/>
  <c r="N202" i="6" s="1"/>
  <c r="M201" i="6"/>
  <c r="N201" i="6" s="1"/>
  <c r="M200" i="6"/>
  <c r="N200" i="6" s="1"/>
  <c r="M199" i="6"/>
  <c r="N199" i="6" s="1"/>
  <c r="M198" i="6"/>
  <c r="N198" i="6" s="1"/>
  <c r="M197" i="6"/>
  <c r="N197" i="6" s="1"/>
  <c r="M196" i="6"/>
  <c r="N196" i="6" s="1"/>
  <c r="M195" i="6"/>
  <c r="N195" i="6" s="1"/>
  <c r="M194" i="6"/>
  <c r="N194" i="6" s="1"/>
  <c r="M193" i="6"/>
  <c r="N193" i="6" s="1"/>
  <c r="M192" i="6"/>
  <c r="N192" i="6" s="1"/>
  <c r="M191" i="6"/>
  <c r="N191" i="6" s="1"/>
  <c r="M190" i="6"/>
  <c r="N190" i="6" s="1"/>
  <c r="M189" i="6"/>
  <c r="N189" i="6" s="1"/>
  <c r="M188" i="6"/>
  <c r="N188" i="6" s="1"/>
  <c r="M187" i="6"/>
  <c r="N187" i="6" s="1"/>
  <c r="M186" i="6"/>
  <c r="N186" i="6" s="1"/>
  <c r="M185" i="6"/>
  <c r="N185" i="6" s="1"/>
  <c r="M184" i="6"/>
  <c r="N184" i="6" s="1"/>
  <c r="M183" i="6"/>
  <c r="N183" i="6" s="1"/>
  <c r="M182" i="6"/>
  <c r="N182" i="6" s="1"/>
  <c r="M181" i="6"/>
  <c r="N181" i="6" s="1"/>
  <c r="M180" i="6"/>
  <c r="N180" i="6" s="1"/>
  <c r="M179" i="6"/>
  <c r="N179" i="6" s="1"/>
  <c r="M178" i="6"/>
  <c r="N178" i="6" s="1"/>
  <c r="M177" i="6"/>
  <c r="N177" i="6" s="1"/>
  <c r="M176" i="6"/>
  <c r="N176" i="6" s="1"/>
  <c r="M175" i="6"/>
  <c r="N175" i="6" s="1"/>
  <c r="M174" i="6"/>
  <c r="N174" i="6" s="1"/>
  <c r="M173" i="6"/>
  <c r="N173" i="6" s="1"/>
  <c r="M172" i="6"/>
  <c r="N172" i="6" s="1"/>
  <c r="M171" i="6"/>
  <c r="N171" i="6" s="1"/>
  <c r="M170" i="6"/>
  <c r="N170" i="6" s="1"/>
  <c r="M169" i="6"/>
  <c r="N169" i="6" s="1"/>
  <c r="M168" i="6"/>
  <c r="N168" i="6" s="1"/>
  <c r="M167" i="6"/>
  <c r="N167" i="6" s="1"/>
  <c r="M166" i="6"/>
  <c r="N166" i="6" s="1"/>
  <c r="M165" i="6"/>
  <c r="N165" i="6" s="1"/>
  <c r="M164" i="6"/>
  <c r="N164" i="6" s="1"/>
  <c r="M163" i="6"/>
  <c r="N163" i="6" s="1"/>
  <c r="M162" i="6"/>
  <c r="N162" i="6" s="1"/>
  <c r="M161" i="6"/>
  <c r="N161" i="6" s="1"/>
  <c r="M160" i="6"/>
  <c r="N160" i="6" s="1"/>
  <c r="M159" i="6"/>
  <c r="N159" i="6" s="1"/>
  <c r="M158" i="6"/>
  <c r="N158" i="6" s="1"/>
  <c r="M157" i="6"/>
  <c r="N157" i="6" s="1"/>
  <c r="M156" i="6"/>
  <c r="N156" i="6" s="1"/>
  <c r="M155" i="6"/>
  <c r="N155" i="6" s="1"/>
  <c r="M154" i="6"/>
  <c r="N154" i="6" s="1"/>
  <c r="M153" i="6"/>
  <c r="N153" i="6" s="1"/>
  <c r="M152" i="6"/>
  <c r="N152" i="6" s="1"/>
  <c r="M151" i="6"/>
  <c r="N151" i="6" s="1"/>
  <c r="M150" i="6"/>
  <c r="N150" i="6" s="1"/>
  <c r="M149" i="6"/>
  <c r="N149" i="6" s="1"/>
  <c r="M148" i="6"/>
  <c r="N148" i="6" s="1"/>
  <c r="M147" i="6"/>
  <c r="N147" i="6" s="1"/>
  <c r="M146" i="6"/>
  <c r="N146" i="6" s="1"/>
  <c r="M145" i="6"/>
  <c r="N145" i="6" s="1"/>
  <c r="M144" i="6"/>
  <c r="N144" i="6" s="1"/>
  <c r="M143" i="6"/>
  <c r="N143" i="6" s="1"/>
  <c r="M142" i="6"/>
  <c r="N142" i="6" s="1"/>
  <c r="M141" i="6"/>
  <c r="N141" i="6" s="1"/>
  <c r="M140" i="6"/>
  <c r="N140" i="6" s="1"/>
  <c r="M139" i="6"/>
  <c r="N139" i="6" s="1"/>
  <c r="M138" i="6"/>
  <c r="N138" i="6" s="1"/>
  <c r="M137" i="6"/>
  <c r="N137" i="6" s="1"/>
  <c r="M136" i="6"/>
  <c r="N136" i="6" s="1"/>
  <c r="M135" i="6"/>
  <c r="N135" i="6" s="1"/>
  <c r="M134" i="6"/>
  <c r="N134" i="6" s="1"/>
  <c r="M133" i="6"/>
  <c r="N133" i="6" s="1"/>
  <c r="M132" i="6"/>
  <c r="N132" i="6" s="1"/>
  <c r="M131" i="6"/>
  <c r="N131" i="6" s="1"/>
  <c r="M130" i="6"/>
  <c r="N130" i="6" s="1"/>
  <c r="M129" i="6"/>
  <c r="N129" i="6" s="1"/>
  <c r="M128" i="6"/>
  <c r="N128" i="6" s="1"/>
  <c r="M127" i="6"/>
  <c r="N127" i="6" s="1"/>
  <c r="M126" i="6"/>
  <c r="N126" i="6" s="1"/>
  <c r="M125" i="6"/>
  <c r="N125" i="6" s="1"/>
  <c r="M124" i="6"/>
  <c r="N124" i="6" s="1"/>
  <c r="M123" i="6"/>
  <c r="N123" i="6" s="1"/>
  <c r="M122" i="6"/>
  <c r="N122" i="6" s="1"/>
  <c r="M121" i="6"/>
  <c r="N121" i="6" s="1"/>
  <c r="M120" i="6"/>
  <c r="N120" i="6" s="1"/>
  <c r="M119" i="6"/>
  <c r="N119" i="6" s="1"/>
  <c r="M118" i="6"/>
  <c r="N118" i="6" s="1"/>
  <c r="M117" i="6"/>
  <c r="N117" i="6" s="1"/>
  <c r="M116" i="6"/>
  <c r="N116" i="6" s="1"/>
  <c r="M115" i="6"/>
  <c r="N115" i="6" s="1"/>
  <c r="M114" i="6"/>
  <c r="N114" i="6" s="1"/>
  <c r="M113" i="6"/>
  <c r="N113" i="6" s="1"/>
  <c r="M112" i="6"/>
  <c r="N112" i="6" s="1"/>
  <c r="M111" i="6"/>
  <c r="N111" i="6" s="1"/>
  <c r="M110" i="6"/>
  <c r="N110" i="6" s="1"/>
  <c r="M109" i="6"/>
  <c r="N109" i="6" s="1"/>
  <c r="M108" i="6"/>
  <c r="N108" i="6" s="1"/>
  <c r="M107" i="6"/>
  <c r="N107" i="6" s="1"/>
  <c r="M106" i="6"/>
  <c r="N106" i="6" s="1"/>
  <c r="M105" i="6"/>
  <c r="N105" i="6" s="1"/>
  <c r="M104" i="6"/>
  <c r="N104" i="6" s="1"/>
  <c r="M103" i="6"/>
  <c r="N103" i="6" s="1"/>
  <c r="M102" i="6"/>
  <c r="N102" i="6" s="1"/>
  <c r="M101" i="6"/>
  <c r="N101" i="6" s="1"/>
  <c r="M100" i="6"/>
  <c r="N100" i="6" s="1"/>
  <c r="M99" i="6"/>
  <c r="N99" i="6" s="1"/>
  <c r="M98" i="6"/>
  <c r="N98" i="6" s="1"/>
  <c r="M97" i="6"/>
  <c r="N97" i="6" s="1"/>
  <c r="L96" i="6"/>
  <c r="K96" i="6"/>
  <c r="M96" i="6" s="1"/>
  <c r="N96" i="6" s="1"/>
  <c r="M95" i="6"/>
  <c r="N95" i="6" s="1"/>
  <c r="M94" i="6"/>
  <c r="N94" i="6" s="1"/>
  <c r="M93" i="6"/>
  <c r="N93" i="6" s="1"/>
  <c r="M92" i="6"/>
  <c r="N92" i="6" s="1"/>
  <c r="M91" i="6"/>
  <c r="N91" i="6" s="1"/>
  <c r="M90" i="6"/>
  <c r="N90" i="6" s="1"/>
  <c r="M89" i="6"/>
  <c r="N89" i="6" s="1"/>
  <c r="M88" i="6"/>
  <c r="N88" i="6" s="1"/>
  <c r="M87" i="6"/>
  <c r="N87" i="6" s="1"/>
  <c r="M86" i="6"/>
  <c r="N86" i="6" s="1"/>
  <c r="M85" i="6"/>
  <c r="N85" i="6" s="1"/>
  <c r="M84" i="6"/>
  <c r="N84" i="6" s="1"/>
  <c r="M83" i="6"/>
  <c r="N83" i="6" s="1"/>
  <c r="M82" i="6"/>
  <c r="N82" i="6" s="1"/>
  <c r="M81" i="6"/>
  <c r="N81" i="6" s="1"/>
  <c r="M80" i="6"/>
  <c r="N80" i="6" s="1"/>
  <c r="M79" i="6"/>
  <c r="N79" i="6" s="1"/>
  <c r="M78" i="6"/>
  <c r="N78" i="6" s="1"/>
  <c r="M77" i="6"/>
  <c r="N77" i="6" s="1"/>
  <c r="M76" i="6"/>
  <c r="N76" i="6" s="1"/>
  <c r="M75" i="6"/>
  <c r="N75" i="6" s="1"/>
  <c r="M74" i="6"/>
  <c r="N74" i="6" s="1"/>
  <c r="M73" i="6"/>
  <c r="N73" i="6" s="1"/>
  <c r="M72" i="6"/>
  <c r="N72" i="6" s="1"/>
  <c r="M71" i="6"/>
  <c r="N71" i="6" s="1"/>
  <c r="M70" i="6"/>
  <c r="N70" i="6" s="1"/>
  <c r="M69" i="6"/>
  <c r="N69" i="6" s="1"/>
  <c r="M68" i="6"/>
  <c r="N68" i="6" s="1"/>
  <c r="M67" i="6"/>
  <c r="N67" i="6" s="1"/>
  <c r="M66" i="6"/>
  <c r="N66" i="6" s="1"/>
  <c r="M65" i="6"/>
  <c r="N65" i="6" s="1"/>
  <c r="M64" i="6"/>
  <c r="N64" i="6" s="1"/>
  <c r="M63" i="6"/>
  <c r="N63" i="6" s="1"/>
  <c r="M62" i="6"/>
  <c r="N62" i="6" s="1"/>
  <c r="M61" i="6"/>
  <c r="N61" i="6" s="1"/>
  <c r="M60" i="6"/>
  <c r="N60" i="6" s="1"/>
  <c r="M59" i="6"/>
  <c r="N59" i="6" s="1"/>
  <c r="M58" i="6"/>
  <c r="N58" i="6" s="1"/>
  <c r="M57" i="6"/>
  <c r="N57" i="6" s="1"/>
  <c r="M56" i="6"/>
  <c r="N56" i="6" s="1"/>
  <c r="M55" i="6"/>
  <c r="N55" i="6" s="1"/>
  <c r="M54" i="6"/>
  <c r="N54" i="6" s="1"/>
  <c r="M53" i="6"/>
  <c r="N53" i="6" s="1"/>
  <c r="M52" i="6"/>
  <c r="N52" i="6" s="1"/>
  <c r="M51" i="6"/>
  <c r="N51" i="6" s="1"/>
  <c r="M50" i="6"/>
  <c r="N50" i="6" s="1"/>
  <c r="M49" i="6"/>
  <c r="N49" i="6" s="1"/>
  <c r="M48" i="6"/>
  <c r="N48" i="6" s="1"/>
  <c r="M47" i="6"/>
  <c r="N47" i="6" s="1"/>
  <c r="M46" i="6"/>
  <c r="N46" i="6" s="1"/>
  <c r="M45" i="6"/>
  <c r="N45" i="6" s="1"/>
  <c r="M44" i="6"/>
  <c r="N44" i="6" s="1"/>
  <c r="M43" i="6"/>
  <c r="N43" i="6" s="1"/>
  <c r="M42" i="6"/>
  <c r="N42" i="6" s="1"/>
  <c r="M41" i="6"/>
  <c r="N41" i="6" s="1"/>
  <c r="M40" i="6"/>
  <c r="N40" i="6" s="1"/>
  <c r="M39" i="6"/>
  <c r="N39" i="6" s="1"/>
  <c r="M38" i="6"/>
  <c r="N38" i="6" s="1"/>
  <c r="M37" i="6"/>
  <c r="N37" i="6" s="1"/>
  <c r="M36" i="6"/>
  <c r="N36" i="6" s="1"/>
  <c r="M35" i="6"/>
  <c r="N35" i="6" s="1"/>
  <c r="M34" i="6"/>
  <c r="N34" i="6" s="1"/>
  <c r="M33" i="6"/>
  <c r="N33" i="6" s="1"/>
  <c r="M32" i="6"/>
  <c r="N32" i="6" s="1"/>
  <c r="M31" i="6"/>
  <c r="N31" i="6" s="1"/>
  <c r="M30" i="6"/>
  <c r="N30" i="6" s="1"/>
  <c r="M29" i="6"/>
  <c r="N29" i="6" s="1"/>
  <c r="M28" i="6"/>
  <c r="N28" i="6" s="1"/>
  <c r="M27" i="6"/>
  <c r="N27" i="6" s="1"/>
  <c r="M26" i="6"/>
  <c r="N26" i="6" s="1"/>
  <c r="M25" i="6"/>
  <c r="N25" i="6" s="1"/>
  <c r="M24" i="6"/>
  <c r="N24" i="6" s="1"/>
  <c r="M23" i="6"/>
  <c r="N23" i="6" s="1"/>
  <c r="M22" i="6"/>
  <c r="N22" i="6" s="1"/>
  <c r="M21" i="6"/>
  <c r="N21" i="6" s="1"/>
  <c r="M20" i="6"/>
  <c r="N20" i="6" s="1"/>
  <c r="M19" i="6"/>
  <c r="N19" i="6" s="1"/>
  <c r="M18" i="6"/>
  <c r="N18" i="6" s="1"/>
  <c r="M17" i="6"/>
  <c r="N17" i="6" s="1"/>
  <c r="M16" i="6"/>
  <c r="N16" i="6" s="1"/>
  <c r="M15" i="6"/>
  <c r="N15" i="6" s="1"/>
  <c r="M14" i="6"/>
  <c r="N14" i="6" s="1"/>
  <c r="W13" i="6"/>
  <c r="U13" i="6"/>
  <c r="T13" i="6"/>
  <c r="S13" i="6"/>
  <c r="M13" i="6"/>
  <c r="N13" i="6" s="1"/>
  <c r="R12" i="6"/>
  <c r="M12" i="6"/>
  <c r="N12" i="6" s="1"/>
  <c r="X11" i="6"/>
  <c r="X13" i="6" s="1"/>
  <c r="M11" i="6"/>
  <c r="N11" i="6" s="1"/>
  <c r="M10" i="6"/>
  <c r="N10" i="6" s="1"/>
  <c r="R9" i="6"/>
  <c r="M9" i="6"/>
  <c r="N9" i="6" s="1"/>
  <c r="X8" i="6"/>
  <c r="W8" i="6"/>
  <c r="V8" i="6"/>
  <c r="V11" i="6" s="1"/>
  <c r="U8" i="6"/>
  <c r="T8" i="6"/>
  <c r="S8" i="6"/>
  <c r="R8" i="6"/>
  <c r="M8" i="6"/>
  <c r="N8" i="6" s="1"/>
  <c r="R7" i="6"/>
  <c r="M7" i="6"/>
  <c r="N7" i="6" s="1"/>
  <c r="R6" i="6"/>
  <c r="M6" i="6"/>
  <c r="N6" i="6" s="1"/>
  <c r="M5" i="6"/>
  <c r="N5" i="6" s="1"/>
  <c r="M4" i="6"/>
  <c r="N4" i="6" s="1"/>
  <c r="M3" i="6"/>
  <c r="N3" i="6" s="1"/>
  <c r="C104" i="5"/>
  <c r="C89" i="5"/>
  <c r="D87" i="5"/>
  <c r="C87" i="5"/>
  <c r="E86" i="5"/>
  <c r="E85" i="5"/>
  <c r="E84" i="5"/>
  <c r="E83" i="5"/>
  <c r="E82" i="5"/>
  <c r="E81" i="5"/>
  <c r="E87" i="5" s="1"/>
  <c r="D76" i="5"/>
  <c r="C76" i="5"/>
  <c r="E75" i="5"/>
  <c r="E74" i="5"/>
  <c r="E73" i="5"/>
  <c r="E72" i="5"/>
  <c r="E71" i="5"/>
  <c r="E76" i="5" s="1"/>
  <c r="D65" i="5"/>
  <c r="C65" i="5"/>
  <c r="E64" i="5"/>
  <c r="E63" i="5"/>
  <c r="E62" i="5"/>
  <c r="E61" i="5"/>
  <c r="E60" i="5"/>
  <c r="E59" i="5"/>
  <c r="E65" i="5" s="1"/>
  <c r="D54" i="5"/>
  <c r="C54" i="5"/>
  <c r="E53" i="5"/>
  <c r="E52" i="5"/>
  <c r="E51" i="5"/>
  <c r="E50" i="5"/>
  <c r="E49" i="5"/>
  <c r="E48" i="5"/>
  <c r="E54" i="5" s="1"/>
  <c r="E43" i="5"/>
  <c r="D43" i="5"/>
  <c r="C43" i="5"/>
  <c r="E32" i="5"/>
  <c r="D32" i="5"/>
  <c r="C32" i="5"/>
  <c r="E21" i="5"/>
  <c r="D21" i="5"/>
  <c r="C95" i="5" s="1"/>
  <c r="C21" i="5"/>
  <c r="C90" i="5" s="1"/>
  <c r="D10" i="5"/>
  <c r="C94" i="5" s="1"/>
  <c r="C96" i="5" s="1"/>
  <c r="C10" i="5"/>
  <c r="E9" i="5"/>
  <c r="E8" i="5"/>
  <c r="E7" i="5"/>
  <c r="E6" i="5"/>
  <c r="E5" i="5"/>
  <c r="E4" i="5"/>
  <c r="E10" i="5" s="1"/>
  <c r="AK143" i="4"/>
  <c r="AM143" i="4" s="1"/>
  <c r="AD143" i="4"/>
  <c r="AF143" i="4" s="1"/>
  <c r="AK142" i="4"/>
  <c r="AM142" i="4" s="1"/>
  <c r="AD142" i="4"/>
  <c r="AF142" i="4" s="1"/>
  <c r="AK141" i="4"/>
  <c r="AM141" i="4" s="1"/>
  <c r="AD141" i="4"/>
  <c r="AF141" i="4" s="1"/>
  <c r="AK140" i="4"/>
  <c r="AM140" i="4" s="1"/>
  <c r="AD140" i="4"/>
  <c r="AF140" i="4" s="1"/>
  <c r="AK139" i="4"/>
  <c r="AM139" i="4" s="1"/>
  <c r="AD139" i="4"/>
  <c r="AF139" i="4" s="1"/>
  <c r="AK138" i="4"/>
  <c r="AM138" i="4" s="1"/>
  <c r="AM144" i="4" s="1"/>
  <c r="AD138" i="4"/>
  <c r="AF138" i="4" s="1"/>
  <c r="AF144" i="4" s="1"/>
  <c r="AM130" i="4"/>
  <c r="AF130" i="4"/>
  <c r="AK129" i="4"/>
  <c r="AM129" i="4" s="1"/>
  <c r="AD129" i="4"/>
  <c r="AF129" i="4" s="1"/>
  <c r="AK128" i="4"/>
  <c r="AM128" i="4" s="1"/>
  <c r="AD128" i="4"/>
  <c r="AF128" i="4" s="1"/>
  <c r="AK127" i="4"/>
  <c r="AM127" i="4" s="1"/>
  <c r="AD127" i="4"/>
  <c r="AF127" i="4" s="1"/>
  <c r="AK126" i="4"/>
  <c r="AM126" i="4" s="1"/>
  <c r="AD126" i="4"/>
  <c r="AF126" i="4" s="1"/>
  <c r="AK125" i="4"/>
  <c r="AM125" i="4" s="1"/>
  <c r="AM131" i="4" s="1"/>
  <c r="AD125" i="4"/>
  <c r="AF125" i="4" s="1"/>
  <c r="AF131" i="4" s="1"/>
  <c r="AK118" i="4"/>
  <c r="AM118" i="4" s="1"/>
  <c r="AD118" i="4"/>
  <c r="AF118" i="4" s="1"/>
  <c r="AK117" i="4"/>
  <c r="AM117" i="4" s="1"/>
  <c r="AD117" i="4"/>
  <c r="AF117" i="4" s="1"/>
  <c r="AK116" i="4"/>
  <c r="AM116" i="4" s="1"/>
  <c r="AD116" i="4"/>
  <c r="AF116" i="4" s="1"/>
  <c r="AK115" i="4"/>
  <c r="AM115" i="4" s="1"/>
  <c r="AD115" i="4"/>
  <c r="AF115" i="4" s="1"/>
  <c r="AK114" i="4"/>
  <c r="AM114" i="4" s="1"/>
  <c r="AD114" i="4"/>
  <c r="AF114" i="4" s="1"/>
  <c r="AK113" i="4"/>
  <c r="AM113" i="4" s="1"/>
  <c r="AM119" i="4" s="1"/>
  <c r="AD113" i="4"/>
  <c r="AF113" i="4" s="1"/>
  <c r="AF119" i="4" s="1"/>
  <c r="AK105" i="4"/>
  <c r="AM105" i="4" s="1"/>
  <c r="AD105" i="4"/>
  <c r="AF105" i="4" s="1"/>
  <c r="AK104" i="4"/>
  <c r="AM104" i="4" s="1"/>
  <c r="AD104" i="4"/>
  <c r="AF104" i="4" s="1"/>
  <c r="AK103" i="4"/>
  <c r="AM103" i="4" s="1"/>
  <c r="AD103" i="4"/>
  <c r="AF103" i="4" s="1"/>
  <c r="AK102" i="4"/>
  <c r="AM102" i="4" s="1"/>
  <c r="AD102" i="4"/>
  <c r="AF102" i="4" s="1"/>
  <c r="AK101" i="4"/>
  <c r="AM101" i="4" s="1"/>
  <c r="AD101" i="4"/>
  <c r="AF101" i="4" s="1"/>
  <c r="AK100" i="4"/>
  <c r="AM100" i="4" s="1"/>
  <c r="AM106" i="4" s="1"/>
  <c r="AD100" i="4"/>
  <c r="AF100" i="4" s="1"/>
  <c r="AF106" i="4" s="1"/>
  <c r="AK93" i="4"/>
  <c r="AM93" i="4" s="1"/>
  <c r="AD93" i="4"/>
  <c r="AF93" i="4" s="1"/>
  <c r="AK92" i="4"/>
  <c r="AM92" i="4" s="1"/>
  <c r="AD92" i="4"/>
  <c r="AF92" i="4" s="1"/>
  <c r="AK91" i="4"/>
  <c r="AM91" i="4" s="1"/>
  <c r="AD91" i="4"/>
  <c r="AF91" i="4" s="1"/>
  <c r="AK90" i="4"/>
  <c r="AM90" i="4" s="1"/>
  <c r="AD90" i="4"/>
  <c r="AF90" i="4" s="1"/>
  <c r="AK89" i="4"/>
  <c r="AM89" i="4" s="1"/>
  <c r="AD89" i="4"/>
  <c r="AF89" i="4" s="1"/>
  <c r="AK88" i="4"/>
  <c r="AM88" i="4" s="1"/>
  <c r="AM94" i="4" s="1"/>
  <c r="AD88" i="4"/>
  <c r="AF88" i="4" s="1"/>
  <c r="AF94" i="4" s="1"/>
  <c r="AK81" i="4"/>
  <c r="AM81" i="4" s="1"/>
  <c r="AD81" i="4"/>
  <c r="AF81" i="4" s="1"/>
  <c r="AK80" i="4"/>
  <c r="AM80" i="4" s="1"/>
  <c r="AD80" i="4"/>
  <c r="AF80" i="4" s="1"/>
  <c r="AK79" i="4"/>
  <c r="AM79" i="4" s="1"/>
  <c r="AD79" i="4"/>
  <c r="AF79" i="4" s="1"/>
  <c r="AK78" i="4"/>
  <c r="AM78" i="4" s="1"/>
  <c r="AD78" i="4"/>
  <c r="AF78" i="4" s="1"/>
  <c r="AK77" i="4"/>
  <c r="AM77" i="4" s="1"/>
  <c r="AD77" i="4"/>
  <c r="AF77" i="4" s="1"/>
  <c r="AK76" i="4"/>
  <c r="AM76" i="4" s="1"/>
  <c r="AM82" i="4" s="1"/>
  <c r="AD76" i="4"/>
  <c r="AF76" i="4" s="1"/>
  <c r="AF82" i="4" s="1"/>
  <c r="AM70" i="4"/>
  <c r="AD69" i="4"/>
  <c r="AF69" i="4" s="1"/>
  <c r="AF68" i="4"/>
  <c r="AD67" i="4"/>
  <c r="AF67" i="4" s="1"/>
  <c r="AD66" i="4"/>
  <c r="AF66" i="4" s="1"/>
  <c r="AD65" i="4"/>
  <c r="AF65" i="4" s="1"/>
  <c r="AD64" i="4"/>
  <c r="AF64" i="4" s="1"/>
  <c r="AF70" i="4" s="1"/>
  <c r="AM58" i="4"/>
  <c r="AD57" i="4"/>
  <c r="AF57" i="4" s="1"/>
  <c r="G57" i="4"/>
  <c r="F57" i="4"/>
  <c r="AD56" i="4"/>
  <c r="AF56" i="4" s="1"/>
  <c r="AD55" i="4"/>
  <c r="AF55" i="4" s="1"/>
  <c r="AD54" i="4"/>
  <c r="AF54" i="4" s="1"/>
  <c r="AD53" i="4"/>
  <c r="AF53" i="4" s="1"/>
  <c r="G53" i="4"/>
  <c r="F53" i="4"/>
  <c r="AD52" i="4"/>
  <c r="AF52" i="4" s="1"/>
  <c r="AF58" i="4" s="1"/>
  <c r="AM46" i="4"/>
  <c r="AD45" i="4"/>
  <c r="AF45" i="4" s="1"/>
  <c r="AD44" i="4"/>
  <c r="AF44" i="4" s="1"/>
  <c r="AD43" i="4"/>
  <c r="AF43" i="4" s="1"/>
  <c r="AD42" i="4"/>
  <c r="AF42" i="4" s="1"/>
  <c r="AD41" i="4"/>
  <c r="AF41" i="4" s="1"/>
  <c r="AD40" i="4"/>
  <c r="AF40" i="4" s="1"/>
  <c r="AF46" i="4" s="1"/>
  <c r="AK33" i="4"/>
  <c r="AM33" i="4" s="1"/>
  <c r="AD33" i="4"/>
  <c r="AF33" i="4" s="1"/>
  <c r="AK32" i="4"/>
  <c r="AM32" i="4" s="1"/>
  <c r="AD32" i="4"/>
  <c r="AF32" i="4" s="1"/>
  <c r="AK31" i="4"/>
  <c r="AM31" i="4" s="1"/>
  <c r="AD31" i="4"/>
  <c r="AF31" i="4" s="1"/>
  <c r="AK30" i="4"/>
  <c r="AM30" i="4" s="1"/>
  <c r="AD30" i="4"/>
  <c r="AF30" i="4" s="1"/>
  <c r="AK29" i="4"/>
  <c r="AM29" i="4" s="1"/>
  <c r="AD29" i="4"/>
  <c r="AF29" i="4" s="1"/>
  <c r="AK28" i="4"/>
  <c r="AM28" i="4" s="1"/>
  <c r="AM34" i="4" s="1"/>
  <c r="AD28" i="4"/>
  <c r="AF28" i="4" s="1"/>
  <c r="AF34" i="4" s="1"/>
  <c r="AK21" i="4"/>
  <c r="AM21" i="4" s="1"/>
  <c r="AD21" i="4"/>
  <c r="AF21" i="4" s="1"/>
  <c r="AK20" i="4"/>
  <c r="AM20" i="4" s="1"/>
  <c r="AD20" i="4"/>
  <c r="AF20" i="4" s="1"/>
  <c r="AK19" i="4"/>
  <c r="AM19" i="4" s="1"/>
  <c r="AD19" i="4"/>
  <c r="AF19" i="4" s="1"/>
  <c r="AK18" i="4"/>
  <c r="AM18" i="4" s="1"/>
  <c r="AD18" i="4"/>
  <c r="AF18" i="4" s="1"/>
  <c r="Z18" i="4"/>
  <c r="AK17" i="4"/>
  <c r="AM17" i="4" s="1"/>
  <c r="AD17" i="4"/>
  <c r="AF17" i="4" s="1"/>
  <c r="Y17" i="4"/>
  <c r="Z17" i="4" s="1"/>
  <c r="AK16" i="4"/>
  <c r="AM16" i="4" s="1"/>
  <c r="AM22" i="4" s="1"/>
  <c r="AD16" i="4"/>
  <c r="AF16" i="4" s="1"/>
  <c r="AF22" i="4" s="1"/>
  <c r="Y16" i="4"/>
  <c r="Z16" i="4" s="1"/>
  <c r="Y15" i="4"/>
  <c r="Z15" i="4" s="1"/>
  <c r="Y14" i="4"/>
  <c r="Z14" i="4" s="1"/>
  <c r="Y13" i="4"/>
  <c r="Z13" i="4" s="1"/>
  <c r="Y12" i="4"/>
  <c r="Z12" i="4" s="1"/>
  <c r="Z19" i="4" s="1"/>
  <c r="AK9" i="4"/>
  <c r="AM9" i="4" s="1"/>
  <c r="AD9" i="4"/>
  <c r="AF9" i="4" s="1"/>
  <c r="AK8" i="4"/>
  <c r="AM8" i="4" s="1"/>
  <c r="AD8" i="4"/>
  <c r="AF8" i="4" s="1"/>
  <c r="AK7" i="4"/>
  <c r="AM7" i="4" s="1"/>
  <c r="AD7" i="4"/>
  <c r="AF7" i="4" s="1"/>
  <c r="AK6" i="4"/>
  <c r="AM6" i="4" s="1"/>
  <c r="AD6" i="4"/>
  <c r="AF6" i="4" s="1"/>
  <c r="X6" i="4"/>
  <c r="AK5" i="4"/>
  <c r="AM5" i="4" s="1"/>
  <c r="AD5" i="4"/>
  <c r="AF5" i="4" s="1"/>
  <c r="AK4" i="4"/>
  <c r="AM4" i="4" s="1"/>
  <c r="AM10" i="4" s="1"/>
  <c r="AD4" i="4"/>
  <c r="AF4" i="4" s="1"/>
  <c r="AF10" i="4" s="1"/>
  <c r="N32" i="3"/>
  <c r="L32" i="3"/>
  <c r="J32" i="3"/>
  <c r="H32" i="3"/>
  <c r="F32" i="3"/>
  <c r="D32" i="3"/>
  <c r="B32" i="3"/>
  <c r="N31" i="3"/>
  <c r="L31" i="3"/>
  <c r="J31" i="3"/>
  <c r="H31" i="3"/>
  <c r="F31" i="3"/>
  <c r="D31" i="3"/>
  <c r="B31" i="3"/>
  <c r="L30" i="3"/>
  <c r="J30" i="3"/>
  <c r="H30" i="3"/>
  <c r="F30" i="3"/>
  <c r="D30" i="3"/>
  <c r="N29" i="3"/>
  <c r="L29" i="3"/>
  <c r="J29" i="3"/>
  <c r="H29" i="3"/>
  <c r="F29" i="3"/>
  <c r="D29" i="3"/>
  <c r="B29" i="3"/>
  <c r="N28" i="3"/>
  <c r="L28" i="3"/>
  <c r="J28" i="3"/>
  <c r="H28" i="3"/>
  <c r="F28" i="3"/>
  <c r="D28" i="3"/>
  <c r="B28" i="3"/>
  <c r="N27" i="3"/>
  <c r="L27" i="3"/>
  <c r="J27" i="3"/>
  <c r="H27" i="3"/>
  <c r="F27" i="3"/>
  <c r="D27" i="3"/>
  <c r="B27" i="3"/>
  <c r="N26" i="3"/>
  <c r="L26" i="3"/>
  <c r="J26" i="3"/>
  <c r="F26" i="3"/>
  <c r="B26" i="3"/>
  <c r="J25" i="3"/>
  <c r="B25" i="3"/>
  <c r="L24" i="3"/>
  <c r="J24" i="3"/>
  <c r="H24" i="3"/>
  <c r="F24" i="3"/>
  <c r="D24" i="3"/>
  <c r="B23" i="3"/>
  <c r="N22" i="3"/>
  <c r="L22" i="3"/>
  <c r="B22" i="3"/>
  <c r="N21" i="3"/>
  <c r="L21" i="3"/>
  <c r="J21" i="3"/>
  <c r="F21" i="3"/>
  <c r="D21" i="3"/>
  <c r="N20" i="3"/>
  <c r="L20" i="3"/>
  <c r="J20" i="3"/>
  <c r="F20" i="3"/>
  <c r="D20" i="3"/>
  <c r="B19" i="3"/>
  <c r="N18" i="3"/>
  <c r="L18" i="3"/>
  <c r="H18" i="3"/>
  <c r="F18" i="3"/>
  <c r="D18" i="3"/>
  <c r="B18" i="3"/>
  <c r="N17" i="3"/>
  <c r="L17" i="3"/>
  <c r="J17" i="3"/>
  <c r="N16" i="3"/>
  <c r="L16" i="3"/>
  <c r="J16" i="3"/>
  <c r="D16" i="3"/>
  <c r="N15" i="3"/>
  <c r="J15" i="3"/>
  <c r="H15" i="3"/>
  <c r="F15" i="3"/>
  <c r="D15" i="3"/>
  <c r="N14" i="3"/>
  <c r="L14" i="3"/>
  <c r="J14" i="3"/>
  <c r="H14" i="3"/>
  <c r="F14" i="3"/>
  <c r="D14" i="3"/>
  <c r="B14" i="3"/>
  <c r="N13" i="3"/>
  <c r="L13" i="3"/>
  <c r="J13" i="3"/>
  <c r="H13" i="3"/>
  <c r="F13" i="3"/>
  <c r="D13" i="3"/>
  <c r="B13" i="3"/>
  <c r="N12" i="3"/>
  <c r="L12" i="3"/>
  <c r="J12" i="3"/>
  <c r="H12" i="3"/>
  <c r="F12" i="3"/>
  <c r="D12" i="3"/>
  <c r="B12" i="3"/>
  <c r="N11" i="3"/>
  <c r="L11" i="3"/>
  <c r="J11" i="3"/>
  <c r="H11" i="3"/>
  <c r="F11" i="3"/>
  <c r="D11" i="3"/>
  <c r="B11" i="3"/>
  <c r="N10" i="3"/>
  <c r="L10" i="3"/>
  <c r="J10" i="3"/>
  <c r="H10" i="3"/>
  <c r="F10" i="3"/>
  <c r="D10" i="3"/>
  <c r="B10" i="3"/>
  <c r="N9" i="3"/>
  <c r="L9" i="3"/>
  <c r="J9" i="3"/>
  <c r="H9" i="3"/>
  <c r="F9" i="3"/>
  <c r="D9" i="3"/>
  <c r="B9" i="3"/>
  <c r="N8" i="3"/>
  <c r="L8" i="3"/>
  <c r="J8" i="3"/>
  <c r="H8" i="3"/>
  <c r="F8" i="3"/>
  <c r="D8" i="3"/>
  <c r="B8" i="3"/>
  <c r="N7" i="3"/>
  <c r="L7" i="3"/>
  <c r="J7" i="3"/>
  <c r="H7" i="3"/>
  <c r="F7" i="3"/>
  <c r="D7" i="3"/>
  <c r="B7" i="3"/>
  <c r="N6" i="3"/>
  <c r="L6" i="3"/>
  <c r="J6" i="3"/>
  <c r="H6" i="3"/>
  <c r="F6" i="3"/>
  <c r="D6" i="3"/>
  <c r="B6" i="3"/>
  <c r="N5" i="3"/>
  <c r="L5" i="3"/>
  <c r="J5" i="3"/>
  <c r="H5" i="3"/>
  <c r="F5" i="3"/>
  <c r="D5" i="3"/>
  <c r="B5" i="3"/>
  <c r="L4" i="3"/>
  <c r="J4" i="3"/>
  <c r="H4" i="3"/>
  <c r="F4" i="3"/>
  <c r="D4" i="3"/>
  <c r="O158" i="2"/>
  <c r="M158" i="2"/>
  <c r="K158" i="2"/>
  <c r="I158" i="2"/>
  <c r="G158" i="2"/>
  <c r="E158" i="2"/>
  <c r="C158" i="2"/>
  <c r="O157" i="2"/>
  <c r="M157" i="2"/>
  <c r="K157" i="2"/>
  <c r="I157" i="2"/>
  <c r="G157" i="2"/>
  <c r="E157" i="2"/>
  <c r="C157" i="2"/>
  <c r="O156" i="2"/>
  <c r="M156" i="2"/>
  <c r="K156" i="2"/>
  <c r="I156" i="2"/>
  <c r="G156" i="2"/>
  <c r="E156" i="2"/>
  <c r="C156" i="2"/>
  <c r="C152" i="2"/>
  <c r="C151" i="2"/>
  <c r="P150" i="2"/>
  <c r="O150" i="2"/>
  <c r="N150" i="2"/>
  <c r="M150" i="2"/>
  <c r="L150" i="2"/>
  <c r="K150" i="2"/>
  <c r="J150" i="2"/>
  <c r="I150" i="2"/>
  <c r="H150" i="2"/>
  <c r="G150" i="2"/>
  <c r="F150" i="2"/>
  <c r="E150" i="2"/>
  <c r="C150" i="2"/>
  <c r="O149" i="2"/>
  <c r="M149" i="2"/>
  <c r="K149" i="2"/>
  <c r="I149" i="2"/>
  <c r="G149" i="2"/>
  <c r="E149" i="2"/>
  <c r="C149" i="2"/>
  <c r="O147" i="2"/>
  <c r="M147" i="2"/>
  <c r="K147" i="2"/>
  <c r="I147" i="2"/>
  <c r="G147" i="2"/>
  <c r="E147" i="2"/>
  <c r="C147" i="2"/>
  <c r="O144" i="2"/>
  <c r="M144" i="2"/>
  <c r="K144" i="2"/>
  <c r="I144" i="2"/>
  <c r="G144" i="2"/>
  <c r="E144" i="2"/>
  <c r="C144" i="2"/>
  <c r="O143" i="2"/>
  <c r="M143" i="2"/>
  <c r="K143" i="2"/>
  <c r="I143" i="2"/>
  <c r="G143" i="2"/>
  <c r="E143" i="2"/>
  <c r="C143" i="2"/>
  <c r="O140" i="2"/>
  <c r="M140" i="2"/>
  <c r="K140" i="2"/>
  <c r="I140" i="2"/>
  <c r="G140" i="2"/>
  <c r="E140" i="2"/>
  <c r="C140" i="2"/>
  <c r="O139" i="2"/>
  <c r="M139" i="2"/>
  <c r="K139" i="2"/>
  <c r="I139" i="2"/>
  <c r="G139" i="2"/>
  <c r="E139" i="2"/>
  <c r="C139" i="2"/>
  <c r="O138" i="2"/>
  <c r="M138" i="2"/>
  <c r="K138" i="2"/>
  <c r="G138" i="2"/>
  <c r="E138" i="2"/>
  <c r="O136" i="2"/>
  <c r="M136" i="2"/>
  <c r="K136" i="2"/>
  <c r="I136" i="2"/>
  <c r="G136" i="2"/>
  <c r="E136" i="2"/>
  <c r="C136" i="2"/>
  <c r="O135" i="2"/>
  <c r="M135" i="2"/>
  <c r="K135" i="2"/>
  <c r="I135" i="2"/>
  <c r="G135" i="2"/>
  <c r="E135" i="2"/>
  <c r="C135" i="2"/>
  <c r="O134" i="2"/>
  <c r="M134" i="2"/>
  <c r="K134" i="2"/>
  <c r="I134" i="2"/>
  <c r="G134" i="2"/>
  <c r="E134" i="2"/>
  <c r="C134" i="2"/>
  <c r="O133" i="2"/>
  <c r="M133" i="2"/>
  <c r="K133" i="2"/>
  <c r="I133" i="2"/>
  <c r="G133" i="2"/>
  <c r="E133" i="2"/>
  <c r="C133" i="2"/>
  <c r="O132" i="2"/>
  <c r="M132" i="2"/>
  <c r="K132" i="2"/>
  <c r="I132" i="2"/>
  <c r="G132" i="2"/>
  <c r="E132" i="2"/>
  <c r="C132" i="2"/>
  <c r="O131" i="2"/>
  <c r="M131" i="2"/>
  <c r="K131" i="2"/>
  <c r="I131" i="2"/>
  <c r="G131" i="2"/>
  <c r="E131" i="2"/>
  <c r="C131" i="2"/>
  <c r="O127" i="2"/>
  <c r="M127" i="2"/>
  <c r="K127" i="2"/>
  <c r="I127" i="2"/>
  <c r="G127" i="2"/>
  <c r="E127" i="2"/>
  <c r="C127" i="2"/>
  <c r="O121" i="2"/>
  <c r="M121" i="2"/>
  <c r="K121" i="2"/>
  <c r="I121" i="2"/>
  <c r="G121" i="2"/>
  <c r="E121" i="2"/>
  <c r="C121" i="2"/>
  <c r="O120" i="2"/>
  <c r="M120" i="2"/>
  <c r="K120" i="2"/>
  <c r="I120" i="2"/>
  <c r="E120" i="2"/>
  <c r="O119" i="2"/>
  <c r="M119" i="2"/>
  <c r="K119" i="2"/>
  <c r="I119" i="2"/>
  <c r="E119" i="2"/>
  <c r="O118" i="2"/>
  <c r="M118" i="2"/>
  <c r="K118" i="2"/>
  <c r="I118" i="2"/>
  <c r="G118" i="2"/>
  <c r="E118" i="2"/>
  <c r="C118" i="2"/>
  <c r="O117" i="2"/>
  <c r="M117" i="2"/>
  <c r="K117" i="2"/>
  <c r="I117" i="2"/>
  <c r="G117" i="2"/>
  <c r="E117" i="2"/>
  <c r="C117" i="2"/>
  <c r="O116" i="2"/>
  <c r="M116" i="2"/>
  <c r="K116" i="2"/>
  <c r="I116" i="2"/>
  <c r="G116" i="2"/>
  <c r="E116" i="2"/>
  <c r="C116" i="2"/>
  <c r="C115" i="2"/>
  <c r="C114" i="2"/>
  <c r="P113" i="2"/>
  <c r="O113" i="2"/>
  <c r="N113" i="2"/>
  <c r="M113" i="2"/>
  <c r="L113" i="2"/>
  <c r="K113" i="2"/>
  <c r="J113" i="2"/>
  <c r="I113" i="2"/>
  <c r="H113" i="2"/>
  <c r="G113" i="2"/>
  <c r="F113" i="2"/>
  <c r="E113" i="2"/>
  <c r="C113" i="2"/>
  <c r="O112" i="2"/>
  <c r="M112" i="2"/>
  <c r="K112" i="2"/>
  <c r="I112" i="2"/>
  <c r="G112" i="2"/>
  <c r="E112" i="2"/>
  <c r="C112" i="2"/>
  <c r="O111" i="2"/>
  <c r="M111" i="2"/>
  <c r="K111" i="2"/>
  <c r="G111" i="2"/>
  <c r="E111" i="2"/>
  <c r="O108" i="2"/>
  <c r="M108" i="2"/>
  <c r="K108" i="2"/>
  <c r="G108" i="2"/>
  <c r="E108" i="2"/>
  <c r="O107" i="2"/>
  <c r="M107" i="2"/>
  <c r="K107" i="2"/>
  <c r="G107" i="2"/>
  <c r="E107" i="2"/>
  <c r="O104" i="2"/>
  <c r="M104" i="2"/>
  <c r="K104" i="2"/>
  <c r="I104" i="2"/>
  <c r="G104" i="2"/>
  <c r="E104" i="2"/>
  <c r="C104" i="2"/>
  <c r="O103" i="2"/>
  <c r="M103" i="2"/>
  <c r="K103" i="2"/>
  <c r="I103" i="2"/>
  <c r="G103" i="2"/>
  <c r="E103" i="2"/>
  <c r="C103" i="2"/>
  <c r="O102" i="2"/>
  <c r="M102" i="2"/>
  <c r="K102" i="2"/>
  <c r="I102" i="2"/>
  <c r="G102" i="2"/>
  <c r="E102" i="2"/>
  <c r="C102" i="2"/>
  <c r="O101" i="2"/>
  <c r="M101" i="2"/>
  <c r="K101" i="2"/>
  <c r="I101" i="2"/>
  <c r="G101" i="2"/>
  <c r="E101" i="2"/>
  <c r="C101" i="2"/>
  <c r="O100" i="2"/>
  <c r="M100" i="2"/>
  <c r="K100" i="2"/>
  <c r="I100" i="2"/>
  <c r="G100" i="2"/>
  <c r="E100" i="2"/>
  <c r="C100" i="2"/>
  <c r="O99" i="2"/>
  <c r="M99" i="2"/>
  <c r="K99" i="2"/>
  <c r="I99" i="2"/>
  <c r="G99" i="2"/>
  <c r="E99" i="2"/>
  <c r="C99" i="2"/>
  <c r="O98" i="2"/>
  <c r="M98" i="2"/>
  <c r="K98" i="2"/>
  <c r="I98" i="2"/>
  <c r="G98" i="2"/>
  <c r="E98" i="2"/>
  <c r="C98" i="2"/>
  <c r="O97" i="2"/>
  <c r="M97" i="2"/>
  <c r="K97" i="2"/>
  <c r="I97" i="2"/>
  <c r="G97" i="2"/>
  <c r="E97" i="2"/>
  <c r="C97" i="2"/>
  <c r="O96" i="2"/>
  <c r="M96" i="2"/>
  <c r="K96" i="2"/>
  <c r="I96" i="2"/>
  <c r="G96" i="2"/>
  <c r="E96" i="2"/>
  <c r="C96" i="2"/>
  <c r="O95" i="2"/>
  <c r="M95" i="2"/>
  <c r="K95" i="2"/>
  <c r="I95" i="2"/>
  <c r="G95" i="2"/>
  <c r="E95" i="2"/>
  <c r="C95" i="2"/>
  <c r="O94" i="2"/>
  <c r="M94" i="2"/>
  <c r="K94" i="2"/>
  <c r="I94" i="2"/>
  <c r="G94" i="2"/>
  <c r="E94" i="2"/>
  <c r="C94" i="2"/>
  <c r="O93" i="2"/>
  <c r="M93" i="2"/>
  <c r="K93" i="2"/>
  <c r="I93" i="2"/>
  <c r="E93" i="2"/>
  <c r="O92" i="2"/>
  <c r="M92" i="2"/>
  <c r="K92" i="2"/>
  <c r="I92" i="2"/>
  <c r="G92" i="2"/>
  <c r="E92" i="2"/>
  <c r="C92" i="2"/>
  <c r="O91" i="2"/>
  <c r="M91" i="2"/>
  <c r="K91" i="2"/>
  <c r="I91" i="2"/>
  <c r="G91" i="2"/>
  <c r="E91" i="2"/>
  <c r="C91" i="2"/>
  <c r="O90" i="2"/>
  <c r="M90" i="2"/>
  <c r="K90" i="2"/>
  <c r="I90" i="2"/>
  <c r="G90" i="2"/>
  <c r="E90" i="2"/>
  <c r="C90" i="2"/>
  <c r="O89" i="2"/>
  <c r="M89" i="2"/>
  <c r="K89" i="2"/>
  <c r="I89" i="2"/>
  <c r="G89" i="2"/>
  <c r="E89" i="2"/>
  <c r="C89" i="2"/>
  <c r="O88" i="2"/>
  <c r="M88" i="2"/>
  <c r="K88" i="2"/>
  <c r="I88" i="2"/>
  <c r="G88" i="2"/>
  <c r="E88" i="2"/>
  <c r="C88" i="2"/>
  <c r="O87" i="2"/>
  <c r="M87" i="2"/>
  <c r="K87" i="2"/>
  <c r="I87" i="2"/>
  <c r="G87" i="2"/>
  <c r="E87" i="2"/>
  <c r="C87" i="2"/>
  <c r="O86" i="2"/>
  <c r="M86" i="2"/>
  <c r="K86" i="2"/>
  <c r="I86" i="2"/>
  <c r="G86" i="2"/>
  <c r="E86" i="2"/>
  <c r="C86" i="2"/>
  <c r="O85" i="2"/>
  <c r="M85" i="2"/>
  <c r="K85" i="2"/>
  <c r="I85" i="2"/>
  <c r="G85" i="2"/>
  <c r="E85" i="2"/>
  <c r="C85" i="2"/>
  <c r="P84" i="2"/>
  <c r="O84" i="2"/>
  <c r="N84" i="2"/>
  <c r="M84" i="2"/>
  <c r="L84" i="2"/>
  <c r="K84" i="2"/>
  <c r="J84" i="2"/>
  <c r="I84" i="2"/>
  <c r="H84" i="2"/>
  <c r="G84" i="2"/>
  <c r="F84" i="2"/>
  <c r="E84" i="2"/>
  <c r="C84" i="2"/>
  <c r="O83" i="2"/>
  <c r="K83" i="2"/>
  <c r="I83" i="2"/>
  <c r="G83" i="2"/>
  <c r="E83" i="2"/>
  <c r="C83" i="2"/>
  <c r="O82" i="2"/>
  <c r="M82" i="2"/>
  <c r="K82" i="2"/>
  <c r="G82" i="2"/>
  <c r="E82" i="2"/>
  <c r="O81" i="2"/>
  <c r="M81" i="2"/>
  <c r="K81" i="2"/>
  <c r="G81" i="2"/>
  <c r="E81" i="2"/>
  <c r="O80" i="2"/>
  <c r="M80" i="2"/>
  <c r="K80" i="2"/>
  <c r="G80" i="2"/>
  <c r="E80" i="2"/>
  <c r="O79" i="2"/>
  <c r="M79" i="2"/>
  <c r="K79" i="2"/>
  <c r="I79" i="2"/>
  <c r="G79" i="2"/>
  <c r="E79" i="2"/>
  <c r="C79" i="2"/>
  <c r="O78" i="2"/>
  <c r="M78" i="2"/>
  <c r="K78" i="2"/>
  <c r="G78" i="2"/>
  <c r="E78" i="2"/>
  <c r="O77" i="2"/>
  <c r="M77" i="2"/>
  <c r="K77" i="2"/>
  <c r="G77" i="2"/>
  <c r="E77" i="2"/>
  <c r="P76" i="2"/>
  <c r="O76" i="2"/>
  <c r="M76" i="2"/>
  <c r="L76" i="2"/>
  <c r="K76" i="2"/>
  <c r="G76" i="2"/>
  <c r="E76" i="2"/>
  <c r="O75" i="2"/>
  <c r="M75" i="2"/>
  <c r="K75" i="2"/>
  <c r="I75" i="2"/>
  <c r="G75" i="2"/>
  <c r="E75" i="2"/>
  <c r="C75" i="2"/>
  <c r="O74" i="2"/>
  <c r="M74" i="2"/>
  <c r="K74" i="2"/>
  <c r="I74" i="2"/>
  <c r="G74" i="2"/>
  <c r="E74" i="2"/>
  <c r="C74" i="2"/>
  <c r="O73" i="2"/>
  <c r="M73" i="2"/>
  <c r="K73" i="2"/>
  <c r="I73" i="2"/>
  <c r="G73" i="2"/>
  <c r="E73" i="2"/>
  <c r="C73" i="2"/>
  <c r="O72" i="2"/>
  <c r="M72" i="2"/>
  <c r="K72" i="2"/>
  <c r="I72" i="2"/>
  <c r="G72" i="2"/>
  <c r="E72" i="2"/>
  <c r="C72" i="2"/>
  <c r="O71" i="2"/>
  <c r="M71" i="2"/>
  <c r="K71" i="2"/>
  <c r="I71" i="2"/>
  <c r="G71" i="2"/>
  <c r="E71" i="2"/>
  <c r="C71" i="2"/>
  <c r="O70" i="2"/>
  <c r="M70" i="2"/>
  <c r="K70" i="2"/>
  <c r="I70" i="2"/>
  <c r="G70" i="2"/>
  <c r="E70" i="2"/>
  <c r="C70" i="2"/>
  <c r="O69" i="2"/>
  <c r="M69" i="2"/>
  <c r="K69" i="2"/>
  <c r="I69" i="2"/>
  <c r="G69" i="2"/>
  <c r="E69" i="2"/>
  <c r="C69" i="2"/>
  <c r="O68" i="2"/>
  <c r="M68" i="2"/>
  <c r="K68" i="2"/>
  <c r="I68" i="2"/>
  <c r="G68" i="2"/>
  <c r="E68" i="2"/>
  <c r="C68" i="2"/>
  <c r="O67" i="2"/>
  <c r="M67" i="2"/>
  <c r="K67" i="2"/>
  <c r="I67" i="2"/>
  <c r="G67" i="2"/>
  <c r="E67" i="2"/>
  <c r="C67" i="2"/>
  <c r="O66" i="2"/>
  <c r="M66" i="2"/>
  <c r="K66" i="2"/>
  <c r="I66" i="2"/>
  <c r="G66" i="2"/>
  <c r="E66" i="2"/>
  <c r="C66" i="2"/>
  <c r="O65" i="2"/>
  <c r="M65" i="2"/>
  <c r="K65" i="2"/>
  <c r="I65" i="2"/>
  <c r="G65" i="2"/>
  <c r="E65" i="2"/>
  <c r="C65" i="2"/>
  <c r="O64" i="2"/>
  <c r="M64" i="2"/>
  <c r="K64" i="2"/>
  <c r="I64" i="2"/>
  <c r="G64" i="2"/>
  <c r="E64" i="2"/>
  <c r="C64" i="2"/>
  <c r="O62" i="2"/>
  <c r="M62" i="2"/>
  <c r="K62" i="2"/>
  <c r="I62" i="2"/>
  <c r="G62" i="2"/>
  <c r="E62" i="2"/>
  <c r="C62" i="2"/>
  <c r="O61" i="2"/>
  <c r="M61" i="2"/>
  <c r="K61" i="2"/>
  <c r="I61" i="2"/>
  <c r="G61" i="2"/>
  <c r="E61" i="2"/>
  <c r="C61" i="2"/>
  <c r="O60" i="2"/>
  <c r="M60" i="2"/>
  <c r="K60" i="2"/>
  <c r="I60" i="2"/>
  <c r="G60" i="2"/>
  <c r="E60" i="2"/>
  <c r="C60" i="2"/>
  <c r="O59" i="2"/>
  <c r="M59" i="2"/>
  <c r="K59" i="2"/>
  <c r="I59" i="2"/>
  <c r="G59" i="2"/>
  <c r="E59" i="2"/>
  <c r="C59" i="2"/>
  <c r="O58" i="2"/>
  <c r="M58" i="2"/>
  <c r="K58" i="2"/>
  <c r="I58" i="2"/>
  <c r="G58" i="2"/>
  <c r="E58" i="2"/>
  <c r="C58" i="2"/>
  <c r="O57" i="2"/>
  <c r="M57" i="2"/>
  <c r="K57" i="2"/>
  <c r="I57" i="2"/>
  <c r="G57" i="2"/>
  <c r="E57" i="2"/>
  <c r="C57" i="2"/>
  <c r="O56" i="2"/>
  <c r="M56" i="2"/>
  <c r="K56" i="2"/>
  <c r="I56" i="2"/>
  <c r="E56" i="2"/>
  <c r="O55" i="2"/>
  <c r="M55" i="2"/>
  <c r="K55" i="2"/>
  <c r="I55" i="2"/>
  <c r="G55" i="2"/>
  <c r="E55" i="2"/>
  <c r="C55" i="2"/>
  <c r="P54" i="2"/>
  <c r="O54" i="2"/>
  <c r="N54" i="2"/>
  <c r="M54" i="2"/>
  <c r="L54" i="2"/>
  <c r="K54" i="2"/>
  <c r="J54" i="2"/>
  <c r="I54" i="2"/>
  <c r="H54" i="2"/>
  <c r="F54" i="2"/>
  <c r="E54" i="2"/>
  <c r="O53" i="2"/>
  <c r="M53" i="2"/>
  <c r="K53" i="2"/>
  <c r="I53" i="2"/>
  <c r="G53" i="2"/>
  <c r="E53" i="2"/>
  <c r="C53" i="2"/>
  <c r="O52" i="2"/>
  <c r="M52" i="2"/>
  <c r="K52" i="2"/>
  <c r="I52" i="2"/>
  <c r="G52" i="2"/>
  <c r="E52" i="2"/>
  <c r="C52" i="2"/>
  <c r="O51" i="2"/>
  <c r="M51" i="2"/>
  <c r="K51" i="2"/>
  <c r="G51" i="2"/>
  <c r="E51" i="2"/>
  <c r="O50" i="2"/>
  <c r="M50" i="2"/>
  <c r="K50" i="2"/>
  <c r="G50" i="2"/>
  <c r="E50" i="2"/>
  <c r="O49" i="2"/>
  <c r="M49" i="2"/>
  <c r="K49" i="2"/>
  <c r="I49" i="2"/>
  <c r="G49" i="2"/>
  <c r="E49" i="2"/>
  <c r="C49" i="2"/>
  <c r="O48" i="2"/>
  <c r="M48" i="2"/>
  <c r="K48" i="2"/>
  <c r="G48" i="2"/>
  <c r="O47" i="2"/>
  <c r="M47" i="2"/>
  <c r="K47" i="2"/>
  <c r="G47" i="2"/>
  <c r="E47" i="2"/>
  <c r="O46" i="2"/>
  <c r="M46" i="2"/>
  <c r="K46" i="2"/>
  <c r="G46" i="2"/>
  <c r="O45" i="2"/>
  <c r="M45" i="2"/>
  <c r="K45" i="2"/>
  <c r="I45" i="2"/>
  <c r="G45" i="2"/>
  <c r="E45" i="2"/>
  <c r="C45" i="2"/>
  <c r="O44" i="2"/>
  <c r="M44" i="2"/>
  <c r="K44" i="2"/>
  <c r="I44" i="2"/>
  <c r="G44" i="2"/>
  <c r="E44" i="2"/>
  <c r="C44" i="2"/>
  <c r="O43" i="2"/>
  <c r="M43" i="2"/>
  <c r="K43" i="2"/>
  <c r="I43" i="2"/>
  <c r="G43" i="2"/>
  <c r="E43" i="2"/>
  <c r="C43" i="2"/>
  <c r="O42" i="2"/>
  <c r="M42" i="2"/>
  <c r="K42" i="2"/>
  <c r="I42" i="2"/>
  <c r="G42" i="2"/>
  <c r="E42" i="2"/>
  <c r="C42" i="2"/>
  <c r="O41" i="2"/>
  <c r="M41" i="2"/>
  <c r="K41" i="2"/>
  <c r="I41" i="2"/>
  <c r="G41" i="2"/>
  <c r="E41" i="2"/>
  <c r="C41" i="2"/>
  <c r="O40" i="2"/>
  <c r="M40" i="2"/>
  <c r="K40" i="2"/>
  <c r="I40" i="2"/>
  <c r="G40" i="2"/>
  <c r="E40" i="2"/>
  <c r="C40" i="2"/>
  <c r="O39" i="2"/>
  <c r="M39" i="2"/>
  <c r="K39" i="2"/>
  <c r="I39" i="2"/>
  <c r="G39" i="2"/>
  <c r="E39" i="2"/>
  <c r="C39" i="2"/>
  <c r="O38" i="2"/>
  <c r="M38" i="2"/>
  <c r="K38" i="2"/>
  <c r="I38" i="2"/>
  <c r="G38" i="2"/>
  <c r="E38" i="2"/>
  <c r="C38" i="2"/>
  <c r="O37" i="2"/>
  <c r="M37" i="2"/>
  <c r="K37" i="2"/>
  <c r="I37" i="2"/>
  <c r="G37" i="2"/>
  <c r="E37" i="2"/>
  <c r="C37" i="2"/>
  <c r="O36" i="2"/>
  <c r="M36" i="2"/>
  <c r="K36" i="2"/>
  <c r="I36" i="2"/>
  <c r="G36" i="2"/>
  <c r="E36" i="2"/>
  <c r="C36" i="2"/>
  <c r="O35" i="2"/>
  <c r="M35" i="2"/>
  <c r="K35" i="2"/>
  <c r="I35" i="2"/>
  <c r="G35" i="2"/>
  <c r="E35" i="2"/>
  <c r="C35" i="2"/>
  <c r="O34" i="2"/>
  <c r="M34" i="2"/>
  <c r="K34" i="2"/>
  <c r="I34" i="2"/>
  <c r="G34" i="2"/>
  <c r="E34" i="2"/>
  <c r="C34" i="2"/>
  <c r="O33" i="2"/>
  <c r="M33" i="2"/>
  <c r="K33" i="2"/>
  <c r="I33" i="2"/>
  <c r="G33" i="2"/>
  <c r="E33" i="2"/>
  <c r="C33" i="2"/>
  <c r="O32" i="2"/>
  <c r="M32" i="2"/>
  <c r="K32" i="2"/>
  <c r="I32" i="2"/>
  <c r="G32" i="2"/>
  <c r="E32" i="2"/>
  <c r="C32" i="2"/>
  <c r="M31" i="2"/>
  <c r="K31" i="2"/>
  <c r="I31" i="2"/>
  <c r="G31" i="2"/>
  <c r="E31" i="2"/>
  <c r="O30" i="2"/>
  <c r="M30" i="2"/>
  <c r="K30" i="2"/>
  <c r="I30" i="2"/>
  <c r="G30" i="2"/>
  <c r="E30" i="2"/>
  <c r="C30" i="2"/>
  <c r="O29" i="2"/>
  <c r="M29" i="2"/>
  <c r="K29" i="2"/>
  <c r="I29" i="2"/>
  <c r="G29" i="2"/>
  <c r="E29" i="2"/>
  <c r="C29" i="2"/>
  <c r="O28" i="2"/>
  <c r="M28" i="2"/>
  <c r="K28" i="2"/>
  <c r="I28" i="2"/>
  <c r="G28" i="2"/>
  <c r="E28" i="2"/>
  <c r="C28" i="2"/>
  <c r="O27" i="2"/>
  <c r="M27" i="2"/>
  <c r="K27" i="2"/>
  <c r="I27" i="2"/>
  <c r="G27" i="2"/>
  <c r="E27" i="2"/>
  <c r="C27" i="2"/>
  <c r="O26" i="2"/>
  <c r="M26" i="2"/>
  <c r="K26" i="2"/>
  <c r="I26" i="2"/>
  <c r="G26" i="2"/>
  <c r="E26" i="2"/>
  <c r="C26" i="2"/>
  <c r="P25" i="2"/>
  <c r="N25" i="2"/>
  <c r="M25" i="2"/>
  <c r="L25" i="2"/>
  <c r="K25" i="2"/>
  <c r="J25" i="2"/>
  <c r="I25" i="2"/>
  <c r="H25" i="2"/>
  <c r="G25" i="2"/>
  <c r="F25" i="2"/>
  <c r="E25" i="2"/>
  <c r="O24" i="2"/>
  <c r="M24" i="2"/>
  <c r="K24" i="2"/>
  <c r="I24" i="2"/>
  <c r="G24" i="2"/>
  <c r="E24" i="2"/>
  <c r="C24" i="2"/>
  <c r="O23" i="2"/>
  <c r="M23" i="2"/>
  <c r="K23" i="2"/>
  <c r="I23" i="2"/>
  <c r="G23" i="2"/>
  <c r="E23" i="2"/>
  <c r="C23" i="2"/>
  <c r="O22" i="2"/>
  <c r="M22" i="2"/>
  <c r="K22" i="2"/>
  <c r="G22" i="2"/>
  <c r="E22" i="2"/>
  <c r="O21" i="2"/>
  <c r="M21" i="2"/>
  <c r="K21" i="2"/>
  <c r="G21" i="2"/>
  <c r="E21" i="2"/>
  <c r="O20" i="2"/>
  <c r="M20" i="2"/>
  <c r="I20" i="2"/>
  <c r="G20" i="2"/>
  <c r="E20" i="2"/>
  <c r="C20" i="2"/>
  <c r="O19" i="2"/>
  <c r="M19" i="2"/>
  <c r="K19" i="2"/>
  <c r="I19" i="2"/>
  <c r="G19" i="2"/>
  <c r="E19" i="2"/>
  <c r="C19" i="2"/>
  <c r="O18" i="2"/>
  <c r="M18" i="2"/>
  <c r="K18" i="2"/>
  <c r="E18" i="2"/>
  <c r="O17" i="2"/>
  <c r="M17" i="2"/>
  <c r="K17" i="2"/>
  <c r="L20" i="2" s="1"/>
  <c r="L17" i="2" s="1"/>
  <c r="E17" i="2"/>
  <c r="O16" i="2"/>
  <c r="K16" i="2"/>
  <c r="I16" i="2"/>
  <c r="G16" i="2"/>
  <c r="E16" i="2"/>
  <c r="O15" i="2"/>
  <c r="M15" i="2"/>
  <c r="K15" i="2"/>
  <c r="I15" i="2"/>
  <c r="G15" i="2"/>
  <c r="E15" i="2"/>
  <c r="C15" i="2"/>
  <c r="O14" i="2"/>
  <c r="M14" i="2"/>
  <c r="K14" i="2"/>
  <c r="I14" i="2"/>
  <c r="G14" i="2"/>
  <c r="E14" i="2"/>
  <c r="C14" i="2"/>
  <c r="O13" i="2"/>
  <c r="M13" i="2"/>
  <c r="K13" i="2"/>
  <c r="I13" i="2"/>
  <c r="G13" i="2"/>
  <c r="E13" i="2"/>
  <c r="C13" i="2"/>
  <c r="O12" i="2"/>
  <c r="M12" i="2"/>
  <c r="K12" i="2"/>
  <c r="I12" i="2"/>
  <c r="G12" i="2"/>
  <c r="E12" i="2"/>
  <c r="C12" i="2"/>
  <c r="O11" i="2"/>
  <c r="M11" i="2"/>
  <c r="K11" i="2"/>
  <c r="I11" i="2"/>
  <c r="G11" i="2"/>
  <c r="E11" i="2"/>
  <c r="C11" i="2"/>
  <c r="O10" i="2"/>
  <c r="M10" i="2"/>
  <c r="K10" i="2"/>
  <c r="I10" i="2"/>
  <c r="G10" i="2"/>
  <c r="E10" i="2"/>
  <c r="C10" i="2"/>
  <c r="O9" i="2"/>
  <c r="M9" i="2"/>
  <c r="K9" i="2"/>
  <c r="I9" i="2"/>
  <c r="G9" i="2"/>
  <c r="E9" i="2"/>
  <c r="C9" i="2"/>
  <c r="O8" i="2"/>
  <c r="M8" i="2"/>
  <c r="K8" i="2"/>
  <c r="I8" i="2"/>
  <c r="G8" i="2"/>
  <c r="E8" i="2"/>
  <c r="C8" i="2"/>
  <c r="O7" i="2"/>
  <c r="M7" i="2"/>
  <c r="K7" i="2"/>
  <c r="I7" i="2"/>
  <c r="G7" i="2"/>
  <c r="E7" i="2"/>
  <c r="C7" i="2"/>
  <c r="O6" i="2"/>
  <c r="M6" i="2"/>
  <c r="K6" i="2"/>
  <c r="I6" i="2"/>
  <c r="G6" i="2"/>
  <c r="E6" i="2"/>
  <c r="C6" i="2"/>
  <c r="M5" i="2"/>
  <c r="K5" i="2"/>
  <c r="I5" i="2"/>
  <c r="G5" i="2"/>
  <c r="E5" i="2"/>
  <c r="C376" i="1"/>
  <c r="C375" i="1"/>
  <c r="O374" i="1"/>
  <c r="M374" i="1"/>
  <c r="K374" i="1"/>
  <c r="I374" i="1"/>
  <c r="G374" i="1"/>
  <c r="E374" i="1"/>
  <c r="C374" i="1"/>
  <c r="C373" i="1"/>
  <c r="C372" i="1"/>
  <c r="O371" i="1"/>
  <c r="M371" i="1"/>
  <c r="K371" i="1"/>
  <c r="I371" i="1"/>
  <c r="G371" i="1"/>
  <c r="E371" i="1"/>
  <c r="C371" i="1"/>
  <c r="C370" i="1"/>
  <c r="C369" i="1"/>
  <c r="O368" i="1"/>
  <c r="N368" i="1"/>
  <c r="M368" i="1"/>
  <c r="L368" i="1"/>
  <c r="K368" i="1"/>
  <c r="J368" i="1"/>
  <c r="I368" i="1"/>
  <c r="H368" i="1"/>
  <c r="G368" i="1"/>
  <c r="F368" i="1"/>
  <c r="E368" i="1"/>
  <c r="C368" i="1"/>
  <c r="C367" i="1"/>
  <c r="I366" i="1"/>
  <c r="C366" i="1"/>
  <c r="I365" i="1"/>
  <c r="C365" i="1"/>
  <c r="O364" i="1"/>
  <c r="M364" i="1"/>
  <c r="K364" i="1"/>
  <c r="I364" i="1"/>
  <c r="G364" i="1"/>
  <c r="E364" i="1"/>
  <c r="C364" i="1"/>
  <c r="C363" i="1"/>
  <c r="I362" i="1"/>
  <c r="C362" i="1"/>
  <c r="I361" i="1"/>
  <c r="C361" i="1"/>
  <c r="O360" i="1"/>
  <c r="M360" i="1"/>
  <c r="K360" i="1"/>
  <c r="L363" i="1" s="1"/>
  <c r="L360" i="1" s="1"/>
  <c r="I360" i="1"/>
  <c r="J363" i="1" s="1"/>
  <c r="H360" i="1"/>
  <c r="G360" i="1"/>
  <c r="E360" i="1"/>
  <c r="C360" i="1"/>
  <c r="C359" i="1"/>
  <c r="C358" i="1"/>
  <c r="C357" i="1"/>
  <c r="C356" i="1"/>
  <c r="P355" i="1"/>
  <c r="N355" i="1"/>
  <c r="L355" i="1"/>
  <c r="J355" i="1"/>
  <c r="H355" i="1"/>
  <c r="F355" i="1"/>
  <c r="C355" i="1"/>
  <c r="C354" i="1"/>
  <c r="C353" i="1"/>
  <c r="C352" i="1"/>
  <c r="C351" i="1"/>
  <c r="C350" i="1"/>
  <c r="O349" i="1"/>
  <c r="M349" i="1"/>
  <c r="K349" i="1"/>
  <c r="I349" i="1"/>
  <c r="G349" i="1"/>
  <c r="E349" i="1"/>
  <c r="C349" i="1"/>
  <c r="O348" i="1"/>
  <c r="M348" i="1"/>
  <c r="K348" i="1"/>
  <c r="I348" i="1"/>
  <c r="G348" i="1"/>
  <c r="E348" i="1"/>
  <c r="C348" i="1"/>
  <c r="C345" i="1"/>
  <c r="C344" i="1"/>
  <c r="O343" i="1"/>
  <c r="M343" i="1"/>
  <c r="K343" i="1"/>
  <c r="I343" i="1"/>
  <c r="G343" i="1"/>
  <c r="E343" i="1"/>
  <c r="C343" i="1"/>
  <c r="C342" i="1"/>
  <c r="C341" i="1"/>
  <c r="O340" i="1"/>
  <c r="M340" i="1"/>
  <c r="K340" i="1"/>
  <c r="I340" i="1"/>
  <c r="G340" i="1"/>
  <c r="E340" i="1"/>
  <c r="C340" i="1"/>
  <c r="C339" i="1"/>
  <c r="C338" i="1"/>
  <c r="O337" i="1"/>
  <c r="N337" i="1"/>
  <c r="M337" i="1"/>
  <c r="L337" i="1"/>
  <c r="K337" i="1"/>
  <c r="J337" i="1"/>
  <c r="I337" i="1"/>
  <c r="H337" i="1"/>
  <c r="G337" i="1"/>
  <c r="F337" i="1"/>
  <c r="E337" i="1"/>
  <c r="C337" i="1"/>
  <c r="C336" i="1"/>
  <c r="C335" i="1"/>
  <c r="I334" i="1"/>
  <c r="C334" i="1"/>
  <c r="O333" i="1"/>
  <c r="M333" i="1"/>
  <c r="K333" i="1"/>
  <c r="I333" i="1"/>
  <c r="G333" i="1"/>
  <c r="E333" i="1"/>
  <c r="C333" i="1"/>
  <c r="C332" i="1"/>
  <c r="I331" i="1"/>
  <c r="C331" i="1"/>
  <c r="I330" i="1"/>
  <c r="C330" i="1"/>
  <c r="O329" i="1"/>
  <c r="M329" i="1"/>
  <c r="K329" i="1"/>
  <c r="L332" i="1" s="1"/>
  <c r="L329" i="1" s="1"/>
  <c r="I329" i="1"/>
  <c r="J332" i="1" s="1"/>
  <c r="H329" i="1"/>
  <c r="G329" i="1"/>
  <c r="E329" i="1"/>
  <c r="C329" i="1"/>
  <c r="C328" i="1"/>
  <c r="C327" i="1"/>
  <c r="C326" i="1"/>
  <c r="C325" i="1"/>
  <c r="P324" i="1"/>
  <c r="N324" i="1"/>
  <c r="L324" i="1"/>
  <c r="J324" i="1"/>
  <c r="H324" i="1"/>
  <c r="F324" i="1"/>
  <c r="C324" i="1"/>
  <c r="C323" i="1"/>
  <c r="C322" i="1"/>
  <c r="C321" i="1"/>
  <c r="C320" i="1"/>
  <c r="C319" i="1"/>
  <c r="O318" i="1"/>
  <c r="M318" i="1"/>
  <c r="K318" i="1"/>
  <c r="I318" i="1"/>
  <c r="G318" i="1"/>
  <c r="E318" i="1"/>
  <c r="C318" i="1"/>
  <c r="O317" i="1"/>
  <c r="M317" i="1"/>
  <c r="K317" i="1"/>
  <c r="I317" i="1"/>
  <c r="G317" i="1"/>
  <c r="E317" i="1"/>
  <c r="C317" i="1"/>
  <c r="C314" i="1"/>
  <c r="C313" i="1"/>
  <c r="O312" i="1"/>
  <c r="M312" i="1"/>
  <c r="K312" i="1"/>
  <c r="I312" i="1"/>
  <c r="G312" i="1"/>
  <c r="E312" i="1"/>
  <c r="C312" i="1"/>
  <c r="C311" i="1"/>
  <c r="C310" i="1"/>
  <c r="O309" i="1"/>
  <c r="M309" i="1"/>
  <c r="K309" i="1"/>
  <c r="I309" i="1"/>
  <c r="G309" i="1"/>
  <c r="E309" i="1"/>
  <c r="C309" i="1"/>
  <c r="C308" i="1"/>
  <c r="C307" i="1"/>
  <c r="O306" i="1"/>
  <c r="N306" i="1"/>
  <c r="M306" i="1"/>
  <c r="L306" i="1"/>
  <c r="K306" i="1"/>
  <c r="J306" i="1"/>
  <c r="I306" i="1"/>
  <c r="H306" i="1"/>
  <c r="G306" i="1"/>
  <c r="F306" i="1"/>
  <c r="E306" i="1"/>
  <c r="C306" i="1"/>
  <c r="C305" i="1"/>
  <c r="C304" i="1"/>
  <c r="C303" i="1"/>
  <c r="O302" i="1"/>
  <c r="M302" i="1"/>
  <c r="K302" i="1"/>
  <c r="I302" i="1"/>
  <c r="G302" i="1"/>
  <c r="E302" i="1"/>
  <c r="C302" i="1"/>
  <c r="C301" i="1"/>
  <c r="C300" i="1"/>
  <c r="C299" i="1"/>
  <c r="O298" i="1"/>
  <c r="M298" i="1"/>
  <c r="K298" i="1"/>
  <c r="L301" i="1" s="1"/>
  <c r="L298" i="1" s="1"/>
  <c r="I298" i="1"/>
  <c r="H298" i="1"/>
  <c r="G298" i="1"/>
  <c r="E298" i="1"/>
  <c r="C298" i="1"/>
  <c r="C297" i="1"/>
  <c r="C296" i="1"/>
  <c r="C295" i="1"/>
  <c r="C294" i="1"/>
  <c r="P293" i="1"/>
  <c r="N293" i="1"/>
  <c r="L293" i="1"/>
  <c r="J293" i="1"/>
  <c r="H293" i="1"/>
  <c r="F293" i="1"/>
  <c r="C293" i="1"/>
  <c r="C292" i="1"/>
  <c r="C291" i="1"/>
  <c r="C290" i="1"/>
  <c r="C289" i="1"/>
  <c r="C288" i="1"/>
  <c r="O287" i="1"/>
  <c r="M287" i="1"/>
  <c r="K287" i="1"/>
  <c r="I287" i="1"/>
  <c r="G287" i="1"/>
  <c r="E287" i="1"/>
  <c r="C287" i="1"/>
  <c r="O286" i="1"/>
  <c r="M286" i="1"/>
  <c r="K286" i="1"/>
  <c r="I286" i="1"/>
  <c r="G286" i="1"/>
  <c r="E286" i="1"/>
  <c r="C286" i="1"/>
  <c r="C283" i="1"/>
  <c r="C282" i="1"/>
  <c r="O281" i="1"/>
  <c r="M281" i="1"/>
  <c r="K281" i="1"/>
  <c r="I281" i="1"/>
  <c r="G281" i="1"/>
  <c r="E281" i="1"/>
  <c r="C281" i="1"/>
  <c r="C280" i="1"/>
  <c r="C279" i="1"/>
  <c r="O278" i="1"/>
  <c r="M278" i="1"/>
  <c r="K278" i="1"/>
  <c r="I278" i="1"/>
  <c r="G278" i="1"/>
  <c r="E278" i="1"/>
  <c r="C278" i="1"/>
  <c r="C277" i="1"/>
  <c r="C276" i="1"/>
  <c r="O275" i="1"/>
  <c r="N275" i="1"/>
  <c r="M275" i="1"/>
  <c r="L275" i="1"/>
  <c r="K275" i="1"/>
  <c r="J275" i="1"/>
  <c r="I275" i="1"/>
  <c r="H275" i="1"/>
  <c r="G275" i="1"/>
  <c r="F275" i="1"/>
  <c r="E275" i="1"/>
  <c r="C275" i="1"/>
  <c r="C274" i="1"/>
  <c r="I273" i="1"/>
  <c r="C273" i="1"/>
  <c r="I272" i="1"/>
  <c r="C272" i="1"/>
  <c r="O271" i="1"/>
  <c r="M271" i="1"/>
  <c r="K271" i="1"/>
  <c r="I271" i="1"/>
  <c r="G271" i="1"/>
  <c r="E271" i="1"/>
  <c r="C271" i="1"/>
  <c r="C270" i="1"/>
  <c r="I269" i="1"/>
  <c r="C269" i="1"/>
  <c r="I268" i="1"/>
  <c r="C268" i="1"/>
  <c r="P267" i="1"/>
  <c r="O267" i="1"/>
  <c r="N267" i="1"/>
  <c r="M267" i="1"/>
  <c r="L267" i="1"/>
  <c r="K267" i="1"/>
  <c r="I267" i="1"/>
  <c r="J270" i="1" s="1"/>
  <c r="G267" i="1"/>
  <c r="E267" i="1"/>
  <c r="C267" i="1"/>
  <c r="C266" i="1"/>
  <c r="C265" i="1"/>
  <c r="C264" i="1"/>
  <c r="C263" i="1"/>
  <c r="P262" i="1"/>
  <c r="N262" i="1"/>
  <c r="L262" i="1"/>
  <c r="J262" i="1"/>
  <c r="H262" i="1"/>
  <c r="F262" i="1"/>
  <c r="C262" i="1"/>
  <c r="C261" i="1"/>
  <c r="C260" i="1"/>
  <c r="C259" i="1"/>
  <c r="C258" i="1"/>
  <c r="C257" i="1"/>
  <c r="O256" i="1"/>
  <c r="M256" i="1"/>
  <c r="K256" i="1"/>
  <c r="I256" i="1"/>
  <c r="G256" i="1"/>
  <c r="E256" i="1"/>
  <c r="C256" i="1"/>
  <c r="O255" i="1"/>
  <c r="M255" i="1"/>
  <c r="K255" i="1"/>
  <c r="I255" i="1"/>
  <c r="G255" i="1"/>
  <c r="E255" i="1"/>
  <c r="C255" i="1"/>
  <c r="C252" i="1"/>
  <c r="C251" i="1"/>
  <c r="O250" i="1"/>
  <c r="M250" i="1"/>
  <c r="K250" i="1"/>
  <c r="I250" i="1"/>
  <c r="G250" i="1"/>
  <c r="E250" i="1"/>
  <c r="C250" i="1"/>
  <c r="C249" i="1"/>
  <c r="C248" i="1"/>
  <c r="O247" i="1"/>
  <c r="M247" i="1"/>
  <c r="K247" i="1"/>
  <c r="I247" i="1"/>
  <c r="G247" i="1"/>
  <c r="E247" i="1"/>
  <c r="C247" i="1"/>
  <c r="C246" i="1"/>
  <c r="C245" i="1"/>
  <c r="O244" i="1"/>
  <c r="N244" i="1"/>
  <c r="M244" i="1"/>
  <c r="L244" i="1"/>
  <c r="K244" i="1"/>
  <c r="J244" i="1"/>
  <c r="I244" i="1"/>
  <c r="H244" i="1"/>
  <c r="G244" i="1"/>
  <c r="F244" i="1"/>
  <c r="E244" i="1"/>
  <c r="C244" i="1"/>
  <c r="C243" i="1"/>
  <c r="C242" i="1"/>
  <c r="I241" i="1"/>
  <c r="C241" i="1"/>
  <c r="O240" i="1"/>
  <c r="M240" i="1"/>
  <c r="K240" i="1"/>
  <c r="I240" i="1"/>
  <c r="G240" i="1"/>
  <c r="E240" i="1"/>
  <c r="C240" i="1"/>
  <c r="C239" i="1"/>
  <c r="C238" i="1"/>
  <c r="C237" i="1"/>
  <c r="P236" i="1"/>
  <c r="O236" i="1"/>
  <c r="N236" i="1"/>
  <c r="M236" i="1"/>
  <c r="L236" i="1"/>
  <c r="K236" i="1"/>
  <c r="J236" i="1"/>
  <c r="I236" i="1"/>
  <c r="H236" i="1"/>
  <c r="G236" i="1"/>
  <c r="E236" i="1"/>
  <c r="C236" i="1"/>
  <c r="C235" i="1"/>
  <c r="C234" i="1"/>
  <c r="C233" i="1"/>
  <c r="C232" i="1"/>
  <c r="P231" i="1"/>
  <c r="N231" i="1"/>
  <c r="L231" i="1"/>
  <c r="J231" i="1"/>
  <c r="H231" i="1"/>
  <c r="F231" i="1"/>
  <c r="C231" i="1"/>
  <c r="C230" i="1"/>
  <c r="C229" i="1"/>
  <c r="C228" i="1"/>
  <c r="C227" i="1"/>
  <c r="C226" i="1"/>
  <c r="O225" i="1"/>
  <c r="M225" i="1"/>
  <c r="K225" i="1"/>
  <c r="I225" i="1"/>
  <c r="G225" i="1"/>
  <c r="E225" i="1"/>
  <c r="C225" i="1"/>
  <c r="O224" i="1"/>
  <c r="M224" i="1"/>
  <c r="K224" i="1"/>
  <c r="I224" i="1"/>
  <c r="G224" i="1"/>
  <c r="E224" i="1"/>
  <c r="C224" i="1"/>
  <c r="C221" i="1"/>
  <c r="C220" i="1"/>
  <c r="O219" i="1"/>
  <c r="M219" i="1"/>
  <c r="K219" i="1"/>
  <c r="I219" i="1"/>
  <c r="G219" i="1"/>
  <c r="E219" i="1"/>
  <c r="C219" i="1"/>
  <c r="C218" i="1"/>
  <c r="C217" i="1"/>
  <c r="O216" i="1"/>
  <c r="L216" i="1"/>
  <c r="K216" i="1"/>
  <c r="I216" i="1"/>
  <c r="G216" i="1"/>
  <c r="E216" i="1"/>
  <c r="C216" i="1"/>
  <c r="C215" i="1"/>
  <c r="C214" i="1"/>
  <c r="O213" i="1"/>
  <c r="N213" i="1"/>
  <c r="M213" i="1"/>
  <c r="L213" i="1"/>
  <c r="K213" i="1"/>
  <c r="J213" i="1"/>
  <c r="I213" i="1"/>
  <c r="H213" i="1"/>
  <c r="G213" i="1"/>
  <c r="F213" i="1"/>
  <c r="E213" i="1"/>
  <c r="C213" i="1"/>
  <c r="C212" i="1"/>
  <c r="C211" i="1"/>
  <c r="I210" i="1"/>
  <c r="C210" i="1"/>
  <c r="O209" i="1"/>
  <c r="O141" i="2" s="1"/>
  <c r="P141" i="2" s="1"/>
  <c r="M209" i="1"/>
  <c r="M141" i="2" s="1"/>
  <c r="N141" i="2" s="1"/>
  <c r="K209" i="1"/>
  <c r="K141" i="2" s="1"/>
  <c r="L141" i="2" s="1"/>
  <c r="I209" i="1"/>
  <c r="I141" i="2" s="1"/>
  <c r="J141" i="2" s="1"/>
  <c r="G209" i="1"/>
  <c r="G141" i="2" s="1"/>
  <c r="H141" i="2" s="1"/>
  <c r="E209" i="1"/>
  <c r="E141" i="2" s="1"/>
  <c r="C209" i="1"/>
  <c r="C208" i="1"/>
  <c r="C207" i="1"/>
  <c r="I206" i="1"/>
  <c r="C206" i="1"/>
  <c r="P205" i="1"/>
  <c r="O205" i="1"/>
  <c r="O137" i="2" s="1"/>
  <c r="P137" i="2" s="1"/>
  <c r="N205" i="1"/>
  <c r="M205" i="1"/>
  <c r="M137" i="2" s="1"/>
  <c r="N137" i="2" s="1"/>
  <c r="L205" i="1"/>
  <c r="K205" i="1"/>
  <c r="K137" i="2" s="1"/>
  <c r="L137" i="2" s="1"/>
  <c r="I205" i="1"/>
  <c r="H205" i="1"/>
  <c r="G205" i="1"/>
  <c r="G137" i="2" s="1"/>
  <c r="H137" i="2" s="1"/>
  <c r="E205" i="1"/>
  <c r="C205" i="1"/>
  <c r="C204" i="1"/>
  <c r="C203" i="1"/>
  <c r="C202" i="1"/>
  <c r="C201" i="1"/>
  <c r="P200" i="1"/>
  <c r="N200" i="1"/>
  <c r="L200" i="1"/>
  <c r="J200" i="1"/>
  <c r="H200" i="1"/>
  <c r="F200" i="1"/>
  <c r="C200" i="1"/>
  <c r="C199" i="1"/>
  <c r="C198" i="1"/>
  <c r="C197" i="1"/>
  <c r="C196" i="1"/>
  <c r="C195" i="1"/>
  <c r="O194" i="1"/>
  <c r="M194" i="1"/>
  <c r="K194" i="1"/>
  <c r="I194" i="1"/>
  <c r="G194" i="1"/>
  <c r="E194" i="1"/>
  <c r="C194" i="1"/>
  <c r="O193" i="1"/>
  <c r="M193" i="1"/>
  <c r="K193" i="1"/>
  <c r="I193" i="1"/>
  <c r="G193" i="1"/>
  <c r="E193" i="1"/>
  <c r="C193" i="1"/>
  <c r="C190" i="1"/>
  <c r="C189" i="1"/>
  <c r="O188" i="1"/>
  <c r="M188" i="1"/>
  <c r="K188" i="1"/>
  <c r="I188" i="1"/>
  <c r="G188" i="1"/>
  <c r="E188" i="1"/>
  <c r="C188" i="1"/>
  <c r="C187" i="1"/>
  <c r="C186" i="1"/>
  <c r="O185" i="1"/>
  <c r="M185" i="1"/>
  <c r="K185" i="1"/>
  <c r="I185" i="1"/>
  <c r="G185" i="1"/>
  <c r="E185" i="1"/>
  <c r="C185" i="1"/>
  <c r="C184" i="1"/>
  <c r="C183" i="1"/>
  <c r="O182" i="1"/>
  <c r="N182" i="1"/>
  <c r="M182" i="1"/>
  <c r="L182" i="1"/>
  <c r="K182" i="1"/>
  <c r="J182" i="1"/>
  <c r="I182" i="1"/>
  <c r="H182" i="1"/>
  <c r="G182" i="1"/>
  <c r="F182" i="1"/>
  <c r="E182" i="1"/>
  <c r="C182" i="1"/>
  <c r="C181" i="1"/>
  <c r="C180" i="1"/>
  <c r="I179" i="1"/>
  <c r="C179" i="1"/>
  <c r="O178" i="1"/>
  <c r="M178" i="1"/>
  <c r="K178" i="1"/>
  <c r="I178" i="1"/>
  <c r="G178" i="1"/>
  <c r="E178" i="1"/>
  <c r="C178" i="1"/>
  <c r="C177" i="1"/>
  <c r="C176" i="1"/>
  <c r="I175" i="1"/>
  <c r="C175" i="1"/>
  <c r="O174" i="1"/>
  <c r="M174" i="1"/>
  <c r="K174" i="1"/>
  <c r="L177" i="1" s="1"/>
  <c r="L174" i="1" s="1"/>
  <c r="I174" i="1"/>
  <c r="G174" i="1"/>
  <c r="H177" i="1" s="1"/>
  <c r="H174" i="1" s="1"/>
  <c r="E174" i="1"/>
  <c r="C174" i="1"/>
  <c r="C173" i="1"/>
  <c r="C172" i="1"/>
  <c r="C171" i="1"/>
  <c r="C170" i="1"/>
  <c r="P169" i="1"/>
  <c r="N169" i="1"/>
  <c r="L169" i="1"/>
  <c r="J169" i="1"/>
  <c r="H169" i="1"/>
  <c r="F169" i="1"/>
  <c r="C169" i="1"/>
  <c r="C168" i="1"/>
  <c r="C167" i="1"/>
  <c r="C166" i="1"/>
  <c r="C165" i="1"/>
  <c r="C164" i="1"/>
  <c r="O163" i="1"/>
  <c r="M163" i="1"/>
  <c r="K163" i="1"/>
  <c r="I163" i="1"/>
  <c r="G163" i="1"/>
  <c r="E163" i="1"/>
  <c r="C163" i="1"/>
  <c r="O162" i="1"/>
  <c r="M162" i="1"/>
  <c r="K162" i="1"/>
  <c r="I162" i="1"/>
  <c r="G162" i="1"/>
  <c r="E162" i="1"/>
  <c r="C162" i="1"/>
  <c r="C159" i="1"/>
  <c r="C158" i="1"/>
  <c r="O157" i="1"/>
  <c r="M157" i="1"/>
  <c r="K157" i="1"/>
  <c r="I157" i="1"/>
  <c r="G157" i="1"/>
  <c r="E157" i="1"/>
  <c r="C157" i="1"/>
  <c r="C156" i="1"/>
  <c r="C155" i="1"/>
  <c r="O154" i="1"/>
  <c r="M154" i="1"/>
  <c r="K154" i="1"/>
  <c r="I154" i="1"/>
  <c r="G154" i="1"/>
  <c r="E154" i="1"/>
  <c r="C154" i="1"/>
  <c r="C153" i="1"/>
  <c r="C152" i="1"/>
  <c r="O151" i="1"/>
  <c r="O145" i="2" s="1"/>
  <c r="N151" i="1"/>
  <c r="M151" i="1"/>
  <c r="M145" i="2" s="1"/>
  <c r="L151" i="1"/>
  <c r="K151" i="1"/>
  <c r="K145" i="2" s="1"/>
  <c r="J151" i="1"/>
  <c r="I151" i="1"/>
  <c r="I145" i="2" s="1"/>
  <c r="H151" i="1"/>
  <c r="G151" i="1"/>
  <c r="G145" i="2" s="1"/>
  <c r="F151" i="1"/>
  <c r="E151" i="1"/>
  <c r="E145" i="2" s="1"/>
  <c r="C151" i="1"/>
  <c r="C150" i="1"/>
  <c r="C149" i="1"/>
  <c r="I148" i="1"/>
  <c r="C148" i="1"/>
  <c r="O147" i="1"/>
  <c r="O110" i="2" s="1"/>
  <c r="M147" i="1"/>
  <c r="M110" i="2" s="1"/>
  <c r="K147" i="1"/>
  <c r="K110" i="2" s="1"/>
  <c r="I147" i="1"/>
  <c r="G147" i="1"/>
  <c r="G110" i="2" s="1"/>
  <c r="E147" i="1"/>
  <c r="E110" i="2" s="1"/>
  <c r="C147" i="1"/>
  <c r="C146" i="1"/>
  <c r="I145" i="1"/>
  <c r="C145" i="1"/>
  <c r="I144" i="1"/>
  <c r="C144" i="1"/>
  <c r="O143" i="1"/>
  <c r="M143" i="1"/>
  <c r="K143" i="1"/>
  <c r="I143" i="1"/>
  <c r="J146" i="1" s="1"/>
  <c r="H143" i="1"/>
  <c r="G143" i="1"/>
  <c r="G106" i="2" s="1"/>
  <c r="G105" i="2" s="1"/>
  <c r="F143" i="1"/>
  <c r="E143" i="1"/>
  <c r="E106" i="2" s="1"/>
  <c r="C143" i="1"/>
  <c r="C142" i="1"/>
  <c r="C141" i="1"/>
  <c r="C140" i="1"/>
  <c r="C139" i="1"/>
  <c r="P138" i="1"/>
  <c r="N138" i="1"/>
  <c r="L138" i="1"/>
  <c r="J138" i="1"/>
  <c r="H138" i="1"/>
  <c r="C138" i="1"/>
  <c r="C137" i="1"/>
  <c r="C136" i="1"/>
  <c r="C135" i="1"/>
  <c r="C134" i="1"/>
  <c r="C133" i="1"/>
  <c r="O132" i="1"/>
  <c r="M132" i="1"/>
  <c r="K132" i="1"/>
  <c r="I132" i="1"/>
  <c r="G132" i="1"/>
  <c r="E132" i="1"/>
  <c r="C132" i="1"/>
  <c r="O131" i="1"/>
  <c r="M131" i="1"/>
  <c r="K131" i="1"/>
  <c r="I131" i="1"/>
  <c r="G131" i="1"/>
  <c r="E131" i="1"/>
  <c r="C131" i="1"/>
  <c r="C128" i="1"/>
  <c r="C127" i="1"/>
  <c r="O126" i="1"/>
  <c r="M126" i="1"/>
  <c r="K126" i="1"/>
  <c r="I126" i="1"/>
  <c r="G126" i="1"/>
  <c r="E126" i="1"/>
  <c r="C126" i="1"/>
  <c r="C125" i="1"/>
  <c r="C124" i="1"/>
  <c r="O123" i="1"/>
  <c r="M123" i="1"/>
  <c r="K123" i="1"/>
  <c r="I123" i="1"/>
  <c r="G123" i="1"/>
  <c r="E123" i="1"/>
  <c r="C123" i="1"/>
  <c r="C122" i="1"/>
  <c r="C121" i="1"/>
  <c r="O120" i="1"/>
  <c r="N120" i="1"/>
  <c r="M120" i="1"/>
  <c r="L120" i="1"/>
  <c r="K120" i="1"/>
  <c r="J120" i="1"/>
  <c r="I120" i="1"/>
  <c r="H120" i="1"/>
  <c r="G120" i="1"/>
  <c r="F120" i="1"/>
  <c r="E120" i="1"/>
  <c r="C120" i="1"/>
  <c r="C119" i="1"/>
  <c r="C118" i="1"/>
  <c r="I117" i="1"/>
  <c r="C117" i="1"/>
  <c r="O116" i="1"/>
  <c r="M116" i="1"/>
  <c r="K116" i="1"/>
  <c r="I116" i="1"/>
  <c r="G116" i="1"/>
  <c r="E116" i="1"/>
  <c r="C116" i="1"/>
  <c r="C115" i="1"/>
  <c r="I114" i="1"/>
  <c r="C114" i="1"/>
  <c r="I113" i="1"/>
  <c r="C113" i="1"/>
  <c r="O112" i="1"/>
  <c r="M112" i="1"/>
  <c r="K112" i="1"/>
  <c r="L115" i="1" s="1"/>
  <c r="L112" i="1" s="1"/>
  <c r="I112" i="1"/>
  <c r="J115" i="1" s="1"/>
  <c r="G112" i="1"/>
  <c r="H115" i="1" s="1"/>
  <c r="E112" i="1"/>
  <c r="C112" i="1"/>
  <c r="C111" i="1"/>
  <c r="C110" i="1"/>
  <c r="C109" i="1"/>
  <c r="C108" i="1"/>
  <c r="P107" i="1"/>
  <c r="N107" i="1"/>
  <c r="L107" i="1"/>
  <c r="J107" i="1"/>
  <c r="H107" i="1"/>
  <c r="F107" i="1"/>
  <c r="C107" i="1"/>
  <c r="C106" i="1"/>
  <c r="C105" i="1"/>
  <c r="C104" i="1"/>
  <c r="C103" i="1"/>
  <c r="C102" i="1"/>
  <c r="O101" i="1"/>
  <c r="M101" i="1"/>
  <c r="K101" i="1"/>
  <c r="I101" i="1"/>
  <c r="G101" i="1"/>
  <c r="E101" i="1"/>
  <c r="C101" i="1"/>
  <c r="O100" i="1"/>
  <c r="M100" i="1"/>
  <c r="K100" i="1"/>
  <c r="I100" i="1"/>
  <c r="G100" i="1"/>
  <c r="E100" i="1"/>
  <c r="C100" i="1"/>
  <c r="C97" i="1"/>
  <c r="C96" i="1"/>
  <c r="O95" i="1"/>
  <c r="M95" i="1"/>
  <c r="K95" i="1"/>
  <c r="I95" i="1"/>
  <c r="G95" i="1"/>
  <c r="E95" i="1"/>
  <c r="C95" i="1"/>
  <c r="C94" i="1"/>
  <c r="C93" i="1"/>
  <c r="O92" i="1"/>
  <c r="M92" i="1"/>
  <c r="K92" i="1"/>
  <c r="I92" i="1"/>
  <c r="G92" i="1"/>
  <c r="E92" i="1"/>
  <c r="C92" i="1"/>
  <c r="C91" i="1"/>
  <c r="C90" i="1"/>
  <c r="O89" i="1"/>
  <c r="N89" i="1"/>
  <c r="M89" i="1"/>
  <c r="L89" i="1"/>
  <c r="K89" i="1"/>
  <c r="J89" i="1"/>
  <c r="I89" i="1"/>
  <c r="H89" i="1"/>
  <c r="G89" i="1"/>
  <c r="F89" i="1"/>
  <c r="E89" i="1"/>
  <c r="C89" i="1"/>
  <c r="C88" i="1"/>
  <c r="C87" i="1"/>
  <c r="I86" i="1"/>
  <c r="C86" i="1"/>
  <c r="O85" i="1"/>
  <c r="M85" i="1"/>
  <c r="K85" i="1"/>
  <c r="I85" i="1"/>
  <c r="G85" i="1"/>
  <c r="E85" i="1"/>
  <c r="C85" i="1"/>
  <c r="C84" i="1"/>
  <c r="C83" i="1"/>
  <c r="I82" i="1"/>
  <c r="G82" i="1"/>
  <c r="C82" i="1"/>
  <c r="O81" i="1"/>
  <c r="N81" i="1"/>
  <c r="M81" i="1"/>
  <c r="L81" i="1"/>
  <c r="K81" i="1"/>
  <c r="I81" i="1"/>
  <c r="G81" i="1"/>
  <c r="E81" i="1"/>
  <c r="C81" i="1"/>
  <c r="C80" i="1"/>
  <c r="C79" i="1"/>
  <c r="C78" i="1"/>
  <c r="C77" i="1"/>
  <c r="P76" i="1"/>
  <c r="N76" i="1"/>
  <c r="L76" i="1"/>
  <c r="J76" i="1"/>
  <c r="H76" i="1"/>
  <c r="F76" i="1"/>
  <c r="C76" i="1"/>
  <c r="C75" i="1"/>
  <c r="C74" i="1"/>
  <c r="C73" i="1"/>
  <c r="C72" i="1"/>
  <c r="C71" i="1"/>
  <c r="O70" i="1"/>
  <c r="M70" i="1"/>
  <c r="K70" i="1"/>
  <c r="I70" i="1"/>
  <c r="G70" i="1"/>
  <c r="E70" i="1"/>
  <c r="C70" i="1"/>
  <c r="O69" i="1"/>
  <c r="M69" i="1"/>
  <c r="K69" i="1"/>
  <c r="I69" i="1"/>
  <c r="G69" i="1"/>
  <c r="E69" i="1"/>
  <c r="C69" i="1"/>
  <c r="C66" i="1"/>
  <c r="C65" i="1"/>
  <c r="O64" i="1"/>
  <c r="M64" i="1"/>
  <c r="K64" i="1"/>
  <c r="I64" i="1"/>
  <c r="G64" i="1"/>
  <c r="E64" i="1"/>
  <c r="C64" i="1"/>
  <c r="C63" i="1"/>
  <c r="C62" i="1"/>
  <c r="O61" i="1"/>
  <c r="M61" i="1"/>
  <c r="K61" i="1"/>
  <c r="I61" i="1"/>
  <c r="G61" i="1"/>
  <c r="E61" i="1"/>
  <c r="C61" i="1"/>
  <c r="C60" i="1"/>
  <c r="C59" i="1"/>
  <c r="O58" i="1"/>
  <c r="N58" i="1"/>
  <c r="M58" i="1"/>
  <c r="L58" i="1"/>
  <c r="K58" i="1"/>
  <c r="J58" i="1"/>
  <c r="I58" i="1"/>
  <c r="H58" i="1"/>
  <c r="G58" i="1"/>
  <c r="G56" i="2" s="1"/>
  <c r="F58" i="1"/>
  <c r="E58" i="1"/>
  <c r="C58" i="1"/>
  <c r="C57" i="1"/>
  <c r="C56" i="1"/>
  <c r="C55" i="1"/>
  <c r="O54" i="1"/>
  <c r="N54" i="1"/>
  <c r="M54" i="1"/>
  <c r="K54" i="1"/>
  <c r="I54" i="1"/>
  <c r="G54" i="1"/>
  <c r="E54" i="1"/>
  <c r="C54" i="1"/>
  <c r="N53" i="1"/>
  <c r="C53" i="1"/>
  <c r="N52" i="1"/>
  <c r="C52" i="1"/>
  <c r="N51" i="1"/>
  <c r="C51" i="1"/>
  <c r="O50" i="1"/>
  <c r="N50" i="1"/>
  <c r="M50" i="1"/>
  <c r="K50" i="1"/>
  <c r="L53" i="1" s="1"/>
  <c r="L50" i="1" s="1"/>
  <c r="I50" i="1"/>
  <c r="G50" i="1"/>
  <c r="E50" i="1"/>
  <c r="C50" i="1"/>
  <c r="C48" i="1"/>
  <c r="C47" i="1"/>
  <c r="C46" i="1"/>
  <c r="P45" i="1"/>
  <c r="N45" i="1"/>
  <c r="L45" i="1"/>
  <c r="J45" i="1"/>
  <c r="H45" i="1"/>
  <c r="F45" i="1"/>
  <c r="C45" i="1"/>
  <c r="C44" i="1"/>
  <c r="C43" i="1"/>
  <c r="C42" i="1"/>
  <c r="C41" i="1"/>
  <c r="C40" i="1"/>
  <c r="O39" i="1"/>
  <c r="M39" i="1"/>
  <c r="K39" i="1"/>
  <c r="I39" i="1"/>
  <c r="G39" i="1"/>
  <c r="E39" i="1"/>
  <c r="C39" i="1"/>
  <c r="O38" i="1"/>
  <c r="M38" i="1"/>
  <c r="K38" i="1"/>
  <c r="I38" i="1"/>
  <c r="G38" i="1"/>
  <c r="E38" i="1"/>
  <c r="C38" i="1"/>
  <c r="C35" i="1"/>
  <c r="C34" i="1"/>
  <c r="O33" i="1"/>
  <c r="M33" i="1"/>
  <c r="K33" i="1"/>
  <c r="I33" i="1"/>
  <c r="G33" i="1"/>
  <c r="E33" i="1"/>
  <c r="C33" i="1"/>
  <c r="C32" i="1"/>
  <c r="C31" i="1"/>
  <c r="O30" i="1"/>
  <c r="M30" i="1"/>
  <c r="K30" i="1"/>
  <c r="I30" i="1"/>
  <c r="G30" i="1"/>
  <c r="E30" i="1"/>
  <c r="C30" i="1"/>
  <c r="C29" i="1"/>
  <c r="C28" i="1"/>
  <c r="P27" i="1"/>
  <c r="O27" i="1"/>
  <c r="N27" i="1"/>
  <c r="M27" i="1"/>
  <c r="L27" i="1"/>
  <c r="K27" i="1"/>
  <c r="J27" i="1"/>
  <c r="I27" i="1"/>
  <c r="H27" i="1"/>
  <c r="G27" i="1"/>
  <c r="F27" i="1"/>
  <c r="E27" i="1"/>
  <c r="C27" i="1"/>
  <c r="C26" i="1"/>
  <c r="C25" i="1"/>
  <c r="C24" i="1"/>
  <c r="O23" i="1"/>
  <c r="M23" i="1"/>
  <c r="K23" i="1"/>
  <c r="I23" i="1"/>
  <c r="G23" i="1"/>
  <c r="E23" i="1"/>
  <c r="C23" i="1"/>
  <c r="C22" i="1"/>
  <c r="C21" i="1"/>
  <c r="C20" i="1"/>
  <c r="O19" i="1"/>
  <c r="M19" i="1"/>
  <c r="K19" i="1"/>
  <c r="L22" i="1" s="1"/>
  <c r="L19" i="1" s="1"/>
  <c r="I19" i="1"/>
  <c r="G19" i="1"/>
  <c r="E19" i="1"/>
  <c r="C19" i="1"/>
  <c r="C17" i="1"/>
  <c r="C16" i="1"/>
  <c r="C15" i="1"/>
  <c r="P14" i="1"/>
  <c r="N14" i="1"/>
  <c r="L14" i="1"/>
  <c r="J14" i="1"/>
  <c r="H14" i="1"/>
  <c r="F14" i="1"/>
  <c r="C14" i="1"/>
  <c r="C13" i="1"/>
  <c r="C12" i="1"/>
  <c r="C11" i="1"/>
  <c r="C10" i="1"/>
  <c r="C9" i="1"/>
  <c r="O8" i="1"/>
  <c r="M8" i="1"/>
  <c r="K8" i="1"/>
  <c r="I8" i="1"/>
  <c r="G8" i="1"/>
  <c r="E8" i="1"/>
  <c r="C8" i="1"/>
  <c r="O7" i="1"/>
  <c r="M7" i="1"/>
  <c r="K7" i="1"/>
  <c r="I7" i="1"/>
  <c r="G7" i="1"/>
  <c r="E7" i="1"/>
  <c r="C7" i="1"/>
  <c r="O5" i="1"/>
  <c r="P5" i="1" s="1"/>
  <c r="M5" i="1"/>
  <c r="N5" i="1" s="1"/>
  <c r="K5" i="1"/>
  <c r="L5" i="1" s="1"/>
  <c r="I5" i="1"/>
  <c r="J5" i="1" s="1"/>
  <c r="G5" i="1"/>
  <c r="H5" i="1" s="1"/>
  <c r="E5" i="1"/>
  <c r="F5" i="1" s="1"/>
  <c r="C5" i="1"/>
  <c r="C4" i="1"/>
  <c r="D5" i="1" l="1"/>
  <c r="F7" i="1"/>
  <c r="H7" i="1"/>
  <c r="J7" i="1"/>
  <c r="L7" i="1"/>
  <c r="N7" i="1"/>
  <c r="P7" i="1"/>
  <c r="C37" i="1"/>
  <c r="D37" i="1" s="1"/>
  <c r="D8" i="1"/>
  <c r="E37" i="1"/>
  <c r="F37" i="1" s="1"/>
  <c r="F26" i="1"/>
  <c r="F25" i="1"/>
  <c r="F24" i="1"/>
  <c r="F23" i="1" s="1"/>
  <c r="F18" i="1"/>
  <c r="F17" i="1"/>
  <c r="F16" i="1"/>
  <c r="F15" i="1"/>
  <c r="F13" i="1"/>
  <c r="F12" i="1"/>
  <c r="F11" i="1"/>
  <c r="F10" i="1"/>
  <c r="F9" i="1"/>
  <c r="F8" i="1"/>
  <c r="G37" i="1"/>
  <c r="H37" i="1" s="1"/>
  <c r="H26" i="1"/>
  <c r="H25" i="1"/>
  <c r="H24" i="1"/>
  <c r="H23" i="1" s="1"/>
  <c r="H18" i="1"/>
  <c r="H17" i="1"/>
  <c r="H16" i="1"/>
  <c r="H15" i="1"/>
  <c r="H13" i="1"/>
  <c r="H12" i="1"/>
  <c r="H11" i="1"/>
  <c r="H10" i="1"/>
  <c r="H9" i="1"/>
  <c r="H8" i="1"/>
  <c r="I37" i="1"/>
  <c r="J37" i="1" s="1"/>
  <c r="J26" i="1"/>
  <c r="J25" i="1"/>
  <c r="J24" i="1"/>
  <c r="J23" i="1" s="1"/>
  <c r="J18" i="1"/>
  <c r="J17" i="1"/>
  <c r="J16" i="1"/>
  <c r="J15" i="1"/>
  <c r="J13" i="1"/>
  <c r="J12" i="1"/>
  <c r="J11" i="1"/>
  <c r="J10" i="1"/>
  <c r="J9" i="1"/>
  <c r="J8" i="1"/>
  <c r="K37" i="1"/>
  <c r="L37" i="1" s="1"/>
  <c r="L26" i="1"/>
  <c r="L25" i="1"/>
  <c r="L24" i="1"/>
  <c r="L23" i="1" s="1"/>
  <c r="L18" i="1"/>
  <c r="L17" i="1"/>
  <c r="L16" i="1"/>
  <c r="L15" i="1"/>
  <c r="L13" i="1"/>
  <c r="L12" i="1"/>
  <c r="L11" i="1"/>
  <c r="L10" i="1"/>
  <c r="L9" i="1"/>
  <c r="L8" i="1"/>
  <c r="M37" i="1"/>
  <c r="N37" i="1" s="1"/>
  <c r="N26" i="1"/>
  <c r="N25" i="1"/>
  <c r="N24" i="1"/>
  <c r="N23" i="1" s="1"/>
  <c r="M18" i="1"/>
  <c r="N17" i="1"/>
  <c r="N16" i="1"/>
  <c r="N15" i="1"/>
  <c r="N13" i="1"/>
  <c r="N12" i="1"/>
  <c r="N11" i="1"/>
  <c r="N10" i="1"/>
  <c r="N9" i="1"/>
  <c r="N8" i="1"/>
  <c r="O37" i="1"/>
  <c r="P37" i="1" s="1"/>
  <c r="P26" i="1"/>
  <c r="P25" i="1"/>
  <c r="P24" i="1"/>
  <c r="P23" i="1" s="1"/>
  <c r="P18" i="1"/>
  <c r="P17" i="1"/>
  <c r="P16" i="1"/>
  <c r="P15" i="1"/>
  <c r="P13" i="1"/>
  <c r="P12" i="1"/>
  <c r="P11" i="1"/>
  <c r="P10" i="1"/>
  <c r="P9" i="1"/>
  <c r="P8" i="1"/>
  <c r="D9" i="1"/>
  <c r="D10" i="1"/>
  <c r="D11" i="1"/>
  <c r="D12" i="1"/>
  <c r="D13" i="1"/>
  <c r="D14" i="1"/>
  <c r="D15" i="1"/>
  <c r="D16" i="1"/>
  <c r="D17" i="1"/>
  <c r="F22" i="1"/>
  <c r="F21" i="1"/>
  <c r="F20" i="1"/>
  <c r="F19" i="1" s="1"/>
  <c r="H22" i="1"/>
  <c r="H21" i="1"/>
  <c r="H19" i="1" s="1"/>
  <c r="J22" i="1"/>
  <c r="J21" i="1"/>
  <c r="J19" i="1" s="1"/>
  <c r="N22" i="1"/>
  <c r="N21" i="1"/>
  <c r="N19" i="1" s="1"/>
  <c r="P22" i="1"/>
  <c r="P21" i="1"/>
  <c r="P19" i="1" s="1"/>
  <c r="D20" i="1"/>
  <c r="D21" i="1"/>
  <c r="D22" i="1"/>
  <c r="D24" i="1"/>
  <c r="D25" i="1"/>
  <c r="D26" i="1"/>
  <c r="N24" i="3"/>
  <c r="O25" i="2"/>
  <c r="C25" i="2" s="1"/>
  <c r="D30" i="1"/>
  <c r="F32" i="1"/>
  <c r="F31" i="1"/>
  <c r="F30" i="1"/>
  <c r="H30" i="1"/>
  <c r="J32" i="1"/>
  <c r="J31" i="1"/>
  <c r="J30" i="1"/>
  <c r="L32" i="1"/>
  <c r="L31" i="1"/>
  <c r="L30" i="1"/>
  <c r="N32" i="1"/>
  <c r="N31" i="1"/>
  <c r="N30" i="1"/>
  <c r="P30" i="1"/>
  <c r="D31" i="1"/>
  <c r="D32" i="1"/>
  <c r="D33" i="1"/>
  <c r="F35" i="1"/>
  <c r="F34" i="1"/>
  <c r="F33" i="1"/>
  <c r="H35" i="1"/>
  <c r="H34" i="1"/>
  <c r="H33" i="1"/>
  <c r="L33" i="1"/>
  <c r="N30" i="3"/>
  <c r="O31" i="2"/>
  <c r="D34" i="1"/>
  <c r="D35" i="1"/>
  <c r="F38" i="1"/>
  <c r="H38" i="1"/>
  <c r="J38" i="1"/>
  <c r="L38" i="1"/>
  <c r="N38" i="1"/>
  <c r="P38" i="1"/>
  <c r="C68" i="1"/>
  <c r="D68" i="1" s="1"/>
  <c r="D39" i="1"/>
  <c r="E68" i="1"/>
  <c r="F68" i="1" s="1"/>
  <c r="F57" i="1"/>
  <c r="F56" i="1"/>
  <c r="F55" i="1"/>
  <c r="F54" i="1" s="1"/>
  <c r="F49" i="1"/>
  <c r="F48" i="1"/>
  <c r="F47" i="1"/>
  <c r="F46" i="1"/>
  <c r="F44" i="1"/>
  <c r="F43" i="1"/>
  <c r="F42" i="1"/>
  <c r="F41" i="1"/>
  <c r="F40" i="1"/>
  <c r="F39" i="1"/>
  <c r="G68" i="1"/>
  <c r="H68" i="1" s="1"/>
  <c r="H57" i="1"/>
  <c r="H56" i="1"/>
  <c r="H55" i="1"/>
  <c r="H54" i="1" s="1"/>
  <c r="H49" i="1"/>
  <c r="H48" i="1"/>
  <c r="H47" i="1"/>
  <c r="H46" i="1"/>
  <c r="H44" i="1"/>
  <c r="H43" i="1"/>
  <c r="H42" i="1"/>
  <c r="H41" i="1"/>
  <c r="H40" i="1"/>
  <c r="H39" i="1"/>
  <c r="I68" i="1"/>
  <c r="J68" i="1" s="1"/>
  <c r="J57" i="1"/>
  <c r="J56" i="1"/>
  <c r="J55" i="1"/>
  <c r="J54" i="1" s="1"/>
  <c r="J49" i="1"/>
  <c r="J48" i="1"/>
  <c r="J47" i="1"/>
  <c r="J46" i="1"/>
  <c r="J44" i="1"/>
  <c r="J43" i="1"/>
  <c r="J42" i="1"/>
  <c r="J41" i="1"/>
  <c r="J40" i="1"/>
  <c r="J39" i="1"/>
  <c r="K68" i="1"/>
  <c r="L68" i="1" s="1"/>
  <c r="L57" i="1"/>
  <c r="L56" i="1"/>
  <c r="L55" i="1"/>
  <c r="L54" i="1" s="1"/>
  <c r="L49" i="1"/>
  <c r="L48" i="1"/>
  <c r="L47" i="1"/>
  <c r="L46" i="1"/>
  <c r="L44" i="1"/>
  <c r="L43" i="1"/>
  <c r="L42" i="1"/>
  <c r="L41" i="1"/>
  <c r="L40" i="1"/>
  <c r="L39" i="1"/>
  <c r="M68" i="1"/>
  <c r="N68" i="1" s="1"/>
  <c r="M49" i="1"/>
  <c r="N48" i="1"/>
  <c r="N47" i="1"/>
  <c r="N46" i="1"/>
  <c r="N44" i="1"/>
  <c r="N43" i="1"/>
  <c r="N42" i="1"/>
  <c r="N41" i="1"/>
  <c r="N40" i="1"/>
  <c r="N39" i="1"/>
  <c r="O68" i="1"/>
  <c r="P68" i="1" s="1"/>
  <c r="P57" i="1"/>
  <c r="P56" i="1"/>
  <c r="P55" i="1"/>
  <c r="P54" i="1" s="1"/>
  <c r="P49" i="1"/>
  <c r="P48" i="1"/>
  <c r="P47" i="1"/>
  <c r="P46" i="1"/>
  <c r="P44" i="1"/>
  <c r="P43" i="1"/>
  <c r="P42" i="1"/>
  <c r="P41" i="1"/>
  <c r="P40" i="1"/>
  <c r="P39" i="1"/>
  <c r="D40" i="1"/>
  <c r="D41" i="1"/>
  <c r="D42" i="1"/>
  <c r="D43" i="1"/>
  <c r="D44" i="1"/>
  <c r="D45" i="1"/>
  <c r="D46" i="1"/>
  <c r="D47" i="1"/>
  <c r="D48" i="1"/>
  <c r="E48" i="2"/>
  <c r="F53" i="1"/>
  <c r="F52" i="1"/>
  <c r="F51" i="1"/>
  <c r="F50" i="1" s="1"/>
  <c r="H53" i="1"/>
  <c r="H52" i="1"/>
  <c r="H50" i="1" s="1"/>
  <c r="J53" i="1"/>
  <c r="J52" i="1"/>
  <c r="J50" i="1" s="1"/>
  <c r="P53" i="1"/>
  <c r="P52" i="1"/>
  <c r="P50" i="1" s="1"/>
  <c r="D51" i="1"/>
  <c r="D52" i="1"/>
  <c r="D53" i="1"/>
  <c r="D55" i="1"/>
  <c r="D56" i="1"/>
  <c r="D57" i="1"/>
  <c r="C56" i="2"/>
  <c r="G54" i="2"/>
  <c r="C54" i="2" s="1"/>
  <c r="D61" i="1"/>
  <c r="F63" i="1"/>
  <c r="F62" i="1"/>
  <c r="F61" i="1"/>
  <c r="H61" i="1"/>
  <c r="J63" i="1"/>
  <c r="J62" i="1"/>
  <c r="J61" i="1"/>
  <c r="L63" i="1"/>
  <c r="L62" i="1"/>
  <c r="L61" i="1"/>
  <c r="N62" i="1"/>
  <c r="N61" i="1"/>
  <c r="P61" i="1"/>
  <c r="D62" i="1"/>
  <c r="D63" i="1"/>
  <c r="D64" i="1"/>
  <c r="F66" i="1"/>
  <c r="F65" i="1"/>
  <c r="F64" i="1"/>
  <c r="H66" i="1"/>
  <c r="H65" i="1"/>
  <c r="H64" i="1"/>
  <c r="L64" i="1"/>
  <c r="D65" i="1"/>
  <c r="D66" i="1"/>
  <c r="F69" i="1"/>
  <c r="H69" i="1"/>
  <c r="J69" i="1"/>
  <c r="L69" i="1"/>
  <c r="N69" i="1"/>
  <c r="P69" i="1"/>
  <c r="C99" i="1"/>
  <c r="D99" i="1" s="1"/>
  <c r="D70" i="1"/>
  <c r="F367" i="1"/>
  <c r="F366" i="1"/>
  <c r="F365" i="1"/>
  <c r="F364" i="1" s="1"/>
  <c r="F336" i="1"/>
  <c r="F335" i="1"/>
  <c r="F334" i="1"/>
  <c r="F333" i="1" s="1"/>
  <c r="F305" i="1"/>
  <c r="F304" i="1"/>
  <c r="F303" i="1"/>
  <c r="F302" i="1" s="1"/>
  <c r="F274" i="1"/>
  <c r="F273" i="1"/>
  <c r="F272" i="1"/>
  <c r="F271" i="1" s="1"/>
  <c r="F243" i="1"/>
  <c r="F242" i="1"/>
  <c r="F241" i="1"/>
  <c r="F240" i="1" s="1"/>
  <c r="F212" i="1"/>
  <c r="F211" i="1"/>
  <c r="F210" i="1"/>
  <c r="F209" i="1" s="1"/>
  <c r="F181" i="1"/>
  <c r="F180" i="1"/>
  <c r="F179" i="1"/>
  <c r="F178" i="1" s="1"/>
  <c r="F150" i="1"/>
  <c r="F149" i="1"/>
  <c r="F148" i="1"/>
  <c r="F147" i="1" s="1"/>
  <c r="F119" i="1"/>
  <c r="F118" i="1"/>
  <c r="F117" i="1"/>
  <c r="F116" i="1" s="1"/>
  <c r="E99" i="1"/>
  <c r="F99" i="1" s="1"/>
  <c r="F88" i="1"/>
  <c r="F87" i="1"/>
  <c r="F86" i="1"/>
  <c r="F85" i="1" s="1"/>
  <c r="F80" i="1"/>
  <c r="F79" i="1"/>
  <c r="F78" i="1"/>
  <c r="F77" i="1"/>
  <c r="F75" i="1"/>
  <c r="F74" i="1"/>
  <c r="F73" i="1"/>
  <c r="F72" i="1"/>
  <c r="F71" i="1"/>
  <c r="F70" i="1"/>
  <c r="H367" i="1"/>
  <c r="H364" i="1" s="1"/>
  <c r="H336" i="1"/>
  <c r="H333" i="1" s="1"/>
  <c r="H305" i="1"/>
  <c r="H302" i="1" s="1"/>
  <c r="H274" i="1"/>
  <c r="H271" i="1" s="1"/>
  <c r="H243" i="1"/>
  <c r="H240" i="1" s="1"/>
  <c r="H212" i="1"/>
  <c r="H209" i="1" s="1"/>
  <c r="H181" i="1"/>
  <c r="H178" i="1" s="1"/>
  <c r="H150" i="1"/>
  <c r="H147" i="1" s="1"/>
  <c r="H119" i="1"/>
  <c r="G99" i="1"/>
  <c r="H99" i="1" s="1"/>
  <c r="H88" i="1"/>
  <c r="H87" i="1"/>
  <c r="H86" i="1"/>
  <c r="H85" i="1" s="1"/>
  <c r="H80" i="1"/>
  <c r="H79" i="1"/>
  <c r="H78" i="1"/>
  <c r="H77" i="1"/>
  <c r="H75" i="1"/>
  <c r="H74" i="1"/>
  <c r="H73" i="1"/>
  <c r="H72" i="1"/>
  <c r="H71" i="1"/>
  <c r="H70" i="1"/>
  <c r="J367" i="1"/>
  <c r="J336" i="1"/>
  <c r="J335" i="1"/>
  <c r="J305" i="1"/>
  <c r="J304" i="1"/>
  <c r="J303" i="1"/>
  <c r="J302" i="1" s="1"/>
  <c r="J274" i="1"/>
  <c r="J243" i="1"/>
  <c r="J242" i="1"/>
  <c r="J212" i="1"/>
  <c r="J211" i="1"/>
  <c r="J181" i="1"/>
  <c r="J180" i="1"/>
  <c r="J150" i="1"/>
  <c r="J149" i="1"/>
  <c r="J119" i="1"/>
  <c r="J118" i="1"/>
  <c r="I99" i="1"/>
  <c r="J99" i="1" s="1"/>
  <c r="J88" i="1"/>
  <c r="J87" i="1"/>
  <c r="J80" i="1"/>
  <c r="J79" i="1"/>
  <c r="J78" i="1"/>
  <c r="J77" i="1"/>
  <c r="J75" i="1"/>
  <c r="J74" i="1"/>
  <c r="J73" i="1"/>
  <c r="J72" i="1"/>
  <c r="J71" i="1"/>
  <c r="J70" i="1"/>
  <c r="L367" i="1"/>
  <c r="L366" i="1"/>
  <c r="L365" i="1"/>
  <c r="L364" i="1" s="1"/>
  <c r="L336" i="1"/>
  <c r="L335" i="1"/>
  <c r="L334" i="1"/>
  <c r="L333" i="1" s="1"/>
  <c r="L305" i="1"/>
  <c r="L304" i="1"/>
  <c r="L303" i="1"/>
  <c r="L302" i="1" s="1"/>
  <c r="L274" i="1"/>
  <c r="L273" i="1"/>
  <c r="L272" i="1"/>
  <c r="L271" i="1" s="1"/>
  <c r="L243" i="1"/>
  <c r="L242" i="1"/>
  <c r="L241" i="1"/>
  <c r="L240" i="1" s="1"/>
  <c r="L212" i="1"/>
  <c r="L211" i="1"/>
  <c r="L210" i="1"/>
  <c r="L209" i="1" s="1"/>
  <c r="L181" i="1"/>
  <c r="L180" i="1"/>
  <c r="L179" i="1"/>
  <c r="L178" i="1" s="1"/>
  <c r="L150" i="1"/>
  <c r="L149" i="1"/>
  <c r="L148" i="1"/>
  <c r="L147" i="1" s="1"/>
  <c r="L119" i="1"/>
  <c r="L118" i="1"/>
  <c r="L117" i="1"/>
  <c r="L116" i="1" s="1"/>
  <c r="K99" i="1"/>
  <c r="L99" i="1" s="1"/>
  <c r="L88" i="1"/>
  <c r="L87" i="1"/>
  <c r="L86" i="1"/>
  <c r="L85" i="1" s="1"/>
  <c r="L80" i="1"/>
  <c r="L79" i="1"/>
  <c r="L78" i="1"/>
  <c r="L77" i="1"/>
  <c r="L75" i="1"/>
  <c r="L74" i="1"/>
  <c r="L73" i="1"/>
  <c r="L72" i="1"/>
  <c r="L71" i="1"/>
  <c r="L70" i="1"/>
  <c r="N367" i="1"/>
  <c r="N366" i="1"/>
  <c r="N365" i="1"/>
  <c r="N364" i="1" s="1"/>
  <c r="N336" i="1"/>
  <c r="N335" i="1"/>
  <c r="N334" i="1"/>
  <c r="N333" i="1" s="1"/>
  <c r="N305" i="1"/>
  <c r="N304" i="1"/>
  <c r="N303" i="1"/>
  <c r="N302" i="1" s="1"/>
  <c r="N274" i="1"/>
  <c r="N273" i="1"/>
  <c r="N272" i="1"/>
  <c r="N271" i="1" s="1"/>
  <c r="N243" i="1"/>
  <c r="N242" i="1"/>
  <c r="N241" i="1"/>
  <c r="N240" i="1" s="1"/>
  <c r="N212" i="1"/>
  <c r="N211" i="1"/>
  <c r="N210" i="1"/>
  <c r="N209" i="1" s="1"/>
  <c r="N181" i="1"/>
  <c r="N180" i="1"/>
  <c r="N179" i="1"/>
  <c r="N178" i="1" s="1"/>
  <c r="N150" i="1"/>
  <c r="N149" i="1"/>
  <c r="N148" i="1"/>
  <c r="N147" i="1" s="1"/>
  <c r="N119" i="1"/>
  <c r="N118" i="1"/>
  <c r="N117" i="1"/>
  <c r="N116" i="1" s="1"/>
  <c r="M99" i="1"/>
  <c r="N99" i="1" s="1"/>
  <c r="N88" i="1"/>
  <c r="N87" i="1"/>
  <c r="N86" i="1"/>
  <c r="N85" i="1" s="1"/>
  <c r="N80" i="1"/>
  <c r="N79" i="1"/>
  <c r="N78" i="1"/>
  <c r="N77" i="1"/>
  <c r="N75" i="1"/>
  <c r="N74" i="1"/>
  <c r="N73" i="1"/>
  <c r="N72" i="1"/>
  <c r="N71" i="1"/>
  <c r="N70" i="1"/>
  <c r="P367" i="1"/>
  <c r="P366" i="1"/>
  <c r="P365" i="1"/>
  <c r="P364" i="1" s="1"/>
  <c r="P336" i="1"/>
  <c r="P335" i="1"/>
  <c r="P334" i="1"/>
  <c r="P333" i="1" s="1"/>
  <c r="P305" i="1"/>
  <c r="P304" i="1"/>
  <c r="P303" i="1"/>
  <c r="P302" i="1" s="1"/>
  <c r="P274" i="1"/>
  <c r="P273" i="1"/>
  <c r="P272" i="1"/>
  <c r="P271" i="1" s="1"/>
  <c r="P243" i="1"/>
  <c r="P242" i="1"/>
  <c r="P241" i="1"/>
  <c r="P240" i="1" s="1"/>
  <c r="P212" i="1"/>
  <c r="P211" i="1"/>
  <c r="P210" i="1"/>
  <c r="P209" i="1" s="1"/>
  <c r="P181" i="1"/>
  <c r="P180" i="1"/>
  <c r="P179" i="1"/>
  <c r="P178" i="1" s="1"/>
  <c r="P150" i="1"/>
  <c r="P149" i="1"/>
  <c r="P148" i="1"/>
  <c r="P147" i="1" s="1"/>
  <c r="P119" i="1"/>
  <c r="P118" i="1"/>
  <c r="P117" i="1"/>
  <c r="P116" i="1" s="1"/>
  <c r="O99" i="1"/>
  <c r="P99" i="1" s="1"/>
  <c r="P88" i="1"/>
  <c r="P87" i="1"/>
  <c r="P86" i="1"/>
  <c r="P85" i="1" s="1"/>
  <c r="P80" i="1"/>
  <c r="P79" i="1"/>
  <c r="P78" i="1"/>
  <c r="P77" i="1"/>
  <c r="P75" i="1"/>
  <c r="P74" i="1"/>
  <c r="P73" i="1"/>
  <c r="P72" i="1"/>
  <c r="P71" i="1"/>
  <c r="P70" i="1"/>
  <c r="D71" i="1"/>
  <c r="D72" i="1"/>
  <c r="D73" i="1"/>
  <c r="D74" i="1"/>
  <c r="D75" i="1"/>
  <c r="D76" i="1"/>
  <c r="D77" i="1"/>
  <c r="D78" i="1"/>
  <c r="D79" i="1"/>
  <c r="D80" i="1"/>
  <c r="F84" i="1"/>
  <c r="F83" i="1"/>
  <c r="F82" i="1"/>
  <c r="F81" i="1" s="1"/>
  <c r="H84" i="1"/>
  <c r="H83" i="1"/>
  <c r="H81" i="1" s="1"/>
  <c r="J84" i="1"/>
  <c r="J83" i="1"/>
  <c r="J81" i="1" s="1"/>
  <c r="P84" i="1"/>
  <c r="P83" i="1"/>
  <c r="P81" i="1" s="1"/>
  <c r="D82" i="1"/>
  <c r="F17" i="3"/>
  <c r="G18" i="2"/>
  <c r="H17" i="3"/>
  <c r="I18" i="2"/>
  <c r="I17" i="2" s="1"/>
  <c r="D83" i="1"/>
  <c r="D84" i="1"/>
  <c r="D86" i="1"/>
  <c r="H21" i="3"/>
  <c r="I22" i="2"/>
  <c r="J86" i="1"/>
  <c r="J85" i="1" s="1"/>
  <c r="D87" i="1"/>
  <c r="D88" i="1"/>
  <c r="D92" i="1"/>
  <c r="F94" i="1"/>
  <c r="F93" i="1"/>
  <c r="F92" i="1"/>
  <c r="H92" i="1"/>
  <c r="J94" i="1"/>
  <c r="J93" i="1"/>
  <c r="J92" i="1"/>
  <c r="L92" i="1"/>
  <c r="N94" i="1"/>
  <c r="N93" i="1"/>
  <c r="N92" i="1"/>
  <c r="P92" i="1"/>
  <c r="D93" i="1"/>
  <c r="D94" i="1"/>
  <c r="D95" i="1"/>
  <c r="F97" i="1"/>
  <c r="F96" i="1"/>
  <c r="F95" i="1"/>
  <c r="H97" i="1"/>
  <c r="H96" i="1"/>
  <c r="H95" i="1"/>
  <c r="L95" i="1"/>
  <c r="D96" i="1"/>
  <c r="D97" i="1"/>
  <c r="F100" i="1"/>
  <c r="H100" i="1"/>
  <c r="J100" i="1"/>
  <c r="L100" i="1"/>
  <c r="N100" i="1"/>
  <c r="P100" i="1"/>
  <c r="C130" i="1"/>
  <c r="D130" i="1" s="1"/>
  <c r="D101" i="1"/>
  <c r="E130" i="1"/>
  <c r="F130" i="1" s="1"/>
  <c r="F111" i="1"/>
  <c r="F110" i="1"/>
  <c r="F109" i="1"/>
  <c r="F108" i="1"/>
  <c r="F106" i="1"/>
  <c r="F105" i="1"/>
  <c r="F104" i="1"/>
  <c r="F103" i="1"/>
  <c r="F102" i="1"/>
  <c r="F101" i="1"/>
  <c r="G130" i="1"/>
  <c r="H130" i="1" s="1"/>
  <c r="H111" i="1"/>
  <c r="H110" i="1"/>
  <c r="H109" i="1"/>
  <c r="H108" i="1"/>
  <c r="H106" i="1"/>
  <c r="H105" i="1"/>
  <c r="H104" i="1"/>
  <c r="H103" i="1"/>
  <c r="H102" i="1"/>
  <c r="H101" i="1"/>
  <c r="I130" i="1"/>
  <c r="J130" i="1" s="1"/>
  <c r="J111" i="1"/>
  <c r="J110" i="1"/>
  <c r="J109" i="1"/>
  <c r="J108" i="1"/>
  <c r="J106" i="1"/>
  <c r="J105" i="1"/>
  <c r="J104" i="1"/>
  <c r="J103" i="1"/>
  <c r="J102" i="1"/>
  <c r="J101" i="1"/>
  <c r="K130" i="1"/>
  <c r="L130" i="1" s="1"/>
  <c r="L111" i="1"/>
  <c r="L110" i="1"/>
  <c r="L109" i="1"/>
  <c r="L108" i="1"/>
  <c r="L106" i="1"/>
  <c r="L105" i="1"/>
  <c r="L104" i="1"/>
  <c r="L103" i="1"/>
  <c r="L102" i="1"/>
  <c r="L101" i="1"/>
  <c r="M130" i="1"/>
  <c r="N130" i="1" s="1"/>
  <c r="N111" i="1"/>
  <c r="N110" i="1"/>
  <c r="N109" i="1"/>
  <c r="N108" i="1"/>
  <c r="N106" i="1"/>
  <c r="N105" i="1"/>
  <c r="N104" i="1"/>
  <c r="N103" i="1"/>
  <c r="N102" i="1"/>
  <c r="N101" i="1"/>
  <c r="O130" i="1"/>
  <c r="P130" i="1" s="1"/>
  <c r="P111" i="1"/>
  <c r="P110" i="1"/>
  <c r="P109" i="1"/>
  <c r="P108" i="1"/>
  <c r="P106" i="1"/>
  <c r="P105" i="1"/>
  <c r="P104" i="1"/>
  <c r="P103" i="1"/>
  <c r="P102" i="1"/>
  <c r="P101" i="1"/>
  <c r="D102" i="1"/>
  <c r="D103" i="1"/>
  <c r="D104" i="1"/>
  <c r="D105" i="1"/>
  <c r="D106" i="1"/>
  <c r="D107" i="1"/>
  <c r="D108" i="1"/>
  <c r="D109" i="1"/>
  <c r="D110" i="1"/>
  <c r="D111" i="1"/>
  <c r="F115" i="1"/>
  <c r="F112" i="1"/>
  <c r="N115" i="1"/>
  <c r="N114" i="1"/>
  <c r="N112" i="1" s="1"/>
  <c r="P115" i="1"/>
  <c r="P114" i="1"/>
  <c r="P112" i="1" s="1"/>
  <c r="D113" i="1"/>
  <c r="I106" i="2"/>
  <c r="I47" i="2"/>
  <c r="D114" i="1"/>
  <c r="I107" i="2"/>
  <c r="I48" i="2"/>
  <c r="J114" i="1"/>
  <c r="J112" i="1" s="1"/>
  <c r="D115" i="1"/>
  <c r="D117" i="1"/>
  <c r="I110" i="2"/>
  <c r="I51" i="2"/>
  <c r="J117" i="1"/>
  <c r="J116" i="1" s="1"/>
  <c r="D118" i="1"/>
  <c r="D119" i="1"/>
  <c r="D123" i="1"/>
  <c r="F125" i="1"/>
  <c r="F124" i="1"/>
  <c r="F123" i="1"/>
  <c r="H123" i="1"/>
  <c r="J125" i="1"/>
  <c r="J124" i="1"/>
  <c r="J123" i="1"/>
  <c r="L125" i="1"/>
  <c r="L124" i="1"/>
  <c r="L123" i="1"/>
  <c r="N125" i="1"/>
  <c r="N124" i="1"/>
  <c r="N123" i="1"/>
  <c r="P123" i="1"/>
  <c r="D124" i="1"/>
  <c r="D125" i="1"/>
  <c r="D126" i="1"/>
  <c r="F128" i="1"/>
  <c r="F127" i="1"/>
  <c r="F126" i="1"/>
  <c r="H128" i="1"/>
  <c r="H127" i="1"/>
  <c r="H126" i="1"/>
  <c r="L126" i="1"/>
  <c r="D127" i="1"/>
  <c r="D128" i="1"/>
  <c r="F131" i="1"/>
  <c r="H131" i="1"/>
  <c r="J131" i="1"/>
  <c r="L131" i="1"/>
  <c r="N131" i="1"/>
  <c r="P131" i="1"/>
  <c r="C161" i="1"/>
  <c r="D161" i="1" s="1"/>
  <c r="D132" i="1"/>
  <c r="E161" i="1"/>
  <c r="F161" i="1" s="1"/>
  <c r="F142" i="1"/>
  <c r="F141" i="1"/>
  <c r="F140" i="1"/>
  <c r="F139" i="1"/>
  <c r="F138" i="1"/>
  <c r="F137" i="1"/>
  <c r="F136" i="1"/>
  <c r="F135" i="1"/>
  <c r="F134" i="1"/>
  <c r="F133" i="1"/>
  <c r="F132" i="1"/>
  <c r="G161" i="1"/>
  <c r="H161" i="1" s="1"/>
  <c r="H142" i="1"/>
  <c r="H141" i="1"/>
  <c r="H140" i="1"/>
  <c r="H139" i="1"/>
  <c r="H137" i="1"/>
  <c r="H136" i="1"/>
  <c r="H135" i="1"/>
  <c r="H134" i="1"/>
  <c r="H133" i="1"/>
  <c r="H132" i="1"/>
  <c r="I161" i="1"/>
  <c r="J161" i="1" s="1"/>
  <c r="J142" i="1"/>
  <c r="J141" i="1"/>
  <c r="J140" i="1"/>
  <c r="J139" i="1"/>
  <c r="J137" i="1"/>
  <c r="J136" i="1"/>
  <c r="J135" i="1"/>
  <c r="J134" i="1"/>
  <c r="J133" i="1"/>
  <c r="J132" i="1"/>
  <c r="K161" i="1"/>
  <c r="L161" i="1" s="1"/>
  <c r="L142" i="1"/>
  <c r="L141" i="1"/>
  <c r="L140" i="1"/>
  <c r="L139" i="1"/>
  <c r="L137" i="1"/>
  <c r="L136" i="1"/>
  <c r="L135" i="1"/>
  <c r="L134" i="1"/>
  <c r="L133" i="1"/>
  <c r="L132" i="1"/>
  <c r="M161" i="1"/>
  <c r="N161" i="1" s="1"/>
  <c r="N142" i="1"/>
  <c r="N141" i="1"/>
  <c r="N140" i="1"/>
  <c r="N139" i="1"/>
  <c r="N137" i="1"/>
  <c r="N136" i="1"/>
  <c r="N135" i="1"/>
  <c r="N134" i="1"/>
  <c r="N133" i="1"/>
  <c r="N132" i="1"/>
  <c r="O161" i="1"/>
  <c r="P161" i="1" s="1"/>
  <c r="P142" i="1"/>
  <c r="P141" i="1"/>
  <c r="P140" i="1"/>
  <c r="P139" i="1"/>
  <c r="P137" i="1"/>
  <c r="P136" i="1"/>
  <c r="P135" i="1"/>
  <c r="P134" i="1"/>
  <c r="P133" i="1"/>
  <c r="P132" i="1"/>
  <c r="D133" i="1"/>
  <c r="D134" i="1"/>
  <c r="D135" i="1"/>
  <c r="D136" i="1"/>
  <c r="D137" i="1"/>
  <c r="D138" i="1"/>
  <c r="D139" i="1"/>
  <c r="D140" i="1"/>
  <c r="D141" i="1"/>
  <c r="D142" i="1"/>
  <c r="E105" i="2"/>
  <c r="K106" i="2"/>
  <c r="L146" i="1"/>
  <c r="L143" i="1" s="1"/>
  <c r="M106" i="2"/>
  <c r="M105" i="2" s="1"/>
  <c r="N146" i="1"/>
  <c r="N145" i="1"/>
  <c r="N143" i="1" s="1"/>
  <c r="O106" i="2"/>
  <c r="O105" i="2" s="1"/>
  <c r="P146" i="1"/>
  <c r="P145" i="1"/>
  <c r="P143" i="1" s="1"/>
  <c r="D144" i="1"/>
  <c r="D145" i="1"/>
  <c r="I108" i="2"/>
  <c r="J145" i="1"/>
  <c r="J143" i="1" s="1"/>
  <c r="D146" i="1"/>
  <c r="F110" i="2"/>
  <c r="C110" i="2"/>
  <c r="D110" i="2" s="1"/>
  <c r="E109" i="2"/>
  <c r="H110" i="2"/>
  <c r="G109" i="2"/>
  <c r="L110" i="2"/>
  <c r="K109" i="2"/>
  <c r="N110" i="2"/>
  <c r="M109" i="2"/>
  <c r="P110" i="2"/>
  <c r="O109" i="2"/>
  <c r="D148" i="1"/>
  <c r="I111" i="2"/>
  <c r="J148" i="1"/>
  <c r="J147" i="1" s="1"/>
  <c r="D149" i="1"/>
  <c r="D150" i="1"/>
  <c r="C145" i="2"/>
  <c r="E142" i="2"/>
  <c r="G142" i="2"/>
  <c r="H145" i="2" s="1"/>
  <c r="I142" i="2"/>
  <c r="J145" i="2" s="1"/>
  <c r="K142" i="2"/>
  <c r="L145" i="2" s="1"/>
  <c r="L142" i="2" s="1"/>
  <c r="M142" i="2"/>
  <c r="N145" i="2" s="1"/>
  <c r="O142" i="2"/>
  <c r="P145" i="2" s="1"/>
  <c r="D154" i="1"/>
  <c r="E148" i="2"/>
  <c r="F156" i="1"/>
  <c r="F155" i="1"/>
  <c r="F154" i="1"/>
  <c r="G148" i="2"/>
  <c r="H154" i="1"/>
  <c r="I148" i="2"/>
  <c r="J156" i="1"/>
  <c r="J155" i="1"/>
  <c r="J154" i="1"/>
  <c r="K148" i="2"/>
  <c r="L156" i="1"/>
  <c r="L155" i="1"/>
  <c r="L154" i="1"/>
  <c r="M148" i="2"/>
  <c r="N156" i="1"/>
  <c r="N155" i="1"/>
  <c r="N154" i="1"/>
  <c r="O148" i="2"/>
  <c r="P154" i="1"/>
  <c r="D155" i="1"/>
  <c r="D156" i="1"/>
  <c r="D157" i="1"/>
  <c r="F159" i="1"/>
  <c r="F158" i="1"/>
  <c r="F157" i="1"/>
  <c r="G120" i="2"/>
  <c r="H159" i="1"/>
  <c r="H158" i="1"/>
  <c r="H157" i="1"/>
  <c r="L157" i="1"/>
  <c r="D158" i="1"/>
  <c r="D159" i="1"/>
  <c r="F162" i="1"/>
  <c r="H162" i="1"/>
  <c r="J162" i="1"/>
  <c r="L162" i="1"/>
  <c r="N162" i="1"/>
  <c r="P162" i="1"/>
  <c r="C192" i="1"/>
  <c r="D192" i="1" s="1"/>
  <c r="D163" i="1"/>
  <c r="E192" i="1"/>
  <c r="F192" i="1" s="1"/>
  <c r="F173" i="1"/>
  <c r="F172" i="1"/>
  <c r="F171" i="1"/>
  <c r="F170" i="1"/>
  <c r="F168" i="1"/>
  <c r="F167" i="1"/>
  <c r="F166" i="1"/>
  <c r="F165" i="1"/>
  <c r="F164" i="1"/>
  <c r="F163" i="1"/>
  <c r="G192" i="1"/>
  <c r="H192" i="1" s="1"/>
  <c r="H173" i="1"/>
  <c r="H172" i="1"/>
  <c r="H171" i="1"/>
  <c r="H170" i="1"/>
  <c r="H168" i="1"/>
  <c r="H167" i="1"/>
  <c r="H166" i="1"/>
  <c r="H165" i="1"/>
  <c r="H164" i="1"/>
  <c r="H163" i="1"/>
  <c r="I192" i="1"/>
  <c r="J192" i="1" s="1"/>
  <c r="J173" i="1"/>
  <c r="J172" i="1"/>
  <c r="J171" i="1"/>
  <c r="J170" i="1"/>
  <c r="J168" i="1"/>
  <c r="J167" i="1"/>
  <c r="J166" i="1"/>
  <c r="J165" i="1"/>
  <c r="J164" i="1"/>
  <c r="J163" i="1"/>
  <c r="K192" i="1"/>
  <c r="L192" i="1" s="1"/>
  <c r="L173" i="1"/>
  <c r="L172" i="1"/>
  <c r="L171" i="1"/>
  <c r="L170" i="1"/>
  <c r="L168" i="1"/>
  <c r="L167" i="1"/>
  <c r="L166" i="1"/>
  <c r="L165" i="1"/>
  <c r="L164" i="1"/>
  <c r="L163" i="1"/>
  <c r="M192" i="1"/>
  <c r="N192" i="1" s="1"/>
  <c r="N173" i="1"/>
  <c r="N172" i="1"/>
  <c r="N171" i="1"/>
  <c r="N170" i="1"/>
  <c r="N168" i="1"/>
  <c r="N167" i="1"/>
  <c r="N166" i="1"/>
  <c r="N165" i="1"/>
  <c r="N164" i="1"/>
  <c r="N163" i="1"/>
  <c r="O192" i="1"/>
  <c r="P192" i="1" s="1"/>
  <c r="P173" i="1"/>
  <c r="P172" i="1"/>
  <c r="P171" i="1"/>
  <c r="P170" i="1"/>
  <c r="P168" i="1"/>
  <c r="P167" i="1"/>
  <c r="P166" i="1"/>
  <c r="P165" i="1"/>
  <c r="P164" i="1"/>
  <c r="P163" i="1"/>
  <c r="D164" i="1"/>
  <c r="D165" i="1"/>
  <c r="D166" i="1"/>
  <c r="D167" i="1"/>
  <c r="D168" i="1"/>
  <c r="D169" i="1"/>
  <c r="D170" i="1"/>
  <c r="D171" i="1"/>
  <c r="D172" i="1"/>
  <c r="D173" i="1"/>
  <c r="F177" i="1"/>
  <c r="F176" i="1"/>
  <c r="F175" i="1"/>
  <c r="F174" i="1" s="1"/>
  <c r="J177" i="1"/>
  <c r="J176" i="1"/>
  <c r="J174" i="1" s="1"/>
  <c r="N177" i="1"/>
  <c r="N176" i="1"/>
  <c r="N174" i="1" s="1"/>
  <c r="P177" i="1"/>
  <c r="P176" i="1"/>
  <c r="P174" i="1" s="1"/>
  <c r="D175" i="1"/>
  <c r="D176" i="1"/>
  <c r="D177" i="1"/>
  <c r="D179" i="1"/>
  <c r="J179" i="1"/>
  <c r="J178" i="1" s="1"/>
  <c r="D180" i="1"/>
  <c r="D181" i="1"/>
  <c r="D185" i="1"/>
  <c r="F187" i="1"/>
  <c r="F186" i="1"/>
  <c r="F185" i="1"/>
  <c r="H185" i="1"/>
  <c r="J187" i="1"/>
  <c r="J186" i="1"/>
  <c r="J185" i="1"/>
  <c r="L187" i="1"/>
  <c r="L186" i="1"/>
  <c r="L185" i="1"/>
  <c r="N187" i="1"/>
  <c r="N186" i="1"/>
  <c r="N185" i="1"/>
  <c r="P185" i="1"/>
  <c r="D186" i="1"/>
  <c r="D187" i="1"/>
  <c r="D188" i="1"/>
  <c r="F190" i="1"/>
  <c r="F189" i="1"/>
  <c r="F188" i="1"/>
  <c r="H190" i="1"/>
  <c r="H189" i="1"/>
  <c r="H188" i="1"/>
  <c r="L188" i="1"/>
  <c r="D189" i="1"/>
  <c r="D190" i="1"/>
  <c r="F193" i="1"/>
  <c r="H193" i="1"/>
  <c r="J193" i="1"/>
  <c r="L193" i="1"/>
  <c r="N193" i="1"/>
  <c r="P193" i="1"/>
  <c r="C223" i="1"/>
  <c r="D223" i="1" s="1"/>
  <c r="D194" i="1"/>
  <c r="E223" i="1"/>
  <c r="F223" i="1" s="1"/>
  <c r="F204" i="1"/>
  <c r="F203" i="1"/>
  <c r="F202" i="1"/>
  <c r="F201" i="1"/>
  <c r="F199" i="1"/>
  <c r="F198" i="1"/>
  <c r="F197" i="1"/>
  <c r="F196" i="1"/>
  <c r="F195" i="1"/>
  <c r="F194" i="1"/>
  <c r="G223" i="1"/>
  <c r="H223" i="1" s="1"/>
  <c r="H204" i="1"/>
  <c r="H203" i="1"/>
  <c r="H202" i="1"/>
  <c r="H201" i="1"/>
  <c r="H199" i="1"/>
  <c r="H198" i="1"/>
  <c r="H197" i="1"/>
  <c r="H196" i="1"/>
  <c r="H195" i="1"/>
  <c r="H194" i="1"/>
  <c r="I223" i="1"/>
  <c r="J223" i="1" s="1"/>
  <c r="J204" i="1"/>
  <c r="J203" i="1"/>
  <c r="J202" i="1"/>
  <c r="J201" i="1"/>
  <c r="J199" i="1"/>
  <c r="J198" i="1"/>
  <c r="J197" i="1"/>
  <c r="J196" i="1"/>
  <c r="J195" i="1"/>
  <c r="J194" i="1"/>
  <c r="K223" i="1"/>
  <c r="L223" i="1" s="1"/>
  <c r="L204" i="1"/>
  <c r="L203" i="1"/>
  <c r="L202" i="1"/>
  <c r="L201" i="1"/>
  <c r="L199" i="1"/>
  <c r="L198" i="1"/>
  <c r="L197" i="1"/>
  <c r="L196" i="1"/>
  <c r="L195" i="1"/>
  <c r="L194" i="1"/>
  <c r="M223" i="1"/>
  <c r="N223" i="1" s="1"/>
  <c r="N204" i="1"/>
  <c r="N203" i="1"/>
  <c r="N202" i="1"/>
  <c r="N201" i="1"/>
  <c r="N199" i="1"/>
  <c r="N198" i="1"/>
  <c r="N197" i="1"/>
  <c r="N196" i="1"/>
  <c r="N195" i="1"/>
  <c r="N194" i="1"/>
  <c r="O223" i="1"/>
  <c r="P223" i="1" s="1"/>
  <c r="P204" i="1"/>
  <c r="P203" i="1"/>
  <c r="P202" i="1"/>
  <c r="P201" i="1"/>
  <c r="P199" i="1"/>
  <c r="P198" i="1"/>
  <c r="P197" i="1"/>
  <c r="P196" i="1"/>
  <c r="P195" i="1"/>
  <c r="P194" i="1"/>
  <c r="D195" i="1"/>
  <c r="D196" i="1"/>
  <c r="D197" i="1"/>
  <c r="D198" i="1"/>
  <c r="D199" i="1"/>
  <c r="D200" i="1"/>
  <c r="D201" i="1"/>
  <c r="D202" i="1"/>
  <c r="D203" i="1"/>
  <c r="D204" i="1"/>
  <c r="E137" i="2"/>
  <c r="F208" i="1"/>
  <c r="F207" i="1"/>
  <c r="F206" i="1"/>
  <c r="F205" i="1" s="1"/>
  <c r="I137" i="2"/>
  <c r="J137" i="2" s="1"/>
  <c r="J208" i="1"/>
  <c r="J207" i="1"/>
  <c r="J205" i="1" s="1"/>
  <c r="D206" i="1"/>
  <c r="I138" i="2"/>
  <c r="I77" i="2"/>
  <c r="D207" i="1"/>
  <c r="D208" i="1"/>
  <c r="F141" i="2"/>
  <c r="C141" i="2"/>
  <c r="D141" i="2" s="1"/>
  <c r="D210" i="1"/>
  <c r="I81" i="2"/>
  <c r="J210" i="1"/>
  <c r="J209" i="1" s="1"/>
  <c r="D211" i="1"/>
  <c r="D212" i="1"/>
  <c r="D216" i="1"/>
  <c r="F218" i="1"/>
  <c r="F217" i="1"/>
  <c r="F216" i="1"/>
  <c r="H216" i="1"/>
  <c r="J218" i="1"/>
  <c r="J217" i="1"/>
  <c r="J216" i="1"/>
  <c r="L218" i="1"/>
  <c r="L217" i="1"/>
  <c r="N218" i="1"/>
  <c r="N217" i="1"/>
  <c r="N216" i="1"/>
  <c r="P216" i="1"/>
  <c r="D217" i="1"/>
  <c r="D218" i="1"/>
  <c r="D219" i="1"/>
  <c r="F221" i="1"/>
  <c r="F220" i="1"/>
  <c r="F219" i="1"/>
  <c r="H221" i="1"/>
  <c r="H220" i="1"/>
  <c r="H219" i="1"/>
  <c r="L219" i="1"/>
  <c r="D220" i="1"/>
  <c r="D221" i="1"/>
  <c r="E154" i="2"/>
  <c r="F224" i="1"/>
  <c r="G154" i="2"/>
  <c r="H224" i="1"/>
  <c r="I154" i="2"/>
  <c r="J224" i="1"/>
  <c r="K154" i="2"/>
  <c r="L224" i="1"/>
  <c r="M154" i="2"/>
  <c r="N224" i="1"/>
  <c r="O154" i="2"/>
  <c r="P224" i="1"/>
  <c r="C254" i="1"/>
  <c r="D254" i="1" s="1"/>
  <c r="D225" i="1"/>
  <c r="E155" i="2"/>
  <c r="E254" i="1"/>
  <c r="F254" i="1" s="1"/>
  <c r="F235" i="1"/>
  <c r="F234" i="1"/>
  <c r="F233" i="1"/>
  <c r="F232" i="1"/>
  <c r="F230" i="1"/>
  <c r="F229" i="1"/>
  <c r="F228" i="1"/>
  <c r="F227" i="1"/>
  <c r="F226" i="1"/>
  <c r="F225" i="1"/>
  <c r="G155" i="2"/>
  <c r="G254" i="1"/>
  <c r="H254" i="1" s="1"/>
  <c r="H235" i="1"/>
  <c r="H234" i="1"/>
  <c r="H233" i="1"/>
  <c r="H232" i="1"/>
  <c r="H230" i="1"/>
  <c r="H229" i="1"/>
  <c r="H228" i="1"/>
  <c r="H227" i="1"/>
  <c r="H226" i="1"/>
  <c r="H225" i="1"/>
  <c r="I155" i="2"/>
  <c r="I254" i="1"/>
  <c r="J254" i="1" s="1"/>
  <c r="J235" i="1"/>
  <c r="J234" i="1"/>
  <c r="J233" i="1"/>
  <c r="J232" i="1"/>
  <c r="J230" i="1"/>
  <c r="J229" i="1"/>
  <c r="J228" i="1"/>
  <c r="J227" i="1"/>
  <c r="J226" i="1"/>
  <c r="J225" i="1"/>
  <c r="K155" i="2"/>
  <c r="K254" i="1"/>
  <c r="L254" i="1" s="1"/>
  <c r="L235" i="1"/>
  <c r="L234" i="1"/>
  <c r="L233" i="1"/>
  <c r="L232" i="1"/>
  <c r="L230" i="1"/>
  <c r="L229" i="1"/>
  <c r="L228" i="1"/>
  <c r="L227" i="1"/>
  <c r="L226" i="1"/>
  <c r="L225" i="1"/>
  <c r="M155" i="2"/>
  <c r="M254" i="1"/>
  <c r="N254" i="1" s="1"/>
  <c r="N235" i="1"/>
  <c r="N234" i="1"/>
  <c r="N233" i="1"/>
  <c r="N232" i="1"/>
  <c r="N230" i="1"/>
  <c r="N229" i="1"/>
  <c r="N228" i="1"/>
  <c r="N227" i="1"/>
  <c r="N226" i="1"/>
  <c r="N225" i="1"/>
  <c r="O155" i="2"/>
  <c r="O254" i="1"/>
  <c r="P254" i="1" s="1"/>
  <c r="P235" i="1"/>
  <c r="P234" i="1"/>
  <c r="P233" i="1"/>
  <c r="P232" i="1"/>
  <c r="P230" i="1"/>
  <c r="P229" i="1"/>
  <c r="P228" i="1"/>
  <c r="P227" i="1"/>
  <c r="P226" i="1"/>
  <c r="P225" i="1"/>
  <c r="D226" i="1"/>
  <c r="D227" i="1"/>
  <c r="D228" i="1"/>
  <c r="D229" i="1"/>
  <c r="D230" i="1"/>
  <c r="D231" i="1"/>
  <c r="D232" i="1"/>
  <c r="D233" i="1"/>
  <c r="D234" i="1"/>
  <c r="D235" i="1"/>
  <c r="F239" i="1"/>
  <c r="F238" i="1"/>
  <c r="F237" i="1"/>
  <c r="F236" i="1" s="1"/>
  <c r="D237" i="1"/>
  <c r="D238" i="1"/>
  <c r="D239" i="1"/>
  <c r="D241" i="1"/>
  <c r="J241" i="1"/>
  <c r="J240" i="1" s="1"/>
  <c r="D242" i="1"/>
  <c r="D243" i="1"/>
  <c r="D247" i="1"/>
  <c r="F249" i="1"/>
  <c r="F248" i="1"/>
  <c r="F247" i="1"/>
  <c r="H247" i="1"/>
  <c r="J249" i="1"/>
  <c r="J248" i="1"/>
  <c r="J247" i="1"/>
  <c r="L249" i="1"/>
  <c r="L248" i="1"/>
  <c r="L247" i="1"/>
  <c r="N249" i="1"/>
  <c r="N248" i="1"/>
  <c r="N247" i="1"/>
  <c r="P247" i="1"/>
  <c r="D248" i="1"/>
  <c r="D249" i="1"/>
  <c r="D250" i="1"/>
  <c r="F252" i="1"/>
  <c r="F251" i="1"/>
  <c r="F250" i="1"/>
  <c r="H252" i="1"/>
  <c r="H251" i="1"/>
  <c r="H250" i="1"/>
  <c r="L250" i="1"/>
  <c r="D251" i="1"/>
  <c r="D252" i="1"/>
  <c r="F255" i="1"/>
  <c r="H255" i="1"/>
  <c r="J255" i="1"/>
  <c r="L255" i="1"/>
  <c r="N255" i="1"/>
  <c r="P255" i="1"/>
  <c r="C285" i="1"/>
  <c r="D285" i="1" s="1"/>
  <c r="D256" i="1"/>
  <c r="E285" i="1"/>
  <c r="F285" i="1" s="1"/>
  <c r="F266" i="1"/>
  <c r="F265" i="1"/>
  <c r="F264" i="1"/>
  <c r="F263" i="1"/>
  <c r="F261" i="1"/>
  <c r="F260" i="1"/>
  <c r="F259" i="1"/>
  <c r="F258" i="1"/>
  <c r="F257" i="1"/>
  <c r="F256" i="1"/>
  <c r="G285" i="1"/>
  <c r="H285" i="1" s="1"/>
  <c r="H266" i="1"/>
  <c r="H265" i="1"/>
  <c r="H264" i="1"/>
  <c r="H263" i="1"/>
  <c r="H261" i="1"/>
  <c r="H260" i="1"/>
  <c r="H259" i="1"/>
  <c r="H258" i="1"/>
  <c r="H257" i="1"/>
  <c r="H256" i="1"/>
  <c r="I285" i="1"/>
  <c r="J285" i="1" s="1"/>
  <c r="J266" i="1"/>
  <c r="J265" i="1"/>
  <c r="J264" i="1"/>
  <c r="J263" i="1"/>
  <c r="J261" i="1"/>
  <c r="J260" i="1"/>
  <c r="J259" i="1"/>
  <c r="J258" i="1"/>
  <c r="J257" i="1"/>
  <c r="J256" i="1"/>
  <c r="K285" i="1"/>
  <c r="L285" i="1" s="1"/>
  <c r="L266" i="1"/>
  <c r="L265" i="1"/>
  <c r="L264" i="1"/>
  <c r="L263" i="1"/>
  <c r="L261" i="1"/>
  <c r="L260" i="1"/>
  <c r="L259" i="1"/>
  <c r="L258" i="1"/>
  <c r="L257" i="1"/>
  <c r="L256" i="1"/>
  <c r="M285" i="1"/>
  <c r="N285" i="1" s="1"/>
  <c r="N266" i="1"/>
  <c r="N265" i="1"/>
  <c r="N264" i="1"/>
  <c r="N263" i="1"/>
  <c r="N261" i="1"/>
  <c r="N260" i="1"/>
  <c r="N259" i="1"/>
  <c r="N258" i="1"/>
  <c r="N257" i="1"/>
  <c r="N256" i="1"/>
  <c r="O285" i="1"/>
  <c r="P285" i="1" s="1"/>
  <c r="P266" i="1"/>
  <c r="P265" i="1"/>
  <c r="P264" i="1"/>
  <c r="P263" i="1"/>
  <c r="P261" i="1"/>
  <c r="P260" i="1"/>
  <c r="P259" i="1"/>
  <c r="P258" i="1"/>
  <c r="P257" i="1"/>
  <c r="P256" i="1"/>
  <c r="D257" i="1"/>
  <c r="D258" i="1"/>
  <c r="D259" i="1"/>
  <c r="D260" i="1"/>
  <c r="D261" i="1"/>
  <c r="D262" i="1"/>
  <c r="D263" i="1"/>
  <c r="D264" i="1"/>
  <c r="D265" i="1"/>
  <c r="D266" i="1"/>
  <c r="F270" i="1"/>
  <c r="F269" i="1"/>
  <c r="F268" i="1"/>
  <c r="F267" i="1" s="1"/>
  <c r="H270" i="1"/>
  <c r="H269" i="1"/>
  <c r="H268" i="1"/>
  <c r="H267" i="1" s="1"/>
  <c r="D268" i="1"/>
  <c r="D269" i="1"/>
  <c r="I82" i="2"/>
  <c r="I78" i="2"/>
  <c r="J269" i="1"/>
  <c r="J267" i="1" s="1"/>
  <c r="D270" i="1"/>
  <c r="D272" i="1"/>
  <c r="J272" i="1"/>
  <c r="D273" i="1"/>
  <c r="J273" i="1"/>
  <c r="D274" i="1"/>
  <c r="D278" i="1"/>
  <c r="F280" i="1"/>
  <c r="F279" i="1"/>
  <c r="F278" i="1"/>
  <c r="H278" i="1"/>
  <c r="J280" i="1"/>
  <c r="J279" i="1"/>
  <c r="J278" i="1"/>
  <c r="L280" i="1"/>
  <c r="L279" i="1"/>
  <c r="L278" i="1"/>
  <c r="N280" i="1"/>
  <c r="N279" i="1"/>
  <c r="N278" i="1"/>
  <c r="P278" i="1"/>
  <c r="D279" i="1"/>
  <c r="D280" i="1"/>
  <c r="D281" i="1"/>
  <c r="F283" i="1"/>
  <c r="F282" i="1"/>
  <c r="F281" i="1"/>
  <c r="H283" i="1"/>
  <c r="H282" i="1"/>
  <c r="H281" i="1"/>
  <c r="L281" i="1"/>
  <c r="D282" i="1"/>
  <c r="D283" i="1"/>
  <c r="F286" i="1"/>
  <c r="H286" i="1"/>
  <c r="J286" i="1"/>
  <c r="L286" i="1"/>
  <c r="N286" i="1"/>
  <c r="P286" i="1"/>
  <c r="C316" i="1"/>
  <c r="D316" i="1" s="1"/>
  <c r="D287" i="1"/>
  <c r="E316" i="1"/>
  <c r="F316" i="1" s="1"/>
  <c r="F297" i="1"/>
  <c r="F296" i="1"/>
  <c r="F295" i="1"/>
  <c r="F294" i="1"/>
  <c r="F292" i="1"/>
  <c r="F291" i="1"/>
  <c r="F290" i="1"/>
  <c r="F289" i="1"/>
  <c r="F288" i="1"/>
  <c r="F287" i="1"/>
  <c r="G316" i="1"/>
  <c r="H316" i="1" s="1"/>
  <c r="H297" i="1"/>
  <c r="H296" i="1"/>
  <c r="H295" i="1"/>
  <c r="H294" i="1"/>
  <c r="H292" i="1"/>
  <c r="H291" i="1"/>
  <c r="H290" i="1"/>
  <c r="H289" i="1"/>
  <c r="H288" i="1"/>
  <c r="H287" i="1"/>
  <c r="I316" i="1"/>
  <c r="J316" i="1" s="1"/>
  <c r="J297" i="1"/>
  <c r="J296" i="1"/>
  <c r="J295" i="1"/>
  <c r="J294" i="1"/>
  <c r="J292" i="1"/>
  <c r="J291" i="1"/>
  <c r="J290" i="1"/>
  <c r="J289" i="1"/>
  <c r="J288" i="1"/>
  <c r="J287" i="1"/>
  <c r="K316" i="1"/>
  <c r="L316" i="1" s="1"/>
  <c r="L297" i="1"/>
  <c r="L296" i="1"/>
  <c r="L295" i="1"/>
  <c r="L294" i="1"/>
  <c r="L292" i="1"/>
  <c r="L291" i="1"/>
  <c r="L290" i="1"/>
  <c r="L289" i="1"/>
  <c r="L288" i="1"/>
  <c r="L287" i="1"/>
  <c r="M316" i="1"/>
  <c r="N316" i="1" s="1"/>
  <c r="N297" i="1"/>
  <c r="N296" i="1"/>
  <c r="N295" i="1"/>
  <c r="N294" i="1"/>
  <c r="N292" i="1"/>
  <c r="N291" i="1"/>
  <c r="N290" i="1"/>
  <c r="N289" i="1"/>
  <c r="N288" i="1"/>
  <c r="N287" i="1"/>
  <c r="O316" i="1"/>
  <c r="P316" i="1" s="1"/>
  <c r="P297" i="1"/>
  <c r="P296" i="1"/>
  <c r="P295" i="1"/>
  <c r="P294" i="1"/>
  <c r="P292" i="1"/>
  <c r="P291" i="1"/>
  <c r="P290" i="1"/>
  <c r="P289" i="1"/>
  <c r="P288" i="1"/>
  <c r="P287" i="1"/>
  <c r="D288" i="1"/>
  <c r="D289" i="1"/>
  <c r="D290" i="1"/>
  <c r="D291" i="1"/>
  <c r="D292" i="1"/>
  <c r="D293" i="1"/>
  <c r="D294" i="1"/>
  <c r="D295" i="1"/>
  <c r="D296" i="1"/>
  <c r="D297" i="1"/>
  <c r="F301" i="1"/>
  <c r="F300" i="1"/>
  <c r="F299" i="1"/>
  <c r="F298" i="1" s="1"/>
  <c r="J301" i="1"/>
  <c r="J300" i="1"/>
  <c r="J298" i="1" s="1"/>
  <c r="N301" i="1"/>
  <c r="N300" i="1"/>
  <c r="N298" i="1" s="1"/>
  <c r="P301" i="1"/>
  <c r="P300" i="1"/>
  <c r="P298" i="1" s="1"/>
  <c r="D299" i="1"/>
  <c r="D300" i="1"/>
  <c r="D301" i="1"/>
  <c r="D303" i="1"/>
  <c r="D304" i="1"/>
  <c r="D305" i="1"/>
  <c r="D309" i="1"/>
  <c r="F311" i="1"/>
  <c r="F310" i="1"/>
  <c r="F309" i="1"/>
  <c r="H309" i="1"/>
  <c r="J311" i="1"/>
  <c r="J310" i="1"/>
  <c r="J309" i="1"/>
  <c r="L311" i="1"/>
  <c r="L310" i="1"/>
  <c r="L309" i="1"/>
  <c r="N311" i="1"/>
  <c r="N310" i="1"/>
  <c r="N309" i="1"/>
  <c r="P309" i="1"/>
  <c r="D310" i="1"/>
  <c r="D311" i="1"/>
  <c r="D312" i="1"/>
  <c r="F314" i="1"/>
  <c r="F313" i="1"/>
  <c r="F312" i="1"/>
  <c r="H314" i="1"/>
  <c r="H313" i="1"/>
  <c r="H312" i="1"/>
  <c r="L312" i="1"/>
  <c r="D313" i="1"/>
  <c r="D314" i="1"/>
  <c r="F317" i="1"/>
  <c r="H317" i="1"/>
  <c r="J317" i="1"/>
  <c r="L317" i="1"/>
  <c r="N317" i="1"/>
  <c r="P317" i="1"/>
  <c r="C347" i="1"/>
  <c r="D347" i="1" s="1"/>
  <c r="D318" i="1"/>
  <c r="E347" i="1"/>
  <c r="F347" i="1" s="1"/>
  <c r="F328" i="1"/>
  <c r="F327" i="1"/>
  <c r="F326" i="1"/>
  <c r="F325" i="1"/>
  <c r="F323" i="1"/>
  <c r="F322" i="1"/>
  <c r="F321" i="1"/>
  <c r="F320" i="1"/>
  <c r="F319" i="1"/>
  <c r="F318" i="1"/>
  <c r="G347" i="1"/>
  <c r="H347" i="1" s="1"/>
  <c r="H328" i="1"/>
  <c r="H327" i="1"/>
  <c r="H326" i="1"/>
  <c r="H325" i="1"/>
  <c r="H323" i="1"/>
  <c r="H322" i="1"/>
  <c r="H321" i="1"/>
  <c r="H320" i="1"/>
  <c r="H319" i="1"/>
  <c r="H318" i="1"/>
  <c r="I347" i="1"/>
  <c r="J347" i="1" s="1"/>
  <c r="J328" i="1"/>
  <c r="J327" i="1"/>
  <c r="J326" i="1"/>
  <c r="J325" i="1"/>
  <c r="J323" i="1"/>
  <c r="J322" i="1"/>
  <c r="J321" i="1"/>
  <c r="J320" i="1"/>
  <c r="J319" i="1"/>
  <c r="J318" i="1"/>
  <c r="K347" i="1"/>
  <c r="L347" i="1" s="1"/>
  <c r="L328" i="1"/>
  <c r="L327" i="1"/>
  <c r="L326" i="1"/>
  <c r="L325" i="1"/>
  <c r="L323" i="1"/>
  <c r="L322" i="1"/>
  <c r="L321" i="1"/>
  <c r="L320" i="1"/>
  <c r="L319" i="1"/>
  <c r="L318" i="1"/>
  <c r="M347" i="1"/>
  <c r="N347" i="1" s="1"/>
  <c r="N328" i="1"/>
  <c r="N327" i="1"/>
  <c r="N326" i="1"/>
  <c r="N325" i="1"/>
  <c r="N323" i="1"/>
  <c r="N322" i="1"/>
  <c r="N321" i="1"/>
  <c r="N320" i="1"/>
  <c r="N319" i="1"/>
  <c r="N318" i="1"/>
  <c r="O347" i="1"/>
  <c r="P347" i="1" s="1"/>
  <c r="P328" i="1"/>
  <c r="P327" i="1"/>
  <c r="P326" i="1"/>
  <c r="P325" i="1"/>
  <c r="P323" i="1"/>
  <c r="P322" i="1"/>
  <c r="P321" i="1"/>
  <c r="P320" i="1"/>
  <c r="P319" i="1"/>
  <c r="P318" i="1"/>
  <c r="D319" i="1"/>
  <c r="D320" i="1"/>
  <c r="D321" i="1"/>
  <c r="D322" i="1"/>
  <c r="D323" i="1"/>
  <c r="D324" i="1"/>
  <c r="D325" i="1"/>
  <c r="D326" i="1"/>
  <c r="D327" i="1"/>
  <c r="D328" i="1"/>
  <c r="F332" i="1"/>
  <c r="F331" i="1"/>
  <c r="F330" i="1"/>
  <c r="F329" i="1" s="1"/>
  <c r="N332" i="1"/>
  <c r="N331" i="1"/>
  <c r="N329" i="1" s="1"/>
  <c r="P332" i="1"/>
  <c r="P331" i="1"/>
  <c r="P329" i="1" s="1"/>
  <c r="D330" i="1"/>
  <c r="D331" i="1"/>
  <c r="J331" i="1"/>
  <c r="J329" i="1" s="1"/>
  <c r="D332" i="1"/>
  <c r="D334" i="1"/>
  <c r="J334" i="1"/>
  <c r="J333" i="1" s="1"/>
  <c r="D335" i="1"/>
  <c r="D336" i="1"/>
  <c r="D340" i="1"/>
  <c r="F342" i="1"/>
  <c r="F341" i="1"/>
  <c r="F340" i="1"/>
  <c r="H340" i="1"/>
  <c r="J342" i="1"/>
  <c r="J341" i="1"/>
  <c r="J340" i="1"/>
  <c r="L342" i="1"/>
  <c r="L341" i="1"/>
  <c r="L340" i="1"/>
  <c r="N342" i="1"/>
  <c r="N341" i="1"/>
  <c r="N340" i="1"/>
  <c r="P340" i="1"/>
  <c r="D341" i="1"/>
  <c r="D342" i="1"/>
  <c r="D343" i="1"/>
  <c r="F345" i="1"/>
  <c r="F344" i="1"/>
  <c r="F343" i="1"/>
  <c r="H345" i="1"/>
  <c r="H344" i="1"/>
  <c r="H343" i="1"/>
  <c r="L343" i="1"/>
  <c r="D344" i="1"/>
  <c r="D345" i="1"/>
  <c r="F348" i="1"/>
  <c r="H348" i="1"/>
  <c r="J348" i="1"/>
  <c r="L348" i="1"/>
  <c r="N348" i="1"/>
  <c r="P348" i="1"/>
  <c r="D349" i="1"/>
  <c r="F359" i="1"/>
  <c r="F358" i="1"/>
  <c r="F357" i="1"/>
  <c r="F356" i="1"/>
  <c r="F354" i="1"/>
  <c r="F353" i="1"/>
  <c r="F352" i="1"/>
  <c r="F351" i="1"/>
  <c r="F350" i="1"/>
  <c r="F349" i="1"/>
  <c r="H359" i="1"/>
  <c r="H358" i="1"/>
  <c r="H357" i="1"/>
  <c r="H356" i="1"/>
  <c r="H354" i="1"/>
  <c r="H353" i="1"/>
  <c r="H352" i="1"/>
  <c r="H351" i="1"/>
  <c r="H350" i="1"/>
  <c r="H349" i="1"/>
  <c r="J359" i="1"/>
  <c r="J358" i="1"/>
  <c r="J357" i="1"/>
  <c r="J356" i="1"/>
  <c r="J354" i="1"/>
  <c r="J353" i="1"/>
  <c r="J352" i="1"/>
  <c r="J351" i="1"/>
  <c r="J350" i="1"/>
  <c r="J349" i="1"/>
  <c r="L359" i="1"/>
  <c r="L358" i="1"/>
  <c r="L357" i="1"/>
  <c r="L356" i="1"/>
  <c r="L354" i="1"/>
  <c r="L353" i="1"/>
  <c r="L352" i="1"/>
  <c r="L351" i="1"/>
  <c r="L350" i="1"/>
  <c r="L349" i="1"/>
  <c r="N359" i="1"/>
  <c r="N358" i="1"/>
  <c r="N357" i="1"/>
  <c r="N356" i="1"/>
  <c r="N354" i="1"/>
  <c r="N353" i="1"/>
  <c r="N352" i="1"/>
  <c r="N351" i="1"/>
  <c r="N350" i="1"/>
  <c r="N349" i="1"/>
  <c r="P359" i="1"/>
  <c r="P358" i="1"/>
  <c r="P357" i="1"/>
  <c r="P356" i="1"/>
  <c r="P354" i="1"/>
  <c r="P353" i="1"/>
  <c r="P352" i="1"/>
  <c r="P351" i="1"/>
  <c r="P350" i="1"/>
  <c r="P349" i="1"/>
  <c r="D350" i="1"/>
  <c r="D351" i="1"/>
  <c r="D352" i="1"/>
  <c r="D353" i="1"/>
  <c r="D354" i="1"/>
  <c r="D355" i="1"/>
  <c r="D356" i="1"/>
  <c r="D357" i="1"/>
  <c r="D358" i="1"/>
  <c r="D359" i="1"/>
  <c r="F363" i="1"/>
  <c r="F362" i="1"/>
  <c r="F361" i="1"/>
  <c r="F360" i="1" s="1"/>
  <c r="N363" i="1"/>
  <c r="N362" i="1"/>
  <c r="N360" i="1" s="1"/>
  <c r="P363" i="1"/>
  <c r="P362" i="1"/>
  <c r="P360" i="1" s="1"/>
  <c r="D361" i="1"/>
  <c r="D362" i="1"/>
  <c r="J362" i="1"/>
  <c r="J360" i="1" s="1"/>
  <c r="D363" i="1"/>
  <c r="D365" i="1"/>
  <c r="J365" i="1"/>
  <c r="D366" i="1"/>
  <c r="J366" i="1"/>
  <c r="D367" i="1"/>
  <c r="D371" i="1"/>
  <c r="F373" i="1"/>
  <c r="F372" i="1"/>
  <c r="F371" i="1"/>
  <c r="H371" i="1"/>
  <c r="J373" i="1"/>
  <c r="J372" i="1"/>
  <c r="J371" i="1"/>
  <c r="L373" i="1"/>
  <c r="L372" i="1"/>
  <c r="L371" i="1"/>
  <c r="N373" i="1"/>
  <c r="N372" i="1"/>
  <c r="N371" i="1"/>
  <c r="P371" i="1"/>
  <c r="D372" i="1"/>
  <c r="D373" i="1"/>
  <c r="D374" i="1"/>
  <c r="F376" i="1"/>
  <c r="F375" i="1"/>
  <c r="F374" i="1"/>
  <c r="H376" i="1"/>
  <c r="H375" i="1"/>
  <c r="H374" i="1"/>
  <c r="L374" i="1"/>
  <c r="D375" i="1"/>
  <c r="D376" i="1"/>
  <c r="F8" i="2"/>
  <c r="F6" i="2"/>
  <c r="H6" i="2"/>
  <c r="J6" i="2"/>
  <c r="L6" i="2"/>
  <c r="N83" i="2"/>
  <c r="N6" i="2"/>
  <c r="P6" i="2"/>
  <c r="D7" i="2"/>
  <c r="F7" i="2"/>
  <c r="H7" i="2"/>
  <c r="J7" i="2"/>
  <c r="L7" i="2"/>
  <c r="N7" i="2"/>
  <c r="P7" i="2"/>
  <c r="D8" i="2"/>
  <c r="H8" i="2"/>
  <c r="J8" i="2"/>
  <c r="L8" i="2"/>
  <c r="N8" i="2"/>
  <c r="P8" i="2"/>
  <c r="D9" i="2"/>
  <c r="F9" i="2"/>
  <c r="H9" i="2"/>
  <c r="J9" i="2"/>
  <c r="L9" i="2"/>
  <c r="N9" i="2"/>
  <c r="P9" i="2"/>
  <c r="D10" i="2"/>
  <c r="F10" i="2"/>
  <c r="H10" i="2"/>
  <c r="J10" i="2"/>
  <c r="L10" i="2"/>
  <c r="N10" i="2"/>
  <c r="P10" i="2"/>
  <c r="D11" i="2"/>
  <c r="F11" i="2"/>
  <c r="H11" i="2"/>
  <c r="J11" i="2"/>
  <c r="L11" i="2"/>
  <c r="N11" i="2"/>
  <c r="P11" i="2"/>
  <c r="D12" i="2"/>
  <c r="F12" i="2"/>
  <c r="H12" i="2"/>
  <c r="J12" i="2"/>
  <c r="L12" i="2"/>
  <c r="N12" i="2"/>
  <c r="P12" i="2"/>
  <c r="D13" i="2"/>
  <c r="F13" i="2"/>
  <c r="H13" i="2"/>
  <c r="J13" i="2"/>
  <c r="L13" i="2"/>
  <c r="N13" i="2"/>
  <c r="P13" i="2"/>
  <c r="D14" i="2"/>
  <c r="F14" i="2"/>
  <c r="H14" i="2"/>
  <c r="J14" i="2"/>
  <c r="L14" i="2"/>
  <c r="N14" i="2"/>
  <c r="P14" i="2"/>
  <c r="D15" i="2"/>
  <c r="F15" i="2"/>
  <c r="H15" i="2"/>
  <c r="J15" i="2"/>
  <c r="L15" i="2"/>
  <c r="N15" i="2"/>
  <c r="P15" i="2"/>
  <c r="F16" i="2"/>
  <c r="H16" i="2"/>
  <c r="J16" i="2"/>
  <c r="L16" i="2"/>
  <c r="P16" i="2"/>
  <c r="F18" i="2"/>
  <c r="D19" i="2"/>
  <c r="F19" i="2"/>
  <c r="J19" i="2"/>
  <c r="N19" i="2"/>
  <c r="P19" i="2"/>
  <c r="D20" i="2"/>
  <c r="F20" i="2"/>
  <c r="J20" i="2"/>
  <c r="N20" i="2"/>
  <c r="P20" i="2"/>
  <c r="F22" i="2"/>
  <c r="H22" i="2"/>
  <c r="L22" i="2"/>
  <c r="N22" i="2"/>
  <c r="P22" i="2"/>
  <c r="D23" i="2"/>
  <c r="F23" i="2"/>
  <c r="H23" i="2"/>
  <c r="J23" i="2"/>
  <c r="L23" i="2"/>
  <c r="N23" i="2"/>
  <c r="P23" i="2"/>
  <c r="D24" i="2"/>
  <c r="F24" i="2"/>
  <c r="H24" i="2"/>
  <c r="J24" i="2"/>
  <c r="L24" i="2"/>
  <c r="N24" i="2"/>
  <c r="P24" i="2"/>
  <c r="F28" i="2"/>
  <c r="H28" i="2"/>
  <c r="J28" i="2"/>
  <c r="L28" i="2"/>
  <c r="N28" i="2"/>
  <c r="P28" i="2"/>
  <c r="D29" i="2"/>
  <c r="F29" i="2"/>
  <c r="J29" i="2"/>
  <c r="L29" i="2"/>
  <c r="N29" i="2"/>
  <c r="D30" i="2"/>
  <c r="F30" i="2"/>
  <c r="J30" i="2"/>
  <c r="L30" i="2"/>
  <c r="N30" i="2"/>
  <c r="F32" i="2"/>
  <c r="H32" i="2"/>
  <c r="F33" i="2"/>
  <c r="H33" i="2"/>
  <c r="F34" i="2"/>
  <c r="H34" i="2"/>
  <c r="J34" i="2"/>
  <c r="L34" i="2"/>
  <c r="N34" i="2"/>
  <c r="P34" i="2"/>
  <c r="D35" i="2"/>
  <c r="F35" i="2"/>
  <c r="H35" i="2"/>
  <c r="J35" i="2"/>
  <c r="L35" i="2"/>
  <c r="N35" i="2"/>
  <c r="P35" i="2"/>
  <c r="D36" i="2"/>
  <c r="F36" i="2"/>
  <c r="H36" i="2"/>
  <c r="J36" i="2"/>
  <c r="L36" i="2"/>
  <c r="N36" i="2"/>
  <c r="P36" i="2"/>
  <c r="D37" i="2"/>
  <c r="F37" i="2"/>
  <c r="H37" i="2"/>
  <c r="J37" i="2"/>
  <c r="L37" i="2"/>
  <c r="N37" i="2"/>
  <c r="P37" i="2"/>
  <c r="D38" i="2"/>
  <c r="F38" i="2"/>
  <c r="H38" i="2"/>
  <c r="J38" i="2"/>
  <c r="L38" i="2"/>
  <c r="N38" i="2"/>
  <c r="P38" i="2"/>
  <c r="D39" i="2"/>
  <c r="F39" i="2"/>
  <c r="H39" i="2"/>
  <c r="J39" i="2"/>
  <c r="L39" i="2"/>
  <c r="N39" i="2"/>
  <c r="P39" i="2"/>
  <c r="D40" i="2"/>
  <c r="F40" i="2"/>
  <c r="H40" i="2"/>
  <c r="J40" i="2"/>
  <c r="L40" i="2"/>
  <c r="N40" i="2"/>
  <c r="P40" i="2"/>
  <c r="D41" i="2"/>
  <c r="F41" i="2"/>
  <c r="H41" i="2"/>
  <c r="J41" i="2"/>
  <c r="L41" i="2"/>
  <c r="N41" i="2"/>
  <c r="P41" i="2"/>
  <c r="D42" i="2"/>
  <c r="F42" i="2"/>
  <c r="H42" i="2"/>
  <c r="J42" i="2"/>
  <c r="L42" i="2"/>
  <c r="N42" i="2"/>
  <c r="P42" i="2"/>
  <c r="D43" i="2"/>
  <c r="F43" i="2"/>
  <c r="H43" i="2"/>
  <c r="J43" i="2"/>
  <c r="L43" i="2"/>
  <c r="N43" i="2"/>
  <c r="P43" i="2"/>
  <c r="D44" i="2"/>
  <c r="F44" i="2"/>
  <c r="H44" i="2"/>
  <c r="J44" i="2"/>
  <c r="L44" i="2"/>
  <c r="N44" i="2"/>
  <c r="P44" i="2"/>
  <c r="D45" i="2"/>
  <c r="F45" i="2"/>
  <c r="H45" i="2"/>
  <c r="J45" i="2"/>
  <c r="L45" i="2"/>
  <c r="N45" i="2"/>
  <c r="P45" i="2"/>
  <c r="H48" i="2"/>
  <c r="N48" i="2"/>
  <c r="P48" i="2"/>
  <c r="D49" i="2"/>
  <c r="H49" i="2"/>
  <c r="L49" i="2"/>
  <c r="L46" i="2" s="1"/>
  <c r="N49" i="2"/>
  <c r="P49" i="2"/>
  <c r="F51" i="2"/>
  <c r="H51" i="2"/>
  <c r="L51" i="2"/>
  <c r="N51" i="2"/>
  <c r="P51" i="2"/>
  <c r="D52" i="2"/>
  <c r="F52" i="2"/>
  <c r="H52" i="2"/>
  <c r="J52" i="2"/>
  <c r="L52" i="2"/>
  <c r="N52" i="2"/>
  <c r="P52" i="2"/>
  <c r="D53" i="2"/>
  <c r="F53" i="2"/>
  <c r="H53" i="2"/>
  <c r="J53" i="2"/>
  <c r="L53" i="2"/>
  <c r="N53" i="2"/>
  <c r="P53" i="2"/>
  <c r="D57" i="2"/>
  <c r="F57" i="2"/>
  <c r="H57" i="2"/>
  <c r="J57" i="2"/>
  <c r="L57" i="2"/>
  <c r="N57" i="2"/>
  <c r="P57" i="2"/>
  <c r="D58" i="2"/>
  <c r="F58" i="2"/>
  <c r="J58" i="2"/>
  <c r="L58" i="2"/>
  <c r="N58" i="2"/>
  <c r="D59" i="2"/>
  <c r="F59" i="2"/>
  <c r="J59" i="2"/>
  <c r="L59" i="2"/>
  <c r="N59" i="2"/>
  <c r="D60" i="2"/>
  <c r="F60" i="2"/>
  <c r="H60" i="2"/>
  <c r="L60" i="2"/>
  <c r="D61" i="2"/>
  <c r="F61" i="2"/>
  <c r="H61" i="2"/>
  <c r="D62" i="2"/>
  <c r="F62" i="2"/>
  <c r="H62" i="2"/>
  <c r="F64" i="2"/>
  <c r="H64" i="2"/>
  <c r="J64" i="2"/>
  <c r="L64" i="2"/>
  <c r="N64" i="2"/>
  <c r="P64" i="2"/>
  <c r="D65" i="2"/>
  <c r="F65" i="2"/>
  <c r="H65" i="2"/>
  <c r="J65" i="2"/>
  <c r="L65" i="2"/>
  <c r="N65" i="2"/>
  <c r="P65" i="2"/>
  <c r="D66" i="2"/>
  <c r="F66" i="2"/>
  <c r="H66" i="2"/>
  <c r="J66" i="2"/>
  <c r="L66" i="2"/>
  <c r="N66" i="2"/>
  <c r="P66" i="2"/>
  <c r="D67" i="2"/>
  <c r="F67" i="2"/>
  <c r="H67" i="2"/>
  <c r="J67" i="2"/>
  <c r="L67" i="2"/>
  <c r="N67" i="2"/>
  <c r="P67" i="2"/>
  <c r="D68" i="2"/>
  <c r="F68" i="2"/>
  <c r="H68" i="2"/>
  <c r="J68" i="2"/>
  <c r="L68" i="2"/>
  <c r="N68" i="2"/>
  <c r="P68" i="2"/>
  <c r="D69" i="2"/>
  <c r="F69" i="2"/>
  <c r="H69" i="2"/>
  <c r="J69" i="2"/>
  <c r="L69" i="2"/>
  <c r="N69" i="2"/>
  <c r="P69" i="2"/>
  <c r="D70" i="2"/>
  <c r="F70" i="2"/>
  <c r="H70" i="2"/>
  <c r="J70" i="2"/>
  <c r="L70" i="2"/>
  <c r="N70" i="2"/>
  <c r="P70" i="2"/>
  <c r="D71" i="2"/>
  <c r="F71" i="2"/>
  <c r="H71" i="2"/>
  <c r="J71" i="2"/>
  <c r="L71" i="2"/>
  <c r="N71" i="2"/>
  <c r="P71" i="2"/>
  <c r="D72" i="2"/>
  <c r="F72" i="2"/>
  <c r="H72" i="2"/>
  <c r="J72" i="2"/>
  <c r="L72" i="2"/>
  <c r="N72" i="2"/>
  <c r="P72" i="2"/>
  <c r="D73" i="2"/>
  <c r="F73" i="2"/>
  <c r="H73" i="2"/>
  <c r="J73" i="2"/>
  <c r="L73" i="2"/>
  <c r="N73" i="2"/>
  <c r="P73" i="2"/>
  <c r="D74" i="2"/>
  <c r="F74" i="2"/>
  <c r="H74" i="2"/>
  <c r="J74" i="2"/>
  <c r="L74" i="2"/>
  <c r="N74" i="2"/>
  <c r="P74" i="2"/>
  <c r="D75" i="2"/>
  <c r="F75" i="2"/>
  <c r="H75" i="2"/>
  <c r="J75" i="2"/>
  <c r="L75" i="2"/>
  <c r="N75" i="2"/>
  <c r="P75" i="2"/>
  <c r="F77" i="2"/>
  <c r="F78" i="2"/>
  <c r="H78" i="2"/>
  <c r="N78" i="2"/>
  <c r="F79" i="2"/>
  <c r="H79" i="2"/>
  <c r="N79" i="2"/>
  <c r="F81" i="2"/>
  <c r="H81" i="2"/>
  <c r="L81" i="2"/>
  <c r="N81" i="2"/>
  <c r="P81" i="2"/>
  <c r="F82" i="2"/>
  <c r="H82" i="2"/>
  <c r="L82" i="2"/>
  <c r="N82" i="2"/>
  <c r="P82" i="2"/>
  <c r="D83" i="2"/>
  <c r="F83" i="2"/>
  <c r="H83" i="2"/>
  <c r="J83" i="2"/>
  <c r="L83" i="2"/>
  <c r="P83" i="2"/>
  <c r="D87" i="2"/>
  <c r="F87" i="2"/>
  <c r="H87" i="2"/>
  <c r="J87" i="2"/>
  <c r="L87" i="2"/>
  <c r="N87" i="2"/>
  <c r="P87" i="2"/>
  <c r="D88" i="2"/>
  <c r="F88" i="2"/>
  <c r="J88" i="2"/>
  <c r="L88" i="2"/>
  <c r="N88" i="2"/>
  <c r="D89" i="2"/>
  <c r="F89" i="2"/>
  <c r="J89" i="2"/>
  <c r="L89" i="2"/>
  <c r="N89" i="2"/>
  <c r="D90" i="2"/>
  <c r="F90" i="2"/>
  <c r="H90" i="2"/>
  <c r="L90" i="2"/>
  <c r="D91" i="2"/>
  <c r="F91" i="2"/>
  <c r="H91" i="2"/>
  <c r="D92" i="2"/>
  <c r="F92" i="2"/>
  <c r="H92" i="2"/>
  <c r="F96" i="2"/>
  <c r="F94" i="2"/>
  <c r="H94" i="2"/>
  <c r="J94" i="2"/>
  <c r="L94" i="2"/>
  <c r="N94" i="2"/>
  <c r="P94" i="2"/>
  <c r="D95" i="2"/>
  <c r="F95" i="2"/>
  <c r="H95" i="2"/>
  <c r="J95" i="2"/>
  <c r="L95" i="2"/>
  <c r="N95" i="2"/>
  <c r="P95" i="2"/>
  <c r="D96" i="2"/>
  <c r="H96" i="2"/>
  <c r="J96" i="2"/>
  <c r="L96" i="2"/>
  <c r="N96" i="2"/>
  <c r="P96" i="2"/>
  <c r="D97" i="2"/>
  <c r="F97" i="2"/>
  <c r="H97" i="2"/>
  <c r="J97" i="2"/>
  <c r="L97" i="2"/>
  <c r="N97" i="2"/>
  <c r="P97" i="2"/>
  <c r="D98" i="2"/>
  <c r="F98" i="2"/>
  <c r="H98" i="2"/>
  <c r="J98" i="2"/>
  <c r="L98" i="2"/>
  <c r="N98" i="2"/>
  <c r="P98" i="2"/>
  <c r="D99" i="2"/>
  <c r="F99" i="2"/>
  <c r="H99" i="2"/>
  <c r="J99" i="2"/>
  <c r="L99" i="2"/>
  <c r="N99" i="2"/>
  <c r="P99" i="2"/>
  <c r="D100" i="2"/>
  <c r="F100" i="2"/>
  <c r="H100" i="2"/>
  <c r="J100" i="2"/>
  <c r="L100" i="2"/>
  <c r="N100" i="2"/>
  <c r="P100" i="2"/>
  <c r="D101" i="2"/>
  <c r="F101" i="2"/>
  <c r="H101" i="2"/>
  <c r="J101" i="2"/>
  <c r="L101" i="2"/>
  <c r="N101" i="2"/>
  <c r="P101" i="2"/>
  <c r="D102" i="2"/>
  <c r="F102" i="2"/>
  <c r="H102" i="2"/>
  <c r="J102" i="2"/>
  <c r="L102" i="2"/>
  <c r="N102" i="2"/>
  <c r="P102" i="2"/>
  <c r="D103" i="2"/>
  <c r="F103" i="2"/>
  <c r="H103" i="2"/>
  <c r="J103" i="2"/>
  <c r="L103" i="2"/>
  <c r="N103" i="2"/>
  <c r="P103" i="2"/>
  <c r="D104" i="2"/>
  <c r="F104" i="2"/>
  <c r="H104" i="2"/>
  <c r="J104" i="2"/>
  <c r="L104" i="2"/>
  <c r="N104" i="2"/>
  <c r="P104" i="2"/>
  <c r="F107" i="2"/>
  <c r="H107" i="2"/>
  <c r="N107" i="2"/>
  <c r="P107" i="2"/>
  <c r="F108" i="2"/>
  <c r="H108" i="2"/>
  <c r="N108" i="2"/>
  <c r="P108" i="2"/>
  <c r="F111" i="2"/>
  <c r="H111" i="2"/>
  <c r="L111" i="2"/>
  <c r="N111" i="2"/>
  <c r="P111" i="2"/>
  <c r="D112" i="2"/>
  <c r="F112" i="2"/>
  <c r="H112" i="2"/>
  <c r="J112" i="2"/>
  <c r="L112" i="2"/>
  <c r="N112" i="2"/>
  <c r="P112" i="2"/>
  <c r="F116" i="2"/>
  <c r="H116" i="2"/>
  <c r="J116" i="2"/>
  <c r="L116" i="2"/>
  <c r="N116" i="2"/>
  <c r="P116" i="2"/>
  <c r="D117" i="2"/>
  <c r="F117" i="2"/>
  <c r="J117" i="2"/>
  <c r="L117" i="2"/>
  <c r="N117" i="2"/>
  <c r="D118" i="2"/>
  <c r="F118" i="2"/>
  <c r="J118" i="2"/>
  <c r="L118" i="2"/>
  <c r="N118" i="2"/>
  <c r="F120" i="2"/>
  <c r="F121" i="2"/>
  <c r="E128" i="2"/>
  <c r="F128" i="2" s="1"/>
  <c r="F127" i="2"/>
  <c r="H127" i="2"/>
  <c r="J127" i="2"/>
  <c r="L127" i="2"/>
  <c r="N127" i="2"/>
  <c r="P127" i="2"/>
  <c r="F133" i="2"/>
  <c r="F131" i="2"/>
  <c r="H131" i="2"/>
  <c r="J131" i="2"/>
  <c r="L131" i="2"/>
  <c r="N131" i="2"/>
  <c r="P131" i="2"/>
  <c r="D132" i="2"/>
  <c r="F132" i="2"/>
  <c r="H132" i="2"/>
  <c r="J132" i="2"/>
  <c r="L132" i="2"/>
  <c r="N132" i="2"/>
  <c r="P132" i="2"/>
  <c r="D133" i="2"/>
  <c r="H133" i="2"/>
  <c r="J133" i="2"/>
  <c r="L133" i="2"/>
  <c r="N133" i="2"/>
  <c r="P133" i="2"/>
  <c r="D134" i="2"/>
  <c r="F134" i="2"/>
  <c r="H134" i="2"/>
  <c r="J134" i="2"/>
  <c r="L134" i="2"/>
  <c r="N134" i="2"/>
  <c r="P134" i="2"/>
  <c r="D135" i="2"/>
  <c r="F135" i="2"/>
  <c r="H135" i="2"/>
  <c r="J135" i="2"/>
  <c r="L135" i="2"/>
  <c r="N135" i="2"/>
  <c r="P135" i="2"/>
  <c r="D136" i="2"/>
  <c r="F136" i="2"/>
  <c r="H136" i="2"/>
  <c r="J136" i="2"/>
  <c r="L136" i="2"/>
  <c r="N136" i="2"/>
  <c r="P136" i="2"/>
  <c r="F138" i="2"/>
  <c r="H138" i="2"/>
  <c r="L138" i="2"/>
  <c r="N138" i="2"/>
  <c r="P138" i="2"/>
  <c r="D139" i="2"/>
  <c r="F139" i="2"/>
  <c r="H139" i="2"/>
  <c r="J139" i="2"/>
  <c r="L139" i="2"/>
  <c r="N139" i="2"/>
  <c r="P139" i="2"/>
  <c r="D140" i="2"/>
  <c r="F140" i="2"/>
  <c r="H140" i="2"/>
  <c r="J140" i="2"/>
  <c r="L140" i="2"/>
  <c r="N140" i="2"/>
  <c r="P140" i="2"/>
  <c r="F143" i="2"/>
  <c r="F144" i="2"/>
  <c r="H144" i="2"/>
  <c r="H142" i="2" s="1"/>
  <c r="J144" i="2"/>
  <c r="J142" i="2" s="1"/>
  <c r="N144" i="2"/>
  <c r="N142" i="2" s="1"/>
  <c r="P144" i="2"/>
  <c r="P142" i="2" s="1"/>
  <c r="D147" i="2"/>
  <c r="F147" i="2"/>
  <c r="H147" i="2"/>
  <c r="J147" i="2"/>
  <c r="L147" i="2"/>
  <c r="N147" i="2"/>
  <c r="P147" i="2"/>
  <c r="D149" i="2"/>
  <c r="F149" i="2"/>
  <c r="H149" i="2"/>
  <c r="J149" i="2"/>
  <c r="L149" i="2"/>
  <c r="N149" i="2"/>
  <c r="P149" i="2"/>
  <c r="F156" i="2"/>
  <c r="H156" i="2"/>
  <c r="L156" i="2"/>
  <c r="D157" i="2"/>
  <c r="F157" i="2"/>
  <c r="H157" i="2"/>
  <c r="D158" i="2"/>
  <c r="F158" i="2"/>
  <c r="H158" i="2"/>
  <c r="I26" i="3"/>
  <c r="E26" i="3"/>
  <c r="O25" i="3"/>
  <c r="M25" i="3"/>
  <c r="I25" i="3"/>
  <c r="I24" i="3" s="1"/>
  <c r="G25" i="3"/>
  <c r="E25" i="3"/>
  <c r="E24" i="3" s="1"/>
  <c r="O19" i="3"/>
  <c r="M19" i="3"/>
  <c r="K19" i="3"/>
  <c r="I19" i="3"/>
  <c r="G19" i="3"/>
  <c r="K18" i="3"/>
  <c r="E23" i="3"/>
  <c r="E22" i="3"/>
  <c r="E19" i="3"/>
  <c r="E17" i="3"/>
  <c r="E7" i="3"/>
  <c r="E5" i="3"/>
  <c r="G23" i="3"/>
  <c r="G22" i="3"/>
  <c r="G5" i="3"/>
  <c r="I23" i="3"/>
  <c r="I22" i="3"/>
  <c r="I5" i="3"/>
  <c r="K23" i="3"/>
  <c r="K22" i="3"/>
  <c r="K5" i="3"/>
  <c r="M23" i="3"/>
  <c r="M5" i="3"/>
  <c r="O23" i="3"/>
  <c r="O5" i="3"/>
  <c r="C6" i="3"/>
  <c r="E6" i="3"/>
  <c r="G6" i="3"/>
  <c r="I6" i="3"/>
  <c r="K6" i="3"/>
  <c r="M6" i="3"/>
  <c r="O6" i="3"/>
  <c r="C7" i="3"/>
  <c r="G7" i="3"/>
  <c r="I7" i="3"/>
  <c r="K7" i="3"/>
  <c r="M7" i="3"/>
  <c r="O7" i="3"/>
  <c r="C8" i="3"/>
  <c r="E8" i="3"/>
  <c r="G8" i="3"/>
  <c r="I8" i="3"/>
  <c r="K8" i="3"/>
  <c r="M8" i="3"/>
  <c r="O8" i="3"/>
  <c r="C9" i="3"/>
  <c r="E9" i="3"/>
  <c r="G9" i="3"/>
  <c r="I9" i="3"/>
  <c r="K9" i="3"/>
  <c r="M9" i="3"/>
  <c r="O9" i="3"/>
  <c r="C10" i="3"/>
  <c r="E10" i="3"/>
  <c r="G10" i="3"/>
  <c r="I10" i="3"/>
  <c r="K10" i="3"/>
  <c r="M10" i="3"/>
  <c r="O10" i="3"/>
  <c r="C11" i="3"/>
  <c r="E11" i="3"/>
  <c r="G11" i="3"/>
  <c r="I11" i="3"/>
  <c r="K11" i="3"/>
  <c r="M11" i="3"/>
  <c r="O11" i="3"/>
  <c r="C12" i="3"/>
  <c r="E12" i="3"/>
  <c r="G12" i="3"/>
  <c r="I12" i="3"/>
  <c r="K12" i="3"/>
  <c r="M12" i="3"/>
  <c r="O12" i="3"/>
  <c r="C13" i="3"/>
  <c r="E13" i="3"/>
  <c r="G13" i="3"/>
  <c r="I13" i="3"/>
  <c r="K13" i="3"/>
  <c r="M13" i="3"/>
  <c r="O13" i="3"/>
  <c r="C14" i="3"/>
  <c r="E14" i="3"/>
  <c r="G14" i="3"/>
  <c r="I14" i="3"/>
  <c r="K14" i="3"/>
  <c r="M14" i="3"/>
  <c r="O14" i="3"/>
  <c r="E15" i="3"/>
  <c r="G15" i="3"/>
  <c r="I15" i="3"/>
  <c r="K15" i="3"/>
  <c r="O15" i="3"/>
  <c r="K17" i="3"/>
  <c r="K16" i="3" s="1"/>
  <c r="M17" i="3"/>
  <c r="O17" i="3"/>
  <c r="C18" i="3"/>
  <c r="E18" i="3"/>
  <c r="G18" i="3"/>
  <c r="I18" i="3"/>
  <c r="M18" i="3"/>
  <c r="O18" i="3"/>
  <c r="C19" i="3"/>
  <c r="E21" i="3"/>
  <c r="E20" i="3" s="1"/>
  <c r="G21" i="3"/>
  <c r="G20" i="3" s="1"/>
  <c r="K21" i="3"/>
  <c r="K20" i="3" s="1"/>
  <c r="M21" i="3"/>
  <c r="O21" i="3"/>
  <c r="C22" i="3"/>
  <c r="M22" i="3"/>
  <c r="O22" i="3"/>
  <c r="C23" i="3"/>
  <c r="C25" i="3"/>
  <c r="K25" i="3"/>
  <c r="C26" i="3"/>
  <c r="G26" i="3"/>
  <c r="K26" i="3"/>
  <c r="M26" i="3"/>
  <c r="O26" i="3"/>
  <c r="E27" i="3"/>
  <c r="G27" i="3"/>
  <c r="I27" i="3"/>
  <c r="K27" i="3"/>
  <c r="M27" i="3"/>
  <c r="O27" i="3"/>
  <c r="C28" i="3"/>
  <c r="E28" i="3"/>
  <c r="I28" i="3"/>
  <c r="K28" i="3"/>
  <c r="M28" i="3"/>
  <c r="C29" i="3"/>
  <c r="E29" i="3"/>
  <c r="I29" i="3"/>
  <c r="K29" i="3"/>
  <c r="M29" i="3"/>
  <c r="E31" i="3"/>
  <c r="G31" i="3"/>
  <c r="E32" i="3"/>
  <c r="G32" i="3"/>
  <c r="C91" i="5"/>
  <c r="C93" i="5" s="1"/>
  <c r="V13" i="6"/>
  <c r="R11" i="6"/>
  <c r="R13" i="6"/>
  <c r="R229" i="8"/>
  <c r="R209" i="8"/>
  <c r="N17" i="8"/>
  <c r="X278" i="8"/>
  <c r="X62" i="8"/>
  <c r="Z278" i="8"/>
  <c r="Z62" i="8"/>
  <c r="AB278" i="8"/>
  <c r="AB62" i="8"/>
  <c r="AD278" i="8"/>
  <c r="AD62" i="8"/>
  <c r="AF278" i="8"/>
  <c r="AF62" i="8"/>
  <c r="AH278" i="8"/>
  <c r="AH62" i="8"/>
  <c r="AJ278" i="8"/>
  <c r="AJ62" i="8"/>
  <c r="N21" i="8"/>
  <c r="X282" i="8"/>
  <c r="X67" i="8"/>
  <c r="Z282" i="8"/>
  <c r="Z280" i="8" s="1"/>
  <c r="AA280" i="8" s="1"/>
  <c r="Z67" i="8"/>
  <c r="Z65" i="8" s="1"/>
  <c r="AA65" i="8" s="1"/>
  <c r="AB282" i="8"/>
  <c r="AB280" i="8" s="1"/>
  <c r="AC280" i="8" s="1"/>
  <c r="AB67" i="8"/>
  <c r="AB65" i="8" s="1"/>
  <c r="AC65" i="8" s="1"/>
  <c r="AD282" i="8"/>
  <c r="AD280" i="8" s="1"/>
  <c r="AE280" i="8" s="1"/>
  <c r="AD67" i="8"/>
  <c r="AD65" i="8" s="1"/>
  <c r="AE65" i="8" s="1"/>
  <c r="AF282" i="8"/>
  <c r="AF280" i="8" s="1"/>
  <c r="AG280" i="8" s="1"/>
  <c r="AF67" i="8"/>
  <c r="AF65" i="8" s="1"/>
  <c r="AG65" i="8" s="1"/>
  <c r="AH282" i="8"/>
  <c r="AH280" i="8" s="1"/>
  <c r="AI280" i="8" s="1"/>
  <c r="AH67" i="8"/>
  <c r="AH65" i="8" s="1"/>
  <c r="AI65" i="8" s="1"/>
  <c r="AJ282" i="8"/>
  <c r="AJ280" i="8" s="1"/>
  <c r="AK280" i="8" s="1"/>
  <c r="AJ67" i="8"/>
  <c r="D33" i="8"/>
  <c r="D37" i="8"/>
  <c r="N37" i="8"/>
  <c r="D41" i="8"/>
  <c r="N41" i="8"/>
  <c r="D49" i="8"/>
  <c r="F49" i="8"/>
  <c r="H49" i="8"/>
  <c r="J49" i="8"/>
  <c r="L49" i="8"/>
  <c r="N49" i="8"/>
  <c r="P49" i="8"/>
  <c r="D53" i="8"/>
  <c r="D57" i="8"/>
  <c r="N57" i="8"/>
  <c r="D61" i="8"/>
  <c r="N61" i="8"/>
  <c r="V122" i="8"/>
  <c r="V120" i="8" s="1"/>
  <c r="W120" i="8" s="1"/>
  <c r="X120" i="8"/>
  <c r="Y120" i="8" s="1"/>
  <c r="X114" i="8"/>
  <c r="Z120" i="8"/>
  <c r="AA120" i="8" s="1"/>
  <c r="Z114" i="8"/>
  <c r="AB120" i="8"/>
  <c r="AC119" i="8" s="1"/>
  <c r="AB114" i="8"/>
  <c r="AD119" i="8"/>
  <c r="AE120" i="8" s="1"/>
  <c r="AD113" i="8"/>
  <c r="AF120" i="8"/>
  <c r="AG120" i="8" s="1"/>
  <c r="AF114" i="8"/>
  <c r="AH120" i="8"/>
  <c r="AI120" i="8" s="1"/>
  <c r="AH114" i="8"/>
  <c r="AJ120" i="8"/>
  <c r="AK120" i="8" s="1"/>
  <c r="AJ114" i="8"/>
  <c r="V127" i="8"/>
  <c r="V125" i="8" s="1"/>
  <c r="W125" i="8" s="1"/>
  <c r="X125" i="8"/>
  <c r="Y125" i="8" s="1"/>
  <c r="F89" i="8"/>
  <c r="H89" i="8"/>
  <c r="J89" i="8"/>
  <c r="L89" i="8"/>
  <c r="N89" i="8"/>
  <c r="P89" i="8"/>
  <c r="N97" i="8"/>
  <c r="D101" i="8"/>
  <c r="N101" i="8"/>
  <c r="D113" i="8"/>
  <c r="D117" i="8"/>
  <c r="N117" i="8"/>
  <c r="D121" i="8"/>
  <c r="N121" i="8"/>
  <c r="D129" i="8"/>
  <c r="F129" i="8"/>
  <c r="H129" i="8"/>
  <c r="J129" i="8"/>
  <c r="L129" i="8"/>
  <c r="N129" i="8"/>
  <c r="P129" i="8"/>
  <c r="D133" i="8"/>
  <c r="D137" i="8"/>
  <c r="N137" i="8"/>
  <c r="V181" i="8"/>
  <c r="V179" i="8" s="1"/>
  <c r="W179" i="8" s="1"/>
  <c r="X179" i="8"/>
  <c r="Y179" i="8" s="1"/>
  <c r="X173" i="8"/>
  <c r="Z179" i="8"/>
  <c r="AA179" i="8" s="1"/>
  <c r="Z173" i="8"/>
  <c r="AB179" i="8"/>
  <c r="AC179" i="8" s="1"/>
  <c r="AB173" i="8"/>
  <c r="AD179" i="8"/>
  <c r="AE179" i="8" s="1"/>
  <c r="AD173" i="8"/>
  <c r="AF179" i="8"/>
  <c r="AG179" i="8" s="1"/>
  <c r="AF173" i="8"/>
  <c r="AH179" i="8"/>
  <c r="AI179" i="8" s="1"/>
  <c r="AH173" i="8"/>
  <c r="D141" i="8"/>
  <c r="N141" i="8"/>
  <c r="V186" i="8"/>
  <c r="V184" i="8" s="1"/>
  <c r="W184" i="8" s="1"/>
  <c r="X184" i="8"/>
  <c r="Y184" i="8" s="1"/>
  <c r="D149" i="8"/>
  <c r="F149" i="8"/>
  <c r="H149" i="8"/>
  <c r="J149" i="8"/>
  <c r="L149" i="8"/>
  <c r="N149" i="8"/>
  <c r="P149" i="8"/>
  <c r="D153" i="8"/>
  <c r="D193" i="8"/>
  <c r="D197" i="8"/>
  <c r="N197" i="8"/>
  <c r="V242" i="8"/>
  <c r="V240" i="8" s="1"/>
  <c r="W240" i="8" s="1"/>
  <c r="X240" i="8"/>
  <c r="Y240" i="8" s="1"/>
  <c r="X234" i="8"/>
  <c r="Z240" i="8"/>
  <c r="AA240" i="8" s="1"/>
  <c r="Z234" i="8"/>
  <c r="AB240" i="8"/>
  <c r="AC240" i="8" s="1"/>
  <c r="AB234" i="8"/>
  <c r="AD240" i="8"/>
  <c r="AE240" i="8" s="1"/>
  <c r="AD234" i="8"/>
  <c r="AF240" i="8"/>
  <c r="AG240" i="8" s="1"/>
  <c r="AF234" i="8"/>
  <c r="AH240" i="8"/>
  <c r="AI240" i="8" s="1"/>
  <c r="AH234" i="8"/>
  <c r="D201" i="8"/>
  <c r="N201" i="8"/>
  <c r="V246" i="8"/>
  <c r="V244" i="8" s="1"/>
  <c r="W244" i="8" s="1"/>
  <c r="X244" i="8"/>
  <c r="Y244" i="8" s="1"/>
  <c r="D209" i="8"/>
  <c r="F209" i="8"/>
  <c r="H209" i="8"/>
  <c r="J209" i="8"/>
  <c r="L209" i="8"/>
  <c r="N209" i="8"/>
  <c r="P209" i="8"/>
  <c r="D213" i="8"/>
  <c r="D217" i="8"/>
  <c r="N217" i="8"/>
  <c r="D221" i="8"/>
  <c r="N221" i="8"/>
  <c r="D229" i="8"/>
  <c r="F229" i="8"/>
  <c r="H229" i="8"/>
  <c r="J229" i="8"/>
  <c r="L229" i="8"/>
  <c r="N229" i="8"/>
  <c r="P229" i="8"/>
  <c r="D233" i="8"/>
  <c r="D237" i="8"/>
  <c r="N237" i="8"/>
  <c r="D241" i="8"/>
  <c r="N241" i="8"/>
  <c r="R229" i="9"/>
  <c r="R209" i="9"/>
  <c r="N17" i="9"/>
  <c r="V276" i="9"/>
  <c r="W276" i="9" s="1"/>
  <c r="X278" i="9"/>
  <c r="X62" i="9"/>
  <c r="Z278" i="9"/>
  <c r="Z62" i="9"/>
  <c r="AB278" i="9"/>
  <c r="AB62" i="9"/>
  <c r="AD278" i="9"/>
  <c r="AD62" i="9"/>
  <c r="AF278" i="9"/>
  <c r="AF62" i="9"/>
  <c r="AH278" i="9"/>
  <c r="AH62" i="9"/>
  <c r="AJ278" i="9"/>
  <c r="AJ62" i="9"/>
  <c r="N21" i="9"/>
  <c r="V280" i="9"/>
  <c r="W280" i="9" s="1"/>
  <c r="X282" i="9"/>
  <c r="X280" i="9" s="1"/>
  <c r="Y280" i="9" s="1"/>
  <c r="X67" i="9"/>
  <c r="Z282" i="9"/>
  <c r="Z280" i="9" s="1"/>
  <c r="AA280" i="9" s="1"/>
  <c r="Z67" i="9"/>
  <c r="Z65" i="9" s="1"/>
  <c r="AA65" i="9" s="1"/>
  <c r="AB282" i="9"/>
  <c r="AB280" i="9" s="1"/>
  <c r="AC280" i="9" s="1"/>
  <c r="AB67" i="9"/>
  <c r="AB65" i="9" s="1"/>
  <c r="AC65" i="9" s="1"/>
  <c r="AD282" i="9"/>
  <c r="AD280" i="9" s="1"/>
  <c r="AE280" i="9" s="1"/>
  <c r="AD67" i="9"/>
  <c r="AD65" i="9" s="1"/>
  <c r="AE65" i="9" s="1"/>
  <c r="AF282" i="9"/>
  <c r="AF280" i="9" s="1"/>
  <c r="AG280" i="9" s="1"/>
  <c r="AF67" i="9"/>
  <c r="AF65" i="9" s="1"/>
  <c r="AG65" i="9" s="1"/>
  <c r="AH282" i="9"/>
  <c r="AH280" i="9" s="1"/>
  <c r="AI280" i="9" s="1"/>
  <c r="AH67" i="9"/>
  <c r="AH65" i="9" s="1"/>
  <c r="AI65" i="9" s="1"/>
  <c r="AJ282" i="9"/>
  <c r="AJ280" i="9" s="1"/>
  <c r="AK280" i="9" s="1"/>
  <c r="AJ67" i="9"/>
  <c r="D33" i="9"/>
  <c r="D37" i="9"/>
  <c r="N37" i="9"/>
  <c r="D41" i="9"/>
  <c r="N41" i="9"/>
  <c r="D49" i="9"/>
  <c r="F49" i="9"/>
  <c r="H49" i="9"/>
  <c r="J49" i="9"/>
  <c r="L49" i="9"/>
  <c r="N49" i="9"/>
  <c r="P49" i="9"/>
  <c r="D53" i="9"/>
  <c r="D57" i="9"/>
  <c r="N57" i="9"/>
  <c r="D61" i="9"/>
  <c r="N61" i="9"/>
  <c r="V122" i="9"/>
  <c r="V120" i="9" s="1"/>
  <c r="W120" i="9" s="1"/>
  <c r="X120" i="9"/>
  <c r="Y120" i="9" s="1"/>
  <c r="X114" i="9"/>
  <c r="Z120" i="9"/>
  <c r="AA120" i="9" s="1"/>
  <c r="Z114" i="9"/>
  <c r="AB120" i="9"/>
  <c r="AC119" i="9" s="1"/>
  <c r="AB114" i="9"/>
  <c r="AD119" i="9"/>
  <c r="AE120" i="9" s="1"/>
  <c r="AD113" i="9"/>
  <c r="AF120" i="9"/>
  <c r="AG120" i="9" s="1"/>
  <c r="AF114" i="9"/>
  <c r="AH120" i="9"/>
  <c r="AI120" i="9" s="1"/>
  <c r="AH114" i="9"/>
  <c r="AJ120" i="9"/>
  <c r="AK120" i="9" s="1"/>
  <c r="AJ114" i="9"/>
  <c r="V127" i="9"/>
  <c r="V125" i="9" s="1"/>
  <c r="W125" i="9" s="1"/>
  <c r="X125" i="9"/>
  <c r="Y125" i="9" s="1"/>
  <c r="F89" i="9"/>
  <c r="H89" i="9"/>
  <c r="J89" i="9"/>
  <c r="L89" i="9"/>
  <c r="N89" i="9"/>
  <c r="P89" i="9"/>
  <c r="N97" i="9"/>
  <c r="D101" i="9"/>
  <c r="N101" i="9"/>
  <c r="D113" i="9"/>
  <c r="D117" i="9"/>
  <c r="N117" i="9"/>
  <c r="D121" i="9"/>
  <c r="N121" i="9"/>
  <c r="D129" i="9"/>
  <c r="F129" i="9"/>
  <c r="H129" i="9"/>
  <c r="J129" i="9"/>
  <c r="L129" i="9"/>
  <c r="N129" i="9"/>
  <c r="P129" i="9"/>
  <c r="D133" i="9"/>
  <c r="D137" i="9"/>
  <c r="N137" i="9"/>
  <c r="V181" i="9"/>
  <c r="V179" i="9" s="1"/>
  <c r="W179" i="9" s="1"/>
  <c r="X179" i="9"/>
  <c r="Y179" i="9" s="1"/>
  <c r="X173" i="9"/>
  <c r="Z179" i="9"/>
  <c r="AA179" i="9" s="1"/>
  <c r="Z173" i="9"/>
  <c r="AB179" i="9"/>
  <c r="AC179" i="9" s="1"/>
  <c r="AB173" i="9"/>
  <c r="AD179" i="9"/>
  <c r="AE179" i="9" s="1"/>
  <c r="AD173" i="9"/>
  <c r="AF179" i="9"/>
  <c r="AG179" i="9" s="1"/>
  <c r="AF173" i="9"/>
  <c r="AH179" i="9"/>
  <c r="AI179" i="9" s="1"/>
  <c r="AH173" i="9"/>
  <c r="D141" i="9"/>
  <c r="N141" i="9"/>
  <c r="V186" i="9"/>
  <c r="V184" i="9" s="1"/>
  <c r="W184" i="9" s="1"/>
  <c r="X184" i="9"/>
  <c r="Y184" i="9" s="1"/>
  <c r="D149" i="9"/>
  <c r="F149" i="9"/>
  <c r="H149" i="9"/>
  <c r="J149" i="9"/>
  <c r="L149" i="9"/>
  <c r="N149" i="9"/>
  <c r="P149" i="9"/>
  <c r="D153" i="9"/>
  <c r="D193" i="9"/>
  <c r="D197" i="9"/>
  <c r="N197" i="9"/>
  <c r="V242" i="9"/>
  <c r="V240" i="9" s="1"/>
  <c r="W240" i="9" s="1"/>
  <c r="X240" i="9"/>
  <c r="Y240" i="9" s="1"/>
  <c r="X234" i="9"/>
  <c r="Z240" i="9"/>
  <c r="AA240" i="9" s="1"/>
  <c r="Z234" i="9"/>
  <c r="AB240" i="9"/>
  <c r="AC240" i="9" s="1"/>
  <c r="AB234" i="9"/>
  <c r="AD240" i="9"/>
  <c r="AE240" i="9" s="1"/>
  <c r="AD234" i="9"/>
  <c r="AF240" i="9"/>
  <c r="AG240" i="9" s="1"/>
  <c r="AF234" i="9"/>
  <c r="AH240" i="9"/>
  <c r="AI240" i="9" s="1"/>
  <c r="AH234" i="9"/>
  <c r="D201" i="9"/>
  <c r="N201" i="9"/>
  <c r="V246" i="9"/>
  <c r="V244" i="9" s="1"/>
  <c r="W244" i="9" s="1"/>
  <c r="X244" i="9"/>
  <c r="Y244" i="9" s="1"/>
  <c r="D209" i="9"/>
  <c r="F209" i="9"/>
  <c r="H209" i="9"/>
  <c r="J209" i="9"/>
  <c r="L209" i="9"/>
  <c r="N209" i="9"/>
  <c r="P209" i="9"/>
  <c r="D213" i="9"/>
  <c r="D217" i="9"/>
  <c r="N217" i="9"/>
  <c r="D221" i="9"/>
  <c r="N221" i="9"/>
  <c r="D229" i="9"/>
  <c r="F229" i="9"/>
  <c r="H229" i="9"/>
  <c r="J229" i="9"/>
  <c r="L229" i="9"/>
  <c r="N229" i="9"/>
  <c r="P229" i="9"/>
  <c r="D233" i="9"/>
  <c r="D237" i="9"/>
  <c r="N237" i="9"/>
  <c r="D241" i="9"/>
  <c r="N241" i="9"/>
  <c r="D26" i="12"/>
  <c r="D29" i="12" s="1"/>
  <c r="C30" i="12" s="1"/>
  <c r="D18" i="12"/>
  <c r="C19" i="12" s="1"/>
  <c r="AA12" i="12" s="1"/>
  <c r="AB12" i="12" s="1"/>
  <c r="E6" i="12"/>
  <c r="N26" i="12"/>
  <c r="N29" i="12" s="1"/>
  <c r="N18" i="12"/>
  <c r="Q26" i="12"/>
  <c r="Q29" i="12" s="1"/>
  <c r="Q18" i="12"/>
  <c r="T26" i="12"/>
  <c r="T29" i="12" s="1"/>
  <c r="T18" i="12"/>
  <c r="W26" i="12"/>
  <c r="W29" i="12" s="1"/>
  <c r="W18" i="12"/>
  <c r="E7" i="12"/>
  <c r="E8" i="12"/>
  <c r="D37" i="12"/>
  <c r="E9" i="12"/>
  <c r="D38" i="12"/>
  <c r="E38" i="12" s="1"/>
  <c r="E10" i="12"/>
  <c r="D39" i="12"/>
  <c r="E39" i="12" s="1"/>
  <c r="E11" i="12"/>
  <c r="D48" i="12"/>
  <c r="E12" i="12"/>
  <c r="E48" i="12" s="1"/>
  <c r="D49" i="12"/>
  <c r="E13" i="12"/>
  <c r="E49" i="12" s="1"/>
  <c r="D50" i="12"/>
  <c r="E14" i="12"/>
  <c r="E50" i="12" s="1"/>
  <c r="D59" i="12"/>
  <c r="E15" i="12"/>
  <c r="E59" i="12" s="1"/>
  <c r="D60" i="12"/>
  <c r="E16" i="12"/>
  <c r="E60" i="12" s="1"/>
  <c r="D61" i="12"/>
  <c r="E17" i="12"/>
  <c r="E61" i="12" s="1"/>
  <c r="F19" i="12"/>
  <c r="AA6" i="12" s="1"/>
  <c r="AB6" i="12" s="1"/>
  <c r="I19" i="12"/>
  <c r="AA7" i="12" s="1"/>
  <c r="AB7" i="12" s="1"/>
  <c r="L19" i="12"/>
  <c r="AA8" i="12" s="1"/>
  <c r="AB8" i="12" s="1"/>
  <c r="O19" i="12"/>
  <c r="AA9" i="12" s="1"/>
  <c r="AB9" i="12" s="1"/>
  <c r="R19" i="12"/>
  <c r="AA10" i="12" s="1"/>
  <c r="AB10" i="12" s="1"/>
  <c r="U19" i="12"/>
  <c r="AA11" i="12" s="1"/>
  <c r="AB11" i="12" s="1"/>
  <c r="G29" i="12"/>
  <c r="F30" i="12" s="1"/>
  <c r="H26" i="12"/>
  <c r="J29" i="12"/>
  <c r="I30" i="12" s="1"/>
  <c r="K26" i="12"/>
  <c r="L30" i="12"/>
  <c r="O30" i="12"/>
  <c r="R30" i="12"/>
  <c r="U30" i="12"/>
  <c r="E27" i="12"/>
  <c r="H27" i="12"/>
  <c r="K27" i="12"/>
  <c r="E28" i="12"/>
  <c r="H28" i="12"/>
  <c r="K28" i="12"/>
  <c r="F41" i="12"/>
  <c r="I41" i="12"/>
  <c r="L41" i="12"/>
  <c r="O41" i="12"/>
  <c r="R41" i="12"/>
  <c r="U41" i="12"/>
  <c r="C51" i="12"/>
  <c r="F52" i="12"/>
  <c r="I52" i="12"/>
  <c r="L52" i="12"/>
  <c r="O52" i="12"/>
  <c r="R52" i="12"/>
  <c r="U52" i="12"/>
  <c r="F63" i="12"/>
  <c r="I63" i="12"/>
  <c r="L63" i="12"/>
  <c r="O63" i="12"/>
  <c r="R63" i="12"/>
  <c r="U63" i="12"/>
  <c r="D278" i="14"/>
  <c r="C278" i="14" s="1"/>
  <c r="C60" i="14"/>
  <c r="D279" i="14"/>
  <c r="C279" i="14" s="1"/>
  <c r="C61" i="14"/>
  <c r="D280" i="14"/>
  <c r="C280" i="14" s="1"/>
  <c r="C62" i="14"/>
  <c r="H3" i="21"/>
  <c r="E3" i="21" s="1"/>
  <c r="K3" i="21"/>
  <c r="N3" i="21"/>
  <c r="Q3" i="21"/>
  <c r="T3" i="21"/>
  <c r="W3" i="21"/>
  <c r="E4" i="21"/>
  <c r="H12" i="21"/>
  <c r="H11" i="21"/>
  <c r="H10" i="21"/>
  <c r="H6" i="21"/>
  <c r="H5" i="21"/>
  <c r="H4" i="21"/>
  <c r="K12" i="21"/>
  <c r="K11" i="21"/>
  <c r="K10" i="21"/>
  <c r="K8" i="21"/>
  <c r="K7" i="21"/>
  <c r="K6" i="21"/>
  <c r="K5" i="21"/>
  <c r="K4" i="21"/>
  <c r="N12" i="21"/>
  <c r="N11" i="21"/>
  <c r="N10" i="21"/>
  <c r="N8" i="21"/>
  <c r="N7" i="21"/>
  <c r="N6" i="21"/>
  <c r="N5" i="21"/>
  <c r="N4" i="21"/>
  <c r="Q12" i="21"/>
  <c r="Q11" i="21"/>
  <c r="Q10" i="21"/>
  <c r="Q8" i="21"/>
  <c r="Q7" i="21"/>
  <c r="Q6" i="21"/>
  <c r="Q5" i="21"/>
  <c r="Q4" i="21"/>
  <c r="T12" i="21"/>
  <c r="T11" i="21"/>
  <c r="T10" i="21"/>
  <c r="T8" i="21"/>
  <c r="T7" i="21"/>
  <c r="T6" i="21"/>
  <c r="T5" i="21"/>
  <c r="T4" i="21"/>
  <c r="W12" i="21"/>
  <c r="W11" i="21"/>
  <c r="W10" i="21"/>
  <c r="W8" i="21"/>
  <c r="W7" i="21"/>
  <c r="W6" i="21"/>
  <c r="W5" i="21"/>
  <c r="W4" i="21"/>
  <c r="E5" i="21"/>
  <c r="E6" i="21"/>
  <c r="E7" i="21"/>
  <c r="E8" i="21"/>
  <c r="H9" i="21"/>
  <c r="H8" i="21"/>
  <c r="E9" i="21"/>
  <c r="E10" i="21"/>
  <c r="E11" i="21"/>
  <c r="E12" i="21"/>
  <c r="E13" i="21"/>
  <c r="H13" i="21"/>
  <c r="K13" i="21"/>
  <c r="N13" i="21"/>
  <c r="Q13" i="21"/>
  <c r="T13" i="21"/>
  <c r="W13" i="21"/>
  <c r="E14" i="21"/>
  <c r="H14" i="21"/>
  <c r="K14" i="21"/>
  <c r="Q14" i="21"/>
  <c r="H15" i="21"/>
  <c r="E15" i="21" s="1"/>
  <c r="K15" i="21"/>
  <c r="N15" i="21"/>
  <c r="Q15" i="21"/>
  <c r="T15" i="21"/>
  <c r="W15" i="21"/>
  <c r="E16" i="21"/>
  <c r="H24" i="21"/>
  <c r="H23" i="21"/>
  <c r="H22" i="21"/>
  <c r="H18" i="21"/>
  <c r="H17" i="21"/>
  <c r="H16" i="21"/>
  <c r="K24" i="21"/>
  <c r="K23" i="21"/>
  <c r="K22" i="21"/>
  <c r="K20" i="21"/>
  <c r="K19" i="21"/>
  <c r="K18" i="21"/>
  <c r="K17" i="21"/>
  <c r="K16" i="21"/>
  <c r="N24" i="21"/>
  <c r="N23" i="21"/>
  <c r="N22" i="21"/>
  <c r="N20" i="21"/>
  <c r="N19" i="21"/>
  <c r="N18" i="21"/>
  <c r="N17" i="21"/>
  <c r="N16" i="21"/>
  <c r="Q24" i="21"/>
  <c r="Q23" i="21"/>
  <c r="Q22" i="21"/>
  <c r="Q20" i="21"/>
  <c r="Q19" i="21"/>
  <c r="Q18" i="21"/>
  <c r="Q17" i="21"/>
  <c r="Q16" i="21"/>
  <c r="T24" i="21"/>
  <c r="T23" i="21"/>
  <c r="T22" i="21"/>
  <c r="T20" i="21"/>
  <c r="T19" i="21"/>
  <c r="T18" i="21"/>
  <c r="T17" i="21"/>
  <c r="T16" i="21"/>
  <c r="W24" i="21"/>
  <c r="W23" i="21"/>
  <c r="W22" i="21"/>
  <c r="W20" i="21"/>
  <c r="W19" i="21"/>
  <c r="W18" i="21"/>
  <c r="W17" i="21"/>
  <c r="W16" i="21"/>
  <c r="E17" i="21"/>
  <c r="E18" i="21"/>
  <c r="E19" i="21"/>
  <c r="E20" i="21"/>
  <c r="H21" i="21"/>
  <c r="H20" i="21"/>
  <c r="E21" i="21"/>
  <c r="E22" i="21"/>
  <c r="E23" i="21"/>
  <c r="E24" i="21"/>
  <c r="E25" i="21"/>
  <c r="H25" i="21"/>
  <c r="K25" i="21"/>
  <c r="N25" i="21"/>
  <c r="Q25" i="21"/>
  <c r="T25" i="21"/>
  <c r="W25" i="21"/>
  <c r="E26" i="21"/>
  <c r="H26" i="21"/>
  <c r="K26" i="21"/>
  <c r="Q26" i="21"/>
  <c r="H27" i="21"/>
  <c r="E27" i="21" s="1"/>
  <c r="K27" i="21"/>
  <c r="N27" i="21"/>
  <c r="Q27" i="21"/>
  <c r="T27" i="21"/>
  <c r="W27" i="21"/>
  <c r="E28" i="21"/>
  <c r="H36" i="21"/>
  <c r="H35" i="21"/>
  <c r="H34" i="21"/>
  <c r="H30" i="21"/>
  <c r="H29" i="21"/>
  <c r="H28" i="21"/>
  <c r="K36" i="21"/>
  <c r="K35" i="21"/>
  <c r="K34" i="21"/>
  <c r="K32" i="21"/>
  <c r="K31" i="21"/>
  <c r="K30" i="21"/>
  <c r="K29" i="21"/>
  <c r="K28" i="21"/>
  <c r="N36" i="21"/>
  <c r="N35" i="21"/>
  <c r="N34" i="21"/>
  <c r="N32" i="21"/>
  <c r="N31" i="21"/>
  <c r="N30" i="21"/>
  <c r="N29" i="21"/>
  <c r="N28" i="21"/>
  <c r="Q36" i="21"/>
  <c r="Q35" i="21"/>
  <c r="Q34" i="21"/>
  <c r="Q32" i="21"/>
  <c r="Q31" i="21"/>
  <c r="Q30" i="21"/>
  <c r="Q29" i="21"/>
  <c r="Q28" i="21"/>
  <c r="T36" i="21"/>
  <c r="T35" i="21"/>
  <c r="T34" i="21"/>
  <c r="T32" i="21"/>
  <c r="T31" i="21"/>
  <c r="T30" i="21"/>
  <c r="T29" i="21"/>
  <c r="T28" i="21"/>
  <c r="W36" i="21"/>
  <c r="W35" i="21"/>
  <c r="W34" i="21"/>
  <c r="W32" i="21"/>
  <c r="W31" i="21"/>
  <c r="W30" i="21"/>
  <c r="W29" i="21"/>
  <c r="W28" i="21"/>
  <c r="E29" i="21"/>
  <c r="E30" i="21"/>
  <c r="E31" i="21"/>
  <c r="E32" i="21"/>
  <c r="H33" i="21"/>
  <c r="H32" i="21"/>
  <c r="E33" i="21"/>
  <c r="E34" i="21"/>
  <c r="E35" i="21"/>
  <c r="E36" i="21"/>
  <c r="E37" i="21"/>
  <c r="H37" i="21"/>
  <c r="K37" i="21"/>
  <c r="N37" i="21"/>
  <c r="Q37" i="21"/>
  <c r="T37" i="21"/>
  <c r="W37" i="21"/>
  <c r="E38" i="21"/>
  <c r="H38" i="21"/>
  <c r="K38" i="21"/>
  <c r="Q38" i="21"/>
  <c r="H39" i="21"/>
  <c r="E39" i="21" s="1"/>
  <c r="K39" i="21"/>
  <c r="N39" i="21"/>
  <c r="Q39" i="21"/>
  <c r="T39" i="21"/>
  <c r="W39" i="21"/>
  <c r="E40" i="21"/>
  <c r="H48" i="21"/>
  <c r="H47" i="21"/>
  <c r="H46" i="21"/>
  <c r="H42" i="21"/>
  <c r="H41" i="21"/>
  <c r="H40" i="21"/>
  <c r="K48" i="21"/>
  <c r="K47" i="21"/>
  <c r="K46" i="21"/>
  <c r="K44" i="21"/>
  <c r="K43" i="21"/>
  <c r="K42" i="21"/>
  <c r="K41" i="21"/>
  <c r="K40" i="21"/>
  <c r="N48" i="21"/>
  <c r="N47" i="21"/>
  <c r="N46" i="21"/>
  <c r="N44" i="21"/>
  <c r="N43" i="21"/>
  <c r="N42" i="21"/>
  <c r="N41" i="21"/>
  <c r="N40" i="21"/>
  <c r="Q48" i="21"/>
  <c r="Q47" i="21"/>
  <c r="Q46" i="21"/>
  <c r="Q44" i="21"/>
  <c r="Q43" i="21"/>
  <c r="Q42" i="21"/>
  <c r="Q41" i="21"/>
  <c r="Q40" i="21"/>
  <c r="T48" i="21"/>
  <c r="T47" i="21"/>
  <c r="T46" i="21"/>
  <c r="T44" i="21"/>
  <c r="T43" i="21"/>
  <c r="T42" i="21"/>
  <c r="T41" i="21"/>
  <c r="T40" i="21"/>
  <c r="W48" i="21"/>
  <c r="W47" i="21"/>
  <c r="W46" i="21"/>
  <c r="W44" i="21"/>
  <c r="W43" i="21"/>
  <c r="W42" i="21"/>
  <c r="W41" i="21"/>
  <c r="W40" i="21"/>
  <c r="E41" i="21"/>
  <c r="E42" i="21"/>
  <c r="E43" i="21"/>
  <c r="E44" i="21"/>
  <c r="H45" i="21"/>
  <c r="H44" i="21"/>
  <c r="E45" i="21"/>
  <c r="E46" i="21"/>
  <c r="E47" i="21"/>
  <c r="E48" i="21"/>
  <c r="E49" i="21"/>
  <c r="H49" i="21"/>
  <c r="K49" i="21"/>
  <c r="N49" i="21"/>
  <c r="Q49" i="21"/>
  <c r="T49" i="21"/>
  <c r="W49" i="21"/>
  <c r="E50" i="21"/>
  <c r="H50" i="21"/>
  <c r="K50" i="21"/>
  <c r="Q50" i="21"/>
  <c r="H51" i="21"/>
  <c r="E51" i="21" s="1"/>
  <c r="K51" i="21"/>
  <c r="N51" i="21"/>
  <c r="Q51" i="21"/>
  <c r="T51" i="21"/>
  <c r="W51" i="21"/>
  <c r="E52" i="21"/>
  <c r="H60" i="21"/>
  <c r="H59" i="21"/>
  <c r="H58" i="21"/>
  <c r="H54" i="21"/>
  <c r="H53" i="21"/>
  <c r="H52" i="21"/>
  <c r="K60" i="21"/>
  <c r="K59" i="21"/>
  <c r="K58" i="21"/>
  <c r="K56" i="21"/>
  <c r="K55" i="21"/>
  <c r="K54" i="21"/>
  <c r="K53" i="21"/>
  <c r="K52" i="21"/>
  <c r="N60" i="21"/>
  <c r="N59" i="21"/>
  <c r="N58" i="21"/>
  <c r="N56" i="21"/>
  <c r="N55" i="21"/>
  <c r="N54" i="21"/>
  <c r="N53" i="21"/>
  <c r="N52" i="21"/>
  <c r="Q60" i="21"/>
  <c r="Q59" i="21"/>
  <c r="Q58" i="21"/>
  <c r="Q56" i="21"/>
  <c r="Q55" i="21"/>
  <c r="Q54" i="21"/>
  <c r="Q53" i="21"/>
  <c r="Q52" i="21"/>
  <c r="T60" i="21"/>
  <c r="T59" i="21"/>
  <c r="T58" i="21"/>
  <c r="T56" i="21"/>
  <c r="T55" i="21"/>
  <c r="T54" i="21"/>
  <c r="T53" i="21"/>
  <c r="T52" i="21"/>
  <c r="W60" i="21"/>
  <c r="W59" i="21"/>
  <c r="W58" i="21"/>
  <c r="W56" i="21"/>
  <c r="W55" i="21"/>
  <c r="W54" i="21"/>
  <c r="W53" i="21"/>
  <c r="W52" i="21"/>
  <c r="E53" i="21"/>
  <c r="E54" i="21"/>
  <c r="E55" i="21"/>
  <c r="E56" i="21"/>
  <c r="H57" i="21"/>
  <c r="H56" i="21"/>
  <c r="E57" i="21"/>
  <c r="E58" i="21"/>
  <c r="E59" i="21"/>
  <c r="E60" i="21"/>
  <c r="E61" i="21"/>
  <c r="H61" i="21"/>
  <c r="K61" i="21"/>
  <c r="N61" i="21"/>
  <c r="Q61" i="21"/>
  <c r="T61" i="21"/>
  <c r="W61" i="21"/>
  <c r="E62" i="21"/>
  <c r="H62" i="21"/>
  <c r="K62" i="21"/>
  <c r="Q62" i="21"/>
  <c r="H63" i="21"/>
  <c r="E63" i="21" s="1"/>
  <c r="K63" i="21"/>
  <c r="N63" i="21"/>
  <c r="Q63" i="21"/>
  <c r="T63" i="21"/>
  <c r="W63" i="21"/>
  <c r="E64" i="21"/>
  <c r="H72" i="21"/>
  <c r="H71" i="21"/>
  <c r="H70" i="21"/>
  <c r="H66" i="21"/>
  <c r="H65" i="21"/>
  <c r="H64" i="21"/>
  <c r="K72" i="21"/>
  <c r="K71" i="21"/>
  <c r="K70" i="21"/>
  <c r="K68" i="21"/>
  <c r="K67" i="21"/>
  <c r="K66" i="21"/>
  <c r="K65" i="21"/>
  <c r="K64" i="21"/>
  <c r="N72" i="21"/>
  <c r="N71" i="21"/>
  <c r="N70" i="21"/>
  <c r="N68" i="21"/>
  <c r="N67" i="21"/>
  <c r="N66" i="21"/>
  <c r="N65" i="21"/>
  <c r="N64" i="21"/>
  <c r="Q72" i="21"/>
  <c r="Q71" i="21"/>
  <c r="Q70" i="21"/>
  <c r="Q68" i="21"/>
  <c r="Q67" i="21"/>
  <c r="Q66" i="21"/>
  <c r="Q65" i="21"/>
  <c r="Q64" i="21"/>
  <c r="T72" i="21"/>
  <c r="T71" i="21"/>
  <c r="T70" i="21"/>
  <c r="T68" i="21"/>
  <c r="T67" i="21"/>
  <c r="T66" i="21"/>
  <c r="T65" i="21"/>
  <c r="T64" i="21"/>
  <c r="W72" i="21"/>
  <c r="W71" i="21"/>
  <c r="W70" i="21"/>
  <c r="W68" i="21"/>
  <c r="W67" i="21"/>
  <c r="W66" i="21"/>
  <c r="W65" i="21"/>
  <c r="W64" i="21"/>
  <c r="E65" i="21"/>
  <c r="E66" i="21"/>
  <c r="E67" i="21"/>
  <c r="E68" i="21"/>
  <c r="H69" i="21"/>
  <c r="H68" i="21"/>
  <c r="E69" i="21"/>
  <c r="E70" i="21"/>
  <c r="E71" i="21"/>
  <c r="E72" i="21"/>
  <c r="E73" i="21"/>
  <c r="H73" i="21"/>
  <c r="K73" i="21"/>
  <c r="N73" i="21"/>
  <c r="Q73" i="21"/>
  <c r="T73" i="21"/>
  <c r="W73" i="21"/>
  <c r="E74" i="21"/>
  <c r="H74" i="21"/>
  <c r="K74" i="21"/>
  <c r="Q74" i="21"/>
  <c r="H75" i="21"/>
  <c r="E75" i="21" s="1"/>
  <c r="K75" i="21"/>
  <c r="N75" i="21"/>
  <c r="Q75" i="21"/>
  <c r="T75" i="21"/>
  <c r="W75" i="21"/>
  <c r="E76" i="21"/>
  <c r="H84" i="21"/>
  <c r="H83" i="21"/>
  <c r="H82" i="21"/>
  <c r="H78" i="21"/>
  <c r="H77" i="21"/>
  <c r="H76" i="21"/>
  <c r="K84" i="21"/>
  <c r="K83" i="21"/>
  <c r="K82" i="21"/>
  <c r="K80" i="21"/>
  <c r="K79" i="21"/>
  <c r="K78" i="21"/>
  <c r="K77" i="21"/>
  <c r="K76" i="21"/>
  <c r="N84" i="21"/>
  <c r="N83" i="21"/>
  <c r="N82" i="21"/>
  <c r="N80" i="21"/>
  <c r="N79" i="21"/>
  <c r="N78" i="21"/>
  <c r="N77" i="21"/>
  <c r="N76" i="21"/>
  <c r="Q84" i="21"/>
  <c r="Q83" i="21"/>
  <c r="Q82" i="21"/>
  <c r="Q80" i="21"/>
  <c r="Q79" i="21"/>
  <c r="Q78" i="21"/>
  <c r="Q77" i="21"/>
  <c r="Q76" i="21"/>
  <c r="T84" i="21"/>
  <c r="T83" i="21"/>
  <c r="T82" i="21"/>
  <c r="T80" i="21"/>
  <c r="T79" i="21"/>
  <c r="T78" i="21"/>
  <c r="T77" i="21"/>
  <c r="T76" i="21"/>
  <c r="W84" i="21"/>
  <c r="W83" i="21"/>
  <c r="W82" i="21"/>
  <c r="W80" i="21"/>
  <c r="W79" i="21"/>
  <c r="W78" i="21"/>
  <c r="W77" i="21"/>
  <c r="W76" i="21"/>
  <c r="E77" i="21"/>
  <c r="E78" i="21"/>
  <c r="E79" i="21"/>
  <c r="E80" i="21"/>
  <c r="H81" i="21"/>
  <c r="H80" i="21"/>
  <c r="E81" i="21"/>
  <c r="E82" i="21"/>
  <c r="E83" i="21"/>
  <c r="E84" i="21"/>
  <c r="E85" i="21"/>
  <c r="H85" i="21"/>
  <c r="K85" i="21"/>
  <c r="N85" i="21"/>
  <c r="Q85" i="21"/>
  <c r="T85" i="21"/>
  <c r="W85" i="21"/>
  <c r="E86" i="21"/>
  <c r="H86" i="21"/>
  <c r="K86" i="21"/>
  <c r="Q86" i="21"/>
  <c r="H87" i="21"/>
  <c r="E87" i="21" s="1"/>
  <c r="K87" i="21"/>
  <c r="N87" i="21"/>
  <c r="Q87" i="21"/>
  <c r="T87" i="21"/>
  <c r="W87" i="21"/>
  <c r="E88" i="21"/>
  <c r="H96" i="21"/>
  <c r="H95" i="21"/>
  <c r="H94" i="21"/>
  <c r="H90" i="21"/>
  <c r="H89" i="21"/>
  <c r="H88" i="21"/>
  <c r="K96" i="21"/>
  <c r="K95" i="21"/>
  <c r="K94" i="21"/>
  <c r="K92" i="21"/>
  <c r="K91" i="21"/>
  <c r="K90" i="21"/>
  <c r="K89" i="21"/>
  <c r="K88" i="21"/>
  <c r="N96" i="21"/>
  <c r="N95" i="21"/>
  <c r="N94" i="21"/>
  <c r="N92" i="21"/>
  <c r="N91" i="21"/>
  <c r="N90" i="21"/>
  <c r="N89" i="21"/>
  <c r="N88" i="21"/>
  <c r="Q96" i="21"/>
  <c r="Q95" i="21"/>
  <c r="Q94" i="21"/>
  <c r="Q92" i="21"/>
  <c r="Q91" i="21"/>
  <c r="Q90" i="21"/>
  <c r="Q89" i="21"/>
  <c r="Q88" i="21"/>
  <c r="T96" i="21"/>
  <c r="T95" i="21"/>
  <c r="T94" i="21"/>
  <c r="T92" i="21"/>
  <c r="T91" i="21"/>
  <c r="T90" i="21"/>
  <c r="T89" i="21"/>
  <c r="T88" i="21"/>
  <c r="W96" i="21"/>
  <c r="W95" i="21"/>
  <c r="W94" i="21"/>
  <c r="W92" i="21"/>
  <c r="W91" i="21"/>
  <c r="W90" i="21"/>
  <c r="W89" i="21"/>
  <c r="W88" i="21"/>
  <c r="E89" i="21"/>
  <c r="E90" i="21"/>
  <c r="E91" i="21"/>
  <c r="E92" i="21"/>
  <c r="H93" i="21"/>
  <c r="H92" i="21"/>
  <c r="E93" i="21"/>
  <c r="E94" i="21"/>
  <c r="E95" i="21"/>
  <c r="E96" i="21"/>
  <c r="E97" i="21"/>
  <c r="H97" i="21"/>
  <c r="K97" i="21"/>
  <c r="N97" i="21"/>
  <c r="Q97" i="21"/>
  <c r="T97" i="21"/>
  <c r="W97" i="21"/>
  <c r="E98" i="21"/>
  <c r="H98" i="21"/>
  <c r="K98" i="21"/>
  <c r="Q98" i="21"/>
  <c r="H99" i="21"/>
  <c r="E99" i="21" s="1"/>
  <c r="K99" i="21"/>
  <c r="N99" i="21"/>
  <c r="Q99" i="21"/>
  <c r="T99" i="21"/>
  <c r="W99" i="21"/>
  <c r="E100" i="21"/>
  <c r="H108" i="21"/>
  <c r="H107" i="21"/>
  <c r="H106" i="21"/>
  <c r="H102" i="21"/>
  <c r="H101" i="21"/>
  <c r="H100" i="21"/>
  <c r="K108" i="21"/>
  <c r="K107" i="21"/>
  <c r="K106" i="21"/>
  <c r="K104" i="21"/>
  <c r="K103" i="21"/>
  <c r="K102" i="21"/>
  <c r="K101" i="21"/>
  <c r="K100" i="21"/>
  <c r="N108" i="21"/>
  <c r="N107" i="21"/>
  <c r="N106" i="21"/>
  <c r="N104" i="21"/>
  <c r="N103" i="21"/>
  <c r="N102" i="21"/>
  <c r="N101" i="21"/>
  <c r="N100" i="21"/>
  <c r="Q108" i="21"/>
  <c r="Q107" i="21"/>
  <c r="Q106" i="21"/>
  <c r="Q104" i="21"/>
  <c r="Q103" i="21"/>
  <c r="Q102" i="21"/>
  <c r="Q101" i="21"/>
  <c r="Q100" i="21"/>
  <c r="T108" i="21"/>
  <c r="T107" i="21"/>
  <c r="T106" i="21"/>
  <c r="T104" i="21"/>
  <c r="T103" i="21"/>
  <c r="T102" i="21"/>
  <c r="T101" i="21"/>
  <c r="T100" i="21"/>
  <c r="W108" i="21"/>
  <c r="W107" i="21"/>
  <c r="W106" i="21"/>
  <c r="W104" i="21"/>
  <c r="W103" i="21"/>
  <c r="W102" i="21"/>
  <c r="W101" i="21"/>
  <c r="W100" i="21"/>
  <c r="E101" i="21"/>
  <c r="E102" i="21"/>
  <c r="E103" i="21"/>
  <c r="E104" i="21"/>
  <c r="H105" i="21"/>
  <c r="H104" i="21"/>
  <c r="E105" i="21"/>
  <c r="E106" i="21"/>
  <c r="E107" i="21"/>
  <c r="E108" i="21"/>
  <c r="E109" i="21"/>
  <c r="H109" i="21"/>
  <c r="K109" i="21"/>
  <c r="N109" i="21"/>
  <c r="Q109" i="21"/>
  <c r="T109" i="21"/>
  <c r="W109" i="21"/>
  <c r="E110" i="21"/>
  <c r="H110" i="21"/>
  <c r="K110" i="21"/>
  <c r="Q110" i="21"/>
  <c r="H111" i="21"/>
  <c r="E111" i="21" s="1"/>
  <c r="K111" i="21"/>
  <c r="N111" i="21"/>
  <c r="Q111" i="21"/>
  <c r="T111" i="21"/>
  <c r="W111" i="21"/>
  <c r="E112" i="21"/>
  <c r="H120" i="21"/>
  <c r="H119" i="21"/>
  <c r="H118" i="21"/>
  <c r="H114" i="21"/>
  <c r="H113" i="21"/>
  <c r="H112" i="21"/>
  <c r="K120" i="21"/>
  <c r="K119" i="21"/>
  <c r="K118" i="21"/>
  <c r="K116" i="21"/>
  <c r="K115" i="21"/>
  <c r="K114" i="21"/>
  <c r="K113" i="21"/>
  <c r="K112" i="21"/>
  <c r="N120" i="21"/>
  <c r="N119" i="21"/>
  <c r="N118" i="21"/>
  <c r="N116" i="21"/>
  <c r="N115" i="21"/>
  <c r="N114" i="21"/>
  <c r="N113" i="21"/>
  <c r="N112" i="21"/>
  <c r="Q120" i="21"/>
  <c r="Q119" i="21"/>
  <c r="Q118" i="21"/>
  <c r="Q116" i="21"/>
  <c r="Q115" i="21"/>
  <c r="Q114" i="21"/>
  <c r="Q113" i="21"/>
  <c r="Q112" i="21"/>
  <c r="T120" i="21"/>
  <c r="T119" i="21"/>
  <c r="T118" i="21"/>
  <c r="T116" i="21"/>
  <c r="T115" i="21"/>
  <c r="T114" i="21"/>
  <c r="T113" i="21"/>
  <c r="T112" i="21"/>
  <c r="W120" i="21"/>
  <c r="W119" i="21"/>
  <c r="W118" i="21"/>
  <c r="W116" i="21"/>
  <c r="W115" i="21"/>
  <c r="W114" i="21"/>
  <c r="W113" i="21"/>
  <c r="W112" i="21"/>
  <c r="E113" i="21"/>
  <c r="E114" i="21"/>
  <c r="E115" i="21"/>
  <c r="E116" i="21"/>
  <c r="H117" i="21"/>
  <c r="H116" i="21"/>
  <c r="E117" i="21"/>
  <c r="E118" i="21"/>
  <c r="E119" i="21"/>
  <c r="E120" i="21"/>
  <c r="E121" i="21"/>
  <c r="H121" i="21"/>
  <c r="K121" i="21"/>
  <c r="N121" i="21"/>
  <c r="Q121" i="21"/>
  <c r="T121" i="21"/>
  <c r="W121" i="21"/>
  <c r="E122" i="21"/>
  <c r="H122" i="21"/>
  <c r="K122" i="21"/>
  <c r="Q122" i="21"/>
  <c r="H123" i="21"/>
  <c r="E123" i="21" s="1"/>
  <c r="K123" i="21"/>
  <c r="N123" i="21"/>
  <c r="Q123" i="21"/>
  <c r="T123" i="21"/>
  <c r="W123" i="21"/>
  <c r="E124" i="21"/>
  <c r="H132" i="21"/>
  <c r="H131" i="21"/>
  <c r="H130" i="21"/>
  <c r="H126" i="21"/>
  <c r="H125" i="21"/>
  <c r="H124" i="21"/>
  <c r="K132" i="21"/>
  <c r="K131" i="21"/>
  <c r="K130" i="21"/>
  <c r="K128" i="21"/>
  <c r="K127" i="21"/>
  <c r="K126" i="21"/>
  <c r="K125" i="21"/>
  <c r="K124" i="21"/>
  <c r="N132" i="21"/>
  <c r="N131" i="21"/>
  <c r="N130" i="21"/>
  <c r="N128" i="21"/>
  <c r="N127" i="21"/>
  <c r="N126" i="21"/>
  <c r="N125" i="21"/>
  <c r="N124" i="21"/>
  <c r="Q132" i="21"/>
  <c r="Q131" i="21"/>
  <c r="Q130" i="21"/>
  <c r="Q128" i="21"/>
  <c r="Q127" i="21"/>
  <c r="Q126" i="21"/>
  <c r="Q125" i="21"/>
  <c r="Q124" i="21"/>
  <c r="T132" i="21"/>
  <c r="T131" i="21"/>
  <c r="T130" i="21"/>
  <c r="T128" i="21"/>
  <c r="T127" i="21"/>
  <c r="T126" i="21"/>
  <c r="T125" i="21"/>
  <c r="T124" i="21"/>
  <c r="W132" i="21"/>
  <c r="W131" i="21"/>
  <c r="W130" i="21"/>
  <c r="W128" i="21"/>
  <c r="W127" i="21"/>
  <c r="W126" i="21"/>
  <c r="W125" i="21"/>
  <c r="W124" i="21"/>
  <c r="E125" i="21"/>
  <c r="E126" i="21"/>
  <c r="E127" i="21"/>
  <c r="E128" i="21"/>
  <c r="H129" i="21"/>
  <c r="H128" i="21"/>
  <c r="E129" i="21"/>
  <c r="E130" i="21"/>
  <c r="E131" i="21"/>
  <c r="E132" i="21"/>
  <c r="E133" i="21"/>
  <c r="H133" i="21"/>
  <c r="K133" i="21"/>
  <c r="N133" i="21"/>
  <c r="Q133" i="21"/>
  <c r="T133" i="21"/>
  <c r="W133" i="21"/>
  <c r="E134" i="21"/>
  <c r="H134" i="21"/>
  <c r="K134" i="21"/>
  <c r="Q134" i="21"/>
  <c r="H135" i="21"/>
  <c r="E135" i="21" s="1"/>
  <c r="K135" i="21"/>
  <c r="N135" i="21"/>
  <c r="Q135" i="21"/>
  <c r="T135" i="21"/>
  <c r="W135" i="21"/>
  <c r="E136" i="21"/>
  <c r="H144" i="21"/>
  <c r="H143" i="21"/>
  <c r="H142" i="21"/>
  <c r="H138" i="21"/>
  <c r="H137" i="21"/>
  <c r="H136" i="21"/>
  <c r="K144" i="21"/>
  <c r="K143" i="21"/>
  <c r="K142" i="21"/>
  <c r="K140" i="21"/>
  <c r="K139" i="21"/>
  <c r="K138" i="21"/>
  <c r="K137" i="21"/>
  <c r="K136" i="21"/>
  <c r="N144" i="21"/>
  <c r="N143" i="21"/>
  <c r="N142" i="21"/>
  <c r="N140" i="21"/>
  <c r="N139" i="21"/>
  <c r="N138" i="21"/>
  <c r="N137" i="21"/>
  <c r="N136" i="21"/>
  <c r="Q144" i="21"/>
  <c r="Q143" i="21"/>
  <c r="Q142" i="21"/>
  <c r="Q140" i="21"/>
  <c r="Q139" i="21"/>
  <c r="Q138" i="21"/>
  <c r="Q137" i="21"/>
  <c r="Q136" i="21"/>
  <c r="T144" i="21"/>
  <c r="T143" i="21"/>
  <c r="T142" i="21"/>
  <c r="T140" i="21"/>
  <c r="T139" i="21"/>
  <c r="T138" i="21"/>
  <c r="T137" i="21"/>
  <c r="T136" i="21"/>
  <c r="W144" i="21"/>
  <c r="W143" i="21"/>
  <c r="W142" i="21"/>
  <c r="W140" i="21"/>
  <c r="W139" i="21"/>
  <c r="W138" i="21"/>
  <c r="W137" i="21"/>
  <c r="W136" i="21"/>
  <c r="E137" i="21"/>
  <c r="E138" i="21"/>
  <c r="E139" i="21"/>
  <c r="E140" i="21"/>
  <c r="H141" i="21"/>
  <c r="H140" i="21"/>
  <c r="E141" i="21"/>
  <c r="E142" i="21"/>
  <c r="E143" i="21"/>
  <c r="E144" i="21"/>
  <c r="E145" i="21"/>
  <c r="H145" i="21"/>
  <c r="K145" i="21"/>
  <c r="N145" i="21"/>
  <c r="Q145" i="21"/>
  <c r="T145" i="21"/>
  <c r="W145" i="21"/>
  <c r="E146" i="21"/>
  <c r="H146" i="21"/>
  <c r="K146" i="21"/>
  <c r="Q146" i="21"/>
  <c r="H3" i="22"/>
  <c r="E3" i="22" s="1"/>
  <c r="K3" i="22"/>
  <c r="N3" i="22"/>
  <c r="Q3" i="22"/>
  <c r="T3" i="22"/>
  <c r="W3" i="22"/>
  <c r="E4" i="22"/>
  <c r="H12" i="22"/>
  <c r="H11" i="22"/>
  <c r="H10" i="22"/>
  <c r="H6" i="22"/>
  <c r="H5" i="22"/>
  <c r="H4" i="22"/>
  <c r="K12" i="22"/>
  <c r="K11" i="22"/>
  <c r="K10" i="22"/>
  <c r="K8" i="22"/>
  <c r="K7" i="22"/>
  <c r="K6" i="22"/>
  <c r="K5" i="22"/>
  <c r="K4" i="22"/>
  <c r="N12" i="22"/>
  <c r="N11" i="22"/>
  <c r="N10" i="22"/>
  <c r="N8" i="22"/>
  <c r="N7" i="22"/>
  <c r="N6" i="22"/>
  <c r="N5" i="22"/>
  <c r="N4" i="22"/>
  <c r="Q12" i="22"/>
  <c r="Q11" i="22"/>
  <c r="Q10" i="22"/>
  <c r="Q8" i="22"/>
  <c r="Q7" i="22"/>
  <c r="Q6" i="22"/>
  <c r="Q5" i="22"/>
  <c r="Q4" i="22"/>
  <c r="T12" i="22"/>
  <c r="T11" i="22"/>
  <c r="T10" i="22"/>
  <c r="T8" i="22"/>
  <c r="T7" i="22"/>
  <c r="T6" i="22"/>
  <c r="T5" i="22"/>
  <c r="T4" i="22"/>
  <c r="W12" i="22"/>
  <c r="W11" i="22"/>
  <c r="W10" i="22"/>
  <c r="W8" i="22"/>
  <c r="W7" i="22"/>
  <c r="W6" i="22"/>
  <c r="W5" i="22"/>
  <c r="W4" i="22"/>
  <c r="E5" i="22"/>
  <c r="E6" i="22"/>
  <c r="E7" i="22"/>
  <c r="E8" i="22"/>
  <c r="H9" i="22"/>
  <c r="H8" i="22"/>
  <c r="E9" i="22"/>
  <c r="E10" i="22"/>
  <c r="E11" i="22"/>
  <c r="E12" i="22"/>
  <c r="E13" i="22"/>
  <c r="H13" i="22"/>
  <c r="K13" i="22"/>
  <c r="N13" i="22"/>
  <c r="Q13" i="22"/>
  <c r="T13" i="22"/>
  <c r="W13" i="22"/>
  <c r="E14" i="22"/>
  <c r="H14" i="22"/>
  <c r="K14" i="22"/>
  <c r="Q14" i="22"/>
  <c r="K29" i="12" l="1"/>
  <c r="H29" i="12"/>
  <c r="E62" i="12"/>
  <c r="D62" i="12"/>
  <c r="C63" i="12" s="1"/>
  <c r="E51" i="12"/>
  <c r="D51" i="12"/>
  <c r="C52" i="12" s="1"/>
  <c r="D40" i="12"/>
  <c r="C41" i="12" s="1"/>
  <c r="E37" i="12"/>
  <c r="E40" i="12" s="1"/>
  <c r="E26" i="12"/>
  <c r="E29" i="12" s="1"/>
  <c r="E18" i="12"/>
  <c r="AH232" i="9"/>
  <c r="AI232" i="9" s="1"/>
  <c r="AH229" i="9"/>
  <c r="AH227" i="9" s="1"/>
  <c r="AF232" i="9"/>
  <c r="AG232" i="9" s="1"/>
  <c r="AF229" i="9"/>
  <c r="AF227" i="9" s="1"/>
  <c r="AD232" i="9"/>
  <c r="AE232" i="9" s="1"/>
  <c r="AD229" i="9"/>
  <c r="AD227" i="9" s="1"/>
  <c r="AB232" i="9"/>
  <c r="AC232" i="9" s="1"/>
  <c r="AB229" i="9"/>
  <c r="AB227" i="9" s="1"/>
  <c r="Z232" i="9"/>
  <c r="AA232" i="9" s="1"/>
  <c r="Z229" i="9"/>
  <c r="Z227" i="9" s="1"/>
  <c r="V234" i="9"/>
  <c r="X232" i="9"/>
  <c r="Y232" i="9" s="1"/>
  <c r="X229" i="9"/>
  <c r="X227" i="9" s="1"/>
  <c r="AH171" i="9"/>
  <c r="AI171" i="9" s="1"/>
  <c r="AH168" i="9"/>
  <c r="AF171" i="9"/>
  <c r="AG171" i="9" s="1"/>
  <c r="AF168" i="9"/>
  <c r="AD171" i="9"/>
  <c r="AE171" i="9" s="1"/>
  <c r="AD168" i="9"/>
  <c r="AB171" i="9"/>
  <c r="AC171" i="9" s="1"/>
  <c r="AB168" i="9"/>
  <c r="Z171" i="9"/>
  <c r="AA171" i="9" s="1"/>
  <c r="Z168" i="9"/>
  <c r="V173" i="9"/>
  <c r="X171" i="9"/>
  <c r="Y171" i="9" s="1"/>
  <c r="X168" i="9"/>
  <c r="AJ112" i="9"/>
  <c r="AK112" i="9" s="1"/>
  <c r="AJ109" i="9"/>
  <c r="AJ107" i="9" s="1"/>
  <c r="AH112" i="9"/>
  <c r="AI112" i="9" s="1"/>
  <c r="AH109" i="9"/>
  <c r="AH107" i="9" s="1"/>
  <c r="AF112" i="9"/>
  <c r="AG112" i="9" s="1"/>
  <c r="AF109" i="9"/>
  <c r="AF107" i="9" s="1"/>
  <c r="AD111" i="9"/>
  <c r="AE112" i="9" s="1"/>
  <c r="AD109" i="9"/>
  <c r="AD107" i="9" s="1"/>
  <c r="AB112" i="9"/>
  <c r="AC111" i="9" s="1"/>
  <c r="AB109" i="9"/>
  <c r="AB107" i="9" s="1"/>
  <c r="Z112" i="9"/>
  <c r="AA112" i="9" s="1"/>
  <c r="Z109" i="9"/>
  <c r="Z107" i="9" s="1"/>
  <c r="V114" i="9"/>
  <c r="X112" i="9"/>
  <c r="Y112" i="9" s="1"/>
  <c r="X109" i="9"/>
  <c r="X107" i="9" s="1"/>
  <c r="V67" i="9"/>
  <c r="V65" i="9" s="1"/>
  <c r="W65" i="9" s="1"/>
  <c r="X65" i="9"/>
  <c r="Y65" i="9" s="1"/>
  <c r="AJ54" i="9"/>
  <c r="AJ49" i="9" s="1"/>
  <c r="AJ47" i="9" s="1"/>
  <c r="AJ276" i="9"/>
  <c r="AK276" i="9" s="1"/>
  <c r="AJ270" i="9"/>
  <c r="AH60" i="9"/>
  <c r="AI60" i="9" s="1"/>
  <c r="AH54" i="9"/>
  <c r="AH276" i="9"/>
  <c r="AI276" i="9" s="1"/>
  <c r="AH270" i="9"/>
  <c r="AF60" i="9"/>
  <c r="AG60" i="9" s="1"/>
  <c r="AF54" i="9"/>
  <c r="AF276" i="9"/>
  <c r="AG276" i="9" s="1"/>
  <c r="AF270" i="9"/>
  <c r="AD60" i="9"/>
  <c r="AE60" i="9" s="1"/>
  <c r="AD54" i="9"/>
  <c r="AD276" i="9"/>
  <c r="AE276" i="9" s="1"/>
  <c r="AD270" i="9"/>
  <c r="AB60" i="9"/>
  <c r="AC60" i="9" s="1"/>
  <c r="AB54" i="9"/>
  <c r="AB276" i="9"/>
  <c r="AC276" i="9" s="1"/>
  <c r="AB270" i="9"/>
  <c r="Z60" i="9"/>
  <c r="AA60" i="9" s="1"/>
  <c r="Z54" i="9"/>
  <c r="Z276" i="9"/>
  <c r="AA276" i="9" s="1"/>
  <c r="Z270" i="9"/>
  <c r="V62" i="9"/>
  <c r="V60" i="9" s="1"/>
  <c r="W60" i="9" s="1"/>
  <c r="X60" i="9"/>
  <c r="Y60" i="9" s="1"/>
  <c r="X54" i="9"/>
  <c r="X276" i="9"/>
  <c r="Y276" i="9" s="1"/>
  <c r="X270" i="9"/>
  <c r="AH232" i="8"/>
  <c r="AI232" i="8" s="1"/>
  <c r="AH229" i="8"/>
  <c r="AH227" i="8" s="1"/>
  <c r="AF232" i="8"/>
  <c r="AG232" i="8" s="1"/>
  <c r="AF229" i="8"/>
  <c r="AF227" i="8" s="1"/>
  <c r="AD232" i="8"/>
  <c r="AE232" i="8" s="1"/>
  <c r="AD229" i="8"/>
  <c r="AD227" i="8" s="1"/>
  <c r="AB232" i="8"/>
  <c r="AC232" i="8" s="1"/>
  <c r="AB229" i="8"/>
  <c r="AB227" i="8" s="1"/>
  <c r="Z232" i="8"/>
  <c r="AA232" i="8" s="1"/>
  <c r="Z229" i="8"/>
  <c r="Z227" i="8" s="1"/>
  <c r="V234" i="8"/>
  <c r="X232" i="8"/>
  <c r="Y232" i="8" s="1"/>
  <c r="X229" i="8"/>
  <c r="X227" i="8" s="1"/>
  <c r="AH171" i="8"/>
  <c r="AI171" i="8" s="1"/>
  <c r="AH168" i="8"/>
  <c r="AF171" i="8"/>
  <c r="AG171" i="8" s="1"/>
  <c r="AF168" i="8"/>
  <c r="AD171" i="8"/>
  <c r="AE171" i="8" s="1"/>
  <c r="AD168" i="8"/>
  <c r="AB171" i="8"/>
  <c r="AC171" i="8" s="1"/>
  <c r="AB168" i="8"/>
  <c r="Z171" i="8"/>
  <c r="AA171" i="8" s="1"/>
  <c r="Z168" i="8"/>
  <c r="V173" i="8"/>
  <c r="X171" i="8"/>
  <c r="Y171" i="8" s="1"/>
  <c r="X168" i="8"/>
  <c r="AJ112" i="8"/>
  <c r="AK112" i="8" s="1"/>
  <c r="AJ109" i="8"/>
  <c r="AJ107" i="8" s="1"/>
  <c r="AH112" i="8"/>
  <c r="AI112" i="8" s="1"/>
  <c r="AH109" i="8"/>
  <c r="AH107" i="8" s="1"/>
  <c r="AF112" i="8"/>
  <c r="AG112" i="8" s="1"/>
  <c r="AF109" i="8"/>
  <c r="AF107" i="8" s="1"/>
  <c r="AD111" i="8"/>
  <c r="AE112" i="8" s="1"/>
  <c r="AD109" i="8"/>
  <c r="AD107" i="8" s="1"/>
  <c r="AB112" i="8"/>
  <c r="AC111" i="8" s="1"/>
  <c r="AB109" i="8"/>
  <c r="AB107" i="8" s="1"/>
  <c r="Z112" i="8"/>
  <c r="AA112" i="8" s="1"/>
  <c r="Z109" i="8"/>
  <c r="Z107" i="8" s="1"/>
  <c r="V114" i="8"/>
  <c r="X112" i="8"/>
  <c r="Y112" i="8" s="1"/>
  <c r="X109" i="8"/>
  <c r="X107" i="8" s="1"/>
  <c r="V67" i="8"/>
  <c r="V65" i="8" s="1"/>
  <c r="W65" i="8" s="1"/>
  <c r="X65" i="8"/>
  <c r="Y65" i="8" s="1"/>
  <c r="V282" i="8"/>
  <c r="V280" i="8" s="1"/>
  <c r="W280" i="8" s="1"/>
  <c r="X280" i="8"/>
  <c r="Y280" i="8" s="1"/>
  <c r="AJ54" i="8"/>
  <c r="AJ49" i="8" s="1"/>
  <c r="AJ47" i="8" s="1"/>
  <c r="AJ276" i="8"/>
  <c r="AK276" i="8" s="1"/>
  <c r="AJ270" i="8"/>
  <c r="AH60" i="8"/>
  <c r="AI60" i="8" s="1"/>
  <c r="AH54" i="8"/>
  <c r="AH276" i="8"/>
  <c r="AI276" i="8" s="1"/>
  <c r="AH270" i="8"/>
  <c r="AF60" i="8"/>
  <c r="AG60" i="8" s="1"/>
  <c r="AF54" i="8"/>
  <c r="AF276" i="8"/>
  <c r="AG276" i="8" s="1"/>
  <c r="AF270" i="8"/>
  <c r="AD60" i="8"/>
  <c r="AE60" i="8" s="1"/>
  <c r="AD54" i="8"/>
  <c r="AD276" i="8"/>
  <c r="AE276" i="8" s="1"/>
  <c r="AD270" i="8"/>
  <c r="AB60" i="8"/>
  <c r="AC60" i="8" s="1"/>
  <c r="AB54" i="8"/>
  <c r="AB276" i="8"/>
  <c r="AC276" i="8" s="1"/>
  <c r="AB270" i="8"/>
  <c r="Z60" i="8"/>
  <c r="AA60" i="8" s="1"/>
  <c r="Z54" i="8"/>
  <c r="Z276" i="8"/>
  <c r="AA276" i="8" s="1"/>
  <c r="Z270" i="8"/>
  <c r="V62" i="8"/>
  <c r="V60" i="8" s="1"/>
  <c r="W60" i="8" s="1"/>
  <c r="X60" i="8"/>
  <c r="Y60" i="8" s="1"/>
  <c r="X54" i="8"/>
  <c r="V278" i="8"/>
  <c r="V276" i="8" s="1"/>
  <c r="W276" i="8" s="1"/>
  <c r="X276" i="8"/>
  <c r="Y276" i="8" s="1"/>
  <c r="X270" i="8"/>
  <c r="K24" i="3"/>
  <c r="C24" i="3"/>
  <c r="O20" i="3"/>
  <c r="M20" i="3"/>
  <c r="O16" i="3"/>
  <c r="M16" i="3"/>
  <c r="E16" i="3"/>
  <c r="G24" i="3"/>
  <c r="M24" i="3"/>
  <c r="O24" i="3"/>
  <c r="D127" i="2"/>
  <c r="P105" i="2"/>
  <c r="N105" i="2"/>
  <c r="H105" i="2"/>
  <c r="P80" i="2"/>
  <c r="N80" i="2"/>
  <c r="L80" i="2"/>
  <c r="H80" i="2"/>
  <c r="F80" i="2"/>
  <c r="N76" i="2"/>
  <c r="H76" i="2"/>
  <c r="F76" i="2"/>
  <c r="D64" i="2"/>
  <c r="P50" i="2"/>
  <c r="N50" i="2"/>
  <c r="L50" i="2"/>
  <c r="H50" i="2"/>
  <c r="F50" i="2"/>
  <c r="P46" i="2"/>
  <c r="N46" i="2"/>
  <c r="H46" i="2"/>
  <c r="D34" i="2"/>
  <c r="P21" i="2"/>
  <c r="N21" i="2"/>
  <c r="L21" i="2"/>
  <c r="H21" i="2"/>
  <c r="F21" i="2"/>
  <c r="P17" i="2"/>
  <c r="N17" i="2"/>
  <c r="J17" i="2"/>
  <c r="F17" i="2"/>
  <c r="J364" i="1"/>
  <c r="D364" i="1"/>
  <c r="D360" i="1"/>
  <c r="D348" i="1"/>
  <c r="D333" i="1"/>
  <c r="D329" i="1"/>
  <c r="D317" i="1"/>
  <c r="D302" i="1"/>
  <c r="D298" i="1"/>
  <c r="D286" i="1"/>
  <c r="J271" i="1"/>
  <c r="D271" i="1"/>
  <c r="C78" i="2"/>
  <c r="J82" i="2"/>
  <c r="C82" i="2"/>
  <c r="D82" i="2" s="1"/>
  <c r="D267" i="1"/>
  <c r="D255" i="1"/>
  <c r="D240" i="1"/>
  <c r="D236" i="1"/>
  <c r="C155" i="2"/>
  <c r="O153" i="2"/>
  <c r="M153" i="2"/>
  <c r="K153" i="2"/>
  <c r="I153" i="2"/>
  <c r="G153" i="2"/>
  <c r="D224" i="1"/>
  <c r="C154" i="2"/>
  <c r="E153" i="2"/>
  <c r="J81" i="2"/>
  <c r="J80" i="2" s="1"/>
  <c r="C81" i="2"/>
  <c r="D81" i="2" s="1"/>
  <c r="D80" i="2" s="1"/>
  <c r="I80" i="2"/>
  <c r="C80" i="2" s="1"/>
  <c r="D209" i="1"/>
  <c r="C77" i="2"/>
  <c r="I76" i="2"/>
  <c r="J138" i="2"/>
  <c r="C138" i="2"/>
  <c r="D138" i="2" s="1"/>
  <c r="D205" i="1"/>
  <c r="F137" i="2"/>
  <c r="C137" i="2"/>
  <c r="D137" i="2" s="1"/>
  <c r="D193" i="1"/>
  <c r="D178" i="1"/>
  <c r="D174" i="1"/>
  <c r="D162" i="1"/>
  <c r="C120" i="2"/>
  <c r="G119" i="2"/>
  <c r="P148" i="2"/>
  <c r="P146" i="2" s="1"/>
  <c r="O146" i="2"/>
  <c r="N148" i="2"/>
  <c r="N146" i="2" s="1"/>
  <c r="M146" i="2"/>
  <c r="L148" i="2"/>
  <c r="L146" i="2" s="1"/>
  <c r="K146" i="2"/>
  <c r="J148" i="2"/>
  <c r="J146" i="2" s="1"/>
  <c r="I146" i="2"/>
  <c r="H148" i="2"/>
  <c r="H146" i="2" s="1"/>
  <c r="G146" i="2"/>
  <c r="F148" i="2"/>
  <c r="F146" i="2" s="1"/>
  <c r="C148" i="2"/>
  <c r="D148" i="2" s="1"/>
  <c r="D146" i="2" s="1"/>
  <c r="E146" i="2"/>
  <c r="C146" i="2" s="1"/>
  <c r="C142" i="2"/>
  <c r="F145" i="2"/>
  <c r="F142" i="2" s="1"/>
  <c r="D145" i="2"/>
  <c r="J111" i="2"/>
  <c r="C111" i="2"/>
  <c r="D111" i="2" s="1"/>
  <c r="D147" i="1"/>
  <c r="P109" i="2"/>
  <c r="N109" i="2"/>
  <c r="L109" i="2"/>
  <c r="H109" i="2"/>
  <c r="D109" i="2"/>
  <c r="F109" i="2"/>
  <c r="C108" i="2"/>
  <c r="D143" i="1"/>
  <c r="K105" i="2"/>
  <c r="L108" i="2" s="1"/>
  <c r="L105" i="2" s="1"/>
  <c r="C106" i="2"/>
  <c r="F106" i="2"/>
  <c r="F105" i="2" s="1"/>
  <c r="D131" i="1"/>
  <c r="J51" i="2"/>
  <c r="J50" i="2" s="1"/>
  <c r="C51" i="2"/>
  <c r="D51" i="2" s="1"/>
  <c r="D50" i="2" s="1"/>
  <c r="I50" i="2"/>
  <c r="C50" i="2" s="1"/>
  <c r="J110" i="2"/>
  <c r="J109" i="2" s="1"/>
  <c r="I109" i="2"/>
  <c r="C109" i="2" s="1"/>
  <c r="D116" i="1"/>
  <c r="C107" i="2"/>
  <c r="C47" i="2"/>
  <c r="D47" i="2" s="1"/>
  <c r="I46" i="2"/>
  <c r="I105" i="2"/>
  <c r="D112" i="1"/>
  <c r="D100" i="1"/>
  <c r="J22" i="2"/>
  <c r="J21" i="2" s="1"/>
  <c r="C22" i="2"/>
  <c r="D22" i="2" s="1"/>
  <c r="D21" i="2" s="1"/>
  <c r="I21" i="2"/>
  <c r="C21" i="2" s="1"/>
  <c r="I21" i="3"/>
  <c r="I20" i="3" s="1"/>
  <c r="B21" i="3"/>
  <c r="C21" i="3" s="1"/>
  <c r="C20" i="3" s="1"/>
  <c r="H20" i="3"/>
  <c r="B20" i="3" s="1"/>
  <c r="D85" i="1"/>
  <c r="I17" i="3"/>
  <c r="I16" i="3" s="1"/>
  <c r="H16" i="3"/>
  <c r="C18" i="2"/>
  <c r="D18" i="2" s="1"/>
  <c r="D17" i="2" s="1"/>
  <c r="G17" i="2"/>
  <c r="G17" i="3"/>
  <c r="G16" i="3" s="1"/>
  <c r="B17" i="3"/>
  <c r="C17" i="3" s="1"/>
  <c r="C16" i="3" s="1"/>
  <c r="F16" i="3"/>
  <c r="B16" i="3" s="1"/>
  <c r="D81" i="1"/>
  <c r="D69" i="1"/>
  <c r="D54" i="1"/>
  <c r="D50" i="1"/>
  <c r="C48" i="2"/>
  <c r="D48" i="2" s="1"/>
  <c r="E46" i="2"/>
  <c r="N49" i="1"/>
  <c r="C49" i="1"/>
  <c r="D49" i="1" s="1"/>
  <c r="D38" i="1"/>
  <c r="C31" i="2"/>
  <c r="O5" i="2"/>
  <c r="B30" i="3"/>
  <c r="N4" i="3"/>
  <c r="D23" i="1"/>
  <c r="D19" i="1"/>
  <c r="L15" i="3"/>
  <c r="M16" i="2"/>
  <c r="N18" i="1"/>
  <c r="C18" i="1"/>
  <c r="D18" i="1" s="1"/>
  <c r="D7" i="1"/>
  <c r="N16" i="2" l="1"/>
  <c r="C16" i="2"/>
  <c r="D16" i="2" s="1"/>
  <c r="M15" i="3"/>
  <c r="B15" i="3"/>
  <c r="C15" i="3" s="1"/>
  <c r="B4" i="3"/>
  <c r="C30" i="3"/>
  <c r="E30" i="3"/>
  <c r="G30" i="3"/>
  <c r="K30" i="3"/>
  <c r="C31" i="3"/>
  <c r="C32" i="3"/>
  <c r="C5" i="2"/>
  <c r="D31" i="2"/>
  <c r="F31" i="2"/>
  <c r="H31" i="2"/>
  <c r="L31" i="2"/>
  <c r="D32" i="2"/>
  <c r="D33" i="2"/>
  <c r="C46" i="2"/>
  <c r="F47" i="2"/>
  <c r="F49" i="2"/>
  <c r="F48" i="2"/>
  <c r="C17" i="2"/>
  <c r="H19" i="2"/>
  <c r="H20" i="2"/>
  <c r="J108" i="2"/>
  <c r="C105" i="2"/>
  <c r="J107" i="2"/>
  <c r="J105" i="2" s="1"/>
  <c r="J49" i="2"/>
  <c r="J48" i="2"/>
  <c r="J46" i="2" s="1"/>
  <c r="D46" i="2"/>
  <c r="D107" i="2"/>
  <c r="D106" i="2"/>
  <c r="D108" i="2"/>
  <c r="D143" i="2"/>
  <c r="D144" i="2"/>
  <c r="C119" i="2"/>
  <c r="G93" i="2"/>
  <c r="H121" i="2"/>
  <c r="H120" i="2"/>
  <c r="D120" i="2"/>
  <c r="C76" i="2"/>
  <c r="D79" i="2" s="1"/>
  <c r="J79" i="2"/>
  <c r="J78" i="2"/>
  <c r="J76" i="2" s="1"/>
  <c r="D77" i="2"/>
  <c r="C153" i="2"/>
  <c r="E130" i="2"/>
  <c r="F155" i="2"/>
  <c r="F154" i="2"/>
  <c r="D154" i="2"/>
  <c r="H153" i="2"/>
  <c r="G130" i="2"/>
  <c r="J153" i="2"/>
  <c r="I130" i="2"/>
  <c r="J155" i="2"/>
  <c r="J154" i="2"/>
  <c r="L153" i="2"/>
  <c r="K130" i="2"/>
  <c r="L155" i="2"/>
  <c r="L154" i="2"/>
  <c r="N153" i="2"/>
  <c r="M130" i="2"/>
  <c r="N155" i="2"/>
  <c r="N154" i="2"/>
  <c r="P153" i="2"/>
  <c r="O130" i="2"/>
  <c r="D155" i="2"/>
  <c r="D78" i="2"/>
  <c r="V270" i="8"/>
  <c r="X268" i="8"/>
  <c r="Y268" i="8" s="1"/>
  <c r="X265" i="8"/>
  <c r="X263" i="8" s="1"/>
  <c r="V54" i="8"/>
  <c r="X52" i="8"/>
  <c r="Y52" i="8" s="1"/>
  <c r="X49" i="8"/>
  <c r="Z268" i="8"/>
  <c r="AA268" i="8" s="1"/>
  <c r="Z265" i="8"/>
  <c r="Z263" i="8" s="1"/>
  <c r="Z52" i="8"/>
  <c r="AA52" i="8" s="1"/>
  <c r="Z49" i="8"/>
  <c r="AB268" i="8"/>
  <c r="AC268" i="8" s="1"/>
  <c r="AB265" i="8"/>
  <c r="AB263" i="8" s="1"/>
  <c r="AB52" i="8"/>
  <c r="AC52" i="8" s="1"/>
  <c r="AB49" i="8"/>
  <c r="AD268" i="8"/>
  <c r="AE268" i="8" s="1"/>
  <c r="AD265" i="8"/>
  <c r="AD263" i="8" s="1"/>
  <c r="AD52" i="8"/>
  <c r="AE52" i="8" s="1"/>
  <c r="AD49" i="8"/>
  <c r="AF268" i="8"/>
  <c r="AG268" i="8" s="1"/>
  <c r="AF265" i="8"/>
  <c r="AF263" i="8" s="1"/>
  <c r="AF52" i="8"/>
  <c r="AG52" i="8" s="1"/>
  <c r="AF49" i="8"/>
  <c r="AH268" i="8"/>
  <c r="AI268" i="8" s="1"/>
  <c r="AH265" i="8"/>
  <c r="AH263" i="8" s="1"/>
  <c r="AH52" i="8"/>
  <c r="AI52" i="8" s="1"/>
  <c r="AH49" i="8"/>
  <c r="AJ268" i="8"/>
  <c r="AK268" i="8" s="1"/>
  <c r="AJ265" i="8"/>
  <c r="AJ263" i="8" s="1"/>
  <c r="V112" i="8"/>
  <c r="W112" i="8" s="1"/>
  <c r="V109" i="8"/>
  <c r="V107" i="8" s="1"/>
  <c r="X190" i="8"/>
  <c r="X166" i="8"/>
  <c r="V171" i="8"/>
  <c r="W171" i="8" s="1"/>
  <c r="V168" i="8"/>
  <c r="V166" i="8" s="1"/>
  <c r="X191" i="8"/>
  <c r="Z166" i="8"/>
  <c r="X192" i="8"/>
  <c r="AB166" i="8"/>
  <c r="X193" i="8"/>
  <c r="AD166" i="8"/>
  <c r="X194" i="8"/>
  <c r="AF166" i="8"/>
  <c r="X195" i="8"/>
  <c r="AH166" i="8"/>
  <c r="V232" i="8"/>
  <c r="W232" i="8" s="1"/>
  <c r="V229" i="8"/>
  <c r="V227" i="8" s="1"/>
  <c r="V270" i="9"/>
  <c r="X268" i="9"/>
  <c r="Y268" i="9" s="1"/>
  <c r="X265" i="9"/>
  <c r="X263" i="9" s="1"/>
  <c r="V54" i="9"/>
  <c r="X52" i="9"/>
  <c r="Y52" i="9" s="1"/>
  <c r="X49" i="9"/>
  <c r="Z268" i="9"/>
  <c r="AA268" i="9" s="1"/>
  <c r="Z265" i="9"/>
  <c r="Z263" i="9" s="1"/>
  <c r="Z52" i="9"/>
  <c r="AA52" i="9" s="1"/>
  <c r="Z49" i="9"/>
  <c r="AB268" i="9"/>
  <c r="AC268" i="9" s="1"/>
  <c r="AB265" i="9"/>
  <c r="AB263" i="9" s="1"/>
  <c r="AB52" i="9"/>
  <c r="AC52" i="9" s="1"/>
  <c r="AB49" i="9"/>
  <c r="AD268" i="9"/>
  <c r="AE268" i="9" s="1"/>
  <c r="AD265" i="9"/>
  <c r="AD263" i="9" s="1"/>
  <c r="AD52" i="9"/>
  <c r="AE52" i="9" s="1"/>
  <c r="AD49" i="9"/>
  <c r="AF268" i="9"/>
  <c r="AG268" i="9" s="1"/>
  <c r="AF265" i="9"/>
  <c r="AF263" i="9" s="1"/>
  <c r="AF52" i="9"/>
  <c r="AG52" i="9" s="1"/>
  <c r="AF49" i="9"/>
  <c r="AH268" i="9"/>
  <c r="AI268" i="9" s="1"/>
  <c r="AH265" i="9"/>
  <c r="AH263" i="9" s="1"/>
  <c r="AH52" i="9"/>
  <c r="AI52" i="9" s="1"/>
  <c r="AH49" i="9"/>
  <c r="AJ268" i="9"/>
  <c r="AK268" i="9" s="1"/>
  <c r="AJ265" i="9"/>
  <c r="AJ263" i="9" s="1"/>
  <c r="V112" i="9"/>
  <c r="W112" i="9" s="1"/>
  <c r="V109" i="9"/>
  <c r="V107" i="9" s="1"/>
  <c r="X190" i="9"/>
  <c r="X166" i="9"/>
  <c r="V171" i="9"/>
  <c r="W171" i="9" s="1"/>
  <c r="V168" i="9"/>
  <c r="V166" i="9" s="1"/>
  <c r="X191" i="9"/>
  <c r="Z166" i="9"/>
  <c r="X192" i="9"/>
  <c r="AB166" i="9"/>
  <c r="X193" i="9"/>
  <c r="AD166" i="9"/>
  <c r="X194" i="9"/>
  <c r="AF166" i="9"/>
  <c r="X195" i="9"/>
  <c r="AH166" i="9"/>
  <c r="V232" i="9"/>
  <c r="W232" i="9" s="1"/>
  <c r="V229" i="9"/>
  <c r="V227" i="9" s="1"/>
  <c r="X76" i="9" l="1"/>
  <c r="Y76" i="9" s="1"/>
  <c r="AH47" i="9"/>
  <c r="X75" i="9"/>
  <c r="Y75" i="9" s="1"/>
  <c r="AF47" i="9"/>
  <c r="X74" i="9"/>
  <c r="Y74" i="9" s="1"/>
  <c r="AD47" i="9"/>
  <c r="X73" i="9"/>
  <c r="Y73" i="9" s="1"/>
  <c r="AB47" i="9"/>
  <c r="X72" i="9"/>
  <c r="Y72" i="9" s="1"/>
  <c r="Z47" i="9"/>
  <c r="X71" i="9"/>
  <c r="Y71" i="9" s="1"/>
  <c r="X47" i="9"/>
  <c r="V52" i="9"/>
  <c r="W52" i="9" s="1"/>
  <c r="V49" i="9"/>
  <c r="V268" i="9"/>
  <c r="W268" i="9" s="1"/>
  <c r="V265" i="9"/>
  <c r="V263" i="9" s="1"/>
  <c r="X76" i="8"/>
  <c r="Y76" i="8" s="1"/>
  <c r="AH47" i="8"/>
  <c r="X75" i="8"/>
  <c r="Y75" i="8" s="1"/>
  <c r="AF47" i="8"/>
  <c r="X74" i="8"/>
  <c r="Y74" i="8" s="1"/>
  <c r="AD47" i="8"/>
  <c r="X73" i="8"/>
  <c r="Y73" i="8" s="1"/>
  <c r="AB47" i="8"/>
  <c r="X72" i="8"/>
  <c r="Y72" i="8" s="1"/>
  <c r="Z47" i="8"/>
  <c r="X71" i="8"/>
  <c r="Y71" i="8" s="1"/>
  <c r="X47" i="8"/>
  <c r="V52" i="8"/>
  <c r="W52" i="8" s="1"/>
  <c r="V49" i="8"/>
  <c r="V268" i="8"/>
  <c r="W268" i="8" s="1"/>
  <c r="V265" i="8"/>
  <c r="V263" i="8" s="1"/>
  <c r="P130" i="2"/>
  <c r="O128" i="2"/>
  <c r="P128" i="2" s="1"/>
  <c r="N130" i="2"/>
  <c r="M128" i="2"/>
  <c r="N128" i="2" s="1"/>
  <c r="L130" i="2"/>
  <c r="K128" i="2"/>
  <c r="L128" i="2" s="1"/>
  <c r="J130" i="2"/>
  <c r="I128" i="2"/>
  <c r="J128" i="2" s="1"/>
  <c r="H130" i="2"/>
  <c r="G128" i="2"/>
  <c r="H128" i="2" s="1"/>
  <c r="F130" i="2"/>
  <c r="D130" i="2" s="1"/>
  <c r="C130" i="2"/>
  <c r="D153" i="2"/>
  <c r="F153" i="2"/>
  <c r="D76" i="2"/>
  <c r="C93" i="2"/>
  <c r="D119" i="2"/>
  <c r="F119" i="2"/>
  <c r="L119" i="2"/>
  <c r="D121" i="2"/>
  <c r="H119" i="2"/>
  <c r="D142" i="2"/>
  <c r="D105" i="2"/>
  <c r="H17" i="2"/>
  <c r="F46" i="2"/>
  <c r="F5" i="2"/>
  <c r="H5" i="2"/>
  <c r="J5" i="2"/>
  <c r="L5" i="2"/>
  <c r="N5" i="2"/>
  <c r="D6" i="2"/>
  <c r="D28" i="2"/>
  <c r="P5" i="2"/>
  <c r="E4" i="3"/>
  <c r="G4" i="3"/>
  <c r="I4" i="3"/>
  <c r="K4" i="3"/>
  <c r="M4" i="3"/>
  <c r="C5" i="3"/>
  <c r="C27" i="3"/>
  <c r="O4" i="3"/>
  <c r="C4" i="3" l="1"/>
  <c r="D5" i="2"/>
  <c r="F93" i="2"/>
  <c r="J93" i="2"/>
  <c r="L93" i="2"/>
  <c r="N93" i="2"/>
  <c r="P93" i="2"/>
  <c r="D94" i="2"/>
  <c r="D116" i="2"/>
  <c r="H93" i="2"/>
  <c r="C128" i="2"/>
  <c r="D128" i="2" s="1"/>
  <c r="D131" i="2"/>
  <c r="D156" i="2"/>
  <c r="X78" i="8"/>
  <c r="Y78" i="8" s="1"/>
  <c r="V47" i="8"/>
  <c r="X78" i="9"/>
  <c r="Y78" i="9" s="1"/>
  <c r="V47" i="9"/>
  <c r="D93" i="2" l="1"/>
</calcChain>
</file>

<file path=xl/sharedStrings.xml><?xml version="1.0" encoding="utf-8"?>
<sst xmlns="http://schemas.openxmlformats.org/spreadsheetml/2006/main" count="13920" uniqueCount="2726">
  <si>
    <t>Group Headcount Report 2025</t>
  </si>
  <si>
    <t>Group</t>
  </si>
  <si>
    <t>Uganda</t>
  </si>
  <si>
    <t>APDL</t>
  </si>
  <si>
    <t>Tanzania</t>
  </si>
  <si>
    <t>Rwanda</t>
  </si>
  <si>
    <t>Burundi</t>
  </si>
  <si>
    <t>Kenya</t>
  </si>
  <si>
    <t>Number</t>
  </si>
  <si>
    <t>%</t>
  </si>
  <si>
    <t>Headcount December FY24</t>
  </si>
  <si>
    <t>Monthly Headcount Growth (Direct staff)</t>
  </si>
  <si>
    <t>Overall Headcount</t>
  </si>
  <si>
    <t>Direct Staff</t>
  </si>
  <si>
    <t>Female</t>
  </si>
  <si>
    <t>Male</t>
  </si>
  <si>
    <t xml:space="preserve">Nationals </t>
  </si>
  <si>
    <t>Expatriates</t>
  </si>
  <si>
    <t>Management</t>
  </si>
  <si>
    <t>Female in Management</t>
  </si>
  <si>
    <t>Below 40 years of age</t>
  </si>
  <si>
    <t>Atleast 40 years of age</t>
  </si>
  <si>
    <t>Less than 5 years with Abacus</t>
  </si>
  <si>
    <t>Atleast 5 years with Abacus</t>
  </si>
  <si>
    <t xml:space="preserve">Total New hires </t>
  </si>
  <si>
    <t>New hires at EXCO</t>
  </si>
  <si>
    <t>New hires at EXCO - 1&amp;2</t>
  </si>
  <si>
    <t>-</t>
  </si>
  <si>
    <t>New hires at Other Levels</t>
  </si>
  <si>
    <t>Total Exits</t>
  </si>
  <si>
    <t>Exits at EXCO</t>
  </si>
  <si>
    <t>Exits at EXCO - 1&amp;2</t>
  </si>
  <si>
    <t>Exits at Other Levels</t>
  </si>
  <si>
    <t>Total Internal Movements</t>
  </si>
  <si>
    <t>Promotions</t>
  </si>
  <si>
    <t>Transfers</t>
  </si>
  <si>
    <t>Principals</t>
  </si>
  <si>
    <t>Casuals/Contractors</t>
  </si>
  <si>
    <t>Management (ML 1&amp;2 upwards)</t>
  </si>
  <si>
    <t>40 years above</t>
  </si>
  <si>
    <t xml:space="preserve"> </t>
  </si>
  <si>
    <t>Group YTD Headcount Report FY25</t>
  </si>
  <si>
    <t>Q1</t>
  </si>
  <si>
    <t>Q2</t>
  </si>
  <si>
    <t>Q3</t>
  </si>
  <si>
    <t>Q4</t>
  </si>
  <si>
    <t>YTD Group Headcount Report 2025</t>
  </si>
  <si>
    <t>FY24 (Direct staff)</t>
  </si>
  <si>
    <t>YTD Headcount Growth (Direct staff)</t>
  </si>
  <si>
    <t>YTD 2025</t>
  </si>
  <si>
    <t>GROUP PAYROLL UPDATE</t>
  </si>
  <si>
    <t>Month</t>
  </si>
  <si>
    <t>Uganda (3900)</t>
  </si>
  <si>
    <t>APDL (3900)</t>
  </si>
  <si>
    <t>Tanzania (2700)</t>
  </si>
  <si>
    <t>Rwanda (1300)</t>
  </si>
  <si>
    <t>Burundi (3000)</t>
  </si>
  <si>
    <t>Kenya (160)</t>
  </si>
  <si>
    <t>Jan FY25 - Monthly Gross Payroll Costs</t>
  </si>
  <si>
    <t>Jan FY24 - Monthly Gross Payroll Costs</t>
  </si>
  <si>
    <t>(Amount in USD)</t>
  </si>
  <si>
    <t>Budget</t>
  </si>
  <si>
    <t>Actual</t>
  </si>
  <si>
    <t>% Change</t>
  </si>
  <si>
    <t>Business Unit</t>
  </si>
  <si>
    <t>FTEs</t>
  </si>
  <si>
    <t>Casuals</t>
  </si>
  <si>
    <t>Total</t>
  </si>
  <si>
    <t>FX</t>
  </si>
  <si>
    <t>USD</t>
  </si>
  <si>
    <t xml:space="preserve">Casuals </t>
  </si>
  <si>
    <t xml:space="preserve">Total </t>
  </si>
  <si>
    <t>Total Payroll Costs</t>
  </si>
  <si>
    <t>Salary components - Direct staff</t>
  </si>
  <si>
    <t xml:space="preserve">School fees </t>
  </si>
  <si>
    <t>Basic Salaries</t>
  </si>
  <si>
    <t>Over Time</t>
  </si>
  <si>
    <t>Housing Allowance</t>
  </si>
  <si>
    <t>Other Payroll components - Direct staff</t>
  </si>
  <si>
    <t>Bonus</t>
  </si>
  <si>
    <t>Incentives</t>
  </si>
  <si>
    <t>FTES</t>
  </si>
  <si>
    <t>School Fees</t>
  </si>
  <si>
    <t>Arrears</t>
  </si>
  <si>
    <t>Total Salaries - 'Principal Companies</t>
  </si>
  <si>
    <t>Feb FY25-Monthly Payroll Costs</t>
  </si>
  <si>
    <t>Feb FY24-Monthly Payroll Costs</t>
  </si>
  <si>
    <t>Total Wages - 'Casuals/Contractors</t>
  </si>
  <si>
    <t>AKLS</t>
  </si>
  <si>
    <t>March FY25-Monthly Gross Payroll Costs</t>
  </si>
  <si>
    <t>March FY24-Monthly Gross Payroll Costs</t>
  </si>
  <si>
    <t>Salary Increment</t>
  </si>
  <si>
    <t xml:space="preserve">Red sea </t>
  </si>
  <si>
    <t>GROUP PAYROLL UPDATE DIRECT STAFF</t>
  </si>
  <si>
    <t>April FY25-Monthly Gross Payroll Costs</t>
  </si>
  <si>
    <t>April FY24-Monthly Gross Payroll Costs</t>
  </si>
  <si>
    <t>GROUP PAYROLL UPDATE DIRECT STAFF DIRECT STAFF</t>
  </si>
  <si>
    <t>May FY25-Monthly Gross Payroll Costs</t>
  </si>
  <si>
    <t>May FY24-Monthly Gross Payroll Costs</t>
  </si>
  <si>
    <t>June FY25-Monthly Gross Payroll Costs</t>
  </si>
  <si>
    <t>June FY24-Monthly Gross Payroll Costs</t>
  </si>
  <si>
    <t>July FY25-Monthly Gross Payroll Costs</t>
  </si>
  <si>
    <t>July FY24-Monthly Gross Payroll Costs</t>
  </si>
  <si>
    <t>Aug FY25-Monthly Gross Payroll Costs</t>
  </si>
  <si>
    <t>Aug FY24-Monthly Gross Payroll Costs</t>
  </si>
  <si>
    <t>Sept FY25-Monthly Gross Payroll Costs</t>
  </si>
  <si>
    <t>Sept FY24-Monthly Gross Payroll Costs</t>
  </si>
  <si>
    <t>Oct FY25-Monthly Gross Payroll Costs</t>
  </si>
  <si>
    <t>Oct FY24-Monthly Gross Payroll Costs</t>
  </si>
  <si>
    <t>Nov FY25-Monthly Gross Payroll Cost</t>
  </si>
  <si>
    <t>Nov FY24-Monthly Gross Payroll Costs</t>
  </si>
  <si>
    <t>Dec FY25-Monthly Gross Payroll Costs</t>
  </si>
  <si>
    <t>Dec FY24-Monthly Gross Payroll Costs</t>
  </si>
  <si>
    <t>Summary Planned/Budgeted Recruitments as at Mar FY25</t>
  </si>
  <si>
    <t>Planned Hires</t>
  </si>
  <si>
    <t>Actual Hires</t>
  </si>
  <si>
    <t>Variance</t>
  </si>
  <si>
    <t xml:space="preserve">Pending </t>
  </si>
  <si>
    <r>
      <rPr>
        <b/>
        <sz val="10"/>
        <color rgb="FF000000"/>
        <rFont val="Trebuchet MS"/>
      </rPr>
      <t>25 positions</t>
    </r>
    <r>
      <rPr>
        <sz val="10"/>
        <color rgb="FF000000"/>
        <rFont val="Trebuchet MS"/>
      </rPr>
      <t xml:space="preserve">
</t>
    </r>
    <r>
      <rPr>
        <b/>
        <sz val="10"/>
        <color rgb="FF000000"/>
        <rFont val="Trebuchet MS"/>
      </rPr>
      <t>21 positions in commercial;</t>
    </r>
    <r>
      <rPr>
        <sz val="10"/>
        <color rgb="FF000000"/>
        <rFont val="Trebuchet MS"/>
      </rPr>
      <t xml:space="preserve"> 6 medical reps on hold because of red sea, 1 sales manager/debt collections, 4 sales reps(HO), 2 branch store attendant, 2 counter sales reps, 1 delivery, 4 sales reps (order booking branch), 1 sales manager pushed to Q2. 
</t>
    </r>
    <r>
      <rPr>
        <b/>
        <sz val="10"/>
        <color rgb="FF000000"/>
        <rFont val="Trebuchet MS"/>
      </rPr>
      <t>4 positions in support;</t>
    </r>
    <r>
      <rPr>
        <sz val="10"/>
        <color rgb="FF000000"/>
        <rFont val="Trebuchet MS"/>
      </rPr>
      <t xml:space="preserve"> 3 positions in supply chain, 1Assistant Warehouse Manager, 1 logistics officer, 1 local purchase assistant, 1 Group IT Manager  </t>
    </r>
  </si>
  <si>
    <r>
      <rPr>
        <b/>
        <sz val="10"/>
        <color rgb="FF000000"/>
        <rFont val="Trebuchet MS"/>
      </rPr>
      <t>6 positions</t>
    </r>
    <r>
      <rPr>
        <sz val="10"/>
        <color rgb="FF000000"/>
        <rFont val="Trebuchet MS"/>
      </rPr>
      <t xml:space="preserve">
1 dispatch clerk, 1 forklift operator, 1 purchase assistant, 3 medical representatives pushed to Q2.  </t>
    </r>
  </si>
  <si>
    <r>
      <rPr>
        <b/>
        <sz val="10"/>
        <color rgb="FF000000"/>
        <rFont val="Trebuchet MS"/>
      </rPr>
      <t>8 positions</t>
    </r>
    <r>
      <rPr>
        <sz val="10"/>
        <color rgb="FF000000"/>
        <rFont val="Trebuchet MS"/>
      </rPr>
      <t xml:space="preserve">
2 medical reps, 1 delivery driver, 1 BM(local), 2 FTP/ABM, 1 RBDM, 1 Business Analyst Q2</t>
    </r>
  </si>
  <si>
    <r>
      <rPr>
        <b/>
        <sz val="10"/>
        <color rgb="FF000000"/>
        <rFont val="Trebuchet MS"/>
      </rPr>
      <t>7 positions</t>
    </r>
    <r>
      <rPr>
        <sz val="10"/>
        <color rgb="FF000000"/>
        <rFont val="Trebuchet MS"/>
      </rPr>
      <t xml:space="preserve">
1 Asst sales manager, 3 delivery associate 1 counter sales and accounts assistant, 1 field sales rep, 1 warehouse assitant pushed to Q2 </t>
    </r>
  </si>
  <si>
    <r>
      <rPr>
        <b/>
        <sz val="10"/>
        <color rgb="FF000000"/>
        <rFont val="Trebuchet MS"/>
      </rPr>
      <t xml:space="preserve">4 positions
</t>
    </r>
    <r>
      <rPr>
        <sz val="10"/>
        <color rgb="FF000000"/>
        <rFont val="Trebuchet MS"/>
      </rPr>
      <t xml:space="preserve">4 medical representatives pushed to Q2.  </t>
    </r>
  </si>
  <si>
    <r>
      <rPr>
        <b/>
        <sz val="10"/>
        <color rgb="FF000000"/>
        <rFont val="Trebuchet MS"/>
      </rPr>
      <t>7 positions</t>
    </r>
    <r>
      <rPr>
        <sz val="10"/>
        <color rgb="FF000000"/>
        <rFont val="Trebuchet MS"/>
      </rPr>
      <t xml:space="preserve">
1 sales rep, 5 medical reps, 1 procurement and logistics officer pushed to Q2</t>
    </r>
  </si>
  <si>
    <t>Summary Unplanned/Unbudgeted Recruitments as at Mar FY25</t>
  </si>
  <si>
    <t>Vacant Positions</t>
  </si>
  <si>
    <t>Filled Positions</t>
  </si>
  <si>
    <t>Remarks</t>
  </si>
  <si>
    <t>Summary Planned/Budgeted Recruitments as at Jun FY25</t>
  </si>
  <si>
    <r>
      <rPr>
        <b/>
        <sz val="10"/>
        <color rgb="FF000000"/>
        <rFont val="Trebuchet MS"/>
      </rPr>
      <t xml:space="preserve">12 positions in commercial; </t>
    </r>
    <r>
      <rPr>
        <sz val="10"/>
        <color rgb="FF000000"/>
        <rFont val="Trebuchet MS"/>
      </rPr>
      <t xml:space="preserve">1 field sales rep, 6 medical reps, 1 sales manager/debt collections, 4 sales reps (order booking-branch) 
</t>
    </r>
    <r>
      <rPr>
        <b/>
        <sz val="10"/>
        <color rgb="FF000000"/>
        <rFont val="Trebuchet MS"/>
      </rPr>
      <t xml:space="preserve">1 position in supply chain; </t>
    </r>
    <r>
      <rPr>
        <sz val="10"/>
        <color rgb="FF000000"/>
        <rFont val="Trebuchet MS"/>
      </rPr>
      <t xml:space="preserve">1 logistics officer </t>
    </r>
  </si>
  <si>
    <r>
      <rPr>
        <b/>
        <sz val="10"/>
        <color rgb="FF000000"/>
        <rFont val="Trebuchet MS"/>
      </rPr>
      <t xml:space="preserve">5 positions </t>
    </r>
    <r>
      <rPr>
        <sz val="10"/>
        <color rgb="FF000000"/>
        <rFont val="Trebuchet MS"/>
      </rPr>
      <t xml:space="preserve">
1 dispatch clerk, 1 purchase assistant, 3 medical reps </t>
    </r>
  </si>
  <si>
    <r>
      <rPr>
        <b/>
        <sz val="10"/>
        <color rgb="FF000000"/>
        <rFont val="Trebuchet MS"/>
      </rPr>
      <t xml:space="preserve">2 positions </t>
    </r>
    <r>
      <rPr>
        <sz val="10"/>
        <color rgb="FF000000"/>
        <rFont val="Trebuchet MS"/>
      </rPr>
      <t xml:space="preserve">
1 delivery driver the vechile has not yet been bought, 1 RBDM on hold</t>
    </r>
  </si>
  <si>
    <r>
      <rPr>
        <b/>
        <sz val="11"/>
        <color theme="1"/>
        <rFont val="Calibri"/>
      </rPr>
      <t>7 positions</t>
    </r>
    <r>
      <rPr>
        <sz val="11"/>
        <color theme="1"/>
        <rFont val="Calibri"/>
      </rPr>
      <t xml:space="preserve">
1 Asst sales manager, 3 delivery associate 1 counter sales and accounts assistant, 1 field sales rep, 1 warehouse assitant pushed to Q3</t>
    </r>
  </si>
  <si>
    <r>
      <rPr>
        <b/>
        <sz val="10"/>
        <color rgb="FF000000"/>
        <rFont val="Trebuchet MS"/>
      </rPr>
      <t>4 positions</t>
    </r>
    <r>
      <rPr>
        <sz val="10"/>
        <color rgb="FF000000"/>
        <rFont val="Trebuchet MS"/>
      </rPr>
      <t xml:space="preserve">
4 medical representatives pushed to Q3</t>
    </r>
  </si>
  <si>
    <r>
      <rPr>
        <b/>
        <sz val="10"/>
        <color rgb="FF000000"/>
        <rFont val="Trebuchet MS"/>
      </rPr>
      <t>6 positions</t>
    </r>
    <r>
      <rPr>
        <sz val="10"/>
        <color rgb="FF000000"/>
        <rFont val="Trebuchet MS"/>
      </rPr>
      <t xml:space="preserve">
1 sales rep, 5 medical reps</t>
    </r>
  </si>
  <si>
    <t>Summary Unplanned/Unbudgeted Recruitments as at Jun FY25</t>
  </si>
  <si>
    <t>Summary Planned/Budgeted Recruitments as at Sept FY25</t>
  </si>
  <si>
    <r>
      <rPr>
        <b/>
        <sz val="10"/>
        <color rgb="FF000000"/>
        <rFont val="Trebuchet MS"/>
      </rPr>
      <t>10 positions in commercial;</t>
    </r>
    <r>
      <rPr>
        <sz val="10"/>
        <color rgb="FF000000"/>
        <rFont val="Trebuchet MS"/>
      </rPr>
      <t xml:space="preserve"> 1 field supervisor on hold, 6 medical reps on hold, 3 sales reps (order booking-branch) pushed to Q4
</t>
    </r>
    <r>
      <rPr>
        <b/>
        <sz val="10"/>
        <color rgb="FF000000"/>
        <rFont val="Trebuchet MS"/>
      </rPr>
      <t>1 position in supply chain;</t>
    </r>
    <r>
      <rPr>
        <sz val="10"/>
        <color rgb="FF000000"/>
        <rFont val="Trebuchet MS"/>
      </rPr>
      <t xml:space="preserve"> 1 logistics officer </t>
    </r>
  </si>
  <si>
    <r>
      <rPr>
        <b/>
        <sz val="10"/>
        <color rgb="FF000000"/>
        <rFont val="Trebuchet MS"/>
      </rPr>
      <t>7 positions</t>
    </r>
    <r>
      <rPr>
        <sz val="10"/>
        <color rgb="FF000000"/>
        <rFont val="Trebuchet MS"/>
      </rPr>
      <t xml:space="preserve">
1 Asst sales manager, 3 delivery associate 1 counter sales and accounts assistant, 1 field sales rep, 1 warehouse assistant all recruitments were put on hold</t>
    </r>
  </si>
  <si>
    <r>
      <rPr>
        <b/>
        <sz val="10"/>
        <color rgb="FF000000"/>
        <rFont val="Trebuchet MS"/>
      </rPr>
      <t>4 positions</t>
    </r>
    <r>
      <rPr>
        <sz val="10"/>
        <color rgb="FF000000"/>
        <rFont val="Trebuchet MS"/>
      </rPr>
      <t xml:space="preserve">
4 medical representatives all recruitments have been put on hold</t>
    </r>
  </si>
  <si>
    <t>Summary Unplanned/Unbudgeted Recruitments as at Sept FY25</t>
  </si>
  <si>
    <t>Asst Financial Accountant, Data Analytis, Asst. Branch Manager, Counter Sales Rep, Medical Rep, Branch Store Attendant</t>
  </si>
  <si>
    <t xml:space="preserve">Production Officer, QA Officer, BFS Officer </t>
  </si>
  <si>
    <t>Logistics Officer, Pharmaceutical Technicians</t>
  </si>
  <si>
    <t>Medical Reps</t>
  </si>
  <si>
    <t>Summary Planned/Budgeted Recruitments as at Dec FY25</t>
  </si>
  <si>
    <t>10 positions in commercial; 1 field supervisor on hold, 6 medical reps on hold, 3 sales reps (order booking-branch) on hold</t>
  </si>
  <si>
    <t>5 positions 
1 dispatch clerk on hold, 1 purchase assistant on hold, 3 medical reps there was no need</t>
  </si>
  <si>
    <t>1 delivery driver the vechile was not bought, 1 RBDM was promoted internally</t>
  </si>
  <si>
    <t>7 positions
1 Asst sales manager, 3 delivery associate 1 counter sales and accounts assistant, 1 field sales rep, 1 warehouse assistant all recruitments were put on hold</t>
  </si>
  <si>
    <t>4 positions
4 medical representatives all recruitments have been put on hold</t>
  </si>
  <si>
    <t>6 positions
1 sales rep, 5 medical reps</t>
  </si>
  <si>
    <t>Summary Unplanned/Unbudgeted Recruitments as at Dec FY25</t>
  </si>
  <si>
    <t>Pending</t>
  </si>
  <si>
    <t xml:space="preserve">Total positions </t>
  </si>
  <si>
    <t>Y2D Planned hires</t>
  </si>
  <si>
    <t>Y2D Unplanned hires</t>
  </si>
  <si>
    <t>Positions on hold</t>
  </si>
  <si>
    <t xml:space="preserve">New Total </t>
  </si>
  <si>
    <t>FY25 = 301/314*100=96%</t>
  </si>
  <si>
    <t xml:space="preserve">Y2D planned actual hires </t>
  </si>
  <si>
    <t xml:space="preserve">Y2D unplanned actual hires </t>
  </si>
  <si>
    <t xml:space="preserve">Positions on hold </t>
  </si>
  <si>
    <t>Uganda 
3 sales reps (order booking-branch), 1 field supervisor on hold, 6 medical reps on hold, 1 Data Analyst</t>
  </si>
  <si>
    <t xml:space="preserve">APDL
1 dispatch clerk, 1 purchase assistant, 3 medical reps </t>
  </si>
  <si>
    <t>Tanzania  
1 delivery driver the vechile was not bought bought</t>
  </si>
  <si>
    <t>Rwanda
1 Asst sales manager, 3 delivery associate 1 counter sales and accounts assistant, 1 field sales rep, 1 warehouse assistant</t>
  </si>
  <si>
    <t>Kenya
4 medical representatives all recruitments have been put on hold</t>
  </si>
  <si>
    <t>Burundi
1 sales rep, 5 medical reps</t>
  </si>
  <si>
    <t>GROUP RECRUITMENT TRACKER 2025</t>
  </si>
  <si>
    <t>S/N</t>
  </si>
  <si>
    <t>Position</t>
  </si>
  <si>
    <t>Department</t>
  </si>
  <si>
    <t>Person Replaced (Name)</t>
  </si>
  <si>
    <t>Person Hired (Name)</t>
  </si>
  <si>
    <t>Level</t>
  </si>
  <si>
    <t>Date of Joining (Month-Date)</t>
  </si>
  <si>
    <t>Reason for Hire</t>
  </si>
  <si>
    <t>Saving (Amount)</t>
  </si>
  <si>
    <t>Saving (%)</t>
  </si>
  <si>
    <t>Comment</t>
  </si>
  <si>
    <t>APL UGANDA</t>
  </si>
  <si>
    <t>Medical Representative</t>
  </si>
  <si>
    <t>Commercial</t>
  </si>
  <si>
    <t>Ndayambazi Amis</t>
  </si>
  <si>
    <t>Makosa Bornface</t>
  </si>
  <si>
    <t>STL 1&amp;2</t>
  </si>
  <si>
    <t>Replacement</t>
  </si>
  <si>
    <t>N/A</t>
  </si>
  <si>
    <t>Wooki Trevor</t>
  </si>
  <si>
    <t>Expansion</t>
  </si>
  <si>
    <t>Group Recruitment Summary YTD FY25</t>
  </si>
  <si>
    <t>Delivery Clerk</t>
  </si>
  <si>
    <t>Peter Muwonge</t>
  </si>
  <si>
    <t>Tumusiime Geofrey</t>
  </si>
  <si>
    <t>Branch Store Attedant</t>
  </si>
  <si>
    <t>Acidri Amule</t>
  </si>
  <si>
    <t>Adriko Paul</t>
  </si>
  <si>
    <t>Planned</t>
  </si>
  <si>
    <t>Field Sales Representative</t>
  </si>
  <si>
    <t>Inocent Saddam</t>
  </si>
  <si>
    <t>Oloya Geoffrey</t>
  </si>
  <si>
    <t>Unplanned</t>
  </si>
  <si>
    <t>Warehouse Attedant</t>
  </si>
  <si>
    <t>Musana Joshua Oliimi</t>
  </si>
  <si>
    <t>Total Positions (Planned and Unplanned)</t>
  </si>
  <si>
    <t>Kalema Leo</t>
  </si>
  <si>
    <t>On hold &amp; Not yet started</t>
  </si>
  <si>
    <t>Muhindo Neckson</t>
  </si>
  <si>
    <t>Ekadu Emmanuel</t>
  </si>
  <si>
    <t>Total positions expected to be filled YTD</t>
  </si>
  <si>
    <t>Adomati Denish</t>
  </si>
  <si>
    <t>Filled positions</t>
  </si>
  <si>
    <t>Assistant Branch Manager</t>
  </si>
  <si>
    <t>Kasumba Emmanuel Monday</t>
  </si>
  <si>
    <t>Mohsin Khan</t>
  </si>
  <si>
    <t>ML 1&amp;2</t>
  </si>
  <si>
    <t>% Performance</t>
  </si>
  <si>
    <t>Mohameed Aneez Hamza</t>
  </si>
  <si>
    <t>Irfan Khan</t>
  </si>
  <si>
    <t>Group Head Internal Audit</t>
  </si>
  <si>
    <t>Internal Audit</t>
  </si>
  <si>
    <t>Maria Francesca</t>
  </si>
  <si>
    <t>Brian Nuwamanya</t>
  </si>
  <si>
    <t>EXCO</t>
  </si>
  <si>
    <t>Nurse</t>
  </si>
  <si>
    <t>Mbambu Roset</t>
  </si>
  <si>
    <t>Masika Cathreen Kisubi</t>
  </si>
  <si>
    <t>Counter Sales Representative</t>
  </si>
  <si>
    <t>Wamala William</t>
  </si>
  <si>
    <t>Kalyesubula Edrine</t>
  </si>
  <si>
    <t>Patel Mehulkumar Kanubhai</t>
  </si>
  <si>
    <t>Kupparla Suneel Kumar</t>
  </si>
  <si>
    <t>Ojara Bob Kennedy</t>
  </si>
  <si>
    <t>Onyinge Nixson</t>
  </si>
  <si>
    <t>Ruhume Ronald</t>
  </si>
  <si>
    <t>Matison Moris</t>
  </si>
  <si>
    <t>Branch Manager</t>
  </si>
  <si>
    <t>Vamankumar Nitinbhai</t>
  </si>
  <si>
    <t>Nyamurangwa David</t>
  </si>
  <si>
    <t>Ashaba Collins</t>
  </si>
  <si>
    <t>Assistant Warehouse Manager</t>
  </si>
  <si>
    <t>Supply Chain</t>
  </si>
  <si>
    <t>Tanveer Allam</t>
  </si>
  <si>
    <t>Rajeev Summan</t>
  </si>
  <si>
    <t>logistics Graduate Trainee</t>
  </si>
  <si>
    <t>Amanya Joshua</t>
  </si>
  <si>
    <t>Muhekyi Talent</t>
  </si>
  <si>
    <t>Internal Auditor</t>
  </si>
  <si>
    <t>Reagan Magezi</t>
  </si>
  <si>
    <t>Betty Kizza</t>
  </si>
  <si>
    <t>Driver</t>
  </si>
  <si>
    <t>Jakisa Eric John</t>
  </si>
  <si>
    <t>Mwesigye Ronald</t>
  </si>
  <si>
    <t>Okiror Francis Odeke</t>
  </si>
  <si>
    <t>Omeon Radius Okunya</t>
  </si>
  <si>
    <t>Mungau Ismail Eriya</t>
  </si>
  <si>
    <t>Muwaira Henry</t>
  </si>
  <si>
    <t>Tusiime Joan</t>
  </si>
  <si>
    <t>Business Development Manager</t>
  </si>
  <si>
    <t>Yazid Ndote</t>
  </si>
  <si>
    <t>Okullo Joseph</t>
  </si>
  <si>
    <t>Sales Manager</t>
  </si>
  <si>
    <t>Satish Kumar Chilamakur</t>
  </si>
  <si>
    <t>Mritunjay Lalman Gound</t>
  </si>
  <si>
    <t>Juliet Ssanyu Nakazibwe</t>
  </si>
  <si>
    <t>Lucky Samuel</t>
  </si>
  <si>
    <t>Elly Nuwe</t>
  </si>
  <si>
    <t>Assistant Financial Accountant</t>
  </si>
  <si>
    <t>Finance</t>
  </si>
  <si>
    <t>Shamim Tumwebaze</t>
  </si>
  <si>
    <t>Charles Banya</t>
  </si>
  <si>
    <t>Bamusomeire Derek</t>
  </si>
  <si>
    <t>Naigaga Mariam</t>
  </si>
  <si>
    <t>Mucunguzi Emmanuel</t>
  </si>
  <si>
    <t>Mwesigwa Molis</t>
  </si>
  <si>
    <t>Businge Joseph</t>
  </si>
  <si>
    <t>Okurut Lawrence</t>
  </si>
  <si>
    <t>Birungi Benedict</t>
  </si>
  <si>
    <t>Kankiriho Henry</t>
  </si>
  <si>
    <t>Front Desk Officer</t>
  </si>
  <si>
    <t>Human Resource/OHSE</t>
  </si>
  <si>
    <t>Abalo Dorcus</t>
  </si>
  <si>
    <t>Buggah Barbrah</t>
  </si>
  <si>
    <t>Bwire Joyner</t>
  </si>
  <si>
    <t>Financial Accountant</t>
  </si>
  <si>
    <t>Apuno Justine</t>
  </si>
  <si>
    <t>Francis Kimuli</t>
  </si>
  <si>
    <t>Igambi Noah</t>
  </si>
  <si>
    <t>Ekisa Aggrey</t>
  </si>
  <si>
    <t>Rishikesh Lalchandra Mishra</t>
  </si>
  <si>
    <t>Kayemba Ibrahim</t>
  </si>
  <si>
    <t>Mweru Sam</t>
  </si>
  <si>
    <t>Kabarole Abel</t>
  </si>
  <si>
    <t>Security Supervisor</t>
  </si>
  <si>
    <t>Cwinyaai Jimmy</t>
  </si>
  <si>
    <t>Nsereko Jonathan</t>
  </si>
  <si>
    <t>Kasule Innocent</t>
  </si>
  <si>
    <t>Senior Internal Audit</t>
  </si>
  <si>
    <t>Obonyo Daniel</t>
  </si>
  <si>
    <t>Security Officer</t>
  </si>
  <si>
    <t>Bindobu Godmass</t>
  </si>
  <si>
    <t>Oba Joseph</t>
  </si>
  <si>
    <t>Ongaram Samuel</t>
  </si>
  <si>
    <t>Emorut James</t>
  </si>
  <si>
    <t>Birungi Suraina</t>
  </si>
  <si>
    <t>Jjuko Marvin</t>
  </si>
  <si>
    <t>Harison Mumbere</t>
  </si>
  <si>
    <t>Epeduno Peter</t>
  </si>
  <si>
    <t>Human Resource Business Partner</t>
  </si>
  <si>
    <t>Liz Kiconco</t>
  </si>
  <si>
    <t>Akot Sharon</t>
  </si>
  <si>
    <t>Ochieng Tadeo</t>
  </si>
  <si>
    <t>Olinga Anthony</t>
  </si>
  <si>
    <t>Chief of Staff</t>
  </si>
  <si>
    <t>Administration</t>
  </si>
  <si>
    <t>Lynna Rwabulindore</t>
  </si>
  <si>
    <t>Charity Fetaa</t>
  </si>
  <si>
    <t>EXCO 1&amp;2</t>
  </si>
  <si>
    <t>Nicholas Nsereko</t>
  </si>
  <si>
    <t>Ssendawula David</t>
  </si>
  <si>
    <t>Joyce Nakimuli</t>
  </si>
  <si>
    <t>Atuhairwe Shakira</t>
  </si>
  <si>
    <t>Sales Representative (Head Office)</t>
  </si>
  <si>
    <t>Opyem Innocent</t>
  </si>
  <si>
    <t>Obete Jackson</t>
  </si>
  <si>
    <t>Ouma Geoffrey</t>
  </si>
  <si>
    <t>Angura Deogracius</t>
  </si>
  <si>
    <t>Niyigaba Yoram</t>
  </si>
  <si>
    <t>Amaniyo Gladys</t>
  </si>
  <si>
    <t>Nyangale Emmanuel</t>
  </si>
  <si>
    <t>Awori Jemima</t>
  </si>
  <si>
    <t>Forklift Driver</t>
  </si>
  <si>
    <t>Amolo Tom</t>
  </si>
  <si>
    <t>Gudoi William</t>
  </si>
  <si>
    <t>Muhumuza Ivan</t>
  </si>
  <si>
    <t>Apuai Isaiah</t>
  </si>
  <si>
    <t>Sales Executives</t>
  </si>
  <si>
    <t>Ofwono Marvin</t>
  </si>
  <si>
    <t>Ufoyrworth Henry</t>
  </si>
  <si>
    <t>Sales Representative</t>
  </si>
  <si>
    <t>Akello Jenifer</t>
  </si>
  <si>
    <t>Chemutai Shanice Genesisn</t>
  </si>
  <si>
    <t>Emuron Stephen</t>
  </si>
  <si>
    <t>Orot Dickson</t>
  </si>
  <si>
    <t>Birungi Queen</t>
  </si>
  <si>
    <t>Kirabo Caroline</t>
  </si>
  <si>
    <t>Branch Sales Representative</t>
  </si>
  <si>
    <t>Natee Joseph</t>
  </si>
  <si>
    <t>Wamono Bosco Natsulu</t>
  </si>
  <si>
    <t>Rajani Kumar</t>
  </si>
  <si>
    <t>Debjyoti Bhattacharjee</t>
  </si>
  <si>
    <t>Musana Joshua</t>
  </si>
  <si>
    <t>Opakrworth Francis</t>
  </si>
  <si>
    <t>Oiya Johnson</t>
  </si>
  <si>
    <t>Nalyanya Shafiq</t>
  </si>
  <si>
    <t>Rwothomiyo Benson</t>
  </si>
  <si>
    <t>Mugume Andrew</t>
  </si>
  <si>
    <t>Nantume Elizabeth Rose</t>
  </si>
  <si>
    <t>Kiweewa Joshua</t>
  </si>
  <si>
    <t>Oguttu Ivan</t>
  </si>
  <si>
    <t>Okello Thomas</t>
  </si>
  <si>
    <t>Abmwesiga Bonaru</t>
  </si>
  <si>
    <t>Opio Daniel</t>
  </si>
  <si>
    <t>Mukisa Nicholas</t>
  </si>
  <si>
    <t>Munomba Juma</t>
  </si>
  <si>
    <t>Kanail Singh</t>
  </si>
  <si>
    <t>Rasheshkharareddy Munnamgi</t>
  </si>
  <si>
    <t>Agaba Herbert</t>
  </si>
  <si>
    <t>Otaritina Robert</t>
  </si>
  <si>
    <t>Kunapa Innocent Jackson</t>
  </si>
  <si>
    <t>Musisi Gerald</t>
  </si>
  <si>
    <t>Ssalamu Abdul Migadde</t>
  </si>
  <si>
    <t>Branch Stores Attendant</t>
  </si>
  <si>
    <t>Ekanny James</t>
  </si>
  <si>
    <t>Ogonono Richard</t>
  </si>
  <si>
    <t>Kansiime Cyril</t>
  </si>
  <si>
    <t>Nabatanzi Sophia</t>
  </si>
  <si>
    <t>Muyomba Allan</t>
  </si>
  <si>
    <t>Akech Fiona</t>
  </si>
  <si>
    <t>Local Purchase</t>
  </si>
  <si>
    <t>Nyaici Lorine</t>
  </si>
  <si>
    <t>Abacus Lifecare Manager</t>
  </si>
  <si>
    <t>Gaurav Mishra</t>
  </si>
  <si>
    <t>Sachin G Gardi</t>
  </si>
  <si>
    <t>Kusasira Catherine</t>
  </si>
  <si>
    <t>Baligeya Roman</t>
  </si>
  <si>
    <t>Okello James</t>
  </si>
  <si>
    <t>Imran Mirza</t>
  </si>
  <si>
    <t>Olinga Joseph</t>
  </si>
  <si>
    <t>Elanda Abdul Hakimu</t>
  </si>
  <si>
    <t>Wandera Sam</t>
  </si>
  <si>
    <t>Atati David</t>
  </si>
  <si>
    <t>Graduate Trainee-Regulatory</t>
  </si>
  <si>
    <t>Regulatory</t>
  </si>
  <si>
    <t>Kyebungya Friday Didas</t>
  </si>
  <si>
    <t>Patel Krunalkumar Pravinbhai</t>
  </si>
  <si>
    <t>Seku Syed Bava Abuthalif</t>
  </si>
  <si>
    <t>Chandrakant Ramanbhai</t>
  </si>
  <si>
    <t>Farhan Sayed</t>
  </si>
  <si>
    <t>Muhindo Edgar</t>
  </si>
  <si>
    <t>Kyadhuba Susan</t>
  </si>
  <si>
    <t>Twebaze Ambrose</t>
  </si>
  <si>
    <t>Patel Dhruvikkumar Ravindrabhai</t>
  </si>
  <si>
    <t>Rahul Patil</t>
  </si>
  <si>
    <t>Mohd Irfan Ansari</t>
  </si>
  <si>
    <t>Kennet Franklin</t>
  </si>
  <si>
    <t>Tanishq Kapoor’s</t>
  </si>
  <si>
    <t>Enos Edonyu</t>
  </si>
  <si>
    <t>Ainembababazi Expedito</t>
  </si>
  <si>
    <t>Mweisgwa Samuel</t>
  </si>
  <si>
    <t>Beinobwengye Herman</t>
  </si>
  <si>
    <t>Komugisha Brenda</t>
  </si>
  <si>
    <t>Turinawe Alex</t>
  </si>
  <si>
    <t>Atuhaire Otto</t>
  </si>
  <si>
    <t>Kisakye Emmanuel</t>
  </si>
  <si>
    <t>Kahwa Christine</t>
  </si>
  <si>
    <t>Sanyu Hajara</t>
  </si>
  <si>
    <t>Muhamed Katongole</t>
  </si>
  <si>
    <t>Kyambadde Abdu Shakuluh</t>
  </si>
  <si>
    <t>Production Officer</t>
  </si>
  <si>
    <t>Production</t>
  </si>
  <si>
    <t>Nuwabiine Elnest</t>
  </si>
  <si>
    <t>Okello Benard</t>
  </si>
  <si>
    <t>Oluka  James Joel</t>
  </si>
  <si>
    <t>Sserunjogi Raymond</t>
  </si>
  <si>
    <t>Quality Assurance Officer</t>
  </si>
  <si>
    <t>Quality</t>
  </si>
  <si>
    <t>Mugenyi Nathan</t>
  </si>
  <si>
    <t>Wankya Max</t>
  </si>
  <si>
    <t>Baguma Henry</t>
  </si>
  <si>
    <t>Edrine Katamba</t>
  </si>
  <si>
    <t>Osebart Atwongyeire</t>
  </si>
  <si>
    <t>Onan Tumuhimbise</t>
  </si>
  <si>
    <t>Nabbaale Gloria Martha</t>
  </si>
  <si>
    <t>Barigye Edward</t>
  </si>
  <si>
    <t>Mugisa Friday Moses</t>
  </si>
  <si>
    <t>Quality Control Analyst</t>
  </si>
  <si>
    <t>Wanyana Valeria</t>
  </si>
  <si>
    <t>Naliggo Olivia</t>
  </si>
  <si>
    <t>Laker Faith Oruni</t>
  </si>
  <si>
    <t>Nshizirungu Alforce</t>
  </si>
  <si>
    <t>Basaalirwa Joel Frebase</t>
  </si>
  <si>
    <t>Aijuka Gilbert</t>
  </si>
  <si>
    <t>Kantono Mildred</t>
  </si>
  <si>
    <t>Stores Officer</t>
  </si>
  <si>
    <t>Bayati Babirye</t>
  </si>
  <si>
    <t>Kirya Nicholas</t>
  </si>
  <si>
    <t>Opio Ronald</t>
  </si>
  <si>
    <t>Nuwasasira Lilian</t>
  </si>
  <si>
    <t>FND Officer</t>
  </si>
  <si>
    <t>Vunya Collin</t>
  </si>
  <si>
    <t>Malagala Ibrahim</t>
  </si>
  <si>
    <t>Group Logistics Manager</t>
  </si>
  <si>
    <t>Nasib Dattan</t>
  </si>
  <si>
    <t>Naveen Kumar</t>
  </si>
  <si>
    <t>Bfs Operator</t>
  </si>
  <si>
    <t>NA</t>
  </si>
  <si>
    <t>Ocaya Collins</t>
  </si>
  <si>
    <t>Mubiru Brian</t>
  </si>
  <si>
    <t>Nuwarimpa Aine</t>
  </si>
  <si>
    <t>Nakabonje Joveline</t>
  </si>
  <si>
    <t>Abua Debora</t>
  </si>
  <si>
    <t>Ssegirinya Kenneth</t>
  </si>
  <si>
    <t>Nantinda Calton</t>
  </si>
  <si>
    <t>Process Assistant</t>
  </si>
  <si>
    <t>Washaki Ian Herbert</t>
  </si>
  <si>
    <t>Mulema Oscar</t>
  </si>
  <si>
    <t>Ssemuwemba Robert</t>
  </si>
  <si>
    <t>Naigambi Amroan</t>
  </si>
  <si>
    <t>Machine Operator</t>
  </si>
  <si>
    <t>Emukoki Aaron</t>
  </si>
  <si>
    <t>Mutebi Brian Evans</t>
  </si>
  <si>
    <t>Electrical Technician</t>
  </si>
  <si>
    <t>Engineering</t>
  </si>
  <si>
    <t>Mugaga Samuel</t>
  </si>
  <si>
    <t>Okullu Isaac</t>
  </si>
  <si>
    <t>Fork Lift Operator</t>
  </si>
  <si>
    <t>Yiga Charles</t>
  </si>
  <si>
    <t>Kunena Aminsi</t>
  </si>
  <si>
    <t>Adwori Erick</t>
  </si>
  <si>
    <t>Okiror Elvis</t>
  </si>
  <si>
    <t>Cheptoris Sandra</t>
  </si>
  <si>
    <t>Ahumuza Shiphrah</t>
  </si>
  <si>
    <t>Tukamushaba Angella</t>
  </si>
  <si>
    <t>Kisakye Faith Donah</t>
  </si>
  <si>
    <t>Kato Douglas</t>
  </si>
  <si>
    <t>Abdul Karim</t>
  </si>
  <si>
    <t>Tebusweke Kimz Sharif</t>
  </si>
  <si>
    <t>Masibo Ritah Desire</t>
  </si>
  <si>
    <t>Nanyonga Shirah</t>
  </si>
  <si>
    <t>Orombi Nickson</t>
  </si>
  <si>
    <t>Musobo Ronald</t>
  </si>
  <si>
    <t>Kyewalyanga Shamusa</t>
  </si>
  <si>
    <t>Nabumboyi Egilades</t>
  </si>
  <si>
    <t>Nabbosa Rahmah</t>
  </si>
  <si>
    <t>Kaye Fred</t>
  </si>
  <si>
    <t>Regulatory Affairs Officer</t>
  </si>
  <si>
    <t>Okedi Henry</t>
  </si>
  <si>
    <t>Alupo Buladina</t>
  </si>
  <si>
    <t>Kaweesa Nicholas</t>
  </si>
  <si>
    <t>Mabonga Priscilla</t>
  </si>
  <si>
    <t>Oming Solomon</t>
  </si>
  <si>
    <t>Mechanical Engineer</t>
  </si>
  <si>
    <t>Ojiambo Bonface</t>
  </si>
  <si>
    <t>Human Resource Officer</t>
  </si>
  <si>
    <t>Michol Khorono</t>
  </si>
  <si>
    <t>Wosukira Nicholas Muloni</t>
  </si>
  <si>
    <t>Quality Control analyst-Microbiologhy</t>
  </si>
  <si>
    <t>Mpalanyi Suubi Daniel</t>
  </si>
  <si>
    <t>Duncan Twesigye</t>
  </si>
  <si>
    <t>Mukisa Peter Smith</t>
  </si>
  <si>
    <t>Aboth Catherine</t>
  </si>
  <si>
    <t>Nakanwagi Beautrice</t>
  </si>
  <si>
    <t>Biira Racheal</t>
  </si>
  <si>
    <t>Nangobi Joanita</t>
  </si>
  <si>
    <t>Quality Assurance officer</t>
  </si>
  <si>
    <t>Apiot Mary Magdalene</t>
  </si>
  <si>
    <t>Namazzi Catherine</t>
  </si>
  <si>
    <t>Maintenance Engineer EEI</t>
  </si>
  <si>
    <t>Muyomba Hussein</t>
  </si>
  <si>
    <t>Walyamboga John</t>
  </si>
  <si>
    <t>Tembuli Sabath</t>
  </si>
  <si>
    <t>Mugalu Julius Ntulume</t>
  </si>
  <si>
    <t>Ddamba Elijah</t>
  </si>
  <si>
    <t>Musubo Ronald</t>
  </si>
  <si>
    <t>Waiswa Sowedi</t>
  </si>
  <si>
    <t>Kyanda Mark</t>
  </si>
  <si>
    <t>Quality Assurance Manager</t>
  </si>
  <si>
    <t>Manikandan Ramaraj</t>
  </si>
  <si>
    <t>Murinzi Joseph Karara</t>
  </si>
  <si>
    <t>Shift Leader</t>
  </si>
  <si>
    <t>Mujuni Moses</t>
  </si>
  <si>
    <t>Human Resource Supervisor</t>
  </si>
  <si>
    <t>Ronald Nuwe Kaija</t>
  </si>
  <si>
    <t>Lemi Martin</t>
  </si>
  <si>
    <t>Quality Control analyst</t>
  </si>
  <si>
    <t>Jamellah Nankiga</t>
  </si>
  <si>
    <t>Oruni Laker Faith</t>
  </si>
  <si>
    <t>Kyobe Andrew</t>
  </si>
  <si>
    <t>Wilson Damulira</t>
  </si>
  <si>
    <t>Mutatwala Puis</t>
  </si>
  <si>
    <t>Muganzi Micheal</t>
  </si>
  <si>
    <t>Ssentamu Arnold Raymond</t>
  </si>
  <si>
    <t>Engineering Store Keeper</t>
  </si>
  <si>
    <t>Aton Khabale</t>
  </si>
  <si>
    <t>Ritah Kasade</t>
  </si>
  <si>
    <t>Masolo Ali</t>
  </si>
  <si>
    <t>Daphine Twinomugisha</t>
  </si>
  <si>
    <t>Okwi John Paul</t>
  </si>
  <si>
    <t>BFS Operator</t>
  </si>
  <si>
    <t>Ronald Wandeka</t>
  </si>
  <si>
    <t>Muhwezi Felix</t>
  </si>
  <si>
    <t>Ainomugisha Samuel Baker</t>
  </si>
  <si>
    <t>APL TANZANIA</t>
  </si>
  <si>
    <t>Brighton Theobald Mbakile</t>
  </si>
  <si>
    <t>Norbert Mbunda</t>
  </si>
  <si>
    <t>Hamida Hassani Juma</t>
  </si>
  <si>
    <t>Paulina Samson Mtao</t>
  </si>
  <si>
    <t>Nobert Bazili Ricardo</t>
  </si>
  <si>
    <t>Procurement Officer</t>
  </si>
  <si>
    <t>Japhet Kanyenye</t>
  </si>
  <si>
    <t>Victor Rwabukoba Sylivand</t>
  </si>
  <si>
    <t>Gabriel Joseph Gabriel</t>
  </si>
  <si>
    <t>Store Attendant</t>
  </si>
  <si>
    <t>Amri Jumanne Hussein</t>
  </si>
  <si>
    <t>Elisia Genes Assey</t>
  </si>
  <si>
    <t>Jackson Aloyce Mwizarubi</t>
  </si>
  <si>
    <t>Pharmaceutical Technician</t>
  </si>
  <si>
    <t>Rachel Timothy Sosoma</t>
  </si>
  <si>
    <t>Lucy Mugeta Jandwa</t>
  </si>
  <si>
    <t>Paulo Siafu</t>
  </si>
  <si>
    <t>Ayub Benedict Mdetele</t>
  </si>
  <si>
    <t>Aswaneesh Chackalaparamb Shaji</t>
  </si>
  <si>
    <t>Joseph Ndumbaro</t>
  </si>
  <si>
    <t>David Noah Yongolo</t>
  </si>
  <si>
    <t>Nishan Idd Misanya</t>
  </si>
  <si>
    <t>Ntalagane Keneth Christopher</t>
  </si>
  <si>
    <t>Shaibu Msakati</t>
  </si>
  <si>
    <t>Raghava Reddy Tarugu</t>
  </si>
  <si>
    <t>Joseph Laiton Mbeye</t>
  </si>
  <si>
    <t>Jacob Seraphin Lingangala</t>
  </si>
  <si>
    <t>Institutional Sales Manager</t>
  </si>
  <si>
    <t>Mitesh Jethava</t>
  </si>
  <si>
    <t>Tender Business Manager</t>
  </si>
  <si>
    <t>Benard Rokat Sankale</t>
  </si>
  <si>
    <t>Ramadhan Bofi Mpili</t>
  </si>
  <si>
    <t>Magreth Clement Malongo</t>
  </si>
  <si>
    <t>Mariam Alawi Masoud</t>
  </si>
  <si>
    <t>Nura Ramadhani Hasani</t>
  </si>
  <si>
    <t>Herimenegilda Modest Munisi</t>
  </si>
  <si>
    <t>Elizabeth Simon Mhagama</t>
  </si>
  <si>
    <t>Assistant Branch Manager/Ftp</t>
  </si>
  <si>
    <t>Gasto Igns Mtei</t>
  </si>
  <si>
    <t>Abduel Emmanuel Kikwesha</t>
  </si>
  <si>
    <t>Iddy Abdallah Chilumba</t>
  </si>
  <si>
    <t>Benson Jeremia Daniel</t>
  </si>
  <si>
    <t>Selemani Ramadhani Selemani</t>
  </si>
  <si>
    <t>Ndelimikyosi Frank Mikesi</t>
  </si>
  <si>
    <t>Mariam Bilali Mathias</t>
  </si>
  <si>
    <t>Faustina Boniphace Mnubi</t>
  </si>
  <si>
    <t>Perrajia Japhet Kabamba</t>
  </si>
  <si>
    <t>Afsa Hassan Said</t>
  </si>
  <si>
    <t>Ezekiel Lawi Tsingay</t>
  </si>
  <si>
    <t>Credit Controller</t>
  </si>
  <si>
    <t>Joachim Mashalo</t>
  </si>
  <si>
    <t>Elias Mark Akondo</t>
  </si>
  <si>
    <t>Raju Vasarla</t>
  </si>
  <si>
    <t>Sai Rjesh Chatti</t>
  </si>
  <si>
    <t>Heri Nestory Mauki</t>
  </si>
  <si>
    <t>Wilson Emanuel Mwakimi</t>
  </si>
  <si>
    <t>Irine Respick</t>
  </si>
  <si>
    <t>Abuu Ally Saidi</t>
  </si>
  <si>
    <t>Ibrahim Baranyikwa</t>
  </si>
  <si>
    <t>Solomoni Raymond Mkiramweni</t>
  </si>
  <si>
    <t>Goodluck Servi Kishinda</t>
  </si>
  <si>
    <t>Daudi Salia Mbindi</t>
  </si>
  <si>
    <t>Andrew John Masunga</t>
  </si>
  <si>
    <t>Michael Tafuteni George</t>
  </si>
  <si>
    <t>Business Analyst</t>
  </si>
  <si>
    <t>Michael Henry Bujiku</t>
  </si>
  <si>
    <t>James David Anangisye</t>
  </si>
  <si>
    <t>Henry Respicious Ntasi</t>
  </si>
  <si>
    <t>Lugano Nickodemus Johnston</t>
  </si>
  <si>
    <t>Jullu Mtinga Masatu</t>
  </si>
  <si>
    <t>Juma Peter Mlungira</t>
  </si>
  <si>
    <t>Joyce Nanzura Tilubuzya</t>
  </si>
  <si>
    <t>Masimango Nicholaus Mohamed</t>
  </si>
  <si>
    <t>Khuzaima Juma Msabaha</t>
  </si>
  <si>
    <t>Ferista Nyabumwa Tilubuzya</t>
  </si>
  <si>
    <t>Cecilia Nicefor Lyakurwa</t>
  </si>
  <si>
    <t>Daudi Kulendea Sakani</t>
  </si>
  <si>
    <t>Amisa Dunia Ally</t>
  </si>
  <si>
    <t>Edward Alex Mwakatuma</t>
  </si>
  <si>
    <t>Sharifu Hamis Kabure</t>
  </si>
  <si>
    <t>Anna Chesco Mgimwa</t>
  </si>
  <si>
    <t>Sudi Shabani Mtawa</t>
  </si>
  <si>
    <t>Carlos James Kanyama</t>
  </si>
  <si>
    <t>Abdul Juma Mgeni</t>
  </si>
  <si>
    <t>Amina Fadhili Musa</t>
  </si>
  <si>
    <t>Mzamilu Abubakar Salehe</t>
  </si>
  <si>
    <t>Kitchen Attendant</t>
  </si>
  <si>
    <t>Rachel Mathayo Mpinga</t>
  </si>
  <si>
    <t>Sylvia Franco Palermo</t>
  </si>
  <si>
    <t>Hassan Mohamed Mkuta</t>
  </si>
  <si>
    <t>Ramadhani Hassani Omary</t>
  </si>
  <si>
    <t>Elly Dismass Oongo</t>
  </si>
  <si>
    <t>Lucas January Sukuma</t>
  </si>
  <si>
    <t>Lucy Mshana Kisembo</t>
  </si>
  <si>
    <t>Albogast Charles Nzota</t>
  </si>
  <si>
    <t>Hidalinda Jones Mugashe</t>
  </si>
  <si>
    <t>Badegeleke Mengane Columbus</t>
  </si>
  <si>
    <t>Felix Emmanuel Msyani</t>
  </si>
  <si>
    <t>Laithon Andowise Memba</t>
  </si>
  <si>
    <t>Legal &amp; Compliance Officer</t>
  </si>
  <si>
    <t>Legal and Compliance</t>
  </si>
  <si>
    <t>Emmanuel Gosbert Blandes</t>
  </si>
  <si>
    <t>Zakaria Gothard Gowele</t>
  </si>
  <si>
    <t>Nicholaus Glody Kalunde</t>
  </si>
  <si>
    <t>Hassan Amri Maulid</t>
  </si>
  <si>
    <t>Abdallah Bwaki Jongo</t>
  </si>
  <si>
    <t>Lucy Gerald Kimuli</t>
  </si>
  <si>
    <t>Juhudi Lwitiko Kibona</t>
  </si>
  <si>
    <t>John Robert Madili</t>
  </si>
  <si>
    <t>Gemini Bernard Shirima</t>
  </si>
  <si>
    <t>Walter Cosmas Msuku</t>
  </si>
  <si>
    <t>Fadhili Rashidi Soko</t>
  </si>
  <si>
    <t>Ibrahim Seleman Khalfan</t>
  </si>
  <si>
    <t>George Peter Mbuna</t>
  </si>
  <si>
    <t>Shahida Mohamed Jani</t>
  </si>
  <si>
    <t>James George Mahimbo</t>
  </si>
  <si>
    <t>Saumu Athumani Hamza</t>
  </si>
  <si>
    <t>Marketing and Communication Manager</t>
  </si>
  <si>
    <t>Shaweji Somba</t>
  </si>
  <si>
    <t>John Mringi Dandi</t>
  </si>
  <si>
    <t>Sujith Bindumalyan</t>
  </si>
  <si>
    <t>Rumit Nilesh Chandaria</t>
  </si>
  <si>
    <t>Pranay Raj Alishetty</t>
  </si>
  <si>
    <t>Virendra Kumar Mishra</t>
  </si>
  <si>
    <t>Isihaka Hussein Kiliukae</t>
  </si>
  <si>
    <t>Ibrahimu Iddi Daima</t>
  </si>
  <si>
    <t>Elias Ndeivai Lukumay</t>
  </si>
  <si>
    <t>Manzi Iddi Jumanne</t>
  </si>
  <si>
    <t>Pilila Juma Chikomele</t>
  </si>
  <si>
    <t>Collins Augustino Lyimo</t>
  </si>
  <si>
    <t>Neema Timothy Kahabi</t>
  </si>
  <si>
    <t>Kitchen Lady</t>
  </si>
  <si>
    <t>Julyness Amos Nnyari</t>
  </si>
  <si>
    <t>Matome Sabatho Manyama</t>
  </si>
  <si>
    <t>Logistics Manager</t>
  </si>
  <si>
    <t>Ali Mohamed Arif Alibhai</t>
  </si>
  <si>
    <t>Lewis Emmanuel Shilinde</t>
  </si>
  <si>
    <t>Athuman Ally Athuman</t>
  </si>
  <si>
    <t>Azizi Abass Mshangama</t>
  </si>
  <si>
    <t>Felix Abass Mfungati</t>
  </si>
  <si>
    <t>Ramadhani Shafii Ramadhani</t>
  </si>
  <si>
    <t>Roger Keneth Ndunguru</t>
  </si>
  <si>
    <t>Charles Menac Mzangwa</t>
  </si>
  <si>
    <t>Miraji Mbezi Abdallah</t>
  </si>
  <si>
    <t>Rhobi Mwita Mwikwabe</t>
  </si>
  <si>
    <t>Amani Stanley Nyagwenda</t>
  </si>
  <si>
    <t>Abubakar Hamis Iddy</t>
  </si>
  <si>
    <t>Kyanga Kasaloo Kyanga</t>
  </si>
  <si>
    <t>Graduate Trainee</t>
  </si>
  <si>
    <t>Gillian Pancras Njau</t>
  </si>
  <si>
    <t>Gloria Kihaile Gabriel</t>
  </si>
  <si>
    <t>Elias Mar Akondo</t>
  </si>
  <si>
    <t>Gladness Raymond Kalinga</t>
  </si>
  <si>
    <t>Apolonia Chrispine Mshana</t>
  </si>
  <si>
    <t>Wilson Emmanuel Mwakimi</t>
  </si>
  <si>
    <t>Evaristo Augustino Godwin</t>
  </si>
  <si>
    <t>Mariam Jakson Mangu</t>
  </si>
  <si>
    <t>John Patrick Mlacha</t>
  </si>
  <si>
    <t>APL BURUNDI</t>
  </si>
  <si>
    <t>Counter Sales Assistant</t>
  </si>
  <si>
    <t xml:space="preserve">Ndihokubwayo Josephine </t>
  </si>
  <si>
    <t xml:space="preserve">Kaze Emmanuel </t>
  </si>
  <si>
    <t>Logistics Officer</t>
  </si>
  <si>
    <t>Sinzinkayo Emery Diallo</t>
  </si>
  <si>
    <t>Counter Sales Asst &amp; Cashier</t>
  </si>
  <si>
    <t>Digne Alda</t>
  </si>
  <si>
    <t>Ingabire Digne Alda</t>
  </si>
  <si>
    <t>Team Leader of Med Repr/ALC</t>
  </si>
  <si>
    <t xml:space="preserve">Manirakiza Fabrice </t>
  </si>
  <si>
    <t xml:space="preserve">Muhimpundu Corneille </t>
  </si>
  <si>
    <t>KENYA</t>
  </si>
  <si>
    <t>Christina Mrunde Sasaka</t>
  </si>
  <si>
    <t>Getrude Jeptoo</t>
  </si>
  <si>
    <t>Joakim Mutuku</t>
  </si>
  <si>
    <t>Faith Mwende</t>
  </si>
  <si>
    <t>Grace Mwende Mutilangi</t>
  </si>
  <si>
    <t>Patrick Wafula</t>
  </si>
  <si>
    <t>Cynthia Trufena Jomo</t>
  </si>
  <si>
    <t>Seifuddin Mohamedali</t>
  </si>
  <si>
    <t>Rose Nyambura Maina</t>
  </si>
  <si>
    <t>Mary Nzasi Ngei</t>
  </si>
  <si>
    <t>Grace Njuguna</t>
  </si>
  <si>
    <t>Divina Wanjigu</t>
  </si>
  <si>
    <t>Supply Chain Executive</t>
  </si>
  <si>
    <t>John Kilungu</t>
  </si>
  <si>
    <t>Receptionist</t>
  </si>
  <si>
    <t>Jacinta Muringe</t>
  </si>
  <si>
    <t>Senior Medical Representative</t>
  </si>
  <si>
    <t>Victor Mnallah</t>
  </si>
  <si>
    <t>Stanslous Onyango Okhonjo</t>
  </si>
  <si>
    <t>APL RWANDA</t>
  </si>
  <si>
    <t xml:space="preserve">Head of Finance </t>
  </si>
  <si>
    <t>Naomi Muthoni Ndungu</t>
  </si>
  <si>
    <t>Ssesimba Hamuza</t>
  </si>
  <si>
    <t xml:space="preserve">Country Head </t>
  </si>
  <si>
    <t xml:space="preserve">Saifi Alarm </t>
  </si>
  <si>
    <t>Hingu Ankitkumar Dhirajlal</t>
  </si>
  <si>
    <t xml:space="preserve">Human Resource Business Partner </t>
  </si>
  <si>
    <t>Joseph Mugwaneza</t>
  </si>
  <si>
    <t>Mpano Divine</t>
  </si>
  <si>
    <t>Shingiro Rodrigue</t>
  </si>
  <si>
    <t>Uwineza Gisele</t>
  </si>
  <si>
    <t>Branch Pharmacist/Manager Nyabugogo Branch</t>
  </si>
  <si>
    <t xml:space="preserve">Mupenzi Irene </t>
  </si>
  <si>
    <t>Uwayo Theophile</t>
  </si>
  <si>
    <t>Ndayishimye Theoneste</t>
  </si>
  <si>
    <t xml:space="preserve">Ndayikunda Melance </t>
  </si>
  <si>
    <t xml:space="preserve">Elie Nsengiyumva </t>
  </si>
  <si>
    <t xml:space="preserve">Mpogazi Christine </t>
  </si>
  <si>
    <t>Branch Manager Downtown Branch</t>
  </si>
  <si>
    <t xml:space="preserve">Iragena Yves </t>
  </si>
  <si>
    <t>Ndizeye Jean Marie</t>
  </si>
  <si>
    <t>Dusenge Chantal</t>
  </si>
  <si>
    <t xml:space="preserve">Uwantege Christine </t>
  </si>
  <si>
    <t xml:space="preserve">Counter Sales Assistant </t>
  </si>
  <si>
    <t xml:space="preserve">Agathe Mutesi </t>
  </si>
  <si>
    <t>Mizero Marie Fidela</t>
  </si>
  <si>
    <t>Life Care Supervisor</t>
  </si>
  <si>
    <t xml:space="preserve">Cyubahiro Diuedonne </t>
  </si>
  <si>
    <t xml:space="preserve">Bamuturaki Gedion </t>
  </si>
  <si>
    <t>Cyubahiro Eric</t>
  </si>
  <si>
    <t>Delphine Sugira</t>
  </si>
  <si>
    <t>PROMOTIONS</t>
  </si>
  <si>
    <t>Employee ID</t>
  </si>
  <si>
    <t>Full Name</t>
  </si>
  <si>
    <t>Gender</t>
  </si>
  <si>
    <t>Current Department</t>
  </si>
  <si>
    <t>Current Unit/Branch</t>
  </si>
  <si>
    <t>Current Job Title</t>
  </si>
  <si>
    <t>New Department</t>
  </si>
  <si>
    <t>New Unit/Branch</t>
  </si>
  <si>
    <t>New Job Title</t>
  </si>
  <si>
    <t>Effective date of Promotion</t>
  </si>
  <si>
    <t>Costs Incurred</t>
  </si>
  <si>
    <t>APL - Uganda</t>
  </si>
  <si>
    <t>EXP-0178</t>
  </si>
  <si>
    <t>Chowdhury Sourabh Barua</t>
  </si>
  <si>
    <t>Branches - Bwaise</t>
  </si>
  <si>
    <t>APL-1368</t>
  </si>
  <si>
    <t>Atino Carmen Obuku</t>
  </si>
  <si>
    <t>Branches - Nateete</t>
  </si>
  <si>
    <t>EXP-0162</t>
  </si>
  <si>
    <t>Branches -Soroti</t>
  </si>
  <si>
    <t>EXP-0193</t>
  </si>
  <si>
    <t>Krishnam Sai Vamsi</t>
  </si>
  <si>
    <t>Branches-Ishaka</t>
  </si>
  <si>
    <t>APL-2222</t>
  </si>
  <si>
    <t>Mansuur Muwereza</t>
  </si>
  <si>
    <t>Head Office</t>
  </si>
  <si>
    <t>Management Accountant</t>
  </si>
  <si>
    <t>Chief Accountant</t>
  </si>
  <si>
    <t>APL-196</t>
  </si>
  <si>
    <t>Katusiime Agnes</t>
  </si>
  <si>
    <t>Human Resource</t>
  </si>
  <si>
    <t>Welfare Assistant-Catering</t>
  </si>
  <si>
    <t>Catering Supervisor</t>
  </si>
  <si>
    <t>APL-1294</t>
  </si>
  <si>
    <t>Oyeny Joseph Owen</t>
  </si>
  <si>
    <t>Assistant Logistics Manager</t>
  </si>
  <si>
    <t>APL-1711</t>
  </si>
  <si>
    <t>Ambrose Ongelech Levi</t>
  </si>
  <si>
    <t>Ware House</t>
  </si>
  <si>
    <t>Ware House Attendant</t>
  </si>
  <si>
    <t>Warehouse Supervisor</t>
  </si>
  <si>
    <t>APL-1260</t>
  </si>
  <si>
    <t>Kintu Mark</t>
  </si>
  <si>
    <t>Warehouse Ass. - Store Mgt</t>
  </si>
  <si>
    <t>APL-1123</t>
  </si>
  <si>
    <t>Ochom Benard</t>
  </si>
  <si>
    <t>APL-1122</t>
  </si>
  <si>
    <t>Okuni Moses</t>
  </si>
  <si>
    <t>EXP-0173</t>
  </si>
  <si>
    <t>Praveen Prasannakumar</t>
  </si>
  <si>
    <t>Assistant Manager- Warehouse</t>
  </si>
  <si>
    <t>Warehouse Manager</t>
  </si>
  <si>
    <t>APL-1222</t>
  </si>
  <si>
    <t>Ssekamate John Paul</t>
  </si>
  <si>
    <t>EXP-112</t>
  </si>
  <si>
    <t>Harsh Indravadanbhai Mistry</t>
  </si>
  <si>
    <t>Warehouse - Sales</t>
  </si>
  <si>
    <t>Sales Executive - Company Sales</t>
  </si>
  <si>
    <t>APL-2251</t>
  </si>
  <si>
    <t>Yvonne Nakimuli</t>
  </si>
  <si>
    <t>Legal</t>
  </si>
  <si>
    <t>Legal and Compliance Manager</t>
  </si>
  <si>
    <t>Group Legal and Compliance Manager</t>
  </si>
  <si>
    <t>Fredrick Ssanyu Lyamuzadde</t>
  </si>
  <si>
    <t>Graduate Trainee-Accounts</t>
  </si>
  <si>
    <t>Accounts Assistant</t>
  </si>
  <si>
    <t>Acidri Ayadi Amule</t>
  </si>
  <si>
    <t>Koboko Branch</t>
  </si>
  <si>
    <t>APL-336</t>
  </si>
  <si>
    <t>Babona Enock</t>
  </si>
  <si>
    <t>Entebbe Branch</t>
  </si>
  <si>
    <t>APL-2344</t>
  </si>
  <si>
    <t>Naiwungu Elvis</t>
  </si>
  <si>
    <t>Busia Branch</t>
  </si>
  <si>
    <t>EXP-097</t>
  </si>
  <si>
    <t>Robert Kennet Franklin</t>
  </si>
  <si>
    <t>Namirembe-1</t>
  </si>
  <si>
    <t>Regional Branch Manager</t>
  </si>
  <si>
    <t>APL-2430</t>
  </si>
  <si>
    <t>Musana Oliimi Joshua</t>
  </si>
  <si>
    <t>Warehouse</t>
  </si>
  <si>
    <t>APL-2431</t>
  </si>
  <si>
    <t>Local Purchase Assistant- Invoicing</t>
  </si>
  <si>
    <t>APL-440</t>
  </si>
  <si>
    <t>Mukwano Branch</t>
  </si>
  <si>
    <t>APL-267</t>
  </si>
  <si>
    <t>Otim John</t>
  </si>
  <si>
    <t>Lira Branch</t>
  </si>
  <si>
    <t>EXP-0239</t>
  </si>
  <si>
    <t>Moshin Khan</t>
  </si>
  <si>
    <t>Jinja Branch</t>
  </si>
  <si>
    <t>Soroti</t>
  </si>
  <si>
    <t>APL - Tanzania</t>
  </si>
  <si>
    <t>APL-0379</t>
  </si>
  <si>
    <t>Joseph Michael Gingilyan</t>
  </si>
  <si>
    <t>Abacus Life Care</t>
  </si>
  <si>
    <t>Field Supervisor</t>
  </si>
  <si>
    <t>APL-0430</t>
  </si>
  <si>
    <t>Heri Nestor Mauki</t>
  </si>
  <si>
    <t>Kariakoo 1 Branch</t>
  </si>
  <si>
    <t>Ass. Branch Manager/Ftp</t>
  </si>
  <si>
    <t>Mpanda Branch</t>
  </si>
  <si>
    <t>APL-0397</t>
  </si>
  <si>
    <t>Doreen Mapenzi Yonah</t>
  </si>
  <si>
    <t>Kariakoo 2 Branch</t>
  </si>
  <si>
    <t>Branch Manager/Ftp</t>
  </si>
  <si>
    <t>APL-0432</t>
  </si>
  <si>
    <t>Liberati Gabriael Masumbuko</t>
  </si>
  <si>
    <t>Kigoma Branch</t>
  </si>
  <si>
    <t>APL-0459</t>
  </si>
  <si>
    <t>Wilson Wilhelim Mariki</t>
  </si>
  <si>
    <t>Mbagala Branch</t>
  </si>
  <si>
    <t>APL-0403</t>
  </si>
  <si>
    <t>Athuman Masondole Madaraka</t>
  </si>
  <si>
    <t>Mbeya Branch</t>
  </si>
  <si>
    <t>Ifakara Branch</t>
  </si>
  <si>
    <t>APL-0202</t>
  </si>
  <si>
    <t>Ashraf Yusuph Roomy</t>
  </si>
  <si>
    <t>Mwanza Branch</t>
  </si>
  <si>
    <t>Asst. Branch Manager</t>
  </si>
  <si>
    <t>Kahama Branch</t>
  </si>
  <si>
    <t>EXP-0030</t>
  </si>
  <si>
    <t>Branches</t>
  </si>
  <si>
    <t>Assistant Regional Branch Development Manager</t>
  </si>
  <si>
    <t>APL - Burundi</t>
  </si>
  <si>
    <t>APL-049</t>
  </si>
  <si>
    <t>Manirakiza Micheline</t>
  </si>
  <si>
    <t>Head office</t>
  </si>
  <si>
    <t xml:space="preserve">Assistant Branch Manager </t>
  </si>
  <si>
    <t>APL-009</t>
  </si>
  <si>
    <t>Sindaharaye Dieudonne</t>
  </si>
  <si>
    <t>Tender Representative</t>
  </si>
  <si>
    <t xml:space="preserve">Tender Manager </t>
  </si>
  <si>
    <t>APL-0319</t>
  </si>
  <si>
    <t>Medical Reprentative/ALC</t>
  </si>
  <si>
    <t>APL - Kenya</t>
  </si>
  <si>
    <t>APL-0007</t>
  </si>
  <si>
    <t>Gladys Anyango Owino</t>
  </si>
  <si>
    <t>APL Kenya</t>
  </si>
  <si>
    <t>Snr Medical Representative</t>
  </si>
  <si>
    <t>APL-0012</t>
  </si>
  <si>
    <t>David J Ojwang</t>
  </si>
  <si>
    <t>Store Keeper/Deliveries</t>
  </si>
  <si>
    <t>Warehouse Assistant</t>
  </si>
  <si>
    <t>APDL-01044</t>
  </si>
  <si>
    <t>Kakooza Noah</t>
  </si>
  <si>
    <t>Mukono</t>
  </si>
  <si>
    <t>Team Leader-Documentation</t>
  </si>
  <si>
    <t>APDL-01021</t>
  </si>
  <si>
    <t>Asiimwe Grace</t>
  </si>
  <si>
    <t>Stores Chemist</t>
  </si>
  <si>
    <t>Asst Warehouse Manager</t>
  </si>
  <si>
    <t>APDL-00928</t>
  </si>
  <si>
    <t>Ashok Kumar</t>
  </si>
  <si>
    <t>Information Technology</t>
  </si>
  <si>
    <t>Group Software Development Manager</t>
  </si>
  <si>
    <t>Group ICT Manager</t>
  </si>
  <si>
    <t>APDL-00934</t>
  </si>
  <si>
    <t>Dennis Kabuye Donozio</t>
  </si>
  <si>
    <t>Team Leader-Manufacturing</t>
  </si>
  <si>
    <t>APDL-854</t>
  </si>
  <si>
    <t>Gumisiriza Nicholas</t>
  </si>
  <si>
    <t>Team Leader-Sterlization</t>
  </si>
  <si>
    <t>APDL-602</t>
  </si>
  <si>
    <t>Bakasiima Abdallah</t>
  </si>
  <si>
    <t>Team Leader-BFS</t>
  </si>
  <si>
    <t>APDL-1031</t>
  </si>
  <si>
    <t>APDL-554</t>
  </si>
  <si>
    <t>Wampande Faisal</t>
  </si>
  <si>
    <t>Team Leader-Ipqa</t>
  </si>
  <si>
    <t>Quality Control Specialist</t>
  </si>
  <si>
    <t>APDL-01043</t>
  </si>
  <si>
    <t>Martha Lillian Nannyanzi</t>
  </si>
  <si>
    <t>Team Leader-Sterilization</t>
  </si>
  <si>
    <t>APDL-00921</t>
  </si>
  <si>
    <t>Moses Kalireku</t>
  </si>
  <si>
    <t>TRANSFERS</t>
  </si>
  <si>
    <t>Effective date of Transfer/</t>
  </si>
  <si>
    <t>Cost Incurred</t>
  </si>
  <si>
    <t xml:space="preserve">APL - Uganda </t>
  </si>
  <si>
    <t>APL-1509</t>
  </si>
  <si>
    <t>Hamuza Ssesimba</t>
  </si>
  <si>
    <t>APL Uganda</t>
  </si>
  <si>
    <t>APL-Rwanda</t>
  </si>
  <si>
    <t>Head of Finance</t>
  </si>
  <si>
    <t>APL-575</t>
  </si>
  <si>
    <t>Mbambu Allen</t>
  </si>
  <si>
    <t>William st-3</t>
  </si>
  <si>
    <t>Namirembe-2</t>
  </si>
  <si>
    <t>APL-2061</t>
  </si>
  <si>
    <t>Othieno Wyclife</t>
  </si>
  <si>
    <t>Luwero Branch</t>
  </si>
  <si>
    <t>Wilson-3</t>
  </si>
  <si>
    <t>APL-2060</t>
  </si>
  <si>
    <t>Ongodia Sammuel</t>
  </si>
  <si>
    <t>Dilivery Clerk</t>
  </si>
  <si>
    <t>APL-801</t>
  </si>
  <si>
    <t>Wilson-3 Branch</t>
  </si>
  <si>
    <t>Entebbe</t>
  </si>
  <si>
    <t>APL-2037</t>
  </si>
  <si>
    <t>Enamu Richard</t>
  </si>
  <si>
    <t>Bwaise Branch</t>
  </si>
  <si>
    <t>William st-1</t>
  </si>
  <si>
    <t>APL-2067</t>
  </si>
  <si>
    <t>Ochom Isaac</t>
  </si>
  <si>
    <t>Field sales Representative</t>
  </si>
  <si>
    <t>Bwaise</t>
  </si>
  <si>
    <t>APL-2054</t>
  </si>
  <si>
    <t>Otukei John</t>
  </si>
  <si>
    <t>APL-2053</t>
  </si>
  <si>
    <t>Sadati Muttoto</t>
  </si>
  <si>
    <t>Wilson-4</t>
  </si>
  <si>
    <t>Ziwa Shafiq</t>
  </si>
  <si>
    <t>APL-2357</t>
  </si>
  <si>
    <t>Joshua Amanya</t>
  </si>
  <si>
    <t>Logistics</t>
  </si>
  <si>
    <t>Graduate Trainee-Logistics</t>
  </si>
  <si>
    <t>APL-Burundi</t>
  </si>
  <si>
    <t>APL-1428</t>
  </si>
  <si>
    <t>Magala Patrick</t>
  </si>
  <si>
    <t>WareHouse</t>
  </si>
  <si>
    <t>WareHouse Attendant</t>
  </si>
  <si>
    <t>EXP-05</t>
  </si>
  <si>
    <t>Vikas Kumar Patel</t>
  </si>
  <si>
    <t>Gulu Branch</t>
  </si>
  <si>
    <t>Lira-2</t>
  </si>
  <si>
    <t>Branch Manager(Temporary)</t>
  </si>
  <si>
    <t>EXP-0238</t>
  </si>
  <si>
    <t>Johnstone Branch</t>
  </si>
  <si>
    <t>EXP-0179</t>
  </si>
  <si>
    <t>Rahman Ziyaur</t>
  </si>
  <si>
    <t>Mbarara-1</t>
  </si>
  <si>
    <t>APL-1636</t>
  </si>
  <si>
    <t>Buzu Sabasaba John</t>
  </si>
  <si>
    <t>Arua-1</t>
  </si>
  <si>
    <t>Human Resources</t>
  </si>
  <si>
    <t>APL-2552</t>
  </si>
  <si>
    <t>EXP-0251</t>
  </si>
  <si>
    <t>Seku Syed Bava Odumanpillia</t>
  </si>
  <si>
    <t>ABM</t>
  </si>
  <si>
    <t>LIRA-1</t>
  </si>
  <si>
    <t>Krunal Patel</t>
  </si>
  <si>
    <t>BM</t>
  </si>
  <si>
    <t>Iganga-1</t>
  </si>
  <si>
    <t>Mbale</t>
  </si>
  <si>
    <t>EXP-0243</t>
  </si>
  <si>
    <t>Tanveer Alam</t>
  </si>
  <si>
    <t>Wilson-1</t>
  </si>
  <si>
    <t>APL-0478</t>
  </si>
  <si>
    <t>Charles Boniphace Masalu</t>
  </si>
  <si>
    <t>Athuman Madaraka Masondole</t>
  </si>
  <si>
    <t>Mbeya</t>
  </si>
  <si>
    <t>APL-0354</t>
  </si>
  <si>
    <t>Tegeta Branch</t>
  </si>
  <si>
    <t>APL-0777</t>
  </si>
  <si>
    <t>Fleet Management</t>
  </si>
  <si>
    <t>APL-0114</t>
  </si>
  <si>
    <t>Group Manpower Costs : Business Turnover FY25</t>
  </si>
  <si>
    <t xml:space="preserve">Kenya </t>
  </si>
  <si>
    <t>AK Life Sciences</t>
  </si>
  <si>
    <t>Amount</t>
  </si>
  <si>
    <t>Variance in MPC/BTO Ratio</t>
  </si>
  <si>
    <t>Jan</t>
  </si>
  <si>
    <t>MPC/BTO Ratio - Budget</t>
  </si>
  <si>
    <t>MPC/BTO Ratio - Actual</t>
  </si>
  <si>
    <t>MPC Jan FY24 - Actual</t>
  </si>
  <si>
    <t xml:space="preserve">Variance in MPC </t>
  </si>
  <si>
    <t>MPC - Budget</t>
  </si>
  <si>
    <t>MPC - Actual</t>
  </si>
  <si>
    <t>Variance in Revenue</t>
  </si>
  <si>
    <t>Revenue - Budget</t>
  </si>
  <si>
    <t>Revenue - Actual</t>
  </si>
  <si>
    <t xml:space="preserve">Variance in 'Basic Salaries </t>
  </si>
  <si>
    <t>Basic Salaries - Budget</t>
  </si>
  <si>
    <t>Basic Salaries - Actual</t>
  </si>
  <si>
    <t>Variance in Bonus pay</t>
  </si>
  <si>
    <t>Annual Bonus - Budget</t>
  </si>
  <si>
    <t>Annual Bonus - Actual</t>
  </si>
  <si>
    <t>Feb</t>
  </si>
  <si>
    <t>MPC Feb FY24 - Actual</t>
  </si>
  <si>
    <t>March</t>
  </si>
  <si>
    <t>MPC/BTO Ratio March FY24 - Actual</t>
  </si>
  <si>
    <t>MPC/BTO Ratio Q1 FY24 - Actual</t>
  </si>
  <si>
    <t>April</t>
  </si>
  <si>
    <t>MPC/BTO Ratio April FY24 - Actual</t>
  </si>
  <si>
    <t>Q1 FY24</t>
  </si>
  <si>
    <t>Budget Q1 FY25</t>
  </si>
  <si>
    <t>Actual Q1 FY25</t>
  </si>
  <si>
    <t>May</t>
  </si>
  <si>
    <t>MPC May FY24 - Actual</t>
  </si>
  <si>
    <t>June</t>
  </si>
  <si>
    <t>MPC Jun FY24 - Actual</t>
  </si>
  <si>
    <t>MPC/BTO Ratio Q2 FY24 - Actual</t>
  </si>
  <si>
    <t>July</t>
  </si>
  <si>
    <t>MPC/BTO Ratio July FY24 - Actual</t>
  </si>
  <si>
    <t>Q2 FY24</t>
  </si>
  <si>
    <t>Budget Q2 FY25</t>
  </si>
  <si>
    <t>Actual Q2 FY25</t>
  </si>
  <si>
    <t>August</t>
  </si>
  <si>
    <t>MPC/BTO Ratio Aug FY24 - Actual</t>
  </si>
  <si>
    <t>Sept</t>
  </si>
  <si>
    <t>MPC Sept FY24 - Actual</t>
  </si>
  <si>
    <t>MP/BTO Ratio Q3 FY24 - Actual</t>
  </si>
  <si>
    <t>Oct</t>
  </si>
  <si>
    <t>MPC Oct FY24 - Actual</t>
  </si>
  <si>
    <t>Q3 FY24</t>
  </si>
  <si>
    <t>Budget Q3 FY25</t>
  </si>
  <si>
    <t>Actual Q3 FY25</t>
  </si>
  <si>
    <t>Nov</t>
  </si>
  <si>
    <t>MPC/BTO Ratio Nov FY24 - Actual</t>
  </si>
  <si>
    <t>Dec</t>
  </si>
  <si>
    <t>MPC/BTO Ratio Dec FY24 - Actual</t>
  </si>
  <si>
    <t>MP/BTO Ratio Q4 FY24 - Actual</t>
  </si>
  <si>
    <t>Q4 FY24</t>
  </si>
  <si>
    <t>Budget Q4 FY25</t>
  </si>
  <si>
    <t>Actual Q4 FY25</t>
  </si>
  <si>
    <t>YTD</t>
  </si>
  <si>
    <t>Expatriate Report January 2025</t>
  </si>
  <si>
    <t>Work permit Validity</t>
  </si>
  <si>
    <t>Total Number</t>
  </si>
  <si>
    <t>Valid Work permits</t>
  </si>
  <si>
    <t>Under Renewal</t>
  </si>
  <si>
    <t>New applications</t>
  </si>
  <si>
    <t>Deferred/rejected</t>
  </si>
  <si>
    <t>Nandipet, Ejaj</t>
  </si>
  <si>
    <t>Aswaneesh, Raghava</t>
  </si>
  <si>
    <t>Hamza</t>
  </si>
  <si>
    <t>Expatriate Report February 2025</t>
  </si>
  <si>
    <t>Moshin, Irfan, Suneel</t>
  </si>
  <si>
    <t>Mitesh</t>
  </si>
  <si>
    <t>Ankit</t>
  </si>
  <si>
    <t>Expatriate Report March 2025</t>
  </si>
  <si>
    <t>Vamankumar</t>
  </si>
  <si>
    <t>Sai</t>
  </si>
  <si>
    <t>Expatriate Report April 2025</t>
  </si>
  <si>
    <t>Expatriate Report May 2025</t>
  </si>
  <si>
    <t>Naveen</t>
  </si>
  <si>
    <t xml:space="preserve">Melance </t>
  </si>
  <si>
    <t>Expatriate Report June 2025</t>
  </si>
  <si>
    <t>Expatriate Report July 2025</t>
  </si>
  <si>
    <t>Expatriate Report August 2025</t>
  </si>
  <si>
    <t>Expatriate Report -September 2025</t>
  </si>
  <si>
    <t>Expatriate Report -October 2025</t>
  </si>
  <si>
    <t>Expatriate Report -November 2025</t>
  </si>
  <si>
    <t>Expatriate Report -December 2025</t>
  </si>
  <si>
    <t xml:space="preserve">Group PMS/ KPIs Rollout </t>
  </si>
  <si>
    <t>Roll-out Step</t>
  </si>
  <si>
    <t>ICT</t>
  </si>
  <si>
    <t>Legal Compliance</t>
  </si>
  <si>
    <t xml:space="preserve">Engineering/
Maintance </t>
  </si>
  <si>
    <t>Commercial -APDL</t>
  </si>
  <si>
    <t>TOTAL</t>
  </si>
  <si>
    <t>Align on the Overall Business strategy-Top line, EBIDTA, GP and Key strategic imperatives for 2025</t>
  </si>
  <si>
    <t>Y</t>
  </si>
  <si>
    <t>Communicate PM guidelines and road map for 2025 across the group</t>
  </si>
  <si>
    <t>Sensitize all staff on PM improvements, guidelines and expectations</t>
  </si>
  <si>
    <t>Set Individual KPIs, Align and Sign off with line managers</t>
  </si>
  <si>
    <t>Total Headcount - March 2025</t>
  </si>
  <si>
    <t>% Compliance</t>
  </si>
  <si>
    <t>Group Completion Rate</t>
  </si>
  <si>
    <t>Key</t>
  </si>
  <si>
    <t>Yes</t>
  </si>
  <si>
    <t>PD</t>
  </si>
  <si>
    <t>Partially Done</t>
  </si>
  <si>
    <t>N</t>
  </si>
  <si>
    <t>No</t>
  </si>
  <si>
    <t>PMS KPI 2025 SUBMISSION STATUS</t>
  </si>
  <si>
    <t>APL-Uganda</t>
  </si>
  <si>
    <t>APL-Tanzania</t>
  </si>
  <si>
    <t>APL-Kenya</t>
  </si>
  <si>
    <t>Total Submissions</t>
  </si>
  <si>
    <t>Total No.of Staff</t>
  </si>
  <si>
    <t>Ineligible Staff</t>
  </si>
  <si>
    <t>IT</t>
  </si>
  <si>
    <t>Regulatory Affairs</t>
  </si>
  <si>
    <t>Legal &amp; Compliance</t>
  </si>
  <si>
    <t>Maintenance</t>
  </si>
  <si>
    <t>Total Submitted</t>
  </si>
  <si>
    <t>Eligible Staff</t>
  </si>
  <si>
    <t>Total Staff</t>
  </si>
  <si>
    <t>Total Pending</t>
  </si>
  <si>
    <t>Submission Rate</t>
  </si>
  <si>
    <t xml:space="preserve">Notes: </t>
  </si>
  <si>
    <t xml:space="preserve">Rwanda </t>
  </si>
  <si>
    <t>APL-UG</t>
  </si>
  <si>
    <t>TZ</t>
  </si>
  <si>
    <t>Group Employee Turnover Report FY25</t>
  </si>
  <si>
    <t>Headcount
 Per month</t>
  </si>
  <si>
    <t>Head
count</t>
  </si>
  <si>
    <t>Regratable Exits</t>
  </si>
  <si>
    <t>Turn
over</t>
  </si>
  <si>
    <t>RegratableExits</t>
  </si>
  <si>
    <t>Q1 FY25</t>
  </si>
  <si>
    <t>January</t>
  </si>
  <si>
    <t>February</t>
  </si>
  <si>
    <t>September</t>
  </si>
  <si>
    <t>October</t>
  </si>
  <si>
    <t>November</t>
  </si>
  <si>
    <t>December</t>
  </si>
  <si>
    <t>YTD Turnover</t>
  </si>
  <si>
    <t>Group Employee Turnover Report Q1 FY25</t>
  </si>
  <si>
    <t>Quarterly Turnover</t>
  </si>
  <si>
    <t>Group Employee Turnover Report Q2 FY25</t>
  </si>
  <si>
    <t>Group Employee Turnover Report Q3 FY25</t>
  </si>
  <si>
    <t>Group Employee Turnover Report Q4 FY25</t>
  </si>
  <si>
    <t>Employee Engagement and Wellness Report FY25</t>
  </si>
  <si>
    <t>Details</t>
  </si>
  <si>
    <t>Cost incurrement</t>
  </si>
  <si>
    <t xml:space="preserve">Business Unit </t>
  </si>
  <si>
    <t>Program</t>
  </si>
  <si>
    <t>Activities</t>
  </si>
  <si>
    <t>Month of Activity</t>
  </si>
  <si>
    <t>APL Tanzania</t>
  </si>
  <si>
    <t xml:space="preserve">Employee welfare </t>
  </si>
  <si>
    <t>Death of employee &amp; immediate family members (January to March)</t>
  </si>
  <si>
    <t>Birthday celebrations</t>
  </si>
  <si>
    <t xml:space="preserve">Cake cutting for Jan babies </t>
  </si>
  <si>
    <t xml:space="preserve">International Women's day </t>
  </si>
  <si>
    <t>International Women's Day was commemorated at the Abacus Group with a gathering featuring refreshments where women were honored. The event invloved a keynote speaker, distribution of gift hampers to women.</t>
  </si>
  <si>
    <t>Q2 activities</t>
  </si>
  <si>
    <t>May Staff Birthdays, Marriage Gift, Company condolences and Team building</t>
  </si>
  <si>
    <t>APL Rwanda</t>
  </si>
  <si>
    <t>Labor Day celebrations</t>
  </si>
  <si>
    <t>labour day celebration through cake cutting and sharing soft drinks at the office</t>
  </si>
  <si>
    <t>APL Burundi</t>
  </si>
  <si>
    <t>Medical Camp</t>
  </si>
  <si>
    <t>Health Check ups,Blood Donation, Yellow Fever Vaccination</t>
  </si>
  <si>
    <t xml:space="preserve">Cake cutting </t>
  </si>
  <si>
    <t xml:space="preserve">APL Uganda </t>
  </si>
  <si>
    <t xml:space="preserve">Medical examination 
</t>
  </si>
  <si>
    <t xml:space="preserve">Medical examination for staff working in critical areas 
</t>
  </si>
  <si>
    <t>AAR Health Talk</t>
  </si>
  <si>
    <t>Cancer Awareness, Causes, signs, prevention</t>
  </si>
  <si>
    <t>World AIDS Day: HIV/AIDS Awareness creation and prevention</t>
  </si>
  <si>
    <t>Townhall</t>
  </si>
  <si>
    <t>End of year performance reviews and new year expectations</t>
  </si>
  <si>
    <t xml:space="preserve">World AIDS day </t>
  </si>
  <si>
    <t>World AIDs day awareness session by Utano Health in partnership with Dr. Stephen Watiti moderated by Dr. Precious Mlingo</t>
  </si>
  <si>
    <t xml:space="preserve">Q4 activities </t>
  </si>
  <si>
    <t xml:space="preserve">Birthday celebrations, Staff wedding gifts, Team building, HOD's Dinner, Condolences for loss of dependants and </t>
  </si>
  <si>
    <t xml:space="preserve">Christmas Day Celebrations </t>
  </si>
  <si>
    <t>Cake cutting, cash voucher, gift voucher, party</t>
  </si>
  <si>
    <t xml:space="preserve">Month </t>
  </si>
  <si>
    <t xml:space="preserve">Group </t>
  </si>
  <si>
    <t>Group Learning and Development Report Jan 2025</t>
  </si>
  <si>
    <t>Total No. of Programs</t>
  </si>
  <si>
    <t>Total Man hours</t>
  </si>
  <si>
    <t>Total Cost Incurred</t>
  </si>
  <si>
    <t>Leadership Development Programs</t>
  </si>
  <si>
    <t>Man hours on Leadership Development Programs</t>
  </si>
  <si>
    <t>Cost incurred</t>
  </si>
  <si>
    <t>Statutory Programs</t>
  </si>
  <si>
    <t>Man hours on Statutory Programs</t>
  </si>
  <si>
    <t>General Skills Training Programs</t>
  </si>
  <si>
    <t>Man hours on General Programs</t>
  </si>
  <si>
    <t>Functional Training Programs</t>
  </si>
  <si>
    <t>Man hours on Functional Programs</t>
  </si>
  <si>
    <t>Cost incurred (USD)</t>
  </si>
  <si>
    <t>Group Learning and Development Report Feb 2025</t>
  </si>
  <si>
    <t>Group Learning and Development Report March 2025</t>
  </si>
  <si>
    <t>Q1 FY25 L&amp;D Report</t>
  </si>
  <si>
    <t>Group number of Programs</t>
  </si>
  <si>
    <t>Costs incurred</t>
  </si>
  <si>
    <t>Group Learning and Development Report April 2025</t>
  </si>
  <si>
    <t>Group Learning and Development Report May 2025</t>
  </si>
  <si>
    <t>Group Learning and Development Report June 2025</t>
  </si>
  <si>
    <t>Q2 FY25 L&amp;D Report</t>
  </si>
  <si>
    <t>Group Learning and Development Report July 2025</t>
  </si>
  <si>
    <t>Group Learning and Development Report August 2025</t>
  </si>
  <si>
    <t>Group Learning and Development Report September 2025</t>
  </si>
  <si>
    <t>Q3 FY25 L&amp;D Report</t>
  </si>
  <si>
    <t>Summary of programs undertaken in Q3</t>
  </si>
  <si>
    <t xml:space="preserve">Category of Programs conducted </t>
  </si>
  <si>
    <t>Leadership Development</t>
  </si>
  <si>
    <t xml:space="preserve">Statutory </t>
  </si>
  <si>
    <t>General skills</t>
  </si>
  <si>
    <t xml:space="preserve">Functional Trainings </t>
  </si>
  <si>
    <t xml:space="preserve">Total Programs </t>
  </si>
  <si>
    <t>Group Learning and Development Report October 2025</t>
  </si>
  <si>
    <t>Group Learning and Development Report November 2025</t>
  </si>
  <si>
    <t>Group Learning and Development Report December 2025</t>
  </si>
  <si>
    <t>Q4 FY25 L&amp;D Report</t>
  </si>
  <si>
    <t>Summary of programs undertaken in Q4</t>
  </si>
  <si>
    <t>Learning and Development Report FY25 (Budget and content uptake)</t>
  </si>
  <si>
    <t>Total costs (USD)</t>
  </si>
  <si>
    <t>Stakeholder Engagement Report FY25</t>
  </si>
  <si>
    <t>NO</t>
  </si>
  <si>
    <t>Uganda 3800</t>
  </si>
  <si>
    <t>APDL 3800</t>
  </si>
  <si>
    <t>Jubilee Health</t>
  </si>
  <si>
    <t xml:space="preserve">Negotiation of medical insurance </t>
  </si>
  <si>
    <t xml:space="preserve">BTB Insurance </t>
  </si>
  <si>
    <t>Discussion on Motor vehicle insurances</t>
  </si>
  <si>
    <t>ABSA Bank</t>
  </si>
  <si>
    <t>Dissussion on getting an MOU with the bank for staff on aquiring staff loans</t>
  </si>
  <si>
    <t>Uganda Chemical Petroleum &amp; Allied Worker’s union</t>
  </si>
  <si>
    <t xml:space="preserve">Negotiation of staff salaries </t>
  </si>
  <si>
    <t>NEMA</t>
  </si>
  <si>
    <t>Participated in the environmental awards</t>
  </si>
  <si>
    <t>Mukono District Environment Officer</t>
  </si>
  <si>
    <t xml:space="preserve">Perform the environmental and social risk assessment </t>
  </si>
  <si>
    <t>Ministry of Gender Labour and Social Development</t>
  </si>
  <si>
    <t>Engagement was about OHSE awards, best performing manufacturing company APDL emerged as 7th</t>
  </si>
  <si>
    <t>Ministry of Water and Environment</t>
  </si>
  <si>
    <t>Enagagement on permits issued to APDL such waste discharge permit, water abstruction permit</t>
  </si>
  <si>
    <t>National drug Authority</t>
  </si>
  <si>
    <t xml:space="preserve">As our regulator, they check how APDL complies with the requirements of NDA </t>
  </si>
  <si>
    <t>LC1 (Kasenge Village)</t>
  </si>
  <si>
    <t>Engagement comes as a result of the causals being sourced from Kasenge village</t>
  </si>
  <si>
    <t xml:space="preserve">Directorate of Occupational Safety and Health Services </t>
  </si>
  <si>
    <t>To get the accredited frims to conduct OHSE trainings, on fire safety and First aid certification</t>
  </si>
  <si>
    <t xml:space="preserve">Association of Tanzania Employers </t>
  </si>
  <si>
    <t>KCCA</t>
  </si>
  <si>
    <t>Session focused on sensitizing the team about Employee welfare strategies and Work Man Compensation</t>
  </si>
  <si>
    <t>Office of data protection</t>
  </si>
  <si>
    <t>Discussion on the registration of data Handlers, to understand the process of data handling requirements, and we were able to obtain the certification</t>
  </si>
  <si>
    <t>Immigration department</t>
  </si>
  <si>
    <t xml:space="preserve">Higher Education Loans Board </t>
  </si>
  <si>
    <t xml:space="preserve">Employees Loans Re-Payment, not imposing higher dedcuctions on staff that will 2 third rule </t>
  </si>
  <si>
    <t>National Social Security Fund (NSSF)</t>
  </si>
  <si>
    <t>NSSF</t>
  </si>
  <si>
    <t>NSSF Tier II opt out, how Abacus staff can opt out so that there can be an in house scheme like a staff pesnion scheme, government has agreed that staff can opt out.</t>
  </si>
  <si>
    <t xml:space="preserve">Britam </t>
  </si>
  <si>
    <t xml:space="preserve">NSSF Tier II Management, to see if they can support us with the in house staff pension scheme </t>
  </si>
  <si>
    <t xml:space="preserve">APL Rwanda </t>
  </si>
  <si>
    <t>RSSB</t>
  </si>
  <si>
    <t>Invitation of RSSB to train staff on OHSE</t>
  </si>
  <si>
    <t>Ministry of Foreign Affairs (Immigration)</t>
  </si>
  <si>
    <t>HR team taken through the needs required to be fulfilled before bringing expatriates on board.</t>
  </si>
  <si>
    <t>Bank of Africa</t>
  </si>
  <si>
    <t>Meeting to support staff on loan application details</t>
  </si>
  <si>
    <t>Bank of Kigali</t>
  </si>
  <si>
    <t>Meeting to reslove the issue of delayed staff salaries</t>
  </si>
  <si>
    <t xml:space="preserve">APL Uganda, APL Kenya, APL Rwanda, APDL </t>
  </si>
  <si>
    <t>KFS Medical Insurance Meeting</t>
  </si>
  <si>
    <t>Medical Renewal process and following through with the survey to aid decision making process</t>
  </si>
  <si>
    <t>Aug</t>
  </si>
  <si>
    <t>Recruitment Agencies (Naukri, MSVL, Frank-Mgt, Brighter-Monday)</t>
  </si>
  <si>
    <t>Sharing feedback on the recruitment process and selection of candidates by agencies and how to beat TAT required by Abacus</t>
  </si>
  <si>
    <t>Eastern Software Systems</t>
  </si>
  <si>
    <t>HR &amp; Payroll Module Training for the entire team</t>
  </si>
  <si>
    <t>SAP, S4Hana</t>
  </si>
  <si>
    <t>APL Business Discovery Process( Session involved gathering requirements on how to improve HR processes to support the business better</t>
  </si>
  <si>
    <t>Airtel Service Provider Team</t>
  </si>
  <si>
    <t>Discussion on moving the numbers to hybrid service and with support of the airtel team</t>
  </si>
  <si>
    <t>Meeting with Contractors</t>
  </si>
  <si>
    <t>Engagement of labour, food and transport contractors on how to manage the festive season.</t>
  </si>
  <si>
    <t>Discplinary Report January 2025</t>
  </si>
  <si>
    <t>No. of cases</t>
  </si>
  <si>
    <t>Closed</t>
  </si>
  <si>
    <t>Termination/Dismissal</t>
  </si>
  <si>
    <t>Warning Letters</t>
  </si>
  <si>
    <t>Suspension</t>
  </si>
  <si>
    <t xml:space="preserve">Awaiting DC outcome </t>
  </si>
  <si>
    <t>Exonerated</t>
  </si>
  <si>
    <t>Appeal</t>
  </si>
  <si>
    <t>Litigation</t>
  </si>
  <si>
    <t>Discplinary Report February 2025</t>
  </si>
  <si>
    <t>Discplinary Report March 2025</t>
  </si>
  <si>
    <t>Q1 FY25 DC Report</t>
  </si>
  <si>
    <t>Group number of Cases</t>
  </si>
  <si>
    <t>Pending cases</t>
  </si>
  <si>
    <t>Closed cases</t>
  </si>
  <si>
    <t xml:space="preserve">Disciplinary Outcomes </t>
  </si>
  <si>
    <t>Discplinary Report April 2025</t>
  </si>
  <si>
    <t>Discplinary Report May 2025</t>
  </si>
  <si>
    <t>Discplinary Report June 2025</t>
  </si>
  <si>
    <t>Q2 FY25 DC Report</t>
  </si>
  <si>
    <t>Discplinary Report July 2025</t>
  </si>
  <si>
    <t>Discplinary Report August 2025</t>
  </si>
  <si>
    <t>Discplinary Report September 2025</t>
  </si>
  <si>
    <t>Q3 FY25 DC Report</t>
  </si>
  <si>
    <t>Discplinary Report October 2025</t>
  </si>
  <si>
    <t>Discplinary Report November 2025</t>
  </si>
  <si>
    <t>Discplinary Report December 2025</t>
  </si>
  <si>
    <t>GROUP TOTAL EXIT LIST Y2D 2025</t>
  </si>
  <si>
    <t>APL - UGANDA TOTAL EXIT LIST Y2D</t>
  </si>
  <si>
    <t>Name</t>
  </si>
  <si>
    <t>Job Title</t>
  </si>
  <si>
    <t>Unit/Branch</t>
  </si>
  <si>
    <t>Employee Category</t>
  </si>
  <si>
    <t>Relationship</t>
  </si>
  <si>
    <t>Employee Type</t>
  </si>
  <si>
    <t>Date of Joining</t>
  </si>
  <si>
    <t>Date of Exit</t>
  </si>
  <si>
    <t>Tenure</t>
  </si>
  <si>
    <t>Form of Seperation</t>
  </si>
  <si>
    <t>Reason for Leaving</t>
  </si>
  <si>
    <t>Regretable Exit</t>
  </si>
  <si>
    <t>Voluntary/Involuntary Exit</t>
  </si>
  <si>
    <t>Total Exit Cost (F&amp;F)</t>
  </si>
  <si>
    <t>Neeraj D Agnihotri</t>
  </si>
  <si>
    <t>Deputy General Manager - Warehouse</t>
  </si>
  <si>
    <t>Direct</t>
  </si>
  <si>
    <t>Expatriate</t>
  </si>
  <si>
    <t>Resignation</t>
  </si>
  <si>
    <t>Relocation</t>
  </si>
  <si>
    <t>Voluntary</t>
  </si>
  <si>
    <t>Mpairwe Kelvin</t>
  </si>
  <si>
    <t>Branches - Ibanda</t>
  </si>
  <si>
    <t>National</t>
  </si>
  <si>
    <t>Personal Reasons</t>
  </si>
  <si>
    <t>Hr Business Partner</t>
  </si>
  <si>
    <t>Hr</t>
  </si>
  <si>
    <t>Other Offer</t>
  </si>
  <si>
    <t>Kiconco Liz Namutebi</t>
  </si>
  <si>
    <t>Finances</t>
  </si>
  <si>
    <t>Transfer</t>
  </si>
  <si>
    <t>Involuntary</t>
  </si>
  <si>
    <t>Branches -Wilson 3</t>
  </si>
  <si>
    <t>Dismissal</t>
  </si>
  <si>
    <t>Disciplinary Case</t>
  </si>
  <si>
    <t>Branches -Mukwano</t>
  </si>
  <si>
    <t>Branches-Kasese</t>
  </si>
  <si>
    <t>personal Reasons</t>
  </si>
  <si>
    <t>Branches-Entebbe</t>
  </si>
  <si>
    <t>Yazidi Ndhote</t>
  </si>
  <si>
    <t>Nakimuli Joyce</t>
  </si>
  <si>
    <t>Retrenchment</t>
  </si>
  <si>
    <t>Restructure</t>
  </si>
  <si>
    <t>Branches -William St 3</t>
  </si>
  <si>
    <t>Kibuuka Lydia</t>
  </si>
  <si>
    <t>Auditor Executive</t>
  </si>
  <si>
    <t>Mugabi Arthur</t>
  </si>
  <si>
    <t>Group Manager Internal Audit</t>
  </si>
  <si>
    <t>Tumwebaze Shamim</t>
  </si>
  <si>
    <t>Wavamunno John</t>
  </si>
  <si>
    <t>Group Financial Planning And Analysis Manager</t>
  </si>
  <si>
    <t>Kalogo Herbert</t>
  </si>
  <si>
    <t>Sales Executive</t>
  </si>
  <si>
    <t>Rajendra Kumar</t>
  </si>
  <si>
    <t>Country Manager-Apl Uganda</t>
  </si>
  <si>
    <t>Rupesh Mukund Pawar</t>
  </si>
  <si>
    <t>Chief Of Staff</t>
  </si>
  <si>
    <t>Nangobi Milly</t>
  </si>
  <si>
    <t>Welfare Assistant-Cleaning</t>
  </si>
  <si>
    <t>House Keeping</t>
  </si>
  <si>
    <t>Dinah Tusubira</t>
  </si>
  <si>
    <t>Graduate Trainee-Records</t>
  </si>
  <si>
    <t>Nantaba Stella</t>
  </si>
  <si>
    <t>Human Resources Officer</t>
  </si>
  <si>
    <t>Awori Everlyn</t>
  </si>
  <si>
    <t>Hr Operations</t>
  </si>
  <si>
    <t>Security And Admin Manager</t>
  </si>
  <si>
    <t>Nkurunungi Phionah</t>
  </si>
  <si>
    <t>Legal Assistant</t>
  </si>
  <si>
    <t>Ainembabazi Fortunate</t>
  </si>
  <si>
    <t>Regulatory Officer</t>
  </si>
  <si>
    <t>Security Guard</t>
  </si>
  <si>
    <t>Security</t>
  </si>
  <si>
    <t>Akoth Faith</t>
  </si>
  <si>
    <t>Warehouse Assistant-Data Clerk</t>
  </si>
  <si>
    <t>Namaganda Annet</t>
  </si>
  <si>
    <t>Opolot Charles</t>
  </si>
  <si>
    <t>Wilson Katureebe</t>
  </si>
  <si>
    <t>Rohan Kumar Akula</t>
  </si>
  <si>
    <t>Branches - Lira 2</t>
  </si>
  <si>
    <t>Termination</t>
  </si>
  <si>
    <t>Branches -Entebbe</t>
  </si>
  <si>
    <t>Tumusiime Henry</t>
  </si>
  <si>
    <t>Group Chief Human Resources Officer</t>
  </si>
  <si>
    <t>Log</t>
  </si>
  <si>
    <t>Harrison Mumbere</t>
  </si>
  <si>
    <t>Branches -Namirembe</t>
  </si>
  <si>
    <t>Karnail Singh</t>
  </si>
  <si>
    <t>Branches- Arua</t>
  </si>
  <si>
    <t>Ajobe Ismail</t>
  </si>
  <si>
    <t>Branches -William St 1</t>
  </si>
  <si>
    <t>Abacus Zencare</t>
  </si>
  <si>
    <t>Muhwezi Elicious</t>
  </si>
  <si>
    <t>Branches -Mbarara</t>
  </si>
  <si>
    <t>Naziwa Shamimu</t>
  </si>
  <si>
    <t>Kahababo Wilber</t>
  </si>
  <si>
    <t>Abalo Docus</t>
  </si>
  <si>
    <t>Branches-Wilson 4</t>
  </si>
  <si>
    <t>Emurwon Stephen</t>
  </si>
  <si>
    <t>Malladi Venkata Sainath</t>
  </si>
  <si>
    <t>Tutika Vishnu</t>
  </si>
  <si>
    <t>Nampewo Ruth Gloria</t>
  </si>
  <si>
    <t>Executive Assistant - Gcco</t>
  </si>
  <si>
    <t>Atai Sarah</t>
  </si>
  <si>
    <t>Akodoi Daphine Christine</t>
  </si>
  <si>
    <t>Rwabulindore Lynna</t>
  </si>
  <si>
    <t>Birungi Suriana</t>
  </si>
  <si>
    <t>Katongole Muhamed</t>
  </si>
  <si>
    <t>Branches-Mityana</t>
  </si>
  <si>
    <t>Branches- Wilson-3</t>
  </si>
  <si>
    <t>Godfrey Bruno Kijjambu</t>
  </si>
  <si>
    <t>Marketing And Communications Officer</t>
  </si>
  <si>
    <t>Akello Jeniffer</t>
  </si>
  <si>
    <t>Wandera Stephen</t>
  </si>
  <si>
    <t xml:space="preserve">Counter Sales Representative
</t>
  </si>
  <si>
    <t>Branches- Nateete</t>
  </si>
  <si>
    <t>Ofwono Marvin Levi</t>
  </si>
  <si>
    <t>Kibaba Samson</t>
  </si>
  <si>
    <t>Purchases Assistant</t>
  </si>
  <si>
    <t>Delivery clerk</t>
  </si>
  <si>
    <t>Branches -Ibanda</t>
  </si>
  <si>
    <t>Chandan Maji</t>
  </si>
  <si>
    <t>Group Head of Marketing</t>
  </si>
  <si>
    <t>Non Renewal</t>
  </si>
  <si>
    <t>Abamwesiga Bonaru</t>
  </si>
  <si>
    <t>Ogutu Ivan</t>
  </si>
  <si>
    <t>Branch Store Attendant</t>
  </si>
  <si>
    <t>Branches - Mityana</t>
  </si>
  <si>
    <t>Abscondement</t>
  </si>
  <si>
    <t>Kasule Inocent</t>
  </si>
  <si>
    <t>Abacus Lifecare</t>
  </si>
  <si>
    <t>Mwesigwa Samuel</t>
  </si>
  <si>
    <t>Branches -Jinja</t>
  </si>
  <si>
    <t>Nalubega Hindu</t>
  </si>
  <si>
    <t>Branch-Mukwano</t>
  </si>
  <si>
    <t>Death</t>
  </si>
  <si>
    <t>Muhindo Edigar</t>
  </si>
  <si>
    <t>Branch-Mityana</t>
  </si>
  <si>
    <t>Branch-Nansana</t>
  </si>
  <si>
    <t>Branches -Iganga 2</t>
  </si>
  <si>
    <t>Nakitende Bridget Anit</t>
  </si>
  <si>
    <t>Performance Gaps</t>
  </si>
  <si>
    <t>Ocure James</t>
  </si>
  <si>
    <t xml:space="preserve">APDL - TOTAL EXIT LIST YTD </t>
  </si>
  <si>
    <t xml:space="preserve">Regretable Exit </t>
  </si>
  <si>
    <t>Relocation to Canada</t>
  </si>
  <si>
    <t>December Payroll</t>
  </si>
  <si>
    <t>Further Studies</t>
  </si>
  <si>
    <t>Abandonement</t>
  </si>
  <si>
    <t>Home Issues</t>
  </si>
  <si>
    <t>Alcohol Abuse</t>
  </si>
  <si>
    <t>Balye Irene Harriet</t>
  </si>
  <si>
    <t>Assistant Procurement Manager</t>
  </si>
  <si>
    <t>Downsizing</t>
  </si>
  <si>
    <t>Kasanda Saadi</t>
  </si>
  <si>
    <t>Kyalingonza Patrick</t>
  </si>
  <si>
    <t>Fleet Officer</t>
  </si>
  <si>
    <t>Engineering Supervisor-Electrical</t>
  </si>
  <si>
    <t>Nasib Dattani</t>
  </si>
  <si>
    <t>Logistic Manager</t>
  </si>
  <si>
    <t>QC Analyst-Microbiology</t>
  </si>
  <si>
    <t>March Payroll</t>
  </si>
  <si>
    <t>Another Opportunity</t>
  </si>
  <si>
    <t>Clerk</t>
  </si>
  <si>
    <t>Unknown</t>
  </si>
  <si>
    <t>Tumwesigye Richard</t>
  </si>
  <si>
    <t>Nuwenyesiga Edwin</t>
  </si>
  <si>
    <t>Section Head-Manufacturing</t>
  </si>
  <si>
    <t>Ssekitole Andrew</t>
  </si>
  <si>
    <t>Abscondment</t>
  </si>
  <si>
    <t>Tebusweka Kimz Sharif</t>
  </si>
  <si>
    <t>Tumuhimbise Ronald</t>
  </si>
  <si>
    <t>Dismissed</t>
  </si>
  <si>
    <t>Masembe Edward</t>
  </si>
  <si>
    <t>Deusdedit Kitenda</t>
  </si>
  <si>
    <t>Twesigye Dancan</t>
  </si>
  <si>
    <t>Kasande Ritah</t>
  </si>
  <si>
    <t>Ssemakula Vincent</t>
  </si>
  <si>
    <t>Mechanical Technician</t>
  </si>
  <si>
    <t>Michol Kharono</t>
  </si>
  <si>
    <t>Odokonyero Boniface</t>
  </si>
  <si>
    <t>Jamelah Nankyinga</t>
  </si>
  <si>
    <t>Joseph Opit</t>
  </si>
  <si>
    <t>Quality Assurance Specialist</t>
  </si>
  <si>
    <t>Oluka James Joel</t>
  </si>
  <si>
    <t>Ogwal Basil Delic</t>
  </si>
  <si>
    <t>Formulation and Development Scientist</t>
  </si>
  <si>
    <t>Store Clerk</t>
  </si>
  <si>
    <t>Tumwesigye Stephen</t>
  </si>
  <si>
    <t xml:space="preserve">Assault </t>
  </si>
  <si>
    <t>Kibirango Jude Alpha</t>
  </si>
  <si>
    <t>Egilades Nabumboyi</t>
  </si>
  <si>
    <t>Mutatwala Pius</t>
  </si>
  <si>
    <t xml:space="preserve">APL TANZANIA- TOTAL EXIT LIST YTD </t>
  </si>
  <si>
    <t>Ndelimikyosi Frank Mkesi</t>
  </si>
  <si>
    <t>Dodoma Branch</t>
  </si>
  <si>
    <t>Ftp/Ass. Branch Manager</t>
  </si>
  <si>
    <t>Better Opportunity</t>
  </si>
  <si>
    <t>Jacob Bernard Kavishe</t>
  </si>
  <si>
    <t>Kudra Ally Abdallah</t>
  </si>
  <si>
    <t>Nexa Care Supervisor</t>
  </si>
  <si>
    <t>Nexa Care</t>
  </si>
  <si>
    <t>Personal Reasons (his contract was not going to be renewed)</t>
  </si>
  <si>
    <t>Ayubu Benedect Mdetele</t>
  </si>
  <si>
    <t>Arusha Branch</t>
  </si>
  <si>
    <t>Gross Misconduct</t>
  </si>
  <si>
    <t>Rahim Omary Thabit</t>
  </si>
  <si>
    <t>IT Assistant</t>
  </si>
  <si>
    <t>Unsuccessful probation</t>
  </si>
  <si>
    <t>Irene Respick</t>
  </si>
  <si>
    <t>Ibrahim Gasper Baranyikwa</t>
  </si>
  <si>
    <t>Goodluck Servi kishinda</t>
  </si>
  <si>
    <t>Mohamed Gimbi Mohamed</t>
  </si>
  <si>
    <t>Warehouse Team Leader</t>
  </si>
  <si>
    <t>Fredrick Abnery Mathube</t>
  </si>
  <si>
    <t>Assistant Branch Manager/FTP</t>
  </si>
  <si>
    <t>Wallece Peter Semhunge</t>
  </si>
  <si>
    <t>Position Eliminated</t>
  </si>
  <si>
    <t>Santosh Rawatt</t>
  </si>
  <si>
    <t>Cluster Head</t>
  </si>
  <si>
    <t>Apdl</t>
  </si>
  <si>
    <t>Damas Karani Kamalamo</t>
  </si>
  <si>
    <t>Fleet Supervisor</t>
  </si>
  <si>
    <t>Erick John Mhina</t>
  </si>
  <si>
    <t>Records Management Assistant</t>
  </si>
  <si>
    <t>Records Management</t>
  </si>
  <si>
    <t>Idd Bakari Abdul</t>
  </si>
  <si>
    <t>Qualified Personel For Pharmacovigillance</t>
  </si>
  <si>
    <t>Fadhili Mohamed Matunganya</t>
  </si>
  <si>
    <t>End of Contract</t>
  </si>
  <si>
    <t>End of contract</t>
  </si>
  <si>
    <t>Amisa Dunia</t>
  </si>
  <si>
    <t>Mutual Termination</t>
  </si>
  <si>
    <t>Elly Dismas Oongo</t>
  </si>
  <si>
    <t>Morogoro Branch</t>
  </si>
  <si>
    <t>Mwanaisha Juma Kalage</t>
  </si>
  <si>
    <t>Serious Misconduct</t>
  </si>
  <si>
    <t>Career Advancement</t>
  </si>
  <si>
    <t>Jeremiah Robert Mzee</t>
  </si>
  <si>
    <t>Warehouse Officer-Invoicing</t>
  </si>
  <si>
    <t>Non Renewal of Contract</t>
  </si>
  <si>
    <t>Forging of school fees receipts</t>
  </si>
  <si>
    <t>Fadhili Rashid Soko</t>
  </si>
  <si>
    <t>Assistanr Branch Manager / Ftp</t>
  </si>
  <si>
    <t>Manipulation of Client (SIA Pharmacy's) account</t>
  </si>
  <si>
    <t>Driving company car while under influence of alcohol</t>
  </si>
  <si>
    <t>Misappropriation of company funds</t>
  </si>
  <si>
    <t>Hq Sales</t>
  </si>
  <si>
    <t>Assistant Accountant</t>
  </si>
  <si>
    <t>Mariam Jackson Mangu</t>
  </si>
  <si>
    <t>Tahir Farouk Mafat</t>
  </si>
  <si>
    <t>Greener Pasture</t>
  </si>
  <si>
    <t>Assa Jivason Ruben</t>
  </si>
  <si>
    <t>Abubakari Hamis Iddy</t>
  </si>
  <si>
    <t>Maria Aloyce Joseph</t>
  </si>
  <si>
    <t>APL RWANDA - TOTAL EXIT LIST YTD</t>
  </si>
  <si>
    <t xml:space="preserve">Dusenge Chantal </t>
  </si>
  <si>
    <t>AKD (Abacus Life Care)</t>
  </si>
  <si>
    <t xml:space="preserve">Personal Reasons </t>
  </si>
  <si>
    <t xml:space="preserve">Naomi Muthoni Ndungu </t>
  </si>
  <si>
    <t xml:space="preserve">Finance </t>
  </si>
  <si>
    <t xml:space="preserve">Ndayishimye Theoneste </t>
  </si>
  <si>
    <t>Medical Representative (LINCOLN)</t>
  </si>
  <si>
    <t xml:space="preserve">Sales - Head Office </t>
  </si>
  <si>
    <t xml:space="preserve">Branch Pharmacist / Manager </t>
  </si>
  <si>
    <t>Nyabugogo Branch</t>
  </si>
  <si>
    <t>Saifi Alam</t>
  </si>
  <si>
    <t xml:space="preserve">Administration </t>
  </si>
  <si>
    <t xml:space="preserve">Medical Representative </t>
  </si>
  <si>
    <t xml:space="preserve">Mutesi Agatha </t>
  </si>
  <si>
    <t>Iragena Yves</t>
  </si>
  <si>
    <t>Downtown</t>
  </si>
  <si>
    <t xml:space="preserve">Life Care Supervisor </t>
  </si>
  <si>
    <t>Elie Nsengiyumva</t>
  </si>
  <si>
    <t>Medical Representative (MEGA)</t>
  </si>
  <si>
    <t>Ndayikunda Melance</t>
  </si>
  <si>
    <t>Medical Representative (with Lincoln)</t>
  </si>
  <si>
    <t xml:space="preserve">APL - KENYA TOTAL EXIT LIST YTD </t>
  </si>
  <si>
    <t>Relaytionship</t>
  </si>
  <si>
    <t>Joakim Mutuku Kivinya</t>
  </si>
  <si>
    <t>Team Restructuring</t>
  </si>
  <si>
    <t>Personal</t>
  </si>
  <si>
    <t>Higher Responsibility</t>
  </si>
  <si>
    <t>Augustine Munica</t>
  </si>
  <si>
    <t>Vicent Okello Okal</t>
  </si>
  <si>
    <t>head Office</t>
  </si>
  <si>
    <t>Faith Muriuki</t>
  </si>
  <si>
    <t>Snr. Medical Representative</t>
  </si>
  <si>
    <t>Scholarship</t>
  </si>
  <si>
    <t>Jnr. Medical Representative</t>
  </si>
  <si>
    <t xml:space="preserve">Non renewal of emplpyement contract </t>
  </si>
  <si>
    <t xml:space="preserve">Non renewal of employement contract </t>
  </si>
  <si>
    <t>APL - BURUNDI TOTAL EXIT LIST Y2D</t>
  </si>
  <si>
    <t>Realationship</t>
  </si>
  <si>
    <t>Ndagijimana Steve</t>
  </si>
  <si>
    <t>Team Leader/ALC</t>
  </si>
  <si>
    <t>Joined a competitor</t>
  </si>
  <si>
    <t>Ndihokubwayo Josephine</t>
  </si>
  <si>
    <t xml:space="preserve">Relocated to Beligium </t>
  </si>
  <si>
    <t>Niyibizi Onesime</t>
  </si>
  <si>
    <t>Medical Representative/ALC</t>
  </si>
  <si>
    <t>Ngozi Branch</t>
  </si>
  <si>
    <t xml:space="preserve">Better opportuinty </t>
  </si>
  <si>
    <t>NISHIMWE BENIGNE</t>
  </si>
  <si>
    <t>Non-renewal of contract</t>
  </si>
  <si>
    <t>Manirakiza Fabrice</t>
  </si>
  <si>
    <t xml:space="preserve">Other opportunity </t>
  </si>
  <si>
    <t>Hakiza Kevin</t>
  </si>
  <si>
    <t>GROUP TOTAL REGRETABLE EXIT LIST Q1 2025</t>
  </si>
  <si>
    <t>Voluntary/Invountary Exit</t>
  </si>
  <si>
    <t>31/01/2011</t>
  </si>
  <si>
    <t>31/01/2025</t>
  </si>
  <si>
    <t>15/03/2021</t>
  </si>
  <si>
    <t>24/01/2025</t>
  </si>
  <si>
    <t>22/01/2025</t>
  </si>
  <si>
    <t>31/03/2025</t>
  </si>
  <si>
    <t>18/02/2025</t>
  </si>
  <si>
    <t>24/04/2008</t>
  </si>
  <si>
    <t>25/10/2021</t>
  </si>
  <si>
    <t>21/02/2025</t>
  </si>
  <si>
    <t>28/02/2025</t>
  </si>
  <si>
    <t>26/03/2025</t>
  </si>
  <si>
    <t>17/03/2023</t>
  </si>
  <si>
    <t>Country Head</t>
  </si>
  <si>
    <t>17/03/2025</t>
  </si>
  <si>
    <t>24/03/2009</t>
  </si>
  <si>
    <t>14/02/2025</t>
  </si>
  <si>
    <t>Relocated to Beligium</t>
  </si>
  <si>
    <t>GROUP TOTAL REGRETABLE EXIT LIST Q2 2025</t>
  </si>
  <si>
    <t>17/10/2023</t>
  </si>
  <si>
    <t>27/06/2025</t>
  </si>
  <si>
    <t>19/12/2018</t>
  </si>
  <si>
    <t>28/06/2025</t>
  </si>
  <si>
    <t>20/02/2023</t>
  </si>
  <si>
    <t>29/06/2025</t>
  </si>
  <si>
    <t>30/04/2025</t>
  </si>
  <si>
    <t>23/03/2020</t>
  </si>
  <si>
    <t>23/03/2009</t>
  </si>
  <si>
    <t>26/06/2025</t>
  </si>
  <si>
    <t>19/08/2019</t>
  </si>
  <si>
    <t>Branch Pharmacist / Manager</t>
  </si>
  <si>
    <t>Cyubahiro Diuedonne</t>
  </si>
  <si>
    <t>17/04/2025</t>
  </si>
  <si>
    <t>GROUP TOTAL REGRETABLE EXIT LIST Q3 2025</t>
  </si>
  <si>
    <t>24/09/2018</t>
  </si>
  <si>
    <t>15/08/2025</t>
  </si>
  <si>
    <t>17/08/2025</t>
  </si>
  <si>
    <t>21/10/2021</t>
  </si>
  <si>
    <t>30/09/2025</t>
  </si>
  <si>
    <t>31/07/2025</t>
  </si>
  <si>
    <t>21/10/2019</t>
  </si>
  <si>
    <t>30/08/2025</t>
  </si>
  <si>
    <t>13/05/2019</t>
  </si>
  <si>
    <t>20/08/2025</t>
  </si>
  <si>
    <t>17/06/2013</t>
  </si>
  <si>
    <t>14/08/2025</t>
  </si>
  <si>
    <t>28/08/2025</t>
  </si>
  <si>
    <t>20/07/2020</t>
  </si>
  <si>
    <t>21/07/2025</t>
  </si>
  <si>
    <t>20/05/2021</t>
  </si>
  <si>
    <t>21/08/2025</t>
  </si>
  <si>
    <t>16/09/2025</t>
  </si>
  <si>
    <t>GROUP TOTAL REGRETABLE EXIT LIST Q4 2025</t>
  </si>
  <si>
    <t>24/04/2023</t>
  </si>
  <si>
    <t>30/10/2025</t>
  </si>
  <si>
    <t>31/12/2025</t>
  </si>
  <si>
    <t>22/06/2020</t>
  </si>
  <si>
    <t>17/12/2025</t>
  </si>
  <si>
    <t>Other opportunity</t>
  </si>
  <si>
    <t>GROUP EXPATRIATE LIST FY 25</t>
  </si>
  <si>
    <t>EXPATRIATES LIST - APL UGANDA</t>
  </si>
  <si>
    <t>No.</t>
  </si>
  <si>
    <t>Employee Name</t>
  </si>
  <si>
    <t>Nationality</t>
  </si>
  <si>
    <t xml:space="preserve">Relationship </t>
  </si>
  <si>
    <t>Passport Number</t>
  </si>
  <si>
    <t>Work Permit Number</t>
  </si>
  <si>
    <t>Current Job Role/ Title</t>
  </si>
  <si>
    <t>Work Permit Tittle</t>
  </si>
  <si>
    <t xml:space="preserve">WP Expiry Date </t>
  </si>
  <si>
    <t>Ramesh Babu</t>
  </si>
  <si>
    <t>Indian</t>
  </si>
  <si>
    <t>Z4421110</t>
  </si>
  <si>
    <t>Executive Director</t>
  </si>
  <si>
    <t>Group Chief Executive Officer</t>
  </si>
  <si>
    <t>Life</t>
  </si>
  <si>
    <t>Valid</t>
  </si>
  <si>
    <t>Venu Gopal Reddy Guntaka</t>
  </si>
  <si>
    <t>Z2321349</t>
  </si>
  <si>
    <t>Chief Finacial Officer</t>
  </si>
  <si>
    <t>Rajesh Khanna Bonthala</t>
  </si>
  <si>
    <t>S0558435</t>
  </si>
  <si>
    <t>General Manager-CRM</t>
  </si>
  <si>
    <t>Deputy General Manager Sales</t>
  </si>
  <si>
    <t>13/10/2030</t>
  </si>
  <si>
    <t>Mallikarjun Rao Kotni</t>
  </si>
  <si>
    <t>Z2547515</t>
  </si>
  <si>
    <t>General Manager-SH/KA</t>
  </si>
  <si>
    <t>22/03/2033</t>
  </si>
  <si>
    <t>Vincent Timothy Budambula</t>
  </si>
  <si>
    <t>Kenyan</t>
  </si>
  <si>
    <t>BK044631</t>
  </si>
  <si>
    <t>EP0078726</t>
  </si>
  <si>
    <t>Group Chief Finance Officer</t>
  </si>
  <si>
    <t>Chief Finacial Controller</t>
  </si>
  <si>
    <t>Sabeer Rahuman Maluk Mudali</t>
  </si>
  <si>
    <t>L1510907</t>
  </si>
  <si>
    <t>Garikapati Swarna Kumari</t>
  </si>
  <si>
    <t>U0932229</t>
  </si>
  <si>
    <t>Asst.Branch Manager</t>
  </si>
  <si>
    <t>Patel Ritesh Kumar</t>
  </si>
  <si>
    <t>S3851874</t>
  </si>
  <si>
    <t>SP0042626</t>
  </si>
  <si>
    <t>Niraj Kabrwala</t>
  </si>
  <si>
    <t>V4980912</t>
  </si>
  <si>
    <t>P2990651</t>
  </si>
  <si>
    <t>Nazrul Kaseem</t>
  </si>
  <si>
    <t>M1470786</t>
  </si>
  <si>
    <t>Local Purchase Manager</t>
  </si>
  <si>
    <t>Robert Kenneth Franklin</t>
  </si>
  <si>
    <t>M7405804</t>
  </si>
  <si>
    <t>EP0115530</t>
  </si>
  <si>
    <t>Mohammed Javeed</t>
  </si>
  <si>
    <t>R2325512</t>
  </si>
  <si>
    <t>EP0119674</t>
  </si>
  <si>
    <t>Venu Mupparaju</t>
  </si>
  <si>
    <t>U0938458</t>
  </si>
  <si>
    <t>EP0077031</t>
  </si>
  <si>
    <t>19/12/2025</t>
  </si>
  <si>
    <t>Invalid (Travelled in October On</t>
  </si>
  <si>
    <t xml:space="preserve">Travelled without renewing his work permit </t>
  </si>
  <si>
    <t>Kaviraju Krishna Kumar</t>
  </si>
  <si>
    <t>N7249418</t>
  </si>
  <si>
    <t>CR0003024</t>
  </si>
  <si>
    <t>Bhavanam Anji Reddy</t>
  </si>
  <si>
    <t>T3989430</t>
  </si>
  <si>
    <t>EP0089953</t>
  </si>
  <si>
    <t>14/03/2028</t>
  </si>
  <si>
    <t>Arvindbhai Mangalbhai Prajapati</t>
  </si>
  <si>
    <t>S1225716</t>
  </si>
  <si>
    <t>EP0114459</t>
  </si>
  <si>
    <t>17/06/2027</t>
  </si>
  <si>
    <t>Z4067935</t>
  </si>
  <si>
    <t>EP 0127550</t>
  </si>
  <si>
    <t>Warehouse Sales Executive</t>
  </si>
  <si>
    <t>13/01/2029</t>
  </si>
  <si>
    <t>Ganesh Kumar Kappati</t>
  </si>
  <si>
    <t>N6660412</t>
  </si>
  <si>
    <t>EP0122954</t>
  </si>
  <si>
    <t>18/12/2027</t>
  </si>
  <si>
    <t>SaiKrishna Gangasani Reddy</t>
  </si>
  <si>
    <t>K9169284</t>
  </si>
  <si>
    <t>EP0091838</t>
  </si>
  <si>
    <t>20/11/2028</t>
  </si>
  <si>
    <t>valid</t>
  </si>
  <si>
    <t>Ahmed Pasha</t>
  </si>
  <si>
    <t>K8600720</t>
  </si>
  <si>
    <t>19/09/2026</t>
  </si>
  <si>
    <t>Patha Satish Kumar</t>
  </si>
  <si>
    <t>K9316245</t>
  </si>
  <si>
    <t>Abdul Jabber</t>
  </si>
  <si>
    <t>Y3208312</t>
  </si>
  <si>
    <t>A00335484</t>
  </si>
  <si>
    <t>Ugandan Passport</t>
  </si>
  <si>
    <t>Jaiminiben Amit</t>
  </si>
  <si>
    <t>N7179679</t>
  </si>
  <si>
    <t>Z3085309</t>
  </si>
  <si>
    <t>Manisankar Sundar</t>
  </si>
  <si>
    <t>D0938458</t>
  </si>
  <si>
    <t>P1642875</t>
  </si>
  <si>
    <t>Gilani Rahil Rajabali</t>
  </si>
  <si>
    <t>P8035510</t>
  </si>
  <si>
    <t>EP0100262</t>
  </si>
  <si>
    <t>Bugatha Aditya</t>
  </si>
  <si>
    <t>R5301455</t>
  </si>
  <si>
    <t>EP0123068</t>
  </si>
  <si>
    <t>Palanimuthu Dhilip</t>
  </si>
  <si>
    <t>T4587137</t>
  </si>
  <si>
    <t>Sanjeevi Kumar</t>
  </si>
  <si>
    <t>N1086319</t>
  </si>
  <si>
    <t>EP0121984</t>
  </si>
  <si>
    <t>21/11/2028</t>
  </si>
  <si>
    <t>Panthil Thakkar</t>
  </si>
  <si>
    <t>R8413043</t>
  </si>
  <si>
    <t>EP0121946</t>
  </si>
  <si>
    <t>17/11/2028</t>
  </si>
  <si>
    <t>Kamurudi Sankareddy</t>
  </si>
  <si>
    <t>R9322752</t>
  </si>
  <si>
    <t>SP0050030</t>
  </si>
  <si>
    <t>17/03/2026</t>
  </si>
  <si>
    <t>Shinu Pushparajan</t>
  </si>
  <si>
    <t>N9557687</t>
  </si>
  <si>
    <t>Ziyaur Rahman</t>
  </si>
  <si>
    <t>L9620173</t>
  </si>
  <si>
    <t>Dirisala Sri Saran</t>
  </si>
  <si>
    <t>P9987179</t>
  </si>
  <si>
    <t>16/09/2026</t>
  </si>
  <si>
    <t>Jampani Abhilash</t>
  </si>
  <si>
    <t>L7701383</t>
  </si>
  <si>
    <t>EP0092316</t>
  </si>
  <si>
    <t>Patel Mrugesh Narendrakumar</t>
  </si>
  <si>
    <t>L7987439</t>
  </si>
  <si>
    <t>Aman Adatiya Mehabubbhai</t>
  </si>
  <si>
    <t>R6139024</t>
  </si>
  <si>
    <t>EP0100777</t>
  </si>
  <si>
    <t>Kiritkumar Arvindbhai Khetani</t>
  </si>
  <si>
    <t>U4271155</t>
  </si>
  <si>
    <t>EP0078920</t>
  </si>
  <si>
    <t>Finance Manager</t>
  </si>
  <si>
    <t>Bushra Yasmeen</t>
  </si>
  <si>
    <t>L8713719</t>
  </si>
  <si>
    <t>EP0104436</t>
  </si>
  <si>
    <t>Praveen Prassanakumar</t>
  </si>
  <si>
    <t>K8769589</t>
  </si>
  <si>
    <t>EP0102369</t>
  </si>
  <si>
    <t>Asst.Ware house Manager</t>
  </si>
  <si>
    <t>Ware House Manager</t>
  </si>
  <si>
    <t>N2060245</t>
  </si>
  <si>
    <t>EP0100768</t>
  </si>
  <si>
    <t>15/05/2028</t>
  </si>
  <si>
    <t>Barua Chowdhury Sourabh</t>
  </si>
  <si>
    <t>Bangaladeshi</t>
  </si>
  <si>
    <t>BT0535300</t>
  </si>
  <si>
    <t>EP0108077</t>
  </si>
  <si>
    <t>16/02/2026</t>
  </si>
  <si>
    <t>Mohamed Hassan Irfan</t>
  </si>
  <si>
    <t>T21B4411</t>
  </si>
  <si>
    <t>Quality Control Manager</t>
  </si>
  <si>
    <t>19/02/2026</t>
  </si>
  <si>
    <t>Chiragkumar R Patel</t>
  </si>
  <si>
    <t>S3844498</t>
  </si>
  <si>
    <t>EP0125507</t>
  </si>
  <si>
    <t>IT Manager</t>
  </si>
  <si>
    <t>17/09/2028</t>
  </si>
  <si>
    <t>Imtiaz Khan</t>
  </si>
  <si>
    <t>I0429121</t>
  </si>
  <si>
    <t>EP0091825</t>
  </si>
  <si>
    <t>Kancham Rajesh</t>
  </si>
  <si>
    <t>V4061554</t>
  </si>
  <si>
    <t>EP0120355</t>
  </si>
  <si>
    <t>Dattani Shyam Anil</t>
  </si>
  <si>
    <t>L1872347</t>
  </si>
  <si>
    <t>EP0116743</t>
  </si>
  <si>
    <t>22/07/2028</t>
  </si>
  <si>
    <t>Sanikommu Dileep Kumar Reddy</t>
  </si>
  <si>
    <t>M3562826</t>
  </si>
  <si>
    <t>Business Manager</t>
  </si>
  <si>
    <t>20/04/2026</t>
  </si>
  <si>
    <t>Syed Jasheef</t>
  </si>
  <si>
    <t>M2355747</t>
  </si>
  <si>
    <t>EP0120098</t>
  </si>
  <si>
    <t>27/08/2028</t>
  </si>
  <si>
    <t>Srivasthava Konakanchi</t>
  </si>
  <si>
    <t>T8798496</t>
  </si>
  <si>
    <t>Pujara Gaurang Bharatkumar</t>
  </si>
  <si>
    <t>P8531533</t>
  </si>
  <si>
    <t>EP0121139</t>
  </si>
  <si>
    <t>T3498666</t>
  </si>
  <si>
    <t>EP0088436</t>
  </si>
  <si>
    <t>Vishay Hirji</t>
  </si>
  <si>
    <t>Z5671220</t>
  </si>
  <si>
    <t>EP0067165</t>
  </si>
  <si>
    <t>Group Head of Supply Chain</t>
  </si>
  <si>
    <t>Executive Director-Supply Chain Manager</t>
  </si>
  <si>
    <t>24/10/2027</t>
  </si>
  <si>
    <t>Dirisala Lakshmi Srikanth</t>
  </si>
  <si>
    <t>R9309484</t>
  </si>
  <si>
    <t>EP0100964</t>
  </si>
  <si>
    <t>Clinton Fungai Chikwata</t>
  </si>
  <si>
    <t>Zimbabwean</t>
  </si>
  <si>
    <t>GN479826</t>
  </si>
  <si>
    <t>EP0123549</t>
  </si>
  <si>
    <t>Group Etl Developer</t>
  </si>
  <si>
    <t>Group ETL Developer</t>
  </si>
  <si>
    <t>Mohammed Sabeer S</t>
  </si>
  <si>
    <t>Y7186879</t>
  </si>
  <si>
    <t>EP0098370</t>
  </si>
  <si>
    <t>Senior Mechanical Engineer</t>
  </si>
  <si>
    <t>29/04/2027</t>
  </si>
  <si>
    <t>Mohammed Inthiaz Ali</t>
  </si>
  <si>
    <t>R0920187</t>
  </si>
  <si>
    <t>EP0081228</t>
  </si>
  <si>
    <t>20/12/2025</t>
  </si>
  <si>
    <t>Invalid(Travelled before proceesing renewal)</t>
  </si>
  <si>
    <t>Travelled without renewing his workpermit</t>
  </si>
  <si>
    <t>Bhargav Mishra</t>
  </si>
  <si>
    <t>W4865489</t>
  </si>
  <si>
    <t>EP0103970</t>
  </si>
  <si>
    <t>Country Manager - ZenCare</t>
  </si>
  <si>
    <t>Country Manger -ZenCare</t>
  </si>
  <si>
    <t>Amin Sadrudin Vasaya</t>
  </si>
  <si>
    <t>P0853483</t>
  </si>
  <si>
    <t>EP0086364</t>
  </si>
  <si>
    <t>28/09/2027</t>
  </si>
  <si>
    <t>Mandeep Mangat Singh</t>
  </si>
  <si>
    <t>Z6339928</t>
  </si>
  <si>
    <t>EP0100615</t>
  </si>
  <si>
    <t>Group Chief Commercial Officer</t>
  </si>
  <si>
    <t>Vice President -Skant</t>
  </si>
  <si>
    <t>24/06/2027</t>
  </si>
  <si>
    <t>Rasik Hirji</t>
  </si>
  <si>
    <t>Z4986142</t>
  </si>
  <si>
    <t>CR0004716</t>
  </si>
  <si>
    <t>Director</t>
  </si>
  <si>
    <t>CR for life</t>
  </si>
  <si>
    <t>Thanish Nazeer</t>
  </si>
  <si>
    <t>EP0296182</t>
  </si>
  <si>
    <t>Shubham Kasara</t>
  </si>
  <si>
    <t>B8903210</t>
  </si>
  <si>
    <t>WP0106074</t>
  </si>
  <si>
    <t>Assistant Ware house Manager</t>
  </si>
  <si>
    <t>15/11/2027</t>
  </si>
  <si>
    <t>Singh Sukhmanraj</t>
  </si>
  <si>
    <t>C8673894</t>
  </si>
  <si>
    <t>EP0108510</t>
  </si>
  <si>
    <t>25/02/2028</t>
  </si>
  <si>
    <t>Kilaru Venkata Krishna</t>
  </si>
  <si>
    <t>X6742312</t>
  </si>
  <si>
    <t>EP0108800</t>
  </si>
  <si>
    <t>15/01/2028</t>
  </si>
  <si>
    <t>Haider Kumail</t>
  </si>
  <si>
    <t>W1153702</t>
  </si>
  <si>
    <t>EP0114015</t>
  </si>
  <si>
    <t>Z7440251</t>
  </si>
  <si>
    <t>EP0114509</t>
  </si>
  <si>
    <t>16/05/2028</t>
  </si>
  <si>
    <t>Ejaj Khan Sajid Khan</t>
  </si>
  <si>
    <t>EP0086451</t>
  </si>
  <si>
    <t>16/04/2028</t>
  </si>
  <si>
    <t>X7908678</t>
  </si>
  <si>
    <t>EP0111502</t>
  </si>
  <si>
    <t>Patel Vamankumar Nitin</t>
  </si>
  <si>
    <t>P3216341</t>
  </si>
  <si>
    <t>EP0114940</t>
  </si>
  <si>
    <t>28/05/2028</t>
  </si>
  <si>
    <t>Khan Irfan</t>
  </si>
  <si>
    <t>W2664965</t>
  </si>
  <si>
    <t>EP0114612</t>
  </si>
  <si>
    <t>Assistant Manager</t>
  </si>
  <si>
    <t>21/05/2028</t>
  </si>
  <si>
    <t>S7661795</t>
  </si>
  <si>
    <t>EP0116959</t>
  </si>
  <si>
    <t>24/06/2028</t>
  </si>
  <si>
    <t>N3738074</t>
  </si>
  <si>
    <t>EP0119719</t>
  </si>
  <si>
    <t>18/08/2028</t>
  </si>
  <si>
    <t>Mriyunjay Lalman Gound</t>
  </si>
  <si>
    <t>U8335449</t>
  </si>
  <si>
    <t>EP0100833</t>
  </si>
  <si>
    <t>16/08/2028</t>
  </si>
  <si>
    <t>Rishikesh Lalchand Mishra</t>
  </si>
  <si>
    <t>P4889206</t>
  </si>
  <si>
    <t>EP0120171</t>
  </si>
  <si>
    <t>Bhattacharjee Debojyoti</t>
  </si>
  <si>
    <t>AD4556200</t>
  </si>
  <si>
    <t>EP0123479</t>
  </si>
  <si>
    <t>19/12/2028</t>
  </si>
  <si>
    <t>Popuri Hanumantha Rao</t>
  </si>
  <si>
    <t>P5324591</t>
  </si>
  <si>
    <t>EP0089231</t>
  </si>
  <si>
    <t>22/09/2026</t>
  </si>
  <si>
    <t>Rajasekhara Reddy Munnamgi</t>
  </si>
  <si>
    <t>W0185066</t>
  </si>
  <si>
    <t>SP0052889</t>
  </si>
  <si>
    <t>25/12/2025</t>
  </si>
  <si>
    <t>Invalid</t>
  </si>
  <si>
    <t>Applied for CR from previous company and apealed to Ministry</t>
  </si>
  <si>
    <t>Sachin Garjanan</t>
  </si>
  <si>
    <t>AE537889</t>
  </si>
  <si>
    <t>SP0053028</t>
  </si>
  <si>
    <t>Lifecare Manager</t>
  </si>
  <si>
    <t>Worked permit approved pending biometrics</t>
  </si>
  <si>
    <t>Imran Baig Mirza</t>
  </si>
  <si>
    <t>AA465698</t>
  </si>
  <si>
    <t>EP01229889</t>
  </si>
  <si>
    <t>Farhan Sayed Hasan</t>
  </si>
  <si>
    <t>UI045128</t>
  </si>
  <si>
    <t>SP0054156</t>
  </si>
  <si>
    <t>R3081778</t>
  </si>
  <si>
    <t>SP0053978</t>
  </si>
  <si>
    <t>Branch Manger</t>
  </si>
  <si>
    <t>Mohd Irfan Mohd Abbas Ansari</t>
  </si>
  <si>
    <t>U4225492</t>
  </si>
  <si>
    <t>SP0055214</t>
  </si>
  <si>
    <t>29/03/2026</t>
  </si>
  <si>
    <t>Tanishq Kapoor</t>
  </si>
  <si>
    <t>C5833641</t>
  </si>
  <si>
    <t>SP0055213</t>
  </si>
  <si>
    <t>S3619924</t>
  </si>
  <si>
    <t>Z6954872</t>
  </si>
  <si>
    <t>SP0055371</t>
  </si>
  <si>
    <t>EXPATRIATES LIST - APDL</t>
  </si>
  <si>
    <t>Work Permit Title</t>
  </si>
  <si>
    <t>Ahmad Pawez</t>
  </si>
  <si>
    <t>L4254788</t>
  </si>
  <si>
    <t>EP0056378</t>
  </si>
  <si>
    <t>Head of Engineering</t>
  </si>
  <si>
    <t>Air Condition and Systems Manager</t>
  </si>
  <si>
    <t>Darren Peters Thomas</t>
  </si>
  <si>
    <t>South African</t>
  </si>
  <si>
    <t>A01253506</t>
  </si>
  <si>
    <t>EP0048436</t>
  </si>
  <si>
    <t>Plant Head</t>
  </si>
  <si>
    <t xml:space="preserve">Gummadi Reddy Tirumala </t>
  </si>
  <si>
    <t>J8369576</t>
  </si>
  <si>
    <t>EP0050932</t>
  </si>
  <si>
    <t>Plant Operation Manager</t>
  </si>
  <si>
    <t xml:space="preserve">Anees Kaja </t>
  </si>
  <si>
    <t>P7124097</t>
  </si>
  <si>
    <t>EP0063556</t>
  </si>
  <si>
    <t>Head of Production</t>
  </si>
  <si>
    <t>QC Manager</t>
  </si>
  <si>
    <t xml:space="preserve">Patel Kaushikkumar Vitthalbhai </t>
  </si>
  <si>
    <t>R8143040</t>
  </si>
  <si>
    <t>CR0003777</t>
  </si>
  <si>
    <t>QA/QC Manager</t>
  </si>
  <si>
    <t>Satish Nagaraj</t>
  </si>
  <si>
    <t>Z3642119</t>
  </si>
  <si>
    <t>EP0119153</t>
  </si>
  <si>
    <t>GCCO</t>
  </si>
  <si>
    <t xml:space="preserve">Shekhar Srivastava </t>
  </si>
  <si>
    <t>V3745712</t>
  </si>
  <si>
    <t>EP0072543</t>
  </si>
  <si>
    <t>DGM Marketing</t>
  </si>
  <si>
    <t>DGM Marketing and Sales</t>
  </si>
  <si>
    <t>Subba Reddy</t>
  </si>
  <si>
    <t>S3066187</t>
  </si>
  <si>
    <t>EP0101769</t>
  </si>
  <si>
    <t>Head of Supply Chain</t>
  </si>
  <si>
    <t xml:space="preserve">Ashok Kumar </t>
  </si>
  <si>
    <t>S6599870</t>
  </si>
  <si>
    <t>EP0048464</t>
  </si>
  <si>
    <t xml:space="preserve">IT Manager </t>
  </si>
  <si>
    <t>Vaishal Bhatt</t>
  </si>
  <si>
    <t>R0917794</t>
  </si>
  <si>
    <t>EP0105122</t>
  </si>
  <si>
    <t>W8111030</t>
  </si>
  <si>
    <t>EP0125641</t>
  </si>
  <si>
    <t>Group logistics Manager</t>
  </si>
  <si>
    <t>EXPATRIATES LIST - APL KENYA</t>
  </si>
  <si>
    <t>WP Expiry Date</t>
  </si>
  <si>
    <t>Dipesh Panchal</t>
  </si>
  <si>
    <t>Z2324478</t>
  </si>
  <si>
    <t>Country Manager APDL</t>
  </si>
  <si>
    <t xml:space="preserve">EXPATRIATES LIST - APL RWANDA </t>
  </si>
  <si>
    <t>KAPADI BHARATH KUMAR</t>
  </si>
  <si>
    <t>Z3677497</t>
  </si>
  <si>
    <t>Director of Operations</t>
  </si>
  <si>
    <t xml:space="preserve">Hamuza Ssesimba </t>
  </si>
  <si>
    <t>B00375677</t>
  </si>
  <si>
    <t>25/02/2027</t>
  </si>
  <si>
    <t>R0109550</t>
  </si>
  <si>
    <t>Country Manager</t>
  </si>
  <si>
    <t>13/03/2027</t>
  </si>
  <si>
    <t>Burundian</t>
  </si>
  <si>
    <t>PO389915</t>
  </si>
  <si>
    <t>31/05/2026</t>
  </si>
  <si>
    <t xml:space="preserve">EXPATRIATES LIST - APL TANZANIA </t>
  </si>
  <si>
    <t>Durga Satya Trilova Raju Vasarla</t>
  </si>
  <si>
    <t>V8390030</t>
  </si>
  <si>
    <t>WPC/28614/24</t>
  </si>
  <si>
    <t>Regional Branch Development Manager</t>
  </si>
  <si>
    <t>Project Manager</t>
  </si>
  <si>
    <t>Venkatesh Challagundla</t>
  </si>
  <si>
    <t>P3927438</t>
  </si>
  <si>
    <t>WPC/28245/23</t>
  </si>
  <si>
    <t>Head of Sales-HQ</t>
  </si>
  <si>
    <t>General Manager</t>
  </si>
  <si>
    <t>Syed Ahmed</t>
  </si>
  <si>
    <t>R1580290</t>
  </si>
  <si>
    <t>WPC/20729/24</t>
  </si>
  <si>
    <t>Country Manager - Sk Age Exports</t>
  </si>
  <si>
    <t>Vignesh Gopalkrishnan</t>
  </si>
  <si>
    <t>P4100216</t>
  </si>
  <si>
    <t>WPC/21716/24</t>
  </si>
  <si>
    <t>Head of Abacus Life Care</t>
  </si>
  <si>
    <t>General Manager Commercial</t>
  </si>
  <si>
    <t>Sujith Bindumalyam Sanjeeva Ramaiah</t>
  </si>
  <si>
    <t>P0484759</t>
  </si>
  <si>
    <t>WPC/21717/24</t>
  </si>
  <si>
    <t>Senior Medical Representantive</t>
  </si>
  <si>
    <t>Esther Wamaitha Kabiro</t>
  </si>
  <si>
    <t>AK1445955</t>
  </si>
  <si>
    <t>WPC/25131/24</t>
  </si>
  <si>
    <t>Strategic Projects Manager</t>
  </si>
  <si>
    <t>Arpit Bansal</t>
  </si>
  <si>
    <t>Z6408230</t>
  </si>
  <si>
    <t>WPC/27529/24</t>
  </si>
  <si>
    <t>General Manager - Tanzania</t>
  </si>
  <si>
    <t>Palguna Prakash Pillala</t>
  </si>
  <si>
    <t>W3157961</t>
  </si>
  <si>
    <t>WPC/28477/24</t>
  </si>
  <si>
    <t>O &amp; D Analyst</t>
  </si>
  <si>
    <t>Bharath Nag KS</t>
  </si>
  <si>
    <t>W6613952</t>
  </si>
  <si>
    <t>WPC/28387/22</t>
  </si>
  <si>
    <t>Aswaneesh  Chackalaparamb Shaji</t>
  </si>
  <si>
    <t>Y2559348</t>
  </si>
  <si>
    <t>WPC/20174/25</t>
  </si>
  <si>
    <t>B/Dev Manager</t>
  </si>
  <si>
    <t>C2954349</t>
  </si>
  <si>
    <t>WPC/20295/25</t>
  </si>
  <si>
    <t>STR Sales Mgr</t>
  </si>
  <si>
    <t>Mitesh Parsottambai Jethhava</t>
  </si>
  <si>
    <t>C6457020</t>
  </si>
  <si>
    <t>WPC/21161/25</t>
  </si>
  <si>
    <t>I.S. Manager</t>
  </si>
  <si>
    <t>Sai Rajesh</t>
  </si>
  <si>
    <t>V7406745</t>
  </si>
  <si>
    <t>WPC/22084/25</t>
  </si>
  <si>
    <t>B.R Manager</t>
  </si>
  <si>
    <t>K6891609</t>
  </si>
  <si>
    <t>WPC/23342/23</t>
  </si>
  <si>
    <t>ISO IDMP Specialist</t>
  </si>
  <si>
    <t>Virendra Mishra Kumar</t>
  </si>
  <si>
    <t>Z7297288</t>
  </si>
  <si>
    <t>Z6147275</t>
  </si>
  <si>
    <t xml:space="preserve">EXPATRIATES LIST - APL BURUNDI </t>
  </si>
  <si>
    <t>Siddarth Atri</t>
  </si>
  <si>
    <t>BUA0165536</t>
  </si>
  <si>
    <t>82/2021</t>
  </si>
  <si>
    <t>Balmukund Surendra Shukla</t>
  </si>
  <si>
    <t>BUA0182639</t>
  </si>
  <si>
    <t>024/2022</t>
  </si>
  <si>
    <t>19/03/2026</t>
  </si>
  <si>
    <t>Sunkari Bhaskar</t>
  </si>
  <si>
    <t>BUA0187447</t>
  </si>
  <si>
    <t>028/2022</t>
  </si>
  <si>
    <t>Mukanda Dennis Wambua</t>
  </si>
  <si>
    <t>AK0219117</t>
  </si>
  <si>
    <t>026/2022</t>
  </si>
  <si>
    <t>Head Of Finance</t>
  </si>
  <si>
    <t>Baduda Soed Dhai</t>
  </si>
  <si>
    <t>BUAD0209720</t>
  </si>
  <si>
    <t>97/2019</t>
  </si>
  <si>
    <t>19/05/2026</t>
  </si>
  <si>
    <t>B00596755</t>
  </si>
  <si>
    <t>Total number of employees</t>
  </si>
  <si>
    <t>Total leave days as at 31-Dec-2024</t>
  </si>
  <si>
    <t>Monthly Accural as at 31-Mar-2025</t>
  </si>
  <si>
    <t>Total leave taken as at 31-Mar-2025</t>
  </si>
  <si>
    <t>Leave balance as at 31-Mar -2025</t>
  </si>
  <si>
    <t>Total leave liability (local currency) as at 31-Mar-2025</t>
  </si>
  <si>
    <t>Total leave liability (USD) as at 31-Mar-2025</t>
  </si>
  <si>
    <t xml:space="preserve">Total Payroll Costs </t>
  </si>
  <si>
    <t xml:space="preserve"> Salary components - Direct staff</t>
  </si>
  <si>
    <t>Have departmental related costs (Commercial &amp;  Merge all other departments.</t>
  </si>
  <si>
    <t>New hires Basic Pay</t>
  </si>
  <si>
    <t>Exit Basic Pay</t>
  </si>
  <si>
    <t>GROUP DISCIPLINARY LIST Y2D 2025</t>
  </si>
  <si>
    <t>Busness Unit</t>
  </si>
  <si>
    <t>Nature of offence/case (including brief highlights)</t>
  </si>
  <si>
    <t>Nature of case</t>
  </si>
  <si>
    <t>Date case was reported</t>
  </si>
  <si>
    <t xml:space="preserve">Date case was reported to HR for action </t>
  </si>
  <si>
    <t>Date of DC hearing</t>
  </si>
  <si>
    <t>Date of hearing outcome/action</t>
  </si>
  <si>
    <t>Turn Around Time</t>
  </si>
  <si>
    <t>DC hearing Outcome</t>
  </si>
  <si>
    <t xml:space="preserve">Comments </t>
  </si>
  <si>
    <t>Hamza Aneez Mohamed</t>
  </si>
  <si>
    <t>Negligence, Fraud, Forgery and Falsification</t>
  </si>
  <si>
    <t>Discplinary Report Q1 FY25</t>
  </si>
  <si>
    <t>Ass.Branch Mgr</t>
  </si>
  <si>
    <t>Theft, Falsification and Gross Negligence</t>
  </si>
  <si>
    <t>Nature of offences</t>
  </si>
  <si>
    <t>Final Written Warning</t>
  </si>
  <si>
    <t>Rohan Kumar</t>
  </si>
  <si>
    <t>Lira 2</t>
  </si>
  <si>
    <t>Gross Negligence</t>
  </si>
  <si>
    <t>Arua</t>
  </si>
  <si>
    <t>Minor Misconduct</t>
  </si>
  <si>
    <t>Tumusiime Eliot</t>
  </si>
  <si>
    <t>Wilson 3</t>
  </si>
  <si>
    <t>Falsification</t>
  </si>
  <si>
    <t>Theft &amp; Abscondment</t>
  </si>
  <si>
    <t>Wilson 4</t>
  </si>
  <si>
    <t>Wilson Rd 4</t>
  </si>
  <si>
    <t>Breach of Company code of conduct/Alcohol Abuse</t>
  </si>
  <si>
    <t>Namirembe 1</t>
  </si>
  <si>
    <t>Theft</t>
  </si>
  <si>
    <t>Wilson Rd 3</t>
  </si>
  <si>
    <t>Otwani Geofrey</t>
  </si>
  <si>
    <t>Nateete</t>
  </si>
  <si>
    <t>Misappropriation of funds</t>
  </si>
  <si>
    <t>Verbal Warning</t>
  </si>
  <si>
    <t>Misuse of funds</t>
  </si>
  <si>
    <t>Ogaram Samuel</t>
  </si>
  <si>
    <t>Total cases by function</t>
  </si>
  <si>
    <t>Abacuslifecare</t>
  </si>
  <si>
    <t>Poor performance</t>
  </si>
  <si>
    <t>Bwire Elly</t>
  </si>
  <si>
    <t>Negligence</t>
  </si>
  <si>
    <t>Kahababo Wilberforce</t>
  </si>
  <si>
    <t>Kasese</t>
  </si>
  <si>
    <t>Abscondment &amp; Theft</t>
  </si>
  <si>
    <t>Abscondment and Gross negligence</t>
  </si>
  <si>
    <t>Ainembabzi Lillian</t>
  </si>
  <si>
    <t>Violence</t>
  </si>
  <si>
    <t>Mulema Allan</t>
  </si>
  <si>
    <t>Igga Vincent</t>
  </si>
  <si>
    <t>Misappropriate of Company Resources</t>
  </si>
  <si>
    <t>Ware House Supervisor</t>
  </si>
  <si>
    <t>Negligence (Suspension)</t>
  </si>
  <si>
    <t>Webombesa Brian Jereboam</t>
  </si>
  <si>
    <t>Assistant Ware House Supervisor</t>
  </si>
  <si>
    <t>Mityana</t>
  </si>
  <si>
    <t>Okuyi Justus</t>
  </si>
  <si>
    <t>IT Officer</t>
  </si>
  <si>
    <t>Misuse of Abacus IT systems and Tools</t>
  </si>
  <si>
    <t>Abusive Language, Intimidation &amp; Unprofessional Conduct</t>
  </si>
  <si>
    <t>Breach of guidelines and standard operating procedures</t>
  </si>
  <si>
    <t>Kitsewa Paul</t>
  </si>
  <si>
    <t>Warehouse Sales</t>
  </si>
  <si>
    <t>Unsatisfactory Performance</t>
  </si>
  <si>
    <t>Kasule Patrick</t>
  </si>
  <si>
    <t>QA Officer</t>
  </si>
  <si>
    <t>Negligence while performing his duty</t>
  </si>
  <si>
    <t>Written Warning</t>
  </si>
  <si>
    <t>Zemayi Alex</t>
  </si>
  <si>
    <t>Muhammed Kaddu</t>
  </si>
  <si>
    <t>Quality Control Analyst-Microbiology</t>
  </si>
  <si>
    <t>Mugeni Lawrence</t>
  </si>
  <si>
    <t>Logistic Clerk</t>
  </si>
  <si>
    <t>Mpendo Jude</t>
  </si>
  <si>
    <t>Gardener</t>
  </si>
  <si>
    <t>Ayebale Fred</t>
  </si>
  <si>
    <t>Bwire Silver</t>
  </si>
  <si>
    <t>Section Head- Packing</t>
  </si>
  <si>
    <t>Nuwe Kaija Ronald</t>
  </si>
  <si>
    <t>HR Supervisor</t>
  </si>
  <si>
    <t>Drileyo Fidel</t>
  </si>
  <si>
    <t>Surfing inappropriate website using company assets</t>
  </si>
  <si>
    <t>Ouma Martin</t>
  </si>
  <si>
    <t>Dispatch Clerk</t>
  </si>
  <si>
    <t>Quality control analyst</t>
  </si>
  <si>
    <t>Byamukama Yoweri</t>
  </si>
  <si>
    <t>Niwagaba Dickens</t>
  </si>
  <si>
    <t>ETP Operator</t>
  </si>
  <si>
    <t>Unsatisfactory Job Performance</t>
  </si>
  <si>
    <t>Tumwesigye Steven</t>
  </si>
  <si>
    <t>Violence(Assault)</t>
  </si>
  <si>
    <t>Kafeero Isaac</t>
  </si>
  <si>
    <t>Team Leader-Packing</t>
  </si>
  <si>
    <t>Abseentism</t>
  </si>
  <si>
    <t>John Ijalla</t>
  </si>
  <si>
    <t>Forgery/Falsification</t>
  </si>
  <si>
    <t>Samuel Labedo</t>
  </si>
  <si>
    <t>Warehouse Officer - Invoicing</t>
  </si>
  <si>
    <t>Invoiced stocks within 3 months expiry date</t>
  </si>
  <si>
    <t>1. Sending inappropriate video which has unacceptable content in APLTZ Whatsapp group 
2. Misuse of working hours by engaging in personal activities, including browsing and sharing inappropriate videos, during official working time</t>
  </si>
  <si>
    <t>Misuse of company vehicle during working hours and taking maintenance cost for SKANT vehicle irrespective of the regulation</t>
  </si>
  <si>
    <t>Absence from work from 26 February 2025 to 03 March 2025 without any permission despite commnunication and attempt to reach you thorugh guarantors and next of kin</t>
  </si>
  <si>
    <t>Dissemination of false information to certain employees within the office by asserting that 'Boss Arpit has prohibited the heating of food containing meat in the microwave because he does not consume meat,' thus causing substantial disruption, including cultivation of divisive perceptions of discrimination among employees, and damaging the professional reputation of Boss Arpit by knowingly attributing false statements about him</t>
  </si>
  <si>
    <t>HQ Sales</t>
  </si>
  <si>
    <t>Lateness to arriving at work without valid reasons despite multiple reminders, verbal warnings and written warning letter from line manager</t>
  </si>
  <si>
    <t>Tumaini Deniss Massawe</t>
  </si>
  <si>
    <t>Persistent lateness in reporting late to work</t>
  </si>
  <si>
    <t>Aneth January Mdotha</t>
  </si>
  <si>
    <t>Joseph Edward Mzugumi</t>
  </si>
  <si>
    <t>Isihaka Kiliukaae</t>
  </si>
  <si>
    <t>Alleged Theft of One Carton of Toff Plus Caps (BN44424048) Valued at Tshs. 2,016,000 During Delivery to Mbagala Branch on 09-05-2025</t>
  </si>
  <si>
    <t>Case reported to police</t>
  </si>
  <si>
    <t>Robert Julius Pande</t>
  </si>
  <si>
    <t>Fleet Managemnt</t>
  </si>
  <si>
    <t>Alleged Theft of One Carton of Toff Plus Caps (BN44424048) Valued at Tshs. 2,016,000 During Delivery to Mbagala Branch on 09-05-2026</t>
  </si>
  <si>
    <t>Erick Marki Massawe</t>
  </si>
  <si>
    <t>Alleged Theft of One Carton of Toff Plus Caps (BN44424048) Valued at Tshs. 2,016,000 During Delivery to Mbagala Branch on 09-05-2027</t>
  </si>
  <si>
    <t>Manipulation of SIA Pharmacy's account</t>
  </si>
  <si>
    <t>Richard Antoni Kimario</t>
  </si>
  <si>
    <t>Forgery of bank payment receipt to obtain school fee reimbursement</t>
  </si>
  <si>
    <t>1. Persistent lateness to arriving at work without valid reasons despite multiple reminders, verbal warnings and written warning letter from line manager
2. Poor hospital and clinic coverage, poor sales performance and bad behavior and attitude</t>
  </si>
  <si>
    <t>Driving a company vehicle with registration number T653 EBR from Kyela to Mbeya town while under the influence of alcohol, resulting to arrest by the police and subsequent detention in custody.</t>
  </si>
  <si>
    <t>Bharatnag Suresh Kadamattu</t>
  </si>
  <si>
    <t>1. Manipulation of APL-Cash Account
2. Delivery Car Accident</t>
  </si>
  <si>
    <t>Carlos Fidelis Amri</t>
  </si>
  <si>
    <t>Negligence that exposed the company to financial loss (Demurrage) of USD 3730 due to delays and serious inefficiencies in routine duties despite multiple verbal and written warnings</t>
  </si>
  <si>
    <t xml:space="preserve">1. Failure to escalate an intruder alarm received on saturday 12th July 2025 or follow up with security company to verify the cause
2. Failure to report or investigate security anomaly after discovering that the alarm keypad was non functional upon opening the warehouse on Monday 14th July 2025
3. Failure to review daily or monitor the CCTV Cameras
</t>
  </si>
  <si>
    <t>1. Alleged theft of Anti D Immunoglobulin worth 623,150/- TZS. 
2. Unauthorized solicitation of TZS 100,000 from Masumbwe Pharmacy, under the pretense of facilitating a product order from Abacus, without prior approval from the Branch Manager.</t>
  </si>
  <si>
    <t>Simon Jacob Masanja</t>
  </si>
  <si>
    <t>1. Poor Communication
2. Delays in reporting deliverables
3. Irregular attendance and lack of punctuality</t>
  </si>
  <si>
    <t>Alleged theft of 50 tabs of Cyclodir tabs that were sent to client (Astra Mbeya)</t>
  </si>
  <si>
    <t>IRADUKUNDA Jean Claude</t>
  </si>
  <si>
    <t>Branch Stores Assistant</t>
  </si>
  <si>
    <t>Main</t>
  </si>
  <si>
    <t>Taking Unapproved Leave for the 3rd time without communication and following the right channels for approval.</t>
  </si>
  <si>
    <t>Ishimwe Leonce</t>
  </si>
  <si>
    <t>Breach of Confidentiality:The employee disclosed confidential salary-related information to third-party individuals, including external suppliers. This is a serious violation of company policy regarding data privacy and confidentiality. Persistent Disruption via Communication Channels: Despite having received a formal response regarding salary matters, the employee continued to repeatedly disturb supervisors through WhatsApp messages and emails, disrupting workflow and disregarding communication boundaries.</t>
  </si>
  <si>
    <t>GROUP DISCIPLINARY LIST YTD 2025</t>
  </si>
  <si>
    <t xml:space="preserve">Nature of offence/case </t>
  </si>
  <si>
    <t>Apology letter</t>
  </si>
  <si>
    <t>Open</t>
  </si>
  <si>
    <t xml:space="preserve">APL-TANZANIA </t>
  </si>
  <si>
    <t>Invoiced stocks within 3 months to expiry date</t>
  </si>
  <si>
    <t xml:space="preserve">Breach of company code of conduct </t>
  </si>
  <si>
    <t xml:space="preserve">Unsatisfactory job performance </t>
  </si>
  <si>
    <t xml:space="preserve">Abscondment </t>
  </si>
  <si>
    <t>GROUP TRAINING LIST 2025</t>
  </si>
  <si>
    <t>Training Program Name</t>
  </si>
  <si>
    <t>Training Category</t>
  </si>
  <si>
    <t>Training Start Date</t>
  </si>
  <si>
    <t>Training End Date</t>
  </si>
  <si>
    <t>No. of days</t>
  </si>
  <si>
    <t>Trainer/ (Facilitator)</t>
  </si>
  <si>
    <t>Venue</t>
  </si>
  <si>
    <t>Actual Number of Participants</t>
  </si>
  <si>
    <t>Planned training hours</t>
  </si>
  <si>
    <t>Man hours</t>
  </si>
  <si>
    <t>Total Costs incurred</t>
  </si>
  <si>
    <t xml:space="preserve">Stakeholder Management </t>
  </si>
  <si>
    <t>Functional</t>
  </si>
  <si>
    <t>1 day</t>
  </si>
  <si>
    <t xml:space="preserve">MBC Training Room &amp; Online </t>
  </si>
  <si>
    <t xml:space="preserve">Report Writing </t>
  </si>
  <si>
    <t xml:space="preserve">Strategy Development </t>
  </si>
  <si>
    <t xml:space="preserve">Quality Assurance Programme for Internal Audit </t>
  </si>
  <si>
    <t xml:space="preserve">Global Internal Audit Standards </t>
  </si>
  <si>
    <t>Generative AI</t>
  </si>
  <si>
    <t>Sensitization Training on PMS Goal Setting</t>
  </si>
  <si>
    <t>General Skills</t>
  </si>
  <si>
    <t>19 days</t>
  </si>
  <si>
    <t>Emma</t>
  </si>
  <si>
    <t>Branches &amp; Boadroom</t>
  </si>
  <si>
    <t>Brian</t>
  </si>
  <si>
    <t>Mary</t>
  </si>
  <si>
    <t>Abbi</t>
  </si>
  <si>
    <t>Wendy</t>
  </si>
  <si>
    <t>Mid-Year Appraisal and DC Sensitization</t>
  </si>
  <si>
    <t>10 days</t>
  </si>
  <si>
    <t>Abbi Robinah</t>
  </si>
  <si>
    <t xml:space="preserve">Branches </t>
  </si>
  <si>
    <t>16 days</t>
  </si>
  <si>
    <t>Brian Wagubi</t>
  </si>
  <si>
    <t>Mary Rwakishiki</t>
  </si>
  <si>
    <t>1 days</t>
  </si>
  <si>
    <t>David Ssendawula</t>
  </si>
  <si>
    <t>Branch</t>
  </si>
  <si>
    <t>3 days</t>
  </si>
  <si>
    <t>Stewarsd Ofoyorowth</t>
  </si>
  <si>
    <t>Emmanuel Tabia</t>
  </si>
  <si>
    <t>Electronic Document and Records Management System (EDRMS) workshop</t>
  </si>
  <si>
    <t>Speke Resort Munyonyo</t>
  </si>
  <si>
    <t>ERP - HR &amp; Payroll Module Training</t>
  </si>
  <si>
    <t>Ashok Madhuriya</t>
  </si>
  <si>
    <t xml:space="preserve">Boardroom </t>
  </si>
  <si>
    <t>Annual Law conference(Tech Festival)</t>
  </si>
  <si>
    <t>2 days</t>
  </si>
  <si>
    <t>Uganda Law Society</t>
  </si>
  <si>
    <t>Munyonyo Common Wealth Resort</t>
  </si>
  <si>
    <t>Inventory Management Training</t>
  </si>
  <si>
    <t>Emmanuel Ongodia</t>
  </si>
  <si>
    <t>APL Boardroom</t>
  </si>
  <si>
    <t>Audit Management System Training</t>
  </si>
  <si>
    <t>Online - Ms Teams</t>
  </si>
  <si>
    <t>Reward and Compensation training</t>
  </si>
  <si>
    <t>4 Months</t>
  </si>
  <si>
    <t>World Academy of Professionals</t>
  </si>
  <si>
    <t>Online</t>
  </si>
  <si>
    <t>Group OSHE Training</t>
  </si>
  <si>
    <t>Ibrahim Ssenkubuge</t>
  </si>
  <si>
    <t>Customer Relationship Management &amp; Customer Experrience Training</t>
  </si>
  <si>
    <t>Berna Arinaitwe</t>
  </si>
  <si>
    <t>Human Resources Analytics</t>
  </si>
  <si>
    <t xml:space="preserve">Uganda Manufacturer's Association </t>
  </si>
  <si>
    <t>Defensive Driving Training</t>
  </si>
  <si>
    <t>Prestige Driving School</t>
  </si>
  <si>
    <t>Harambe Hotel</t>
  </si>
  <si>
    <t>HR Budget Training</t>
  </si>
  <si>
    <t>Shaban Amadile</t>
  </si>
  <si>
    <t>African Women in Arbitration</t>
  </si>
  <si>
    <t>Uganda Law Society/ Aafrican Women</t>
  </si>
  <si>
    <t>Kampala Serena Hotel</t>
  </si>
  <si>
    <t>Debt Collection Training</t>
  </si>
  <si>
    <t xml:space="preserve">UMA show grounds </t>
  </si>
  <si>
    <t>Young HR Professionals summit</t>
  </si>
  <si>
    <t>HRMAU</t>
  </si>
  <si>
    <t>Hotel Africana</t>
  </si>
  <si>
    <t>ISACA Annual Conference</t>
  </si>
  <si>
    <t>ISACA Kampala Chapter</t>
  </si>
  <si>
    <t>Fork Lift Operator Training and certification  and Fork Lift inspection and recertification</t>
  </si>
  <si>
    <t>Ministry of Gender Labor and Social Development</t>
  </si>
  <si>
    <t>Whistle Blowing Policy refresher Training</t>
  </si>
  <si>
    <t>HR Office</t>
  </si>
  <si>
    <t>Advanced Excel and Data Analytics Training</t>
  </si>
  <si>
    <t>Richard Kanyesigye</t>
  </si>
  <si>
    <t>Soft Skills Training</t>
  </si>
  <si>
    <t>Brighter Monday -Uganda</t>
  </si>
  <si>
    <t>Security guideline and ethical code of conduct</t>
  </si>
  <si>
    <t>Balibona Simon</t>
  </si>
  <si>
    <t>maingate</t>
  </si>
  <si>
    <t>BMR details checklist</t>
  </si>
  <si>
    <t>Edwin N</t>
  </si>
  <si>
    <t>cleanroom</t>
  </si>
  <si>
    <t>cleanroom gowning and use of goggles</t>
  </si>
  <si>
    <t>calibration and handling of HPLC</t>
  </si>
  <si>
    <t>Brian Theuri</t>
  </si>
  <si>
    <t>HPLC room</t>
  </si>
  <si>
    <t>Basics on cleanroombehaviour,microbiology and personal hygiene</t>
  </si>
  <si>
    <t>Tumwesige R</t>
  </si>
  <si>
    <t>vendor qualification</t>
  </si>
  <si>
    <t>Bukenya G</t>
  </si>
  <si>
    <t>new training room</t>
  </si>
  <si>
    <t>Emergency response training</t>
  </si>
  <si>
    <t>Elizabeth N</t>
  </si>
  <si>
    <t>Batch release in ERP</t>
  </si>
  <si>
    <t>Zam N</t>
  </si>
  <si>
    <t>QA office</t>
  </si>
  <si>
    <t>training matrix</t>
  </si>
  <si>
    <t>Opit Joesph</t>
  </si>
  <si>
    <t>changes in PQ protocol</t>
  </si>
  <si>
    <t>Ongu E</t>
  </si>
  <si>
    <t>Project office</t>
  </si>
  <si>
    <t>GAMP system classification</t>
  </si>
  <si>
    <t>Gilbert A</t>
  </si>
  <si>
    <t>chemical handling and waste management</t>
  </si>
  <si>
    <t>wet lab</t>
  </si>
  <si>
    <t>Cleaning of FG area and fork lifts</t>
  </si>
  <si>
    <t>Musingo Patrobas</t>
  </si>
  <si>
    <t>Receipt of Raw/packaging materials</t>
  </si>
  <si>
    <t>Grace Asiimwe</t>
  </si>
  <si>
    <t>Rm stores</t>
  </si>
  <si>
    <t>Security guidelines</t>
  </si>
  <si>
    <t>Main gate</t>
  </si>
  <si>
    <t>whistle blowing</t>
  </si>
  <si>
    <t>Ms, Yvonne Nakimuli</t>
  </si>
  <si>
    <t>boardroom, canteen and QA office</t>
  </si>
  <si>
    <t>incident management</t>
  </si>
  <si>
    <t>ibrahim senkubuge</t>
  </si>
  <si>
    <t>boardroom</t>
  </si>
  <si>
    <t>use of air curtains</t>
  </si>
  <si>
    <t>temperature mapping</t>
  </si>
  <si>
    <t>mr Opit Joseph</t>
  </si>
  <si>
    <t>qc lab</t>
  </si>
  <si>
    <t>HVAC Validation</t>
  </si>
  <si>
    <t>cleaning and maintenance of clean room</t>
  </si>
  <si>
    <t>Edwin Nuwenyesiga</t>
  </si>
  <si>
    <t>clean room</t>
  </si>
  <si>
    <t>procedure for storage and issue of labels</t>
  </si>
  <si>
    <t>Namakula Racheal</t>
  </si>
  <si>
    <t>basic fire awareness and evacuation</t>
  </si>
  <si>
    <t>Elizabeth Namuyomba</t>
  </si>
  <si>
    <t>old training room &amp; main gate</t>
  </si>
  <si>
    <t>Operating procedure for labelling</t>
  </si>
  <si>
    <t>Collins Wandera</t>
  </si>
  <si>
    <t>recycling</t>
  </si>
  <si>
    <t>good documentation practices and data integrity</t>
  </si>
  <si>
    <t>Silver Bwire</t>
  </si>
  <si>
    <t>packing area</t>
  </si>
  <si>
    <t>operating procedure for stacking</t>
  </si>
  <si>
    <t>handling and distribution of reference standards</t>
  </si>
  <si>
    <t>Jonathan Kamanda</t>
  </si>
  <si>
    <t>Qcwet lab</t>
  </si>
  <si>
    <t>procedure for dedusting raw and packaging materials</t>
  </si>
  <si>
    <t>Kyewalyanga Sham</t>
  </si>
  <si>
    <t>Line clearance on packing line</t>
  </si>
  <si>
    <t>production office</t>
  </si>
  <si>
    <t>raw material dispensed  transfer to manufacturing and rm excess transfer to stores</t>
  </si>
  <si>
    <t>CIP/SIP of the manufacturing system</t>
  </si>
  <si>
    <t>WFI storage and circulation</t>
  </si>
  <si>
    <t>Passivation</t>
  </si>
  <si>
    <t>procedure for packing line operations</t>
  </si>
  <si>
    <t>clean room entry and exit</t>
  </si>
  <si>
    <t>ETP operation and maintenance</t>
  </si>
  <si>
    <t>Esther Nambi</t>
  </si>
  <si>
    <t>ETP</t>
  </si>
  <si>
    <t>procedure for breakdown escalation</t>
  </si>
  <si>
    <t>Vivian Namayanja</t>
  </si>
  <si>
    <t>batch numbering system</t>
  </si>
  <si>
    <t>product sterilization</t>
  </si>
  <si>
    <t>operation and cleaning of RO water tank and safety in water treatment.</t>
  </si>
  <si>
    <t>water treatment plant</t>
  </si>
  <si>
    <t>data intergrity</t>
  </si>
  <si>
    <t>Among Winnifred</t>
  </si>
  <si>
    <t>safety observation program</t>
  </si>
  <si>
    <t>old training room</t>
  </si>
  <si>
    <t>operation and calibration of flamephotometer</t>
  </si>
  <si>
    <t>DHRUV</t>
  </si>
  <si>
    <t>Hot room</t>
  </si>
  <si>
    <t>colony counter and zone reader</t>
  </si>
  <si>
    <t>PMT room</t>
  </si>
  <si>
    <t>microscope</t>
  </si>
  <si>
    <t>centrifuge</t>
  </si>
  <si>
    <t>LAL room</t>
  </si>
  <si>
    <t>cleaning amd maintenance of cleanrooms</t>
  </si>
  <si>
    <t>environmental protection and management</t>
  </si>
  <si>
    <t>5S housekeeping training</t>
  </si>
  <si>
    <t>annual product quality review</t>
  </si>
  <si>
    <t>Opit Joseph</t>
  </si>
  <si>
    <t>Handling Market Complaints</t>
  </si>
  <si>
    <t>BUKENYA GASTER</t>
  </si>
  <si>
    <t>RO, WFI.PSG Qualification</t>
  </si>
  <si>
    <t>Dhruv</t>
  </si>
  <si>
    <t>HVAC Basics and Qualification</t>
  </si>
  <si>
    <t>Autoclave And SHWSS Sterilizer Qualification</t>
  </si>
  <si>
    <t>Labor laws compliance</t>
  </si>
  <si>
    <t>Shamim</t>
  </si>
  <si>
    <t>Media Fill</t>
  </si>
  <si>
    <t>Statutory</t>
  </si>
  <si>
    <t>Confined Space</t>
  </si>
  <si>
    <t>Bomb Threat</t>
  </si>
  <si>
    <t>Use Of PPE</t>
  </si>
  <si>
    <t>how to write standard operating procedures</t>
  </si>
  <si>
    <t>Deviation control</t>
  </si>
  <si>
    <t>Daphne T</t>
  </si>
  <si>
    <t>Qualification And Validation Of PASSBOX, LAFS</t>
  </si>
  <si>
    <t>Manufacturing Skid Qualification</t>
  </si>
  <si>
    <t>DUNDERSTANDING D VALUE, Z VALUE, F Value Concepts</t>
  </si>
  <si>
    <t>Process And Cleaning Validation</t>
  </si>
  <si>
    <t>lifting operations</t>
  </si>
  <si>
    <t>Ibrahim senkubuge</t>
  </si>
  <si>
    <t>hazard identification</t>
  </si>
  <si>
    <t>Quality risk management</t>
  </si>
  <si>
    <t>Zam Namweseza</t>
  </si>
  <si>
    <t>Procedure for CIP/SIP of manufacturing system</t>
  </si>
  <si>
    <t>Darren Peters</t>
  </si>
  <si>
    <t>board room</t>
  </si>
  <si>
    <t>Procedure for preparation of disinfectant solution BU</t>
  </si>
  <si>
    <t>Kaushik Patel</t>
  </si>
  <si>
    <t>procedure for cleaning of dispensing area</t>
  </si>
  <si>
    <t>Anees Kaja</t>
  </si>
  <si>
    <t>procedure for line clearance and reconciliation</t>
  </si>
  <si>
    <t>LVP3 packing hall</t>
  </si>
  <si>
    <t>procedure for operation and cleaning of disinfectant preparation skid</t>
  </si>
  <si>
    <t>entry and exit through the GF/FF and visitor change room in Bunyoyi block</t>
  </si>
  <si>
    <t>Gaster Bukenya</t>
  </si>
  <si>
    <t>procedure for entry in and exit out of Bunyonyi block cleanrooms</t>
  </si>
  <si>
    <t>procedure for operation of vacuum leak test</t>
  </si>
  <si>
    <t>procedure for operation of dynamic passbox</t>
  </si>
  <si>
    <t>procedure for operation of ceiling suspended and dispensing LAF</t>
  </si>
  <si>
    <t>procedure for operation of sterile garment/equipment cabinet</t>
  </si>
  <si>
    <t>procedure for operation of SHWSS lLVP3</t>
  </si>
  <si>
    <t>procedure for operating cooling towers</t>
  </si>
  <si>
    <t>Wandera Colline</t>
  </si>
  <si>
    <t>service floor</t>
  </si>
  <si>
    <t>procedure for operation of water cooled chiller</t>
  </si>
  <si>
    <t>procedure for generation,storage and circulation of RO water</t>
  </si>
  <si>
    <t>Parwez Ahmed</t>
  </si>
  <si>
    <t>RO plant</t>
  </si>
  <si>
    <t>procedure for cleaning,fumigation and defumigation of clean room (BU)</t>
  </si>
  <si>
    <t>procedure for operation of HPHV autoclave</t>
  </si>
  <si>
    <t>procedure for LVP3 packing line operations</t>
  </si>
  <si>
    <t>procedure for cleaning and maintenance of production areas</t>
  </si>
  <si>
    <t>Batch numbering during manufacturing of all products</t>
  </si>
  <si>
    <t>procedure for environmental monitoring in clean rooms</t>
  </si>
  <si>
    <t>procedure for cleaning of RO water generation system</t>
  </si>
  <si>
    <t>procedure for operation of filter intergrity machine,filtercchange and filter testing</t>
  </si>
  <si>
    <t>Kabuye Dennis</t>
  </si>
  <si>
    <t>procedure for operation,calibration and cleaning of weighing scales</t>
  </si>
  <si>
    <t>Stanley Kyobe</t>
  </si>
  <si>
    <t>procedure for operation of thermocompression distillation plant</t>
  </si>
  <si>
    <t>clean water systems plant</t>
  </si>
  <si>
    <t>procedure for operation of AHUs</t>
  </si>
  <si>
    <t>procedure for preparation and transfer of bulk solutions</t>
  </si>
  <si>
    <t>Procedure for receipt of materials(pm/rm)</t>
  </si>
  <si>
    <t>subba reddy</t>
  </si>
  <si>
    <t>procedure for operation of filling and cal welding machine</t>
  </si>
  <si>
    <t>procedure for dispensing of raw materials from raw materila stores</t>
  </si>
  <si>
    <t>procedure for testing pure steam quality</t>
  </si>
  <si>
    <t>Singh</t>
  </si>
  <si>
    <t>LVP3 water treatment</t>
  </si>
  <si>
    <t>boiler certificatioin and operation</t>
  </si>
  <si>
    <t>Colline Wandera</t>
  </si>
  <si>
    <t>AI Tools</t>
  </si>
  <si>
    <t>Ronald Musoke</t>
  </si>
  <si>
    <t>Hybrid</t>
  </si>
  <si>
    <t>Total organic carbin analyzer</t>
  </si>
  <si>
    <t>Peter Ganyana</t>
  </si>
  <si>
    <t>QC lab</t>
  </si>
  <si>
    <t>Trending in stability</t>
  </si>
  <si>
    <t>Procedure for non conformance, CAPA</t>
  </si>
  <si>
    <t>Qclab</t>
  </si>
  <si>
    <t>Procedure for deviation control</t>
  </si>
  <si>
    <t>Plant restart after closure</t>
  </si>
  <si>
    <t>Bukenya Gaster</t>
  </si>
  <si>
    <t>Old training room</t>
  </si>
  <si>
    <t>Procedure for change control</t>
  </si>
  <si>
    <t>Joseph Karara</t>
  </si>
  <si>
    <t>Proceudre for product recall</t>
  </si>
  <si>
    <t>Procedure for documents and records control</t>
  </si>
  <si>
    <t>New training room</t>
  </si>
  <si>
    <t>Advanced Excel</t>
  </si>
  <si>
    <t>5 days</t>
  </si>
  <si>
    <t>Onboarding Training</t>
  </si>
  <si>
    <t>Sarah Ampaire</t>
  </si>
  <si>
    <t>Housekeeping SOPs Training</t>
  </si>
  <si>
    <t>Fire Marshall Training</t>
  </si>
  <si>
    <t xml:space="preserve">3 days </t>
  </si>
  <si>
    <t>SP Buchana Sunday</t>
  </si>
  <si>
    <t>Interview Skills Training</t>
  </si>
  <si>
    <t>Disciplinary Handling Proceedure</t>
  </si>
  <si>
    <t>HRM Office</t>
  </si>
  <si>
    <t>Performance Management Proceedure</t>
  </si>
  <si>
    <t>Whistleblowing</t>
  </si>
  <si>
    <t>Doreen Awanga &amp; Yvonne Nakimuli</t>
  </si>
  <si>
    <t>Industrial First Aid Training</t>
  </si>
  <si>
    <t>Occupational Health and Safety Authority</t>
  </si>
  <si>
    <t>OSHA Headquarters, Dar es Salaam</t>
  </si>
  <si>
    <t>Sensitization Training FY25 Goal Setting</t>
  </si>
  <si>
    <t>Bonifas Ezekiel</t>
  </si>
  <si>
    <t>Executive Boardroom</t>
  </si>
  <si>
    <t>Bonifas Ezekiel, Raju Vasarla &amp; Hans Nnko</t>
  </si>
  <si>
    <t>Soft Skills for Professional Accountants</t>
  </si>
  <si>
    <t>NBAA</t>
  </si>
  <si>
    <t>APC - Bunju, Dar es Salaam</t>
  </si>
  <si>
    <t>Personal Finance Wellbeing</t>
  </si>
  <si>
    <t>Boardroom, Online - Ms Teams</t>
  </si>
  <si>
    <t>Square Medical Training</t>
  </si>
  <si>
    <t>Intekhab Shakib</t>
  </si>
  <si>
    <t>Apltz Kitulo II Boardroom</t>
  </si>
  <si>
    <t>Florian Product Training</t>
  </si>
  <si>
    <t>Anitar from Florian</t>
  </si>
  <si>
    <t>Mental Health and Nutrition Health Talk</t>
  </si>
  <si>
    <t xml:space="preserve">1 day </t>
  </si>
  <si>
    <t>Dr Precious Mlingo</t>
  </si>
  <si>
    <t>Branch Compliance Training</t>
  </si>
  <si>
    <t>Hans Nnko</t>
  </si>
  <si>
    <t>Disciplinary Code Sensitization Training &amp; Mid year review</t>
  </si>
  <si>
    <t>Disciplinary Code Sensistization Training &amp; Mid year review</t>
  </si>
  <si>
    <t>QMS ISO 9001 2015 Training</t>
  </si>
  <si>
    <t>Mr BB Sinha</t>
  </si>
  <si>
    <t>ERP Overview</t>
  </si>
  <si>
    <t>Customer Relationship Management &amp; Customer Experience Training</t>
  </si>
  <si>
    <t>Uganda Manufacturer's Association</t>
  </si>
  <si>
    <t>EACOP &amp;SESDCORP Workshop on Procurement Management for SME's</t>
  </si>
  <si>
    <t>EACOP</t>
  </si>
  <si>
    <t>EACOP Offices - Masaki Dar es Salaam</t>
  </si>
  <si>
    <t>Brighter Monday</t>
  </si>
  <si>
    <t>Florican Products Training</t>
  </si>
  <si>
    <t>Kitulo I - Abacus Headquarters</t>
  </si>
  <si>
    <t>Awareness on Workers Compensation Fund (WCF)</t>
  </si>
  <si>
    <t>Mr Calvin Urassa</t>
  </si>
  <si>
    <t>Executive Boardroom, Kitulo 1 &amp; 2, Abacus TZ Headquaarters</t>
  </si>
  <si>
    <t>Shamim Gashumba</t>
  </si>
  <si>
    <t xml:space="preserve">DC sensitization &amp; Mid year review </t>
  </si>
  <si>
    <t xml:space="preserve">Dorienne Kezibirori </t>
  </si>
  <si>
    <t xml:space="preserve">Boardroom and Branches </t>
  </si>
  <si>
    <t>Excel Training</t>
  </si>
  <si>
    <t>20 days</t>
  </si>
  <si>
    <t>Permanet Company</t>
  </si>
  <si>
    <t>Boardroom</t>
  </si>
  <si>
    <t>Rwanda Labour Laws and Ministerial Order provisions</t>
  </si>
  <si>
    <t xml:space="preserve">Ministry of Labour </t>
  </si>
  <si>
    <t xml:space="preserve">Gasabo district headquarters </t>
  </si>
  <si>
    <t>DC Code Sensitization &amp; Mid year review</t>
  </si>
  <si>
    <t>Hybrid (Online + Boardroom)</t>
  </si>
  <si>
    <t>OSHE Commitee Training on Safety at the Workplace</t>
  </si>
  <si>
    <t>Fire Fighting</t>
  </si>
  <si>
    <t>Audit Management System Management</t>
  </si>
  <si>
    <t>Tax Academy Calendar Rwanda</t>
  </si>
  <si>
    <t>PWC Rwanda</t>
  </si>
  <si>
    <t>Four Points by Sheraton</t>
  </si>
  <si>
    <t>2 day</t>
  </si>
  <si>
    <t>Safety in SUpply Chain Management</t>
  </si>
  <si>
    <t>Paulman Arunda</t>
  </si>
  <si>
    <t>Training Room</t>
  </si>
  <si>
    <t>Stores Management &amp; Personal Responsibilities</t>
  </si>
  <si>
    <t>Phelix Omondi</t>
  </si>
  <si>
    <t>Personal Finance Management</t>
  </si>
  <si>
    <t>Mr. Antony Agunga</t>
  </si>
  <si>
    <t>Whistle Blowers Policy</t>
  </si>
  <si>
    <t>Ms. Yvonne</t>
  </si>
  <si>
    <t>Training Room &amp; Virtual</t>
  </si>
  <si>
    <t>Occupational First Aid Training</t>
  </si>
  <si>
    <t>Joseph Bonface</t>
  </si>
  <si>
    <t>Occupational Fire SafetyTraining</t>
  </si>
  <si>
    <t>Safety Commitee Training</t>
  </si>
  <si>
    <t>Dr. Nancy &amp; Dr. Holyhill Kaunda</t>
  </si>
  <si>
    <t>PMS - Mid Year Reviews</t>
  </si>
  <si>
    <t>Joy Salesio</t>
  </si>
  <si>
    <t>DC Code Training</t>
  </si>
  <si>
    <t xml:space="preserve">APL Tanzania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</si>
</sst>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164" formatCode="_-* #,##0.00_-;\-* #,##0.00_-;_-* &quot;-&quot;??_-;_-@"/>
    <numFmt numFmtId="165" formatCode="mmm\ yyyy"/>
    <numFmt numFmtId="166" formatCode="0.0%"/>
    <numFmt numFmtId="167" formatCode="_-* #,##0_-;\-* #,##0_-;_-* &quot;-&quot;_-;_-@"/>
    <numFmt numFmtId="168" formatCode="0.000"/>
    <numFmt numFmtId="169" formatCode="mmmm\ yyyy"/>
    <numFmt numFmtId="170" formatCode="dd&quot;/&quot;mm&quot;/&quot;yyyy"/>
    <numFmt numFmtId="171" formatCode="dd&quot;-&quot;mmm&quot;-&quot;yyyy"/>
    <numFmt numFmtId="172" formatCode="#,##0.0"/>
    <numFmt numFmtId="173" formatCode="_(* #,##0.00_);_(* \(#,##0.00\);_(* &quot;-&quot;_);_(@_)"/>
    <numFmt numFmtId="174" formatCode="_-* #,##0.00_-;\-* #,##0.00_-;_-* &quot;-&quot;_-;_-@"/>
    <numFmt numFmtId="175" formatCode="0.0"/>
    <numFmt numFmtId="176" formatCode="mm/dd/yyyy"/>
    <numFmt numFmtId="177" formatCode="d\-mmmm\-yy"/>
    <numFmt numFmtId="178" formatCode="d\ mmm\ yyyy"/>
    <numFmt numFmtId="179" formatCode="d\ mmmm\ yyyy"/>
    <numFmt numFmtId="180" formatCode="#,##0;\(#,##0\)"/>
  </numFmts>
  <fonts count="47">
    <font>
      <sz val="11"/>
      <color theme="1"/>
      <name val="Calibri"/>
      <scheme val="minor"/>
    </font>
    <font>
      <sz val="12"/>
      <color theme="1"/>
      <name val="Trebuchet MS"/>
    </font>
    <font>
      <b/>
      <sz val="12"/>
      <color theme="1"/>
      <name val="Trebuchet MS"/>
    </font>
    <font>
      <sz val="11"/>
      <name val="Calibri"/>
    </font>
    <font>
      <b/>
      <sz val="12"/>
      <color rgb="FFC00000"/>
      <name val="Trebuchet MS"/>
    </font>
    <font>
      <sz val="11"/>
      <color theme="1"/>
      <name val="Calibri"/>
    </font>
    <font>
      <b/>
      <u/>
      <sz val="12"/>
      <color theme="1"/>
      <name val="Trebuchet MS"/>
    </font>
    <font>
      <sz val="12"/>
      <color rgb="FF000000"/>
      <name val="Trebuchet MS"/>
    </font>
    <font>
      <b/>
      <sz val="12"/>
      <color rgb="FF000000"/>
      <name val="Trebuchet MS"/>
    </font>
    <font>
      <sz val="12"/>
      <color rgb="FF980000"/>
      <name val="Trebuchet MS"/>
    </font>
    <font>
      <sz val="11"/>
      <color theme="1"/>
      <name val="Calibri"/>
      <scheme val="minor"/>
    </font>
    <font>
      <sz val="11"/>
      <color rgb="FF000000"/>
      <name val="Trebuchet MS"/>
    </font>
    <font>
      <b/>
      <sz val="11"/>
      <color theme="0"/>
      <name val="Trebuchet MS"/>
    </font>
    <font>
      <b/>
      <sz val="11"/>
      <color rgb="FFFFFFFF"/>
      <name val="Trebuchet MS"/>
    </font>
    <font>
      <b/>
      <sz val="12"/>
      <color rgb="FFFFFFFF"/>
      <name val="Trebuchet MS"/>
    </font>
    <font>
      <b/>
      <u/>
      <sz val="12"/>
      <color rgb="FF000000"/>
      <name val="Trebuchet MS"/>
    </font>
    <font>
      <sz val="11"/>
      <color theme="0"/>
      <name val="Trebuchet MS"/>
    </font>
    <font>
      <sz val="11"/>
      <color theme="1"/>
      <name val="Trebuchet MS"/>
    </font>
    <font>
      <b/>
      <sz val="11"/>
      <color rgb="FF000000"/>
      <name val="Trebuchet MS"/>
    </font>
    <font>
      <b/>
      <sz val="11"/>
      <color theme="1"/>
      <name val="Calibri"/>
    </font>
    <font>
      <sz val="11"/>
      <color theme="1"/>
      <name val="Calibri"/>
    </font>
    <font>
      <b/>
      <sz val="11"/>
      <color theme="1"/>
      <name val="Trebuchet MS"/>
    </font>
    <font>
      <sz val="10"/>
      <color rgb="FF000000"/>
      <name val="Trebuchet MS"/>
    </font>
    <font>
      <sz val="11"/>
      <color rgb="FF000000"/>
      <name val="Calibri"/>
    </font>
    <font>
      <b/>
      <sz val="10"/>
      <color rgb="FF000000"/>
      <name val="Trebuchet MS"/>
    </font>
    <font>
      <sz val="10"/>
      <color theme="1"/>
      <name val="Trebuchet MS"/>
    </font>
    <font>
      <b/>
      <sz val="10"/>
      <color rgb="FFFFFFFF"/>
      <name val="Trebuchet MS"/>
    </font>
    <font>
      <sz val="9"/>
      <color theme="1"/>
      <name val="Trebuchet MS"/>
    </font>
    <font>
      <sz val="9"/>
      <color rgb="FF000000"/>
      <name val="Trebuchet MS"/>
    </font>
    <font>
      <sz val="12"/>
      <color rgb="FF414042"/>
      <name val="Trebuchet MS"/>
    </font>
    <font>
      <b/>
      <sz val="12"/>
      <color rgb="FF980000"/>
      <name val="Trebuchet MS"/>
    </font>
    <font>
      <sz val="10"/>
      <color theme="1"/>
      <name val="Calibri"/>
    </font>
    <font>
      <b/>
      <sz val="15"/>
      <color rgb="FF000000"/>
      <name val="Trebuchet MS"/>
    </font>
    <font>
      <b/>
      <sz val="12"/>
      <color theme="0"/>
      <name val="Trebuchet MS"/>
    </font>
    <font>
      <b/>
      <sz val="11"/>
      <color rgb="FF000000"/>
      <name val="Georgia"/>
    </font>
    <font>
      <sz val="11"/>
      <color rgb="FF000000"/>
      <name val="Georgia"/>
    </font>
    <font>
      <b/>
      <sz val="15"/>
      <color rgb="FFFFFFFF"/>
      <name val="Trebuchet MS"/>
    </font>
    <font>
      <b/>
      <sz val="14"/>
      <color rgb="FFFFFFFF"/>
      <name val="Trebuchet MS"/>
    </font>
    <font>
      <sz val="14"/>
      <color rgb="FF000000"/>
      <name val="Trebuchet MS"/>
    </font>
    <font>
      <b/>
      <sz val="14"/>
      <color rgb="FF000000"/>
      <name val="Trebuchet MS"/>
    </font>
    <font>
      <b/>
      <sz val="10"/>
      <color theme="1"/>
      <name val="Trebuchet MS"/>
    </font>
    <font>
      <b/>
      <sz val="12"/>
      <color theme="1"/>
      <name val="Tahoma"/>
    </font>
    <font>
      <sz val="12"/>
      <color rgb="FFFFFFFF"/>
      <name val="Trebuchet MS"/>
    </font>
    <font>
      <b/>
      <sz val="10"/>
      <color rgb="FF000000"/>
      <name val="&quot;Trebuchet MS&quot;"/>
    </font>
    <font>
      <sz val="10"/>
      <color rgb="FF000000"/>
      <name val="&quot;Trebuchet MS&quot;"/>
    </font>
    <font>
      <b/>
      <sz val="10"/>
      <color theme="0"/>
      <name val="Trebuchet MS"/>
    </font>
    <font>
      <b/>
      <sz val="10"/>
      <color rgb="FFF2F2F2"/>
      <name val="Trebuchet MS"/>
    </font>
  </fonts>
  <fills count="45">
    <fill>
      <patternFill patternType="none"/>
    </fill>
    <fill>
      <patternFill patternType="gray125"/>
    </fill>
    <fill>
      <patternFill patternType="solid">
        <fgColor rgb="FFE2EFD9"/>
        <bgColor rgb="FFE2EFD9"/>
      </patternFill>
    </fill>
    <fill>
      <patternFill patternType="solid">
        <fgColor rgb="FFDEEAF6"/>
        <bgColor rgb="FFDEEAF6"/>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00B050"/>
        <bgColor rgb="FF00B050"/>
      </patternFill>
    </fill>
    <fill>
      <patternFill patternType="solid">
        <fgColor rgb="FF274E13"/>
        <bgColor rgb="FF274E13"/>
      </patternFill>
    </fill>
    <fill>
      <patternFill patternType="solid">
        <fgColor rgb="FFA9D08E"/>
        <bgColor rgb="FFA9D08E"/>
      </patternFill>
    </fill>
    <fill>
      <patternFill patternType="solid">
        <fgColor rgb="FFD0E0E3"/>
        <bgColor rgb="FFD0E0E3"/>
      </patternFill>
    </fill>
    <fill>
      <patternFill patternType="solid">
        <fgColor rgb="FF548235"/>
        <bgColor rgb="FF548235"/>
      </patternFill>
    </fill>
    <fill>
      <patternFill patternType="solid">
        <fgColor rgb="FFD9EAD3"/>
        <bgColor rgb="FFD9EAD3"/>
      </patternFill>
    </fill>
    <fill>
      <patternFill patternType="solid">
        <fgColor rgb="FFE2EFDA"/>
        <bgColor rgb="FFE2EFDA"/>
      </patternFill>
    </fill>
    <fill>
      <patternFill patternType="solid">
        <fgColor rgb="FFB7E1CD"/>
        <bgColor rgb="FFB7E1CD"/>
      </patternFill>
    </fill>
    <fill>
      <patternFill patternType="solid">
        <fgColor rgb="FFDAF2D0"/>
        <bgColor rgb="FFDAF2D0"/>
      </patternFill>
    </fill>
    <fill>
      <patternFill patternType="solid">
        <fgColor rgb="FFDAE9F8"/>
        <bgColor rgb="FFDAE9F8"/>
      </patternFill>
    </fill>
    <fill>
      <patternFill patternType="solid">
        <fgColor rgb="FF073763"/>
        <bgColor rgb="FF07376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F4B084"/>
        <bgColor rgb="FFF4B084"/>
      </patternFill>
    </fill>
    <fill>
      <patternFill patternType="solid">
        <fgColor rgb="FFA8D08D"/>
        <bgColor rgb="FFA8D08D"/>
      </patternFill>
    </fill>
    <fill>
      <patternFill patternType="solid">
        <fgColor rgb="FFFEF2CB"/>
        <bgColor rgb="FFFEF2CB"/>
      </patternFill>
    </fill>
    <fill>
      <patternFill patternType="solid">
        <fgColor rgb="FF2D685D"/>
        <bgColor rgb="FF2D685D"/>
      </patternFill>
    </fill>
    <fill>
      <patternFill patternType="solid">
        <fgColor rgb="FF00B18D"/>
        <bgColor rgb="FF00B18D"/>
      </patternFill>
    </fill>
    <fill>
      <patternFill patternType="solid">
        <fgColor rgb="FFDDEBF7"/>
        <bgColor rgb="FFDDEBF7"/>
      </patternFill>
    </fill>
    <fill>
      <patternFill patternType="solid">
        <fgColor rgb="FF00FF00"/>
        <bgColor rgb="FF00FF00"/>
      </patternFill>
    </fill>
    <fill>
      <patternFill patternType="solid">
        <fgColor rgb="FFCCCCCC"/>
        <bgColor rgb="FFCCCCCC"/>
      </patternFill>
    </fill>
    <fill>
      <patternFill patternType="solid">
        <fgColor rgb="FFFFC000"/>
        <bgColor rgb="FFFFC000"/>
      </patternFill>
    </fill>
    <fill>
      <patternFill patternType="solid">
        <fgColor rgb="FFC00000"/>
        <bgColor rgb="FFC00000"/>
      </patternFill>
    </fill>
    <fill>
      <patternFill patternType="solid">
        <fgColor rgb="FFB4C6E7"/>
        <bgColor rgb="FFB4C6E7"/>
      </patternFill>
    </fill>
    <fill>
      <patternFill patternType="solid">
        <fgColor rgb="FF92D050"/>
        <bgColor rgb="FF92D050"/>
      </patternFill>
    </fill>
    <fill>
      <patternFill patternType="solid">
        <fgColor rgb="FF8EA9DB"/>
        <bgColor rgb="FF8EA9DB"/>
      </patternFill>
    </fill>
    <fill>
      <patternFill patternType="solid">
        <fgColor rgb="FFFF0000"/>
        <bgColor rgb="FFFF0000"/>
      </patternFill>
    </fill>
    <fill>
      <patternFill patternType="solid">
        <fgColor rgb="FFF3F3F3"/>
        <bgColor rgb="FFF3F3F3"/>
      </patternFill>
    </fill>
    <fill>
      <patternFill patternType="solid">
        <fgColor rgb="FF45818E"/>
        <bgColor rgb="FF45818E"/>
      </patternFill>
    </fill>
    <fill>
      <patternFill patternType="solid">
        <fgColor rgb="FFBF8F00"/>
        <bgColor rgb="FFBF8F00"/>
      </patternFill>
    </fill>
    <fill>
      <patternFill patternType="solid">
        <fgColor rgb="FF833C0C"/>
        <bgColor rgb="FF833C0C"/>
      </patternFill>
    </fill>
    <fill>
      <patternFill patternType="solid">
        <fgColor rgb="FF833C0B"/>
        <bgColor rgb="FF833C0B"/>
      </patternFill>
    </fill>
    <fill>
      <patternFill patternType="solid">
        <fgColor rgb="FFB5E6A2"/>
        <bgColor rgb="FFB5E6A2"/>
      </patternFill>
    </fill>
    <fill>
      <patternFill patternType="solid">
        <fgColor rgb="FFC6E0B4"/>
        <bgColor rgb="FFC6E0B4"/>
      </patternFill>
    </fill>
    <fill>
      <patternFill patternType="solid">
        <fgColor rgb="FFD9D9D9"/>
        <bgColor rgb="FFD9D9D9"/>
      </patternFill>
    </fill>
    <fill>
      <patternFill patternType="solid">
        <fgColor rgb="FFD9E1F2"/>
        <bgColor rgb="FFD9E1F2"/>
      </patternFill>
    </fill>
  </fills>
  <borders count="107">
    <border>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double">
        <color rgb="FF000000"/>
      </left>
      <right/>
      <top style="double">
        <color rgb="FF000000"/>
      </top>
      <bottom style="thin">
        <color rgb="FF000000"/>
      </bottom>
      <diagonal/>
    </border>
    <border>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
      <left style="thin">
        <color rgb="FF000000"/>
      </left>
      <right style="double">
        <color rgb="FF000000"/>
      </right>
      <top/>
      <bottom style="thin">
        <color rgb="FF000000"/>
      </bottom>
      <diagonal/>
    </border>
    <border>
      <left style="thin">
        <color rgb="FF000000"/>
      </left>
      <right style="double">
        <color rgb="FF000000"/>
      </right>
      <top/>
      <bottom/>
      <diagonal/>
    </border>
    <border>
      <left style="double">
        <color rgb="FF000000"/>
      </left>
      <right/>
      <top/>
      <bottom style="thin">
        <color rgb="FF000000"/>
      </bottom>
      <diagonal/>
    </border>
    <border>
      <left/>
      <right style="double">
        <color rgb="FF000000"/>
      </right>
      <top/>
      <bottom style="thin">
        <color rgb="FF000000"/>
      </bottom>
      <diagonal/>
    </border>
    <border>
      <left style="double">
        <color rgb="FF000000"/>
      </left>
      <right/>
      <top/>
      <bottom/>
      <diagonal/>
    </border>
    <border>
      <left/>
      <right style="double">
        <color rgb="FF000000"/>
      </right>
      <top/>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right style="medium">
        <color rgb="FF000000"/>
      </right>
      <top/>
      <bottom style="medium">
        <color rgb="FF000000"/>
      </bottom>
      <diagonal/>
    </border>
    <border>
      <left style="medium">
        <color rgb="FF000000"/>
      </left>
      <right style="thick">
        <color rgb="FF000000"/>
      </right>
      <top style="medium">
        <color rgb="FF000000"/>
      </top>
      <bottom style="medium">
        <color rgb="FF000000"/>
      </bottom>
      <diagonal/>
    </border>
    <border>
      <left/>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rgb="FF414042"/>
      </left>
      <right style="thin">
        <color rgb="FF414042"/>
      </right>
      <top style="thin">
        <color rgb="FF414042"/>
      </top>
      <bottom style="thin">
        <color rgb="FF414042"/>
      </bottom>
      <diagonal/>
    </border>
    <border>
      <left style="medium">
        <color rgb="FF000000"/>
      </left>
      <right/>
      <top style="medium">
        <color rgb="FF000000"/>
      </top>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right style="thick">
        <color rgb="FF000000"/>
      </right>
      <top/>
      <bottom style="medium">
        <color rgb="FF000000"/>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medium">
        <color rgb="FF000000"/>
      </top>
      <bottom/>
      <diagonal/>
    </border>
    <border>
      <left style="medium">
        <color rgb="FF000000"/>
      </left>
      <right/>
      <top style="thick">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style="thick">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diagonal/>
    </border>
    <border>
      <left/>
      <right style="medium">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right style="thin">
        <color rgb="FF000000"/>
      </right>
      <top style="medium">
        <color rgb="FF000000"/>
      </top>
      <bottom/>
      <diagonal/>
    </border>
    <border>
      <left/>
      <right/>
      <top/>
      <bottom/>
      <diagonal/>
    </border>
    <border>
      <left style="medium">
        <color rgb="FF000000"/>
      </left>
      <right/>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991">
    <xf numFmtId="0" fontId="0" fillId="0" borderId="0" xfId="0"/>
    <xf numFmtId="4" fontId="1" fillId="0" borderId="0" xfId="0" applyNumberFormat="1" applyFont="1"/>
    <xf numFmtId="0" fontId="1" fillId="0" borderId="0" xfId="0" applyFont="1"/>
    <xf numFmtId="41" fontId="4" fillId="0" borderId="1" xfId="0" applyNumberFormat="1" applyFont="1" applyBorder="1"/>
    <xf numFmtId="0" fontId="2" fillId="0" borderId="0" xfId="0" applyFont="1"/>
    <xf numFmtId="0" fontId="5" fillId="0" borderId="0" xfId="0" applyFont="1"/>
    <xf numFmtId="164" fontId="1" fillId="0" borderId="4" xfId="0" applyNumberFormat="1" applyFont="1" applyBorder="1"/>
    <xf numFmtId="41" fontId="6" fillId="0" borderId="4" xfId="0" applyNumberFormat="1" applyFont="1" applyBorder="1" applyAlignment="1">
      <alignment horizontal="center"/>
    </xf>
    <xf numFmtId="41" fontId="2" fillId="0" borderId="4" xfId="0" applyNumberFormat="1" applyFont="1" applyBorder="1" applyAlignment="1">
      <alignment horizontal="center"/>
    </xf>
    <xf numFmtId="0" fontId="2" fillId="3" borderId="4" xfId="0" applyFont="1" applyFill="1" applyBorder="1" applyAlignment="1">
      <alignment wrapText="1"/>
    </xf>
    <xf numFmtId="41" fontId="2" fillId="3" borderId="4" xfId="0" applyNumberFormat="1" applyFont="1" applyFill="1" applyBorder="1" applyAlignment="1">
      <alignment horizontal="center"/>
    </xf>
    <xf numFmtId="9" fontId="2" fillId="3" borderId="4" xfId="0" applyNumberFormat="1" applyFont="1" applyFill="1" applyBorder="1" applyAlignment="1">
      <alignment horizontal="center"/>
    </xf>
    <xf numFmtId="9" fontId="2" fillId="3" borderId="5" xfId="0" applyNumberFormat="1" applyFont="1" applyFill="1" applyBorder="1" applyAlignment="1">
      <alignment horizontal="center"/>
    </xf>
    <xf numFmtId="0" fontId="2" fillId="3" borderId="4" xfId="0" quotePrefix="1" applyFont="1" applyFill="1" applyBorder="1" applyAlignment="1">
      <alignment wrapText="1"/>
    </xf>
    <xf numFmtId="0" fontId="2" fillId="3" borderId="4" xfId="0" quotePrefix="1" applyFont="1" applyFill="1" applyBorder="1" applyAlignment="1">
      <alignment horizontal="left" wrapText="1"/>
    </xf>
    <xf numFmtId="0" fontId="1" fillId="5" borderId="4" xfId="0" quotePrefix="1" applyFont="1" applyFill="1" applyBorder="1" applyAlignment="1">
      <alignment horizontal="left" wrapText="1"/>
    </xf>
    <xf numFmtId="41" fontId="2" fillId="5" borderId="4" xfId="0" applyNumberFormat="1" applyFont="1" applyFill="1" applyBorder="1" applyAlignment="1">
      <alignment horizontal="center"/>
    </xf>
    <xf numFmtId="9" fontId="2" fillId="5" borderId="4" xfId="0" applyNumberFormat="1" applyFont="1" applyFill="1" applyBorder="1" applyAlignment="1">
      <alignment horizontal="center"/>
    </xf>
    <xf numFmtId="41" fontId="1" fillId="6" borderId="4" xfId="0" applyNumberFormat="1" applyFont="1" applyFill="1" applyBorder="1" applyAlignment="1">
      <alignment horizontal="center"/>
    </xf>
    <xf numFmtId="9" fontId="7" fillId="5" borderId="4" xfId="0" applyNumberFormat="1" applyFont="1" applyFill="1" applyBorder="1" applyAlignment="1">
      <alignment horizontal="center"/>
    </xf>
    <xf numFmtId="9" fontId="1" fillId="5" borderId="5" xfId="0" applyNumberFormat="1" applyFont="1" applyFill="1" applyBorder="1" applyAlignment="1">
      <alignment horizontal="center"/>
    </xf>
    <xf numFmtId="41" fontId="1" fillId="0" borderId="6" xfId="0" applyNumberFormat="1" applyFont="1" applyBorder="1" applyAlignment="1">
      <alignment horizontal="center"/>
    </xf>
    <xf numFmtId="41" fontId="8" fillId="3" borderId="4" xfId="0" applyNumberFormat="1" applyFont="1" applyFill="1" applyBorder="1" applyAlignment="1">
      <alignment horizontal="center"/>
    </xf>
    <xf numFmtId="9" fontId="8" fillId="3" borderId="4" xfId="0" applyNumberFormat="1" applyFont="1" applyFill="1" applyBorder="1" applyAlignment="1">
      <alignment horizontal="center"/>
    </xf>
    <xf numFmtId="41" fontId="7" fillId="5" borderId="4" xfId="0" applyNumberFormat="1" applyFont="1" applyFill="1" applyBorder="1" applyAlignment="1">
      <alignment horizontal="center"/>
    </xf>
    <xf numFmtId="167" fontId="7" fillId="5" borderId="4" xfId="0" applyNumberFormat="1" applyFont="1" applyFill="1" applyBorder="1" applyAlignment="1">
      <alignment horizontal="center"/>
    </xf>
    <xf numFmtId="167" fontId="1" fillId="5" borderId="5" xfId="0" applyNumberFormat="1" applyFont="1" applyFill="1" applyBorder="1" applyAlignment="1">
      <alignment horizontal="center"/>
    </xf>
    <xf numFmtId="0" fontId="2" fillId="3" borderId="4" xfId="0" applyFont="1" applyFill="1" applyBorder="1" applyAlignment="1">
      <alignment horizontal="left" wrapText="1"/>
    </xf>
    <xf numFmtId="166" fontId="8" fillId="3" borderId="4" xfId="0" applyNumberFormat="1" applyFont="1" applyFill="1" applyBorder="1" applyAlignment="1">
      <alignment horizontal="center"/>
    </xf>
    <xf numFmtId="166" fontId="2" fillId="3" borderId="5" xfId="0" applyNumberFormat="1" applyFont="1" applyFill="1" applyBorder="1" applyAlignment="1">
      <alignment horizontal="center"/>
    </xf>
    <xf numFmtId="0" fontId="1" fillId="5" borderId="4" xfId="0" applyFont="1" applyFill="1" applyBorder="1" applyAlignment="1">
      <alignment horizontal="left" wrapText="1"/>
    </xf>
    <xf numFmtId="166" fontId="1" fillId="5" borderId="4" xfId="0" applyNumberFormat="1" applyFont="1" applyFill="1" applyBorder="1" applyAlignment="1">
      <alignment horizontal="center"/>
    </xf>
    <xf numFmtId="166" fontId="7" fillId="5" borderId="4" xfId="0" applyNumberFormat="1" applyFont="1" applyFill="1" applyBorder="1" applyAlignment="1">
      <alignment horizontal="center"/>
    </xf>
    <xf numFmtId="166" fontId="1" fillId="5" borderId="5" xfId="0" applyNumberFormat="1" applyFont="1" applyFill="1" applyBorder="1" applyAlignment="1">
      <alignment horizontal="center"/>
    </xf>
    <xf numFmtId="166" fontId="2" fillId="3" borderId="4" xfId="0" applyNumberFormat="1" applyFont="1" applyFill="1" applyBorder="1" applyAlignment="1">
      <alignment horizontal="center"/>
    </xf>
    <xf numFmtId="167" fontId="1" fillId="3" borderId="5" xfId="0" applyNumberFormat="1" applyFont="1" applyFill="1" applyBorder="1" applyAlignment="1">
      <alignment horizontal="center"/>
    </xf>
    <xf numFmtId="41" fontId="8" fillId="5" borderId="4" xfId="0" applyNumberFormat="1" applyFont="1" applyFill="1" applyBorder="1" applyAlignment="1">
      <alignment horizontal="center"/>
    </xf>
    <xf numFmtId="166" fontId="8" fillId="5" borderId="4" xfId="0" applyNumberFormat="1" applyFont="1" applyFill="1" applyBorder="1" applyAlignment="1">
      <alignment horizontal="center"/>
    </xf>
    <xf numFmtId="167" fontId="8" fillId="5" borderId="4" xfId="0" applyNumberFormat="1" applyFont="1" applyFill="1" applyBorder="1" applyAlignment="1">
      <alignment horizontal="center"/>
    </xf>
    <xf numFmtId="166" fontId="2" fillId="5" borderId="5" xfId="0" applyNumberFormat="1" applyFont="1" applyFill="1" applyBorder="1" applyAlignment="1">
      <alignment horizontal="center"/>
    </xf>
    <xf numFmtId="167" fontId="8" fillId="3" borderId="4" xfId="0" applyNumberFormat="1" applyFont="1" applyFill="1" applyBorder="1" applyAlignment="1">
      <alignment horizontal="center"/>
    </xf>
    <xf numFmtId="167" fontId="2" fillId="3" borderId="5" xfId="0" applyNumberFormat="1" applyFont="1" applyFill="1" applyBorder="1" applyAlignment="1">
      <alignment horizontal="center"/>
    </xf>
    <xf numFmtId="9" fontId="1" fillId="5" borderId="4" xfId="0" applyNumberFormat="1" applyFont="1" applyFill="1" applyBorder="1" applyAlignment="1">
      <alignment horizontal="center"/>
    </xf>
    <xf numFmtId="41" fontId="1" fillId="5" borderId="4" xfId="0" applyNumberFormat="1" applyFont="1" applyFill="1" applyBorder="1" applyAlignment="1">
      <alignment horizontal="center"/>
    </xf>
    <xf numFmtId="167" fontId="1" fillId="5" borderId="4" xfId="0" applyNumberFormat="1" applyFont="1" applyFill="1" applyBorder="1" applyAlignment="1">
      <alignment horizontal="center"/>
    </xf>
    <xf numFmtId="0" fontId="1" fillId="5" borderId="7" xfId="0" quotePrefix="1" applyFont="1" applyFill="1" applyBorder="1" applyAlignment="1">
      <alignment horizontal="left" wrapText="1"/>
    </xf>
    <xf numFmtId="41" fontId="2" fillId="5" borderId="7" xfId="0" applyNumberFormat="1" applyFont="1" applyFill="1" applyBorder="1" applyAlignment="1">
      <alignment horizontal="center"/>
    </xf>
    <xf numFmtId="9" fontId="2" fillId="5" borderId="7" xfId="0" applyNumberFormat="1" applyFont="1" applyFill="1" applyBorder="1" applyAlignment="1">
      <alignment horizontal="center"/>
    </xf>
    <xf numFmtId="41" fontId="1" fillId="5" borderId="7" xfId="0" applyNumberFormat="1" applyFont="1" applyFill="1" applyBorder="1" applyAlignment="1">
      <alignment horizontal="center"/>
    </xf>
    <xf numFmtId="9" fontId="1" fillId="5" borderId="7" xfId="0" applyNumberFormat="1" applyFont="1" applyFill="1" applyBorder="1" applyAlignment="1">
      <alignment horizontal="center"/>
    </xf>
    <xf numFmtId="167" fontId="1" fillId="5" borderId="7" xfId="0" applyNumberFormat="1" applyFont="1" applyFill="1" applyBorder="1" applyAlignment="1">
      <alignment horizontal="center"/>
    </xf>
    <xf numFmtId="167" fontId="1" fillId="5" borderId="8" xfId="0" applyNumberFormat="1" applyFont="1" applyFill="1" applyBorder="1" applyAlignment="1">
      <alignment horizontal="center"/>
    </xf>
    <xf numFmtId="41" fontId="7" fillId="6" borderId="4" xfId="0" applyNumberFormat="1" applyFont="1" applyFill="1" applyBorder="1" applyAlignment="1">
      <alignment horizontal="center"/>
    </xf>
    <xf numFmtId="41" fontId="2" fillId="6" borderId="4" xfId="0" applyNumberFormat="1" applyFont="1" applyFill="1" applyBorder="1" applyAlignment="1">
      <alignment horizontal="center"/>
    </xf>
    <xf numFmtId="41" fontId="7" fillId="5" borderId="7" xfId="0" applyNumberFormat="1" applyFont="1" applyFill="1" applyBorder="1" applyAlignment="1">
      <alignment horizontal="center"/>
    </xf>
    <xf numFmtId="9" fontId="7" fillId="3" borderId="4" xfId="0" applyNumberFormat="1" applyFont="1" applyFill="1" applyBorder="1" applyAlignment="1">
      <alignment horizontal="center"/>
    </xf>
    <xf numFmtId="10" fontId="8" fillId="3" borderId="4" xfId="0" applyNumberFormat="1" applyFont="1" applyFill="1" applyBorder="1" applyAlignment="1">
      <alignment horizontal="center"/>
    </xf>
    <xf numFmtId="0" fontId="8" fillId="3" borderId="4" xfId="0" quotePrefix="1" applyFont="1" applyFill="1" applyBorder="1" applyAlignment="1">
      <alignment horizontal="left" wrapText="1"/>
    </xf>
    <xf numFmtId="9" fontId="8" fillId="3" borderId="5" xfId="0" applyNumberFormat="1" applyFont="1" applyFill="1" applyBorder="1" applyAlignment="1">
      <alignment horizontal="center"/>
    </xf>
    <xf numFmtId="0" fontId="10" fillId="0" borderId="4" xfId="0" applyFont="1" applyBorder="1"/>
    <xf numFmtId="41" fontId="8" fillId="6" borderId="4" xfId="0" applyNumberFormat="1" applyFont="1" applyFill="1" applyBorder="1" applyAlignment="1">
      <alignment horizontal="center"/>
    </xf>
    <xf numFmtId="41" fontId="1" fillId="0" borderId="0" xfId="0" applyNumberFormat="1" applyFont="1" applyAlignment="1">
      <alignment horizontal="center"/>
    </xf>
    <xf numFmtId="0" fontId="1" fillId="0" borderId="0" xfId="0" applyFont="1" applyAlignment="1">
      <alignment horizontal="center"/>
    </xf>
    <xf numFmtId="41" fontId="1" fillId="0" borderId="0" xfId="0" applyNumberFormat="1" applyFont="1"/>
    <xf numFmtId="166" fontId="2" fillId="5" borderId="4" xfId="0" applyNumberFormat="1" applyFont="1" applyFill="1" applyBorder="1" applyAlignment="1">
      <alignment horizontal="center"/>
    </xf>
    <xf numFmtId="41" fontId="7" fillId="3" borderId="4" xfId="0" applyNumberFormat="1" applyFont="1" applyFill="1" applyBorder="1" applyAlignment="1">
      <alignment horizontal="center"/>
    </xf>
    <xf numFmtId="0" fontId="2" fillId="3" borderId="1" xfId="0" quotePrefix="1" applyFont="1" applyFill="1" applyBorder="1" applyAlignment="1">
      <alignment wrapText="1"/>
    </xf>
    <xf numFmtId="41" fontId="2" fillId="3" borderId="1" xfId="0" applyNumberFormat="1" applyFont="1" applyFill="1" applyBorder="1" applyAlignment="1">
      <alignment horizontal="center"/>
    </xf>
    <xf numFmtId="9" fontId="2" fillId="3" borderId="1" xfId="0" applyNumberFormat="1" applyFont="1" applyFill="1" applyBorder="1" applyAlignment="1">
      <alignment horizontal="center"/>
    </xf>
    <xf numFmtId="9" fontId="2" fillId="3" borderId="9" xfId="0" applyNumberFormat="1" applyFont="1" applyFill="1" applyBorder="1" applyAlignment="1">
      <alignment horizontal="center"/>
    </xf>
    <xf numFmtId="0" fontId="2" fillId="3" borderId="6" xfId="0" applyFont="1" applyFill="1" applyBorder="1" applyAlignment="1">
      <alignment wrapText="1"/>
    </xf>
    <xf numFmtId="41" fontId="2" fillId="3" borderId="6" xfId="0" applyNumberFormat="1" applyFont="1" applyFill="1" applyBorder="1" applyAlignment="1">
      <alignment horizontal="center"/>
    </xf>
    <xf numFmtId="9" fontId="2" fillId="3" borderId="6" xfId="0" applyNumberFormat="1" applyFont="1" applyFill="1" applyBorder="1" applyAlignment="1">
      <alignment horizontal="center"/>
    </xf>
    <xf numFmtId="166" fontId="2" fillId="3" borderId="6" xfId="0" applyNumberFormat="1" applyFont="1" applyFill="1" applyBorder="1" applyAlignment="1">
      <alignment horizontal="center"/>
    </xf>
    <xf numFmtId="166" fontId="2" fillId="3" borderId="10" xfId="0" applyNumberFormat="1" applyFont="1" applyFill="1" applyBorder="1" applyAlignment="1">
      <alignment horizontal="center"/>
    </xf>
    <xf numFmtId="0" fontId="2" fillId="3" borderId="11" xfId="0" quotePrefix="1" applyFont="1" applyFill="1" applyBorder="1" applyAlignment="1">
      <alignment horizontal="left" wrapText="1"/>
    </xf>
    <xf numFmtId="41" fontId="2" fillId="3" borderId="7" xfId="0" applyNumberFormat="1" applyFont="1" applyFill="1" applyBorder="1" applyAlignment="1">
      <alignment horizontal="center"/>
    </xf>
    <xf numFmtId="9" fontId="2" fillId="3" borderId="7" xfId="0" applyNumberFormat="1" applyFont="1" applyFill="1" applyBorder="1" applyAlignment="1">
      <alignment horizontal="center"/>
    </xf>
    <xf numFmtId="9" fontId="2" fillId="3" borderId="8" xfId="0" applyNumberFormat="1" applyFont="1" applyFill="1" applyBorder="1" applyAlignment="1">
      <alignment horizontal="center"/>
    </xf>
    <xf numFmtId="0" fontId="1" fillId="5" borderId="12" xfId="0" quotePrefix="1" applyFont="1" applyFill="1" applyBorder="1" applyAlignment="1">
      <alignment horizontal="left" wrapText="1"/>
    </xf>
    <xf numFmtId="41" fontId="2" fillId="5" borderId="12" xfId="0" applyNumberFormat="1" applyFont="1" applyFill="1" applyBorder="1" applyAlignment="1">
      <alignment horizontal="center"/>
    </xf>
    <xf numFmtId="9" fontId="2" fillId="5" borderId="12" xfId="0" applyNumberFormat="1" applyFont="1" applyFill="1" applyBorder="1" applyAlignment="1">
      <alignment horizontal="center"/>
    </xf>
    <xf numFmtId="41" fontId="7" fillId="5" borderId="12" xfId="0" applyNumberFormat="1" applyFont="1" applyFill="1" applyBorder="1" applyAlignment="1">
      <alignment horizontal="center"/>
    </xf>
    <xf numFmtId="9" fontId="7" fillId="5" borderId="12" xfId="0" applyNumberFormat="1" applyFont="1" applyFill="1" applyBorder="1" applyAlignment="1">
      <alignment horizontal="center"/>
    </xf>
    <xf numFmtId="0" fontId="2" fillId="3" borderId="13" xfId="0" quotePrefix="1" applyFont="1" applyFill="1" applyBorder="1" applyAlignment="1">
      <alignment horizontal="left" wrapText="1"/>
    </xf>
    <xf numFmtId="41" fontId="2" fillId="3" borderId="14" xfId="0" applyNumberFormat="1" applyFont="1" applyFill="1" applyBorder="1" applyAlignment="1">
      <alignment horizontal="center"/>
    </xf>
    <xf numFmtId="9" fontId="2" fillId="3" borderId="14" xfId="0" applyNumberFormat="1" applyFont="1" applyFill="1" applyBorder="1" applyAlignment="1">
      <alignment horizontal="center"/>
    </xf>
    <xf numFmtId="41" fontId="8" fillId="3" borderId="14" xfId="0" applyNumberFormat="1" applyFont="1" applyFill="1" applyBorder="1" applyAlignment="1">
      <alignment horizontal="center"/>
    </xf>
    <xf numFmtId="9" fontId="8" fillId="3" borderId="14" xfId="0" applyNumberFormat="1" applyFont="1" applyFill="1" applyBorder="1" applyAlignment="1">
      <alignment horizontal="center"/>
    </xf>
    <xf numFmtId="9" fontId="2" fillId="3" borderId="15" xfId="0" applyNumberFormat="1" applyFont="1" applyFill="1" applyBorder="1" applyAlignment="1">
      <alignment horizontal="center"/>
    </xf>
    <xf numFmtId="166" fontId="8" fillId="3" borderId="14" xfId="0" applyNumberFormat="1" applyFont="1" applyFill="1" applyBorder="1" applyAlignment="1">
      <alignment horizontal="center"/>
    </xf>
    <xf numFmtId="166" fontId="2" fillId="3" borderId="15" xfId="0" applyNumberFormat="1" applyFont="1" applyFill="1" applyBorder="1" applyAlignment="1">
      <alignment horizontal="center"/>
    </xf>
    <xf numFmtId="0" fontId="1" fillId="5" borderId="12" xfId="0" applyFont="1" applyFill="1" applyBorder="1" applyAlignment="1">
      <alignment horizontal="left" wrapText="1"/>
    </xf>
    <xf numFmtId="166" fontId="2" fillId="5" borderId="12" xfId="0" applyNumberFormat="1" applyFont="1" applyFill="1" applyBorder="1" applyAlignment="1">
      <alignment horizontal="center"/>
    </xf>
    <xf numFmtId="166" fontId="7" fillId="5" borderId="12" xfId="0" applyNumberFormat="1" applyFont="1" applyFill="1" applyBorder="1" applyAlignment="1">
      <alignment horizontal="center"/>
    </xf>
    <xf numFmtId="0" fontId="2" fillId="3" borderId="13" xfId="0" applyFont="1" applyFill="1" applyBorder="1" applyAlignment="1">
      <alignment horizontal="left" wrapText="1"/>
    </xf>
    <xf numFmtId="166" fontId="2" fillId="3" borderId="14" xfId="0" applyNumberFormat="1" applyFont="1" applyFill="1" applyBorder="1" applyAlignment="1">
      <alignment horizontal="center"/>
    </xf>
    <xf numFmtId="41" fontId="2" fillId="7" borderId="13" xfId="0" applyNumberFormat="1" applyFont="1" applyFill="1" applyBorder="1" applyAlignment="1">
      <alignment horizontal="center"/>
    </xf>
    <xf numFmtId="9" fontId="2" fillId="7" borderId="14" xfId="0" applyNumberFormat="1" applyFont="1" applyFill="1" applyBorder="1" applyAlignment="1">
      <alignment horizontal="center"/>
    </xf>
    <xf numFmtId="0" fontId="2" fillId="3" borderId="12" xfId="0" applyFont="1" applyFill="1" applyBorder="1" applyAlignment="1">
      <alignment wrapText="1"/>
    </xf>
    <xf numFmtId="41" fontId="2" fillId="3" borderId="12" xfId="0" applyNumberFormat="1" applyFont="1" applyFill="1" applyBorder="1" applyAlignment="1">
      <alignment horizontal="center"/>
    </xf>
    <xf numFmtId="9" fontId="2" fillId="3" borderId="12" xfId="0" applyNumberFormat="1" applyFont="1" applyFill="1" applyBorder="1" applyAlignment="1">
      <alignment horizontal="center"/>
    </xf>
    <xf numFmtId="0" fontId="2" fillId="3" borderId="19" xfId="0" quotePrefix="1" applyFont="1" applyFill="1" applyBorder="1" applyAlignment="1">
      <alignment wrapText="1"/>
    </xf>
    <xf numFmtId="0" fontId="2" fillId="3" borderId="20" xfId="0" quotePrefix="1" applyFont="1" applyFill="1" applyBorder="1" applyAlignment="1">
      <alignment horizontal="left" wrapText="1"/>
    </xf>
    <xf numFmtId="0" fontId="1" fillId="5" borderId="20" xfId="0" quotePrefix="1" applyFont="1" applyFill="1" applyBorder="1" applyAlignment="1">
      <alignment horizontal="left" wrapText="1"/>
    </xf>
    <xf numFmtId="0" fontId="1" fillId="5" borderId="20" xfId="0" applyFont="1" applyFill="1" applyBorder="1" applyAlignment="1">
      <alignment horizontal="left" wrapText="1"/>
    </xf>
    <xf numFmtId="0" fontId="2" fillId="3" borderId="20" xfId="0" applyFont="1" applyFill="1" applyBorder="1" applyAlignment="1">
      <alignment horizontal="left" wrapText="1"/>
    </xf>
    <xf numFmtId="0" fontId="1" fillId="5" borderId="11" xfId="0" quotePrefix="1" applyFont="1" applyFill="1" applyBorder="1" applyAlignment="1">
      <alignment horizontal="left" wrapText="1"/>
    </xf>
    <xf numFmtId="41" fontId="4" fillId="8" borderId="19" xfId="0" applyNumberFormat="1" applyFont="1" applyFill="1" applyBorder="1"/>
    <xf numFmtId="164" fontId="1" fillId="8" borderId="20" xfId="0" applyNumberFormat="1" applyFont="1" applyFill="1" applyBorder="1"/>
    <xf numFmtId="41" fontId="2" fillId="8" borderId="4" xfId="0" applyNumberFormat="1" applyFont="1" applyFill="1" applyBorder="1" applyAlignment="1">
      <alignment horizontal="center"/>
    </xf>
    <xf numFmtId="0" fontId="2" fillId="3" borderId="20" xfId="0" applyFont="1" applyFill="1" applyBorder="1" applyAlignment="1">
      <alignment wrapText="1"/>
    </xf>
    <xf numFmtId="0" fontId="2" fillId="3" borderId="20" xfId="0" quotePrefix="1" applyFont="1" applyFill="1" applyBorder="1" applyAlignment="1">
      <alignment wrapText="1"/>
    </xf>
    <xf numFmtId="41" fontId="2" fillId="5" borderId="6" xfId="0" applyNumberFormat="1" applyFont="1" applyFill="1" applyBorder="1" applyAlignment="1">
      <alignment horizontal="center"/>
    </xf>
    <xf numFmtId="9" fontId="2" fillId="5" borderId="6" xfId="0" applyNumberFormat="1" applyFont="1" applyFill="1" applyBorder="1" applyAlignment="1">
      <alignment horizontal="center"/>
    </xf>
    <xf numFmtId="41" fontId="7" fillId="5" borderId="6" xfId="0" applyNumberFormat="1" applyFont="1" applyFill="1" applyBorder="1" applyAlignment="1">
      <alignment horizontal="center"/>
    </xf>
    <xf numFmtId="9" fontId="7" fillId="5" borderId="6" xfId="0" applyNumberFormat="1" applyFont="1" applyFill="1" applyBorder="1" applyAlignment="1">
      <alignment horizontal="center"/>
    </xf>
    <xf numFmtId="9" fontId="1" fillId="5" borderId="10" xfId="0" applyNumberFormat="1" applyFont="1" applyFill="1" applyBorder="1" applyAlignment="1">
      <alignment horizontal="center"/>
    </xf>
    <xf numFmtId="10" fontId="2" fillId="5" borderId="4" xfId="0" applyNumberFormat="1" applyFont="1" applyFill="1" applyBorder="1" applyAlignment="1">
      <alignment horizontal="center"/>
    </xf>
    <xf numFmtId="10" fontId="2" fillId="5" borderId="5" xfId="0" applyNumberFormat="1" applyFont="1" applyFill="1" applyBorder="1" applyAlignment="1">
      <alignment horizontal="center"/>
    </xf>
    <xf numFmtId="0" fontId="11" fillId="0" borderId="0" xfId="0" applyFont="1"/>
    <xf numFmtId="0" fontId="8" fillId="0" borderId="0" xfId="0" applyFont="1" applyAlignment="1">
      <alignment horizontal="center"/>
    </xf>
    <xf numFmtId="0" fontId="12" fillId="5" borderId="0" xfId="0" applyFont="1" applyFill="1" applyAlignment="1">
      <alignment horizontal="center"/>
    </xf>
    <xf numFmtId="0" fontId="14" fillId="9" borderId="4" xfId="0" applyFont="1" applyFill="1" applyBorder="1" applyAlignment="1">
      <alignment horizontal="center"/>
    </xf>
    <xf numFmtId="0" fontId="16" fillId="5" borderId="0" xfId="0" applyFont="1" applyFill="1"/>
    <xf numFmtId="0" fontId="17" fillId="11" borderId="4" xfId="0" applyFont="1" applyFill="1" applyBorder="1"/>
    <xf numFmtId="3" fontId="17" fillId="11" borderId="4" xfId="0" applyNumberFormat="1" applyFont="1" applyFill="1" applyBorder="1" applyAlignment="1">
      <alignment horizontal="center"/>
    </xf>
    <xf numFmtId="0" fontId="11" fillId="5" borderId="0" xfId="0" applyFont="1" applyFill="1"/>
    <xf numFmtId="168" fontId="10" fillId="0" borderId="0" xfId="0" applyNumberFormat="1" applyFont="1"/>
    <xf numFmtId="0" fontId="11" fillId="0" borderId="0" xfId="0" applyFont="1" applyAlignment="1">
      <alignment horizontal="center"/>
    </xf>
    <xf numFmtId="0" fontId="5" fillId="0" borderId="0" xfId="0" applyFont="1" applyAlignment="1">
      <alignment horizontal="center"/>
    </xf>
    <xf numFmtId="0" fontId="11" fillId="0" borderId="6" xfId="0" applyFont="1" applyBorder="1" applyAlignment="1">
      <alignment horizontal="left" vertical="top"/>
    </xf>
    <xf numFmtId="4" fontId="11" fillId="5" borderId="0" xfId="0" applyNumberFormat="1" applyFont="1" applyFill="1" applyAlignment="1">
      <alignment horizontal="right"/>
    </xf>
    <xf numFmtId="0" fontId="11" fillId="0" borderId="6" xfId="0" applyFont="1" applyBorder="1" applyAlignment="1">
      <alignment horizontal="left"/>
    </xf>
    <xf numFmtId="4" fontId="11" fillId="0" borderId="0" xfId="0" applyNumberFormat="1" applyFont="1" applyAlignment="1">
      <alignment horizontal="right"/>
    </xf>
    <xf numFmtId="0" fontId="18" fillId="0" borderId="6" xfId="0" applyFont="1" applyBorder="1" applyAlignment="1">
      <alignment horizontal="left"/>
    </xf>
    <xf numFmtId="0" fontId="11" fillId="0" borderId="0" xfId="0" applyFont="1" applyAlignment="1">
      <alignment horizontal="left"/>
    </xf>
    <xf numFmtId="0" fontId="18" fillId="0" borderId="0" xfId="0" applyFont="1" applyAlignment="1">
      <alignment horizontal="left"/>
    </xf>
    <xf numFmtId="0" fontId="18" fillId="5" borderId="0" xfId="0" applyFont="1" applyFill="1" applyAlignment="1">
      <alignment horizontal="center"/>
    </xf>
    <xf numFmtId="0" fontId="18" fillId="5" borderId="0" xfId="0" applyFont="1" applyFill="1" applyAlignment="1">
      <alignment horizontal="left"/>
    </xf>
    <xf numFmtId="0" fontId="11" fillId="0" borderId="0" xfId="0" applyFont="1" applyAlignment="1">
      <alignment horizontal="left" vertical="top"/>
    </xf>
    <xf numFmtId="3" fontId="7" fillId="0" borderId="4" xfId="0" applyNumberFormat="1" applyFont="1" applyBorder="1"/>
    <xf numFmtId="3" fontId="8" fillId="3" borderId="4" xfId="0" applyNumberFormat="1" applyFont="1" applyFill="1" applyBorder="1" applyAlignment="1">
      <alignment horizontal="center"/>
    </xf>
    <xf numFmtId="3" fontId="8" fillId="6" borderId="4" xfId="0" applyNumberFormat="1" applyFont="1" applyFill="1" applyBorder="1" applyAlignment="1">
      <alignment horizontal="center"/>
    </xf>
    <xf numFmtId="3" fontId="8" fillId="0" borderId="4" xfId="0" applyNumberFormat="1" applyFont="1" applyBorder="1" applyAlignment="1">
      <alignment horizontal="center"/>
    </xf>
    <xf numFmtId="0" fontId="17" fillId="0" borderId="6" xfId="0" applyFont="1" applyBorder="1" applyAlignment="1">
      <alignment vertical="top"/>
    </xf>
    <xf numFmtId="0" fontId="17" fillId="0" borderId="6" xfId="0" applyFont="1" applyBorder="1"/>
    <xf numFmtId="0" fontId="11" fillId="0" borderId="4" xfId="0" applyFont="1" applyBorder="1" applyAlignment="1">
      <alignment horizontal="left"/>
    </xf>
    <xf numFmtId="3" fontId="17" fillId="0" borderId="4" xfId="0" applyNumberFormat="1" applyFont="1" applyBorder="1"/>
    <xf numFmtId="0" fontId="11" fillId="0" borderId="4" xfId="0" applyFont="1" applyBorder="1"/>
    <xf numFmtId="0" fontId="17" fillId="0" borderId="4" xfId="0" applyFont="1" applyBorder="1"/>
    <xf numFmtId="3" fontId="17" fillId="0" borderId="4" xfId="0" applyNumberFormat="1" applyFont="1" applyBorder="1" applyAlignment="1">
      <alignment horizontal="right"/>
    </xf>
    <xf numFmtId="0" fontId="5" fillId="0" borderId="4" xfId="0" applyFont="1" applyBorder="1"/>
    <xf numFmtId="3" fontId="11" fillId="0" borderId="4" xfId="0" applyNumberFormat="1" applyFont="1" applyBorder="1" applyAlignment="1">
      <alignment horizontal="right"/>
    </xf>
    <xf numFmtId="3" fontId="11" fillId="0" borderId="4" xfId="0" applyNumberFormat="1" applyFont="1" applyBorder="1"/>
    <xf numFmtId="0" fontId="21" fillId="0" borderId="6" xfId="0" applyFont="1" applyBorder="1"/>
    <xf numFmtId="0" fontId="22" fillId="0" borderId="0" xfId="0" applyFont="1"/>
    <xf numFmtId="0" fontId="22" fillId="0" borderId="0" xfId="0" applyFont="1" applyAlignment="1">
      <alignment horizontal="center"/>
    </xf>
    <xf numFmtId="3" fontId="11" fillId="0" borderId="6" xfId="0" applyNumberFormat="1" applyFont="1" applyBorder="1"/>
    <xf numFmtId="3" fontId="17" fillId="0" borderId="6" xfId="0" applyNumberFormat="1" applyFont="1" applyBorder="1" applyAlignment="1">
      <alignment horizontal="right"/>
    </xf>
    <xf numFmtId="0" fontId="23" fillId="0" borderId="0" xfId="0" applyFont="1"/>
    <xf numFmtId="0" fontId="23" fillId="0" borderId="0" xfId="0" applyFont="1" applyAlignment="1">
      <alignment horizontal="center"/>
    </xf>
    <xf numFmtId="0" fontId="11" fillId="6" borderId="6" xfId="0" applyFont="1" applyFill="1" applyBorder="1" applyAlignment="1">
      <alignment horizontal="left" vertical="top"/>
    </xf>
    <xf numFmtId="0" fontId="17" fillId="6" borderId="6" xfId="0" applyFont="1" applyFill="1" applyBorder="1" applyAlignment="1">
      <alignment vertical="top"/>
    </xf>
    <xf numFmtId="0" fontId="11" fillId="6" borderId="6" xfId="0" applyFont="1" applyFill="1" applyBorder="1" applyAlignment="1">
      <alignment horizontal="left"/>
    </xf>
    <xf numFmtId="0" fontId="17" fillId="6" borderId="6" xfId="0" applyFont="1" applyFill="1" applyBorder="1"/>
    <xf numFmtId="3" fontId="11" fillId="6" borderId="4" xfId="0" applyNumberFormat="1" applyFont="1" applyFill="1" applyBorder="1"/>
    <xf numFmtId="3" fontId="17" fillId="6" borderId="4" xfId="0" applyNumberFormat="1" applyFont="1" applyFill="1" applyBorder="1" applyAlignment="1">
      <alignment horizontal="right"/>
    </xf>
    <xf numFmtId="3" fontId="8" fillId="0" borderId="4" xfId="0" applyNumberFormat="1" applyFont="1" applyBorder="1"/>
    <xf numFmtId="0" fontId="14" fillId="6" borderId="0" xfId="0" applyFont="1" applyFill="1" applyAlignment="1">
      <alignment horizontal="center" vertical="top"/>
    </xf>
    <xf numFmtId="0" fontId="5" fillId="6" borderId="0" xfId="0" applyFont="1" applyFill="1" applyAlignment="1">
      <alignment vertical="top"/>
    </xf>
    <xf numFmtId="0" fontId="5" fillId="0" borderId="0" xfId="0" applyFont="1" applyAlignment="1">
      <alignment vertical="top"/>
    </xf>
    <xf numFmtId="0" fontId="24" fillId="6" borderId="0" xfId="0" applyFont="1" applyFill="1" applyAlignment="1">
      <alignment horizontal="left" vertical="top"/>
    </xf>
    <xf numFmtId="0" fontId="22" fillId="6" borderId="0" xfId="0" applyFont="1" applyFill="1" applyAlignment="1">
      <alignment vertical="top"/>
    </xf>
    <xf numFmtId="0" fontId="22" fillId="0" borderId="6" xfId="0" applyFont="1" applyBorder="1" applyAlignment="1">
      <alignment vertical="top"/>
    </xf>
    <xf numFmtId="0" fontId="24" fillId="6" borderId="0" xfId="0" applyFont="1" applyFill="1" applyAlignment="1">
      <alignment vertical="top"/>
    </xf>
    <xf numFmtId="0" fontId="24" fillId="0" borderId="6" xfId="0" applyFont="1" applyBorder="1" applyAlignment="1">
      <alignment vertical="top"/>
    </xf>
    <xf numFmtId="0" fontId="25" fillId="6" borderId="0" xfId="0" applyFont="1" applyFill="1" applyAlignment="1">
      <alignment vertical="top"/>
    </xf>
    <xf numFmtId="0" fontId="25" fillId="0" borderId="0" xfId="0" applyFont="1" applyAlignment="1">
      <alignment vertical="top"/>
    </xf>
    <xf numFmtId="0" fontId="22" fillId="0" borderId="4" xfId="0" applyFont="1" applyBorder="1" applyAlignment="1">
      <alignment vertical="top" wrapText="1"/>
    </xf>
    <xf numFmtId="0" fontId="25" fillId="0" borderId="0" xfId="0" applyFont="1"/>
    <xf numFmtId="0" fontId="5" fillId="0" borderId="4" xfId="0" applyFont="1" applyBorder="1" applyAlignment="1">
      <alignment vertical="top"/>
    </xf>
    <xf numFmtId="0" fontId="19" fillId="0" borderId="4" xfId="0" applyFont="1" applyBorder="1" applyAlignment="1">
      <alignment vertical="top"/>
    </xf>
    <xf numFmtId="0" fontId="19" fillId="0" borderId="0" xfId="0" applyFont="1" applyAlignment="1">
      <alignment vertical="top"/>
    </xf>
    <xf numFmtId="0" fontId="24" fillId="14" borderId="22" xfId="0" applyFont="1" applyFill="1" applyBorder="1" applyAlignment="1">
      <alignment horizontal="center" vertical="center" wrapText="1"/>
    </xf>
    <xf numFmtId="0" fontId="24" fillId="14" borderId="22" xfId="0" applyFont="1" applyFill="1" applyBorder="1" applyAlignment="1">
      <alignment vertical="center" wrapText="1"/>
    </xf>
    <xf numFmtId="0" fontId="24" fillId="2" borderId="22" xfId="0" applyFont="1" applyFill="1" applyBorder="1" applyAlignment="1">
      <alignment vertical="center"/>
    </xf>
    <xf numFmtId="0" fontId="24" fillId="2" borderId="22" xfId="0" applyFont="1" applyFill="1" applyBorder="1" applyAlignment="1">
      <alignment horizontal="left" vertical="center"/>
    </xf>
    <xf numFmtId="170" fontId="24" fillId="15" borderId="22" xfId="0" applyNumberFormat="1" applyFont="1" applyFill="1" applyBorder="1" applyAlignment="1">
      <alignment horizontal="right" vertical="center" wrapText="1"/>
    </xf>
    <xf numFmtId="0" fontId="24" fillId="2" borderId="22" xfId="0" applyFont="1" applyFill="1" applyBorder="1" applyAlignment="1">
      <alignment horizontal="center" vertical="center"/>
    </xf>
    <xf numFmtId="0" fontId="24" fillId="2" borderId="22" xfId="0" applyFont="1" applyFill="1" applyBorder="1" applyAlignment="1">
      <alignment horizontal="center" vertical="center" wrapText="1"/>
    </xf>
    <xf numFmtId="0" fontId="25" fillId="0" borderId="0" xfId="0" applyFont="1" applyAlignment="1">
      <alignment vertical="center"/>
    </xf>
    <xf numFmtId="0" fontId="22" fillId="0" borderId="4" xfId="0" applyFont="1" applyBorder="1"/>
    <xf numFmtId="0" fontId="25" fillId="6" borderId="1" xfId="0" applyFont="1" applyFill="1" applyBorder="1"/>
    <xf numFmtId="0" fontId="22" fillId="6" borderId="23" xfId="0" applyFont="1" applyFill="1" applyBorder="1" applyAlignment="1">
      <alignment horizontal="center"/>
    </xf>
    <xf numFmtId="0" fontId="22" fillId="0" borderId="3" xfId="0" applyFont="1" applyBorder="1" applyAlignment="1">
      <alignment vertical="top"/>
    </xf>
    <xf numFmtId="0" fontId="22" fillId="0" borderId="6" xfId="0" applyFont="1" applyBorder="1"/>
    <xf numFmtId="0" fontId="22" fillId="6" borderId="24" xfId="0" applyFont="1" applyFill="1" applyBorder="1" applyAlignment="1">
      <alignment horizontal="center"/>
    </xf>
    <xf numFmtId="0" fontId="25" fillId="0" borderId="4" xfId="0" applyFont="1" applyBorder="1"/>
    <xf numFmtId="166" fontId="25" fillId="0" borderId="4" xfId="0" applyNumberFormat="1" applyFont="1" applyBorder="1" applyAlignment="1">
      <alignment horizontal="center"/>
    </xf>
    <xf numFmtId="0" fontId="22" fillId="6" borderId="6" xfId="0" applyFont="1" applyFill="1" applyBorder="1"/>
    <xf numFmtId="3" fontId="22" fillId="6" borderId="6" xfId="0" applyNumberFormat="1" applyFont="1" applyFill="1" applyBorder="1" applyAlignment="1">
      <alignment horizontal="center"/>
    </xf>
    <xf numFmtId="0" fontId="25" fillId="0" borderId="6" xfId="0" applyFont="1" applyBorder="1"/>
    <xf numFmtId="0" fontId="25" fillId="5" borderId="4" xfId="0" applyFont="1" applyFill="1" applyBorder="1"/>
    <xf numFmtId="171" fontId="25" fillId="0" borderId="4" xfId="0" applyNumberFormat="1" applyFont="1" applyBorder="1"/>
    <xf numFmtId="3" fontId="25" fillId="0" borderId="4" xfId="0" applyNumberFormat="1" applyFont="1" applyBorder="1" applyAlignment="1">
      <alignment horizontal="center" vertical="top"/>
    </xf>
    <xf numFmtId="0" fontId="25" fillId="5" borderId="6" xfId="0" applyFont="1" applyFill="1" applyBorder="1"/>
    <xf numFmtId="171" fontId="25" fillId="0" borderId="6" xfId="0" applyNumberFormat="1" applyFont="1" applyBorder="1"/>
    <xf numFmtId="3" fontId="17" fillId="0" borderId="4" xfId="0" applyNumberFormat="1" applyFont="1" applyBorder="1" applyAlignment="1">
      <alignment horizontal="center" vertical="top"/>
    </xf>
    <xf numFmtId="0" fontId="22" fillId="6" borderId="0" xfId="0" applyFont="1" applyFill="1" applyAlignment="1">
      <alignment horizontal="center"/>
    </xf>
    <xf numFmtId="0" fontId="25" fillId="6" borderId="6" xfId="0" applyFont="1" applyFill="1" applyBorder="1"/>
    <xf numFmtId="0" fontId="25" fillId="6" borderId="4" xfId="0" applyFont="1" applyFill="1" applyBorder="1"/>
    <xf numFmtId="3" fontId="25" fillId="6" borderId="4" xfId="0" applyNumberFormat="1" applyFont="1" applyFill="1" applyBorder="1" applyAlignment="1">
      <alignment horizontal="center" vertical="top"/>
    </xf>
    <xf numFmtId="0" fontId="25" fillId="6" borderId="0" xfId="0" applyFont="1" applyFill="1"/>
    <xf numFmtId="0" fontId="22" fillId="6" borderId="4" xfId="0" applyFont="1" applyFill="1" applyBorder="1"/>
    <xf numFmtId="3" fontId="17" fillId="6" borderId="4" xfId="0" applyNumberFormat="1" applyFont="1" applyFill="1" applyBorder="1" applyAlignment="1">
      <alignment horizontal="center" vertical="top"/>
    </xf>
    <xf numFmtId="0" fontId="22" fillId="0" borderId="21" xfId="0" applyFont="1" applyBorder="1"/>
    <xf numFmtId="0" fontId="22" fillId="0" borderId="25" xfId="0" applyFont="1" applyBorder="1" applyAlignment="1">
      <alignment horizontal="center"/>
    </xf>
    <xf numFmtId="0" fontId="22" fillId="6" borderId="26" xfId="0" applyFont="1" applyFill="1" applyBorder="1"/>
    <xf numFmtId="0" fontId="22" fillId="6" borderId="1" xfId="0" applyFont="1" applyFill="1" applyBorder="1"/>
    <xf numFmtId="0" fontId="22" fillId="0" borderId="1" xfId="0" applyFont="1" applyBorder="1" applyAlignment="1">
      <alignment horizontal="left"/>
    </xf>
    <xf numFmtId="171" fontId="22" fillId="6" borderId="1" xfId="0" applyNumberFormat="1" applyFont="1" applyFill="1" applyBorder="1" applyAlignment="1">
      <alignment horizontal="right"/>
    </xf>
    <xf numFmtId="0" fontId="22" fillId="0" borderId="1" xfId="0" applyFont="1" applyBorder="1" applyAlignment="1">
      <alignment horizontal="center"/>
    </xf>
    <xf numFmtId="0" fontId="22" fillId="6" borderId="9" xfId="0" applyFont="1" applyFill="1" applyBorder="1" applyAlignment="1">
      <alignment horizontal="center"/>
    </xf>
    <xf numFmtId="0" fontId="22" fillId="6" borderId="23" xfId="0" applyFont="1" applyFill="1" applyBorder="1"/>
    <xf numFmtId="0" fontId="22" fillId="0" borderId="4" xfId="0" applyFont="1" applyBorder="1" applyAlignment="1">
      <alignment horizontal="left"/>
    </xf>
    <xf numFmtId="171" fontId="22" fillId="6" borderId="4" xfId="0" applyNumberFormat="1" applyFont="1" applyFill="1" applyBorder="1" applyAlignment="1">
      <alignment horizontal="right"/>
    </xf>
    <xf numFmtId="0" fontId="22" fillId="0" borderId="4" xfId="0" applyFont="1" applyBorder="1" applyAlignment="1">
      <alignment horizontal="center"/>
    </xf>
    <xf numFmtId="0" fontId="22" fillId="6" borderId="5" xfId="0" applyFont="1" applyFill="1" applyBorder="1" applyAlignment="1">
      <alignment horizontal="center"/>
    </xf>
    <xf numFmtId="0" fontId="22" fillId="6" borderId="4" xfId="0" applyFont="1" applyFill="1" applyBorder="1" applyAlignment="1">
      <alignment horizontal="left" vertical="top"/>
    </xf>
    <xf numFmtId="171" fontId="22" fillId="0" borderId="4" xfId="0" applyNumberFormat="1" applyFont="1" applyBorder="1" applyAlignment="1">
      <alignment horizontal="right"/>
    </xf>
    <xf numFmtId="3" fontId="22" fillId="0" borderId="4" xfId="0" applyNumberFormat="1" applyFont="1" applyBorder="1" applyAlignment="1">
      <alignment horizontal="center"/>
    </xf>
    <xf numFmtId="0" fontId="22" fillId="0" borderId="6" xfId="0" applyFont="1" applyBorder="1" applyAlignment="1">
      <alignment horizontal="left" vertical="center"/>
    </xf>
    <xf numFmtId="171" fontId="22" fillId="0" borderId="6" xfId="0" applyNumberFormat="1" applyFont="1" applyBorder="1" applyAlignment="1">
      <alignment horizontal="right"/>
    </xf>
    <xf numFmtId="0" fontId="22" fillId="6" borderId="4" xfId="0" applyFont="1" applyFill="1" applyBorder="1" applyAlignment="1">
      <alignment horizontal="center"/>
    </xf>
    <xf numFmtId="3" fontId="25" fillId="0" borderId="4" xfId="0" applyNumberFormat="1" applyFont="1" applyBorder="1" applyAlignment="1">
      <alignment horizontal="center"/>
    </xf>
    <xf numFmtId="3" fontId="25" fillId="0" borderId="6" xfId="0" applyNumberFormat="1" applyFont="1" applyBorder="1" applyAlignment="1">
      <alignment horizontal="center"/>
    </xf>
    <xf numFmtId="171" fontId="25" fillId="0" borderId="4" xfId="0" applyNumberFormat="1" applyFont="1" applyBorder="1" applyAlignment="1">
      <alignment horizontal="right"/>
    </xf>
    <xf numFmtId="0" fontId="25" fillId="6" borderId="23" xfId="0" applyFont="1" applyFill="1" applyBorder="1"/>
    <xf numFmtId="171" fontId="25" fillId="0" borderId="6" xfId="0" applyNumberFormat="1" applyFont="1" applyBorder="1" applyAlignment="1">
      <alignment horizontal="right"/>
    </xf>
    <xf numFmtId="0" fontId="22" fillId="6" borderId="12" xfId="0" applyFont="1" applyFill="1" applyBorder="1" applyAlignment="1">
      <alignment horizontal="center"/>
    </xf>
    <xf numFmtId="0" fontId="22" fillId="5" borderId="4" xfId="0" applyFont="1" applyFill="1" applyBorder="1"/>
    <xf numFmtId="171" fontId="25" fillId="6" borderId="4" xfId="0" applyNumberFormat="1" applyFont="1" applyFill="1" applyBorder="1" applyAlignment="1">
      <alignment horizontal="right"/>
    </xf>
    <xf numFmtId="0" fontId="17" fillId="6" borderId="4" xfId="0" applyFont="1" applyFill="1" applyBorder="1"/>
    <xf numFmtId="0" fontId="22" fillId="6" borderId="4" xfId="0" applyFont="1" applyFill="1" applyBorder="1" applyAlignment="1">
      <alignment horizontal="left"/>
    </xf>
    <xf numFmtId="3" fontId="22" fillId="6" borderId="4" xfId="0" applyNumberFormat="1" applyFont="1" applyFill="1" applyBorder="1" applyAlignment="1">
      <alignment horizontal="center"/>
    </xf>
    <xf numFmtId="0" fontId="22" fillId="6" borderId="7" xfId="0" applyFont="1" applyFill="1" applyBorder="1"/>
    <xf numFmtId="0" fontId="22" fillId="0" borderId="7" xfId="0" applyFont="1" applyBorder="1"/>
    <xf numFmtId="0" fontId="25" fillId="0" borderId="7" xfId="0" applyFont="1" applyBorder="1"/>
    <xf numFmtId="0" fontId="22" fillId="0" borderId="7" xfId="0" applyFont="1" applyBorder="1" applyAlignment="1">
      <alignment horizontal="left"/>
    </xf>
    <xf numFmtId="171" fontId="25" fillId="0" borderId="7" xfId="0" applyNumberFormat="1" applyFont="1" applyBorder="1" applyAlignment="1">
      <alignment horizontal="right"/>
    </xf>
    <xf numFmtId="0" fontId="22" fillId="6" borderId="7" xfId="0" applyFont="1" applyFill="1" applyBorder="1" applyAlignment="1">
      <alignment horizontal="center"/>
    </xf>
    <xf numFmtId="0" fontId="22" fillId="0" borderId="7" xfId="0" applyFont="1" applyBorder="1" applyAlignment="1">
      <alignment horizontal="center"/>
    </xf>
    <xf numFmtId="0" fontId="22" fillId="6" borderId="8" xfId="0" applyFont="1" applyFill="1" applyBorder="1" applyAlignment="1">
      <alignment horizontal="center"/>
    </xf>
    <xf numFmtId="0" fontId="22" fillId="6" borderId="26" xfId="0" applyFont="1" applyFill="1" applyBorder="1" applyAlignment="1">
      <alignment horizontal="left" vertical="top"/>
    </xf>
    <xf numFmtId="0" fontId="22" fillId="0" borderId="1" xfId="0" applyFont="1" applyBorder="1" applyAlignment="1">
      <alignment horizontal="left" vertical="top"/>
    </xf>
    <xf numFmtId="0" fontId="22" fillId="6" borderId="1" xfId="0" applyFont="1" applyFill="1" applyBorder="1" applyAlignment="1">
      <alignment horizontal="left"/>
    </xf>
    <xf numFmtId="171" fontId="22" fillId="0" borderId="1" xfId="0" applyNumberFormat="1" applyFont="1" applyBorder="1" applyAlignment="1">
      <alignment horizontal="right" vertical="top"/>
    </xf>
    <xf numFmtId="0" fontId="22" fillId="6" borderId="1" xfId="0" applyFont="1" applyFill="1" applyBorder="1" applyAlignment="1">
      <alignment horizontal="left" vertical="top"/>
    </xf>
    <xf numFmtId="4" fontId="22" fillId="0" borderId="1" xfId="0" applyNumberFormat="1" applyFont="1" applyBorder="1" applyAlignment="1">
      <alignment horizontal="center"/>
    </xf>
    <xf numFmtId="4" fontId="22" fillId="6" borderId="9" xfId="0" applyNumberFormat="1" applyFont="1" applyFill="1" applyBorder="1" applyAlignment="1">
      <alignment horizontal="center"/>
    </xf>
    <xf numFmtId="0" fontId="22" fillId="6" borderId="23" xfId="0" applyFont="1" applyFill="1" applyBorder="1" applyAlignment="1">
      <alignment horizontal="left" vertical="top"/>
    </xf>
    <xf numFmtId="0" fontId="22" fillId="0" borderId="4" xfId="0" applyFont="1" applyBorder="1" applyAlignment="1">
      <alignment horizontal="left" vertical="top"/>
    </xf>
    <xf numFmtId="171" fontId="22" fillId="0" borderId="4" xfId="0" applyNumberFormat="1" applyFont="1" applyBorder="1" applyAlignment="1">
      <alignment horizontal="right" vertical="top"/>
    </xf>
    <xf numFmtId="1" fontId="25" fillId="0" borderId="6" xfId="0" applyNumberFormat="1" applyFont="1" applyBorder="1" applyAlignment="1">
      <alignment horizontal="center"/>
    </xf>
    <xf numFmtId="171" fontId="22" fillId="6" borderId="4" xfId="0" applyNumberFormat="1" applyFont="1" applyFill="1" applyBorder="1" applyAlignment="1">
      <alignment horizontal="right" vertical="top"/>
    </xf>
    <xf numFmtId="9" fontId="22" fillId="0" borderId="4" xfId="0" applyNumberFormat="1" applyFont="1" applyBorder="1" applyAlignment="1">
      <alignment horizontal="center"/>
    </xf>
    <xf numFmtId="0" fontId="25" fillId="0" borderId="4" xfId="0" applyFont="1" applyBorder="1" applyAlignment="1">
      <alignment horizontal="left"/>
    </xf>
    <xf numFmtId="0" fontId="25" fillId="0" borderId="6" xfId="0" applyFont="1" applyBorder="1" applyAlignment="1">
      <alignment horizontal="left"/>
    </xf>
    <xf numFmtId="0" fontId="25" fillId="0" borderId="4" xfId="0" applyFont="1" applyBorder="1" applyAlignment="1">
      <alignment vertical="top"/>
    </xf>
    <xf numFmtId="1" fontId="25" fillId="0" borderId="4" xfId="0" applyNumberFormat="1" applyFont="1" applyBorder="1" applyAlignment="1">
      <alignment horizontal="center"/>
    </xf>
    <xf numFmtId="9" fontId="25" fillId="0" borderId="4" xfId="0" applyNumberFormat="1" applyFont="1" applyBorder="1" applyAlignment="1">
      <alignment horizontal="center" vertical="top"/>
    </xf>
    <xf numFmtId="1" fontId="25" fillId="0" borderId="4" xfId="0" applyNumberFormat="1" applyFont="1" applyBorder="1" applyAlignment="1">
      <alignment horizontal="center" vertical="top"/>
    </xf>
    <xf numFmtId="0" fontId="25" fillId="0" borderId="6" xfId="0" applyFont="1" applyBorder="1" applyAlignment="1">
      <alignment vertical="top"/>
    </xf>
    <xf numFmtId="171" fontId="22" fillId="6" borderId="6" xfId="0" applyNumberFormat="1" applyFont="1" applyFill="1" applyBorder="1" applyAlignment="1">
      <alignment horizontal="right"/>
    </xf>
    <xf numFmtId="0" fontId="25" fillId="6" borderId="6" xfId="0" applyFont="1" applyFill="1" applyBorder="1" applyAlignment="1">
      <alignment vertical="top"/>
    </xf>
    <xf numFmtId="172" fontId="27" fillId="0" borderId="4" xfId="0" applyNumberFormat="1" applyFont="1" applyBorder="1" applyAlignment="1">
      <alignment horizontal="center"/>
    </xf>
    <xf numFmtId="3" fontId="28" fillId="0" borderId="4" xfId="0" applyNumberFormat="1" applyFont="1" applyBorder="1" applyAlignment="1">
      <alignment horizontal="center"/>
    </xf>
    <xf numFmtId="0" fontId="28" fillId="0" borderId="4" xfId="0" applyFont="1" applyBorder="1" applyAlignment="1">
      <alignment horizontal="center"/>
    </xf>
    <xf numFmtId="4" fontId="22" fillId="0" borderId="4" xfId="0" applyNumberFormat="1" applyFont="1" applyBorder="1" applyAlignment="1">
      <alignment horizontal="center"/>
    </xf>
    <xf numFmtId="0" fontId="25" fillId="6" borderId="27" xfId="0" applyFont="1" applyFill="1" applyBorder="1" applyAlignment="1">
      <alignment vertical="top"/>
    </xf>
    <xf numFmtId="171" fontId="22" fillId="0" borderId="28" xfId="0" applyNumberFormat="1" applyFont="1" applyBorder="1" applyAlignment="1">
      <alignment horizontal="right"/>
    </xf>
    <xf numFmtId="9" fontId="22" fillId="0" borderId="7" xfId="0" applyNumberFormat="1" applyFont="1" applyBorder="1" applyAlignment="1">
      <alignment horizontal="center"/>
    </xf>
    <xf numFmtId="0" fontId="22" fillId="0" borderId="1" xfId="0" applyFont="1" applyBorder="1"/>
    <xf numFmtId="171" fontId="22" fillId="0" borderId="1" xfId="0" applyNumberFormat="1" applyFont="1" applyBorder="1" applyAlignment="1">
      <alignment horizontal="right"/>
    </xf>
    <xf numFmtId="9" fontId="22" fillId="0" borderId="1" xfId="0" applyNumberFormat="1" applyFont="1" applyBorder="1" applyAlignment="1">
      <alignment horizontal="center"/>
    </xf>
    <xf numFmtId="0" fontId="22" fillId="0" borderId="29" xfId="0" applyFont="1" applyBorder="1" applyAlignment="1">
      <alignment horizontal="center"/>
    </xf>
    <xf numFmtId="0" fontId="22" fillId="6" borderId="23" xfId="0" applyFont="1" applyFill="1" applyBorder="1" applyAlignment="1">
      <alignment horizontal="left"/>
    </xf>
    <xf numFmtId="0" fontId="22" fillId="0" borderId="6" xfId="0" applyFont="1" applyBorder="1" applyAlignment="1">
      <alignment horizontal="center"/>
    </xf>
    <xf numFmtId="0" fontId="22" fillId="0" borderId="30" xfId="0" applyFont="1" applyBorder="1" applyAlignment="1">
      <alignment horizontal="center"/>
    </xf>
    <xf numFmtId="0" fontId="22" fillId="6" borderId="7" xfId="0" applyFont="1" applyFill="1" applyBorder="1" applyAlignment="1">
      <alignment horizontal="left"/>
    </xf>
    <xf numFmtId="0" fontId="22" fillId="6" borderId="31" xfId="0" applyFont="1" applyFill="1" applyBorder="1" applyAlignment="1">
      <alignment horizontal="left"/>
    </xf>
    <xf numFmtId="171" fontId="22" fillId="0" borderId="7" xfId="0" applyNumberFormat="1" applyFont="1" applyBorder="1" applyAlignment="1">
      <alignment horizontal="right"/>
    </xf>
    <xf numFmtId="0" fontId="22" fillId="0" borderId="28" xfId="0" applyFont="1" applyBorder="1" applyAlignment="1">
      <alignment horizontal="center"/>
    </xf>
    <xf numFmtId="0" fontId="22" fillId="6" borderId="26" xfId="0" applyFont="1" applyFill="1" applyBorder="1" applyAlignment="1">
      <alignment horizontal="left"/>
    </xf>
    <xf numFmtId="2" fontId="22" fillId="0" borderId="7" xfId="0" applyNumberFormat="1" applyFont="1" applyBorder="1" applyAlignment="1">
      <alignment horizontal="center"/>
    </xf>
    <xf numFmtId="3" fontId="22" fillId="0" borderId="1" xfId="0" applyNumberFormat="1" applyFont="1" applyBorder="1" applyAlignment="1">
      <alignment horizontal="center"/>
    </xf>
    <xf numFmtId="1" fontId="22" fillId="0" borderId="1" xfId="0" applyNumberFormat="1" applyFont="1" applyBorder="1" applyAlignment="1">
      <alignment horizontal="center"/>
    </xf>
    <xf numFmtId="3" fontId="22" fillId="0" borderId="1" xfId="0" applyNumberFormat="1" applyFont="1" applyBorder="1" applyAlignment="1">
      <alignment horizontal="center" vertical="top"/>
    </xf>
    <xf numFmtId="1" fontId="22" fillId="0" borderId="4" xfId="0" applyNumberFormat="1" applyFont="1" applyBorder="1" applyAlignment="1">
      <alignment horizontal="center"/>
    </xf>
    <xf numFmtId="3" fontId="22" fillId="0" borderId="4" xfId="0" applyNumberFormat="1" applyFont="1" applyBorder="1" applyAlignment="1">
      <alignment horizontal="center" vertical="top"/>
    </xf>
    <xf numFmtId="1" fontId="22" fillId="0" borderId="4" xfId="0" applyNumberFormat="1" applyFont="1" applyBorder="1" applyAlignment="1">
      <alignment horizontal="center" vertical="top"/>
    </xf>
    <xf numFmtId="9" fontId="25" fillId="0" borderId="5" xfId="0" applyNumberFormat="1" applyFont="1" applyBorder="1" applyAlignment="1">
      <alignment horizontal="right" vertical="top"/>
    </xf>
    <xf numFmtId="3" fontId="25" fillId="6" borderId="4" xfId="0" applyNumberFormat="1" applyFont="1" applyFill="1" applyBorder="1" applyAlignment="1">
      <alignment horizontal="center"/>
    </xf>
    <xf numFmtId="0" fontId="25" fillId="6" borderId="7" xfId="0" applyFont="1" applyFill="1" applyBorder="1"/>
    <xf numFmtId="0" fontId="25" fillId="0" borderId="7" xfId="0" applyFont="1" applyBorder="1" applyAlignment="1">
      <alignment horizontal="left"/>
    </xf>
    <xf numFmtId="3" fontId="25" fillId="0" borderId="7" xfId="0" applyNumberFormat="1" applyFont="1" applyBorder="1" applyAlignment="1">
      <alignment horizontal="center"/>
    </xf>
    <xf numFmtId="1" fontId="25" fillId="0" borderId="7" xfId="0" applyNumberFormat="1" applyFont="1" applyBorder="1" applyAlignment="1">
      <alignment horizontal="center"/>
    </xf>
    <xf numFmtId="3" fontId="25" fillId="0" borderId="7" xfId="0" applyNumberFormat="1" applyFont="1" applyBorder="1" applyAlignment="1">
      <alignment horizontal="center" vertical="top"/>
    </xf>
    <xf numFmtId="9" fontId="25" fillId="0" borderId="7" xfId="0" applyNumberFormat="1" applyFont="1" applyBorder="1" applyAlignment="1">
      <alignment horizontal="center" vertical="top"/>
    </xf>
    <xf numFmtId="9" fontId="25" fillId="0" borderId="8" xfId="0" applyNumberFormat="1" applyFont="1" applyBorder="1" applyAlignment="1">
      <alignment horizontal="right" vertical="top"/>
    </xf>
    <xf numFmtId="0" fontId="25" fillId="0" borderId="0" xfId="0" applyFont="1" applyAlignment="1">
      <alignment horizontal="center"/>
    </xf>
    <xf numFmtId="0" fontId="25" fillId="0" borderId="0" xfId="0" applyFont="1" applyAlignment="1">
      <alignment horizontal="left"/>
    </xf>
    <xf numFmtId="170" fontId="25" fillId="0" borderId="0" xfId="0" applyNumberFormat="1" applyFont="1" applyAlignment="1">
      <alignment horizontal="right"/>
    </xf>
    <xf numFmtId="170" fontId="25" fillId="0" borderId="0" xfId="0" applyNumberFormat="1" applyFont="1"/>
    <xf numFmtId="0" fontId="18" fillId="22" borderId="0" xfId="0" applyFont="1" applyFill="1" applyAlignment="1">
      <alignment horizontal="center"/>
    </xf>
    <xf numFmtId="0" fontId="17" fillId="0" borderId="0" xfId="0" applyFont="1"/>
    <xf numFmtId="0" fontId="22" fillId="0" borderId="36" xfId="0" applyFont="1" applyBorder="1" applyAlignment="1">
      <alignment horizontal="left"/>
    </xf>
    <xf numFmtId="0" fontId="22" fillId="0" borderId="36" xfId="0" applyFont="1" applyBorder="1"/>
    <xf numFmtId="171" fontId="22" fillId="0" borderId="36" xfId="0" applyNumberFormat="1" applyFont="1" applyBorder="1" applyAlignment="1">
      <alignment horizontal="right"/>
    </xf>
    <xf numFmtId="3" fontId="22" fillId="0" borderId="37" xfId="0" applyNumberFormat="1" applyFont="1" applyBorder="1" applyAlignment="1">
      <alignment horizontal="right"/>
    </xf>
    <xf numFmtId="3" fontId="22" fillId="0" borderId="39" xfId="0" applyNumberFormat="1" applyFont="1" applyBorder="1" applyAlignment="1">
      <alignment horizontal="right"/>
    </xf>
    <xf numFmtId="0" fontId="28" fillId="0" borderId="0" xfId="0" applyFont="1" applyAlignment="1">
      <alignment horizontal="left"/>
    </xf>
    <xf numFmtId="0" fontId="22" fillId="0" borderId="39" xfId="0" applyFont="1" applyBorder="1" applyAlignment="1">
      <alignment horizontal="right"/>
    </xf>
    <xf numFmtId="3" fontId="22" fillId="0" borderId="40" xfId="0" applyNumberFormat="1" applyFont="1" applyBorder="1" applyAlignment="1">
      <alignment horizontal="right"/>
    </xf>
    <xf numFmtId="0" fontId="22" fillId="6" borderId="42" xfId="0" applyFont="1" applyFill="1" applyBorder="1" applyAlignment="1">
      <alignment horizontal="left"/>
    </xf>
    <xf numFmtId="0" fontId="22" fillId="0" borderId="42" xfId="0" applyFont="1" applyBorder="1" applyAlignment="1">
      <alignment horizontal="left"/>
    </xf>
    <xf numFmtId="171" fontId="22" fillId="0" borderId="42" xfId="0" applyNumberFormat="1" applyFont="1" applyBorder="1" applyAlignment="1">
      <alignment horizontal="right"/>
    </xf>
    <xf numFmtId="3" fontId="22" fillId="0" borderId="43" xfId="0" applyNumberFormat="1" applyFont="1" applyBorder="1" applyAlignment="1">
      <alignment horizontal="right"/>
    </xf>
    <xf numFmtId="0" fontId="22" fillId="6" borderId="6" xfId="0" applyFont="1" applyFill="1" applyBorder="1" applyAlignment="1">
      <alignment horizontal="left"/>
    </xf>
    <xf numFmtId="0" fontId="22" fillId="0" borderId="21" xfId="0" applyFont="1" applyBorder="1" applyAlignment="1">
      <alignment horizontal="left"/>
    </xf>
    <xf numFmtId="0" fontId="22" fillId="0" borderId="44" xfId="0" applyFont="1" applyBorder="1"/>
    <xf numFmtId="0" fontId="22" fillId="0" borderId="39" xfId="0" applyFont="1" applyBorder="1"/>
    <xf numFmtId="0" fontId="22" fillId="0" borderId="40" xfId="0" applyFont="1" applyBorder="1"/>
    <xf numFmtId="0" fontId="22" fillId="0" borderId="37" xfId="0" applyFont="1" applyBorder="1"/>
    <xf numFmtId="171" fontId="22" fillId="0" borderId="21" xfId="0" applyNumberFormat="1" applyFont="1" applyBorder="1" applyAlignment="1">
      <alignment horizontal="right"/>
    </xf>
    <xf numFmtId="0" fontId="22" fillId="0" borderId="45" xfId="0" applyFont="1" applyBorder="1"/>
    <xf numFmtId="0" fontId="22" fillId="0" borderId="42" xfId="0" applyFont="1" applyBorder="1"/>
    <xf numFmtId="0" fontId="22" fillId="0" borderId="43" xfId="0" applyFont="1" applyBorder="1"/>
    <xf numFmtId="0" fontId="22" fillId="0" borderId="6" xfId="0" applyFont="1" applyBorder="1" applyAlignment="1">
      <alignment horizontal="left"/>
    </xf>
    <xf numFmtId="1" fontId="22" fillId="0" borderId="44" xfId="0" applyNumberFormat="1" applyFont="1" applyBorder="1"/>
    <xf numFmtId="1" fontId="22" fillId="0" borderId="39" xfId="0" applyNumberFormat="1" applyFont="1" applyBorder="1"/>
    <xf numFmtId="4" fontId="17" fillId="0" borderId="0" xfId="0" applyNumberFormat="1" applyFont="1"/>
    <xf numFmtId="1" fontId="22" fillId="0" borderId="40" xfId="0" applyNumberFormat="1" applyFont="1" applyBorder="1"/>
    <xf numFmtId="3" fontId="22" fillId="0" borderId="40" xfId="0" applyNumberFormat="1" applyFont="1" applyBorder="1"/>
    <xf numFmtId="0" fontId="28" fillId="22" borderId="47" xfId="0" applyFont="1" applyFill="1" applyBorder="1"/>
    <xf numFmtId="0" fontId="24" fillId="10" borderId="48" xfId="0" applyFont="1" applyFill="1" applyBorder="1"/>
    <xf numFmtId="0" fontId="24" fillId="10" borderId="49" xfId="0" applyFont="1" applyFill="1" applyBorder="1"/>
    <xf numFmtId="0" fontId="22" fillId="6" borderId="36" xfId="0" applyFont="1" applyFill="1" applyBorder="1" applyAlignment="1">
      <alignment horizontal="left"/>
    </xf>
    <xf numFmtId="0" fontId="22" fillId="0" borderId="50" xfId="0" applyFont="1" applyBorder="1"/>
    <xf numFmtId="0" fontId="22" fillId="0" borderId="51" xfId="0" applyFont="1" applyBorder="1"/>
    <xf numFmtId="0" fontId="22" fillId="0" borderId="51" xfId="0" applyFont="1" applyBorder="1" applyAlignment="1">
      <alignment horizontal="left"/>
    </xf>
    <xf numFmtId="0" fontId="22" fillId="6" borderId="52" xfId="0" applyFont="1" applyFill="1" applyBorder="1" applyAlignment="1">
      <alignment horizontal="left"/>
    </xf>
    <xf numFmtId="4" fontId="22" fillId="0" borderId="39" xfId="0" applyNumberFormat="1" applyFont="1" applyBorder="1"/>
    <xf numFmtId="3" fontId="22" fillId="0" borderId="44" xfId="0" applyNumberFormat="1" applyFont="1" applyBorder="1"/>
    <xf numFmtId="3" fontId="22" fillId="0" borderId="4" xfId="0" applyNumberFormat="1" applyFont="1" applyBorder="1"/>
    <xf numFmtId="0" fontId="22" fillId="0" borderId="53" xfId="0" applyFont="1" applyBorder="1"/>
    <xf numFmtId="0" fontId="22" fillId="0" borderId="54" xfId="0" applyFont="1" applyBorder="1"/>
    <xf numFmtId="0" fontId="27" fillId="0" borderId="0" xfId="0" applyFont="1"/>
    <xf numFmtId="170" fontId="27" fillId="0" borderId="0" xfId="0" applyNumberFormat="1" applyFont="1" applyAlignment="1">
      <alignment horizontal="right"/>
    </xf>
    <xf numFmtId="170" fontId="17" fillId="0" borderId="0" xfId="0" applyNumberFormat="1" applyFont="1" applyAlignment="1">
      <alignment horizontal="right"/>
    </xf>
    <xf numFmtId="170" fontId="5" fillId="0" borderId="0" xfId="0" applyNumberFormat="1" applyFont="1" applyAlignment="1">
      <alignment horizontal="right"/>
    </xf>
    <xf numFmtId="0" fontId="2" fillId="3" borderId="22" xfId="0" quotePrefix="1" applyFont="1" applyFill="1" applyBorder="1" applyAlignment="1">
      <alignment horizontal="left"/>
    </xf>
    <xf numFmtId="0" fontId="1" fillId="3" borderId="22" xfId="0" applyFont="1" applyFill="1" applyBorder="1" applyAlignment="1">
      <alignment horizontal="left"/>
    </xf>
    <xf numFmtId="0" fontId="1" fillId="7" borderId="22" xfId="0" applyFont="1" applyFill="1" applyBorder="1" applyAlignment="1">
      <alignment horizontal="left"/>
    </xf>
    <xf numFmtId="167" fontId="2" fillId="0" borderId="22" xfId="0" applyNumberFormat="1" applyFont="1" applyBorder="1"/>
    <xf numFmtId="10" fontId="2" fillId="0" borderId="0" xfId="0" applyNumberFormat="1" applyFont="1" applyAlignment="1">
      <alignment horizontal="center"/>
    </xf>
    <xf numFmtId="0" fontId="2" fillId="0" borderId="22" xfId="0" quotePrefix="1" applyFont="1" applyBorder="1" applyAlignment="1">
      <alignment horizontal="left"/>
    </xf>
    <xf numFmtId="167" fontId="2" fillId="0" borderId="55" xfId="0" applyNumberFormat="1" applyFont="1" applyBorder="1"/>
    <xf numFmtId="166" fontId="2" fillId="0" borderId="18" xfId="0" applyNumberFormat="1" applyFont="1" applyBorder="1" applyAlignment="1">
      <alignment horizontal="center"/>
    </xf>
    <xf numFmtId="166" fontId="2" fillId="0" borderId="22" xfId="0" applyNumberFormat="1" applyFont="1" applyBorder="1" applyAlignment="1">
      <alignment horizontal="center"/>
    </xf>
    <xf numFmtId="10" fontId="2" fillId="0" borderId="22" xfId="0" applyNumberFormat="1" applyFont="1" applyBorder="1" applyAlignment="1">
      <alignment horizontal="center"/>
    </xf>
    <xf numFmtId="166" fontId="2" fillId="0" borderId="0" xfId="0" applyNumberFormat="1" applyFont="1" applyAlignment="1">
      <alignment horizontal="center"/>
    </xf>
    <xf numFmtId="166" fontId="2" fillId="0" borderId="55" xfId="0" applyNumberFormat="1" applyFont="1" applyBorder="1" applyAlignment="1">
      <alignment horizontal="center"/>
    </xf>
    <xf numFmtId="10" fontId="2" fillId="0" borderId="55" xfId="0" applyNumberFormat="1" applyFont="1" applyBorder="1" applyAlignment="1">
      <alignment horizontal="center"/>
    </xf>
    <xf numFmtId="167" fontId="2" fillId="0" borderId="18" xfId="0" applyNumberFormat="1" applyFont="1" applyBorder="1"/>
    <xf numFmtId="166" fontId="8" fillId="0" borderId="22" xfId="0" applyNumberFormat="1" applyFont="1" applyBorder="1" applyAlignment="1">
      <alignment horizontal="center"/>
    </xf>
    <xf numFmtId="167" fontId="8" fillId="0" borderId="22" xfId="0" applyNumberFormat="1" applyFont="1" applyBorder="1"/>
    <xf numFmtId="166" fontId="8" fillId="0" borderId="18" xfId="0" applyNumberFormat="1" applyFont="1" applyBorder="1" applyAlignment="1">
      <alignment horizontal="center"/>
    </xf>
    <xf numFmtId="166" fontId="2" fillId="0" borderId="17" xfId="0" applyNumberFormat="1" applyFont="1" applyBorder="1" applyAlignment="1">
      <alignment horizontal="center"/>
    </xf>
    <xf numFmtId="10" fontId="2" fillId="0" borderId="18" xfId="0" applyNumberFormat="1" applyFont="1" applyBorder="1" applyAlignment="1">
      <alignment horizontal="center"/>
    </xf>
    <xf numFmtId="166" fontId="1" fillId="0" borderId="0" xfId="0" applyNumberFormat="1" applyFont="1"/>
    <xf numFmtId="41" fontId="1" fillId="0" borderId="22" xfId="0" applyNumberFormat="1" applyFont="1" applyBorder="1"/>
    <xf numFmtId="41" fontId="2" fillId="0" borderId="18" xfId="0" applyNumberFormat="1" applyFont="1" applyBorder="1"/>
    <xf numFmtId="41" fontId="2" fillId="0" borderId="22" xfId="0" applyNumberFormat="1" applyFont="1" applyBorder="1"/>
    <xf numFmtId="41" fontId="8" fillId="0" borderId="22" xfId="0" applyNumberFormat="1" applyFont="1" applyBorder="1"/>
    <xf numFmtId="166" fontId="8" fillId="0" borderId="56" xfId="0" applyNumberFormat="1" applyFont="1" applyBorder="1" applyAlignment="1">
      <alignment horizontal="center"/>
    </xf>
    <xf numFmtId="166" fontId="1" fillId="0" borderId="55" xfId="0" applyNumberFormat="1" applyFont="1" applyBorder="1"/>
    <xf numFmtId="0" fontId="1" fillId="0" borderId="55" xfId="0" applyFont="1" applyBorder="1"/>
    <xf numFmtId="0" fontId="1" fillId="3" borderId="22" xfId="0" applyFont="1" applyFill="1" applyBorder="1"/>
    <xf numFmtId="0" fontId="2" fillId="0" borderId="0" xfId="0" applyFont="1" applyAlignment="1">
      <alignment horizontal="left"/>
    </xf>
    <xf numFmtId="0" fontId="1" fillId="0" borderId="0" xfId="0" applyFont="1" applyAlignment="1">
      <alignment horizontal="left"/>
    </xf>
    <xf numFmtId="10" fontId="2" fillId="0" borderId="17" xfId="0" applyNumberFormat="1" applyFont="1" applyBorder="1" applyAlignment="1">
      <alignment horizontal="center"/>
    </xf>
    <xf numFmtId="41" fontId="1" fillId="0" borderId="0" xfId="0" applyNumberFormat="1" applyFont="1" applyAlignment="1">
      <alignment horizontal="left"/>
    </xf>
    <xf numFmtId="0" fontId="1" fillId="3" borderId="59" xfId="0" applyFont="1" applyFill="1" applyBorder="1" applyAlignment="1">
      <alignment horizontal="left"/>
    </xf>
    <xf numFmtId="0" fontId="2" fillId="3" borderId="60" xfId="0" quotePrefix="1" applyFont="1" applyFill="1" applyBorder="1" applyAlignment="1">
      <alignment horizontal="left"/>
    </xf>
    <xf numFmtId="3" fontId="2" fillId="0" borderId="22" xfId="0" applyNumberFormat="1" applyFont="1" applyBorder="1"/>
    <xf numFmtId="0" fontId="2" fillId="0" borderId="17" xfId="0" quotePrefix="1" applyFont="1" applyBorder="1" applyAlignment="1">
      <alignment horizontal="left"/>
    </xf>
    <xf numFmtId="167" fontId="1" fillId="0" borderId="0" xfId="0" applyNumberFormat="1" applyFont="1"/>
    <xf numFmtId="166" fontId="2" fillId="0" borderId="22" xfId="0" applyNumberFormat="1" applyFont="1" applyBorder="1"/>
    <xf numFmtId="41" fontId="1" fillId="0" borderId="17" xfId="0" applyNumberFormat="1" applyFont="1" applyBorder="1" applyAlignment="1">
      <alignment horizontal="left"/>
    </xf>
    <xf numFmtId="0" fontId="1" fillId="0" borderId="22" xfId="0" applyFont="1" applyBorder="1"/>
    <xf numFmtId="0" fontId="1" fillId="0" borderId="18" xfId="0" applyFont="1" applyBorder="1"/>
    <xf numFmtId="0" fontId="14" fillId="25" borderId="4" xfId="0" applyFont="1" applyFill="1" applyBorder="1" applyAlignment="1">
      <alignment horizontal="center" vertical="top"/>
    </xf>
    <xf numFmtId="0" fontId="14" fillId="25" borderId="23" xfId="0" applyFont="1" applyFill="1" applyBorder="1" applyAlignment="1">
      <alignment horizontal="center" vertical="top"/>
    </xf>
    <xf numFmtId="0" fontId="29" fillId="0" borderId="6" xfId="0" applyFont="1" applyBorder="1" applyAlignment="1">
      <alignment horizontal="left" vertical="top"/>
    </xf>
    <xf numFmtId="166" fontId="7" fillId="0" borderId="4" xfId="0" applyNumberFormat="1" applyFont="1" applyBorder="1" applyAlignment="1">
      <alignment horizontal="center"/>
    </xf>
    <xf numFmtId="0" fontId="2" fillId="3" borderId="22" xfId="0" applyFont="1" applyFill="1" applyBorder="1" applyAlignment="1">
      <alignment horizontal="left"/>
    </xf>
    <xf numFmtId="0" fontId="1" fillId="0" borderId="0" xfId="0" applyFont="1" applyAlignment="1">
      <alignment horizontal="left" wrapText="1"/>
    </xf>
    <xf numFmtId="0" fontId="1" fillId="24" borderId="22" xfId="0" applyFont="1" applyFill="1" applyBorder="1" applyAlignment="1">
      <alignment horizontal="left"/>
    </xf>
    <xf numFmtId="3" fontId="1" fillId="0" borderId="0" xfId="0" applyNumberFormat="1" applyFont="1"/>
    <xf numFmtId="0" fontId="2" fillId="3" borderId="22" xfId="0" quotePrefix="1" applyFont="1" applyFill="1" applyBorder="1"/>
    <xf numFmtId="164" fontId="1" fillId="0" borderId="55" xfId="0" applyNumberFormat="1" applyFont="1" applyBorder="1"/>
    <xf numFmtId="0" fontId="1" fillId="24" borderId="22" xfId="0" applyFont="1" applyFill="1" applyBorder="1"/>
    <xf numFmtId="167" fontId="1" fillId="0" borderId="22" xfId="0" applyNumberFormat="1" applyFont="1" applyBorder="1"/>
    <xf numFmtId="10" fontId="1" fillId="0" borderId="22" xfId="0" applyNumberFormat="1" applyFont="1" applyBorder="1"/>
    <xf numFmtId="0" fontId="2" fillId="0" borderId="17" xfId="0" quotePrefix="1" applyFont="1" applyBorder="1"/>
    <xf numFmtId="0" fontId="1" fillId="7" borderId="22" xfId="0" applyFont="1" applyFill="1" applyBorder="1"/>
    <xf numFmtId="0" fontId="1" fillId="0" borderId="17" xfId="0" applyFont="1" applyBorder="1"/>
    <xf numFmtId="0" fontId="2" fillId="3" borderId="22" xfId="0" applyFont="1" applyFill="1" applyBorder="1"/>
    <xf numFmtId="41" fontId="2" fillId="0" borderId="22" xfId="0" applyNumberFormat="1" applyFont="1" applyBorder="1" applyAlignment="1">
      <alignment horizontal="right"/>
    </xf>
    <xf numFmtId="10" fontId="1" fillId="0" borderId="55" xfId="0" applyNumberFormat="1" applyFont="1" applyBorder="1"/>
    <xf numFmtId="0" fontId="14" fillId="25" borderId="4" xfId="0" applyFont="1" applyFill="1" applyBorder="1" applyAlignment="1">
      <alignment horizontal="center" vertical="center"/>
    </xf>
    <xf numFmtId="0" fontId="14" fillId="25" borderId="23" xfId="0" applyFont="1" applyFill="1" applyBorder="1" applyAlignment="1">
      <alignment horizontal="center" vertical="center"/>
    </xf>
    <xf numFmtId="10" fontId="1" fillId="0" borderId="0" xfId="0" applyNumberFormat="1" applyFont="1"/>
    <xf numFmtId="0" fontId="29" fillId="0" borderId="6" xfId="0" applyFont="1" applyBorder="1" applyAlignment="1">
      <alignment horizontal="left" vertical="center"/>
    </xf>
    <xf numFmtId="166" fontId="7" fillId="0" borderId="64" xfId="0" applyNumberFormat="1" applyFont="1" applyBorder="1" applyAlignment="1">
      <alignment horizontal="center" vertical="center"/>
    </xf>
    <xf numFmtId="0" fontId="2" fillId="6" borderId="17" xfId="0" quotePrefix="1" applyFont="1" applyFill="1" applyBorder="1"/>
    <xf numFmtId="10" fontId="1" fillId="6" borderId="55" xfId="0" applyNumberFormat="1" applyFont="1" applyFill="1" applyBorder="1"/>
    <xf numFmtId="0" fontId="1" fillId="6" borderId="0" xfId="0" applyFont="1" applyFill="1"/>
    <xf numFmtId="0" fontId="2" fillId="5" borderId="17" xfId="0" quotePrefix="1" applyFont="1" applyFill="1" applyBorder="1"/>
    <xf numFmtId="10" fontId="1" fillId="5" borderId="55" xfId="0" applyNumberFormat="1" applyFont="1" applyFill="1" applyBorder="1"/>
    <xf numFmtId="0" fontId="1" fillId="5" borderId="0" xfId="0" applyFont="1" applyFill="1"/>
    <xf numFmtId="41" fontId="7" fillId="0" borderId="4" xfId="0" applyNumberFormat="1" applyFont="1" applyBorder="1"/>
    <xf numFmtId="0" fontId="5" fillId="0" borderId="0" xfId="0" applyFont="1" applyAlignment="1">
      <alignment vertical="center"/>
    </xf>
    <xf numFmtId="0" fontId="2" fillId="3" borderId="65" xfId="0" quotePrefix="1" applyFont="1" applyFill="1" applyBorder="1" applyAlignment="1">
      <alignment horizontal="left" vertical="center" wrapText="1"/>
    </xf>
    <xf numFmtId="41" fontId="2" fillId="0" borderId="22" xfId="0" applyNumberFormat="1" applyFont="1" applyBorder="1" applyAlignment="1">
      <alignment horizontal="center" vertical="center"/>
    </xf>
    <xf numFmtId="41" fontId="2" fillId="0" borderId="66" xfId="0" applyNumberFormat="1" applyFont="1" applyBorder="1" applyAlignment="1">
      <alignment horizontal="center" vertical="center"/>
    </xf>
    <xf numFmtId="41" fontId="2" fillId="0" borderId="67" xfId="0" applyNumberFormat="1" applyFont="1" applyBorder="1" applyAlignment="1">
      <alignment horizontal="center" vertical="center" wrapText="1"/>
    </xf>
    <xf numFmtId="0" fontId="2" fillId="5" borderId="68" xfId="0" quotePrefix="1" applyFont="1" applyFill="1" applyBorder="1" applyAlignment="1">
      <alignment horizontal="left" wrapText="1"/>
    </xf>
    <xf numFmtId="41" fontId="2" fillId="5" borderId="25" xfId="0" applyNumberFormat="1" applyFont="1" applyFill="1" applyBorder="1" applyAlignment="1">
      <alignment horizontal="center" vertical="center"/>
    </xf>
    <xf numFmtId="41" fontId="2" fillId="5" borderId="22" xfId="0" applyNumberFormat="1" applyFont="1" applyFill="1" applyBorder="1"/>
    <xf numFmtId="41" fontId="1" fillId="5" borderId="69" xfId="0" applyNumberFormat="1" applyFont="1" applyFill="1" applyBorder="1"/>
    <xf numFmtId="41" fontId="1" fillId="5" borderId="29" xfId="0" applyNumberFormat="1" applyFont="1" applyFill="1" applyBorder="1"/>
    <xf numFmtId="0" fontId="1" fillId="0" borderId="29" xfId="0" applyFont="1" applyBorder="1" applyAlignment="1">
      <alignment horizontal="center"/>
    </xf>
    <xf numFmtId="41" fontId="2" fillId="5" borderId="22" xfId="0" applyNumberFormat="1" applyFont="1" applyFill="1" applyBorder="1" applyAlignment="1">
      <alignment horizontal="center" vertical="center"/>
    </xf>
    <xf numFmtId="41" fontId="1" fillId="5" borderId="30" xfId="0" applyNumberFormat="1" applyFont="1" applyFill="1" applyBorder="1"/>
    <xf numFmtId="0" fontId="10" fillId="0" borderId="0" xfId="0" applyFont="1"/>
    <xf numFmtId="41" fontId="2" fillId="0" borderId="55" xfId="0" applyNumberFormat="1" applyFont="1" applyBorder="1" applyAlignment="1">
      <alignment horizontal="center"/>
    </xf>
    <xf numFmtId="41" fontId="2" fillId="0" borderId="70" xfId="0" applyNumberFormat="1" applyFont="1" applyBorder="1" applyAlignment="1">
      <alignment horizontal="center"/>
    </xf>
    <xf numFmtId="41" fontId="2" fillId="0" borderId="55" xfId="0" applyNumberFormat="1" applyFont="1" applyBorder="1" applyAlignment="1">
      <alignment horizontal="center" wrapText="1"/>
    </xf>
    <xf numFmtId="41" fontId="2" fillId="6" borderId="55" xfId="0" applyNumberFormat="1" applyFont="1" applyFill="1" applyBorder="1" applyAlignment="1">
      <alignment horizontal="center"/>
    </xf>
    <xf numFmtId="41" fontId="2" fillId="6" borderId="55" xfId="0" applyNumberFormat="1" applyFont="1" applyFill="1" applyBorder="1" applyAlignment="1">
      <alignment horizontal="right"/>
    </xf>
    <xf numFmtId="41" fontId="5" fillId="6" borderId="55" xfId="0" applyNumberFormat="1" applyFont="1" applyFill="1" applyBorder="1"/>
    <xf numFmtId="41" fontId="1" fillId="6" borderId="55" xfId="0" applyNumberFormat="1" applyFont="1" applyFill="1" applyBorder="1" applyAlignment="1">
      <alignment horizontal="right"/>
    </xf>
    <xf numFmtId="41" fontId="2" fillId="0" borderId="4" xfId="0" applyNumberFormat="1" applyFont="1" applyBorder="1" applyAlignment="1">
      <alignment horizontal="center" wrapText="1"/>
    </xf>
    <xf numFmtId="41" fontId="2" fillId="6" borderId="4" xfId="0" applyNumberFormat="1" applyFont="1" applyFill="1" applyBorder="1" applyAlignment="1">
      <alignment horizontal="right"/>
    </xf>
    <xf numFmtId="0" fontId="1" fillId="6" borderId="4" xfId="0" quotePrefix="1" applyFont="1" applyFill="1" applyBorder="1" applyAlignment="1">
      <alignment wrapText="1"/>
    </xf>
    <xf numFmtId="41" fontId="1" fillId="6" borderId="4" xfId="0" applyNumberFormat="1" applyFont="1" applyFill="1" applyBorder="1" applyAlignment="1">
      <alignment horizontal="right"/>
    </xf>
    <xf numFmtId="0" fontId="1" fillId="0" borderId="4" xfId="0" applyFont="1" applyBorder="1" applyAlignment="1">
      <alignment horizontal="right"/>
    </xf>
    <xf numFmtId="41" fontId="17" fillId="6" borderId="4" xfId="0" applyNumberFormat="1" applyFont="1" applyFill="1" applyBorder="1" applyAlignment="1">
      <alignment horizontal="right"/>
    </xf>
    <xf numFmtId="0" fontId="17" fillId="0" borderId="4" xfId="0" applyFont="1" applyBorder="1" applyAlignment="1">
      <alignment horizontal="right"/>
    </xf>
    <xf numFmtId="0" fontId="1" fillId="6" borderId="4" xfId="0" applyFont="1" applyFill="1" applyBorder="1" applyAlignment="1">
      <alignment wrapText="1"/>
    </xf>
    <xf numFmtId="0" fontId="22" fillId="6" borderId="0" xfId="0" applyFont="1" applyFill="1" applyAlignment="1">
      <alignment horizontal="left"/>
    </xf>
    <xf numFmtId="0" fontId="31" fillId="0" borderId="0" xfId="0" applyFont="1"/>
    <xf numFmtId="41" fontId="1" fillId="6" borderId="4" xfId="0" applyNumberFormat="1" applyFont="1" applyFill="1" applyBorder="1"/>
    <xf numFmtId="0" fontId="18" fillId="0" borderId="0" xfId="0" applyFont="1" applyAlignment="1">
      <alignment horizontal="center"/>
    </xf>
    <xf numFmtId="0" fontId="18" fillId="0" borderId="0" xfId="0" applyFont="1"/>
    <xf numFmtId="0" fontId="18" fillId="27" borderId="71" xfId="0" applyFont="1" applyFill="1" applyBorder="1" applyAlignment="1">
      <alignment horizontal="center"/>
    </xf>
    <xf numFmtId="0" fontId="18" fillId="27" borderId="71" xfId="0" applyFont="1" applyFill="1" applyBorder="1"/>
    <xf numFmtId="0" fontId="18" fillId="27" borderId="23" xfId="0" applyFont="1" applyFill="1" applyBorder="1"/>
    <xf numFmtId="0" fontId="11" fillId="0" borderId="4" xfId="0" applyFont="1" applyBorder="1" applyAlignment="1">
      <alignment horizontal="center"/>
    </xf>
    <xf numFmtId="0" fontId="18" fillId="28" borderId="4" xfId="0" applyFont="1" applyFill="1" applyBorder="1" applyAlignment="1">
      <alignment horizontal="center"/>
    </xf>
    <xf numFmtId="0" fontId="18" fillId="28" borderId="52" xfId="0" applyFont="1" applyFill="1" applyBorder="1" applyAlignment="1">
      <alignment horizontal="center"/>
    </xf>
    <xf numFmtId="9" fontId="18" fillId="28" borderId="6" xfId="0" applyNumberFormat="1" applyFont="1" applyFill="1" applyBorder="1" applyAlignment="1">
      <alignment horizontal="center"/>
    </xf>
    <xf numFmtId="0" fontId="11" fillId="0" borderId="4" xfId="0" applyFont="1" applyBorder="1" applyAlignment="1">
      <alignment wrapText="1"/>
    </xf>
    <xf numFmtId="9" fontId="18" fillId="28" borderId="4" xfId="0" applyNumberFormat="1" applyFont="1" applyFill="1" applyBorder="1" applyAlignment="1">
      <alignment horizontal="center"/>
    </xf>
    <xf numFmtId="0" fontId="11" fillId="28" borderId="4" xfId="0" applyFont="1" applyFill="1" applyBorder="1" applyAlignment="1">
      <alignment horizontal="center"/>
    </xf>
    <xf numFmtId="3" fontId="11" fillId="28" borderId="4" xfId="0" applyNumberFormat="1" applyFont="1" applyFill="1" applyBorder="1" applyAlignment="1">
      <alignment horizontal="center"/>
    </xf>
    <xf numFmtId="0" fontId="18" fillId="0" borderId="4" xfId="0" applyFont="1" applyBorder="1" applyAlignment="1">
      <alignment horizontal="center"/>
    </xf>
    <xf numFmtId="0" fontId="18" fillId="0" borderId="4" xfId="0" applyFont="1" applyBorder="1" applyAlignment="1">
      <alignment wrapText="1"/>
    </xf>
    <xf numFmtId="0" fontId="18" fillId="29" borderId="4" xfId="0" applyFont="1" applyFill="1" applyBorder="1" applyAlignment="1">
      <alignment horizontal="center"/>
    </xf>
    <xf numFmtId="3" fontId="18" fillId="29" borderId="4" xfId="0" applyNumberFormat="1" applyFont="1" applyFill="1" applyBorder="1" applyAlignment="1">
      <alignment horizontal="center"/>
    </xf>
    <xf numFmtId="9" fontId="18" fillId="0" borderId="4" xfId="0" applyNumberFormat="1" applyFont="1" applyBorder="1" applyAlignment="1">
      <alignment horizontal="center"/>
    </xf>
    <xf numFmtId="0" fontId="11" fillId="0" borderId="0" xfId="0" applyFont="1" applyAlignment="1">
      <alignment wrapText="1"/>
    </xf>
    <xf numFmtId="0" fontId="23" fillId="0" borderId="0" xfId="0" applyFont="1" applyAlignment="1">
      <alignment horizontal="left"/>
    </xf>
    <xf numFmtId="0" fontId="18" fillId="0" borderId="4" xfId="0" applyFont="1" applyBorder="1"/>
    <xf numFmtId="0" fontId="18" fillId="30" borderId="52" xfId="0" applyFont="1" applyFill="1" applyBorder="1" applyAlignment="1">
      <alignment horizontal="center"/>
    </xf>
    <xf numFmtId="0" fontId="18" fillId="0" borderId="6" xfId="0" applyFont="1" applyBorder="1"/>
    <xf numFmtId="0" fontId="13" fillId="31" borderId="4" xfId="0" applyFont="1" applyFill="1" applyBorder="1" applyAlignment="1">
      <alignment horizontal="center"/>
    </xf>
    <xf numFmtId="0" fontId="14" fillId="5" borderId="0" xfId="0" applyFont="1" applyFill="1" applyAlignment="1">
      <alignment horizontal="center"/>
    </xf>
    <xf numFmtId="0" fontId="33" fillId="5" borderId="0" xfId="0" applyFont="1" applyFill="1" applyAlignment="1">
      <alignment horizontal="center"/>
    </xf>
    <xf numFmtId="0" fontId="34" fillId="32" borderId="4" xfId="0" applyFont="1" applyFill="1" applyBorder="1" applyAlignment="1">
      <alignment horizontal="center"/>
    </xf>
    <xf numFmtId="0" fontId="34" fillId="0" borderId="6" xfId="0" applyFont="1" applyBorder="1" applyAlignment="1">
      <alignment horizontal="left"/>
    </xf>
    <xf numFmtId="0" fontId="34" fillId="33" borderId="6" xfId="0" applyFont="1" applyFill="1" applyBorder="1" applyAlignment="1">
      <alignment horizontal="left"/>
    </xf>
    <xf numFmtId="0" fontId="34" fillId="34" borderId="6" xfId="0" applyFont="1" applyFill="1" applyBorder="1" applyAlignment="1">
      <alignment horizontal="left"/>
    </xf>
    <xf numFmtId="0" fontId="34" fillId="35" borderId="6" xfId="0" applyFont="1" applyFill="1" applyBorder="1"/>
    <xf numFmtId="0" fontId="34" fillId="7" borderId="6" xfId="0" applyFont="1" applyFill="1" applyBorder="1" applyAlignment="1">
      <alignment horizontal="left"/>
    </xf>
    <xf numFmtId="0" fontId="18" fillId="8" borderId="4" xfId="0" applyFont="1" applyFill="1" applyBorder="1"/>
    <xf numFmtId="0" fontId="11" fillId="8" borderId="4" xfId="0" applyFont="1" applyFill="1" applyBorder="1"/>
    <xf numFmtId="0" fontId="1" fillId="0" borderId="0" xfId="0" applyFont="1" applyAlignment="1">
      <alignment vertical="center"/>
    </xf>
    <xf numFmtId="0" fontId="1" fillId="0" borderId="0" xfId="0" applyFont="1" applyAlignment="1">
      <alignment horizontal="center" vertical="center"/>
    </xf>
    <xf numFmtId="0" fontId="2" fillId="3" borderId="76" xfId="0" quotePrefix="1" applyFont="1" applyFill="1" applyBorder="1" applyAlignment="1">
      <alignment horizontal="center" vertical="center" wrapText="1"/>
    </xf>
    <xf numFmtId="41" fontId="2" fillId="3" borderId="22" xfId="0" applyNumberFormat="1" applyFont="1" applyFill="1" applyBorder="1" applyAlignment="1">
      <alignment horizontal="center" vertical="center" wrapText="1"/>
    </xf>
    <xf numFmtId="169" fontId="2" fillId="5" borderId="68" xfId="0" applyNumberFormat="1" applyFont="1" applyFill="1" applyBorder="1" applyAlignment="1">
      <alignment horizontal="left" wrapText="1"/>
    </xf>
    <xf numFmtId="41" fontId="2" fillId="5" borderId="22" xfId="0" applyNumberFormat="1" applyFont="1" applyFill="1" applyBorder="1" applyAlignment="1">
      <alignment horizontal="center"/>
    </xf>
    <xf numFmtId="1" fontId="2" fillId="5" borderId="22" xfId="0" applyNumberFormat="1" applyFont="1" applyFill="1" applyBorder="1" applyAlignment="1">
      <alignment horizontal="center"/>
    </xf>
    <xf numFmtId="41" fontId="2" fillId="5" borderId="22" xfId="0" applyNumberFormat="1" applyFont="1" applyFill="1" applyBorder="1" applyAlignment="1">
      <alignment horizontal="right"/>
    </xf>
    <xf numFmtId="0" fontId="2" fillId="0" borderId="22" xfId="0" applyFont="1" applyBorder="1" applyAlignment="1">
      <alignment horizontal="center"/>
    </xf>
    <xf numFmtId="0" fontId="2" fillId="0" borderId="22" xfId="0" applyFont="1" applyBorder="1"/>
    <xf numFmtId="0" fontId="37" fillId="5" borderId="0" xfId="0" applyFont="1" applyFill="1" applyAlignment="1">
      <alignment horizontal="center"/>
    </xf>
    <xf numFmtId="0" fontId="37" fillId="25" borderId="19" xfId="0" applyFont="1" applyFill="1" applyBorder="1" applyAlignment="1">
      <alignment horizontal="center"/>
    </xf>
    <xf numFmtId="0" fontId="37" fillId="25" borderId="1" xfId="0" applyFont="1" applyFill="1" applyBorder="1" applyAlignment="1">
      <alignment horizontal="center"/>
    </xf>
    <xf numFmtId="0" fontId="37" fillId="25" borderId="9" xfId="0" applyFont="1" applyFill="1" applyBorder="1" applyAlignment="1">
      <alignment horizontal="center"/>
    </xf>
    <xf numFmtId="0" fontId="1" fillId="5" borderId="68" xfId="0" quotePrefix="1" applyFont="1" applyFill="1" applyBorder="1" applyAlignment="1">
      <alignment horizontal="left" wrapText="1"/>
    </xf>
    <xf numFmtId="41" fontId="2" fillId="5" borderId="77" xfId="0" applyNumberFormat="1" applyFont="1" applyFill="1" applyBorder="1" applyAlignment="1">
      <alignment horizontal="center"/>
    </xf>
    <xf numFmtId="41" fontId="1" fillId="0" borderId="19" xfId="0" applyNumberFormat="1" applyFont="1" applyBorder="1" applyAlignment="1">
      <alignment horizontal="center"/>
    </xf>
    <xf numFmtId="1" fontId="1" fillId="5" borderId="9" xfId="0" applyNumberFormat="1" applyFont="1" applyFill="1" applyBorder="1" applyAlignment="1">
      <alignment horizontal="center"/>
    </xf>
    <xf numFmtId="41" fontId="1" fillId="5" borderId="19" xfId="0" applyNumberFormat="1" applyFont="1" applyFill="1" applyBorder="1"/>
    <xf numFmtId="10" fontId="1" fillId="0" borderId="25" xfId="0" applyNumberFormat="1" applyFont="1" applyBorder="1" applyAlignment="1">
      <alignment horizontal="center"/>
    </xf>
    <xf numFmtId="41" fontId="1" fillId="5" borderId="26" xfId="0" applyNumberFormat="1" applyFont="1" applyFill="1" applyBorder="1"/>
    <xf numFmtId="0" fontId="38" fillId="0" borderId="0" xfId="0" applyFont="1" applyAlignment="1">
      <alignment horizontal="left"/>
    </xf>
    <xf numFmtId="0" fontId="38" fillId="0" borderId="20" xfId="0" applyFont="1" applyBorder="1" applyAlignment="1">
      <alignment horizontal="left"/>
    </xf>
    <xf numFmtId="166" fontId="38" fillId="0" borderId="4" xfId="0" applyNumberFormat="1" applyFont="1" applyBorder="1" applyAlignment="1">
      <alignment horizontal="center"/>
    </xf>
    <xf numFmtId="10" fontId="38" fillId="0" borderId="5" xfId="0" applyNumberFormat="1" applyFont="1" applyBorder="1" applyAlignment="1">
      <alignment horizontal="center"/>
    </xf>
    <xf numFmtId="41" fontId="1" fillId="0" borderId="20" xfId="0" applyNumberFormat="1" applyFont="1" applyBorder="1" applyAlignment="1">
      <alignment horizontal="right"/>
    </xf>
    <xf numFmtId="1" fontId="1" fillId="5" borderId="5" xfId="0" applyNumberFormat="1" applyFont="1" applyFill="1" applyBorder="1" applyAlignment="1">
      <alignment horizontal="center"/>
    </xf>
    <xf numFmtId="41" fontId="1" fillId="0" borderId="20" xfId="0" applyNumberFormat="1" applyFont="1" applyBorder="1" applyAlignment="1">
      <alignment horizontal="center"/>
    </xf>
    <xf numFmtId="41" fontId="1" fillId="5" borderId="20" xfId="0" applyNumberFormat="1" applyFont="1" applyFill="1" applyBorder="1"/>
    <xf numFmtId="41" fontId="1" fillId="5" borderId="23" xfId="0" applyNumberFormat="1" applyFont="1" applyFill="1" applyBorder="1"/>
    <xf numFmtId="0" fontId="1" fillId="0" borderId="20" xfId="0" applyFont="1" applyBorder="1" applyAlignment="1">
      <alignment horizontal="right"/>
    </xf>
    <xf numFmtId="0" fontId="1" fillId="0" borderId="20" xfId="0" applyFont="1" applyBorder="1" applyAlignment="1">
      <alignment horizontal="center"/>
    </xf>
    <xf numFmtId="0" fontId="39" fillId="0" borderId="0" xfId="0" applyFont="1" applyAlignment="1">
      <alignment horizontal="left"/>
    </xf>
    <xf numFmtId="0" fontId="39" fillId="0" borderId="11" xfId="0" applyFont="1" applyBorder="1" applyAlignment="1">
      <alignment horizontal="left"/>
    </xf>
    <xf numFmtId="166" fontId="39" fillId="0" borderId="7" xfId="0" applyNumberFormat="1" applyFont="1" applyBorder="1" applyAlignment="1">
      <alignment horizontal="center"/>
    </xf>
    <xf numFmtId="10" fontId="39" fillId="0" borderId="8" xfId="0" applyNumberFormat="1" applyFont="1" applyBorder="1" applyAlignment="1">
      <alignment horizontal="center"/>
    </xf>
    <xf numFmtId="1" fontId="1" fillId="0" borderId="20" xfId="0" applyNumberFormat="1" applyFont="1" applyBorder="1" applyAlignment="1">
      <alignment horizontal="right"/>
    </xf>
    <xf numFmtId="1" fontId="1" fillId="0" borderId="20" xfId="0" applyNumberFormat="1" applyFont="1" applyBorder="1" applyAlignment="1">
      <alignment horizontal="center"/>
    </xf>
    <xf numFmtId="1" fontId="7" fillId="0" borderId="20" xfId="0" applyNumberFormat="1" applyFont="1" applyBorder="1" applyAlignment="1">
      <alignment horizontal="right"/>
    </xf>
    <xf numFmtId="1" fontId="7" fillId="5" borderId="5" xfId="0" applyNumberFormat="1" applyFont="1" applyFill="1" applyBorder="1" applyAlignment="1">
      <alignment horizontal="center"/>
    </xf>
    <xf numFmtId="1" fontId="7" fillId="0" borderId="20" xfId="0" applyNumberFormat="1" applyFont="1" applyBorder="1" applyAlignment="1">
      <alignment horizontal="center"/>
    </xf>
    <xf numFmtId="0" fontId="1" fillId="6" borderId="20" xfId="0" applyFont="1" applyFill="1" applyBorder="1" applyAlignment="1">
      <alignment horizontal="center"/>
    </xf>
    <xf numFmtId="0" fontId="1" fillId="0" borderId="11" xfId="0" applyFont="1" applyBorder="1" applyAlignment="1">
      <alignment horizontal="right"/>
    </xf>
    <xf numFmtId="0" fontId="1" fillId="0" borderId="11" xfId="0" applyFont="1" applyBorder="1" applyAlignment="1">
      <alignment horizontal="center"/>
    </xf>
    <xf numFmtId="1" fontId="1" fillId="5" borderId="8" xfId="0" applyNumberFormat="1" applyFont="1" applyFill="1" applyBorder="1" applyAlignment="1">
      <alignment horizontal="center"/>
    </xf>
    <xf numFmtId="41" fontId="1" fillId="5" borderId="11" xfId="0" applyNumberFormat="1" applyFont="1" applyFill="1" applyBorder="1"/>
    <xf numFmtId="41" fontId="1" fillId="5" borderId="31" xfId="0" applyNumberFormat="1" applyFont="1" applyFill="1" applyBorder="1"/>
    <xf numFmtId="0" fontId="2" fillId="0" borderId="0" xfId="0" applyFont="1" applyAlignment="1">
      <alignment horizontal="center" vertical="center"/>
    </xf>
    <xf numFmtId="0" fontId="2" fillId="5" borderId="22" xfId="0" applyFont="1" applyFill="1" applyBorder="1" applyAlignment="1">
      <alignment horizontal="center" vertical="center" wrapText="1"/>
    </xf>
    <xf numFmtId="1" fontId="2" fillId="5" borderId="22" xfId="0" applyNumberFormat="1" applyFont="1" applyFill="1" applyBorder="1" applyAlignment="1">
      <alignment horizontal="center" vertical="center"/>
    </xf>
    <xf numFmtId="10" fontId="2" fillId="5" borderId="22" xfId="0" applyNumberFormat="1" applyFont="1" applyFill="1" applyBorder="1" applyAlignment="1">
      <alignment horizontal="center" vertical="center"/>
    </xf>
    <xf numFmtId="167" fontId="2" fillId="5" borderId="22" xfId="0" applyNumberFormat="1" applyFont="1" applyFill="1" applyBorder="1" applyAlignment="1">
      <alignment horizontal="center" vertical="center"/>
    </xf>
    <xf numFmtId="166" fontId="2" fillId="5" borderId="22" xfId="0" applyNumberFormat="1" applyFont="1" applyFill="1" applyBorder="1" applyAlignment="1">
      <alignment horizontal="center" vertical="center"/>
    </xf>
    <xf numFmtId="0" fontId="2" fillId="5" borderId="22" xfId="0" applyFont="1" applyFill="1" applyBorder="1" applyAlignment="1">
      <alignment horizontal="left" wrapText="1"/>
    </xf>
    <xf numFmtId="0" fontId="39" fillId="0" borderId="4" xfId="0" applyFont="1" applyBorder="1" applyAlignment="1">
      <alignment horizontal="left"/>
    </xf>
    <xf numFmtId="10" fontId="2" fillId="5" borderId="77" xfId="0" applyNumberFormat="1" applyFont="1" applyFill="1" applyBorder="1" applyAlignment="1">
      <alignment horizontal="center"/>
    </xf>
    <xf numFmtId="1" fontId="2" fillId="5" borderId="22" xfId="0" applyNumberFormat="1" applyFont="1" applyFill="1" applyBorder="1" applyAlignment="1">
      <alignment horizontal="right" vertical="center"/>
    </xf>
    <xf numFmtId="167" fontId="2" fillId="5" borderId="22" xfId="0" applyNumberFormat="1" applyFont="1" applyFill="1" applyBorder="1" applyAlignment="1">
      <alignment horizontal="left" vertical="center"/>
    </xf>
    <xf numFmtId="0" fontId="2" fillId="5" borderId="11" xfId="0" applyFont="1" applyFill="1" applyBorder="1" applyAlignment="1">
      <alignment horizontal="left" wrapText="1"/>
    </xf>
    <xf numFmtId="10" fontId="1" fillId="0" borderId="20" xfId="0" applyNumberFormat="1" applyFont="1" applyBorder="1" applyAlignment="1">
      <alignment horizontal="center"/>
    </xf>
    <xf numFmtId="41" fontId="5" fillId="0" borderId="22" xfId="0" applyNumberFormat="1" applyFont="1" applyBorder="1"/>
    <xf numFmtId="41" fontId="2" fillId="3" borderId="55" xfId="0" applyNumberFormat="1" applyFont="1" applyFill="1" applyBorder="1" applyAlignment="1">
      <alignment horizontal="center" wrapText="1"/>
    </xf>
    <xf numFmtId="1" fontId="5" fillId="6" borderId="55" xfId="0" applyNumberFormat="1" applyFont="1" applyFill="1" applyBorder="1"/>
    <xf numFmtId="0" fontId="5" fillId="0" borderId="55" xfId="0" applyFont="1" applyBorder="1"/>
    <xf numFmtId="0" fontId="2" fillId="0" borderId="55" xfId="0" applyFont="1" applyBorder="1" applyAlignment="1">
      <alignment horizontal="center"/>
    </xf>
    <xf numFmtId="0" fontId="2" fillId="0" borderId="55" xfId="0" applyFont="1" applyBorder="1" applyAlignment="1">
      <alignment horizontal="right"/>
    </xf>
    <xf numFmtId="0" fontId="1" fillId="5" borderId="29" xfId="0" quotePrefix="1" applyFont="1" applyFill="1" applyBorder="1" applyAlignment="1">
      <alignment horizontal="left" wrapText="1"/>
    </xf>
    <xf numFmtId="1" fontId="2" fillId="6" borderId="55" xfId="0" applyNumberFormat="1" applyFont="1" applyFill="1" applyBorder="1" applyAlignment="1">
      <alignment horizontal="center"/>
    </xf>
    <xf numFmtId="10" fontId="2" fillId="6" borderId="55" xfId="0" applyNumberFormat="1" applyFont="1" applyFill="1" applyBorder="1" applyAlignment="1">
      <alignment horizontal="center"/>
    </xf>
    <xf numFmtId="167" fontId="2" fillId="6" borderId="55" xfId="0" applyNumberFormat="1" applyFont="1" applyFill="1" applyBorder="1" applyAlignment="1">
      <alignment horizontal="center"/>
    </xf>
    <xf numFmtId="166" fontId="2" fillId="6" borderId="55" xfId="0" applyNumberFormat="1" applyFont="1" applyFill="1" applyBorder="1" applyAlignment="1">
      <alignment horizontal="center"/>
    </xf>
    <xf numFmtId="166" fontId="5" fillId="6" borderId="55" xfId="0" applyNumberFormat="1" applyFont="1" applyFill="1" applyBorder="1"/>
    <xf numFmtId="41" fontId="5" fillId="0" borderId="78" xfId="0" applyNumberFormat="1" applyFont="1" applyBorder="1"/>
    <xf numFmtId="0" fontId="1" fillId="5" borderId="30" xfId="0" quotePrefix="1" applyFont="1" applyFill="1" applyBorder="1" applyAlignment="1">
      <alignment horizontal="left" wrapText="1"/>
    </xf>
    <xf numFmtId="0" fontId="20" fillId="0" borderId="0" xfId="0" applyFont="1" applyAlignment="1">
      <alignment vertical="center"/>
    </xf>
    <xf numFmtId="0" fontId="5" fillId="0" borderId="0" xfId="0" applyFont="1" applyAlignment="1">
      <alignment horizontal="center" vertical="center"/>
    </xf>
    <xf numFmtId="0" fontId="24" fillId="3" borderId="13" xfId="0" applyFont="1" applyFill="1" applyBorder="1" applyAlignment="1">
      <alignment horizontal="center" vertical="center"/>
    </xf>
    <xf numFmtId="0" fontId="24" fillId="3" borderId="84" xfId="0" applyFont="1" applyFill="1" applyBorder="1" applyAlignment="1">
      <alignment horizontal="center" vertical="center"/>
    </xf>
    <xf numFmtId="0" fontId="24" fillId="3" borderId="14" xfId="0" applyFont="1" applyFill="1" applyBorder="1" applyAlignment="1">
      <alignment horizontal="center" vertical="center"/>
    </xf>
    <xf numFmtId="41" fontId="40" fillId="3" borderId="14" xfId="0" applyNumberFormat="1" applyFont="1" applyFill="1" applyBorder="1" applyAlignment="1">
      <alignment horizontal="center" vertical="center" wrapText="1"/>
    </xf>
    <xf numFmtId="41" fontId="40" fillId="3" borderId="15" xfId="0" applyNumberFormat="1" applyFont="1" applyFill="1" applyBorder="1" applyAlignment="1">
      <alignment horizontal="center" vertical="center" wrapText="1"/>
    </xf>
    <xf numFmtId="41" fontId="40" fillId="5" borderId="85" xfId="0" applyNumberFormat="1" applyFont="1" applyFill="1" applyBorder="1" applyAlignment="1">
      <alignment horizontal="center" vertical="center"/>
    </xf>
    <xf numFmtId="41" fontId="40" fillId="5" borderId="86" xfId="0" applyNumberFormat="1" applyFont="1" applyFill="1" applyBorder="1" applyAlignment="1">
      <alignment horizontal="center" vertical="center"/>
    </xf>
    <xf numFmtId="0" fontId="25" fillId="5" borderId="20" xfId="0" applyFont="1" applyFill="1" applyBorder="1" applyAlignment="1">
      <alignment horizontal="center" vertical="center" wrapText="1"/>
    </xf>
    <xf numFmtId="0" fontId="25" fillId="5" borderId="4" xfId="0" applyFont="1" applyFill="1" applyBorder="1" applyAlignment="1">
      <alignment horizontal="left" vertical="center" wrapText="1"/>
    </xf>
    <xf numFmtId="0" fontId="22" fillId="6" borderId="4" xfId="0" applyFont="1" applyFill="1" applyBorder="1" applyAlignment="1">
      <alignment horizontal="left" vertical="center" wrapText="1"/>
    </xf>
    <xf numFmtId="41" fontId="40" fillId="5" borderId="4" xfId="0" applyNumberFormat="1" applyFont="1" applyFill="1" applyBorder="1" applyAlignment="1">
      <alignment horizontal="center" vertical="center"/>
    </xf>
    <xf numFmtId="41" fontId="25" fillId="5" borderId="4" xfId="0" applyNumberFormat="1" applyFont="1" applyFill="1" applyBorder="1" applyAlignment="1">
      <alignment vertical="center"/>
    </xf>
    <xf numFmtId="3" fontId="25" fillId="0" borderId="4" xfId="0" applyNumberFormat="1" applyFont="1" applyBorder="1" applyAlignment="1">
      <alignment horizontal="center" vertical="center"/>
    </xf>
    <xf numFmtId="1" fontId="25" fillId="0" borderId="4" xfId="0" applyNumberFormat="1" applyFont="1" applyBorder="1" applyAlignment="1">
      <alignment horizontal="center" vertical="center"/>
    </xf>
    <xf numFmtId="0" fontId="25" fillId="0" borderId="5" xfId="0" applyFont="1" applyBorder="1" applyAlignment="1">
      <alignment horizontal="center" vertical="center"/>
    </xf>
    <xf numFmtId="0" fontId="25" fillId="5" borderId="6" xfId="0" applyFont="1" applyFill="1" applyBorder="1" applyAlignment="1">
      <alignment horizontal="left" vertical="center" wrapText="1"/>
    </xf>
    <xf numFmtId="0" fontId="22" fillId="6" borderId="6" xfId="0" applyFont="1" applyFill="1" applyBorder="1" applyAlignment="1">
      <alignment horizontal="left" vertical="center" wrapText="1"/>
    </xf>
    <xf numFmtId="41" fontId="40" fillId="5" borderId="6" xfId="0" applyNumberFormat="1" applyFont="1" applyFill="1" applyBorder="1" applyAlignment="1">
      <alignment horizontal="center" vertical="center"/>
    </xf>
    <xf numFmtId="41" fontId="25" fillId="5" borderId="6" xfId="0" applyNumberFormat="1" applyFont="1" applyFill="1" applyBorder="1" applyAlignment="1">
      <alignment vertical="center"/>
    </xf>
    <xf numFmtId="4" fontId="25" fillId="0" borderId="6" xfId="0" applyNumberFormat="1" applyFont="1" applyBorder="1" applyAlignment="1">
      <alignment horizontal="center" vertical="center"/>
    </xf>
    <xf numFmtId="1" fontId="25" fillId="0" borderId="6" xfId="0" applyNumberFormat="1" applyFont="1" applyBorder="1" applyAlignment="1">
      <alignment horizontal="center" vertical="center"/>
    </xf>
    <xf numFmtId="0" fontId="25" fillId="0" borderId="10" xfId="0" applyFont="1" applyBorder="1" applyAlignment="1">
      <alignment horizontal="center" vertical="center"/>
    </xf>
    <xf numFmtId="3" fontId="25" fillId="0" borderId="6" xfId="0" applyNumberFormat="1" applyFont="1" applyBorder="1" applyAlignment="1">
      <alignment horizontal="center" vertical="center"/>
    </xf>
    <xf numFmtId="0" fontId="22" fillId="6" borderId="6" xfId="0" applyFont="1" applyFill="1" applyBorder="1" applyAlignment="1">
      <alignment horizontal="left" vertical="center"/>
    </xf>
    <xf numFmtId="0" fontId="25" fillId="0" borderId="6" xfId="0" applyFont="1" applyBorder="1" applyAlignment="1">
      <alignment horizontal="center" vertical="center"/>
    </xf>
    <xf numFmtId="0" fontId="22" fillId="6" borderId="20" xfId="0" applyFont="1" applyFill="1" applyBorder="1" applyAlignment="1">
      <alignment horizontal="center" vertical="center"/>
    </xf>
    <xf numFmtId="0" fontId="22" fillId="6" borderId="4" xfId="0" applyFont="1" applyFill="1" applyBorder="1" applyAlignment="1">
      <alignment horizontal="left" vertical="center"/>
    </xf>
    <xf numFmtId="0" fontId="25" fillId="0" borderId="4" xfId="0" applyFont="1" applyBorder="1" applyAlignment="1">
      <alignment horizontal="center" vertical="center"/>
    </xf>
    <xf numFmtId="41" fontId="25" fillId="5" borderId="4" xfId="0" applyNumberFormat="1" applyFont="1" applyFill="1" applyBorder="1" applyAlignment="1">
      <alignment vertical="center" wrapText="1"/>
    </xf>
    <xf numFmtId="0" fontId="25" fillId="0" borderId="5" xfId="0" applyFont="1" applyBorder="1" applyAlignment="1">
      <alignment horizontal="center" vertical="center" wrapText="1"/>
    </xf>
    <xf numFmtId="41" fontId="25" fillId="0" borderId="4" xfId="0" applyNumberFormat="1" applyFont="1" applyBorder="1" applyAlignment="1">
      <alignment horizontal="center" vertical="center"/>
    </xf>
    <xf numFmtId="0" fontId="25" fillId="5" borderId="12" xfId="0" applyFont="1" applyFill="1" applyBorder="1" applyAlignment="1">
      <alignment horizontal="left" vertical="center" wrapText="1"/>
    </xf>
    <xf numFmtId="41" fontId="40" fillId="5" borderId="12" xfId="0" applyNumberFormat="1" applyFont="1" applyFill="1" applyBorder="1" applyAlignment="1">
      <alignment horizontal="center" vertical="center"/>
    </xf>
    <xf numFmtId="41" fontId="25" fillId="5" borderId="12" xfId="0" applyNumberFormat="1" applyFont="1" applyFill="1" applyBorder="1" applyAlignment="1">
      <alignment vertical="center"/>
    </xf>
    <xf numFmtId="0" fontId="25" fillId="0" borderId="16" xfId="0" applyFont="1" applyBorder="1" applyAlignment="1">
      <alignment horizontal="center" vertical="center"/>
    </xf>
    <xf numFmtId="0" fontId="25" fillId="5" borderId="11" xfId="0" applyFont="1" applyFill="1" applyBorder="1" applyAlignment="1">
      <alignment horizontal="center" vertical="center" wrapText="1"/>
    </xf>
    <xf numFmtId="0" fontId="25" fillId="5" borderId="7" xfId="0" applyFont="1" applyFill="1" applyBorder="1" applyAlignment="1">
      <alignment horizontal="left" vertical="center" wrapText="1"/>
    </xf>
    <xf numFmtId="41" fontId="40" fillId="5" borderId="7" xfId="0" applyNumberFormat="1" applyFont="1" applyFill="1" applyBorder="1" applyAlignment="1">
      <alignment horizontal="center" vertical="center"/>
    </xf>
    <xf numFmtId="41" fontId="25" fillId="5" borderId="7" xfId="0" applyNumberFormat="1" applyFont="1" applyFill="1" applyBorder="1" applyAlignment="1">
      <alignmen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8" fillId="10" borderId="4" xfId="0" applyFont="1" applyFill="1" applyBorder="1" applyAlignment="1">
      <alignment horizontal="left" vertical="center"/>
    </xf>
    <xf numFmtId="0" fontId="8" fillId="10" borderId="4" xfId="0" applyFont="1" applyFill="1" applyBorder="1" applyAlignment="1">
      <alignment horizontal="right" vertical="center"/>
    </xf>
    <xf numFmtId="0" fontId="8" fillId="10" borderId="4" xfId="0" applyFont="1" applyFill="1" applyBorder="1" applyAlignment="1">
      <alignment horizontal="right"/>
    </xf>
    <xf numFmtId="0" fontId="8" fillId="3" borderId="4" xfId="0" applyFont="1" applyFill="1" applyBorder="1"/>
    <xf numFmtId="0" fontId="8" fillId="3" borderId="23" xfId="0" applyFont="1" applyFill="1" applyBorder="1" applyAlignment="1">
      <alignment horizontal="right"/>
    </xf>
    <xf numFmtId="0" fontId="7" fillId="0" borderId="6" xfId="0" applyFont="1" applyBorder="1" applyAlignment="1">
      <alignment horizontal="right"/>
    </xf>
    <xf numFmtId="0" fontId="8" fillId="6" borderId="4" xfId="0" applyFont="1" applyFill="1" applyBorder="1"/>
    <xf numFmtId="0" fontId="8" fillId="6" borderId="23" xfId="0" applyFont="1" applyFill="1" applyBorder="1" applyAlignment="1">
      <alignment horizontal="right"/>
    </xf>
    <xf numFmtId="3" fontId="8" fillId="3" borderId="23" xfId="0" applyNumberFormat="1" applyFont="1" applyFill="1" applyBorder="1" applyAlignment="1">
      <alignment horizontal="right"/>
    </xf>
    <xf numFmtId="0" fontId="7" fillId="10" borderId="12" xfId="0" applyFont="1" applyFill="1" applyBorder="1"/>
    <xf numFmtId="3" fontId="8" fillId="6" borderId="23" xfId="0" applyNumberFormat="1" applyFont="1" applyFill="1" applyBorder="1" applyAlignment="1">
      <alignment horizontal="right"/>
    </xf>
    <xf numFmtId="0" fontId="7" fillId="6" borderId="4" xfId="0" applyFont="1" applyFill="1" applyBorder="1"/>
    <xf numFmtId="0" fontId="8" fillId="3" borderId="4" xfId="0" applyFont="1" applyFill="1" applyBorder="1" applyAlignment="1">
      <alignment horizontal="right"/>
    </xf>
    <xf numFmtId="0" fontId="7" fillId="3" borderId="4" xfId="0" applyFont="1" applyFill="1" applyBorder="1"/>
    <xf numFmtId="0" fontId="2" fillId="10" borderId="4" xfId="0" applyFont="1" applyFill="1" applyBorder="1" applyAlignment="1">
      <alignment horizontal="right"/>
    </xf>
    <xf numFmtId="0" fontId="2" fillId="3" borderId="4" xfId="0" applyFont="1" applyFill="1" applyBorder="1"/>
    <xf numFmtId="0" fontId="2" fillId="3" borderId="23" xfId="0" applyFont="1" applyFill="1" applyBorder="1" applyAlignment="1">
      <alignment horizontal="right"/>
    </xf>
    <xf numFmtId="172" fontId="2" fillId="3" borderId="23" xfId="0" applyNumberFormat="1" applyFont="1" applyFill="1" applyBorder="1" applyAlignment="1">
      <alignment horizontal="right"/>
    </xf>
    <xf numFmtId="3" fontId="2" fillId="3" borderId="23" xfId="0" applyNumberFormat="1" applyFont="1" applyFill="1" applyBorder="1" applyAlignment="1">
      <alignment horizontal="right"/>
    </xf>
    <xf numFmtId="0" fontId="2" fillId="6" borderId="23" xfId="0" applyFont="1" applyFill="1" applyBorder="1" applyAlignment="1">
      <alignment horizontal="right"/>
    </xf>
    <xf numFmtId="0" fontId="1" fillId="6" borderId="4" xfId="0" applyFont="1" applyFill="1" applyBorder="1" applyAlignment="1">
      <alignment horizontal="right"/>
    </xf>
    <xf numFmtId="0" fontId="1" fillId="6" borderId="24" xfId="0" applyFont="1" applyFill="1" applyBorder="1" applyAlignment="1">
      <alignment horizontal="right"/>
    </xf>
    <xf numFmtId="3" fontId="2" fillId="6" borderId="23" xfId="0" applyNumberFormat="1" applyFont="1" applyFill="1" applyBorder="1" applyAlignment="1">
      <alignment horizontal="right"/>
    </xf>
    <xf numFmtId="0" fontId="1" fillId="6" borderId="4" xfId="0" applyFont="1" applyFill="1" applyBorder="1"/>
    <xf numFmtId="0" fontId="2" fillId="6" borderId="4" xfId="0" applyFont="1" applyFill="1" applyBorder="1" applyAlignment="1">
      <alignment horizontal="right"/>
    </xf>
    <xf numFmtId="3" fontId="2" fillId="6" borderId="4" xfId="0" applyNumberFormat="1" applyFont="1" applyFill="1" applyBorder="1" applyAlignment="1">
      <alignment horizontal="right"/>
    </xf>
    <xf numFmtId="172" fontId="1" fillId="6" borderId="4" xfId="0" applyNumberFormat="1" applyFont="1" applyFill="1" applyBorder="1" applyAlignment="1">
      <alignment horizontal="right"/>
    </xf>
    <xf numFmtId="3" fontId="1" fillId="6" borderId="4" xfId="0" applyNumberFormat="1" applyFont="1" applyFill="1" applyBorder="1" applyAlignment="1">
      <alignment horizontal="right"/>
    </xf>
    <xf numFmtId="0" fontId="1" fillId="3" borderId="4" xfId="0" applyFont="1" applyFill="1" applyBorder="1"/>
    <xf numFmtId="0" fontId="14" fillId="37" borderId="4" xfId="0" applyFont="1" applyFill="1" applyBorder="1" applyAlignment="1">
      <alignment horizontal="right"/>
    </xf>
    <xf numFmtId="0" fontId="21" fillId="2" borderId="0" xfId="0" applyFont="1" applyFill="1" applyAlignment="1">
      <alignment horizontal="center"/>
    </xf>
    <xf numFmtId="41" fontId="18" fillId="2" borderId="0" xfId="0" applyNumberFormat="1" applyFont="1" applyFill="1" applyAlignment="1">
      <alignment horizontal="center"/>
    </xf>
    <xf numFmtId="0" fontId="24" fillId="3" borderId="13" xfId="0" applyFont="1" applyFill="1" applyBorder="1" applyAlignment="1">
      <alignment horizontal="center"/>
    </xf>
    <xf numFmtId="0" fontId="24" fillId="3" borderId="84" xfId="0" applyFont="1" applyFill="1" applyBorder="1" applyAlignment="1">
      <alignment horizontal="left"/>
    </xf>
    <xf numFmtId="0" fontId="24" fillId="3" borderId="14" xfId="0" applyFont="1" applyFill="1" applyBorder="1" applyAlignment="1">
      <alignment horizontal="left"/>
    </xf>
    <xf numFmtId="41" fontId="40" fillId="3" borderId="14" xfId="0" applyNumberFormat="1" applyFont="1" applyFill="1" applyBorder="1" applyAlignment="1">
      <alignment vertical="center" wrapText="1"/>
    </xf>
    <xf numFmtId="41" fontId="40" fillId="3" borderId="15" xfId="0" applyNumberFormat="1" applyFont="1" applyFill="1" applyBorder="1" applyAlignment="1">
      <alignment vertical="center" wrapText="1"/>
    </xf>
    <xf numFmtId="41" fontId="40" fillId="5" borderId="14" xfId="0" applyNumberFormat="1" applyFont="1" applyFill="1" applyBorder="1" applyAlignment="1">
      <alignment horizontal="center" vertical="center"/>
    </xf>
    <xf numFmtId="41" fontId="40" fillId="5" borderId="15" xfId="0" applyNumberFormat="1" applyFont="1" applyFill="1" applyBorder="1" applyAlignment="1">
      <alignment horizontal="center" vertical="center"/>
    </xf>
    <xf numFmtId="0" fontId="25" fillId="5" borderId="19" xfId="0" applyFont="1" applyFill="1" applyBorder="1" applyAlignment="1">
      <alignment horizontal="center" vertical="center" wrapText="1"/>
    </xf>
    <xf numFmtId="0" fontId="25" fillId="5" borderId="1" xfId="0" applyFont="1" applyFill="1" applyBorder="1" applyAlignment="1">
      <alignment horizontal="left" wrapText="1"/>
    </xf>
    <xf numFmtId="0" fontId="22" fillId="6" borderId="1" xfId="0" applyFont="1" applyFill="1" applyBorder="1" applyAlignment="1">
      <alignment horizontal="left" wrapText="1"/>
    </xf>
    <xf numFmtId="41" fontId="40" fillId="5" borderId="1" xfId="0" applyNumberFormat="1" applyFont="1" applyFill="1" applyBorder="1" applyAlignment="1">
      <alignment horizontal="center" vertical="center"/>
    </xf>
    <xf numFmtId="41" fontId="25" fillId="5" borderId="1" xfId="0" applyNumberFormat="1" applyFont="1" applyFill="1" applyBorder="1" applyAlignment="1">
      <alignment vertical="center"/>
    </xf>
    <xf numFmtId="4" fontId="25" fillId="0" borderId="1" xfId="0" applyNumberFormat="1" applyFont="1" applyBorder="1" applyAlignment="1">
      <alignment horizontal="center" vertical="center"/>
    </xf>
    <xf numFmtId="0" fontId="25" fillId="0" borderId="1" xfId="0" applyFont="1" applyBorder="1" applyAlignment="1">
      <alignment horizontal="center" vertical="center"/>
    </xf>
    <xf numFmtId="0" fontId="25" fillId="0" borderId="9" xfId="0" applyFont="1" applyBorder="1" applyAlignment="1">
      <alignment horizontal="center" vertical="center"/>
    </xf>
    <xf numFmtId="0" fontId="22" fillId="6" borderId="6" xfId="0" applyFont="1" applyFill="1" applyBorder="1" applyAlignment="1">
      <alignment horizontal="left" wrapText="1"/>
    </xf>
    <xf numFmtId="41" fontId="25" fillId="5" borderId="6" xfId="0" applyNumberFormat="1" applyFont="1" applyFill="1" applyBorder="1"/>
    <xf numFmtId="0" fontId="25" fillId="0" borderId="6" xfId="0" applyFont="1" applyBorder="1" applyAlignment="1">
      <alignment horizontal="center"/>
    </xf>
    <xf numFmtId="0" fontId="25" fillId="0" borderId="10" xfId="0" applyFont="1" applyBorder="1" applyAlignment="1">
      <alignment horizontal="center"/>
    </xf>
    <xf numFmtId="41" fontId="25" fillId="5" borderId="4" xfId="0" applyNumberFormat="1" applyFont="1" applyFill="1" applyBorder="1"/>
    <xf numFmtId="0" fontId="25" fillId="0" borderId="4" xfId="0" applyFont="1" applyBorder="1" applyAlignment="1">
      <alignment horizontal="center"/>
    </xf>
    <xf numFmtId="0" fontId="25" fillId="0" borderId="5" xfId="0" applyFont="1" applyBorder="1" applyAlignment="1">
      <alignment horizontal="center"/>
    </xf>
    <xf numFmtId="0" fontId="22" fillId="6" borderId="4" xfId="0" applyFont="1" applyFill="1" applyBorder="1" applyAlignment="1">
      <alignment horizontal="left" wrapText="1"/>
    </xf>
    <xf numFmtId="0" fontId="25" fillId="0" borderId="4" xfId="0" applyFont="1" applyBorder="1" applyAlignment="1">
      <alignment wrapText="1"/>
    </xf>
    <xf numFmtId="0" fontId="25" fillId="5" borderId="4" xfId="0" applyFont="1" applyFill="1" applyBorder="1" applyAlignment="1">
      <alignment horizontal="left" wrapText="1"/>
    </xf>
    <xf numFmtId="0" fontId="25" fillId="5" borderId="4" xfId="0" applyFont="1" applyFill="1" applyBorder="1" applyAlignment="1">
      <alignment horizontal="left" vertical="top" wrapText="1"/>
    </xf>
    <xf numFmtId="0" fontId="25" fillId="5" borderId="12" xfId="0" applyFont="1" applyFill="1" applyBorder="1" applyAlignment="1">
      <alignment horizontal="left" wrapText="1"/>
    </xf>
    <xf numFmtId="0" fontId="25" fillId="5" borderId="7" xfId="0" applyFont="1" applyFill="1" applyBorder="1" applyAlignment="1">
      <alignment horizontal="left" wrapText="1"/>
    </xf>
    <xf numFmtId="0" fontId="17" fillId="0" borderId="0" xfId="0" applyFont="1" applyAlignment="1">
      <alignment horizontal="center" vertical="center"/>
    </xf>
    <xf numFmtId="0" fontId="17" fillId="0" borderId="0" xfId="0" applyFont="1" applyAlignment="1">
      <alignment horizontal="right"/>
    </xf>
    <xf numFmtId="0" fontId="17" fillId="0" borderId="0" xfId="0" applyFont="1" applyAlignment="1">
      <alignment vertical="center"/>
    </xf>
    <xf numFmtId="41" fontId="4" fillId="0" borderId="17" xfId="0" applyNumberFormat="1" applyFont="1" applyBorder="1" applyAlignment="1">
      <alignment vertical="center"/>
    </xf>
    <xf numFmtId="41" fontId="2" fillId="0" borderId="66" xfId="0" applyNumberFormat="1" applyFont="1" applyBorder="1" applyAlignment="1">
      <alignment horizontal="right" vertical="center"/>
    </xf>
    <xf numFmtId="41" fontId="2" fillId="3" borderId="13" xfId="0" applyNumberFormat="1" applyFont="1" applyFill="1" applyBorder="1" applyAlignment="1">
      <alignment horizontal="center" vertical="center" wrapText="1"/>
    </xf>
    <xf numFmtId="41" fontId="2" fillId="3" borderId="13" xfId="0" applyNumberFormat="1" applyFont="1" applyFill="1" applyBorder="1" applyAlignment="1">
      <alignment vertical="center" wrapText="1"/>
    </xf>
    <xf numFmtId="41" fontId="2" fillId="3" borderId="13" xfId="0" applyNumberFormat="1" applyFont="1" applyFill="1" applyBorder="1" applyAlignment="1">
      <alignment horizontal="right" vertical="center" wrapText="1"/>
    </xf>
    <xf numFmtId="41" fontId="2" fillId="3" borderId="22" xfId="0" applyNumberFormat="1" applyFont="1" applyFill="1" applyBorder="1" applyAlignment="1">
      <alignment vertical="center" wrapText="1"/>
    </xf>
    <xf numFmtId="41" fontId="2" fillId="5" borderId="19" xfId="0" applyNumberFormat="1" applyFont="1" applyFill="1" applyBorder="1" applyAlignment="1">
      <alignment horizontal="center" vertical="center"/>
    </xf>
    <xf numFmtId="0" fontId="1" fillId="0" borderId="19" xfId="0" applyFont="1" applyBorder="1" applyAlignment="1">
      <alignment horizontal="right"/>
    </xf>
    <xf numFmtId="0" fontId="1" fillId="0" borderId="19" xfId="0" applyFont="1" applyBorder="1" applyAlignment="1">
      <alignment horizontal="center"/>
    </xf>
    <xf numFmtId="0" fontId="1" fillId="0" borderId="25" xfId="0" applyFont="1" applyBorder="1" applyAlignment="1">
      <alignment horizontal="center"/>
    </xf>
    <xf numFmtId="41" fontId="2" fillId="5" borderId="20" xfId="0" applyNumberFormat="1" applyFont="1" applyFill="1" applyBorder="1" applyAlignment="1">
      <alignment horizontal="center" vertical="center"/>
    </xf>
    <xf numFmtId="41" fontId="1" fillId="5" borderId="68" xfId="0" applyNumberFormat="1" applyFont="1" applyFill="1" applyBorder="1"/>
    <xf numFmtId="41" fontId="1" fillId="5" borderId="25" xfId="0" applyNumberFormat="1" applyFont="1" applyFill="1" applyBorder="1"/>
    <xf numFmtId="0" fontId="7" fillId="0" borderId="20" xfId="0" applyFont="1" applyBorder="1" applyAlignment="1">
      <alignment horizontal="right"/>
    </xf>
    <xf numFmtId="167" fontId="1" fillId="0" borderId="20" xfId="0" applyNumberFormat="1" applyFont="1" applyBorder="1" applyAlignment="1">
      <alignment horizontal="right"/>
    </xf>
    <xf numFmtId="0" fontId="1" fillId="5" borderId="87" xfId="0" applyFont="1" applyFill="1" applyBorder="1" applyAlignment="1">
      <alignment horizontal="left" wrapText="1"/>
    </xf>
    <xf numFmtId="167" fontId="1" fillId="0" borderId="88" xfId="0" applyNumberFormat="1" applyFont="1" applyBorder="1" applyAlignment="1">
      <alignment horizontal="right"/>
    </xf>
    <xf numFmtId="41" fontId="1" fillId="5" borderId="87" xfId="0" applyNumberFormat="1" applyFont="1" applyFill="1" applyBorder="1"/>
    <xf numFmtId="41" fontId="2" fillId="5" borderId="11" xfId="0" applyNumberFormat="1" applyFont="1" applyFill="1" applyBorder="1" applyAlignment="1">
      <alignment horizontal="center" vertical="center"/>
    </xf>
    <xf numFmtId="167" fontId="1" fillId="0" borderId="11" xfId="0" applyNumberFormat="1" applyFont="1" applyBorder="1" applyAlignment="1">
      <alignment horizontal="right"/>
    </xf>
    <xf numFmtId="41" fontId="2" fillId="5" borderId="77" xfId="0" applyNumberFormat="1" applyFont="1" applyFill="1" applyBorder="1" applyAlignment="1">
      <alignment horizontal="center" vertical="center"/>
    </xf>
    <xf numFmtId="41" fontId="1" fillId="5" borderId="77" xfId="0" applyNumberFormat="1" applyFont="1" applyFill="1" applyBorder="1"/>
    <xf numFmtId="0" fontId="5" fillId="0" borderId="0" xfId="0" applyFont="1" applyAlignment="1">
      <alignment horizontal="right"/>
    </xf>
    <xf numFmtId="0" fontId="7" fillId="10" borderId="4" xfId="0" applyFont="1" applyFill="1" applyBorder="1"/>
    <xf numFmtId="0" fontId="8" fillId="10" borderId="4" xfId="0" applyFont="1" applyFill="1" applyBorder="1"/>
    <xf numFmtId="0" fontId="8" fillId="10" borderId="4" xfId="0" applyFont="1" applyFill="1" applyBorder="1" applyAlignment="1">
      <alignment horizontal="center"/>
    </xf>
    <xf numFmtId="41" fontId="8" fillId="6" borderId="4" xfId="0" applyNumberFormat="1" applyFont="1" applyFill="1" applyBorder="1" applyAlignment="1">
      <alignment horizontal="right"/>
    </xf>
    <xf numFmtId="3" fontId="8" fillId="6" borderId="4" xfId="0" applyNumberFormat="1" applyFont="1" applyFill="1" applyBorder="1" applyAlignment="1">
      <alignment horizontal="right"/>
    </xf>
    <xf numFmtId="0" fontId="2" fillId="21" borderId="4" xfId="0" applyFont="1" applyFill="1" applyBorder="1" applyAlignment="1">
      <alignment horizontal="left" wrapText="1"/>
    </xf>
    <xf numFmtId="41" fontId="2" fillId="21" borderId="4" xfId="0" applyNumberFormat="1" applyFont="1" applyFill="1" applyBorder="1" applyAlignment="1">
      <alignment horizontal="center" vertical="center"/>
    </xf>
    <xf numFmtId="41" fontId="2" fillId="21" borderId="4" xfId="0" applyNumberFormat="1" applyFont="1" applyFill="1" applyBorder="1"/>
    <xf numFmtId="41" fontId="2" fillId="5" borderId="4" xfId="0" applyNumberFormat="1" applyFont="1" applyFill="1" applyBorder="1" applyAlignment="1">
      <alignment horizontal="center" vertical="center"/>
    </xf>
    <xf numFmtId="41" fontId="1" fillId="5" borderId="4" xfId="0" applyNumberFormat="1" applyFont="1" applyFill="1" applyBorder="1"/>
    <xf numFmtId="41" fontId="1" fillId="5" borderId="89" xfId="0" applyNumberFormat="1" applyFont="1" applyFill="1" applyBorder="1"/>
    <xf numFmtId="41" fontId="8" fillId="3" borderId="23" xfId="0" applyNumberFormat="1" applyFont="1" applyFill="1" applyBorder="1" applyAlignment="1">
      <alignment horizontal="right"/>
    </xf>
    <xf numFmtId="41" fontId="1" fillId="5" borderId="68" xfId="0" applyNumberFormat="1" applyFont="1" applyFill="1" applyBorder="1" applyAlignment="1">
      <alignment horizontal="right"/>
    </xf>
    <xf numFmtId="41" fontId="7" fillId="0" borderId="20" xfId="0" applyNumberFormat="1" applyFont="1" applyBorder="1" applyAlignment="1">
      <alignment horizontal="right"/>
    </xf>
    <xf numFmtId="41" fontId="1" fillId="5" borderId="20" xfId="0" applyNumberFormat="1" applyFont="1" applyFill="1" applyBorder="1" applyAlignment="1">
      <alignment horizontal="right"/>
    </xf>
    <xf numFmtId="41" fontId="1" fillId="5" borderId="87" xfId="0" applyNumberFormat="1" applyFont="1" applyFill="1" applyBorder="1" applyAlignment="1">
      <alignment horizontal="right"/>
    </xf>
    <xf numFmtId="41" fontId="1" fillId="5" borderId="11" xfId="0" applyNumberFormat="1" applyFont="1" applyFill="1" applyBorder="1" applyAlignment="1">
      <alignment horizontal="right"/>
    </xf>
    <xf numFmtId="41" fontId="1" fillId="5" borderId="77" xfId="0" applyNumberFormat="1" applyFont="1" applyFill="1" applyBorder="1" applyAlignment="1">
      <alignment horizontal="right"/>
    </xf>
    <xf numFmtId="41" fontId="1" fillId="5" borderId="9" xfId="0" applyNumberFormat="1" applyFont="1" applyFill="1" applyBorder="1"/>
    <xf numFmtId="41" fontId="1" fillId="5" borderId="5" xfId="0" applyNumberFormat="1" applyFont="1" applyFill="1" applyBorder="1"/>
    <xf numFmtId="3" fontId="22" fillId="0" borderId="5" xfId="0" applyNumberFormat="1" applyFont="1" applyBorder="1" applyAlignment="1">
      <alignment horizontal="left"/>
    </xf>
    <xf numFmtId="3" fontId="22" fillId="0" borderId="0" xfId="0" applyNumberFormat="1" applyFont="1"/>
    <xf numFmtId="3" fontId="22" fillId="0" borderId="0" xfId="0" applyNumberFormat="1" applyFont="1" applyAlignment="1">
      <alignment horizontal="left"/>
    </xf>
    <xf numFmtId="3" fontId="22" fillId="5" borderId="5" xfId="0" applyNumberFormat="1" applyFont="1" applyFill="1" applyBorder="1" applyAlignment="1">
      <alignment horizontal="left"/>
    </xf>
    <xf numFmtId="3" fontId="22" fillId="5" borderId="0" xfId="0" applyNumberFormat="1" applyFont="1" applyFill="1" applyAlignment="1">
      <alignment horizontal="left"/>
    </xf>
    <xf numFmtId="0" fontId="22" fillId="0" borderId="0" xfId="0" applyFont="1" applyAlignment="1">
      <alignment horizontal="left"/>
    </xf>
    <xf numFmtId="0" fontId="24" fillId="0" borderId="0" xfId="0" applyFont="1"/>
    <xf numFmtId="0" fontId="24" fillId="0" borderId="4" xfId="0" applyFont="1" applyBorder="1"/>
    <xf numFmtId="175" fontId="25" fillId="0" borderId="4" xfId="0" applyNumberFormat="1" applyFont="1" applyBorder="1" applyAlignment="1">
      <alignment horizontal="left"/>
    </xf>
    <xf numFmtId="175" fontId="25" fillId="6" borderId="4" xfId="0" applyNumberFormat="1" applyFont="1" applyFill="1" applyBorder="1" applyAlignment="1">
      <alignment horizontal="left"/>
    </xf>
    <xf numFmtId="0" fontId="25" fillId="6" borderId="4" xfId="0" applyFont="1" applyFill="1" applyBorder="1" applyAlignment="1">
      <alignment horizontal="left"/>
    </xf>
    <xf numFmtId="0" fontId="24" fillId="6" borderId="0" xfId="0" applyFont="1" applyFill="1"/>
    <xf numFmtId="3" fontId="25" fillId="6" borderId="4" xfId="0" applyNumberFormat="1" applyFont="1" applyFill="1" applyBorder="1" applyAlignment="1">
      <alignment horizontal="left"/>
    </xf>
    <xf numFmtId="0" fontId="24" fillId="6" borderId="4" xfId="0" applyFont="1" applyFill="1" applyBorder="1"/>
    <xf numFmtId="4" fontId="22" fillId="6" borderId="4" xfId="0" applyNumberFormat="1" applyFont="1" applyFill="1" applyBorder="1"/>
    <xf numFmtId="170" fontId="22" fillId="0" borderId="4" xfId="0" applyNumberFormat="1" applyFont="1" applyBorder="1" applyAlignment="1">
      <alignment horizontal="left"/>
    </xf>
    <xf numFmtId="170" fontId="22" fillId="6" borderId="4" xfId="0" applyNumberFormat="1" applyFont="1" applyFill="1" applyBorder="1" applyAlignment="1">
      <alignment horizontal="left"/>
    </xf>
    <xf numFmtId="0" fontId="22" fillId="6" borderId="0" xfId="0" applyFont="1" applyFill="1"/>
    <xf numFmtId="0" fontId="24" fillId="23" borderId="77" xfId="0" applyFont="1" applyFill="1" applyBorder="1"/>
    <xf numFmtId="4" fontId="22" fillId="0" borderId="0" xfId="0" applyNumberFormat="1" applyFont="1" applyAlignment="1">
      <alignment horizontal="right"/>
    </xf>
    <xf numFmtId="3" fontId="22" fillId="0" borderId="0" xfId="0" applyNumberFormat="1" applyFont="1" applyAlignment="1">
      <alignment horizontal="right"/>
    </xf>
    <xf numFmtId="3" fontId="22" fillId="6" borderId="0" xfId="0" applyNumberFormat="1" applyFont="1" applyFill="1" applyAlignment="1">
      <alignment horizontal="right"/>
    </xf>
    <xf numFmtId="170" fontId="25" fillId="6" borderId="4" xfId="0" applyNumberFormat="1" applyFont="1" applyFill="1" applyBorder="1" applyAlignment="1">
      <alignment horizontal="left"/>
    </xf>
    <xf numFmtId="170" fontId="25" fillId="0" borderId="4" xfId="0" applyNumberFormat="1" applyFont="1" applyBorder="1" applyAlignment="1">
      <alignment horizontal="left"/>
    </xf>
    <xf numFmtId="0" fontId="24" fillId="23" borderId="24" xfId="0" applyFont="1" applyFill="1" applyBorder="1"/>
    <xf numFmtId="170" fontId="24" fillId="23" borderId="24" xfId="0" applyNumberFormat="1" applyFont="1" applyFill="1" applyBorder="1" applyAlignment="1">
      <alignment horizontal="left"/>
    </xf>
    <xf numFmtId="170" fontId="24" fillId="23" borderId="24" xfId="0" applyNumberFormat="1" applyFont="1" applyFill="1" applyBorder="1"/>
    <xf numFmtId="0" fontId="24" fillId="23" borderId="91" xfId="0" applyFont="1" applyFill="1" applyBorder="1"/>
    <xf numFmtId="4" fontId="22" fillId="6" borderId="0" xfId="0" applyNumberFormat="1" applyFont="1" applyFill="1" applyAlignment="1">
      <alignment horizontal="right"/>
    </xf>
    <xf numFmtId="4" fontId="22" fillId="0" borderId="4" xfId="0" applyNumberFormat="1" applyFont="1" applyBorder="1" applyAlignment="1">
      <alignment horizontal="left"/>
    </xf>
    <xf numFmtId="0" fontId="22" fillId="0" borderId="4" xfId="0" applyFont="1" applyBorder="1" applyAlignment="1">
      <alignment horizontal="right"/>
    </xf>
    <xf numFmtId="4" fontId="22" fillId="0" borderId="4" xfId="0" applyNumberFormat="1" applyFont="1" applyBorder="1" applyAlignment="1">
      <alignment horizontal="right"/>
    </xf>
    <xf numFmtId="0" fontId="22" fillId="6" borderId="92" xfId="0" applyFont="1" applyFill="1" applyBorder="1"/>
    <xf numFmtId="0" fontId="22" fillId="6" borderId="24" xfId="0" applyFont="1" applyFill="1" applyBorder="1" applyAlignment="1">
      <alignment horizontal="left"/>
    </xf>
    <xf numFmtId="3" fontId="22" fillId="6" borderId="4" xfId="0" applyNumberFormat="1" applyFont="1" applyFill="1" applyBorder="1" applyAlignment="1">
      <alignment horizontal="left"/>
    </xf>
    <xf numFmtId="4" fontId="25" fillId="6" borderId="4" xfId="0" applyNumberFormat="1" applyFont="1" applyFill="1" applyBorder="1" applyAlignment="1">
      <alignment horizontal="left"/>
    </xf>
    <xf numFmtId="4" fontId="25" fillId="6" borderId="4" xfId="0" applyNumberFormat="1" applyFont="1" applyFill="1" applyBorder="1"/>
    <xf numFmtId="3" fontId="25" fillId="0" borderId="4" xfId="0" applyNumberFormat="1" applyFont="1" applyBorder="1" applyAlignment="1">
      <alignment horizontal="left"/>
    </xf>
    <xf numFmtId="0" fontId="25" fillId="6" borderId="4" xfId="0" applyFont="1" applyFill="1" applyBorder="1" applyAlignment="1">
      <alignment wrapText="1"/>
    </xf>
    <xf numFmtId="0" fontId="25" fillId="6" borderId="24" xfId="0" applyFont="1" applyFill="1" applyBorder="1" applyAlignment="1">
      <alignment wrapText="1"/>
    </xf>
    <xf numFmtId="170" fontId="25" fillId="0" borderId="6" xfId="0" applyNumberFormat="1" applyFont="1" applyBorder="1"/>
    <xf numFmtId="0" fontId="22" fillId="6" borderId="4" xfId="0" applyFont="1" applyFill="1" applyBorder="1" applyAlignment="1">
      <alignment horizontal="right"/>
    </xf>
    <xf numFmtId="4" fontId="22" fillId="6" borderId="5" xfId="0" applyNumberFormat="1" applyFont="1" applyFill="1" applyBorder="1" applyAlignment="1">
      <alignment horizontal="left"/>
    </xf>
    <xf numFmtId="170" fontId="22" fillId="0" borderId="4" xfId="0" applyNumberFormat="1" applyFont="1" applyBorder="1" applyAlignment="1">
      <alignment horizontal="right"/>
    </xf>
    <xf numFmtId="170" fontId="25" fillId="0" borderId="0" xfId="0" applyNumberFormat="1" applyFont="1" applyAlignment="1">
      <alignment horizontal="left"/>
    </xf>
    <xf numFmtId="0" fontId="22" fillId="6" borderId="95" xfId="0" applyFont="1" applyFill="1" applyBorder="1" applyAlignment="1">
      <alignment horizontal="left"/>
    </xf>
    <xf numFmtId="0" fontId="22" fillId="39" borderId="96" xfId="0" applyFont="1" applyFill="1" applyBorder="1"/>
    <xf numFmtId="0" fontId="24" fillId="23" borderId="19" xfId="0" applyFont="1" applyFill="1" applyBorder="1"/>
    <xf numFmtId="0" fontId="24" fillId="23" borderId="26" xfId="0" applyFont="1" applyFill="1" applyBorder="1"/>
    <xf numFmtId="170" fontId="24" fillId="23" borderId="26" xfId="0" applyNumberFormat="1" applyFont="1" applyFill="1" applyBorder="1" applyAlignment="1">
      <alignment horizontal="left"/>
    </xf>
    <xf numFmtId="0" fontId="24" fillId="23" borderId="26" xfId="0" applyFont="1" applyFill="1" applyBorder="1" applyAlignment="1">
      <alignment horizontal="left"/>
    </xf>
    <xf numFmtId="0" fontId="24" fillId="23" borderId="5" xfId="0" applyFont="1" applyFill="1" applyBorder="1"/>
    <xf numFmtId="0" fontId="22" fillId="0" borderId="11" xfId="0" applyFont="1" applyBorder="1" applyAlignment="1">
      <alignment horizontal="right"/>
    </xf>
    <xf numFmtId="0" fontId="22" fillId="6" borderId="27" xfId="0" applyFont="1" applyFill="1" applyBorder="1"/>
    <xf numFmtId="170" fontId="22" fillId="6" borderId="7" xfId="0" applyNumberFormat="1" applyFont="1" applyFill="1" applyBorder="1" applyAlignment="1">
      <alignment horizontal="left"/>
    </xf>
    <xf numFmtId="170" fontId="22" fillId="6" borderId="27" xfId="0" applyNumberFormat="1" applyFont="1" applyFill="1" applyBorder="1" applyAlignment="1">
      <alignment horizontal="left"/>
    </xf>
    <xf numFmtId="0" fontId="22" fillId="6" borderId="27" xfId="0" applyFont="1" applyFill="1" applyBorder="1" applyAlignment="1">
      <alignment horizontal="left"/>
    </xf>
    <xf numFmtId="0" fontId="22" fillId="0" borderId="8" xfId="0" applyFont="1" applyBorder="1"/>
    <xf numFmtId="0" fontId="24" fillId="23" borderId="21" xfId="0" applyFont="1" applyFill="1" applyBorder="1"/>
    <xf numFmtId="0" fontId="24" fillId="23" borderId="21" xfId="0" applyFont="1" applyFill="1" applyBorder="1" applyAlignment="1">
      <alignment horizontal="center"/>
    </xf>
    <xf numFmtId="0" fontId="22" fillId="0" borderId="79" xfId="0" applyFont="1" applyBorder="1" applyAlignment="1">
      <alignment horizontal="center"/>
    </xf>
    <xf numFmtId="0" fontId="22" fillId="0" borderId="25" xfId="0" applyFont="1" applyBorder="1"/>
    <xf numFmtId="0" fontId="22" fillId="0" borderId="79" xfId="0" applyFont="1" applyBorder="1"/>
    <xf numFmtId="0" fontId="22" fillId="0" borderId="1" xfId="0" applyFont="1" applyBorder="1" applyAlignment="1">
      <alignment horizontal="right"/>
    </xf>
    <xf numFmtId="0" fontId="22" fillId="6" borderId="1" xfId="0" applyFont="1" applyFill="1" applyBorder="1" applyAlignment="1">
      <alignment horizontal="right"/>
    </xf>
    <xf numFmtId="3" fontId="22" fillId="6" borderId="3" xfId="0" applyNumberFormat="1" applyFont="1" applyFill="1" applyBorder="1" applyAlignment="1">
      <alignment horizontal="right"/>
    </xf>
    <xf numFmtId="0" fontId="22" fillId="0" borderId="29" xfId="0" applyFont="1" applyBorder="1"/>
    <xf numFmtId="176" fontId="22" fillId="0" borderId="4" xfId="0" applyNumberFormat="1" applyFont="1" applyBorder="1" applyAlignment="1">
      <alignment horizontal="right"/>
    </xf>
    <xf numFmtId="0" fontId="22" fillId="0" borderId="74" xfId="0" applyFont="1" applyBorder="1" applyAlignment="1">
      <alignment horizontal="center"/>
    </xf>
    <xf numFmtId="0" fontId="22" fillId="0" borderId="89" xfId="0" applyFont="1" applyBorder="1"/>
    <xf numFmtId="0" fontId="22" fillId="0" borderId="74" xfId="0" applyFont="1" applyBorder="1"/>
    <xf numFmtId="0" fontId="22" fillId="0" borderId="81" xfId="0" applyFont="1" applyBorder="1" applyAlignment="1">
      <alignment horizontal="center"/>
    </xf>
    <xf numFmtId="0" fontId="22" fillId="0" borderId="30" xfId="0" applyFont="1" applyBorder="1"/>
    <xf numFmtId="0" fontId="22" fillId="0" borderId="81" xfId="0" applyFont="1" applyBorder="1"/>
    <xf numFmtId="0" fontId="22" fillId="6" borderId="7" xfId="0" applyFont="1" applyFill="1" applyBorder="1" applyAlignment="1">
      <alignment horizontal="right"/>
    </xf>
    <xf numFmtId="176" fontId="22" fillId="0" borderId="7" xfId="0" applyNumberFormat="1" applyFont="1" applyBorder="1" applyAlignment="1">
      <alignment horizontal="right"/>
    </xf>
    <xf numFmtId="0" fontId="22" fillId="0" borderId="55" xfId="0" applyFont="1" applyBorder="1" applyAlignment="1">
      <alignment horizontal="right"/>
    </xf>
    <xf numFmtId="0" fontId="22" fillId="6" borderId="25" xfId="0" applyFont="1" applyFill="1" applyBorder="1"/>
    <xf numFmtId="0" fontId="22" fillId="6" borderId="79" xfId="0" applyFont="1" applyFill="1" applyBorder="1"/>
    <xf numFmtId="176" fontId="22" fillId="0" borderId="1" xfId="0" applyNumberFormat="1" applyFont="1" applyBorder="1" applyAlignment="1">
      <alignment horizontal="right"/>
    </xf>
    <xf numFmtId="176" fontId="22" fillId="6" borderId="1" xfId="0" applyNumberFormat="1" applyFont="1" applyFill="1" applyBorder="1" applyAlignment="1">
      <alignment horizontal="right"/>
    </xf>
    <xf numFmtId="0" fontId="22" fillId="0" borderId="3" xfId="0" applyFont="1" applyBorder="1" applyAlignment="1">
      <alignment horizontal="right"/>
    </xf>
    <xf numFmtId="176" fontId="22" fillId="6" borderId="4" xfId="0" applyNumberFormat="1" applyFont="1" applyFill="1" applyBorder="1" applyAlignment="1">
      <alignment horizontal="right"/>
    </xf>
    <xf numFmtId="0" fontId="22" fillId="0" borderId="5" xfId="0" applyFont="1" applyBorder="1" applyAlignment="1">
      <alignment horizontal="right"/>
    </xf>
    <xf numFmtId="0" fontId="22" fillId="0" borderId="7" xfId="0" applyFont="1" applyBorder="1" applyAlignment="1">
      <alignment horizontal="right"/>
    </xf>
    <xf numFmtId="0" fontId="22" fillId="0" borderId="9" xfId="0" applyFont="1" applyBorder="1" applyAlignment="1">
      <alignment horizontal="right"/>
    </xf>
    <xf numFmtId="0" fontId="22" fillId="0" borderId="16" xfId="0" applyFont="1" applyBorder="1" applyAlignment="1">
      <alignment horizontal="right"/>
    </xf>
    <xf numFmtId="3" fontId="22" fillId="6" borderId="9" xfId="0" applyNumberFormat="1" applyFont="1" applyFill="1" applyBorder="1" applyAlignment="1">
      <alignment horizontal="right"/>
    </xf>
    <xf numFmtId="3" fontId="22" fillId="6" borderId="8" xfId="0" applyNumberFormat="1" applyFont="1" applyFill="1" applyBorder="1" applyAlignment="1">
      <alignment horizontal="right"/>
    </xf>
    <xf numFmtId="0" fontId="22" fillId="0" borderId="85" xfId="0" applyFont="1" applyBorder="1"/>
    <xf numFmtId="0" fontId="22" fillId="0" borderId="85" xfId="0" applyFont="1" applyBorder="1" applyAlignment="1">
      <alignment horizontal="right"/>
    </xf>
    <xf numFmtId="176" fontId="22" fillId="0" borderId="85" xfId="0" applyNumberFormat="1" applyFont="1" applyBorder="1" applyAlignment="1">
      <alignment horizontal="right"/>
    </xf>
    <xf numFmtId="0" fontId="22" fillId="6" borderId="85" xfId="0" applyFont="1" applyFill="1" applyBorder="1" applyAlignment="1">
      <alignment horizontal="right"/>
    </xf>
    <xf numFmtId="0" fontId="22" fillId="6" borderId="85" xfId="0" applyFont="1" applyFill="1" applyBorder="1"/>
    <xf numFmtId="0" fontId="22" fillId="6" borderId="9" xfId="0" applyFont="1" applyFill="1" applyBorder="1" applyAlignment="1">
      <alignment horizontal="right"/>
    </xf>
    <xf numFmtId="0" fontId="22" fillId="6" borderId="8" xfId="0" applyFont="1" applyFill="1" applyBorder="1" applyAlignment="1">
      <alignment horizontal="right"/>
    </xf>
    <xf numFmtId="0" fontId="25" fillId="0" borderId="1" xfId="0" applyFont="1" applyBorder="1" applyAlignment="1">
      <alignment horizontal="left"/>
    </xf>
    <xf numFmtId="176" fontId="25" fillId="0" borderId="1" xfId="0" applyNumberFormat="1" applyFont="1" applyBorder="1" applyAlignment="1">
      <alignment horizontal="left"/>
    </xf>
    <xf numFmtId="0" fontId="25" fillId="0" borderId="9" xfId="0" applyFont="1" applyBorder="1" applyAlignment="1">
      <alignment horizontal="left"/>
    </xf>
    <xf numFmtId="176" fontId="25" fillId="0" borderId="4" xfId="0" applyNumberFormat="1" applyFont="1" applyBorder="1" applyAlignment="1">
      <alignment horizontal="left"/>
    </xf>
    <xf numFmtId="0" fontId="25" fillId="0" borderId="5" xfId="0" applyFont="1" applyBorder="1" applyAlignment="1">
      <alignment horizontal="left"/>
    </xf>
    <xf numFmtId="0" fontId="25" fillId="0" borderId="8" xfId="0" applyFont="1" applyBorder="1" applyAlignment="1">
      <alignment horizontal="left"/>
    </xf>
    <xf numFmtId="176" fontId="25" fillId="0" borderId="7" xfId="0" applyNumberFormat="1" applyFont="1" applyBorder="1" applyAlignment="1">
      <alignment horizontal="left"/>
    </xf>
    <xf numFmtId="0" fontId="25" fillId="0" borderId="13" xfId="0" applyFont="1" applyBorder="1" applyAlignment="1">
      <alignment horizontal="left"/>
    </xf>
    <xf numFmtId="0" fontId="25" fillId="0" borderId="14" xfId="0" applyFont="1" applyBorder="1" applyAlignment="1">
      <alignment horizontal="left"/>
    </xf>
    <xf numFmtId="176" fontId="25" fillId="0" borderId="14" xfId="0" applyNumberFormat="1" applyFont="1" applyBorder="1" applyAlignment="1">
      <alignment horizontal="left"/>
    </xf>
    <xf numFmtId="0" fontId="25" fillId="0" borderId="15" xfId="0" applyFont="1" applyBorder="1" applyAlignment="1">
      <alignment horizontal="left"/>
    </xf>
    <xf numFmtId="14" fontId="25" fillId="0" borderId="7" xfId="0" applyNumberFormat="1" applyFont="1" applyBorder="1" applyAlignment="1">
      <alignment horizontal="left"/>
    </xf>
    <xf numFmtId="0" fontId="43" fillId="41" borderId="21" xfId="0" applyFont="1" applyFill="1" applyBorder="1" applyAlignment="1">
      <alignment horizontal="left"/>
    </xf>
    <xf numFmtId="0" fontId="43" fillId="41" borderId="0" xfId="0" applyFont="1" applyFill="1" applyAlignment="1">
      <alignment horizontal="left"/>
    </xf>
    <xf numFmtId="0" fontId="44" fillId="0" borderId="79" xfId="0" applyFont="1" applyBorder="1" applyAlignment="1">
      <alignment horizontal="left"/>
    </xf>
    <xf numFmtId="0" fontId="44" fillId="0" borderId="1" xfId="0" applyFont="1" applyBorder="1" applyAlignment="1">
      <alignment horizontal="left"/>
    </xf>
    <xf numFmtId="0" fontId="44" fillId="6" borderId="1" xfId="0" applyFont="1" applyFill="1" applyBorder="1" applyAlignment="1">
      <alignment horizontal="left"/>
    </xf>
    <xf numFmtId="0" fontId="44" fillId="0" borderId="3" xfId="0" applyFont="1" applyBorder="1" applyAlignment="1">
      <alignment horizontal="left"/>
    </xf>
    <xf numFmtId="0" fontId="44" fillId="0" borderId="6" xfId="0" applyFont="1" applyBorder="1" applyAlignment="1">
      <alignment horizontal="left"/>
    </xf>
    <xf numFmtId="0" fontId="44" fillId="6" borderId="6" xfId="0" applyFont="1" applyFill="1" applyBorder="1" applyAlignment="1">
      <alignment horizontal="left"/>
    </xf>
    <xf numFmtId="0" fontId="44" fillId="0" borderId="28" xfId="0" applyFont="1" applyBorder="1" applyAlignment="1">
      <alignment horizontal="left"/>
    </xf>
    <xf numFmtId="0" fontId="44" fillId="6" borderId="28" xfId="0" applyFont="1" applyFill="1" applyBorder="1" applyAlignment="1">
      <alignment horizontal="left"/>
    </xf>
    <xf numFmtId="0" fontId="44" fillId="0" borderId="55" xfId="0" applyFont="1" applyBorder="1" applyAlignment="1">
      <alignment horizontal="left"/>
    </xf>
    <xf numFmtId="0" fontId="44" fillId="6" borderId="79" xfId="0" applyFont="1" applyFill="1" applyBorder="1" applyAlignment="1">
      <alignment horizontal="left"/>
    </xf>
    <xf numFmtId="0" fontId="44" fillId="6" borderId="3" xfId="0" applyFont="1" applyFill="1" applyBorder="1" applyAlignment="1">
      <alignment horizontal="left"/>
    </xf>
    <xf numFmtId="0" fontId="44" fillId="6" borderId="55" xfId="0" applyFont="1" applyFill="1" applyBorder="1" applyAlignment="1">
      <alignment horizontal="left"/>
    </xf>
    <xf numFmtId="0" fontId="44" fillId="0" borderId="13" xfId="0" applyFont="1" applyBorder="1" applyAlignment="1">
      <alignment horizontal="left"/>
    </xf>
    <xf numFmtId="0" fontId="44" fillId="0" borderId="14" xfId="0" applyFont="1" applyBorder="1" applyAlignment="1">
      <alignment horizontal="left"/>
    </xf>
    <xf numFmtId="176" fontId="44" fillId="0" borderId="14" xfId="0" applyNumberFormat="1" applyFont="1" applyBorder="1" applyAlignment="1">
      <alignment horizontal="left"/>
    </xf>
    <xf numFmtId="0" fontId="44" fillId="6" borderId="14" xfId="0" applyFont="1" applyFill="1" applyBorder="1" applyAlignment="1">
      <alignment horizontal="left"/>
    </xf>
    <xf numFmtId="0" fontId="44" fillId="6" borderId="15" xfId="0" applyFont="1" applyFill="1" applyBorder="1" applyAlignment="1">
      <alignment horizontal="left"/>
    </xf>
    <xf numFmtId="0" fontId="43" fillId="41" borderId="97" xfId="0" applyFont="1" applyFill="1" applyBorder="1" applyAlignment="1">
      <alignment horizontal="left"/>
    </xf>
    <xf numFmtId="0" fontId="43" fillId="41" borderId="85" xfId="0" applyFont="1" applyFill="1" applyBorder="1" applyAlignment="1">
      <alignment horizontal="left"/>
    </xf>
    <xf numFmtId="0" fontId="43" fillId="41" borderId="86" xfId="0" applyFont="1" applyFill="1" applyBorder="1" applyAlignment="1">
      <alignment horizontal="left"/>
    </xf>
    <xf numFmtId="0" fontId="25" fillId="0" borderId="1" xfId="0" applyFont="1" applyBorder="1" applyAlignment="1">
      <alignment horizontal="center"/>
    </xf>
    <xf numFmtId="0" fontId="25" fillId="0" borderId="1" xfId="0" applyFont="1" applyBorder="1"/>
    <xf numFmtId="0" fontId="25" fillId="0" borderId="9" xfId="0" applyFont="1" applyBorder="1"/>
    <xf numFmtId="176" fontId="25" fillId="0" borderId="4" xfId="0" applyNumberFormat="1" applyFont="1" applyBorder="1"/>
    <xf numFmtId="0" fontId="25" fillId="0" borderId="5" xfId="0" applyFont="1" applyBorder="1"/>
    <xf numFmtId="14" fontId="25" fillId="0" borderId="4" xfId="0" applyNumberFormat="1" applyFont="1" applyBorder="1"/>
    <xf numFmtId="0" fontId="25" fillId="0" borderId="7" xfId="0" applyFont="1" applyBorder="1" applyAlignment="1">
      <alignment horizontal="center"/>
    </xf>
    <xf numFmtId="14" fontId="25" fillId="0" borderId="7" xfId="0" applyNumberFormat="1" applyFont="1" applyBorder="1"/>
    <xf numFmtId="0" fontId="25" fillId="0" borderId="8" xfId="0" applyFont="1" applyBorder="1"/>
    <xf numFmtId="0" fontId="25" fillId="0" borderId="13" xfId="0" applyFont="1" applyBorder="1"/>
    <xf numFmtId="0" fontId="25" fillId="0" borderId="14" xfId="0" applyFont="1" applyBorder="1" applyAlignment="1">
      <alignment horizontal="center"/>
    </xf>
    <xf numFmtId="0" fontId="25" fillId="0" borderId="14" xfId="0" applyFont="1" applyBorder="1"/>
    <xf numFmtId="0" fontId="25" fillId="0" borderId="15" xfId="0" applyFont="1" applyBorder="1"/>
    <xf numFmtId="0" fontId="40" fillId="42" borderId="4" xfId="0" applyFont="1" applyFill="1" applyBorder="1"/>
    <xf numFmtId="0" fontId="25" fillId="0" borderId="4" xfId="0" applyFont="1" applyBorder="1" applyAlignment="1">
      <alignment horizontal="right"/>
    </xf>
    <xf numFmtId="14" fontId="25" fillId="0" borderId="4" xfId="0" applyNumberFormat="1" applyFont="1" applyBorder="1" applyAlignment="1">
      <alignment horizontal="right"/>
    </xf>
    <xf numFmtId="176" fontId="25" fillId="0" borderId="4" xfId="0" applyNumberFormat="1" applyFont="1" applyBorder="1" applyAlignment="1">
      <alignment horizontal="right"/>
    </xf>
    <xf numFmtId="0" fontId="25" fillId="4" borderId="4" xfId="0" applyFont="1" applyFill="1" applyBorder="1"/>
    <xf numFmtId="0" fontId="25" fillId="4" borderId="4" xfId="0" applyFont="1" applyFill="1" applyBorder="1" applyAlignment="1">
      <alignment horizontal="right"/>
    </xf>
    <xf numFmtId="0" fontId="25" fillId="4" borderId="0" xfId="0" applyFont="1" applyFill="1"/>
    <xf numFmtId="171" fontId="25" fillId="0" borderId="0" xfId="0" applyNumberFormat="1" applyFont="1"/>
    <xf numFmtId="176" fontId="25" fillId="6" borderId="4" xfId="0" applyNumberFormat="1" applyFont="1" applyFill="1" applyBorder="1" applyAlignment="1">
      <alignment horizontal="right"/>
    </xf>
    <xf numFmtId="0" fontId="25" fillId="6" borderId="4" xfId="0" applyFont="1" applyFill="1" applyBorder="1" applyAlignment="1">
      <alignment horizontal="right"/>
    </xf>
    <xf numFmtId="170" fontId="25" fillId="0" borderId="4" xfId="0" applyNumberFormat="1" applyFont="1" applyBorder="1"/>
    <xf numFmtId="176" fontId="25" fillId="4" borderId="4" xfId="0" applyNumberFormat="1" applyFont="1" applyFill="1" applyBorder="1" applyAlignment="1">
      <alignment horizontal="right"/>
    </xf>
    <xf numFmtId="170" fontId="25" fillId="0" borderId="4" xfId="0" applyNumberFormat="1" applyFont="1" applyBorder="1" applyAlignment="1">
      <alignment horizontal="right"/>
    </xf>
    <xf numFmtId="176" fontId="25" fillId="0" borderId="0" xfId="0" applyNumberFormat="1" applyFont="1"/>
    <xf numFmtId="0" fontId="26" fillId="5" borderId="4" xfId="0" applyFont="1" applyFill="1" applyBorder="1" applyAlignment="1">
      <alignment horizontal="center"/>
    </xf>
    <xf numFmtId="0" fontId="24" fillId="42" borderId="4" xfId="0" applyFont="1" applyFill="1" applyBorder="1"/>
    <xf numFmtId="0" fontId="24" fillId="42" borderId="23" xfId="0" applyFont="1" applyFill="1" applyBorder="1"/>
    <xf numFmtId="0" fontId="24" fillId="42" borderId="23" xfId="0" applyFont="1" applyFill="1" applyBorder="1" applyAlignment="1">
      <alignment horizontal="left"/>
    </xf>
    <xf numFmtId="0" fontId="22" fillId="0" borderId="6" xfId="0" applyFont="1" applyBorder="1" applyAlignment="1">
      <alignment horizontal="right"/>
    </xf>
    <xf numFmtId="0" fontId="22" fillId="6" borderId="4" xfId="0" applyFont="1" applyFill="1" applyBorder="1" applyAlignment="1">
      <alignment vertical="top"/>
    </xf>
    <xf numFmtId="0" fontId="25" fillId="39" borderId="4" xfId="0" applyFont="1" applyFill="1" applyBorder="1"/>
    <xf numFmtId="0" fontId="40" fillId="21" borderId="4" xfId="0" applyFont="1" applyFill="1" applyBorder="1"/>
    <xf numFmtId="0" fontId="22" fillId="0" borderId="6" xfId="0" applyFont="1" applyBorder="1" applyAlignment="1">
      <alignment horizontal="right" vertical="top"/>
    </xf>
    <xf numFmtId="0" fontId="25" fillId="0" borderId="4" xfId="0" applyFont="1" applyBorder="1" applyAlignment="1">
      <alignment horizontal="left" vertical="center" wrapText="1"/>
    </xf>
    <xf numFmtId="0" fontId="25" fillId="21" borderId="4" xfId="0" applyFont="1" applyFill="1" applyBorder="1"/>
    <xf numFmtId="15" fontId="25" fillId="0" borderId="4" xfId="0" applyNumberFormat="1" applyFont="1" applyBorder="1" applyAlignment="1">
      <alignment horizontal="left"/>
    </xf>
    <xf numFmtId="15" fontId="25" fillId="0" borderId="0" xfId="0" applyNumberFormat="1" applyFont="1"/>
    <xf numFmtId="0" fontId="22" fillId="0" borderId="4" xfId="0" applyFont="1" applyBorder="1" applyAlignment="1">
      <alignment vertical="top"/>
    </xf>
    <xf numFmtId="177" fontId="25" fillId="0" borderId="4" xfId="0" applyNumberFormat="1" applyFont="1" applyBorder="1" applyAlignment="1">
      <alignment horizontal="left"/>
    </xf>
    <xf numFmtId="177" fontId="25" fillId="0" borderId="0" xfId="0" applyNumberFormat="1" applyFont="1"/>
    <xf numFmtId="15" fontId="22" fillId="0" borderId="4" xfId="0" applyNumberFormat="1" applyFont="1" applyBorder="1" applyAlignment="1">
      <alignment horizontal="left"/>
    </xf>
    <xf numFmtId="0" fontId="24" fillId="42" borderId="4" xfId="0" applyFont="1" applyFill="1" applyBorder="1" applyAlignment="1">
      <alignment horizontal="center"/>
    </xf>
    <xf numFmtId="0" fontId="24" fillId="42" borderId="4" xfId="0" applyFont="1" applyFill="1" applyBorder="1" applyAlignment="1">
      <alignment horizontal="left"/>
    </xf>
    <xf numFmtId="0" fontId="25" fillId="5" borderId="4" xfId="0" applyFont="1" applyFill="1" applyBorder="1" applyAlignment="1">
      <alignment horizontal="left"/>
    </xf>
    <xf numFmtId="0" fontId="21" fillId="0" borderId="11" xfId="0" applyFont="1" applyBorder="1"/>
    <xf numFmtId="0" fontId="19" fillId="0" borderId="7" xfId="0" applyFont="1" applyBorder="1"/>
    <xf numFmtId="1" fontId="19" fillId="0" borderId="7" xfId="0" applyNumberFormat="1" applyFont="1" applyBorder="1"/>
    <xf numFmtId="2" fontId="19" fillId="0" borderId="7" xfId="0" applyNumberFormat="1" applyFont="1" applyBorder="1"/>
    <xf numFmtId="1" fontId="19" fillId="0" borderId="8" xfId="0" applyNumberFormat="1" applyFont="1" applyBorder="1"/>
    <xf numFmtId="0" fontId="17" fillId="0" borderId="97" xfId="0" applyFont="1" applyBorder="1"/>
    <xf numFmtId="0" fontId="17" fillId="39" borderId="31" xfId="0" applyFont="1" applyFill="1" applyBorder="1"/>
    <xf numFmtId="0" fontId="17" fillId="0" borderId="99" xfId="0" applyFont="1" applyBorder="1"/>
    <xf numFmtId="0" fontId="1" fillId="3" borderId="27" xfId="0" applyFont="1" applyFill="1" applyBorder="1" applyAlignment="1">
      <alignment wrapText="1"/>
    </xf>
    <xf numFmtId="41" fontId="2" fillId="3" borderId="27" xfId="0" applyNumberFormat="1" applyFont="1" applyFill="1" applyBorder="1" applyAlignment="1">
      <alignment horizontal="center"/>
    </xf>
    <xf numFmtId="9" fontId="17" fillId="3" borderId="27" xfId="0" applyNumberFormat="1" applyFont="1" applyFill="1" applyBorder="1"/>
    <xf numFmtId="167" fontId="17" fillId="3" borderId="27" xfId="0" applyNumberFormat="1" applyFont="1" applyFill="1" applyBorder="1"/>
    <xf numFmtId="41" fontId="17" fillId="0" borderId="0" xfId="0" applyNumberFormat="1" applyFont="1"/>
    <xf numFmtId="164" fontId="1" fillId="0" borderId="7" xfId="0" applyNumberFormat="1" applyFont="1" applyBorder="1"/>
    <xf numFmtId="0" fontId="2" fillId="10" borderId="26" xfId="0" applyFont="1" applyFill="1" applyBorder="1" applyAlignment="1">
      <alignment wrapText="1"/>
    </xf>
    <xf numFmtId="41" fontId="2" fillId="10" borderId="1" xfId="0" applyNumberFormat="1" applyFont="1" applyFill="1" applyBorder="1" applyAlignment="1">
      <alignment horizontal="center"/>
    </xf>
    <xf numFmtId="9" fontId="2" fillId="10" borderId="1" xfId="0" applyNumberFormat="1" applyFont="1" applyFill="1" applyBorder="1" applyAlignment="1">
      <alignment horizontal="center"/>
    </xf>
    <xf numFmtId="9" fontId="2" fillId="10" borderId="9" xfId="0" applyNumberFormat="1" applyFont="1" applyFill="1" applyBorder="1" applyAlignment="1">
      <alignment horizontal="center"/>
    </xf>
    <xf numFmtId="0" fontId="2" fillId="3" borderId="23" xfId="0" applyFont="1" applyFill="1" applyBorder="1" applyAlignment="1">
      <alignment horizontal="left" wrapText="1"/>
    </xf>
    <xf numFmtId="0" fontId="1" fillId="5" borderId="23" xfId="0" applyFont="1" applyFill="1" applyBorder="1" applyAlignment="1">
      <alignment horizontal="left" wrapText="1"/>
    </xf>
    <xf numFmtId="0" fontId="1" fillId="3" borderId="23" xfId="0" applyFont="1" applyFill="1" applyBorder="1" applyAlignment="1">
      <alignment horizontal="left" wrapText="1"/>
    </xf>
    <xf numFmtId="41" fontId="8" fillId="3" borderId="12" xfId="0" applyNumberFormat="1" applyFont="1" applyFill="1" applyBorder="1" applyAlignment="1">
      <alignment horizontal="center"/>
    </xf>
    <xf numFmtId="9" fontId="8" fillId="3" borderId="12" xfId="0" applyNumberFormat="1" applyFont="1" applyFill="1" applyBorder="1" applyAlignment="1">
      <alignment horizontal="center"/>
    </xf>
    <xf numFmtId="167" fontId="8" fillId="3" borderId="12" xfId="0" applyNumberFormat="1" applyFont="1" applyFill="1" applyBorder="1" applyAlignment="1">
      <alignment horizontal="center"/>
    </xf>
    <xf numFmtId="167" fontId="2" fillId="3" borderId="12" xfId="0" applyNumberFormat="1" applyFont="1" applyFill="1" applyBorder="1" applyAlignment="1">
      <alignment horizontal="center"/>
    </xf>
    <xf numFmtId="0" fontId="1" fillId="0" borderId="19" xfId="0" applyFont="1" applyBorder="1"/>
    <xf numFmtId="41" fontId="1" fillId="0" borderId="1" xfId="0" applyNumberFormat="1" applyFont="1" applyBorder="1" applyAlignment="1">
      <alignment horizontal="center"/>
    </xf>
    <xf numFmtId="0" fontId="1" fillId="0" borderId="1" xfId="0" applyFont="1" applyBorder="1" applyAlignment="1">
      <alignment horizontal="center"/>
    </xf>
    <xf numFmtId="41" fontId="1" fillId="0" borderId="1" xfId="0" applyNumberFormat="1" applyFont="1" applyBorder="1"/>
    <xf numFmtId="0" fontId="1" fillId="0" borderId="1" xfId="0" applyFont="1" applyBorder="1"/>
    <xf numFmtId="0" fontId="1" fillId="0" borderId="9" xfId="0" applyFont="1" applyBorder="1"/>
    <xf numFmtId="0" fontId="1" fillId="0" borderId="11" xfId="0" applyFont="1" applyBorder="1"/>
    <xf numFmtId="41" fontId="1" fillId="0" borderId="7" xfId="0" applyNumberFormat="1" applyFont="1" applyBorder="1" applyAlignment="1">
      <alignment horizontal="center"/>
    </xf>
    <xf numFmtId="0" fontId="1" fillId="0" borderId="7" xfId="0" applyFont="1" applyBorder="1" applyAlignment="1">
      <alignment horizontal="center"/>
    </xf>
    <xf numFmtId="41" fontId="1" fillId="0" borderId="7" xfId="0" applyNumberFormat="1" applyFont="1" applyBorder="1"/>
    <xf numFmtId="0" fontId="1" fillId="0" borderId="7" xfId="0" applyFont="1" applyBorder="1"/>
    <xf numFmtId="0" fontId="1" fillId="0" borderId="8" xfId="0" applyFont="1" applyBorder="1"/>
    <xf numFmtId="0" fontId="24" fillId="42" borderId="0" xfId="0" applyFont="1" applyFill="1" applyAlignment="1">
      <alignment horizontal="center"/>
    </xf>
    <xf numFmtId="0" fontId="24" fillId="23" borderId="100" xfId="0" applyFont="1" applyFill="1" applyBorder="1"/>
    <xf numFmtId="170" fontId="24" fillId="23" borderId="100" xfId="0" applyNumberFormat="1" applyFont="1" applyFill="1" applyBorder="1"/>
    <xf numFmtId="170" fontId="24" fillId="23" borderId="100" xfId="0" applyNumberFormat="1" applyFont="1" applyFill="1" applyBorder="1" applyAlignment="1">
      <alignment horizontal="right"/>
    </xf>
    <xf numFmtId="0" fontId="24" fillId="23" borderId="100" xfId="0" applyFont="1" applyFill="1" applyBorder="1" applyAlignment="1">
      <alignment horizontal="right"/>
    </xf>
    <xf numFmtId="0" fontId="24" fillId="23" borderId="16" xfId="0" applyFont="1" applyFill="1" applyBorder="1"/>
    <xf numFmtId="0" fontId="24" fillId="23" borderId="101" xfId="0" applyFont="1" applyFill="1" applyBorder="1"/>
    <xf numFmtId="0" fontId="24" fillId="23" borderId="0" xfId="0" applyFont="1" applyFill="1"/>
    <xf numFmtId="0" fontId="25" fillId="6" borderId="1" xfId="0" applyFont="1" applyFill="1" applyBorder="1" applyAlignment="1">
      <alignment horizontal="right"/>
    </xf>
    <xf numFmtId="0" fontId="22" fillId="6" borderId="2" xfId="0" applyFont="1" applyFill="1" applyBorder="1"/>
    <xf numFmtId="0" fontId="22" fillId="6" borderId="9" xfId="0" applyFont="1" applyFill="1" applyBorder="1"/>
    <xf numFmtId="0" fontId="22" fillId="6" borderId="5" xfId="0" applyFont="1" applyFill="1" applyBorder="1"/>
    <xf numFmtId="0" fontId="26" fillId="37" borderId="4" xfId="0" applyFont="1" applyFill="1" applyBorder="1" applyAlignment="1">
      <alignment horizontal="center"/>
    </xf>
    <xf numFmtId="180" fontId="26" fillId="37" borderId="4" xfId="0" applyNumberFormat="1" applyFont="1" applyFill="1" applyBorder="1" applyAlignment="1">
      <alignment horizontal="center"/>
    </xf>
    <xf numFmtId="180" fontId="40" fillId="6" borderId="4" xfId="0" applyNumberFormat="1" applyFont="1" applyFill="1" applyBorder="1" applyAlignment="1">
      <alignment horizontal="center"/>
    </xf>
    <xf numFmtId="0" fontId="25" fillId="6" borderId="4" xfId="0" applyFont="1" applyFill="1" applyBorder="1" applyAlignment="1">
      <alignment horizontal="center"/>
    </xf>
    <xf numFmtId="180" fontId="25" fillId="0" borderId="4" xfId="0" applyNumberFormat="1" applyFont="1" applyBorder="1"/>
    <xf numFmtId="180" fontId="25" fillId="0" borderId="4" xfId="0" applyNumberFormat="1" applyFont="1" applyBorder="1" applyAlignment="1">
      <alignment horizontal="center"/>
    </xf>
    <xf numFmtId="0" fontId="40" fillId="6" borderId="4" xfId="0" applyFont="1" applyFill="1" applyBorder="1" applyAlignment="1">
      <alignment horizontal="center"/>
    </xf>
    <xf numFmtId="180" fontId="25" fillId="6" borderId="4" xfId="0" applyNumberFormat="1" applyFont="1" applyFill="1" applyBorder="1"/>
    <xf numFmtId="180" fontId="25" fillId="6" borderId="4" xfId="0" applyNumberFormat="1" applyFont="1" applyFill="1" applyBorder="1" applyAlignment="1">
      <alignment horizontal="center"/>
    </xf>
    <xf numFmtId="0" fontId="26" fillId="37" borderId="4" xfId="0" applyFont="1" applyFill="1" applyBorder="1"/>
    <xf numFmtId="3" fontId="22" fillId="6" borderId="4" xfId="0" applyNumberFormat="1" applyFont="1" applyFill="1" applyBorder="1" applyAlignment="1">
      <alignment horizontal="right"/>
    </xf>
    <xf numFmtId="0" fontId="24" fillId="17" borderId="0" xfId="0" applyFont="1" applyFill="1"/>
    <xf numFmtId="0" fontId="26" fillId="37" borderId="0" xfId="0" applyFont="1" applyFill="1" applyAlignment="1">
      <alignment horizontal="center"/>
    </xf>
    <xf numFmtId="180" fontId="26" fillId="37" borderId="0" xfId="0" applyNumberFormat="1" applyFont="1" applyFill="1" applyAlignment="1">
      <alignment horizontal="center"/>
    </xf>
    <xf numFmtId="0" fontId="24" fillId="2" borderId="0" xfId="0" applyFont="1" applyFill="1" applyAlignment="1">
      <alignment horizontal="center"/>
    </xf>
    <xf numFmtId="0" fontId="24" fillId="0" borderId="0" xfId="0" applyFont="1" applyAlignment="1">
      <alignment horizontal="center"/>
    </xf>
    <xf numFmtId="0" fontId="24" fillId="17" borderId="0" xfId="0" applyFont="1" applyFill="1" applyAlignment="1">
      <alignment horizontal="center"/>
    </xf>
    <xf numFmtId="170" fontId="22" fillId="0" borderId="7" xfId="0" applyNumberFormat="1" applyFont="1" applyBorder="1" applyAlignment="1">
      <alignment horizontal="left"/>
    </xf>
    <xf numFmtId="0" fontId="22" fillId="6" borderId="8" xfId="0" applyFont="1" applyFill="1" applyBorder="1"/>
    <xf numFmtId="0" fontId="22" fillId="0" borderId="10" xfId="0" applyFont="1" applyBorder="1"/>
    <xf numFmtId="0" fontId="24" fillId="6" borderId="0" xfId="0" applyFont="1" applyFill="1" applyAlignment="1">
      <alignment horizontal="center"/>
    </xf>
    <xf numFmtId="0" fontId="22" fillId="0" borderId="5" xfId="0" applyFont="1" applyBorder="1"/>
    <xf numFmtId="4" fontId="22" fillId="0" borderId="0" xfId="0" applyNumberFormat="1" applyFont="1" applyAlignment="1">
      <alignment horizontal="center"/>
    </xf>
    <xf numFmtId="0" fontId="24" fillId="17" borderId="0" xfId="0" applyFont="1" applyFill="1" applyAlignment="1">
      <alignment horizontal="left"/>
    </xf>
    <xf numFmtId="170" fontId="22" fillId="0" borderId="1" xfId="0" applyNumberFormat="1" applyFont="1" applyBorder="1" applyAlignment="1">
      <alignment horizontal="left"/>
    </xf>
    <xf numFmtId="0" fontId="22" fillId="0" borderId="1" xfId="0" applyFont="1" applyBorder="1" applyAlignment="1">
      <alignment wrapText="1"/>
    </xf>
    <xf numFmtId="0" fontId="22" fillId="0" borderId="9" xfId="0" applyFont="1" applyBorder="1"/>
    <xf numFmtId="180" fontId="24" fillId="17" borderId="0" xfId="0" applyNumberFormat="1" applyFont="1" applyFill="1" applyAlignment="1">
      <alignment horizontal="center"/>
    </xf>
    <xf numFmtId="0" fontId="22" fillId="0" borderId="4" xfId="0" applyFont="1" applyBorder="1" applyAlignment="1">
      <alignment wrapText="1"/>
    </xf>
    <xf numFmtId="0" fontId="25" fillId="0" borderId="0" xfId="0" applyFont="1" applyAlignment="1">
      <alignment horizontal="right"/>
    </xf>
    <xf numFmtId="0" fontId="18" fillId="42" borderId="0" xfId="0" applyFont="1" applyFill="1" applyAlignment="1">
      <alignment horizontal="center"/>
    </xf>
    <xf numFmtId="0" fontId="24" fillId="10" borderId="88" xfId="0" applyFont="1" applyFill="1" applyBorder="1"/>
    <xf numFmtId="0" fontId="14" fillId="37" borderId="4" xfId="0" applyFont="1" applyFill="1" applyBorder="1" applyAlignment="1">
      <alignment horizontal="center"/>
    </xf>
    <xf numFmtId="180" fontId="14" fillId="37" borderId="4" xfId="0" applyNumberFormat="1" applyFont="1" applyFill="1" applyBorder="1" applyAlignment="1">
      <alignment horizontal="center"/>
    </xf>
    <xf numFmtId="180" fontId="2" fillId="6" borderId="4" xfId="0" applyNumberFormat="1" applyFont="1" applyFill="1" applyBorder="1" applyAlignment="1">
      <alignment horizontal="center"/>
    </xf>
    <xf numFmtId="0" fontId="1" fillId="6" borderId="4" xfId="0" applyFont="1" applyFill="1" applyBorder="1" applyAlignment="1">
      <alignment horizontal="center"/>
    </xf>
    <xf numFmtId="0" fontId="1" fillId="0" borderId="4" xfId="0" applyFont="1" applyBorder="1" applyAlignment="1">
      <alignment horizontal="center"/>
    </xf>
    <xf numFmtId="0" fontId="1" fillId="0" borderId="4" xfId="0" applyFont="1" applyBorder="1"/>
    <xf numFmtId="180" fontId="1" fillId="0" borderId="4" xfId="0" applyNumberFormat="1" applyFont="1" applyBorder="1"/>
    <xf numFmtId="180" fontId="1" fillId="0" borderId="4" xfId="0" applyNumberFormat="1" applyFont="1" applyBorder="1" applyAlignment="1">
      <alignment horizontal="center"/>
    </xf>
    <xf numFmtId="0" fontId="2" fillId="6" borderId="4" xfId="0" applyFont="1" applyFill="1" applyBorder="1" applyAlignment="1">
      <alignment horizontal="center"/>
    </xf>
    <xf numFmtId="180" fontId="1" fillId="6" borderId="4" xfId="0" applyNumberFormat="1" applyFont="1" applyFill="1" applyBorder="1"/>
    <xf numFmtId="180" fontId="1" fillId="6" borderId="4" xfId="0" applyNumberFormat="1" applyFont="1" applyFill="1" applyBorder="1" applyAlignment="1">
      <alignment horizontal="center"/>
    </xf>
    <xf numFmtId="0" fontId="14" fillId="37" borderId="4" xfId="0" applyFont="1" applyFill="1" applyBorder="1"/>
    <xf numFmtId="0" fontId="7" fillId="6" borderId="0" xfId="0" applyFont="1" applyFill="1" applyAlignment="1">
      <alignment horizontal="left"/>
    </xf>
    <xf numFmtId="0" fontId="8" fillId="6" borderId="0" xfId="0" applyFont="1" applyFill="1" applyAlignment="1">
      <alignment horizontal="center"/>
    </xf>
    <xf numFmtId="0" fontId="7" fillId="0" borderId="0" xfId="0" applyFont="1" applyAlignment="1">
      <alignment horizontal="center"/>
    </xf>
    <xf numFmtId="0" fontId="7" fillId="6" borderId="0" xfId="0" applyFont="1" applyFill="1" applyAlignment="1">
      <alignment horizontal="center"/>
    </xf>
    <xf numFmtId="0" fontId="17" fillId="6" borderId="0" xfId="0" applyFont="1" applyFill="1"/>
    <xf numFmtId="4" fontId="7" fillId="0" borderId="0" xfId="0" applyNumberFormat="1" applyFont="1" applyAlignment="1">
      <alignment horizontal="center"/>
    </xf>
    <xf numFmtId="0" fontId="8" fillId="17" borderId="0" xfId="0" applyFont="1" applyFill="1" applyAlignment="1">
      <alignment horizontal="left"/>
    </xf>
    <xf numFmtId="0" fontId="8" fillId="0" borderId="0" xfId="0" applyFont="1"/>
    <xf numFmtId="170" fontId="22" fillId="0" borderId="6" xfId="0" applyNumberFormat="1" applyFont="1" applyBorder="1" applyAlignment="1">
      <alignment horizontal="left"/>
    </xf>
    <xf numFmtId="0" fontId="22" fillId="0" borderId="6" xfId="0" applyFont="1" applyBorder="1" applyAlignment="1">
      <alignment wrapText="1"/>
    </xf>
    <xf numFmtId="180" fontId="7" fillId="6" borderId="0" xfId="0" applyNumberFormat="1" applyFont="1" applyFill="1" applyAlignment="1">
      <alignment horizontal="center"/>
    </xf>
    <xf numFmtId="180" fontId="8" fillId="17" borderId="0" xfId="0" applyNumberFormat="1" applyFont="1" applyFill="1" applyAlignment="1">
      <alignment horizontal="center"/>
    </xf>
    <xf numFmtId="0" fontId="25" fillId="6" borderId="7" xfId="0" applyFont="1" applyFill="1" applyBorder="1" applyAlignment="1">
      <alignment wrapText="1"/>
    </xf>
    <xf numFmtId="0" fontId="17" fillId="0" borderId="0" xfId="0" applyFont="1" applyAlignment="1">
      <alignment horizontal="center"/>
    </xf>
    <xf numFmtId="170" fontId="17" fillId="0" borderId="0" xfId="0" applyNumberFormat="1" applyFont="1"/>
    <xf numFmtId="0" fontId="22" fillId="0" borderId="0" xfId="0" applyFont="1" applyAlignment="1">
      <alignment vertical="center"/>
    </xf>
    <xf numFmtId="0" fontId="24" fillId="44" borderId="102" xfId="0" applyFont="1" applyFill="1" applyBorder="1" applyAlignment="1">
      <alignment horizontal="center" vertical="top"/>
    </xf>
    <xf numFmtId="0" fontId="24" fillId="44" borderId="103" xfId="0" applyFont="1" applyFill="1" applyBorder="1" applyAlignment="1">
      <alignment horizontal="center" vertical="top"/>
    </xf>
    <xf numFmtId="0" fontId="24" fillId="44" borderId="103" xfId="0" applyFont="1" applyFill="1" applyBorder="1" applyAlignment="1">
      <alignment horizontal="center" vertical="top" wrapText="1"/>
    </xf>
    <xf numFmtId="0" fontId="22" fillId="0" borderId="0" xfId="0" applyFont="1" applyAlignment="1">
      <alignment horizontal="center" vertical="top"/>
    </xf>
    <xf numFmtId="0" fontId="22" fillId="0" borderId="85" xfId="0" applyFont="1" applyBorder="1" applyAlignment="1">
      <alignment horizontal="left"/>
    </xf>
    <xf numFmtId="3" fontId="22" fillId="0" borderId="104" xfId="0" applyNumberFormat="1" applyFont="1" applyBorder="1" applyAlignment="1">
      <alignment horizontal="center"/>
    </xf>
    <xf numFmtId="3" fontId="22" fillId="0" borderId="5" xfId="0" applyNumberFormat="1" applyFont="1" applyBorder="1" applyAlignment="1">
      <alignment horizontal="center"/>
    </xf>
    <xf numFmtId="0" fontId="22" fillId="0" borderId="5" xfId="0" applyFont="1" applyBorder="1" applyAlignment="1">
      <alignment horizontal="center"/>
    </xf>
    <xf numFmtId="0" fontId="22" fillId="0" borderId="4" xfId="0" applyFont="1" applyBorder="1" applyAlignment="1">
      <alignment horizontal="left" wrapText="1"/>
    </xf>
    <xf numFmtId="1" fontId="22" fillId="0" borderId="5" xfId="0" applyNumberFormat="1" applyFont="1" applyBorder="1" applyAlignment="1">
      <alignment horizontal="center"/>
    </xf>
    <xf numFmtId="0" fontId="22" fillId="5" borderId="6" xfId="0" applyFont="1" applyFill="1" applyBorder="1" applyAlignment="1">
      <alignment horizontal="left"/>
    </xf>
    <xf numFmtId="0" fontId="22" fillId="0" borderId="28" xfId="0" applyFont="1" applyBorder="1" applyAlignment="1">
      <alignment horizontal="left"/>
    </xf>
    <xf numFmtId="0" fontId="22" fillId="0" borderId="82" xfId="0" applyFont="1" applyBorder="1" applyAlignment="1">
      <alignment horizontal="left"/>
    </xf>
    <xf numFmtId="0" fontId="22" fillId="0" borderId="7" xfId="0" applyFont="1" applyBorder="1" applyAlignment="1">
      <alignment horizontal="left" wrapText="1"/>
    </xf>
    <xf numFmtId="0" fontId="22" fillId="0" borderId="8" xfId="0" applyFont="1" applyBorder="1" applyAlignment="1">
      <alignment horizontal="center"/>
    </xf>
    <xf numFmtId="0" fontId="22" fillId="0" borderId="10" xfId="0" applyFont="1" applyBorder="1" applyAlignment="1">
      <alignment horizontal="center"/>
    </xf>
    <xf numFmtId="0" fontId="22" fillId="0" borderId="105" xfId="0" applyFont="1" applyBorder="1"/>
    <xf numFmtId="0" fontId="22" fillId="0" borderId="105" xfId="0" applyFont="1" applyBorder="1" applyAlignment="1">
      <alignment horizontal="left"/>
    </xf>
    <xf numFmtId="0" fontId="22" fillId="4" borderId="105" xfId="0" applyFont="1" applyFill="1" applyBorder="1" applyAlignment="1">
      <alignment horizontal="left"/>
    </xf>
    <xf numFmtId="170" fontId="22" fillId="4" borderId="4" xfId="0" applyNumberFormat="1" applyFont="1" applyFill="1" applyBorder="1" applyAlignment="1">
      <alignment horizontal="left"/>
    </xf>
    <xf numFmtId="0" fontId="22" fillId="4" borderId="4" xfId="0" applyFont="1" applyFill="1" applyBorder="1" applyAlignment="1">
      <alignment horizontal="left"/>
    </xf>
    <xf numFmtId="0" fontId="22" fillId="4" borderId="4" xfId="0" applyFont="1" applyFill="1" applyBorder="1" applyAlignment="1">
      <alignment horizontal="center"/>
    </xf>
    <xf numFmtId="0" fontId="22" fillId="4" borderId="5" xfId="0" applyFont="1" applyFill="1" applyBorder="1" applyAlignment="1">
      <alignment horizontal="center"/>
    </xf>
    <xf numFmtId="0" fontId="22" fillId="4" borderId="0" xfId="0" applyFont="1" applyFill="1" applyAlignment="1">
      <alignment vertical="center"/>
    </xf>
    <xf numFmtId="0" fontId="22" fillId="0" borderId="105" xfId="0" applyFont="1" applyBorder="1" applyAlignment="1">
      <alignment horizontal="left" wrapText="1"/>
    </xf>
    <xf numFmtId="0" fontId="22" fillId="5" borderId="105" xfId="0" applyFont="1" applyFill="1" applyBorder="1" applyAlignment="1">
      <alignment horizontal="left" wrapText="1"/>
    </xf>
    <xf numFmtId="170" fontId="22" fillId="5" borderId="4" xfId="0" applyNumberFormat="1" applyFont="1" applyFill="1" applyBorder="1" applyAlignment="1">
      <alignment horizontal="left"/>
    </xf>
    <xf numFmtId="0" fontId="22" fillId="5" borderId="4" xfId="0" applyFont="1" applyFill="1" applyBorder="1" applyAlignment="1">
      <alignment horizontal="left"/>
    </xf>
    <xf numFmtId="0" fontId="22" fillId="5" borderId="4" xfId="0" applyFont="1" applyFill="1" applyBorder="1" applyAlignment="1">
      <alignment horizontal="center"/>
    </xf>
    <xf numFmtId="3" fontId="22" fillId="5" borderId="4" xfId="0" applyNumberFormat="1" applyFont="1" applyFill="1" applyBorder="1" applyAlignment="1">
      <alignment horizontal="center"/>
    </xf>
    <xf numFmtId="3" fontId="22" fillId="5" borderId="5" xfId="0" applyNumberFormat="1" applyFont="1" applyFill="1" applyBorder="1" applyAlignment="1">
      <alignment horizontal="center"/>
    </xf>
    <xf numFmtId="0" fontId="22" fillId="5" borderId="0" xfId="0" applyFont="1" applyFill="1" applyAlignment="1">
      <alignment vertical="center"/>
    </xf>
    <xf numFmtId="0" fontId="22" fillId="5" borderId="4" xfId="0" applyFont="1" applyFill="1" applyBorder="1" applyAlignment="1">
      <alignment horizontal="left" wrapText="1"/>
    </xf>
    <xf numFmtId="3" fontId="22" fillId="6" borderId="5" xfId="0" applyNumberFormat="1" applyFont="1" applyFill="1" applyBorder="1" applyAlignment="1">
      <alignment horizontal="center"/>
    </xf>
    <xf numFmtId="0" fontId="22" fillId="6" borderId="0" xfId="0" applyFont="1" applyFill="1" applyAlignment="1">
      <alignment vertical="center"/>
    </xf>
    <xf numFmtId="1" fontId="22" fillId="6" borderId="4" xfId="0" applyNumberFormat="1" applyFont="1" applyFill="1" applyBorder="1" applyAlignment="1">
      <alignment horizontal="center"/>
    </xf>
    <xf numFmtId="0" fontId="22" fillId="5" borderId="7" xfId="0" applyFont="1" applyFill="1" applyBorder="1" applyAlignment="1">
      <alignment horizontal="left" wrapText="1"/>
    </xf>
    <xf numFmtId="0" fontId="22" fillId="5" borderId="7" xfId="0" applyFont="1" applyFill="1" applyBorder="1"/>
    <xf numFmtId="170" fontId="22" fillId="5" borderId="7" xfId="0" applyNumberFormat="1" applyFont="1" applyFill="1" applyBorder="1" applyAlignment="1">
      <alignment horizontal="left"/>
    </xf>
    <xf numFmtId="0" fontId="22" fillId="5" borderId="7" xfId="0" applyFont="1" applyFill="1" applyBorder="1" applyAlignment="1">
      <alignment horizontal="left"/>
    </xf>
    <xf numFmtId="0" fontId="22" fillId="5" borderId="7" xfId="0" applyFont="1" applyFill="1" applyBorder="1" applyAlignment="1">
      <alignment horizontal="center"/>
    </xf>
    <xf numFmtId="3" fontId="22" fillId="5" borderId="8" xfId="0" applyNumberFormat="1" applyFont="1" applyFill="1" applyBorder="1" applyAlignment="1">
      <alignment horizontal="center"/>
    </xf>
    <xf numFmtId="0" fontId="22" fillId="0" borderId="1" xfId="0" applyFont="1" applyBorder="1" applyAlignment="1">
      <alignment horizontal="left" wrapText="1"/>
    </xf>
    <xf numFmtId="0" fontId="22" fillId="0" borderId="2" xfId="0" applyFont="1" applyBorder="1"/>
    <xf numFmtId="0" fontId="22" fillId="0" borderId="9" xfId="0" applyFont="1" applyBorder="1" applyAlignment="1">
      <alignment horizontal="center"/>
    </xf>
    <xf numFmtId="0" fontId="25" fillId="0" borderId="6" xfId="0" applyFont="1" applyBorder="1" applyAlignment="1">
      <alignment wrapText="1"/>
    </xf>
    <xf numFmtId="3" fontId="22" fillId="0" borderId="16" xfId="0" applyNumberFormat="1" applyFont="1" applyBorder="1" applyAlignment="1">
      <alignment horizontal="center"/>
    </xf>
    <xf numFmtId="3" fontId="22" fillId="0" borderId="9" xfId="0" applyNumberFormat="1" applyFont="1" applyBorder="1" applyAlignment="1">
      <alignment horizontal="center"/>
    </xf>
    <xf numFmtId="3" fontId="22" fillId="0" borderId="10" xfId="0" applyNumberFormat="1" applyFont="1" applyBorder="1" applyAlignment="1">
      <alignment horizontal="center"/>
    </xf>
    <xf numFmtId="3" fontId="22" fillId="0" borderId="8" xfId="0" applyNumberFormat="1" applyFont="1" applyBorder="1" applyAlignment="1">
      <alignment horizontal="center"/>
    </xf>
    <xf numFmtId="0" fontId="22" fillId="0" borderId="97" xfId="0" applyFont="1" applyBorder="1"/>
    <xf numFmtId="0" fontId="22" fillId="0" borderId="86" xfId="0" applyFont="1" applyBorder="1" applyAlignment="1">
      <alignment horizontal="center"/>
    </xf>
    <xf numFmtId="0" fontId="22" fillId="0" borderId="20" xfId="0" applyFont="1" applyBorder="1"/>
    <xf numFmtId="0" fontId="22" fillId="0" borderId="94" xfId="0" applyFont="1" applyBorder="1" applyAlignment="1">
      <alignment horizontal="center"/>
    </xf>
    <xf numFmtId="0" fontId="22" fillId="0" borderId="20" xfId="0" applyFont="1" applyBorder="1" applyAlignment="1">
      <alignment horizontal="left"/>
    </xf>
    <xf numFmtId="0" fontId="22" fillId="0" borderId="11" xfId="0" applyFont="1" applyBorder="1" applyAlignment="1">
      <alignment horizontal="left"/>
    </xf>
    <xf numFmtId="4" fontId="22" fillId="0" borderId="5" xfId="0" applyNumberFormat="1" applyFont="1" applyBorder="1" applyAlignment="1">
      <alignment horizontal="center"/>
    </xf>
    <xf numFmtId="4" fontId="22" fillId="0" borderId="8" xfId="0" applyNumberFormat="1" applyFont="1" applyBorder="1" applyAlignment="1">
      <alignment horizontal="center"/>
    </xf>
    <xf numFmtId="0" fontId="24" fillId="0" borderId="17" xfId="0" applyFont="1" applyBorder="1" applyAlignment="1">
      <alignment horizontal="center" vertical="center"/>
    </xf>
    <xf numFmtId="0" fontId="22" fillId="0" borderId="22" xfId="0" applyFont="1" applyBorder="1" applyAlignment="1">
      <alignment horizontal="left"/>
    </xf>
    <xf numFmtId="0" fontId="24" fillId="0" borderId="22" xfId="0" applyFont="1" applyBorder="1" applyAlignment="1">
      <alignment horizontal="center" vertical="center"/>
    </xf>
    <xf numFmtId="3" fontId="22" fillId="0" borderId="18" xfId="0" applyNumberFormat="1" applyFont="1" applyBorder="1" applyAlignment="1">
      <alignment horizontal="center"/>
    </xf>
    <xf numFmtId="0" fontId="24" fillId="0" borderId="0" xfId="0" applyFont="1" applyAlignment="1">
      <alignment horizontal="center" vertical="center"/>
    </xf>
    <xf numFmtId="170" fontId="22" fillId="0" borderId="0" xfId="0" applyNumberFormat="1" applyFont="1" applyAlignment="1">
      <alignment horizontal="right"/>
    </xf>
    <xf numFmtId="0" fontId="22" fillId="0" borderId="0" xfId="0" applyFont="1" applyAlignment="1">
      <alignment horizontal="center" vertical="center"/>
    </xf>
    <xf numFmtId="170" fontId="22" fillId="0" borderId="0" xfId="0" applyNumberFormat="1" applyFont="1" applyAlignment="1">
      <alignment horizontal="right" vertical="center"/>
    </xf>
    <xf numFmtId="0" fontId="19" fillId="0" borderId="28" xfId="0" applyFont="1" applyBorder="1"/>
    <xf numFmtId="1" fontId="19" fillId="0" borderId="106" xfId="0" applyNumberFormat="1" applyFont="1" applyBorder="1"/>
    <xf numFmtId="41" fontId="2" fillId="0" borderId="2" xfId="0" applyNumberFormat="1" applyFont="1" applyBorder="1" applyAlignment="1">
      <alignment horizontal="center"/>
    </xf>
    <xf numFmtId="41" fontId="2" fillId="0" borderId="2" xfId="0" applyNumberFormat="1" applyFont="1" applyBorder="1" applyAlignment="1">
      <alignment horizontal="center" wrapText="1"/>
    </xf>
    <xf numFmtId="0" fontId="2" fillId="7" borderId="17" xfId="0" applyFont="1" applyFill="1" applyBorder="1" applyAlignment="1">
      <alignment horizontal="left" vertical="center"/>
    </xf>
    <xf numFmtId="41" fontId="2" fillId="8" borderId="2" xfId="0" applyNumberFormat="1" applyFont="1" applyFill="1" applyBorder="1" applyAlignment="1">
      <alignment horizontal="center"/>
    </xf>
    <xf numFmtId="41" fontId="2" fillId="8" borderId="2" xfId="0" applyNumberFormat="1" applyFont="1" applyFill="1" applyBorder="1" applyAlignment="1">
      <alignment horizontal="center" wrapText="1"/>
    </xf>
    <xf numFmtId="165" fontId="8" fillId="0" borderId="21" xfId="0" applyNumberFormat="1" applyFont="1" applyBorder="1" applyAlignment="1">
      <alignment horizontal="center"/>
    </xf>
    <xf numFmtId="165" fontId="8" fillId="0" borderId="21" xfId="0" applyNumberFormat="1" applyFont="1" applyBorder="1" applyAlignment="1">
      <alignment horizontal="center" vertical="center"/>
    </xf>
    <xf numFmtId="169" fontId="8" fillId="0" borderId="21" xfId="0" applyNumberFormat="1" applyFont="1" applyBorder="1" applyAlignment="1">
      <alignment horizontal="center"/>
    </xf>
    <xf numFmtId="0" fontId="22" fillId="0" borderId="35" xfId="0" applyFont="1" applyBorder="1" applyAlignment="1">
      <alignment horizontal="center" vertical="center"/>
    </xf>
    <xf numFmtId="0" fontId="18" fillId="22" borderId="32" xfId="0" applyFont="1" applyFill="1" applyBorder="1" applyAlignment="1">
      <alignment horizontal="center"/>
    </xf>
    <xf numFmtId="0" fontId="22" fillId="0" borderId="35" xfId="0" applyFont="1" applyBorder="1" applyAlignment="1">
      <alignment horizontal="center" vertical="center" wrapText="1"/>
    </xf>
    <xf numFmtId="0" fontId="22" fillId="0" borderId="38" xfId="0" applyFont="1" applyBorder="1" applyAlignment="1">
      <alignment horizontal="center" vertical="center"/>
    </xf>
    <xf numFmtId="0" fontId="18" fillId="22" borderId="46" xfId="0" applyFont="1" applyFill="1" applyBorder="1" applyAlignment="1">
      <alignment horizontal="center"/>
    </xf>
    <xf numFmtId="167" fontId="1" fillId="3" borderId="17" xfId="0" applyNumberFormat="1" applyFont="1" applyFill="1" applyBorder="1" applyAlignment="1">
      <alignment horizontal="center"/>
    </xf>
    <xf numFmtId="166" fontId="2" fillId="24" borderId="17" xfId="0" applyNumberFormat="1" applyFont="1" applyFill="1" applyBorder="1" applyAlignment="1">
      <alignment horizontal="center"/>
    </xf>
    <xf numFmtId="9" fontId="2" fillId="24" borderId="17" xfId="0" applyNumberFormat="1" applyFont="1" applyFill="1" applyBorder="1" applyAlignment="1">
      <alignment horizontal="center"/>
    </xf>
    <xf numFmtId="41" fontId="7" fillId="3" borderId="17" xfId="0" applyNumberFormat="1" applyFont="1" applyFill="1" applyBorder="1" applyAlignment="1">
      <alignment horizontal="center"/>
    </xf>
    <xf numFmtId="166" fontId="1" fillId="3" borderId="57" xfId="0" applyNumberFormat="1" applyFont="1" applyFill="1" applyBorder="1" applyAlignment="1">
      <alignment horizontal="center" vertical="center"/>
    </xf>
    <xf numFmtId="41" fontId="1" fillId="3" borderId="17" xfId="0" applyNumberFormat="1" applyFont="1" applyFill="1" applyBorder="1" applyAlignment="1">
      <alignment horizontal="center"/>
    </xf>
    <xf numFmtId="41" fontId="2" fillId="0" borderId="17" xfId="0" applyNumberFormat="1" applyFont="1" applyBorder="1" applyAlignment="1">
      <alignment horizontal="center" wrapText="1"/>
    </xf>
    <xf numFmtId="41" fontId="2" fillId="0" borderId="17" xfId="0" applyNumberFormat="1" applyFont="1" applyBorder="1" applyAlignment="1">
      <alignment horizontal="center"/>
    </xf>
    <xf numFmtId="0" fontId="2" fillId="5" borderId="17" xfId="0" applyFont="1" applyFill="1" applyBorder="1" applyAlignment="1">
      <alignment horizontal="center"/>
    </xf>
    <xf numFmtId="166" fontId="2" fillId="3" borderId="17" xfId="0" applyNumberFormat="1" applyFont="1" applyFill="1" applyBorder="1" applyAlignment="1">
      <alignment horizontal="center" vertical="center" wrapText="1"/>
    </xf>
    <xf numFmtId="166" fontId="1" fillId="3" borderId="17" xfId="0" applyNumberFormat="1" applyFont="1" applyFill="1" applyBorder="1" applyAlignment="1">
      <alignment horizontal="center" vertical="center"/>
    </xf>
    <xf numFmtId="9" fontId="1" fillId="3" borderId="17" xfId="0" applyNumberFormat="1" applyFont="1" applyFill="1" applyBorder="1" applyAlignment="1">
      <alignment horizontal="center" vertical="center"/>
    </xf>
    <xf numFmtId="166" fontId="2" fillId="7" borderId="17" xfId="0" applyNumberFormat="1" applyFont="1" applyFill="1" applyBorder="1" applyAlignment="1">
      <alignment horizontal="center"/>
    </xf>
    <xf numFmtId="166" fontId="8" fillId="3" borderId="17" xfId="0" applyNumberFormat="1" applyFont="1" applyFill="1" applyBorder="1" applyAlignment="1">
      <alignment horizontal="center" vertical="center" wrapText="1"/>
    </xf>
    <xf numFmtId="9" fontId="2" fillId="3" borderId="17" xfId="0" applyNumberFormat="1" applyFont="1" applyFill="1" applyBorder="1" applyAlignment="1">
      <alignment horizontal="center" vertical="center" wrapText="1"/>
    </xf>
    <xf numFmtId="166" fontId="2" fillId="3" borderId="17" xfId="0" applyNumberFormat="1" applyFont="1" applyFill="1" applyBorder="1" applyAlignment="1">
      <alignment horizontal="center"/>
    </xf>
    <xf numFmtId="166" fontId="2" fillId="3" borderId="57" xfId="0" applyNumberFormat="1" applyFont="1" applyFill="1" applyBorder="1" applyAlignment="1">
      <alignment horizontal="center" vertical="center" wrapText="1"/>
    </xf>
    <xf numFmtId="10" fontId="1" fillId="3" borderId="17" xfId="0" applyNumberFormat="1" applyFont="1" applyFill="1" applyBorder="1" applyAlignment="1">
      <alignment horizontal="center"/>
    </xf>
    <xf numFmtId="10" fontId="7" fillId="3" borderId="17" xfId="0" applyNumberFormat="1" applyFont="1" applyFill="1" applyBorder="1" applyAlignment="1">
      <alignment horizontal="center"/>
    </xf>
    <xf numFmtId="10" fontId="2" fillId="24" borderId="17" xfId="0" applyNumberFormat="1" applyFont="1" applyFill="1" applyBorder="1" applyAlignment="1">
      <alignment horizontal="center"/>
    </xf>
    <xf numFmtId="166" fontId="2" fillId="3" borderId="57" xfId="0" applyNumberFormat="1" applyFont="1" applyFill="1" applyBorder="1" applyAlignment="1">
      <alignment horizontal="center" wrapText="1"/>
    </xf>
    <xf numFmtId="166" fontId="1" fillId="3" borderId="57" xfId="0" applyNumberFormat="1" applyFont="1" applyFill="1" applyBorder="1" applyAlignment="1">
      <alignment horizontal="center"/>
    </xf>
    <xf numFmtId="167" fontId="1" fillId="24" borderId="17" xfId="0" applyNumberFormat="1" applyFont="1" applyFill="1" applyBorder="1" applyAlignment="1">
      <alignment horizontal="center"/>
    </xf>
    <xf numFmtId="0" fontId="2" fillId="13" borderId="62" xfId="0" applyFont="1" applyFill="1" applyBorder="1" applyAlignment="1">
      <alignment horizontal="center" vertical="center"/>
    </xf>
    <xf numFmtId="173" fontId="1" fillId="3" borderId="17" xfId="0" applyNumberFormat="1" applyFont="1" applyFill="1" applyBorder="1" applyAlignment="1">
      <alignment horizontal="center"/>
    </xf>
    <xf numFmtId="9" fontId="1" fillId="24" borderId="17" xfId="0" applyNumberFormat="1" applyFont="1" applyFill="1" applyBorder="1" applyAlignment="1">
      <alignment horizontal="center"/>
    </xf>
    <xf numFmtId="41" fontId="1" fillId="3" borderId="57" xfId="0" applyNumberFormat="1" applyFont="1" applyFill="1" applyBorder="1" applyAlignment="1">
      <alignment horizontal="center"/>
    </xf>
    <xf numFmtId="9" fontId="1" fillId="3" borderId="57" xfId="0" applyNumberFormat="1" applyFont="1" applyFill="1" applyBorder="1" applyAlignment="1">
      <alignment horizontal="center"/>
    </xf>
    <xf numFmtId="174" fontId="1" fillId="3" borderId="17" xfId="0" applyNumberFormat="1" applyFont="1" applyFill="1" applyBorder="1" applyAlignment="1">
      <alignment horizontal="center"/>
    </xf>
    <xf numFmtId="173" fontId="7" fillId="3" borderId="17" xfId="0" applyNumberFormat="1" applyFont="1" applyFill="1" applyBorder="1" applyAlignment="1">
      <alignment horizontal="center"/>
    </xf>
    <xf numFmtId="0" fontId="2" fillId="2" borderId="17" xfId="0" applyFont="1" applyFill="1" applyBorder="1" applyAlignment="1">
      <alignment horizontal="center"/>
    </xf>
    <xf numFmtId="9" fontId="8" fillId="7" borderId="72" xfId="0" applyNumberFormat="1" applyFont="1" applyFill="1" applyBorder="1" applyAlignment="1">
      <alignment horizontal="center"/>
    </xf>
    <xf numFmtId="0" fontId="14" fillId="8" borderId="73" xfId="0" applyFont="1" applyFill="1" applyBorder="1" applyAlignment="1">
      <alignment horizontal="center"/>
    </xf>
    <xf numFmtId="166" fontId="2" fillId="5" borderId="17" xfId="0" applyNumberFormat="1" applyFont="1" applyFill="1" applyBorder="1" applyAlignment="1">
      <alignment horizontal="center" vertical="center"/>
    </xf>
    <xf numFmtId="41" fontId="2" fillId="0" borderId="17" xfId="0" applyNumberFormat="1" applyFont="1" applyBorder="1" applyAlignment="1">
      <alignment horizontal="center" vertical="center"/>
    </xf>
    <xf numFmtId="10" fontId="2" fillId="5" borderId="17" xfId="0" applyNumberFormat="1" applyFont="1" applyFill="1" applyBorder="1" applyAlignment="1">
      <alignment horizontal="center" vertical="center"/>
    </xf>
    <xf numFmtId="41" fontId="18" fillId="2" borderId="80" xfId="0" applyNumberFormat="1" applyFont="1" applyFill="1" applyBorder="1" applyAlignment="1">
      <alignment horizontal="center" vertical="center"/>
    </xf>
    <xf numFmtId="0" fontId="21" fillId="2" borderId="82" xfId="0" applyFont="1" applyFill="1" applyBorder="1" applyAlignment="1">
      <alignment horizontal="center" vertical="center"/>
    </xf>
    <xf numFmtId="0" fontId="8" fillId="10" borderId="72" xfId="0" applyFont="1" applyFill="1" applyBorder="1" applyAlignment="1">
      <alignment horizontal="center"/>
    </xf>
    <xf numFmtId="41" fontId="18" fillId="2" borderId="80" xfId="0" applyNumberFormat="1" applyFont="1" applyFill="1" applyBorder="1" applyAlignment="1">
      <alignment horizontal="center"/>
    </xf>
    <xf numFmtId="0" fontId="21" fillId="2" borderId="82" xfId="0" applyFont="1" applyFill="1" applyBorder="1" applyAlignment="1">
      <alignment horizontal="center"/>
    </xf>
    <xf numFmtId="0" fontId="24" fillId="6" borderId="17" xfId="0" applyFont="1" applyFill="1" applyBorder="1" applyAlignment="1">
      <alignment horizontal="left"/>
    </xf>
    <xf numFmtId="0" fontId="26" fillId="39" borderId="90" xfId="0" applyFont="1" applyFill="1" applyBorder="1" applyAlignment="1">
      <alignment horizontal="center"/>
    </xf>
    <xf numFmtId="0" fontId="26" fillId="40" borderId="93" xfId="0" applyFont="1" applyFill="1" applyBorder="1" applyAlignment="1">
      <alignment horizontal="center"/>
    </xf>
    <xf numFmtId="0" fontId="24" fillId="38" borderId="17" xfId="0" applyFont="1" applyFill="1" applyBorder="1" applyAlignment="1">
      <alignment horizontal="center"/>
    </xf>
    <xf numFmtId="0" fontId="44" fillId="0" borderId="97" xfId="0" applyFont="1" applyBorder="1" applyAlignment="1">
      <alignment horizontal="left"/>
    </xf>
    <xf numFmtId="0" fontId="25" fillId="0" borderId="97" xfId="0" applyFont="1" applyBorder="1" applyAlignment="1">
      <alignment vertical="center" wrapText="1"/>
    </xf>
    <xf numFmtId="0" fontId="25" fillId="0" borderId="97" xfId="0" applyFont="1" applyBorder="1" applyAlignment="1">
      <alignment horizontal="left" vertical="center"/>
    </xf>
    <xf numFmtId="0" fontId="43" fillId="30" borderId="17" xfId="0" applyFont="1" applyFill="1" applyBorder="1" applyAlignment="1">
      <alignment horizontal="center"/>
    </xf>
    <xf numFmtId="41" fontId="2" fillId="0" borderId="79" xfId="0" applyNumberFormat="1" applyFont="1" applyBorder="1" applyAlignment="1">
      <alignment horizontal="center"/>
    </xf>
    <xf numFmtId="41" fontId="2" fillId="0" borderId="79" xfId="0" applyNumberFormat="1" applyFont="1" applyBorder="1" applyAlignment="1">
      <alignment horizontal="center" wrapText="1"/>
    </xf>
    <xf numFmtId="0" fontId="22" fillId="0" borderId="97" xfId="0" applyFont="1" applyBorder="1" applyAlignment="1">
      <alignment horizontal="center" vertical="center"/>
    </xf>
    <xf numFmtId="0" fontId="22" fillId="0" borderId="98" xfId="0" applyFont="1" applyBorder="1" applyAlignment="1">
      <alignment horizontal="center" vertical="center" wrapText="1"/>
    </xf>
    <xf numFmtId="0" fontId="22" fillId="0" borderId="98" xfId="0" applyFont="1" applyBorder="1" applyAlignment="1">
      <alignment horizontal="center" vertical="center"/>
    </xf>
    <xf numFmtId="0" fontId="24" fillId="0" borderId="97" xfId="0" applyFont="1" applyBorder="1" applyAlignment="1">
      <alignment horizontal="center" vertical="center"/>
    </xf>
    <xf numFmtId="3" fontId="22" fillId="0" borderId="16" xfId="0" applyNumberFormat="1" applyFont="1" applyBorder="1" applyAlignment="1">
      <alignment horizontal="center" vertical="center"/>
    </xf>
    <xf numFmtId="0" fontId="2" fillId="2" borderId="73" xfId="0" applyFont="1" applyFill="1" applyBorder="1" applyAlignment="1">
      <alignment horizontal="center"/>
    </xf>
    <xf numFmtId="0" fontId="3" fillId="0" borderId="74" xfId="0" applyFont="1" applyBorder="1" applyAlignment="1"/>
    <xf numFmtId="0" fontId="3" fillId="0" borderId="103" xfId="0" applyFont="1" applyBorder="1" applyAlignment="1"/>
    <xf numFmtId="0" fontId="2" fillId="0" borderId="65" xfId="0" applyFont="1" applyBorder="1"/>
    <xf numFmtId="0" fontId="3" fillId="0" borderId="26" xfId="0" applyFont="1" applyBorder="1" applyAlignment="1"/>
    <xf numFmtId="0" fontId="3" fillId="0" borderId="3" xfId="0" applyFont="1" applyBorder="1" applyAlignment="1"/>
    <xf numFmtId="0" fontId="1" fillId="0" borderId="102" xfId="0" applyFont="1" applyBorder="1"/>
    <xf numFmtId="0" fontId="6" fillId="0" borderId="4" xfId="0" applyFont="1" applyBorder="1" applyAlignment="1">
      <alignment horizontal="center"/>
    </xf>
    <xf numFmtId="0" fontId="6" fillId="0" borderId="5" xfId="0" applyFont="1" applyBorder="1" applyAlignment="1">
      <alignment horizontal="center"/>
    </xf>
    <xf numFmtId="165" fontId="2" fillId="0" borderId="102" xfId="0" applyNumberFormat="1" applyFont="1" applyBorder="1" applyAlignment="1">
      <alignment horizontal="center" vertical="center"/>
    </xf>
    <xf numFmtId="0" fontId="2" fillId="4" borderId="61" xfId="0" applyFont="1" applyFill="1" applyBorder="1" applyAlignment="1">
      <alignment horizontal="left" vertical="center"/>
    </xf>
    <xf numFmtId="0" fontId="3" fillId="0" borderId="57" xfId="0" applyFont="1" applyBorder="1" applyAlignment="1"/>
    <xf numFmtId="41" fontId="2" fillId="4" borderId="17" xfId="0" applyNumberFormat="1" applyFont="1" applyFill="1" applyBorder="1" applyAlignment="1">
      <alignment horizontal="center"/>
    </xf>
    <xf numFmtId="166" fontId="2" fillId="4" borderId="18" xfId="0" applyNumberFormat="1" applyFont="1" applyFill="1" applyBorder="1" applyAlignment="1">
      <alignment horizontal="center"/>
    </xf>
    <xf numFmtId="165" fontId="2" fillId="0" borderId="61" xfId="0" applyNumberFormat="1" applyFont="1" applyBorder="1" applyAlignment="1">
      <alignment horizontal="center" vertical="center"/>
    </xf>
    <xf numFmtId="0" fontId="1" fillId="5" borderId="57" xfId="0" applyFont="1" applyFill="1" applyBorder="1" applyAlignment="1">
      <alignment horizontal="left" wrapText="1"/>
    </xf>
    <xf numFmtId="41" fontId="2" fillId="5" borderId="57" xfId="0" applyNumberFormat="1" applyFont="1" applyFill="1" applyBorder="1" applyAlignment="1">
      <alignment horizontal="center"/>
    </xf>
    <xf numFmtId="9" fontId="2" fillId="5" borderId="57" xfId="0" applyNumberFormat="1" applyFont="1" applyFill="1" applyBorder="1" applyAlignment="1">
      <alignment horizontal="center"/>
    </xf>
    <xf numFmtId="41" fontId="1" fillId="5" borderId="57" xfId="0" applyNumberFormat="1" applyFont="1" applyFill="1" applyBorder="1" applyAlignment="1">
      <alignment horizontal="center"/>
    </xf>
    <xf numFmtId="9" fontId="1" fillId="5" borderId="57" xfId="0" applyNumberFormat="1" applyFont="1" applyFill="1" applyBorder="1" applyAlignment="1">
      <alignment horizontal="center"/>
    </xf>
    <xf numFmtId="167" fontId="1" fillId="5" borderId="57" xfId="0" applyNumberFormat="1" applyFont="1" applyFill="1" applyBorder="1" applyAlignment="1">
      <alignment horizontal="center"/>
    </xf>
    <xf numFmtId="167" fontId="1" fillId="5" borderId="55" xfId="0" applyNumberFormat="1" applyFont="1" applyFill="1" applyBorder="1" applyAlignment="1">
      <alignment horizontal="center"/>
    </xf>
    <xf numFmtId="165" fontId="2" fillId="0" borderId="102" xfId="0" applyNumberFormat="1" applyFont="1" applyBorder="1" applyAlignment="1">
      <alignment horizontal="center" vertical="center"/>
    </xf>
    <xf numFmtId="0" fontId="3" fillId="0" borderId="102" xfId="0" applyFont="1" applyBorder="1" applyAlignment="1"/>
    <xf numFmtId="0" fontId="1" fillId="5" borderId="101" xfId="0" applyFont="1" applyFill="1" applyBorder="1"/>
    <xf numFmtId="41" fontId="1" fillId="6" borderId="6" xfId="0" applyNumberFormat="1" applyFont="1" applyFill="1" applyBorder="1" applyAlignment="1">
      <alignment horizontal="center"/>
    </xf>
    <xf numFmtId="0" fontId="2" fillId="5" borderId="101" xfId="0" applyFont="1" applyFill="1" applyBorder="1"/>
    <xf numFmtId="0" fontId="3" fillId="0" borderId="61" xfId="0" applyFont="1" applyBorder="1" applyAlignment="1"/>
    <xf numFmtId="41" fontId="2" fillId="4" borderId="18" xfId="0" applyNumberFormat="1" applyFont="1" applyFill="1" applyBorder="1" applyAlignment="1">
      <alignment horizontal="center"/>
    </xf>
    <xf numFmtId="9" fontId="2" fillId="3" borderId="10" xfId="0" applyNumberFormat="1" applyFont="1" applyFill="1" applyBorder="1" applyAlignment="1">
      <alignment horizontal="center"/>
    </xf>
    <xf numFmtId="41" fontId="7" fillId="6" borderId="6" xfId="0" applyNumberFormat="1" applyFont="1" applyFill="1" applyBorder="1" applyAlignment="1">
      <alignment horizontal="center"/>
    </xf>
    <xf numFmtId="41" fontId="2" fillId="6" borderId="6" xfId="0" applyNumberFormat="1" applyFont="1" applyFill="1" applyBorder="1" applyAlignment="1">
      <alignment horizontal="center"/>
    </xf>
    <xf numFmtId="41" fontId="9" fillId="5" borderId="57" xfId="0" applyNumberFormat="1" applyFont="1" applyFill="1" applyBorder="1" applyAlignment="1">
      <alignment horizontal="center"/>
    </xf>
    <xf numFmtId="0" fontId="2" fillId="3" borderId="6" xfId="0" quotePrefix="1" applyFont="1" applyFill="1" applyBorder="1" applyAlignment="1">
      <alignment wrapText="1"/>
    </xf>
    <xf numFmtId="41" fontId="8" fillId="6" borderId="6" xfId="0" applyNumberFormat="1" applyFont="1" applyFill="1" applyBorder="1" applyAlignment="1">
      <alignment horizontal="center"/>
    </xf>
    <xf numFmtId="0" fontId="2" fillId="0" borderId="102" xfId="0" applyFont="1" applyBorder="1" applyAlignment="1">
      <alignment horizontal="center" vertical="center"/>
    </xf>
    <xf numFmtId="0" fontId="2" fillId="0" borderId="65" xfId="0" applyFont="1" applyBorder="1" applyAlignment="1">
      <alignment horizontal="center" vertical="center"/>
    </xf>
    <xf numFmtId="0" fontId="2" fillId="3" borderId="77" xfId="0" quotePrefix="1" applyFont="1" applyFill="1" applyBorder="1" applyAlignment="1">
      <alignment wrapText="1"/>
    </xf>
    <xf numFmtId="0" fontId="1" fillId="5" borderId="6" xfId="0" quotePrefix="1" applyFont="1" applyFill="1" applyBorder="1" applyAlignment="1">
      <alignment horizontal="left" wrapText="1"/>
    </xf>
    <xf numFmtId="9" fontId="1" fillId="5" borderId="16" xfId="0" applyNumberFormat="1" applyFont="1" applyFill="1" applyBorder="1" applyAlignment="1">
      <alignment horizontal="center"/>
    </xf>
    <xf numFmtId="167" fontId="7" fillId="5" borderId="6" xfId="0" applyNumberFormat="1" applyFont="1" applyFill="1" applyBorder="1" applyAlignment="1">
      <alignment horizontal="center"/>
    </xf>
    <xf numFmtId="167" fontId="1" fillId="5" borderId="10" xfId="0" applyNumberFormat="1" applyFont="1" applyFill="1" applyBorder="1" applyAlignment="1">
      <alignment horizontal="center"/>
    </xf>
    <xf numFmtId="0" fontId="1" fillId="5" borderId="6" xfId="0" applyFont="1" applyFill="1" applyBorder="1" applyAlignment="1">
      <alignment horizontal="left" wrapText="1"/>
    </xf>
    <xf numFmtId="166" fontId="2" fillId="5" borderId="6" xfId="0" applyNumberFormat="1" applyFont="1" applyFill="1" applyBorder="1" applyAlignment="1">
      <alignment horizontal="center"/>
    </xf>
    <xf numFmtId="166" fontId="7" fillId="5" borderId="6" xfId="0" applyNumberFormat="1" applyFont="1" applyFill="1" applyBorder="1" applyAlignment="1">
      <alignment horizontal="center"/>
    </xf>
    <xf numFmtId="166" fontId="1" fillId="5" borderId="10" xfId="0" applyNumberFormat="1" applyFont="1" applyFill="1" applyBorder="1" applyAlignment="1">
      <alignment horizontal="center"/>
    </xf>
    <xf numFmtId="41" fontId="7" fillId="5" borderId="21" xfId="0" applyNumberFormat="1" applyFont="1" applyFill="1" applyBorder="1" applyAlignment="1">
      <alignment horizontal="center"/>
    </xf>
    <xf numFmtId="166" fontId="1" fillId="5" borderId="16" xfId="0" applyNumberFormat="1" applyFont="1" applyFill="1" applyBorder="1" applyAlignment="1">
      <alignment horizontal="center"/>
    </xf>
    <xf numFmtId="41" fontId="8" fillId="5" borderId="6" xfId="0" applyNumberFormat="1" applyFont="1" applyFill="1" applyBorder="1" applyAlignment="1">
      <alignment horizontal="center"/>
    </xf>
    <xf numFmtId="166" fontId="8" fillId="5" borderId="6" xfId="0" applyNumberFormat="1" applyFont="1" applyFill="1" applyBorder="1" applyAlignment="1">
      <alignment horizontal="center"/>
    </xf>
    <xf numFmtId="167" fontId="8" fillId="5" borderId="6" xfId="0" applyNumberFormat="1" applyFont="1" applyFill="1" applyBorder="1" applyAlignment="1">
      <alignment horizontal="center"/>
    </xf>
    <xf numFmtId="166" fontId="2" fillId="5" borderId="10" xfId="0" applyNumberFormat="1" applyFont="1" applyFill="1" applyBorder="1" applyAlignment="1">
      <alignment horizontal="center"/>
    </xf>
    <xf numFmtId="164" fontId="1" fillId="0" borderId="12" xfId="0" applyNumberFormat="1" applyFont="1" applyBorder="1"/>
    <xf numFmtId="41" fontId="6" fillId="0" borderId="12" xfId="0" applyNumberFormat="1" applyFont="1" applyBorder="1" applyAlignment="1">
      <alignment horizontal="center"/>
    </xf>
    <xf numFmtId="0" fontId="6" fillId="0" borderId="12" xfId="0" applyFont="1" applyBorder="1" applyAlignment="1">
      <alignment horizontal="center"/>
    </xf>
    <xf numFmtId="41" fontId="2" fillId="0" borderId="12" xfId="0" applyNumberFormat="1" applyFont="1" applyBorder="1" applyAlignment="1">
      <alignment horizontal="center"/>
    </xf>
    <xf numFmtId="0" fontId="6" fillId="0" borderId="16" xfId="0" applyFont="1" applyBorder="1" applyAlignment="1">
      <alignment horizontal="center"/>
    </xf>
    <xf numFmtId="0" fontId="3" fillId="0" borderId="18" xfId="0" applyFont="1" applyBorder="1" applyAlignment="1"/>
    <xf numFmtId="41" fontId="2" fillId="7" borderId="84" xfId="0" applyNumberFormat="1" applyFont="1" applyFill="1" applyBorder="1" applyAlignment="1">
      <alignment horizontal="center"/>
    </xf>
    <xf numFmtId="9" fontId="2" fillId="7" borderId="84" xfId="0" applyNumberFormat="1" applyFont="1" applyFill="1" applyBorder="1" applyAlignment="1">
      <alignment horizontal="center"/>
    </xf>
    <xf numFmtId="9" fontId="2" fillId="7" borderId="18" xfId="0" applyNumberFormat="1" applyFont="1" applyFill="1" applyBorder="1" applyAlignment="1">
      <alignment horizontal="center"/>
    </xf>
    <xf numFmtId="9" fontId="2" fillId="3" borderId="16" xfId="0" applyNumberFormat="1" applyFont="1" applyFill="1" applyBorder="1" applyAlignment="1">
      <alignment horizontal="center"/>
    </xf>
    <xf numFmtId="0" fontId="2" fillId="0" borderId="60" xfId="0" applyFont="1" applyBorder="1" applyAlignment="1">
      <alignment horizontal="center" vertical="center"/>
    </xf>
    <xf numFmtId="0" fontId="3" fillId="0" borderId="62" xfId="0" applyFont="1" applyBorder="1" applyAlignment="1"/>
    <xf numFmtId="0" fontId="3" fillId="0" borderId="59" xfId="0" applyFont="1" applyBorder="1" applyAlignment="1"/>
    <xf numFmtId="41" fontId="6" fillId="8" borderId="4" xfId="0" applyNumberFormat="1" applyFont="1" applyFill="1" applyBorder="1" applyAlignment="1">
      <alignment horizontal="center"/>
    </xf>
    <xf numFmtId="0" fontId="6" fillId="8" borderId="4" xfId="0" applyFont="1" applyFill="1" applyBorder="1" applyAlignment="1">
      <alignment horizontal="center"/>
    </xf>
    <xf numFmtId="0" fontId="6" fillId="8" borderId="5" xfId="0" applyFont="1" applyFill="1" applyBorder="1" applyAlignment="1">
      <alignment horizontal="center"/>
    </xf>
    <xf numFmtId="0" fontId="1" fillId="5" borderId="77" xfId="0" quotePrefix="1" applyFont="1" applyFill="1" applyBorder="1" applyAlignment="1">
      <alignment horizontal="left" wrapText="1"/>
    </xf>
    <xf numFmtId="0" fontId="13" fillId="9" borderId="52" xfId="0" applyFont="1" applyFill="1" applyBorder="1" applyAlignment="1">
      <alignment horizontal="center"/>
    </xf>
    <xf numFmtId="0" fontId="3" fillId="0" borderId="72" xfId="0" applyFont="1" applyBorder="1" applyAlignment="1"/>
    <xf numFmtId="0" fontId="3" fillId="0" borderId="23" xfId="0" applyFont="1" applyBorder="1" applyAlignment="1"/>
    <xf numFmtId="0" fontId="11" fillId="0" borderId="12" xfId="0" applyFont="1" applyBorder="1" applyAlignment="1"/>
    <xf numFmtId="0" fontId="11" fillId="0" borderId="23" xfId="0" applyFont="1" applyBorder="1"/>
    <xf numFmtId="0" fontId="8" fillId="0" borderId="72" xfId="0" applyFont="1" applyBorder="1" applyAlignment="1">
      <alignment horizontal="center"/>
    </xf>
    <xf numFmtId="0" fontId="14" fillId="9" borderId="52" xfId="0" applyFont="1" applyFill="1" applyBorder="1" applyAlignment="1">
      <alignment horizontal="center"/>
    </xf>
    <xf numFmtId="0" fontId="3" fillId="0" borderId="6" xfId="0" applyFont="1" applyBorder="1" applyAlignment="1"/>
    <xf numFmtId="0" fontId="7" fillId="0" borderId="24" xfId="0" applyFont="1" applyBorder="1"/>
    <xf numFmtId="0" fontId="15" fillId="0" borderId="24" xfId="0" applyFont="1" applyBorder="1" applyAlignment="1">
      <alignment horizontal="center"/>
    </xf>
    <xf numFmtId="0" fontId="13" fillId="9" borderId="6" xfId="0" applyFont="1" applyFill="1" applyBorder="1" applyAlignment="1">
      <alignment horizontal="center"/>
    </xf>
    <xf numFmtId="0" fontId="13" fillId="9" borderId="24" xfId="0" applyFont="1" applyFill="1" applyBorder="1" applyAlignment="1">
      <alignment horizontal="center"/>
    </xf>
    <xf numFmtId="0" fontId="8" fillId="10" borderId="24" xfId="0" applyFont="1" applyFill="1" applyBorder="1"/>
    <xf numFmtId="0" fontId="8" fillId="10" borderId="24" xfId="0" applyFont="1" applyFill="1" applyBorder="1" applyAlignment="1">
      <alignment horizontal="center"/>
    </xf>
    <xf numFmtId="0" fontId="11" fillId="11" borderId="6" xfId="0" applyFont="1" applyFill="1" applyBorder="1"/>
    <xf numFmtId="3" fontId="11" fillId="11" borderId="24" xfId="0" applyNumberFormat="1" applyFont="1" applyFill="1" applyBorder="1" applyAlignment="1">
      <alignment horizontal="center"/>
    </xf>
    <xf numFmtId="0" fontId="3" fillId="0" borderId="21" xfId="0" applyFont="1" applyBorder="1" applyAlignment="1"/>
    <xf numFmtId="0" fontId="8" fillId="3" borderId="24" xfId="0" applyFont="1" applyFill="1" applyBorder="1"/>
    <xf numFmtId="3" fontId="8" fillId="3" borderId="24" xfId="0" applyNumberFormat="1" applyFont="1" applyFill="1" applyBorder="1" applyAlignment="1">
      <alignment horizontal="center"/>
    </xf>
    <xf numFmtId="0" fontId="8" fillId="3" borderId="24" xfId="0" applyFont="1" applyFill="1" applyBorder="1" applyAlignment="1">
      <alignment horizontal="center"/>
    </xf>
    <xf numFmtId="0" fontId="7" fillId="6" borderId="24" xfId="0" applyFont="1" applyFill="1" applyBorder="1"/>
    <xf numFmtId="3" fontId="8" fillId="6" borderId="24" xfId="0" applyNumberFormat="1" applyFont="1" applyFill="1" applyBorder="1" applyAlignment="1">
      <alignment horizontal="center"/>
    </xf>
    <xf numFmtId="3" fontId="11" fillId="6" borderId="24" xfId="0" applyNumberFormat="1" applyFont="1" applyFill="1" applyBorder="1"/>
    <xf numFmtId="3" fontId="11" fillId="6" borderId="24" xfId="0" applyNumberFormat="1" applyFont="1" applyFill="1" applyBorder="1" applyAlignment="1">
      <alignment horizontal="center"/>
    </xf>
    <xf numFmtId="0" fontId="11" fillId="6" borderId="24" xfId="0" applyFont="1" applyFill="1" applyBorder="1" applyAlignment="1">
      <alignment horizontal="center"/>
    </xf>
    <xf numFmtId="0" fontId="11" fillId="6" borderId="24" xfId="0" applyFont="1" applyFill="1" applyBorder="1"/>
    <xf numFmtId="0" fontId="7" fillId="6" borderId="24" xfId="0" applyFont="1" applyFill="1" applyBorder="1" applyAlignment="1">
      <alignment horizontal="center"/>
    </xf>
    <xf numFmtId="0" fontId="11" fillId="11" borderId="24" xfId="0" applyFont="1" applyFill="1" applyBorder="1" applyAlignment="1">
      <alignment horizontal="center"/>
    </xf>
    <xf numFmtId="0" fontId="18" fillId="11" borderId="101" xfId="0" applyFont="1" applyFill="1" applyBorder="1" applyAlignment="1">
      <alignment horizontal="center"/>
    </xf>
    <xf numFmtId="3" fontId="18" fillId="11" borderId="101" xfId="0" applyNumberFormat="1" applyFont="1" applyFill="1" applyBorder="1" applyAlignment="1">
      <alignment horizontal="center"/>
    </xf>
    <xf numFmtId="0" fontId="19" fillId="11" borderId="101" xfId="0" applyFont="1" applyFill="1" applyBorder="1"/>
    <xf numFmtId="0" fontId="19" fillId="11" borderId="101" xfId="0" applyFont="1" applyFill="1" applyBorder="1" applyAlignment="1">
      <alignment horizontal="center"/>
    </xf>
    <xf numFmtId="3" fontId="19" fillId="11" borderId="101" xfId="0" applyNumberFormat="1" applyFont="1" applyFill="1" applyBorder="1"/>
    <xf numFmtId="0" fontId="8" fillId="6" borderId="24" xfId="0" applyFont="1" applyFill="1" applyBorder="1" applyAlignment="1">
      <alignment horizontal="center"/>
    </xf>
    <xf numFmtId="0" fontId="18" fillId="10" borderId="6" xfId="0" applyFont="1" applyFill="1" applyBorder="1" applyAlignment="1">
      <alignment horizontal="left"/>
    </xf>
    <xf numFmtId="0" fontId="18" fillId="10" borderId="24" xfId="0" applyFont="1" applyFill="1" applyBorder="1" applyAlignment="1">
      <alignment horizontal="left"/>
    </xf>
    <xf numFmtId="3" fontId="11" fillId="0" borderId="24" xfId="0" applyNumberFormat="1" applyFont="1" applyBorder="1" applyAlignment="1">
      <alignment horizontal="right"/>
    </xf>
    <xf numFmtId="0" fontId="18" fillId="10" borderId="52" xfId="0" applyFont="1" applyFill="1" applyBorder="1" applyAlignment="1">
      <alignment horizontal="center"/>
    </xf>
    <xf numFmtId="0" fontId="8" fillId="12" borderId="52" xfId="0" applyFont="1" applyFill="1" applyBorder="1" applyAlignment="1">
      <alignment horizontal="center"/>
    </xf>
    <xf numFmtId="0" fontId="7" fillId="3" borderId="24" xfId="0" applyFont="1" applyFill="1" applyBorder="1"/>
    <xf numFmtId="0" fontId="11" fillId="3" borderId="24" xfId="0" applyFont="1" applyFill="1" applyBorder="1"/>
    <xf numFmtId="0" fontId="11" fillId="3" borderId="24" xfId="0" applyFont="1" applyFill="1" applyBorder="1" applyAlignment="1">
      <alignment horizontal="center"/>
    </xf>
    <xf numFmtId="0" fontId="18" fillId="10" borderId="105" xfId="0" applyFont="1" applyFill="1" applyBorder="1" applyAlignment="1">
      <alignment horizontal="center"/>
    </xf>
    <xf numFmtId="0" fontId="3" fillId="0" borderId="90" xfId="0" applyFont="1" applyBorder="1" applyAlignment="1"/>
    <xf numFmtId="0" fontId="3" fillId="0" borderId="24" xfId="0" applyFont="1" applyBorder="1" applyAlignment="1"/>
    <xf numFmtId="0" fontId="18" fillId="12" borderId="105" xfId="0" applyFont="1" applyFill="1" applyBorder="1" applyAlignment="1">
      <alignment horizontal="center"/>
    </xf>
    <xf numFmtId="0" fontId="18" fillId="10" borderId="24" xfId="0" applyFont="1" applyFill="1" applyBorder="1" applyAlignment="1">
      <alignment horizontal="center"/>
    </xf>
    <xf numFmtId="0" fontId="18" fillId="12" borderId="6" xfId="0" applyFont="1" applyFill="1" applyBorder="1" applyAlignment="1">
      <alignment horizontal="left"/>
    </xf>
    <xf numFmtId="0" fontId="18" fillId="12" borderId="24" xfId="0" applyFont="1" applyFill="1" applyBorder="1" applyAlignment="1">
      <alignment horizontal="left"/>
    </xf>
    <xf numFmtId="0" fontId="18" fillId="12" borderId="24" xfId="0" applyFont="1" applyFill="1" applyBorder="1" applyAlignment="1">
      <alignment horizontal="center"/>
    </xf>
    <xf numFmtId="3" fontId="11" fillId="0" borderId="24" xfId="0" applyNumberFormat="1" applyFont="1" applyBorder="1" applyAlignment="1">
      <alignment horizontal="center"/>
    </xf>
    <xf numFmtId="3" fontId="11" fillId="0" borderId="24" xfId="0" applyNumberFormat="1" applyFont="1" applyBorder="1"/>
    <xf numFmtId="0" fontId="18" fillId="0" borderId="24" xfId="0" applyFont="1" applyBorder="1" applyAlignment="1">
      <alignment horizontal="right"/>
    </xf>
    <xf numFmtId="3" fontId="11" fillId="5" borderId="24" xfId="0" applyNumberFormat="1" applyFont="1" applyFill="1" applyBorder="1" applyAlignment="1">
      <alignment horizontal="right"/>
    </xf>
    <xf numFmtId="0" fontId="11" fillId="0" borderId="24" xfId="0" applyFont="1" applyBorder="1"/>
    <xf numFmtId="0" fontId="11" fillId="0" borderId="24" xfId="0" applyFont="1" applyBorder="1" applyAlignment="1">
      <alignment horizontal="center"/>
    </xf>
    <xf numFmtId="0" fontId="18" fillId="0" borderId="24" xfId="0" applyFont="1" applyBorder="1"/>
    <xf numFmtId="0" fontId="18" fillId="0" borderId="24" xfId="0" applyFont="1" applyBorder="1" applyAlignment="1">
      <alignment horizontal="center"/>
    </xf>
    <xf numFmtId="4" fontId="18" fillId="0" borderId="24" xfId="0" applyNumberFormat="1" applyFont="1" applyBorder="1" applyAlignment="1">
      <alignment horizontal="right"/>
    </xf>
    <xf numFmtId="4" fontId="18" fillId="0" borderId="24" xfId="0" applyNumberFormat="1" applyFont="1" applyBorder="1"/>
    <xf numFmtId="10" fontId="5" fillId="0" borderId="0" xfId="0" applyNumberFormat="1" applyFont="1"/>
    <xf numFmtId="0" fontId="21" fillId="10" borderId="52" xfId="0" applyFont="1" applyFill="1" applyBorder="1" applyAlignment="1">
      <alignment horizontal="center"/>
    </xf>
    <xf numFmtId="0" fontId="21" fillId="10" borderId="105" xfId="0" applyFont="1" applyFill="1" applyBorder="1" applyAlignment="1">
      <alignment horizontal="center"/>
    </xf>
    <xf numFmtId="0" fontId="21" fillId="10" borderId="6" xfId="0" applyFont="1" applyFill="1" applyBorder="1"/>
    <xf numFmtId="0" fontId="21" fillId="10" borderId="24" xfId="0" applyFont="1" applyFill="1" applyBorder="1"/>
    <xf numFmtId="0" fontId="21" fillId="10" borderId="24" xfId="0" applyFont="1" applyFill="1" applyBorder="1" applyAlignment="1">
      <alignment horizontal="center"/>
    </xf>
    <xf numFmtId="3" fontId="17" fillId="0" borderId="24" xfId="0" applyNumberFormat="1" applyFont="1" applyBorder="1" applyAlignment="1">
      <alignment horizontal="right"/>
    </xf>
    <xf numFmtId="3" fontId="17" fillId="0" borderId="24" xfId="0" applyNumberFormat="1" applyFont="1" applyBorder="1" applyAlignment="1">
      <alignment horizontal="center"/>
    </xf>
    <xf numFmtId="0" fontId="17" fillId="0" borderId="24" xfId="0" applyFont="1" applyBorder="1" applyAlignment="1">
      <alignment horizontal="center"/>
    </xf>
    <xf numFmtId="0" fontId="5" fillId="0" borderId="24" xfId="0" applyFont="1" applyBorder="1"/>
    <xf numFmtId="0" fontId="21" fillId="0" borderId="24" xfId="0" applyFont="1" applyBorder="1" applyAlignment="1">
      <alignment horizontal="center"/>
    </xf>
    <xf numFmtId="4" fontId="21" fillId="0" borderId="24" xfId="0" applyNumberFormat="1" applyFont="1" applyBorder="1" applyAlignment="1">
      <alignment horizontal="right"/>
    </xf>
    <xf numFmtId="4" fontId="11" fillId="0" borderId="24" xfId="0" applyNumberFormat="1" applyFont="1" applyBorder="1" applyAlignment="1">
      <alignment horizontal="right"/>
    </xf>
    <xf numFmtId="4" fontId="17" fillId="0" borderId="24" xfId="0" applyNumberFormat="1" applyFont="1" applyBorder="1" applyAlignment="1">
      <alignment horizontal="right"/>
    </xf>
    <xf numFmtId="3" fontId="11" fillId="6" borderId="24" xfId="0" applyNumberFormat="1" applyFont="1" applyFill="1" applyBorder="1" applyAlignment="1">
      <alignment horizontal="right"/>
    </xf>
    <xf numFmtId="3" fontId="17" fillId="6" borderId="24" xfId="0" applyNumberFormat="1" applyFont="1" applyFill="1" applyBorder="1" applyAlignment="1">
      <alignment horizontal="right"/>
    </xf>
    <xf numFmtId="3" fontId="5" fillId="0" borderId="24" xfId="0" applyNumberFormat="1" applyFont="1" applyBorder="1"/>
    <xf numFmtId="0" fontId="14" fillId="9" borderId="52" xfId="0" applyFont="1" applyFill="1" applyBorder="1" applyAlignment="1">
      <alignment horizontal="center" vertical="top"/>
    </xf>
    <xf numFmtId="0" fontId="24" fillId="13" borderId="6" xfId="0" applyFont="1" applyFill="1" applyBorder="1" applyAlignment="1">
      <alignment horizontal="center" vertical="top"/>
    </xf>
    <xf numFmtId="0" fontId="24" fillId="13" borderId="24" xfId="0" applyFont="1" applyFill="1" applyBorder="1" applyAlignment="1">
      <alignment horizontal="center" vertical="top"/>
    </xf>
    <xf numFmtId="0" fontId="22" fillId="0" borderId="24" xfId="0" applyFont="1" applyBorder="1" applyAlignment="1">
      <alignment horizontal="right" vertical="top"/>
    </xf>
    <xf numFmtId="0" fontId="22" fillId="0" borderId="24" xfId="0" applyFont="1" applyBorder="1" applyAlignment="1">
      <alignment vertical="top" wrapText="1"/>
    </xf>
    <xf numFmtId="0" fontId="24" fillId="0" borderId="24" xfId="0" applyFont="1" applyBorder="1" applyAlignment="1">
      <alignment horizontal="right" vertical="top"/>
    </xf>
    <xf numFmtId="0" fontId="22" fillId="0" borderId="24" xfId="0" applyFont="1" applyBorder="1" applyAlignment="1">
      <alignment vertical="top"/>
    </xf>
    <xf numFmtId="0" fontId="24" fillId="13" borderId="6" xfId="0" applyFont="1" applyFill="1" applyBorder="1" applyAlignment="1">
      <alignment horizontal="left" vertical="top"/>
    </xf>
    <xf numFmtId="0" fontId="24" fillId="13" borderId="24" xfId="0" applyFont="1" applyFill="1" applyBorder="1" applyAlignment="1">
      <alignment horizontal="left" vertical="top"/>
    </xf>
    <xf numFmtId="0" fontId="21" fillId="13" borderId="6" xfId="0" applyFont="1" applyFill="1" applyBorder="1" applyAlignment="1">
      <alignment horizontal="center" vertical="top"/>
    </xf>
    <xf numFmtId="0" fontId="21" fillId="13" borderId="24" xfId="0" applyFont="1" applyFill="1" applyBorder="1" applyAlignment="1">
      <alignment horizontal="center" vertical="top"/>
    </xf>
    <xf numFmtId="0" fontId="17" fillId="0" borderId="24" xfId="0" applyFont="1" applyBorder="1" applyAlignment="1">
      <alignment horizontal="right" vertical="top"/>
    </xf>
    <xf numFmtId="0" fontId="17" fillId="0" borderId="24" xfId="0" applyFont="1" applyBorder="1" applyAlignment="1">
      <alignment vertical="top" wrapText="1"/>
    </xf>
    <xf numFmtId="0" fontId="21" fillId="0" borderId="6" xfId="0" applyFont="1" applyBorder="1" applyAlignment="1">
      <alignment vertical="top"/>
    </xf>
    <xf numFmtId="0" fontId="21" fillId="0" borderId="24" xfId="0" applyFont="1" applyBorder="1" applyAlignment="1">
      <alignment horizontal="right" vertical="top"/>
    </xf>
    <xf numFmtId="0" fontId="5" fillId="0" borderId="24" xfId="0" applyFont="1" applyBorder="1" applyAlignment="1">
      <alignment vertical="top"/>
    </xf>
    <xf numFmtId="0" fontId="21" fillId="13" borderId="6" xfId="0" applyFont="1" applyFill="1" applyBorder="1" applyAlignment="1">
      <alignment vertical="top"/>
    </xf>
    <xf numFmtId="0" fontId="21" fillId="13" borderId="24" xfId="0" applyFont="1" applyFill="1" applyBorder="1" applyAlignment="1">
      <alignment vertical="top"/>
    </xf>
    <xf numFmtId="0" fontId="25" fillId="0" borderId="24" xfId="0" applyFont="1" applyBorder="1" applyAlignment="1">
      <alignment vertical="top"/>
    </xf>
    <xf numFmtId="0" fontId="26" fillId="8" borderId="101" xfId="0" applyFont="1" applyFill="1" applyBorder="1" applyAlignment="1">
      <alignment horizontal="center"/>
    </xf>
    <xf numFmtId="0" fontId="8" fillId="8" borderId="73" xfId="0" applyFont="1" applyFill="1" applyBorder="1" applyAlignment="1">
      <alignment horizontal="center"/>
    </xf>
    <xf numFmtId="0" fontId="26" fillId="8" borderId="74" xfId="0" applyFont="1" applyFill="1" applyBorder="1" applyAlignment="1">
      <alignment horizontal="center"/>
    </xf>
    <xf numFmtId="0" fontId="24" fillId="14" borderId="101" xfId="0" applyFont="1" applyFill="1" applyBorder="1" applyAlignment="1">
      <alignment horizontal="center" vertical="center" wrapText="1"/>
    </xf>
    <xf numFmtId="0" fontId="22" fillId="0" borderId="69" xfId="0" applyFont="1" applyBorder="1" applyAlignment="1">
      <alignment horizontal="center"/>
    </xf>
    <xf numFmtId="0" fontId="24" fillId="7" borderId="60" xfId="0" applyFont="1" applyFill="1" applyBorder="1" applyAlignment="1">
      <alignment horizontal="center" vertical="center" wrapText="1"/>
    </xf>
    <xf numFmtId="0" fontId="22" fillId="0" borderId="23" xfId="0" applyFont="1" applyBorder="1"/>
    <xf numFmtId="0" fontId="25" fillId="0" borderId="26" xfId="0" applyFont="1" applyBorder="1"/>
    <xf numFmtId="0" fontId="22" fillId="0" borderId="23" xfId="0" applyFont="1" applyBorder="1" applyAlignment="1">
      <alignment horizontal="left"/>
    </xf>
    <xf numFmtId="171" fontId="22" fillId="0" borderId="23" xfId="0" applyNumberFormat="1" applyFont="1" applyBorder="1" applyAlignment="1">
      <alignment horizontal="right"/>
    </xf>
    <xf numFmtId="0" fontId="22" fillId="0" borderId="23" xfId="0" applyFont="1" applyBorder="1" applyAlignment="1">
      <alignment horizontal="center"/>
    </xf>
    <xf numFmtId="0" fontId="22" fillId="0" borderId="23" xfId="0" applyFont="1" applyBorder="1" applyAlignment="1">
      <alignment horizontal="center" vertical="top"/>
    </xf>
    <xf numFmtId="9" fontId="22" fillId="0" borderId="23" xfId="0" applyNumberFormat="1" applyFont="1" applyBorder="1" applyAlignment="1">
      <alignment horizontal="center" vertical="top"/>
    </xf>
    <xf numFmtId="0" fontId="22" fillId="0" borderId="24" xfId="0" applyFont="1" applyBorder="1"/>
    <xf numFmtId="0" fontId="25" fillId="6" borderId="24" xfId="0" applyFont="1" applyFill="1" applyBorder="1"/>
    <xf numFmtId="0" fontId="25" fillId="0" borderId="24" xfId="0" applyFont="1" applyBorder="1"/>
    <xf numFmtId="0" fontId="22" fillId="0" borderId="24" xfId="0" applyFont="1" applyBorder="1" applyAlignment="1">
      <alignment horizontal="left"/>
    </xf>
    <xf numFmtId="171" fontId="22" fillId="0" borderId="24" xfId="0" applyNumberFormat="1" applyFont="1" applyBorder="1" applyAlignment="1">
      <alignment horizontal="right"/>
    </xf>
    <xf numFmtId="0" fontId="22" fillId="0" borderId="24" xfId="0" applyFont="1" applyBorder="1" applyAlignment="1">
      <alignment horizontal="center"/>
    </xf>
    <xf numFmtId="9" fontId="22" fillId="0" borderId="24" xfId="0" applyNumberFormat="1" applyFont="1" applyBorder="1" applyAlignment="1">
      <alignment horizontal="center" vertical="top"/>
    </xf>
    <xf numFmtId="0" fontId="22" fillId="0" borderId="91" xfId="0" applyFont="1" applyBorder="1" applyAlignment="1">
      <alignment vertical="top"/>
    </xf>
    <xf numFmtId="0" fontId="18" fillId="16" borderId="52" xfId="0" applyFont="1" applyFill="1" applyBorder="1" applyAlignment="1">
      <alignment horizontal="center"/>
    </xf>
    <xf numFmtId="0" fontId="18" fillId="17" borderId="4" xfId="0" applyFont="1" applyFill="1" applyBorder="1" applyAlignment="1">
      <alignment vertical="top"/>
    </xf>
    <xf numFmtId="0" fontId="18" fillId="17" borderId="4" xfId="0" applyFont="1" applyFill="1" applyBorder="1" applyAlignment="1">
      <alignment horizontal="center" vertical="top"/>
    </xf>
    <xf numFmtId="0" fontId="18" fillId="17" borderId="4" xfId="0" applyFont="1" applyFill="1" applyBorder="1" applyAlignment="1">
      <alignment horizontal="center"/>
    </xf>
    <xf numFmtId="0" fontId="11" fillId="0" borderId="4" xfId="0" applyFont="1" applyBorder="1" applyAlignment="1">
      <alignment vertical="top"/>
    </xf>
    <xf numFmtId="0" fontId="11" fillId="0" borderId="4" xfId="0" applyFont="1" applyBorder="1" applyAlignment="1">
      <alignment horizontal="center" vertical="top"/>
    </xf>
    <xf numFmtId="3" fontId="22" fillId="0" borderId="24" xfId="0" applyNumberFormat="1" applyFont="1" applyBorder="1" applyAlignment="1">
      <alignment horizontal="center"/>
    </xf>
    <xf numFmtId="3" fontId="22" fillId="0" borderId="23" xfId="0" applyNumberFormat="1" applyFont="1" applyBorder="1" applyAlignment="1">
      <alignment horizontal="center" vertical="top"/>
    </xf>
    <xf numFmtId="0" fontId="18" fillId="10" borderId="4" xfId="0" applyFont="1" applyFill="1" applyBorder="1" applyAlignment="1">
      <alignment vertical="top"/>
    </xf>
    <xf numFmtId="0" fontId="18" fillId="10" borderId="4" xfId="0" applyFont="1" applyFill="1" applyBorder="1" applyAlignment="1">
      <alignment horizontal="center" vertical="top"/>
    </xf>
    <xf numFmtId="0" fontId="18" fillId="10" borderId="4" xfId="0" applyFont="1" applyFill="1" applyBorder="1" applyAlignment="1">
      <alignment horizontal="center"/>
    </xf>
    <xf numFmtId="0" fontId="18" fillId="0" borderId="4" xfId="0" applyFont="1" applyBorder="1" applyAlignment="1">
      <alignment vertical="top"/>
    </xf>
    <xf numFmtId="0" fontId="18" fillId="0" borderId="4" xfId="0" applyFont="1" applyBorder="1" applyAlignment="1">
      <alignment horizontal="center" vertical="top"/>
    </xf>
    <xf numFmtId="0" fontId="12" fillId="18" borderId="4" xfId="0" applyFont="1" applyFill="1" applyBorder="1" applyAlignment="1">
      <alignment vertical="top"/>
    </xf>
    <xf numFmtId="0" fontId="12" fillId="18" borderId="4" xfId="0" applyFont="1" applyFill="1" applyBorder="1" applyAlignment="1">
      <alignment horizontal="center" vertical="top"/>
    </xf>
    <xf numFmtId="0" fontId="12" fillId="18" borderId="4" xfId="0" applyFont="1" applyFill="1" applyBorder="1" applyAlignment="1">
      <alignment horizontal="center"/>
    </xf>
    <xf numFmtId="4" fontId="22" fillId="0" borderId="24" xfId="0" applyNumberFormat="1" applyFont="1" applyBorder="1" applyAlignment="1">
      <alignment horizontal="center"/>
    </xf>
    <xf numFmtId="4" fontId="22" fillId="0" borderId="23" xfId="0" applyNumberFormat="1" applyFont="1" applyBorder="1" applyAlignment="1">
      <alignment horizontal="center" vertical="top"/>
    </xf>
    <xf numFmtId="3" fontId="22" fillId="6" borderId="24" xfId="0" applyNumberFormat="1" applyFont="1" applyFill="1" applyBorder="1" applyAlignment="1">
      <alignment horizontal="center"/>
    </xf>
    <xf numFmtId="2" fontId="22" fillId="0" borderId="24" xfId="0" applyNumberFormat="1" applyFont="1" applyBorder="1" applyAlignment="1">
      <alignment horizontal="center"/>
    </xf>
    <xf numFmtId="2" fontId="22" fillId="0" borderId="23" xfId="0" applyNumberFormat="1" applyFont="1" applyBorder="1" applyAlignment="1">
      <alignment horizontal="center" vertical="top"/>
    </xf>
    <xf numFmtId="0" fontId="22" fillId="5" borderId="24" xfId="0" applyFont="1" applyFill="1" applyBorder="1"/>
    <xf numFmtId="3" fontId="25" fillId="0" borderId="24" xfId="0" applyNumberFormat="1" applyFont="1" applyBorder="1" applyAlignment="1">
      <alignment horizontal="center" vertical="top"/>
    </xf>
    <xf numFmtId="171" fontId="22" fillId="6" borderId="24" xfId="0" applyNumberFormat="1" applyFont="1" applyFill="1" applyBorder="1" applyAlignment="1">
      <alignment horizontal="right"/>
    </xf>
    <xf numFmtId="0" fontId="22" fillId="6" borderId="24" xfId="0" applyFont="1" applyFill="1" applyBorder="1"/>
    <xf numFmtId="0" fontId="22" fillId="6" borderId="91" xfId="0" applyFont="1" applyFill="1" applyBorder="1" applyAlignment="1">
      <alignment vertical="top"/>
    </xf>
    <xf numFmtId="9" fontId="22" fillId="6" borderId="24" xfId="0" applyNumberFormat="1" applyFont="1" applyFill="1" applyBorder="1" applyAlignment="1">
      <alignment horizontal="center" vertical="top"/>
    </xf>
    <xf numFmtId="3" fontId="11" fillId="6" borderId="6" xfId="0" applyNumberFormat="1" applyFont="1" applyFill="1" applyBorder="1" applyAlignment="1">
      <alignment horizontal="center"/>
    </xf>
    <xf numFmtId="1" fontId="22" fillId="0" borderId="24" xfId="0" applyNumberFormat="1" applyFont="1" applyBorder="1" applyAlignment="1">
      <alignment horizontal="center"/>
    </xf>
    <xf numFmtId="1" fontId="22" fillId="0" borderId="23" xfId="0" applyNumberFormat="1" applyFont="1" applyBorder="1" applyAlignment="1">
      <alignment horizontal="center" vertical="top"/>
    </xf>
    <xf numFmtId="0" fontId="22" fillId="0" borderId="95" xfId="0" applyFont="1" applyBorder="1"/>
    <xf numFmtId="0" fontId="22" fillId="0" borderId="95" xfId="0" applyFont="1" applyBorder="1" applyAlignment="1">
      <alignment horizontal="left"/>
    </xf>
    <xf numFmtId="171" fontId="22" fillId="0" borderId="95" xfId="0" applyNumberFormat="1" applyFont="1" applyBorder="1" applyAlignment="1">
      <alignment horizontal="right"/>
    </xf>
    <xf numFmtId="3" fontId="22" fillId="0" borderId="95" xfId="0" applyNumberFormat="1" applyFont="1" applyBorder="1" applyAlignment="1">
      <alignment horizontal="center"/>
    </xf>
    <xf numFmtId="3" fontId="22" fillId="0" borderId="103" xfId="0" applyNumberFormat="1" applyFont="1" applyBorder="1" applyAlignment="1">
      <alignment horizontal="center" vertical="top"/>
    </xf>
    <xf numFmtId="9" fontId="22" fillId="6" borderId="95" xfId="0" applyNumberFormat="1" applyFont="1" applyFill="1" applyBorder="1" applyAlignment="1">
      <alignment horizontal="center" vertical="top"/>
    </xf>
    <xf numFmtId="0" fontId="22" fillId="0" borderId="63" xfId="0" applyFont="1" applyBorder="1" applyAlignment="1">
      <alignment vertical="top"/>
    </xf>
    <xf numFmtId="0" fontId="24" fillId="11" borderId="60" xfId="0" applyFont="1" applyFill="1" applyBorder="1" applyAlignment="1">
      <alignment horizontal="center" vertical="center"/>
    </xf>
    <xf numFmtId="0" fontId="22" fillId="0" borderId="26" xfId="0" applyFont="1" applyBorder="1" applyAlignment="1">
      <alignment horizontal="center" vertical="top"/>
    </xf>
    <xf numFmtId="10" fontId="22" fillId="0" borderId="26" xfId="0" applyNumberFormat="1" applyFont="1" applyBorder="1" applyAlignment="1">
      <alignment horizontal="center" vertical="top"/>
    </xf>
    <xf numFmtId="3" fontId="25" fillId="0" borderId="23" xfId="0" applyNumberFormat="1" applyFont="1" applyBorder="1" applyAlignment="1">
      <alignment horizontal="center"/>
    </xf>
    <xf numFmtId="3" fontId="25" fillId="0" borderId="24" xfId="0" applyNumberFormat="1" applyFont="1" applyBorder="1" applyAlignment="1">
      <alignment horizontal="center"/>
    </xf>
    <xf numFmtId="0" fontId="22" fillId="6" borderId="103" xfId="0" applyFont="1" applyFill="1" applyBorder="1"/>
    <xf numFmtId="0" fontId="22" fillId="0" borderId="12" xfId="0" applyFont="1" applyBorder="1"/>
    <xf numFmtId="0" fontId="22" fillId="0" borderId="12" xfId="0" applyFont="1" applyBorder="1" applyAlignment="1">
      <alignment horizontal="left"/>
    </xf>
    <xf numFmtId="171" fontId="22" fillId="0" borderId="12" xfId="0" applyNumberFormat="1" applyFont="1" applyBorder="1" applyAlignment="1">
      <alignment horizontal="right"/>
    </xf>
    <xf numFmtId="0" fontId="22" fillId="6" borderId="16" xfId="0" applyFont="1" applyFill="1" applyBorder="1" applyAlignment="1">
      <alignment horizontal="center"/>
    </xf>
    <xf numFmtId="0" fontId="22" fillId="5" borderId="12" xfId="0" applyFont="1" applyFill="1" applyBorder="1"/>
    <xf numFmtId="0" fontId="17" fillId="6" borderId="24" xfId="0" applyFont="1" applyFill="1" applyBorder="1"/>
    <xf numFmtId="0" fontId="22" fillId="0" borderId="12" xfId="0" applyFont="1" applyBorder="1" applyAlignment="1">
      <alignment horizontal="center"/>
    </xf>
    <xf numFmtId="0" fontId="17" fillId="0" borderId="24" xfId="0" applyFont="1" applyBorder="1"/>
    <xf numFmtId="0" fontId="22" fillId="6" borderId="24" xfId="0" applyFont="1" applyFill="1" applyBorder="1" applyAlignment="1">
      <alignment horizontal="center" vertical="top"/>
    </xf>
    <xf numFmtId="0" fontId="22" fillId="6" borderId="27" xfId="0" applyFont="1" applyFill="1" applyBorder="1" applyAlignment="1">
      <alignment horizontal="center" vertical="top"/>
    </xf>
    <xf numFmtId="9" fontId="22" fillId="0" borderId="27" xfId="0" applyNumberFormat="1" applyFont="1" applyBorder="1" applyAlignment="1">
      <alignment horizontal="center" vertical="top"/>
    </xf>
    <xf numFmtId="0" fontId="22" fillId="0" borderId="68" xfId="0" applyFont="1" applyBorder="1" applyAlignment="1">
      <alignment horizontal="center"/>
    </xf>
    <xf numFmtId="0" fontId="24" fillId="19" borderId="60" xfId="0" applyFont="1" applyFill="1" applyBorder="1" applyAlignment="1">
      <alignment horizontal="center" vertical="center" wrapText="1"/>
    </xf>
    <xf numFmtId="4" fontId="22" fillId="0" borderId="26" xfId="0" applyNumberFormat="1" applyFont="1" applyBorder="1" applyAlignment="1">
      <alignment horizontal="center" vertical="top"/>
    </xf>
    <xf numFmtId="1" fontId="25" fillId="0" borderId="24" xfId="0" applyNumberFormat="1" applyFont="1" applyBorder="1" applyAlignment="1">
      <alignment horizontal="center"/>
    </xf>
    <xf numFmtId="0" fontId="25" fillId="6" borderId="24" xfId="0" applyFont="1" applyFill="1" applyBorder="1" applyAlignment="1">
      <alignment vertical="top"/>
    </xf>
    <xf numFmtId="0" fontId="22" fillId="0" borderId="24" xfId="0" applyFont="1" applyBorder="1" applyAlignment="1">
      <alignment horizontal="left" vertical="top"/>
    </xf>
    <xf numFmtId="0" fontId="22" fillId="6" borderId="24" xfId="0" applyFont="1" applyFill="1" applyBorder="1" applyAlignment="1">
      <alignment horizontal="left" vertical="top"/>
    </xf>
    <xf numFmtId="1" fontId="22" fillId="6" borderId="23" xfId="0" applyNumberFormat="1" applyFont="1" applyFill="1" applyBorder="1" applyAlignment="1">
      <alignment horizontal="center" vertical="top"/>
    </xf>
    <xf numFmtId="0" fontId="25" fillId="6" borderId="27" xfId="0" applyFont="1" applyFill="1" applyBorder="1"/>
    <xf numFmtId="0" fontId="25" fillId="0" borderId="27" xfId="0" applyFont="1" applyBorder="1" applyAlignment="1">
      <alignment vertical="top"/>
    </xf>
    <xf numFmtId="0" fontId="22" fillId="0" borderId="31" xfId="0" applyFont="1" applyBorder="1" applyAlignment="1">
      <alignment horizontal="center" vertical="top"/>
    </xf>
    <xf numFmtId="0" fontId="24" fillId="20" borderId="60" xfId="0" applyFont="1" applyFill="1" applyBorder="1" applyAlignment="1">
      <alignment horizontal="center" vertical="center" wrapText="1"/>
    </xf>
    <xf numFmtId="0" fontId="22" fillId="0" borderId="26" xfId="0" applyFont="1" applyBorder="1"/>
    <xf numFmtId="4" fontId="22" fillId="0" borderId="26" xfId="0" applyNumberFormat="1" applyFont="1" applyBorder="1" applyAlignment="1">
      <alignment horizontal="center"/>
    </xf>
    <xf numFmtId="0" fontId="22" fillId="0" borderId="24" xfId="0" applyFont="1" applyBorder="1" applyAlignment="1">
      <alignment horizontal="center" vertical="top"/>
    </xf>
    <xf numFmtId="1" fontId="22" fillId="0" borderId="27" xfId="0" applyNumberFormat="1" applyFont="1" applyBorder="1" applyAlignment="1">
      <alignment horizontal="center"/>
    </xf>
    <xf numFmtId="1" fontId="22" fillId="0" borderId="27" xfId="0" applyNumberFormat="1" applyFont="1" applyBorder="1" applyAlignment="1">
      <alignment horizontal="center" vertical="top"/>
    </xf>
    <xf numFmtId="0" fontId="24" fillId="0" borderId="60" xfId="0" applyFont="1" applyBorder="1" applyAlignment="1">
      <alignment horizontal="center" vertical="center"/>
    </xf>
    <xf numFmtId="2" fontId="22" fillId="0" borderId="31" xfId="0" applyNumberFormat="1" applyFont="1" applyBorder="1" applyAlignment="1">
      <alignment horizontal="center" vertical="top"/>
    </xf>
    <xf numFmtId="0" fontId="24" fillId="21" borderId="12" xfId="0" applyFont="1" applyFill="1" applyBorder="1" applyAlignment="1">
      <alignment horizontal="center" vertical="center"/>
    </xf>
    <xf numFmtId="0" fontId="3" fillId="0" borderId="33" xfId="0" applyFont="1" applyBorder="1" applyAlignment="1"/>
    <xf numFmtId="0" fontId="3" fillId="0" borderId="34" xfId="0" applyFont="1" applyBorder="1" applyAlignment="1"/>
    <xf numFmtId="0" fontId="22" fillId="10" borderId="48" xfId="0" applyFont="1" applyFill="1" applyBorder="1"/>
    <xf numFmtId="0" fontId="24" fillId="10" borderId="95" xfId="0" applyFont="1" applyFill="1" applyBorder="1"/>
    <xf numFmtId="0" fontId="24" fillId="23" borderId="95" xfId="0" applyFont="1" applyFill="1" applyBorder="1"/>
    <xf numFmtId="170" fontId="24" fillId="23" borderId="95" xfId="0" applyNumberFormat="1" applyFont="1" applyFill="1" applyBorder="1" applyAlignment="1">
      <alignment horizontal="right"/>
    </xf>
    <xf numFmtId="0" fontId="24" fillId="23" borderId="49" xfId="0" applyFont="1" applyFill="1" applyBorder="1"/>
    <xf numFmtId="0" fontId="3" fillId="0" borderId="38" xfId="0" applyFont="1" applyBorder="1" applyAlignment="1"/>
    <xf numFmtId="0" fontId="22" fillId="6" borderId="12" xfId="0" applyFont="1" applyFill="1" applyBorder="1" applyAlignment="1">
      <alignment horizontal="left"/>
    </xf>
    <xf numFmtId="0" fontId="3" fillId="0" borderId="41" xfId="0" applyFont="1" applyBorder="1" applyAlignment="1"/>
    <xf numFmtId="0" fontId="22" fillId="0" borderId="52" xfId="0" applyFont="1" applyBorder="1"/>
    <xf numFmtId="0" fontId="25" fillId="0" borderId="23" xfId="0" applyFont="1" applyBorder="1"/>
    <xf numFmtId="170" fontId="24" fillId="10" borderId="95" xfId="0" applyNumberFormat="1" applyFont="1" applyFill="1" applyBorder="1" applyAlignment="1">
      <alignment horizontal="right"/>
    </xf>
    <xf numFmtId="0" fontId="22" fillId="6" borderId="105" xfId="0" applyFont="1" applyFill="1" applyBorder="1" applyAlignment="1">
      <alignment horizontal="left"/>
    </xf>
    <xf numFmtId="0" fontId="22" fillId="6" borderId="71" xfId="0" applyFont="1" applyFill="1" applyBorder="1" applyAlignment="1">
      <alignment horizontal="left"/>
    </xf>
    <xf numFmtId="3" fontId="22" fillId="0" borderId="12" xfId="0" applyNumberFormat="1" applyFont="1" applyBorder="1"/>
    <xf numFmtId="170" fontId="5" fillId="0" borderId="0" xfId="0" applyNumberFormat="1" applyFont="1"/>
    <xf numFmtId="0" fontId="3" fillId="0" borderId="58" xfId="0" applyFont="1" applyBorder="1" applyAlignment="1"/>
    <xf numFmtId="41" fontId="4" fillId="0" borderId="60" xfId="0" applyNumberFormat="1" applyFont="1" applyBorder="1"/>
    <xf numFmtId="41" fontId="2" fillId="0" borderId="58" xfId="0" applyNumberFormat="1" applyFont="1" applyBorder="1" applyAlignment="1">
      <alignment horizontal="center"/>
    </xf>
    <xf numFmtId="164" fontId="1" fillId="0" borderId="62" xfId="0" applyNumberFormat="1" applyFont="1" applyBorder="1"/>
    <xf numFmtId="41" fontId="6" fillId="0" borderId="102" xfId="0" applyNumberFormat="1" applyFont="1" applyBorder="1" applyAlignment="1">
      <alignment horizontal="center"/>
    </xf>
    <xf numFmtId="0" fontId="6" fillId="0" borderId="22" xfId="0" applyFont="1" applyBorder="1" applyAlignment="1">
      <alignment horizontal="center"/>
    </xf>
    <xf numFmtId="41" fontId="6" fillId="0" borderId="22" xfId="0" applyNumberFormat="1" applyFont="1" applyBorder="1" applyAlignment="1">
      <alignment horizontal="center"/>
    </xf>
    <xf numFmtId="0" fontId="6" fillId="0" borderId="63" xfId="0" applyFont="1" applyBorder="1" applyAlignment="1">
      <alignment horizontal="center"/>
    </xf>
    <xf numFmtId="0" fontId="6" fillId="0" borderId="0" xfId="0" applyFont="1" applyAlignment="1">
      <alignment horizontal="center"/>
    </xf>
    <xf numFmtId="0" fontId="1" fillId="3" borderId="17" xfId="0" applyFont="1" applyFill="1" applyBorder="1"/>
    <xf numFmtId="166" fontId="2" fillId="3" borderId="58" xfId="0" applyNumberFormat="1" applyFont="1" applyFill="1" applyBorder="1" applyAlignment="1">
      <alignment horizontal="center" vertical="center" wrapText="1"/>
    </xf>
    <xf numFmtId="9" fontId="2" fillId="3" borderId="61" xfId="0" applyNumberFormat="1" applyFont="1" applyFill="1" applyBorder="1" applyAlignment="1">
      <alignment horizontal="center" vertical="center" wrapText="1"/>
    </xf>
    <xf numFmtId="0" fontId="3" fillId="0" borderId="55" xfId="0" applyFont="1" applyBorder="1" applyAlignment="1"/>
    <xf numFmtId="0" fontId="2" fillId="0" borderId="102" xfId="0" applyFont="1" applyBorder="1" applyAlignment="1">
      <alignment vertical="center"/>
    </xf>
    <xf numFmtId="166" fontId="1" fillId="3" borderId="58" xfId="0" applyNumberFormat="1" applyFont="1" applyFill="1" applyBorder="1" applyAlignment="1">
      <alignment horizontal="center" vertical="center"/>
    </xf>
    <xf numFmtId="0" fontId="1" fillId="3" borderId="62" xfId="0" applyFont="1" applyFill="1" applyBorder="1" applyAlignment="1">
      <alignment horizontal="left"/>
    </xf>
    <xf numFmtId="166" fontId="1" fillId="3" borderId="65" xfId="0" applyNumberFormat="1" applyFont="1" applyFill="1" applyBorder="1" applyAlignment="1">
      <alignment horizontal="center" vertical="center"/>
    </xf>
    <xf numFmtId="0" fontId="3" fillId="0" borderId="75" xfId="0" applyFont="1" applyBorder="1" applyAlignment="1"/>
    <xf numFmtId="0" fontId="3" fillId="0" borderId="96" xfId="0" applyFont="1" applyBorder="1" applyAlignment="1"/>
    <xf numFmtId="166" fontId="1" fillId="3" borderId="75" xfId="0" applyNumberFormat="1" applyFont="1" applyFill="1" applyBorder="1" applyAlignment="1">
      <alignment horizontal="center" vertical="center"/>
    </xf>
    <xf numFmtId="9" fontId="1" fillId="3" borderId="65" xfId="0" applyNumberFormat="1" applyFont="1" applyFill="1" applyBorder="1" applyAlignment="1">
      <alignment horizontal="center" vertical="center"/>
    </xf>
    <xf numFmtId="0" fontId="1" fillId="0" borderId="102" xfId="0" applyFont="1" applyBorder="1" applyAlignment="1">
      <alignment horizontal="left"/>
    </xf>
    <xf numFmtId="10" fontId="2" fillId="0" borderId="63" xfId="0" applyNumberFormat="1" applyFont="1" applyBorder="1" applyAlignment="1">
      <alignment horizontal="center"/>
    </xf>
    <xf numFmtId="41" fontId="2" fillId="0" borderId="59" xfId="0" applyNumberFormat="1" applyFont="1" applyBorder="1"/>
    <xf numFmtId="167" fontId="2" fillId="0" borderId="59" xfId="0" applyNumberFormat="1" applyFont="1" applyBorder="1"/>
    <xf numFmtId="167" fontId="2" fillId="0" borderId="61" xfId="0" applyNumberFormat="1" applyFont="1" applyBorder="1"/>
    <xf numFmtId="167" fontId="1" fillId="0" borderId="62" xfId="0" applyNumberFormat="1" applyFont="1" applyBorder="1"/>
    <xf numFmtId="166" fontId="2" fillId="0" borderId="63" xfId="0" applyNumberFormat="1" applyFont="1" applyBorder="1" applyAlignment="1">
      <alignment horizontal="center"/>
    </xf>
    <xf numFmtId="0" fontId="1" fillId="0" borderId="61" xfId="0" applyFont="1" applyBorder="1" applyAlignment="1">
      <alignment horizontal="left"/>
    </xf>
    <xf numFmtId="166" fontId="2" fillId="0" borderId="57" xfId="0" applyNumberFormat="1" applyFont="1" applyBorder="1" applyAlignment="1">
      <alignment horizontal="center"/>
    </xf>
    <xf numFmtId="167" fontId="1" fillId="0" borderId="59" xfId="0" applyNumberFormat="1" applyFont="1" applyBorder="1"/>
    <xf numFmtId="10" fontId="2" fillId="0" borderId="57" xfId="0" applyNumberFormat="1" applyFont="1" applyBorder="1" applyAlignment="1">
      <alignment horizontal="center"/>
    </xf>
    <xf numFmtId="167" fontId="2" fillId="0" borderId="60" xfId="0" applyNumberFormat="1" applyFont="1" applyBorder="1"/>
    <xf numFmtId="166" fontId="2" fillId="0" borderId="75" xfId="0" applyNumberFormat="1" applyFont="1" applyBorder="1" applyAlignment="1">
      <alignment horizontal="center"/>
    </xf>
    <xf numFmtId="166" fontId="2" fillId="0" borderId="96" xfId="0" applyNumberFormat="1" applyFont="1" applyBorder="1" applyAlignment="1">
      <alignment horizontal="center"/>
    </xf>
    <xf numFmtId="10" fontId="2" fillId="0" borderId="75" xfId="0" applyNumberFormat="1" applyFont="1" applyBorder="1" applyAlignment="1">
      <alignment horizontal="center"/>
    </xf>
    <xf numFmtId="10" fontId="2" fillId="0" borderId="96" xfId="0" applyNumberFormat="1" applyFont="1" applyBorder="1" applyAlignment="1">
      <alignment horizontal="center"/>
    </xf>
    <xf numFmtId="166" fontId="2" fillId="0" borderId="58" xfId="0" applyNumberFormat="1" applyFont="1" applyBorder="1" applyAlignment="1">
      <alignment horizontal="center"/>
    </xf>
    <xf numFmtId="41" fontId="8" fillId="0" borderId="61" xfId="0" applyNumberFormat="1" applyFont="1" applyBorder="1"/>
    <xf numFmtId="41" fontId="1" fillId="0" borderId="62" xfId="0" applyNumberFormat="1" applyFont="1" applyBorder="1"/>
    <xf numFmtId="166" fontId="1" fillId="0" borderId="63" xfId="0" applyNumberFormat="1" applyFont="1" applyBorder="1"/>
    <xf numFmtId="0" fontId="1" fillId="0" borderId="63" xfId="0" applyFont="1" applyBorder="1"/>
    <xf numFmtId="41" fontId="2" fillId="0" borderId="61" xfId="0" applyNumberFormat="1" applyFont="1" applyBorder="1"/>
    <xf numFmtId="41" fontId="2" fillId="0" borderId="102" xfId="0" applyNumberFormat="1" applyFont="1" applyBorder="1"/>
    <xf numFmtId="41" fontId="1" fillId="0" borderId="60" xfId="0" applyNumberFormat="1" applyFont="1" applyBorder="1"/>
    <xf numFmtId="167" fontId="1" fillId="0" borderId="60" xfId="0" applyNumberFormat="1" applyFont="1" applyBorder="1"/>
    <xf numFmtId="0" fontId="1" fillId="0" borderId="61" xfId="0" applyFont="1" applyBorder="1" applyAlignment="1">
      <alignment horizontal="left" wrapText="1"/>
    </xf>
    <xf numFmtId="41" fontId="1" fillId="0" borderId="59" xfId="0" applyNumberFormat="1" applyFont="1" applyBorder="1"/>
    <xf numFmtId="166" fontId="1" fillId="0" borderId="57" xfId="0" applyNumberFormat="1" applyFont="1" applyBorder="1"/>
    <xf numFmtId="0" fontId="1" fillId="0" borderId="57" xfId="0" applyFont="1" applyBorder="1"/>
    <xf numFmtId="41" fontId="1" fillId="0" borderId="60" xfId="0" applyNumberFormat="1" applyFont="1" applyBorder="1" applyAlignment="1">
      <alignment horizontal="left"/>
    </xf>
    <xf numFmtId="166" fontId="8" fillId="0" borderId="58" xfId="0" applyNumberFormat="1" applyFont="1" applyBorder="1" applyAlignment="1">
      <alignment horizontal="center"/>
    </xf>
    <xf numFmtId="41" fontId="7" fillId="0" borderId="59" xfId="0" applyNumberFormat="1" applyFont="1" applyBorder="1"/>
    <xf numFmtId="41" fontId="7" fillId="0" borderId="62" xfId="0" applyNumberFormat="1" applyFont="1" applyBorder="1"/>
    <xf numFmtId="0" fontId="2" fillId="3" borderId="58" xfId="0" applyFont="1" applyFill="1" applyBorder="1" applyAlignment="1">
      <alignment horizontal="left"/>
    </xf>
    <xf numFmtId="41" fontId="1" fillId="3" borderId="58" xfId="0" applyNumberFormat="1" applyFont="1" applyFill="1" applyBorder="1" applyAlignment="1">
      <alignment horizontal="center"/>
    </xf>
    <xf numFmtId="0" fontId="2" fillId="0" borderId="62" xfId="0" applyFont="1" applyBorder="1" applyAlignment="1">
      <alignment vertical="center"/>
    </xf>
    <xf numFmtId="166" fontId="1" fillId="3" borderId="61" xfId="0" applyNumberFormat="1" applyFont="1" applyFill="1" applyBorder="1" applyAlignment="1">
      <alignment horizontal="center" vertical="center"/>
    </xf>
    <xf numFmtId="9" fontId="1" fillId="3" borderId="61" xfId="0" applyNumberFormat="1" applyFont="1" applyFill="1" applyBorder="1" applyAlignment="1">
      <alignment horizontal="center" vertical="center"/>
    </xf>
    <xf numFmtId="0" fontId="1" fillId="3" borderId="63" xfId="0" applyFont="1" applyFill="1" applyBorder="1" applyAlignment="1">
      <alignment horizontal="left"/>
    </xf>
    <xf numFmtId="41" fontId="2" fillId="0" borderId="60" xfId="0" applyNumberFormat="1" applyFont="1" applyBorder="1"/>
    <xf numFmtId="0" fontId="1" fillId="0" borderId="57" xfId="0" applyFont="1" applyBorder="1" applyAlignment="1">
      <alignment horizontal="left"/>
    </xf>
    <xf numFmtId="167" fontId="2" fillId="0" borderId="62" xfId="0" applyNumberFormat="1" applyFont="1" applyBorder="1"/>
    <xf numFmtId="10" fontId="2" fillId="0" borderId="58" xfId="0" applyNumberFormat="1" applyFont="1" applyBorder="1" applyAlignment="1">
      <alignment horizontal="center"/>
    </xf>
    <xf numFmtId="0" fontId="1" fillId="0" borderId="57" xfId="0" applyFont="1" applyBorder="1" applyAlignment="1">
      <alignment horizontal="left" wrapText="1"/>
    </xf>
    <xf numFmtId="0" fontId="2" fillId="13" borderId="65" xfId="0" applyFont="1" applyFill="1" applyBorder="1" applyAlignment="1">
      <alignment horizontal="center" vertical="center"/>
    </xf>
    <xf numFmtId="166" fontId="8" fillId="3" borderId="58" xfId="0" applyNumberFormat="1" applyFont="1" applyFill="1" applyBorder="1" applyAlignment="1">
      <alignment horizontal="center" vertical="center" wrapText="1"/>
    </xf>
    <xf numFmtId="10" fontId="2" fillId="0" borderId="60" xfId="0" applyNumberFormat="1" applyFont="1" applyBorder="1" applyAlignment="1">
      <alignment horizontal="center"/>
    </xf>
    <xf numFmtId="41" fontId="8" fillId="0" borderId="59" xfId="0" applyNumberFormat="1" applyFont="1" applyBorder="1"/>
    <xf numFmtId="10" fontId="2" fillId="0" borderId="62" xfId="0" applyNumberFormat="1" applyFont="1" applyBorder="1" applyAlignment="1">
      <alignment horizontal="center"/>
    </xf>
    <xf numFmtId="10" fontId="2" fillId="0" borderId="59" xfId="0" applyNumberFormat="1" applyFont="1" applyBorder="1" applyAlignment="1">
      <alignment horizontal="center"/>
    </xf>
    <xf numFmtId="3" fontId="1" fillId="0" borderId="62" xfId="0" applyNumberFormat="1" applyFont="1" applyBorder="1"/>
    <xf numFmtId="166" fontId="2" fillId="0" borderId="62" xfId="0" applyNumberFormat="1" applyFont="1" applyBorder="1" applyAlignment="1">
      <alignment horizontal="center"/>
    </xf>
    <xf numFmtId="3" fontId="1" fillId="0" borderId="59" xfId="0" applyNumberFormat="1" applyFont="1" applyBorder="1"/>
    <xf numFmtId="167" fontId="1" fillId="0" borderId="57" xfId="0" applyNumberFormat="1" applyFont="1" applyBorder="1"/>
    <xf numFmtId="166" fontId="2" fillId="0" borderId="59" xfId="0" applyNumberFormat="1" applyFont="1" applyBorder="1" applyAlignment="1">
      <alignment horizontal="center"/>
    </xf>
    <xf numFmtId="166" fontId="1" fillId="0" borderId="62" xfId="0" applyNumberFormat="1" applyFont="1" applyBorder="1"/>
    <xf numFmtId="0" fontId="1" fillId="0" borderId="62" xfId="0" applyFont="1" applyBorder="1"/>
    <xf numFmtId="0" fontId="1" fillId="0" borderId="59" xfId="0" applyFont="1" applyBorder="1"/>
    <xf numFmtId="0" fontId="1" fillId="0" borderId="102" xfId="0" applyFont="1" applyBorder="1" applyAlignment="1">
      <alignment horizontal="left" wrapText="1"/>
    </xf>
    <xf numFmtId="0" fontId="1" fillId="0" borderId="58" xfId="0" applyFont="1" applyBorder="1"/>
    <xf numFmtId="41" fontId="1" fillId="0" borderId="102" xfId="0" applyNumberFormat="1" applyFont="1" applyBorder="1" applyAlignment="1">
      <alignment horizontal="left"/>
    </xf>
    <xf numFmtId="0" fontId="1" fillId="0" borderId="75" xfId="0" applyFont="1" applyBorder="1"/>
    <xf numFmtId="10" fontId="2" fillId="0" borderId="65" xfId="0" applyNumberFormat="1" applyFont="1" applyBorder="1" applyAlignment="1">
      <alignment horizontal="center"/>
    </xf>
    <xf numFmtId="166" fontId="2" fillId="0" borderId="102" xfId="0" applyNumberFormat="1" applyFont="1" applyBorder="1" applyAlignment="1">
      <alignment horizontal="center"/>
    </xf>
    <xf numFmtId="166" fontId="2" fillId="0" borderId="61" xfId="0" applyNumberFormat="1" applyFont="1" applyBorder="1" applyAlignment="1">
      <alignment horizontal="center"/>
    </xf>
    <xf numFmtId="166" fontId="29" fillId="0" borderId="24" xfId="0" applyNumberFormat="1" applyFont="1" applyBorder="1" applyAlignment="1">
      <alignment horizontal="center" vertical="top"/>
    </xf>
    <xf numFmtId="166" fontId="2" fillId="0" borderId="60" xfId="0" applyNumberFormat="1" applyFont="1" applyBorder="1" applyAlignment="1">
      <alignment horizontal="center"/>
    </xf>
    <xf numFmtId="166" fontId="2" fillId="0" borderId="60" xfId="0" applyNumberFormat="1" applyFont="1" applyBorder="1"/>
    <xf numFmtId="166" fontId="2" fillId="0" borderId="62" xfId="0" applyNumberFormat="1" applyFont="1" applyBorder="1"/>
    <xf numFmtId="9" fontId="29" fillId="0" borderId="24" xfId="0" applyNumberFormat="1" applyFont="1" applyBorder="1" applyAlignment="1">
      <alignment horizontal="center" vertical="top"/>
    </xf>
    <xf numFmtId="166" fontId="1" fillId="0" borderId="96" xfId="0" applyNumberFormat="1" applyFont="1" applyBorder="1"/>
    <xf numFmtId="166" fontId="1" fillId="0" borderId="75" xfId="0" applyNumberFormat="1" applyFont="1" applyBorder="1"/>
    <xf numFmtId="166" fontId="1" fillId="0" borderId="60" xfId="0" applyNumberFormat="1" applyFont="1" applyBorder="1"/>
    <xf numFmtId="0" fontId="14" fillId="26" borderId="6" xfId="0" applyFont="1" applyFill="1" applyBorder="1" applyAlignment="1">
      <alignment horizontal="left" vertical="top"/>
    </xf>
    <xf numFmtId="166" fontId="14" fillId="26" borderId="24" xfId="0" applyNumberFormat="1" applyFont="1" applyFill="1" applyBorder="1" applyAlignment="1">
      <alignment horizontal="center" vertical="top"/>
    </xf>
    <xf numFmtId="166" fontId="1" fillId="0" borderId="59" xfId="0" applyNumberFormat="1" applyFont="1" applyBorder="1"/>
    <xf numFmtId="0" fontId="1" fillId="0" borderId="60" xfId="0" applyFont="1" applyBorder="1"/>
    <xf numFmtId="166" fontId="1" fillId="0" borderId="61" xfId="0" applyNumberFormat="1" applyFont="1" applyBorder="1"/>
    <xf numFmtId="166" fontId="2" fillId="3" borderId="61" xfId="0" applyNumberFormat="1" applyFont="1" applyFill="1" applyBorder="1" applyAlignment="1">
      <alignment horizontal="center" vertical="center" wrapText="1"/>
    </xf>
    <xf numFmtId="41" fontId="1" fillId="0" borderId="65" xfId="0" applyNumberFormat="1" applyFont="1" applyBorder="1" applyAlignment="1">
      <alignment horizontal="left"/>
    </xf>
    <xf numFmtId="41" fontId="1" fillId="6" borderId="62" xfId="0" applyNumberFormat="1" applyFont="1" applyFill="1" applyBorder="1" applyAlignment="1">
      <alignment horizontal="left" vertical="top"/>
    </xf>
    <xf numFmtId="41" fontId="7" fillId="6" borderId="62" xfId="0" applyNumberFormat="1" applyFont="1" applyFill="1" applyBorder="1" applyAlignment="1">
      <alignment horizontal="left" vertical="top"/>
    </xf>
    <xf numFmtId="41" fontId="1" fillId="5" borderId="62" xfId="0" applyNumberFormat="1" applyFont="1" applyFill="1" applyBorder="1"/>
    <xf numFmtId="167" fontId="1" fillId="6" borderId="62" xfId="0" applyNumberFormat="1" applyFont="1" applyFill="1" applyBorder="1"/>
    <xf numFmtId="167" fontId="1" fillId="5" borderId="62" xfId="0" applyNumberFormat="1" applyFont="1" applyFill="1" applyBorder="1"/>
    <xf numFmtId="167" fontId="2" fillId="0" borderId="102" xfId="0" applyNumberFormat="1" applyFont="1" applyBorder="1"/>
    <xf numFmtId="166" fontId="2" fillId="3" borderId="58" xfId="0" applyNumberFormat="1" applyFont="1" applyFill="1" applyBorder="1" applyAlignment="1">
      <alignment horizontal="center" wrapText="1"/>
    </xf>
    <xf numFmtId="10" fontId="1" fillId="3" borderId="57" xfId="0" applyNumberFormat="1" applyFont="1" applyFill="1" applyBorder="1" applyAlignment="1"/>
    <xf numFmtId="41" fontId="1" fillId="0" borderId="96" xfId="0" applyNumberFormat="1" applyFont="1" applyBorder="1"/>
    <xf numFmtId="41" fontId="2" fillId="0" borderId="75" xfId="0" applyNumberFormat="1" applyFont="1" applyBorder="1" applyAlignment="1">
      <alignment horizontal="center"/>
    </xf>
    <xf numFmtId="41" fontId="2" fillId="0" borderId="58" xfId="0" applyNumberFormat="1" applyFont="1" applyBorder="1" applyAlignment="1">
      <alignment horizontal="center" wrapText="1"/>
    </xf>
    <xf numFmtId="0" fontId="2" fillId="0" borderId="62" xfId="0" applyFont="1" applyBorder="1" applyAlignment="1"/>
    <xf numFmtId="0" fontId="1" fillId="3" borderId="63" xfId="0" applyFont="1" applyFill="1" applyBorder="1"/>
    <xf numFmtId="41" fontId="6" fillId="0" borderId="55" xfId="0" applyNumberFormat="1" applyFont="1" applyBorder="1" applyAlignment="1">
      <alignment horizontal="center"/>
    </xf>
    <xf numFmtId="0" fontId="6" fillId="0" borderId="55" xfId="0" applyFont="1" applyBorder="1" applyAlignment="1">
      <alignment horizontal="center"/>
    </xf>
    <xf numFmtId="0" fontId="6" fillId="0" borderId="57" xfId="0" applyFont="1" applyBorder="1" applyAlignment="1">
      <alignment horizontal="center"/>
    </xf>
    <xf numFmtId="0" fontId="6" fillId="0" borderId="18" xfId="0" applyFont="1" applyBorder="1" applyAlignment="1">
      <alignment horizontal="center"/>
    </xf>
    <xf numFmtId="41" fontId="6" fillId="0" borderId="57" xfId="0" applyNumberFormat="1" applyFont="1" applyBorder="1" applyAlignment="1">
      <alignment horizontal="center"/>
    </xf>
    <xf numFmtId="166" fontId="1" fillId="3" borderId="101" xfId="0" applyNumberFormat="1" applyFont="1" applyFill="1" applyBorder="1" applyAlignment="1">
      <alignment horizontal="center"/>
    </xf>
    <xf numFmtId="0" fontId="3" fillId="0" borderId="63" xfId="0" applyFont="1" applyBorder="1" applyAlignment="1"/>
    <xf numFmtId="9" fontId="1" fillId="3" borderId="101" xfId="0" applyNumberFormat="1" applyFont="1" applyFill="1" applyBorder="1" applyAlignment="1">
      <alignment horizontal="center"/>
    </xf>
    <xf numFmtId="0" fontId="2" fillId="3" borderId="55" xfId="0" quotePrefix="1" applyFont="1" applyFill="1" applyBorder="1"/>
    <xf numFmtId="166" fontId="2" fillId="3" borderId="61" xfId="0" applyNumberFormat="1" applyFont="1" applyFill="1" applyBorder="1" applyAlignment="1">
      <alignment horizontal="center" wrapText="1"/>
    </xf>
    <xf numFmtId="9" fontId="1" fillId="3" borderId="57" xfId="0" applyNumberFormat="1" applyFont="1" applyFill="1" applyBorder="1" applyAlignment="1"/>
    <xf numFmtId="166" fontId="1" fillId="3" borderId="61" xfId="0" applyNumberFormat="1" applyFont="1" applyFill="1" applyBorder="1" applyAlignment="1">
      <alignment horizontal="center"/>
    </xf>
    <xf numFmtId="0" fontId="3" fillId="0" borderId="101" xfId="0" applyFont="1" applyBorder="1" applyAlignment="1"/>
    <xf numFmtId="9" fontId="1" fillId="3" borderId="101" xfId="0" applyNumberFormat="1" applyFont="1" applyFill="1" applyBorder="1" applyAlignment="1"/>
    <xf numFmtId="167" fontId="2" fillId="0" borderId="59" xfId="0" applyNumberFormat="1" applyFont="1" applyBorder="1" applyAlignment="1">
      <alignment horizontal="right"/>
    </xf>
    <xf numFmtId="10" fontId="2" fillId="0" borderId="59" xfId="0" applyNumberFormat="1" applyFont="1" applyBorder="1"/>
    <xf numFmtId="167" fontId="1" fillId="0" borderId="62" xfId="0" applyNumberFormat="1" applyFont="1" applyBorder="1" applyAlignment="1">
      <alignment horizontal="right"/>
    </xf>
    <xf numFmtId="10" fontId="1" fillId="0" borderId="62" xfId="0" applyNumberFormat="1" applyFont="1" applyBorder="1"/>
    <xf numFmtId="167" fontId="1" fillId="0" borderId="59" xfId="0" applyNumberFormat="1" applyFont="1" applyBorder="1" applyAlignment="1">
      <alignment horizontal="right"/>
    </xf>
    <xf numFmtId="10" fontId="1" fillId="0" borderId="59" xfId="0" applyNumberFormat="1" applyFont="1" applyBorder="1"/>
    <xf numFmtId="41" fontId="2" fillId="0" borderId="59" xfId="0" applyNumberFormat="1" applyFont="1" applyBorder="1" applyAlignment="1">
      <alignment horizontal="right"/>
    </xf>
    <xf numFmtId="41" fontId="1" fillId="0" borderId="62" xfId="0" applyNumberFormat="1" applyFont="1" applyBorder="1" applyAlignment="1">
      <alignment horizontal="right"/>
    </xf>
    <xf numFmtId="0" fontId="1" fillId="0" borderId="57" xfId="0" applyFont="1" applyBorder="1" applyAlignment="1">
      <alignment wrapText="1"/>
    </xf>
    <xf numFmtId="41" fontId="1" fillId="0" borderId="59" xfId="0" applyNumberFormat="1" applyFont="1" applyBorder="1" applyAlignment="1">
      <alignment horizontal="right"/>
    </xf>
    <xf numFmtId="166" fontId="2" fillId="0" borderId="59" xfId="0" applyNumberFormat="1" applyFont="1" applyBorder="1"/>
    <xf numFmtId="41" fontId="1" fillId="3" borderId="57" xfId="0" applyNumberFormat="1" applyFont="1" applyFill="1" applyBorder="1" applyAlignment="1"/>
    <xf numFmtId="10" fontId="1" fillId="0" borderId="57" xfId="0" applyNumberFormat="1" applyFont="1" applyBorder="1"/>
    <xf numFmtId="10" fontId="1" fillId="0" borderId="63" xfId="0" applyNumberFormat="1" applyFont="1" applyBorder="1"/>
    <xf numFmtId="166" fontId="29" fillId="0" borderId="24" xfId="0" applyNumberFormat="1" applyFont="1" applyBorder="1" applyAlignment="1">
      <alignment horizontal="center" vertical="center"/>
    </xf>
    <xf numFmtId="166" fontId="7" fillId="0" borderId="24" xfId="0" applyNumberFormat="1" applyFont="1" applyBorder="1" applyAlignment="1">
      <alignment horizontal="center" vertical="center"/>
    </xf>
    <xf numFmtId="41" fontId="2" fillId="6" borderId="59" xfId="0" applyNumberFormat="1" applyFont="1" applyFill="1" applyBorder="1" applyAlignment="1">
      <alignment horizontal="right"/>
    </xf>
    <xf numFmtId="10" fontId="2" fillId="6" borderId="57" xfId="0" applyNumberFormat="1" applyFont="1" applyFill="1" applyBorder="1" applyAlignment="1">
      <alignment horizontal="center"/>
    </xf>
    <xf numFmtId="41" fontId="1" fillId="6" borderId="59" xfId="0" applyNumberFormat="1" applyFont="1" applyFill="1" applyBorder="1"/>
    <xf numFmtId="0" fontId="14" fillId="6" borderId="6" xfId="0" applyFont="1" applyFill="1" applyBorder="1" applyAlignment="1">
      <alignment horizontal="left" vertical="center"/>
    </xf>
    <xf numFmtId="166" fontId="14" fillId="6" borderId="24" xfId="0" applyNumberFormat="1" applyFont="1" applyFill="1" applyBorder="1" applyAlignment="1">
      <alignment horizontal="center" vertical="center"/>
    </xf>
    <xf numFmtId="41" fontId="2" fillId="5" borderId="59" xfId="0" applyNumberFormat="1" applyFont="1" applyFill="1" applyBorder="1" applyAlignment="1">
      <alignment horizontal="right"/>
    </xf>
    <xf numFmtId="10" fontId="2" fillId="5" borderId="57" xfId="0" applyNumberFormat="1" applyFont="1" applyFill="1" applyBorder="1" applyAlignment="1">
      <alignment horizontal="center"/>
    </xf>
    <xf numFmtId="41" fontId="1" fillId="5" borderId="59" xfId="0" applyNumberFormat="1" applyFont="1" applyFill="1" applyBorder="1"/>
    <xf numFmtId="41" fontId="7" fillId="0" borderId="62" xfId="0" applyNumberFormat="1" applyFont="1" applyBorder="1" applyAlignment="1">
      <alignment horizontal="right"/>
    </xf>
    <xf numFmtId="0" fontId="2" fillId="3" borderId="63" xfId="0" quotePrefix="1" applyFont="1" applyFill="1" applyBorder="1"/>
    <xf numFmtId="41" fontId="30" fillId="0" borderId="59" xfId="0" applyNumberFormat="1" applyFont="1" applyBorder="1" applyAlignment="1">
      <alignment horizontal="right"/>
    </xf>
    <xf numFmtId="167" fontId="25" fillId="0" borderId="60" xfId="0" applyNumberFormat="1" applyFont="1" applyBorder="1"/>
    <xf numFmtId="173" fontId="1" fillId="3" borderId="58" xfId="0" applyNumberFormat="1" applyFont="1" applyFill="1" applyBorder="1" applyAlignment="1">
      <alignment horizontal="center"/>
    </xf>
    <xf numFmtId="41" fontId="2" fillId="0" borderId="58" xfId="0" applyNumberFormat="1" applyFont="1" applyBorder="1" applyAlignment="1">
      <alignment horizontal="center" vertical="center"/>
    </xf>
    <xf numFmtId="41" fontId="2" fillId="5" borderId="17" xfId="0" applyNumberFormat="1" applyFont="1" applyFill="1" applyBorder="1"/>
    <xf numFmtId="41" fontId="2" fillId="5" borderId="58" xfId="0" applyNumberFormat="1" applyFont="1" applyFill="1" applyBorder="1"/>
    <xf numFmtId="0" fontId="1" fillId="5" borderId="93" xfId="0" quotePrefix="1" applyFont="1" applyFill="1" applyBorder="1" applyAlignment="1">
      <alignment wrapText="1"/>
    </xf>
    <xf numFmtId="41" fontId="1" fillId="5" borderId="90" xfId="0" applyNumberFormat="1" applyFont="1" applyFill="1" applyBorder="1"/>
    <xf numFmtId="0" fontId="1" fillId="0" borderId="90" xfId="0" applyFont="1" applyBorder="1" applyAlignment="1">
      <alignment horizontal="right"/>
    </xf>
    <xf numFmtId="0" fontId="1" fillId="0" borderId="69" xfId="0" applyFont="1" applyBorder="1" applyAlignment="1">
      <alignment horizontal="right"/>
    </xf>
    <xf numFmtId="0" fontId="1" fillId="5" borderId="93" xfId="0" quotePrefix="1" applyFont="1" applyFill="1" applyBorder="1" applyAlignment="1">
      <alignment horizontal="left" wrapText="1"/>
    </xf>
    <xf numFmtId="41" fontId="1" fillId="5" borderId="72" xfId="0" applyNumberFormat="1" applyFont="1" applyFill="1" applyBorder="1"/>
    <xf numFmtId="0" fontId="1" fillId="0" borderId="90" xfId="0" applyFont="1" applyBorder="1" applyAlignment="1">
      <alignment horizontal="center"/>
    </xf>
    <xf numFmtId="0" fontId="1" fillId="5" borderId="80" xfId="0" quotePrefix="1" applyFont="1" applyFill="1" applyBorder="1" applyAlignment="1">
      <alignment horizontal="left" wrapText="1"/>
    </xf>
    <xf numFmtId="41" fontId="1" fillId="5" borderId="81" xfId="0" applyNumberFormat="1" applyFont="1" applyFill="1" applyBorder="1"/>
    <xf numFmtId="0" fontId="2" fillId="3" borderId="59" xfId="0" quotePrefix="1" applyFont="1" applyFill="1" applyBorder="1" applyAlignment="1">
      <alignment wrapText="1"/>
    </xf>
    <xf numFmtId="0" fontId="2" fillId="6" borderId="69" xfId="0" quotePrefix="1" applyFont="1" applyFill="1" applyBorder="1" applyAlignment="1">
      <alignment wrapText="1"/>
    </xf>
    <xf numFmtId="0" fontId="1" fillId="6" borderId="69" xfId="0" quotePrefix="1" applyFont="1" applyFill="1" applyBorder="1" applyAlignment="1">
      <alignment wrapText="1"/>
    </xf>
    <xf numFmtId="41" fontId="1" fillId="6" borderId="91" xfId="0" applyNumberFormat="1" applyFont="1" applyFill="1" applyBorder="1" applyAlignment="1">
      <alignment horizontal="right"/>
    </xf>
    <xf numFmtId="0" fontId="1" fillId="0" borderId="91" xfId="0" applyFont="1" applyBorder="1" applyAlignment="1">
      <alignment horizontal="right"/>
    </xf>
    <xf numFmtId="41" fontId="5" fillId="6" borderId="91" xfId="0" applyNumberFormat="1" applyFont="1" applyFill="1" applyBorder="1"/>
    <xf numFmtId="0" fontId="5" fillId="0" borderId="91" xfId="0" applyFont="1" applyBorder="1"/>
    <xf numFmtId="0" fontId="1" fillId="6" borderId="59" xfId="0" quotePrefix="1" applyFont="1" applyFill="1" applyBorder="1" applyAlignment="1">
      <alignment wrapText="1"/>
    </xf>
    <xf numFmtId="0" fontId="2" fillId="2" borderId="52" xfId="0" applyFont="1" applyFill="1" applyBorder="1" applyAlignment="1">
      <alignment horizontal="center"/>
    </xf>
    <xf numFmtId="0" fontId="32" fillId="21" borderId="52" xfId="0" applyFont="1" applyFill="1" applyBorder="1" applyAlignment="1">
      <alignment horizontal="center"/>
    </xf>
    <xf numFmtId="0" fontId="18" fillId="27" borderId="6" xfId="0" applyFont="1" applyFill="1" applyBorder="1"/>
    <xf numFmtId="0" fontId="18" fillId="27" borderId="24" xfId="0" applyFont="1" applyFill="1" applyBorder="1"/>
    <xf numFmtId="0" fontId="18" fillId="27" borderId="24" xfId="0" applyFont="1" applyFill="1" applyBorder="1" applyAlignment="1">
      <alignment horizontal="center"/>
    </xf>
    <xf numFmtId="0" fontId="18" fillId="27" borderId="90" xfId="0" applyFont="1" applyFill="1" applyBorder="1"/>
    <xf numFmtId="0" fontId="11" fillId="0" borderId="23" xfId="0" applyFont="1" applyBorder="1" applyAlignment="1">
      <alignment wrapText="1"/>
    </xf>
    <xf numFmtId="0" fontId="19" fillId="0" borderId="0" xfId="0" applyFont="1"/>
    <xf numFmtId="0" fontId="33" fillId="5" borderId="95" xfId="0" applyFont="1" applyFill="1" applyBorder="1" applyAlignment="1">
      <alignment horizontal="center"/>
    </xf>
    <xf numFmtId="0" fontId="5" fillId="5" borderId="0" xfId="0" applyFont="1" applyFill="1"/>
    <xf numFmtId="0" fontId="34" fillId="32" borderId="23" xfId="0" applyFont="1" applyFill="1" applyBorder="1" applyAlignment="1">
      <alignment horizontal="center"/>
    </xf>
    <xf numFmtId="0" fontId="18" fillId="32" borderId="23" xfId="0" applyFont="1" applyFill="1" applyBorder="1" applyAlignment="1">
      <alignment horizontal="center"/>
    </xf>
    <xf numFmtId="0" fontId="35" fillId="0" borderId="24" xfId="0" applyFont="1" applyBorder="1" applyAlignment="1">
      <alignment horizontal="center"/>
    </xf>
    <xf numFmtId="9" fontId="18" fillId="0" borderId="24" xfId="0" applyNumberFormat="1" applyFont="1" applyBorder="1" applyAlignment="1">
      <alignment horizontal="center"/>
    </xf>
    <xf numFmtId="0" fontId="34" fillId="33" borderId="24" xfId="0" applyFont="1" applyFill="1" applyBorder="1" applyAlignment="1">
      <alignment horizontal="center"/>
    </xf>
    <xf numFmtId="0" fontId="34" fillId="34" borderId="24" xfId="0" applyFont="1" applyFill="1" applyBorder="1" applyAlignment="1">
      <alignment horizontal="center"/>
    </xf>
    <xf numFmtId="0" fontId="23" fillId="0" borderId="24" xfId="0" applyFont="1" applyBorder="1"/>
    <xf numFmtId="0" fontId="34" fillId="35" borderId="24" xfId="0" applyFont="1" applyFill="1" applyBorder="1" applyAlignment="1">
      <alignment horizontal="center"/>
    </xf>
    <xf numFmtId="9" fontId="34" fillId="7" borderId="24" xfId="0" applyNumberFormat="1" applyFont="1" applyFill="1" applyBorder="1" applyAlignment="1">
      <alignment horizontal="center"/>
    </xf>
    <xf numFmtId="0" fontId="36" fillId="5" borderId="101" xfId="0" applyFont="1" applyFill="1" applyBorder="1" applyAlignment="1">
      <alignment horizontal="center"/>
    </xf>
    <xf numFmtId="0" fontId="2" fillId="2" borderId="65" xfId="0" applyFont="1" applyFill="1" applyBorder="1" applyAlignment="1">
      <alignment horizontal="center"/>
    </xf>
    <xf numFmtId="41" fontId="4" fillId="0" borderId="65" xfId="0" applyNumberFormat="1" applyFont="1" applyBorder="1" applyAlignment="1">
      <alignment vertical="center"/>
    </xf>
    <xf numFmtId="41" fontId="2" fillId="0" borderId="58" xfId="0" applyNumberFormat="1" applyFont="1" applyBorder="1" applyAlignment="1">
      <alignment horizontal="center" vertical="center" wrapText="1"/>
    </xf>
    <xf numFmtId="41" fontId="2" fillId="3" borderId="18" xfId="0" applyNumberFormat="1" applyFont="1" applyFill="1" applyBorder="1" applyAlignment="1">
      <alignment horizontal="center" vertical="center" wrapText="1"/>
    </xf>
    <xf numFmtId="41" fontId="2" fillId="3" borderId="58" xfId="0" applyNumberFormat="1" applyFont="1" applyFill="1" applyBorder="1" applyAlignment="1">
      <alignment horizontal="center" vertical="center" wrapText="1"/>
    </xf>
    <xf numFmtId="1" fontId="2" fillId="5" borderId="10" xfId="0" applyNumberFormat="1" applyFont="1" applyFill="1" applyBorder="1" applyAlignment="1">
      <alignment horizontal="center"/>
    </xf>
    <xf numFmtId="10" fontId="2" fillId="5" borderId="90" xfId="0" applyNumberFormat="1" applyFont="1" applyFill="1" applyBorder="1" applyAlignment="1">
      <alignment horizontal="center"/>
    </xf>
    <xf numFmtId="41" fontId="1" fillId="0" borderId="77" xfId="0" applyNumberFormat="1" applyFont="1" applyBorder="1" applyAlignment="1">
      <alignment horizontal="right"/>
    </xf>
    <xf numFmtId="1" fontId="1" fillId="5" borderId="10" xfId="0" applyNumberFormat="1" applyFont="1" applyFill="1" applyBorder="1" applyAlignment="1">
      <alignment horizontal="center"/>
    </xf>
    <xf numFmtId="10" fontId="1" fillId="0" borderId="90" xfId="0" applyNumberFormat="1" applyFont="1" applyBorder="1" applyAlignment="1">
      <alignment horizontal="center"/>
    </xf>
    <xf numFmtId="1" fontId="1" fillId="5" borderId="16" xfId="0" applyNumberFormat="1" applyFont="1" applyFill="1" applyBorder="1" applyAlignment="1">
      <alignment horizontal="center"/>
    </xf>
    <xf numFmtId="0" fontId="2" fillId="5" borderId="60" xfId="0" applyFont="1" applyFill="1" applyBorder="1" applyAlignment="1">
      <alignment horizontal="center" vertical="center" wrapText="1"/>
    </xf>
    <xf numFmtId="10" fontId="2" fillId="36" borderId="58" xfId="0" applyNumberFormat="1" applyFont="1" applyFill="1" applyBorder="1" applyAlignment="1">
      <alignment horizontal="center" vertical="center"/>
    </xf>
    <xf numFmtId="0" fontId="5" fillId="0" borderId="63" xfId="0" applyFont="1" applyBorder="1"/>
    <xf numFmtId="0" fontId="2" fillId="2" borderId="75" xfId="0" applyFont="1" applyFill="1" applyBorder="1" applyAlignment="1">
      <alignment horizontal="center"/>
    </xf>
    <xf numFmtId="0" fontId="2" fillId="3" borderId="59" xfId="0" quotePrefix="1" applyFont="1" applyFill="1" applyBorder="1" applyAlignment="1">
      <alignment horizontal="center" wrapText="1"/>
    </xf>
    <xf numFmtId="169" fontId="2" fillId="6" borderId="69" xfId="0" applyNumberFormat="1" applyFont="1" applyFill="1" applyBorder="1" applyAlignment="1">
      <alignment wrapText="1"/>
    </xf>
    <xf numFmtId="41" fontId="2" fillId="6" borderId="91" xfId="0" applyNumberFormat="1" applyFont="1" applyFill="1" applyBorder="1" applyAlignment="1">
      <alignment horizontal="center"/>
    </xf>
    <xf numFmtId="0" fontId="2" fillId="6" borderId="69" xfId="0" applyFont="1" applyFill="1" applyBorder="1" applyAlignment="1">
      <alignment horizontal="center" wrapText="1"/>
    </xf>
    <xf numFmtId="0" fontId="5" fillId="6" borderId="59" xfId="0" applyFont="1" applyFill="1" applyBorder="1"/>
    <xf numFmtId="10" fontId="2" fillId="6" borderId="57" xfId="0" applyNumberFormat="1" applyFont="1" applyFill="1" applyBorder="1" applyAlignment="1">
      <alignment horizontal="center"/>
    </xf>
    <xf numFmtId="166" fontId="2" fillId="6" borderId="57" xfId="0" applyNumberFormat="1" applyFont="1" applyFill="1" applyBorder="1" applyAlignment="1">
      <alignment horizontal="center"/>
    </xf>
    <xf numFmtId="41" fontId="2" fillId="0" borderId="57" xfId="0" applyNumberFormat="1" applyFont="1" applyBorder="1" applyAlignment="1">
      <alignment horizontal="center"/>
    </xf>
    <xf numFmtId="41" fontId="2" fillId="0" borderId="57" xfId="0" applyNumberFormat="1" applyFont="1" applyBorder="1" applyAlignment="1">
      <alignment horizontal="center" wrapText="1"/>
    </xf>
    <xf numFmtId="0" fontId="2" fillId="6" borderId="59" xfId="0" applyFont="1" applyFill="1" applyBorder="1" applyAlignment="1">
      <alignment horizontal="center" wrapText="1"/>
    </xf>
    <xf numFmtId="0" fontId="21" fillId="2" borderId="68" xfId="0" applyFont="1" applyFill="1" applyBorder="1" applyAlignment="1">
      <alignment horizontal="center" vertical="center"/>
    </xf>
    <xf numFmtId="0" fontId="3" fillId="0" borderId="79" xfId="0" applyFont="1" applyBorder="1" applyAlignment="1"/>
    <xf numFmtId="0" fontId="3" fillId="0" borderId="81" xfId="0" applyFont="1" applyBorder="1" applyAlignment="1"/>
    <xf numFmtId="0" fontId="3" fillId="0" borderId="31" xfId="0" applyFont="1" applyBorder="1" applyAlignment="1"/>
    <xf numFmtId="0" fontId="3" fillId="0" borderId="83" xfId="0" applyFont="1" applyBorder="1" applyAlignment="1"/>
    <xf numFmtId="0" fontId="24" fillId="6" borderId="65" xfId="0" applyFont="1" applyFill="1" applyBorder="1" applyAlignment="1">
      <alignment horizontal="left" vertical="center"/>
    </xf>
    <xf numFmtId="0" fontId="3" fillId="0" borderId="100" xfId="0" applyFont="1" applyBorder="1" applyAlignment="1"/>
    <xf numFmtId="0" fontId="25" fillId="5" borderId="23" xfId="0" applyFont="1" applyFill="1" applyBorder="1" applyAlignment="1">
      <alignment horizontal="left" vertical="center" wrapText="1"/>
    </xf>
    <xf numFmtId="0" fontId="25" fillId="5" borderId="77" xfId="0" applyFont="1" applyFill="1" applyBorder="1" applyAlignment="1">
      <alignment horizontal="center" vertical="center" wrapText="1"/>
    </xf>
    <xf numFmtId="0" fontId="25" fillId="5" borderId="24" xfId="0" applyFont="1" applyFill="1" applyBorder="1" applyAlignment="1">
      <alignment horizontal="left" vertical="center" wrapText="1"/>
    </xf>
    <xf numFmtId="0" fontId="22" fillId="6" borderId="77" xfId="0" applyFont="1" applyFill="1" applyBorder="1" applyAlignment="1">
      <alignment horizontal="center" vertical="center"/>
    </xf>
    <xf numFmtId="0" fontId="22" fillId="6" borderId="24" xfId="0" applyFont="1" applyFill="1" applyBorder="1" applyAlignment="1">
      <alignment horizontal="left" vertical="center"/>
    </xf>
    <xf numFmtId="0" fontId="22" fillId="6" borderId="23" xfId="0" applyFont="1" applyFill="1" applyBorder="1" applyAlignment="1">
      <alignment horizontal="left" vertical="center"/>
    </xf>
    <xf numFmtId="0" fontId="25" fillId="5" borderId="88" xfId="0" applyFont="1" applyFill="1" applyBorder="1" applyAlignment="1">
      <alignment horizontal="center" vertical="center" wrapText="1"/>
    </xf>
    <xf numFmtId="0" fontId="25" fillId="5" borderId="103" xfId="0" applyFont="1" applyFill="1" applyBorder="1" applyAlignment="1">
      <alignment horizontal="left" vertical="center" wrapText="1"/>
    </xf>
    <xf numFmtId="0" fontId="25" fillId="0" borderId="12" xfId="0" applyFont="1" applyBorder="1" applyAlignment="1">
      <alignment horizontal="center" vertical="center"/>
    </xf>
    <xf numFmtId="0" fontId="25" fillId="5" borderId="31" xfId="0" applyFont="1" applyFill="1" applyBorder="1" applyAlignment="1">
      <alignment horizontal="left" vertical="center" wrapText="1"/>
    </xf>
    <xf numFmtId="0" fontId="41" fillId="5" borderId="101" xfId="0" applyFont="1" applyFill="1" applyBorder="1" applyAlignment="1">
      <alignment horizontal="center" vertical="center" wrapText="1"/>
    </xf>
    <xf numFmtId="0" fontId="21" fillId="0" borderId="4" xfId="0" applyFont="1" applyBorder="1" applyAlignment="1">
      <alignment vertical="center"/>
    </xf>
    <xf numFmtId="3" fontId="17" fillId="0" borderId="4" xfId="0" applyNumberFormat="1" applyFont="1" applyBorder="1" applyAlignment="1">
      <alignment vertical="center"/>
    </xf>
    <xf numFmtId="0" fontId="17" fillId="0" borderId="4" xfId="0" applyFont="1" applyBorder="1" applyAlignment="1">
      <alignment vertical="center"/>
    </xf>
    <xf numFmtId="3" fontId="21" fillId="0" borderId="4" xfId="0" applyNumberFormat="1" applyFont="1" applyBorder="1" applyAlignment="1">
      <alignment vertical="center"/>
    </xf>
    <xf numFmtId="0" fontId="7" fillId="10" borderId="21" xfId="0" applyFont="1" applyFill="1" applyBorder="1"/>
    <xf numFmtId="0" fontId="8" fillId="10" borderId="95" xfId="0" applyFont="1" applyFill="1" applyBorder="1"/>
    <xf numFmtId="0" fontId="8" fillId="10" borderId="95" xfId="0" applyFont="1" applyFill="1" applyBorder="1" applyAlignment="1">
      <alignment horizontal="right"/>
    </xf>
    <xf numFmtId="0" fontId="8" fillId="10" borderId="101" xfId="0" applyFont="1" applyFill="1" applyBorder="1" applyAlignment="1">
      <alignment horizontal="center"/>
    </xf>
    <xf numFmtId="0" fontId="8" fillId="3" borderId="24" xfId="0" applyFont="1" applyFill="1" applyBorder="1" applyAlignment="1">
      <alignment horizontal="right"/>
    </xf>
    <xf numFmtId="0" fontId="8" fillId="3" borderId="6" xfId="0" quotePrefix="1" applyFont="1" applyFill="1" applyBorder="1"/>
    <xf numFmtId="3" fontId="8" fillId="3" borderId="24" xfId="0" applyNumberFormat="1" applyFont="1" applyFill="1" applyBorder="1" applyAlignment="1">
      <alignment horizontal="right"/>
    </xf>
    <xf numFmtId="0" fontId="8" fillId="3" borderId="6" xfId="0" applyFont="1" applyFill="1" applyBorder="1"/>
    <xf numFmtId="0" fontId="7" fillId="6" borderId="6" xfId="0" applyFont="1" applyFill="1" applyBorder="1"/>
    <xf numFmtId="0" fontId="8" fillId="6" borderId="24" xfId="0" applyFont="1" applyFill="1" applyBorder="1" applyAlignment="1">
      <alignment horizontal="right"/>
    </xf>
    <xf numFmtId="0" fontId="7" fillId="6" borderId="24" xfId="0" applyFont="1" applyFill="1" applyBorder="1" applyAlignment="1">
      <alignment horizontal="right"/>
    </xf>
    <xf numFmtId="0" fontId="7" fillId="0" borderId="24" xfId="0" applyFont="1" applyBorder="1" applyAlignment="1">
      <alignment horizontal="right"/>
    </xf>
    <xf numFmtId="0" fontId="7" fillId="6" borderId="90" xfId="0" applyFont="1" applyFill="1" applyBorder="1" applyAlignment="1">
      <alignment horizontal="right"/>
    </xf>
    <xf numFmtId="3" fontId="8" fillId="6" borderId="24" xfId="0" applyNumberFormat="1" applyFont="1" applyFill="1" applyBorder="1" applyAlignment="1">
      <alignment horizontal="right"/>
    </xf>
    <xf numFmtId="3" fontId="7" fillId="6" borderId="24" xfId="0" applyNumberFormat="1" applyFont="1" applyFill="1" applyBorder="1" applyAlignment="1">
      <alignment horizontal="right"/>
    </xf>
    <xf numFmtId="0" fontId="7" fillId="6" borderId="105" xfId="0" applyFont="1" applyFill="1" applyBorder="1"/>
    <xf numFmtId="3" fontId="8" fillId="6" borderId="6" xfId="0" applyNumberFormat="1" applyFont="1" applyFill="1" applyBorder="1" applyAlignment="1">
      <alignment horizontal="right"/>
    </xf>
    <xf numFmtId="1" fontId="7" fillId="0" borderId="24" xfId="0" applyNumberFormat="1" applyFont="1" applyBorder="1" applyAlignment="1">
      <alignment horizontal="right"/>
    </xf>
    <xf numFmtId="0" fontId="8" fillId="5" borderId="101" xfId="0" applyFont="1" applyFill="1" applyBorder="1" applyAlignment="1">
      <alignment horizontal="center"/>
    </xf>
    <xf numFmtId="3" fontId="7" fillId="0" borderId="24" xfId="0" applyNumberFormat="1" applyFont="1" applyBorder="1" applyAlignment="1">
      <alignment horizontal="right"/>
    </xf>
    <xf numFmtId="0" fontId="8" fillId="10" borderId="52" xfId="0" applyFont="1" applyFill="1" applyBorder="1" applyAlignment="1">
      <alignment horizontal="center"/>
    </xf>
    <xf numFmtId="1" fontId="8" fillId="6" borderId="24" xfId="0" applyNumberFormat="1" applyFont="1" applyFill="1" applyBorder="1" applyAlignment="1">
      <alignment horizontal="right"/>
    </xf>
    <xf numFmtId="1" fontId="7" fillId="6" borderId="24" xfId="0" applyNumberFormat="1" applyFont="1" applyFill="1" applyBorder="1" applyAlignment="1">
      <alignment horizontal="right"/>
    </xf>
    <xf numFmtId="0" fontId="8" fillId="6" borderId="6" xfId="0" applyFont="1" applyFill="1" applyBorder="1"/>
    <xf numFmtId="0" fontId="7" fillId="5" borderId="6" xfId="0" applyFont="1" applyFill="1" applyBorder="1"/>
    <xf numFmtId="0" fontId="8" fillId="3" borderId="6" xfId="0" applyFont="1" applyFill="1" applyBorder="1" applyAlignment="1">
      <alignment horizontal="right"/>
    </xf>
    <xf numFmtId="0" fontId="7" fillId="6" borderId="6" xfId="0" applyFont="1" applyFill="1" applyBorder="1" applyAlignment="1">
      <alignment horizontal="right"/>
    </xf>
    <xf numFmtId="0" fontId="8" fillId="10" borderId="21" xfId="0" applyFont="1" applyFill="1" applyBorder="1"/>
    <xf numFmtId="0" fontId="7" fillId="3" borderId="6" xfId="0" applyFont="1" applyFill="1" applyBorder="1"/>
    <xf numFmtId="0" fontId="2" fillId="10" borderId="52" xfId="0" applyFont="1" applyFill="1" applyBorder="1" applyAlignment="1">
      <alignment horizontal="center"/>
    </xf>
    <xf numFmtId="0" fontId="5" fillId="10" borderId="21" xfId="0" applyFont="1" applyFill="1" applyBorder="1"/>
    <xf numFmtId="0" fontId="2" fillId="10" borderId="95" xfId="0" applyFont="1" applyFill="1" applyBorder="1"/>
    <xf numFmtId="0" fontId="2" fillId="10" borderId="95" xfId="0" applyFont="1" applyFill="1" applyBorder="1" applyAlignment="1">
      <alignment horizontal="right"/>
    </xf>
    <xf numFmtId="0" fontId="2" fillId="10" borderId="101" xfId="0" applyFont="1" applyFill="1" applyBorder="1" applyAlignment="1">
      <alignment horizontal="center"/>
    </xf>
    <xf numFmtId="0" fontId="2" fillId="3" borderId="6" xfId="0" quotePrefix="1" applyFont="1" applyFill="1" applyBorder="1"/>
    <xf numFmtId="172" fontId="2" fillId="3" borderId="24" xfId="0" applyNumberFormat="1" applyFont="1" applyFill="1" applyBorder="1" applyAlignment="1">
      <alignment horizontal="right"/>
    </xf>
    <xf numFmtId="0" fontId="2" fillId="3" borderId="24" xfId="0" applyFont="1" applyFill="1" applyBorder="1" applyAlignment="1">
      <alignment horizontal="right"/>
    </xf>
    <xf numFmtId="0" fontId="2" fillId="3" borderId="6" xfId="0" applyFont="1" applyFill="1" applyBorder="1"/>
    <xf numFmtId="3" fontId="2" fillId="3" borderId="24" xfId="0" applyNumberFormat="1" applyFont="1" applyFill="1" applyBorder="1" applyAlignment="1">
      <alignment horizontal="right"/>
    </xf>
    <xf numFmtId="0" fontId="1" fillId="6" borderId="6" xfId="0" applyFont="1" applyFill="1" applyBorder="1"/>
    <xf numFmtId="0" fontId="1" fillId="0" borderId="24" xfId="0" applyFont="1" applyBorder="1" applyAlignment="1">
      <alignment horizontal="right"/>
    </xf>
    <xf numFmtId="0" fontId="5" fillId="6" borderId="0" xfId="0" applyFont="1" applyFill="1"/>
    <xf numFmtId="172" fontId="1" fillId="6" borderId="24" xfId="0" applyNumberFormat="1" applyFont="1" applyFill="1" applyBorder="1" applyAlignment="1">
      <alignment horizontal="right"/>
    </xf>
    <xf numFmtId="3" fontId="1" fillId="6" borderId="24" xfId="0" applyNumberFormat="1" applyFont="1" applyFill="1" applyBorder="1" applyAlignment="1">
      <alignment horizontal="right"/>
    </xf>
    <xf numFmtId="172" fontId="8" fillId="3" borderId="24" xfId="0" applyNumberFormat="1" applyFont="1" applyFill="1" applyBorder="1" applyAlignment="1">
      <alignment horizontal="right"/>
    </xf>
    <xf numFmtId="0" fontId="2" fillId="10" borderId="21" xfId="0" applyFont="1" applyFill="1" applyBorder="1"/>
    <xf numFmtId="0" fontId="1" fillId="3" borderId="6" xfId="0" applyFont="1" applyFill="1" applyBorder="1"/>
    <xf numFmtId="0" fontId="14" fillId="37" borderId="52" xfId="0" applyFont="1" applyFill="1" applyBorder="1" applyAlignment="1">
      <alignment horizontal="center"/>
    </xf>
    <xf numFmtId="0" fontId="42" fillId="37" borderId="21" xfId="0" applyFont="1" applyFill="1" applyBorder="1"/>
    <xf numFmtId="0" fontId="14" fillId="37" borderId="95" xfId="0" applyFont="1" applyFill="1" applyBorder="1"/>
    <xf numFmtId="0" fontId="14" fillId="37" borderId="95" xfId="0" applyFont="1" applyFill="1" applyBorder="1" applyAlignment="1">
      <alignment horizontal="right"/>
    </xf>
    <xf numFmtId="0" fontId="14" fillId="37" borderId="101" xfId="0" applyFont="1" applyFill="1" applyBorder="1" applyAlignment="1">
      <alignment horizontal="center"/>
    </xf>
    <xf numFmtId="3" fontId="5" fillId="0" borderId="0" xfId="0" applyNumberFormat="1" applyFont="1"/>
    <xf numFmtId="0" fontId="21" fillId="2" borderId="68" xfId="0" applyFont="1" applyFill="1" applyBorder="1" applyAlignment="1">
      <alignment horizontal="center"/>
    </xf>
    <xf numFmtId="0" fontId="3" fillId="0" borderId="84" xfId="0" applyFont="1" applyBorder="1" applyAlignment="1"/>
    <xf numFmtId="0" fontId="25" fillId="5" borderId="26" xfId="0" applyFont="1" applyFill="1" applyBorder="1" applyAlignment="1">
      <alignment horizontal="left" wrapText="1"/>
    </xf>
    <xf numFmtId="0" fontId="22" fillId="6" borderId="77" xfId="0" applyFont="1" applyFill="1" applyBorder="1" applyAlignment="1">
      <alignment horizontal="center"/>
    </xf>
    <xf numFmtId="0" fontId="22" fillId="6" borderId="23" xfId="0" applyFont="1" applyFill="1" applyBorder="1" applyAlignment="1">
      <alignment horizontal="left" wrapText="1"/>
    </xf>
    <xf numFmtId="0" fontId="25" fillId="5" borderId="23" xfId="0" applyFont="1" applyFill="1" applyBorder="1" applyAlignment="1">
      <alignment horizontal="left" wrapText="1"/>
    </xf>
    <xf numFmtId="0" fontId="25" fillId="5" borderId="103" xfId="0" applyFont="1" applyFill="1" applyBorder="1" applyAlignment="1">
      <alignment horizontal="left" wrapText="1"/>
    </xf>
    <xf numFmtId="0" fontId="25" fillId="5" borderId="88" xfId="0" applyFont="1" applyFill="1" applyBorder="1" applyAlignment="1">
      <alignment horizontal="center" wrapText="1"/>
    </xf>
    <xf numFmtId="0" fontId="25" fillId="5" borderId="31" xfId="0" applyFont="1" applyFill="1" applyBorder="1" applyAlignment="1">
      <alignment horizontal="left" wrapText="1"/>
    </xf>
    <xf numFmtId="0" fontId="2" fillId="3" borderId="17" xfId="0" quotePrefix="1" applyFont="1" applyFill="1" applyBorder="1" applyAlignment="1">
      <alignment horizontal="left" vertical="center" wrapText="1"/>
    </xf>
    <xf numFmtId="41" fontId="1" fillId="5" borderId="93" xfId="0" applyNumberFormat="1" applyFont="1" applyFill="1" applyBorder="1"/>
    <xf numFmtId="41" fontId="2" fillId="5" borderId="88" xfId="0" applyNumberFormat="1" applyFont="1" applyFill="1" applyBorder="1" applyAlignment="1">
      <alignment horizontal="center" vertical="center"/>
    </xf>
    <xf numFmtId="41" fontId="1" fillId="5" borderId="88" xfId="0" applyNumberFormat="1" applyFont="1" applyFill="1" applyBorder="1"/>
    <xf numFmtId="41" fontId="1" fillId="5" borderId="80" xfId="0" applyNumberFormat="1" applyFont="1" applyFill="1" applyBorder="1"/>
    <xf numFmtId="0" fontId="1" fillId="5" borderId="92" xfId="0" quotePrefix="1" applyFont="1" applyFill="1" applyBorder="1" applyAlignment="1">
      <alignment horizontal="left" wrapText="1"/>
    </xf>
    <xf numFmtId="167" fontId="1" fillId="0" borderId="77" xfId="0" applyNumberFormat="1" applyFont="1" applyBorder="1" applyAlignment="1">
      <alignment horizontal="right"/>
    </xf>
    <xf numFmtId="41" fontId="1" fillId="5" borderId="92" xfId="0" applyNumberFormat="1" applyFont="1" applyFill="1" applyBorder="1"/>
    <xf numFmtId="41" fontId="1" fillId="5" borderId="80" xfId="0" applyNumberFormat="1" applyFont="1" applyFill="1" applyBorder="1" applyAlignment="1">
      <alignment horizontal="center"/>
    </xf>
    <xf numFmtId="0" fontId="10" fillId="0" borderId="63" xfId="0" applyFont="1" applyBorder="1"/>
    <xf numFmtId="41" fontId="1" fillId="5" borderId="93" xfId="0" applyNumberFormat="1" applyFont="1" applyFill="1" applyBorder="1" applyAlignment="1">
      <alignment horizontal="right"/>
    </xf>
    <xf numFmtId="41" fontId="1" fillId="5" borderId="88" xfId="0" applyNumberFormat="1" applyFont="1" applyFill="1" applyBorder="1" applyAlignment="1">
      <alignment horizontal="right"/>
    </xf>
    <xf numFmtId="41" fontId="1" fillId="5" borderId="80" xfId="0" applyNumberFormat="1" applyFont="1" applyFill="1" applyBorder="1" applyAlignment="1">
      <alignment horizontal="right"/>
    </xf>
    <xf numFmtId="41" fontId="1" fillId="5" borderId="92" xfId="0" applyNumberFormat="1" applyFont="1" applyFill="1" applyBorder="1" applyAlignment="1">
      <alignment horizontal="right"/>
    </xf>
    <xf numFmtId="0" fontId="24" fillId="38" borderId="101" xfId="0" applyFont="1" applyFill="1" applyBorder="1" applyAlignment="1">
      <alignment horizontal="center"/>
    </xf>
    <xf numFmtId="0" fontId="24" fillId="5" borderId="101" xfId="0" applyFont="1" applyFill="1" applyBorder="1" applyAlignment="1">
      <alignment horizontal="center"/>
    </xf>
    <xf numFmtId="0" fontId="22" fillId="39" borderId="63" xfId="0" applyFont="1" applyFill="1" applyBorder="1"/>
    <xf numFmtId="0" fontId="22" fillId="5" borderId="101" xfId="0" applyFont="1" applyFill="1" applyBorder="1"/>
    <xf numFmtId="170" fontId="24" fillId="23" borderId="95" xfId="0" applyNumberFormat="1" applyFont="1" applyFill="1" applyBorder="1" applyAlignment="1">
      <alignment horizontal="left"/>
    </xf>
    <xf numFmtId="0" fontId="24" fillId="23" borderId="95" xfId="0" applyFont="1" applyFill="1" applyBorder="1" applyAlignment="1">
      <alignment horizontal="left"/>
    </xf>
    <xf numFmtId="0" fontId="24" fillId="5" borderId="101" xfId="0" applyFont="1" applyFill="1" applyBorder="1"/>
    <xf numFmtId="0" fontId="22" fillId="0" borderId="77" xfId="0" applyFont="1" applyBorder="1" applyAlignment="1">
      <alignment horizontal="left"/>
    </xf>
    <xf numFmtId="170" fontId="22" fillId="0" borderId="24" xfId="0" applyNumberFormat="1" applyFont="1" applyBorder="1" applyAlignment="1">
      <alignment horizontal="left"/>
    </xf>
    <xf numFmtId="175" fontId="22" fillId="6" borderId="24" xfId="0" applyNumberFormat="1" applyFont="1" applyFill="1" applyBorder="1" applyAlignment="1">
      <alignment horizontal="left"/>
    </xf>
    <xf numFmtId="3" fontId="22" fillId="6" borderId="94" xfId="0" applyNumberFormat="1" applyFont="1" applyFill="1" applyBorder="1" applyAlignment="1">
      <alignment horizontal="left"/>
    </xf>
    <xf numFmtId="0" fontId="22" fillId="6" borderId="101" xfId="0" applyFont="1" applyFill="1" applyBorder="1" applyAlignment="1">
      <alignment horizontal="left"/>
    </xf>
    <xf numFmtId="170" fontId="22" fillId="6" borderId="24" xfId="0" applyNumberFormat="1" applyFont="1" applyFill="1" applyBorder="1" applyAlignment="1">
      <alignment horizontal="left"/>
    </xf>
    <xf numFmtId="0" fontId="22" fillId="5" borderId="77" xfId="0" applyFont="1" applyFill="1" applyBorder="1" applyAlignment="1">
      <alignment horizontal="left"/>
    </xf>
    <xf numFmtId="0" fontId="22" fillId="5" borderId="24" xfId="0" applyFont="1" applyFill="1" applyBorder="1" applyAlignment="1">
      <alignment horizontal="left"/>
    </xf>
    <xf numFmtId="170" fontId="22" fillId="5" borderId="24" xfId="0" applyNumberFormat="1" applyFont="1" applyFill="1" applyBorder="1" applyAlignment="1">
      <alignment horizontal="left"/>
    </xf>
    <xf numFmtId="0" fontId="22" fillId="0" borderId="91" xfId="0" applyFont="1" applyBorder="1" applyAlignment="1">
      <alignment horizontal="left"/>
    </xf>
    <xf numFmtId="3" fontId="22" fillId="0" borderId="91" xfId="0" applyNumberFormat="1" applyFont="1" applyBorder="1" applyAlignment="1">
      <alignment horizontal="left"/>
    </xf>
    <xf numFmtId="0" fontId="22" fillId="6" borderId="77" xfId="0" applyFont="1" applyFill="1" applyBorder="1" applyAlignment="1">
      <alignment horizontal="left"/>
    </xf>
    <xf numFmtId="0" fontId="24" fillId="0" borderId="92" xfId="0" applyFont="1" applyBorder="1"/>
    <xf numFmtId="0" fontId="24" fillId="0" borderId="90" xfId="0" applyFont="1" applyBorder="1"/>
    <xf numFmtId="0" fontId="22" fillId="0" borderId="90" xfId="0" applyFont="1" applyBorder="1" applyAlignment="1">
      <alignment horizontal="left"/>
    </xf>
    <xf numFmtId="170" fontId="24" fillId="0" borderId="90" xfId="0" applyNumberFormat="1" applyFont="1" applyBorder="1" applyAlignment="1">
      <alignment horizontal="left"/>
    </xf>
    <xf numFmtId="0" fontId="24" fillId="0" borderId="90" xfId="0" applyFont="1" applyBorder="1" applyAlignment="1">
      <alignment horizontal="left"/>
    </xf>
    <xf numFmtId="0" fontId="22" fillId="6" borderId="90" xfId="0" applyFont="1" applyFill="1" applyBorder="1" applyAlignment="1">
      <alignment horizontal="left"/>
    </xf>
    <xf numFmtId="0" fontId="24" fillId="0" borderId="63" xfId="0" applyFont="1" applyBorder="1"/>
    <xf numFmtId="0" fontId="26" fillId="40" borderId="92" xfId="0" applyFont="1" applyFill="1" applyBorder="1" applyAlignment="1">
      <alignment horizontal="center"/>
    </xf>
    <xf numFmtId="0" fontId="3" fillId="0" borderId="91" xfId="0" applyFont="1" applyBorder="1" applyAlignment="1"/>
    <xf numFmtId="0" fontId="26" fillId="5" borderId="101" xfId="0" applyFont="1" applyFill="1" applyBorder="1" applyAlignment="1">
      <alignment horizontal="center"/>
    </xf>
    <xf numFmtId="0" fontId="24" fillId="23" borderId="24" xfId="0" applyFont="1" applyFill="1" applyBorder="1" applyAlignment="1">
      <alignment horizontal="left"/>
    </xf>
    <xf numFmtId="0" fontId="22" fillId="0" borderId="77" xfId="0" applyFont="1" applyBorder="1" applyAlignment="1">
      <alignment horizontal="right"/>
    </xf>
    <xf numFmtId="4" fontId="22" fillId="0" borderId="91" xfId="0" applyNumberFormat="1" applyFont="1" applyBorder="1" applyAlignment="1">
      <alignment horizontal="left"/>
    </xf>
    <xf numFmtId="1" fontId="22" fillId="0" borderId="24" xfId="0" applyNumberFormat="1" applyFont="1" applyBorder="1" applyAlignment="1">
      <alignment horizontal="left"/>
    </xf>
    <xf numFmtId="0" fontId="22" fillId="6" borderId="91" xfId="0" applyFont="1" applyFill="1" applyBorder="1" applyAlignment="1">
      <alignment horizontal="left"/>
    </xf>
    <xf numFmtId="3" fontId="22" fillId="6" borderId="91" xfId="0" applyNumberFormat="1" applyFont="1" applyFill="1" applyBorder="1" applyAlignment="1">
      <alignment horizontal="left"/>
    </xf>
    <xf numFmtId="0" fontId="22" fillId="0" borderId="77" xfId="0" applyFont="1" applyBorder="1"/>
    <xf numFmtId="0" fontId="24" fillId="0" borderId="24" xfId="0" applyFont="1" applyBorder="1"/>
    <xf numFmtId="170" fontId="24" fillId="0" borderId="24" xfId="0" applyNumberFormat="1" applyFont="1" applyBorder="1" applyAlignment="1">
      <alignment horizontal="left"/>
    </xf>
    <xf numFmtId="4" fontId="22" fillId="6" borderId="91" xfId="0" applyNumberFormat="1" applyFont="1" applyFill="1" applyBorder="1" applyAlignment="1">
      <alignment horizontal="left"/>
    </xf>
    <xf numFmtId="4" fontId="22" fillId="6" borderId="101" xfId="0" applyNumberFormat="1" applyFont="1" applyFill="1" applyBorder="1" applyAlignment="1">
      <alignment horizontal="right"/>
    </xf>
    <xf numFmtId="0" fontId="22" fillId="0" borderId="90" xfId="0" applyFont="1" applyBorder="1"/>
    <xf numFmtId="0" fontId="22" fillId="0" borderId="63" xfId="0" applyFont="1" applyBorder="1"/>
    <xf numFmtId="0" fontId="22" fillId="6" borderId="101" xfId="0" applyFont="1" applyFill="1" applyBorder="1"/>
    <xf numFmtId="0" fontId="22" fillId="6" borderId="101" xfId="0" applyFont="1" applyFill="1" applyBorder="1" applyAlignment="1">
      <alignment horizontal="right"/>
    </xf>
    <xf numFmtId="3" fontId="22" fillId="6" borderId="101" xfId="0" applyNumberFormat="1" applyFont="1" applyFill="1" applyBorder="1" applyAlignment="1">
      <alignment horizontal="right"/>
    </xf>
    <xf numFmtId="0" fontId="22" fillId="0" borderId="102" xfId="0" applyFont="1" applyBorder="1"/>
    <xf numFmtId="0" fontId="3" fillId="0" borderId="94" xfId="0" applyFont="1" applyBorder="1" applyAlignment="1"/>
    <xf numFmtId="0" fontId="26" fillId="40" borderId="101" xfId="0" applyFont="1" applyFill="1" applyBorder="1" applyAlignment="1">
      <alignment horizontal="center"/>
    </xf>
    <xf numFmtId="170" fontId="25" fillId="0" borderId="24" xfId="0" applyNumberFormat="1" applyFont="1" applyBorder="1"/>
    <xf numFmtId="175" fontId="25" fillId="6" borderId="24" xfId="0" applyNumberFormat="1" applyFont="1" applyFill="1" applyBorder="1"/>
    <xf numFmtId="170" fontId="22" fillId="0" borderId="24" xfId="0" applyNumberFormat="1" applyFont="1" applyBorder="1" applyAlignment="1">
      <alignment horizontal="right"/>
    </xf>
    <xf numFmtId="0" fontId="25" fillId="0" borderId="102" xfId="0" applyFont="1" applyBorder="1"/>
    <xf numFmtId="0" fontId="25" fillId="0" borderId="63" xfId="0" applyFont="1" applyBorder="1"/>
    <xf numFmtId="0" fontId="26" fillId="39" borderId="65" xfId="0" applyFont="1" applyFill="1" applyBorder="1" applyAlignment="1">
      <alignment horizontal="center"/>
    </xf>
    <xf numFmtId="0" fontId="22" fillId="0" borderId="91" xfId="0" applyFont="1" applyBorder="1"/>
    <xf numFmtId="0" fontId="22" fillId="0" borderId="27" xfId="0" applyFont="1" applyBorder="1"/>
    <xf numFmtId="0" fontId="22" fillId="0" borderId="27" xfId="0" applyFont="1" applyBorder="1" applyAlignment="1">
      <alignment horizontal="left"/>
    </xf>
    <xf numFmtId="0" fontId="22" fillId="0" borderId="60" xfId="0" applyFont="1" applyBorder="1" applyAlignment="1">
      <alignment horizontal="left"/>
    </xf>
    <xf numFmtId="0" fontId="22" fillId="0" borderId="72" xfId="0" applyFont="1" applyBorder="1" applyAlignment="1">
      <alignment horizontal="center"/>
    </xf>
    <xf numFmtId="0" fontId="22" fillId="0" borderId="72" xfId="0" applyFont="1" applyBorder="1"/>
    <xf numFmtId="0" fontId="22" fillId="0" borderId="91" xfId="0" applyFont="1" applyBorder="1" applyAlignment="1">
      <alignment horizontal="right"/>
    </xf>
    <xf numFmtId="0" fontId="22" fillId="0" borderId="103" xfId="0" applyFont="1" applyBorder="1"/>
    <xf numFmtId="0" fontId="22" fillId="6" borderId="12" xfId="0" applyFont="1" applyFill="1" applyBorder="1" applyAlignment="1">
      <alignment horizontal="right"/>
    </xf>
    <xf numFmtId="170" fontId="22" fillId="0" borderId="12" xfId="0" applyNumberFormat="1" applyFont="1" applyBorder="1" applyAlignment="1">
      <alignment horizontal="right"/>
    </xf>
    <xf numFmtId="170" fontId="22" fillId="6" borderId="12" xfId="0" applyNumberFormat="1" applyFont="1" applyFill="1" applyBorder="1" applyAlignment="1">
      <alignment horizontal="right"/>
    </xf>
    <xf numFmtId="0" fontId="22" fillId="6" borderId="12" xfId="0" applyFont="1" applyFill="1" applyBorder="1"/>
    <xf numFmtId="0" fontId="22" fillId="0" borderId="31" xfId="0" applyFont="1" applyBorder="1"/>
    <xf numFmtId="0" fontId="22" fillId="0" borderId="12" xfId="0" applyFont="1" applyBorder="1" applyAlignment="1">
      <alignment horizontal="right"/>
    </xf>
    <xf numFmtId="176" fontId="22" fillId="0" borderId="12" xfId="0" applyNumberFormat="1" applyFont="1" applyBorder="1" applyAlignment="1">
      <alignment horizontal="right"/>
    </xf>
    <xf numFmtId="0" fontId="22" fillId="0" borderId="60" xfId="0" applyFont="1" applyBorder="1" applyAlignment="1">
      <alignment horizontal="left"/>
    </xf>
    <xf numFmtId="0" fontId="22" fillId="0" borderId="75" xfId="0" applyFont="1" applyBorder="1" applyAlignment="1">
      <alignment horizontal="center"/>
    </xf>
    <xf numFmtId="0" fontId="22" fillId="0" borderId="60" xfId="0" applyFont="1" applyBorder="1"/>
    <xf numFmtId="0" fontId="22" fillId="0" borderId="75" xfId="0" applyFont="1" applyBorder="1"/>
    <xf numFmtId="0" fontId="22" fillId="0" borderId="100" xfId="0" applyFont="1" applyBorder="1"/>
    <xf numFmtId="3" fontId="22" fillId="6" borderId="96" xfId="0" applyNumberFormat="1" applyFont="1" applyFill="1" applyBorder="1" applyAlignment="1">
      <alignment horizontal="right"/>
    </xf>
    <xf numFmtId="0" fontId="3" fillId="0" borderId="98" xfId="0" applyFont="1" applyBorder="1" applyAlignment="1"/>
    <xf numFmtId="0" fontId="3" fillId="0" borderId="99" xfId="0" applyFont="1" applyBorder="1" applyAlignment="1"/>
    <xf numFmtId="0" fontId="44" fillId="0" borderId="26" xfId="0" applyFont="1" applyBorder="1" applyAlignment="1">
      <alignment horizontal="left"/>
    </xf>
    <xf numFmtId="0" fontId="44" fillId="6" borderId="26" xfId="0" applyFont="1" applyFill="1" applyBorder="1" applyAlignment="1">
      <alignment horizontal="left"/>
    </xf>
    <xf numFmtId="176" fontId="44" fillId="6" borderId="26" xfId="0" applyNumberFormat="1" applyFont="1" applyFill="1" applyBorder="1" applyAlignment="1">
      <alignment horizontal="left"/>
    </xf>
    <xf numFmtId="0" fontId="44" fillId="0" borderId="90" xfId="0" applyFont="1" applyBorder="1" applyAlignment="1">
      <alignment horizontal="left"/>
    </xf>
    <xf numFmtId="0" fontId="44" fillId="0" borderId="24" xfId="0" applyFont="1" applyBorder="1" applyAlignment="1">
      <alignment horizontal="left"/>
    </xf>
    <xf numFmtId="0" fontId="44" fillId="6" borderId="24" xfId="0" applyFont="1" applyFill="1" applyBorder="1" applyAlignment="1">
      <alignment horizontal="left"/>
    </xf>
    <xf numFmtId="176" fontId="44" fillId="0" borderId="24" xfId="0" applyNumberFormat="1" applyFont="1" applyBorder="1" applyAlignment="1">
      <alignment horizontal="left"/>
    </xf>
    <xf numFmtId="0" fontId="44" fillId="0" borderId="91" xfId="0" applyFont="1" applyBorder="1" applyAlignment="1">
      <alignment horizontal="left"/>
    </xf>
    <xf numFmtId="176" fontId="44" fillId="6" borderId="24" xfId="0" applyNumberFormat="1" applyFont="1" applyFill="1" applyBorder="1" applyAlignment="1">
      <alignment horizontal="left"/>
    </xf>
    <xf numFmtId="0" fontId="44" fillId="0" borderId="57" xfId="0" applyFont="1" applyBorder="1" applyAlignment="1">
      <alignment horizontal="left"/>
    </xf>
    <xf numFmtId="0" fontId="44" fillId="0" borderId="27" xfId="0" applyFont="1" applyBorder="1" applyAlignment="1">
      <alignment horizontal="left"/>
    </xf>
    <xf numFmtId="0" fontId="44" fillId="6" borderId="27" xfId="0" applyFont="1" applyFill="1" applyBorder="1" applyAlignment="1">
      <alignment horizontal="left"/>
    </xf>
    <xf numFmtId="176" fontId="44" fillId="0" borderId="27" xfId="0" applyNumberFormat="1" applyFont="1" applyBorder="1" applyAlignment="1">
      <alignment horizontal="left"/>
    </xf>
    <xf numFmtId="176" fontId="44" fillId="0" borderId="26" xfId="0" applyNumberFormat="1" applyFont="1" applyBorder="1" applyAlignment="1">
      <alignment horizontal="left"/>
    </xf>
    <xf numFmtId="0" fontId="44" fillId="6" borderId="90" xfId="0" applyFont="1" applyFill="1" applyBorder="1" applyAlignment="1">
      <alignment horizontal="left"/>
    </xf>
    <xf numFmtId="0" fontId="44" fillId="6" borderId="91" xfId="0" applyFont="1" applyFill="1" applyBorder="1" applyAlignment="1">
      <alignment horizontal="left"/>
    </xf>
    <xf numFmtId="176" fontId="44" fillId="6" borderId="27" xfId="0" applyNumberFormat="1" applyFont="1" applyFill="1" applyBorder="1" applyAlignment="1">
      <alignment horizontal="left"/>
    </xf>
    <xf numFmtId="0" fontId="44" fillId="6" borderId="57" xfId="0" applyFont="1" applyFill="1" applyBorder="1" applyAlignment="1">
      <alignment horizontal="left"/>
    </xf>
    <xf numFmtId="0" fontId="44" fillId="0" borderId="58" xfId="0" applyFont="1" applyBorder="1" applyAlignment="1">
      <alignment horizontal="left"/>
    </xf>
    <xf numFmtId="0" fontId="44" fillId="6" borderId="58" xfId="0" applyFont="1" applyFill="1" applyBorder="1" applyAlignment="1">
      <alignment horizontal="left"/>
    </xf>
    <xf numFmtId="0" fontId="43" fillId="41" borderId="75" xfId="0" applyFont="1" applyFill="1" applyBorder="1" applyAlignment="1">
      <alignment horizontal="left"/>
    </xf>
    <xf numFmtId="0" fontId="26" fillId="40" borderId="52" xfId="0" applyFont="1" applyFill="1" applyBorder="1" applyAlignment="1">
      <alignment horizontal="center"/>
    </xf>
    <xf numFmtId="0" fontId="45" fillId="40" borderId="105" xfId="0" applyFont="1" applyFill="1" applyBorder="1" applyAlignment="1">
      <alignment horizontal="center"/>
    </xf>
    <xf numFmtId="0" fontId="24" fillId="42" borderId="21" xfId="0" applyFont="1" applyFill="1" applyBorder="1" applyAlignment="1">
      <alignment horizontal="center"/>
    </xf>
    <xf numFmtId="0" fontId="24" fillId="42" borderId="95" xfId="0" applyFont="1" applyFill="1" applyBorder="1" applyAlignment="1">
      <alignment horizontal="center"/>
    </xf>
    <xf numFmtId="0" fontId="24" fillId="42" borderId="95" xfId="0" applyFont="1" applyFill="1" applyBorder="1" applyAlignment="1">
      <alignment horizontal="left"/>
    </xf>
    <xf numFmtId="0" fontId="26" fillId="5" borderId="24" xfId="0" applyFont="1" applyFill="1" applyBorder="1" applyAlignment="1">
      <alignment horizontal="center"/>
    </xf>
    <xf numFmtId="0" fontId="24" fillId="42" borderId="105" xfId="0" applyFont="1" applyFill="1" applyBorder="1"/>
    <xf numFmtId="0" fontId="22" fillId="6" borderId="24" xfId="0" applyFont="1" applyFill="1" applyBorder="1" applyAlignment="1">
      <alignment vertical="top"/>
    </xf>
    <xf numFmtId="0" fontId="46" fillId="39" borderId="52" xfId="0" applyFont="1" applyFill="1" applyBorder="1" applyAlignment="1">
      <alignment horizontal="center"/>
    </xf>
    <xf numFmtId="0" fontId="24" fillId="21" borderId="6" xfId="0" applyFont="1" applyFill="1" applyBorder="1" applyAlignment="1">
      <alignment horizontal="center"/>
    </xf>
    <xf numFmtId="0" fontId="24" fillId="21" borderId="24" xfId="0" applyFont="1" applyFill="1" applyBorder="1" applyAlignment="1">
      <alignment horizontal="center"/>
    </xf>
    <xf numFmtId="0" fontId="24" fillId="21" borderId="24" xfId="0" applyFont="1" applyFill="1" applyBorder="1" applyAlignment="1">
      <alignment horizontal="left"/>
    </xf>
    <xf numFmtId="0" fontId="22" fillId="21" borderId="6" xfId="0" applyFont="1" applyFill="1" applyBorder="1"/>
    <xf numFmtId="0" fontId="26" fillId="39" borderId="52" xfId="0" applyFont="1" applyFill="1" applyBorder="1" applyAlignment="1">
      <alignment horizontal="center"/>
    </xf>
    <xf numFmtId="0" fontId="18" fillId="0" borderId="97" xfId="0" applyFont="1" applyBorder="1" applyAlignment="1">
      <alignment horizontal="center"/>
    </xf>
    <xf numFmtId="0" fontId="18" fillId="0" borderId="100" xfId="0" applyFont="1" applyBorder="1" applyAlignment="1">
      <alignment horizontal="center" wrapText="1"/>
    </xf>
    <xf numFmtId="0" fontId="18" fillId="0" borderId="96" xfId="0" applyFont="1" applyBorder="1" applyAlignment="1">
      <alignment horizontal="center" wrapText="1"/>
    </xf>
    <xf numFmtId="0" fontId="11" fillId="0" borderId="19" xfId="0" applyFont="1" applyBorder="1" applyAlignment="1">
      <alignment vertical="center"/>
    </xf>
    <xf numFmtId="0" fontId="11" fillId="0" borderId="1" xfId="0" applyFont="1" applyBorder="1"/>
    <xf numFmtId="0" fontId="11" fillId="0" borderId="9" xfId="0" applyFont="1" applyBorder="1"/>
    <xf numFmtId="0" fontId="11" fillId="0" borderId="20" xfId="0" applyFont="1" applyBorder="1"/>
    <xf numFmtId="1" fontId="11" fillId="0" borderId="5" xfId="0" applyNumberFormat="1" applyFont="1" applyBorder="1"/>
    <xf numFmtId="2" fontId="11" fillId="0" borderId="4" xfId="0" applyNumberFormat="1" applyFont="1" applyBorder="1"/>
    <xf numFmtId="41" fontId="17" fillId="0" borderId="26" xfId="0" applyNumberFormat="1" applyFont="1" applyBorder="1"/>
    <xf numFmtId="0" fontId="17" fillId="39" borderId="81" xfId="0" applyFont="1" applyFill="1" applyBorder="1"/>
    <xf numFmtId="0" fontId="17" fillId="0" borderId="57" xfId="0" applyFont="1" applyBorder="1"/>
    <xf numFmtId="164" fontId="1" fillId="0" borderId="27" xfId="0" applyNumberFormat="1" applyFont="1" applyBorder="1"/>
    <xf numFmtId="41" fontId="6" fillId="0" borderId="27" xfId="0" applyNumberFormat="1" applyFont="1" applyBorder="1" applyAlignment="1">
      <alignment horizontal="center"/>
    </xf>
    <xf numFmtId="0" fontId="6" fillId="0" borderId="27" xfId="0" applyFont="1" applyBorder="1" applyAlignment="1">
      <alignment horizontal="center"/>
    </xf>
    <xf numFmtId="0" fontId="17" fillId="0" borderId="63" xfId="0" applyFont="1" applyBorder="1"/>
    <xf numFmtId="0" fontId="17" fillId="23" borderId="55" xfId="0" applyFont="1" applyFill="1" applyBorder="1"/>
    <xf numFmtId="165" fontId="2" fillId="0" borderId="62" xfId="0" applyNumberFormat="1" applyFont="1" applyBorder="1" applyAlignment="1">
      <alignment horizontal="center" vertical="center"/>
    </xf>
    <xf numFmtId="0" fontId="2" fillId="10" borderId="24" xfId="0" applyFont="1" applyFill="1" applyBorder="1" applyAlignment="1">
      <alignment wrapText="1"/>
    </xf>
    <xf numFmtId="41" fontId="2" fillId="10" borderId="24" xfId="0" applyNumberFormat="1" applyFont="1" applyFill="1" applyBorder="1" applyAlignment="1">
      <alignment horizontal="center"/>
    </xf>
    <xf numFmtId="9" fontId="2" fillId="10" borderId="24" xfId="0" applyNumberFormat="1" applyFont="1" applyFill="1" applyBorder="1" applyAlignment="1">
      <alignment horizontal="center"/>
    </xf>
    <xf numFmtId="9" fontId="2" fillId="10" borderId="91" xfId="0" applyNumberFormat="1" applyFont="1" applyFill="1" applyBorder="1" applyAlignment="1">
      <alignment horizontal="center"/>
    </xf>
    <xf numFmtId="0" fontId="17" fillId="43" borderId="57" xfId="0" applyFont="1" applyFill="1" applyBorder="1"/>
    <xf numFmtId="0" fontId="17" fillId="43" borderId="55" xfId="0" applyFont="1" applyFill="1" applyBorder="1"/>
    <xf numFmtId="0" fontId="2" fillId="3" borderId="24" xfId="0" applyFont="1" applyFill="1" applyBorder="1" applyAlignment="1">
      <alignment wrapText="1"/>
    </xf>
    <xf numFmtId="41" fontId="2" fillId="3" borderId="24" xfId="0" applyNumberFormat="1" applyFont="1" applyFill="1" applyBorder="1" applyAlignment="1">
      <alignment horizontal="center"/>
    </xf>
    <xf numFmtId="9" fontId="2" fillId="3" borderId="24" xfId="0" applyNumberFormat="1" applyFont="1" applyFill="1" applyBorder="1" applyAlignment="1">
      <alignment horizontal="center"/>
    </xf>
    <xf numFmtId="9" fontId="2" fillId="3" borderId="91" xfId="0" applyNumberFormat="1" applyFont="1" applyFill="1" applyBorder="1" applyAlignment="1">
      <alignment horizontal="center"/>
    </xf>
    <xf numFmtId="0" fontId="17" fillId="6" borderId="101" xfId="0" applyFont="1" applyFill="1" applyBorder="1"/>
    <xf numFmtId="178" fontId="17" fillId="0" borderId="24" xfId="0" applyNumberFormat="1" applyFont="1" applyBorder="1"/>
    <xf numFmtId="0" fontId="17" fillId="0" borderId="91" xfId="0" applyFont="1" applyBorder="1"/>
    <xf numFmtId="0" fontId="1" fillId="6" borderId="24" xfId="0" applyFont="1" applyFill="1" applyBorder="1" applyAlignment="1">
      <alignment wrapText="1"/>
    </xf>
    <xf numFmtId="41" fontId="2" fillId="6" borderId="24" xfId="0" applyNumberFormat="1" applyFont="1" applyFill="1" applyBorder="1" applyAlignment="1">
      <alignment horizontal="center"/>
    </xf>
    <xf numFmtId="9" fontId="17" fillId="6" borderId="24" xfId="0" applyNumberFormat="1" applyFont="1" applyFill="1" applyBorder="1"/>
    <xf numFmtId="41" fontId="17" fillId="6" borderId="24" xfId="0" applyNumberFormat="1" applyFont="1" applyFill="1" applyBorder="1"/>
    <xf numFmtId="9" fontId="1" fillId="6" borderId="91" xfId="0" applyNumberFormat="1" applyFont="1" applyFill="1" applyBorder="1" applyAlignment="1">
      <alignment horizontal="center"/>
    </xf>
    <xf numFmtId="179" fontId="17" fillId="0" borderId="24" xfId="0" applyNumberFormat="1" applyFont="1" applyBorder="1"/>
    <xf numFmtId="0" fontId="1" fillId="3" borderId="24" xfId="0" applyFont="1" applyFill="1" applyBorder="1" applyAlignment="1">
      <alignment wrapText="1"/>
    </xf>
    <xf numFmtId="166" fontId="17" fillId="3" borderId="24" xfId="0" applyNumberFormat="1" applyFont="1" applyFill="1" applyBorder="1"/>
    <xf numFmtId="167" fontId="2" fillId="3" borderId="24" xfId="0" applyNumberFormat="1" applyFont="1" applyFill="1" applyBorder="1" applyAlignment="1">
      <alignment horizontal="center"/>
    </xf>
    <xf numFmtId="166" fontId="2" fillId="3" borderId="91" xfId="0" applyNumberFormat="1" applyFont="1" applyFill="1" applyBorder="1" applyAlignment="1">
      <alignment horizontal="center"/>
    </xf>
    <xf numFmtId="167" fontId="2" fillId="3" borderId="55" xfId="0" applyNumberFormat="1" applyFont="1" applyFill="1" applyBorder="1" applyAlignment="1">
      <alignment horizontal="center"/>
    </xf>
    <xf numFmtId="0" fontId="1" fillId="0" borderId="61" xfId="0" applyFont="1" applyBorder="1"/>
    <xf numFmtId="41" fontId="6" fillId="0" borderId="7" xfId="0" applyNumberFormat="1"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165" fontId="2" fillId="0" borderId="60" xfId="0" applyNumberFormat="1" applyFont="1" applyBorder="1" applyAlignment="1">
      <alignment horizontal="center" vertical="center"/>
    </xf>
    <xf numFmtId="0" fontId="1" fillId="3" borderId="103" xfId="0" applyFont="1" applyFill="1" applyBorder="1" applyAlignment="1">
      <alignment horizontal="left" wrapText="1"/>
    </xf>
    <xf numFmtId="167" fontId="2" fillId="3" borderId="16" xfId="0" applyNumberFormat="1" applyFont="1" applyFill="1" applyBorder="1" applyAlignment="1">
      <alignment horizontal="center"/>
    </xf>
    <xf numFmtId="0" fontId="18" fillId="42" borderId="68" xfId="0" applyFont="1" applyFill="1" applyBorder="1" applyAlignment="1">
      <alignment horizontal="center"/>
    </xf>
    <xf numFmtId="0" fontId="24" fillId="42" borderId="101" xfId="0" applyFont="1" applyFill="1" applyBorder="1" applyAlignment="1">
      <alignment horizontal="center"/>
    </xf>
    <xf numFmtId="0" fontId="24" fillId="10" borderId="60" xfId="0" applyFont="1" applyFill="1" applyBorder="1"/>
    <xf numFmtId="0" fontId="24" fillId="23" borderId="60" xfId="0" applyFont="1" applyFill="1" applyBorder="1"/>
    <xf numFmtId="0" fontId="24" fillId="23" borderId="75" xfId="0" applyFont="1" applyFill="1" applyBorder="1"/>
    <xf numFmtId="170" fontId="22" fillId="0" borderId="26" xfId="0" applyNumberFormat="1" applyFont="1" applyBorder="1" applyAlignment="1">
      <alignment horizontal="left"/>
    </xf>
    <xf numFmtId="0" fontId="26" fillId="37" borderId="52" xfId="0" applyFont="1" applyFill="1" applyBorder="1" applyAlignment="1">
      <alignment horizontal="center"/>
    </xf>
    <xf numFmtId="0" fontId="22" fillId="6" borderId="52" xfId="0" applyFont="1" applyFill="1" applyBorder="1"/>
    <xf numFmtId="0" fontId="22" fillId="6" borderId="24" xfId="0" applyFont="1" applyFill="1" applyBorder="1" applyAlignment="1">
      <alignment horizontal="right"/>
    </xf>
    <xf numFmtId="0" fontId="22" fillId="6" borderId="90" xfId="0" applyFont="1" applyFill="1" applyBorder="1"/>
    <xf numFmtId="170" fontId="22" fillId="0" borderId="57" xfId="0" applyNumberFormat="1" applyFont="1" applyBorder="1" applyAlignment="1">
      <alignment horizontal="left"/>
    </xf>
    <xf numFmtId="170" fontId="22" fillId="0" borderId="27" xfId="0" applyNumberFormat="1" applyFont="1" applyBorder="1" applyAlignment="1">
      <alignment horizontal="left"/>
    </xf>
    <xf numFmtId="0" fontId="22" fillId="6" borderId="27" xfId="0" applyFont="1" applyFill="1" applyBorder="1" applyAlignment="1">
      <alignment horizontal="right"/>
    </xf>
    <xf numFmtId="0" fontId="22" fillId="0" borderId="60" xfId="0" applyFont="1" applyBorder="1" applyAlignment="1">
      <alignment horizontal="center" vertical="center"/>
    </xf>
    <xf numFmtId="0" fontId="22" fillId="0" borderId="24" xfId="0" applyFont="1" applyBorder="1" applyAlignment="1">
      <alignment horizontal="right"/>
    </xf>
    <xf numFmtId="0" fontId="22" fillId="6" borderId="91" xfId="0" applyFont="1" applyFill="1" applyBorder="1"/>
    <xf numFmtId="0" fontId="25" fillId="0" borderId="24" xfId="0" applyFont="1" applyBorder="1" applyAlignment="1">
      <alignment horizontal="left"/>
    </xf>
    <xf numFmtId="0" fontId="22" fillId="0" borderId="24" xfId="0" applyFont="1" applyBorder="1" applyAlignment="1">
      <alignment wrapText="1"/>
    </xf>
    <xf numFmtId="0" fontId="22" fillId="0" borderId="27" xfId="0" applyFont="1" applyBorder="1" applyAlignment="1">
      <alignment wrapText="1"/>
    </xf>
    <xf numFmtId="0" fontId="22" fillId="0" borderId="57" xfId="0" applyFont="1" applyBorder="1"/>
    <xf numFmtId="0" fontId="18" fillId="42" borderId="101" xfId="0" applyFont="1" applyFill="1" applyBorder="1" applyAlignment="1">
      <alignment horizontal="center"/>
    </xf>
    <xf numFmtId="0" fontId="24" fillId="23" borderId="12" xfId="0" applyFont="1" applyFill="1" applyBorder="1"/>
    <xf numFmtId="170" fontId="24" fillId="23" borderId="12" xfId="0" applyNumberFormat="1" applyFont="1" applyFill="1" applyBorder="1"/>
    <xf numFmtId="0" fontId="24" fillId="8" borderId="65" xfId="0" applyFont="1" applyFill="1" applyBorder="1" applyAlignment="1">
      <alignment horizontal="center"/>
    </xf>
    <xf numFmtId="0" fontId="24" fillId="44" borderId="12" xfId="0" applyFont="1" applyFill="1" applyBorder="1" applyAlignment="1">
      <alignment horizontal="center" vertical="top"/>
    </xf>
    <xf numFmtId="0" fontId="24" fillId="44" borderId="104" xfId="0" applyFont="1" applyFill="1" applyBorder="1" applyAlignment="1">
      <alignment horizontal="center" vertical="top"/>
    </xf>
    <xf numFmtId="0" fontId="22" fillId="0" borderId="100" xfId="0" applyFont="1" applyBorder="1" applyAlignment="1">
      <alignment horizontal="left"/>
    </xf>
    <xf numFmtId="0" fontId="22" fillId="0" borderId="100" xfId="0" applyFont="1" applyBorder="1" applyAlignment="1">
      <alignment horizontal="center"/>
    </xf>
    <xf numFmtId="3" fontId="22" fillId="0" borderId="96" xfId="0" applyNumberFormat="1" applyFont="1" applyBorder="1" applyAlignment="1">
      <alignment horizontal="center"/>
    </xf>
    <xf numFmtId="0" fontId="22" fillId="0" borderId="103" xfId="0" applyFont="1" applyBorder="1" applyAlignment="1">
      <alignment horizontal="left"/>
    </xf>
    <xf numFmtId="0" fontId="22" fillId="0" borderId="103" xfId="0" applyFont="1" applyBorder="1" applyAlignment="1">
      <alignment horizontal="center"/>
    </xf>
    <xf numFmtId="3" fontId="22" fillId="0" borderId="91" xfId="0" applyNumberFormat="1" applyFont="1" applyBorder="1" applyAlignment="1">
      <alignment horizontal="center"/>
    </xf>
    <xf numFmtId="0" fontId="22" fillId="0" borderId="52" xfId="0" applyFont="1" applyBorder="1" applyAlignment="1">
      <alignment horizontal="left"/>
    </xf>
    <xf numFmtId="170" fontId="22" fillId="0" borderId="23" xfId="0" applyNumberFormat="1" applyFont="1" applyBorder="1" applyAlignment="1">
      <alignment horizontal="left"/>
    </xf>
    <xf numFmtId="170" fontId="22" fillId="0" borderId="23" xfId="0" applyNumberFormat="1" applyFont="1" applyBorder="1" applyAlignment="1">
      <alignment horizontal="left" wrapText="1"/>
    </xf>
    <xf numFmtId="0" fontId="22" fillId="0" borderId="23" xfId="0" applyFont="1" applyBorder="1" applyAlignment="1">
      <alignment horizontal="left" wrapText="1"/>
    </xf>
    <xf numFmtId="170" fontId="22" fillId="0" borderId="31" xfId="0" applyNumberFormat="1" applyFont="1" applyBorder="1" applyAlignment="1">
      <alignment horizontal="left" wrapText="1"/>
    </xf>
    <xf numFmtId="0" fontId="22" fillId="0" borderId="31" xfId="0" applyFont="1" applyBorder="1" applyAlignment="1">
      <alignment horizontal="left" wrapText="1"/>
    </xf>
    <xf numFmtId="0" fontId="24" fillId="0" borderId="65" xfId="0" applyFont="1" applyBorder="1" applyAlignment="1">
      <alignment horizontal="center" vertical="center" wrapText="1"/>
    </xf>
    <xf numFmtId="170" fontId="22" fillId="0" borderId="75" xfId="0" applyNumberFormat="1" applyFont="1" applyBorder="1" applyAlignment="1">
      <alignment horizontal="left"/>
    </xf>
    <xf numFmtId="1" fontId="22" fillId="0" borderId="100" xfId="0" applyNumberFormat="1" applyFont="1" applyBorder="1" applyAlignment="1">
      <alignment horizontal="center"/>
    </xf>
    <xf numFmtId="0" fontId="22" fillId="0" borderId="96" xfId="0" applyFont="1" applyBorder="1" applyAlignment="1">
      <alignment horizontal="center"/>
    </xf>
    <xf numFmtId="170" fontId="22" fillId="0" borderId="72" xfId="0" applyNumberFormat="1" applyFont="1" applyBorder="1" applyAlignment="1">
      <alignment horizontal="left"/>
    </xf>
    <xf numFmtId="170" fontId="22" fillId="0" borderId="90" xfId="0" applyNumberFormat="1" applyFont="1" applyBorder="1" applyAlignment="1">
      <alignment horizontal="left"/>
    </xf>
    <xf numFmtId="1" fontId="22" fillId="0" borderId="90" xfId="0" applyNumberFormat="1" applyFont="1" applyBorder="1" applyAlignment="1">
      <alignment horizontal="center"/>
    </xf>
    <xf numFmtId="0" fontId="22" fillId="4" borderId="52" xfId="0" applyFont="1" applyFill="1" applyBorder="1" applyAlignment="1">
      <alignment horizontal="left"/>
    </xf>
    <xf numFmtId="170" fontId="22" fillId="4" borderId="23" xfId="0" applyNumberFormat="1" applyFont="1" applyFill="1" applyBorder="1" applyAlignment="1">
      <alignment horizontal="left"/>
    </xf>
    <xf numFmtId="0" fontId="22" fillId="4" borderId="23" xfId="0" applyFont="1" applyFill="1" applyBorder="1" applyAlignment="1">
      <alignment horizontal="left"/>
    </xf>
    <xf numFmtId="0" fontId="10" fillId="0" borderId="63" xfId="0" applyFont="1" applyBorder="1" applyAlignment="1">
      <alignment horizontal="center"/>
    </xf>
    <xf numFmtId="0" fontId="22" fillId="5" borderId="52" xfId="0" applyFont="1" applyFill="1" applyBorder="1"/>
    <xf numFmtId="170" fontId="22" fillId="5" borderId="23" xfId="0" applyNumberFormat="1" applyFont="1" applyFill="1" applyBorder="1" applyAlignment="1">
      <alignment horizontal="left"/>
    </xf>
    <xf numFmtId="0" fontId="22" fillId="5" borderId="23" xfId="0" applyFont="1" applyFill="1" applyBorder="1"/>
    <xf numFmtId="0" fontId="22" fillId="5" borderId="101" xfId="0" applyFont="1" applyFill="1" applyBorder="1" applyAlignment="1">
      <alignment vertical="center"/>
    </xf>
    <xf numFmtId="0" fontId="25" fillId="0" borderId="52" xfId="0" applyFont="1" applyBorder="1" applyAlignment="1">
      <alignment horizontal="left"/>
    </xf>
    <xf numFmtId="0" fontId="22" fillId="0" borderId="23" xfId="0" applyFont="1" applyBorder="1" applyAlignment="1">
      <alignment wrapText="1"/>
    </xf>
    <xf numFmtId="0" fontId="25" fillId="0" borderId="90" xfId="0" applyFont="1" applyBorder="1" applyAlignment="1">
      <alignment horizontal="left"/>
    </xf>
    <xf numFmtId="170" fontId="22" fillId="0" borderId="24" xfId="0" applyNumberFormat="1" applyFont="1" applyBorder="1" applyAlignment="1">
      <alignment horizontal="left" wrapText="1"/>
    </xf>
    <xf numFmtId="0" fontId="22" fillId="0" borderId="24" xfId="0" applyFont="1" applyBorder="1" applyAlignment="1">
      <alignment horizontal="left" wrapText="1"/>
    </xf>
    <xf numFmtId="0" fontId="22" fillId="0" borderId="90" xfId="0" applyFont="1" applyBorder="1" applyAlignment="1">
      <alignment horizontal="center"/>
    </xf>
    <xf numFmtId="0" fontId="3" fillId="0" borderId="10" xfId="0" applyFont="1" applyBorder="1" applyAlignment="1"/>
    <xf numFmtId="170" fontId="22" fillId="0" borderId="12" xfId="0" applyNumberFormat="1" applyFont="1" applyBorder="1" applyAlignment="1">
      <alignment horizontal="left"/>
    </xf>
    <xf numFmtId="0" fontId="22" fillId="0" borderId="12" xfId="0" applyFont="1" applyBorder="1" applyAlignment="1">
      <alignment horizontal="left" wrapText="1"/>
    </xf>
    <xf numFmtId="0" fontId="24" fillId="0" borderId="65" xfId="0" applyFont="1" applyBorder="1" applyAlignment="1">
      <alignment horizontal="center" vertical="center"/>
    </xf>
    <xf numFmtId="170" fontId="22" fillId="0" borderId="100" xfId="0" applyNumberFormat="1" applyFont="1" applyBorder="1" applyAlignment="1">
      <alignment horizontal="left"/>
    </xf>
    <xf numFmtId="170" fontId="22" fillId="0" borderId="31" xfId="0" applyNumberFormat="1" applyFont="1" applyBorder="1" applyAlignment="1">
      <alignment horizontal="left"/>
    </xf>
    <xf numFmtId="0" fontId="22" fillId="0" borderId="31" xfId="0" applyFont="1" applyBorder="1" applyAlignment="1">
      <alignment horizontal="left"/>
    </xf>
    <xf numFmtId="0" fontId="17" fillId="0" borderId="7" xfId="0" applyFont="1" applyBorder="1" applyAlignment="1">
      <alignment horizontal="center"/>
    </xf>
    <xf numFmtId="0" fontId="17" fillId="0" borderId="31" xfId="0" applyFont="1" applyBorder="1" applyAlignment="1">
      <alignment horizontal="center"/>
    </xf>
    <xf numFmtId="3" fontId="17" fillId="0" borderId="83" xfId="0" applyNumberFormat="1" applyFont="1" applyBorder="1" applyAlignment="1">
      <alignment horizontal="center"/>
    </xf>
    <xf numFmtId="0" fontId="24" fillId="0" borderId="58" xfId="0" applyFont="1" applyBorder="1" applyAlignment="1">
      <alignment horizontal="center" vertical="center"/>
    </xf>
    <xf numFmtId="0" fontId="11" fillId="0" borderId="97" xfId="0" applyFont="1" applyBorder="1" applyAlignment="1">
      <alignment vertical="center"/>
    </xf>
    <xf numFmtId="0" fontId="11" fillId="0" borderId="26" xfId="0" applyFont="1" applyBorder="1"/>
    <xf numFmtId="0" fontId="11" fillId="0" borderId="3" xfId="0" applyFont="1" applyBorder="1"/>
    <xf numFmtId="0" fontId="11" fillId="0" borderId="91" xfId="0" applyFont="1" applyBorder="1"/>
    <xf numFmtId="0" fontId="11" fillId="0" borderId="27" xfId="0" applyFont="1" applyBorder="1"/>
    <xf numFmtId="0" fontId="11" fillId="0" borderId="55" xfId="0" applyFont="1" applyBorder="1"/>
    <xf numFmtId="1" fontId="11" fillId="0" borderId="26" xfId="0" applyNumberFormat="1" applyFont="1" applyBorder="1"/>
    <xf numFmtId="1" fontId="11" fillId="0" borderId="3" xfId="0" applyNumberFormat="1" applyFont="1" applyBorder="1"/>
    <xf numFmtId="4" fontId="11" fillId="0" borderId="24" xfId="0" applyNumberFormat="1" applyFont="1" applyBorder="1"/>
    <xf numFmtId="1" fontId="11" fillId="0" borderId="91" xfId="0" applyNumberFormat="1" applyFont="1" applyBorder="1"/>
    <xf numFmtId="4" fontId="11" fillId="0" borderId="27" xfId="0" applyNumberFormat="1" applyFont="1" applyBorder="1"/>
    <xf numFmtId="3" fontId="11" fillId="0" borderId="27" xfId="0" applyNumberFormat="1" applyFont="1" applyBorder="1"/>
    <xf numFmtId="1" fontId="11" fillId="0" borderId="55" xfId="0" applyNumberFormat="1" applyFont="1" applyBorder="1"/>
    <xf numFmtId="0" fontId="11" fillId="0" borderId="7" xfId="0" applyFont="1" applyBorder="1"/>
    <xf numFmtId="1" fontId="11" fillId="0" borderId="8" xfId="0" applyNumberFormat="1" applyFont="1" applyBorder="1"/>
    <xf numFmtId="0" fontId="21" fillId="0" borderId="61" xfId="0" applyFont="1" applyBorder="1" applyAlignment="1"/>
    <xf numFmtId="0" fontId="3" fillId="0" borderId="27" xfId="0" applyFont="1" applyBorder="1" applyAlignment="1"/>
  </cellXfs>
  <cellStyles count="1">
    <cellStyle name="Normal" xfId="0" builtinId="0"/>
  </cellStyles>
  <dxfs count="1">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0</xdr:colOff>
      <xdr:row>6</xdr:row>
      <xdr:rowOff>0</xdr:rowOff>
    </xdr:from>
    <xdr:ext cx="0" cy="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6</xdr:row>
      <xdr:rowOff>0</xdr:rowOff>
    </xdr:from>
    <xdr:ext cx="0" cy="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323850</xdr:colOff>
      <xdr:row>37</xdr:row>
      <xdr:rowOff>0</xdr:rowOff>
    </xdr:from>
    <xdr:ext cx="0" cy="0"/>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21</xdr:row>
      <xdr:rowOff>209550</xdr:rowOff>
    </xdr:from>
    <xdr:ext cx="19050" cy="4762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15</xdr:row>
      <xdr:rowOff>0</xdr:rowOff>
    </xdr:from>
    <xdr:ext cx="0" cy="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15</xdr:row>
      <xdr:rowOff>0</xdr:rowOff>
    </xdr:from>
    <xdr:ext cx="0" cy="0"/>
    <xdr:pic>
      <xdr:nvPicPr>
        <xdr:cNvPr id="3" name="image1.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323850</xdr:colOff>
      <xdr:row>15</xdr:row>
      <xdr:rowOff>0</xdr:rowOff>
    </xdr:from>
    <xdr:ext cx="0" cy="0"/>
    <xdr:pic>
      <xdr:nvPicPr>
        <xdr:cNvPr id="4" name="image1.png">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15</xdr:row>
      <xdr:rowOff>209550</xdr:rowOff>
    </xdr:from>
    <xdr:ext cx="19050" cy="47625"/>
    <xdr:pic>
      <xdr:nvPicPr>
        <xdr:cNvPr id="5" name="image2.png">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15</xdr:row>
      <xdr:rowOff>0</xdr:rowOff>
    </xdr:from>
    <xdr:ext cx="0" cy="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15</xdr:row>
      <xdr:rowOff>0</xdr:rowOff>
    </xdr:from>
    <xdr:ext cx="0" cy="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323850</xdr:colOff>
      <xdr:row>15</xdr:row>
      <xdr:rowOff>0</xdr:rowOff>
    </xdr:from>
    <xdr:ext cx="0" cy="0"/>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15</xdr:row>
      <xdr:rowOff>209550</xdr:rowOff>
    </xdr:from>
    <xdr:ext cx="19050" cy="47625"/>
    <xdr:pic>
      <xdr:nvPicPr>
        <xdr:cNvPr id="5" name="image2.pn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3</xdr:row>
      <xdr:rowOff>0</xdr:rowOff>
    </xdr:from>
    <xdr:ext cx="0" cy="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3</xdr:row>
      <xdr:rowOff>0</xdr:rowOff>
    </xdr:from>
    <xdr:ext cx="0" cy="0"/>
    <xdr:pic>
      <xdr:nvPicPr>
        <xdr:cNvPr id="3" name="image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13</xdr:row>
      <xdr:rowOff>209550</xdr:rowOff>
    </xdr:from>
    <xdr:ext cx="19050" cy="47625"/>
    <xdr:pic>
      <xdr:nvPicPr>
        <xdr:cNvPr id="4" name="image2.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3</xdr:row>
      <xdr:rowOff>0</xdr:rowOff>
    </xdr:from>
    <xdr:ext cx="0" cy="0"/>
    <xdr:pic>
      <xdr:nvPicPr>
        <xdr:cNvPr id="5" name="image1.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3</xdr:row>
      <xdr:rowOff>0</xdr:rowOff>
    </xdr:from>
    <xdr:ext cx="0" cy="0"/>
    <xdr:pic>
      <xdr:nvPicPr>
        <xdr:cNvPr id="6" name="image1.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xdr:row>
      <xdr:rowOff>0</xdr:rowOff>
    </xdr:from>
    <xdr:ext cx="0" cy="0"/>
    <xdr:pic>
      <xdr:nvPicPr>
        <xdr:cNvPr id="7" name="image1.png">
          <a:extLst>
            <a:ext uri="{FF2B5EF4-FFF2-40B4-BE49-F238E27FC236}">
              <a16:creationId xmlns:a16="http://schemas.microsoft.com/office/drawing/2014/main" id="{00000000-0008-0000-09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xdr:row>
      <xdr:rowOff>0</xdr:rowOff>
    </xdr:from>
    <xdr:ext cx="0" cy="0"/>
    <xdr:pic>
      <xdr:nvPicPr>
        <xdr:cNvPr id="8" name="image1.png">
          <a:extLst>
            <a:ext uri="{FF2B5EF4-FFF2-40B4-BE49-F238E27FC236}">
              <a16:creationId xmlns:a16="http://schemas.microsoft.com/office/drawing/2014/main" id="{00000000-0008-0000-09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3</xdr:row>
      <xdr:rowOff>0</xdr:rowOff>
    </xdr:from>
    <xdr:ext cx="0" cy="0"/>
    <xdr:pic>
      <xdr:nvPicPr>
        <xdr:cNvPr id="9" name="image1.png">
          <a:extLst>
            <a:ext uri="{FF2B5EF4-FFF2-40B4-BE49-F238E27FC236}">
              <a16:creationId xmlns:a16="http://schemas.microsoft.com/office/drawing/2014/main" id="{00000000-0008-0000-09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3</xdr:row>
      <xdr:rowOff>0</xdr:rowOff>
    </xdr:from>
    <xdr:ext cx="0" cy="0"/>
    <xdr:pic>
      <xdr:nvPicPr>
        <xdr:cNvPr id="10" name="image1.png">
          <a:extLst>
            <a:ext uri="{FF2B5EF4-FFF2-40B4-BE49-F238E27FC236}">
              <a16:creationId xmlns:a16="http://schemas.microsoft.com/office/drawing/2014/main" id="{00000000-0008-0000-09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11" name="image1.png">
          <a:extLst>
            <a:ext uri="{FF2B5EF4-FFF2-40B4-BE49-F238E27FC236}">
              <a16:creationId xmlns:a16="http://schemas.microsoft.com/office/drawing/2014/main" id="{00000000-0008-0000-09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12" name="image1.png">
          <a:extLst>
            <a:ext uri="{FF2B5EF4-FFF2-40B4-BE49-F238E27FC236}">
              <a16:creationId xmlns:a16="http://schemas.microsoft.com/office/drawing/2014/main" id="{00000000-0008-0000-09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13" name="image1.png">
          <a:extLst>
            <a:ext uri="{FF2B5EF4-FFF2-40B4-BE49-F238E27FC236}">
              <a16:creationId xmlns:a16="http://schemas.microsoft.com/office/drawing/2014/main" id="{00000000-0008-0000-09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14" name="image1.png">
          <a:extLst>
            <a:ext uri="{FF2B5EF4-FFF2-40B4-BE49-F238E27FC236}">
              <a16:creationId xmlns:a16="http://schemas.microsoft.com/office/drawing/2014/main" id="{00000000-0008-0000-09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3</xdr:row>
      <xdr:rowOff>0</xdr:rowOff>
    </xdr:from>
    <xdr:ext cx="0" cy="0"/>
    <xdr:pic>
      <xdr:nvPicPr>
        <xdr:cNvPr id="15" name="image1.png">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3</xdr:row>
      <xdr:rowOff>0</xdr:rowOff>
    </xdr:from>
    <xdr:ext cx="0" cy="0"/>
    <xdr:pic>
      <xdr:nvPicPr>
        <xdr:cNvPr id="16" name="image1.png">
          <a:extLst>
            <a:ext uri="{FF2B5EF4-FFF2-40B4-BE49-F238E27FC236}">
              <a16:creationId xmlns:a16="http://schemas.microsoft.com/office/drawing/2014/main" id="{00000000-0008-0000-09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3</xdr:row>
      <xdr:rowOff>0</xdr:rowOff>
    </xdr:from>
    <xdr:ext cx="0" cy="0"/>
    <xdr:pic>
      <xdr:nvPicPr>
        <xdr:cNvPr id="17" name="image1.png">
          <a:extLst>
            <a:ext uri="{FF2B5EF4-FFF2-40B4-BE49-F238E27FC236}">
              <a16:creationId xmlns:a16="http://schemas.microsoft.com/office/drawing/2014/main" id="{00000000-0008-0000-09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3</xdr:row>
      <xdr:rowOff>0</xdr:rowOff>
    </xdr:from>
    <xdr:ext cx="0" cy="0"/>
    <xdr:pic>
      <xdr:nvPicPr>
        <xdr:cNvPr id="18" name="image1.png">
          <a:extLst>
            <a:ext uri="{FF2B5EF4-FFF2-40B4-BE49-F238E27FC236}">
              <a16:creationId xmlns:a16="http://schemas.microsoft.com/office/drawing/2014/main" id="{00000000-0008-0000-09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3</xdr:row>
      <xdr:rowOff>0</xdr:rowOff>
    </xdr:from>
    <xdr:ext cx="0" cy="0"/>
    <xdr:pic>
      <xdr:nvPicPr>
        <xdr:cNvPr id="19" name="image1.png">
          <a:extLst>
            <a:ext uri="{FF2B5EF4-FFF2-40B4-BE49-F238E27FC236}">
              <a16:creationId xmlns:a16="http://schemas.microsoft.com/office/drawing/2014/main" id="{00000000-0008-0000-09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3</xdr:row>
      <xdr:rowOff>0</xdr:rowOff>
    </xdr:from>
    <xdr:ext cx="0" cy="0"/>
    <xdr:pic>
      <xdr:nvPicPr>
        <xdr:cNvPr id="20" name="image1.png">
          <a:extLst>
            <a:ext uri="{FF2B5EF4-FFF2-40B4-BE49-F238E27FC236}">
              <a16:creationId xmlns:a16="http://schemas.microsoft.com/office/drawing/2014/main" id="{00000000-0008-0000-09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21" name="image1.png">
          <a:extLst>
            <a:ext uri="{FF2B5EF4-FFF2-40B4-BE49-F238E27FC236}">
              <a16:creationId xmlns:a16="http://schemas.microsoft.com/office/drawing/2014/main" id="{00000000-0008-0000-09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22" name="image1.png">
          <a:extLst>
            <a:ext uri="{FF2B5EF4-FFF2-40B4-BE49-F238E27FC236}">
              <a16:creationId xmlns:a16="http://schemas.microsoft.com/office/drawing/2014/main" id="{00000000-0008-0000-09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23" name="image1.png">
          <a:extLst>
            <a:ext uri="{FF2B5EF4-FFF2-40B4-BE49-F238E27FC236}">
              <a16:creationId xmlns:a16="http://schemas.microsoft.com/office/drawing/2014/main" id="{00000000-0008-0000-09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24" name="image1.png">
          <a:extLst>
            <a:ext uri="{FF2B5EF4-FFF2-40B4-BE49-F238E27FC236}">
              <a16:creationId xmlns:a16="http://schemas.microsoft.com/office/drawing/2014/main" id="{00000000-0008-0000-09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3</xdr:row>
      <xdr:rowOff>0</xdr:rowOff>
    </xdr:from>
    <xdr:ext cx="0" cy="0"/>
    <xdr:pic>
      <xdr:nvPicPr>
        <xdr:cNvPr id="2" name="image1.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3</xdr:row>
      <xdr:rowOff>0</xdr:rowOff>
    </xdr:from>
    <xdr:ext cx="0" cy="0"/>
    <xdr:pic>
      <xdr:nvPicPr>
        <xdr:cNvPr id="3" name="image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0</xdr:colOff>
      <xdr:row>3</xdr:row>
      <xdr:rowOff>0</xdr:rowOff>
    </xdr:from>
    <xdr:ext cx="0" cy="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xdr:row>
      <xdr:rowOff>0</xdr:rowOff>
    </xdr:from>
    <xdr:ext cx="0" cy="0"/>
    <xdr:pic>
      <xdr:nvPicPr>
        <xdr:cNvPr id="3" name="image1.png">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4" name="image1.pn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3</xdr:row>
      <xdr:rowOff>0</xdr:rowOff>
    </xdr:from>
    <xdr:ext cx="0" cy="0"/>
    <xdr:pic>
      <xdr:nvPicPr>
        <xdr:cNvPr id="5" name="image1.png">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6" name="image1.png">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0" cy="0"/>
    <xdr:pic>
      <xdr:nvPicPr>
        <xdr:cNvPr id="7" name="image1.png">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xdr:row>
      <xdr:rowOff>0</xdr:rowOff>
    </xdr:from>
    <xdr:ext cx="0" cy="0"/>
    <xdr:pic>
      <xdr:nvPicPr>
        <xdr:cNvPr id="8" name="image1.png">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3</xdr:row>
      <xdr:rowOff>0</xdr:rowOff>
    </xdr:from>
    <xdr:ext cx="0" cy="0"/>
    <xdr:pic>
      <xdr:nvPicPr>
        <xdr:cNvPr id="9" name="image1.png">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3</xdr:row>
      <xdr:rowOff>0</xdr:rowOff>
    </xdr:from>
    <xdr:ext cx="0" cy="0"/>
    <xdr:pic>
      <xdr:nvPicPr>
        <xdr:cNvPr id="10" name="image1.png">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3</xdr:row>
      <xdr:rowOff>0</xdr:rowOff>
    </xdr:from>
    <xdr:ext cx="0" cy="0"/>
    <xdr:pic>
      <xdr:nvPicPr>
        <xdr:cNvPr id="11" name="image1.png">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3</xdr:row>
      <xdr:rowOff>0</xdr:rowOff>
    </xdr:from>
    <xdr:ext cx="0" cy="0"/>
    <xdr:pic>
      <xdr:nvPicPr>
        <xdr:cNvPr id="12" name="image1.png">
          <a:extLst>
            <a:ext uri="{FF2B5EF4-FFF2-40B4-BE49-F238E27FC236}">
              <a16:creationId xmlns:a16="http://schemas.microsoft.com/office/drawing/2014/main" id="{00000000-0008-0000-0C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3</xdr:row>
      <xdr:rowOff>0</xdr:rowOff>
    </xdr:from>
    <xdr:ext cx="0" cy="0"/>
    <xdr:pic>
      <xdr:nvPicPr>
        <xdr:cNvPr id="13" name="image1.png">
          <a:extLst>
            <a:ext uri="{FF2B5EF4-FFF2-40B4-BE49-F238E27FC236}">
              <a16:creationId xmlns:a16="http://schemas.microsoft.com/office/drawing/2014/main" id="{00000000-0008-0000-0C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xdr:row>
      <xdr:rowOff>0</xdr:rowOff>
    </xdr:from>
    <xdr:ext cx="0" cy="0"/>
    <xdr:pic>
      <xdr:nvPicPr>
        <xdr:cNvPr id="14" name="image1.png">
          <a:extLst>
            <a:ext uri="{FF2B5EF4-FFF2-40B4-BE49-F238E27FC236}">
              <a16:creationId xmlns:a16="http://schemas.microsoft.com/office/drawing/2014/main" id="{00000000-0008-0000-0C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xdr:row>
      <xdr:rowOff>0</xdr:rowOff>
    </xdr:from>
    <xdr:ext cx="0" cy="0"/>
    <xdr:pic>
      <xdr:nvPicPr>
        <xdr:cNvPr id="15" name="image1.png">
          <a:extLst>
            <a:ext uri="{FF2B5EF4-FFF2-40B4-BE49-F238E27FC236}">
              <a16:creationId xmlns:a16="http://schemas.microsoft.com/office/drawing/2014/main" id="{00000000-0008-0000-0C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xdr:row>
      <xdr:rowOff>0</xdr:rowOff>
    </xdr:from>
    <xdr:ext cx="0" cy="0"/>
    <xdr:pic>
      <xdr:nvPicPr>
        <xdr:cNvPr id="16" name="image1.png">
          <a:extLst>
            <a:ext uri="{FF2B5EF4-FFF2-40B4-BE49-F238E27FC236}">
              <a16:creationId xmlns:a16="http://schemas.microsoft.com/office/drawing/2014/main" id="{00000000-0008-0000-0C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0</xdr:colOff>
      <xdr:row>3</xdr:row>
      <xdr:rowOff>0</xdr:rowOff>
    </xdr:from>
    <xdr:ext cx="0" cy="0"/>
    <xdr:pic>
      <xdr:nvPicPr>
        <xdr:cNvPr id="17" name="image1.png">
          <a:extLst>
            <a:ext uri="{FF2B5EF4-FFF2-40B4-BE49-F238E27FC236}">
              <a16:creationId xmlns:a16="http://schemas.microsoft.com/office/drawing/2014/main" id="{00000000-0008-0000-0C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95250</xdr:colOff>
      <xdr:row>41</xdr:row>
      <xdr:rowOff>152400</xdr:rowOff>
    </xdr:from>
    <xdr:ext cx="0" cy="0"/>
    <xdr:pic>
      <xdr:nvPicPr>
        <xdr:cNvPr id="18" name="image1.png">
          <a:extLst>
            <a:ext uri="{FF2B5EF4-FFF2-40B4-BE49-F238E27FC236}">
              <a16:creationId xmlns:a16="http://schemas.microsoft.com/office/drawing/2014/main" id="{00000000-0008-0000-0C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0</xdr:colOff>
      <xdr:row>22</xdr:row>
      <xdr:rowOff>0</xdr:rowOff>
    </xdr:from>
    <xdr:ext cx="0" cy="0"/>
    <xdr:pic>
      <xdr:nvPicPr>
        <xdr:cNvPr id="2" name="image1.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22</xdr:row>
      <xdr:rowOff>0</xdr:rowOff>
    </xdr:from>
    <xdr:ext cx="0" cy="0"/>
    <xdr:pic>
      <xdr:nvPicPr>
        <xdr:cNvPr id="3" name="image1.png">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22</xdr:row>
      <xdr:rowOff>0</xdr:rowOff>
    </xdr:from>
    <xdr:ext cx="0" cy="0"/>
    <xdr:pic>
      <xdr:nvPicPr>
        <xdr:cNvPr id="4" name="image1.png">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22</xdr:row>
      <xdr:rowOff>0</xdr:rowOff>
    </xdr:from>
    <xdr:ext cx="0" cy="0"/>
    <xdr:pic>
      <xdr:nvPicPr>
        <xdr:cNvPr id="5" name="image1.png">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22</xdr:row>
      <xdr:rowOff>0</xdr:rowOff>
    </xdr:from>
    <xdr:ext cx="0" cy="0"/>
    <xdr:pic>
      <xdr:nvPicPr>
        <xdr:cNvPr id="6" name="image1.png">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22</xdr:row>
      <xdr:rowOff>0</xdr:rowOff>
    </xdr:from>
    <xdr:ext cx="0" cy="0"/>
    <xdr:pic>
      <xdr:nvPicPr>
        <xdr:cNvPr id="7" name="image1.png">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22</xdr:row>
      <xdr:rowOff>0</xdr:rowOff>
    </xdr:from>
    <xdr:ext cx="0" cy="0"/>
    <xdr:pic>
      <xdr:nvPicPr>
        <xdr:cNvPr id="8" name="image1.png">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22</xdr:row>
      <xdr:rowOff>0</xdr:rowOff>
    </xdr:from>
    <xdr:ext cx="0" cy="0"/>
    <xdr:pic>
      <xdr:nvPicPr>
        <xdr:cNvPr id="9" name="image1.png">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22</xdr:row>
      <xdr:rowOff>0</xdr:rowOff>
    </xdr:from>
    <xdr:ext cx="0" cy="0"/>
    <xdr:pic>
      <xdr:nvPicPr>
        <xdr:cNvPr id="10" name="image1.png">
          <a:extLst>
            <a:ext uri="{FF2B5EF4-FFF2-40B4-BE49-F238E27FC236}">
              <a16:creationId xmlns:a16="http://schemas.microsoft.com/office/drawing/2014/main" id="{00000000-0008-0000-0D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22</xdr:row>
      <xdr:rowOff>0</xdr:rowOff>
    </xdr:from>
    <xdr:ext cx="0" cy="0"/>
    <xdr:pic>
      <xdr:nvPicPr>
        <xdr:cNvPr id="11" name="image1.png">
          <a:extLst>
            <a:ext uri="{FF2B5EF4-FFF2-40B4-BE49-F238E27FC236}">
              <a16:creationId xmlns:a16="http://schemas.microsoft.com/office/drawing/2014/main" id="{00000000-0008-0000-0D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22</xdr:row>
      <xdr:rowOff>0</xdr:rowOff>
    </xdr:from>
    <xdr:ext cx="0" cy="0"/>
    <xdr:pic>
      <xdr:nvPicPr>
        <xdr:cNvPr id="12" name="image1.png">
          <a:extLst>
            <a:ext uri="{FF2B5EF4-FFF2-40B4-BE49-F238E27FC236}">
              <a16:creationId xmlns:a16="http://schemas.microsoft.com/office/drawing/2014/main" id="{00000000-0008-0000-0D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22</xdr:row>
      <xdr:rowOff>0</xdr:rowOff>
    </xdr:from>
    <xdr:ext cx="0" cy="0"/>
    <xdr:pic>
      <xdr:nvPicPr>
        <xdr:cNvPr id="13" name="image1.png">
          <a:extLst>
            <a:ext uri="{FF2B5EF4-FFF2-40B4-BE49-F238E27FC236}">
              <a16:creationId xmlns:a16="http://schemas.microsoft.com/office/drawing/2014/main" id="{00000000-0008-0000-0D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23</xdr:row>
      <xdr:rowOff>0</xdr:rowOff>
    </xdr:from>
    <xdr:ext cx="0" cy="0"/>
    <xdr:pic>
      <xdr:nvPicPr>
        <xdr:cNvPr id="14" name="image1.png">
          <a:extLst>
            <a:ext uri="{FF2B5EF4-FFF2-40B4-BE49-F238E27FC236}">
              <a16:creationId xmlns:a16="http://schemas.microsoft.com/office/drawing/2014/main" id="{00000000-0008-0000-0D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23</xdr:row>
      <xdr:rowOff>0</xdr:rowOff>
    </xdr:from>
    <xdr:ext cx="0" cy="0"/>
    <xdr:pic>
      <xdr:nvPicPr>
        <xdr:cNvPr id="15" name="image1.png">
          <a:extLst>
            <a:ext uri="{FF2B5EF4-FFF2-40B4-BE49-F238E27FC236}">
              <a16:creationId xmlns:a16="http://schemas.microsoft.com/office/drawing/2014/main" id="{00000000-0008-0000-0D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24</xdr:row>
      <xdr:rowOff>0</xdr:rowOff>
    </xdr:from>
    <xdr:ext cx="0" cy="0"/>
    <xdr:pic>
      <xdr:nvPicPr>
        <xdr:cNvPr id="16" name="image1.png">
          <a:extLst>
            <a:ext uri="{FF2B5EF4-FFF2-40B4-BE49-F238E27FC236}">
              <a16:creationId xmlns:a16="http://schemas.microsoft.com/office/drawing/2014/main" id="{00000000-0008-0000-0D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24</xdr:row>
      <xdr:rowOff>0</xdr:rowOff>
    </xdr:from>
    <xdr:ext cx="0" cy="0"/>
    <xdr:pic>
      <xdr:nvPicPr>
        <xdr:cNvPr id="17" name="image1.png">
          <a:extLst>
            <a:ext uri="{FF2B5EF4-FFF2-40B4-BE49-F238E27FC236}">
              <a16:creationId xmlns:a16="http://schemas.microsoft.com/office/drawing/2014/main" id="{00000000-0008-0000-0D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5</xdr:col>
      <xdr:colOff>0</xdr:colOff>
      <xdr:row>4</xdr:row>
      <xdr:rowOff>0</xdr:rowOff>
    </xdr:from>
    <xdr:ext cx="0" cy="0"/>
    <xdr:pic>
      <xdr:nvPicPr>
        <xdr:cNvPr id="2" name="image1.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4</xdr:row>
      <xdr:rowOff>0</xdr:rowOff>
    </xdr:from>
    <xdr:ext cx="0" cy="0"/>
    <xdr:pic>
      <xdr:nvPicPr>
        <xdr:cNvPr id="3" name="image1.png">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17</xdr:row>
      <xdr:rowOff>209550</xdr:rowOff>
    </xdr:from>
    <xdr:ext cx="19050" cy="47625"/>
    <xdr:pic>
      <xdr:nvPicPr>
        <xdr:cNvPr id="4" name="image2.png">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4</xdr:row>
      <xdr:rowOff>0</xdr:rowOff>
    </xdr:from>
    <xdr:ext cx="0" cy="0"/>
    <xdr:pic>
      <xdr:nvPicPr>
        <xdr:cNvPr id="5" name="image1.png">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4</xdr:row>
      <xdr:rowOff>0</xdr:rowOff>
    </xdr:from>
    <xdr:ext cx="0" cy="0"/>
    <xdr:pic>
      <xdr:nvPicPr>
        <xdr:cNvPr id="6" name="image1.png">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4</xdr:row>
      <xdr:rowOff>0</xdr:rowOff>
    </xdr:from>
    <xdr:ext cx="0" cy="0"/>
    <xdr:pic>
      <xdr:nvPicPr>
        <xdr:cNvPr id="7" name="image1.png">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4</xdr:row>
      <xdr:rowOff>0</xdr:rowOff>
    </xdr:from>
    <xdr:ext cx="0" cy="0"/>
    <xdr:pic>
      <xdr:nvPicPr>
        <xdr:cNvPr id="8" name="image1.png">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4</xdr:row>
      <xdr:rowOff>0</xdr:rowOff>
    </xdr:from>
    <xdr:ext cx="0" cy="0"/>
    <xdr:pic>
      <xdr:nvPicPr>
        <xdr:cNvPr id="9" name="image1.png">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xdr:row>
      <xdr:rowOff>0</xdr:rowOff>
    </xdr:from>
    <xdr:ext cx="0" cy="0"/>
    <xdr:pic>
      <xdr:nvPicPr>
        <xdr:cNvPr id="10" name="image1.png">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4</xdr:row>
      <xdr:rowOff>0</xdr:rowOff>
    </xdr:from>
    <xdr:ext cx="0" cy="0"/>
    <xdr:pic>
      <xdr:nvPicPr>
        <xdr:cNvPr id="11" name="image1.png">
          <a:extLst>
            <a:ext uri="{FF2B5EF4-FFF2-40B4-BE49-F238E27FC236}">
              <a16:creationId xmlns:a16="http://schemas.microsoft.com/office/drawing/2014/main" id="{00000000-0008-0000-0F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4</xdr:row>
      <xdr:rowOff>0</xdr:rowOff>
    </xdr:from>
    <xdr:ext cx="0" cy="0"/>
    <xdr:pic>
      <xdr:nvPicPr>
        <xdr:cNvPr id="12" name="image1.png">
          <a:extLst>
            <a:ext uri="{FF2B5EF4-FFF2-40B4-BE49-F238E27FC236}">
              <a16:creationId xmlns:a16="http://schemas.microsoft.com/office/drawing/2014/main" id="{00000000-0008-0000-0F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4</xdr:row>
      <xdr:rowOff>0</xdr:rowOff>
    </xdr:from>
    <xdr:ext cx="0" cy="0"/>
    <xdr:pic>
      <xdr:nvPicPr>
        <xdr:cNvPr id="13" name="image1.png">
          <a:extLst>
            <a:ext uri="{FF2B5EF4-FFF2-40B4-BE49-F238E27FC236}">
              <a16:creationId xmlns:a16="http://schemas.microsoft.com/office/drawing/2014/main" id="{00000000-0008-0000-0F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3" topLeftCell="A4" activePane="bottomLeft" state="frozen"/>
      <selection pane="bottomLeft" activeCell="B5" sqref="B5"/>
    </sheetView>
  </sheetViews>
  <sheetFormatPr defaultColWidth="14.42578125" defaultRowHeight="15" customHeight="1"/>
  <cols>
    <col min="1" max="1" width="12.28515625" customWidth="1"/>
    <col min="2" max="2" width="33.7109375" customWidth="1"/>
    <col min="3" max="3" width="11.140625" customWidth="1"/>
    <col min="4" max="4" width="9.5703125" customWidth="1"/>
    <col min="5" max="5" width="11" customWidth="1"/>
    <col min="6" max="6" width="9.140625" customWidth="1"/>
    <col min="7" max="7" width="11" customWidth="1"/>
    <col min="8" max="8" width="10.140625" customWidth="1"/>
    <col min="9" max="9" width="10.85546875" customWidth="1"/>
    <col min="10" max="10" width="9" customWidth="1"/>
    <col min="11" max="11" width="11" customWidth="1"/>
    <col min="12" max="12" width="9.140625" customWidth="1"/>
    <col min="13" max="13" width="11.140625" customWidth="1"/>
    <col min="14" max="14" width="9" customWidth="1"/>
    <col min="15" max="15" width="11" customWidth="1"/>
    <col min="16" max="16" width="9.140625" customWidth="1"/>
    <col min="17" max="26" width="8.7109375" customWidth="1"/>
  </cols>
  <sheetData>
    <row r="1" spans="1:26" ht="15.75" customHeight="1">
      <c r="A1" s="1"/>
      <c r="B1" s="1146" t="s">
        <v>0</v>
      </c>
      <c r="C1" s="1147"/>
      <c r="D1" s="1147"/>
      <c r="E1" s="1147"/>
      <c r="F1" s="1147"/>
      <c r="G1" s="1147"/>
      <c r="H1" s="1147"/>
      <c r="I1" s="1147"/>
      <c r="J1" s="1147"/>
      <c r="K1" s="1147"/>
      <c r="L1" s="1147"/>
      <c r="M1" s="1147"/>
      <c r="N1" s="1147"/>
      <c r="O1" s="1147"/>
      <c r="P1" s="1148"/>
      <c r="Q1" s="2"/>
      <c r="R1" s="2"/>
      <c r="S1" s="2"/>
      <c r="T1" s="2"/>
      <c r="U1" s="2"/>
      <c r="V1" s="2"/>
      <c r="W1" s="2"/>
      <c r="X1" s="2"/>
      <c r="Y1" s="2"/>
      <c r="Z1" s="2"/>
    </row>
    <row r="2" spans="1:26" ht="15.75" customHeight="1">
      <c r="A2" s="1149"/>
      <c r="B2" s="3"/>
      <c r="C2" s="1077" t="s">
        <v>1</v>
      </c>
      <c r="D2" s="1150"/>
      <c r="E2" s="1077" t="s">
        <v>2</v>
      </c>
      <c r="F2" s="1150"/>
      <c r="G2" s="1077" t="s">
        <v>3</v>
      </c>
      <c r="H2" s="1150"/>
      <c r="I2" s="1077" t="s">
        <v>4</v>
      </c>
      <c r="J2" s="1150"/>
      <c r="K2" s="1077" t="s">
        <v>5</v>
      </c>
      <c r="L2" s="1150"/>
      <c r="M2" s="1077" t="s">
        <v>6</v>
      </c>
      <c r="N2" s="1150"/>
      <c r="O2" s="1078" t="s">
        <v>7</v>
      </c>
      <c r="P2" s="1151"/>
      <c r="Q2" s="4"/>
      <c r="R2" s="4"/>
      <c r="S2" s="5"/>
      <c r="T2" s="4"/>
      <c r="U2" s="4"/>
      <c r="V2" s="4"/>
      <c r="W2" s="4"/>
      <c r="X2" s="4"/>
      <c r="Y2" s="4"/>
      <c r="Z2" s="4"/>
    </row>
    <row r="3" spans="1:26" ht="15.75" customHeight="1">
      <c r="A3" s="1152"/>
      <c r="B3" s="6"/>
      <c r="C3" s="7" t="s">
        <v>8</v>
      </c>
      <c r="D3" s="1153" t="s">
        <v>9</v>
      </c>
      <c r="E3" s="8" t="s">
        <v>8</v>
      </c>
      <c r="F3" s="1153" t="s">
        <v>9</v>
      </c>
      <c r="G3" s="8" t="s">
        <v>8</v>
      </c>
      <c r="H3" s="1153" t="s">
        <v>9</v>
      </c>
      <c r="I3" s="8" t="s">
        <v>8</v>
      </c>
      <c r="J3" s="1153" t="s">
        <v>9</v>
      </c>
      <c r="K3" s="8" t="s">
        <v>8</v>
      </c>
      <c r="L3" s="1153" t="s">
        <v>9</v>
      </c>
      <c r="M3" s="8" t="s">
        <v>8</v>
      </c>
      <c r="N3" s="1153" t="s">
        <v>9</v>
      </c>
      <c r="O3" s="8" t="s">
        <v>8</v>
      </c>
      <c r="P3" s="1154" t="s">
        <v>9</v>
      </c>
      <c r="Q3" s="2"/>
      <c r="R3" s="2"/>
      <c r="S3" s="2"/>
      <c r="T3" s="2"/>
      <c r="U3" s="2"/>
      <c r="V3" s="2"/>
      <c r="W3" s="2"/>
      <c r="X3" s="2"/>
      <c r="Y3" s="2"/>
      <c r="Z3" s="2"/>
    </row>
    <row r="4" spans="1:26" ht="15.75" customHeight="1">
      <c r="A4" s="1155"/>
      <c r="B4" s="9" t="s">
        <v>10</v>
      </c>
      <c r="C4" s="10">
        <f t="shared" ref="C4:C5" si="0">SUM(E4,G4,I4,K4,M4,O4)</f>
        <v>1173</v>
      </c>
      <c r="D4" s="11"/>
      <c r="E4" s="10">
        <v>601</v>
      </c>
      <c r="F4" s="11"/>
      <c r="G4" s="10">
        <v>219</v>
      </c>
      <c r="H4" s="11"/>
      <c r="I4" s="10">
        <v>223</v>
      </c>
      <c r="J4" s="11"/>
      <c r="K4" s="10">
        <v>36</v>
      </c>
      <c r="L4" s="11"/>
      <c r="M4" s="10">
        <v>59</v>
      </c>
      <c r="N4" s="11"/>
      <c r="O4" s="10">
        <v>35</v>
      </c>
      <c r="P4" s="12"/>
      <c r="Q4" s="2"/>
      <c r="R4" s="2"/>
      <c r="S4" s="2"/>
      <c r="T4" s="2"/>
      <c r="U4" s="2"/>
      <c r="V4" s="2"/>
      <c r="W4" s="2"/>
      <c r="X4" s="2"/>
      <c r="Y4" s="2"/>
      <c r="Z4" s="2"/>
    </row>
    <row r="5" spans="1:26" ht="15.75" customHeight="1">
      <c r="A5" s="1156" t="s">
        <v>11</v>
      </c>
      <c r="B5" s="1157"/>
      <c r="C5" s="1158">
        <f t="shared" si="0"/>
        <v>23</v>
      </c>
      <c r="D5" s="1159">
        <f>C5/C4</f>
        <v>1.9607843137254902E-2</v>
      </c>
      <c r="E5" s="1158">
        <f>E8-E4</f>
        <v>11</v>
      </c>
      <c r="F5" s="1159">
        <f>E5/E4</f>
        <v>1.8302828618968387E-2</v>
      </c>
      <c r="G5" s="1158">
        <f>G8-G4</f>
        <v>7</v>
      </c>
      <c r="H5" s="1159">
        <f>G5/G4</f>
        <v>3.1963470319634701E-2</v>
      </c>
      <c r="I5" s="1158">
        <f>I8-I4</f>
        <v>0</v>
      </c>
      <c r="J5" s="1159">
        <f>I5/I4</f>
        <v>0</v>
      </c>
      <c r="K5" s="1158">
        <f>K8-K4</f>
        <v>4</v>
      </c>
      <c r="L5" s="1159">
        <f>K5/K4</f>
        <v>0.1111111111111111</v>
      </c>
      <c r="M5" s="1158">
        <f>M8-M4</f>
        <v>2</v>
      </c>
      <c r="N5" s="1159">
        <f>M5/M4</f>
        <v>3.3898305084745763E-2</v>
      </c>
      <c r="O5" s="1158">
        <f>O8-O4</f>
        <v>-1</v>
      </c>
      <c r="P5" s="1159">
        <f>O5/O4</f>
        <v>-2.8571428571428571E-2</v>
      </c>
      <c r="Q5" s="2"/>
      <c r="R5" s="2"/>
      <c r="S5" s="2"/>
      <c r="T5" s="2"/>
      <c r="U5" s="2"/>
      <c r="V5" s="2"/>
      <c r="W5" s="2"/>
      <c r="X5" s="2"/>
      <c r="Y5" s="2"/>
      <c r="Z5" s="2"/>
    </row>
    <row r="6" spans="1:26" ht="15.75" customHeight="1">
      <c r="A6" s="1160"/>
      <c r="B6" s="1161"/>
      <c r="C6" s="1162"/>
      <c r="D6" s="1163"/>
      <c r="E6" s="1164"/>
      <c r="F6" s="1165"/>
      <c r="G6" s="1164"/>
      <c r="H6" s="1165"/>
      <c r="I6" s="1164"/>
      <c r="J6" s="1166"/>
      <c r="K6" s="1164"/>
      <c r="L6" s="1166"/>
      <c r="M6" s="1164"/>
      <c r="N6" s="1166"/>
      <c r="O6" s="1164"/>
      <c r="P6" s="1167"/>
      <c r="Q6" s="2"/>
      <c r="R6" s="2"/>
      <c r="S6" s="2"/>
      <c r="T6" s="2"/>
      <c r="U6" s="2"/>
      <c r="V6" s="2"/>
      <c r="W6" s="2"/>
      <c r="X6" s="2"/>
      <c r="Y6" s="2"/>
      <c r="Z6" s="2"/>
    </row>
    <row r="7" spans="1:26" ht="15.75" customHeight="1">
      <c r="A7" s="1168">
        <v>45658</v>
      </c>
      <c r="B7" s="13" t="s">
        <v>12</v>
      </c>
      <c r="C7" s="10">
        <f t="shared" ref="C7:D7" si="1">SUM(E7,G7,I7,K7,M7,O7)</f>
        <v>2151</v>
      </c>
      <c r="D7" s="11">
        <f t="shared" si="1"/>
        <v>0.99999999999999989</v>
      </c>
      <c r="E7" s="10">
        <f>SUM(E8,E30,E33)</f>
        <v>1004</v>
      </c>
      <c r="F7" s="11">
        <f>E7/C$7</f>
        <v>0.46675964667596465</v>
      </c>
      <c r="G7" s="10">
        <f>SUM(G8,G30,G33)</f>
        <v>716</v>
      </c>
      <c r="H7" s="11">
        <f>G7/C$7</f>
        <v>0.33286843328684335</v>
      </c>
      <c r="I7" s="10">
        <f>SUM(I8,I30,I33)</f>
        <v>243</v>
      </c>
      <c r="J7" s="11">
        <f>I7/C$7</f>
        <v>0.11297071129707113</v>
      </c>
      <c r="K7" s="10">
        <f>SUM(K8,K30,K33)</f>
        <v>77</v>
      </c>
      <c r="L7" s="11">
        <f>K7/C$7</f>
        <v>3.5797303579730357E-2</v>
      </c>
      <c r="M7" s="10">
        <f>SUM(M8,M30,M33)</f>
        <v>67</v>
      </c>
      <c r="N7" s="11">
        <f>M7/C$7</f>
        <v>3.1148303114830311E-2</v>
      </c>
      <c r="O7" s="10">
        <f>SUM(O8,O30,O33)</f>
        <v>44</v>
      </c>
      <c r="P7" s="12">
        <f>O7/C$7</f>
        <v>2.0455602045560205E-2</v>
      </c>
      <c r="Q7" s="2"/>
      <c r="R7" s="2"/>
      <c r="S7" s="2"/>
      <c r="T7" s="2"/>
      <c r="U7" s="2"/>
      <c r="V7" s="2"/>
      <c r="W7" s="2"/>
      <c r="X7" s="2"/>
      <c r="Y7" s="2"/>
      <c r="Z7" s="2"/>
    </row>
    <row r="8" spans="1:26" ht="15.75" customHeight="1">
      <c r="A8" s="1169"/>
      <c r="B8" s="14" t="s">
        <v>13</v>
      </c>
      <c r="C8" s="10">
        <f t="shared" ref="C8:C35" si="2">SUM(E8,G8,I8,K8,M8,O8)</f>
        <v>1196</v>
      </c>
      <c r="D8" s="11">
        <f t="shared" ref="D8:D9" si="3">C8/C7</f>
        <v>0.5560204556020456</v>
      </c>
      <c r="E8" s="10">
        <f>E9+E10</f>
        <v>612</v>
      </c>
      <c r="F8" s="11">
        <f>E8/C8</f>
        <v>0.51170568561872909</v>
      </c>
      <c r="G8" s="10">
        <f>G9+G10</f>
        <v>226</v>
      </c>
      <c r="H8" s="11">
        <f>G8/C8</f>
        <v>0.18896321070234115</v>
      </c>
      <c r="I8" s="10">
        <f>I9+I10</f>
        <v>223</v>
      </c>
      <c r="J8" s="11">
        <f>I8/C8</f>
        <v>0.18645484949832775</v>
      </c>
      <c r="K8" s="10">
        <f>K9+K10</f>
        <v>40</v>
      </c>
      <c r="L8" s="11">
        <f>K8/C8</f>
        <v>3.3444816053511704E-2</v>
      </c>
      <c r="M8" s="10">
        <f>M9+M10</f>
        <v>61</v>
      </c>
      <c r="N8" s="11">
        <f>M8/C8</f>
        <v>5.1003344481605352E-2</v>
      </c>
      <c r="O8" s="10">
        <f>O9+O10</f>
        <v>34</v>
      </c>
      <c r="P8" s="12">
        <f>O8/C8</f>
        <v>2.8428093645484948E-2</v>
      </c>
      <c r="Q8" s="1170"/>
      <c r="R8" s="1170"/>
      <c r="S8" s="1170"/>
      <c r="T8" s="1170"/>
      <c r="U8" s="1170"/>
      <c r="V8" s="1170"/>
      <c r="W8" s="1170"/>
      <c r="X8" s="1170"/>
      <c r="Y8" s="1170"/>
      <c r="Z8" s="1170"/>
    </row>
    <row r="9" spans="1:26" ht="15.75" customHeight="1">
      <c r="A9" s="1169"/>
      <c r="B9" s="15" t="s">
        <v>14</v>
      </c>
      <c r="C9" s="16">
        <f t="shared" si="2"/>
        <v>307</v>
      </c>
      <c r="D9" s="17">
        <f t="shared" si="3"/>
        <v>0.25668896321070234</v>
      </c>
      <c r="E9" s="18">
        <v>146</v>
      </c>
      <c r="F9" s="19">
        <f>E9/E8</f>
        <v>0.23856209150326799</v>
      </c>
      <c r="G9" s="18">
        <v>45</v>
      </c>
      <c r="H9" s="19">
        <f>G9/G8</f>
        <v>0.19911504424778761</v>
      </c>
      <c r="I9" s="18">
        <v>66</v>
      </c>
      <c r="J9" s="19">
        <f>I9/I8</f>
        <v>0.29596412556053814</v>
      </c>
      <c r="K9" s="18">
        <v>15</v>
      </c>
      <c r="L9" s="19">
        <f>K9/K8</f>
        <v>0.375</v>
      </c>
      <c r="M9" s="18">
        <v>18</v>
      </c>
      <c r="N9" s="19">
        <f>M9/M8</f>
        <v>0.29508196721311475</v>
      </c>
      <c r="O9" s="18">
        <v>17</v>
      </c>
      <c r="P9" s="20">
        <f>O9/O8</f>
        <v>0.5</v>
      </c>
      <c r="Q9" s="1170"/>
      <c r="R9" s="1170"/>
      <c r="S9" s="1170"/>
      <c r="T9" s="1170"/>
      <c r="U9" s="1170"/>
      <c r="V9" s="1170"/>
      <c r="W9" s="1170"/>
      <c r="X9" s="1170"/>
      <c r="Y9" s="1170"/>
      <c r="Z9" s="1170"/>
    </row>
    <row r="10" spans="1:26" ht="15.75" customHeight="1">
      <c r="A10" s="1169"/>
      <c r="B10" s="15" t="s">
        <v>15</v>
      </c>
      <c r="C10" s="16">
        <f t="shared" si="2"/>
        <v>889</v>
      </c>
      <c r="D10" s="17">
        <f>C10/C8</f>
        <v>0.74331103678929766</v>
      </c>
      <c r="E10" s="1171">
        <v>466</v>
      </c>
      <c r="F10" s="19">
        <f>E11/E8</f>
        <v>0.8643790849673203</v>
      </c>
      <c r="G10" s="1171">
        <v>181</v>
      </c>
      <c r="H10" s="19">
        <f>G10/G8</f>
        <v>0.80088495575221241</v>
      </c>
      <c r="I10" s="1171">
        <v>157</v>
      </c>
      <c r="J10" s="19">
        <f>I10/I8</f>
        <v>0.70403587443946192</v>
      </c>
      <c r="K10" s="1171">
        <v>25</v>
      </c>
      <c r="L10" s="19">
        <f>K10/K8</f>
        <v>0.625</v>
      </c>
      <c r="M10" s="1171">
        <v>43</v>
      </c>
      <c r="N10" s="19">
        <f>M10/M8</f>
        <v>0.70491803278688525</v>
      </c>
      <c r="O10" s="1171">
        <v>17</v>
      </c>
      <c r="P10" s="20">
        <f>O10/O8</f>
        <v>0.5</v>
      </c>
      <c r="Q10" s="1170"/>
      <c r="R10" s="1170"/>
      <c r="S10" s="1170"/>
      <c r="T10" s="1170"/>
      <c r="U10" s="1170"/>
      <c r="V10" s="1170"/>
      <c r="W10" s="1170"/>
      <c r="X10" s="1170"/>
      <c r="Y10" s="1170"/>
      <c r="Z10" s="1170"/>
    </row>
    <row r="11" spans="1:26" ht="15.75" customHeight="1">
      <c r="A11" s="1169"/>
      <c r="B11" s="15" t="s">
        <v>16</v>
      </c>
      <c r="C11" s="16">
        <f t="shared" si="2"/>
        <v>1077</v>
      </c>
      <c r="D11" s="17">
        <f>C11/C8</f>
        <v>0.90050167224080269</v>
      </c>
      <c r="E11" s="1171">
        <v>529</v>
      </c>
      <c r="F11" s="19">
        <f>E11/E8</f>
        <v>0.8643790849673203</v>
      </c>
      <c r="G11" s="1171">
        <v>214</v>
      </c>
      <c r="H11" s="19">
        <f>G11/G8</f>
        <v>0.94690265486725667</v>
      </c>
      <c r="I11" s="1171">
        <v>209</v>
      </c>
      <c r="J11" s="19">
        <f>I11/I8</f>
        <v>0.93721973094170408</v>
      </c>
      <c r="K11" s="1171">
        <v>36</v>
      </c>
      <c r="L11" s="19">
        <f>K11/K8</f>
        <v>0.9</v>
      </c>
      <c r="M11" s="1171">
        <v>56</v>
      </c>
      <c r="N11" s="19">
        <f>M11/M8</f>
        <v>0.91803278688524592</v>
      </c>
      <c r="O11" s="1171">
        <v>33</v>
      </c>
      <c r="P11" s="20">
        <f>O11/O8</f>
        <v>0.97058823529411764</v>
      </c>
      <c r="Q11" s="1170"/>
      <c r="R11" s="1170"/>
      <c r="S11" s="1170"/>
      <c r="T11" s="1170"/>
      <c r="U11" s="1170"/>
      <c r="V11" s="1170"/>
      <c r="W11" s="1170"/>
      <c r="X11" s="1170"/>
      <c r="Y11" s="1170"/>
      <c r="Z11" s="1170"/>
    </row>
    <row r="12" spans="1:26" ht="15.75" customHeight="1">
      <c r="A12" s="1169"/>
      <c r="B12" s="15" t="s">
        <v>17</v>
      </c>
      <c r="C12" s="16">
        <f t="shared" si="2"/>
        <v>119</v>
      </c>
      <c r="D12" s="17">
        <f>C12/C8</f>
        <v>9.9498327759197328E-2</v>
      </c>
      <c r="E12" s="1171">
        <v>83</v>
      </c>
      <c r="F12" s="19">
        <f>E12/E8</f>
        <v>0.13562091503267973</v>
      </c>
      <c r="G12" s="1171">
        <v>12</v>
      </c>
      <c r="H12" s="19">
        <f>G12/G8</f>
        <v>5.3097345132743362E-2</v>
      </c>
      <c r="I12" s="1171">
        <v>14</v>
      </c>
      <c r="J12" s="19">
        <f>I12/I8</f>
        <v>6.2780269058295965E-2</v>
      </c>
      <c r="K12" s="1171">
        <v>4</v>
      </c>
      <c r="L12" s="19">
        <f>K12/K8</f>
        <v>0.1</v>
      </c>
      <c r="M12" s="1171">
        <v>5</v>
      </c>
      <c r="N12" s="19">
        <f>M12/M8</f>
        <v>8.1967213114754092E-2</v>
      </c>
      <c r="O12" s="1171">
        <v>1</v>
      </c>
      <c r="P12" s="20">
        <f>O12/O8</f>
        <v>2.9411764705882353E-2</v>
      </c>
      <c r="Q12" s="1170"/>
      <c r="R12" s="1170"/>
      <c r="S12" s="1170"/>
      <c r="T12" s="1170"/>
      <c r="U12" s="1170"/>
      <c r="V12" s="1170"/>
      <c r="W12" s="1170"/>
      <c r="X12" s="1170"/>
      <c r="Y12" s="1170"/>
      <c r="Z12" s="1170"/>
    </row>
    <row r="13" spans="1:26" ht="15.75" customHeight="1">
      <c r="A13" s="1169"/>
      <c r="B13" s="15" t="s">
        <v>18</v>
      </c>
      <c r="C13" s="16">
        <f t="shared" si="2"/>
        <v>267</v>
      </c>
      <c r="D13" s="17">
        <f>C13/C8</f>
        <v>0.22324414715719063</v>
      </c>
      <c r="E13" s="21">
        <v>127</v>
      </c>
      <c r="F13" s="19">
        <f>E13/E8</f>
        <v>0.20751633986928106</v>
      </c>
      <c r="G13" s="1171">
        <v>65</v>
      </c>
      <c r="H13" s="19">
        <f>G13/G8</f>
        <v>0.28761061946902655</v>
      </c>
      <c r="I13" s="1171">
        <v>40</v>
      </c>
      <c r="J13" s="19">
        <f>I13/I8</f>
        <v>0.17937219730941703</v>
      </c>
      <c r="K13" s="1171">
        <v>11</v>
      </c>
      <c r="L13" s="19">
        <f>K13/K8</f>
        <v>0.27500000000000002</v>
      </c>
      <c r="M13" s="1171">
        <v>17</v>
      </c>
      <c r="N13" s="19">
        <f>M13/M8</f>
        <v>0.27868852459016391</v>
      </c>
      <c r="O13" s="1171">
        <v>7</v>
      </c>
      <c r="P13" s="20">
        <f>O13/O8</f>
        <v>0.20588235294117646</v>
      </c>
      <c r="Q13" s="1170"/>
      <c r="R13" s="1170"/>
      <c r="S13" s="1170"/>
      <c r="T13" s="1170"/>
      <c r="U13" s="1170"/>
      <c r="V13" s="1170"/>
      <c r="W13" s="1170"/>
      <c r="X13" s="1170"/>
      <c r="Y13" s="1170"/>
      <c r="Z13" s="1170"/>
    </row>
    <row r="14" spans="1:26" ht="15.75" customHeight="1">
      <c r="A14" s="1169"/>
      <c r="B14" s="15" t="s">
        <v>19</v>
      </c>
      <c r="C14" s="16">
        <f t="shared" si="2"/>
        <v>45</v>
      </c>
      <c r="D14" s="17">
        <f>C14/C13</f>
        <v>0.16853932584269662</v>
      </c>
      <c r="E14" s="1171">
        <v>18</v>
      </c>
      <c r="F14" s="19">
        <f>E14/E13</f>
        <v>0.14173228346456693</v>
      </c>
      <c r="G14" s="1171">
        <v>10</v>
      </c>
      <c r="H14" s="19">
        <f>G14/G13</f>
        <v>0.15384615384615385</v>
      </c>
      <c r="I14" s="1171">
        <v>8</v>
      </c>
      <c r="J14" s="19">
        <f>I14/I13</f>
        <v>0.2</v>
      </c>
      <c r="K14" s="1171">
        <v>3</v>
      </c>
      <c r="L14" s="19">
        <f>K14/K13</f>
        <v>0.27272727272727271</v>
      </c>
      <c r="M14" s="1171">
        <v>4</v>
      </c>
      <c r="N14" s="19">
        <f>M14/M13</f>
        <v>0.23529411764705882</v>
      </c>
      <c r="O14" s="1171">
        <v>2</v>
      </c>
      <c r="P14" s="20">
        <f>O14/O13</f>
        <v>0.2857142857142857</v>
      </c>
      <c r="Q14" s="1170"/>
      <c r="R14" s="1170"/>
      <c r="S14" s="1170"/>
      <c r="T14" s="1170"/>
      <c r="U14" s="1170"/>
      <c r="V14" s="1170"/>
      <c r="W14" s="1170"/>
      <c r="X14" s="1170"/>
      <c r="Y14" s="1170"/>
      <c r="Z14" s="1170"/>
    </row>
    <row r="15" spans="1:26" ht="15.75" customHeight="1">
      <c r="A15" s="1169"/>
      <c r="B15" s="15" t="s">
        <v>20</v>
      </c>
      <c r="C15" s="16">
        <f t="shared" si="2"/>
        <v>948</v>
      </c>
      <c r="D15" s="17">
        <f>C15/C8</f>
        <v>0.79264214046822745</v>
      </c>
      <c r="E15" s="1171">
        <v>469</v>
      </c>
      <c r="F15" s="19">
        <f>E15/E8</f>
        <v>0.7663398692810458</v>
      </c>
      <c r="G15" s="1171">
        <v>187</v>
      </c>
      <c r="H15" s="19">
        <f>G15/G8</f>
        <v>0.82743362831858402</v>
      </c>
      <c r="I15" s="1171">
        <v>182</v>
      </c>
      <c r="J15" s="19">
        <f>I15/I8</f>
        <v>0.81614349775784756</v>
      </c>
      <c r="K15" s="1171">
        <v>34</v>
      </c>
      <c r="L15" s="19">
        <f>K15/K8</f>
        <v>0.85</v>
      </c>
      <c r="M15" s="1171">
        <v>50</v>
      </c>
      <c r="N15" s="19">
        <f>M15/M8</f>
        <v>0.81967213114754101</v>
      </c>
      <c r="O15" s="1171">
        <v>26</v>
      </c>
      <c r="P15" s="20">
        <f>O15/O8</f>
        <v>0.76470588235294112</v>
      </c>
      <c r="Q15" s="1170"/>
      <c r="R15" s="1170"/>
      <c r="S15" s="1170"/>
      <c r="T15" s="1170"/>
      <c r="U15" s="1170"/>
      <c r="V15" s="1170"/>
      <c r="W15" s="1170"/>
      <c r="X15" s="1170"/>
      <c r="Y15" s="1170"/>
      <c r="Z15" s="1170"/>
    </row>
    <row r="16" spans="1:26" ht="15.75" customHeight="1">
      <c r="A16" s="1169"/>
      <c r="B16" s="15" t="s">
        <v>21</v>
      </c>
      <c r="C16" s="16">
        <f t="shared" si="2"/>
        <v>248</v>
      </c>
      <c r="D16" s="17">
        <f>C16/C8</f>
        <v>0.20735785953177258</v>
      </c>
      <c r="E16" s="1171">
        <v>143</v>
      </c>
      <c r="F16" s="19">
        <f>E16/E8</f>
        <v>0.23366013071895425</v>
      </c>
      <c r="G16" s="1171">
        <v>39</v>
      </c>
      <c r="H16" s="19">
        <f>G16/G8</f>
        <v>0.17256637168141592</v>
      </c>
      <c r="I16" s="1171">
        <v>41</v>
      </c>
      <c r="J16" s="19">
        <f>I16/I8</f>
        <v>0.18385650224215247</v>
      </c>
      <c r="K16" s="1171">
        <v>6</v>
      </c>
      <c r="L16" s="19">
        <f>K16/K8</f>
        <v>0.15</v>
      </c>
      <c r="M16" s="1171">
        <v>11</v>
      </c>
      <c r="N16" s="19">
        <f>M16/M8</f>
        <v>0.18032786885245902</v>
      </c>
      <c r="O16" s="1171">
        <v>8</v>
      </c>
      <c r="P16" s="20">
        <f>O16/O8</f>
        <v>0.23529411764705882</v>
      </c>
      <c r="Q16" s="1170"/>
      <c r="R16" s="1170"/>
      <c r="S16" s="1170"/>
      <c r="T16" s="1170"/>
      <c r="U16" s="1170"/>
      <c r="V16" s="1170"/>
      <c r="W16" s="1170"/>
      <c r="X16" s="1170"/>
      <c r="Y16" s="1170"/>
      <c r="Z16" s="1170"/>
    </row>
    <row r="17" spans="1:26" ht="15.75" customHeight="1">
      <c r="A17" s="1169"/>
      <c r="B17" s="15" t="s">
        <v>22</v>
      </c>
      <c r="C17" s="16">
        <f t="shared" si="2"/>
        <v>678</v>
      </c>
      <c r="D17" s="17">
        <f>C17/C8</f>
        <v>0.56688963210702337</v>
      </c>
      <c r="E17" s="1171">
        <v>361</v>
      </c>
      <c r="F17" s="19">
        <f>E17/E8</f>
        <v>0.58986928104575165</v>
      </c>
      <c r="G17" s="1171">
        <v>91</v>
      </c>
      <c r="H17" s="19">
        <f>G17/G8</f>
        <v>0.40265486725663718</v>
      </c>
      <c r="I17" s="1171">
        <v>140</v>
      </c>
      <c r="J17" s="19">
        <f>I17/I8</f>
        <v>0.62780269058295968</v>
      </c>
      <c r="K17" s="1171">
        <v>30</v>
      </c>
      <c r="L17" s="19">
        <f>K17/K8</f>
        <v>0.75</v>
      </c>
      <c r="M17" s="1171">
        <v>31</v>
      </c>
      <c r="N17" s="19">
        <f>M17/M8</f>
        <v>0.50819672131147542</v>
      </c>
      <c r="O17" s="1171">
        <v>25</v>
      </c>
      <c r="P17" s="20">
        <f>O17/O8</f>
        <v>0.73529411764705888</v>
      </c>
      <c r="Q17" s="1170"/>
      <c r="R17" s="1170"/>
      <c r="S17" s="1170"/>
      <c r="T17" s="1170"/>
      <c r="U17" s="1170"/>
      <c r="V17" s="1170"/>
      <c r="W17" s="1170"/>
      <c r="X17" s="1170"/>
      <c r="Y17" s="1170"/>
      <c r="Z17" s="1170"/>
    </row>
    <row r="18" spans="1:26" ht="15.75" customHeight="1">
      <c r="A18" s="1169"/>
      <c r="B18" s="15" t="s">
        <v>23</v>
      </c>
      <c r="C18" s="16">
        <f t="shared" si="2"/>
        <v>518</v>
      </c>
      <c r="D18" s="17">
        <f>C18/C8</f>
        <v>0.43311036789297658</v>
      </c>
      <c r="E18" s="1171">
        <v>251</v>
      </c>
      <c r="F18" s="19">
        <f>E18/E8</f>
        <v>0.41013071895424835</v>
      </c>
      <c r="G18" s="1171">
        <v>135</v>
      </c>
      <c r="H18" s="19">
        <f>G18/G8</f>
        <v>0.59734513274336287</v>
      </c>
      <c r="I18" s="1171">
        <v>83</v>
      </c>
      <c r="J18" s="19">
        <f>I18/I8</f>
        <v>0.37219730941704038</v>
      </c>
      <c r="K18" s="1171">
        <v>10</v>
      </c>
      <c r="L18" s="19">
        <f>K18/K8</f>
        <v>0.25</v>
      </c>
      <c r="M18" s="1171">
        <f>M8-M17</f>
        <v>30</v>
      </c>
      <c r="N18" s="19">
        <f>M18/M8</f>
        <v>0.49180327868852458</v>
      </c>
      <c r="O18" s="1171">
        <v>9</v>
      </c>
      <c r="P18" s="20">
        <f>O18/O8</f>
        <v>0.26470588235294118</v>
      </c>
      <c r="Q18" s="1170"/>
      <c r="R18" s="1170"/>
      <c r="S18" s="1170"/>
      <c r="T18" s="1170"/>
      <c r="U18" s="1170"/>
      <c r="V18" s="1170"/>
      <c r="W18" s="1170"/>
      <c r="X18" s="1170"/>
      <c r="Y18" s="1170"/>
      <c r="Z18" s="1170"/>
    </row>
    <row r="19" spans="1:26" ht="15.75" customHeight="1">
      <c r="A19" s="1169"/>
      <c r="B19" s="14" t="s">
        <v>24</v>
      </c>
      <c r="C19" s="10">
        <f t="shared" si="2"/>
        <v>27</v>
      </c>
      <c r="D19" s="11">
        <f t="shared" ref="D19:P19" si="4">SUM(D20:D22)</f>
        <v>1</v>
      </c>
      <c r="E19" s="22">
        <f t="shared" si="4"/>
        <v>4</v>
      </c>
      <c r="F19" s="23">
        <f t="shared" si="4"/>
        <v>1</v>
      </c>
      <c r="G19" s="22">
        <f t="shared" si="4"/>
        <v>3</v>
      </c>
      <c r="H19" s="23">
        <f t="shared" si="4"/>
        <v>1</v>
      </c>
      <c r="I19" s="22">
        <f t="shared" si="4"/>
        <v>14</v>
      </c>
      <c r="J19" s="23">
        <f t="shared" si="4"/>
        <v>1</v>
      </c>
      <c r="K19" s="22">
        <f t="shared" si="4"/>
        <v>1</v>
      </c>
      <c r="L19" s="23">
        <f t="shared" si="4"/>
        <v>0</v>
      </c>
      <c r="M19" s="22">
        <f t="shared" si="4"/>
        <v>1</v>
      </c>
      <c r="N19" s="23">
        <f t="shared" si="4"/>
        <v>1</v>
      </c>
      <c r="O19" s="22">
        <f t="shared" si="4"/>
        <v>4</v>
      </c>
      <c r="P19" s="12">
        <f t="shared" si="4"/>
        <v>1</v>
      </c>
      <c r="Q19" s="1170"/>
      <c r="R19" s="1170"/>
      <c r="S19" s="1170"/>
      <c r="T19" s="1170"/>
      <c r="U19" s="1170"/>
      <c r="V19" s="1170"/>
      <c r="W19" s="1170"/>
      <c r="X19" s="1170"/>
      <c r="Y19" s="1170"/>
      <c r="Z19" s="1170"/>
    </row>
    <row r="20" spans="1:26" ht="15.75" customHeight="1">
      <c r="A20" s="1169"/>
      <c r="B20" s="15" t="s">
        <v>25</v>
      </c>
      <c r="C20" s="16">
        <f t="shared" si="2"/>
        <v>0</v>
      </c>
      <c r="D20" s="17">
        <f>C20/C19</f>
        <v>0</v>
      </c>
      <c r="E20" s="24">
        <v>0</v>
      </c>
      <c r="F20" s="19">
        <f>E20/E19</f>
        <v>0</v>
      </c>
      <c r="G20" s="24">
        <v>0</v>
      </c>
      <c r="H20" s="25">
        <v>0</v>
      </c>
      <c r="I20" s="24">
        <v>0</v>
      </c>
      <c r="J20" s="25">
        <v>0</v>
      </c>
      <c r="K20" s="24">
        <v>0</v>
      </c>
      <c r="L20" s="25">
        <v>0</v>
      </c>
      <c r="M20" s="24">
        <v>0</v>
      </c>
      <c r="N20" s="25">
        <v>0</v>
      </c>
      <c r="O20" s="24">
        <v>0</v>
      </c>
      <c r="P20" s="26">
        <v>0</v>
      </c>
      <c r="Q20" s="1170"/>
      <c r="R20" s="1170"/>
      <c r="S20" s="1170"/>
      <c r="T20" s="1170"/>
      <c r="U20" s="1170"/>
      <c r="V20" s="1170"/>
      <c r="W20" s="1170"/>
      <c r="X20" s="1170"/>
      <c r="Y20" s="1170"/>
      <c r="Z20" s="1170"/>
    </row>
    <row r="21" spans="1:26" ht="15.75" customHeight="1">
      <c r="A21" s="1169"/>
      <c r="B21" s="15" t="s">
        <v>26</v>
      </c>
      <c r="C21" s="16">
        <f t="shared" si="2"/>
        <v>1</v>
      </c>
      <c r="D21" s="17">
        <f>C21/C19</f>
        <v>3.7037037037037035E-2</v>
      </c>
      <c r="E21" s="24">
        <v>0</v>
      </c>
      <c r="F21" s="19">
        <f>E21/E19</f>
        <v>0</v>
      </c>
      <c r="G21" s="24">
        <v>0</v>
      </c>
      <c r="H21" s="19">
        <f>G21/G19</f>
        <v>0</v>
      </c>
      <c r="I21" s="24">
        <v>0</v>
      </c>
      <c r="J21" s="19">
        <f>I21/I19</f>
        <v>0</v>
      </c>
      <c r="K21" s="24">
        <v>1</v>
      </c>
      <c r="L21" s="19" t="s">
        <v>27</v>
      </c>
      <c r="M21" s="24">
        <v>0</v>
      </c>
      <c r="N21" s="19">
        <f>M21/M19</f>
        <v>0</v>
      </c>
      <c r="O21" s="24">
        <v>0</v>
      </c>
      <c r="P21" s="20">
        <f>O21/O19</f>
        <v>0</v>
      </c>
      <c r="Q21" s="1170"/>
      <c r="R21" s="1170"/>
      <c r="S21" s="1170"/>
      <c r="T21" s="1170"/>
      <c r="U21" s="1170"/>
      <c r="V21" s="1170"/>
      <c r="W21" s="1170"/>
      <c r="X21" s="1170"/>
      <c r="Y21" s="1170"/>
      <c r="Z21" s="1170"/>
    </row>
    <row r="22" spans="1:26" ht="15.75" customHeight="1">
      <c r="A22" s="1169"/>
      <c r="B22" s="15" t="s">
        <v>28</v>
      </c>
      <c r="C22" s="16">
        <f t="shared" si="2"/>
        <v>26</v>
      </c>
      <c r="D22" s="17">
        <f>C22/C19</f>
        <v>0.96296296296296291</v>
      </c>
      <c r="E22" s="24">
        <v>4</v>
      </c>
      <c r="F22" s="19">
        <f>E22/E19</f>
        <v>1</v>
      </c>
      <c r="G22" s="24">
        <v>3</v>
      </c>
      <c r="H22" s="19">
        <f>G22/G19</f>
        <v>1</v>
      </c>
      <c r="I22" s="24">
        <v>14</v>
      </c>
      <c r="J22" s="19">
        <f>I22/I19</f>
        <v>1</v>
      </c>
      <c r="K22" s="24">
        <v>0</v>
      </c>
      <c r="L22" s="19">
        <f>K22/K19</f>
        <v>0</v>
      </c>
      <c r="M22" s="24">
        <v>1</v>
      </c>
      <c r="N22" s="19">
        <f>M22/M19</f>
        <v>1</v>
      </c>
      <c r="O22" s="24">
        <v>4</v>
      </c>
      <c r="P22" s="20">
        <f>O22/O19</f>
        <v>1</v>
      </c>
      <c r="Q22" s="1170"/>
      <c r="R22" s="1170"/>
      <c r="S22" s="1170"/>
      <c r="T22" s="1170"/>
      <c r="U22" s="1170"/>
      <c r="V22" s="1170"/>
      <c r="W22" s="1170"/>
      <c r="X22" s="1170"/>
      <c r="Y22" s="1170"/>
      <c r="Z22" s="1170"/>
    </row>
    <row r="23" spans="1:26" ht="15.75" customHeight="1">
      <c r="A23" s="1169"/>
      <c r="B23" s="27" t="s">
        <v>29</v>
      </c>
      <c r="C23" s="10">
        <f t="shared" si="2"/>
        <v>14</v>
      </c>
      <c r="D23" s="28">
        <f t="shared" ref="D23:P23" si="5">SUM(D24:D26)</f>
        <v>1.1705685618729096E-2</v>
      </c>
      <c r="E23" s="22">
        <f t="shared" si="5"/>
        <v>6</v>
      </c>
      <c r="F23" s="28">
        <f t="shared" si="5"/>
        <v>9.8039215686274508E-3</v>
      </c>
      <c r="G23" s="22">
        <f t="shared" si="5"/>
        <v>1</v>
      </c>
      <c r="H23" s="28">
        <f t="shared" si="5"/>
        <v>4.4247787610619468E-3</v>
      </c>
      <c r="I23" s="22">
        <f t="shared" si="5"/>
        <v>4</v>
      </c>
      <c r="J23" s="28">
        <f t="shared" si="5"/>
        <v>1.7937219730941704E-2</v>
      </c>
      <c r="K23" s="22">
        <f t="shared" si="5"/>
        <v>1</v>
      </c>
      <c r="L23" s="28">
        <f t="shared" si="5"/>
        <v>2.5000000000000001E-2</v>
      </c>
      <c r="M23" s="22">
        <f t="shared" si="5"/>
        <v>1</v>
      </c>
      <c r="N23" s="28">
        <f t="shared" si="5"/>
        <v>1.6393442622950821E-2</v>
      </c>
      <c r="O23" s="22">
        <f t="shared" si="5"/>
        <v>1</v>
      </c>
      <c r="P23" s="29">
        <f t="shared" si="5"/>
        <v>2.9411764705882353E-2</v>
      </c>
      <c r="Q23" s="1172"/>
      <c r="R23" s="1172"/>
      <c r="S23" s="1172"/>
      <c r="T23" s="1172"/>
      <c r="U23" s="1172"/>
      <c r="V23" s="1172"/>
      <c r="W23" s="1172"/>
      <c r="X23" s="1172"/>
      <c r="Y23" s="1172"/>
      <c r="Z23" s="1172"/>
    </row>
    <row r="24" spans="1:26" ht="15.75" customHeight="1">
      <c r="A24" s="1169"/>
      <c r="B24" s="30" t="s">
        <v>30</v>
      </c>
      <c r="C24" s="16">
        <f t="shared" si="2"/>
        <v>0</v>
      </c>
      <c r="D24" s="31">
        <f t="shared" ref="D24:D26" si="6">C24/$C$8</f>
        <v>0</v>
      </c>
      <c r="E24" s="24">
        <v>0</v>
      </c>
      <c r="F24" s="32">
        <f t="shared" ref="F24:F26" si="7">E24/$E$8</f>
        <v>0</v>
      </c>
      <c r="G24" s="24">
        <v>0</v>
      </c>
      <c r="H24" s="32">
        <f t="shared" ref="H24:H26" si="8">G24/$G$8</f>
        <v>0</v>
      </c>
      <c r="I24" s="24">
        <v>0</v>
      </c>
      <c r="J24" s="32">
        <f t="shared" ref="J24:J26" si="9">I24/$I$8</f>
        <v>0</v>
      </c>
      <c r="K24" s="24">
        <v>0</v>
      </c>
      <c r="L24" s="32">
        <f t="shared" ref="L24:L26" si="10">K24/$K$8</f>
        <v>0</v>
      </c>
      <c r="M24" s="24">
        <v>0</v>
      </c>
      <c r="N24" s="32">
        <f t="shared" ref="N24:N26" si="11">M24/$M$8</f>
        <v>0</v>
      </c>
      <c r="O24" s="24">
        <v>0</v>
      </c>
      <c r="P24" s="20">
        <f t="shared" ref="P24:P26" si="12">O24/$O$8</f>
        <v>0</v>
      </c>
      <c r="Q24" s="1170"/>
      <c r="R24" s="1170"/>
      <c r="S24" s="1170"/>
      <c r="T24" s="1170"/>
      <c r="U24" s="1170"/>
      <c r="V24" s="1170"/>
      <c r="W24" s="1170"/>
      <c r="X24" s="1170"/>
      <c r="Y24" s="1170"/>
      <c r="Z24" s="1170"/>
    </row>
    <row r="25" spans="1:26" ht="15.75" customHeight="1">
      <c r="A25" s="1169"/>
      <c r="B25" s="30" t="s">
        <v>31</v>
      </c>
      <c r="C25" s="16">
        <f t="shared" si="2"/>
        <v>1</v>
      </c>
      <c r="D25" s="31">
        <f t="shared" si="6"/>
        <v>8.3612040133779263E-4</v>
      </c>
      <c r="E25" s="24">
        <v>1</v>
      </c>
      <c r="F25" s="32">
        <f t="shared" si="7"/>
        <v>1.6339869281045752E-3</v>
      </c>
      <c r="G25" s="24">
        <v>0</v>
      </c>
      <c r="H25" s="32">
        <f t="shared" si="8"/>
        <v>0</v>
      </c>
      <c r="I25" s="24">
        <v>0</v>
      </c>
      <c r="J25" s="32">
        <f t="shared" si="9"/>
        <v>0</v>
      </c>
      <c r="K25" s="24">
        <v>0</v>
      </c>
      <c r="L25" s="32">
        <f t="shared" si="10"/>
        <v>0</v>
      </c>
      <c r="M25" s="24">
        <v>0</v>
      </c>
      <c r="N25" s="32">
        <f t="shared" si="11"/>
        <v>0</v>
      </c>
      <c r="O25" s="24">
        <v>0</v>
      </c>
      <c r="P25" s="20">
        <f t="shared" si="12"/>
        <v>0</v>
      </c>
      <c r="Q25" s="1170"/>
      <c r="R25" s="1170"/>
      <c r="S25" s="1170"/>
      <c r="T25" s="1170"/>
      <c r="U25" s="1170"/>
      <c r="V25" s="1170"/>
      <c r="W25" s="1170"/>
      <c r="X25" s="1170"/>
      <c r="Y25" s="1170"/>
      <c r="Z25" s="1170"/>
    </row>
    <row r="26" spans="1:26" ht="15.75" customHeight="1">
      <c r="A26" s="1169"/>
      <c r="B26" s="30" t="s">
        <v>32</v>
      </c>
      <c r="C26" s="16">
        <f t="shared" si="2"/>
        <v>13</v>
      </c>
      <c r="D26" s="31">
        <f t="shared" si="6"/>
        <v>1.0869565217391304E-2</v>
      </c>
      <c r="E26" s="24">
        <v>5</v>
      </c>
      <c r="F26" s="32">
        <f t="shared" si="7"/>
        <v>8.1699346405228763E-3</v>
      </c>
      <c r="G26" s="24">
        <v>1</v>
      </c>
      <c r="H26" s="32">
        <f t="shared" si="8"/>
        <v>4.4247787610619468E-3</v>
      </c>
      <c r="I26" s="24">
        <v>4</v>
      </c>
      <c r="J26" s="32">
        <f t="shared" si="9"/>
        <v>1.7937219730941704E-2</v>
      </c>
      <c r="K26" s="24">
        <v>1</v>
      </c>
      <c r="L26" s="32">
        <f t="shared" si="10"/>
        <v>2.5000000000000001E-2</v>
      </c>
      <c r="M26" s="24">
        <v>1</v>
      </c>
      <c r="N26" s="32">
        <f t="shared" si="11"/>
        <v>1.6393442622950821E-2</v>
      </c>
      <c r="O26" s="24">
        <v>1</v>
      </c>
      <c r="P26" s="33">
        <f t="shared" si="12"/>
        <v>2.9411764705882353E-2</v>
      </c>
      <c r="Q26" s="1170"/>
      <c r="R26" s="1170"/>
      <c r="S26" s="1170"/>
      <c r="T26" s="1170"/>
      <c r="U26" s="1170"/>
      <c r="V26" s="1170"/>
      <c r="W26" s="1170"/>
      <c r="X26" s="1170"/>
      <c r="Y26" s="1170"/>
      <c r="Z26" s="1170"/>
    </row>
    <row r="27" spans="1:26" ht="15.75" customHeight="1">
      <c r="A27" s="1169"/>
      <c r="B27" s="27" t="s">
        <v>33</v>
      </c>
      <c r="C27" s="10">
        <f t="shared" si="2"/>
        <v>29</v>
      </c>
      <c r="D27" s="34"/>
      <c r="E27" s="22">
        <f t="shared" ref="E27:P27" si="13">SUM(E28:E29)</f>
        <v>16</v>
      </c>
      <c r="F27" s="28">
        <f t="shared" si="13"/>
        <v>0</v>
      </c>
      <c r="G27" s="22">
        <f t="shared" si="13"/>
        <v>1</v>
      </c>
      <c r="H27" s="28">
        <f t="shared" si="13"/>
        <v>0</v>
      </c>
      <c r="I27" s="22">
        <f t="shared" si="13"/>
        <v>7</v>
      </c>
      <c r="J27" s="28">
        <f t="shared" si="13"/>
        <v>0</v>
      </c>
      <c r="K27" s="22">
        <f t="shared" si="13"/>
        <v>0</v>
      </c>
      <c r="L27" s="28">
        <f t="shared" si="13"/>
        <v>0</v>
      </c>
      <c r="M27" s="22">
        <f t="shared" si="13"/>
        <v>3</v>
      </c>
      <c r="N27" s="28">
        <f t="shared" si="13"/>
        <v>0</v>
      </c>
      <c r="O27" s="22">
        <f t="shared" si="13"/>
        <v>2</v>
      </c>
      <c r="P27" s="35">
        <f t="shared" si="13"/>
        <v>0</v>
      </c>
      <c r="Q27" s="2"/>
      <c r="R27" s="2"/>
      <c r="S27" s="2"/>
      <c r="T27" s="2"/>
      <c r="U27" s="2"/>
      <c r="V27" s="2"/>
      <c r="W27" s="2"/>
      <c r="X27" s="2"/>
      <c r="Y27" s="2"/>
      <c r="Z27" s="2"/>
    </row>
    <row r="28" spans="1:26" ht="15.75" customHeight="1">
      <c r="A28" s="1169"/>
      <c r="B28" s="30" t="s">
        <v>34</v>
      </c>
      <c r="C28" s="16">
        <f t="shared" si="2"/>
        <v>28</v>
      </c>
      <c r="D28" s="17"/>
      <c r="E28" s="36">
        <v>15</v>
      </c>
      <c r="F28" s="37"/>
      <c r="G28" s="36">
        <v>1</v>
      </c>
      <c r="H28" s="38"/>
      <c r="I28" s="36">
        <v>7</v>
      </c>
      <c r="J28" s="37"/>
      <c r="K28" s="36">
        <v>0</v>
      </c>
      <c r="L28" s="37"/>
      <c r="M28" s="36">
        <v>3</v>
      </c>
      <c r="N28" s="37"/>
      <c r="O28" s="36">
        <v>2</v>
      </c>
      <c r="P28" s="39"/>
      <c r="Q28" s="2"/>
      <c r="R28" s="2"/>
      <c r="S28" s="2"/>
      <c r="T28" s="2"/>
      <c r="U28" s="2"/>
      <c r="V28" s="2"/>
      <c r="W28" s="2"/>
      <c r="X28" s="2"/>
      <c r="Y28" s="2"/>
      <c r="Z28" s="2"/>
    </row>
    <row r="29" spans="1:26" ht="15.75" customHeight="1">
      <c r="A29" s="1169"/>
      <c r="B29" s="30" t="s">
        <v>35</v>
      </c>
      <c r="C29" s="16">
        <f t="shared" si="2"/>
        <v>1</v>
      </c>
      <c r="D29" s="17"/>
      <c r="E29" s="36">
        <v>1</v>
      </c>
      <c r="F29" s="37"/>
      <c r="G29" s="36">
        <v>0</v>
      </c>
      <c r="H29" s="38"/>
      <c r="I29" s="36">
        <v>0</v>
      </c>
      <c r="J29" s="37"/>
      <c r="K29" s="36">
        <v>0</v>
      </c>
      <c r="L29" s="37"/>
      <c r="M29" s="36">
        <v>0</v>
      </c>
      <c r="N29" s="37"/>
      <c r="O29" s="36">
        <v>0</v>
      </c>
      <c r="P29" s="39"/>
      <c r="Q29" s="2"/>
      <c r="R29" s="2"/>
      <c r="S29" s="2"/>
      <c r="T29" s="2"/>
      <c r="U29" s="2"/>
      <c r="V29" s="2"/>
      <c r="W29" s="2"/>
      <c r="X29" s="2"/>
      <c r="Y29" s="2"/>
      <c r="Z29" s="2"/>
    </row>
    <row r="30" spans="1:26" ht="15.75" customHeight="1">
      <c r="A30" s="1169"/>
      <c r="B30" s="14" t="s">
        <v>36</v>
      </c>
      <c r="C30" s="10">
        <f t="shared" si="2"/>
        <v>413</v>
      </c>
      <c r="D30" s="11">
        <f>C30/C7</f>
        <v>0.19200371920037193</v>
      </c>
      <c r="E30" s="22">
        <f>E31+E32</f>
        <v>340</v>
      </c>
      <c r="F30" s="28">
        <f>E30/C30</f>
        <v>0.82324455205811142</v>
      </c>
      <c r="G30" s="22">
        <f>G31+G32</f>
        <v>0</v>
      </c>
      <c r="H30" s="40">
        <f>G30/C30</f>
        <v>0</v>
      </c>
      <c r="I30" s="22">
        <f>I31+I32</f>
        <v>20</v>
      </c>
      <c r="J30" s="28">
        <f>I30/C30</f>
        <v>4.8426150121065374E-2</v>
      </c>
      <c r="K30" s="22">
        <f>K31+K32</f>
        <v>37</v>
      </c>
      <c r="L30" s="28">
        <f>K30/E30</f>
        <v>0.10882352941176471</v>
      </c>
      <c r="M30" s="22">
        <f>M31+M32</f>
        <v>6</v>
      </c>
      <c r="N30" s="28">
        <f>M30/C30</f>
        <v>1.4527845036319613E-2</v>
      </c>
      <c r="O30" s="22">
        <f>O31+O32</f>
        <v>10</v>
      </c>
      <c r="P30" s="29">
        <f>O30/C30</f>
        <v>2.4213075060532687E-2</v>
      </c>
      <c r="Q30" s="2"/>
      <c r="R30" s="2"/>
      <c r="S30" s="2"/>
      <c r="T30" s="2"/>
      <c r="U30" s="2"/>
      <c r="V30" s="2"/>
      <c r="W30" s="2"/>
      <c r="X30" s="2"/>
      <c r="Y30" s="2"/>
      <c r="Z30" s="2"/>
    </row>
    <row r="31" spans="1:26" ht="15.75" customHeight="1">
      <c r="A31" s="1169"/>
      <c r="B31" s="15" t="s">
        <v>14</v>
      </c>
      <c r="C31" s="16">
        <f t="shared" si="2"/>
        <v>122</v>
      </c>
      <c r="D31" s="17">
        <f>C31/C30</f>
        <v>0.29539951573849876</v>
      </c>
      <c r="E31" s="18">
        <v>97</v>
      </c>
      <c r="F31" s="19">
        <f>E31/E30</f>
        <v>0.28529411764705881</v>
      </c>
      <c r="G31" s="24">
        <v>0</v>
      </c>
      <c r="H31" s="25">
        <v>0</v>
      </c>
      <c r="I31" s="24">
        <v>6</v>
      </c>
      <c r="J31" s="19">
        <f>I31/I30</f>
        <v>0.3</v>
      </c>
      <c r="K31" s="24">
        <v>15</v>
      </c>
      <c r="L31" s="19">
        <f>K31/K30</f>
        <v>0.40540540540540543</v>
      </c>
      <c r="M31" s="24">
        <v>1</v>
      </c>
      <c r="N31" s="19">
        <f>M31/M30</f>
        <v>0.16666666666666666</v>
      </c>
      <c r="O31" s="24">
        <v>3</v>
      </c>
      <c r="P31" s="26">
        <v>0</v>
      </c>
      <c r="Q31" s="2"/>
      <c r="R31" s="2"/>
      <c r="S31" s="2"/>
      <c r="T31" s="2"/>
      <c r="U31" s="2"/>
      <c r="V31" s="2"/>
      <c r="W31" s="2"/>
      <c r="X31" s="2"/>
      <c r="Y31" s="2"/>
      <c r="Z31" s="2"/>
    </row>
    <row r="32" spans="1:26" ht="15.75" customHeight="1">
      <c r="A32" s="1169"/>
      <c r="B32" s="15" t="s">
        <v>15</v>
      </c>
      <c r="C32" s="16">
        <f t="shared" si="2"/>
        <v>291</v>
      </c>
      <c r="D32" s="17">
        <f>C32/C30</f>
        <v>0.70460048426150124</v>
      </c>
      <c r="E32" s="1171">
        <v>243</v>
      </c>
      <c r="F32" s="19">
        <f>E32/E30</f>
        <v>0.71470588235294119</v>
      </c>
      <c r="G32" s="24">
        <v>0</v>
      </c>
      <c r="H32" s="25">
        <v>0</v>
      </c>
      <c r="I32" s="24">
        <v>14</v>
      </c>
      <c r="J32" s="19">
        <f>I32/I30</f>
        <v>0.7</v>
      </c>
      <c r="K32" s="24">
        <v>22</v>
      </c>
      <c r="L32" s="19">
        <f>K32/K30</f>
        <v>0.59459459459459463</v>
      </c>
      <c r="M32" s="24">
        <v>5</v>
      </c>
      <c r="N32" s="19">
        <f>M32/M30</f>
        <v>0.83333333333333337</v>
      </c>
      <c r="O32" s="24">
        <v>7</v>
      </c>
      <c r="P32" s="26">
        <v>0</v>
      </c>
      <c r="Q32" s="2"/>
      <c r="R32" s="2"/>
      <c r="S32" s="2"/>
      <c r="T32" s="2"/>
      <c r="U32" s="2"/>
      <c r="V32" s="2"/>
      <c r="W32" s="2"/>
      <c r="X32" s="2"/>
      <c r="Y32" s="2"/>
      <c r="Z32" s="2"/>
    </row>
    <row r="33" spans="1:26" ht="15.75" customHeight="1">
      <c r="A33" s="1169"/>
      <c r="B33" s="14" t="s">
        <v>37</v>
      </c>
      <c r="C33" s="10">
        <f t="shared" si="2"/>
        <v>542</v>
      </c>
      <c r="D33" s="11">
        <f>C33/C7</f>
        <v>0.25197582519758249</v>
      </c>
      <c r="E33" s="22">
        <f>E34+E35</f>
        <v>52</v>
      </c>
      <c r="F33" s="23">
        <f>E33/C33</f>
        <v>9.5940959409594101E-2</v>
      </c>
      <c r="G33" s="22">
        <f>G34+G35</f>
        <v>490</v>
      </c>
      <c r="H33" s="23">
        <f>G33/C33</f>
        <v>0.90405904059040587</v>
      </c>
      <c r="I33" s="22">
        <f>I34+I35</f>
        <v>0</v>
      </c>
      <c r="J33" s="40">
        <v>0</v>
      </c>
      <c r="K33" s="22">
        <f>K34+K35</f>
        <v>0</v>
      </c>
      <c r="L33" s="23">
        <f>K33/C33</f>
        <v>0</v>
      </c>
      <c r="M33" s="22">
        <f>M34+M35</f>
        <v>0</v>
      </c>
      <c r="N33" s="40">
        <v>0</v>
      </c>
      <c r="O33" s="22">
        <f>O34+O35</f>
        <v>0</v>
      </c>
      <c r="P33" s="41">
        <v>0</v>
      </c>
      <c r="Q33" s="2"/>
      <c r="R33" s="2"/>
      <c r="S33" s="2"/>
      <c r="T33" s="2"/>
      <c r="U33" s="2"/>
      <c r="V33" s="2"/>
      <c r="W33" s="2"/>
      <c r="X33" s="2"/>
      <c r="Y33" s="2"/>
      <c r="Z33" s="2"/>
    </row>
    <row r="34" spans="1:26" ht="15.75" customHeight="1">
      <c r="A34" s="1169"/>
      <c r="B34" s="15" t="s">
        <v>14</v>
      </c>
      <c r="C34" s="16">
        <f t="shared" si="2"/>
        <v>258</v>
      </c>
      <c r="D34" s="17">
        <f>C34/C33</f>
        <v>0.47601476014760147</v>
      </c>
      <c r="E34" s="18">
        <v>6</v>
      </c>
      <c r="F34" s="42">
        <f>E34/E33</f>
        <v>0.11538461538461539</v>
      </c>
      <c r="G34" s="18">
        <v>252</v>
      </c>
      <c r="H34" s="42">
        <f>G34/G33</f>
        <v>0.51428571428571423</v>
      </c>
      <c r="I34" s="43">
        <v>0</v>
      </c>
      <c r="J34" s="44">
        <v>0</v>
      </c>
      <c r="K34" s="43">
        <v>0</v>
      </c>
      <c r="L34" s="44">
        <v>0</v>
      </c>
      <c r="M34" s="43">
        <v>0</v>
      </c>
      <c r="N34" s="44">
        <v>0</v>
      </c>
      <c r="O34" s="43">
        <v>0</v>
      </c>
      <c r="P34" s="26">
        <v>0</v>
      </c>
      <c r="Q34" s="2"/>
      <c r="R34" s="2"/>
      <c r="S34" s="2"/>
      <c r="T34" s="2"/>
      <c r="U34" s="2"/>
      <c r="V34" s="2"/>
      <c r="W34" s="2"/>
      <c r="X34" s="2"/>
      <c r="Y34" s="2"/>
      <c r="Z34" s="2"/>
    </row>
    <row r="35" spans="1:26" ht="15.75" customHeight="1">
      <c r="A35" s="1173"/>
      <c r="B35" s="45" t="s">
        <v>15</v>
      </c>
      <c r="C35" s="46">
        <f t="shared" si="2"/>
        <v>284</v>
      </c>
      <c r="D35" s="47">
        <f>C35/C33</f>
        <v>0.52398523985239853</v>
      </c>
      <c r="E35" s="48">
        <v>46</v>
      </c>
      <c r="F35" s="49">
        <f>E35/E33</f>
        <v>0.88461538461538458</v>
      </c>
      <c r="G35" s="48">
        <v>238</v>
      </c>
      <c r="H35" s="49">
        <f>G35/G33</f>
        <v>0.48571428571428571</v>
      </c>
      <c r="I35" s="48">
        <v>0</v>
      </c>
      <c r="J35" s="50">
        <v>0</v>
      </c>
      <c r="K35" s="48">
        <v>0</v>
      </c>
      <c r="L35" s="50">
        <v>0</v>
      </c>
      <c r="M35" s="48">
        <v>0</v>
      </c>
      <c r="N35" s="50">
        <v>0</v>
      </c>
      <c r="O35" s="48">
        <v>0</v>
      </c>
      <c r="P35" s="51">
        <v>0</v>
      </c>
      <c r="Q35" s="2"/>
      <c r="R35" s="2"/>
      <c r="S35" s="2"/>
      <c r="T35" s="2"/>
      <c r="U35" s="2"/>
      <c r="V35" s="2"/>
      <c r="W35" s="2"/>
      <c r="X35" s="2"/>
      <c r="Y35" s="2"/>
      <c r="Z35" s="2"/>
    </row>
    <row r="36" spans="1:26" ht="15.75" customHeight="1">
      <c r="A36" s="1160"/>
      <c r="B36" s="1161"/>
      <c r="C36" s="1162"/>
      <c r="D36" s="1163"/>
      <c r="E36" s="1164"/>
      <c r="F36" s="1165"/>
      <c r="G36" s="1164"/>
      <c r="H36" s="1165"/>
      <c r="I36" s="1164"/>
      <c r="J36" s="1166"/>
      <c r="K36" s="1164"/>
      <c r="L36" s="1166"/>
      <c r="M36" s="1164"/>
      <c r="N36" s="1166"/>
      <c r="O36" s="1164"/>
      <c r="P36" s="1167"/>
      <c r="Q36" s="2"/>
      <c r="R36" s="2"/>
      <c r="S36" s="2"/>
      <c r="T36" s="2"/>
      <c r="U36" s="2"/>
      <c r="V36" s="2"/>
      <c r="W36" s="2"/>
      <c r="X36" s="2"/>
      <c r="Y36" s="2"/>
      <c r="Z36" s="2"/>
    </row>
    <row r="37" spans="1:26" ht="15.75" customHeight="1">
      <c r="A37" s="1156" t="s">
        <v>11</v>
      </c>
      <c r="B37" s="1157"/>
      <c r="C37" s="1158">
        <f>C39-C8</f>
        <v>12</v>
      </c>
      <c r="D37" s="1159">
        <f>C37/C8</f>
        <v>1.0033444816053512E-2</v>
      </c>
      <c r="E37" s="1158">
        <f>E39-E8</f>
        <v>9</v>
      </c>
      <c r="F37" s="1159">
        <f>E37/E8</f>
        <v>1.4705882352941176E-2</v>
      </c>
      <c r="G37" s="1158">
        <f>G39-G8</f>
        <v>1</v>
      </c>
      <c r="H37" s="1159">
        <f>G37/G8</f>
        <v>4.4247787610619468E-3</v>
      </c>
      <c r="I37" s="1158">
        <f>I39-I8</f>
        <v>3</v>
      </c>
      <c r="J37" s="1159">
        <f>I37/I8</f>
        <v>1.3452914798206279E-2</v>
      </c>
      <c r="K37" s="1158">
        <f>K39-K8</f>
        <v>0</v>
      </c>
      <c r="L37" s="1159">
        <f>K37/K8</f>
        <v>0</v>
      </c>
      <c r="M37" s="1158">
        <f>M39-M8</f>
        <v>-1</v>
      </c>
      <c r="N37" s="1159">
        <f>M37/M8</f>
        <v>-1.6393442622950821E-2</v>
      </c>
      <c r="O37" s="1158">
        <f>O39-O8</f>
        <v>0</v>
      </c>
      <c r="P37" s="1174">
        <f>O37/O8</f>
        <v>0</v>
      </c>
      <c r="Q37" s="2"/>
      <c r="R37" s="2"/>
      <c r="S37" s="2"/>
      <c r="T37" s="2"/>
      <c r="U37" s="2"/>
      <c r="V37" s="2"/>
      <c r="W37" s="2"/>
      <c r="X37" s="2"/>
      <c r="Y37" s="2"/>
      <c r="Z37" s="2"/>
    </row>
    <row r="38" spans="1:26" ht="15.75" customHeight="1">
      <c r="A38" s="1168">
        <v>45689</v>
      </c>
      <c r="B38" s="13" t="s">
        <v>12</v>
      </c>
      <c r="C38" s="71">
        <f t="shared" ref="C38:D38" si="14">SUM(E38,G38,I38,K38,M38,O38)</f>
        <v>2133</v>
      </c>
      <c r="D38" s="72">
        <f t="shared" si="14"/>
        <v>0.99983130209283488</v>
      </c>
      <c r="E38" s="71">
        <f>SUM(E39,E61,E64)</f>
        <v>997</v>
      </c>
      <c r="F38" s="72">
        <f>E38/C38</f>
        <v>0.46741678387248009</v>
      </c>
      <c r="G38" s="71">
        <f>SUM(G39,G61,G64)</f>
        <v>703</v>
      </c>
      <c r="H38" s="72">
        <f t="shared" ref="H38:H39" si="15">G38/C38</f>
        <v>0.32958274730426629</v>
      </c>
      <c r="I38" s="71">
        <f>SUM(I39,I61,I64)</f>
        <v>248</v>
      </c>
      <c r="J38" s="72">
        <f t="shared" ref="J38:J39" si="16">I38/C38</f>
        <v>0.11626816690107829</v>
      </c>
      <c r="K38" s="71">
        <f>SUM(K39,K61,K64)</f>
        <v>76</v>
      </c>
      <c r="L38" s="72">
        <f t="shared" ref="L38:L39" si="17">K38/C38</f>
        <v>3.5630567276136893E-2</v>
      </c>
      <c r="M38" s="71">
        <f>SUM(M39,M61,M64)</f>
        <v>66</v>
      </c>
      <c r="N38" s="72">
        <f t="shared" ref="N38:N39" si="18">M38/C38</f>
        <v>3.0942334739803096E-2</v>
      </c>
      <c r="O38" s="71">
        <f>SUM(O39,O61,O64)</f>
        <v>43</v>
      </c>
      <c r="P38" s="1175">
        <f>O38/C$7</f>
        <v>1.9990701999070201E-2</v>
      </c>
      <c r="Q38" s="2"/>
      <c r="R38" s="2"/>
      <c r="S38" s="2"/>
      <c r="T38" s="2"/>
      <c r="U38" s="2"/>
      <c r="V38" s="2"/>
      <c r="W38" s="2"/>
      <c r="X38" s="2"/>
      <c r="Y38" s="2"/>
      <c r="Z38" s="2"/>
    </row>
    <row r="39" spans="1:26" ht="15.75" customHeight="1">
      <c r="A39" s="1169"/>
      <c r="B39" s="14" t="s">
        <v>13</v>
      </c>
      <c r="C39" s="10">
        <f t="shared" ref="C39:C66" si="19">SUM(E39,G39,I39,K39,M39,O39)</f>
        <v>1208</v>
      </c>
      <c r="D39" s="11">
        <f t="shared" ref="D39:D40" si="20">C39/C38</f>
        <v>0.56633849038912332</v>
      </c>
      <c r="E39" s="10">
        <f>E40+E41</f>
        <v>621</v>
      </c>
      <c r="F39" s="11">
        <f>E39/E38</f>
        <v>0.6228686058174524</v>
      </c>
      <c r="G39" s="10">
        <f>G40+G41</f>
        <v>227</v>
      </c>
      <c r="H39" s="11">
        <f t="shared" si="15"/>
        <v>0.1879139072847682</v>
      </c>
      <c r="I39" s="10">
        <f>I40+I41</f>
        <v>226</v>
      </c>
      <c r="J39" s="11">
        <f t="shared" si="16"/>
        <v>0.1870860927152318</v>
      </c>
      <c r="K39" s="10">
        <f>K40+K41</f>
        <v>40</v>
      </c>
      <c r="L39" s="11">
        <f t="shared" si="17"/>
        <v>3.3112582781456956E-2</v>
      </c>
      <c r="M39" s="10">
        <f>M40+M41</f>
        <v>60</v>
      </c>
      <c r="N39" s="11">
        <f t="shared" si="18"/>
        <v>4.9668874172185427E-2</v>
      </c>
      <c r="O39" s="10">
        <f>O40+O41</f>
        <v>34</v>
      </c>
      <c r="P39" s="12">
        <f>O39/C39</f>
        <v>2.8145695364238412E-2</v>
      </c>
      <c r="Q39" s="1170"/>
      <c r="R39" s="1170"/>
      <c r="S39" s="1170"/>
      <c r="T39" s="1170"/>
      <c r="U39" s="1170"/>
      <c r="V39" s="1170"/>
      <c r="W39" s="1170"/>
      <c r="X39" s="1170"/>
      <c r="Y39" s="1170"/>
      <c r="Z39" s="1170"/>
    </row>
    <row r="40" spans="1:26" ht="15.75" customHeight="1">
      <c r="A40" s="1169"/>
      <c r="B40" s="15" t="s">
        <v>14</v>
      </c>
      <c r="C40" s="16">
        <f t="shared" si="19"/>
        <v>310</v>
      </c>
      <c r="D40" s="17">
        <f t="shared" si="20"/>
        <v>0.25662251655629137</v>
      </c>
      <c r="E40" s="24">
        <v>147</v>
      </c>
      <c r="F40" s="19">
        <f t="shared" ref="F40:F44" si="21">E40/$E$39</f>
        <v>0.23671497584541062</v>
      </c>
      <c r="G40" s="24">
        <v>45</v>
      </c>
      <c r="H40" s="19">
        <f>G40/G39</f>
        <v>0.19823788546255505</v>
      </c>
      <c r="I40" s="24">
        <v>68</v>
      </c>
      <c r="J40" s="19">
        <f>I40/I39</f>
        <v>0.30088495575221241</v>
      </c>
      <c r="K40" s="24">
        <v>14</v>
      </c>
      <c r="L40" s="19">
        <f>K40/K39</f>
        <v>0.35</v>
      </c>
      <c r="M40" s="18">
        <v>18</v>
      </c>
      <c r="N40" s="19">
        <f>M40/M39</f>
        <v>0.3</v>
      </c>
      <c r="O40" s="24">
        <v>18</v>
      </c>
      <c r="P40" s="20">
        <f>O40/O39</f>
        <v>0.52941176470588236</v>
      </c>
      <c r="Q40" s="1170"/>
      <c r="R40" s="1170"/>
      <c r="S40" s="1170"/>
      <c r="T40" s="1170"/>
      <c r="U40" s="1170"/>
      <c r="V40" s="1170"/>
      <c r="W40" s="1170"/>
      <c r="X40" s="1170"/>
      <c r="Y40" s="1170"/>
      <c r="Z40" s="1170"/>
    </row>
    <row r="41" spans="1:26" ht="15.75" customHeight="1">
      <c r="A41" s="1169"/>
      <c r="B41" s="15" t="s">
        <v>15</v>
      </c>
      <c r="C41" s="16">
        <f t="shared" si="19"/>
        <v>898</v>
      </c>
      <c r="D41" s="17">
        <f>C41/C39</f>
        <v>0.74337748344370858</v>
      </c>
      <c r="E41" s="24">
        <v>474</v>
      </c>
      <c r="F41" s="19">
        <f t="shared" si="21"/>
        <v>0.76328502415458932</v>
      </c>
      <c r="G41" s="24">
        <v>182</v>
      </c>
      <c r="H41" s="19">
        <f>G41/G39</f>
        <v>0.80176211453744495</v>
      </c>
      <c r="I41" s="24">
        <v>158</v>
      </c>
      <c r="J41" s="19">
        <f>I41/I39</f>
        <v>0.69911504424778759</v>
      </c>
      <c r="K41" s="24">
        <v>26</v>
      </c>
      <c r="L41" s="19">
        <f>K41/K39</f>
        <v>0.65</v>
      </c>
      <c r="M41" s="1171">
        <v>42</v>
      </c>
      <c r="N41" s="19">
        <f>M41/M39</f>
        <v>0.7</v>
      </c>
      <c r="O41" s="24">
        <v>16</v>
      </c>
      <c r="P41" s="20">
        <f>O41/O39</f>
        <v>0.47058823529411764</v>
      </c>
      <c r="Q41" s="1170"/>
      <c r="R41" s="1170"/>
      <c r="S41" s="1170"/>
      <c r="T41" s="1170"/>
      <c r="U41" s="1170"/>
      <c r="V41" s="1170"/>
      <c r="W41" s="1170"/>
      <c r="X41" s="1170"/>
      <c r="Y41" s="1170"/>
      <c r="Z41" s="1170"/>
    </row>
    <row r="42" spans="1:26" ht="15.75" customHeight="1">
      <c r="A42" s="1169"/>
      <c r="B42" s="15" t="s">
        <v>16</v>
      </c>
      <c r="C42" s="16">
        <f t="shared" si="19"/>
        <v>1085</v>
      </c>
      <c r="D42" s="17">
        <f>C42/C39</f>
        <v>0.89817880794701987</v>
      </c>
      <c r="E42" s="24">
        <v>536</v>
      </c>
      <c r="F42" s="19">
        <f t="shared" si="21"/>
        <v>0.86312399355877611</v>
      </c>
      <c r="G42" s="24">
        <v>215</v>
      </c>
      <c r="H42" s="19">
        <f>G42/G39</f>
        <v>0.94713656387665202</v>
      </c>
      <c r="I42" s="24">
        <v>211</v>
      </c>
      <c r="J42" s="19">
        <f>I42/I39</f>
        <v>0.9336283185840708</v>
      </c>
      <c r="K42" s="24">
        <v>35</v>
      </c>
      <c r="L42" s="19">
        <f>K42/K39</f>
        <v>0.875</v>
      </c>
      <c r="M42" s="1171">
        <v>55</v>
      </c>
      <c r="N42" s="19">
        <f>M42/M39</f>
        <v>0.91666666666666663</v>
      </c>
      <c r="O42" s="24">
        <v>33</v>
      </c>
      <c r="P42" s="20">
        <f>O42/O39</f>
        <v>0.97058823529411764</v>
      </c>
      <c r="Q42" s="1170"/>
      <c r="R42" s="1170"/>
      <c r="S42" s="1170"/>
      <c r="T42" s="1170"/>
      <c r="U42" s="1170"/>
      <c r="V42" s="1170"/>
      <c r="W42" s="1170"/>
      <c r="X42" s="1170"/>
      <c r="Y42" s="1170"/>
      <c r="Z42" s="1170"/>
    </row>
    <row r="43" spans="1:26" ht="15.75" customHeight="1">
      <c r="A43" s="1169"/>
      <c r="B43" s="15" t="s">
        <v>17</v>
      </c>
      <c r="C43" s="16">
        <f t="shared" si="19"/>
        <v>123</v>
      </c>
      <c r="D43" s="17">
        <f>C43/C39</f>
        <v>0.10182119205298014</v>
      </c>
      <c r="E43" s="24">
        <v>85</v>
      </c>
      <c r="F43" s="19">
        <f t="shared" si="21"/>
        <v>0.13687600644122383</v>
      </c>
      <c r="G43" s="24">
        <v>12</v>
      </c>
      <c r="H43" s="19">
        <f>G43/G39</f>
        <v>5.2863436123348019E-2</v>
      </c>
      <c r="I43" s="24">
        <v>15</v>
      </c>
      <c r="J43" s="19">
        <f>I43/I39</f>
        <v>6.637168141592921E-2</v>
      </c>
      <c r="K43" s="24">
        <v>5</v>
      </c>
      <c r="L43" s="19">
        <f>K43/K39</f>
        <v>0.125</v>
      </c>
      <c r="M43" s="1171">
        <v>5</v>
      </c>
      <c r="N43" s="19">
        <f>M43/M39</f>
        <v>8.3333333333333329E-2</v>
      </c>
      <c r="O43" s="24">
        <v>1</v>
      </c>
      <c r="P43" s="20">
        <f>O43/O39</f>
        <v>2.9411764705882353E-2</v>
      </c>
      <c r="Q43" s="1170"/>
      <c r="R43" s="1170"/>
      <c r="S43" s="1170"/>
      <c r="T43" s="1170"/>
      <c r="U43" s="1170"/>
      <c r="V43" s="1170"/>
      <c r="W43" s="1170"/>
      <c r="X43" s="1170"/>
      <c r="Y43" s="1170"/>
      <c r="Z43" s="1170"/>
    </row>
    <row r="44" spans="1:26" ht="15.75" customHeight="1">
      <c r="A44" s="1169"/>
      <c r="B44" s="15" t="s">
        <v>18</v>
      </c>
      <c r="C44" s="16">
        <f t="shared" si="19"/>
        <v>266</v>
      </c>
      <c r="D44" s="17">
        <f>C44/C39</f>
        <v>0.22019867549668873</v>
      </c>
      <c r="E44" s="24">
        <v>126</v>
      </c>
      <c r="F44" s="19">
        <f t="shared" si="21"/>
        <v>0.20289855072463769</v>
      </c>
      <c r="G44" s="24">
        <v>64</v>
      </c>
      <c r="H44" s="19">
        <f>G44/G39</f>
        <v>0.28193832599118945</v>
      </c>
      <c r="I44" s="24">
        <v>41</v>
      </c>
      <c r="J44" s="19">
        <f>I44/I39</f>
        <v>0.18141592920353983</v>
      </c>
      <c r="K44" s="24">
        <v>12</v>
      </c>
      <c r="L44" s="19">
        <f>K44/K39</f>
        <v>0.3</v>
      </c>
      <c r="M44" s="1171">
        <v>16</v>
      </c>
      <c r="N44" s="19">
        <f>M44/M39</f>
        <v>0.26666666666666666</v>
      </c>
      <c r="O44" s="24">
        <v>7</v>
      </c>
      <c r="P44" s="20">
        <f>O44/O39</f>
        <v>0.20588235294117646</v>
      </c>
      <c r="Q44" s="1170"/>
      <c r="R44" s="1170"/>
      <c r="S44" s="1170"/>
      <c r="T44" s="1170"/>
      <c r="U44" s="1170"/>
      <c r="V44" s="1170"/>
      <c r="W44" s="1170"/>
      <c r="X44" s="1170"/>
      <c r="Y44" s="1170"/>
      <c r="Z44" s="1170"/>
    </row>
    <row r="45" spans="1:26" ht="15.75" customHeight="1">
      <c r="A45" s="1169"/>
      <c r="B45" s="15" t="s">
        <v>19</v>
      </c>
      <c r="C45" s="16">
        <f t="shared" si="19"/>
        <v>44</v>
      </c>
      <c r="D45" s="17">
        <f>C45/C44</f>
        <v>0.16541353383458646</v>
      </c>
      <c r="E45" s="24">
        <v>18</v>
      </c>
      <c r="F45" s="19">
        <f>E45/E44</f>
        <v>0.14285714285714285</v>
      </c>
      <c r="G45" s="24">
        <v>9</v>
      </c>
      <c r="H45" s="19">
        <f>G45/G44</f>
        <v>0.140625</v>
      </c>
      <c r="I45" s="24">
        <v>8</v>
      </c>
      <c r="J45" s="19">
        <f>I45/I44</f>
        <v>0.1951219512195122</v>
      </c>
      <c r="K45" s="24">
        <v>3</v>
      </c>
      <c r="L45" s="19">
        <f>K45/K44</f>
        <v>0.25</v>
      </c>
      <c r="M45" s="1171">
        <v>4</v>
      </c>
      <c r="N45" s="19">
        <f>M45/M44</f>
        <v>0.25</v>
      </c>
      <c r="O45" s="24">
        <v>2</v>
      </c>
      <c r="P45" s="20">
        <f>O45/O44</f>
        <v>0.2857142857142857</v>
      </c>
      <c r="Q45" s="1170"/>
      <c r="R45" s="1170"/>
      <c r="S45" s="1170"/>
      <c r="T45" s="1170"/>
      <c r="U45" s="1170"/>
      <c r="V45" s="1170"/>
      <c r="W45" s="1170"/>
      <c r="X45" s="1170"/>
      <c r="Y45" s="1170"/>
      <c r="Z45" s="1170"/>
    </row>
    <row r="46" spans="1:26" ht="15.75" customHeight="1">
      <c r="A46" s="1169"/>
      <c r="B46" s="15" t="s">
        <v>20</v>
      </c>
      <c r="C46" s="16">
        <f t="shared" si="19"/>
        <v>959</v>
      </c>
      <c r="D46" s="17">
        <f>C46/C39</f>
        <v>0.79387417218543044</v>
      </c>
      <c r="E46" s="24">
        <v>478</v>
      </c>
      <c r="F46" s="19">
        <f>E46/E39</f>
        <v>0.76972624798711753</v>
      </c>
      <c r="G46" s="24">
        <v>186</v>
      </c>
      <c r="H46" s="19">
        <f>G46/G39</f>
        <v>0.81938325991189431</v>
      </c>
      <c r="I46" s="24">
        <v>186</v>
      </c>
      <c r="J46" s="19">
        <f>I46/I39</f>
        <v>0.82300884955752207</v>
      </c>
      <c r="K46" s="24">
        <v>34</v>
      </c>
      <c r="L46" s="19">
        <f>K46/K39</f>
        <v>0.85</v>
      </c>
      <c r="M46" s="1171">
        <v>49</v>
      </c>
      <c r="N46" s="19">
        <f>M46/M39</f>
        <v>0.81666666666666665</v>
      </c>
      <c r="O46" s="24">
        <v>26</v>
      </c>
      <c r="P46" s="20">
        <f>O46/O39</f>
        <v>0.76470588235294112</v>
      </c>
      <c r="Q46" s="1170"/>
      <c r="R46" s="1170"/>
      <c r="S46" s="1170"/>
      <c r="T46" s="1170"/>
      <c r="U46" s="1170"/>
      <c r="V46" s="1170"/>
      <c r="W46" s="1170"/>
      <c r="X46" s="1170"/>
      <c r="Y46" s="1170"/>
      <c r="Z46" s="1170"/>
    </row>
    <row r="47" spans="1:26" ht="15.75" customHeight="1">
      <c r="A47" s="1169"/>
      <c r="B47" s="15" t="s">
        <v>21</v>
      </c>
      <c r="C47" s="16">
        <f t="shared" si="19"/>
        <v>249</v>
      </c>
      <c r="D47" s="17">
        <f>C47/C39</f>
        <v>0.20612582781456953</v>
      </c>
      <c r="E47" s="24">
        <v>143</v>
      </c>
      <c r="F47" s="19">
        <f>E47/E39</f>
        <v>0.23027375201288244</v>
      </c>
      <c r="G47" s="24">
        <v>41</v>
      </c>
      <c r="H47" s="19">
        <f>G47/G39</f>
        <v>0.18061674008810572</v>
      </c>
      <c r="I47" s="24">
        <v>40</v>
      </c>
      <c r="J47" s="19">
        <f>I47/I39</f>
        <v>0.17699115044247787</v>
      </c>
      <c r="K47" s="24">
        <v>6</v>
      </c>
      <c r="L47" s="19">
        <f>K47/K39</f>
        <v>0.15</v>
      </c>
      <c r="M47" s="1171">
        <v>11</v>
      </c>
      <c r="N47" s="19">
        <f>M47/M39</f>
        <v>0.18333333333333332</v>
      </c>
      <c r="O47" s="24">
        <v>8</v>
      </c>
      <c r="P47" s="20">
        <f>O47/O39</f>
        <v>0.23529411764705882</v>
      </c>
      <c r="Q47" s="1170"/>
      <c r="R47" s="1170"/>
      <c r="S47" s="1170"/>
      <c r="T47" s="1170"/>
      <c r="U47" s="1170"/>
      <c r="V47" s="1170"/>
      <c r="W47" s="1170"/>
      <c r="X47" s="1170"/>
      <c r="Y47" s="1170"/>
      <c r="Z47" s="1170"/>
    </row>
    <row r="48" spans="1:26" ht="15.75" customHeight="1">
      <c r="A48" s="1169"/>
      <c r="B48" s="15" t="s">
        <v>22</v>
      </c>
      <c r="C48" s="16">
        <f t="shared" si="19"/>
        <v>691</v>
      </c>
      <c r="D48" s="17">
        <f>C48/C39</f>
        <v>0.57201986754966883</v>
      </c>
      <c r="E48" s="24">
        <v>369</v>
      </c>
      <c r="F48" s="19">
        <f>E48/E39</f>
        <v>0.59420289855072461</v>
      </c>
      <c r="G48" s="24">
        <v>93</v>
      </c>
      <c r="H48" s="19">
        <f>G48/G39</f>
        <v>0.40969162995594716</v>
      </c>
      <c r="I48" s="24">
        <v>143</v>
      </c>
      <c r="J48" s="19">
        <f>I48/I39</f>
        <v>0.63274336283185839</v>
      </c>
      <c r="K48" s="24">
        <v>30</v>
      </c>
      <c r="L48" s="19">
        <f>K48/K39</f>
        <v>0.75</v>
      </c>
      <c r="M48" s="1171">
        <v>31</v>
      </c>
      <c r="N48" s="19">
        <f>M48/M39</f>
        <v>0.51666666666666672</v>
      </c>
      <c r="O48" s="24">
        <v>25</v>
      </c>
      <c r="P48" s="20">
        <f>O48/O39</f>
        <v>0.73529411764705888</v>
      </c>
      <c r="Q48" s="1170"/>
      <c r="R48" s="1170"/>
      <c r="S48" s="1170"/>
      <c r="T48" s="1170"/>
      <c r="U48" s="1170"/>
      <c r="V48" s="1170"/>
      <c r="W48" s="1170"/>
      <c r="X48" s="1170"/>
      <c r="Y48" s="1170"/>
      <c r="Z48" s="1170"/>
    </row>
    <row r="49" spans="1:26" ht="15.75" customHeight="1">
      <c r="A49" s="1169"/>
      <c r="B49" s="15" t="s">
        <v>23</v>
      </c>
      <c r="C49" s="16">
        <f t="shared" si="19"/>
        <v>517</v>
      </c>
      <c r="D49" s="17">
        <f>C49/C39</f>
        <v>0.42798013245033112</v>
      </c>
      <c r="E49" s="24">
        <v>252</v>
      </c>
      <c r="F49" s="19">
        <f>E49/E39</f>
        <v>0.40579710144927539</v>
      </c>
      <c r="G49" s="24">
        <v>134</v>
      </c>
      <c r="H49" s="19">
        <f>G49/G39</f>
        <v>0.5903083700440529</v>
      </c>
      <c r="I49" s="24">
        <v>83</v>
      </c>
      <c r="J49" s="19">
        <f>I49/I39</f>
        <v>0.36725663716814161</v>
      </c>
      <c r="K49" s="24">
        <v>10</v>
      </c>
      <c r="L49" s="19">
        <f>K49/K39</f>
        <v>0.25</v>
      </c>
      <c r="M49" s="1171">
        <f>M39-M48</f>
        <v>29</v>
      </c>
      <c r="N49" s="19">
        <f>M49/M39</f>
        <v>0.48333333333333334</v>
      </c>
      <c r="O49" s="24">
        <v>9</v>
      </c>
      <c r="P49" s="20">
        <f>O49/O39</f>
        <v>0.26470588235294118</v>
      </c>
      <c r="Q49" s="1170"/>
      <c r="R49" s="1170"/>
      <c r="S49" s="1170"/>
      <c r="T49" s="1170"/>
      <c r="U49" s="1170"/>
      <c r="V49" s="1170"/>
      <c r="W49" s="1170"/>
      <c r="X49" s="1170"/>
      <c r="Y49" s="1170"/>
      <c r="Z49" s="1170"/>
    </row>
    <row r="50" spans="1:26" ht="15.75" customHeight="1">
      <c r="A50" s="1169"/>
      <c r="B50" s="14" t="s">
        <v>24</v>
      </c>
      <c r="C50" s="10">
        <f t="shared" si="19"/>
        <v>22</v>
      </c>
      <c r="D50" s="11">
        <f t="shared" ref="D50:P50" si="22">SUM(D51:D53)</f>
        <v>1</v>
      </c>
      <c r="E50" s="22">
        <f t="shared" si="22"/>
        <v>12</v>
      </c>
      <c r="F50" s="23">
        <f t="shared" si="22"/>
        <v>1</v>
      </c>
      <c r="G50" s="22">
        <f t="shared" si="22"/>
        <v>2</v>
      </c>
      <c r="H50" s="23">
        <f t="shared" si="22"/>
        <v>1</v>
      </c>
      <c r="I50" s="22">
        <f t="shared" si="22"/>
        <v>6</v>
      </c>
      <c r="J50" s="23">
        <f t="shared" si="22"/>
        <v>1</v>
      </c>
      <c r="K50" s="22">
        <f t="shared" si="22"/>
        <v>1</v>
      </c>
      <c r="L50" s="23">
        <f t="shared" si="22"/>
        <v>0</v>
      </c>
      <c r="M50" s="22">
        <f t="shared" si="22"/>
        <v>0</v>
      </c>
      <c r="N50" s="23">
        <f t="shared" si="22"/>
        <v>0</v>
      </c>
      <c r="O50" s="22">
        <f t="shared" si="22"/>
        <v>1</v>
      </c>
      <c r="P50" s="12">
        <f t="shared" si="22"/>
        <v>1</v>
      </c>
      <c r="Q50" s="1170"/>
      <c r="R50" s="1170"/>
      <c r="S50" s="1170"/>
      <c r="T50" s="1170"/>
      <c r="U50" s="1170"/>
      <c r="V50" s="1170"/>
      <c r="W50" s="1170"/>
      <c r="X50" s="1170"/>
      <c r="Y50" s="1170"/>
      <c r="Z50" s="1170"/>
    </row>
    <row r="51" spans="1:26" ht="15.75" customHeight="1">
      <c r="A51" s="1169"/>
      <c r="B51" s="15" t="s">
        <v>25</v>
      </c>
      <c r="C51" s="16">
        <f t="shared" si="19"/>
        <v>1</v>
      </c>
      <c r="D51" s="17">
        <f>C51/C50</f>
        <v>4.5454545454545456E-2</v>
      </c>
      <c r="E51" s="24">
        <v>1</v>
      </c>
      <c r="F51" s="19">
        <f>E51/E50</f>
        <v>8.3333333333333329E-2</v>
      </c>
      <c r="G51" s="24">
        <v>0</v>
      </c>
      <c r="H51" s="25">
        <v>0</v>
      </c>
      <c r="I51" s="24">
        <v>0</v>
      </c>
      <c r="J51" s="25">
        <v>0</v>
      </c>
      <c r="K51" s="24">
        <v>0</v>
      </c>
      <c r="L51" s="25">
        <v>0</v>
      </c>
      <c r="M51" s="24">
        <v>0</v>
      </c>
      <c r="N51" s="32">
        <f t="shared" ref="N51:N53" si="23">M51/$M$70</f>
        <v>0</v>
      </c>
      <c r="O51" s="24">
        <v>0</v>
      </c>
      <c r="P51" s="26">
        <v>0</v>
      </c>
      <c r="Q51" s="1170"/>
      <c r="R51" s="1170"/>
      <c r="S51" s="1170"/>
      <c r="T51" s="1170"/>
      <c r="U51" s="1170"/>
      <c r="V51" s="1170"/>
      <c r="W51" s="1170"/>
      <c r="X51" s="1170"/>
      <c r="Y51" s="1170"/>
      <c r="Z51" s="1170"/>
    </row>
    <row r="52" spans="1:26" ht="15.75" customHeight="1">
      <c r="A52" s="1169"/>
      <c r="B52" s="15" t="s">
        <v>26</v>
      </c>
      <c r="C52" s="16">
        <f t="shared" si="19"/>
        <v>2</v>
      </c>
      <c r="D52" s="17">
        <f>C52/C50</f>
        <v>9.0909090909090912E-2</v>
      </c>
      <c r="E52" s="24">
        <v>0</v>
      </c>
      <c r="F52" s="19">
        <f>E52/E50</f>
        <v>0</v>
      </c>
      <c r="G52" s="24">
        <v>0</v>
      </c>
      <c r="H52" s="19">
        <f>G52/G50</f>
        <v>0</v>
      </c>
      <c r="I52" s="24">
        <v>1</v>
      </c>
      <c r="J52" s="19">
        <f>I52/I50</f>
        <v>0.16666666666666666</v>
      </c>
      <c r="K52" s="24">
        <v>1</v>
      </c>
      <c r="L52" s="19" t="s">
        <v>27</v>
      </c>
      <c r="M52" s="24">
        <v>0</v>
      </c>
      <c r="N52" s="32">
        <f t="shared" si="23"/>
        <v>0</v>
      </c>
      <c r="O52" s="24">
        <v>0</v>
      </c>
      <c r="P52" s="20">
        <f>O52/O50</f>
        <v>0</v>
      </c>
      <c r="Q52" s="1170"/>
      <c r="R52" s="1170"/>
      <c r="S52" s="1170"/>
      <c r="T52" s="1170"/>
      <c r="U52" s="1170"/>
      <c r="V52" s="1170"/>
      <c r="W52" s="1170"/>
      <c r="X52" s="1170"/>
      <c r="Y52" s="1170"/>
      <c r="Z52" s="1170"/>
    </row>
    <row r="53" spans="1:26" ht="15.75" customHeight="1">
      <c r="A53" s="1169"/>
      <c r="B53" s="15" t="s">
        <v>28</v>
      </c>
      <c r="C53" s="16">
        <f t="shared" si="19"/>
        <v>19</v>
      </c>
      <c r="D53" s="17">
        <f>C53/C50</f>
        <v>0.86363636363636365</v>
      </c>
      <c r="E53" s="24">
        <v>11</v>
      </c>
      <c r="F53" s="19">
        <f>E53/E50</f>
        <v>0.91666666666666663</v>
      </c>
      <c r="G53" s="24">
        <v>2</v>
      </c>
      <c r="H53" s="19">
        <f>G53/G50</f>
        <v>1</v>
      </c>
      <c r="I53" s="24">
        <v>5</v>
      </c>
      <c r="J53" s="19">
        <f>I53/I50</f>
        <v>0.83333333333333337</v>
      </c>
      <c r="K53" s="24">
        <v>0</v>
      </c>
      <c r="L53" s="19">
        <f>K53/K50</f>
        <v>0</v>
      </c>
      <c r="M53" s="24">
        <v>0</v>
      </c>
      <c r="N53" s="32">
        <f t="shared" si="23"/>
        <v>0</v>
      </c>
      <c r="O53" s="24">
        <v>1</v>
      </c>
      <c r="P53" s="20">
        <f>O53/O50</f>
        <v>1</v>
      </c>
      <c r="Q53" s="1170"/>
      <c r="R53" s="1170"/>
      <c r="S53" s="1170"/>
      <c r="T53" s="1170"/>
      <c r="U53" s="1170"/>
      <c r="V53" s="1170"/>
      <c r="W53" s="1170"/>
      <c r="X53" s="1170"/>
      <c r="Y53" s="1170"/>
      <c r="Z53" s="1170"/>
    </row>
    <row r="54" spans="1:26" ht="15.75" customHeight="1">
      <c r="A54" s="1169"/>
      <c r="B54" s="14" t="s">
        <v>29</v>
      </c>
      <c r="C54" s="10">
        <f t="shared" si="19"/>
        <v>19</v>
      </c>
      <c r="D54" s="28">
        <f t="shared" ref="D54:P54" si="24">SUM(D55:D57)</f>
        <v>1.5728476821192054E-2</v>
      </c>
      <c r="E54" s="22">
        <f t="shared" si="24"/>
        <v>3</v>
      </c>
      <c r="F54" s="28">
        <f t="shared" si="24"/>
        <v>4.830917874396135E-3</v>
      </c>
      <c r="G54" s="22">
        <f t="shared" si="24"/>
        <v>4</v>
      </c>
      <c r="H54" s="28">
        <f t="shared" si="24"/>
        <v>1.7621145374449341E-2</v>
      </c>
      <c r="I54" s="22">
        <f t="shared" si="24"/>
        <v>5</v>
      </c>
      <c r="J54" s="28">
        <f t="shared" si="24"/>
        <v>2.2123893805309734E-2</v>
      </c>
      <c r="K54" s="22">
        <f t="shared" si="24"/>
        <v>3</v>
      </c>
      <c r="L54" s="28">
        <f t="shared" si="24"/>
        <v>7.5000000000000011E-2</v>
      </c>
      <c r="M54" s="22">
        <f t="shared" si="24"/>
        <v>2</v>
      </c>
      <c r="N54" s="28">
        <f t="shared" si="24"/>
        <v>0</v>
      </c>
      <c r="O54" s="22">
        <f t="shared" si="24"/>
        <v>2</v>
      </c>
      <c r="P54" s="29">
        <f t="shared" si="24"/>
        <v>5.8823529411764705E-2</v>
      </c>
      <c r="Q54" s="1172"/>
      <c r="R54" s="1172"/>
      <c r="S54" s="1172"/>
      <c r="T54" s="1172"/>
      <c r="U54" s="1172"/>
      <c r="V54" s="1172"/>
      <c r="W54" s="1172"/>
      <c r="X54" s="1172"/>
      <c r="Y54" s="1172"/>
      <c r="Z54" s="1172"/>
    </row>
    <row r="55" spans="1:26" ht="15.75" customHeight="1">
      <c r="A55" s="1169"/>
      <c r="B55" s="30" t="s">
        <v>30</v>
      </c>
      <c r="C55" s="16">
        <f t="shared" si="19"/>
        <v>0</v>
      </c>
      <c r="D55" s="31">
        <f t="shared" ref="D55:D57" si="25">C55/$C$39</f>
        <v>0</v>
      </c>
      <c r="E55" s="24">
        <v>0</v>
      </c>
      <c r="F55" s="32">
        <f t="shared" ref="F55:F57" si="26">E55/$E$39</f>
        <v>0</v>
      </c>
      <c r="G55" s="24">
        <v>0</v>
      </c>
      <c r="H55" s="32">
        <f t="shared" ref="H55:H57" si="27">G55/$G$39</f>
        <v>0</v>
      </c>
      <c r="I55" s="24">
        <v>0</v>
      </c>
      <c r="J55" s="32">
        <f t="shared" ref="J55:J57" si="28">I55/$I$39</f>
        <v>0</v>
      </c>
      <c r="K55" s="24">
        <v>0</v>
      </c>
      <c r="L55" s="32">
        <f t="shared" ref="L55:L57" si="29">K55/$K$39</f>
        <v>0</v>
      </c>
      <c r="M55" s="24">
        <v>0</v>
      </c>
      <c r="N55" s="32">
        <v>0</v>
      </c>
      <c r="O55" s="24">
        <v>0</v>
      </c>
      <c r="P55" s="20">
        <f t="shared" ref="P55:P57" si="30">O55/$O$39</f>
        <v>0</v>
      </c>
      <c r="Q55" s="1170"/>
      <c r="R55" s="1170"/>
      <c r="S55" s="1170"/>
      <c r="T55" s="1170"/>
      <c r="U55" s="1170"/>
      <c r="V55" s="1170"/>
      <c r="W55" s="1170"/>
      <c r="X55" s="1170"/>
      <c r="Y55" s="1170"/>
      <c r="Z55" s="1170"/>
    </row>
    <row r="56" spans="1:26" ht="15.75" customHeight="1">
      <c r="A56" s="1169"/>
      <c r="B56" s="30" t="s">
        <v>31</v>
      </c>
      <c r="C56" s="16">
        <f t="shared" si="19"/>
        <v>1</v>
      </c>
      <c r="D56" s="31">
        <f t="shared" si="25"/>
        <v>8.2781456953642384E-4</v>
      </c>
      <c r="E56" s="24">
        <v>0</v>
      </c>
      <c r="F56" s="32">
        <f t="shared" si="26"/>
        <v>0</v>
      </c>
      <c r="G56" s="24">
        <v>0</v>
      </c>
      <c r="H56" s="32">
        <f t="shared" si="27"/>
        <v>0</v>
      </c>
      <c r="I56" s="24">
        <v>0</v>
      </c>
      <c r="J56" s="32">
        <f t="shared" si="28"/>
        <v>0</v>
      </c>
      <c r="K56" s="24">
        <v>1</v>
      </c>
      <c r="L56" s="32">
        <f t="shared" si="29"/>
        <v>2.5000000000000001E-2</v>
      </c>
      <c r="M56" s="24">
        <v>0</v>
      </c>
      <c r="N56" s="32">
        <v>0</v>
      </c>
      <c r="O56" s="24">
        <v>0</v>
      </c>
      <c r="P56" s="20">
        <f t="shared" si="30"/>
        <v>0</v>
      </c>
      <c r="Q56" s="1170"/>
      <c r="R56" s="1170"/>
      <c r="S56" s="1170"/>
      <c r="T56" s="1170"/>
      <c r="U56" s="1170"/>
      <c r="V56" s="1170"/>
      <c r="W56" s="1170"/>
      <c r="X56" s="1170"/>
      <c r="Y56" s="1170"/>
      <c r="Z56" s="1170"/>
    </row>
    <row r="57" spans="1:26" ht="15.75" customHeight="1">
      <c r="A57" s="1169"/>
      <c r="B57" s="30" t="s">
        <v>32</v>
      </c>
      <c r="C57" s="16">
        <f t="shared" si="19"/>
        <v>18</v>
      </c>
      <c r="D57" s="31">
        <f t="shared" si="25"/>
        <v>1.4900662251655629E-2</v>
      </c>
      <c r="E57" s="24">
        <v>3</v>
      </c>
      <c r="F57" s="32">
        <f t="shared" si="26"/>
        <v>4.830917874396135E-3</v>
      </c>
      <c r="G57" s="24">
        <v>4</v>
      </c>
      <c r="H57" s="32">
        <f t="shared" si="27"/>
        <v>1.7621145374449341E-2</v>
      </c>
      <c r="I57" s="24">
        <v>5</v>
      </c>
      <c r="J57" s="32">
        <f t="shared" si="28"/>
        <v>2.2123893805309734E-2</v>
      </c>
      <c r="K57" s="24">
        <v>2</v>
      </c>
      <c r="L57" s="32">
        <f t="shared" si="29"/>
        <v>0.05</v>
      </c>
      <c r="M57" s="24">
        <v>2</v>
      </c>
      <c r="N57" s="32">
        <v>0</v>
      </c>
      <c r="O57" s="24">
        <v>2</v>
      </c>
      <c r="P57" s="20">
        <f t="shared" si="30"/>
        <v>5.8823529411764705E-2</v>
      </c>
      <c r="Q57" s="1170"/>
      <c r="R57" s="1170"/>
      <c r="S57" s="1170"/>
      <c r="T57" s="1170"/>
      <c r="U57" s="1170"/>
      <c r="V57" s="1170"/>
      <c r="W57" s="1170"/>
      <c r="X57" s="1170"/>
      <c r="Y57" s="1170"/>
      <c r="Z57" s="1170"/>
    </row>
    <row r="58" spans="1:26" ht="15.75" customHeight="1">
      <c r="A58" s="1169"/>
      <c r="B58" s="27" t="s">
        <v>33</v>
      </c>
      <c r="C58" s="10">
        <f t="shared" si="19"/>
        <v>1</v>
      </c>
      <c r="D58" s="34"/>
      <c r="E58" s="22">
        <f t="shared" ref="E58:O58" si="31">SUM(E59:E60)</f>
        <v>0</v>
      </c>
      <c r="F58" s="28">
        <f t="shared" si="31"/>
        <v>0</v>
      </c>
      <c r="G58" s="22">
        <f t="shared" si="31"/>
        <v>1</v>
      </c>
      <c r="H58" s="28">
        <f t="shared" si="31"/>
        <v>0</v>
      </c>
      <c r="I58" s="22">
        <f t="shared" si="31"/>
        <v>0</v>
      </c>
      <c r="J58" s="28">
        <f t="shared" si="31"/>
        <v>0</v>
      </c>
      <c r="K58" s="22">
        <f t="shared" si="31"/>
        <v>0</v>
      </c>
      <c r="L58" s="28">
        <f t="shared" si="31"/>
        <v>0</v>
      </c>
      <c r="M58" s="22">
        <f t="shared" si="31"/>
        <v>0</v>
      </c>
      <c r="N58" s="28">
        <f t="shared" si="31"/>
        <v>0</v>
      </c>
      <c r="O58" s="22">
        <f t="shared" si="31"/>
        <v>0</v>
      </c>
      <c r="P58" s="35">
        <v>0</v>
      </c>
      <c r="Q58" s="2"/>
      <c r="R58" s="2"/>
      <c r="S58" s="2"/>
      <c r="T58" s="2"/>
      <c r="U58" s="2"/>
      <c r="V58" s="2"/>
      <c r="W58" s="2"/>
      <c r="X58" s="2"/>
      <c r="Y58" s="2"/>
      <c r="Z58" s="2"/>
    </row>
    <row r="59" spans="1:26" ht="15.75" customHeight="1">
      <c r="A59" s="1169"/>
      <c r="B59" s="30" t="s">
        <v>34</v>
      </c>
      <c r="C59" s="16">
        <f t="shared" si="19"/>
        <v>1</v>
      </c>
      <c r="D59" s="17"/>
      <c r="E59" s="36">
        <v>0</v>
      </c>
      <c r="F59" s="37"/>
      <c r="G59" s="36">
        <v>1</v>
      </c>
      <c r="H59" s="38"/>
      <c r="I59" s="36">
        <v>0</v>
      </c>
      <c r="J59" s="37"/>
      <c r="K59" s="36">
        <v>0</v>
      </c>
      <c r="L59" s="37"/>
      <c r="M59" s="36">
        <v>0</v>
      </c>
      <c r="N59" s="37"/>
      <c r="O59" s="36">
        <v>0</v>
      </c>
      <c r="P59" s="39"/>
      <c r="Q59" s="2"/>
      <c r="R59" s="2"/>
      <c r="S59" s="2"/>
      <c r="T59" s="2"/>
      <c r="U59" s="2"/>
      <c r="V59" s="2"/>
      <c r="W59" s="2"/>
      <c r="X59" s="2"/>
      <c r="Y59" s="2"/>
      <c r="Z59" s="2"/>
    </row>
    <row r="60" spans="1:26" ht="15.75" customHeight="1">
      <c r="A60" s="1169"/>
      <c r="B60" s="30" t="s">
        <v>35</v>
      </c>
      <c r="C60" s="16">
        <f t="shared" si="19"/>
        <v>0</v>
      </c>
      <c r="D60" s="17"/>
      <c r="E60" s="36">
        <v>0</v>
      </c>
      <c r="F60" s="37"/>
      <c r="G60" s="36">
        <v>0</v>
      </c>
      <c r="H60" s="38"/>
      <c r="I60" s="36">
        <v>0</v>
      </c>
      <c r="J60" s="37"/>
      <c r="K60" s="36">
        <v>0</v>
      </c>
      <c r="L60" s="37"/>
      <c r="M60" s="36">
        <v>0</v>
      </c>
      <c r="N60" s="37"/>
      <c r="O60" s="36">
        <v>0</v>
      </c>
      <c r="P60" s="39"/>
      <c r="Q60" s="2"/>
      <c r="R60" s="2"/>
      <c r="S60" s="2"/>
      <c r="T60" s="2"/>
      <c r="U60" s="2"/>
      <c r="V60" s="2"/>
      <c r="W60" s="2"/>
      <c r="X60" s="2"/>
      <c r="Y60" s="2"/>
      <c r="Z60" s="2"/>
    </row>
    <row r="61" spans="1:26" ht="15.75" customHeight="1">
      <c r="A61" s="1169"/>
      <c r="B61" s="14" t="s">
        <v>36</v>
      </c>
      <c r="C61" s="10">
        <f t="shared" si="19"/>
        <v>411</v>
      </c>
      <c r="D61" s="11">
        <f>C61/C38</f>
        <v>0.19268635724331926</v>
      </c>
      <c r="E61" s="22">
        <f>E62+E63</f>
        <v>338</v>
      </c>
      <c r="F61" s="28">
        <f>E61/C61</f>
        <v>0.82238442822384428</v>
      </c>
      <c r="G61" s="22">
        <f>G62+G63</f>
        <v>0</v>
      </c>
      <c r="H61" s="40">
        <f>G61/C61</f>
        <v>0</v>
      </c>
      <c r="I61" s="22">
        <f>I62+I63</f>
        <v>22</v>
      </c>
      <c r="J61" s="28">
        <f>I61/C61</f>
        <v>5.3527980535279802E-2</v>
      </c>
      <c r="K61" s="22">
        <f>K62+K63</f>
        <v>36</v>
      </c>
      <c r="L61" s="28">
        <f>K61/E61</f>
        <v>0.10650887573964497</v>
      </c>
      <c r="M61" s="22">
        <f>M62+M63</f>
        <v>6</v>
      </c>
      <c r="N61" s="28">
        <f>M61/C61</f>
        <v>1.4598540145985401E-2</v>
      </c>
      <c r="O61" s="22">
        <f>O62+O63</f>
        <v>9</v>
      </c>
      <c r="P61" s="29">
        <f>O61/C61</f>
        <v>2.1897810218978103E-2</v>
      </c>
      <c r="Q61" s="2"/>
      <c r="R61" s="2"/>
      <c r="S61" s="2"/>
      <c r="T61" s="2"/>
      <c r="U61" s="2"/>
      <c r="V61" s="2"/>
      <c r="W61" s="2"/>
      <c r="X61" s="2"/>
      <c r="Y61" s="2"/>
      <c r="Z61" s="2"/>
    </row>
    <row r="62" spans="1:26" ht="15.75" customHeight="1">
      <c r="A62" s="1169"/>
      <c r="B62" s="15" t="s">
        <v>14</v>
      </c>
      <c r="C62" s="16">
        <f t="shared" si="19"/>
        <v>120</v>
      </c>
      <c r="D62" s="17">
        <f>C62/C61</f>
        <v>0.29197080291970801</v>
      </c>
      <c r="E62" s="24">
        <v>96</v>
      </c>
      <c r="F62" s="19">
        <f>E62/E61</f>
        <v>0.28402366863905326</v>
      </c>
      <c r="G62" s="24">
        <v>0</v>
      </c>
      <c r="H62" s="25">
        <v>0</v>
      </c>
      <c r="I62" s="24">
        <v>6</v>
      </c>
      <c r="J62" s="19">
        <f>I62/I61</f>
        <v>0.27272727272727271</v>
      </c>
      <c r="K62" s="24">
        <v>14</v>
      </c>
      <c r="L62" s="19">
        <f>K62/K61</f>
        <v>0.3888888888888889</v>
      </c>
      <c r="M62" s="24">
        <v>1</v>
      </c>
      <c r="N62" s="19">
        <f>M62/M61</f>
        <v>0.16666666666666666</v>
      </c>
      <c r="O62" s="24">
        <v>3</v>
      </c>
      <c r="P62" s="26">
        <v>0</v>
      </c>
      <c r="Q62" s="2"/>
      <c r="R62" s="2"/>
      <c r="S62" s="2"/>
      <c r="T62" s="2"/>
      <c r="U62" s="2"/>
      <c r="V62" s="2"/>
      <c r="W62" s="2"/>
      <c r="X62" s="2"/>
      <c r="Y62" s="2"/>
      <c r="Z62" s="2"/>
    </row>
    <row r="63" spans="1:26" ht="15.75" customHeight="1">
      <c r="A63" s="1169"/>
      <c r="B63" s="15" t="s">
        <v>15</v>
      </c>
      <c r="C63" s="16">
        <f t="shared" si="19"/>
        <v>291</v>
      </c>
      <c r="D63" s="17">
        <f>C63/C61</f>
        <v>0.70802919708029199</v>
      </c>
      <c r="E63" s="24">
        <v>242</v>
      </c>
      <c r="F63" s="19">
        <f>E63/E61</f>
        <v>0.71597633136094674</v>
      </c>
      <c r="G63" s="24">
        <v>0</v>
      </c>
      <c r="H63" s="25">
        <v>0</v>
      </c>
      <c r="I63" s="24">
        <v>16</v>
      </c>
      <c r="J63" s="19">
        <f>I63/I61</f>
        <v>0.72727272727272729</v>
      </c>
      <c r="K63" s="24">
        <v>22</v>
      </c>
      <c r="L63" s="19">
        <f>K63/K61</f>
        <v>0.61111111111111116</v>
      </c>
      <c r="M63" s="24">
        <v>5</v>
      </c>
      <c r="N63" s="40">
        <v>0</v>
      </c>
      <c r="O63" s="24">
        <v>6</v>
      </c>
      <c r="P63" s="26">
        <v>0</v>
      </c>
      <c r="Q63" s="2"/>
      <c r="R63" s="2"/>
      <c r="S63" s="2"/>
      <c r="T63" s="2"/>
      <c r="U63" s="2"/>
      <c r="V63" s="2"/>
      <c r="W63" s="2"/>
      <c r="X63" s="2"/>
      <c r="Y63" s="2"/>
      <c r="Z63" s="2"/>
    </row>
    <row r="64" spans="1:26" ht="15.75" customHeight="1">
      <c r="A64" s="1169"/>
      <c r="B64" s="14" t="s">
        <v>37</v>
      </c>
      <c r="C64" s="10">
        <f t="shared" si="19"/>
        <v>514</v>
      </c>
      <c r="D64" s="11">
        <f>C64/C38</f>
        <v>0.24097515236755743</v>
      </c>
      <c r="E64" s="22">
        <f>E65+E66</f>
        <v>38</v>
      </c>
      <c r="F64" s="23">
        <f>E64/C64</f>
        <v>7.3929961089494164E-2</v>
      </c>
      <c r="G64" s="22">
        <f>G65+G66</f>
        <v>476</v>
      </c>
      <c r="H64" s="23">
        <f>G64/C64</f>
        <v>0.92607003891050588</v>
      </c>
      <c r="I64" s="22">
        <f>I65+I66</f>
        <v>0</v>
      </c>
      <c r="J64" s="40">
        <v>0</v>
      </c>
      <c r="K64" s="22">
        <f>K65+K66</f>
        <v>0</v>
      </c>
      <c r="L64" s="23">
        <f>K64/C64</f>
        <v>0</v>
      </c>
      <c r="M64" s="22">
        <f>M65+M66</f>
        <v>0</v>
      </c>
      <c r="N64" s="5"/>
      <c r="O64" s="22">
        <f>O65+O66</f>
        <v>0</v>
      </c>
      <c r="P64" s="41">
        <v>0</v>
      </c>
      <c r="Q64" s="2"/>
      <c r="R64" s="2"/>
      <c r="S64" s="2"/>
      <c r="T64" s="2"/>
      <c r="U64" s="2"/>
      <c r="V64" s="2"/>
      <c r="W64" s="2"/>
      <c r="X64" s="2"/>
      <c r="Y64" s="2"/>
      <c r="Z64" s="2"/>
    </row>
    <row r="65" spans="1:26" ht="15.75" customHeight="1">
      <c r="A65" s="1169"/>
      <c r="B65" s="15" t="s">
        <v>14</v>
      </c>
      <c r="C65" s="16">
        <f t="shared" si="19"/>
        <v>208</v>
      </c>
      <c r="D65" s="17">
        <f>C65/C64</f>
        <v>0.40466926070038911</v>
      </c>
      <c r="E65" s="43">
        <v>6</v>
      </c>
      <c r="F65" s="42">
        <f>E65/E64</f>
        <v>0.15789473684210525</v>
      </c>
      <c r="G65" s="43">
        <v>202</v>
      </c>
      <c r="H65" s="42">
        <f>G65/G64</f>
        <v>0.42436974789915966</v>
      </c>
      <c r="I65" s="43">
        <v>0</v>
      </c>
      <c r="J65" s="44">
        <v>0</v>
      </c>
      <c r="K65" s="43">
        <v>0</v>
      </c>
      <c r="L65" s="44">
        <v>0</v>
      </c>
      <c r="M65" s="43">
        <v>0</v>
      </c>
      <c r="N65" s="44">
        <v>0</v>
      </c>
      <c r="O65" s="43">
        <v>0</v>
      </c>
      <c r="P65" s="26">
        <v>0</v>
      </c>
      <c r="Q65" s="2"/>
      <c r="R65" s="2"/>
      <c r="S65" s="2"/>
      <c r="T65" s="2"/>
      <c r="U65" s="2"/>
      <c r="V65" s="2"/>
      <c r="W65" s="2"/>
      <c r="X65" s="2"/>
      <c r="Y65" s="2"/>
      <c r="Z65" s="2"/>
    </row>
    <row r="66" spans="1:26" ht="15.75" customHeight="1">
      <c r="A66" s="1173"/>
      <c r="B66" s="45" t="s">
        <v>15</v>
      </c>
      <c r="C66" s="46">
        <f t="shared" si="19"/>
        <v>306</v>
      </c>
      <c r="D66" s="47">
        <f>C66/C64</f>
        <v>0.59533073929961089</v>
      </c>
      <c r="E66" s="48">
        <v>32</v>
      </c>
      <c r="F66" s="49">
        <f>E66/E64</f>
        <v>0.84210526315789469</v>
      </c>
      <c r="G66" s="48">
        <v>274</v>
      </c>
      <c r="H66" s="49">
        <f>G66/G64</f>
        <v>0.57563025210084029</v>
      </c>
      <c r="I66" s="48">
        <v>0</v>
      </c>
      <c r="J66" s="50">
        <v>0</v>
      </c>
      <c r="K66" s="48">
        <v>0</v>
      </c>
      <c r="L66" s="50">
        <v>0</v>
      </c>
      <c r="M66" s="48">
        <v>0</v>
      </c>
      <c r="N66" s="50">
        <v>0</v>
      </c>
      <c r="O66" s="48">
        <v>0</v>
      </c>
      <c r="P66" s="51">
        <v>0</v>
      </c>
      <c r="Q66" s="2"/>
      <c r="R66" s="2"/>
      <c r="S66" s="2"/>
      <c r="T66" s="2"/>
      <c r="U66" s="2"/>
      <c r="V66" s="2"/>
      <c r="W66" s="2"/>
      <c r="X66" s="2"/>
      <c r="Y66" s="2"/>
      <c r="Z66" s="2"/>
    </row>
    <row r="67" spans="1:26" ht="15.75" customHeight="1">
      <c r="A67" s="1160"/>
      <c r="B67" s="1161"/>
      <c r="C67" s="1162"/>
      <c r="D67" s="1163"/>
      <c r="E67" s="1164"/>
      <c r="F67" s="1165"/>
      <c r="G67" s="1164"/>
      <c r="H67" s="1165"/>
      <c r="I67" s="1164"/>
      <c r="J67" s="1166"/>
      <c r="K67" s="1164"/>
      <c r="L67" s="1166"/>
      <c r="M67" s="1164"/>
      <c r="N67" s="1166"/>
      <c r="O67" s="1164"/>
      <c r="P67" s="1167"/>
      <c r="Q67" s="2"/>
      <c r="R67" s="2"/>
      <c r="S67" s="2"/>
      <c r="T67" s="2"/>
      <c r="U67" s="2"/>
      <c r="V67" s="2"/>
      <c r="W67" s="2"/>
      <c r="X67" s="2"/>
      <c r="Y67" s="2"/>
      <c r="Z67" s="2"/>
    </row>
    <row r="68" spans="1:26" ht="15.75" customHeight="1">
      <c r="A68" s="1156" t="s">
        <v>11</v>
      </c>
      <c r="B68" s="1157"/>
      <c r="C68" s="1158">
        <f>C70-C39</f>
        <v>-6</v>
      </c>
      <c r="D68" s="1159">
        <f>C68/C39</f>
        <v>-4.9668874172185433E-3</v>
      </c>
      <c r="E68" s="1158">
        <f>E70-E39</f>
        <v>-4</v>
      </c>
      <c r="F68" s="1159">
        <f>E68/E39</f>
        <v>-6.4412238325281803E-3</v>
      </c>
      <c r="G68" s="1158">
        <f>G70-G39</f>
        <v>-1</v>
      </c>
      <c r="H68" s="1159">
        <f>G68/G39</f>
        <v>-4.4052863436123352E-3</v>
      </c>
      <c r="I68" s="1158">
        <f>I70-I39</f>
        <v>4</v>
      </c>
      <c r="J68" s="1159">
        <f>I68/I39</f>
        <v>1.7699115044247787E-2</v>
      </c>
      <c r="K68" s="1158">
        <f>K70-K39</f>
        <v>-2</v>
      </c>
      <c r="L68" s="1159">
        <f>K68/K39</f>
        <v>-0.05</v>
      </c>
      <c r="M68" s="1158">
        <f>M70-M39</f>
        <v>-2</v>
      </c>
      <c r="N68" s="1159">
        <f>M68/M39</f>
        <v>-3.3333333333333333E-2</v>
      </c>
      <c r="O68" s="1158">
        <f>O70-O39</f>
        <v>-1</v>
      </c>
      <c r="P68" s="1174">
        <f>O68/O39</f>
        <v>-2.9411764705882353E-2</v>
      </c>
      <c r="Q68" s="2"/>
      <c r="R68" s="2"/>
      <c r="S68" s="2"/>
      <c r="T68" s="2"/>
      <c r="U68" s="2"/>
      <c r="V68" s="2"/>
      <c r="W68" s="2"/>
      <c r="X68" s="2"/>
      <c r="Y68" s="2"/>
      <c r="Z68" s="2"/>
    </row>
    <row r="69" spans="1:26" ht="15.75" customHeight="1">
      <c r="A69" s="1168">
        <v>45717</v>
      </c>
      <c r="B69" s="13" t="s">
        <v>12</v>
      </c>
      <c r="C69" s="71">
        <f t="shared" ref="C69:D69" si="32">SUM(E69,G69,I69,K69,M69,O69)</f>
        <v>2165</v>
      </c>
      <c r="D69" s="72">
        <f t="shared" si="32"/>
        <v>0.99999999999999989</v>
      </c>
      <c r="E69" s="71">
        <f>SUM(E70,E92,E95)</f>
        <v>989</v>
      </c>
      <c r="F69" s="72">
        <f t="shared" ref="F69:F70" si="33">E69/C69</f>
        <v>0.45681293302540416</v>
      </c>
      <c r="G69" s="71">
        <f>SUM(G70,G92,G95)</f>
        <v>742</v>
      </c>
      <c r="H69" s="72">
        <f t="shared" ref="H69:H70" si="34">G69/C69</f>
        <v>0.34272517321016166</v>
      </c>
      <c r="I69" s="71">
        <f>SUM(I70,I92,I95)</f>
        <v>253</v>
      </c>
      <c r="J69" s="72">
        <f t="shared" ref="J69:J70" si="35">I69/C69</f>
        <v>0.11685912240184758</v>
      </c>
      <c r="K69" s="71">
        <f>SUM(K70,K92,K95)</f>
        <v>75</v>
      </c>
      <c r="L69" s="72">
        <f t="shared" ref="L69:L70" si="36">K69/C69</f>
        <v>3.4642032332563508E-2</v>
      </c>
      <c r="M69" s="71">
        <f>SUM(M70,M92,M95)</f>
        <v>64</v>
      </c>
      <c r="N69" s="72">
        <f t="shared" ref="N69:N70" si="37">M69/C69</f>
        <v>2.9561200923787528E-2</v>
      </c>
      <c r="O69" s="71">
        <f>SUM(O70,O92,O95)</f>
        <v>42</v>
      </c>
      <c r="P69" s="1175">
        <f t="shared" ref="P69:P70" si="38">O69/C69</f>
        <v>1.9399538106235566E-2</v>
      </c>
      <c r="Q69" s="2"/>
      <c r="R69" s="2"/>
      <c r="S69" s="2"/>
      <c r="T69" s="2"/>
      <c r="U69" s="2"/>
      <c r="V69" s="2"/>
      <c r="W69" s="2"/>
      <c r="X69" s="2"/>
      <c r="Y69" s="2"/>
      <c r="Z69" s="2"/>
    </row>
    <row r="70" spans="1:26" ht="15.75" customHeight="1">
      <c r="A70" s="1169"/>
      <c r="B70" s="14" t="s">
        <v>13</v>
      </c>
      <c r="C70" s="10">
        <f t="shared" ref="C70:C97" si="39">SUM(E70,G70,I70,K70,M70,O70)</f>
        <v>1202</v>
      </c>
      <c r="D70" s="11">
        <f t="shared" ref="D70:D71" si="40">C70/C69</f>
        <v>0.55519630484988458</v>
      </c>
      <c r="E70" s="10">
        <f>E71+E72</f>
        <v>617</v>
      </c>
      <c r="F70" s="11">
        <f t="shared" si="33"/>
        <v>0.51331114808652245</v>
      </c>
      <c r="G70" s="10">
        <f>G71+G72</f>
        <v>226</v>
      </c>
      <c r="H70" s="11">
        <f t="shared" si="34"/>
        <v>0.18801996672212978</v>
      </c>
      <c r="I70" s="10">
        <f>I71+I72</f>
        <v>230</v>
      </c>
      <c r="J70" s="11">
        <f t="shared" si="35"/>
        <v>0.1913477537437604</v>
      </c>
      <c r="K70" s="10">
        <f>K71+K72</f>
        <v>38</v>
      </c>
      <c r="L70" s="11">
        <f t="shared" si="36"/>
        <v>3.1613976705490848E-2</v>
      </c>
      <c r="M70" s="10">
        <f>M71+M72</f>
        <v>58</v>
      </c>
      <c r="N70" s="11">
        <f t="shared" si="37"/>
        <v>4.8252911813643926E-2</v>
      </c>
      <c r="O70" s="10">
        <f>O71+O72</f>
        <v>33</v>
      </c>
      <c r="P70" s="12">
        <f t="shared" si="38"/>
        <v>2.7454242928452579E-2</v>
      </c>
      <c r="Q70" s="1170"/>
      <c r="R70" s="1170"/>
      <c r="S70" s="1170"/>
      <c r="T70" s="1170"/>
      <c r="U70" s="1170"/>
      <c r="V70" s="1170"/>
      <c r="W70" s="1170"/>
      <c r="X70" s="1170"/>
      <c r="Y70" s="1170"/>
      <c r="Z70" s="1170"/>
    </row>
    <row r="71" spans="1:26" ht="15.75" customHeight="1">
      <c r="A71" s="1169"/>
      <c r="B71" s="15" t="s">
        <v>14</v>
      </c>
      <c r="C71" s="16">
        <f t="shared" si="39"/>
        <v>305</v>
      </c>
      <c r="D71" s="17">
        <f t="shared" si="40"/>
        <v>0.25374376039933444</v>
      </c>
      <c r="E71" s="24">
        <v>145</v>
      </c>
      <c r="F71" s="19">
        <f t="shared" ref="F71:F75" si="41">E71/$E$70</f>
        <v>0.23500810372771475</v>
      </c>
      <c r="G71" s="24">
        <v>45</v>
      </c>
      <c r="H71" s="19">
        <f>G71/G70</f>
        <v>0.19911504424778761</v>
      </c>
      <c r="I71" s="24">
        <v>68</v>
      </c>
      <c r="J71" s="19">
        <f>I71/I70</f>
        <v>0.29565217391304349</v>
      </c>
      <c r="K71" s="18">
        <v>13</v>
      </c>
      <c r="L71" s="19">
        <f>K71/K70</f>
        <v>0.34210526315789475</v>
      </c>
      <c r="M71" s="52">
        <v>17</v>
      </c>
      <c r="N71" s="19">
        <f>M71/M70</f>
        <v>0.29310344827586204</v>
      </c>
      <c r="O71" s="24">
        <v>17</v>
      </c>
      <c r="P71" s="20">
        <f>O71/O70</f>
        <v>0.51515151515151514</v>
      </c>
      <c r="Q71" s="1170"/>
      <c r="R71" s="1170"/>
      <c r="S71" s="1170"/>
      <c r="T71" s="1170"/>
      <c r="U71" s="1170"/>
      <c r="V71" s="1170"/>
      <c r="W71" s="1170"/>
      <c r="X71" s="1170"/>
      <c r="Y71" s="1170"/>
      <c r="Z71" s="1170"/>
    </row>
    <row r="72" spans="1:26" ht="15.75" customHeight="1">
      <c r="A72" s="1169"/>
      <c r="B72" s="15" t="s">
        <v>15</v>
      </c>
      <c r="C72" s="16">
        <f t="shared" si="39"/>
        <v>897</v>
      </c>
      <c r="D72" s="17">
        <f>C72/C70</f>
        <v>0.74625623960066556</v>
      </c>
      <c r="E72" s="24">
        <v>472</v>
      </c>
      <c r="F72" s="19">
        <f t="shared" si="41"/>
        <v>0.76499189627228525</v>
      </c>
      <c r="G72" s="24">
        <v>181</v>
      </c>
      <c r="H72" s="19">
        <f>G72/G70</f>
        <v>0.80088495575221241</v>
      </c>
      <c r="I72" s="24">
        <v>162</v>
      </c>
      <c r="J72" s="19">
        <f>I72/I70</f>
        <v>0.70434782608695656</v>
      </c>
      <c r="K72" s="1171">
        <v>25</v>
      </c>
      <c r="L72" s="19">
        <f>K72/K70</f>
        <v>0.65789473684210531</v>
      </c>
      <c r="M72" s="1176">
        <v>41</v>
      </c>
      <c r="N72" s="19">
        <f>M72/M70</f>
        <v>0.7068965517241379</v>
      </c>
      <c r="O72" s="24">
        <v>16</v>
      </c>
      <c r="P72" s="20">
        <f>O72/O70</f>
        <v>0.48484848484848486</v>
      </c>
      <c r="Q72" s="1170"/>
      <c r="R72" s="1170"/>
      <c r="S72" s="1170"/>
      <c r="T72" s="1170"/>
      <c r="U72" s="1170"/>
      <c r="V72" s="1170"/>
      <c r="W72" s="1170"/>
      <c r="X72" s="1170"/>
      <c r="Y72" s="1170"/>
      <c r="Z72" s="1170"/>
    </row>
    <row r="73" spans="1:26" ht="15.75" customHeight="1">
      <c r="A73" s="1169"/>
      <c r="B73" s="15" t="s">
        <v>16</v>
      </c>
      <c r="C73" s="16">
        <f t="shared" si="39"/>
        <v>1079</v>
      </c>
      <c r="D73" s="17">
        <f>C73/C70</f>
        <v>0.89767054908485855</v>
      </c>
      <c r="E73" s="24">
        <v>532</v>
      </c>
      <c r="F73" s="19">
        <f t="shared" si="41"/>
        <v>0.86223662884927066</v>
      </c>
      <c r="G73" s="24">
        <v>214</v>
      </c>
      <c r="H73" s="19">
        <f>G73/G70</f>
        <v>0.94690265486725667</v>
      </c>
      <c r="I73" s="24">
        <v>214</v>
      </c>
      <c r="J73" s="19">
        <f>I73/I70</f>
        <v>0.93043478260869561</v>
      </c>
      <c r="K73" s="1171">
        <v>34</v>
      </c>
      <c r="L73" s="19">
        <f>K73/K70</f>
        <v>0.89473684210526316</v>
      </c>
      <c r="M73" s="1176">
        <v>53</v>
      </c>
      <c r="N73" s="19">
        <f>M73/M70</f>
        <v>0.91379310344827591</v>
      </c>
      <c r="O73" s="24">
        <v>32</v>
      </c>
      <c r="P73" s="20">
        <f>O73/O70</f>
        <v>0.96969696969696972</v>
      </c>
      <c r="Q73" s="1170"/>
      <c r="R73" s="1170"/>
      <c r="S73" s="1170"/>
      <c r="T73" s="1170"/>
      <c r="U73" s="1170"/>
      <c r="V73" s="1170"/>
      <c r="W73" s="1170"/>
      <c r="X73" s="1170"/>
      <c r="Y73" s="1170"/>
      <c r="Z73" s="1170"/>
    </row>
    <row r="74" spans="1:26" ht="15.75" customHeight="1">
      <c r="A74" s="1169"/>
      <c r="B74" s="15" t="s">
        <v>17</v>
      </c>
      <c r="C74" s="16">
        <f t="shared" si="39"/>
        <v>123</v>
      </c>
      <c r="D74" s="17">
        <f>C74/C70</f>
        <v>0.10232945091514144</v>
      </c>
      <c r="E74" s="24">
        <v>85</v>
      </c>
      <c r="F74" s="19">
        <f t="shared" si="41"/>
        <v>0.13776337115072934</v>
      </c>
      <c r="G74" s="24">
        <v>12</v>
      </c>
      <c r="H74" s="19">
        <f>G74/G70</f>
        <v>5.3097345132743362E-2</v>
      </c>
      <c r="I74" s="24">
        <v>16</v>
      </c>
      <c r="J74" s="19">
        <f>I74/I70</f>
        <v>6.9565217391304349E-2</v>
      </c>
      <c r="K74" s="1171">
        <v>4</v>
      </c>
      <c r="L74" s="19">
        <f>K74/K70</f>
        <v>0.10526315789473684</v>
      </c>
      <c r="M74" s="1176">
        <v>5</v>
      </c>
      <c r="N74" s="19">
        <f>M74/M70</f>
        <v>8.6206896551724144E-2</v>
      </c>
      <c r="O74" s="24">
        <v>1</v>
      </c>
      <c r="P74" s="20">
        <f>O74/O70</f>
        <v>3.0303030303030304E-2</v>
      </c>
      <c r="Q74" s="1170"/>
      <c r="R74" s="1170"/>
      <c r="S74" s="1170"/>
      <c r="T74" s="1170"/>
      <c r="U74" s="1170"/>
      <c r="V74" s="1170"/>
      <c r="W74" s="1170"/>
      <c r="X74" s="1170"/>
      <c r="Y74" s="1170"/>
      <c r="Z74" s="1170"/>
    </row>
    <row r="75" spans="1:26" ht="15.75" customHeight="1">
      <c r="A75" s="1169"/>
      <c r="B75" s="15" t="s">
        <v>18</v>
      </c>
      <c r="C75" s="16">
        <f t="shared" si="39"/>
        <v>266</v>
      </c>
      <c r="D75" s="17">
        <f>C75/C70</f>
        <v>0.22129783693843594</v>
      </c>
      <c r="E75" s="24">
        <v>127</v>
      </c>
      <c r="F75" s="19">
        <f t="shared" si="41"/>
        <v>0.20583468395461912</v>
      </c>
      <c r="G75" s="24">
        <v>63</v>
      </c>
      <c r="H75" s="19">
        <f>G75/G70</f>
        <v>0.27876106194690264</v>
      </c>
      <c r="I75" s="24">
        <v>42</v>
      </c>
      <c r="J75" s="19">
        <f>I75/I70</f>
        <v>0.18260869565217391</v>
      </c>
      <c r="K75" s="1171">
        <v>11</v>
      </c>
      <c r="L75" s="19">
        <f>K75/K70</f>
        <v>0.28947368421052633</v>
      </c>
      <c r="M75" s="1176">
        <v>16</v>
      </c>
      <c r="N75" s="19">
        <f>M75/M70</f>
        <v>0.27586206896551724</v>
      </c>
      <c r="O75" s="24">
        <v>7</v>
      </c>
      <c r="P75" s="20">
        <f>O75/O70</f>
        <v>0.21212121212121213</v>
      </c>
      <c r="Q75" s="1170"/>
      <c r="R75" s="1170"/>
      <c r="S75" s="1170"/>
      <c r="T75" s="1170"/>
      <c r="U75" s="1170"/>
      <c r="V75" s="1170"/>
      <c r="W75" s="1170"/>
      <c r="X75" s="1170"/>
      <c r="Y75" s="1170"/>
      <c r="Z75" s="1170"/>
    </row>
    <row r="76" spans="1:26" ht="15.75" customHeight="1">
      <c r="A76" s="1169"/>
      <c r="B76" s="15" t="s">
        <v>19</v>
      </c>
      <c r="C76" s="16">
        <f t="shared" si="39"/>
        <v>45</v>
      </c>
      <c r="D76" s="17">
        <f>C76/C75</f>
        <v>0.16917293233082706</v>
      </c>
      <c r="E76" s="24">
        <v>20</v>
      </c>
      <c r="F76" s="19">
        <f>E76/E75</f>
        <v>0.15748031496062992</v>
      </c>
      <c r="G76" s="24">
        <v>9</v>
      </c>
      <c r="H76" s="19">
        <f>G76/G75</f>
        <v>0.14285714285714285</v>
      </c>
      <c r="I76" s="24">
        <v>8</v>
      </c>
      <c r="J76" s="19">
        <f>I76/I75</f>
        <v>0.19047619047619047</v>
      </c>
      <c r="K76" s="1171">
        <v>2</v>
      </c>
      <c r="L76" s="19">
        <f>K76/K75</f>
        <v>0.18181818181818182</v>
      </c>
      <c r="M76" s="1176">
        <v>4</v>
      </c>
      <c r="N76" s="19">
        <f>M76/M75</f>
        <v>0.25</v>
      </c>
      <c r="O76" s="24">
        <v>2</v>
      </c>
      <c r="P76" s="20">
        <f>O76/O75</f>
        <v>0.2857142857142857</v>
      </c>
      <c r="Q76" s="1170"/>
      <c r="R76" s="1170"/>
      <c r="S76" s="1170"/>
      <c r="T76" s="1170"/>
      <c r="U76" s="1170"/>
      <c r="V76" s="1170"/>
      <c r="W76" s="1170"/>
      <c r="X76" s="1170"/>
      <c r="Y76" s="1170"/>
      <c r="Z76" s="1170"/>
    </row>
    <row r="77" spans="1:26" ht="15.75" customHeight="1">
      <c r="A77" s="1169"/>
      <c r="B77" s="15" t="s">
        <v>20</v>
      </c>
      <c r="C77" s="16">
        <f t="shared" si="39"/>
        <v>945</v>
      </c>
      <c r="D77" s="17">
        <f>C77/C70</f>
        <v>0.78618968386023291</v>
      </c>
      <c r="E77" s="24">
        <v>474</v>
      </c>
      <c r="F77" s="19">
        <f t="shared" ref="F77:F80" si="42">E77/$E$70</f>
        <v>0.7682333873581848</v>
      </c>
      <c r="G77" s="24">
        <v>180</v>
      </c>
      <c r="H77" s="19">
        <f>G77/G70</f>
        <v>0.79646017699115046</v>
      </c>
      <c r="I77" s="24">
        <v>185</v>
      </c>
      <c r="J77" s="19">
        <f>I77/I70</f>
        <v>0.80434782608695654</v>
      </c>
      <c r="K77" s="1171">
        <v>33</v>
      </c>
      <c r="L77" s="19">
        <f>K77/K70</f>
        <v>0.86842105263157898</v>
      </c>
      <c r="M77" s="1176">
        <v>47</v>
      </c>
      <c r="N77" s="19">
        <f>M77/M70</f>
        <v>0.81034482758620685</v>
      </c>
      <c r="O77" s="24">
        <v>26</v>
      </c>
      <c r="P77" s="20">
        <f>O77/O70</f>
        <v>0.78787878787878785</v>
      </c>
      <c r="Q77" s="1170"/>
      <c r="R77" s="1170"/>
      <c r="S77" s="1170"/>
      <c r="T77" s="1170"/>
      <c r="U77" s="1170"/>
      <c r="V77" s="1170"/>
      <c r="W77" s="1170"/>
      <c r="X77" s="1170"/>
      <c r="Y77" s="1170"/>
      <c r="Z77" s="1170"/>
    </row>
    <row r="78" spans="1:26" ht="15.75" customHeight="1">
      <c r="A78" s="1169"/>
      <c r="B78" s="15" t="s">
        <v>21</v>
      </c>
      <c r="C78" s="16">
        <f t="shared" si="39"/>
        <v>257</v>
      </c>
      <c r="D78" s="17">
        <f>C78/C70</f>
        <v>0.21381031613976706</v>
      </c>
      <c r="E78" s="24">
        <v>143</v>
      </c>
      <c r="F78" s="19">
        <f t="shared" si="42"/>
        <v>0.23176661264181522</v>
      </c>
      <c r="G78" s="24">
        <v>46</v>
      </c>
      <c r="H78" s="19">
        <f>G78/G70</f>
        <v>0.20353982300884957</v>
      </c>
      <c r="I78" s="24">
        <v>45</v>
      </c>
      <c r="J78" s="19">
        <f>I78/I70</f>
        <v>0.19565217391304349</v>
      </c>
      <c r="K78" s="1171">
        <v>5</v>
      </c>
      <c r="L78" s="19">
        <f>K78/K70</f>
        <v>0.13157894736842105</v>
      </c>
      <c r="M78" s="1176">
        <v>11</v>
      </c>
      <c r="N78" s="19">
        <f>M78/M70</f>
        <v>0.18965517241379309</v>
      </c>
      <c r="O78" s="24">
        <v>7</v>
      </c>
      <c r="P78" s="20">
        <f>O78/O70</f>
        <v>0.21212121212121213</v>
      </c>
      <c r="Q78" s="1170"/>
      <c r="R78" s="1170"/>
      <c r="S78" s="1170"/>
      <c r="T78" s="1170"/>
      <c r="U78" s="1170"/>
      <c r="V78" s="1170"/>
      <c r="W78" s="1170"/>
      <c r="X78" s="1170"/>
      <c r="Y78" s="1170"/>
      <c r="Z78" s="1170"/>
    </row>
    <row r="79" spans="1:26" ht="15.75" customHeight="1">
      <c r="A79" s="1169"/>
      <c r="B79" s="15" t="s">
        <v>22</v>
      </c>
      <c r="C79" s="16">
        <f t="shared" si="39"/>
        <v>688</v>
      </c>
      <c r="D79" s="17">
        <f>C79/C70</f>
        <v>0.57237936772046594</v>
      </c>
      <c r="E79" s="24">
        <v>367</v>
      </c>
      <c r="F79" s="19">
        <f t="shared" si="42"/>
        <v>0.59481361426256074</v>
      </c>
      <c r="G79" s="24">
        <v>92</v>
      </c>
      <c r="H79" s="19">
        <f>G79/G70</f>
        <v>0.40707964601769914</v>
      </c>
      <c r="I79" s="24">
        <v>146</v>
      </c>
      <c r="J79" s="19">
        <f>I79/I70</f>
        <v>0.63478260869565217</v>
      </c>
      <c r="K79" s="1171">
        <v>28</v>
      </c>
      <c r="L79" s="19">
        <f>K79/K70</f>
        <v>0.73684210526315785</v>
      </c>
      <c r="M79" s="1176">
        <v>29</v>
      </c>
      <c r="N79" s="19">
        <f>M79/M70</f>
        <v>0.5</v>
      </c>
      <c r="O79" s="24">
        <v>26</v>
      </c>
      <c r="P79" s="20">
        <f>O79/O70</f>
        <v>0.78787878787878785</v>
      </c>
      <c r="Q79" s="1170"/>
      <c r="R79" s="1170"/>
      <c r="S79" s="1170"/>
      <c r="T79" s="1170"/>
      <c r="U79" s="1170"/>
      <c r="V79" s="1170"/>
      <c r="W79" s="1170"/>
      <c r="X79" s="1170"/>
      <c r="Y79" s="1170"/>
      <c r="Z79" s="1170"/>
    </row>
    <row r="80" spans="1:26" ht="15.75" customHeight="1">
      <c r="A80" s="1169"/>
      <c r="B80" s="15" t="s">
        <v>23</v>
      </c>
      <c r="C80" s="16">
        <f t="shared" si="39"/>
        <v>514</v>
      </c>
      <c r="D80" s="17">
        <f>C80/C70</f>
        <v>0.42762063227953412</v>
      </c>
      <c r="E80" s="24">
        <v>250</v>
      </c>
      <c r="F80" s="19">
        <f t="shared" si="42"/>
        <v>0.4051863857374392</v>
      </c>
      <c r="G80" s="24">
        <v>134</v>
      </c>
      <c r="H80" s="19">
        <f>G80/G70</f>
        <v>0.59292035398230092</v>
      </c>
      <c r="I80" s="24">
        <v>84</v>
      </c>
      <c r="J80" s="19">
        <f>I80/I70</f>
        <v>0.36521739130434783</v>
      </c>
      <c r="K80" s="1171">
        <v>10</v>
      </c>
      <c r="L80" s="19">
        <f>K80/K70</f>
        <v>0.26315789473684209</v>
      </c>
      <c r="M80" s="1176">
        <v>29</v>
      </c>
      <c r="N80" s="19">
        <f>M80/M70</f>
        <v>0.5</v>
      </c>
      <c r="O80" s="24">
        <v>7</v>
      </c>
      <c r="P80" s="20">
        <f>O80/O70</f>
        <v>0.21212121212121213</v>
      </c>
      <c r="Q80" s="1170"/>
      <c r="R80" s="1170"/>
      <c r="S80" s="1170"/>
      <c r="T80" s="1170"/>
      <c r="U80" s="1170"/>
      <c r="V80" s="1170"/>
      <c r="W80" s="1170"/>
      <c r="X80" s="1170"/>
      <c r="Y80" s="1170"/>
      <c r="Z80" s="1170"/>
    </row>
    <row r="81" spans="1:26" ht="15.75" customHeight="1">
      <c r="A81" s="1169"/>
      <c r="B81" s="14" t="s">
        <v>24</v>
      </c>
      <c r="C81" s="10">
        <f t="shared" si="39"/>
        <v>16</v>
      </c>
      <c r="D81" s="11">
        <f t="shared" ref="D81:P81" si="43">SUM(D82:D84)</f>
        <v>1</v>
      </c>
      <c r="E81" s="22">
        <f t="shared" si="43"/>
        <v>4</v>
      </c>
      <c r="F81" s="23">
        <f t="shared" si="43"/>
        <v>1</v>
      </c>
      <c r="G81" s="22">
        <f t="shared" si="43"/>
        <v>2</v>
      </c>
      <c r="H81" s="23">
        <f t="shared" si="43"/>
        <v>1</v>
      </c>
      <c r="I81" s="22">
        <f t="shared" si="43"/>
        <v>9</v>
      </c>
      <c r="J81" s="23">
        <f t="shared" si="43"/>
        <v>1</v>
      </c>
      <c r="K81" s="22">
        <f t="shared" si="43"/>
        <v>0</v>
      </c>
      <c r="L81" s="23">
        <f t="shared" si="43"/>
        <v>0</v>
      </c>
      <c r="M81" s="22">
        <f t="shared" si="43"/>
        <v>0</v>
      </c>
      <c r="N81" s="23">
        <f t="shared" si="43"/>
        <v>0</v>
      </c>
      <c r="O81" s="22">
        <f t="shared" si="43"/>
        <v>1</v>
      </c>
      <c r="P81" s="12">
        <f t="shared" si="43"/>
        <v>1</v>
      </c>
      <c r="Q81" s="1170"/>
      <c r="R81" s="1170"/>
      <c r="S81" s="1170"/>
      <c r="T81" s="1170"/>
      <c r="U81" s="1170"/>
      <c r="V81" s="1170"/>
      <c r="W81" s="1170"/>
      <c r="X81" s="1170"/>
      <c r="Y81" s="1170"/>
      <c r="Z81" s="1170"/>
    </row>
    <row r="82" spans="1:26" ht="15.75" customHeight="1">
      <c r="A82" s="1169"/>
      <c r="B82" s="15" t="s">
        <v>25</v>
      </c>
      <c r="C82" s="16">
        <f t="shared" si="39"/>
        <v>0</v>
      </c>
      <c r="D82" s="17">
        <f>C82/C81</f>
        <v>0</v>
      </c>
      <c r="E82" s="24">
        <v>0</v>
      </c>
      <c r="F82" s="19">
        <f>E82/E81</f>
        <v>0</v>
      </c>
      <c r="G82" s="24">
        <f>SUM(I82,K82,M82,O82,Q82,S82,U82,W82,Y82,AA82)</f>
        <v>0</v>
      </c>
      <c r="H82" s="25">
        <v>0</v>
      </c>
      <c r="I82" s="53">
        <f>SUM(K82,M82,O82,Q82,S82,U82,W82,Y82)</f>
        <v>0</v>
      </c>
      <c r="J82" s="25">
        <v>0</v>
      </c>
      <c r="K82" s="24">
        <v>0</v>
      </c>
      <c r="L82" s="25">
        <v>0</v>
      </c>
      <c r="M82" s="24">
        <v>0</v>
      </c>
      <c r="N82" s="25">
        <v>0</v>
      </c>
      <c r="O82" s="24">
        <v>0</v>
      </c>
      <c r="P82" s="26">
        <v>0</v>
      </c>
      <c r="Q82" s="1170"/>
      <c r="R82" s="1170"/>
      <c r="S82" s="1170"/>
      <c r="T82" s="1170"/>
      <c r="U82" s="1170"/>
      <c r="V82" s="1170"/>
      <c r="W82" s="1170"/>
      <c r="X82" s="1170"/>
      <c r="Y82" s="1170"/>
      <c r="Z82" s="1170"/>
    </row>
    <row r="83" spans="1:26" ht="15.75" customHeight="1">
      <c r="A83" s="1169"/>
      <c r="B83" s="15" t="s">
        <v>26</v>
      </c>
      <c r="C83" s="16">
        <f t="shared" si="39"/>
        <v>0</v>
      </c>
      <c r="D83" s="17">
        <f>C83/C81</f>
        <v>0</v>
      </c>
      <c r="E83" s="24">
        <v>0</v>
      </c>
      <c r="F83" s="19">
        <f>E83/E81</f>
        <v>0</v>
      </c>
      <c r="G83" s="24">
        <v>0</v>
      </c>
      <c r="H83" s="19">
        <f>G83/G81</f>
        <v>0</v>
      </c>
      <c r="I83" s="1177">
        <v>0</v>
      </c>
      <c r="J83" s="19">
        <f>I83/I81</f>
        <v>0</v>
      </c>
      <c r="K83" s="24">
        <v>0</v>
      </c>
      <c r="L83" s="19" t="s">
        <v>27</v>
      </c>
      <c r="M83" s="24">
        <v>0</v>
      </c>
      <c r="N83" s="19">
        <v>0</v>
      </c>
      <c r="O83" s="24">
        <v>0</v>
      </c>
      <c r="P83" s="20">
        <f>O83/O81</f>
        <v>0</v>
      </c>
      <c r="Q83" s="1170"/>
      <c r="R83" s="1170"/>
      <c r="S83" s="1170"/>
      <c r="T83" s="1170"/>
      <c r="U83" s="1170"/>
      <c r="V83" s="1170"/>
      <c r="W83" s="1170"/>
      <c r="X83" s="1170"/>
      <c r="Y83" s="1170"/>
      <c r="Z83" s="1170"/>
    </row>
    <row r="84" spans="1:26" ht="15.75" customHeight="1">
      <c r="A84" s="1169"/>
      <c r="B84" s="15" t="s">
        <v>28</v>
      </c>
      <c r="C84" s="16">
        <f t="shared" si="39"/>
        <v>16</v>
      </c>
      <c r="D84" s="17">
        <f>C84/C81</f>
        <v>1</v>
      </c>
      <c r="E84" s="24">
        <v>4</v>
      </c>
      <c r="F84" s="19">
        <f>E84/E81</f>
        <v>1</v>
      </c>
      <c r="G84" s="24">
        <v>2</v>
      </c>
      <c r="H84" s="19">
        <f>G84/G81</f>
        <v>1</v>
      </c>
      <c r="I84" s="1171">
        <v>9</v>
      </c>
      <c r="J84" s="19">
        <f>I84/I81</f>
        <v>1</v>
      </c>
      <c r="K84" s="24">
        <v>0</v>
      </c>
      <c r="L84" s="19">
        <v>0</v>
      </c>
      <c r="M84" s="24">
        <v>0</v>
      </c>
      <c r="N84" s="19">
        <v>0</v>
      </c>
      <c r="O84" s="24">
        <v>1</v>
      </c>
      <c r="P84" s="20">
        <f>O84/O81</f>
        <v>1</v>
      </c>
      <c r="Q84" s="1170"/>
      <c r="R84" s="1170"/>
      <c r="S84" s="1170"/>
      <c r="T84" s="1170"/>
      <c r="U84" s="1170"/>
      <c r="V84" s="1170"/>
      <c r="W84" s="1170"/>
      <c r="X84" s="1170"/>
      <c r="Y84" s="1170"/>
      <c r="Z84" s="1170"/>
    </row>
    <row r="85" spans="1:26" ht="15.75" customHeight="1">
      <c r="A85" s="1169"/>
      <c r="B85" s="14" t="s">
        <v>29</v>
      </c>
      <c r="C85" s="10">
        <f t="shared" si="39"/>
        <v>47</v>
      </c>
      <c r="D85" s="28">
        <f t="shared" ref="D85:P85" si="44">SUM(D86:D88)</f>
        <v>3.9101497504159734E-2</v>
      </c>
      <c r="E85" s="22">
        <f t="shared" si="44"/>
        <v>27</v>
      </c>
      <c r="F85" s="28">
        <f t="shared" si="44"/>
        <v>4.3760129659643432E-2</v>
      </c>
      <c r="G85" s="22">
        <f t="shared" si="44"/>
        <v>7</v>
      </c>
      <c r="H85" s="28">
        <f t="shared" si="44"/>
        <v>3.0973451327433628E-2</v>
      </c>
      <c r="I85" s="22">
        <f t="shared" si="44"/>
        <v>10</v>
      </c>
      <c r="J85" s="28">
        <f t="shared" si="44"/>
        <v>4.3478260869565223E-2</v>
      </c>
      <c r="K85" s="22">
        <f t="shared" si="44"/>
        <v>3</v>
      </c>
      <c r="L85" s="28">
        <f t="shared" si="44"/>
        <v>7.8947368421052627E-2</v>
      </c>
      <c r="M85" s="22">
        <f t="shared" si="44"/>
        <v>0</v>
      </c>
      <c r="N85" s="28">
        <f t="shared" si="44"/>
        <v>0</v>
      </c>
      <c r="O85" s="22">
        <f t="shared" si="44"/>
        <v>0</v>
      </c>
      <c r="P85" s="12">
        <f t="shared" si="44"/>
        <v>0</v>
      </c>
      <c r="Q85" s="1172"/>
      <c r="R85" s="1172"/>
      <c r="S85" s="1172"/>
      <c r="T85" s="1172"/>
      <c r="U85" s="1172"/>
      <c r="V85" s="1172"/>
      <c r="W85" s="1172"/>
      <c r="X85" s="1172"/>
      <c r="Y85" s="1172"/>
      <c r="Z85" s="1172"/>
    </row>
    <row r="86" spans="1:26" ht="15.75" customHeight="1">
      <c r="A86" s="1169"/>
      <c r="B86" s="30" t="s">
        <v>30</v>
      </c>
      <c r="C86" s="16">
        <f t="shared" si="39"/>
        <v>0</v>
      </c>
      <c r="D86" s="31">
        <f t="shared" ref="D86:D88" si="45">C86/$C$70</f>
        <v>0</v>
      </c>
      <c r="E86" s="24">
        <v>0</v>
      </c>
      <c r="F86" s="32">
        <f t="shared" ref="F86:F88" si="46">E86/$E$70</f>
        <v>0</v>
      </c>
      <c r="G86" s="24">
        <v>0</v>
      </c>
      <c r="H86" s="32">
        <f t="shared" ref="H86:H88" si="47">G86/$G$70</f>
        <v>0</v>
      </c>
      <c r="I86" s="18">
        <f>SUM(K86,M86,O86,Q86,S86,U86,W86,Y86)</f>
        <v>0</v>
      </c>
      <c r="J86" s="32">
        <f t="shared" ref="J86:J88" si="48">I86/$I$70</f>
        <v>0</v>
      </c>
      <c r="K86" s="24">
        <v>0</v>
      </c>
      <c r="L86" s="32">
        <f t="shared" ref="L86:L88" si="49">K86/$K$70</f>
        <v>0</v>
      </c>
      <c r="M86" s="24">
        <v>0</v>
      </c>
      <c r="N86" s="32">
        <f t="shared" ref="N86:N88" si="50">M86/$M$70</f>
        <v>0</v>
      </c>
      <c r="O86" s="24">
        <v>0</v>
      </c>
      <c r="P86" s="20">
        <f t="shared" ref="P86:P88" si="51">O86/$O$70</f>
        <v>0</v>
      </c>
      <c r="Q86" s="1170"/>
      <c r="R86" s="1170"/>
      <c r="S86" s="1170"/>
      <c r="T86" s="1170"/>
      <c r="U86" s="1170"/>
      <c r="V86" s="1170"/>
      <c r="W86" s="1170"/>
      <c r="X86" s="1170"/>
      <c r="Y86" s="1170"/>
      <c r="Z86" s="1170"/>
    </row>
    <row r="87" spans="1:26" ht="15.75" customHeight="1">
      <c r="A87" s="1169"/>
      <c r="B87" s="30" t="s">
        <v>31</v>
      </c>
      <c r="C87" s="16">
        <f t="shared" si="39"/>
        <v>8</v>
      </c>
      <c r="D87" s="31">
        <f t="shared" si="45"/>
        <v>6.6555740432612314E-3</v>
      </c>
      <c r="E87" s="24">
        <v>4</v>
      </c>
      <c r="F87" s="32">
        <f t="shared" si="46"/>
        <v>6.4829821717990272E-3</v>
      </c>
      <c r="G87" s="24">
        <v>2</v>
      </c>
      <c r="H87" s="32">
        <f t="shared" si="47"/>
        <v>8.8495575221238937E-3</v>
      </c>
      <c r="I87" s="1171">
        <v>1</v>
      </c>
      <c r="J87" s="32">
        <f t="shared" si="48"/>
        <v>4.3478260869565218E-3</v>
      </c>
      <c r="K87" s="24">
        <v>1</v>
      </c>
      <c r="L87" s="32">
        <f t="shared" si="49"/>
        <v>2.6315789473684209E-2</v>
      </c>
      <c r="M87" s="24">
        <v>0</v>
      </c>
      <c r="N87" s="32">
        <f t="shared" si="50"/>
        <v>0</v>
      </c>
      <c r="O87" s="24">
        <v>0</v>
      </c>
      <c r="P87" s="20">
        <f t="shared" si="51"/>
        <v>0</v>
      </c>
      <c r="Q87" s="1170"/>
      <c r="R87" s="1170"/>
      <c r="S87" s="1170"/>
      <c r="T87" s="1170"/>
      <c r="U87" s="1170"/>
      <c r="V87" s="1170"/>
      <c r="W87" s="1170"/>
      <c r="X87" s="1170"/>
      <c r="Y87" s="1170"/>
      <c r="Z87" s="1170"/>
    </row>
    <row r="88" spans="1:26" ht="15.75" customHeight="1">
      <c r="A88" s="1169"/>
      <c r="B88" s="30" t="s">
        <v>32</v>
      </c>
      <c r="C88" s="16">
        <f t="shared" si="39"/>
        <v>39</v>
      </c>
      <c r="D88" s="31">
        <f t="shared" si="45"/>
        <v>3.2445923460898501E-2</v>
      </c>
      <c r="E88" s="24">
        <v>23</v>
      </c>
      <c r="F88" s="32">
        <f t="shared" si="46"/>
        <v>3.7277147487844407E-2</v>
      </c>
      <c r="G88" s="24">
        <v>5</v>
      </c>
      <c r="H88" s="32">
        <f t="shared" si="47"/>
        <v>2.2123893805309734E-2</v>
      </c>
      <c r="I88" s="1171">
        <v>9</v>
      </c>
      <c r="J88" s="32">
        <f t="shared" si="48"/>
        <v>3.9130434782608699E-2</v>
      </c>
      <c r="K88" s="24">
        <v>2</v>
      </c>
      <c r="L88" s="32">
        <f t="shared" si="49"/>
        <v>5.2631578947368418E-2</v>
      </c>
      <c r="M88" s="24">
        <v>0</v>
      </c>
      <c r="N88" s="32">
        <f t="shared" si="50"/>
        <v>0</v>
      </c>
      <c r="O88" s="24">
        <v>0</v>
      </c>
      <c r="P88" s="20">
        <f t="shared" si="51"/>
        <v>0</v>
      </c>
      <c r="Q88" s="1170"/>
      <c r="R88" s="1170"/>
      <c r="S88" s="1170"/>
      <c r="T88" s="1170"/>
      <c r="U88" s="1170"/>
      <c r="V88" s="1170"/>
      <c r="W88" s="1170"/>
      <c r="X88" s="1170"/>
      <c r="Y88" s="1170"/>
      <c r="Z88" s="1170"/>
    </row>
    <row r="89" spans="1:26" ht="15.75" customHeight="1">
      <c r="A89" s="1169"/>
      <c r="B89" s="27" t="s">
        <v>33</v>
      </c>
      <c r="C89" s="10">
        <f t="shared" si="39"/>
        <v>1</v>
      </c>
      <c r="D89" s="34"/>
      <c r="E89" s="22">
        <f t="shared" ref="E89:O89" si="52">SUM(E90:E91)</f>
        <v>0</v>
      </c>
      <c r="F89" s="28">
        <f t="shared" si="52"/>
        <v>0</v>
      </c>
      <c r="G89" s="22">
        <f t="shared" si="52"/>
        <v>0</v>
      </c>
      <c r="H89" s="28">
        <f t="shared" si="52"/>
        <v>0</v>
      </c>
      <c r="I89" s="22">
        <f t="shared" si="52"/>
        <v>1</v>
      </c>
      <c r="J89" s="28">
        <f t="shared" si="52"/>
        <v>0</v>
      </c>
      <c r="K89" s="22">
        <f t="shared" si="52"/>
        <v>0</v>
      </c>
      <c r="L89" s="28">
        <f t="shared" si="52"/>
        <v>0</v>
      </c>
      <c r="M89" s="22">
        <f t="shared" si="52"/>
        <v>0</v>
      </c>
      <c r="N89" s="28">
        <f t="shared" si="52"/>
        <v>0</v>
      </c>
      <c r="O89" s="22">
        <f t="shared" si="52"/>
        <v>0</v>
      </c>
      <c r="P89" s="35">
        <v>0</v>
      </c>
      <c r="Q89" s="2"/>
      <c r="R89" s="2"/>
      <c r="S89" s="2"/>
      <c r="T89" s="2"/>
      <c r="U89" s="2"/>
      <c r="V89" s="2"/>
      <c r="W89" s="2"/>
      <c r="X89" s="2"/>
      <c r="Y89" s="2"/>
      <c r="Z89" s="2"/>
    </row>
    <row r="90" spans="1:26" ht="15.75" customHeight="1">
      <c r="A90" s="1169"/>
      <c r="B90" s="30" t="s">
        <v>34</v>
      </c>
      <c r="C90" s="16">
        <f t="shared" si="39"/>
        <v>0</v>
      </c>
      <c r="D90" s="17"/>
      <c r="E90" s="36">
        <v>0</v>
      </c>
      <c r="F90" s="37"/>
      <c r="G90" s="36">
        <v>0</v>
      </c>
      <c r="H90" s="38"/>
      <c r="I90" s="36">
        <v>0</v>
      </c>
      <c r="J90" s="37"/>
      <c r="K90" s="36">
        <v>0</v>
      </c>
      <c r="L90" s="37"/>
      <c r="M90" s="36">
        <v>0</v>
      </c>
      <c r="N90" s="37"/>
      <c r="O90" s="36">
        <v>0</v>
      </c>
      <c r="P90" s="39"/>
      <c r="Q90" s="2"/>
      <c r="R90" s="2"/>
      <c r="S90" s="2"/>
      <c r="T90" s="2"/>
      <c r="U90" s="2"/>
      <c r="V90" s="2"/>
      <c r="W90" s="2"/>
      <c r="X90" s="2"/>
      <c r="Y90" s="2"/>
      <c r="Z90" s="2"/>
    </row>
    <row r="91" spans="1:26" ht="15.75" customHeight="1">
      <c r="A91" s="1169"/>
      <c r="B91" s="30" t="s">
        <v>35</v>
      </c>
      <c r="C91" s="16">
        <f t="shared" si="39"/>
        <v>1</v>
      </c>
      <c r="D91" s="17"/>
      <c r="E91" s="36">
        <v>0</v>
      </c>
      <c r="F91" s="37"/>
      <c r="G91" s="36">
        <v>0</v>
      </c>
      <c r="H91" s="38"/>
      <c r="I91" s="36">
        <v>1</v>
      </c>
      <c r="J91" s="37"/>
      <c r="K91" s="36">
        <v>0</v>
      </c>
      <c r="L91" s="37"/>
      <c r="M91" s="36">
        <v>0</v>
      </c>
      <c r="N91" s="37"/>
      <c r="O91" s="36">
        <v>0</v>
      </c>
      <c r="P91" s="39"/>
      <c r="Q91" s="2"/>
      <c r="R91" s="2"/>
      <c r="S91" s="2"/>
      <c r="T91" s="2"/>
      <c r="U91" s="2"/>
      <c r="V91" s="2"/>
      <c r="W91" s="2"/>
      <c r="X91" s="2"/>
      <c r="Y91" s="2"/>
      <c r="Z91" s="2"/>
    </row>
    <row r="92" spans="1:26" ht="15.75" customHeight="1">
      <c r="A92" s="1169"/>
      <c r="B92" s="14" t="s">
        <v>36</v>
      </c>
      <c r="C92" s="10">
        <f t="shared" si="39"/>
        <v>409</v>
      </c>
      <c r="D92" s="11">
        <f>C92/C69</f>
        <v>0.18891454965357968</v>
      </c>
      <c r="E92" s="22">
        <f>E93+E94</f>
        <v>334</v>
      </c>
      <c r="F92" s="28">
        <f>E92/C92</f>
        <v>0.81662591687041564</v>
      </c>
      <c r="G92" s="22">
        <f>G93+G94</f>
        <v>0</v>
      </c>
      <c r="H92" s="40">
        <f>G92/C92</f>
        <v>0</v>
      </c>
      <c r="I92" s="22">
        <f>I93+I94</f>
        <v>23</v>
      </c>
      <c r="J92" s="28">
        <f>I92/C92</f>
        <v>5.623471882640587E-2</v>
      </c>
      <c r="K92" s="22">
        <f>K93+K94</f>
        <v>37</v>
      </c>
      <c r="L92" s="28">
        <f>K92/E92</f>
        <v>0.11077844311377245</v>
      </c>
      <c r="M92" s="22">
        <f>M93+M94</f>
        <v>6</v>
      </c>
      <c r="N92" s="28">
        <f>M92/C92</f>
        <v>1.4669926650366748E-2</v>
      </c>
      <c r="O92" s="22">
        <f>O93+O94</f>
        <v>9</v>
      </c>
      <c r="P92" s="29">
        <f>O92/C92</f>
        <v>2.2004889975550123E-2</v>
      </c>
      <c r="Q92" s="2"/>
      <c r="R92" s="2"/>
      <c r="S92" s="2"/>
      <c r="T92" s="2"/>
      <c r="U92" s="2"/>
      <c r="V92" s="2"/>
      <c r="W92" s="2"/>
      <c r="X92" s="2"/>
      <c r="Y92" s="2"/>
      <c r="Z92" s="2"/>
    </row>
    <row r="93" spans="1:26" ht="15.75" customHeight="1">
      <c r="A93" s="1169"/>
      <c r="B93" s="15" t="s">
        <v>14</v>
      </c>
      <c r="C93" s="16">
        <f t="shared" si="39"/>
        <v>119</v>
      </c>
      <c r="D93" s="17">
        <f>C93/C92</f>
        <v>0.29095354523227385</v>
      </c>
      <c r="E93" s="24">
        <v>93</v>
      </c>
      <c r="F93" s="19">
        <f>E93/E92</f>
        <v>0.27844311377245506</v>
      </c>
      <c r="G93" s="24">
        <v>0</v>
      </c>
      <c r="H93" s="25">
        <v>0</v>
      </c>
      <c r="I93" s="18">
        <v>6</v>
      </c>
      <c r="J93" s="19">
        <f>I93/I92</f>
        <v>0.2608695652173913</v>
      </c>
      <c r="K93" s="18">
        <v>15</v>
      </c>
      <c r="L93" s="19">
        <v>0</v>
      </c>
      <c r="M93" s="24">
        <v>1</v>
      </c>
      <c r="N93" s="19">
        <f>M93/M92</f>
        <v>0.16666666666666666</v>
      </c>
      <c r="O93" s="24">
        <v>4</v>
      </c>
      <c r="P93" s="26">
        <v>0</v>
      </c>
      <c r="Q93" s="2"/>
      <c r="R93" s="2"/>
      <c r="S93" s="2"/>
      <c r="T93" s="2"/>
      <c r="U93" s="2"/>
      <c r="V93" s="2"/>
      <c r="W93" s="2"/>
      <c r="X93" s="2"/>
      <c r="Y93" s="2"/>
      <c r="Z93" s="2"/>
    </row>
    <row r="94" spans="1:26" ht="15.75" customHeight="1">
      <c r="A94" s="1169"/>
      <c r="B94" s="15" t="s">
        <v>15</v>
      </c>
      <c r="C94" s="16">
        <f t="shared" si="39"/>
        <v>290</v>
      </c>
      <c r="D94" s="17">
        <f>C94/C92</f>
        <v>0.70904645476772621</v>
      </c>
      <c r="E94" s="24">
        <v>241</v>
      </c>
      <c r="F94" s="19">
        <f>E94/E92</f>
        <v>0.72155688622754488</v>
      </c>
      <c r="G94" s="24">
        <v>0</v>
      </c>
      <c r="H94" s="25">
        <v>0</v>
      </c>
      <c r="I94" s="1171">
        <v>17</v>
      </c>
      <c r="J94" s="19">
        <f>I94/I92</f>
        <v>0.73913043478260865</v>
      </c>
      <c r="K94" s="1171">
        <v>22</v>
      </c>
      <c r="L94" s="19">
        <v>0</v>
      </c>
      <c r="M94" s="24">
        <v>5</v>
      </c>
      <c r="N94" s="19">
        <f>M94/M92</f>
        <v>0.83333333333333337</v>
      </c>
      <c r="O94" s="24">
        <v>5</v>
      </c>
      <c r="P94" s="26">
        <v>0</v>
      </c>
      <c r="Q94" s="2"/>
      <c r="R94" s="2"/>
      <c r="S94" s="2"/>
      <c r="T94" s="2"/>
      <c r="U94" s="2"/>
      <c r="V94" s="2"/>
      <c r="W94" s="2"/>
      <c r="X94" s="2"/>
      <c r="Y94" s="2"/>
      <c r="Z94" s="2"/>
    </row>
    <row r="95" spans="1:26" ht="15.75" customHeight="1">
      <c r="A95" s="1169"/>
      <c r="B95" s="14" t="s">
        <v>37</v>
      </c>
      <c r="C95" s="10">
        <f t="shared" si="39"/>
        <v>554</v>
      </c>
      <c r="D95" s="11">
        <f>C95/C69</f>
        <v>0.2558891454965358</v>
      </c>
      <c r="E95" s="22">
        <f>E96+E97</f>
        <v>38</v>
      </c>
      <c r="F95" s="23">
        <f>E95/C95</f>
        <v>6.8592057761732855E-2</v>
      </c>
      <c r="G95" s="22">
        <f>G96+G97</f>
        <v>516</v>
      </c>
      <c r="H95" s="23">
        <f>G95/C95</f>
        <v>0.93140794223826717</v>
      </c>
      <c r="I95" s="22">
        <f>I96+I97</f>
        <v>0</v>
      </c>
      <c r="J95" s="40">
        <v>0</v>
      </c>
      <c r="K95" s="22">
        <f>K96+K97</f>
        <v>0</v>
      </c>
      <c r="L95" s="23">
        <f>K95/C95</f>
        <v>0</v>
      </c>
      <c r="M95" s="22">
        <f>M96+M97</f>
        <v>0</v>
      </c>
      <c r="N95" s="40">
        <v>0</v>
      </c>
      <c r="O95" s="22">
        <f>O96+O97</f>
        <v>0</v>
      </c>
      <c r="P95" s="41">
        <v>0</v>
      </c>
      <c r="Q95" s="2"/>
      <c r="R95" s="2"/>
      <c r="S95" s="2"/>
      <c r="T95" s="2"/>
      <c r="U95" s="2"/>
      <c r="V95" s="2"/>
      <c r="W95" s="2"/>
      <c r="X95" s="2"/>
      <c r="Y95" s="2"/>
      <c r="Z95" s="2"/>
    </row>
    <row r="96" spans="1:26" ht="15.75" customHeight="1">
      <c r="A96" s="1169"/>
      <c r="B96" s="15" t="s">
        <v>14</v>
      </c>
      <c r="C96" s="16">
        <f t="shared" si="39"/>
        <v>222</v>
      </c>
      <c r="D96" s="17">
        <f>C96/C95</f>
        <v>0.4007220216606498</v>
      </c>
      <c r="E96" s="43">
        <v>6</v>
      </c>
      <c r="F96" s="42">
        <f>E96/E95</f>
        <v>0.15789473684210525</v>
      </c>
      <c r="G96" s="43">
        <v>216</v>
      </c>
      <c r="H96" s="42">
        <f>G96/G95</f>
        <v>0.41860465116279072</v>
      </c>
      <c r="I96" s="43">
        <v>0</v>
      </c>
      <c r="J96" s="44">
        <v>0</v>
      </c>
      <c r="K96" s="43">
        <v>0</v>
      </c>
      <c r="L96" s="44">
        <v>0</v>
      </c>
      <c r="M96" s="24">
        <v>0</v>
      </c>
      <c r="N96" s="44">
        <v>0</v>
      </c>
      <c r="O96" s="43">
        <v>0</v>
      </c>
      <c r="P96" s="26">
        <v>0</v>
      </c>
      <c r="Q96" s="2"/>
      <c r="R96" s="2"/>
      <c r="S96" s="2"/>
      <c r="T96" s="2"/>
      <c r="U96" s="2"/>
      <c r="V96" s="2"/>
      <c r="W96" s="2"/>
      <c r="X96" s="2"/>
      <c r="Y96" s="2"/>
      <c r="Z96" s="2"/>
    </row>
    <row r="97" spans="1:26" ht="15.75" customHeight="1">
      <c r="A97" s="1173"/>
      <c r="B97" s="45" t="s">
        <v>15</v>
      </c>
      <c r="C97" s="46">
        <f t="shared" si="39"/>
        <v>332</v>
      </c>
      <c r="D97" s="47">
        <f>C97/C95</f>
        <v>0.59927797833935015</v>
      </c>
      <c r="E97" s="48">
        <v>32</v>
      </c>
      <c r="F97" s="49">
        <f>E97/E95</f>
        <v>0.84210526315789469</v>
      </c>
      <c r="G97" s="48">
        <v>300</v>
      </c>
      <c r="H97" s="49">
        <f>G97/G95</f>
        <v>0.58139534883720934</v>
      </c>
      <c r="I97" s="48">
        <v>0</v>
      </c>
      <c r="J97" s="50">
        <v>0</v>
      </c>
      <c r="K97" s="48">
        <v>0</v>
      </c>
      <c r="L97" s="50">
        <v>0</v>
      </c>
      <c r="M97" s="54">
        <v>0</v>
      </c>
      <c r="N97" s="50">
        <v>0</v>
      </c>
      <c r="O97" s="48">
        <v>0</v>
      </c>
      <c r="P97" s="51">
        <v>0</v>
      </c>
      <c r="Q97" s="2"/>
      <c r="R97" s="2"/>
      <c r="S97" s="2"/>
      <c r="T97" s="2"/>
      <c r="U97" s="2"/>
      <c r="V97" s="2"/>
      <c r="W97" s="2"/>
      <c r="X97" s="2"/>
      <c r="Y97" s="2"/>
      <c r="Z97" s="2"/>
    </row>
    <row r="98" spans="1:26" ht="15.75" customHeight="1">
      <c r="A98" s="1160"/>
      <c r="B98" s="1161"/>
      <c r="C98" s="1162"/>
      <c r="D98" s="1163"/>
      <c r="E98" s="1164"/>
      <c r="F98" s="1165"/>
      <c r="G98" s="1164"/>
      <c r="H98" s="1165"/>
      <c r="I98" s="1164"/>
      <c r="J98" s="1166"/>
      <c r="K98" s="1164"/>
      <c r="L98" s="1166"/>
      <c r="M98" s="1178"/>
      <c r="N98" s="1166"/>
      <c r="O98" s="1164"/>
      <c r="P98" s="1167"/>
      <c r="Q98" s="2"/>
      <c r="R98" s="2"/>
      <c r="S98" s="2"/>
      <c r="T98" s="2"/>
      <c r="U98" s="2"/>
      <c r="V98" s="2"/>
      <c r="W98" s="2"/>
      <c r="X98" s="2"/>
      <c r="Y98" s="2"/>
      <c r="Z98" s="2"/>
    </row>
    <row r="99" spans="1:26" ht="15.75" customHeight="1">
      <c r="A99" s="1156" t="s">
        <v>11</v>
      </c>
      <c r="B99" s="1157"/>
      <c r="C99" s="1158">
        <f>C101-C70</f>
        <v>-38</v>
      </c>
      <c r="D99" s="1159">
        <f>C99/C70</f>
        <v>-3.1613976705490848E-2</v>
      </c>
      <c r="E99" s="1158">
        <f>E101-E70</f>
        <v>-15</v>
      </c>
      <c r="F99" s="1159">
        <f>E99/E70</f>
        <v>-2.4311183144246355E-2</v>
      </c>
      <c r="G99" s="1158">
        <f>G101-G70</f>
        <v>-9</v>
      </c>
      <c r="H99" s="1159">
        <f>G99/G70</f>
        <v>-3.9823008849557522E-2</v>
      </c>
      <c r="I99" s="1158">
        <f>I101-I70</f>
        <v>-11</v>
      </c>
      <c r="J99" s="1159">
        <f>I99/I70</f>
        <v>-4.7826086956521741E-2</v>
      </c>
      <c r="K99" s="1158">
        <f>K101-K70</f>
        <v>-4</v>
      </c>
      <c r="L99" s="1159">
        <f>K99/K70</f>
        <v>-0.10526315789473684</v>
      </c>
      <c r="M99" s="1158">
        <f>M101-M70</f>
        <v>0</v>
      </c>
      <c r="N99" s="1159">
        <f>M99/M70</f>
        <v>0</v>
      </c>
      <c r="O99" s="1158">
        <f>O101-O70</f>
        <v>1</v>
      </c>
      <c r="P99" s="1174">
        <f>O99/O70</f>
        <v>3.0303030303030304E-2</v>
      </c>
      <c r="Q99" s="2"/>
      <c r="R99" s="2"/>
      <c r="S99" s="2"/>
      <c r="T99" s="2"/>
      <c r="U99" s="2"/>
      <c r="V99" s="2"/>
      <c r="W99" s="2"/>
      <c r="X99" s="2"/>
      <c r="Y99" s="2"/>
      <c r="Z99" s="2"/>
    </row>
    <row r="100" spans="1:26" ht="15.75" customHeight="1">
      <c r="A100" s="1168">
        <v>45748</v>
      </c>
      <c r="B100" s="1179" t="s">
        <v>12</v>
      </c>
      <c r="C100" s="71">
        <f t="shared" ref="C100:D100" si="53">SUM(E100,G100,I100,K100,M100,O100)</f>
        <v>2088</v>
      </c>
      <c r="D100" s="72">
        <f t="shared" si="53"/>
        <v>0.99999999999999989</v>
      </c>
      <c r="E100" s="71">
        <f>SUM(E101,E123,E126)</f>
        <v>963</v>
      </c>
      <c r="F100" s="72">
        <f t="shared" ref="F100:F101" si="54">E100/C100</f>
        <v>0.46120689655172414</v>
      </c>
      <c r="G100" s="71">
        <f>SUM(G101,G123,G126)</f>
        <v>697</v>
      </c>
      <c r="H100" s="72">
        <f t="shared" ref="H100:H101" si="55">G100/C100</f>
        <v>0.33381226053639845</v>
      </c>
      <c r="I100" s="71">
        <f>SUM(I101,I123,I126)</f>
        <v>251</v>
      </c>
      <c r="J100" s="72">
        <f t="shared" ref="J100:J101" si="56">I100/C100</f>
        <v>0.12021072796934866</v>
      </c>
      <c r="K100" s="71">
        <f>SUM(K101,K123,K126)</f>
        <v>72</v>
      </c>
      <c r="L100" s="72">
        <f t="shared" ref="L100:L101" si="57">K100/C100</f>
        <v>3.4482758620689655E-2</v>
      </c>
      <c r="M100" s="71">
        <f>SUM(M101,M123,M126)</f>
        <v>63</v>
      </c>
      <c r="N100" s="72">
        <f t="shared" ref="N100:N101" si="58">M100/C100</f>
        <v>3.017241379310345E-2</v>
      </c>
      <c r="O100" s="71">
        <f>SUM(O101,O123,O126)</f>
        <v>42</v>
      </c>
      <c r="P100" s="1175">
        <f t="shared" ref="P100:P101" si="59">O100/C100</f>
        <v>2.0114942528735632E-2</v>
      </c>
      <c r="Q100" s="2"/>
      <c r="R100" s="2"/>
      <c r="S100" s="2"/>
      <c r="T100" s="2"/>
      <c r="U100" s="2"/>
      <c r="V100" s="2"/>
      <c r="W100" s="2"/>
      <c r="X100" s="2"/>
      <c r="Y100" s="2"/>
      <c r="Z100" s="2"/>
    </row>
    <row r="101" spans="1:26" ht="15.75" customHeight="1">
      <c r="A101" s="1169"/>
      <c r="B101" s="14" t="s">
        <v>13</v>
      </c>
      <c r="C101" s="10">
        <f t="shared" ref="C101:C128" si="60">SUM(E101,G101,I101,K101,M101,O101)</f>
        <v>1164</v>
      </c>
      <c r="D101" s="11">
        <f t="shared" ref="D101:D102" si="61">C101/C100</f>
        <v>0.55747126436781613</v>
      </c>
      <c r="E101" s="10">
        <f>E102+E103</f>
        <v>602</v>
      </c>
      <c r="F101" s="11">
        <f t="shared" si="54"/>
        <v>0.51718213058419249</v>
      </c>
      <c r="G101" s="10">
        <f>G102+G103</f>
        <v>217</v>
      </c>
      <c r="H101" s="11">
        <f t="shared" si="55"/>
        <v>0.18642611683848798</v>
      </c>
      <c r="I101" s="10">
        <f>I102+I103</f>
        <v>219</v>
      </c>
      <c r="J101" s="11">
        <f t="shared" si="56"/>
        <v>0.18814432989690721</v>
      </c>
      <c r="K101" s="10">
        <f>K102+K103</f>
        <v>34</v>
      </c>
      <c r="L101" s="11">
        <f t="shared" si="57"/>
        <v>2.9209621993127148E-2</v>
      </c>
      <c r="M101" s="10">
        <f>M102+M103</f>
        <v>58</v>
      </c>
      <c r="N101" s="11">
        <f t="shared" si="58"/>
        <v>4.9828178694158079E-2</v>
      </c>
      <c r="O101" s="10">
        <f>O102+O103</f>
        <v>34</v>
      </c>
      <c r="P101" s="12">
        <f t="shared" si="59"/>
        <v>2.9209621993127148E-2</v>
      </c>
      <c r="Q101" s="1170"/>
      <c r="R101" s="1170"/>
      <c r="S101" s="1170"/>
      <c r="T101" s="1170"/>
      <c r="U101" s="1170"/>
      <c r="V101" s="1170"/>
      <c r="W101" s="1170"/>
      <c r="X101" s="1170"/>
      <c r="Y101" s="1170"/>
      <c r="Z101" s="1170"/>
    </row>
    <row r="102" spans="1:26" ht="15.75" customHeight="1">
      <c r="A102" s="1169"/>
      <c r="B102" s="15" t="s">
        <v>14</v>
      </c>
      <c r="C102" s="16">
        <f t="shared" si="60"/>
        <v>290</v>
      </c>
      <c r="D102" s="17">
        <f t="shared" si="61"/>
        <v>0.24914089347079038</v>
      </c>
      <c r="E102" s="24">
        <v>134</v>
      </c>
      <c r="F102" s="19">
        <f>E102/E101</f>
        <v>0.22259136212624583</v>
      </c>
      <c r="G102" s="18">
        <v>43</v>
      </c>
      <c r="H102" s="19">
        <f>G102/G101</f>
        <v>0.19815668202764977</v>
      </c>
      <c r="I102" s="24">
        <v>66</v>
      </c>
      <c r="J102" s="19">
        <f>I102/I101</f>
        <v>0.30136986301369861</v>
      </c>
      <c r="K102" s="18">
        <v>13</v>
      </c>
      <c r="L102" s="19">
        <f>K102/K101</f>
        <v>0.38235294117647056</v>
      </c>
      <c r="M102" s="52">
        <v>16</v>
      </c>
      <c r="N102" s="19">
        <f>M102/M101</f>
        <v>0.27586206896551724</v>
      </c>
      <c r="O102" s="24">
        <v>18</v>
      </c>
      <c r="P102" s="20">
        <f>O102/O101</f>
        <v>0.52941176470588236</v>
      </c>
      <c r="Q102" s="1170"/>
      <c r="R102" s="1170"/>
      <c r="S102" s="1170"/>
      <c r="T102" s="1170"/>
      <c r="U102" s="1170"/>
      <c r="V102" s="1170"/>
      <c r="W102" s="1170"/>
      <c r="X102" s="1170"/>
      <c r="Y102" s="1170"/>
      <c r="Z102" s="1170"/>
    </row>
    <row r="103" spans="1:26" ht="15.75" customHeight="1">
      <c r="A103" s="1169"/>
      <c r="B103" s="15" t="s">
        <v>15</v>
      </c>
      <c r="C103" s="16">
        <f t="shared" si="60"/>
        <v>874</v>
      </c>
      <c r="D103" s="17">
        <f>C103/C101</f>
        <v>0.75085910652920962</v>
      </c>
      <c r="E103" s="24">
        <v>468</v>
      </c>
      <c r="F103" s="19">
        <f>E103/E101</f>
        <v>0.77740863787375414</v>
      </c>
      <c r="G103" s="1171">
        <v>174</v>
      </c>
      <c r="H103" s="19">
        <f>G103/G101</f>
        <v>0.8018433179723502</v>
      </c>
      <c r="I103" s="24">
        <v>153</v>
      </c>
      <c r="J103" s="19">
        <f>I103/I101</f>
        <v>0.69863013698630139</v>
      </c>
      <c r="K103" s="1171">
        <v>21</v>
      </c>
      <c r="L103" s="19">
        <f>K103/K101</f>
        <v>0.61764705882352944</v>
      </c>
      <c r="M103" s="1176">
        <v>42</v>
      </c>
      <c r="N103" s="19">
        <f>M103/M101</f>
        <v>0.72413793103448276</v>
      </c>
      <c r="O103" s="24">
        <v>16</v>
      </c>
      <c r="P103" s="20">
        <f>O103/O101</f>
        <v>0.47058823529411764</v>
      </c>
      <c r="Q103" s="1170"/>
      <c r="R103" s="1170"/>
      <c r="S103" s="1170"/>
      <c r="T103" s="1170"/>
      <c r="U103" s="1170"/>
      <c r="V103" s="1170"/>
      <c r="W103" s="1170"/>
      <c r="X103" s="1170"/>
      <c r="Y103" s="1170"/>
      <c r="Z103" s="1170"/>
    </row>
    <row r="104" spans="1:26" ht="15.75" customHeight="1">
      <c r="A104" s="1169"/>
      <c r="B104" s="15" t="s">
        <v>16</v>
      </c>
      <c r="C104" s="16">
        <f t="shared" si="60"/>
        <v>1048</v>
      </c>
      <c r="D104" s="17">
        <f>C104/C101</f>
        <v>0.90034364261168387</v>
      </c>
      <c r="E104" s="24">
        <v>519</v>
      </c>
      <c r="F104" s="19">
        <f>E104/E101</f>
        <v>0.86212624584717612</v>
      </c>
      <c r="G104" s="1171">
        <v>207</v>
      </c>
      <c r="H104" s="19">
        <f>G104/G101</f>
        <v>0.95391705069124422</v>
      </c>
      <c r="I104" s="24">
        <v>204</v>
      </c>
      <c r="J104" s="19">
        <f>I104/I101</f>
        <v>0.93150684931506844</v>
      </c>
      <c r="K104" s="1171">
        <v>31</v>
      </c>
      <c r="L104" s="19">
        <f>K104/K101</f>
        <v>0.91176470588235292</v>
      </c>
      <c r="M104" s="1176">
        <v>54</v>
      </c>
      <c r="N104" s="19">
        <f>M104/M101</f>
        <v>0.93103448275862066</v>
      </c>
      <c r="O104" s="24">
        <v>33</v>
      </c>
      <c r="P104" s="20">
        <f>O104/O101</f>
        <v>0.97058823529411764</v>
      </c>
      <c r="Q104" s="1170"/>
      <c r="R104" s="1170"/>
      <c r="S104" s="1170"/>
      <c r="T104" s="1170"/>
      <c r="U104" s="1170"/>
      <c r="V104" s="1170"/>
      <c r="W104" s="1170"/>
      <c r="X104" s="1170"/>
      <c r="Y104" s="1170"/>
      <c r="Z104" s="1170"/>
    </row>
    <row r="105" spans="1:26" ht="15.75" customHeight="1">
      <c r="A105" s="1169"/>
      <c r="B105" s="15" t="s">
        <v>17</v>
      </c>
      <c r="C105" s="16">
        <f t="shared" si="60"/>
        <v>118</v>
      </c>
      <c r="D105" s="17">
        <f>C105/C101</f>
        <v>0.1013745704467354</v>
      </c>
      <c r="E105" s="24">
        <v>83</v>
      </c>
      <c r="F105" s="19">
        <f>E105/E101</f>
        <v>0.13787375415282391</v>
      </c>
      <c r="G105" s="1171">
        <v>10</v>
      </c>
      <c r="H105" s="19">
        <f>G105/G101</f>
        <v>4.6082949308755762E-2</v>
      </c>
      <c r="I105" s="24">
        <v>15</v>
      </c>
      <c r="J105" s="19">
        <f>I105/I101</f>
        <v>6.8493150684931503E-2</v>
      </c>
      <c r="K105" s="1171">
        <v>3</v>
      </c>
      <c r="L105" s="19">
        <f>K105/K101</f>
        <v>8.8235294117647065E-2</v>
      </c>
      <c r="M105" s="1176">
        <v>6</v>
      </c>
      <c r="N105" s="19">
        <f>M105/M101</f>
        <v>0.10344827586206896</v>
      </c>
      <c r="O105" s="24">
        <v>1</v>
      </c>
      <c r="P105" s="20">
        <f>O105/O101</f>
        <v>2.9411764705882353E-2</v>
      </c>
      <c r="Q105" s="1170"/>
      <c r="R105" s="1170"/>
      <c r="S105" s="1170"/>
      <c r="T105" s="1170"/>
      <c r="U105" s="1170"/>
      <c r="V105" s="1170"/>
      <c r="W105" s="1170"/>
      <c r="X105" s="1170"/>
      <c r="Y105" s="1170"/>
      <c r="Z105" s="1170"/>
    </row>
    <row r="106" spans="1:26" ht="15.75" customHeight="1">
      <c r="A106" s="1169"/>
      <c r="B106" s="15" t="s">
        <v>18</v>
      </c>
      <c r="C106" s="16">
        <f t="shared" si="60"/>
        <v>257</v>
      </c>
      <c r="D106" s="17">
        <f>C106/C101</f>
        <v>0.22079037800687284</v>
      </c>
      <c r="E106" s="24">
        <v>122</v>
      </c>
      <c r="F106" s="19">
        <f>E106/E101</f>
        <v>0.20265780730897009</v>
      </c>
      <c r="G106" s="1171">
        <v>59</v>
      </c>
      <c r="H106" s="19">
        <f>G106/G101</f>
        <v>0.27188940092165897</v>
      </c>
      <c r="I106" s="24">
        <v>42</v>
      </c>
      <c r="J106" s="19">
        <f>I106/I101</f>
        <v>0.19178082191780821</v>
      </c>
      <c r="K106" s="1171">
        <v>11</v>
      </c>
      <c r="L106" s="19">
        <f>K106/K101</f>
        <v>0.3235294117647059</v>
      </c>
      <c r="M106" s="1176">
        <v>16</v>
      </c>
      <c r="N106" s="19">
        <f>M106/M101</f>
        <v>0.27586206896551724</v>
      </c>
      <c r="O106" s="24">
        <v>7</v>
      </c>
      <c r="P106" s="20">
        <f>O106/O101</f>
        <v>0.20588235294117646</v>
      </c>
      <c r="Q106" s="1170"/>
      <c r="R106" s="1170"/>
      <c r="S106" s="1170"/>
      <c r="T106" s="1170"/>
      <c r="U106" s="1170"/>
      <c r="V106" s="1170"/>
      <c r="W106" s="1170"/>
      <c r="X106" s="1170"/>
      <c r="Y106" s="1170"/>
      <c r="Z106" s="1170"/>
    </row>
    <row r="107" spans="1:26" ht="15.75" customHeight="1">
      <c r="A107" s="1169"/>
      <c r="B107" s="15" t="s">
        <v>19</v>
      </c>
      <c r="C107" s="16">
        <f t="shared" si="60"/>
        <v>44</v>
      </c>
      <c r="D107" s="17">
        <f>C107/C106</f>
        <v>0.17120622568093385</v>
      </c>
      <c r="E107" s="24">
        <v>18</v>
      </c>
      <c r="F107" s="19">
        <f>E107/E106</f>
        <v>0.14754098360655737</v>
      </c>
      <c r="G107" s="1171">
        <v>9</v>
      </c>
      <c r="H107" s="19">
        <f>G107/G106</f>
        <v>0.15254237288135594</v>
      </c>
      <c r="I107" s="24">
        <v>8</v>
      </c>
      <c r="J107" s="19">
        <f>I107/I106</f>
        <v>0.19047619047619047</v>
      </c>
      <c r="K107" s="1171">
        <v>3</v>
      </c>
      <c r="L107" s="19">
        <f>K107/K106</f>
        <v>0.27272727272727271</v>
      </c>
      <c r="M107" s="1176">
        <v>4</v>
      </c>
      <c r="N107" s="19">
        <f>M107/M106</f>
        <v>0.25</v>
      </c>
      <c r="O107" s="24">
        <v>2</v>
      </c>
      <c r="P107" s="20">
        <f>O107/O106</f>
        <v>0.2857142857142857</v>
      </c>
      <c r="Q107" s="1170"/>
      <c r="R107" s="1170"/>
      <c r="S107" s="1170"/>
      <c r="T107" s="1170"/>
      <c r="U107" s="1170"/>
      <c r="V107" s="1170"/>
      <c r="W107" s="1170"/>
      <c r="X107" s="1170"/>
      <c r="Y107" s="1170"/>
      <c r="Z107" s="1170"/>
    </row>
    <row r="108" spans="1:26" ht="15.75" customHeight="1">
      <c r="A108" s="1169"/>
      <c r="B108" s="15" t="s">
        <v>20</v>
      </c>
      <c r="C108" s="16">
        <f t="shared" si="60"/>
        <v>918</v>
      </c>
      <c r="D108" s="17">
        <f>C108/C101</f>
        <v>0.78865979381443296</v>
      </c>
      <c r="E108" s="24">
        <v>464</v>
      </c>
      <c r="F108" s="19">
        <f>E108/E101</f>
        <v>0.77076411960132896</v>
      </c>
      <c r="G108" s="1171">
        <v>174</v>
      </c>
      <c r="H108" s="19">
        <f>G108/G101</f>
        <v>0.8018433179723502</v>
      </c>
      <c r="I108" s="24">
        <v>177</v>
      </c>
      <c r="J108" s="19">
        <f>I108/I101</f>
        <v>0.80821917808219179</v>
      </c>
      <c r="K108" s="1171">
        <v>29</v>
      </c>
      <c r="L108" s="19">
        <f>K108/K101</f>
        <v>0.8529411764705882</v>
      </c>
      <c r="M108" s="1176">
        <v>47</v>
      </c>
      <c r="N108" s="19">
        <f>M108/M101</f>
        <v>0.81034482758620685</v>
      </c>
      <c r="O108" s="24">
        <v>27</v>
      </c>
      <c r="P108" s="20">
        <f>O108/O101</f>
        <v>0.79411764705882348</v>
      </c>
      <c r="Q108" s="1170"/>
      <c r="R108" s="1170"/>
      <c r="S108" s="1170"/>
      <c r="T108" s="1170"/>
      <c r="U108" s="1170"/>
      <c r="V108" s="1170"/>
      <c r="W108" s="1170"/>
      <c r="X108" s="1170"/>
      <c r="Y108" s="1170"/>
      <c r="Z108" s="1170"/>
    </row>
    <row r="109" spans="1:26" ht="15.75" customHeight="1">
      <c r="A109" s="1169"/>
      <c r="B109" s="15" t="s">
        <v>21</v>
      </c>
      <c r="C109" s="16">
        <f t="shared" si="60"/>
        <v>246</v>
      </c>
      <c r="D109" s="17">
        <f>C109/C101</f>
        <v>0.21134020618556701</v>
      </c>
      <c r="E109" s="24">
        <v>138</v>
      </c>
      <c r="F109" s="19">
        <f>E109/E101</f>
        <v>0.2292358803986711</v>
      </c>
      <c r="G109" s="1176">
        <v>43</v>
      </c>
      <c r="H109" s="19">
        <f>G109/G101</f>
        <v>0.19815668202764977</v>
      </c>
      <c r="I109" s="24">
        <v>42</v>
      </c>
      <c r="J109" s="19">
        <f>I109/I101</f>
        <v>0.19178082191780821</v>
      </c>
      <c r="K109" s="1171">
        <v>5</v>
      </c>
      <c r="L109" s="19">
        <f>K109/K101</f>
        <v>0.14705882352941177</v>
      </c>
      <c r="M109" s="1176">
        <v>11</v>
      </c>
      <c r="N109" s="19">
        <f>M109/M101</f>
        <v>0.18965517241379309</v>
      </c>
      <c r="O109" s="24">
        <v>7</v>
      </c>
      <c r="P109" s="20">
        <f>O109/O101</f>
        <v>0.20588235294117646</v>
      </c>
      <c r="Q109" s="1170"/>
      <c r="R109" s="1170"/>
      <c r="S109" s="1170"/>
      <c r="T109" s="1170"/>
      <c r="U109" s="1170"/>
      <c r="V109" s="1170"/>
      <c r="W109" s="1170"/>
      <c r="X109" s="1170"/>
      <c r="Y109" s="1170"/>
      <c r="Z109" s="1170"/>
    </row>
    <row r="110" spans="1:26" ht="15.75" customHeight="1">
      <c r="A110" s="1169"/>
      <c r="B110" s="15" t="s">
        <v>22</v>
      </c>
      <c r="C110" s="16">
        <f t="shared" si="60"/>
        <v>676</v>
      </c>
      <c r="D110" s="17">
        <f>C110/C101</f>
        <v>0.58075601374570451</v>
      </c>
      <c r="E110" s="24">
        <v>369</v>
      </c>
      <c r="F110" s="19">
        <f>E110/E101</f>
        <v>0.6129568106312292</v>
      </c>
      <c r="G110" s="1176">
        <v>90</v>
      </c>
      <c r="H110" s="19">
        <f>G110/G101</f>
        <v>0.41474654377880182</v>
      </c>
      <c r="I110" s="24">
        <v>137</v>
      </c>
      <c r="J110" s="19">
        <f>I110/I101</f>
        <v>0.62557077625570778</v>
      </c>
      <c r="K110" s="1171">
        <v>25</v>
      </c>
      <c r="L110" s="19">
        <f>K110/K101</f>
        <v>0.73529411764705888</v>
      </c>
      <c r="M110" s="1176">
        <v>29</v>
      </c>
      <c r="N110" s="19">
        <f>M110/M101</f>
        <v>0.5</v>
      </c>
      <c r="O110" s="24">
        <v>26</v>
      </c>
      <c r="P110" s="20">
        <f>O110/O101</f>
        <v>0.76470588235294112</v>
      </c>
      <c r="Q110" s="1170"/>
      <c r="R110" s="1170"/>
      <c r="S110" s="1170"/>
      <c r="T110" s="1170"/>
      <c r="U110" s="1170"/>
      <c r="V110" s="1170"/>
      <c r="W110" s="1170"/>
      <c r="X110" s="1170"/>
      <c r="Y110" s="1170"/>
      <c r="Z110" s="1170"/>
    </row>
    <row r="111" spans="1:26" ht="15.75" customHeight="1">
      <c r="A111" s="1169"/>
      <c r="B111" s="15" t="s">
        <v>23</v>
      </c>
      <c r="C111" s="16">
        <f t="shared" si="60"/>
        <v>488</v>
      </c>
      <c r="D111" s="17">
        <f>C111/C101</f>
        <v>0.41924398625429554</v>
      </c>
      <c r="E111" s="24">
        <v>233</v>
      </c>
      <c r="F111" s="19">
        <f t="shared" ref="F111:F112" si="62">E111/E101</f>
        <v>0.38704318936877075</v>
      </c>
      <c r="G111" s="1176">
        <v>127</v>
      </c>
      <c r="H111" s="19">
        <f>G111/G101</f>
        <v>0.58525345622119818</v>
      </c>
      <c r="I111" s="24">
        <v>82</v>
      </c>
      <c r="J111" s="19">
        <f>I111/I101</f>
        <v>0.37442922374429222</v>
      </c>
      <c r="K111" s="1171">
        <v>9</v>
      </c>
      <c r="L111" s="19">
        <f>K111/K101</f>
        <v>0.26470588235294118</v>
      </c>
      <c r="M111" s="1176">
        <v>29</v>
      </c>
      <c r="N111" s="19">
        <f>M111/M101</f>
        <v>0.5</v>
      </c>
      <c r="O111" s="24">
        <v>8</v>
      </c>
      <c r="P111" s="20">
        <f>O111/O101</f>
        <v>0.23529411764705882</v>
      </c>
      <c r="Q111" s="1170"/>
      <c r="R111" s="1170"/>
      <c r="S111" s="1170"/>
      <c r="T111" s="1170"/>
      <c r="U111" s="1170"/>
      <c r="V111" s="1170"/>
      <c r="W111" s="1170"/>
      <c r="X111" s="1170"/>
      <c r="Y111" s="1170"/>
      <c r="Z111" s="1170"/>
    </row>
    <row r="112" spans="1:26" ht="15.75" customHeight="1">
      <c r="A112" s="1169"/>
      <c r="B112" s="14" t="s">
        <v>24</v>
      </c>
      <c r="C112" s="10">
        <f t="shared" si="60"/>
        <v>30</v>
      </c>
      <c r="D112" s="11">
        <f t="shared" ref="D112:E112" si="63">SUM(D113:D115)</f>
        <v>1</v>
      </c>
      <c r="E112" s="22">
        <f t="shared" si="63"/>
        <v>11</v>
      </c>
      <c r="F112" s="55">
        <f t="shared" si="62"/>
        <v>8.2089552238805971E-2</v>
      </c>
      <c r="G112" s="22">
        <f>SUM(G113:G115)</f>
        <v>6</v>
      </c>
      <c r="H112" s="23"/>
      <c r="I112" s="22">
        <f t="shared" ref="I112:P112" si="64">SUM(I113:I115)</f>
        <v>8</v>
      </c>
      <c r="J112" s="23">
        <f t="shared" si="64"/>
        <v>1</v>
      </c>
      <c r="K112" s="22">
        <f t="shared" si="64"/>
        <v>3</v>
      </c>
      <c r="L112" s="23">
        <f t="shared" si="64"/>
        <v>1</v>
      </c>
      <c r="M112" s="22">
        <f t="shared" si="64"/>
        <v>1</v>
      </c>
      <c r="N112" s="23">
        <f t="shared" si="64"/>
        <v>1</v>
      </c>
      <c r="O112" s="22">
        <f t="shared" si="64"/>
        <v>1</v>
      </c>
      <c r="P112" s="12">
        <f t="shared" si="64"/>
        <v>1</v>
      </c>
      <c r="Q112" s="1170"/>
      <c r="R112" s="1170"/>
      <c r="S112" s="1170"/>
      <c r="T112" s="1170"/>
      <c r="U112" s="1170"/>
      <c r="V112" s="1170"/>
      <c r="W112" s="1170"/>
      <c r="X112" s="1170"/>
      <c r="Y112" s="1170"/>
      <c r="Z112" s="1170"/>
    </row>
    <row r="113" spans="1:26" ht="15.75" customHeight="1">
      <c r="A113" s="1169"/>
      <c r="B113" s="15" t="s">
        <v>25</v>
      </c>
      <c r="C113" s="16">
        <f t="shared" si="60"/>
        <v>0</v>
      </c>
      <c r="D113" s="17">
        <f>C113/C112</f>
        <v>0</v>
      </c>
      <c r="E113" s="24"/>
      <c r="F113" s="19"/>
      <c r="G113" s="53" t="s">
        <v>27</v>
      </c>
      <c r="H113" s="25"/>
      <c r="I113" s="53">
        <f t="shared" ref="I113:I114" si="65">SUM(K113,M113,O113,Q113,S113,U113,W113,Y113)</f>
        <v>0</v>
      </c>
      <c r="J113" s="25">
        <v>0</v>
      </c>
      <c r="K113" s="24">
        <v>0</v>
      </c>
      <c r="L113" s="25">
        <v>0</v>
      </c>
      <c r="M113" s="24">
        <v>0</v>
      </c>
      <c r="N113" s="25">
        <v>0</v>
      </c>
      <c r="O113" s="24">
        <v>0</v>
      </c>
      <c r="P113" s="26">
        <v>0</v>
      </c>
      <c r="Q113" s="1170"/>
      <c r="R113" s="1170"/>
      <c r="S113" s="1170"/>
      <c r="T113" s="1170"/>
      <c r="U113" s="1170"/>
      <c r="V113" s="1170"/>
      <c r="W113" s="1170"/>
      <c r="X113" s="1170"/>
      <c r="Y113" s="1170"/>
      <c r="Z113" s="1170"/>
    </row>
    <row r="114" spans="1:26" ht="15.75" customHeight="1">
      <c r="A114" s="1169"/>
      <c r="B114" s="15" t="s">
        <v>26</v>
      </c>
      <c r="C114" s="16">
        <f t="shared" si="60"/>
        <v>0</v>
      </c>
      <c r="D114" s="17">
        <f>C114/C112</f>
        <v>0</v>
      </c>
      <c r="E114" s="24"/>
      <c r="F114" s="19"/>
      <c r="G114" s="1177" t="s">
        <v>27</v>
      </c>
      <c r="H114" s="19"/>
      <c r="I114" s="1177">
        <f t="shared" si="65"/>
        <v>0</v>
      </c>
      <c r="J114" s="19">
        <f>I114/I112</f>
        <v>0</v>
      </c>
      <c r="K114" s="24">
        <v>0</v>
      </c>
      <c r="L114" s="19" t="s">
        <v>27</v>
      </c>
      <c r="M114" s="24"/>
      <c r="N114" s="19">
        <f>M114/M112</f>
        <v>0</v>
      </c>
      <c r="O114" s="24">
        <v>0</v>
      </c>
      <c r="P114" s="20">
        <f>O114/O112</f>
        <v>0</v>
      </c>
      <c r="Q114" s="1170"/>
      <c r="R114" s="1170"/>
      <c r="S114" s="1170"/>
      <c r="T114" s="1170"/>
      <c r="U114" s="1170"/>
      <c r="V114" s="1170"/>
      <c r="W114" s="1170"/>
      <c r="X114" s="1170"/>
      <c r="Y114" s="1170"/>
      <c r="Z114" s="1170"/>
    </row>
    <row r="115" spans="1:26" ht="15.75" customHeight="1">
      <c r="A115" s="1169"/>
      <c r="B115" s="15" t="s">
        <v>28</v>
      </c>
      <c r="C115" s="16">
        <f t="shared" si="60"/>
        <v>30</v>
      </c>
      <c r="D115" s="17">
        <f>C115/C112</f>
        <v>1</v>
      </c>
      <c r="E115" s="24">
        <v>11</v>
      </c>
      <c r="F115" s="19">
        <f>E115/E112</f>
        <v>1</v>
      </c>
      <c r="G115" s="1177">
        <v>6</v>
      </c>
      <c r="H115" s="19">
        <f>G115/G112</f>
        <v>1</v>
      </c>
      <c r="I115" s="1171">
        <v>8</v>
      </c>
      <c r="J115" s="19">
        <f>I115/I112</f>
        <v>1</v>
      </c>
      <c r="K115" s="24">
        <v>3</v>
      </c>
      <c r="L115" s="19">
        <f>K115/K112</f>
        <v>1</v>
      </c>
      <c r="M115" s="24">
        <v>1</v>
      </c>
      <c r="N115" s="19">
        <f>M115/M112</f>
        <v>1</v>
      </c>
      <c r="O115" s="24">
        <v>1</v>
      </c>
      <c r="P115" s="20">
        <f>O115/O112</f>
        <v>1</v>
      </c>
      <c r="Q115" s="1170"/>
      <c r="R115" s="1170"/>
      <c r="S115" s="1170"/>
      <c r="T115" s="1170"/>
      <c r="U115" s="1170"/>
      <c r="V115" s="1170"/>
      <c r="W115" s="1170"/>
      <c r="X115" s="1170"/>
      <c r="Y115" s="1170"/>
      <c r="Z115" s="1170"/>
    </row>
    <row r="116" spans="1:26" ht="15.75" customHeight="1">
      <c r="A116" s="1169"/>
      <c r="B116" s="14" t="s">
        <v>29</v>
      </c>
      <c r="C116" s="10">
        <f t="shared" si="60"/>
        <v>20</v>
      </c>
      <c r="D116" s="28">
        <f t="shared" ref="D116:G116" si="66">SUM(D117:D119)</f>
        <v>1.6638935108153077E-2</v>
      </c>
      <c r="E116" s="22">
        <f t="shared" si="66"/>
        <v>8</v>
      </c>
      <c r="F116" s="28">
        <f t="shared" si="66"/>
        <v>1.2965964343598054E-2</v>
      </c>
      <c r="G116" s="22">
        <f t="shared" si="66"/>
        <v>3</v>
      </c>
      <c r="H116" s="28"/>
      <c r="I116" s="22">
        <f t="shared" ref="I116:P116" si="67">SUM(I117:I119)</f>
        <v>5</v>
      </c>
      <c r="J116" s="28">
        <f t="shared" si="67"/>
        <v>2.1739130434782608E-2</v>
      </c>
      <c r="K116" s="22">
        <f t="shared" si="67"/>
        <v>3</v>
      </c>
      <c r="L116" s="28">
        <f t="shared" si="67"/>
        <v>7.8947368421052627E-2</v>
      </c>
      <c r="M116" s="22">
        <f t="shared" si="67"/>
        <v>1</v>
      </c>
      <c r="N116" s="28">
        <f t="shared" si="67"/>
        <v>1.7241379310344827E-2</v>
      </c>
      <c r="O116" s="22">
        <f t="shared" si="67"/>
        <v>0</v>
      </c>
      <c r="P116" s="12">
        <f t="shared" si="67"/>
        <v>0</v>
      </c>
      <c r="Q116" s="1172"/>
      <c r="R116" s="1172"/>
      <c r="S116" s="1172"/>
      <c r="T116" s="1172"/>
      <c r="U116" s="1172"/>
      <c r="V116" s="1172"/>
      <c r="W116" s="1172"/>
      <c r="X116" s="1172"/>
      <c r="Y116" s="1172"/>
      <c r="Z116" s="1172"/>
    </row>
    <row r="117" spans="1:26" ht="15.75" customHeight="1">
      <c r="A117" s="1169"/>
      <c r="B117" s="30" t="s">
        <v>30</v>
      </c>
      <c r="C117" s="16">
        <f t="shared" si="60"/>
        <v>1</v>
      </c>
      <c r="D117" s="31">
        <f t="shared" ref="D117:D119" si="68">C117/$C$70</f>
        <v>8.3194675540765393E-4</v>
      </c>
      <c r="E117" s="24">
        <v>1</v>
      </c>
      <c r="F117" s="32">
        <f t="shared" ref="F117:F119" si="69">E117/$E$70</f>
        <v>1.6207455429497568E-3</v>
      </c>
      <c r="G117" s="24" t="s">
        <v>27</v>
      </c>
      <c r="H117" s="32"/>
      <c r="I117" s="18">
        <f>SUM(K117,M117,O117,Q117,S117,U117,W117,Y117)</f>
        <v>0</v>
      </c>
      <c r="J117" s="32">
        <f t="shared" ref="J117:J119" si="70">I117/$I$70</f>
        <v>0</v>
      </c>
      <c r="K117" s="24">
        <v>0</v>
      </c>
      <c r="L117" s="32">
        <f t="shared" ref="L117:L119" si="71">K117/$K$70</f>
        <v>0</v>
      </c>
      <c r="M117" s="24">
        <v>0</v>
      </c>
      <c r="N117" s="32">
        <f t="shared" ref="N117:N119" si="72">M117/$M$70</f>
        <v>0</v>
      </c>
      <c r="O117" s="24">
        <v>0</v>
      </c>
      <c r="P117" s="20">
        <f t="shared" ref="P117:P119" si="73">O117/$O$70</f>
        <v>0</v>
      </c>
      <c r="Q117" s="1170"/>
      <c r="R117" s="1170"/>
      <c r="S117" s="1170"/>
      <c r="T117" s="1170"/>
      <c r="U117" s="1170"/>
      <c r="V117" s="1170"/>
      <c r="W117" s="1170"/>
      <c r="X117" s="1170"/>
      <c r="Y117" s="1170"/>
      <c r="Z117" s="1170"/>
    </row>
    <row r="118" spans="1:26" ht="15.75" customHeight="1">
      <c r="A118" s="1169"/>
      <c r="B118" s="30" t="s">
        <v>31</v>
      </c>
      <c r="C118" s="16">
        <f t="shared" si="60"/>
        <v>0</v>
      </c>
      <c r="D118" s="31">
        <f t="shared" si="68"/>
        <v>0</v>
      </c>
      <c r="E118" s="24">
        <v>0</v>
      </c>
      <c r="F118" s="32">
        <f t="shared" si="69"/>
        <v>0</v>
      </c>
      <c r="G118" s="24" t="s">
        <v>27</v>
      </c>
      <c r="H118" s="32"/>
      <c r="I118" s="1171">
        <v>0</v>
      </c>
      <c r="J118" s="32">
        <f t="shared" si="70"/>
        <v>0</v>
      </c>
      <c r="K118" s="24"/>
      <c r="L118" s="32">
        <f t="shared" si="71"/>
        <v>0</v>
      </c>
      <c r="M118" s="24">
        <v>0</v>
      </c>
      <c r="N118" s="32">
        <f t="shared" si="72"/>
        <v>0</v>
      </c>
      <c r="O118" s="24"/>
      <c r="P118" s="20">
        <f t="shared" si="73"/>
        <v>0</v>
      </c>
      <c r="Q118" s="1170"/>
      <c r="R118" s="1170"/>
      <c r="S118" s="1170"/>
      <c r="T118" s="1170"/>
      <c r="U118" s="1170"/>
      <c r="V118" s="1170"/>
      <c r="W118" s="1170"/>
      <c r="X118" s="1170"/>
      <c r="Y118" s="1170"/>
      <c r="Z118" s="1170"/>
    </row>
    <row r="119" spans="1:26" ht="15.75" customHeight="1">
      <c r="A119" s="1169"/>
      <c r="B119" s="30" t="s">
        <v>32</v>
      </c>
      <c r="C119" s="16">
        <f t="shared" si="60"/>
        <v>19</v>
      </c>
      <c r="D119" s="31">
        <f t="shared" si="68"/>
        <v>1.5806988352745424E-2</v>
      </c>
      <c r="E119" s="24">
        <v>7</v>
      </c>
      <c r="F119" s="32">
        <f t="shared" si="69"/>
        <v>1.1345218800648298E-2</v>
      </c>
      <c r="G119" s="24">
        <v>3</v>
      </c>
      <c r="H119" s="32">
        <f>G119/$G$70</f>
        <v>1.3274336283185841E-2</v>
      </c>
      <c r="I119" s="1171">
        <v>5</v>
      </c>
      <c r="J119" s="32">
        <f t="shared" si="70"/>
        <v>2.1739130434782608E-2</v>
      </c>
      <c r="K119" s="24">
        <v>3</v>
      </c>
      <c r="L119" s="32">
        <f t="shared" si="71"/>
        <v>7.8947368421052627E-2</v>
      </c>
      <c r="M119" s="24">
        <v>1</v>
      </c>
      <c r="N119" s="32">
        <f t="shared" si="72"/>
        <v>1.7241379310344827E-2</v>
      </c>
      <c r="O119" s="24"/>
      <c r="P119" s="20">
        <f t="shared" si="73"/>
        <v>0</v>
      </c>
      <c r="Q119" s="1170"/>
      <c r="R119" s="1170"/>
      <c r="S119" s="1170"/>
      <c r="T119" s="1170"/>
      <c r="U119" s="1170"/>
      <c r="V119" s="1170"/>
      <c r="W119" s="1170"/>
      <c r="X119" s="1170"/>
      <c r="Y119" s="1170"/>
      <c r="Z119" s="1170"/>
    </row>
    <row r="120" spans="1:26" ht="15.75" customHeight="1">
      <c r="A120" s="1169"/>
      <c r="B120" s="27" t="s">
        <v>33</v>
      </c>
      <c r="C120" s="10">
        <f t="shared" si="60"/>
        <v>10</v>
      </c>
      <c r="D120" s="34"/>
      <c r="E120" s="22">
        <f t="shared" ref="E120:O120" si="74">SUM(E121:E122)</f>
        <v>10</v>
      </c>
      <c r="F120" s="28">
        <f t="shared" si="74"/>
        <v>0</v>
      </c>
      <c r="G120" s="22">
        <f t="shared" si="74"/>
        <v>0</v>
      </c>
      <c r="H120" s="28">
        <f t="shared" si="74"/>
        <v>0</v>
      </c>
      <c r="I120" s="22">
        <f t="shared" si="74"/>
        <v>0</v>
      </c>
      <c r="J120" s="28">
        <f t="shared" si="74"/>
        <v>0</v>
      </c>
      <c r="K120" s="22">
        <f t="shared" si="74"/>
        <v>0</v>
      </c>
      <c r="L120" s="28">
        <f t="shared" si="74"/>
        <v>0</v>
      </c>
      <c r="M120" s="22">
        <f t="shared" si="74"/>
        <v>0</v>
      </c>
      <c r="N120" s="28">
        <f t="shared" si="74"/>
        <v>0</v>
      </c>
      <c r="O120" s="22">
        <f t="shared" si="74"/>
        <v>0</v>
      </c>
      <c r="P120" s="35">
        <v>0</v>
      </c>
      <c r="Q120" s="2"/>
      <c r="R120" s="2"/>
      <c r="S120" s="2"/>
      <c r="T120" s="2"/>
      <c r="U120" s="2"/>
      <c r="V120" s="2"/>
      <c r="W120" s="2"/>
      <c r="X120" s="2"/>
      <c r="Y120" s="2"/>
      <c r="Z120" s="2"/>
    </row>
    <row r="121" spans="1:26" ht="15.75" customHeight="1">
      <c r="A121" s="1169"/>
      <c r="B121" s="30" t="s">
        <v>34</v>
      </c>
      <c r="C121" s="43">
        <f t="shared" si="60"/>
        <v>1</v>
      </c>
      <c r="D121" s="42"/>
      <c r="E121" s="24">
        <v>1</v>
      </c>
      <c r="F121" s="32"/>
      <c r="G121" s="24"/>
      <c r="H121" s="25"/>
      <c r="I121" s="24"/>
      <c r="J121" s="32"/>
      <c r="K121" s="24"/>
      <c r="L121" s="32"/>
      <c r="M121" s="24"/>
      <c r="N121" s="32"/>
      <c r="O121" s="24"/>
      <c r="P121" s="33"/>
      <c r="Q121" s="1170"/>
      <c r="R121" s="1170"/>
      <c r="S121" s="1170"/>
      <c r="T121" s="1170"/>
      <c r="U121" s="1170"/>
      <c r="V121" s="1170"/>
      <c r="W121" s="1170"/>
      <c r="X121" s="1170"/>
      <c r="Y121" s="1170"/>
      <c r="Z121" s="1170"/>
    </row>
    <row r="122" spans="1:26" ht="15.75" customHeight="1">
      <c r="A122" s="1169"/>
      <c r="B122" s="30" t="s">
        <v>35</v>
      </c>
      <c r="C122" s="43">
        <f t="shared" si="60"/>
        <v>9</v>
      </c>
      <c r="D122" s="42"/>
      <c r="E122" s="24">
        <v>9</v>
      </c>
      <c r="F122" s="32"/>
      <c r="G122" s="24"/>
      <c r="H122" s="25"/>
      <c r="I122" s="24"/>
      <c r="J122" s="32"/>
      <c r="K122" s="24"/>
      <c r="L122" s="32"/>
      <c r="M122" s="24"/>
      <c r="N122" s="32"/>
      <c r="O122" s="24"/>
      <c r="P122" s="33"/>
      <c r="Q122" s="1170"/>
      <c r="R122" s="1170"/>
      <c r="S122" s="1170"/>
      <c r="T122" s="1170"/>
      <c r="U122" s="1170"/>
      <c r="V122" s="1170"/>
      <c r="W122" s="1170"/>
      <c r="X122" s="1170"/>
      <c r="Y122" s="1170"/>
      <c r="Z122" s="1170"/>
    </row>
    <row r="123" spans="1:26" ht="15.75" customHeight="1">
      <c r="A123" s="1169"/>
      <c r="B123" s="14" t="s">
        <v>36</v>
      </c>
      <c r="C123" s="10">
        <f t="shared" si="60"/>
        <v>402</v>
      </c>
      <c r="D123" s="11">
        <f>C123/C100</f>
        <v>0.19252873563218389</v>
      </c>
      <c r="E123" s="22">
        <f>E124+E125</f>
        <v>319</v>
      </c>
      <c r="F123" s="28">
        <f>E123/C123</f>
        <v>0.79353233830845771</v>
      </c>
      <c r="G123" s="22">
        <f>G124+G125</f>
        <v>0</v>
      </c>
      <c r="H123" s="40">
        <f>G123/C123</f>
        <v>0</v>
      </c>
      <c r="I123" s="22">
        <f>I124+I125</f>
        <v>32</v>
      </c>
      <c r="J123" s="28">
        <f>I123/C123</f>
        <v>7.9601990049751242E-2</v>
      </c>
      <c r="K123" s="22">
        <f>K124+K125</f>
        <v>38</v>
      </c>
      <c r="L123" s="28">
        <f>K123/E123</f>
        <v>0.11912225705329153</v>
      </c>
      <c r="M123" s="22">
        <f>M124+M125</f>
        <v>5</v>
      </c>
      <c r="N123" s="28">
        <f>M123/C123</f>
        <v>1.2437810945273632E-2</v>
      </c>
      <c r="O123" s="22">
        <f>O124+O125</f>
        <v>8</v>
      </c>
      <c r="P123" s="29">
        <f>O123/C123</f>
        <v>1.9900497512437811E-2</v>
      </c>
      <c r="Q123" s="2"/>
      <c r="R123" s="2"/>
      <c r="S123" s="2"/>
      <c r="T123" s="2"/>
      <c r="U123" s="2"/>
      <c r="V123" s="2"/>
      <c r="W123" s="2"/>
      <c r="X123" s="2"/>
      <c r="Y123" s="2"/>
      <c r="Z123" s="2"/>
    </row>
    <row r="124" spans="1:26" ht="15.75" customHeight="1">
      <c r="A124" s="1169"/>
      <c r="B124" s="15" t="s">
        <v>14</v>
      </c>
      <c r="C124" s="16">
        <f t="shared" si="60"/>
        <v>118</v>
      </c>
      <c r="D124" s="17">
        <f>C124/C123</f>
        <v>0.29353233830845771</v>
      </c>
      <c r="E124" s="24">
        <v>87</v>
      </c>
      <c r="F124" s="19">
        <f>E124/E123</f>
        <v>0.27272727272727271</v>
      </c>
      <c r="G124" s="24"/>
      <c r="H124" s="25">
        <v>0</v>
      </c>
      <c r="I124" s="18">
        <v>11</v>
      </c>
      <c r="J124" s="19">
        <f>I124/I123</f>
        <v>0.34375</v>
      </c>
      <c r="K124" s="18">
        <v>15</v>
      </c>
      <c r="L124" s="19">
        <f>K124/K123</f>
        <v>0.39473684210526316</v>
      </c>
      <c r="M124" s="24">
        <v>1</v>
      </c>
      <c r="N124" s="19">
        <f>M124/M123</f>
        <v>0.2</v>
      </c>
      <c r="O124" s="24">
        <v>4</v>
      </c>
      <c r="P124" s="26">
        <v>0</v>
      </c>
      <c r="Q124" s="2"/>
      <c r="R124" s="2"/>
      <c r="S124" s="2"/>
      <c r="T124" s="2"/>
      <c r="U124" s="2"/>
      <c r="V124" s="2"/>
      <c r="W124" s="2"/>
      <c r="X124" s="2"/>
      <c r="Y124" s="2"/>
      <c r="Z124" s="2"/>
    </row>
    <row r="125" spans="1:26" ht="15.75" customHeight="1">
      <c r="A125" s="1169"/>
      <c r="B125" s="15" t="s">
        <v>15</v>
      </c>
      <c r="C125" s="16">
        <f t="shared" si="60"/>
        <v>284</v>
      </c>
      <c r="D125" s="17">
        <f>C125/C123</f>
        <v>0.70646766169154229</v>
      </c>
      <c r="E125" s="24">
        <v>232</v>
      </c>
      <c r="F125" s="19">
        <f>E125/E123</f>
        <v>0.72727272727272729</v>
      </c>
      <c r="G125" s="24"/>
      <c r="H125" s="25">
        <v>0</v>
      </c>
      <c r="I125" s="1171">
        <v>21</v>
      </c>
      <c r="J125" s="19">
        <f>I125/I123</f>
        <v>0.65625</v>
      </c>
      <c r="K125" s="1171">
        <v>23</v>
      </c>
      <c r="L125" s="19">
        <f>K125/K123</f>
        <v>0.60526315789473684</v>
      </c>
      <c r="M125" s="24">
        <v>4</v>
      </c>
      <c r="N125" s="19">
        <f>M125/M123</f>
        <v>0.8</v>
      </c>
      <c r="O125" s="24">
        <v>4</v>
      </c>
      <c r="P125" s="26">
        <v>0</v>
      </c>
      <c r="Q125" s="2"/>
      <c r="R125" s="2"/>
      <c r="S125" s="2"/>
      <c r="T125" s="2"/>
      <c r="U125" s="2"/>
      <c r="V125" s="2"/>
      <c r="W125" s="2"/>
      <c r="X125" s="2"/>
      <c r="Y125" s="2"/>
      <c r="Z125" s="2"/>
    </row>
    <row r="126" spans="1:26" ht="15.75" customHeight="1">
      <c r="A126" s="1169"/>
      <c r="B126" s="14" t="s">
        <v>37</v>
      </c>
      <c r="C126" s="10">
        <f t="shared" si="60"/>
        <v>522</v>
      </c>
      <c r="D126" s="11">
        <f>C126/C100</f>
        <v>0.25</v>
      </c>
      <c r="E126" s="22">
        <f>E127+E128</f>
        <v>42</v>
      </c>
      <c r="F126" s="23">
        <f>E126/C126</f>
        <v>8.0459770114942528E-2</v>
      </c>
      <c r="G126" s="22">
        <f>G127+G128</f>
        <v>480</v>
      </c>
      <c r="H126" s="23">
        <f>G126/C126</f>
        <v>0.91954022988505746</v>
      </c>
      <c r="I126" s="22">
        <f>I127+I128</f>
        <v>0</v>
      </c>
      <c r="J126" s="40">
        <v>0</v>
      </c>
      <c r="K126" s="22">
        <f>K127+K128</f>
        <v>0</v>
      </c>
      <c r="L126" s="23">
        <f>K126/C126</f>
        <v>0</v>
      </c>
      <c r="M126" s="22">
        <f>M127+M128</f>
        <v>0</v>
      </c>
      <c r="N126" s="40">
        <v>0</v>
      </c>
      <c r="O126" s="22">
        <f>O127+O128</f>
        <v>0</v>
      </c>
      <c r="P126" s="41">
        <v>0</v>
      </c>
      <c r="Q126" s="2"/>
      <c r="R126" s="2"/>
      <c r="S126" s="2"/>
      <c r="T126" s="2"/>
      <c r="U126" s="2"/>
      <c r="V126" s="2"/>
      <c r="W126" s="2"/>
      <c r="X126" s="2"/>
      <c r="Y126" s="2"/>
      <c r="Z126" s="2"/>
    </row>
    <row r="127" spans="1:26" ht="15.75" customHeight="1">
      <c r="A127" s="1169"/>
      <c r="B127" s="15" t="s">
        <v>14</v>
      </c>
      <c r="C127" s="16">
        <f t="shared" si="60"/>
        <v>178</v>
      </c>
      <c r="D127" s="17">
        <f>C127/C126</f>
        <v>0.34099616858237547</v>
      </c>
      <c r="E127" s="43">
        <v>6</v>
      </c>
      <c r="F127" s="42">
        <f>E127/E126</f>
        <v>0.14285714285714285</v>
      </c>
      <c r="G127" s="43">
        <v>172</v>
      </c>
      <c r="H127" s="42">
        <f>G127/G126</f>
        <v>0.35833333333333334</v>
      </c>
      <c r="I127" s="43">
        <v>0</v>
      </c>
      <c r="J127" s="44">
        <v>0</v>
      </c>
      <c r="K127" s="43">
        <v>0</v>
      </c>
      <c r="L127" s="44">
        <v>0</v>
      </c>
      <c r="M127" s="24">
        <v>0</v>
      </c>
      <c r="N127" s="44">
        <v>0</v>
      </c>
      <c r="O127" s="43">
        <v>0</v>
      </c>
      <c r="P127" s="26">
        <v>0</v>
      </c>
      <c r="Q127" s="2"/>
      <c r="R127" s="2"/>
      <c r="S127" s="2"/>
      <c r="T127" s="2"/>
      <c r="U127" s="2"/>
      <c r="V127" s="2"/>
      <c r="W127" s="2"/>
      <c r="X127" s="2"/>
      <c r="Y127" s="2"/>
      <c r="Z127" s="2"/>
    </row>
    <row r="128" spans="1:26" ht="15.75" customHeight="1">
      <c r="A128" s="1173"/>
      <c r="B128" s="45" t="s">
        <v>15</v>
      </c>
      <c r="C128" s="46">
        <f t="shared" si="60"/>
        <v>344</v>
      </c>
      <c r="D128" s="47">
        <f>C128/C126</f>
        <v>0.65900383141762453</v>
      </c>
      <c r="E128" s="48">
        <v>36</v>
      </c>
      <c r="F128" s="49">
        <f>E128/E126</f>
        <v>0.8571428571428571</v>
      </c>
      <c r="G128" s="48">
        <v>308</v>
      </c>
      <c r="H128" s="49">
        <f>G128/G126</f>
        <v>0.64166666666666672</v>
      </c>
      <c r="I128" s="48">
        <v>0</v>
      </c>
      <c r="J128" s="50">
        <v>0</v>
      </c>
      <c r="K128" s="48">
        <v>0</v>
      </c>
      <c r="L128" s="50">
        <v>0</v>
      </c>
      <c r="M128" s="54">
        <v>0</v>
      </c>
      <c r="N128" s="50">
        <v>0</v>
      </c>
      <c r="O128" s="48">
        <v>0</v>
      </c>
      <c r="P128" s="51">
        <v>0</v>
      </c>
      <c r="Q128" s="2"/>
      <c r="R128" s="2"/>
      <c r="S128" s="2"/>
      <c r="T128" s="2"/>
      <c r="U128" s="2"/>
      <c r="V128" s="2"/>
      <c r="W128" s="2"/>
      <c r="X128" s="2"/>
      <c r="Y128" s="2"/>
      <c r="Z128" s="2"/>
    </row>
    <row r="129" spans="1:26" ht="15.75" customHeight="1">
      <c r="A129" s="1160"/>
      <c r="B129" s="1161"/>
      <c r="C129" s="1162"/>
      <c r="D129" s="1163"/>
      <c r="E129" s="1164"/>
      <c r="F129" s="1165"/>
      <c r="G129" s="1164"/>
      <c r="H129" s="1165"/>
      <c r="I129" s="1164"/>
      <c r="J129" s="1166"/>
      <c r="K129" s="1164"/>
      <c r="L129" s="1166"/>
      <c r="M129" s="1178"/>
      <c r="N129" s="1166"/>
      <c r="O129" s="1164"/>
      <c r="P129" s="1167"/>
      <c r="Q129" s="2"/>
      <c r="R129" s="2"/>
      <c r="S129" s="2"/>
      <c r="T129" s="2"/>
      <c r="U129" s="2"/>
      <c r="V129" s="2"/>
      <c r="W129" s="2"/>
      <c r="X129" s="2"/>
      <c r="Y129" s="2"/>
      <c r="Z129" s="2"/>
    </row>
    <row r="130" spans="1:26" ht="15.75" customHeight="1">
      <c r="A130" s="1156" t="s">
        <v>11</v>
      </c>
      <c r="B130" s="1157"/>
      <c r="C130" s="1158">
        <f>C132-C101</f>
        <v>11</v>
      </c>
      <c r="D130" s="1159">
        <f>C130/C101</f>
        <v>9.4501718213058413E-3</v>
      </c>
      <c r="E130" s="1158">
        <f>E132-E101</f>
        <v>-1</v>
      </c>
      <c r="F130" s="1159">
        <f>E130/E101</f>
        <v>-1.6611295681063123E-3</v>
      </c>
      <c r="G130" s="1158">
        <f>G132-G101</f>
        <v>6</v>
      </c>
      <c r="H130" s="1159">
        <f>G130/G101</f>
        <v>2.7649769585253458E-2</v>
      </c>
      <c r="I130" s="1158">
        <f>I132-I101</f>
        <v>4</v>
      </c>
      <c r="J130" s="1159">
        <f>I130/I101</f>
        <v>1.8264840182648401E-2</v>
      </c>
      <c r="K130" s="1158">
        <f>K132-K101</f>
        <v>3</v>
      </c>
      <c r="L130" s="1159">
        <f>K130/K101</f>
        <v>8.8235294117647065E-2</v>
      </c>
      <c r="M130" s="1158">
        <f>M132-M101</f>
        <v>0</v>
      </c>
      <c r="N130" s="1159">
        <f>M130/M101</f>
        <v>0</v>
      </c>
      <c r="O130" s="1158">
        <f>O132-O101</f>
        <v>-1</v>
      </c>
      <c r="P130" s="1174">
        <f>O130/O101</f>
        <v>-2.9411764705882353E-2</v>
      </c>
      <c r="Q130" s="2"/>
      <c r="R130" s="2"/>
      <c r="S130" s="2"/>
      <c r="T130" s="2"/>
      <c r="U130" s="2"/>
      <c r="V130" s="2"/>
      <c r="W130" s="2"/>
      <c r="X130" s="2"/>
      <c r="Y130" s="2"/>
      <c r="Z130" s="2"/>
    </row>
    <row r="131" spans="1:26" ht="15.75" customHeight="1">
      <c r="A131" s="1168">
        <v>45778</v>
      </c>
      <c r="B131" s="1179" t="s">
        <v>12</v>
      </c>
      <c r="C131" s="71">
        <f t="shared" ref="C131:D131" si="75">SUM(E131,G131,I131,K131,M131,O131)</f>
        <v>2133</v>
      </c>
      <c r="D131" s="72">
        <f t="shared" si="75"/>
        <v>1</v>
      </c>
      <c r="E131" s="71">
        <f>SUM(E132,E154,E157)</f>
        <v>921</v>
      </c>
      <c r="F131" s="72">
        <f t="shared" ref="F131:F132" si="76">E131/C131</f>
        <v>0.4317862165963432</v>
      </c>
      <c r="G131" s="71">
        <f>SUM(G132,G154,G157)</f>
        <v>785</v>
      </c>
      <c r="H131" s="72">
        <f t="shared" ref="H131:H132" si="77">G131/C131</f>
        <v>0.36802625410220347</v>
      </c>
      <c r="I131" s="71">
        <f>SUM(I132,I154,I157)</f>
        <v>255</v>
      </c>
      <c r="J131" s="72">
        <f t="shared" ref="J131:J132" si="78">I131/C131</f>
        <v>0.11954992967651196</v>
      </c>
      <c r="K131" s="71">
        <f>SUM(K132,K154,K157)</f>
        <v>67</v>
      </c>
      <c r="L131" s="72">
        <f t="shared" ref="L131:L132" si="79">K131/C131</f>
        <v>3.1411157993436474E-2</v>
      </c>
      <c r="M131" s="71">
        <f>SUM(M132,M154,M157)</f>
        <v>63</v>
      </c>
      <c r="N131" s="72">
        <f t="shared" ref="N131:N132" si="80">M131/C131</f>
        <v>2.9535864978902954E-2</v>
      </c>
      <c r="O131" s="71">
        <f>SUM(O132,O154,O157)</f>
        <v>42</v>
      </c>
      <c r="P131" s="1175">
        <f t="shared" ref="P131:P132" si="81">O131/C131</f>
        <v>1.969057665260197E-2</v>
      </c>
      <c r="Q131" s="2"/>
      <c r="R131" s="2"/>
      <c r="S131" s="2"/>
      <c r="T131" s="2"/>
      <c r="U131" s="2"/>
      <c r="V131" s="2"/>
      <c r="W131" s="2"/>
      <c r="X131" s="2"/>
      <c r="Y131" s="2"/>
      <c r="Z131" s="2"/>
    </row>
    <row r="132" spans="1:26" ht="15.75" customHeight="1">
      <c r="A132" s="1169"/>
      <c r="B132" s="14" t="s">
        <v>13</v>
      </c>
      <c r="C132" s="10">
        <f t="shared" ref="C132:C159" si="82">SUM(E132,G132,I132,K132,M132,O132)</f>
        <v>1175</v>
      </c>
      <c r="D132" s="11">
        <f t="shared" ref="D132:D133" si="83">C132/C131</f>
        <v>0.5508673230192217</v>
      </c>
      <c r="E132" s="10">
        <f>E133+E134</f>
        <v>601</v>
      </c>
      <c r="F132" s="11">
        <f t="shared" si="76"/>
        <v>0.51148936170212767</v>
      </c>
      <c r="G132" s="10">
        <f>G133+G134</f>
        <v>223</v>
      </c>
      <c r="H132" s="11">
        <f t="shared" si="77"/>
        <v>0.18978723404255318</v>
      </c>
      <c r="I132" s="10">
        <f>I133+I134</f>
        <v>223</v>
      </c>
      <c r="J132" s="11">
        <f t="shared" si="78"/>
        <v>0.18978723404255318</v>
      </c>
      <c r="K132" s="10">
        <f>K133+K134</f>
        <v>37</v>
      </c>
      <c r="L132" s="11">
        <f t="shared" si="79"/>
        <v>3.1489361702127662E-2</v>
      </c>
      <c r="M132" s="10">
        <f>M133+M134</f>
        <v>58</v>
      </c>
      <c r="N132" s="11">
        <f t="shared" si="80"/>
        <v>4.9361702127659578E-2</v>
      </c>
      <c r="O132" s="10">
        <f>O133+O134</f>
        <v>33</v>
      </c>
      <c r="P132" s="12">
        <f t="shared" si="81"/>
        <v>2.8085106382978724E-2</v>
      </c>
      <c r="Q132" s="1170"/>
      <c r="R132" s="1170"/>
      <c r="S132" s="1170"/>
      <c r="T132" s="1170"/>
      <c r="U132" s="1170"/>
      <c r="V132" s="1170"/>
      <c r="W132" s="1170"/>
      <c r="X132" s="1170"/>
      <c r="Y132" s="1170"/>
      <c r="Z132" s="1170"/>
    </row>
    <row r="133" spans="1:26" ht="15.75" customHeight="1">
      <c r="A133" s="1169"/>
      <c r="B133" s="15" t="s">
        <v>14</v>
      </c>
      <c r="C133" s="16">
        <f t="shared" si="82"/>
        <v>293</v>
      </c>
      <c r="D133" s="17">
        <f t="shared" si="83"/>
        <v>0.24936170212765957</v>
      </c>
      <c r="E133" s="52">
        <v>135</v>
      </c>
      <c r="F133" s="19">
        <f>E133/E132</f>
        <v>0.22462562396006655</v>
      </c>
      <c r="G133" s="18">
        <v>46</v>
      </c>
      <c r="H133" s="19">
        <f>G133/G132</f>
        <v>0.20627802690582961</v>
      </c>
      <c r="I133" s="24">
        <v>64</v>
      </c>
      <c r="J133" s="19">
        <f>I133/I132</f>
        <v>0.28699551569506726</v>
      </c>
      <c r="K133" s="18">
        <v>14</v>
      </c>
      <c r="L133" s="19">
        <f>K133/K132</f>
        <v>0.3783783783783784</v>
      </c>
      <c r="M133" s="52">
        <v>16</v>
      </c>
      <c r="N133" s="19">
        <f>M133/M132</f>
        <v>0.27586206896551724</v>
      </c>
      <c r="O133" s="24">
        <v>18</v>
      </c>
      <c r="P133" s="20">
        <f>O133/O132</f>
        <v>0.54545454545454541</v>
      </c>
      <c r="Q133" s="1170"/>
      <c r="R133" s="1170"/>
      <c r="S133" s="1170"/>
      <c r="T133" s="1170"/>
      <c r="U133" s="1170"/>
      <c r="V133" s="1170"/>
      <c r="W133" s="1170"/>
      <c r="X133" s="1170"/>
      <c r="Y133" s="1170"/>
      <c r="Z133" s="1170"/>
    </row>
    <row r="134" spans="1:26" ht="15.75" customHeight="1">
      <c r="A134" s="1169"/>
      <c r="B134" s="15" t="s">
        <v>15</v>
      </c>
      <c r="C134" s="16">
        <f t="shared" si="82"/>
        <v>882</v>
      </c>
      <c r="D134" s="17">
        <f>C134/C132</f>
        <v>0.75063829787234038</v>
      </c>
      <c r="E134" s="52">
        <v>466</v>
      </c>
      <c r="F134" s="19">
        <f>E134/E132</f>
        <v>0.77537437603993342</v>
      </c>
      <c r="G134" s="1171">
        <v>177</v>
      </c>
      <c r="H134" s="19">
        <f>G134/G132</f>
        <v>0.79372197309417036</v>
      </c>
      <c r="I134" s="24">
        <v>159</v>
      </c>
      <c r="J134" s="19">
        <f>I134/I132</f>
        <v>0.71300448430493268</v>
      </c>
      <c r="K134" s="1171">
        <v>23</v>
      </c>
      <c r="L134" s="19">
        <f>K134/K132</f>
        <v>0.6216216216216216</v>
      </c>
      <c r="M134" s="1176">
        <v>42</v>
      </c>
      <c r="N134" s="19">
        <f>M134/M132</f>
        <v>0.72413793103448276</v>
      </c>
      <c r="O134" s="24">
        <v>15</v>
      </c>
      <c r="P134" s="20">
        <f>O134/O132</f>
        <v>0.45454545454545453</v>
      </c>
      <c r="Q134" s="1170"/>
      <c r="R134" s="1170"/>
      <c r="S134" s="1170"/>
      <c r="T134" s="1170"/>
      <c r="U134" s="1170"/>
      <c r="V134" s="1170"/>
      <c r="W134" s="1170"/>
      <c r="X134" s="1170"/>
      <c r="Y134" s="1170"/>
      <c r="Z134" s="1170"/>
    </row>
    <row r="135" spans="1:26" ht="15.75" customHeight="1">
      <c r="A135" s="1169"/>
      <c r="B135" s="15" t="s">
        <v>16</v>
      </c>
      <c r="C135" s="16">
        <f t="shared" si="82"/>
        <v>1056</v>
      </c>
      <c r="D135" s="17">
        <f>C135/C132</f>
        <v>0.89872340425531916</v>
      </c>
      <c r="E135" s="52">
        <v>519</v>
      </c>
      <c r="F135" s="19">
        <f>E135/E132</f>
        <v>0.86356073211314477</v>
      </c>
      <c r="G135" s="1171">
        <v>212</v>
      </c>
      <c r="H135" s="19">
        <f>G135/G132</f>
        <v>0.95067264573991028</v>
      </c>
      <c r="I135" s="24">
        <v>208</v>
      </c>
      <c r="J135" s="19">
        <f>I135/I132</f>
        <v>0.93273542600896864</v>
      </c>
      <c r="K135" s="1171">
        <v>33</v>
      </c>
      <c r="L135" s="19">
        <f>K135/K132</f>
        <v>0.89189189189189189</v>
      </c>
      <c r="M135" s="1176">
        <v>52</v>
      </c>
      <c r="N135" s="19">
        <f>M135/M132</f>
        <v>0.89655172413793105</v>
      </c>
      <c r="O135" s="24">
        <v>32</v>
      </c>
      <c r="P135" s="20">
        <f>O135/O132</f>
        <v>0.96969696969696972</v>
      </c>
      <c r="Q135" s="1170"/>
      <c r="R135" s="1170"/>
      <c r="S135" s="1170"/>
      <c r="T135" s="1170"/>
      <c r="U135" s="1170"/>
      <c r="V135" s="1170"/>
      <c r="W135" s="1170"/>
      <c r="X135" s="1170"/>
      <c r="Y135" s="1170"/>
      <c r="Z135" s="1170"/>
    </row>
    <row r="136" spans="1:26" ht="15.75" customHeight="1">
      <c r="A136" s="1169"/>
      <c r="B136" s="15" t="s">
        <v>17</v>
      </c>
      <c r="C136" s="16">
        <f t="shared" si="82"/>
        <v>119</v>
      </c>
      <c r="D136" s="17">
        <f>C136/C132</f>
        <v>0.10127659574468086</v>
      </c>
      <c r="E136" s="52">
        <v>82</v>
      </c>
      <c r="F136" s="19">
        <f>E136/E132</f>
        <v>0.13643926788685523</v>
      </c>
      <c r="G136" s="1171">
        <v>11</v>
      </c>
      <c r="H136" s="19">
        <f>G136/G132</f>
        <v>4.9327354260089683E-2</v>
      </c>
      <c r="I136" s="24">
        <v>15</v>
      </c>
      <c r="J136" s="19">
        <f>I136/I132</f>
        <v>6.726457399103139E-2</v>
      </c>
      <c r="K136" s="1171">
        <v>4</v>
      </c>
      <c r="L136" s="19">
        <f>K136/K132</f>
        <v>0.10810810810810811</v>
      </c>
      <c r="M136" s="1176">
        <v>6</v>
      </c>
      <c r="N136" s="19">
        <f>M136/M132</f>
        <v>0.10344827586206896</v>
      </c>
      <c r="O136" s="24">
        <v>1</v>
      </c>
      <c r="P136" s="20">
        <f>O136/O132</f>
        <v>3.0303030303030304E-2</v>
      </c>
      <c r="Q136" s="1170"/>
      <c r="R136" s="1170"/>
      <c r="S136" s="1170"/>
      <c r="T136" s="1170"/>
      <c r="U136" s="1170"/>
      <c r="V136" s="1170"/>
      <c r="W136" s="1170"/>
      <c r="X136" s="1170"/>
      <c r="Y136" s="1170"/>
      <c r="Z136" s="1170"/>
    </row>
    <row r="137" spans="1:26" ht="15.75" customHeight="1">
      <c r="A137" s="1169"/>
      <c r="B137" s="15" t="s">
        <v>18</v>
      </c>
      <c r="C137" s="16">
        <f t="shared" si="82"/>
        <v>256</v>
      </c>
      <c r="D137" s="17">
        <f>C137/C132</f>
        <v>0.21787234042553191</v>
      </c>
      <c r="E137" s="52">
        <v>124</v>
      </c>
      <c r="F137" s="19">
        <f>E137/E132</f>
        <v>0.20632279534109818</v>
      </c>
      <c r="G137" s="1171">
        <v>57</v>
      </c>
      <c r="H137" s="19">
        <f>G137/G132</f>
        <v>0.2556053811659193</v>
      </c>
      <c r="I137" s="24">
        <v>41</v>
      </c>
      <c r="J137" s="19">
        <f>I137/I132</f>
        <v>0.18385650224215247</v>
      </c>
      <c r="K137" s="1171">
        <v>11</v>
      </c>
      <c r="L137" s="19">
        <f>K137/K132</f>
        <v>0.29729729729729731</v>
      </c>
      <c r="M137" s="1176">
        <v>16</v>
      </c>
      <c r="N137" s="19">
        <f>M137/M132</f>
        <v>0.27586206896551724</v>
      </c>
      <c r="O137" s="24">
        <v>7</v>
      </c>
      <c r="P137" s="20">
        <f>O137/O132</f>
        <v>0.21212121212121213</v>
      </c>
      <c r="Q137" s="1170"/>
      <c r="R137" s="1170"/>
      <c r="S137" s="1170"/>
      <c r="T137" s="1170"/>
      <c r="U137" s="1170"/>
      <c r="V137" s="1170"/>
      <c r="W137" s="1170"/>
      <c r="X137" s="1170"/>
      <c r="Y137" s="1170"/>
      <c r="Z137" s="1170"/>
    </row>
    <row r="138" spans="1:26" ht="15.75" customHeight="1">
      <c r="A138" s="1169"/>
      <c r="B138" s="15" t="s">
        <v>19</v>
      </c>
      <c r="C138" s="16">
        <f t="shared" si="82"/>
        <v>52</v>
      </c>
      <c r="D138" s="17">
        <f>C138/C137</f>
        <v>0.203125</v>
      </c>
      <c r="E138" s="52">
        <v>27</v>
      </c>
      <c r="F138" s="19">
        <f>E138/E132</f>
        <v>4.4925124792013313E-2</v>
      </c>
      <c r="G138" s="1171">
        <v>9</v>
      </c>
      <c r="H138" s="19">
        <f>G138/G137</f>
        <v>0.15789473684210525</v>
      </c>
      <c r="I138" s="24">
        <v>7</v>
      </c>
      <c r="J138" s="19">
        <f>I138/I137</f>
        <v>0.17073170731707318</v>
      </c>
      <c r="K138" s="1171">
        <v>3</v>
      </c>
      <c r="L138" s="19">
        <f>K138/K137</f>
        <v>0.27272727272727271</v>
      </c>
      <c r="M138" s="1176">
        <v>4</v>
      </c>
      <c r="N138" s="19">
        <f>M138/M137</f>
        <v>0.25</v>
      </c>
      <c r="O138" s="24">
        <v>2</v>
      </c>
      <c r="P138" s="20">
        <f>O138/O137</f>
        <v>0.2857142857142857</v>
      </c>
      <c r="Q138" s="1170"/>
      <c r="R138" s="1170"/>
      <c r="S138" s="1170"/>
      <c r="T138" s="1170"/>
      <c r="U138" s="1170"/>
      <c r="V138" s="1170"/>
      <c r="W138" s="1170"/>
      <c r="X138" s="1170"/>
      <c r="Y138" s="1170"/>
      <c r="Z138" s="1170"/>
    </row>
    <row r="139" spans="1:26" ht="15.75" customHeight="1">
      <c r="A139" s="1169"/>
      <c r="B139" s="15" t="s">
        <v>20</v>
      </c>
      <c r="C139" s="16">
        <f t="shared" si="82"/>
        <v>939</v>
      </c>
      <c r="D139" s="17">
        <f>C139/C132</f>
        <v>0.79914893617021276</v>
      </c>
      <c r="E139" s="52">
        <v>463</v>
      </c>
      <c r="F139" s="19">
        <f>E139/E132</f>
        <v>0.7703826955074875</v>
      </c>
      <c r="G139" s="1171">
        <v>187</v>
      </c>
      <c r="H139" s="19">
        <f>G139/G132</f>
        <v>0.83856502242152464</v>
      </c>
      <c r="I139" s="24">
        <v>184</v>
      </c>
      <c r="J139" s="19">
        <f>I139/I132</f>
        <v>0.82511210762331844</v>
      </c>
      <c r="K139" s="1171">
        <v>32</v>
      </c>
      <c r="L139" s="19">
        <f>K139/K132</f>
        <v>0.86486486486486491</v>
      </c>
      <c r="M139" s="1176">
        <v>47</v>
      </c>
      <c r="N139" s="19">
        <f>M139/M132</f>
        <v>0.81034482758620685</v>
      </c>
      <c r="O139" s="24">
        <v>26</v>
      </c>
      <c r="P139" s="20">
        <f>O139/O132</f>
        <v>0.78787878787878785</v>
      </c>
      <c r="Q139" s="1170"/>
      <c r="R139" s="1170"/>
      <c r="S139" s="1170"/>
      <c r="T139" s="1170"/>
      <c r="U139" s="1170"/>
      <c r="V139" s="1170"/>
      <c r="W139" s="1170"/>
      <c r="X139" s="1170"/>
      <c r="Y139" s="1170"/>
      <c r="Z139" s="1170"/>
    </row>
    <row r="140" spans="1:26" ht="15.75" customHeight="1">
      <c r="A140" s="1169"/>
      <c r="B140" s="15" t="s">
        <v>21</v>
      </c>
      <c r="C140" s="16">
        <f t="shared" si="82"/>
        <v>236</v>
      </c>
      <c r="D140" s="17">
        <f>C140/C132</f>
        <v>0.20085106382978724</v>
      </c>
      <c r="E140" s="52">
        <v>138</v>
      </c>
      <c r="F140" s="19">
        <f>E140/E132</f>
        <v>0.22961730449251247</v>
      </c>
      <c r="G140" s="1171">
        <v>36</v>
      </c>
      <c r="H140" s="19">
        <f>G140/G132</f>
        <v>0.16143497757847533</v>
      </c>
      <c r="I140" s="24">
        <v>39</v>
      </c>
      <c r="J140" s="19">
        <f>I140/I132</f>
        <v>0.17488789237668162</v>
      </c>
      <c r="K140" s="1171">
        <v>5</v>
      </c>
      <c r="L140" s="19">
        <f>K140/K132</f>
        <v>0.13513513513513514</v>
      </c>
      <c r="M140" s="1176">
        <v>11</v>
      </c>
      <c r="N140" s="19">
        <f>M140/M132</f>
        <v>0.18965517241379309</v>
      </c>
      <c r="O140" s="24">
        <v>7</v>
      </c>
      <c r="P140" s="20">
        <f>O140/O132</f>
        <v>0.21212121212121213</v>
      </c>
      <c r="Q140" s="1170"/>
      <c r="R140" s="1170"/>
      <c r="S140" s="1170"/>
      <c r="T140" s="1170"/>
      <c r="U140" s="1170"/>
      <c r="V140" s="1170"/>
      <c r="W140" s="1170"/>
      <c r="X140" s="1170"/>
      <c r="Y140" s="1170"/>
      <c r="Z140" s="1170"/>
    </row>
    <row r="141" spans="1:26" ht="15.75" customHeight="1">
      <c r="A141" s="1169"/>
      <c r="B141" s="15" t="s">
        <v>22</v>
      </c>
      <c r="C141" s="16">
        <f t="shared" si="82"/>
        <v>690</v>
      </c>
      <c r="D141" s="17">
        <f>C141/C132</f>
        <v>0.58723404255319145</v>
      </c>
      <c r="E141" s="52">
        <v>367</v>
      </c>
      <c r="F141" s="19">
        <f>E141/E132</f>
        <v>0.61064891846921798</v>
      </c>
      <c r="G141" s="1176">
        <v>95</v>
      </c>
      <c r="H141" s="19">
        <f>G141/G132</f>
        <v>0.42600896860986548</v>
      </c>
      <c r="I141" s="24">
        <v>146</v>
      </c>
      <c r="J141" s="19">
        <f>I141/I132</f>
        <v>0.6547085201793722</v>
      </c>
      <c r="K141" s="1171">
        <v>28</v>
      </c>
      <c r="L141" s="19">
        <f>K141/K132</f>
        <v>0.7567567567567568</v>
      </c>
      <c r="M141" s="1176">
        <v>29</v>
      </c>
      <c r="N141" s="19">
        <f>M141/M132</f>
        <v>0.5</v>
      </c>
      <c r="O141" s="24">
        <v>25</v>
      </c>
      <c r="P141" s="20">
        <f>O141/O132</f>
        <v>0.75757575757575757</v>
      </c>
      <c r="Q141" s="1170"/>
      <c r="R141" s="1170"/>
      <c r="S141" s="1170"/>
      <c r="T141" s="1170"/>
      <c r="U141" s="1170"/>
      <c r="V141" s="1170"/>
      <c r="W141" s="1170"/>
      <c r="X141" s="1170"/>
      <c r="Y141" s="1170"/>
      <c r="Z141" s="1170"/>
    </row>
    <row r="142" spans="1:26" ht="15.75" customHeight="1">
      <c r="A142" s="1169"/>
      <c r="B142" s="15" t="s">
        <v>23</v>
      </c>
      <c r="C142" s="16">
        <f t="shared" si="82"/>
        <v>485</v>
      </c>
      <c r="D142" s="17">
        <f>C142/C132</f>
        <v>0.4127659574468085</v>
      </c>
      <c r="E142" s="52">
        <v>234</v>
      </c>
      <c r="F142" s="19">
        <f>E142/E132</f>
        <v>0.38935108153078202</v>
      </c>
      <c r="G142" s="1176">
        <v>128</v>
      </c>
      <c r="H142" s="19">
        <f>G142/G132</f>
        <v>0.57399103139013452</v>
      </c>
      <c r="I142" s="24">
        <v>77</v>
      </c>
      <c r="J142" s="19">
        <f>I142/I132</f>
        <v>0.3452914798206278</v>
      </c>
      <c r="K142" s="1171">
        <v>9</v>
      </c>
      <c r="L142" s="19">
        <f>K142/K132</f>
        <v>0.24324324324324326</v>
      </c>
      <c r="M142" s="1176">
        <v>29</v>
      </c>
      <c r="N142" s="19">
        <f>M142/M132</f>
        <v>0.5</v>
      </c>
      <c r="O142" s="24">
        <v>8</v>
      </c>
      <c r="P142" s="20">
        <f>O142/O132</f>
        <v>0.24242424242424243</v>
      </c>
      <c r="Q142" s="1170"/>
      <c r="R142" s="1170"/>
      <c r="S142" s="1170"/>
      <c r="T142" s="1170"/>
      <c r="U142" s="1170"/>
      <c r="V142" s="1170"/>
      <c r="W142" s="1170"/>
      <c r="X142" s="1170"/>
      <c r="Y142" s="1170"/>
      <c r="Z142" s="1170"/>
    </row>
    <row r="143" spans="1:26" ht="15.75" customHeight="1">
      <c r="A143" s="1169"/>
      <c r="B143" s="14" t="s">
        <v>24</v>
      </c>
      <c r="C143" s="10">
        <f t="shared" si="82"/>
        <v>27</v>
      </c>
      <c r="D143" s="11">
        <f t="shared" ref="D143:P143" si="84">SUM(D144:D146)</f>
        <v>1</v>
      </c>
      <c r="E143" s="22">
        <f t="shared" si="84"/>
        <v>8</v>
      </c>
      <c r="F143" s="23">
        <f t="shared" si="84"/>
        <v>0</v>
      </c>
      <c r="G143" s="22">
        <f t="shared" si="84"/>
        <v>9</v>
      </c>
      <c r="H143" s="23">
        <f t="shared" si="84"/>
        <v>0</v>
      </c>
      <c r="I143" s="22">
        <f t="shared" si="84"/>
        <v>7</v>
      </c>
      <c r="J143" s="23">
        <f t="shared" si="84"/>
        <v>1</v>
      </c>
      <c r="K143" s="22">
        <f t="shared" si="84"/>
        <v>3</v>
      </c>
      <c r="L143" s="23">
        <f t="shared" si="84"/>
        <v>1</v>
      </c>
      <c r="M143" s="22">
        <f t="shared" si="84"/>
        <v>0</v>
      </c>
      <c r="N143" s="23" t="e">
        <f t="shared" si="84"/>
        <v>#DIV/0!</v>
      </c>
      <c r="O143" s="22">
        <f t="shared" si="84"/>
        <v>0</v>
      </c>
      <c r="P143" s="12" t="e">
        <f t="shared" si="84"/>
        <v>#DIV/0!</v>
      </c>
      <c r="Q143" s="1170"/>
      <c r="R143" s="1170"/>
      <c r="S143" s="1170"/>
      <c r="T143" s="1170"/>
      <c r="U143" s="1170"/>
      <c r="V143" s="1170"/>
      <c r="W143" s="1170"/>
      <c r="X143" s="1170"/>
      <c r="Y143" s="1170"/>
      <c r="Z143" s="1170"/>
    </row>
    <row r="144" spans="1:26" ht="15.75" customHeight="1">
      <c r="A144" s="1169"/>
      <c r="B144" s="15" t="s">
        <v>25</v>
      </c>
      <c r="C144" s="16">
        <f t="shared" si="82"/>
        <v>0</v>
      </c>
      <c r="D144" s="17">
        <f>C144/C143</f>
        <v>0</v>
      </c>
      <c r="E144" s="24"/>
      <c r="F144" s="19"/>
      <c r="G144" s="53" t="s">
        <v>27</v>
      </c>
      <c r="H144" s="25">
        <v>0</v>
      </c>
      <c r="I144" s="53">
        <f t="shared" ref="I144:I145" si="85">SUM(K144,M144,O144,Q144,S144,U144,W144,Y144)</f>
        <v>0</v>
      </c>
      <c r="J144" s="25">
        <v>0</v>
      </c>
      <c r="K144" s="24">
        <v>0</v>
      </c>
      <c r="L144" s="25">
        <v>0</v>
      </c>
      <c r="M144" s="24">
        <v>0</v>
      </c>
      <c r="N144" s="25">
        <v>0</v>
      </c>
      <c r="O144" s="24">
        <v>0</v>
      </c>
      <c r="P144" s="26">
        <v>0</v>
      </c>
      <c r="Q144" s="1170"/>
      <c r="R144" s="1170"/>
      <c r="S144" s="1170"/>
      <c r="T144" s="1170"/>
      <c r="U144" s="1170"/>
      <c r="V144" s="1170"/>
      <c r="W144" s="1170"/>
      <c r="X144" s="1170"/>
      <c r="Y144" s="1170"/>
      <c r="Z144" s="1170"/>
    </row>
    <row r="145" spans="1:26" ht="15.75" customHeight="1">
      <c r="A145" s="1169"/>
      <c r="B145" s="15" t="s">
        <v>26</v>
      </c>
      <c r="C145" s="16">
        <f t="shared" si="82"/>
        <v>0</v>
      </c>
      <c r="D145" s="17">
        <f>C145/C143</f>
        <v>0</v>
      </c>
      <c r="E145" s="24"/>
      <c r="F145" s="19"/>
      <c r="G145" s="1177" t="s">
        <v>27</v>
      </c>
      <c r="H145" s="19"/>
      <c r="I145" s="1177">
        <f t="shared" si="85"/>
        <v>0</v>
      </c>
      <c r="J145" s="19">
        <f>I145/I143</f>
        <v>0</v>
      </c>
      <c r="K145" s="24">
        <v>0</v>
      </c>
      <c r="L145" s="19" t="s">
        <v>27</v>
      </c>
      <c r="M145" s="24"/>
      <c r="N145" s="19" t="e">
        <f>M145/M143</f>
        <v>#DIV/0!</v>
      </c>
      <c r="O145" s="24">
        <v>0</v>
      </c>
      <c r="P145" s="20" t="e">
        <f>O145/O143</f>
        <v>#DIV/0!</v>
      </c>
      <c r="Q145" s="1170"/>
      <c r="R145" s="1170"/>
      <c r="S145" s="1170"/>
      <c r="T145" s="1170"/>
      <c r="U145" s="1170"/>
      <c r="V145" s="1170"/>
      <c r="W145" s="1170"/>
      <c r="X145" s="1170"/>
      <c r="Y145" s="1170"/>
      <c r="Z145" s="1170"/>
    </row>
    <row r="146" spans="1:26" ht="15.75" customHeight="1">
      <c r="A146" s="1169"/>
      <c r="B146" s="15" t="s">
        <v>28</v>
      </c>
      <c r="C146" s="16">
        <f t="shared" si="82"/>
        <v>27</v>
      </c>
      <c r="D146" s="17">
        <f>C146/C143</f>
        <v>1</v>
      </c>
      <c r="E146" s="24">
        <v>8</v>
      </c>
      <c r="F146" s="19"/>
      <c r="G146" s="1177">
        <v>9</v>
      </c>
      <c r="H146" s="19"/>
      <c r="I146" s="1171">
        <v>7</v>
      </c>
      <c r="J146" s="19">
        <f>I146/I143</f>
        <v>1</v>
      </c>
      <c r="K146" s="24">
        <v>3</v>
      </c>
      <c r="L146" s="19">
        <f>K146/K143</f>
        <v>1</v>
      </c>
      <c r="M146" s="24"/>
      <c r="N146" s="19" t="e">
        <f>M146/M143</f>
        <v>#DIV/0!</v>
      </c>
      <c r="O146" s="24"/>
      <c r="P146" s="20" t="e">
        <f>O146/O143</f>
        <v>#DIV/0!</v>
      </c>
      <c r="Q146" s="1170"/>
      <c r="R146" s="1170"/>
      <c r="S146" s="1170"/>
      <c r="T146" s="1170"/>
      <c r="U146" s="1170"/>
      <c r="V146" s="1170"/>
      <c r="W146" s="1170"/>
      <c r="X146" s="1170"/>
      <c r="Y146" s="1170"/>
      <c r="Z146" s="1170"/>
    </row>
    <row r="147" spans="1:26" ht="15.75" customHeight="1">
      <c r="A147" s="1169"/>
      <c r="B147" s="14" t="s">
        <v>29</v>
      </c>
      <c r="C147" s="10">
        <f t="shared" si="82"/>
        <v>20</v>
      </c>
      <c r="D147" s="28">
        <f t="shared" ref="D147:P147" si="86">SUM(D148:D150)</f>
        <v>1.6638935108153077E-2</v>
      </c>
      <c r="E147" s="22">
        <f t="shared" si="86"/>
        <v>9</v>
      </c>
      <c r="F147" s="28">
        <f t="shared" si="86"/>
        <v>1.4586709886547812E-2</v>
      </c>
      <c r="G147" s="22">
        <f t="shared" si="86"/>
        <v>2</v>
      </c>
      <c r="H147" s="28">
        <f t="shared" si="86"/>
        <v>8.8495575221238937E-3</v>
      </c>
      <c r="I147" s="22">
        <f t="shared" si="86"/>
        <v>6</v>
      </c>
      <c r="J147" s="28">
        <f t="shared" si="86"/>
        <v>2.6086956521739129E-2</v>
      </c>
      <c r="K147" s="22">
        <f t="shared" si="86"/>
        <v>0</v>
      </c>
      <c r="L147" s="28">
        <f t="shared" si="86"/>
        <v>0</v>
      </c>
      <c r="M147" s="22">
        <f t="shared" si="86"/>
        <v>0</v>
      </c>
      <c r="N147" s="28">
        <f t="shared" si="86"/>
        <v>0</v>
      </c>
      <c r="O147" s="22">
        <f t="shared" si="86"/>
        <v>3</v>
      </c>
      <c r="P147" s="12">
        <f t="shared" si="86"/>
        <v>9.0909090909090912E-2</v>
      </c>
      <c r="Q147" s="1172"/>
      <c r="R147" s="1172"/>
      <c r="S147" s="1172"/>
      <c r="T147" s="1172"/>
      <c r="U147" s="1172"/>
      <c r="V147" s="1172"/>
      <c r="W147" s="1172"/>
      <c r="X147" s="1172"/>
      <c r="Y147" s="1172"/>
      <c r="Z147" s="1172"/>
    </row>
    <row r="148" spans="1:26" ht="15.75" customHeight="1">
      <c r="A148" s="1169"/>
      <c r="B148" s="30" t="s">
        <v>30</v>
      </c>
      <c r="C148" s="16">
        <f t="shared" si="82"/>
        <v>0</v>
      </c>
      <c r="D148" s="31">
        <f t="shared" ref="D148:D150" si="87">C148/$C$70</f>
        <v>0</v>
      </c>
      <c r="E148" s="24">
        <v>0</v>
      </c>
      <c r="F148" s="32">
        <f t="shared" ref="F148:F150" si="88">E148/$E$70</f>
        <v>0</v>
      </c>
      <c r="G148" s="24" t="s">
        <v>27</v>
      </c>
      <c r="H148" s="32"/>
      <c r="I148" s="18">
        <f>SUM(K148,M148,O148,Q148,S148,U148,W148,Y148)</f>
        <v>0</v>
      </c>
      <c r="J148" s="32">
        <f t="shared" ref="J148:J150" si="89">I148/$I$70</f>
        <v>0</v>
      </c>
      <c r="K148" s="24">
        <v>0</v>
      </c>
      <c r="L148" s="32">
        <f t="shared" ref="L148:L150" si="90">K148/$K$70</f>
        <v>0</v>
      </c>
      <c r="M148" s="24">
        <v>0</v>
      </c>
      <c r="N148" s="32">
        <f t="shared" ref="N148:N150" si="91">M148/$M$70</f>
        <v>0</v>
      </c>
      <c r="O148" s="24">
        <v>0</v>
      </c>
      <c r="P148" s="20">
        <f t="shared" ref="P148:P150" si="92">O148/$O$70</f>
        <v>0</v>
      </c>
      <c r="Q148" s="1170"/>
      <c r="R148" s="1170"/>
      <c r="S148" s="1170"/>
      <c r="T148" s="1170"/>
      <c r="U148" s="1170"/>
      <c r="V148" s="1170"/>
      <c r="W148" s="1170"/>
      <c r="X148" s="1170"/>
      <c r="Y148" s="1170"/>
      <c r="Z148" s="1170"/>
    </row>
    <row r="149" spans="1:26" ht="15.75" customHeight="1">
      <c r="A149" s="1169"/>
      <c r="B149" s="30" t="s">
        <v>31</v>
      </c>
      <c r="C149" s="16">
        <f t="shared" si="82"/>
        <v>0</v>
      </c>
      <c r="D149" s="31">
        <f t="shared" si="87"/>
        <v>0</v>
      </c>
      <c r="E149" s="24">
        <v>0</v>
      </c>
      <c r="F149" s="32">
        <f t="shared" si="88"/>
        <v>0</v>
      </c>
      <c r="G149" s="24" t="s">
        <v>27</v>
      </c>
      <c r="H149" s="32"/>
      <c r="I149" s="1171">
        <v>0</v>
      </c>
      <c r="J149" s="32">
        <f t="shared" si="89"/>
        <v>0</v>
      </c>
      <c r="K149" s="24">
        <v>0</v>
      </c>
      <c r="L149" s="32">
        <f t="shared" si="90"/>
        <v>0</v>
      </c>
      <c r="M149" s="24"/>
      <c r="N149" s="32">
        <f t="shared" si="91"/>
        <v>0</v>
      </c>
      <c r="O149" s="24">
        <v>0</v>
      </c>
      <c r="P149" s="20">
        <f t="shared" si="92"/>
        <v>0</v>
      </c>
      <c r="Q149" s="1170"/>
      <c r="R149" s="1170"/>
      <c r="S149" s="1170"/>
      <c r="T149" s="1170"/>
      <c r="U149" s="1170"/>
      <c r="V149" s="1170"/>
      <c r="W149" s="1170"/>
      <c r="X149" s="1170"/>
      <c r="Y149" s="1170"/>
      <c r="Z149" s="1170"/>
    </row>
    <row r="150" spans="1:26" ht="15.75" customHeight="1">
      <c r="A150" s="1169"/>
      <c r="B150" s="30" t="s">
        <v>32</v>
      </c>
      <c r="C150" s="16">
        <f t="shared" si="82"/>
        <v>20</v>
      </c>
      <c r="D150" s="31">
        <f t="shared" si="87"/>
        <v>1.6638935108153077E-2</v>
      </c>
      <c r="E150" s="24">
        <v>9</v>
      </c>
      <c r="F150" s="32">
        <f t="shared" si="88"/>
        <v>1.4586709886547812E-2</v>
      </c>
      <c r="G150" s="24">
        <v>2</v>
      </c>
      <c r="H150" s="32">
        <f>G150/$G$70</f>
        <v>8.8495575221238937E-3</v>
      </c>
      <c r="I150" s="1171">
        <v>6</v>
      </c>
      <c r="J150" s="32">
        <f t="shared" si="89"/>
        <v>2.6086956521739129E-2</v>
      </c>
      <c r="K150" s="24">
        <v>0</v>
      </c>
      <c r="L150" s="32">
        <f t="shared" si="90"/>
        <v>0</v>
      </c>
      <c r="M150" s="24">
        <v>0</v>
      </c>
      <c r="N150" s="32">
        <f t="shared" si="91"/>
        <v>0</v>
      </c>
      <c r="O150" s="24">
        <v>3</v>
      </c>
      <c r="P150" s="20">
        <f t="shared" si="92"/>
        <v>9.0909090909090912E-2</v>
      </c>
      <c r="Q150" s="1170"/>
      <c r="R150" s="1170"/>
      <c r="S150" s="1170"/>
      <c r="T150" s="1170"/>
      <c r="U150" s="1170"/>
      <c r="V150" s="1170"/>
      <c r="W150" s="1170"/>
      <c r="X150" s="1170"/>
      <c r="Y150" s="1170"/>
      <c r="Z150" s="1170"/>
    </row>
    <row r="151" spans="1:26" ht="15.75" customHeight="1">
      <c r="A151" s="1169"/>
      <c r="B151" s="27" t="s">
        <v>33</v>
      </c>
      <c r="C151" s="10">
        <f t="shared" si="82"/>
        <v>4</v>
      </c>
      <c r="D151" s="34"/>
      <c r="E151" s="22">
        <f t="shared" ref="E151:O151" si="93">SUM(E152:E153)</f>
        <v>2</v>
      </c>
      <c r="F151" s="28">
        <f t="shared" si="93"/>
        <v>0</v>
      </c>
      <c r="G151" s="22">
        <f t="shared" si="93"/>
        <v>1</v>
      </c>
      <c r="H151" s="28">
        <f t="shared" si="93"/>
        <v>0</v>
      </c>
      <c r="I151" s="22">
        <f t="shared" si="93"/>
        <v>1</v>
      </c>
      <c r="J151" s="28">
        <f t="shared" si="93"/>
        <v>0</v>
      </c>
      <c r="K151" s="22">
        <f t="shared" si="93"/>
        <v>0</v>
      </c>
      <c r="L151" s="28">
        <f t="shared" si="93"/>
        <v>0</v>
      </c>
      <c r="M151" s="22">
        <f t="shared" si="93"/>
        <v>0</v>
      </c>
      <c r="N151" s="28">
        <f t="shared" si="93"/>
        <v>0</v>
      </c>
      <c r="O151" s="22">
        <f t="shared" si="93"/>
        <v>0</v>
      </c>
      <c r="P151" s="35">
        <v>0</v>
      </c>
      <c r="Q151" s="2"/>
      <c r="R151" s="2"/>
      <c r="S151" s="2"/>
      <c r="T151" s="2"/>
      <c r="U151" s="2"/>
      <c r="V151" s="2"/>
      <c r="W151" s="2"/>
      <c r="X151" s="2"/>
      <c r="Y151" s="2"/>
      <c r="Z151" s="2"/>
    </row>
    <row r="152" spans="1:26" ht="15.75" customHeight="1">
      <c r="A152" s="1169"/>
      <c r="B152" s="30" t="s">
        <v>34</v>
      </c>
      <c r="C152" s="16">
        <f t="shared" si="82"/>
        <v>2</v>
      </c>
      <c r="D152" s="17"/>
      <c r="E152" s="36">
        <v>1</v>
      </c>
      <c r="F152" s="37"/>
      <c r="G152" s="36">
        <v>1</v>
      </c>
      <c r="H152" s="38"/>
      <c r="I152" s="24"/>
      <c r="J152" s="37"/>
      <c r="K152" s="36"/>
      <c r="L152" s="37"/>
      <c r="M152" s="36"/>
      <c r="N152" s="37"/>
      <c r="O152" s="36"/>
      <c r="P152" s="39"/>
      <c r="Q152" s="2"/>
      <c r="R152" s="2"/>
      <c r="S152" s="2"/>
      <c r="T152" s="2"/>
      <c r="U152" s="2"/>
      <c r="V152" s="2"/>
      <c r="W152" s="2"/>
      <c r="X152" s="2"/>
      <c r="Y152" s="2"/>
      <c r="Z152" s="2"/>
    </row>
    <row r="153" spans="1:26" ht="15.75" customHeight="1">
      <c r="A153" s="1169"/>
      <c r="B153" s="30" t="s">
        <v>35</v>
      </c>
      <c r="C153" s="16">
        <f t="shared" si="82"/>
        <v>2</v>
      </c>
      <c r="D153" s="17"/>
      <c r="E153" s="36">
        <v>1</v>
      </c>
      <c r="F153" s="37"/>
      <c r="G153" s="36"/>
      <c r="H153" s="38"/>
      <c r="I153" s="24">
        <v>1</v>
      </c>
      <c r="J153" s="37"/>
      <c r="K153" s="36"/>
      <c r="L153" s="37"/>
      <c r="M153" s="36"/>
      <c r="N153" s="37"/>
      <c r="O153" s="36"/>
      <c r="P153" s="39"/>
      <c r="Q153" s="2"/>
      <c r="R153" s="2"/>
      <c r="S153" s="2"/>
      <c r="T153" s="2"/>
      <c r="U153" s="2"/>
      <c r="V153" s="2"/>
      <c r="W153" s="2"/>
      <c r="X153" s="2"/>
      <c r="Y153" s="2"/>
      <c r="Z153" s="2"/>
    </row>
    <row r="154" spans="1:26" ht="15.75" customHeight="1">
      <c r="A154" s="1169"/>
      <c r="B154" s="14" t="s">
        <v>36</v>
      </c>
      <c r="C154" s="10">
        <f t="shared" si="82"/>
        <v>352</v>
      </c>
      <c r="D154" s="11">
        <f>C154/C131</f>
        <v>0.16502578527894984</v>
      </c>
      <c r="E154" s="22">
        <f>E155+E156</f>
        <v>276</v>
      </c>
      <c r="F154" s="28">
        <f>E154/C154</f>
        <v>0.78409090909090906</v>
      </c>
      <c r="G154" s="22">
        <f>G155+G156</f>
        <v>0</v>
      </c>
      <c r="H154" s="40">
        <f>G154/C154</f>
        <v>0</v>
      </c>
      <c r="I154" s="22">
        <f>I155+I156</f>
        <v>32</v>
      </c>
      <c r="J154" s="28">
        <f>I154/C154</f>
        <v>9.0909090909090912E-2</v>
      </c>
      <c r="K154" s="22">
        <f>K155+K156</f>
        <v>30</v>
      </c>
      <c r="L154" s="28">
        <f>K154/E154</f>
        <v>0.10869565217391304</v>
      </c>
      <c r="M154" s="22">
        <f>M155+M156</f>
        <v>5</v>
      </c>
      <c r="N154" s="28">
        <f>M154/C154</f>
        <v>1.4204545454545454E-2</v>
      </c>
      <c r="O154" s="22">
        <f>O155+O156</f>
        <v>9</v>
      </c>
      <c r="P154" s="29">
        <f>O154/C154</f>
        <v>2.556818181818182E-2</v>
      </c>
      <c r="Q154" s="2"/>
      <c r="R154" s="2"/>
      <c r="S154" s="2"/>
      <c r="T154" s="2"/>
      <c r="U154" s="2"/>
      <c r="V154" s="2"/>
      <c r="W154" s="2"/>
      <c r="X154" s="2"/>
      <c r="Y154" s="2"/>
      <c r="Z154" s="2"/>
    </row>
    <row r="155" spans="1:26" ht="15.75" customHeight="1">
      <c r="A155" s="1169"/>
      <c r="B155" s="15" t="s">
        <v>14</v>
      </c>
      <c r="C155" s="16">
        <f t="shared" si="82"/>
        <v>62</v>
      </c>
      <c r="D155" s="17">
        <f>C155/C154</f>
        <v>0.17613636363636365</v>
      </c>
      <c r="E155" s="52">
        <v>34</v>
      </c>
      <c r="F155" s="19">
        <f>E155/E154</f>
        <v>0.12318840579710146</v>
      </c>
      <c r="G155" s="24">
        <v>0</v>
      </c>
      <c r="H155" s="25">
        <v>0</v>
      </c>
      <c r="I155" s="18">
        <v>10</v>
      </c>
      <c r="J155" s="19">
        <f>I155/I154</f>
        <v>0.3125</v>
      </c>
      <c r="K155" s="18">
        <v>13</v>
      </c>
      <c r="L155" s="19">
        <f>K155/K154</f>
        <v>0.43333333333333335</v>
      </c>
      <c r="M155" s="24">
        <v>1</v>
      </c>
      <c r="N155" s="19">
        <f>M155/M154</f>
        <v>0.2</v>
      </c>
      <c r="O155" s="24">
        <v>4</v>
      </c>
      <c r="P155" s="26">
        <v>0</v>
      </c>
      <c r="Q155" s="2"/>
      <c r="R155" s="2"/>
      <c r="S155" s="2"/>
      <c r="T155" s="2"/>
      <c r="U155" s="2"/>
      <c r="V155" s="2"/>
      <c r="W155" s="2"/>
      <c r="X155" s="2"/>
      <c r="Y155" s="2"/>
      <c r="Z155" s="2"/>
    </row>
    <row r="156" spans="1:26" ht="15.75" customHeight="1">
      <c r="A156" s="1169"/>
      <c r="B156" s="15" t="s">
        <v>15</v>
      </c>
      <c r="C156" s="16">
        <f t="shared" si="82"/>
        <v>290</v>
      </c>
      <c r="D156" s="17">
        <f>C156/C154</f>
        <v>0.82386363636363635</v>
      </c>
      <c r="E156" s="1176">
        <v>242</v>
      </c>
      <c r="F156" s="19">
        <f>E156/E154</f>
        <v>0.87681159420289856</v>
      </c>
      <c r="G156" s="24">
        <v>0</v>
      </c>
      <c r="H156" s="25">
        <v>0</v>
      </c>
      <c r="I156" s="1171">
        <v>22</v>
      </c>
      <c r="J156" s="19">
        <f>I156/I154</f>
        <v>0.6875</v>
      </c>
      <c r="K156" s="1171">
        <v>17</v>
      </c>
      <c r="L156" s="19">
        <f>K156/K154</f>
        <v>0.56666666666666665</v>
      </c>
      <c r="M156" s="24">
        <v>4</v>
      </c>
      <c r="N156" s="19">
        <f>M156/M154</f>
        <v>0.8</v>
      </c>
      <c r="O156" s="24">
        <v>5</v>
      </c>
      <c r="P156" s="26">
        <v>0</v>
      </c>
      <c r="Q156" s="2"/>
      <c r="R156" s="2"/>
      <c r="S156" s="2"/>
      <c r="T156" s="2"/>
      <c r="U156" s="2"/>
      <c r="V156" s="2"/>
      <c r="W156" s="2"/>
      <c r="X156" s="2"/>
      <c r="Y156" s="2"/>
      <c r="Z156" s="2"/>
    </row>
    <row r="157" spans="1:26" ht="15.75" customHeight="1">
      <c r="A157" s="1169"/>
      <c r="B157" s="14" t="s">
        <v>37</v>
      </c>
      <c r="C157" s="10">
        <f t="shared" si="82"/>
        <v>606</v>
      </c>
      <c r="D157" s="11">
        <f>C157/C131</f>
        <v>0.2841068917018284</v>
      </c>
      <c r="E157" s="22">
        <f>E158+E159</f>
        <v>44</v>
      </c>
      <c r="F157" s="23">
        <f>E157/C157</f>
        <v>7.2607260726072612E-2</v>
      </c>
      <c r="G157" s="22">
        <f>G158+G159</f>
        <v>562</v>
      </c>
      <c r="H157" s="23">
        <f>G157/C157</f>
        <v>0.9273927392739274</v>
      </c>
      <c r="I157" s="22">
        <f>I158+I159</f>
        <v>0</v>
      </c>
      <c r="J157" s="40">
        <v>0</v>
      </c>
      <c r="K157" s="22">
        <f>K158+K159</f>
        <v>0</v>
      </c>
      <c r="L157" s="23">
        <f>K157/C157</f>
        <v>0</v>
      </c>
      <c r="M157" s="22">
        <f>M158+M159</f>
        <v>0</v>
      </c>
      <c r="N157" s="40">
        <v>0</v>
      </c>
      <c r="O157" s="56">
        <f>O158+O159</f>
        <v>0</v>
      </c>
      <c r="P157" s="41">
        <v>0</v>
      </c>
      <c r="Q157" s="2"/>
      <c r="R157" s="2"/>
      <c r="S157" s="2"/>
      <c r="T157" s="2"/>
      <c r="U157" s="2"/>
      <c r="V157" s="2"/>
      <c r="W157" s="2"/>
      <c r="X157" s="2"/>
      <c r="Y157" s="2"/>
      <c r="Z157" s="2"/>
    </row>
    <row r="158" spans="1:26" ht="15.75" customHeight="1">
      <c r="A158" s="1169"/>
      <c r="B158" s="15" t="s">
        <v>14</v>
      </c>
      <c r="C158" s="16">
        <f t="shared" si="82"/>
        <v>308</v>
      </c>
      <c r="D158" s="17">
        <f>C158/C157</f>
        <v>0.5082508250825083</v>
      </c>
      <c r="E158" s="52">
        <v>6</v>
      </c>
      <c r="F158" s="42">
        <f>E158/E157</f>
        <v>0.13636363636363635</v>
      </c>
      <c r="G158" s="43">
        <v>302</v>
      </c>
      <c r="H158" s="42">
        <f>G158/G157</f>
        <v>0.53736654804270467</v>
      </c>
      <c r="I158" s="43">
        <v>0</v>
      </c>
      <c r="J158" s="44">
        <v>0</v>
      </c>
      <c r="K158" s="43">
        <v>0</v>
      </c>
      <c r="L158" s="44">
        <v>0</v>
      </c>
      <c r="M158" s="24">
        <v>0</v>
      </c>
      <c r="N158" s="44">
        <v>0</v>
      </c>
      <c r="O158" s="43">
        <v>0</v>
      </c>
      <c r="P158" s="26">
        <v>0</v>
      </c>
      <c r="Q158" s="2"/>
      <c r="R158" s="2"/>
      <c r="S158" s="2"/>
      <c r="T158" s="2"/>
      <c r="U158" s="2"/>
      <c r="V158" s="2"/>
      <c r="W158" s="2"/>
      <c r="X158" s="2"/>
      <c r="Y158" s="2"/>
      <c r="Z158" s="2"/>
    </row>
    <row r="159" spans="1:26" ht="15.75" customHeight="1">
      <c r="A159" s="1173"/>
      <c r="B159" s="45" t="s">
        <v>15</v>
      </c>
      <c r="C159" s="46">
        <f t="shared" si="82"/>
        <v>298</v>
      </c>
      <c r="D159" s="47">
        <f>C159/C157</f>
        <v>0.49174917491749176</v>
      </c>
      <c r="E159" s="1176">
        <v>38</v>
      </c>
      <c r="F159" s="49">
        <f>E159/E157</f>
        <v>0.86363636363636365</v>
      </c>
      <c r="G159" s="48">
        <v>260</v>
      </c>
      <c r="H159" s="49">
        <f>G159/G157</f>
        <v>0.46263345195729538</v>
      </c>
      <c r="I159" s="48">
        <v>0</v>
      </c>
      <c r="J159" s="50">
        <v>0</v>
      </c>
      <c r="K159" s="48">
        <v>0</v>
      </c>
      <c r="L159" s="50">
        <v>0</v>
      </c>
      <c r="M159" s="54">
        <v>0</v>
      </c>
      <c r="N159" s="50">
        <v>0</v>
      </c>
      <c r="O159" s="48">
        <v>0</v>
      </c>
      <c r="P159" s="51">
        <v>0</v>
      </c>
      <c r="Q159" s="2"/>
      <c r="R159" s="2"/>
      <c r="S159" s="2"/>
      <c r="T159" s="2"/>
      <c r="U159" s="2"/>
      <c r="V159" s="2"/>
      <c r="W159" s="2"/>
      <c r="X159" s="2"/>
      <c r="Y159" s="2"/>
      <c r="Z159" s="2"/>
    </row>
    <row r="160" spans="1:26" ht="15.75" customHeight="1">
      <c r="A160" s="1160"/>
      <c r="B160" s="1161"/>
      <c r="C160" s="1162"/>
      <c r="D160" s="1163"/>
      <c r="E160" s="1164"/>
      <c r="F160" s="1165"/>
      <c r="G160" s="1164"/>
      <c r="H160" s="1165"/>
      <c r="I160" s="1164"/>
      <c r="J160" s="1166"/>
      <c r="K160" s="1164"/>
      <c r="L160" s="1166"/>
      <c r="M160" s="1164"/>
      <c r="N160" s="1166"/>
      <c r="O160" s="1164"/>
      <c r="P160" s="1167"/>
      <c r="Q160" s="2"/>
      <c r="R160" s="2"/>
      <c r="S160" s="2"/>
      <c r="T160" s="2"/>
      <c r="U160" s="2"/>
      <c r="V160" s="2"/>
      <c r="W160" s="2"/>
      <c r="X160" s="2"/>
      <c r="Y160" s="2"/>
      <c r="Z160" s="2"/>
    </row>
    <row r="161" spans="1:26" ht="15.75" customHeight="1">
      <c r="A161" s="1156" t="s">
        <v>11</v>
      </c>
      <c r="B161" s="1157"/>
      <c r="C161" s="1158">
        <f>C163-C132</f>
        <v>6</v>
      </c>
      <c r="D161" s="1159">
        <f>C161/C132</f>
        <v>5.106382978723404E-3</v>
      </c>
      <c r="E161" s="1158">
        <f>E163-E132</f>
        <v>-5</v>
      </c>
      <c r="F161" s="1159">
        <f>E161/E132</f>
        <v>-8.3194675540765387E-3</v>
      </c>
      <c r="G161" s="1158">
        <f>G163-G132</f>
        <v>8</v>
      </c>
      <c r="H161" s="1159">
        <f>G161/G132</f>
        <v>3.5874439461883408E-2</v>
      </c>
      <c r="I161" s="1158">
        <f>I163-I132</f>
        <v>2</v>
      </c>
      <c r="J161" s="1159">
        <f>I161/I132</f>
        <v>8.9686098654708519E-3</v>
      </c>
      <c r="K161" s="1158">
        <f>K163-K132</f>
        <v>2</v>
      </c>
      <c r="L161" s="1159">
        <f>K161/K132</f>
        <v>5.4054054054054057E-2</v>
      </c>
      <c r="M161" s="1158">
        <f>M163-M132</f>
        <v>0</v>
      </c>
      <c r="N161" s="1159">
        <f>M161/M132</f>
        <v>0</v>
      </c>
      <c r="O161" s="1158">
        <f>O163-O132</f>
        <v>-1</v>
      </c>
      <c r="P161" s="1174">
        <f>O161/O132</f>
        <v>-3.0303030303030304E-2</v>
      </c>
      <c r="Q161" s="2"/>
      <c r="R161" s="2"/>
      <c r="S161" s="2"/>
      <c r="T161" s="2"/>
      <c r="U161" s="2"/>
      <c r="V161" s="2"/>
      <c r="W161" s="2"/>
      <c r="X161" s="2"/>
      <c r="Y161" s="2"/>
      <c r="Z161" s="2"/>
    </row>
    <row r="162" spans="1:26" ht="15.75" customHeight="1">
      <c r="A162" s="1168">
        <v>45809</v>
      </c>
      <c r="B162" s="1179" t="s">
        <v>12</v>
      </c>
      <c r="C162" s="71">
        <f t="shared" ref="C162:D162" si="94">SUM(E162,G162,I162,K162,M162,O162)</f>
        <v>2199</v>
      </c>
      <c r="D162" s="72">
        <f t="shared" si="94"/>
        <v>1</v>
      </c>
      <c r="E162" s="71">
        <f>SUM(E163,E185,E188)</f>
        <v>965</v>
      </c>
      <c r="F162" s="72">
        <f t="shared" ref="F162:F163" si="95">E162/C162</f>
        <v>0.43883583447021374</v>
      </c>
      <c r="G162" s="71">
        <f>SUM(G163,G185,G188)</f>
        <v>799</v>
      </c>
      <c r="H162" s="72">
        <f t="shared" ref="H162:H163" si="96">G162/C162</f>
        <v>0.36334697589813553</v>
      </c>
      <c r="I162" s="71">
        <f>SUM(I163,I185,I188)</f>
        <v>258</v>
      </c>
      <c r="J162" s="72">
        <f t="shared" ref="J162:J163" si="97">I162/C162</f>
        <v>0.11732605729877217</v>
      </c>
      <c r="K162" s="71">
        <f>SUM(K163,K185,K188)</f>
        <v>74</v>
      </c>
      <c r="L162" s="72">
        <f t="shared" ref="L162:L163" si="98">K162/C162</f>
        <v>3.3651659845384263E-2</v>
      </c>
      <c r="M162" s="71">
        <f>SUM(M163,M185,M188)</f>
        <v>62</v>
      </c>
      <c r="N162" s="72">
        <f t="shared" ref="N162:N163" si="99">M162/C162</f>
        <v>2.8194633924511141E-2</v>
      </c>
      <c r="O162" s="71">
        <f>SUM(O163,O185,O188)</f>
        <v>41</v>
      </c>
      <c r="P162" s="1175">
        <f t="shared" ref="P162:P163" si="100">O162/C162</f>
        <v>1.8644838562983174E-2</v>
      </c>
      <c r="Q162" s="2"/>
      <c r="R162" s="2"/>
      <c r="S162" s="2"/>
      <c r="T162" s="2"/>
      <c r="U162" s="2"/>
      <c r="V162" s="2"/>
      <c r="W162" s="2"/>
      <c r="X162" s="2"/>
      <c r="Y162" s="2"/>
      <c r="Z162" s="2"/>
    </row>
    <row r="163" spans="1:26" ht="15.75" customHeight="1">
      <c r="A163" s="1169"/>
      <c r="B163" s="14" t="s">
        <v>13</v>
      </c>
      <c r="C163" s="10">
        <f t="shared" ref="C163:C190" si="101">SUM(E163,G163,I163,K163,M163,O163)</f>
        <v>1181</v>
      </c>
      <c r="D163" s="11">
        <f t="shared" ref="D163:D164" si="102">C163/C162</f>
        <v>0.53706230104593</v>
      </c>
      <c r="E163" s="10">
        <f>E164+E165</f>
        <v>596</v>
      </c>
      <c r="F163" s="11">
        <f t="shared" si="95"/>
        <v>0.50465707027942419</v>
      </c>
      <c r="G163" s="10">
        <f>G164+G165</f>
        <v>231</v>
      </c>
      <c r="H163" s="11">
        <f t="shared" si="96"/>
        <v>0.19559695173581709</v>
      </c>
      <c r="I163" s="10">
        <f>I164+I165</f>
        <v>225</v>
      </c>
      <c r="J163" s="11">
        <f t="shared" si="97"/>
        <v>0.19051651143099069</v>
      </c>
      <c r="K163" s="10">
        <f>K164+K165</f>
        <v>39</v>
      </c>
      <c r="L163" s="11">
        <f t="shared" si="98"/>
        <v>3.3022861981371721E-2</v>
      </c>
      <c r="M163" s="10">
        <f>M164+M165</f>
        <v>58</v>
      </c>
      <c r="N163" s="11">
        <f t="shared" si="99"/>
        <v>4.9110922946655373E-2</v>
      </c>
      <c r="O163" s="10">
        <f>O164+O165</f>
        <v>32</v>
      </c>
      <c r="P163" s="12">
        <f t="shared" si="100"/>
        <v>2.7095681625740897E-2</v>
      </c>
      <c r="Q163" s="1170"/>
      <c r="R163" s="1170"/>
      <c r="S163" s="1170"/>
      <c r="T163" s="1170"/>
      <c r="U163" s="1170"/>
      <c r="V163" s="1170"/>
      <c r="W163" s="1170"/>
      <c r="X163" s="1170"/>
      <c r="Y163" s="1170"/>
      <c r="Z163" s="1170"/>
    </row>
    <row r="164" spans="1:26" ht="15.75" customHeight="1">
      <c r="A164" s="1169"/>
      <c r="B164" s="15" t="s">
        <v>14</v>
      </c>
      <c r="C164" s="16">
        <f t="shared" si="101"/>
        <v>295</v>
      </c>
      <c r="D164" s="17">
        <f t="shared" si="102"/>
        <v>0.24978831498729889</v>
      </c>
      <c r="E164" s="24">
        <v>134</v>
      </c>
      <c r="F164" s="19">
        <f>E164/E163</f>
        <v>0.22483221476510068</v>
      </c>
      <c r="G164" s="18">
        <v>48</v>
      </c>
      <c r="H164" s="19">
        <f>G164/G163</f>
        <v>0.20779220779220781</v>
      </c>
      <c r="I164" s="24">
        <v>64</v>
      </c>
      <c r="J164" s="19">
        <f>I164/I163</f>
        <v>0.28444444444444444</v>
      </c>
      <c r="K164" s="18">
        <v>16</v>
      </c>
      <c r="L164" s="19">
        <f>K164/K163</f>
        <v>0.41025641025641024</v>
      </c>
      <c r="M164" s="52">
        <v>16</v>
      </c>
      <c r="N164" s="19">
        <f>M164/M163</f>
        <v>0.27586206896551724</v>
      </c>
      <c r="O164" s="24">
        <v>17</v>
      </c>
      <c r="P164" s="20">
        <f>O164/O163</f>
        <v>0.53125</v>
      </c>
      <c r="Q164" s="1170"/>
      <c r="R164" s="1170"/>
      <c r="S164" s="1170"/>
      <c r="T164" s="1170"/>
      <c r="U164" s="1170"/>
      <c r="V164" s="1170"/>
      <c r="W164" s="1170"/>
      <c r="X164" s="1170"/>
      <c r="Y164" s="1170"/>
      <c r="Z164" s="1170"/>
    </row>
    <row r="165" spans="1:26" ht="15.75" customHeight="1">
      <c r="A165" s="1169"/>
      <c r="B165" s="15" t="s">
        <v>15</v>
      </c>
      <c r="C165" s="16">
        <f t="shared" si="101"/>
        <v>886</v>
      </c>
      <c r="D165" s="17">
        <f>C165/C163</f>
        <v>0.75021168501270108</v>
      </c>
      <c r="E165" s="24">
        <v>462</v>
      </c>
      <c r="F165" s="19">
        <f>E165/E163</f>
        <v>0.77516778523489938</v>
      </c>
      <c r="G165" s="1171">
        <v>183</v>
      </c>
      <c r="H165" s="19">
        <f>G165/G163</f>
        <v>0.79220779220779225</v>
      </c>
      <c r="I165" s="24">
        <v>161</v>
      </c>
      <c r="J165" s="19">
        <f>I165/I163</f>
        <v>0.7155555555555555</v>
      </c>
      <c r="K165" s="1171">
        <v>23</v>
      </c>
      <c r="L165" s="19">
        <f>K165/K163</f>
        <v>0.58974358974358976</v>
      </c>
      <c r="M165" s="1176">
        <v>42</v>
      </c>
      <c r="N165" s="19">
        <f>M165/M163</f>
        <v>0.72413793103448276</v>
      </c>
      <c r="O165" s="24">
        <v>15</v>
      </c>
      <c r="P165" s="20">
        <f>O165/O163</f>
        <v>0.46875</v>
      </c>
      <c r="Q165" s="1170"/>
      <c r="R165" s="1170"/>
      <c r="S165" s="1170"/>
      <c r="T165" s="1170"/>
      <c r="U165" s="1170"/>
      <c r="V165" s="1170"/>
      <c r="W165" s="1170"/>
      <c r="X165" s="1170"/>
      <c r="Y165" s="1170"/>
      <c r="Z165" s="1170"/>
    </row>
    <row r="166" spans="1:26" ht="15.75" customHeight="1">
      <c r="A166" s="1169"/>
      <c r="B166" s="15" t="s">
        <v>16</v>
      </c>
      <c r="C166" s="16">
        <f t="shared" si="101"/>
        <v>1062</v>
      </c>
      <c r="D166" s="17">
        <f>C166/C163</f>
        <v>0.89923793395427609</v>
      </c>
      <c r="E166" s="24">
        <v>514</v>
      </c>
      <c r="F166" s="19">
        <f>E166/E163</f>
        <v>0.86241610738255037</v>
      </c>
      <c r="G166" s="1171">
        <v>220</v>
      </c>
      <c r="H166" s="19">
        <f>G166/G163</f>
        <v>0.95238095238095233</v>
      </c>
      <c r="I166" s="24">
        <v>210</v>
      </c>
      <c r="J166" s="19">
        <f>I166/I163</f>
        <v>0.93333333333333335</v>
      </c>
      <c r="K166" s="1171">
        <v>35</v>
      </c>
      <c r="L166" s="19">
        <f>K166/K163</f>
        <v>0.89743589743589747</v>
      </c>
      <c r="M166" s="1176">
        <v>52</v>
      </c>
      <c r="N166" s="19">
        <f>M166/M163</f>
        <v>0.89655172413793105</v>
      </c>
      <c r="O166" s="24">
        <v>31</v>
      </c>
      <c r="P166" s="20">
        <f>O166/O163</f>
        <v>0.96875</v>
      </c>
      <c r="Q166" s="1170"/>
      <c r="R166" s="1170"/>
      <c r="S166" s="1170"/>
      <c r="T166" s="1170"/>
      <c r="U166" s="1170"/>
      <c r="V166" s="1170"/>
      <c r="W166" s="1170"/>
      <c r="X166" s="1170"/>
      <c r="Y166" s="1170"/>
      <c r="Z166" s="1170"/>
    </row>
    <row r="167" spans="1:26" ht="15.75" customHeight="1">
      <c r="A167" s="1169"/>
      <c r="B167" s="15" t="s">
        <v>17</v>
      </c>
      <c r="C167" s="16">
        <f t="shared" si="101"/>
        <v>119</v>
      </c>
      <c r="D167" s="17">
        <f>C167/C163</f>
        <v>0.10076206604572396</v>
      </c>
      <c r="E167" s="24">
        <v>82</v>
      </c>
      <c r="F167" s="19">
        <f>E167/E163</f>
        <v>0.13758389261744966</v>
      </c>
      <c r="G167" s="1171">
        <v>11</v>
      </c>
      <c r="H167" s="19">
        <f>G167/G163</f>
        <v>4.7619047619047616E-2</v>
      </c>
      <c r="I167" s="24">
        <v>15</v>
      </c>
      <c r="J167" s="19">
        <f>I167/I163</f>
        <v>6.6666666666666666E-2</v>
      </c>
      <c r="K167" s="1171">
        <v>4</v>
      </c>
      <c r="L167" s="19">
        <f>K167/K163</f>
        <v>0.10256410256410256</v>
      </c>
      <c r="M167" s="1176">
        <v>6</v>
      </c>
      <c r="N167" s="19">
        <f>M167/M163</f>
        <v>0.10344827586206896</v>
      </c>
      <c r="O167" s="24">
        <v>1</v>
      </c>
      <c r="P167" s="20">
        <f>O167/O163</f>
        <v>3.125E-2</v>
      </c>
      <c r="Q167" s="1170"/>
      <c r="R167" s="1170"/>
      <c r="S167" s="1170"/>
      <c r="T167" s="1170"/>
      <c r="U167" s="1170"/>
      <c r="V167" s="1170"/>
      <c r="W167" s="1170"/>
      <c r="X167" s="1170"/>
      <c r="Y167" s="1170"/>
      <c r="Z167" s="1170"/>
    </row>
    <row r="168" spans="1:26" ht="15.75" customHeight="1">
      <c r="A168" s="1169"/>
      <c r="B168" s="15" t="s">
        <v>38</v>
      </c>
      <c r="C168" s="16">
        <f t="shared" si="101"/>
        <v>253</v>
      </c>
      <c r="D168" s="17">
        <f>C168/C163</f>
        <v>0.21422523285351397</v>
      </c>
      <c r="E168" s="24">
        <v>121</v>
      </c>
      <c r="F168" s="19">
        <f>E168/E163</f>
        <v>0.20302013422818793</v>
      </c>
      <c r="G168" s="1171">
        <v>56</v>
      </c>
      <c r="H168" s="19">
        <f>G168/G163</f>
        <v>0.24242424242424243</v>
      </c>
      <c r="I168" s="24">
        <v>42</v>
      </c>
      <c r="J168" s="19">
        <f>I168/I163</f>
        <v>0.18666666666666668</v>
      </c>
      <c r="K168" s="1171">
        <v>11</v>
      </c>
      <c r="L168" s="19">
        <f>K168/K163</f>
        <v>0.28205128205128205</v>
      </c>
      <c r="M168" s="1176">
        <v>16</v>
      </c>
      <c r="N168" s="19">
        <f>M168/M163</f>
        <v>0.27586206896551724</v>
      </c>
      <c r="O168" s="24">
        <v>7</v>
      </c>
      <c r="P168" s="20">
        <f>O168/O163</f>
        <v>0.21875</v>
      </c>
      <c r="Q168" s="1170"/>
      <c r="R168" s="1170"/>
      <c r="S168" s="1170"/>
      <c r="T168" s="1170"/>
      <c r="U168" s="1170"/>
      <c r="V168" s="1170"/>
      <c r="W168" s="1170"/>
      <c r="X168" s="1170"/>
      <c r="Y168" s="1170"/>
      <c r="Z168" s="1170"/>
    </row>
    <row r="169" spans="1:26" ht="15.75" customHeight="1">
      <c r="A169" s="1169"/>
      <c r="B169" s="15" t="s">
        <v>19</v>
      </c>
      <c r="C169" s="16">
        <f t="shared" si="101"/>
        <v>42</v>
      </c>
      <c r="D169" s="17">
        <f>C169/C168</f>
        <v>0.16600790513833993</v>
      </c>
      <c r="E169" s="24">
        <v>18</v>
      </c>
      <c r="F169" s="19">
        <f>E169/E168</f>
        <v>0.1487603305785124</v>
      </c>
      <c r="G169" s="1171">
        <v>8</v>
      </c>
      <c r="H169" s="19">
        <f>G169/G168</f>
        <v>0.14285714285714285</v>
      </c>
      <c r="I169" s="24">
        <v>7</v>
      </c>
      <c r="J169" s="19">
        <f>I169/I168</f>
        <v>0.16666666666666666</v>
      </c>
      <c r="K169" s="1171">
        <v>3</v>
      </c>
      <c r="L169" s="19">
        <f>K169/K168</f>
        <v>0.27272727272727271</v>
      </c>
      <c r="M169" s="1176">
        <v>4</v>
      </c>
      <c r="N169" s="19">
        <f>M169/M168</f>
        <v>0.25</v>
      </c>
      <c r="O169" s="24">
        <v>2</v>
      </c>
      <c r="P169" s="20">
        <f>O169/O168</f>
        <v>0.2857142857142857</v>
      </c>
      <c r="Q169" s="1170"/>
      <c r="R169" s="1170"/>
      <c r="S169" s="1170"/>
      <c r="T169" s="1170"/>
      <c r="U169" s="1170"/>
      <c r="V169" s="1170"/>
      <c r="W169" s="1170"/>
      <c r="X169" s="1170"/>
      <c r="Y169" s="1170"/>
      <c r="Z169" s="1170"/>
    </row>
    <row r="170" spans="1:26" ht="15.75" customHeight="1">
      <c r="A170" s="1169"/>
      <c r="B170" s="15" t="s">
        <v>20</v>
      </c>
      <c r="C170" s="16">
        <f t="shared" si="101"/>
        <v>925</v>
      </c>
      <c r="D170" s="17">
        <f>C170/C163</f>
        <v>0.7832345469940728</v>
      </c>
      <c r="E170" s="24">
        <v>459</v>
      </c>
      <c r="F170" s="19">
        <f>E170/E163</f>
        <v>0.77013422818791943</v>
      </c>
      <c r="G170" s="1171">
        <v>174</v>
      </c>
      <c r="H170" s="19">
        <f>G170/G163</f>
        <v>0.75324675324675328</v>
      </c>
      <c r="I170" s="24">
        <v>186</v>
      </c>
      <c r="J170" s="19">
        <f>I170/I163</f>
        <v>0.82666666666666666</v>
      </c>
      <c r="K170" s="1171">
        <v>34</v>
      </c>
      <c r="L170" s="19">
        <f>K170/K163</f>
        <v>0.87179487179487181</v>
      </c>
      <c r="M170" s="1176">
        <v>47</v>
      </c>
      <c r="N170" s="19">
        <f>M170/M163</f>
        <v>0.81034482758620685</v>
      </c>
      <c r="O170" s="24">
        <v>25</v>
      </c>
      <c r="P170" s="20">
        <f>O170/O163</f>
        <v>0.78125</v>
      </c>
      <c r="Q170" s="1170"/>
      <c r="R170" s="1170"/>
      <c r="S170" s="1170"/>
      <c r="T170" s="1170"/>
      <c r="U170" s="1170"/>
      <c r="V170" s="1170"/>
      <c r="W170" s="1170"/>
      <c r="X170" s="1170"/>
      <c r="Y170" s="1170"/>
      <c r="Z170" s="1170"/>
    </row>
    <row r="171" spans="1:26" ht="15.75" customHeight="1">
      <c r="A171" s="1169"/>
      <c r="B171" s="30" t="s">
        <v>39</v>
      </c>
      <c r="C171" s="16">
        <f t="shared" si="101"/>
        <v>256</v>
      </c>
      <c r="D171" s="17">
        <f>C171/C163</f>
        <v>0.21676545300592717</v>
      </c>
      <c r="E171" s="24">
        <v>137</v>
      </c>
      <c r="F171" s="19">
        <f>E171/E163</f>
        <v>0.22986577181208054</v>
      </c>
      <c r="G171" s="1171">
        <v>57</v>
      </c>
      <c r="H171" s="19">
        <f>G171/G163</f>
        <v>0.24675324675324675</v>
      </c>
      <c r="I171" s="24">
        <v>39</v>
      </c>
      <c r="J171" s="19">
        <f>I171/I163</f>
        <v>0.17333333333333334</v>
      </c>
      <c r="K171" s="1171">
        <v>5</v>
      </c>
      <c r="L171" s="19">
        <f>K171/K163</f>
        <v>0.12820512820512819</v>
      </c>
      <c r="M171" s="1176">
        <v>11</v>
      </c>
      <c r="N171" s="19">
        <f>M171/M163</f>
        <v>0.18965517241379309</v>
      </c>
      <c r="O171" s="24">
        <v>7</v>
      </c>
      <c r="P171" s="20">
        <f>O171/O163</f>
        <v>0.21875</v>
      </c>
      <c r="Q171" s="1170"/>
      <c r="R171" s="1170"/>
      <c r="S171" s="1170"/>
      <c r="T171" s="1170"/>
      <c r="U171" s="1170"/>
      <c r="V171" s="1170"/>
      <c r="W171" s="1170"/>
      <c r="X171" s="1170"/>
      <c r="Y171" s="1170"/>
      <c r="Z171" s="1170"/>
    </row>
    <row r="172" spans="1:26" ht="15.75" customHeight="1">
      <c r="A172" s="1169"/>
      <c r="B172" s="15" t="s">
        <v>22</v>
      </c>
      <c r="C172" s="16">
        <f t="shared" si="101"/>
        <v>713</v>
      </c>
      <c r="D172" s="17">
        <f>C172/C163</f>
        <v>0.60372565622353935</v>
      </c>
      <c r="E172" s="24">
        <v>366</v>
      </c>
      <c r="F172" s="19">
        <f>E172/E163</f>
        <v>0.61409395973154357</v>
      </c>
      <c r="G172" s="1176">
        <v>111</v>
      </c>
      <c r="H172" s="19">
        <f>G172/G163</f>
        <v>0.48051948051948051</v>
      </c>
      <c r="I172" s="24">
        <v>152</v>
      </c>
      <c r="J172" s="19">
        <f>I172/I163</f>
        <v>0.67555555555555558</v>
      </c>
      <c r="K172" s="1171">
        <v>31</v>
      </c>
      <c r="L172" s="19">
        <f>K172/K163</f>
        <v>0.79487179487179482</v>
      </c>
      <c r="M172" s="1176">
        <v>29</v>
      </c>
      <c r="N172" s="19">
        <f>M172/M163</f>
        <v>0.5</v>
      </c>
      <c r="O172" s="24">
        <v>24</v>
      </c>
      <c r="P172" s="20">
        <f>O172/O163</f>
        <v>0.75</v>
      </c>
      <c r="Q172" s="1170"/>
      <c r="R172" s="1170"/>
      <c r="S172" s="1170"/>
      <c r="T172" s="1170"/>
      <c r="U172" s="1170"/>
      <c r="V172" s="1170"/>
      <c r="W172" s="1170"/>
      <c r="X172" s="1170"/>
      <c r="Y172" s="1170"/>
      <c r="Z172" s="1170"/>
    </row>
    <row r="173" spans="1:26" ht="15.75" customHeight="1">
      <c r="A173" s="1169"/>
      <c r="B173" s="15" t="s">
        <v>23</v>
      </c>
      <c r="C173" s="16">
        <f t="shared" si="101"/>
        <v>468</v>
      </c>
      <c r="D173" s="17">
        <f>C173/C163</f>
        <v>0.39627434377646065</v>
      </c>
      <c r="E173" s="24">
        <v>230</v>
      </c>
      <c r="F173" s="19">
        <f>E173/E163</f>
        <v>0.38590604026845637</v>
      </c>
      <c r="G173" s="1176">
        <v>120</v>
      </c>
      <c r="H173" s="19">
        <f>G173/G163</f>
        <v>0.51948051948051943</v>
      </c>
      <c r="I173" s="24">
        <v>73</v>
      </c>
      <c r="J173" s="19">
        <f>I173/I163</f>
        <v>0.32444444444444442</v>
      </c>
      <c r="K173" s="1171">
        <v>8</v>
      </c>
      <c r="L173" s="19">
        <f>K173/K163</f>
        <v>0.20512820512820512</v>
      </c>
      <c r="M173" s="1176">
        <v>29</v>
      </c>
      <c r="N173" s="19">
        <f>M173/M163</f>
        <v>0.5</v>
      </c>
      <c r="O173" s="24">
        <v>8</v>
      </c>
      <c r="P173" s="20">
        <f>O173/O163</f>
        <v>0.25</v>
      </c>
      <c r="Q173" s="1170"/>
      <c r="R173" s="1170"/>
      <c r="S173" s="1170"/>
      <c r="T173" s="1170"/>
      <c r="U173" s="1170"/>
      <c r="V173" s="1170"/>
      <c r="W173" s="1170"/>
      <c r="X173" s="1170"/>
      <c r="Y173" s="1170"/>
      <c r="Z173" s="1170"/>
    </row>
    <row r="174" spans="1:26" ht="15.75" customHeight="1">
      <c r="A174" s="1169"/>
      <c r="B174" s="57" t="s">
        <v>24</v>
      </c>
      <c r="C174" s="22">
        <f t="shared" si="101"/>
        <v>40</v>
      </c>
      <c r="D174" s="23">
        <f t="shared" ref="D174:P174" si="103">SUM(D175:D177)</f>
        <v>1</v>
      </c>
      <c r="E174" s="22">
        <f t="shared" si="103"/>
        <v>10</v>
      </c>
      <c r="F174" s="23">
        <f t="shared" si="103"/>
        <v>1</v>
      </c>
      <c r="G174" s="22">
        <f t="shared" si="103"/>
        <v>18</v>
      </c>
      <c r="H174" s="23">
        <f t="shared" si="103"/>
        <v>1</v>
      </c>
      <c r="I174" s="22">
        <f t="shared" si="103"/>
        <v>9</v>
      </c>
      <c r="J174" s="23">
        <f t="shared" si="103"/>
        <v>1</v>
      </c>
      <c r="K174" s="22">
        <f t="shared" si="103"/>
        <v>2</v>
      </c>
      <c r="L174" s="23">
        <f t="shared" si="103"/>
        <v>1</v>
      </c>
      <c r="M174" s="22">
        <f t="shared" si="103"/>
        <v>0</v>
      </c>
      <c r="N174" s="23" t="e">
        <f t="shared" si="103"/>
        <v>#DIV/0!</v>
      </c>
      <c r="O174" s="10">
        <f t="shared" si="103"/>
        <v>1</v>
      </c>
      <c r="P174" s="58">
        <f t="shared" si="103"/>
        <v>1</v>
      </c>
      <c r="Q174" s="1170"/>
      <c r="R174" s="1170"/>
      <c r="S174" s="1170"/>
      <c r="T174" s="1170"/>
      <c r="U174" s="1170"/>
      <c r="V174" s="1170"/>
      <c r="W174" s="1170"/>
      <c r="X174" s="1170"/>
      <c r="Y174" s="1170"/>
      <c r="Z174" s="1170"/>
    </row>
    <row r="175" spans="1:26" ht="15.75" customHeight="1">
      <c r="A175" s="1169"/>
      <c r="B175" s="15" t="s">
        <v>25</v>
      </c>
      <c r="C175" s="16">
        <f t="shared" si="101"/>
        <v>0</v>
      </c>
      <c r="D175" s="17">
        <f>C175/C174</f>
        <v>0</v>
      </c>
      <c r="E175" s="24">
        <v>0</v>
      </c>
      <c r="F175" s="19">
        <f>E175/E174</f>
        <v>0</v>
      </c>
      <c r="G175" s="53">
        <v>0</v>
      </c>
      <c r="H175" s="25">
        <v>0</v>
      </c>
      <c r="I175" s="53">
        <f>SUM(K175,M175,O175,Q175,S175,U175,W175,Y175)</f>
        <v>0</v>
      </c>
      <c r="J175" s="25">
        <v>0</v>
      </c>
      <c r="K175" s="24">
        <v>0</v>
      </c>
      <c r="L175" s="25">
        <v>0</v>
      </c>
      <c r="M175" s="24">
        <v>0</v>
      </c>
      <c r="N175" s="25">
        <v>0</v>
      </c>
      <c r="O175" s="24">
        <v>0</v>
      </c>
      <c r="P175" s="26">
        <v>0</v>
      </c>
      <c r="Q175" s="1170"/>
      <c r="R175" s="1170"/>
      <c r="S175" s="1170"/>
      <c r="T175" s="1170"/>
      <c r="U175" s="1170"/>
      <c r="V175" s="1170"/>
      <c r="W175" s="1170"/>
      <c r="X175" s="1170"/>
      <c r="Y175" s="1170"/>
      <c r="Z175" s="1170"/>
    </row>
    <row r="176" spans="1:26" ht="15.75" customHeight="1">
      <c r="A176" s="1169"/>
      <c r="B176" s="15" t="s">
        <v>26</v>
      </c>
      <c r="C176" s="16">
        <f t="shared" si="101"/>
        <v>0</v>
      </c>
      <c r="D176" s="17">
        <f>C176/C174</f>
        <v>0</v>
      </c>
      <c r="E176" s="24"/>
      <c r="F176" s="19">
        <f>E176/E174</f>
        <v>0</v>
      </c>
      <c r="G176" s="1177">
        <v>0</v>
      </c>
      <c r="H176" s="19">
        <v>0</v>
      </c>
      <c r="I176" s="1177"/>
      <c r="J176" s="19">
        <f>I176/I174</f>
        <v>0</v>
      </c>
      <c r="K176" s="24"/>
      <c r="L176" s="19" t="s">
        <v>27</v>
      </c>
      <c r="M176" s="24">
        <v>0</v>
      </c>
      <c r="N176" s="19" t="e">
        <f>M176/M174</f>
        <v>#DIV/0!</v>
      </c>
      <c r="O176" s="24">
        <v>0</v>
      </c>
      <c r="P176" s="20">
        <f>O176/O174</f>
        <v>0</v>
      </c>
      <c r="Q176" s="1170"/>
      <c r="R176" s="1170"/>
      <c r="S176" s="1170"/>
      <c r="T176" s="1170"/>
      <c r="U176" s="1170"/>
      <c r="V176" s="1170"/>
      <c r="W176" s="1170"/>
      <c r="X176" s="1170"/>
      <c r="Y176" s="1170"/>
      <c r="Z176" s="1170"/>
    </row>
    <row r="177" spans="1:26" ht="15.75" customHeight="1">
      <c r="A177" s="1169"/>
      <c r="B177" s="15" t="s">
        <v>28</v>
      </c>
      <c r="C177" s="16">
        <f t="shared" si="101"/>
        <v>40</v>
      </c>
      <c r="D177" s="17">
        <f>C177/C174</f>
        <v>1</v>
      </c>
      <c r="E177" s="24">
        <v>10</v>
      </c>
      <c r="F177" s="19">
        <f>E177/E174</f>
        <v>1</v>
      </c>
      <c r="G177" s="1177">
        <v>18</v>
      </c>
      <c r="H177" s="19">
        <f>G177/G174</f>
        <v>1</v>
      </c>
      <c r="I177" s="1171">
        <v>9</v>
      </c>
      <c r="J177" s="19">
        <f>I177/I174</f>
        <v>1</v>
      </c>
      <c r="K177" s="24">
        <v>2</v>
      </c>
      <c r="L177" s="19">
        <f>K177/K174</f>
        <v>1</v>
      </c>
      <c r="M177" s="24">
        <v>0</v>
      </c>
      <c r="N177" s="19" t="e">
        <f>M177/M174</f>
        <v>#DIV/0!</v>
      </c>
      <c r="O177" s="24">
        <v>1</v>
      </c>
      <c r="P177" s="20">
        <f>O177/O174</f>
        <v>1</v>
      </c>
      <c r="Q177" s="1170"/>
      <c r="R177" s="1170"/>
      <c r="S177" s="1170"/>
      <c r="T177" s="1170"/>
      <c r="U177" s="1170"/>
      <c r="V177" s="1170"/>
      <c r="W177" s="1170"/>
      <c r="X177" s="1170"/>
      <c r="Y177" s="1170"/>
      <c r="Z177" s="1170"/>
    </row>
    <row r="178" spans="1:26" ht="15.75" customHeight="1">
      <c r="A178" s="1169"/>
      <c r="B178" s="14" t="s">
        <v>29</v>
      </c>
      <c r="C178" s="10">
        <f t="shared" si="101"/>
        <v>25</v>
      </c>
      <c r="D178" s="28">
        <f t="shared" ref="D178:P178" si="104">SUM(D179:D181)</f>
        <v>2.0798668885191347E-2</v>
      </c>
      <c r="E178" s="22">
        <f t="shared" si="104"/>
        <v>11</v>
      </c>
      <c r="F178" s="28">
        <f t="shared" si="104"/>
        <v>1.7828200972447326E-2</v>
      </c>
      <c r="G178" s="22">
        <f t="shared" si="104"/>
        <v>8</v>
      </c>
      <c r="H178" s="28">
        <f t="shared" si="104"/>
        <v>3.5398230088495575E-2</v>
      </c>
      <c r="I178" s="22">
        <f t="shared" si="104"/>
        <v>6</v>
      </c>
      <c r="J178" s="28">
        <f t="shared" si="104"/>
        <v>2.6086956521739129E-2</v>
      </c>
      <c r="K178" s="22">
        <f t="shared" si="104"/>
        <v>0</v>
      </c>
      <c r="L178" s="28">
        <f t="shared" si="104"/>
        <v>0</v>
      </c>
      <c r="M178" s="22">
        <f t="shared" si="104"/>
        <v>0</v>
      </c>
      <c r="N178" s="28">
        <f t="shared" si="104"/>
        <v>0</v>
      </c>
      <c r="O178" s="22">
        <f t="shared" si="104"/>
        <v>0</v>
      </c>
      <c r="P178" s="12">
        <f t="shared" si="104"/>
        <v>0</v>
      </c>
      <c r="Q178" s="1172"/>
      <c r="R178" s="1172"/>
      <c r="S178" s="1172"/>
      <c r="T178" s="1172"/>
      <c r="U178" s="1172"/>
      <c r="V178" s="1172"/>
      <c r="W178" s="1172"/>
      <c r="X178" s="1172"/>
      <c r="Y178" s="1172"/>
      <c r="Z178" s="1172"/>
    </row>
    <row r="179" spans="1:26" ht="15.75" customHeight="1">
      <c r="A179" s="1169"/>
      <c r="B179" s="30" t="s">
        <v>30</v>
      </c>
      <c r="C179" s="16">
        <f t="shared" si="101"/>
        <v>0</v>
      </c>
      <c r="D179" s="31">
        <f t="shared" ref="D179:D181" si="105">C179/$C$70</f>
        <v>0</v>
      </c>
      <c r="E179" s="24">
        <v>0</v>
      </c>
      <c r="F179" s="32">
        <f t="shared" ref="F179:F181" si="106">E179/$E$70</f>
        <v>0</v>
      </c>
      <c r="G179" s="24">
        <v>0</v>
      </c>
      <c r="H179" s="32">
        <v>0</v>
      </c>
      <c r="I179" s="18">
        <f>SUM(K179,M179,O179,Q179,S179,U179,W179,Y179)</f>
        <v>0</v>
      </c>
      <c r="J179" s="32">
        <f t="shared" ref="J179:J181" si="107">I179/$I$70</f>
        <v>0</v>
      </c>
      <c r="K179" s="24">
        <v>0</v>
      </c>
      <c r="L179" s="32">
        <f t="shared" ref="L179:L181" si="108">K179/$K$70</f>
        <v>0</v>
      </c>
      <c r="M179" s="24">
        <v>0</v>
      </c>
      <c r="N179" s="32">
        <f t="shared" ref="N179:N181" si="109">M179/$M$70</f>
        <v>0</v>
      </c>
      <c r="O179" s="24">
        <v>0</v>
      </c>
      <c r="P179" s="20">
        <f t="shared" ref="P179:P181" si="110">O179/$O$70</f>
        <v>0</v>
      </c>
      <c r="Q179" s="1170"/>
      <c r="R179" s="1170"/>
      <c r="S179" s="1170"/>
      <c r="T179" s="1170"/>
      <c r="U179" s="1170"/>
      <c r="V179" s="1170"/>
      <c r="W179" s="1170"/>
      <c r="X179" s="1170"/>
      <c r="Y179" s="1170"/>
      <c r="Z179" s="1170"/>
    </row>
    <row r="180" spans="1:26" ht="15.75" customHeight="1">
      <c r="A180" s="1169"/>
      <c r="B180" s="30" t="s">
        <v>31</v>
      </c>
      <c r="C180" s="16">
        <f t="shared" si="101"/>
        <v>2</v>
      </c>
      <c r="D180" s="31">
        <f t="shared" si="105"/>
        <v>1.6638935108153079E-3</v>
      </c>
      <c r="E180" s="24">
        <v>2</v>
      </c>
      <c r="F180" s="32">
        <f t="shared" si="106"/>
        <v>3.2414910858995136E-3</v>
      </c>
      <c r="G180" s="24">
        <v>0</v>
      </c>
      <c r="H180" s="32">
        <v>0</v>
      </c>
      <c r="I180" s="1171"/>
      <c r="J180" s="32">
        <f t="shared" si="107"/>
        <v>0</v>
      </c>
      <c r="K180" s="24"/>
      <c r="L180" s="32">
        <f t="shared" si="108"/>
        <v>0</v>
      </c>
      <c r="M180" s="24">
        <v>0</v>
      </c>
      <c r="N180" s="32">
        <f t="shared" si="109"/>
        <v>0</v>
      </c>
      <c r="O180" s="24">
        <v>0</v>
      </c>
      <c r="P180" s="20">
        <f t="shared" si="110"/>
        <v>0</v>
      </c>
      <c r="Q180" s="1170"/>
      <c r="R180" s="1170"/>
      <c r="S180" s="1170"/>
      <c r="T180" s="1170"/>
      <c r="U180" s="1170"/>
      <c r="V180" s="1170"/>
      <c r="W180" s="1170"/>
      <c r="X180" s="1170"/>
      <c r="Y180" s="1170"/>
      <c r="Z180" s="1170"/>
    </row>
    <row r="181" spans="1:26" ht="15.75" customHeight="1">
      <c r="A181" s="1169"/>
      <c r="B181" s="30" t="s">
        <v>32</v>
      </c>
      <c r="C181" s="16">
        <f t="shared" si="101"/>
        <v>23</v>
      </c>
      <c r="D181" s="31">
        <f t="shared" si="105"/>
        <v>1.913477537437604E-2</v>
      </c>
      <c r="E181" s="24">
        <v>9</v>
      </c>
      <c r="F181" s="32">
        <f t="shared" si="106"/>
        <v>1.4586709886547812E-2</v>
      </c>
      <c r="G181" s="24">
        <v>8</v>
      </c>
      <c r="H181" s="32">
        <f>G181/$G$70</f>
        <v>3.5398230088495575E-2</v>
      </c>
      <c r="I181" s="1171">
        <v>6</v>
      </c>
      <c r="J181" s="32">
        <f t="shared" si="107"/>
        <v>2.6086956521739129E-2</v>
      </c>
      <c r="K181" s="24"/>
      <c r="L181" s="32">
        <f t="shared" si="108"/>
        <v>0</v>
      </c>
      <c r="M181" s="24"/>
      <c r="N181" s="32">
        <f t="shared" si="109"/>
        <v>0</v>
      </c>
      <c r="O181" s="24"/>
      <c r="P181" s="20">
        <f t="shared" si="110"/>
        <v>0</v>
      </c>
      <c r="Q181" s="1170"/>
      <c r="R181" s="1170"/>
      <c r="S181" s="1170"/>
      <c r="T181" s="1170"/>
      <c r="U181" s="1170"/>
      <c r="V181" s="1170"/>
      <c r="W181" s="1170"/>
      <c r="X181" s="1170"/>
      <c r="Y181" s="1170"/>
      <c r="Z181" s="1170"/>
    </row>
    <row r="182" spans="1:26" ht="15.75" customHeight="1">
      <c r="A182" s="1169"/>
      <c r="B182" s="27" t="s">
        <v>33</v>
      </c>
      <c r="C182" s="10">
        <f t="shared" si="101"/>
        <v>2</v>
      </c>
      <c r="D182" s="34"/>
      <c r="E182" s="22">
        <f t="shared" ref="E182:O182" si="111">SUM(E183:E184)</f>
        <v>0</v>
      </c>
      <c r="F182" s="28">
        <f t="shared" si="111"/>
        <v>0</v>
      </c>
      <c r="G182" s="22">
        <f t="shared" si="111"/>
        <v>1</v>
      </c>
      <c r="H182" s="28">
        <f t="shared" si="111"/>
        <v>0</v>
      </c>
      <c r="I182" s="22">
        <f t="shared" si="111"/>
        <v>1</v>
      </c>
      <c r="J182" s="28">
        <f t="shared" si="111"/>
        <v>0</v>
      </c>
      <c r="K182" s="22">
        <f t="shared" si="111"/>
        <v>0</v>
      </c>
      <c r="L182" s="28">
        <f t="shared" si="111"/>
        <v>0</v>
      </c>
      <c r="M182" s="22">
        <f t="shared" si="111"/>
        <v>0</v>
      </c>
      <c r="N182" s="28">
        <f t="shared" si="111"/>
        <v>0</v>
      </c>
      <c r="O182" s="22">
        <f t="shared" si="111"/>
        <v>0</v>
      </c>
      <c r="P182" s="35">
        <v>0</v>
      </c>
      <c r="Q182" s="2"/>
      <c r="R182" s="2"/>
      <c r="S182" s="2"/>
      <c r="T182" s="2"/>
      <c r="U182" s="2"/>
      <c r="V182" s="2"/>
      <c r="W182" s="2"/>
      <c r="X182" s="2"/>
      <c r="Y182" s="2"/>
      <c r="Z182" s="2"/>
    </row>
    <row r="183" spans="1:26" ht="15.75" customHeight="1">
      <c r="A183" s="1169"/>
      <c r="B183" s="30" t="s">
        <v>34</v>
      </c>
      <c r="C183" s="16">
        <f t="shared" si="101"/>
        <v>1</v>
      </c>
      <c r="D183" s="17"/>
      <c r="E183" s="36"/>
      <c r="F183" s="37"/>
      <c r="G183" s="36">
        <v>1</v>
      </c>
      <c r="H183" s="38"/>
      <c r="I183" s="36"/>
      <c r="J183" s="37"/>
      <c r="K183" s="36">
        <v>0</v>
      </c>
      <c r="L183" s="37"/>
      <c r="M183" s="36">
        <v>0</v>
      </c>
      <c r="N183" s="37"/>
      <c r="O183" s="36">
        <v>0</v>
      </c>
      <c r="P183" s="39"/>
      <c r="Q183" s="2"/>
      <c r="R183" s="2"/>
      <c r="S183" s="2"/>
      <c r="T183" s="2"/>
      <c r="U183" s="2"/>
      <c r="V183" s="2"/>
      <c r="W183" s="2"/>
      <c r="X183" s="2"/>
      <c r="Y183" s="2"/>
      <c r="Z183" s="2"/>
    </row>
    <row r="184" spans="1:26" ht="15.75" customHeight="1">
      <c r="A184" s="1169"/>
      <c r="B184" s="30" t="s">
        <v>35</v>
      </c>
      <c r="C184" s="16">
        <f t="shared" si="101"/>
        <v>1</v>
      </c>
      <c r="D184" s="17"/>
      <c r="E184" s="36"/>
      <c r="F184" s="37"/>
      <c r="G184" s="36"/>
      <c r="H184" s="38"/>
      <c r="I184" s="36">
        <v>1</v>
      </c>
      <c r="J184" s="37"/>
      <c r="K184" s="36">
        <v>0</v>
      </c>
      <c r="L184" s="37"/>
      <c r="M184" s="36">
        <v>0</v>
      </c>
      <c r="N184" s="37"/>
      <c r="O184" s="36">
        <v>0</v>
      </c>
      <c r="P184" s="39"/>
      <c r="Q184" s="2"/>
      <c r="R184" s="2"/>
      <c r="S184" s="2"/>
      <c r="T184" s="2"/>
      <c r="U184" s="2"/>
      <c r="V184" s="2"/>
      <c r="W184" s="2"/>
      <c r="X184" s="2"/>
      <c r="Y184" s="2"/>
      <c r="Z184" s="2"/>
    </row>
    <row r="185" spans="1:26" ht="15.75" customHeight="1">
      <c r="A185" s="1169"/>
      <c r="B185" s="14" t="s">
        <v>36</v>
      </c>
      <c r="C185" s="10">
        <f t="shared" si="101"/>
        <v>410</v>
      </c>
      <c r="D185" s="11">
        <f>C185/C162</f>
        <v>0.18644838562983174</v>
      </c>
      <c r="E185" s="22">
        <f>E186+E187</f>
        <v>329</v>
      </c>
      <c r="F185" s="28">
        <f>E185/C185</f>
        <v>0.80243902439024395</v>
      </c>
      <c r="G185" s="22">
        <f>G186+G187</f>
        <v>0</v>
      </c>
      <c r="H185" s="40">
        <f>G185/C185</f>
        <v>0</v>
      </c>
      <c r="I185" s="22">
        <f>I186+I187</f>
        <v>33</v>
      </c>
      <c r="J185" s="28">
        <f>I185/C185</f>
        <v>8.0487804878048783E-2</v>
      </c>
      <c r="K185" s="22">
        <f>K186+K187</f>
        <v>35</v>
      </c>
      <c r="L185" s="28">
        <f>K185/E185</f>
        <v>0.10638297872340426</v>
      </c>
      <c r="M185" s="22">
        <f>M186+M187</f>
        <v>4</v>
      </c>
      <c r="N185" s="28">
        <f>M185/C185</f>
        <v>9.7560975609756097E-3</v>
      </c>
      <c r="O185" s="22">
        <f>O186+O187</f>
        <v>9</v>
      </c>
      <c r="P185" s="29">
        <f>O185/C185</f>
        <v>2.1951219512195121E-2</v>
      </c>
      <c r="Q185" s="2"/>
      <c r="R185" s="2"/>
      <c r="S185" s="2"/>
      <c r="T185" s="2"/>
      <c r="U185" s="2"/>
      <c r="V185" s="2"/>
      <c r="W185" s="2"/>
      <c r="X185" s="2"/>
      <c r="Y185" s="2"/>
      <c r="Z185" s="2"/>
    </row>
    <row r="186" spans="1:26" ht="15.75" customHeight="1">
      <c r="A186" s="1169"/>
      <c r="B186" s="15" t="s">
        <v>14</v>
      </c>
      <c r="C186" s="16">
        <f t="shared" si="101"/>
        <v>116</v>
      </c>
      <c r="D186" s="17">
        <f>C186/C185</f>
        <v>0.28292682926829266</v>
      </c>
      <c r="E186" s="24">
        <v>87</v>
      </c>
      <c r="F186" s="19">
        <f>E186/E185</f>
        <v>0.26443768996960487</v>
      </c>
      <c r="G186" s="24">
        <v>0</v>
      </c>
      <c r="H186" s="25">
        <v>0</v>
      </c>
      <c r="I186" s="18">
        <v>10</v>
      </c>
      <c r="J186" s="19">
        <f>I186/I185</f>
        <v>0.30303030303030304</v>
      </c>
      <c r="K186" s="18">
        <v>14</v>
      </c>
      <c r="L186" s="19">
        <f>K186/K185</f>
        <v>0.4</v>
      </c>
      <c r="M186" s="24">
        <v>1</v>
      </c>
      <c r="N186" s="19">
        <f>M186/M185</f>
        <v>0.25</v>
      </c>
      <c r="O186" s="24">
        <v>4</v>
      </c>
      <c r="P186" s="26">
        <v>0</v>
      </c>
      <c r="Q186" s="2"/>
      <c r="R186" s="2"/>
      <c r="S186" s="2"/>
      <c r="T186" s="2"/>
      <c r="U186" s="2"/>
      <c r="V186" s="2"/>
      <c r="W186" s="2"/>
      <c r="X186" s="2"/>
      <c r="Y186" s="2"/>
      <c r="Z186" s="2"/>
    </row>
    <row r="187" spans="1:26" ht="15.75" customHeight="1">
      <c r="A187" s="1169"/>
      <c r="B187" s="15" t="s">
        <v>15</v>
      </c>
      <c r="C187" s="16">
        <f t="shared" si="101"/>
        <v>294</v>
      </c>
      <c r="D187" s="17">
        <f>C187/C185</f>
        <v>0.71707317073170729</v>
      </c>
      <c r="E187" s="24">
        <v>242</v>
      </c>
      <c r="F187" s="19">
        <f>E187/E185</f>
        <v>0.73556231003039518</v>
      </c>
      <c r="G187" s="24">
        <v>0</v>
      </c>
      <c r="H187" s="25">
        <v>0</v>
      </c>
      <c r="I187" s="1171">
        <v>23</v>
      </c>
      <c r="J187" s="19">
        <f>I187/I185</f>
        <v>0.69696969696969702</v>
      </c>
      <c r="K187" s="1171">
        <v>21</v>
      </c>
      <c r="L187" s="19">
        <f>K187/K185</f>
        <v>0.6</v>
      </c>
      <c r="M187" s="24">
        <v>3</v>
      </c>
      <c r="N187" s="19">
        <f>M187/M185</f>
        <v>0.75</v>
      </c>
      <c r="O187" s="24">
        <v>5</v>
      </c>
      <c r="P187" s="26">
        <v>0</v>
      </c>
      <c r="Q187" s="2"/>
      <c r="R187" s="2"/>
      <c r="S187" s="2"/>
      <c r="T187" s="2"/>
      <c r="U187" s="2"/>
      <c r="V187" s="2"/>
      <c r="W187" s="2"/>
      <c r="X187" s="2"/>
      <c r="Y187" s="2"/>
      <c r="Z187" s="2"/>
    </row>
    <row r="188" spans="1:26" ht="15.75" customHeight="1">
      <c r="A188" s="1169"/>
      <c r="B188" s="14" t="s">
        <v>37</v>
      </c>
      <c r="C188" s="10">
        <f t="shared" si="101"/>
        <v>608</v>
      </c>
      <c r="D188" s="11">
        <f>C188/C162</f>
        <v>0.27648931332423832</v>
      </c>
      <c r="E188" s="22">
        <f>E189+E190</f>
        <v>40</v>
      </c>
      <c r="F188" s="23">
        <f>E188/C188</f>
        <v>6.5789473684210523E-2</v>
      </c>
      <c r="G188" s="22">
        <f>G189+G190</f>
        <v>568</v>
      </c>
      <c r="H188" s="23">
        <f>G188/C188</f>
        <v>0.93421052631578949</v>
      </c>
      <c r="I188" s="22">
        <f>I189+I190</f>
        <v>0</v>
      </c>
      <c r="J188" s="40">
        <v>0</v>
      </c>
      <c r="K188" s="22">
        <f>K189+K190</f>
        <v>0</v>
      </c>
      <c r="L188" s="23">
        <f>K188/C188</f>
        <v>0</v>
      </c>
      <c r="M188" s="10">
        <f>M189+M190</f>
        <v>0</v>
      </c>
      <c r="N188" s="40">
        <v>0</v>
      </c>
      <c r="O188" s="22">
        <f>O189+O190</f>
        <v>0</v>
      </c>
      <c r="P188" s="41">
        <v>0</v>
      </c>
      <c r="Q188" s="2"/>
      <c r="R188" s="2"/>
      <c r="S188" s="2"/>
      <c r="T188" s="2"/>
      <c r="U188" s="2"/>
      <c r="V188" s="2"/>
      <c r="W188" s="2"/>
      <c r="X188" s="2"/>
      <c r="Y188" s="2"/>
      <c r="Z188" s="2"/>
    </row>
    <row r="189" spans="1:26" ht="15.75" customHeight="1">
      <c r="A189" s="1169"/>
      <c r="B189" s="15" t="s">
        <v>14</v>
      </c>
      <c r="C189" s="16">
        <f t="shared" si="101"/>
        <v>242</v>
      </c>
      <c r="D189" s="17">
        <f>C189/C188</f>
        <v>0.39802631578947367</v>
      </c>
      <c r="E189" s="43">
        <v>6</v>
      </c>
      <c r="F189" s="42">
        <f>E189/E188</f>
        <v>0.15</v>
      </c>
      <c r="G189" s="43">
        <v>236</v>
      </c>
      <c r="H189" s="42">
        <f>G189/G188</f>
        <v>0.41549295774647887</v>
      </c>
      <c r="I189" s="43">
        <v>0</v>
      </c>
      <c r="J189" s="44">
        <v>0</v>
      </c>
      <c r="K189" s="43">
        <v>0</v>
      </c>
      <c r="L189" s="44">
        <v>0</v>
      </c>
      <c r="M189" s="43"/>
      <c r="N189" s="44">
        <v>0</v>
      </c>
      <c r="O189" s="43">
        <v>0</v>
      </c>
      <c r="P189" s="26">
        <v>0</v>
      </c>
      <c r="Q189" s="2"/>
      <c r="R189" s="2"/>
      <c r="S189" s="2"/>
      <c r="T189" s="2"/>
      <c r="U189" s="2"/>
      <c r="V189" s="2"/>
      <c r="W189" s="2"/>
      <c r="X189" s="2"/>
      <c r="Y189" s="2"/>
      <c r="Z189" s="2"/>
    </row>
    <row r="190" spans="1:26" ht="15.75" customHeight="1">
      <c r="A190" s="1173"/>
      <c r="B190" s="45" t="s">
        <v>15</v>
      </c>
      <c r="C190" s="46">
        <f t="shared" si="101"/>
        <v>366</v>
      </c>
      <c r="D190" s="47">
        <f>C190/C188</f>
        <v>0.60197368421052633</v>
      </c>
      <c r="E190" s="48">
        <v>34</v>
      </c>
      <c r="F190" s="49">
        <f>E190/E188</f>
        <v>0.85</v>
      </c>
      <c r="G190" s="48">
        <v>332</v>
      </c>
      <c r="H190" s="49">
        <f>G190/G188</f>
        <v>0.58450704225352113</v>
      </c>
      <c r="I190" s="48">
        <v>0</v>
      </c>
      <c r="J190" s="50">
        <v>0</v>
      </c>
      <c r="K190" s="48">
        <v>0</v>
      </c>
      <c r="L190" s="50">
        <v>0</v>
      </c>
      <c r="M190" s="48"/>
      <c r="N190" s="50">
        <v>0</v>
      </c>
      <c r="O190" s="48">
        <v>0</v>
      </c>
      <c r="P190" s="51">
        <v>0</v>
      </c>
      <c r="Q190" s="2"/>
      <c r="R190" s="2"/>
      <c r="S190" s="2"/>
      <c r="T190" s="2"/>
      <c r="U190" s="2"/>
      <c r="V190" s="2"/>
      <c r="W190" s="2"/>
      <c r="X190" s="2"/>
      <c r="Y190" s="2"/>
      <c r="Z190" s="2"/>
    </row>
    <row r="191" spans="1:26" ht="15.75" customHeight="1">
      <c r="A191" s="1160"/>
      <c r="B191" s="1161"/>
      <c r="C191" s="1162"/>
      <c r="D191" s="1163"/>
      <c r="E191" s="1164"/>
      <c r="F191" s="1165"/>
      <c r="G191" s="1164"/>
      <c r="H191" s="1165"/>
      <c r="I191" s="1164"/>
      <c r="J191" s="1166"/>
      <c r="K191" s="1164"/>
      <c r="L191" s="1166"/>
      <c r="M191" s="1164"/>
      <c r="N191" s="1166"/>
      <c r="O191" s="1164"/>
      <c r="P191" s="1167"/>
      <c r="Q191" s="2"/>
      <c r="R191" s="2"/>
      <c r="S191" s="2"/>
      <c r="T191" s="2"/>
      <c r="U191" s="2"/>
      <c r="V191" s="2"/>
      <c r="W191" s="2"/>
      <c r="X191" s="2"/>
      <c r="Y191" s="2"/>
      <c r="Z191" s="2"/>
    </row>
    <row r="192" spans="1:26" ht="15.75" customHeight="1">
      <c r="A192" s="1156" t="s">
        <v>11</v>
      </c>
      <c r="B192" s="1157"/>
      <c r="C192" s="1158">
        <f>C194-C163</f>
        <v>26</v>
      </c>
      <c r="D192" s="1159">
        <f>C192/C163</f>
        <v>2.201524132091448E-2</v>
      </c>
      <c r="E192" s="1158">
        <f>E194-E163</f>
        <v>2</v>
      </c>
      <c r="F192" s="1159">
        <f>E192/E163</f>
        <v>3.3557046979865771E-3</v>
      </c>
      <c r="G192" s="1158">
        <f>G194-G163</f>
        <v>26</v>
      </c>
      <c r="H192" s="1159">
        <f>G192/G163</f>
        <v>0.11255411255411256</v>
      </c>
      <c r="I192" s="1158">
        <f>I194-I163</f>
        <v>-2</v>
      </c>
      <c r="J192" s="1159">
        <f>I192/I163</f>
        <v>-8.8888888888888889E-3</v>
      </c>
      <c r="K192" s="1158">
        <f>K194-K163</f>
        <v>0</v>
      </c>
      <c r="L192" s="1159">
        <f>K192/K163</f>
        <v>0</v>
      </c>
      <c r="M192" s="1158">
        <f>M194-M163</f>
        <v>0</v>
      </c>
      <c r="N192" s="1159">
        <f>M192/M163</f>
        <v>0</v>
      </c>
      <c r="O192" s="1158">
        <f>O194-O163</f>
        <v>0</v>
      </c>
      <c r="P192" s="1174">
        <f>O192/O163</f>
        <v>0</v>
      </c>
      <c r="Q192" s="2"/>
      <c r="R192" s="2"/>
      <c r="S192" s="2"/>
      <c r="T192" s="2"/>
      <c r="U192" s="2"/>
      <c r="V192" s="2"/>
      <c r="W192" s="2"/>
      <c r="X192" s="2"/>
      <c r="Y192" s="2"/>
      <c r="Z192" s="2"/>
    </row>
    <row r="193" spans="1:26" ht="15.75" customHeight="1">
      <c r="A193" s="1168">
        <v>45839</v>
      </c>
      <c r="B193" s="1179" t="s">
        <v>12</v>
      </c>
      <c r="C193" s="71">
        <f t="shared" ref="C193:C214" si="112">SUM(E193,G193,I193,K193,M193,O193)</f>
        <v>2269</v>
      </c>
      <c r="D193" s="72">
        <f>IFERROR(SUM(F193,H193,J193,L193,N193,P193),0)</f>
        <v>0.99999999999999989</v>
      </c>
      <c r="E193" s="71">
        <f>SUM(E194,E216,E219)</f>
        <v>983</v>
      </c>
      <c r="F193" s="72">
        <f t="shared" ref="F193:F194" si="113">E193/C193</f>
        <v>0.43323049801674746</v>
      </c>
      <c r="G193" s="71">
        <f>SUM(G194,G216,G219)</f>
        <v>862</v>
      </c>
      <c r="H193" s="72">
        <f t="shared" ref="H193:H194" si="114">G193/C193</f>
        <v>0.37990304098721905</v>
      </c>
      <c r="I193" s="71">
        <f>SUM(I194,I216,I219)</f>
        <v>256</v>
      </c>
      <c r="J193" s="72">
        <f t="shared" ref="J193:J194" si="115">I193/C193</f>
        <v>0.11282503305420891</v>
      </c>
      <c r="K193" s="71">
        <f>SUM(K194,K216,K219)</f>
        <v>74</v>
      </c>
      <c r="L193" s="72">
        <f t="shared" ref="L193:L194" si="116">K193/C193</f>
        <v>3.2613486117232263E-2</v>
      </c>
      <c r="M193" s="71">
        <f>SUM(M194,L216,M219)</f>
        <v>62</v>
      </c>
      <c r="N193" s="72">
        <f t="shared" ref="N193:N194" si="117">M193/C193</f>
        <v>2.7324812692816218E-2</v>
      </c>
      <c r="O193" s="71">
        <f>SUM(O194,O216,O219)</f>
        <v>32</v>
      </c>
      <c r="P193" s="1175">
        <f t="shared" ref="P193:P194" si="118">O193/C193</f>
        <v>1.4103129131776113E-2</v>
      </c>
      <c r="Q193" s="2"/>
      <c r="R193" s="2"/>
      <c r="S193" s="2"/>
      <c r="T193" s="2"/>
      <c r="U193" s="2"/>
      <c r="V193" s="2"/>
      <c r="W193" s="2"/>
      <c r="X193" s="2"/>
      <c r="Y193" s="2"/>
      <c r="Z193" s="2"/>
    </row>
    <row r="194" spans="1:26" ht="15.75" customHeight="1">
      <c r="A194" s="1169"/>
      <c r="B194" s="14" t="s">
        <v>13</v>
      </c>
      <c r="C194" s="10">
        <f t="shared" si="112"/>
        <v>1207</v>
      </c>
      <c r="D194" s="11">
        <f t="shared" ref="D194:D195" si="119">C194/C193</f>
        <v>0.53195240193918025</v>
      </c>
      <c r="E194" s="10">
        <f>E195+E196</f>
        <v>598</v>
      </c>
      <c r="F194" s="11">
        <f t="shared" si="113"/>
        <v>0.49544324772162385</v>
      </c>
      <c r="G194" s="10">
        <f>G195+G196</f>
        <v>257</v>
      </c>
      <c r="H194" s="11">
        <f t="shared" si="114"/>
        <v>0.21292460646230324</v>
      </c>
      <c r="I194" s="10">
        <f>I195+I196</f>
        <v>223</v>
      </c>
      <c r="J194" s="11">
        <f t="shared" si="115"/>
        <v>0.18475559237779618</v>
      </c>
      <c r="K194" s="10">
        <f>K195+K196</f>
        <v>39</v>
      </c>
      <c r="L194" s="11">
        <f t="shared" si="116"/>
        <v>3.2311516155758079E-2</v>
      </c>
      <c r="M194" s="10">
        <f>M195+M196</f>
        <v>58</v>
      </c>
      <c r="N194" s="11">
        <f t="shared" si="117"/>
        <v>4.8053024026512015E-2</v>
      </c>
      <c r="O194" s="10">
        <f>O195+O196</f>
        <v>32</v>
      </c>
      <c r="P194" s="12">
        <f t="shared" si="118"/>
        <v>2.6512013256006627E-2</v>
      </c>
      <c r="Q194" s="1170"/>
      <c r="R194" s="1170"/>
      <c r="S194" s="1170"/>
      <c r="T194" s="1170"/>
      <c r="U194" s="1170"/>
      <c r="V194" s="1170"/>
      <c r="W194" s="1170"/>
      <c r="X194" s="1170"/>
      <c r="Y194" s="1170"/>
      <c r="Z194" s="1170"/>
    </row>
    <row r="195" spans="1:26" ht="15.75" customHeight="1">
      <c r="A195" s="1169"/>
      <c r="B195" s="15" t="s">
        <v>14</v>
      </c>
      <c r="C195" s="16">
        <f t="shared" si="112"/>
        <v>295</v>
      </c>
      <c r="D195" s="17">
        <f t="shared" si="119"/>
        <v>0.2444076222038111</v>
      </c>
      <c r="E195" s="24">
        <v>129</v>
      </c>
      <c r="F195" s="19">
        <f>E195/E194</f>
        <v>0.2157190635451505</v>
      </c>
      <c r="G195" s="18">
        <v>54</v>
      </c>
      <c r="H195" s="19">
        <f>G195/G194</f>
        <v>0.21011673151750973</v>
      </c>
      <c r="I195" s="24">
        <v>62</v>
      </c>
      <c r="J195" s="19">
        <f>I195/I194</f>
        <v>0.27802690582959644</v>
      </c>
      <c r="K195" s="18">
        <v>17</v>
      </c>
      <c r="L195" s="19">
        <f>K195/K194</f>
        <v>0.4358974358974359</v>
      </c>
      <c r="M195" s="52">
        <v>16</v>
      </c>
      <c r="N195" s="19">
        <f>M195/M194</f>
        <v>0.27586206896551724</v>
      </c>
      <c r="O195" s="24">
        <v>17</v>
      </c>
      <c r="P195" s="20">
        <f>O195/O194</f>
        <v>0.53125</v>
      </c>
      <c r="Q195" s="1170"/>
      <c r="R195" s="1170"/>
      <c r="S195" s="1170"/>
      <c r="T195" s="1170"/>
      <c r="U195" s="1170"/>
      <c r="V195" s="1170"/>
      <c r="W195" s="1170"/>
      <c r="X195" s="1170"/>
      <c r="Y195" s="1170"/>
      <c r="Z195" s="1170"/>
    </row>
    <row r="196" spans="1:26" ht="15.75" customHeight="1">
      <c r="A196" s="1169"/>
      <c r="B196" s="15" t="s">
        <v>15</v>
      </c>
      <c r="C196" s="16">
        <f t="shared" si="112"/>
        <v>912</v>
      </c>
      <c r="D196" s="17">
        <f>C196/C194</f>
        <v>0.75559237779618893</v>
      </c>
      <c r="E196" s="24">
        <v>469</v>
      </c>
      <c r="F196" s="19">
        <f>E196/E194</f>
        <v>0.78428093645484953</v>
      </c>
      <c r="G196" s="1171">
        <v>203</v>
      </c>
      <c r="H196" s="19">
        <f>G196/G194</f>
        <v>0.78988326848249024</v>
      </c>
      <c r="I196" s="24">
        <v>161</v>
      </c>
      <c r="J196" s="19">
        <f>I196/I194</f>
        <v>0.72197309417040356</v>
      </c>
      <c r="K196" s="1171">
        <v>22</v>
      </c>
      <c r="L196" s="19">
        <f>K196/K194</f>
        <v>0.5641025641025641</v>
      </c>
      <c r="M196" s="1176">
        <v>42</v>
      </c>
      <c r="N196" s="19">
        <f>M196/M194</f>
        <v>0.72413793103448276</v>
      </c>
      <c r="O196" s="24">
        <v>15</v>
      </c>
      <c r="P196" s="20">
        <f>O196/O194</f>
        <v>0.46875</v>
      </c>
      <c r="Q196" s="1170"/>
      <c r="R196" s="1170"/>
      <c r="S196" s="1170"/>
      <c r="T196" s="1170"/>
      <c r="U196" s="1170"/>
      <c r="V196" s="1170"/>
      <c r="W196" s="1170"/>
      <c r="X196" s="1170"/>
      <c r="Y196" s="1170"/>
      <c r="Z196" s="1170"/>
    </row>
    <row r="197" spans="1:26" ht="15.75" customHeight="1">
      <c r="A197" s="1169"/>
      <c r="B197" s="15" t="s">
        <v>16</v>
      </c>
      <c r="C197" s="16">
        <f t="shared" si="112"/>
        <v>1090</v>
      </c>
      <c r="D197" s="17">
        <f>C197/C194</f>
        <v>0.90306545153272577</v>
      </c>
      <c r="E197" s="24">
        <v>518</v>
      </c>
      <c r="F197" s="19">
        <f>E197/E194</f>
        <v>0.86622073578595316</v>
      </c>
      <c r="G197" s="1171">
        <v>246</v>
      </c>
      <c r="H197" s="19">
        <f>G197/G194</f>
        <v>0.95719844357976658</v>
      </c>
      <c r="I197" s="24">
        <v>208</v>
      </c>
      <c r="J197" s="19">
        <f>I197/I194</f>
        <v>0.93273542600896864</v>
      </c>
      <c r="K197" s="1171">
        <v>35</v>
      </c>
      <c r="L197" s="19">
        <f>K197/K194</f>
        <v>0.89743589743589747</v>
      </c>
      <c r="M197" s="1176">
        <v>52</v>
      </c>
      <c r="N197" s="19">
        <f>M197/M194</f>
        <v>0.89655172413793105</v>
      </c>
      <c r="O197" s="24">
        <v>31</v>
      </c>
      <c r="P197" s="20">
        <f>O197/O194</f>
        <v>0.96875</v>
      </c>
      <c r="Q197" s="1170"/>
      <c r="R197" s="1170"/>
      <c r="S197" s="1170"/>
      <c r="T197" s="1170"/>
      <c r="U197" s="1170"/>
      <c r="V197" s="1170"/>
      <c r="W197" s="1170"/>
      <c r="X197" s="1170"/>
      <c r="Y197" s="1170"/>
      <c r="Z197" s="1170"/>
    </row>
    <row r="198" spans="1:26" ht="15.75" customHeight="1">
      <c r="A198" s="1169"/>
      <c r="B198" s="15" t="s">
        <v>17</v>
      </c>
      <c r="C198" s="16">
        <f t="shared" si="112"/>
        <v>117</v>
      </c>
      <c r="D198" s="17">
        <f>C198/C194</f>
        <v>9.6934548467274229E-2</v>
      </c>
      <c r="E198" s="24">
        <v>80</v>
      </c>
      <c r="F198" s="19">
        <f>E198/E194</f>
        <v>0.13377926421404682</v>
      </c>
      <c r="G198" s="1171">
        <v>11</v>
      </c>
      <c r="H198" s="19">
        <f>G198/G194</f>
        <v>4.2801556420233464E-2</v>
      </c>
      <c r="I198" s="24">
        <v>15</v>
      </c>
      <c r="J198" s="19">
        <f>I198/I194</f>
        <v>6.726457399103139E-2</v>
      </c>
      <c r="K198" s="1171">
        <v>4</v>
      </c>
      <c r="L198" s="19">
        <f>K198/K194</f>
        <v>0.10256410256410256</v>
      </c>
      <c r="M198" s="1176">
        <v>6</v>
      </c>
      <c r="N198" s="19">
        <f>M198/M194</f>
        <v>0.10344827586206896</v>
      </c>
      <c r="O198" s="24">
        <v>1</v>
      </c>
      <c r="P198" s="20">
        <f>O198/O194</f>
        <v>3.125E-2</v>
      </c>
      <c r="Q198" s="1170"/>
      <c r="R198" s="1170"/>
      <c r="S198" s="1170"/>
      <c r="T198" s="1170"/>
      <c r="U198" s="1170"/>
      <c r="V198" s="1170"/>
      <c r="W198" s="1170"/>
      <c r="X198" s="1170"/>
      <c r="Y198" s="1170"/>
      <c r="Z198" s="1170"/>
    </row>
    <row r="199" spans="1:26" ht="15.75" customHeight="1">
      <c r="A199" s="1169"/>
      <c r="B199" s="15" t="s">
        <v>18</v>
      </c>
      <c r="C199" s="16">
        <f t="shared" si="112"/>
        <v>251</v>
      </c>
      <c r="D199" s="17">
        <f>C199/C194</f>
        <v>0.20795360397680199</v>
      </c>
      <c r="E199" s="24">
        <v>123</v>
      </c>
      <c r="F199" s="19">
        <f>E199/E194</f>
        <v>0.20568561872909699</v>
      </c>
      <c r="G199" s="1171">
        <v>55</v>
      </c>
      <c r="H199" s="19">
        <f>G199/G194</f>
        <v>0.2140077821011673</v>
      </c>
      <c r="I199" s="24">
        <v>42</v>
      </c>
      <c r="J199" s="19">
        <f>I199/I194</f>
        <v>0.18834080717488788</v>
      </c>
      <c r="K199" s="1171">
        <v>9</v>
      </c>
      <c r="L199" s="19">
        <f>K199/K194</f>
        <v>0.23076923076923078</v>
      </c>
      <c r="M199" s="1176">
        <v>16</v>
      </c>
      <c r="N199" s="19">
        <f>M199/M194</f>
        <v>0.27586206896551724</v>
      </c>
      <c r="O199" s="24">
        <v>6</v>
      </c>
      <c r="P199" s="20">
        <f>O199/O194</f>
        <v>0.1875</v>
      </c>
      <c r="Q199" s="1170"/>
      <c r="R199" s="1170"/>
      <c r="S199" s="1170"/>
      <c r="T199" s="1170"/>
      <c r="U199" s="1170"/>
      <c r="V199" s="1170"/>
      <c r="W199" s="1170"/>
      <c r="X199" s="1170"/>
      <c r="Y199" s="1170"/>
      <c r="Z199" s="1170"/>
    </row>
    <row r="200" spans="1:26" ht="15.75" customHeight="1">
      <c r="A200" s="1169"/>
      <c r="B200" s="15" t="s">
        <v>19</v>
      </c>
      <c r="C200" s="16">
        <f t="shared" si="112"/>
        <v>40</v>
      </c>
      <c r="D200" s="17">
        <f>C200/C199</f>
        <v>0.15936254980079681</v>
      </c>
      <c r="E200" s="24">
        <v>17</v>
      </c>
      <c r="F200" s="19">
        <f>E200/E199</f>
        <v>0.13821138211382114</v>
      </c>
      <c r="G200" s="1171">
        <v>8</v>
      </c>
      <c r="H200" s="19">
        <f>G200/G199</f>
        <v>0.14545454545454545</v>
      </c>
      <c r="I200" s="24">
        <v>6</v>
      </c>
      <c r="J200" s="19">
        <f>I200/I199</f>
        <v>0.14285714285714285</v>
      </c>
      <c r="K200" s="1171">
        <v>3</v>
      </c>
      <c r="L200" s="19">
        <f>K200/K199</f>
        <v>0.33333333333333331</v>
      </c>
      <c r="M200" s="1176">
        <v>4</v>
      </c>
      <c r="N200" s="19">
        <f>M200/M199</f>
        <v>0.25</v>
      </c>
      <c r="O200" s="24">
        <v>2</v>
      </c>
      <c r="P200" s="20">
        <f>O200/O199</f>
        <v>0.33333333333333331</v>
      </c>
      <c r="Q200" s="1170"/>
      <c r="R200" s="1170"/>
      <c r="S200" s="1170"/>
      <c r="T200" s="1170"/>
      <c r="U200" s="1170"/>
      <c r="V200" s="1170"/>
      <c r="W200" s="1170"/>
      <c r="X200" s="1170"/>
      <c r="Y200" s="1170"/>
      <c r="Z200" s="1170"/>
    </row>
    <row r="201" spans="1:26" ht="15.75" customHeight="1">
      <c r="A201" s="1169"/>
      <c r="B201" s="15" t="s">
        <v>20</v>
      </c>
      <c r="C201" s="16">
        <f t="shared" si="112"/>
        <v>1005</v>
      </c>
      <c r="D201" s="17">
        <f>C201/C194</f>
        <v>0.83264291632145815</v>
      </c>
      <c r="E201" s="24">
        <v>460</v>
      </c>
      <c r="F201" s="19">
        <f>E201/E194</f>
        <v>0.76923076923076927</v>
      </c>
      <c r="G201" s="1171">
        <v>257</v>
      </c>
      <c r="H201" s="19">
        <f>G201/G194</f>
        <v>1</v>
      </c>
      <c r="I201" s="24">
        <v>184</v>
      </c>
      <c r="J201" s="19">
        <f>I201/I194</f>
        <v>0.82511210762331844</v>
      </c>
      <c r="K201" s="1171">
        <v>32</v>
      </c>
      <c r="L201" s="19">
        <f>K201/K194</f>
        <v>0.82051282051282048</v>
      </c>
      <c r="M201" s="1176">
        <v>47</v>
      </c>
      <c r="N201" s="19">
        <f>M201/M194</f>
        <v>0.81034482758620685</v>
      </c>
      <c r="O201" s="24">
        <v>25</v>
      </c>
      <c r="P201" s="20">
        <f>O201/O194</f>
        <v>0.78125</v>
      </c>
      <c r="Q201" s="1170"/>
      <c r="R201" s="1170"/>
      <c r="S201" s="1170"/>
      <c r="T201" s="1170"/>
      <c r="U201" s="1170"/>
      <c r="V201" s="1170"/>
      <c r="W201" s="1170"/>
      <c r="X201" s="1170"/>
      <c r="Y201" s="1170"/>
      <c r="Z201" s="1170"/>
    </row>
    <row r="202" spans="1:26" ht="15.75" customHeight="1">
      <c r="A202" s="1169"/>
      <c r="B202" s="15" t="s">
        <v>21</v>
      </c>
      <c r="C202" s="16">
        <f t="shared" si="112"/>
        <v>246</v>
      </c>
      <c r="D202" s="17">
        <f>C202/C194</f>
        <v>0.20381110190555096</v>
      </c>
      <c r="E202" s="24">
        <v>138</v>
      </c>
      <c r="F202" s="19">
        <f>E202/E194</f>
        <v>0.23076923076923078</v>
      </c>
      <c r="G202" s="1171">
        <v>44</v>
      </c>
      <c r="H202" s="19">
        <f>G202/G194</f>
        <v>0.17120622568093385</v>
      </c>
      <c r="I202" s="24">
        <v>39</v>
      </c>
      <c r="J202" s="19">
        <f>I202/I194</f>
        <v>0.17488789237668162</v>
      </c>
      <c r="K202" s="1171">
        <v>7</v>
      </c>
      <c r="L202" s="19">
        <f>K202/K194</f>
        <v>0.17948717948717949</v>
      </c>
      <c r="M202" s="1176">
        <v>11</v>
      </c>
      <c r="N202" s="19">
        <f>M202/M194</f>
        <v>0.18965517241379309</v>
      </c>
      <c r="O202" s="24">
        <v>7</v>
      </c>
      <c r="P202" s="20">
        <f>O202/O194</f>
        <v>0.21875</v>
      </c>
      <c r="Q202" s="1170"/>
      <c r="R202" s="1170"/>
      <c r="S202" s="1170"/>
      <c r="T202" s="1170"/>
      <c r="U202" s="1170"/>
      <c r="V202" s="1170"/>
      <c r="W202" s="1170"/>
      <c r="X202" s="1170"/>
      <c r="Y202" s="1170"/>
      <c r="Z202" s="1170"/>
    </row>
    <row r="203" spans="1:26" ht="15.75" customHeight="1">
      <c r="A203" s="1169"/>
      <c r="B203" s="15" t="s">
        <v>22</v>
      </c>
      <c r="C203" s="16">
        <f t="shared" si="112"/>
        <v>733</v>
      </c>
      <c r="D203" s="17">
        <f>C203/C194</f>
        <v>0.60729080364540178</v>
      </c>
      <c r="E203" s="24">
        <v>364</v>
      </c>
      <c r="F203" s="19">
        <f>E203/E194</f>
        <v>0.60869565217391308</v>
      </c>
      <c r="G203" s="1176">
        <v>136</v>
      </c>
      <c r="H203" s="19">
        <f>G203/G194</f>
        <v>0.52918287937743191</v>
      </c>
      <c r="I203" s="24">
        <v>151</v>
      </c>
      <c r="J203" s="19">
        <f>I203/I194</f>
        <v>0.67713004484304928</v>
      </c>
      <c r="K203" s="1171">
        <v>29</v>
      </c>
      <c r="L203" s="19">
        <f>K203/K194</f>
        <v>0.74358974358974361</v>
      </c>
      <c r="M203" s="1176">
        <v>29</v>
      </c>
      <c r="N203" s="19">
        <f>M203/M194</f>
        <v>0.5</v>
      </c>
      <c r="O203" s="24">
        <v>24</v>
      </c>
      <c r="P203" s="20">
        <f>O203/O194</f>
        <v>0.75</v>
      </c>
      <c r="Q203" s="1170"/>
      <c r="R203" s="1170"/>
      <c r="S203" s="1170"/>
      <c r="T203" s="1170"/>
      <c r="U203" s="1170"/>
      <c r="V203" s="1170"/>
      <c r="W203" s="1170"/>
      <c r="X203" s="1170"/>
      <c r="Y203" s="1170"/>
      <c r="Z203" s="1170"/>
    </row>
    <row r="204" spans="1:26" ht="15.75" customHeight="1">
      <c r="A204" s="1169"/>
      <c r="B204" s="15" t="s">
        <v>23</v>
      </c>
      <c r="C204" s="16">
        <f t="shared" si="112"/>
        <v>474</v>
      </c>
      <c r="D204" s="17">
        <f>C204/C194</f>
        <v>0.39270919635459817</v>
      </c>
      <c r="E204" s="24">
        <v>234</v>
      </c>
      <c r="F204" s="19">
        <f>E204/E194</f>
        <v>0.39130434782608697</v>
      </c>
      <c r="G204" s="1176">
        <v>121</v>
      </c>
      <c r="H204" s="19">
        <f>G204/G194</f>
        <v>0.47081712062256809</v>
      </c>
      <c r="I204" s="24">
        <v>72</v>
      </c>
      <c r="J204" s="19">
        <f>I204/I194</f>
        <v>0.32286995515695066</v>
      </c>
      <c r="K204" s="1171">
        <v>10</v>
      </c>
      <c r="L204" s="19">
        <f>K204/K194</f>
        <v>0.25641025641025639</v>
      </c>
      <c r="M204" s="1176">
        <v>29</v>
      </c>
      <c r="N204" s="19">
        <f>M204/M194</f>
        <v>0.5</v>
      </c>
      <c r="O204" s="24">
        <v>8</v>
      </c>
      <c r="P204" s="20">
        <f>O204/O194</f>
        <v>0.25</v>
      </c>
      <c r="Q204" s="1170"/>
      <c r="R204" s="1170"/>
      <c r="S204" s="1170"/>
      <c r="T204" s="1170"/>
      <c r="U204" s="1170"/>
      <c r="V204" s="1170"/>
      <c r="W204" s="1170"/>
      <c r="X204" s="1170"/>
      <c r="Y204" s="1170"/>
      <c r="Z204" s="1170"/>
    </row>
    <row r="205" spans="1:26" ht="15.75" customHeight="1">
      <c r="A205" s="1169"/>
      <c r="B205" s="14" t="s">
        <v>24</v>
      </c>
      <c r="C205" s="10">
        <f t="shared" si="112"/>
        <v>23</v>
      </c>
      <c r="D205" s="11">
        <f t="shared" ref="D205:P205" si="120">SUM(D206:D208)</f>
        <v>1</v>
      </c>
      <c r="E205" s="22">
        <f t="shared" si="120"/>
        <v>9</v>
      </c>
      <c r="F205" s="23">
        <f t="shared" si="120"/>
        <v>1</v>
      </c>
      <c r="G205" s="22">
        <f t="shared" si="120"/>
        <v>9</v>
      </c>
      <c r="H205" s="23">
        <f t="shared" si="120"/>
        <v>0</v>
      </c>
      <c r="I205" s="22">
        <f t="shared" si="120"/>
        <v>5</v>
      </c>
      <c r="J205" s="23">
        <f t="shared" si="120"/>
        <v>1</v>
      </c>
      <c r="K205" s="22">
        <f t="shared" si="120"/>
        <v>0</v>
      </c>
      <c r="L205" s="23">
        <f t="shared" si="120"/>
        <v>0</v>
      </c>
      <c r="M205" s="22">
        <f t="shared" si="120"/>
        <v>0</v>
      </c>
      <c r="N205" s="23">
        <f t="shared" si="120"/>
        <v>0</v>
      </c>
      <c r="O205" s="22">
        <f t="shared" si="120"/>
        <v>0</v>
      </c>
      <c r="P205" s="12">
        <f t="shared" si="120"/>
        <v>0</v>
      </c>
      <c r="Q205" s="1170"/>
      <c r="R205" s="1170"/>
      <c r="S205" s="1170"/>
      <c r="T205" s="1170"/>
      <c r="U205" s="1170"/>
      <c r="V205" s="1170"/>
      <c r="W205" s="1170"/>
      <c r="X205" s="1170"/>
      <c r="Y205" s="1170"/>
      <c r="Z205" s="1170"/>
    </row>
    <row r="206" spans="1:26" ht="15.75" customHeight="1">
      <c r="A206" s="1169"/>
      <c r="B206" s="15" t="s">
        <v>25</v>
      </c>
      <c r="C206" s="16">
        <f t="shared" si="112"/>
        <v>0</v>
      </c>
      <c r="D206" s="17">
        <f>C206/C205</f>
        <v>0</v>
      </c>
      <c r="E206" s="24"/>
      <c r="F206" s="19">
        <f>E206/E205</f>
        <v>0</v>
      </c>
      <c r="G206" s="53">
        <v>0</v>
      </c>
      <c r="H206" s="25">
        <v>0</v>
      </c>
      <c r="I206" s="53">
        <f>SUM(K206,M206,O206,Q206,S206,U206,W206,Y206)</f>
        <v>0</v>
      </c>
      <c r="J206" s="25">
        <v>0</v>
      </c>
      <c r="K206" s="24">
        <v>0</v>
      </c>
      <c r="L206" s="25">
        <v>0</v>
      </c>
      <c r="M206" s="24">
        <v>0</v>
      </c>
      <c r="N206" s="25">
        <v>0</v>
      </c>
      <c r="O206" s="24">
        <v>0</v>
      </c>
      <c r="P206" s="26">
        <v>0</v>
      </c>
      <c r="Q206" s="1170"/>
      <c r="R206" s="1170"/>
      <c r="S206" s="1170"/>
      <c r="T206" s="1170"/>
      <c r="U206" s="1170"/>
      <c r="V206" s="1170"/>
      <c r="W206" s="1170"/>
      <c r="X206" s="1170"/>
      <c r="Y206" s="1170"/>
      <c r="Z206" s="1170"/>
    </row>
    <row r="207" spans="1:26" ht="15.75" customHeight="1">
      <c r="A207" s="1169"/>
      <c r="B207" s="15" t="s">
        <v>26</v>
      </c>
      <c r="C207" s="16">
        <f t="shared" si="112"/>
        <v>1</v>
      </c>
      <c r="D207" s="17">
        <f>C207/C205</f>
        <v>4.3478260869565216E-2</v>
      </c>
      <c r="E207" s="24">
        <v>1</v>
      </c>
      <c r="F207" s="19">
        <f>E207/E205</f>
        <v>0.1111111111111111</v>
      </c>
      <c r="G207" s="1177">
        <v>0</v>
      </c>
      <c r="H207" s="19"/>
      <c r="I207" s="1177"/>
      <c r="J207" s="19">
        <f>I207/I205</f>
        <v>0</v>
      </c>
      <c r="K207" s="24">
        <v>0</v>
      </c>
      <c r="L207" s="19" t="s">
        <v>27</v>
      </c>
      <c r="M207" s="24"/>
      <c r="N207" s="19"/>
      <c r="O207" s="24">
        <v>0</v>
      </c>
      <c r="P207" s="20"/>
      <c r="Q207" s="1170"/>
      <c r="R207" s="1170"/>
      <c r="S207" s="1170"/>
      <c r="T207" s="1170"/>
      <c r="U207" s="1170"/>
      <c r="V207" s="1170"/>
      <c r="W207" s="1170"/>
      <c r="X207" s="1170"/>
      <c r="Y207" s="1170"/>
      <c r="Z207" s="1170"/>
    </row>
    <row r="208" spans="1:26" ht="15.75" customHeight="1">
      <c r="A208" s="1169"/>
      <c r="B208" s="15" t="s">
        <v>28</v>
      </c>
      <c r="C208" s="16">
        <f t="shared" si="112"/>
        <v>22</v>
      </c>
      <c r="D208" s="17">
        <f>C208/C205</f>
        <v>0.95652173913043481</v>
      </c>
      <c r="E208" s="24">
        <v>8</v>
      </c>
      <c r="F208" s="19">
        <f>E208/E205</f>
        <v>0.88888888888888884</v>
      </c>
      <c r="G208" s="1177">
        <v>9</v>
      </c>
      <c r="H208" s="19"/>
      <c r="I208" s="1171">
        <v>5</v>
      </c>
      <c r="J208" s="19">
        <f>I208/I205</f>
        <v>1</v>
      </c>
      <c r="K208" s="24">
        <v>0</v>
      </c>
      <c r="L208" s="19"/>
      <c r="M208" s="24">
        <v>0</v>
      </c>
      <c r="N208" s="19"/>
      <c r="O208" s="24"/>
      <c r="P208" s="20"/>
      <c r="Q208" s="1170"/>
      <c r="R208" s="1170"/>
      <c r="S208" s="1170"/>
      <c r="T208" s="1170"/>
      <c r="U208" s="1170"/>
      <c r="V208" s="1170"/>
      <c r="W208" s="1170"/>
      <c r="X208" s="1170"/>
      <c r="Y208" s="1170"/>
      <c r="Z208" s="1170"/>
    </row>
    <row r="209" spans="1:26" ht="15.75" customHeight="1">
      <c r="A209" s="1169"/>
      <c r="B209" s="14" t="s">
        <v>29</v>
      </c>
      <c r="C209" s="10">
        <f t="shared" si="112"/>
        <v>19</v>
      </c>
      <c r="D209" s="28">
        <f t="shared" ref="D209:P209" si="121">SUM(D210:D212)</f>
        <v>1.5806988352745424E-2</v>
      </c>
      <c r="E209" s="22">
        <f t="shared" si="121"/>
        <v>9</v>
      </c>
      <c r="F209" s="28">
        <f t="shared" si="121"/>
        <v>1.4586709886547812E-2</v>
      </c>
      <c r="G209" s="22">
        <f t="shared" si="121"/>
        <v>4</v>
      </c>
      <c r="H209" s="28">
        <f t="shared" si="121"/>
        <v>1.7699115044247787E-2</v>
      </c>
      <c r="I209" s="22">
        <f t="shared" si="121"/>
        <v>6</v>
      </c>
      <c r="J209" s="28">
        <f t="shared" si="121"/>
        <v>2.6086956521739129E-2</v>
      </c>
      <c r="K209" s="22">
        <f t="shared" si="121"/>
        <v>0</v>
      </c>
      <c r="L209" s="28">
        <f t="shared" si="121"/>
        <v>0</v>
      </c>
      <c r="M209" s="22">
        <f t="shared" si="121"/>
        <v>0</v>
      </c>
      <c r="N209" s="28">
        <f t="shared" si="121"/>
        <v>0</v>
      </c>
      <c r="O209" s="22">
        <f t="shared" si="121"/>
        <v>0</v>
      </c>
      <c r="P209" s="12">
        <f t="shared" si="121"/>
        <v>0</v>
      </c>
      <c r="Q209" s="1172"/>
      <c r="R209" s="1172"/>
      <c r="S209" s="1172"/>
      <c r="T209" s="1172"/>
      <c r="U209" s="1172"/>
      <c r="V209" s="1172"/>
      <c r="W209" s="1172"/>
      <c r="X209" s="1172"/>
      <c r="Y209" s="1172"/>
      <c r="Z209" s="1172"/>
    </row>
    <row r="210" spans="1:26" ht="15.75" customHeight="1">
      <c r="A210" s="1169"/>
      <c r="B210" s="30" t="s">
        <v>30</v>
      </c>
      <c r="C210" s="16">
        <f t="shared" si="112"/>
        <v>0</v>
      </c>
      <c r="D210" s="31">
        <f t="shared" ref="D210:D212" si="122">C210/$C$70</f>
        <v>0</v>
      </c>
      <c r="E210" s="24"/>
      <c r="F210" s="32">
        <f t="shared" ref="F210:F212" si="123">E210/$E$70</f>
        <v>0</v>
      </c>
      <c r="G210" s="24">
        <v>0</v>
      </c>
      <c r="H210" s="32"/>
      <c r="I210" s="18">
        <f>SUM(K210,M210,O210,Q210,S210,U210,W210,Y210)</f>
        <v>0</v>
      </c>
      <c r="J210" s="32">
        <f t="shared" ref="J210:J212" si="124">I210/$I$70</f>
        <v>0</v>
      </c>
      <c r="K210" s="24">
        <v>0</v>
      </c>
      <c r="L210" s="32">
        <f t="shared" ref="L210:L212" si="125">K210/$K$70</f>
        <v>0</v>
      </c>
      <c r="M210" s="24">
        <v>0</v>
      </c>
      <c r="N210" s="32">
        <f t="shared" ref="N210:N212" si="126">M210/$M$70</f>
        <v>0</v>
      </c>
      <c r="O210" s="24">
        <v>0</v>
      </c>
      <c r="P210" s="20">
        <f t="shared" ref="P210:P212" si="127">O210/$O$70</f>
        <v>0</v>
      </c>
      <c r="Q210" s="1170"/>
      <c r="R210" s="1170"/>
      <c r="S210" s="1170"/>
      <c r="T210" s="1170"/>
      <c r="U210" s="1170"/>
      <c r="V210" s="1170"/>
      <c r="W210" s="1170"/>
      <c r="X210" s="1170"/>
      <c r="Y210" s="1170"/>
      <c r="Z210" s="1170"/>
    </row>
    <row r="211" spans="1:26" ht="15.75" customHeight="1">
      <c r="A211" s="1169"/>
      <c r="B211" s="30" t="s">
        <v>31</v>
      </c>
      <c r="C211" s="16">
        <f t="shared" si="112"/>
        <v>2</v>
      </c>
      <c r="D211" s="31">
        <f t="shared" si="122"/>
        <v>1.6638935108153079E-3</v>
      </c>
      <c r="E211" s="24">
        <v>2</v>
      </c>
      <c r="F211" s="32">
        <f t="shared" si="123"/>
        <v>3.2414910858995136E-3</v>
      </c>
      <c r="G211" s="24">
        <v>0</v>
      </c>
      <c r="H211" s="32"/>
      <c r="I211" s="1171"/>
      <c r="J211" s="32">
        <f t="shared" si="124"/>
        <v>0</v>
      </c>
      <c r="K211" s="24">
        <v>0</v>
      </c>
      <c r="L211" s="32">
        <f t="shared" si="125"/>
        <v>0</v>
      </c>
      <c r="M211" s="24">
        <v>0</v>
      </c>
      <c r="N211" s="32">
        <f t="shared" si="126"/>
        <v>0</v>
      </c>
      <c r="O211" s="24">
        <v>0</v>
      </c>
      <c r="P211" s="20">
        <f t="shared" si="127"/>
        <v>0</v>
      </c>
      <c r="Q211" s="1170"/>
      <c r="R211" s="1170"/>
      <c r="S211" s="1170"/>
      <c r="T211" s="1170"/>
      <c r="U211" s="1170"/>
      <c r="V211" s="1170"/>
      <c r="W211" s="1170"/>
      <c r="X211" s="1170"/>
      <c r="Y211" s="1170"/>
      <c r="Z211" s="1170"/>
    </row>
    <row r="212" spans="1:26" ht="15.75" customHeight="1">
      <c r="A212" s="1169"/>
      <c r="B212" s="30" t="s">
        <v>32</v>
      </c>
      <c r="C212" s="16">
        <f t="shared" si="112"/>
        <v>17</v>
      </c>
      <c r="D212" s="31">
        <f t="shared" si="122"/>
        <v>1.4143094841930116E-2</v>
      </c>
      <c r="E212" s="24">
        <v>7</v>
      </c>
      <c r="F212" s="32">
        <f t="shared" si="123"/>
        <v>1.1345218800648298E-2</v>
      </c>
      <c r="G212" s="24">
        <v>4</v>
      </c>
      <c r="H212" s="32">
        <f>G212/$G$70</f>
        <v>1.7699115044247787E-2</v>
      </c>
      <c r="I212" s="1171">
        <v>6</v>
      </c>
      <c r="J212" s="32">
        <f t="shared" si="124"/>
        <v>2.6086956521739129E-2</v>
      </c>
      <c r="K212" s="24"/>
      <c r="L212" s="32">
        <f t="shared" si="125"/>
        <v>0</v>
      </c>
      <c r="M212" s="24"/>
      <c r="N212" s="32">
        <f t="shared" si="126"/>
        <v>0</v>
      </c>
      <c r="O212" s="24"/>
      <c r="P212" s="20">
        <f t="shared" si="127"/>
        <v>0</v>
      </c>
      <c r="Q212" s="1170"/>
      <c r="R212" s="1170"/>
      <c r="S212" s="1170"/>
      <c r="T212" s="1170"/>
      <c r="U212" s="1170"/>
      <c r="V212" s="1170"/>
      <c r="W212" s="1170"/>
      <c r="X212" s="1170"/>
      <c r="Y212" s="1170"/>
      <c r="Z212" s="1170"/>
    </row>
    <row r="213" spans="1:26" ht="15.75" customHeight="1">
      <c r="A213" s="1169"/>
      <c r="B213" s="27" t="s">
        <v>33</v>
      </c>
      <c r="C213" s="10">
        <f t="shared" si="112"/>
        <v>0</v>
      </c>
      <c r="D213" s="34"/>
      <c r="E213" s="22">
        <f t="shared" ref="E213:K213" si="128">SUM(E214:E215)</f>
        <v>0</v>
      </c>
      <c r="F213" s="28">
        <f t="shared" si="128"/>
        <v>0</v>
      </c>
      <c r="G213" s="22">
        <f t="shared" si="128"/>
        <v>0</v>
      </c>
      <c r="H213" s="28">
        <f t="shared" si="128"/>
        <v>0</v>
      </c>
      <c r="I213" s="22">
        <f t="shared" si="128"/>
        <v>0</v>
      </c>
      <c r="J213" s="28">
        <f t="shared" si="128"/>
        <v>0</v>
      </c>
      <c r="K213" s="22">
        <f t="shared" si="128"/>
        <v>0</v>
      </c>
      <c r="L213" s="28">
        <f>SUM(L214)</f>
        <v>0</v>
      </c>
      <c r="M213" s="22">
        <f t="shared" ref="M213:O213" si="129">SUM(M214:M215)</f>
        <v>0</v>
      </c>
      <c r="N213" s="28">
        <f t="shared" si="129"/>
        <v>0</v>
      </c>
      <c r="O213" s="22">
        <f t="shared" si="129"/>
        <v>0</v>
      </c>
      <c r="P213" s="35">
        <v>0</v>
      </c>
      <c r="Q213" s="2"/>
      <c r="R213" s="2"/>
      <c r="S213" s="2"/>
      <c r="T213" s="2"/>
      <c r="U213" s="2"/>
      <c r="V213" s="2"/>
      <c r="W213" s="2"/>
      <c r="X213" s="2"/>
      <c r="Y213" s="2"/>
      <c r="Z213" s="2"/>
    </row>
    <row r="214" spans="1:26" ht="15.75" customHeight="1">
      <c r="A214" s="1169"/>
      <c r="B214" s="30" t="s">
        <v>34</v>
      </c>
      <c r="C214" s="16">
        <f t="shared" si="112"/>
        <v>0</v>
      </c>
      <c r="D214" s="17"/>
      <c r="E214" s="36">
        <v>0</v>
      </c>
      <c r="F214" s="37"/>
      <c r="G214" s="36">
        <v>0</v>
      </c>
      <c r="H214" s="38"/>
      <c r="I214" s="36">
        <v>0</v>
      </c>
      <c r="J214" s="37"/>
      <c r="K214" s="36">
        <v>0</v>
      </c>
      <c r="L214" s="37"/>
      <c r="M214" s="36">
        <v>0</v>
      </c>
      <c r="N214" s="37"/>
      <c r="O214" s="36">
        <v>0</v>
      </c>
      <c r="P214" s="39"/>
      <c r="Q214" s="2"/>
      <c r="R214" s="2"/>
      <c r="S214" s="2"/>
      <c r="T214" s="2"/>
      <c r="U214" s="2"/>
      <c r="V214" s="2"/>
      <c r="W214" s="2"/>
      <c r="X214" s="2"/>
      <c r="Y214" s="2"/>
      <c r="Z214" s="2"/>
    </row>
    <row r="215" spans="1:26" ht="15.75" customHeight="1">
      <c r="A215" s="1169"/>
      <c r="B215" s="30" t="s">
        <v>35</v>
      </c>
      <c r="C215" s="16">
        <f t="shared" ref="C215:C216" si="130">SUM(E215,G215,I215,K215,L215,O215)</f>
        <v>0</v>
      </c>
      <c r="D215" s="17"/>
      <c r="E215" s="36"/>
      <c r="F215" s="37"/>
      <c r="G215" s="36">
        <v>0</v>
      </c>
      <c r="H215" s="38"/>
      <c r="I215" s="36"/>
      <c r="J215" s="37"/>
      <c r="K215" s="36">
        <v>0</v>
      </c>
      <c r="L215" s="36">
        <v>0</v>
      </c>
      <c r="N215" s="37"/>
      <c r="O215" s="36">
        <v>0</v>
      </c>
      <c r="P215" s="39"/>
      <c r="Q215" s="2"/>
      <c r="R215" s="2"/>
      <c r="S215" s="2"/>
      <c r="T215" s="2"/>
      <c r="U215" s="2"/>
      <c r="V215" s="2"/>
      <c r="W215" s="2"/>
      <c r="X215" s="2"/>
      <c r="Y215" s="2"/>
      <c r="Z215" s="2"/>
    </row>
    <row r="216" spans="1:26" ht="15.75" customHeight="1">
      <c r="A216" s="1169"/>
      <c r="B216" s="14" t="s">
        <v>36</v>
      </c>
      <c r="C216" s="10">
        <f t="shared" si="130"/>
        <v>413</v>
      </c>
      <c r="D216" s="11">
        <f>C216/C193</f>
        <v>0.18201851035698546</v>
      </c>
      <c r="E216" s="22">
        <f>E217+E218</f>
        <v>341</v>
      </c>
      <c r="F216" s="28">
        <f>E216/C216</f>
        <v>0.82566585956416461</v>
      </c>
      <c r="G216" s="22">
        <f>G217+G218</f>
        <v>0</v>
      </c>
      <c r="H216" s="40">
        <f>G216/C216</f>
        <v>0</v>
      </c>
      <c r="I216" s="22">
        <f>I217+I218</f>
        <v>33</v>
      </c>
      <c r="J216" s="28">
        <f>I216/C216</f>
        <v>7.990314769975787E-2</v>
      </c>
      <c r="K216" s="22">
        <f>K217+K218</f>
        <v>35</v>
      </c>
      <c r="L216" s="22">
        <f>M217+M218</f>
        <v>4</v>
      </c>
      <c r="M216" s="59"/>
      <c r="N216" s="28">
        <f>L216/C216</f>
        <v>9.6852300242130755E-3</v>
      </c>
      <c r="O216" s="22">
        <f>O217+O218</f>
        <v>0</v>
      </c>
      <c r="P216" s="29">
        <f>O216/C216</f>
        <v>0</v>
      </c>
      <c r="Q216" s="2"/>
      <c r="R216" s="2"/>
      <c r="S216" s="2"/>
      <c r="T216" s="2"/>
      <c r="U216" s="2"/>
      <c r="V216" s="2"/>
      <c r="W216" s="2"/>
      <c r="X216" s="2"/>
      <c r="Y216" s="2"/>
      <c r="Z216" s="2"/>
    </row>
    <row r="217" spans="1:26" ht="15.75" customHeight="1">
      <c r="A217" s="1169"/>
      <c r="B217" s="15" t="s">
        <v>14</v>
      </c>
      <c r="C217" s="16">
        <f t="shared" ref="C217:C221" si="131">SUM(E217,G217,I217,K217,M217,O217)</f>
        <v>125</v>
      </c>
      <c r="D217" s="17">
        <f>C217/C216</f>
        <v>0.30266343825665859</v>
      </c>
      <c r="E217" s="24">
        <v>99</v>
      </c>
      <c r="F217" s="19">
        <f>E217/E216</f>
        <v>0.29032258064516131</v>
      </c>
      <c r="G217" s="24">
        <v>0</v>
      </c>
      <c r="H217" s="25">
        <v>0</v>
      </c>
      <c r="I217" s="18">
        <v>10</v>
      </c>
      <c r="J217" s="19">
        <f>I217/I216</f>
        <v>0.30303030303030304</v>
      </c>
      <c r="K217" s="18">
        <v>15</v>
      </c>
      <c r="L217" s="19">
        <f>K217/K216</f>
        <v>0.42857142857142855</v>
      </c>
      <c r="M217" s="24">
        <v>1</v>
      </c>
      <c r="N217" s="19">
        <f>M217/L216</f>
        <v>0.25</v>
      </c>
      <c r="O217" s="24"/>
      <c r="P217" s="26">
        <v>0</v>
      </c>
      <c r="Q217" s="2"/>
      <c r="R217" s="2"/>
      <c r="S217" s="2"/>
      <c r="T217" s="2"/>
      <c r="U217" s="2"/>
      <c r="V217" s="2"/>
      <c r="W217" s="2"/>
      <c r="X217" s="2"/>
      <c r="Y217" s="2"/>
      <c r="Z217" s="2"/>
    </row>
    <row r="218" spans="1:26" ht="15.75" customHeight="1">
      <c r="A218" s="1169"/>
      <c r="B218" s="15" t="s">
        <v>15</v>
      </c>
      <c r="C218" s="16">
        <f t="shared" si="131"/>
        <v>288</v>
      </c>
      <c r="D218" s="17">
        <f>C218/C216</f>
        <v>0.69733656174334135</v>
      </c>
      <c r="E218" s="24">
        <v>242</v>
      </c>
      <c r="F218" s="19">
        <f>E218/E216</f>
        <v>0.70967741935483875</v>
      </c>
      <c r="G218" s="24">
        <v>0</v>
      </c>
      <c r="H218" s="25">
        <v>0</v>
      </c>
      <c r="I218" s="1171">
        <v>23</v>
      </c>
      <c r="J218" s="19">
        <f>I218/I216</f>
        <v>0.69696969696969702</v>
      </c>
      <c r="K218" s="1171">
        <v>20</v>
      </c>
      <c r="L218" s="19">
        <f>K218/K216</f>
        <v>0.5714285714285714</v>
      </c>
      <c r="M218" s="24">
        <v>3</v>
      </c>
      <c r="N218" s="19">
        <f>M218/L216</f>
        <v>0.75</v>
      </c>
      <c r="O218" s="24"/>
      <c r="P218" s="26">
        <v>0</v>
      </c>
      <c r="Q218" s="2"/>
      <c r="R218" s="2"/>
      <c r="S218" s="2"/>
      <c r="T218" s="2"/>
      <c r="U218" s="2"/>
      <c r="V218" s="2"/>
      <c r="W218" s="2"/>
      <c r="X218" s="2"/>
      <c r="Y218" s="2"/>
      <c r="Z218" s="2"/>
    </row>
    <row r="219" spans="1:26" ht="15.75" customHeight="1">
      <c r="A219" s="1169"/>
      <c r="B219" s="14" t="s">
        <v>37</v>
      </c>
      <c r="C219" s="10">
        <f t="shared" si="131"/>
        <v>649</v>
      </c>
      <c r="D219" s="11">
        <f>C219/C193</f>
        <v>0.28602908770383428</v>
      </c>
      <c r="E219" s="22">
        <f>E220+E221</f>
        <v>44</v>
      </c>
      <c r="F219" s="23">
        <f>E219/C219</f>
        <v>6.7796610169491525E-2</v>
      </c>
      <c r="G219" s="22">
        <f>G220+G221</f>
        <v>605</v>
      </c>
      <c r="H219" s="23">
        <f>G219/C219</f>
        <v>0.93220338983050843</v>
      </c>
      <c r="I219" s="22">
        <f>I220+I221</f>
        <v>0</v>
      </c>
      <c r="J219" s="40">
        <v>0</v>
      </c>
      <c r="K219" s="22">
        <f>K220+K221</f>
        <v>0</v>
      </c>
      <c r="L219" s="23">
        <f>K219/C219</f>
        <v>0</v>
      </c>
      <c r="M219" s="22">
        <f>M220+M221</f>
        <v>0</v>
      </c>
      <c r="N219" s="40">
        <v>0</v>
      </c>
      <c r="O219" s="22">
        <f>O220+O221</f>
        <v>0</v>
      </c>
      <c r="P219" s="41">
        <v>0</v>
      </c>
      <c r="Q219" s="2"/>
      <c r="R219" s="2"/>
      <c r="S219" s="2"/>
      <c r="T219" s="2"/>
      <c r="U219" s="2"/>
      <c r="V219" s="2"/>
      <c r="W219" s="2"/>
      <c r="X219" s="2"/>
      <c r="Y219" s="2"/>
      <c r="Z219" s="2"/>
    </row>
    <row r="220" spans="1:26" ht="15.75" customHeight="1">
      <c r="A220" s="1169"/>
      <c r="B220" s="15" t="s">
        <v>14</v>
      </c>
      <c r="C220" s="16">
        <f t="shared" si="131"/>
        <v>253</v>
      </c>
      <c r="D220" s="17">
        <f>C220/C219</f>
        <v>0.38983050847457629</v>
      </c>
      <c r="E220" s="43">
        <v>6</v>
      </c>
      <c r="F220" s="42">
        <f>E220/E219</f>
        <v>0.13636363636363635</v>
      </c>
      <c r="G220" s="43">
        <v>247</v>
      </c>
      <c r="H220" s="42">
        <f>G220/G219</f>
        <v>0.40826446280991735</v>
      </c>
      <c r="I220" s="43">
        <v>0</v>
      </c>
      <c r="J220" s="44">
        <v>0</v>
      </c>
      <c r="K220" s="43">
        <v>0</v>
      </c>
      <c r="L220" s="44">
        <v>0</v>
      </c>
      <c r="M220" s="24">
        <v>0</v>
      </c>
      <c r="N220" s="44">
        <v>0</v>
      </c>
      <c r="O220" s="43">
        <v>0</v>
      </c>
      <c r="P220" s="26">
        <v>0</v>
      </c>
      <c r="Q220" s="2"/>
      <c r="R220" s="2"/>
      <c r="S220" s="2"/>
      <c r="T220" s="2"/>
      <c r="U220" s="2"/>
      <c r="V220" s="2"/>
      <c r="W220" s="2"/>
      <c r="X220" s="2"/>
      <c r="Y220" s="2"/>
      <c r="Z220" s="2"/>
    </row>
    <row r="221" spans="1:26" ht="15.75" customHeight="1">
      <c r="A221" s="1173"/>
      <c r="B221" s="45" t="s">
        <v>15</v>
      </c>
      <c r="C221" s="46">
        <f t="shared" si="131"/>
        <v>396</v>
      </c>
      <c r="D221" s="47">
        <f>C221/C219</f>
        <v>0.61016949152542377</v>
      </c>
      <c r="E221" s="48">
        <v>38</v>
      </c>
      <c r="F221" s="49">
        <f>E221/E219</f>
        <v>0.86363636363636365</v>
      </c>
      <c r="G221" s="48">
        <v>358</v>
      </c>
      <c r="H221" s="49">
        <f>G221/G219</f>
        <v>0.59173553719008265</v>
      </c>
      <c r="I221" s="48">
        <v>0</v>
      </c>
      <c r="J221" s="50">
        <v>0</v>
      </c>
      <c r="K221" s="48">
        <v>0</v>
      </c>
      <c r="L221" s="50">
        <v>0</v>
      </c>
      <c r="M221" s="54">
        <v>0</v>
      </c>
      <c r="N221" s="50">
        <v>0</v>
      </c>
      <c r="O221" s="48">
        <v>0</v>
      </c>
      <c r="P221" s="51">
        <v>0</v>
      </c>
      <c r="Q221" s="2"/>
      <c r="R221" s="2"/>
      <c r="S221" s="2"/>
      <c r="T221" s="2"/>
      <c r="U221" s="2"/>
      <c r="V221" s="2"/>
      <c r="W221" s="2"/>
      <c r="X221" s="2"/>
      <c r="Y221" s="2"/>
      <c r="Z221" s="2"/>
    </row>
    <row r="222" spans="1:26" ht="15.75" customHeight="1">
      <c r="A222" s="1160"/>
      <c r="B222" s="1161"/>
      <c r="C222" s="1162"/>
      <c r="D222" s="1163"/>
      <c r="E222" s="1164"/>
      <c r="F222" s="1165"/>
      <c r="G222" s="1164"/>
      <c r="H222" s="1165"/>
      <c r="I222" s="1164"/>
      <c r="J222" s="1166"/>
      <c r="K222" s="1164"/>
      <c r="L222" s="1166"/>
      <c r="M222" s="1164"/>
      <c r="N222" s="1166"/>
      <c r="O222" s="1164"/>
      <c r="P222" s="1167"/>
      <c r="Q222" s="2"/>
      <c r="R222" s="2"/>
      <c r="S222" s="2"/>
      <c r="T222" s="2"/>
      <c r="U222" s="2"/>
      <c r="V222" s="2"/>
      <c r="W222" s="2"/>
      <c r="X222" s="2"/>
      <c r="Y222" s="2"/>
      <c r="Z222" s="2"/>
    </row>
    <row r="223" spans="1:26" ht="15.75" customHeight="1">
      <c r="A223" s="1156" t="s">
        <v>11</v>
      </c>
      <c r="B223" s="1157"/>
      <c r="C223" s="1158">
        <f>C225-C194</f>
        <v>11</v>
      </c>
      <c r="D223" s="1159">
        <f>C223/C194</f>
        <v>9.1135045567522777E-3</v>
      </c>
      <c r="E223" s="1158">
        <f>E225-E194</f>
        <v>3</v>
      </c>
      <c r="F223" s="1159">
        <f>E223/E194</f>
        <v>5.016722408026756E-3</v>
      </c>
      <c r="G223" s="1158">
        <f>G225-G194</f>
        <v>5</v>
      </c>
      <c r="H223" s="1159">
        <f>G223/G194</f>
        <v>1.9455252918287938E-2</v>
      </c>
      <c r="I223" s="1158">
        <f>I225-I194</f>
        <v>2</v>
      </c>
      <c r="J223" s="1159">
        <f>I223/I194</f>
        <v>8.9686098654708519E-3</v>
      </c>
      <c r="K223" s="1158">
        <f>K225-K194</f>
        <v>0</v>
      </c>
      <c r="L223" s="1159">
        <f>K223/K194</f>
        <v>0</v>
      </c>
      <c r="M223" s="1158">
        <f>M225-M194</f>
        <v>1</v>
      </c>
      <c r="N223" s="1159">
        <f>M223/M194</f>
        <v>1.7241379310344827E-2</v>
      </c>
      <c r="O223" s="1158">
        <f>O225-O194</f>
        <v>0</v>
      </c>
      <c r="P223" s="1174">
        <f>O223/O194</f>
        <v>0</v>
      </c>
      <c r="Q223" s="2"/>
      <c r="R223" s="2"/>
      <c r="S223" s="2"/>
      <c r="T223" s="2"/>
      <c r="U223" s="2"/>
      <c r="V223" s="2"/>
      <c r="W223" s="2"/>
      <c r="X223" s="2"/>
      <c r="Y223" s="2"/>
      <c r="Z223" s="2"/>
    </row>
    <row r="224" spans="1:26" ht="15.75" customHeight="1">
      <c r="A224" s="1168">
        <v>45870</v>
      </c>
      <c r="B224" s="1179" t="s">
        <v>12</v>
      </c>
      <c r="C224" s="71">
        <f t="shared" ref="C224:D224" si="132">SUM(E224,G224,I224,K224,M224,O224)</f>
        <v>2358</v>
      </c>
      <c r="D224" s="72">
        <f t="shared" si="132"/>
        <v>1</v>
      </c>
      <c r="E224" s="71">
        <f>SUM(E225,E247,E250)</f>
        <v>980</v>
      </c>
      <c r="F224" s="72">
        <f t="shared" ref="F224:F225" si="133">E224/C224</f>
        <v>0.41560644614079728</v>
      </c>
      <c r="G224" s="71">
        <f>SUM(G225,G247,G250)</f>
        <v>942</v>
      </c>
      <c r="H224" s="72">
        <f t="shared" ref="H224:H225" si="134">G224/C224</f>
        <v>0.39949109414758271</v>
      </c>
      <c r="I224" s="71">
        <f>SUM(I225,I247,I250)</f>
        <v>258</v>
      </c>
      <c r="J224" s="72">
        <f t="shared" ref="J224:J225" si="135">I224/C224</f>
        <v>0.10941475826972011</v>
      </c>
      <c r="K224" s="71">
        <f>SUM(K225,K247,K250)</f>
        <v>73</v>
      </c>
      <c r="L224" s="72">
        <f t="shared" ref="L224:L225" si="136">K224/C224</f>
        <v>3.0958439355385919E-2</v>
      </c>
      <c r="M224" s="71">
        <f>SUM(M225,M247,M250)</f>
        <v>63</v>
      </c>
      <c r="N224" s="72">
        <f t="shared" ref="N224:N225" si="137">M224/C224</f>
        <v>2.6717557251908396E-2</v>
      </c>
      <c r="O224" s="71">
        <f>SUM(O225,O247,O250)</f>
        <v>42</v>
      </c>
      <c r="P224" s="1175">
        <f t="shared" ref="P224:P225" si="138">O224/C224</f>
        <v>1.7811704834605598E-2</v>
      </c>
      <c r="Q224" s="2"/>
      <c r="R224" s="2"/>
      <c r="S224" s="2"/>
      <c r="T224" s="2"/>
      <c r="U224" s="2"/>
      <c r="V224" s="2"/>
      <c r="W224" s="2"/>
      <c r="X224" s="2"/>
      <c r="Y224" s="2"/>
      <c r="Z224" s="2"/>
    </row>
    <row r="225" spans="1:26" ht="15.75" customHeight="1">
      <c r="A225" s="1169"/>
      <c r="B225" s="14" t="s">
        <v>13</v>
      </c>
      <c r="C225" s="10">
        <f t="shared" ref="C225:C252" si="139">SUM(E225,G225,I225,K225,M225,O225)</f>
        <v>1218</v>
      </c>
      <c r="D225" s="11">
        <f t="shared" ref="D225:D226" si="140">C225/C224</f>
        <v>0.51653944020356235</v>
      </c>
      <c r="E225" s="10">
        <f>E226+E227</f>
        <v>601</v>
      </c>
      <c r="F225" s="11">
        <f t="shared" si="133"/>
        <v>0.49343185550082103</v>
      </c>
      <c r="G225" s="10">
        <f>G226+G227</f>
        <v>262</v>
      </c>
      <c r="H225" s="11">
        <f t="shared" si="134"/>
        <v>0.21510673234811165</v>
      </c>
      <c r="I225" s="10">
        <f>I226+I227</f>
        <v>225</v>
      </c>
      <c r="J225" s="11">
        <f t="shared" si="135"/>
        <v>0.18472906403940886</v>
      </c>
      <c r="K225" s="10">
        <f>K226+K227</f>
        <v>39</v>
      </c>
      <c r="L225" s="11">
        <f t="shared" si="136"/>
        <v>3.2019704433497539E-2</v>
      </c>
      <c r="M225" s="10">
        <f>M226+M227</f>
        <v>59</v>
      </c>
      <c r="N225" s="11">
        <f t="shared" si="137"/>
        <v>4.8440065681444995E-2</v>
      </c>
      <c r="O225" s="10">
        <f>O226+O227</f>
        <v>32</v>
      </c>
      <c r="P225" s="12">
        <f t="shared" si="138"/>
        <v>2.6272577996715927E-2</v>
      </c>
      <c r="Q225" s="1170"/>
      <c r="R225" s="1170"/>
      <c r="S225" s="1170"/>
      <c r="T225" s="1170"/>
      <c r="U225" s="1170"/>
      <c r="V225" s="1170"/>
      <c r="W225" s="1170"/>
      <c r="X225" s="1170"/>
      <c r="Y225" s="1170"/>
      <c r="Z225" s="1170"/>
    </row>
    <row r="226" spans="1:26" ht="15.75" customHeight="1">
      <c r="A226" s="1169"/>
      <c r="B226" s="15" t="s">
        <v>14</v>
      </c>
      <c r="C226" s="16">
        <f t="shared" si="139"/>
        <v>285</v>
      </c>
      <c r="D226" s="17">
        <f t="shared" si="140"/>
        <v>0.23399014778325122</v>
      </c>
      <c r="E226" s="24">
        <v>126</v>
      </c>
      <c r="F226" s="19">
        <f>E226/E225</f>
        <v>0.20965058236272879</v>
      </c>
      <c r="G226" s="18">
        <v>45</v>
      </c>
      <c r="H226" s="19">
        <f>G226/G225</f>
        <v>0.1717557251908397</v>
      </c>
      <c r="I226" s="24">
        <v>63</v>
      </c>
      <c r="J226" s="19">
        <f>I226/I225</f>
        <v>0.28000000000000003</v>
      </c>
      <c r="K226" s="18">
        <v>17</v>
      </c>
      <c r="L226" s="19">
        <f>K226/K225</f>
        <v>0.4358974358974359</v>
      </c>
      <c r="M226" s="52">
        <v>17</v>
      </c>
      <c r="N226" s="19">
        <f>M226/M225</f>
        <v>0.28813559322033899</v>
      </c>
      <c r="O226" s="24">
        <v>17</v>
      </c>
      <c r="P226" s="20">
        <f>O226/O225</f>
        <v>0.53125</v>
      </c>
      <c r="Q226" s="1170"/>
      <c r="R226" s="1170"/>
      <c r="S226" s="1170"/>
      <c r="T226" s="1170"/>
      <c r="U226" s="1170"/>
      <c r="V226" s="1170"/>
      <c r="W226" s="1170"/>
      <c r="X226" s="1170"/>
      <c r="Y226" s="1170"/>
      <c r="Z226" s="1170"/>
    </row>
    <row r="227" spans="1:26" ht="15.75" customHeight="1">
      <c r="A227" s="1169"/>
      <c r="B227" s="15" t="s">
        <v>15</v>
      </c>
      <c r="C227" s="16">
        <f t="shared" si="139"/>
        <v>933</v>
      </c>
      <c r="D227" s="17">
        <f>C227/C225</f>
        <v>0.76600985221674878</v>
      </c>
      <c r="E227" s="24">
        <v>475</v>
      </c>
      <c r="F227" s="19">
        <f>E227/E225</f>
        <v>0.79034941763727118</v>
      </c>
      <c r="G227" s="1171">
        <v>217</v>
      </c>
      <c r="H227" s="19">
        <f>G227/G225</f>
        <v>0.8282442748091603</v>
      </c>
      <c r="I227" s="24">
        <v>162</v>
      </c>
      <c r="J227" s="19">
        <f>I227/I225</f>
        <v>0.72</v>
      </c>
      <c r="K227" s="1171">
        <v>22</v>
      </c>
      <c r="L227" s="19">
        <f>K227/K225</f>
        <v>0.5641025641025641</v>
      </c>
      <c r="M227" s="1176">
        <v>42</v>
      </c>
      <c r="N227" s="19">
        <f>M227/M225</f>
        <v>0.71186440677966101</v>
      </c>
      <c r="O227" s="24">
        <v>15</v>
      </c>
      <c r="P227" s="20">
        <f>O227/O225</f>
        <v>0.46875</v>
      </c>
      <c r="Q227" s="1170"/>
      <c r="R227" s="1170"/>
      <c r="S227" s="1170"/>
      <c r="T227" s="1170"/>
      <c r="U227" s="1170"/>
      <c r="V227" s="1170"/>
      <c r="W227" s="1170"/>
      <c r="X227" s="1170"/>
      <c r="Y227" s="1170"/>
      <c r="Z227" s="1170"/>
    </row>
    <row r="228" spans="1:26" ht="15.75" customHeight="1">
      <c r="A228" s="1169"/>
      <c r="B228" s="15" t="s">
        <v>16</v>
      </c>
      <c r="C228" s="16">
        <f t="shared" si="139"/>
        <v>1103</v>
      </c>
      <c r="D228" s="17">
        <f>C228/C225</f>
        <v>0.90558292282430208</v>
      </c>
      <c r="E228" s="24">
        <v>522</v>
      </c>
      <c r="F228" s="19">
        <f>E228/E225</f>
        <v>0.86855241264559069</v>
      </c>
      <c r="G228" s="1171">
        <v>251</v>
      </c>
      <c r="H228" s="19">
        <f>G228/G225</f>
        <v>0.9580152671755725</v>
      </c>
      <c r="I228" s="24">
        <v>210</v>
      </c>
      <c r="J228" s="19">
        <f>I228/I225</f>
        <v>0.93333333333333335</v>
      </c>
      <c r="K228" s="1171">
        <v>35</v>
      </c>
      <c r="L228" s="19">
        <f>K228/K225</f>
        <v>0.89743589743589747</v>
      </c>
      <c r="M228" s="1176">
        <v>54</v>
      </c>
      <c r="N228" s="19">
        <f>M228/M225</f>
        <v>0.9152542372881356</v>
      </c>
      <c r="O228" s="24">
        <v>31</v>
      </c>
      <c r="P228" s="20">
        <f>O228/O225</f>
        <v>0.96875</v>
      </c>
      <c r="Q228" s="1170"/>
      <c r="R228" s="1170"/>
      <c r="S228" s="1170"/>
      <c r="T228" s="1170"/>
      <c r="U228" s="1170"/>
      <c r="V228" s="1170"/>
      <c r="W228" s="1170"/>
      <c r="X228" s="1170"/>
      <c r="Y228" s="1170"/>
      <c r="Z228" s="1170"/>
    </row>
    <row r="229" spans="1:26" ht="15.75" customHeight="1">
      <c r="A229" s="1169"/>
      <c r="B229" s="15" t="s">
        <v>17</v>
      </c>
      <c r="C229" s="16">
        <f t="shared" si="139"/>
        <v>116</v>
      </c>
      <c r="D229" s="17">
        <f>C229/C225</f>
        <v>9.5238095238095233E-2</v>
      </c>
      <c r="E229" s="24">
        <v>79</v>
      </c>
      <c r="F229" s="19">
        <f>E229/E225</f>
        <v>0.13144758735440931</v>
      </c>
      <c r="G229" s="1171">
        <v>11</v>
      </c>
      <c r="H229" s="19">
        <f>G229/G225</f>
        <v>4.1984732824427481E-2</v>
      </c>
      <c r="I229" s="24">
        <v>15</v>
      </c>
      <c r="J229" s="19">
        <f>I229/I225</f>
        <v>6.6666666666666666E-2</v>
      </c>
      <c r="K229" s="1171">
        <v>4</v>
      </c>
      <c r="L229" s="19">
        <f>K229/K225</f>
        <v>0.10256410256410256</v>
      </c>
      <c r="M229" s="1176">
        <v>6</v>
      </c>
      <c r="N229" s="19">
        <f>M229/M225</f>
        <v>0.10169491525423729</v>
      </c>
      <c r="O229" s="24">
        <v>1</v>
      </c>
      <c r="P229" s="20">
        <f>O229/O225</f>
        <v>3.125E-2</v>
      </c>
      <c r="Q229" s="1170"/>
      <c r="R229" s="1170"/>
      <c r="S229" s="1170"/>
      <c r="T229" s="1170"/>
      <c r="U229" s="1170"/>
      <c r="V229" s="1170"/>
      <c r="W229" s="1170"/>
      <c r="X229" s="1170"/>
      <c r="Y229" s="1170"/>
      <c r="Z229" s="1170"/>
    </row>
    <row r="230" spans="1:26" ht="15.75" customHeight="1">
      <c r="A230" s="1169"/>
      <c r="B230" s="15" t="s">
        <v>18</v>
      </c>
      <c r="C230" s="16">
        <f t="shared" si="139"/>
        <v>250</v>
      </c>
      <c r="D230" s="17">
        <f>C230/C225</f>
        <v>0.20525451559934318</v>
      </c>
      <c r="E230" s="24">
        <v>121</v>
      </c>
      <c r="F230" s="19">
        <f>E230/E225</f>
        <v>0.20133111480865223</v>
      </c>
      <c r="G230" s="1171">
        <v>55</v>
      </c>
      <c r="H230" s="19">
        <f>G230/G225</f>
        <v>0.20992366412213739</v>
      </c>
      <c r="I230" s="24">
        <v>42</v>
      </c>
      <c r="J230" s="19">
        <f>I230/I225</f>
        <v>0.18666666666666668</v>
      </c>
      <c r="K230" s="1171">
        <v>9</v>
      </c>
      <c r="L230" s="19">
        <f>K230/K225</f>
        <v>0.23076923076923078</v>
      </c>
      <c r="M230" s="1176">
        <v>16</v>
      </c>
      <c r="N230" s="19">
        <f>M230/M225</f>
        <v>0.2711864406779661</v>
      </c>
      <c r="O230" s="24">
        <v>7</v>
      </c>
      <c r="P230" s="20">
        <f>O230/O225</f>
        <v>0.21875</v>
      </c>
      <c r="Q230" s="1170"/>
      <c r="R230" s="1170"/>
      <c r="S230" s="1170"/>
      <c r="T230" s="1170"/>
      <c r="U230" s="1170"/>
      <c r="V230" s="1170"/>
      <c r="W230" s="1170"/>
      <c r="X230" s="1170"/>
      <c r="Y230" s="1170"/>
      <c r="Z230" s="1170"/>
    </row>
    <row r="231" spans="1:26" ht="15.75" customHeight="1">
      <c r="A231" s="1169"/>
      <c r="B231" s="15" t="s">
        <v>19</v>
      </c>
      <c r="C231" s="16">
        <f t="shared" si="139"/>
        <v>39</v>
      </c>
      <c r="D231" s="17">
        <f>C231/C230</f>
        <v>0.156</v>
      </c>
      <c r="E231" s="24">
        <v>16</v>
      </c>
      <c r="F231" s="19">
        <f>E231/E230</f>
        <v>0.13223140495867769</v>
      </c>
      <c r="G231" s="1171">
        <v>8</v>
      </c>
      <c r="H231" s="19">
        <f>G231/G230</f>
        <v>0.14545454545454545</v>
      </c>
      <c r="I231" s="24">
        <v>6</v>
      </c>
      <c r="J231" s="19">
        <f>I231/I230</f>
        <v>0.14285714285714285</v>
      </c>
      <c r="K231" s="1171">
        <v>3</v>
      </c>
      <c r="L231" s="19">
        <f>K231/K230</f>
        <v>0.33333333333333331</v>
      </c>
      <c r="M231" s="1176">
        <v>4</v>
      </c>
      <c r="N231" s="19">
        <f>M231/M230</f>
        <v>0.25</v>
      </c>
      <c r="O231" s="24">
        <v>2</v>
      </c>
      <c r="P231" s="20">
        <f>O231/O230</f>
        <v>0.2857142857142857</v>
      </c>
      <c r="Q231" s="1170"/>
      <c r="R231" s="1170"/>
      <c r="S231" s="1170"/>
      <c r="T231" s="1170"/>
      <c r="U231" s="1170"/>
      <c r="V231" s="1170"/>
      <c r="W231" s="1170"/>
      <c r="X231" s="1170"/>
      <c r="Y231" s="1170"/>
      <c r="Z231" s="1170"/>
    </row>
    <row r="232" spans="1:26" ht="15.75" customHeight="1">
      <c r="A232" s="1169"/>
      <c r="B232" s="15" t="s">
        <v>20</v>
      </c>
      <c r="C232" s="16">
        <f t="shared" si="139"/>
        <v>967</v>
      </c>
      <c r="D232" s="17">
        <f>C232/C225</f>
        <v>0.79392446633825942</v>
      </c>
      <c r="E232" s="24">
        <v>463</v>
      </c>
      <c r="F232" s="19">
        <f>E232/E225</f>
        <v>0.7703826955074875</v>
      </c>
      <c r="G232" s="1171">
        <v>215</v>
      </c>
      <c r="H232" s="19">
        <f>G232/G225</f>
        <v>0.82061068702290074</v>
      </c>
      <c r="I232" s="24">
        <v>184</v>
      </c>
      <c r="J232" s="19">
        <f>I232/I225</f>
        <v>0.81777777777777783</v>
      </c>
      <c r="K232" s="1171">
        <v>32</v>
      </c>
      <c r="L232" s="19">
        <f>K232/K225</f>
        <v>0.82051282051282048</v>
      </c>
      <c r="M232" s="1176">
        <v>48</v>
      </c>
      <c r="N232" s="19">
        <f>M232/M225</f>
        <v>0.81355932203389836</v>
      </c>
      <c r="O232" s="24">
        <v>25</v>
      </c>
      <c r="P232" s="20">
        <f>O232/O225</f>
        <v>0.78125</v>
      </c>
      <c r="Q232" s="1170"/>
      <c r="R232" s="1170"/>
      <c r="S232" s="1170"/>
      <c r="T232" s="1170"/>
      <c r="U232" s="1170"/>
      <c r="V232" s="1170"/>
      <c r="W232" s="1170"/>
      <c r="X232" s="1170"/>
      <c r="Y232" s="1170"/>
      <c r="Z232" s="1170"/>
    </row>
    <row r="233" spans="1:26" ht="15.75" customHeight="1">
      <c r="A233" s="1169"/>
      <c r="B233" s="15" t="s">
        <v>21</v>
      </c>
      <c r="C233" s="16">
        <f t="shared" si="139"/>
        <v>251</v>
      </c>
      <c r="D233" s="17">
        <f>C233/C225</f>
        <v>0.20607553366174056</v>
      </c>
      <c r="E233" s="24">
        <v>138</v>
      </c>
      <c r="F233" s="19">
        <f>E233/E225</f>
        <v>0.22961730449251247</v>
      </c>
      <c r="G233" s="1171">
        <v>47</v>
      </c>
      <c r="H233" s="19">
        <f>G233/G225</f>
        <v>0.17938931297709923</v>
      </c>
      <c r="I233" s="24">
        <v>41</v>
      </c>
      <c r="J233" s="19">
        <f>I233/I225</f>
        <v>0.18222222222222223</v>
      </c>
      <c r="K233" s="1171">
        <v>7</v>
      </c>
      <c r="L233" s="19">
        <f>K233/K225</f>
        <v>0.17948717948717949</v>
      </c>
      <c r="M233" s="1176">
        <v>11</v>
      </c>
      <c r="N233" s="19">
        <f>M233/M225</f>
        <v>0.1864406779661017</v>
      </c>
      <c r="O233" s="24">
        <v>7</v>
      </c>
      <c r="P233" s="20">
        <f>O233/O225</f>
        <v>0.21875</v>
      </c>
      <c r="Q233" s="1170"/>
      <c r="R233" s="1170"/>
      <c r="S233" s="1170"/>
      <c r="T233" s="1170"/>
      <c r="U233" s="1170"/>
      <c r="V233" s="1170"/>
      <c r="W233" s="1170"/>
      <c r="X233" s="1170"/>
      <c r="Y233" s="1170"/>
      <c r="Z233" s="1170"/>
    </row>
    <row r="234" spans="1:26" ht="15.75" customHeight="1">
      <c r="A234" s="1169"/>
      <c r="B234" s="15" t="s">
        <v>22</v>
      </c>
      <c r="C234" s="16">
        <f t="shared" si="139"/>
        <v>750</v>
      </c>
      <c r="D234" s="17">
        <f>C234/C225</f>
        <v>0.61576354679802958</v>
      </c>
      <c r="E234" s="24">
        <v>369</v>
      </c>
      <c r="F234" s="19">
        <f>E234/E225</f>
        <v>0.6139767054908486</v>
      </c>
      <c r="G234" s="1176">
        <v>145</v>
      </c>
      <c r="H234" s="19">
        <f>G234/G225</f>
        <v>0.55343511450381677</v>
      </c>
      <c r="I234" s="24">
        <v>156</v>
      </c>
      <c r="J234" s="19">
        <f>I234/I225</f>
        <v>0.69333333333333336</v>
      </c>
      <c r="K234" s="1171">
        <v>29</v>
      </c>
      <c r="L234" s="19">
        <f>K234/K225</f>
        <v>0.74358974358974361</v>
      </c>
      <c r="M234" s="1176">
        <v>27</v>
      </c>
      <c r="N234" s="19">
        <f>M234/M225</f>
        <v>0.4576271186440678</v>
      </c>
      <c r="O234" s="24">
        <v>24</v>
      </c>
      <c r="P234" s="20">
        <f>O234/O225</f>
        <v>0.75</v>
      </c>
      <c r="Q234" s="1170"/>
      <c r="R234" s="1170"/>
      <c r="S234" s="1170"/>
      <c r="T234" s="1170"/>
      <c r="U234" s="1170"/>
      <c r="V234" s="1170"/>
      <c r="W234" s="1170"/>
      <c r="X234" s="1170"/>
      <c r="Y234" s="1170"/>
      <c r="Z234" s="1170"/>
    </row>
    <row r="235" spans="1:26" ht="15.75" customHeight="1">
      <c r="A235" s="1169"/>
      <c r="B235" s="15" t="s">
        <v>23</v>
      </c>
      <c r="C235" s="16">
        <f t="shared" si="139"/>
        <v>468</v>
      </c>
      <c r="D235" s="17">
        <f>C235/C225</f>
        <v>0.38423645320197042</v>
      </c>
      <c r="E235" s="24">
        <v>232</v>
      </c>
      <c r="F235" s="19">
        <f>E235/E225</f>
        <v>0.3860232945091514</v>
      </c>
      <c r="G235" s="1176">
        <v>117</v>
      </c>
      <c r="H235" s="19">
        <f>G235/G225</f>
        <v>0.44656488549618323</v>
      </c>
      <c r="I235" s="24">
        <v>69</v>
      </c>
      <c r="J235" s="19">
        <f>I235/I225</f>
        <v>0.30666666666666664</v>
      </c>
      <c r="K235" s="1171">
        <v>10</v>
      </c>
      <c r="L235" s="19">
        <f>K235/K225</f>
        <v>0.25641025641025639</v>
      </c>
      <c r="M235" s="1176">
        <v>32</v>
      </c>
      <c r="N235" s="19">
        <f>M235/M225</f>
        <v>0.5423728813559322</v>
      </c>
      <c r="O235" s="24">
        <v>8</v>
      </c>
      <c r="P235" s="20">
        <f>O235/O225</f>
        <v>0.25</v>
      </c>
      <c r="Q235" s="1170"/>
      <c r="R235" s="1170"/>
      <c r="S235" s="1170"/>
      <c r="T235" s="1170"/>
      <c r="U235" s="1170"/>
      <c r="V235" s="1170"/>
      <c r="W235" s="1170"/>
      <c r="X235" s="1170"/>
      <c r="Y235" s="1170"/>
      <c r="Z235" s="1170"/>
    </row>
    <row r="236" spans="1:26" ht="15.75" customHeight="1">
      <c r="A236" s="1169"/>
      <c r="B236" s="14" t="s">
        <v>24</v>
      </c>
      <c r="C236" s="10">
        <f t="shared" si="139"/>
        <v>33</v>
      </c>
      <c r="D236" s="11">
        <f t="shared" ref="D236:P236" si="141">SUM(D237:D239)</f>
        <v>1</v>
      </c>
      <c r="E236" s="22">
        <f t="shared" si="141"/>
        <v>13</v>
      </c>
      <c r="F236" s="23">
        <f t="shared" si="141"/>
        <v>1</v>
      </c>
      <c r="G236" s="22">
        <f t="shared" si="141"/>
        <v>12</v>
      </c>
      <c r="H236" s="23">
        <f t="shared" si="141"/>
        <v>0</v>
      </c>
      <c r="I236" s="22">
        <f t="shared" si="141"/>
        <v>7</v>
      </c>
      <c r="J236" s="23">
        <f t="shared" si="141"/>
        <v>0</v>
      </c>
      <c r="K236" s="22">
        <f t="shared" si="141"/>
        <v>0</v>
      </c>
      <c r="L236" s="23">
        <f t="shared" si="141"/>
        <v>0</v>
      </c>
      <c r="M236" s="22">
        <f t="shared" si="141"/>
        <v>1</v>
      </c>
      <c r="N236" s="23">
        <f t="shared" si="141"/>
        <v>0</v>
      </c>
      <c r="O236" s="22">
        <f t="shared" si="141"/>
        <v>0</v>
      </c>
      <c r="P236" s="12">
        <f t="shared" si="141"/>
        <v>0</v>
      </c>
      <c r="Q236" s="1170"/>
      <c r="R236" s="1170"/>
      <c r="S236" s="1170"/>
      <c r="T236" s="1170"/>
      <c r="U236" s="1170"/>
      <c r="V236" s="1170"/>
      <c r="W236" s="1170"/>
      <c r="X236" s="1170"/>
      <c r="Y236" s="1170"/>
      <c r="Z236" s="1170"/>
    </row>
    <row r="237" spans="1:26" ht="15.75" customHeight="1">
      <c r="A237" s="1169"/>
      <c r="B237" s="15" t="s">
        <v>25</v>
      </c>
      <c r="C237" s="16">
        <f t="shared" si="139"/>
        <v>0</v>
      </c>
      <c r="D237" s="17">
        <f>C237/C236</f>
        <v>0</v>
      </c>
      <c r="E237" s="24">
        <v>0</v>
      </c>
      <c r="F237" s="19">
        <f>E237/E236</f>
        <v>0</v>
      </c>
      <c r="G237" s="53">
        <v>0</v>
      </c>
      <c r="H237" s="25">
        <v>0</v>
      </c>
      <c r="I237" s="53">
        <v>0</v>
      </c>
      <c r="J237" s="25">
        <v>0</v>
      </c>
      <c r="K237" s="24">
        <v>0</v>
      </c>
      <c r="L237" s="25">
        <v>0</v>
      </c>
      <c r="M237" s="24">
        <v>0</v>
      </c>
      <c r="N237" s="25">
        <v>0</v>
      </c>
      <c r="O237" s="24">
        <v>0</v>
      </c>
      <c r="P237" s="26">
        <v>0</v>
      </c>
      <c r="Q237" s="1170"/>
      <c r="R237" s="1170"/>
      <c r="S237" s="1170"/>
      <c r="T237" s="1170"/>
      <c r="U237" s="1170"/>
      <c r="V237" s="1170"/>
      <c r="W237" s="1170"/>
      <c r="X237" s="1170"/>
      <c r="Y237" s="1170"/>
      <c r="Z237" s="1170"/>
    </row>
    <row r="238" spans="1:26" ht="15.75" customHeight="1">
      <c r="A238" s="1169"/>
      <c r="B238" s="15" t="s">
        <v>26</v>
      </c>
      <c r="C238" s="16">
        <f t="shared" si="139"/>
        <v>0</v>
      </c>
      <c r="D238" s="17">
        <f>C238/C236</f>
        <v>0</v>
      </c>
      <c r="E238" s="24">
        <v>0</v>
      </c>
      <c r="F238" s="19">
        <f>E238/E236</f>
        <v>0</v>
      </c>
      <c r="G238" s="1177">
        <v>0</v>
      </c>
      <c r="H238" s="19"/>
      <c r="I238" s="1177">
        <v>0</v>
      </c>
      <c r="J238" s="19">
        <v>0</v>
      </c>
      <c r="K238" s="24">
        <v>0</v>
      </c>
      <c r="L238" s="19" t="s">
        <v>27</v>
      </c>
      <c r="M238" s="24">
        <v>0</v>
      </c>
      <c r="N238" s="19">
        <v>0</v>
      </c>
      <c r="O238" s="24">
        <v>0</v>
      </c>
      <c r="P238" s="20">
        <v>0</v>
      </c>
      <c r="Q238" s="1170"/>
      <c r="R238" s="1170"/>
      <c r="S238" s="1170"/>
      <c r="T238" s="1170"/>
      <c r="U238" s="1170"/>
      <c r="V238" s="1170"/>
      <c r="W238" s="1170"/>
      <c r="X238" s="1170"/>
      <c r="Y238" s="1170"/>
      <c r="Z238" s="1170"/>
    </row>
    <row r="239" spans="1:26" ht="15.75" customHeight="1">
      <c r="A239" s="1169"/>
      <c r="B239" s="15" t="s">
        <v>28</v>
      </c>
      <c r="C239" s="16">
        <f t="shared" si="139"/>
        <v>33</v>
      </c>
      <c r="D239" s="17">
        <f>C239/C236</f>
        <v>1</v>
      </c>
      <c r="E239" s="52">
        <v>13</v>
      </c>
      <c r="F239" s="19">
        <f>E239/E236</f>
        <v>1</v>
      </c>
      <c r="G239" s="1177">
        <v>12</v>
      </c>
      <c r="H239" s="19"/>
      <c r="I239" s="1171">
        <v>7</v>
      </c>
      <c r="J239" s="19">
        <v>0</v>
      </c>
      <c r="K239" s="24"/>
      <c r="L239" s="19">
        <v>0</v>
      </c>
      <c r="M239" s="24">
        <v>1</v>
      </c>
      <c r="N239" s="19">
        <v>0</v>
      </c>
      <c r="O239" s="24">
        <v>0</v>
      </c>
      <c r="P239" s="20">
        <v>0</v>
      </c>
      <c r="Q239" s="1170"/>
      <c r="R239" s="1170"/>
      <c r="S239" s="1170"/>
      <c r="T239" s="1170"/>
      <c r="U239" s="1170"/>
      <c r="V239" s="1170"/>
      <c r="W239" s="1170"/>
      <c r="X239" s="1170"/>
      <c r="Y239" s="1170"/>
      <c r="Z239" s="1170"/>
    </row>
    <row r="240" spans="1:26" ht="15.75" customHeight="1">
      <c r="A240" s="1169"/>
      <c r="B240" s="14" t="s">
        <v>29</v>
      </c>
      <c r="C240" s="10">
        <f t="shared" si="139"/>
        <v>20</v>
      </c>
      <c r="D240" s="28">
        <f t="shared" ref="D240:P240" si="142">SUM(D241:D243)</f>
        <v>1.6638935108153077E-2</v>
      </c>
      <c r="E240" s="22">
        <f t="shared" si="142"/>
        <v>9</v>
      </c>
      <c r="F240" s="28">
        <f t="shared" si="142"/>
        <v>1.4586709886547811E-2</v>
      </c>
      <c r="G240" s="22">
        <f t="shared" si="142"/>
        <v>8</v>
      </c>
      <c r="H240" s="28">
        <f t="shared" si="142"/>
        <v>3.5398230088495575E-2</v>
      </c>
      <c r="I240" s="22">
        <f t="shared" si="142"/>
        <v>3</v>
      </c>
      <c r="J240" s="28">
        <f t="shared" si="142"/>
        <v>1.3043478260869565E-2</v>
      </c>
      <c r="K240" s="22">
        <f t="shared" si="142"/>
        <v>0</v>
      </c>
      <c r="L240" s="28">
        <f t="shared" si="142"/>
        <v>0</v>
      </c>
      <c r="M240" s="22">
        <f t="shared" si="142"/>
        <v>0</v>
      </c>
      <c r="N240" s="28">
        <f t="shared" si="142"/>
        <v>0</v>
      </c>
      <c r="O240" s="22">
        <f t="shared" si="142"/>
        <v>0</v>
      </c>
      <c r="P240" s="12">
        <f t="shared" si="142"/>
        <v>0</v>
      </c>
      <c r="Q240" s="1172"/>
      <c r="R240" s="1172"/>
      <c r="S240" s="1172"/>
      <c r="T240" s="1172"/>
      <c r="U240" s="1172"/>
      <c r="V240" s="1172"/>
      <c r="W240" s="1172"/>
      <c r="X240" s="1172"/>
      <c r="Y240" s="1172"/>
      <c r="Z240" s="1172"/>
    </row>
    <row r="241" spans="1:26" ht="15.75" customHeight="1">
      <c r="A241" s="1169"/>
      <c r="B241" s="30" t="s">
        <v>30</v>
      </c>
      <c r="C241" s="16">
        <f t="shared" si="139"/>
        <v>0</v>
      </c>
      <c r="D241" s="31">
        <f t="shared" ref="D241:D243" si="143">C241/$C$70</f>
        <v>0</v>
      </c>
      <c r="E241" s="24">
        <v>0</v>
      </c>
      <c r="F241" s="32">
        <f t="shared" ref="F241:F243" si="144">E241/$E$70</f>
        <v>0</v>
      </c>
      <c r="G241" s="24">
        <v>0</v>
      </c>
      <c r="H241" s="32"/>
      <c r="I241" s="18">
        <f>SUM(K241,M241,O241,Q241,S241,U241,W241,Y241)</f>
        <v>0</v>
      </c>
      <c r="J241" s="32">
        <f t="shared" ref="J241:J243" si="145">I241/$I$70</f>
        <v>0</v>
      </c>
      <c r="K241" s="24">
        <v>0</v>
      </c>
      <c r="L241" s="32">
        <f t="shared" ref="L241:L243" si="146">K241/$K$70</f>
        <v>0</v>
      </c>
      <c r="M241" s="24">
        <v>0</v>
      </c>
      <c r="N241" s="32">
        <f t="shared" ref="N241:N243" si="147">M241/$M$70</f>
        <v>0</v>
      </c>
      <c r="O241" s="24">
        <v>0</v>
      </c>
      <c r="P241" s="20">
        <f t="shared" ref="P241:P243" si="148">O241/$O$70</f>
        <v>0</v>
      </c>
      <c r="Q241" s="1170"/>
      <c r="R241" s="1170"/>
      <c r="S241" s="1170"/>
      <c r="T241" s="1170"/>
      <c r="U241" s="1170"/>
      <c r="V241" s="1170"/>
      <c r="W241" s="1170"/>
      <c r="X241" s="1170"/>
      <c r="Y241" s="1170"/>
      <c r="Z241" s="1170"/>
    </row>
    <row r="242" spans="1:26" ht="15.75" customHeight="1">
      <c r="A242" s="1169"/>
      <c r="B242" s="30" t="s">
        <v>31</v>
      </c>
      <c r="C242" s="16">
        <f t="shared" si="139"/>
        <v>1</v>
      </c>
      <c r="D242" s="31">
        <f t="shared" si="143"/>
        <v>8.3194675540765393E-4</v>
      </c>
      <c r="E242" s="52">
        <v>1</v>
      </c>
      <c r="F242" s="32">
        <f t="shared" si="144"/>
        <v>1.6207455429497568E-3</v>
      </c>
      <c r="G242" s="24">
        <v>0</v>
      </c>
      <c r="H242" s="32"/>
      <c r="I242" s="1171"/>
      <c r="J242" s="32">
        <f t="shared" si="145"/>
        <v>0</v>
      </c>
      <c r="K242" s="24">
        <v>0</v>
      </c>
      <c r="L242" s="32">
        <f t="shared" si="146"/>
        <v>0</v>
      </c>
      <c r="M242" s="24">
        <v>0</v>
      </c>
      <c r="N242" s="32">
        <f t="shared" si="147"/>
        <v>0</v>
      </c>
      <c r="O242" s="24"/>
      <c r="P242" s="20">
        <f t="shared" si="148"/>
        <v>0</v>
      </c>
      <c r="Q242" s="1170"/>
      <c r="R242" s="1170"/>
      <c r="S242" s="1170"/>
      <c r="T242" s="1170"/>
      <c r="U242" s="1170"/>
      <c r="V242" s="1170"/>
      <c r="W242" s="1170"/>
      <c r="X242" s="1170"/>
      <c r="Y242" s="1170"/>
      <c r="Z242" s="1170"/>
    </row>
    <row r="243" spans="1:26" ht="15.75" customHeight="1">
      <c r="A243" s="1169"/>
      <c r="B243" s="30" t="s">
        <v>32</v>
      </c>
      <c r="C243" s="16">
        <f t="shared" si="139"/>
        <v>19</v>
      </c>
      <c r="D243" s="31">
        <f t="shared" si="143"/>
        <v>1.5806988352745424E-2</v>
      </c>
      <c r="E243" s="52">
        <v>8</v>
      </c>
      <c r="F243" s="32">
        <f t="shared" si="144"/>
        <v>1.2965964343598054E-2</v>
      </c>
      <c r="G243" s="24">
        <v>8</v>
      </c>
      <c r="H243" s="32">
        <f>G243/$G$70</f>
        <v>3.5398230088495575E-2</v>
      </c>
      <c r="I243" s="1171">
        <v>3</v>
      </c>
      <c r="J243" s="32">
        <f t="shared" si="145"/>
        <v>1.3043478260869565E-2</v>
      </c>
      <c r="K243" s="24">
        <v>0</v>
      </c>
      <c r="L243" s="32">
        <f t="shared" si="146"/>
        <v>0</v>
      </c>
      <c r="M243" s="24"/>
      <c r="N243" s="32">
        <f t="shared" si="147"/>
        <v>0</v>
      </c>
      <c r="O243" s="24"/>
      <c r="P243" s="20">
        <f t="shared" si="148"/>
        <v>0</v>
      </c>
      <c r="Q243" s="1170"/>
      <c r="R243" s="1170"/>
      <c r="S243" s="1170"/>
      <c r="T243" s="1170"/>
      <c r="U243" s="1170"/>
      <c r="V243" s="1170"/>
      <c r="W243" s="1170"/>
      <c r="X243" s="1170"/>
      <c r="Y243" s="1170"/>
      <c r="Z243" s="1170"/>
    </row>
    <row r="244" spans="1:26" ht="15.75" customHeight="1">
      <c r="A244" s="1169"/>
      <c r="B244" s="27" t="s">
        <v>33</v>
      </c>
      <c r="C244" s="10">
        <f t="shared" si="139"/>
        <v>3</v>
      </c>
      <c r="D244" s="34"/>
      <c r="E244" s="22">
        <f t="shared" ref="E244:O244" si="149">SUM(E245:E246)</f>
        <v>2</v>
      </c>
      <c r="F244" s="28">
        <f t="shared" si="149"/>
        <v>0</v>
      </c>
      <c r="G244" s="22">
        <f t="shared" si="149"/>
        <v>0</v>
      </c>
      <c r="H244" s="28">
        <f t="shared" si="149"/>
        <v>0</v>
      </c>
      <c r="I244" s="22">
        <f t="shared" si="149"/>
        <v>1</v>
      </c>
      <c r="J244" s="28">
        <f t="shared" si="149"/>
        <v>0</v>
      </c>
      <c r="K244" s="22">
        <f t="shared" si="149"/>
        <v>0</v>
      </c>
      <c r="L244" s="28">
        <f t="shared" si="149"/>
        <v>0</v>
      </c>
      <c r="M244" s="22">
        <f t="shared" si="149"/>
        <v>0</v>
      </c>
      <c r="N244" s="28">
        <f t="shared" si="149"/>
        <v>0</v>
      </c>
      <c r="O244" s="22">
        <f t="shared" si="149"/>
        <v>0</v>
      </c>
      <c r="P244" s="35">
        <v>0</v>
      </c>
      <c r="Q244" s="2"/>
      <c r="R244" s="2"/>
      <c r="S244" s="2"/>
      <c r="T244" s="2"/>
      <c r="U244" s="2"/>
      <c r="V244" s="2"/>
      <c r="W244" s="2"/>
      <c r="X244" s="2"/>
      <c r="Y244" s="2"/>
      <c r="Z244" s="2"/>
    </row>
    <row r="245" spans="1:26" ht="15.75" customHeight="1">
      <c r="A245" s="1169"/>
      <c r="B245" s="30" t="s">
        <v>34</v>
      </c>
      <c r="C245" s="16">
        <f t="shared" si="139"/>
        <v>2</v>
      </c>
      <c r="D245" s="17">
        <v>0</v>
      </c>
      <c r="E245" s="36">
        <v>2</v>
      </c>
      <c r="F245" s="37"/>
      <c r="G245" s="36"/>
      <c r="H245" s="38"/>
      <c r="I245" s="36">
        <v>0</v>
      </c>
      <c r="J245" s="37"/>
      <c r="K245" s="36">
        <v>0</v>
      </c>
      <c r="L245" s="37"/>
      <c r="M245" s="36">
        <v>0</v>
      </c>
      <c r="N245" s="37"/>
      <c r="O245" s="36"/>
      <c r="P245" s="39"/>
      <c r="Q245" s="2"/>
      <c r="R245" s="2"/>
      <c r="S245" s="2"/>
      <c r="T245" s="2"/>
      <c r="U245" s="2"/>
      <c r="V245" s="2"/>
      <c r="W245" s="2"/>
      <c r="X245" s="2"/>
      <c r="Y245" s="2"/>
      <c r="Z245" s="2"/>
    </row>
    <row r="246" spans="1:26" ht="15.75" customHeight="1">
      <c r="A246" s="1169"/>
      <c r="B246" s="30" t="s">
        <v>35</v>
      </c>
      <c r="C246" s="16">
        <f t="shared" si="139"/>
        <v>1</v>
      </c>
      <c r="D246" s="17"/>
      <c r="E246" s="36"/>
      <c r="F246" s="37"/>
      <c r="G246" s="36">
        <v>0</v>
      </c>
      <c r="H246" s="38"/>
      <c r="I246" s="36">
        <v>1</v>
      </c>
      <c r="J246" s="37"/>
      <c r="K246" s="36"/>
      <c r="L246" s="37"/>
      <c r="M246" s="36">
        <v>0</v>
      </c>
      <c r="N246" s="37"/>
      <c r="O246" s="36"/>
      <c r="P246" s="39"/>
      <c r="Q246" s="2"/>
      <c r="R246" s="2"/>
      <c r="S246" s="2"/>
      <c r="T246" s="2"/>
      <c r="U246" s="2"/>
      <c r="V246" s="2"/>
      <c r="W246" s="2"/>
      <c r="X246" s="2"/>
      <c r="Y246" s="2"/>
      <c r="Z246" s="2"/>
    </row>
    <row r="247" spans="1:26" ht="15.75" customHeight="1">
      <c r="A247" s="1169"/>
      <c r="B247" s="14" t="s">
        <v>36</v>
      </c>
      <c r="C247" s="10">
        <f t="shared" si="139"/>
        <v>415</v>
      </c>
      <c r="D247" s="11">
        <f>C247/C224</f>
        <v>0.17599660729431721</v>
      </c>
      <c r="E247" s="22">
        <f>E248+E249</f>
        <v>334</v>
      </c>
      <c r="F247" s="28">
        <f>E247/C247</f>
        <v>0.80481927710843371</v>
      </c>
      <c r="G247" s="22">
        <f>G248+G249</f>
        <v>0</v>
      </c>
      <c r="H247" s="40">
        <f>G247/C247</f>
        <v>0</v>
      </c>
      <c r="I247" s="22">
        <f>I248+I249</f>
        <v>33</v>
      </c>
      <c r="J247" s="28">
        <f>I247/C247</f>
        <v>7.9518072289156624E-2</v>
      </c>
      <c r="K247" s="22">
        <f>K248+K249</f>
        <v>34</v>
      </c>
      <c r="L247" s="28">
        <f>K247/E247</f>
        <v>0.10179640718562874</v>
      </c>
      <c r="M247" s="22">
        <f>M248+M249</f>
        <v>4</v>
      </c>
      <c r="N247" s="28">
        <f>M247/C247</f>
        <v>9.6385542168674707E-3</v>
      </c>
      <c r="O247" s="22">
        <f>O248+O249</f>
        <v>10</v>
      </c>
      <c r="P247" s="29">
        <f>O247/C247</f>
        <v>2.4096385542168676E-2</v>
      </c>
      <c r="Q247" s="2"/>
      <c r="R247" s="2"/>
      <c r="S247" s="2"/>
      <c r="T247" s="2"/>
      <c r="U247" s="2"/>
      <c r="V247" s="2"/>
      <c r="W247" s="2"/>
      <c r="X247" s="2"/>
      <c r="Y247" s="2"/>
      <c r="Z247" s="2"/>
    </row>
    <row r="248" spans="1:26" ht="15.75" customHeight="1">
      <c r="A248" s="1169"/>
      <c r="B248" s="15" t="s">
        <v>14</v>
      </c>
      <c r="C248" s="16">
        <f t="shared" si="139"/>
        <v>136</v>
      </c>
      <c r="D248" s="17">
        <f>C248/C247</f>
        <v>0.32771084337349399</v>
      </c>
      <c r="E248" s="24">
        <v>105</v>
      </c>
      <c r="F248" s="19">
        <f>E248/E247</f>
        <v>0.31437125748502992</v>
      </c>
      <c r="G248" s="24">
        <v>0</v>
      </c>
      <c r="H248" s="25">
        <v>0</v>
      </c>
      <c r="I248" s="18">
        <v>10</v>
      </c>
      <c r="J248" s="19">
        <f>I248/I247</f>
        <v>0.30303030303030304</v>
      </c>
      <c r="K248" s="18">
        <v>14</v>
      </c>
      <c r="L248" s="19">
        <f>K248/K247</f>
        <v>0.41176470588235292</v>
      </c>
      <c r="M248" s="24">
        <v>1</v>
      </c>
      <c r="N248" s="19">
        <f>M248/M247</f>
        <v>0.25</v>
      </c>
      <c r="O248" s="24">
        <v>6</v>
      </c>
      <c r="P248" s="26">
        <v>0</v>
      </c>
      <c r="Q248" s="2"/>
      <c r="R248" s="2"/>
      <c r="S248" s="2"/>
      <c r="T248" s="2"/>
      <c r="U248" s="2"/>
      <c r="V248" s="2"/>
      <c r="W248" s="2"/>
      <c r="X248" s="2"/>
      <c r="Y248" s="2"/>
      <c r="Z248" s="2"/>
    </row>
    <row r="249" spans="1:26" ht="15.75" customHeight="1">
      <c r="A249" s="1169"/>
      <c r="B249" s="15" t="s">
        <v>15</v>
      </c>
      <c r="C249" s="16">
        <f t="shared" si="139"/>
        <v>279</v>
      </c>
      <c r="D249" s="17">
        <f>C249/C247</f>
        <v>0.67228915662650601</v>
      </c>
      <c r="E249" s="24">
        <v>229</v>
      </c>
      <c r="F249" s="19">
        <f>E249/E247</f>
        <v>0.68562874251497008</v>
      </c>
      <c r="G249" s="24">
        <v>0</v>
      </c>
      <c r="H249" s="25">
        <v>0</v>
      </c>
      <c r="I249" s="1171">
        <v>23</v>
      </c>
      <c r="J249" s="19">
        <f>I249/I247</f>
        <v>0.69696969696969702</v>
      </c>
      <c r="K249" s="1171">
        <v>20</v>
      </c>
      <c r="L249" s="19">
        <f>K249/K247</f>
        <v>0.58823529411764708</v>
      </c>
      <c r="M249" s="24">
        <v>3</v>
      </c>
      <c r="N249" s="19">
        <f>M249/M247</f>
        <v>0.75</v>
      </c>
      <c r="O249" s="24">
        <v>4</v>
      </c>
      <c r="P249" s="26">
        <v>0</v>
      </c>
      <c r="Q249" s="2"/>
      <c r="R249" s="2"/>
      <c r="S249" s="2"/>
      <c r="T249" s="2"/>
      <c r="U249" s="2"/>
      <c r="V249" s="2"/>
      <c r="W249" s="2"/>
      <c r="X249" s="2"/>
      <c r="Y249" s="2"/>
      <c r="Z249" s="2"/>
    </row>
    <row r="250" spans="1:26" ht="15.75" customHeight="1">
      <c r="A250" s="1169"/>
      <c r="B250" s="14" t="s">
        <v>37</v>
      </c>
      <c r="C250" s="10">
        <f t="shared" si="139"/>
        <v>725</v>
      </c>
      <c r="D250" s="11">
        <f>C250/C224</f>
        <v>0.30746395250212044</v>
      </c>
      <c r="E250" s="22">
        <f>E251+E252</f>
        <v>45</v>
      </c>
      <c r="F250" s="23">
        <f>E250/C250</f>
        <v>6.2068965517241378E-2</v>
      </c>
      <c r="G250" s="22">
        <f>G251+G252</f>
        <v>680</v>
      </c>
      <c r="H250" s="23">
        <f>G250/C250</f>
        <v>0.93793103448275861</v>
      </c>
      <c r="I250" s="22">
        <f>I251+I252</f>
        <v>0</v>
      </c>
      <c r="J250" s="40">
        <v>0</v>
      </c>
      <c r="K250" s="22">
        <f>K251+K252</f>
        <v>0</v>
      </c>
      <c r="L250" s="23">
        <f>K250/C250</f>
        <v>0</v>
      </c>
      <c r="M250" s="22">
        <f>M251+M252</f>
        <v>0</v>
      </c>
      <c r="N250" s="40">
        <v>0</v>
      </c>
      <c r="O250" s="22">
        <f>O251+O252</f>
        <v>0</v>
      </c>
      <c r="P250" s="41">
        <v>0</v>
      </c>
      <c r="Q250" s="2"/>
      <c r="R250" s="2"/>
      <c r="S250" s="2"/>
      <c r="T250" s="2"/>
      <c r="U250" s="2"/>
      <c r="V250" s="2"/>
      <c r="W250" s="2"/>
      <c r="X250" s="2"/>
      <c r="Y250" s="2"/>
      <c r="Z250" s="2"/>
    </row>
    <row r="251" spans="1:26" ht="15.75" customHeight="1">
      <c r="A251" s="1169"/>
      <c r="B251" s="15" t="s">
        <v>14</v>
      </c>
      <c r="C251" s="16">
        <f t="shared" si="139"/>
        <v>301</v>
      </c>
      <c r="D251" s="17">
        <f>C251/C250</f>
        <v>0.41517241379310343</v>
      </c>
      <c r="E251" s="43">
        <v>6</v>
      </c>
      <c r="F251" s="42">
        <f>E251/E250</f>
        <v>0.13333333333333333</v>
      </c>
      <c r="G251" s="43">
        <v>295</v>
      </c>
      <c r="H251" s="42">
        <f>G251/G250</f>
        <v>0.43382352941176472</v>
      </c>
      <c r="I251" s="43">
        <v>0</v>
      </c>
      <c r="J251" s="44">
        <v>0</v>
      </c>
      <c r="K251" s="43">
        <v>0</v>
      </c>
      <c r="L251" s="44">
        <v>0</v>
      </c>
      <c r="M251" s="24">
        <v>0</v>
      </c>
      <c r="N251" s="44">
        <v>0</v>
      </c>
      <c r="O251" s="43">
        <v>0</v>
      </c>
      <c r="P251" s="26">
        <v>0</v>
      </c>
      <c r="Q251" s="2"/>
      <c r="R251" s="2"/>
      <c r="S251" s="2"/>
      <c r="T251" s="2"/>
      <c r="U251" s="2"/>
      <c r="V251" s="2"/>
      <c r="W251" s="2"/>
      <c r="X251" s="2"/>
      <c r="Y251" s="2"/>
      <c r="Z251" s="2"/>
    </row>
    <row r="252" spans="1:26" ht="15.75" customHeight="1">
      <c r="A252" s="1173"/>
      <c r="B252" s="45" t="s">
        <v>15</v>
      </c>
      <c r="C252" s="46">
        <f t="shared" si="139"/>
        <v>424</v>
      </c>
      <c r="D252" s="47">
        <f>C252/C250</f>
        <v>0.58482758620689657</v>
      </c>
      <c r="E252" s="48">
        <v>39</v>
      </c>
      <c r="F252" s="49">
        <f>E252/E250</f>
        <v>0.8666666666666667</v>
      </c>
      <c r="G252" s="48">
        <v>385</v>
      </c>
      <c r="H252" s="49">
        <f>G252/G250</f>
        <v>0.56617647058823528</v>
      </c>
      <c r="I252" s="48">
        <v>0</v>
      </c>
      <c r="J252" s="50">
        <v>0</v>
      </c>
      <c r="K252" s="48">
        <v>0</v>
      </c>
      <c r="L252" s="50">
        <v>0</v>
      </c>
      <c r="M252" s="54">
        <v>0</v>
      </c>
      <c r="N252" s="50">
        <v>0</v>
      </c>
      <c r="O252" s="48">
        <v>0</v>
      </c>
      <c r="P252" s="51">
        <v>0</v>
      </c>
      <c r="Q252" s="2"/>
      <c r="R252" s="2"/>
      <c r="S252" s="2"/>
      <c r="T252" s="2"/>
      <c r="U252" s="2"/>
      <c r="V252" s="2"/>
      <c r="W252" s="2"/>
      <c r="X252" s="2"/>
      <c r="Y252" s="2"/>
      <c r="Z252" s="2"/>
    </row>
    <row r="253" spans="1:26" ht="15.75" customHeight="1">
      <c r="A253" s="1160"/>
      <c r="B253" s="1161"/>
      <c r="C253" s="1162"/>
      <c r="D253" s="1163"/>
      <c r="E253" s="1164"/>
      <c r="F253" s="1165"/>
      <c r="G253" s="1164"/>
      <c r="H253" s="1165"/>
      <c r="I253" s="1164"/>
      <c r="J253" s="1166"/>
      <c r="K253" s="1164"/>
      <c r="L253" s="1166"/>
      <c r="M253" s="1178"/>
      <c r="N253" s="1166"/>
      <c r="O253" s="1164"/>
      <c r="P253" s="1167"/>
      <c r="Q253" s="2"/>
      <c r="R253" s="2"/>
      <c r="S253" s="2"/>
      <c r="T253" s="2"/>
      <c r="U253" s="2"/>
      <c r="V253" s="2"/>
      <c r="W253" s="2"/>
      <c r="X253" s="2"/>
      <c r="Y253" s="2"/>
      <c r="Z253" s="2"/>
    </row>
    <row r="254" spans="1:26" ht="15.75" customHeight="1">
      <c r="A254" s="1156" t="s">
        <v>11</v>
      </c>
      <c r="B254" s="1157"/>
      <c r="C254" s="1158">
        <f>C256-C225</f>
        <v>14</v>
      </c>
      <c r="D254" s="1159">
        <f>C254/C225</f>
        <v>1.1494252873563218E-2</v>
      </c>
      <c r="E254" s="1158">
        <f>E256-E225</f>
        <v>7</v>
      </c>
      <c r="F254" s="1159">
        <f>E254/E225</f>
        <v>1.1647254575707155E-2</v>
      </c>
      <c r="G254" s="1158">
        <f>G256-G225</f>
        <v>7</v>
      </c>
      <c r="H254" s="1159">
        <f>G254/G225</f>
        <v>2.6717557251908396E-2</v>
      </c>
      <c r="I254" s="1158">
        <f>I256-I225</f>
        <v>0</v>
      </c>
      <c r="J254" s="1159">
        <f>I254/I225</f>
        <v>0</v>
      </c>
      <c r="K254" s="1158">
        <f>K256-K225</f>
        <v>0</v>
      </c>
      <c r="L254" s="1159">
        <f>K254/K225</f>
        <v>0</v>
      </c>
      <c r="M254" s="1158">
        <f>M256-M225</f>
        <v>0</v>
      </c>
      <c r="N254" s="1159">
        <f>M254/M225</f>
        <v>0</v>
      </c>
      <c r="O254" s="1158">
        <f>O256-O225</f>
        <v>0</v>
      </c>
      <c r="P254" s="1174">
        <f>O254/O225</f>
        <v>0</v>
      </c>
      <c r="Q254" s="2"/>
      <c r="R254" s="2"/>
      <c r="S254" s="2"/>
      <c r="T254" s="2"/>
      <c r="U254" s="2"/>
      <c r="V254" s="2"/>
      <c r="W254" s="2"/>
      <c r="X254" s="2"/>
      <c r="Y254" s="2"/>
      <c r="Z254" s="2"/>
    </row>
    <row r="255" spans="1:26" ht="15.75" customHeight="1">
      <c r="A255" s="1168">
        <v>45901</v>
      </c>
      <c r="B255" s="1179" t="s">
        <v>12</v>
      </c>
      <c r="C255" s="71">
        <f t="shared" ref="C255:D255" si="150">SUM(E255,G255,I255,K255,M255,O255)</f>
        <v>2372</v>
      </c>
      <c r="D255" s="72">
        <f t="shared" si="150"/>
        <v>1</v>
      </c>
      <c r="E255" s="71">
        <f>SUM(E256,E278,E281)</f>
        <v>985</v>
      </c>
      <c r="F255" s="72">
        <f t="shared" ref="F255:F256" si="151">E255/C255</f>
        <v>0.41526138279932545</v>
      </c>
      <c r="G255" s="71">
        <f>SUM(G256,G278,G281)</f>
        <v>949</v>
      </c>
      <c r="H255" s="72">
        <f t="shared" ref="H255:H256" si="152">G255/C255</f>
        <v>0.40008431703204045</v>
      </c>
      <c r="I255" s="71">
        <f>SUM(I256,I278,I281)</f>
        <v>259</v>
      </c>
      <c r="J255" s="72">
        <f t="shared" ref="J255:J256" si="153">I255/C255</f>
        <v>0.10919055649241147</v>
      </c>
      <c r="K255" s="71">
        <f>SUM(K256,K278,K281)</f>
        <v>74</v>
      </c>
      <c r="L255" s="72">
        <f t="shared" ref="L255:L256" si="154">K255/C255</f>
        <v>3.1197301854974706E-2</v>
      </c>
      <c r="M255" s="71">
        <f>SUM(M256,M278,M281)</f>
        <v>63</v>
      </c>
      <c r="N255" s="72">
        <f t="shared" ref="N255:N256" si="155">M255/C255</f>
        <v>2.6559865092748734E-2</v>
      </c>
      <c r="O255" s="71">
        <f>SUM(O256,O278,O281)</f>
        <v>42</v>
      </c>
      <c r="P255" s="1175">
        <f t="shared" ref="P255:P256" si="156">O255/C255</f>
        <v>1.7706576728499158E-2</v>
      </c>
      <c r="Q255" s="2"/>
      <c r="R255" s="2"/>
      <c r="S255" s="2"/>
      <c r="T255" s="2"/>
      <c r="U255" s="2"/>
      <c r="V255" s="2"/>
      <c r="W255" s="2"/>
      <c r="X255" s="2"/>
      <c r="Y255" s="2"/>
      <c r="Z255" s="2"/>
    </row>
    <row r="256" spans="1:26" ht="15.75" customHeight="1">
      <c r="A256" s="1169"/>
      <c r="B256" s="14" t="s">
        <v>13</v>
      </c>
      <c r="C256" s="10">
        <f t="shared" ref="C256:C283" si="157">SUM(E256,G256,I256,K256,M256,O256)</f>
        <v>1232</v>
      </c>
      <c r="D256" s="11">
        <f t="shared" ref="D256:D257" si="158">C256/C255</f>
        <v>0.51939291736930859</v>
      </c>
      <c r="E256" s="10">
        <f>E257+E258</f>
        <v>608</v>
      </c>
      <c r="F256" s="11">
        <f t="shared" si="151"/>
        <v>0.4935064935064935</v>
      </c>
      <c r="G256" s="10">
        <f>G257+G258</f>
        <v>269</v>
      </c>
      <c r="H256" s="11">
        <f t="shared" si="152"/>
        <v>0.21834415584415584</v>
      </c>
      <c r="I256" s="10">
        <f>I257+I258</f>
        <v>225</v>
      </c>
      <c r="J256" s="11">
        <f t="shared" si="153"/>
        <v>0.18262987012987014</v>
      </c>
      <c r="K256" s="10">
        <f>K257+K258</f>
        <v>39</v>
      </c>
      <c r="L256" s="11">
        <f t="shared" si="154"/>
        <v>3.1655844155844153E-2</v>
      </c>
      <c r="M256" s="10">
        <f>M257+M258</f>
        <v>59</v>
      </c>
      <c r="N256" s="11">
        <f t="shared" si="155"/>
        <v>4.7889610389610392E-2</v>
      </c>
      <c r="O256" s="10">
        <f>O257+O258</f>
        <v>32</v>
      </c>
      <c r="P256" s="12">
        <f t="shared" si="156"/>
        <v>2.5974025974025976E-2</v>
      </c>
      <c r="Q256" s="1170"/>
      <c r="R256" s="1170"/>
      <c r="S256" s="1170"/>
      <c r="T256" s="1170"/>
      <c r="U256" s="1170"/>
      <c r="V256" s="1170"/>
      <c r="W256" s="1170"/>
      <c r="X256" s="1170"/>
      <c r="Y256" s="1170"/>
      <c r="Z256" s="1170"/>
    </row>
    <row r="257" spans="1:26" ht="15.75" customHeight="1">
      <c r="A257" s="1169"/>
      <c r="B257" s="15" t="s">
        <v>14</v>
      </c>
      <c r="C257" s="16">
        <f t="shared" si="157"/>
        <v>286</v>
      </c>
      <c r="D257" s="17">
        <f t="shared" si="158"/>
        <v>0.23214285714285715</v>
      </c>
      <c r="E257" s="24">
        <v>125</v>
      </c>
      <c r="F257" s="19">
        <f>E257/E256</f>
        <v>0.20559210526315788</v>
      </c>
      <c r="G257" s="18">
        <v>48</v>
      </c>
      <c r="H257" s="19">
        <f>G257/G256</f>
        <v>0.17843866171003717</v>
      </c>
      <c r="I257" s="24">
        <v>62</v>
      </c>
      <c r="J257" s="19">
        <f>I257/I256</f>
        <v>0.27555555555555555</v>
      </c>
      <c r="K257" s="18">
        <v>17</v>
      </c>
      <c r="L257" s="19">
        <f>K257/K256</f>
        <v>0.4358974358974359</v>
      </c>
      <c r="M257" s="52">
        <v>17</v>
      </c>
      <c r="N257" s="19">
        <f>M257/M256</f>
        <v>0.28813559322033899</v>
      </c>
      <c r="O257" s="24">
        <v>17</v>
      </c>
      <c r="P257" s="20">
        <f>O257/O256</f>
        <v>0.53125</v>
      </c>
      <c r="Q257" s="1170"/>
      <c r="R257" s="1170"/>
      <c r="S257" s="1170"/>
      <c r="T257" s="1170"/>
      <c r="U257" s="1170"/>
      <c r="V257" s="1170"/>
      <c r="W257" s="1170"/>
      <c r="X257" s="1170"/>
      <c r="Y257" s="1170"/>
      <c r="Z257" s="1170"/>
    </row>
    <row r="258" spans="1:26" ht="15.75" customHeight="1">
      <c r="A258" s="1169"/>
      <c r="B258" s="15" t="s">
        <v>15</v>
      </c>
      <c r="C258" s="16">
        <f t="shared" si="157"/>
        <v>946</v>
      </c>
      <c r="D258" s="17">
        <f>C258/C256</f>
        <v>0.7678571428571429</v>
      </c>
      <c r="E258" s="24">
        <v>483</v>
      </c>
      <c r="F258" s="19">
        <f>E258/E256</f>
        <v>0.79440789473684215</v>
      </c>
      <c r="G258" s="1171">
        <v>221</v>
      </c>
      <c r="H258" s="19">
        <f>G258/G256</f>
        <v>0.82156133828996281</v>
      </c>
      <c r="I258" s="24">
        <v>163</v>
      </c>
      <c r="J258" s="19">
        <f>I258/I256</f>
        <v>0.72444444444444445</v>
      </c>
      <c r="K258" s="1171">
        <v>22</v>
      </c>
      <c r="L258" s="19">
        <f>K258/K256</f>
        <v>0.5641025641025641</v>
      </c>
      <c r="M258" s="1176">
        <v>42</v>
      </c>
      <c r="N258" s="19">
        <f>M258/M256</f>
        <v>0.71186440677966101</v>
      </c>
      <c r="O258" s="24">
        <v>15</v>
      </c>
      <c r="P258" s="20">
        <f>O258/O256</f>
        <v>0.46875</v>
      </c>
      <c r="Q258" s="1170"/>
      <c r="R258" s="1170"/>
      <c r="S258" s="1170"/>
      <c r="T258" s="1170"/>
      <c r="U258" s="1170"/>
      <c r="V258" s="1170"/>
      <c r="W258" s="1170"/>
      <c r="X258" s="1170"/>
      <c r="Y258" s="1170"/>
      <c r="Z258" s="1170"/>
    </row>
    <row r="259" spans="1:26" ht="15.75" customHeight="1">
      <c r="A259" s="1169"/>
      <c r="B259" s="15" t="s">
        <v>16</v>
      </c>
      <c r="C259" s="16">
        <f t="shared" si="157"/>
        <v>1115</v>
      </c>
      <c r="D259" s="17">
        <f>C259/C256</f>
        <v>0.90503246753246758</v>
      </c>
      <c r="E259" s="24">
        <v>528</v>
      </c>
      <c r="F259" s="19">
        <f>E259/E256</f>
        <v>0.86842105263157898</v>
      </c>
      <c r="G259" s="1171">
        <v>258</v>
      </c>
      <c r="H259" s="19">
        <f>G259/G256</f>
        <v>0.95910780669144979</v>
      </c>
      <c r="I259" s="24">
        <v>210</v>
      </c>
      <c r="J259" s="19">
        <f>I259/I256</f>
        <v>0.93333333333333335</v>
      </c>
      <c r="K259" s="1171">
        <v>35</v>
      </c>
      <c r="L259" s="19">
        <f>K259/K256</f>
        <v>0.89743589743589747</v>
      </c>
      <c r="M259" s="1176">
        <v>53</v>
      </c>
      <c r="N259" s="19">
        <f>M259/M256</f>
        <v>0.89830508474576276</v>
      </c>
      <c r="O259" s="24">
        <v>31</v>
      </c>
      <c r="P259" s="20">
        <f>O259/O256</f>
        <v>0.96875</v>
      </c>
      <c r="Q259" s="1170"/>
      <c r="R259" s="1170"/>
      <c r="S259" s="1170"/>
      <c r="T259" s="1170"/>
      <c r="U259" s="1170"/>
      <c r="V259" s="1170"/>
      <c r="W259" s="1170"/>
      <c r="X259" s="1170"/>
      <c r="Y259" s="1170"/>
      <c r="Z259" s="1170"/>
    </row>
    <row r="260" spans="1:26" ht="15.75" customHeight="1">
      <c r="A260" s="1169"/>
      <c r="B260" s="15" t="s">
        <v>17</v>
      </c>
      <c r="C260" s="16">
        <f t="shared" si="157"/>
        <v>117</v>
      </c>
      <c r="D260" s="17">
        <f>C260/C256</f>
        <v>9.4967532467532464E-2</v>
      </c>
      <c r="E260" s="24">
        <v>80</v>
      </c>
      <c r="F260" s="19">
        <f>E260/E256</f>
        <v>0.13157894736842105</v>
      </c>
      <c r="G260" s="1171">
        <v>11</v>
      </c>
      <c r="H260" s="19">
        <f>G260/G256</f>
        <v>4.0892193308550186E-2</v>
      </c>
      <c r="I260" s="24">
        <v>15</v>
      </c>
      <c r="J260" s="19">
        <f>I260/I256</f>
        <v>6.6666666666666666E-2</v>
      </c>
      <c r="K260" s="1171">
        <v>4</v>
      </c>
      <c r="L260" s="19">
        <f>K260/K256</f>
        <v>0.10256410256410256</v>
      </c>
      <c r="M260" s="1176">
        <v>6</v>
      </c>
      <c r="N260" s="19">
        <f>M260/M256</f>
        <v>0.10169491525423729</v>
      </c>
      <c r="O260" s="24">
        <v>1</v>
      </c>
      <c r="P260" s="20">
        <f>O260/O256</f>
        <v>3.125E-2</v>
      </c>
      <c r="Q260" s="1170"/>
      <c r="R260" s="1170"/>
      <c r="S260" s="1170"/>
      <c r="T260" s="1170"/>
      <c r="U260" s="1170"/>
      <c r="V260" s="1170"/>
      <c r="W260" s="1170"/>
      <c r="X260" s="1170"/>
      <c r="Y260" s="1170"/>
      <c r="Z260" s="1170"/>
    </row>
    <row r="261" spans="1:26" ht="15.75" customHeight="1">
      <c r="A261" s="1169"/>
      <c r="B261" s="15" t="s">
        <v>18</v>
      </c>
      <c r="C261" s="16">
        <f t="shared" si="157"/>
        <v>254</v>
      </c>
      <c r="D261" s="17">
        <f>C261/C256</f>
        <v>0.20616883116883117</v>
      </c>
      <c r="E261" s="24">
        <v>123</v>
      </c>
      <c r="F261" s="19">
        <f>E261/E256</f>
        <v>0.20230263157894737</v>
      </c>
      <c r="G261" s="1171">
        <v>55</v>
      </c>
      <c r="H261" s="19">
        <f>G261/G256</f>
        <v>0.20446096654275092</v>
      </c>
      <c r="I261" s="24">
        <v>44</v>
      </c>
      <c r="J261" s="19">
        <f>I261/I256</f>
        <v>0.19555555555555557</v>
      </c>
      <c r="K261" s="1171">
        <v>9</v>
      </c>
      <c r="L261" s="19">
        <f>K261/K256</f>
        <v>0.23076923076923078</v>
      </c>
      <c r="M261" s="1176">
        <v>16</v>
      </c>
      <c r="N261" s="19">
        <f>M261/M256</f>
        <v>0.2711864406779661</v>
      </c>
      <c r="O261" s="24">
        <v>7</v>
      </c>
      <c r="P261" s="20">
        <f>O261/O256</f>
        <v>0.21875</v>
      </c>
      <c r="Q261" s="1170"/>
      <c r="R261" s="1170"/>
      <c r="S261" s="1170"/>
      <c r="T261" s="1170"/>
      <c r="U261" s="1170"/>
      <c r="V261" s="1170"/>
      <c r="W261" s="1170"/>
      <c r="X261" s="1170"/>
      <c r="Y261" s="1170"/>
      <c r="Z261" s="1170"/>
    </row>
    <row r="262" spans="1:26" ht="15.75" customHeight="1">
      <c r="A262" s="1169"/>
      <c r="B262" s="15" t="s">
        <v>19</v>
      </c>
      <c r="C262" s="16">
        <f t="shared" si="157"/>
        <v>39</v>
      </c>
      <c r="D262" s="17">
        <f>C262/C261</f>
        <v>0.15354330708661418</v>
      </c>
      <c r="E262" s="24">
        <v>16</v>
      </c>
      <c r="F262" s="19">
        <f>E262/E261</f>
        <v>0.13008130081300814</v>
      </c>
      <c r="G262" s="1171">
        <v>8</v>
      </c>
      <c r="H262" s="19">
        <f>G262/G261</f>
        <v>0.14545454545454545</v>
      </c>
      <c r="I262" s="24">
        <v>6</v>
      </c>
      <c r="J262" s="19">
        <f>I262/I261</f>
        <v>0.13636363636363635</v>
      </c>
      <c r="K262" s="1171">
        <v>3</v>
      </c>
      <c r="L262" s="19">
        <f>K262/K261</f>
        <v>0.33333333333333331</v>
      </c>
      <c r="M262" s="1176">
        <v>4</v>
      </c>
      <c r="N262" s="19">
        <f>M262/M261</f>
        <v>0.25</v>
      </c>
      <c r="O262" s="24">
        <v>2</v>
      </c>
      <c r="P262" s="20">
        <f>O262/O261</f>
        <v>0.2857142857142857</v>
      </c>
      <c r="Q262" s="1170"/>
      <c r="R262" s="1170"/>
      <c r="S262" s="1170"/>
      <c r="T262" s="1170"/>
      <c r="U262" s="1170"/>
      <c r="V262" s="1170"/>
      <c r="W262" s="1170"/>
      <c r="X262" s="1170"/>
      <c r="Y262" s="1170"/>
      <c r="Z262" s="1170"/>
    </row>
    <row r="263" spans="1:26" ht="15.75" customHeight="1">
      <c r="A263" s="1169"/>
      <c r="B263" s="15" t="s">
        <v>20</v>
      </c>
      <c r="C263" s="16">
        <f t="shared" si="157"/>
        <v>983</v>
      </c>
      <c r="D263" s="17">
        <f>C263/C256</f>
        <v>0.79788961038961037</v>
      </c>
      <c r="E263" s="24">
        <v>471</v>
      </c>
      <c r="F263" s="19">
        <f>E263/E256</f>
        <v>0.77467105263157898</v>
      </c>
      <c r="G263" s="1171">
        <v>222</v>
      </c>
      <c r="H263" s="19">
        <f>G263/G256</f>
        <v>0.82527881040892193</v>
      </c>
      <c r="I263" s="24">
        <v>185</v>
      </c>
      <c r="J263" s="19">
        <f>I263/I256</f>
        <v>0.82222222222222219</v>
      </c>
      <c r="K263" s="1171">
        <v>32</v>
      </c>
      <c r="L263" s="19">
        <f>K263/K256</f>
        <v>0.82051282051282048</v>
      </c>
      <c r="M263" s="1176">
        <v>48</v>
      </c>
      <c r="N263" s="19">
        <f>M263/M256</f>
        <v>0.81355932203389836</v>
      </c>
      <c r="O263" s="24">
        <v>25</v>
      </c>
      <c r="P263" s="20">
        <f>O263/O256</f>
        <v>0.78125</v>
      </c>
      <c r="Q263" s="1170"/>
      <c r="R263" s="1170"/>
      <c r="S263" s="1170"/>
      <c r="T263" s="1170"/>
      <c r="U263" s="1170"/>
      <c r="V263" s="1170"/>
      <c r="W263" s="1170"/>
      <c r="X263" s="1170"/>
      <c r="Y263" s="1170"/>
      <c r="Z263" s="1170"/>
    </row>
    <row r="264" spans="1:26" ht="15.75" customHeight="1">
      <c r="A264" s="1169"/>
      <c r="B264" s="15" t="s">
        <v>21</v>
      </c>
      <c r="C264" s="16">
        <f t="shared" si="157"/>
        <v>249</v>
      </c>
      <c r="D264" s="17">
        <f>C264/C256</f>
        <v>0.2021103896103896</v>
      </c>
      <c r="E264" s="24">
        <v>137</v>
      </c>
      <c r="F264" s="19">
        <f>E264/E256</f>
        <v>0.22532894736842105</v>
      </c>
      <c r="G264" s="1171">
        <v>47</v>
      </c>
      <c r="H264" s="19">
        <f>G264/G256</f>
        <v>0.17472118959107807</v>
      </c>
      <c r="I264" s="24">
        <v>40</v>
      </c>
      <c r="J264" s="19">
        <f>I264/I256</f>
        <v>0.17777777777777778</v>
      </c>
      <c r="K264" s="1171">
        <v>7</v>
      </c>
      <c r="L264" s="19">
        <f>K264/K256</f>
        <v>0.17948717948717949</v>
      </c>
      <c r="M264" s="1176">
        <v>11</v>
      </c>
      <c r="N264" s="19">
        <f>M264/M256</f>
        <v>0.1864406779661017</v>
      </c>
      <c r="O264" s="24">
        <v>7</v>
      </c>
      <c r="P264" s="20">
        <f>O264/O256</f>
        <v>0.21875</v>
      </c>
      <c r="Q264" s="1170"/>
      <c r="R264" s="1170"/>
      <c r="S264" s="1170"/>
      <c r="T264" s="1170"/>
      <c r="U264" s="1170"/>
      <c r="V264" s="1170"/>
      <c r="W264" s="1170"/>
      <c r="X264" s="1170"/>
      <c r="Y264" s="1170"/>
      <c r="Z264" s="1170"/>
    </row>
    <row r="265" spans="1:26" ht="15.75" customHeight="1">
      <c r="A265" s="1169"/>
      <c r="B265" s="15" t="s">
        <v>22</v>
      </c>
      <c r="C265" s="16">
        <f t="shared" si="157"/>
        <v>763</v>
      </c>
      <c r="D265" s="17">
        <f>C265/C256</f>
        <v>0.61931818181818177</v>
      </c>
      <c r="E265" s="24">
        <v>378</v>
      </c>
      <c r="F265" s="19">
        <f>E265/E256</f>
        <v>0.62171052631578949</v>
      </c>
      <c r="G265" s="1176">
        <v>152</v>
      </c>
      <c r="H265" s="19">
        <f>G265/G256</f>
        <v>0.56505576208178443</v>
      </c>
      <c r="I265" s="24">
        <v>153</v>
      </c>
      <c r="J265" s="19">
        <f>I265/I256</f>
        <v>0.68</v>
      </c>
      <c r="K265" s="1171">
        <v>29</v>
      </c>
      <c r="L265" s="19">
        <f>K265/K256</f>
        <v>0.74358974358974361</v>
      </c>
      <c r="M265" s="1176">
        <v>27</v>
      </c>
      <c r="N265" s="19">
        <f>M265/M256</f>
        <v>0.4576271186440678</v>
      </c>
      <c r="O265" s="24">
        <v>24</v>
      </c>
      <c r="P265" s="20">
        <f>O265/O256</f>
        <v>0.75</v>
      </c>
      <c r="Q265" s="1170"/>
      <c r="R265" s="1170"/>
      <c r="S265" s="1170"/>
      <c r="T265" s="1170"/>
      <c r="U265" s="1170"/>
      <c r="V265" s="1170"/>
      <c r="W265" s="1170"/>
      <c r="X265" s="1170"/>
      <c r="Y265" s="1170"/>
      <c r="Z265" s="1170"/>
    </row>
    <row r="266" spans="1:26" ht="15.75" customHeight="1">
      <c r="A266" s="1169"/>
      <c r="B266" s="15" t="s">
        <v>23</v>
      </c>
      <c r="C266" s="16">
        <f t="shared" si="157"/>
        <v>469</v>
      </c>
      <c r="D266" s="17">
        <f>C266/C256</f>
        <v>0.38068181818181818</v>
      </c>
      <c r="E266" s="24">
        <v>230</v>
      </c>
      <c r="F266" s="19">
        <f>E266/E256</f>
        <v>0.37828947368421051</v>
      </c>
      <c r="G266" s="1176">
        <v>117</v>
      </c>
      <c r="H266" s="19">
        <f>G266/G256</f>
        <v>0.43494423791821563</v>
      </c>
      <c r="I266" s="24">
        <v>72</v>
      </c>
      <c r="J266" s="19">
        <f>I266/I256</f>
        <v>0.32</v>
      </c>
      <c r="K266" s="1171">
        <v>10</v>
      </c>
      <c r="L266" s="19">
        <f>K266/K256</f>
        <v>0.25641025641025639</v>
      </c>
      <c r="M266" s="1176">
        <v>32</v>
      </c>
      <c r="N266" s="19">
        <f>M266/M256</f>
        <v>0.5423728813559322</v>
      </c>
      <c r="O266" s="24">
        <v>8</v>
      </c>
      <c r="P266" s="20">
        <f>O266/O256</f>
        <v>0.25</v>
      </c>
      <c r="Q266" s="1170"/>
      <c r="R266" s="1170"/>
      <c r="S266" s="1170"/>
      <c r="T266" s="1170"/>
      <c r="U266" s="1170"/>
      <c r="V266" s="1170"/>
      <c r="W266" s="1170"/>
      <c r="X266" s="1170"/>
      <c r="Y266" s="1170"/>
      <c r="Z266" s="1170"/>
    </row>
    <row r="267" spans="1:26" ht="15.75" customHeight="1">
      <c r="A267" s="1169"/>
      <c r="B267" s="14" t="s">
        <v>24</v>
      </c>
      <c r="C267" s="10">
        <f t="shared" si="157"/>
        <v>29</v>
      </c>
      <c r="D267" s="11">
        <f t="shared" ref="D267:P267" si="159">SUM(D268:D270)</f>
        <v>1</v>
      </c>
      <c r="E267" s="22">
        <f t="shared" si="159"/>
        <v>16</v>
      </c>
      <c r="F267" s="23">
        <f t="shared" si="159"/>
        <v>1</v>
      </c>
      <c r="G267" s="22">
        <f t="shared" si="159"/>
        <v>8</v>
      </c>
      <c r="H267" s="23">
        <f t="shared" si="159"/>
        <v>1</v>
      </c>
      <c r="I267" s="22">
        <f t="shared" si="159"/>
        <v>5</v>
      </c>
      <c r="J267" s="23">
        <f t="shared" si="159"/>
        <v>1</v>
      </c>
      <c r="K267" s="22">
        <f t="shared" si="159"/>
        <v>0</v>
      </c>
      <c r="L267" s="23">
        <f t="shared" si="159"/>
        <v>0</v>
      </c>
      <c r="M267" s="22">
        <f t="shared" si="159"/>
        <v>0</v>
      </c>
      <c r="N267" s="23">
        <f t="shared" si="159"/>
        <v>0</v>
      </c>
      <c r="O267" s="22">
        <f t="shared" si="159"/>
        <v>0</v>
      </c>
      <c r="P267" s="12">
        <f t="shared" si="159"/>
        <v>0</v>
      </c>
      <c r="Q267" s="1170"/>
      <c r="R267" s="1170"/>
      <c r="S267" s="1170"/>
      <c r="T267" s="1170"/>
      <c r="U267" s="1170"/>
      <c r="V267" s="1170"/>
      <c r="W267" s="1170"/>
      <c r="X267" s="1170"/>
      <c r="Y267" s="1170"/>
      <c r="Z267" s="1170"/>
    </row>
    <row r="268" spans="1:26" ht="15.75" customHeight="1">
      <c r="A268" s="1169"/>
      <c r="B268" s="15" t="s">
        <v>25</v>
      </c>
      <c r="C268" s="16">
        <f t="shared" si="157"/>
        <v>0</v>
      </c>
      <c r="D268" s="17">
        <f>C268/C267</f>
        <v>0</v>
      </c>
      <c r="E268" s="24">
        <v>0</v>
      </c>
      <c r="F268" s="19">
        <f>E268/E267</f>
        <v>0</v>
      </c>
      <c r="G268" s="53">
        <v>0</v>
      </c>
      <c r="H268" s="19">
        <f>G268/G267</f>
        <v>0</v>
      </c>
      <c r="I268" s="53">
        <f t="shared" ref="I268:I269" si="160">SUM(K268,M268,O268,Q268,S268,U268,W268,Y268)</f>
        <v>0</v>
      </c>
      <c r="J268" s="25">
        <v>0</v>
      </c>
      <c r="K268" s="24">
        <v>0</v>
      </c>
      <c r="L268" s="25">
        <v>0</v>
      </c>
      <c r="M268" s="24">
        <v>0</v>
      </c>
      <c r="N268" s="25">
        <v>0</v>
      </c>
      <c r="O268" s="24">
        <v>0</v>
      </c>
      <c r="P268" s="26">
        <v>0</v>
      </c>
      <c r="Q268" s="1170"/>
      <c r="R268" s="1170"/>
      <c r="S268" s="1170"/>
      <c r="T268" s="1170"/>
      <c r="U268" s="1170"/>
      <c r="V268" s="1170"/>
      <c r="W268" s="1170"/>
      <c r="X268" s="1170"/>
      <c r="Y268" s="1170"/>
      <c r="Z268" s="1170"/>
    </row>
    <row r="269" spans="1:26" ht="15.75" customHeight="1">
      <c r="A269" s="1169"/>
      <c r="B269" s="15" t="s">
        <v>26</v>
      </c>
      <c r="C269" s="16">
        <f t="shared" si="157"/>
        <v>0</v>
      </c>
      <c r="D269" s="17">
        <f>C269/C267</f>
        <v>0</v>
      </c>
      <c r="E269" s="24"/>
      <c r="F269" s="19">
        <f>E269/E267</f>
        <v>0</v>
      </c>
      <c r="G269" s="1177">
        <v>0</v>
      </c>
      <c r="H269" s="19">
        <f>G269/G267</f>
        <v>0</v>
      </c>
      <c r="I269" s="1177">
        <f t="shared" si="160"/>
        <v>0</v>
      </c>
      <c r="J269" s="19">
        <f>I269/I267</f>
        <v>0</v>
      </c>
      <c r="K269" s="24">
        <v>0</v>
      </c>
      <c r="L269" s="19" t="s">
        <v>27</v>
      </c>
      <c r="M269" s="24">
        <v>0</v>
      </c>
      <c r="N269" s="19"/>
      <c r="O269" s="24">
        <v>0</v>
      </c>
      <c r="P269" s="26">
        <v>0</v>
      </c>
      <c r="Q269" s="1170"/>
      <c r="R269" s="1170"/>
      <c r="S269" s="1170"/>
      <c r="T269" s="1170"/>
      <c r="U269" s="1170"/>
      <c r="V269" s="1170"/>
      <c r="W269" s="1170"/>
      <c r="X269" s="1170"/>
      <c r="Y269" s="1170"/>
      <c r="Z269" s="1170"/>
    </row>
    <row r="270" spans="1:26" ht="15.75" customHeight="1">
      <c r="A270" s="1169"/>
      <c r="B270" s="15" t="s">
        <v>28</v>
      </c>
      <c r="C270" s="16">
        <f t="shared" si="157"/>
        <v>29</v>
      </c>
      <c r="D270" s="17">
        <f>C270/C267</f>
        <v>1</v>
      </c>
      <c r="E270" s="24">
        <v>16</v>
      </c>
      <c r="F270" s="19">
        <f>E270/E267</f>
        <v>1</v>
      </c>
      <c r="G270" s="1171">
        <v>8</v>
      </c>
      <c r="H270" s="19">
        <f>G270/G267</f>
        <v>1</v>
      </c>
      <c r="I270" s="1171">
        <v>5</v>
      </c>
      <c r="J270" s="19">
        <f>I270/I267</f>
        <v>1</v>
      </c>
      <c r="K270" s="24"/>
      <c r="L270" s="19"/>
      <c r="M270" s="24"/>
      <c r="N270" s="19"/>
      <c r="O270" s="24">
        <v>0</v>
      </c>
      <c r="P270" s="26">
        <v>0</v>
      </c>
      <c r="Q270" s="1170"/>
      <c r="R270" s="1170"/>
      <c r="S270" s="1170"/>
      <c r="T270" s="1170"/>
      <c r="U270" s="1170"/>
      <c r="V270" s="1170"/>
      <c r="W270" s="1170"/>
      <c r="X270" s="1170"/>
      <c r="Y270" s="1170"/>
      <c r="Z270" s="1170"/>
    </row>
    <row r="271" spans="1:26" ht="15.75" customHeight="1">
      <c r="A271" s="1169"/>
      <c r="B271" s="14" t="s">
        <v>29</v>
      </c>
      <c r="C271" s="10">
        <f t="shared" si="157"/>
        <v>13</v>
      </c>
      <c r="D271" s="28">
        <f t="shared" ref="D271:P271" si="161">SUM(D272:D274)</f>
        <v>1.0815307820299502E-2</v>
      </c>
      <c r="E271" s="22">
        <f t="shared" si="161"/>
        <v>5</v>
      </c>
      <c r="F271" s="28">
        <f t="shared" si="161"/>
        <v>8.1037277147487843E-3</v>
      </c>
      <c r="G271" s="22">
        <f t="shared" si="161"/>
        <v>3</v>
      </c>
      <c r="H271" s="28">
        <f t="shared" si="161"/>
        <v>1.3274336283185841E-2</v>
      </c>
      <c r="I271" s="22">
        <f t="shared" si="161"/>
        <v>4</v>
      </c>
      <c r="J271" s="28">
        <f t="shared" si="161"/>
        <v>1.7391304347826087E-2</v>
      </c>
      <c r="K271" s="22">
        <f t="shared" si="161"/>
        <v>0</v>
      </c>
      <c r="L271" s="28">
        <f t="shared" si="161"/>
        <v>0</v>
      </c>
      <c r="M271" s="22">
        <f t="shared" si="161"/>
        <v>0</v>
      </c>
      <c r="N271" s="28">
        <f t="shared" si="161"/>
        <v>0</v>
      </c>
      <c r="O271" s="22">
        <f t="shared" si="161"/>
        <v>1</v>
      </c>
      <c r="P271" s="12">
        <f t="shared" si="161"/>
        <v>3.0303030303030304E-2</v>
      </c>
      <c r="Q271" s="1172"/>
      <c r="R271" s="1172"/>
      <c r="S271" s="1172"/>
      <c r="T271" s="1172"/>
      <c r="U271" s="1172"/>
      <c r="V271" s="1172"/>
      <c r="W271" s="1172"/>
      <c r="X271" s="1172"/>
      <c r="Y271" s="1172"/>
      <c r="Z271" s="1172"/>
    </row>
    <row r="272" spans="1:26" ht="15.75" customHeight="1">
      <c r="A272" s="1169"/>
      <c r="B272" s="30" t="s">
        <v>30</v>
      </c>
      <c r="C272" s="16">
        <f t="shared" si="157"/>
        <v>0</v>
      </c>
      <c r="D272" s="31">
        <f t="shared" ref="D272:D274" si="162">C272/$C$70</f>
        <v>0</v>
      </c>
      <c r="E272" s="24">
        <v>0</v>
      </c>
      <c r="F272" s="32">
        <f t="shared" ref="F272:F274" si="163">E272/$E$70</f>
        <v>0</v>
      </c>
      <c r="G272" s="24">
        <v>0</v>
      </c>
      <c r="H272" s="32"/>
      <c r="I272" s="18">
        <f t="shared" ref="I272:I273" si="164">SUM(K272,M272,O272,Q272,S272,U272,W272,Y272)</f>
        <v>0</v>
      </c>
      <c r="J272" s="32">
        <f t="shared" ref="J272:J274" si="165">I272/$I$70</f>
        <v>0</v>
      </c>
      <c r="K272" s="24">
        <v>0</v>
      </c>
      <c r="L272" s="32">
        <f t="shared" ref="L272:L274" si="166">K272/$K$70</f>
        <v>0</v>
      </c>
      <c r="M272" s="24">
        <v>0</v>
      </c>
      <c r="N272" s="32">
        <f t="shared" ref="N272:N274" si="167">M272/$M$70</f>
        <v>0</v>
      </c>
      <c r="O272" s="24">
        <v>0</v>
      </c>
      <c r="P272" s="20">
        <f t="shared" ref="P272:P274" si="168">O272/$O$70</f>
        <v>0</v>
      </c>
      <c r="Q272" s="1170"/>
      <c r="R272" s="1170"/>
      <c r="S272" s="1170"/>
      <c r="T272" s="1170"/>
      <c r="U272" s="1170"/>
      <c r="V272" s="1170"/>
      <c r="W272" s="1170"/>
      <c r="X272" s="1170"/>
      <c r="Y272" s="1170"/>
      <c r="Z272" s="1170"/>
    </row>
    <row r="273" spans="1:26" ht="15.75" customHeight="1">
      <c r="A273" s="1169"/>
      <c r="B273" s="30" t="s">
        <v>31</v>
      </c>
      <c r="C273" s="16">
        <f t="shared" si="157"/>
        <v>0</v>
      </c>
      <c r="D273" s="31">
        <f t="shared" si="162"/>
        <v>0</v>
      </c>
      <c r="E273" s="24">
        <v>0</v>
      </c>
      <c r="F273" s="32">
        <f t="shared" si="163"/>
        <v>0</v>
      </c>
      <c r="G273" s="24">
        <v>0</v>
      </c>
      <c r="H273" s="32"/>
      <c r="I273" s="1171">
        <f t="shared" si="164"/>
        <v>0</v>
      </c>
      <c r="J273" s="32">
        <f t="shared" si="165"/>
        <v>0</v>
      </c>
      <c r="K273" s="24">
        <v>0</v>
      </c>
      <c r="L273" s="32">
        <f t="shared" si="166"/>
        <v>0</v>
      </c>
      <c r="M273" s="24">
        <v>0</v>
      </c>
      <c r="N273" s="32">
        <f t="shared" si="167"/>
        <v>0</v>
      </c>
      <c r="O273" s="24">
        <v>0</v>
      </c>
      <c r="P273" s="20">
        <f t="shared" si="168"/>
        <v>0</v>
      </c>
      <c r="Q273" s="1170"/>
      <c r="R273" s="1170"/>
      <c r="S273" s="1170"/>
      <c r="T273" s="1170"/>
      <c r="U273" s="1170"/>
      <c r="V273" s="1170"/>
      <c r="W273" s="1170"/>
      <c r="X273" s="1170"/>
      <c r="Y273" s="1170"/>
      <c r="Z273" s="1170"/>
    </row>
    <row r="274" spans="1:26" ht="15.75" customHeight="1">
      <c r="A274" s="1169"/>
      <c r="B274" s="30" t="s">
        <v>32</v>
      </c>
      <c r="C274" s="16">
        <f t="shared" si="157"/>
        <v>13</v>
      </c>
      <c r="D274" s="31">
        <f t="shared" si="162"/>
        <v>1.0815307820299502E-2</v>
      </c>
      <c r="E274" s="24">
        <v>5</v>
      </c>
      <c r="F274" s="32">
        <f t="shared" si="163"/>
        <v>8.1037277147487843E-3</v>
      </c>
      <c r="G274" s="24">
        <v>3</v>
      </c>
      <c r="H274" s="32">
        <f>G274/$G$70</f>
        <v>1.3274336283185841E-2</v>
      </c>
      <c r="I274" s="1171">
        <v>4</v>
      </c>
      <c r="J274" s="32">
        <f t="shared" si="165"/>
        <v>1.7391304347826087E-2</v>
      </c>
      <c r="K274" s="24">
        <v>0</v>
      </c>
      <c r="L274" s="32">
        <f t="shared" si="166"/>
        <v>0</v>
      </c>
      <c r="M274" s="24"/>
      <c r="N274" s="32">
        <f t="shared" si="167"/>
        <v>0</v>
      </c>
      <c r="O274" s="24">
        <v>1</v>
      </c>
      <c r="P274" s="20">
        <f t="shared" si="168"/>
        <v>3.0303030303030304E-2</v>
      </c>
      <c r="Q274" s="1170"/>
      <c r="R274" s="1170"/>
      <c r="S274" s="1170"/>
      <c r="T274" s="1170"/>
      <c r="U274" s="1170"/>
      <c r="V274" s="1170"/>
      <c r="W274" s="1170"/>
      <c r="X274" s="1170"/>
      <c r="Y274" s="1170"/>
      <c r="Z274" s="1170"/>
    </row>
    <row r="275" spans="1:26" ht="15.75" customHeight="1">
      <c r="A275" s="1169"/>
      <c r="B275" s="27" t="s">
        <v>33</v>
      </c>
      <c r="C275" s="10">
        <f t="shared" si="157"/>
        <v>10</v>
      </c>
      <c r="D275" s="34"/>
      <c r="E275" s="22">
        <f t="shared" ref="E275:O275" si="169">SUM(E276:E277)</f>
        <v>5</v>
      </c>
      <c r="F275" s="28">
        <f t="shared" si="169"/>
        <v>0</v>
      </c>
      <c r="G275" s="22">
        <f t="shared" si="169"/>
        <v>4</v>
      </c>
      <c r="H275" s="28">
        <f t="shared" si="169"/>
        <v>0</v>
      </c>
      <c r="I275" s="22">
        <f t="shared" si="169"/>
        <v>1</v>
      </c>
      <c r="J275" s="28">
        <f t="shared" si="169"/>
        <v>0</v>
      </c>
      <c r="K275" s="22">
        <f t="shared" si="169"/>
        <v>0</v>
      </c>
      <c r="L275" s="28">
        <f t="shared" si="169"/>
        <v>0</v>
      </c>
      <c r="M275" s="22">
        <f t="shared" si="169"/>
        <v>0</v>
      </c>
      <c r="N275" s="28">
        <f t="shared" si="169"/>
        <v>0</v>
      </c>
      <c r="O275" s="22">
        <f t="shared" si="169"/>
        <v>0</v>
      </c>
      <c r="P275" s="35">
        <v>0</v>
      </c>
      <c r="Q275" s="2"/>
      <c r="R275" s="2"/>
      <c r="S275" s="2"/>
      <c r="T275" s="2"/>
      <c r="U275" s="2"/>
      <c r="V275" s="2"/>
      <c r="W275" s="2"/>
      <c r="X275" s="2"/>
      <c r="Y275" s="2"/>
      <c r="Z275" s="2"/>
    </row>
    <row r="276" spans="1:26" ht="15.75" customHeight="1">
      <c r="A276" s="1169"/>
      <c r="B276" s="30" t="s">
        <v>34</v>
      </c>
      <c r="C276" s="16">
        <f t="shared" si="157"/>
        <v>7</v>
      </c>
      <c r="D276" s="17"/>
      <c r="E276" s="36">
        <v>3</v>
      </c>
      <c r="F276" s="37"/>
      <c r="G276" s="24">
        <v>4</v>
      </c>
      <c r="H276" s="38"/>
      <c r="I276" s="36">
        <v>0</v>
      </c>
      <c r="J276" s="37"/>
      <c r="K276" s="36">
        <v>0</v>
      </c>
      <c r="L276" s="37"/>
      <c r="M276" s="36">
        <v>0</v>
      </c>
      <c r="N276" s="37"/>
      <c r="O276" s="36">
        <v>0</v>
      </c>
      <c r="P276" s="39"/>
      <c r="Q276" s="2"/>
      <c r="R276" s="2"/>
      <c r="S276" s="2"/>
      <c r="T276" s="2"/>
      <c r="U276" s="2"/>
      <c r="V276" s="2"/>
      <c r="W276" s="2"/>
      <c r="X276" s="2"/>
      <c r="Y276" s="2"/>
      <c r="Z276" s="2"/>
    </row>
    <row r="277" spans="1:26" ht="15.75" customHeight="1">
      <c r="A277" s="1169"/>
      <c r="B277" s="30" t="s">
        <v>35</v>
      </c>
      <c r="C277" s="16">
        <f t="shared" si="157"/>
        <v>3</v>
      </c>
      <c r="D277" s="17"/>
      <c r="E277" s="36">
        <v>2</v>
      </c>
      <c r="F277" s="37"/>
      <c r="G277" s="36"/>
      <c r="H277" s="38"/>
      <c r="I277" s="36">
        <v>1</v>
      </c>
      <c r="J277" s="37"/>
      <c r="K277" s="36">
        <v>0</v>
      </c>
      <c r="L277" s="37"/>
      <c r="M277" s="36">
        <v>0</v>
      </c>
      <c r="N277" s="37"/>
      <c r="O277" s="36">
        <v>0</v>
      </c>
      <c r="P277" s="39"/>
      <c r="Q277" s="2"/>
      <c r="R277" s="2"/>
      <c r="S277" s="2"/>
      <c r="T277" s="2"/>
      <c r="U277" s="2"/>
      <c r="V277" s="2"/>
      <c r="W277" s="2"/>
      <c r="X277" s="2"/>
      <c r="Y277" s="2"/>
      <c r="Z277" s="2"/>
    </row>
    <row r="278" spans="1:26" ht="15.75" customHeight="1">
      <c r="A278" s="1169"/>
      <c r="B278" s="14" t="s">
        <v>36</v>
      </c>
      <c r="C278" s="10">
        <f t="shared" si="157"/>
        <v>422</v>
      </c>
      <c r="D278" s="11">
        <f>C278/C255</f>
        <v>0.17790893760539628</v>
      </c>
      <c r="E278" s="22">
        <f>E279+E280</f>
        <v>339</v>
      </c>
      <c r="F278" s="28">
        <f>E278/C278</f>
        <v>0.80331753554502372</v>
      </c>
      <c r="G278" s="22">
        <f>G279+G280</f>
        <v>0</v>
      </c>
      <c r="H278" s="40">
        <f>G278/C278</f>
        <v>0</v>
      </c>
      <c r="I278" s="22">
        <f>I279+I280</f>
        <v>34</v>
      </c>
      <c r="J278" s="28">
        <f>I278/C278</f>
        <v>8.0568720379146919E-2</v>
      </c>
      <c r="K278" s="22">
        <f>K279+K280</f>
        <v>35</v>
      </c>
      <c r="L278" s="28">
        <f>K278/E278</f>
        <v>0.10324483775811209</v>
      </c>
      <c r="M278" s="22">
        <f>M279+M280</f>
        <v>4</v>
      </c>
      <c r="N278" s="28">
        <f>M278/C278</f>
        <v>9.4786729857819912E-3</v>
      </c>
      <c r="O278" s="22">
        <f>O279+O280</f>
        <v>10</v>
      </c>
      <c r="P278" s="29">
        <f>O278/C278</f>
        <v>2.3696682464454975E-2</v>
      </c>
      <c r="Q278" s="2"/>
      <c r="R278" s="2"/>
      <c r="S278" s="2"/>
      <c r="T278" s="2"/>
      <c r="U278" s="2"/>
      <c r="V278" s="2"/>
      <c r="W278" s="2"/>
      <c r="X278" s="2"/>
      <c r="Y278" s="2"/>
      <c r="Z278" s="2"/>
    </row>
    <row r="279" spans="1:26" ht="15.75" customHeight="1">
      <c r="A279" s="1169"/>
      <c r="B279" s="15" t="s">
        <v>14</v>
      </c>
      <c r="C279" s="16">
        <f t="shared" si="157"/>
        <v>139</v>
      </c>
      <c r="D279" s="17">
        <f>C279/C278</f>
        <v>0.32938388625592419</v>
      </c>
      <c r="E279" s="24">
        <v>107</v>
      </c>
      <c r="F279" s="19">
        <f>E279/E278</f>
        <v>0.31563421828908556</v>
      </c>
      <c r="G279" s="24">
        <v>0</v>
      </c>
      <c r="H279" s="25">
        <v>0</v>
      </c>
      <c r="I279" s="18">
        <v>11</v>
      </c>
      <c r="J279" s="19">
        <f>I279/I278</f>
        <v>0.3235294117647059</v>
      </c>
      <c r="K279" s="18">
        <v>14</v>
      </c>
      <c r="L279" s="19">
        <f>K279/K278</f>
        <v>0.4</v>
      </c>
      <c r="M279" s="24">
        <v>1</v>
      </c>
      <c r="N279" s="19">
        <f>M279/M278</f>
        <v>0.25</v>
      </c>
      <c r="O279" s="24">
        <v>6</v>
      </c>
      <c r="P279" s="26">
        <v>0</v>
      </c>
      <c r="Q279" s="2"/>
      <c r="R279" s="2"/>
      <c r="S279" s="2"/>
      <c r="T279" s="2"/>
      <c r="U279" s="2"/>
      <c r="V279" s="2"/>
      <c r="W279" s="2"/>
      <c r="X279" s="2"/>
      <c r="Y279" s="2"/>
      <c r="Z279" s="2"/>
    </row>
    <row r="280" spans="1:26" ht="15.75" customHeight="1">
      <c r="A280" s="1169"/>
      <c r="B280" s="15" t="s">
        <v>15</v>
      </c>
      <c r="C280" s="16">
        <f t="shared" si="157"/>
        <v>283</v>
      </c>
      <c r="D280" s="17">
        <f>C280/C278</f>
        <v>0.67061611374407581</v>
      </c>
      <c r="E280" s="24">
        <v>232</v>
      </c>
      <c r="F280" s="19">
        <f>E280/E278</f>
        <v>0.68436578171091444</v>
      </c>
      <c r="G280" s="24">
        <v>0</v>
      </c>
      <c r="H280" s="25">
        <v>0</v>
      </c>
      <c r="I280" s="1171">
        <v>23</v>
      </c>
      <c r="J280" s="19">
        <f>I280/I278</f>
        <v>0.67647058823529416</v>
      </c>
      <c r="K280" s="1171">
        <v>21</v>
      </c>
      <c r="L280" s="19">
        <f>K280/K278</f>
        <v>0.6</v>
      </c>
      <c r="M280" s="24">
        <v>3</v>
      </c>
      <c r="N280" s="19">
        <f>M280/M278</f>
        <v>0.75</v>
      </c>
      <c r="O280" s="24">
        <v>4</v>
      </c>
      <c r="P280" s="26">
        <v>0</v>
      </c>
      <c r="Q280" s="2"/>
      <c r="R280" s="2"/>
      <c r="S280" s="2"/>
      <c r="T280" s="2"/>
      <c r="U280" s="2"/>
      <c r="V280" s="2"/>
      <c r="W280" s="2"/>
      <c r="X280" s="2"/>
      <c r="Y280" s="2"/>
      <c r="Z280" s="2"/>
    </row>
    <row r="281" spans="1:26" ht="15.75" customHeight="1">
      <c r="A281" s="1169"/>
      <c r="B281" s="14" t="s">
        <v>37</v>
      </c>
      <c r="C281" s="10">
        <f t="shared" si="157"/>
        <v>718</v>
      </c>
      <c r="D281" s="11">
        <f>C281/C255</f>
        <v>0.30269814502529513</v>
      </c>
      <c r="E281" s="22">
        <f>E282+E283</f>
        <v>38</v>
      </c>
      <c r="F281" s="23">
        <f>E281/C281</f>
        <v>5.2924791086350974E-2</v>
      </c>
      <c r="G281" s="22">
        <f>G282+G283</f>
        <v>680</v>
      </c>
      <c r="H281" s="23">
        <f>G281/C281</f>
        <v>0.94707520891364905</v>
      </c>
      <c r="I281" s="22">
        <f>I282+I283</f>
        <v>0</v>
      </c>
      <c r="J281" s="40">
        <v>0</v>
      </c>
      <c r="K281" s="22">
        <f>K282+K283</f>
        <v>0</v>
      </c>
      <c r="L281" s="23">
        <f>K281/C281</f>
        <v>0</v>
      </c>
      <c r="M281" s="22">
        <f>M282+M283</f>
        <v>0</v>
      </c>
      <c r="N281" s="40">
        <v>0</v>
      </c>
      <c r="O281" s="22">
        <f>O282+O283</f>
        <v>0</v>
      </c>
      <c r="P281" s="41">
        <v>0</v>
      </c>
      <c r="Q281" s="2"/>
      <c r="R281" s="2"/>
      <c r="S281" s="2"/>
      <c r="T281" s="2"/>
      <c r="U281" s="2"/>
      <c r="V281" s="2"/>
      <c r="W281" s="2"/>
      <c r="X281" s="2"/>
      <c r="Y281" s="2"/>
      <c r="Z281" s="2"/>
    </row>
    <row r="282" spans="1:26" ht="15.75" customHeight="1">
      <c r="A282" s="1169"/>
      <c r="B282" s="15" t="s">
        <v>14</v>
      </c>
      <c r="C282" s="16">
        <f t="shared" si="157"/>
        <v>301</v>
      </c>
      <c r="D282" s="17">
        <f>C282/C281</f>
        <v>0.41922005571030641</v>
      </c>
      <c r="E282" s="43">
        <v>6</v>
      </c>
      <c r="F282" s="42">
        <f>E282/E281</f>
        <v>0.15789473684210525</v>
      </c>
      <c r="G282" s="43">
        <v>295</v>
      </c>
      <c r="H282" s="42">
        <f>G282/G281</f>
        <v>0.43382352941176472</v>
      </c>
      <c r="I282" s="43">
        <v>0</v>
      </c>
      <c r="J282" s="44">
        <v>0</v>
      </c>
      <c r="K282" s="43">
        <v>0</v>
      </c>
      <c r="L282" s="44">
        <v>0</v>
      </c>
      <c r="M282" s="24">
        <v>0</v>
      </c>
      <c r="N282" s="44">
        <v>0</v>
      </c>
      <c r="O282" s="43">
        <v>0</v>
      </c>
      <c r="P282" s="26">
        <v>0</v>
      </c>
      <c r="Q282" s="2"/>
      <c r="R282" s="2"/>
      <c r="S282" s="2"/>
      <c r="T282" s="2"/>
      <c r="U282" s="2"/>
      <c r="V282" s="2"/>
      <c r="W282" s="2"/>
      <c r="X282" s="2"/>
      <c r="Y282" s="2"/>
      <c r="Z282" s="2"/>
    </row>
    <row r="283" spans="1:26" ht="15.75" customHeight="1">
      <c r="A283" s="1173"/>
      <c r="B283" s="45" t="s">
        <v>15</v>
      </c>
      <c r="C283" s="46">
        <f t="shared" si="157"/>
        <v>417</v>
      </c>
      <c r="D283" s="47">
        <f>C283/C281</f>
        <v>0.58077994428969359</v>
      </c>
      <c r="E283" s="48">
        <v>32</v>
      </c>
      <c r="F283" s="49">
        <f>E283/E281</f>
        <v>0.84210526315789469</v>
      </c>
      <c r="G283" s="48">
        <v>385</v>
      </c>
      <c r="H283" s="49">
        <f>G283/G281</f>
        <v>0.56617647058823528</v>
      </c>
      <c r="I283" s="48">
        <v>0</v>
      </c>
      <c r="J283" s="50">
        <v>0</v>
      </c>
      <c r="K283" s="48">
        <v>0</v>
      </c>
      <c r="L283" s="50">
        <v>0</v>
      </c>
      <c r="M283" s="54">
        <v>0</v>
      </c>
      <c r="N283" s="50">
        <v>0</v>
      </c>
      <c r="O283" s="48">
        <v>0</v>
      </c>
      <c r="P283" s="51">
        <v>0</v>
      </c>
      <c r="Q283" s="2"/>
      <c r="R283" s="2"/>
      <c r="S283" s="2"/>
      <c r="T283" s="2"/>
      <c r="U283" s="2"/>
      <c r="V283" s="2"/>
      <c r="W283" s="2"/>
      <c r="X283" s="2"/>
      <c r="Y283" s="2"/>
      <c r="Z283" s="2"/>
    </row>
    <row r="284" spans="1:26" ht="15.75" customHeight="1">
      <c r="A284" s="1160"/>
      <c r="B284" s="1161"/>
      <c r="C284" s="1162"/>
      <c r="D284" s="1163"/>
      <c r="E284" s="1164"/>
      <c r="F284" s="1165"/>
      <c r="G284" s="1164"/>
      <c r="H284" s="1165"/>
      <c r="I284" s="1164"/>
      <c r="J284" s="1166"/>
      <c r="K284" s="1164"/>
      <c r="L284" s="1166"/>
      <c r="M284" s="1164"/>
      <c r="N284" s="1166"/>
      <c r="O284" s="1164"/>
      <c r="P284" s="1167"/>
      <c r="Q284" s="2"/>
      <c r="R284" s="2"/>
      <c r="S284" s="2"/>
      <c r="T284" s="2"/>
      <c r="U284" s="2"/>
      <c r="V284" s="2"/>
      <c r="W284" s="2"/>
      <c r="X284" s="2"/>
      <c r="Y284" s="2"/>
      <c r="Z284" s="2"/>
    </row>
    <row r="285" spans="1:26" ht="15.75" customHeight="1">
      <c r="A285" s="1156" t="s">
        <v>11</v>
      </c>
      <c r="B285" s="1157"/>
      <c r="C285" s="1158">
        <f>C287-C256</f>
        <v>11</v>
      </c>
      <c r="D285" s="1159">
        <f>C285/C256</f>
        <v>8.9285714285714281E-3</v>
      </c>
      <c r="E285" s="1158">
        <f>E287-E256</f>
        <v>3</v>
      </c>
      <c r="F285" s="1159">
        <f>E285/E256</f>
        <v>4.9342105263157892E-3</v>
      </c>
      <c r="G285" s="1158">
        <f>G287-G256</f>
        <v>0</v>
      </c>
      <c r="H285" s="1159">
        <f>G285/G256</f>
        <v>0</v>
      </c>
      <c r="I285" s="1158">
        <f>I287-I256</f>
        <v>6</v>
      </c>
      <c r="J285" s="1159">
        <f>I285/I256</f>
        <v>2.6666666666666668E-2</v>
      </c>
      <c r="K285" s="1158">
        <f>K287-K256</f>
        <v>1</v>
      </c>
      <c r="L285" s="1159">
        <f>K285/K256</f>
        <v>2.564102564102564E-2</v>
      </c>
      <c r="M285" s="1158">
        <f>M287-M256</f>
        <v>1</v>
      </c>
      <c r="N285" s="1159">
        <f>M285/M256</f>
        <v>1.6949152542372881E-2</v>
      </c>
      <c r="O285" s="1158">
        <f>O287-O256</f>
        <v>0</v>
      </c>
      <c r="P285" s="1174">
        <f>O285/O256</f>
        <v>0</v>
      </c>
      <c r="Q285" s="2"/>
      <c r="R285" s="2"/>
      <c r="S285" s="2"/>
      <c r="T285" s="2"/>
      <c r="U285" s="2"/>
      <c r="V285" s="2"/>
      <c r="W285" s="2"/>
      <c r="X285" s="2"/>
      <c r="Y285" s="2"/>
      <c r="Z285" s="2"/>
    </row>
    <row r="286" spans="1:26" ht="15.75" customHeight="1">
      <c r="A286" s="1168">
        <v>45931</v>
      </c>
      <c r="B286" s="1179" t="s">
        <v>12</v>
      </c>
      <c r="C286" s="71">
        <f t="shared" ref="C286:D286" si="170">SUM(E286,G286,I286,K286,M286,O286)</f>
        <v>1964</v>
      </c>
      <c r="D286" s="72">
        <f t="shared" si="170"/>
        <v>1</v>
      </c>
      <c r="E286" s="71">
        <f>SUM(E287,E309,E312)</f>
        <v>993</v>
      </c>
      <c r="F286" s="72">
        <f t="shared" ref="F286:F287" si="171">E286/C286</f>
        <v>0.50560081466395113</v>
      </c>
      <c r="G286" s="71">
        <f>SUM(G287,G309,G312)</f>
        <v>519</v>
      </c>
      <c r="H286" s="72">
        <f t="shared" ref="H286:H287" si="172">G286/C286</f>
        <v>0.26425661914460286</v>
      </c>
      <c r="I286" s="71">
        <f>SUM(I287,I309,I312)</f>
        <v>264</v>
      </c>
      <c r="J286" s="72">
        <f t="shared" ref="J286:J287" si="173">I286/C286</f>
        <v>0.13441955193482688</v>
      </c>
      <c r="K286" s="71">
        <f>SUM(K287,K309,K312)</f>
        <v>83</v>
      </c>
      <c r="L286" s="72">
        <f t="shared" ref="L286:L287" si="174">K286/C286</f>
        <v>4.226069246435845E-2</v>
      </c>
      <c r="M286" s="71">
        <f>SUM(M287,M309,M312)</f>
        <v>64</v>
      </c>
      <c r="N286" s="72">
        <f t="shared" ref="N286:N287" si="175">M286/C286</f>
        <v>3.2586558044806514E-2</v>
      </c>
      <c r="O286" s="71">
        <f>SUM(O287,O309,O312)</f>
        <v>41</v>
      </c>
      <c r="P286" s="1175">
        <f t="shared" ref="P286:P287" si="176">O286/C286</f>
        <v>2.0875763747454174E-2</v>
      </c>
      <c r="Q286" s="2"/>
      <c r="R286" s="2"/>
      <c r="S286" s="2"/>
      <c r="T286" s="2"/>
      <c r="U286" s="2"/>
      <c r="V286" s="2"/>
      <c r="W286" s="2"/>
      <c r="X286" s="2"/>
      <c r="Y286" s="2"/>
      <c r="Z286" s="2"/>
    </row>
    <row r="287" spans="1:26" ht="15.75" customHeight="1">
      <c r="A287" s="1169"/>
      <c r="B287" s="14" t="s">
        <v>13</v>
      </c>
      <c r="C287" s="10">
        <f t="shared" ref="C287:C314" si="177">SUM(E287,G287,I287,K287,M287,O287)</f>
        <v>1243</v>
      </c>
      <c r="D287" s="11">
        <f t="shared" ref="D287:D288" si="178">C287/C286</f>
        <v>0.63289205702647655</v>
      </c>
      <c r="E287" s="10">
        <f>E288+E289</f>
        <v>611</v>
      </c>
      <c r="F287" s="11">
        <f t="shared" si="171"/>
        <v>0.49155269509251809</v>
      </c>
      <c r="G287" s="10">
        <f>G288+G289</f>
        <v>269</v>
      </c>
      <c r="H287" s="11">
        <f t="shared" si="172"/>
        <v>0.21641190667739341</v>
      </c>
      <c r="I287" s="10">
        <f>I288+I289</f>
        <v>231</v>
      </c>
      <c r="J287" s="11">
        <f t="shared" si="173"/>
        <v>0.18584070796460178</v>
      </c>
      <c r="K287" s="10">
        <f>K288+K289</f>
        <v>40</v>
      </c>
      <c r="L287" s="11">
        <f t="shared" si="174"/>
        <v>3.2180209171359615E-2</v>
      </c>
      <c r="M287" s="10">
        <f>M288+M289</f>
        <v>60</v>
      </c>
      <c r="N287" s="11">
        <f t="shared" si="175"/>
        <v>4.8270313757039419E-2</v>
      </c>
      <c r="O287" s="10">
        <f>O288+O289</f>
        <v>32</v>
      </c>
      <c r="P287" s="12">
        <f t="shared" si="176"/>
        <v>2.5744167337087689E-2</v>
      </c>
      <c r="Q287" s="1170"/>
      <c r="R287" s="1170"/>
      <c r="S287" s="1170"/>
      <c r="T287" s="1170"/>
      <c r="U287" s="1170"/>
      <c r="V287" s="1170"/>
      <c r="W287" s="1170"/>
      <c r="X287" s="1170"/>
      <c r="Y287" s="1170"/>
      <c r="Z287" s="1170"/>
    </row>
    <row r="288" spans="1:26" ht="15.75" customHeight="1">
      <c r="A288" s="1169"/>
      <c r="B288" s="15" t="s">
        <v>14</v>
      </c>
      <c r="C288" s="16">
        <f t="shared" si="177"/>
        <v>299</v>
      </c>
      <c r="D288" s="17">
        <f t="shared" si="178"/>
        <v>0.24054706355591313</v>
      </c>
      <c r="E288" s="24">
        <v>128</v>
      </c>
      <c r="F288" s="19">
        <f>E288/E287</f>
        <v>0.20949263502454993</v>
      </c>
      <c r="G288" s="18">
        <v>62</v>
      </c>
      <c r="H288" s="19">
        <f>G288/G287</f>
        <v>0.23048327137546468</v>
      </c>
      <c r="I288" s="24">
        <v>60</v>
      </c>
      <c r="J288" s="19">
        <f>I288/I287</f>
        <v>0.25974025974025972</v>
      </c>
      <c r="K288" s="18">
        <v>17</v>
      </c>
      <c r="L288" s="19">
        <f>K288/K287</f>
        <v>0.42499999999999999</v>
      </c>
      <c r="M288" s="52">
        <v>17</v>
      </c>
      <c r="N288" s="19">
        <f>M288/M287</f>
        <v>0.28333333333333333</v>
      </c>
      <c r="O288" s="24">
        <v>15</v>
      </c>
      <c r="P288" s="20">
        <f>O288/O287</f>
        <v>0.46875</v>
      </c>
      <c r="Q288" s="1170"/>
      <c r="R288" s="1170"/>
      <c r="S288" s="1170"/>
      <c r="T288" s="1170"/>
      <c r="U288" s="1170"/>
      <c r="V288" s="1170"/>
      <c r="W288" s="1170"/>
      <c r="X288" s="1170"/>
      <c r="Y288" s="1170"/>
      <c r="Z288" s="1170"/>
    </row>
    <row r="289" spans="1:26" ht="15.75" customHeight="1">
      <c r="A289" s="1169"/>
      <c r="B289" s="15" t="s">
        <v>15</v>
      </c>
      <c r="C289" s="16">
        <f t="shared" si="177"/>
        <v>944</v>
      </c>
      <c r="D289" s="17">
        <f>C289/C287</f>
        <v>0.75945293644408685</v>
      </c>
      <c r="E289" s="24">
        <v>483</v>
      </c>
      <c r="F289" s="19">
        <f>E289/E287</f>
        <v>0.79050736497545004</v>
      </c>
      <c r="G289" s="1171">
        <v>207</v>
      </c>
      <c r="H289" s="19">
        <f>G289/G287</f>
        <v>0.76951672862453535</v>
      </c>
      <c r="I289" s="24">
        <v>171</v>
      </c>
      <c r="J289" s="19">
        <f>I289/I287</f>
        <v>0.74025974025974028</v>
      </c>
      <c r="K289" s="1171">
        <v>23</v>
      </c>
      <c r="L289" s="19">
        <f>K289/K287</f>
        <v>0.57499999999999996</v>
      </c>
      <c r="M289" s="1176">
        <v>43</v>
      </c>
      <c r="N289" s="19">
        <f>M289/M287</f>
        <v>0.71666666666666667</v>
      </c>
      <c r="O289" s="24">
        <v>17</v>
      </c>
      <c r="P289" s="20">
        <f>O289/O287</f>
        <v>0.53125</v>
      </c>
      <c r="Q289" s="1170"/>
      <c r="R289" s="1170"/>
      <c r="S289" s="1170"/>
      <c r="T289" s="1170"/>
      <c r="U289" s="1170"/>
      <c r="V289" s="1170"/>
      <c r="W289" s="1170"/>
      <c r="X289" s="1170"/>
      <c r="Y289" s="1170"/>
      <c r="Z289" s="1170"/>
    </row>
    <row r="290" spans="1:26" ht="15.75" customHeight="1">
      <c r="A290" s="1169"/>
      <c r="B290" s="15" t="s">
        <v>16</v>
      </c>
      <c r="C290" s="16">
        <f t="shared" si="177"/>
        <v>1126</v>
      </c>
      <c r="D290" s="17">
        <f>C290/C287</f>
        <v>0.90587288817377309</v>
      </c>
      <c r="E290" s="24">
        <v>530</v>
      </c>
      <c r="F290" s="19">
        <f>E290/E287</f>
        <v>0.86743044189852703</v>
      </c>
      <c r="G290" s="1171">
        <v>258</v>
      </c>
      <c r="H290" s="19">
        <f>G290/G287</f>
        <v>0.95910780669144979</v>
      </c>
      <c r="I290" s="24">
        <v>217</v>
      </c>
      <c r="J290" s="19">
        <f>I290/I287</f>
        <v>0.93939393939393945</v>
      </c>
      <c r="K290" s="1171">
        <v>36</v>
      </c>
      <c r="L290" s="19">
        <f>K290/K287</f>
        <v>0.9</v>
      </c>
      <c r="M290" s="1176">
        <v>54</v>
      </c>
      <c r="N290" s="19">
        <f>M290/M287</f>
        <v>0.9</v>
      </c>
      <c r="O290" s="24">
        <v>31</v>
      </c>
      <c r="P290" s="20">
        <f>O290/O287</f>
        <v>0.96875</v>
      </c>
      <c r="Q290" s="1170"/>
      <c r="R290" s="1170"/>
      <c r="S290" s="1170"/>
      <c r="T290" s="1170"/>
      <c r="U290" s="1170"/>
      <c r="V290" s="1170"/>
      <c r="W290" s="1170"/>
      <c r="X290" s="1170"/>
      <c r="Y290" s="1170"/>
      <c r="Z290" s="1170"/>
    </row>
    <row r="291" spans="1:26" ht="15.75" customHeight="1">
      <c r="A291" s="1169"/>
      <c r="B291" s="15" t="s">
        <v>17</v>
      </c>
      <c r="C291" s="16">
        <f t="shared" si="177"/>
        <v>117</v>
      </c>
      <c r="D291" s="17">
        <f>C291/C287</f>
        <v>9.4127111826226864E-2</v>
      </c>
      <c r="E291" s="24">
        <v>81</v>
      </c>
      <c r="F291" s="19">
        <f>E291/E287</f>
        <v>0.132569558101473</v>
      </c>
      <c r="G291" s="1171">
        <v>11</v>
      </c>
      <c r="H291" s="19">
        <f>G291/G287</f>
        <v>4.0892193308550186E-2</v>
      </c>
      <c r="I291" s="24">
        <v>14</v>
      </c>
      <c r="J291" s="19">
        <f>I291/I287</f>
        <v>6.0606060606060608E-2</v>
      </c>
      <c r="K291" s="1171">
        <v>4</v>
      </c>
      <c r="L291" s="19">
        <f>K291/K287</f>
        <v>0.1</v>
      </c>
      <c r="M291" s="1176">
        <v>6</v>
      </c>
      <c r="N291" s="19">
        <f>M291/M287</f>
        <v>0.1</v>
      </c>
      <c r="O291" s="24">
        <v>1</v>
      </c>
      <c r="P291" s="20">
        <f>O291/O287</f>
        <v>3.125E-2</v>
      </c>
      <c r="Q291" s="1170"/>
      <c r="R291" s="1170"/>
      <c r="S291" s="1170"/>
      <c r="T291" s="1170"/>
      <c r="U291" s="1170"/>
      <c r="V291" s="1170"/>
      <c r="W291" s="1170"/>
      <c r="X291" s="1170"/>
      <c r="Y291" s="1170"/>
      <c r="Z291" s="1170"/>
    </row>
    <row r="292" spans="1:26" ht="15.75" customHeight="1">
      <c r="A292" s="1169"/>
      <c r="B292" s="15" t="s">
        <v>18</v>
      </c>
      <c r="C292" s="16">
        <f t="shared" si="177"/>
        <v>255</v>
      </c>
      <c r="D292" s="17">
        <f>C292/C287</f>
        <v>0.20514883346741755</v>
      </c>
      <c r="E292" s="24">
        <v>124</v>
      </c>
      <c r="F292" s="19">
        <f>E292/E287</f>
        <v>0.20294599018003273</v>
      </c>
      <c r="G292" s="1171">
        <v>56</v>
      </c>
      <c r="H292" s="19">
        <f>G292/G287</f>
        <v>0.20817843866171004</v>
      </c>
      <c r="I292" s="24">
        <v>42</v>
      </c>
      <c r="J292" s="19">
        <f>I292/I287</f>
        <v>0.18181818181818182</v>
      </c>
      <c r="K292" s="1171">
        <v>10</v>
      </c>
      <c r="L292" s="19">
        <f>K292/K287</f>
        <v>0.25</v>
      </c>
      <c r="M292" s="1176">
        <v>16</v>
      </c>
      <c r="N292" s="19">
        <f>M292/M287</f>
        <v>0.26666666666666666</v>
      </c>
      <c r="O292" s="24">
        <v>7</v>
      </c>
      <c r="P292" s="20">
        <f>O292/O287</f>
        <v>0.21875</v>
      </c>
      <c r="Q292" s="1170"/>
      <c r="R292" s="1170"/>
      <c r="S292" s="1170"/>
      <c r="T292" s="1170"/>
      <c r="U292" s="1170"/>
      <c r="V292" s="1170"/>
      <c r="W292" s="1170"/>
      <c r="X292" s="1170"/>
      <c r="Y292" s="1170"/>
      <c r="Z292" s="1170"/>
    </row>
    <row r="293" spans="1:26" ht="15.75" customHeight="1">
      <c r="A293" s="1169"/>
      <c r="B293" s="15" t="s">
        <v>19</v>
      </c>
      <c r="C293" s="16">
        <f t="shared" si="177"/>
        <v>40</v>
      </c>
      <c r="D293" s="17">
        <f>C293/C292</f>
        <v>0.15686274509803921</v>
      </c>
      <c r="E293" s="24">
        <v>17</v>
      </c>
      <c r="F293" s="19">
        <f>E293/E292</f>
        <v>0.13709677419354838</v>
      </c>
      <c r="G293" s="1171">
        <v>8</v>
      </c>
      <c r="H293" s="19">
        <f>G293/G292</f>
        <v>0.14285714285714285</v>
      </c>
      <c r="I293" s="24">
        <v>6</v>
      </c>
      <c r="J293" s="19">
        <f>I293/I292</f>
        <v>0.14285714285714285</v>
      </c>
      <c r="K293" s="1171">
        <v>3</v>
      </c>
      <c r="L293" s="19">
        <f>K293/K292</f>
        <v>0.3</v>
      </c>
      <c r="M293" s="1176">
        <v>4</v>
      </c>
      <c r="N293" s="19">
        <f>M293/M292</f>
        <v>0.25</v>
      </c>
      <c r="O293" s="24">
        <v>2</v>
      </c>
      <c r="P293" s="20">
        <f>O293/O292</f>
        <v>0.2857142857142857</v>
      </c>
      <c r="Q293" s="1170"/>
      <c r="R293" s="1170"/>
      <c r="S293" s="1170"/>
      <c r="T293" s="1170"/>
      <c r="U293" s="1170"/>
      <c r="V293" s="1170"/>
      <c r="W293" s="1170"/>
      <c r="X293" s="1170"/>
      <c r="Y293" s="1170"/>
      <c r="Z293" s="1170"/>
    </row>
    <row r="294" spans="1:26" ht="15.75" customHeight="1">
      <c r="A294" s="1169"/>
      <c r="B294" s="15" t="s">
        <v>20</v>
      </c>
      <c r="C294" s="16">
        <f t="shared" si="177"/>
        <v>1007</v>
      </c>
      <c r="D294" s="17">
        <f>C294/C287</f>
        <v>0.81013676588897832</v>
      </c>
      <c r="E294" s="24">
        <v>484</v>
      </c>
      <c r="F294" s="19">
        <f>E294/E287</f>
        <v>0.79214402618657942</v>
      </c>
      <c r="G294" s="1171">
        <v>225</v>
      </c>
      <c r="H294" s="19">
        <f>G294/G287</f>
        <v>0.83643122676579928</v>
      </c>
      <c r="I294" s="24">
        <v>191</v>
      </c>
      <c r="J294" s="19">
        <f>I294/I287</f>
        <v>0.82683982683982682</v>
      </c>
      <c r="K294" s="1171">
        <v>33</v>
      </c>
      <c r="L294" s="19">
        <f>K294/K287</f>
        <v>0.82499999999999996</v>
      </c>
      <c r="M294" s="1176">
        <v>49</v>
      </c>
      <c r="N294" s="19">
        <f>M294/M287</f>
        <v>0.81666666666666665</v>
      </c>
      <c r="O294" s="24">
        <v>25</v>
      </c>
      <c r="P294" s="20">
        <f>O294/O287</f>
        <v>0.78125</v>
      </c>
      <c r="Q294" s="1170"/>
      <c r="R294" s="1170"/>
      <c r="S294" s="1170"/>
      <c r="T294" s="1170"/>
      <c r="U294" s="1170"/>
      <c r="V294" s="1170"/>
      <c r="W294" s="1170"/>
      <c r="X294" s="1170"/>
      <c r="Y294" s="1170"/>
      <c r="Z294" s="1170"/>
    </row>
    <row r="295" spans="1:26" ht="15.75" customHeight="1">
      <c r="A295" s="1169"/>
      <c r="B295" s="15" t="s">
        <v>21</v>
      </c>
      <c r="C295" s="16">
        <f t="shared" si="177"/>
        <v>236</v>
      </c>
      <c r="D295" s="17">
        <f>C295/C287</f>
        <v>0.18986323411102171</v>
      </c>
      <c r="E295" s="24">
        <v>127</v>
      </c>
      <c r="F295" s="19">
        <f>E295/E287</f>
        <v>0.20785597381342061</v>
      </c>
      <c r="G295" s="1171">
        <v>44</v>
      </c>
      <c r="H295" s="19">
        <f>G295/G287</f>
        <v>0.16356877323420074</v>
      </c>
      <c r="I295" s="24">
        <v>40</v>
      </c>
      <c r="J295" s="19">
        <f>I295/I287</f>
        <v>0.17316017316017315</v>
      </c>
      <c r="K295" s="1171">
        <v>7</v>
      </c>
      <c r="L295" s="19">
        <f>K295/K287</f>
        <v>0.17499999999999999</v>
      </c>
      <c r="M295" s="1176">
        <v>11</v>
      </c>
      <c r="N295" s="19">
        <f>M295/M287</f>
        <v>0.18333333333333332</v>
      </c>
      <c r="O295" s="24">
        <v>7</v>
      </c>
      <c r="P295" s="20">
        <f>O295/O287</f>
        <v>0.21875</v>
      </c>
      <c r="Q295" s="1170"/>
      <c r="R295" s="1170"/>
      <c r="S295" s="1170"/>
      <c r="T295" s="1170"/>
      <c r="U295" s="1170"/>
      <c r="V295" s="1170"/>
      <c r="W295" s="1170"/>
      <c r="X295" s="1170"/>
      <c r="Y295" s="1170"/>
      <c r="Z295" s="1170"/>
    </row>
    <row r="296" spans="1:26" ht="15.75" customHeight="1">
      <c r="A296" s="1169"/>
      <c r="B296" s="15" t="s">
        <v>22</v>
      </c>
      <c r="C296" s="16">
        <f t="shared" si="177"/>
        <v>765</v>
      </c>
      <c r="D296" s="17">
        <f>C296/C287</f>
        <v>0.61544650040225257</v>
      </c>
      <c r="E296" s="24">
        <v>375</v>
      </c>
      <c r="F296" s="19">
        <f>E296/E287</f>
        <v>0.61374795417348604</v>
      </c>
      <c r="G296" s="1176">
        <v>150</v>
      </c>
      <c r="H296" s="19">
        <f>G296/G287</f>
        <v>0.55762081784386619</v>
      </c>
      <c r="I296" s="24">
        <v>158</v>
      </c>
      <c r="J296" s="19">
        <f>I296/I287</f>
        <v>0.68398268398268403</v>
      </c>
      <c r="K296" s="1171">
        <v>30</v>
      </c>
      <c r="L296" s="19">
        <f>K296/K287</f>
        <v>0.75</v>
      </c>
      <c r="M296" s="1176">
        <v>28</v>
      </c>
      <c r="N296" s="19">
        <f>M296/M287</f>
        <v>0.46666666666666667</v>
      </c>
      <c r="O296" s="24">
        <v>24</v>
      </c>
      <c r="P296" s="20">
        <f>O296/O287</f>
        <v>0.75</v>
      </c>
      <c r="Q296" s="1170"/>
      <c r="R296" s="1170"/>
      <c r="S296" s="1170"/>
      <c r="T296" s="1170"/>
      <c r="U296" s="1170"/>
      <c r="V296" s="1170"/>
      <c r="W296" s="1170"/>
      <c r="X296" s="1170"/>
      <c r="Y296" s="1170"/>
      <c r="Z296" s="1170"/>
    </row>
    <row r="297" spans="1:26" ht="15.75" customHeight="1">
      <c r="A297" s="1169"/>
      <c r="B297" s="15" t="s">
        <v>23</v>
      </c>
      <c r="C297" s="16">
        <f t="shared" si="177"/>
        <v>478</v>
      </c>
      <c r="D297" s="17">
        <f>C297/C287</f>
        <v>0.38455349959774737</v>
      </c>
      <c r="E297" s="24">
        <v>236</v>
      </c>
      <c r="F297" s="19">
        <f>E297/E287</f>
        <v>0.3862520458265139</v>
      </c>
      <c r="G297" s="1176">
        <v>119</v>
      </c>
      <c r="H297" s="19">
        <f>G297/G287</f>
        <v>0.44237918215613381</v>
      </c>
      <c r="I297" s="24">
        <v>73</v>
      </c>
      <c r="J297" s="19">
        <f>I297/I287</f>
        <v>0.31601731601731603</v>
      </c>
      <c r="K297" s="1171">
        <v>10</v>
      </c>
      <c r="L297" s="19">
        <f>K297/K287</f>
        <v>0.25</v>
      </c>
      <c r="M297" s="1176">
        <v>32</v>
      </c>
      <c r="N297" s="19">
        <f>M297/M287</f>
        <v>0.53333333333333333</v>
      </c>
      <c r="O297" s="24">
        <v>8</v>
      </c>
      <c r="P297" s="20">
        <f>O297/O287</f>
        <v>0.25</v>
      </c>
      <c r="Q297" s="1170"/>
      <c r="R297" s="1170"/>
      <c r="S297" s="1170"/>
      <c r="T297" s="1170"/>
      <c r="U297" s="1170"/>
      <c r="V297" s="1170"/>
      <c r="W297" s="1170"/>
      <c r="X297" s="1170"/>
      <c r="Y297" s="1170"/>
      <c r="Z297" s="1170"/>
    </row>
    <row r="298" spans="1:26" ht="15.75" customHeight="1">
      <c r="A298" s="1169"/>
      <c r="B298" s="14" t="s">
        <v>24</v>
      </c>
      <c r="C298" s="10">
        <f t="shared" si="177"/>
        <v>21</v>
      </c>
      <c r="D298" s="11">
        <f t="shared" ref="D298:P298" si="179">SUM(D299:D301)</f>
        <v>1</v>
      </c>
      <c r="E298" s="22">
        <f t="shared" si="179"/>
        <v>6</v>
      </c>
      <c r="F298" s="23">
        <f t="shared" si="179"/>
        <v>1</v>
      </c>
      <c r="G298" s="22">
        <f t="shared" si="179"/>
        <v>2</v>
      </c>
      <c r="H298" s="23">
        <f t="shared" si="179"/>
        <v>0</v>
      </c>
      <c r="I298" s="22">
        <f t="shared" si="179"/>
        <v>10</v>
      </c>
      <c r="J298" s="23">
        <f t="shared" si="179"/>
        <v>1</v>
      </c>
      <c r="K298" s="22">
        <f t="shared" si="179"/>
        <v>1</v>
      </c>
      <c r="L298" s="23">
        <f t="shared" si="179"/>
        <v>1</v>
      </c>
      <c r="M298" s="22">
        <f t="shared" si="179"/>
        <v>1</v>
      </c>
      <c r="N298" s="23">
        <f t="shared" si="179"/>
        <v>1</v>
      </c>
      <c r="O298" s="22">
        <f t="shared" si="179"/>
        <v>1</v>
      </c>
      <c r="P298" s="12">
        <f t="shared" si="179"/>
        <v>1</v>
      </c>
      <c r="Q298" s="1170"/>
      <c r="R298" s="1170"/>
      <c r="S298" s="1170"/>
      <c r="T298" s="1170"/>
      <c r="U298" s="1170"/>
      <c r="V298" s="1170"/>
      <c r="W298" s="1170"/>
      <c r="X298" s="1170"/>
      <c r="Y298" s="1170"/>
      <c r="Z298" s="1170"/>
    </row>
    <row r="299" spans="1:26" ht="15.75" customHeight="1">
      <c r="A299" s="1169"/>
      <c r="B299" s="15" t="s">
        <v>25</v>
      </c>
      <c r="C299" s="16">
        <f t="shared" si="177"/>
        <v>0</v>
      </c>
      <c r="D299" s="17">
        <f>C299/C298</f>
        <v>0</v>
      </c>
      <c r="E299" s="24">
        <v>0</v>
      </c>
      <c r="F299" s="19">
        <f>E299/E298</f>
        <v>0</v>
      </c>
      <c r="G299" s="53">
        <v>0</v>
      </c>
      <c r="H299" s="25">
        <v>0</v>
      </c>
      <c r="I299" s="53">
        <v>0</v>
      </c>
      <c r="J299" s="25">
        <v>0</v>
      </c>
      <c r="K299" s="24">
        <v>0</v>
      </c>
      <c r="L299" s="25">
        <v>0</v>
      </c>
      <c r="M299" s="24">
        <v>0</v>
      </c>
      <c r="N299" s="25">
        <v>0</v>
      </c>
      <c r="O299" s="24">
        <v>0</v>
      </c>
      <c r="P299" s="26">
        <v>0</v>
      </c>
      <c r="Q299" s="1170"/>
      <c r="R299" s="1170"/>
      <c r="S299" s="1170"/>
      <c r="T299" s="1170"/>
      <c r="U299" s="1170"/>
      <c r="V299" s="1170"/>
      <c r="W299" s="1170"/>
      <c r="X299" s="1170"/>
      <c r="Y299" s="1170"/>
      <c r="Z299" s="1170"/>
    </row>
    <row r="300" spans="1:26" ht="15.75" customHeight="1">
      <c r="A300" s="1169"/>
      <c r="B300" s="15" t="s">
        <v>26</v>
      </c>
      <c r="C300" s="16">
        <f t="shared" si="177"/>
        <v>1</v>
      </c>
      <c r="D300" s="17">
        <f>C300/C298</f>
        <v>4.7619047619047616E-2</v>
      </c>
      <c r="E300" s="24">
        <v>1</v>
      </c>
      <c r="F300" s="19">
        <f>E300/E298</f>
        <v>0.16666666666666666</v>
      </c>
      <c r="G300" s="1177">
        <v>0</v>
      </c>
      <c r="H300" s="19"/>
      <c r="I300" s="1177">
        <v>0</v>
      </c>
      <c r="J300" s="19">
        <f>I300/I298</f>
        <v>0</v>
      </c>
      <c r="K300" s="24">
        <v>0</v>
      </c>
      <c r="L300" s="19" t="s">
        <v>27</v>
      </c>
      <c r="M300" s="24"/>
      <c r="N300" s="19">
        <f>M300/M298</f>
        <v>0</v>
      </c>
      <c r="O300" s="24">
        <v>0</v>
      </c>
      <c r="P300" s="20">
        <f>O300/O298</f>
        <v>0</v>
      </c>
      <c r="Q300" s="1170"/>
      <c r="R300" s="1170"/>
      <c r="S300" s="1170"/>
      <c r="T300" s="1170"/>
      <c r="U300" s="1170"/>
      <c r="V300" s="1170"/>
      <c r="W300" s="1170"/>
      <c r="X300" s="1170"/>
      <c r="Y300" s="1170"/>
      <c r="Z300" s="1170"/>
    </row>
    <row r="301" spans="1:26" ht="15.75" customHeight="1">
      <c r="A301" s="1169"/>
      <c r="B301" s="15" t="s">
        <v>28</v>
      </c>
      <c r="C301" s="16">
        <f t="shared" si="177"/>
        <v>20</v>
      </c>
      <c r="D301" s="17">
        <f>C301/C298</f>
        <v>0.95238095238095233</v>
      </c>
      <c r="E301" s="24">
        <v>5</v>
      </c>
      <c r="F301" s="19">
        <f>E301/E298</f>
        <v>0.83333333333333337</v>
      </c>
      <c r="G301" s="1177">
        <v>2</v>
      </c>
      <c r="H301" s="19"/>
      <c r="I301" s="1171">
        <v>10</v>
      </c>
      <c r="J301" s="19">
        <f>I301/I298</f>
        <v>1</v>
      </c>
      <c r="K301" s="24">
        <v>1</v>
      </c>
      <c r="L301" s="19">
        <f>K301/K298</f>
        <v>1</v>
      </c>
      <c r="M301" s="24">
        <v>1</v>
      </c>
      <c r="N301" s="19">
        <f>M301/M298</f>
        <v>1</v>
      </c>
      <c r="O301" s="24">
        <v>1</v>
      </c>
      <c r="P301" s="20">
        <f>O301/O298</f>
        <v>1</v>
      </c>
      <c r="Q301" s="1170"/>
      <c r="R301" s="1170"/>
      <c r="S301" s="1170"/>
      <c r="T301" s="1170"/>
      <c r="U301" s="1170"/>
      <c r="V301" s="1170"/>
      <c r="W301" s="1170"/>
      <c r="X301" s="1170"/>
      <c r="Y301" s="1170"/>
      <c r="Z301" s="1170"/>
    </row>
    <row r="302" spans="1:26" ht="15.75" customHeight="1">
      <c r="A302" s="1169"/>
      <c r="B302" s="14" t="s">
        <v>29</v>
      </c>
      <c r="C302" s="10">
        <f t="shared" si="177"/>
        <v>10</v>
      </c>
      <c r="D302" s="28">
        <f t="shared" ref="D302:P302" si="180">SUM(D303:D305)</f>
        <v>8.3194675540765387E-3</v>
      </c>
      <c r="E302" s="22">
        <f t="shared" si="180"/>
        <v>3</v>
      </c>
      <c r="F302" s="28">
        <f t="shared" si="180"/>
        <v>4.8622366288492711E-3</v>
      </c>
      <c r="G302" s="22">
        <f t="shared" si="180"/>
        <v>2</v>
      </c>
      <c r="H302" s="28">
        <f t="shared" si="180"/>
        <v>8.8495575221238937E-3</v>
      </c>
      <c r="I302" s="22">
        <f t="shared" si="180"/>
        <v>3</v>
      </c>
      <c r="J302" s="28">
        <f t="shared" si="180"/>
        <v>1.3043478260869565E-2</v>
      </c>
      <c r="K302" s="22">
        <f t="shared" si="180"/>
        <v>1</v>
      </c>
      <c r="L302" s="28">
        <f t="shared" si="180"/>
        <v>2.6315789473684209E-2</v>
      </c>
      <c r="M302" s="22">
        <f t="shared" si="180"/>
        <v>0</v>
      </c>
      <c r="N302" s="28">
        <f t="shared" si="180"/>
        <v>0</v>
      </c>
      <c r="O302" s="22">
        <f t="shared" si="180"/>
        <v>1</v>
      </c>
      <c r="P302" s="12">
        <f t="shared" si="180"/>
        <v>3.0303030303030304E-2</v>
      </c>
      <c r="Q302" s="1172"/>
      <c r="R302" s="1172"/>
      <c r="S302" s="1172"/>
      <c r="T302" s="1172"/>
      <c r="U302" s="1172"/>
      <c r="V302" s="1172"/>
      <c r="W302" s="1172"/>
      <c r="X302" s="1172"/>
      <c r="Y302" s="1172"/>
      <c r="Z302" s="1172"/>
    </row>
    <row r="303" spans="1:26" ht="15.75" customHeight="1">
      <c r="A303" s="1169"/>
      <c r="B303" s="30" t="s">
        <v>30</v>
      </c>
      <c r="C303" s="16">
        <f t="shared" si="177"/>
        <v>0</v>
      </c>
      <c r="D303" s="31">
        <f t="shared" ref="D303:D305" si="181">C303/$C$70</f>
        <v>0</v>
      </c>
      <c r="E303" s="24">
        <v>0</v>
      </c>
      <c r="F303" s="32">
        <f t="shared" ref="F303:F305" si="182">E303/$E$70</f>
        <v>0</v>
      </c>
      <c r="G303" s="24">
        <v>0</v>
      </c>
      <c r="H303" s="32"/>
      <c r="I303" s="18">
        <v>0</v>
      </c>
      <c r="J303" s="32">
        <f t="shared" ref="J303:J305" si="183">I303/$I$70</f>
        <v>0</v>
      </c>
      <c r="K303" s="24">
        <v>0</v>
      </c>
      <c r="L303" s="32">
        <f t="shared" ref="L303:L305" si="184">K303/$K$70</f>
        <v>0</v>
      </c>
      <c r="M303" s="24">
        <v>0</v>
      </c>
      <c r="N303" s="32">
        <f t="shared" ref="N303:N305" si="185">M303/$M$70</f>
        <v>0</v>
      </c>
      <c r="O303" s="24">
        <v>0</v>
      </c>
      <c r="P303" s="20">
        <f t="shared" ref="P303:P305" si="186">O303/$O$70</f>
        <v>0</v>
      </c>
      <c r="Q303" s="1170"/>
      <c r="R303" s="1170"/>
      <c r="S303" s="1170"/>
      <c r="T303" s="1170"/>
      <c r="U303" s="1170"/>
      <c r="V303" s="1170"/>
      <c r="W303" s="1170"/>
      <c r="X303" s="1170"/>
      <c r="Y303" s="1170"/>
      <c r="Z303" s="1170"/>
    </row>
    <row r="304" spans="1:26" ht="15.75" customHeight="1">
      <c r="A304" s="1169"/>
      <c r="B304" s="30" t="s">
        <v>31</v>
      </c>
      <c r="C304" s="16">
        <f t="shared" si="177"/>
        <v>0</v>
      </c>
      <c r="D304" s="31">
        <f t="shared" si="181"/>
        <v>0</v>
      </c>
      <c r="E304" s="24">
        <v>0</v>
      </c>
      <c r="F304" s="32">
        <f t="shared" si="182"/>
        <v>0</v>
      </c>
      <c r="G304" s="24">
        <v>0</v>
      </c>
      <c r="H304" s="32"/>
      <c r="I304" s="1171">
        <v>0</v>
      </c>
      <c r="J304" s="32">
        <f t="shared" si="183"/>
        <v>0</v>
      </c>
      <c r="K304" s="24">
        <v>0</v>
      </c>
      <c r="L304" s="32">
        <f t="shared" si="184"/>
        <v>0</v>
      </c>
      <c r="M304" s="24">
        <v>0</v>
      </c>
      <c r="N304" s="32">
        <f t="shared" si="185"/>
        <v>0</v>
      </c>
      <c r="O304" s="24"/>
      <c r="P304" s="20">
        <f t="shared" si="186"/>
        <v>0</v>
      </c>
      <c r="Q304" s="1170"/>
      <c r="R304" s="1170"/>
      <c r="S304" s="1170"/>
      <c r="T304" s="1170"/>
      <c r="U304" s="1170"/>
      <c r="V304" s="1170"/>
      <c r="W304" s="1170"/>
      <c r="X304" s="1170"/>
      <c r="Y304" s="1170"/>
      <c r="Z304" s="1170"/>
    </row>
    <row r="305" spans="1:26" ht="15.75" customHeight="1">
      <c r="A305" s="1169"/>
      <c r="B305" s="30" t="s">
        <v>32</v>
      </c>
      <c r="C305" s="16">
        <f t="shared" si="177"/>
        <v>10</v>
      </c>
      <c r="D305" s="31">
        <f t="shared" si="181"/>
        <v>8.3194675540765387E-3</v>
      </c>
      <c r="E305" s="24">
        <v>3</v>
      </c>
      <c r="F305" s="32">
        <f t="shared" si="182"/>
        <v>4.8622366288492711E-3</v>
      </c>
      <c r="G305" s="24">
        <v>2</v>
      </c>
      <c r="H305" s="32">
        <f>G305/$G$70</f>
        <v>8.8495575221238937E-3</v>
      </c>
      <c r="I305" s="1171">
        <v>3</v>
      </c>
      <c r="J305" s="32">
        <f t="shared" si="183"/>
        <v>1.3043478260869565E-2</v>
      </c>
      <c r="K305" s="24">
        <v>1</v>
      </c>
      <c r="L305" s="32">
        <f t="shared" si="184"/>
        <v>2.6315789473684209E-2</v>
      </c>
      <c r="M305" s="24"/>
      <c r="N305" s="32">
        <f t="shared" si="185"/>
        <v>0</v>
      </c>
      <c r="O305" s="24">
        <v>1</v>
      </c>
      <c r="P305" s="20">
        <f t="shared" si="186"/>
        <v>3.0303030303030304E-2</v>
      </c>
      <c r="Q305" s="1170"/>
      <c r="R305" s="1170"/>
      <c r="S305" s="1170"/>
      <c r="T305" s="1170"/>
      <c r="U305" s="1170"/>
      <c r="V305" s="1170"/>
      <c r="W305" s="1170"/>
      <c r="X305" s="1170"/>
      <c r="Y305" s="1170"/>
      <c r="Z305" s="1170"/>
    </row>
    <row r="306" spans="1:26" ht="15.75" customHeight="1">
      <c r="A306" s="1169"/>
      <c r="B306" s="27" t="s">
        <v>33</v>
      </c>
      <c r="C306" s="10">
        <f t="shared" si="177"/>
        <v>7</v>
      </c>
      <c r="D306" s="34"/>
      <c r="E306" s="22">
        <f t="shared" ref="E306:O306" si="187">SUM(E307:E308)</f>
        <v>5</v>
      </c>
      <c r="F306" s="28">
        <f t="shared" si="187"/>
        <v>0</v>
      </c>
      <c r="G306" s="22">
        <f t="shared" si="187"/>
        <v>2</v>
      </c>
      <c r="H306" s="28">
        <f t="shared" si="187"/>
        <v>0</v>
      </c>
      <c r="I306" s="22">
        <f t="shared" si="187"/>
        <v>0</v>
      </c>
      <c r="J306" s="28">
        <f t="shared" si="187"/>
        <v>0</v>
      </c>
      <c r="K306" s="22">
        <f t="shared" si="187"/>
        <v>0</v>
      </c>
      <c r="L306" s="28">
        <f t="shared" si="187"/>
        <v>0</v>
      </c>
      <c r="M306" s="22">
        <f t="shared" si="187"/>
        <v>0</v>
      </c>
      <c r="N306" s="28">
        <f t="shared" si="187"/>
        <v>0</v>
      </c>
      <c r="O306" s="22">
        <f t="shared" si="187"/>
        <v>0</v>
      </c>
      <c r="P306" s="35">
        <v>0</v>
      </c>
      <c r="Q306" s="2"/>
      <c r="R306" s="2"/>
      <c r="S306" s="2"/>
      <c r="T306" s="2"/>
      <c r="U306" s="2"/>
      <c r="V306" s="2"/>
      <c r="W306" s="2"/>
      <c r="X306" s="2"/>
      <c r="Y306" s="2"/>
      <c r="Z306" s="2"/>
    </row>
    <row r="307" spans="1:26" ht="15.75" customHeight="1">
      <c r="A307" s="1169"/>
      <c r="B307" s="30" t="s">
        <v>34</v>
      </c>
      <c r="C307" s="16">
        <f t="shared" si="177"/>
        <v>2</v>
      </c>
      <c r="D307" s="17"/>
      <c r="E307" s="36">
        <v>0</v>
      </c>
      <c r="F307" s="37"/>
      <c r="G307" s="36">
        <v>2</v>
      </c>
      <c r="H307" s="38"/>
      <c r="I307" s="36">
        <v>0</v>
      </c>
      <c r="J307" s="37"/>
      <c r="K307" s="36"/>
      <c r="L307" s="37"/>
      <c r="M307" s="36"/>
      <c r="N307" s="37"/>
      <c r="O307" s="36"/>
      <c r="P307" s="39"/>
      <c r="Q307" s="2"/>
      <c r="R307" s="2"/>
      <c r="S307" s="2"/>
      <c r="T307" s="2"/>
      <c r="U307" s="2"/>
      <c r="V307" s="2"/>
      <c r="W307" s="2"/>
      <c r="X307" s="2"/>
      <c r="Y307" s="2"/>
      <c r="Z307" s="2"/>
    </row>
    <row r="308" spans="1:26" ht="15.75" customHeight="1">
      <c r="A308" s="1169"/>
      <c r="B308" s="30" t="s">
        <v>35</v>
      </c>
      <c r="C308" s="16">
        <f t="shared" si="177"/>
        <v>5</v>
      </c>
      <c r="D308" s="17"/>
      <c r="E308" s="36">
        <v>5</v>
      </c>
      <c r="F308" s="37"/>
      <c r="G308" s="36">
        <v>0</v>
      </c>
      <c r="H308" s="38"/>
      <c r="I308" s="36">
        <v>0</v>
      </c>
      <c r="J308" s="37"/>
      <c r="K308" s="36"/>
      <c r="L308" s="37"/>
      <c r="M308" s="36"/>
      <c r="N308" s="37"/>
      <c r="O308" s="36"/>
      <c r="P308" s="39"/>
      <c r="Q308" s="2"/>
      <c r="R308" s="2"/>
      <c r="S308" s="2"/>
      <c r="T308" s="2"/>
      <c r="U308" s="2"/>
      <c r="V308" s="2"/>
      <c r="W308" s="2"/>
      <c r="X308" s="2"/>
      <c r="Y308" s="2"/>
      <c r="Z308" s="2"/>
    </row>
    <row r="309" spans="1:26" ht="15.75" customHeight="1">
      <c r="A309" s="1169"/>
      <c r="B309" s="14" t="s">
        <v>36</v>
      </c>
      <c r="C309" s="10">
        <f t="shared" si="177"/>
        <v>429</v>
      </c>
      <c r="D309" s="11">
        <f>C309/C286</f>
        <v>0.21843177189409368</v>
      </c>
      <c r="E309" s="22">
        <f>E310+E311</f>
        <v>340</v>
      </c>
      <c r="F309" s="28">
        <f>E309/C309</f>
        <v>0.79254079254079257</v>
      </c>
      <c r="G309" s="22">
        <f>G310+G311</f>
        <v>0</v>
      </c>
      <c r="H309" s="40">
        <f>G309/C309</f>
        <v>0</v>
      </c>
      <c r="I309" s="22">
        <f>I310+I311</f>
        <v>33</v>
      </c>
      <c r="J309" s="28">
        <f>I309/C309</f>
        <v>7.6923076923076927E-2</v>
      </c>
      <c r="K309" s="22">
        <f>K310+K311</f>
        <v>43</v>
      </c>
      <c r="L309" s="28">
        <f>K309/E309</f>
        <v>0.12647058823529411</v>
      </c>
      <c r="M309" s="22">
        <f>M310+M311</f>
        <v>4</v>
      </c>
      <c r="N309" s="28">
        <f>M309/C309</f>
        <v>9.324009324009324E-3</v>
      </c>
      <c r="O309" s="22">
        <f>O310+O311</f>
        <v>9</v>
      </c>
      <c r="P309" s="29">
        <f>O309/C309</f>
        <v>2.097902097902098E-2</v>
      </c>
      <c r="Q309" s="2"/>
      <c r="R309" s="2"/>
      <c r="S309" s="2"/>
      <c r="T309" s="2"/>
      <c r="U309" s="2"/>
      <c r="V309" s="2"/>
      <c r="W309" s="2"/>
      <c r="X309" s="2"/>
      <c r="Y309" s="2"/>
      <c r="Z309" s="2"/>
    </row>
    <row r="310" spans="1:26" ht="15.75" customHeight="1">
      <c r="A310" s="1169"/>
      <c r="B310" s="15" t="s">
        <v>14</v>
      </c>
      <c r="C310" s="16">
        <f t="shared" si="177"/>
        <v>140</v>
      </c>
      <c r="D310" s="17">
        <f>C310/C309</f>
        <v>0.32634032634032634</v>
      </c>
      <c r="E310" s="24">
        <v>106</v>
      </c>
      <c r="F310" s="19">
        <f>E310/E309</f>
        <v>0.31176470588235294</v>
      </c>
      <c r="G310" s="24">
        <v>0</v>
      </c>
      <c r="H310" s="25">
        <v>0</v>
      </c>
      <c r="I310" s="18">
        <v>11</v>
      </c>
      <c r="J310" s="19">
        <f>I310/I309</f>
        <v>0.33333333333333331</v>
      </c>
      <c r="K310" s="18">
        <v>16</v>
      </c>
      <c r="L310" s="19">
        <f>K310/K309</f>
        <v>0.37209302325581395</v>
      </c>
      <c r="M310" s="24">
        <v>1</v>
      </c>
      <c r="N310" s="19">
        <f>M310/M309</f>
        <v>0.25</v>
      </c>
      <c r="O310" s="24">
        <v>6</v>
      </c>
      <c r="P310" s="26">
        <v>0</v>
      </c>
      <c r="Q310" s="2"/>
      <c r="R310" s="2"/>
      <c r="S310" s="2"/>
      <c r="T310" s="2"/>
      <c r="U310" s="2"/>
      <c r="V310" s="2"/>
      <c r="W310" s="2"/>
      <c r="X310" s="2"/>
      <c r="Y310" s="2"/>
      <c r="Z310" s="2"/>
    </row>
    <row r="311" spans="1:26" ht="15.75" customHeight="1">
      <c r="A311" s="1169"/>
      <c r="B311" s="15" t="s">
        <v>15</v>
      </c>
      <c r="C311" s="16">
        <f t="shared" si="177"/>
        <v>289</v>
      </c>
      <c r="D311" s="17">
        <f>C311/C309</f>
        <v>0.67365967365967361</v>
      </c>
      <c r="E311" s="24">
        <v>234</v>
      </c>
      <c r="F311" s="19">
        <f>E311/E309</f>
        <v>0.68823529411764706</v>
      </c>
      <c r="G311" s="24">
        <v>0</v>
      </c>
      <c r="H311" s="25">
        <v>0</v>
      </c>
      <c r="I311" s="1171">
        <v>22</v>
      </c>
      <c r="J311" s="19">
        <f>I311/I309</f>
        <v>0.66666666666666663</v>
      </c>
      <c r="K311" s="1171">
        <v>27</v>
      </c>
      <c r="L311" s="19">
        <f>K311/K309</f>
        <v>0.62790697674418605</v>
      </c>
      <c r="M311" s="24">
        <v>3</v>
      </c>
      <c r="N311" s="19">
        <f>M311/M309</f>
        <v>0.75</v>
      </c>
      <c r="O311" s="24">
        <v>3</v>
      </c>
      <c r="P311" s="26">
        <v>0</v>
      </c>
      <c r="Q311" s="2"/>
      <c r="R311" s="2"/>
      <c r="S311" s="2"/>
      <c r="T311" s="2"/>
      <c r="U311" s="2"/>
      <c r="V311" s="2"/>
      <c r="W311" s="2"/>
      <c r="X311" s="2"/>
      <c r="Y311" s="2"/>
      <c r="Z311" s="2"/>
    </row>
    <row r="312" spans="1:26" ht="15.75" customHeight="1">
      <c r="A312" s="1169"/>
      <c r="B312" s="14" t="s">
        <v>37</v>
      </c>
      <c r="C312" s="10">
        <f t="shared" si="177"/>
        <v>292</v>
      </c>
      <c r="D312" s="11">
        <f>C312/C286</f>
        <v>0.14867617107942974</v>
      </c>
      <c r="E312" s="22">
        <f>E313+E314</f>
        <v>42</v>
      </c>
      <c r="F312" s="23">
        <f>E312/C312</f>
        <v>0.14383561643835616</v>
      </c>
      <c r="G312" s="22">
        <f>G313+G314</f>
        <v>250</v>
      </c>
      <c r="H312" s="23">
        <f>G312/C312</f>
        <v>0.85616438356164382</v>
      </c>
      <c r="I312" s="22">
        <f>I313+I314</f>
        <v>0</v>
      </c>
      <c r="J312" s="40">
        <v>0</v>
      </c>
      <c r="K312" s="22">
        <f>K313+K314</f>
        <v>0</v>
      </c>
      <c r="L312" s="23">
        <f>K312/C312</f>
        <v>0</v>
      </c>
      <c r="M312" s="22">
        <f>M313+M314</f>
        <v>0</v>
      </c>
      <c r="N312" s="40">
        <v>0</v>
      </c>
      <c r="O312" s="22">
        <f>O313+O314</f>
        <v>0</v>
      </c>
      <c r="P312" s="41">
        <v>0</v>
      </c>
      <c r="Q312" s="2"/>
      <c r="R312" s="2"/>
      <c r="S312" s="2"/>
      <c r="T312" s="2"/>
      <c r="U312" s="2"/>
      <c r="V312" s="2"/>
      <c r="W312" s="2"/>
      <c r="X312" s="2"/>
      <c r="Y312" s="2"/>
      <c r="Z312" s="2"/>
    </row>
    <row r="313" spans="1:26" ht="15.75" customHeight="1">
      <c r="A313" s="1169"/>
      <c r="B313" s="15" t="s">
        <v>14</v>
      </c>
      <c r="C313" s="16">
        <f t="shared" si="177"/>
        <v>108</v>
      </c>
      <c r="D313" s="17">
        <f>C313/C312</f>
        <v>0.36986301369863012</v>
      </c>
      <c r="E313" s="43">
        <v>8</v>
      </c>
      <c r="F313" s="42">
        <f>E313/E312</f>
        <v>0.19047619047619047</v>
      </c>
      <c r="G313" s="43">
        <v>100</v>
      </c>
      <c r="H313" s="42">
        <f>G313/G312</f>
        <v>0.4</v>
      </c>
      <c r="I313" s="43">
        <v>0</v>
      </c>
      <c r="J313" s="44">
        <v>0</v>
      </c>
      <c r="K313" s="43">
        <v>0</v>
      </c>
      <c r="L313" s="44">
        <v>0</v>
      </c>
      <c r="M313" s="24">
        <v>0</v>
      </c>
      <c r="N313" s="44">
        <v>0</v>
      </c>
      <c r="O313" s="43">
        <v>0</v>
      </c>
      <c r="P313" s="26">
        <v>0</v>
      </c>
      <c r="Q313" s="2"/>
      <c r="R313" s="2"/>
      <c r="S313" s="2"/>
      <c r="T313" s="2"/>
      <c r="U313" s="2"/>
      <c r="V313" s="2"/>
      <c r="W313" s="2"/>
      <c r="X313" s="2"/>
      <c r="Y313" s="2"/>
      <c r="Z313" s="2"/>
    </row>
    <row r="314" spans="1:26" ht="15.75" customHeight="1">
      <c r="A314" s="1173"/>
      <c r="B314" s="45" t="s">
        <v>15</v>
      </c>
      <c r="C314" s="46">
        <f t="shared" si="177"/>
        <v>184</v>
      </c>
      <c r="D314" s="47">
        <f>C314/C312</f>
        <v>0.63013698630136983</v>
      </c>
      <c r="E314" s="48">
        <v>34</v>
      </c>
      <c r="F314" s="49">
        <f>E314/E312</f>
        <v>0.80952380952380953</v>
      </c>
      <c r="G314" s="48">
        <v>150</v>
      </c>
      <c r="H314" s="49">
        <f>G314/G312</f>
        <v>0.6</v>
      </c>
      <c r="I314" s="48">
        <v>0</v>
      </c>
      <c r="J314" s="50">
        <v>0</v>
      </c>
      <c r="K314" s="48">
        <v>0</v>
      </c>
      <c r="L314" s="50">
        <v>0</v>
      </c>
      <c r="M314" s="54">
        <v>0</v>
      </c>
      <c r="N314" s="50">
        <v>0</v>
      </c>
      <c r="O314" s="48"/>
      <c r="P314" s="51">
        <v>0</v>
      </c>
      <c r="Q314" s="2"/>
      <c r="R314" s="2"/>
      <c r="S314" s="2"/>
      <c r="T314" s="2"/>
      <c r="U314" s="2"/>
      <c r="V314" s="2"/>
      <c r="W314" s="2"/>
      <c r="X314" s="2"/>
      <c r="Y314" s="2"/>
      <c r="Z314" s="2"/>
    </row>
    <row r="315" spans="1:26" ht="15.75" customHeight="1">
      <c r="A315" s="1160"/>
      <c r="B315" s="1161"/>
      <c r="C315" s="1162"/>
      <c r="D315" s="1163"/>
      <c r="E315" s="1164"/>
      <c r="F315" s="1165"/>
      <c r="G315" s="1164"/>
      <c r="H315" s="1165"/>
      <c r="I315" s="1164"/>
      <c r="J315" s="1166"/>
      <c r="K315" s="1164"/>
      <c r="L315" s="1166"/>
      <c r="M315" s="1164"/>
      <c r="N315" s="1166"/>
      <c r="O315" s="1164"/>
      <c r="P315" s="1167"/>
      <c r="Q315" s="2"/>
      <c r="R315" s="2"/>
      <c r="S315" s="2"/>
      <c r="T315" s="2"/>
      <c r="U315" s="2"/>
      <c r="V315" s="2"/>
      <c r="W315" s="2"/>
      <c r="X315" s="2"/>
      <c r="Y315" s="2"/>
      <c r="Z315" s="2"/>
    </row>
    <row r="316" spans="1:26" ht="15.75" customHeight="1">
      <c r="A316" s="1156" t="s">
        <v>11</v>
      </c>
      <c r="B316" s="1157"/>
      <c r="C316" s="1158">
        <f>C318-C287</f>
        <v>0</v>
      </c>
      <c r="D316" s="1159">
        <f>C316/C287</f>
        <v>0</v>
      </c>
      <c r="E316" s="1158">
        <f>E318-E287</f>
        <v>2</v>
      </c>
      <c r="F316" s="1159">
        <f>E316/E287</f>
        <v>3.2733224222585926E-3</v>
      </c>
      <c r="G316" s="1158">
        <f>G318-G287</f>
        <v>0</v>
      </c>
      <c r="H316" s="1159">
        <f>G316/G287</f>
        <v>0</v>
      </c>
      <c r="I316" s="1158">
        <f>I318-I287</f>
        <v>-1</v>
      </c>
      <c r="J316" s="1159">
        <f>I316/I287</f>
        <v>-4.329004329004329E-3</v>
      </c>
      <c r="K316" s="1158">
        <f>K318-K287</f>
        <v>0</v>
      </c>
      <c r="L316" s="1159">
        <f>K316/K287</f>
        <v>0</v>
      </c>
      <c r="M316" s="1158">
        <f>M318-M287</f>
        <v>-1</v>
      </c>
      <c r="N316" s="1159">
        <f>M316/M287</f>
        <v>-1.6666666666666666E-2</v>
      </c>
      <c r="O316" s="1158">
        <f>O318-O287</f>
        <v>0</v>
      </c>
      <c r="P316" s="1174">
        <f>O316/O287</f>
        <v>0</v>
      </c>
      <c r="Q316" s="2"/>
      <c r="R316" s="2"/>
      <c r="S316" s="2"/>
      <c r="T316" s="2"/>
      <c r="U316" s="2"/>
      <c r="V316" s="2"/>
      <c r="W316" s="2"/>
      <c r="X316" s="2"/>
      <c r="Y316" s="2"/>
      <c r="Z316" s="2"/>
    </row>
    <row r="317" spans="1:26" ht="15.75" customHeight="1">
      <c r="A317" s="1168">
        <v>45962</v>
      </c>
      <c r="B317" s="1179" t="s">
        <v>12</v>
      </c>
      <c r="C317" s="71">
        <f t="shared" ref="C317:D317" si="188">SUM(E317,G317,I317,K317,M317,O317)</f>
        <v>1939</v>
      </c>
      <c r="D317" s="72">
        <f t="shared" si="188"/>
        <v>1</v>
      </c>
      <c r="E317" s="71">
        <f>SUM(E318,E340,E343)</f>
        <v>997</v>
      </c>
      <c r="F317" s="72">
        <f t="shared" ref="F317:F318" si="189">E317/C317</f>
        <v>0.51418256833419285</v>
      </c>
      <c r="G317" s="71">
        <f>SUM(G318,G340,G343)</f>
        <v>488</v>
      </c>
      <c r="H317" s="72">
        <f t="shared" ref="H317:H318" si="190">G317/C317</f>
        <v>0.25167612171222281</v>
      </c>
      <c r="I317" s="71">
        <f>SUM(I318,I340,I343)</f>
        <v>265</v>
      </c>
      <c r="J317" s="72">
        <f t="shared" ref="J317:J318" si="191">I317/C317</f>
        <v>0.13666838576585869</v>
      </c>
      <c r="K317" s="71">
        <f>SUM(K318,K340,K343)</f>
        <v>83</v>
      </c>
      <c r="L317" s="72">
        <f t="shared" ref="L317:L318" si="192">K317/C317</f>
        <v>4.2805569881382156E-2</v>
      </c>
      <c r="M317" s="71">
        <f>SUM(M318,M340,M343)</f>
        <v>65</v>
      </c>
      <c r="N317" s="72">
        <f t="shared" ref="N317:N318" si="193">M317/C317</f>
        <v>3.3522434244455904E-2</v>
      </c>
      <c r="O317" s="71">
        <f>SUM(O318,O340,O343)</f>
        <v>41</v>
      </c>
      <c r="P317" s="1175">
        <f t="shared" ref="P317:P318" si="194">O317/C317</f>
        <v>2.1144920061887573E-2</v>
      </c>
      <c r="Q317" s="2"/>
      <c r="R317" s="2"/>
      <c r="S317" s="2"/>
      <c r="T317" s="2"/>
      <c r="U317" s="2"/>
      <c r="V317" s="2"/>
      <c r="W317" s="2"/>
      <c r="X317" s="2"/>
      <c r="Y317" s="2"/>
      <c r="Z317" s="2"/>
    </row>
    <row r="318" spans="1:26" ht="15.75" customHeight="1">
      <c r="A318" s="1169"/>
      <c r="B318" s="14" t="s">
        <v>13</v>
      </c>
      <c r="C318" s="10">
        <f t="shared" ref="C318:C345" si="195">SUM(E318,G318,I318,K318,M318,O318)</f>
        <v>1243</v>
      </c>
      <c r="D318" s="11">
        <f t="shared" ref="D318:D319" si="196">C318/C317</f>
        <v>0.64105208870551833</v>
      </c>
      <c r="E318" s="10">
        <f>E319+E320</f>
        <v>613</v>
      </c>
      <c r="F318" s="11">
        <f t="shared" si="189"/>
        <v>0.49316170555108607</v>
      </c>
      <c r="G318" s="10">
        <f>G319+G320</f>
        <v>269</v>
      </c>
      <c r="H318" s="11">
        <f t="shared" si="190"/>
        <v>0.21641190667739341</v>
      </c>
      <c r="I318" s="10">
        <f>I319+I320</f>
        <v>230</v>
      </c>
      <c r="J318" s="11">
        <f t="shared" si="191"/>
        <v>0.18503620273531779</v>
      </c>
      <c r="K318" s="10">
        <f>K319+K320</f>
        <v>40</v>
      </c>
      <c r="L318" s="11">
        <f t="shared" si="192"/>
        <v>3.2180209171359615E-2</v>
      </c>
      <c r="M318" s="10">
        <f>M319+M320</f>
        <v>59</v>
      </c>
      <c r="N318" s="11">
        <f t="shared" si="193"/>
        <v>4.7465808527755428E-2</v>
      </c>
      <c r="O318" s="10">
        <f>O319+O320</f>
        <v>32</v>
      </c>
      <c r="P318" s="12">
        <f t="shared" si="194"/>
        <v>2.5744167337087689E-2</v>
      </c>
      <c r="Q318" s="1170"/>
      <c r="R318" s="1170"/>
      <c r="S318" s="1170"/>
      <c r="T318" s="1170"/>
      <c r="U318" s="1170"/>
      <c r="V318" s="1170"/>
      <c r="W318" s="1170"/>
      <c r="X318" s="1170"/>
      <c r="Y318" s="1170"/>
      <c r="Z318" s="1170"/>
    </row>
    <row r="319" spans="1:26" ht="15.75" customHeight="1">
      <c r="A319" s="1169"/>
      <c r="B319" s="15" t="s">
        <v>14</v>
      </c>
      <c r="C319" s="16">
        <f t="shared" si="195"/>
        <v>298</v>
      </c>
      <c r="D319" s="17">
        <f t="shared" si="196"/>
        <v>0.23974255832662913</v>
      </c>
      <c r="E319" s="24">
        <v>128</v>
      </c>
      <c r="F319" s="19">
        <f>E319/E318</f>
        <v>0.20880913539967375</v>
      </c>
      <c r="G319" s="18">
        <v>61</v>
      </c>
      <c r="H319" s="19">
        <f>G319/G318</f>
        <v>0.22676579925650558</v>
      </c>
      <c r="I319" s="24">
        <v>58</v>
      </c>
      <c r="J319" s="19">
        <f>I319/I318</f>
        <v>0.25217391304347825</v>
      </c>
      <c r="K319" s="18">
        <v>17</v>
      </c>
      <c r="L319" s="19">
        <f>K319/K318</f>
        <v>0.42499999999999999</v>
      </c>
      <c r="M319" s="52">
        <v>17</v>
      </c>
      <c r="N319" s="19">
        <f>M319/M318</f>
        <v>0.28813559322033899</v>
      </c>
      <c r="O319" s="24">
        <v>17</v>
      </c>
      <c r="P319" s="20">
        <f>O319/O318</f>
        <v>0.53125</v>
      </c>
      <c r="Q319" s="1170"/>
      <c r="R319" s="1170"/>
      <c r="S319" s="1170"/>
      <c r="T319" s="1170"/>
      <c r="U319" s="1170"/>
      <c r="V319" s="1170"/>
      <c r="W319" s="1170"/>
      <c r="X319" s="1170"/>
      <c r="Y319" s="1170"/>
      <c r="Z319" s="1170"/>
    </row>
    <row r="320" spans="1:26" ht="15.75" customHeight="1">
      <c r="A320" s="1169"/>
      <c r="B320" s="15" t="s">
        <v>15</v>
      </c>
      <c r="C320" s="16">
        <f t="shared" si="195"/>
        <v>945</v>
      </c>
      <c r="D320" s="17">
        <f>C320/C318</f>
        <v>0.76025744167337084</v>
      </c>
      <c r="E320" s="24">
        <v>485</v>
      </c>
      <c r="F320" s="19">
        <f>E320/E318</f>
        <v>0.79119086460032628</v>
      </c>
      <c r="G320" s="1171">
        <v>208</v>
      </c>
      <c r="H320" s="19">
        <f>G320/G318</f>
        <v>0.77323420074349447</v>
      </c>
      <c r="I320" s="24">
        <v>172</v>
      </c>
      <c r="J320" s="19">
        <f>I320/I318</f>
        <v>0.74782608695652175</v>
      </c>
      <c r="K320" s="1171">
        <v>23</v>
      </c>
      <c r="L320" s="19">
        <f>K320/K318</f>
        <v>0.57499999999999996</v>
      </c>
      <c r="M320" s="1176">
        <v>42</v>
      </c>
      <c r="N320" s="19">
        <f>M320/M318</f>
        <v>0.71186440677966101</v>
      </c>
      <c r="O320" s="24">
        <v>15</v>
      </c>
      <c r="P320" s="20">
        <f>O320/O318</f>
        <v>0.46875</v>
      </c>
      <c r="Q320" s="1170"/>
      <c r="R320" s="1170"/>
      <c r="S320" s="1170"/>
      <c r="T320" s="1170"/>
      <c r="U320" s="1170"/>
      <c r="V320" s="1170"/>
      <c r="W320" s="1170"/>
      <c r="X320" s="1170"/>
      <c r="Y320" s="1170"/>
      <c r="Z320" s="1170"/>
    </row>
    <row r="321" spans="1:26" ht="15.75" customHeight="1">
      <c r="A321" s="1169"/>
      <c r="B321" s="15" t="s">
        <v>16</v>
      </c>
      <c r="C321" s="16">
        <f t="shared" si="195"/>
        <v>1123</v>
      </c>
      <c r="D321" s="17">
        <f>C321/C318</f>
        <v>0.90345937248592112</v>
      </c>
      <c r="E321" s="24">
        <v>529</v>
      </c>
      <c r="F321" s="19">
        <f>E321/E318</f>
        <v>0.86296900489396411</v>
      </c>
      <c r="G321" s="1171">
        <v>258</v>
      </c>
      <c r="H321" s="19">
        <f>G321/G318</f>
        <v>0.95910780669144979</v>
      </c>
      <c r="I321" s="24">
        <v>216</v>
      </c>
      <c r="J321" s="19">
        <f>I321/I318</f>
        <v>0.93913043478260871</v>
      </c>
      <c r="K321" s="1171">
        <v>36</v>
      </c>
      <c r="L321" s="19">
        <f>K321/K318</f>
        <v>0.9</v>
      </c>
      <c r="M321" s="1176">
        <v>53</v>
      </c>
      <c r="N321" s="19">
        <f>M321/M318</f>
        <v>0.89830508474576276</v>
      </c>
      <c r="O321" s="24">
        <v>31</v>
      </c>
      <c r="P321" s="20">
        <f>O321/O318</f>
        <v>0.96875</v>
      </c>
      <c r="Q321" s="1170"/>
      <c r="R321" s="1170"/>
      <c r="S321" s="1170"/>
      <c r="T321" s="1170"/>
      <c r="U321" s="1170"/>
      <c r="V321" s="1170"/>
      <c r="W321" s="1170"/>
      <c r="X321" s="1170"/>
      <c r="Y321" s="1170"/>
      <c r="Z321" s="1170"/>
    </row>
    <row r="322" spans="1:26" ht="15.75" customHeight="1">
      <c r="A322" s="1169"/>
      <c r="B322" s="15" t="s">
        <v>17</v>
      </c>
      <c r="C322" s="16">
        <f t="shared" si="195"/>
        <v>120</v>
      </c>
      <c r="D322" s="17">
        <f>C322/C318</f>
        <v>9.6540627514078839E-2</v>
      </c>
      <c r="E322" s="24">
        <v>84</v>
      </c>
      <c r="F322" s="19">
        <f>E322/E318</f>
        <v>0.13703099510603589</v>
      </c>
      <c r="G322" s="1171">
        <v>11</v>
      </c>
      <c r="H322" s="19">
        <f>G322/G318</f>
        <v>4.0892193308550186E-2</v>
      </c>
      <c r="I322" s="24">
        <v>14</v>
      </c>
      <c r="J322" s="19">
        <f>I322/I318</f>
        <v>6.0869565217391307E-2</v>
      </c>
      <c r="K322" s="1171">
        <v>4</v>
      </c>
      <c r="L322" s="19">
        <f>K322/K318</f>
        <v>0.1</v>
      </c>
      <c r="M322" s="1176">
        <v>6</v>
      </c>
      <c r="N322" s="19">
        <f>M322/M318</f>
        <v>0.10169491525423729</v>
      </c>
      <c r="O322" s="24">
        <v>1</v>
      </c>
      <c r="P322" s="20">
        <f>O322/O318</f>
        <v>3.125E-2</v>
      </c>
      <c r="Q322" s="1170"/>
      <c r="R322" s="1170"/>
      <c r="S322" s="1170"/>
      <c r="T322" s="1170"/>
      <c r="U322" s="1170"/>
      <c r="V322" s="1170"/>
      <c r="W322" s="1170"/>
      <c r="X322" s="1170"/>
      <c r="Y322" s="1170"/>
      <c r="Z322" s="1170"/>
    </row>
    <row r="323" spans="1:26" ht="15.75" customHeight="1">
      <c r="A323" s="1169"/>
      <c r="B323" s="15" t="s">
        <v>18</v>
      </c>
      <c r="C323" s="16">
        <f t="shared" si="195"/>
        <v>261</v>
      </c>
      <c r="D323" s="17">
        <f>C323/C318</f>
        <v>0.20997586484312147</v>
      </c>
      <c r="E323" s="24">
        <v>127</v>
      </c>
      <c r="F323" s="19">
        <f>E323/E318</f>
        <v>0.20717781402936378</v>
      </c>
      <c r="G323" s="1171">
        <v>59</v>
      </c>
      <c r="H323" s="19">
        <f>G323/G318</f>
        <v>0.21933085501858737</v>
      </c>
      <c r="I323" s="24">
        <v>42</v>
      </c>
      <c r="J323" s="19">
        <f>I323/I318</f>
        <v>0.18260869565217391</v>
      </c>
      <c r="K323" s="1171">
        <v>10</v>
      </c>
      <c r="L323" s="19">
        <f>K323/K318</f>
        <v>0.25</v>
      </c>
      <c r="M323" s="1176">
        <v>16</v>
      </c>
      <c r="N323" s="19">
        <f>M323/M318</f>
        <v>0.2711864406779661</v>
      </c>
      <c r="O323" s="24">
        <v>7</v>
      </c>
      <c r="P323" s="20">
        <f>O323/O318</f>
        <v>0.21875</v>
      </c>
      <c r="Q323" s="1170"/>
      <c r="R323" s="1170"/>
      <c r="S323" s="1170"/>
      <c r="T323" s="1170"/>
      <c r="U323" s="1170"/>
      <c r="V323" s="1170"/>
      <c r="W323" s="1170"/>
      <c r="X323" s="1170"/>
      <c r="Y323" s="1170"/>
      <c r="Z323" s="1170"/>
    </row>
    <row r="324" spans="1:26" ht="15.75" customHeight="1">
      <c r="A324" s="1169"/>
      <c r="B324" s="15" t="s">
        <v>19</v>
      </c>
      <c r="C324" s="16">
        <f t="shared" si="195"/>
        <v>41</v>
      </c>
      <c r="D324" s="17">
        <f>C324/C323</f>
        <v>0.15708812260536398</v>
      </c>
      <c r="E324" s="24">
        <v>17</v>
      </c>
      <c r="F324" s="19">
        <f>E324/E323</f>
        <v>0.13385826771653545</v>
      </c>
      <c r="G324" s="1171">
        <v>9</v>
      </c>
      <c r="H324" s="19">
        <f>G324/G323</f>
        <v>0.15254237288135594</v>
      </c>
      <c r="I324" s="24">
        <v>6</v>
      </c>
      <c r="J324" s="19">
        <f>I324/I323</f>
        <v>0.14285714285714285</v>
      </c>
      <c r="K324" s="1171">
        <v>3</v>
      </c>
      <c r="L324" s="19">
        <f>K324/K323</f>
        <v>0.3</v>
      </c>
      <c r="M324" s="1176">
        <v>4</v>
      </c>
      <c r="N324" s="19">
        <f>M324/M323</f>
        <v>0.25</v>
      </c>
      <c r="O324" s="24">
        <v>2</v>
      </c>
      <c r="P324" s="20">
        <f>O324/O323</f>
        <v>0.2857142857142857</v>
      </c>
      <c r="Q324" s="1170"/>
      <c r="R324" s="1170"/>
      <c r="S324" s="1170"/>
      <c r="T324" s="1170"/>
      <c r="U324" s="1170"/>
      <c r="V324" s="1170"/>
      <c r="W324" s="1170"/>
      <c r="X324" s="1170"/>
      <c r="Y324" s="1170"/>
      <c r="Z324" s="1170"/>
    </row>
    <row r="325" spans="1:26" ht="15.75" customHeight="1">
      <c r="A325" s="1169"/>
      <c r="B325" s="15" t="s">
        <v>20</v>
      </c>
      <c r="C325" s="16">
        <f t="shared" si="195"/>
        <v>994</v>
      </c>
      <c r="D325" s="17">
        <f>C325/C318</f>
        <v>0.79967819790828643</v>
      </c>
      <c r="E325" s="24">
        <v>475</v>
      </c>
      <c r="F325" s="19">
        <f>E325/E318</f>
        <v>0.77487765089722671</v>
      </c>
      <c r="G325" s="1171">
        <v>225</v>
      </c>
      <c r="H325" s="19">
        <f>G325/G318</f>
        <v>0.83643122676579928</v>
      </c>
      <c r="I325" s="24">
        <v>189</v>
      </c>
      <c r="J325" s="19">
        <f>I325/I318</f>
        <v>0.82173913043478264</v>
      </c>
      <c r="K325" s="1171">
        <v>33</v>
      </c>
      <c r="L325" s="19">
        <f>K325/K318</f>
        <v>0.82499999999999996</v>
      </c>
      <c r="M325" s="1176">
        <v>48</v>
      </c>
      <c r="N325" s="19">
        <f>M325/M318</f>
        <v>0.81355932203389836</v>
      </c>
      <c r="O325" s="24">
        <v>24</v>
      </c>
      <c r="P325" s="20">
        <f>O325/O318</f>
        <v>0.75</v>
      </c>
      <c r="Q325" s="1170"/>
      <c r="R325" s="1170"/>
      <c r="S325" s="1170"/>
      <c r="T325" s="1170"/>
      <c r="U325" s="1170"/>
      <c r="V325" s="1170"/>
      <c r="W325" s="1170"/>
      <c r="X325" s="1170"/>
      <c r="Y325" s="1170"/>
      <c r="Z325" s="1170"/>
    </row>
    <row r="326" spans="1:26" ht="15.75" customHeight="1">
      <c r="A326" s="1169"/>
      <c r="B326" s="15" t="s">
        <v>21</v>
      </c>
      <c r="C326" s="16">
        <f t="shared" si="195"/>
        <v>249</v>
      </c>
      <c r="D326" s="17">
        <f>C326/C318</f>
        <v>0.2003218020917136</v>
      </c>
      <c r="E326" s="24">
        <v>138</v>
      </c>
      <c r="F326" s="19">
        <f>E326/E318</f>
        <v>0.22512234910277323</v>
      </c>
      <c r="G326" s="1176">
        <v>44</v>
      </c>
      <c r="H326" s="19">
        <f>G326/G318</f>
        <v>0.16356877323420074</v>
      </c>
      <c r="I326" s="24">
        <v>41</v>
      </c>
      <c r="J326" s="19">
        <f>I326/I318</f>
        <v>0.17826086956521739</v>
      </c>
      <c r="K326" s="1171">
        <v>7</v>
      </c>
      <c r="L326" s="19">
        <f>K326/K318</f>
        <v>0.17499999999999999</v>
      </c>
      <c r="M326" s="1176">
        <v>11</v>
      </c>
      <c r="N326" s="19">
        <f>M326/M318</f>
        <v>0.1864406779661017</v>
      </c>
      <c r="O326" s="24">
        <v>8</v>
      </c>
      <c r="P326" s="20">
        <f>O326/O318</f>
        <v>0.25</v>
      </c>
      <c r="Q326" s="1170"/>
      <c r="R326" s="1170"/>
      <c r="S326" s="1170"/>
      <c r="T326" s="1170"/>
      <c r="U326" s="1170"/>
      <c r="V326" s="1170"/>
      <c r="W326" s="1170"/>
      <c r="X326" s="1170"/>
      <c r="Y326" s="1170"/>
      <c r="Z326" s="1170"/>
    </row>
    <row r="327" spans="1:26" ht="15.75" customHeight="1">
      <c r="A327" s="1169"/>
      <c r="B327" s="15" t="s">
        <v>22</v>
      </c>
      <c r="C327" s="16">
        <f t="shared" si="195"/>
        <v>766</v>
      </c>
      <c r="D327" s="17">
        <f>C327/C318</f>
        <v>0.61625100563153656</v>
      </c>
      <c r="E327" s="24">
        <v>378</v>
      </c>
      <c r="F327" s="19">
        <f>E327/E318</f>
        <v>0.61663947797716145</v>
      </c>
      <c r="G327" s="1176">
        <v>150</v>
      </c>
      <c r="H327" s="19">
        <f>G327/G318</f>
        <v>0.55762081784386619</v>
      </c>
      <c r="I327" s="24">
        <v>158</v>
      </c>
      <c r="J327" s="19">
        <f>I327/I318</f>
        <v>0.68695652173913047</v>
      </c>
      <c r="K327" s="1171">
        <v>30</v>
      </c>
      <c r="L327" s="19">
        <f>K327/K318</f>
        <v>0.75</v>
      </c>
      <c r="M327" s="1176">
        <v>27</v>
      </c>
      <c r="N327" s="19">
        <f>M327/M318</f>
        <v>0.4576271186440678</v>
      </c>
      <c r="O327" s="24">
        <v>23</v>
      </c>
      <c r="P327" s="20">
        <f>O327/O318</f>
        <v>0.71875</v>
      </c>
      <c r="Q327" s="1170"/>
      <c r="R327" s="1170"/>
      <c r="S327" s="1170"/>
      <c r="T327" s="1170"/>
      <c r="U327" s="1170"/>
      <c r="V327" s="1170"/>
      <c r="W327" s="1170"/>
      <c r="X327" s="1170"/>
      <c r="Y327" s="1170"/>
      <c r="Z327" s="1170"/>
    </row>
    <row r="328" spans="1:26" ht="15.75" customHeight="1">
      <c r="A328" s="1169"/>
      <c r="B328" s="15" t="s">
        <v>23</v>
      </c>
      <c r="C328" s="16">
        <f t="shared" si="195"/>
        <v>477</v>
      </c>
      <c r="D328" s="17">
        <f>C328/C318</f>
        <v>0.38374899436846338</v>
      </c>
      <c r="E328" s="24">
        <v>235</v>
      </c>
      <c r="F328" s="19">
        <f>E328/E318</f>
        <v>0.38336052202283849</v>
      </c>
      <c r="G328" s="1176">
        <v>119</v>
      </c>
      <c r="H328" s="19">
        <f>G328/G318</f>
        <v>0.44237918215613381</v>
      </c>
      <c r="I328" s="24">
        <v>72</v>
      </c>
      <c r="J328" s="19">
        <f>I328/I318</f>
        <v>0.31304347826086959</v>
      </c>
      <c r="K328" s="1171">
        <v>10</v>
      </c>
      <c r="L328" s="19">
        <f>K328/K318</f>
        <v>0.25</v>
      </c>
      <c r="M328" s="1176">
        <v>32</v>
      </c>
      <c r="N328" s="19">
        <f>M328/M318</f>
        <v>0.5423728813559322</v>
      </c>
      <c r="O328" s="24">
        <v>9</v>
      </c>
      <c r="P328" s="20">
        <f>O328/O318</f>
        <v>0.28125</v>
      </c>
      <c r="Q328" s="1170"/>
      <c r="R328" s="1170"/>
      <c r="S328" s="1170"/>
      <c r="T328" s="1170"/>
      <c r="U328" s="1170"/>
      <c r="V328" s="1170"/>
      <c r="W328" s="1170"/>
      <c r="X328" s="1170"/>
      <c r="Y328" s="1170"/>
      <c r="Z328" s="1170"/>
    </row>
    <row r="329" spans="1:26" ht="15.75" customHeight="1">
      <c r="A329" s="1169"/>
      <c r="B329" s="14" t="s">
        <v>24</v>
      </c>
      <c r="C329" s="10">
        <f t="shared" si="195"/>
        <v>14</v>
      </c>
      <c r="D329" s="11">
        <f t="shared" ref="D329:P329" si="197">SUM(D330:D332)</f>
        <v>1</v>
      </c>
      <c r="E329" s="22">
        <f t="shared" si="197"/>
        <v>7</v>
      </c>
      <c r="F329" s="23">
        <f t="shared" si="197"/>
        <v>1</v>
      </c>
      <c r="G329" s="22">
        <f t="shared" si="197"/>
        <v>1</v>
      </c>
      <c r="H329" s="23">
        <f t="shared" si="197"/>
        <v>0</v>
      </c>
      <c r="I329" s="22">
        <f t="shared" si="197"/>
        <v>4</v>
      </c>
      <c r="J329" s="23">
        <f t="shared" si="197"/>
        <v>1</v>
      </c>
      <c r="K329" s="22">
        <f t="shared" si="197"/>
        <v>1</v>
      </c>
      <c r="L329" s="23">
        <f t="shared" si="197"/>
        <v>1</v>
      </c>
      <c r="M329" s="22">
        <f t="shared" si="197"/>
        <v>0</v>
      </c>
      <c r="N329" s="23" t="e">
        <f t="shared" si="197"/>
        <v>#DIV/0!</v>
      </c>
      <c r="O329" s="22">
        <f t="shared" si="197"/>
        <v>1</v>
      </c>
      <c r="P329" s="12">
        <f t="shared" si="197"/>
        <v>1</v>
      </c>
      <c r="Q329" s="1170"/>
      <c r="R329" s="1170"/>
      <c r="S329" s="1170"/>
      <c r="T329" s="1170"/>
      <c r="U329" s="1170"/>
      <c r="V329" s="1170"/>
      <c r="W329" s="1170"/>
      <c r="X329" s="1170"/>
      <c r="Y329" s="1170"/>
      <c r="Z329" s="1170"/>
    </row>
    <row r="330" spans="1:26" ht="15.75" customHeight="1">
      <c r="A330" s="1169"/>
      <c r="B330" s="15" t="s">
        <v>25</v>
      </c>
      <c r="C330" s="16">
        <f t="shared" si="195"/>
        <v>0</v>
      </c>
      <c r="D330" s="17">
        <f>C330/C329</f>
        <v>0</v>
      </c>
      <c r="E330" s="24">
        <v>0</v>
      </c>
      <c r="F330" s="19">
        <f>E330/E329</f>
        <v>0</v>
      </c>
      <c r="G330" s="60">
        <v>0</v>
      </c>
      <c r="H330" s="25">
        <v>0</v>
      </c>
      <c r="I330" s="53">
        <f t="shared" ref="I330:I331" si="198">SUM(K330,M330,O330,Q330,S330,U330,W330,Y330)</f>
        <v>0</v>
      </c>
      <c r="J330" s="25">
        <v>0</v>
      </c>
      <c r="K330" s="24">
        <v>0</v>
      </c>
      <c r="L330" s="25">
        <v>0</v>
      </c>
      <c r="M330" s="24">
        <v>0</v>
      </c>
      <c r="N330" s="25">
        <v>0</v>
      </c>
      <c r="O330" s="24">
        <v>0</v>
      </c>
      <c r="P330" s="26">
        <v>0</v>
      </c>
      <c r="Q330" s="1170"/>
      <c r="R330" s="1170"/>
      <c r="S330" s="1170"/>
      <c r="T330" s="1170"/>
      <c r="U330" s="1170"/>
      <c r="V330" s="1170"/>
      <c r="W330" s="1170"/>
      <c r="X330" s="1170"/>
      <c r="Y330" s="1170"/>
      <c r="Z330" s="1170"/>
    </row>
    <row r="331" spans="1:26" ht="15.75" customHeight="1">
      <c r="A331" s="1169"/>
      <c r="B331" s="15" t="s">
        <v>26</v>
      </c>
      <c r="C331" s="16">
        <f t="shared" si="195"/>
        <v>0</v>
      </c>
      <c r="D331" s="17">
        <f>C331/C329</f>
        <v>0</v>
      </c>
      <c r="E331" s="24">
        <v>0</v>
      </c>
      <c r="F331" s="19">
        <f>E331/E329</f>
        <v>0</v>
      </c>
      <c r="G331" s="1180">
        <v>0</v>
      </c>
      <c r="H331" s="19"/>
      <c r="I331" s="1177">
        <f t="shared" si="198"/>
        <v>0</v>
      </c>
      <c r="J331" s="19">
        <f>I331/I329</f>
        <v>0</v>
      </c>
      <c r="K331" s="24">
        <v>0</v>
      </c>
      <c r="L331" s="19" t="s">
        <v>27</v>
      </c>
      <c r="M331" s="24"/>
      <c r="N331" s="19" t="e">
        <f>M331/M329</f>
        <v>#DIV/0!</v>
      </c>
      <c r="O331" s="24">
        <v>0</v>
      </c>
      <c r="P331" s="20">
        <f>O331/O329</f>
        <v>0</v>
      </c>
      <c r="Q331" s="1170"/>
      <c r="R331" s="1170"/>
      <c r="S331" s="1170"/>
      <c r="T331" s="1170"/>
      <c r="U331" s="1170"/>
      <c r="V331" s="1170"/>
      <c r="W331" s="1170"/>
      <c r="X331" s="1170"/>
      <c r="Y331" s="1170"/>
      <c r="Z331" s="1170"/>
    </row>
    <row r="332" spans="1:26" ht="15.75" customHeight="1">
      <c r="A332" s="1169"/>
      <c r="B332" s="15" t="s">
        <v>28</v>
      </c>
      <c r="C332" s="16">
        <f t="shared" si="195"/>
        <v>14</v>
      </c>
      <c r="D332" s="17">
        <f>C332/C329</f>
        <v>1</v>
      </c>
      <c r="E332" s="24">
        <v>7</v>
      </c>
      <c r="F332" s="19">
        <f>E332/E329</f>
        <v>1</v>
      </c>
      <c r="G332" s="1180">
        <v>1</v>
      </c>
      <c r="H332" s="19"/>
      <c r="I332" s="1171">
        <v>4</v>
      </c>
      <c r="J332" s="19">
        <f>I332/I329</f>
        <v>1</v>
      </c>
      <c r="K332" s="24">
        <v>1</v>
      </c>
      <c r="L332" s="19">
        <f>K332/K329</f>
        <v>1</v>
      </c>
      <c r="M332" s="24">
        <v>0</v>
      </c>
      <c r="N332" s="19" t="e">
        <f>M332/M329</f>
        <v>#DIV/0!</v>
      </c>
      <c r="O332" s="24">
        <v>1</v>
      </c>
      <c r="P332" s="20">
        <f>O332/O329</f>
        <v>1</v>
      </c>
      <c r="Q332" s="1170"/>
      <c r="R332" s="1170"/>
      <c r="S332" s="1170"/>
      <c r="T332" s="1170"/>
      <c r="U332" s="1170"/>
      <c r="V332" s="1170"/>
      <c r="W332" s="1170"/>
      <c r="X332" s="1170"/>
      <c r="Y332" s="1170"/>
      <c r="Z332" s="1170"/>
    </row>
    <row r="333" spans="1:26" ht="15.75" customHeight="1">
      <c r="A333" s="1169"/>
      <c r="B333" s="14" t="s">
        <v>29</v>
      </c>
      <c r="C333" s="10">
        <f t="shared" si="195"/>
        <v>8</v>
      </c>
      <c r="D333" s="28">
        <f t="shared" ref="D333:P333" si="199">SUM(D334:D336)</f>
        <v>6.6555740432612314E-3</v>
      </c>
      <c r="E333" s="22">
        <f t="shared" si="199"/>
        <v>4</v>
      </c>
      <c r="F333" s="28">
        <f t="shared" si="199"/>
        <v>6.4829821717990272E-3</v>
      </c>
      <c r="G333" s="22">
        <f t="shared" si="199"/>
        <v>0</v>
      </c>
      <c r="H333" s="28">
        <f t="shared" si="199"/>
        <v>0</v>
      </c>
      <c r="I333" s="22">
        <f t="shared" si="199"/>
        <v>1</v>
      </c>
      <c r="J333" s="28">
        <f t="shared" si="199"/>
        <v>4.3478260869565218E-3</v>
      </c>
      <c r="K333" s="22">
        <f t="shared" si="199"/>
        <v>1</v>
      </c>
      <c r="L333" s="28">
        <f t="shared" si="199"/>
        <v>2.6315789473684209E-2</v>
      </c>
      <c r="M333" s="22">
        <f t="shared" si="199"/>
        <v>0</v>
      </c>
      <c r="N333" s="28">
        <f t="shared" si="199"/>
        <v>0</v>
      </c>
      <c r="O333" s="22">
        <f t="shared" si="199"/>
        <v>2</v>
      </c>
      <c r="P333" s="12">
        <f t="shared" si="199"/>
        <v>6.0606060606060608E-2</v>
      </c>
      <c r="Q333" s="1172"/>
      <c r="R333" s="1172"/>
      <c r="S333" s="1172"/>
      <c r="T333" s="1172"/>
      <c r="U333" s="1172"/>
      <c r="V333" s="1172"/>
      <c r="W333" s="1172"/>
      <c r="X333" s="1172"/>
      <c r="Y333" s="1172"/>
      <c r="Z333" s="1172"/>
    </row>
    <row r="334" spans="1:26" ht="15.75" customHeight="1">
      <c r="A334" s="1169"/>
      <c r="B334" s="30" t="s">
        <v>30</v>
      </c>
      <c r="C334" s="16">
        <f t="shared" si="195"/>
        <v>0</v>
      </c>
      <c r="D334" s="31">
        <f t="shared" ref="D334:D336" si="200">C334/$C$70</f>
        <v>0</v>
      </c>
      <c r="E334" s="24">
        <v>0</v>
      </c>
      <c r="F334" s="32">
        <f t="shared" ref="F334:F336" si="201">E334/$E$70</f>
        <v>0</v>
      </c>
      <c r="G334" s="24">
        <v>0</v>
      </c>
      <c r="H334" s="32"/>
      <c r="I334" s="18">
        <f>SUM(K334,M334,O334,Q334,S334,U334,W334,Y334)</f>
        <v>0</v>
      </c>
      <c r="J334" s="32">
        <f t="shared" ref="J334:J336" si="202">I334/$I$70</f>
        <v>0</v>
      </c>
      <c r="K334" s="24">
        <v>0</v>
      </c>
      <c r="L334" s="32">
        <f t="shared" ref="L334:L336" si="203">K334/$K$70</f>
        <v>0</v>
      </c>
      <c r="M334" s="24">
        <v>0</v>
      </c>
      <c r="N334" s="32">
        <f t="shared" ref="N334:N336" si="204">M334/$M$70</f>
        <v>0</v>
      </c>
      <c r="O334" s="24">
        <v>0</v>
      </c>
      <c r="P334" s="20">
        <f t="shared" ref="P334:P336" si="205">O334/$O$70</f>
        <v>0</v>
      </c>
      <c r="Q334" s="1170"/>
      <c r="R334" s="1170"/>
      <c r="S334" s="1170"/>
      <c r="T334" s="1170"/>
      <c r="U334" s="1170"/>
      <c r="V334" s="1170"/>
      <c r="W334" s="1170"/>
      <c r="X334" s="1170"/>
      <c r="Y334" s="1170"/>
      <c r="Z334" s="1170"/>
    </row>
    <row r="335" spans="1:26" ht="15.75" customHeight="1">
      <c r="A335" s="1169"/>
      <c r="B335" s="30" t="s">
        <v>31</v>
      </c>
      <c r="C335" s="16">
        <f t="shared" si="195"/>
        <v>0</v>
      </c>
      <c r="D335" s="31">
        <f t="shared" si="200"/>
        <v>0</v>
      </c>
      <c r="E335" s="24">
        <v>0</v>
      </c>
      <c r="F335" s="32">
        <f t="shared" si="201"/>
        <v>0</v>
      </c>
      <c r="G335" s="24">
        <v>0</v>
      </c>
      <c r="H335" s="32"/>
      <c r="I335" s="1171">
        <v>0</v>
      </c>
      <c r="J335" s="32">
        <f t="shared" si="202"/>
        <v>0</v>
      </c>
      <c r="K335" s="24">
        <v>0</v>
      </c>
      <c r="L335" s="32">
        <f t="shared" si="203"/>
        <v>0</v>
      </c>
      <c r="M335" s="24">
        <v>0</v>
      </c>
      <c r="N335" s="32">
        <f t="shared" si="204"/>
        <v>0</v>
      </c>
      <c r="O335" s="24">
        <v>0</v>
      </c>
      <c r="P335" s="20">
        <f t="shared" si="205"/>
        <v>0</v>
      </c>
      <c r="Q335" s="1170"/>
      <c r="R335" s="1170"/>
      <c r="S335" s="1170"/>
      <c r="T335" s="1170"/>
      <c r="U335" s="1170"/>
      <c r="V335" s="1170"/>
      <c r="W335" s="1170"/>
      <c r="X335" s="1170"/>
      <c r="Y335" s="1170"/>
      <c r="Z335" s="1170"/>
    </row>
    <row r="336" spans="1:26" ht="15.75" customHeight="1">
      <c r="A336" s="1169"/>
      <c r="B336" s="30" t="s">
        <v>32</v>
      </c>
      <c r="C336" s="16">
        <f t="shared" si="195"/>
        <v>8</v>
      </c>
      <c r="D336" s="31">
        <f t="shared" si="200"/>
        <v>6.6555740432612314E-3</v>
      </c>
      <c r="E336" s="24">
        <v>4</v>
      </c>
      <c r="F336" s="32">
        <f t="shared" si="201"/>
        <v>6.4829821717990272E-3</v>
      </c>
      <c r="G336" s="24"/>
      <c r="H336" s="32">
        <f>G336/$G$70</f>
        <v>0</v>
      </c>
      <c r="I336" s="1171">
        <v>1</v>
      </c>
      <c r="J336" s="32">
        <f t="shared" si="202"/>
        <v>4.3478260869565218E-3</v>
      </c>
      <c r="K336" s="24">
        <v>1</v>
      </c>
      <c r="L336" s="32">
        <f t="shared" si="203"/>
        <v>2.6315789473684209E-2</v>
      </c>
      <c r="M336" s="24"/>
      <c r="N336" s="32">
        <f t="shared" si="204"/>
        <v>0</v>
      </c>
      <c r="O336" s="24">
        <v>2</v>
      </c>
      <c r="P336" s="20">
        <f t="shared" si="205"/>
        <v>6.0606060606060608E-2</v>
      </c>
      <c r="Q336" s="1170"/>
      <c r="R336" s="1170"/>
      <c r="S336" s="1170"/>
      <c r="T336" s="1170"/>
      <c r="U336" s="1170"/>
      <c r="V336" s="1170"/>
      <c r="W336" s="1170"/>
      <c r="X336" s="1170"/>
      <c r="Y336" s="1170"/>
      <c r="Z336" s="1170"/>
    </row>
    <row r="337" spans="1:26" ht="15.75" customHeight="1">
      <c r="A337" s="1169"/>
      <c r="B337" s="27" t="s">
        <v>33</v>
      </c>
      <c r="C337" s="10">
        <f t="shared" si="195"/>
        <v>1</v>
      </c>
      <c r="D337" s="34"/>
      <c r="E337" s="22">
        <f t="shared" ref="E337:O337" si="206">SUM(E338:E339)</f>
        <v>0</v>
      </c>
      <c r="F337" s="28">
        <f t="shared" si="206"/>
        <v>0</v>
      </c>
      <c r="G337" s="22">
        <f t="shared" si="206"/>
        <v>0</v>
      </c>
      <c r="H337" s="28">
        <f t="shared" si="206"/>
        <v>0</v>
      </c>
      <c r="I337" s="22">
        <f t="shared" si="206"/>
        <v>1</v>
      </c>
      <c r="J337" s="28">
        <f t="shared" si="206"/>
        <v>0</v>
      </c>
      <c r="K337" s="22">
        <f t="shared" si="206"/>
        <v>0</v>
      </c>
      <c r="L337" s="28">
        <f t="shared" si="206"/>
        <v>0</v>
      </c>
      <c r="M337" s="22">
        <f t="shared" si="206"/>
        <v>0</v>
      </c>
      <c r="N337" s="28">
        <f t="shared" si="206"/>
        <v>0</v>
      </c>
      <c r="O337" s="22">
        <f t="shared" si="206"/>
        <v>0</v>
      </c>
      <c r="P337" s="35">
        <v>0</v>
      </c>
      <c r="Q337" s="2"/>
      <c r="R337" s="2"/>
      <c r="S337" s="2"/>
      <c r="T337" s="2"/>
      <c r="U337" s="2"/>
      <c r="V337" s="2"/>
      <c r="W337" s="2"/>
      <c r="X337" s="2"/>
      <c r="Y337" s="2"/>
      <c r="Z337" s="2"/>
    </row>
    <row r="338" spans="1:26" ht="15.75" customHeight="1">
      <c r="A338" s="1169"/>
      <c r="B338" s="30" t="s">
        <v>34</v>
      </c>
      <c r="C338" s="16">
        <f t="shared" si="195"/>
        <v>1</v>
      </c>
      <c r="D338" s="17"/>
      <c r="E338" s="36">
        <v>0</v>
      </c>
      <c r="F338" s="37"/>
      <c r="G338" s="36"/>
      <c r="H338" s="38"/>
      <c r="I338" s="36">
        <v>1</v>
      </c>
      <c r="J338" s="37"/>
      <c r="K338" s="36">
        <v>0</v>
      </c>
      <c r="L338" s="37"/>
      <c r="M338" s="36"/>
      <c r="N338" s="37"/>
      <c r="O338" s="36">
        <v>0</v>
      </c>
      <c r="P338" s="39"/>
      <c r="Q338" s="2"/>
      <c r="R338" s="2"/>
      <c r="S338" s="2"/>
      <c r="T338" s="2"/>
      <c r="U338" s="2"/>
      <c r="V338" s="2"/>
      <c r="W338" s="2"/>
      <c r="X338" s="2"/>
      <c r="Y338" s="2"/>
      <c r="Z338" s="2"/>
    </row>
    <row r="339" spans="1:26" ht="15.75" customHeight="1">
      <c r="A339" s="1169"/>
      <c r="B339" s="30" t="s">
        <v>35</v>
      </c>
      <c r="C339" s="16">
        <f t="shared" si="195"/>
        <v>0</v>
      </c>
      <c r="D339" s="17"/>
      <c r="E339" s="36">
        <v>0</v>
      </c>
      <c r="F339" s="37"/>
      <c r="G339" s="36">
        <v>0</v>
      </c>
      <c r="H339" s="38"/>
      <c r="I339" s="36">
        <v>0</v>
      </c>
      <c r="J339" s="37"/>
      <c r="K339" s="36">
        <v>0</v>
      </c>
      <c r="L339" s="37"/>
      <c r="M339" s="36"/>
      <c r="N339" s="37"/>
      <c r="O339" s="36">
        <v>0</v>
      </c>
      <c r="P339" s="39"/>
      <c r="Q339" s="2"/>
      <c r="R339" s="2"/>
      <c r="S339" s="2"/>
      <c r="T339" s="2"/>
      <c r="U339" s="2"/>
      <c r="V339" s="2"/>
      <c r="W339" s="2"/>
      <c r="X339" s="2"/>
      <c r="Y339" s="2"/>
      <c r="Z339" s="2"/>
    </row>
    <row r="340" spans="1:26" ht="15.75" customHeight="1">
      <c r="A340" s="1169"/>
      <c r="B340" s="14" t="s">
        <v>36</v>
      </c>
      <c r="C340" s="10">
        <f t="shared" si="195"/>
        <v>435</v>
      </c>
      <c r="D340" s="11">
        <f>C340/C317</f>
        <v>0.22434244455905106</v>
      </c>
      <c r="E340" s="22">
        <f>E341+E342</f>
        <v>342</v>
      </c>
      <c r="F340" s="28">
        <f>E340/C340</f>
        <v>0.78620689655172415</v>
      </c>
      <c r="G340" s="22">
        <f>G341+G342</f>
        <v>0</v>
      </c>
      <c r="H340" s="40">
        <f>G340/C340</f>
        <v>0</v>
      </c>
      <c r="I340" s="22">
        <f>I341+I342</f>
        <v>35</v>
      </c>
      <c r="J340" s="28">
        <f>I340/C340</f>
        <v>8.0459770114942528E-2</v>
      </c>
      <c r="K340" s="22">
        <f>K341+K342</f>
        <v>43</v>
      </c>
      <c r="L340" s="28">
        <f>K340/E340</f>
        <v>0.12573099415204678</v>
      </c>
      <c r="M340" s="22">
        <f>M341+M342</f>
        <v>6</v>
      </c>
      <c r="N340" s="28">
        <f>M340/C340</f>
        <v>1.3793103448275862E-2</v>
      </c>
      <c r="O340" s="22">
        <f>O341+O342</f>
        <v>9</v>
      </c>
      <c r="P340" s="29">
        <f>O340/C340</f>
        <v>2.0689655172413793E-2</v>
      </c>
      <c r="Q340" s="2"/>
      <c r="R340" s="2"/>
      <c r="S340" s="2"/>
      <c r="T340" s="2"/>
      <c r="U340" s="2"/>
      <c r="V340" s="2"/>
      <c r="W340" s="2"/>
      <c r="X340" s="2"/>
      <c r="Y340" s="2"/>
      <c r="Z340" s="2"/>
    </row>
    <row r="341" spans="1:26" ht="15.75" customHeight="1">
      <c r="A341" s="1169"/>
      <c r="B341" s="15" t="s">
        <v>14</v>
      </c>
      <c r="C341" s="16">
        <f t="shared" si="195"/>
        <v>140</v>
      </c>
      <c r="D341" s="17">
        <f>C341/C340</f>
        <v>0.32183908045977011</v>
      </c>
      <c r="E341" s="24">
        <v>105</v>
      </c>
      <c r="F341" s="19">
        <f>E341/E340</f>
        <v>0.30701754385964913</v>
      </c>
      <c r="G341" s="24">
        <v>0</v>
      </c>
      <c r="H341" s="25">
        <v>0</v>
      </c>
      <c r="I341" s="18">
        <v>12</v>
      </c>
      <c r="J341" s="19">
        <f>I341/I340</f>
        <v>0.34285714285714286</v>
      </c>
      <c r="K341" s="18">
        <v>16</v>
      </c>
      <c r="L341" s="19">
        <f>K341/K340</f>
        <v>0.37209302325581395</v>
      </c>
      <c r="M341" s="24">
        <v>1</v>
      </c>
      <c r="N341" s="19">
        <f>M341/M340</f>
        <v>0.16666666666666666</v>
      </c>
      <c r="O341" s="24">
        <v>6</v>
      </c>
      <c r="P341" s="26">
        <v>0</v>
      </c>
      <c r="Q341" s="2"/>
      <c r="R341" s="2"/>
      <c r="S341" s="2"/>
      <c r="T341" s="2"/>
      <c r="U341" s="2"/>
      <c r="V341" s="2"/>
      <c r="W341" s="2"/>
      <c r="X341" s="2"/>
      <c r="Y341" s="2"/>
      <c r="Z341" s="2"/>
    </row>
    <row r="342" spans="1:26" ht="15.75" customHeight="1">
      <c r="A342" s="1169"/>
      <c r="B342" s="15" t="s">
        <v>15</v>
      </c>
      <c r="C342" s="16">
        <f t="shared" si="195"/>
        <v>295</v>
      </c>
      <c r="D342" s="17">
        <f>C342/C340</f>
        <v>0.67816091954022983</v>
      </c>
      <c r="E342" s="24">
        <v>237</v>
      </c>
      <c r="F342" s="19">
        <f>E342/E340</f>
        <v>0.69298245614035092</v>
      </c>
      <c r="G342" s="24">
        <v>0</v>
      </c>
      <c r="H342" s="25">
        <v>0</v>
      </c>
      <c r="I342" s="1171">
        <v>23</v>
      </c>
      <c r="J342" s="19">
        <f>I342/I340</f>
        <v>0.65714285714285714</v>
      </c>
      <c r="K342" s="1171">
        <v>27</v>
      </c>
      <c r="L342" s="19">
        <f>K342/K340</f>
        <v>0.62790697674418605</v>
      </c>
      <c r="M342" s="24">
        <v>5</v>
      </c>
      <c r="N342" s="19">
        <f>M342/M340</f>
        <v>0.83333333333333337</v>
      </c>
      <c r="O342" s="24">
        <v>3</v>
      </c>
      <c r="P342" s="26">
        <v>0</v>
      </c>
      <c r="Q342" s="2"/>
      <c r="R342" s="2"/>
      <c r="S342" s="2"/>
      <c r="T342" s="2"/>
      <c r="U342" s="2"/>
      <c r="V342" s="2"/>
      <c r="W342" s="2"/>
      <c r="X342" s="2"/>
      <c r="Y342" s="2"/>
      <c r="Z342" s="2"/>
    </row>
    <row r="343" spans="1:26" ht="15.75" customHeight="1">
      <c r="A343" s="1169"/>
      <c r="B343" s="14" t="s">
        <v>37</v>
      </c>
      <c r="C343" s="10">
        <f t="shared" si="195"/>
        <v>261</v>
      </c>
      <c r="D343" s="11">
        <f>C343/C317</f>
        <v>0.13460546673543064</v>
      </c>
      <c r="E343" s="22">
        <f>E344+E345</f>
        <v>42</v>
      </c>
      <c r="F343" s="23">
        <f>E343/C343</f>
        <v>0.16091954022988506</v>
      </c>
      <c r="G343" s="22">
        <f>G344+G345</f>
        <v>219</v>
      </c>
      <c r="H343" s="23">
        <f>G343/C343</f>
        <v>0.83908045977011492</v>
      </c>
      <c r="I343" s="22">
        <f>I344+I345</f>
        <v>0</v>
      </c>
      <c r="J343" s="40">
        <v>0</v>
      </c>
      <c r="K343" s="22">
        <f>K344+K345</f>
        <v>0</v>
      </c>
      <c r="L343" s="23">
        <f>K343/C343</f>
        <v>0</v>
      </c>
      <c r="M343" s="22">
        <f>M344+M345</f>
        <v>0</v>
      </c>
      <c r="N343" s="40">
        <v>0</v>
      </c>
      <c r="O343" s="22">
        <f>O344+O345</f>
        <v>0</v>
      </c>
      <c r="P343" s="41">
        <v>0</v>
      </c>
      <c r="Q343" s="2"/>
      <c r="R343" s="2"/>
      <c r="S343" s="2"/>
      <c r="T343" s="2"/>
      <c r="U343" s="2"/>
      <c r="V343" s="2"/>
      <c r="W343" s="2"/>
      <c r="X343" s="2"/>
      <c r="Y343" s="2"/>
      <c r="Z343" s="2"/>
    </row>
    <row r="344" spans="1:26" ht="15.75" customHeight="1">
      <c r="A344" s="1169"/>
      <c r="B344" s="15" t="s">
        <v>14</v>
      </c>
      <c r="C344" s="16">
        <f t="shared" si="195"/>
        <v>78</v>
      </c>
      <c r="D344" s="17">
        <f>C344/C343</f>
        <v>0.2988505747126437</v>
      </c>
      <c r="E344" s="43">
        <v>9</v>
      </c>
      <c r="F344" s="42">
        <f>E344/E343</f>
        <v>0.21428571428571427</v>
      </c>
      <c r="G344" s="43">
        <v>69</v>
      </c>
      <c r="H344" s="42">
        <f>G344/G343</f>
        <v>0.31506849315068491</v>
      </c>
      <c r="I344" s="43">
        <v>0</v>
      </c>
      <c r="J344" s="44">
        <v>0</v>
      </c>
      <c r="K344" s="43">
        <v>0</v>
      </c>
      <c r="L344" s="44">
        <v>0</v>
      </c>
      <c r="M344" s="24">
        <v>0</v>
      </c>
      <c r="N344" s="44">
        <v>0</v>
      </c>
      <c r="O344" s="43">
        <v>0</v>
      </c>
      <c r="P344" s="26">
        <v>0</v>
      </c>
      <c r="Q344" s="2"/>
      <c r="R344" s="2"/>
      <c r="S344" s="2"/>
      <c r="T344" s="2"/>
      <c r="U344" s="2"/>
      <c r="V344" s="2"/>
      <c r="W344" s="2"/>
      <c r="X344" s="2"/>
      <c r="Y344" s="2"/>
      <c r="Z344" s="2"/>
    </row>
    <row r="345" spans="1:26" ht="15.75" customHeight="1">
      <c r="A345" s="1173"/>
      <c r="B345" s="45" t="s">
        <v>15</v>
      </c>
      <c r="C345" s="46">
        <f t="shared" si="195"/>
        <v>183</v>
      </c>
      <c r="D345" s="47">
        <f>C345/C343</f>
        <v>0.70114942528735635</v>
      </c>
      <c r="E345" s="48">
        <v>33</v>
      </c>
      <c r="F345" s="49">
        <f>E345/E343</f>
        <v>0.7857142857142857</v>
      </c>
      <c r="G345" s="48">
        <v>150</v>
      </c>
      <c r="H345" s="49">
        <f>G345/G343</f>
        <v>0.68493150684931503</v>
      </c>
      <c r="I345" s="48">
        <v>0</v>
      </c>
      <c r="J345" s="50">
        <v>0</v>
      </c>
      <c r="K345" s="48">
        <v>0</v>
      </c>
      <c r="L345" s="50">
        <v>0</v>
      </c>
      <c r="M345" s="54">
        <v>0</v>
      </c>
      <c r="N345" s="50">
        <v>0</v>
      </c>
      <c r="O345" s="48">
        <v>0</v>
      </c>
      <c r="P345" s="51">
        <v>0</v>
      </c>
      <c r="Q345" s="2"/>
      <c r="R345" s="2"/>
      <c r="S345" s="2"/>
      <c r="T345" s="2"/>
      <c r="U345" s="2"/>
      <c r="V345" s="2"/>
      <c r="W345" s="2"/>
      <c r="X345" s="2"/>
      <c r="Y345" s="2"/>
      <c r="Z345" s="2"/>
    </row>
    <row r="346" spans="1:26" ht="15.75" customHeight="1">
      <c r="A346" s="1160"/>
      <c r="B346" s="1161"/>
      <c r="C346" s="1162"/>
      <c r="D346" s="1163"/>
      <c r="E346" s="1164"/>
      <c r="F346" s="1165"/>
      <c r="G346" s="1164" t="s">
        <v>40</v>
      </c>
      <c r="H346" s="1165"/>
      <c r="I346" s="1164"/>
      <c r="J346" s="1166"/>
      <c r="K346" s="1164"/>
      <c r="L346" s="1166"/>
      <c r="M346" s="1164"/>
      <c r="N346" s="1166"/>
      <c r="O346" s="1164"/>
      <c r="P346" s="1167"/>
      <c r="Q346" s="2"/>
      <c r="R346" s="2"/>
      <c r="S346" s="2"/>
      <c r="T346" s="2"/>
      <c r="U346" s="2"/>
      <c r="V346" s="2"/>
      <c r="W346" s="2"/>
      <c r="X346" s="2"/>
      <c r="Y346" s="2"/>
      <c r="Z346" s="2"/>
    </row>
    <row r="347" spans="1:26" ht="15.75" customHeight="1">
      <c r="A347" s="1156" t="s">
        <v>11</v>
      </c>
      <c r="B347" s="1157"/>
      <c r="C347" s="1158">
        <f>C349-C318</f>
        <v>14</v>
      </c>
      <c r="D347" s="1159">
        <f>C347/C318</f>
        <v>1.1263073209975865E-2</v>
      </c>
      <c r="E347" s="1158">
        <f>E349-E318</f>
        <v>7</v>
      </c>
      <c r="F347" s="1159">
        <f>E347/E318</f>
        <v>1.1419249592169658E-2</v>
      </c>
      <c r="G347" s="1158">
        <f>G349-G318</f>
        <v>2</v>
      </c>
      <c r="H347" s="1159">
        <f>G347/G318</f>
        <v>7.4349442379182153E-3</v>
      </c>
      <c r="I347" s="1158">
        <f>I349-I318</f>
        <v>7</v>
      </c>
      <c r="J347" s="1159">
        <f>I347/I318</f>
        <v>3.0434782608695653E-2</v>
      </c>
      <c r="K347" s="1158">
        <f>K349-K318</f>
        <v>0</v>
      </c>
      <c r="L347" s="1159">
        <f>K347/K318</f>
        <v>0</v>
      </c>
      <c r="M347" s="1158">
        <f>M349-M318</f>
        <v>0</v>
      </c>
      <c r="N347" s="1159">
        <f>M347/M318</f>
        <v>0</v>
      </c>
      <c r="O347" s="1158">
        <f>O349-O318</f>
        <v>-2</v>
      </c>
      <c r="P347" s="1174">
        <f>O347/O318</f>
        <v>-6.25E-2</v>
      </c>
      <c r="Q347" s="2"/>
      <c r="R347" s="2"/>
      <c r="S347" s="2"/>
      <c r="T347" s="2"/>
      <c r="U347" s="2"/>
      <c r="V347" s="2"/>
      <c r="W347" s="2"/>
      <c r="X347" s="2"/>
      <c r="Y347" s="2"/>
      <c r="Z347" s="2"/>
    </row>
    <row r="348" spans="1:26" ht="15.75" customHeight="1">
      <c r="A348" s="1168">
        <v>45992</v>
      </c>
      <c r="B348" s="1179" t="s">
        <v>12</v>
      </c>
      <c r="C348" s="71">
        <f t="shared" ref="C348:D348" si="207">SUM(E348,G348,I348,K348,M348,O348)</f>
        <v>2261</v>
      </c>
      <c r="D348" s="72">
        <f t="shared" si="207"/>
        <v>1</v>
      </c>
      <c r="E348" s="71">
        <f>SUM(E349,E371,E374)</f>
        <v>1004</v>
      </c>
      <c r="F348" s="72">
        <f t="shared" ref="F348:F349" si="208">E348/C348</f>
        <v>0.44405130473241927</v>
      </c>
      <c r="G348" s="71">
        <f>SUM(G349,G371,G374)</f>
        <v>798</v>
      </c>
      <c r="H348" s="72">
        <f t="shared" ref="H348:H349" si="209">G348/C348</f>
        <v>0.35294117647058826</v>
      </c>
      <c r="I348" s="71">
        <f>SUM(I349,I371,I374)</f>
        <v>272</v>
      </c>
      <c r="J348" s="72">
        <f t="shared" ref="J348:J349" si="210">I348/C348</f>
        <v>0.12030075187969924</v>
      </c>
      <c r="K348" s="71">
        <f>SUM(K349,K371,K374)</f>
        <v>84</v>
      </c>
      <c r="L348" s="72">
        <f t="shared" ref="L348:L349" si="211">K348/C348</f>
        <v>3.7151702786377708E-2</v>
      </c>
      <c r="M348" s="71">
        <f>SUM(M349,M371,M374)</f>
        <v>65</v>
      </c>
      <c r="N348" s="72">
        <f t="shared" ref="N348:N349" si="212">M348/C348</f>
        <v>2.8748341441839895E-2</v>
      </c>
      <c r="O348" s="71">
        <f>SUM(O349,O371,O374)</f>
        <v>38</v>
      </c>
      <c r="P348" s="1175">
        <f t="shared" ref="P348:P349" si="213">O348/C348</f>
        <v>1.680672268907563E-2</v>
      </c>
      <c r="Q348" s="2"/>
      <c r="R348" s="2"/>
      <c r="S348" s="2"/>
      <c r="T348" s="2"/>
      <c r="U348" s="2"/>
      <c r="V348" s="2"/>
      <c r="W348" s="2"/>
      <c r="X348" s="2"/>
      <c r="Y348" s="2"/>
      <c r="Z348" s="2"/>
    </row>
    <row r="349" spans="1:26" ht="15.75" customHeight="1">
      <c r="A349" s="1169"/>
      <c r="B349" s="14" t="s">
        <v>13</v>
      </c>
      <c r="C349" s="10">
        <f t="shared" ref="C349:C376" si="214">SUM(E349,G349,I349,K349,M349,O349)</f>
        <v>1257</v>
      </c>
      <c r="D349" s="11">
        <f t="shared" ref="D349:D350" si="215">C349/C348</f>
        <v>0.55594869526758073</v>
      </c>
      <c r="E349" s="10">
        <f>E350+E351</f>
        <v>620</v>
      </c>
      <c r="F349" s="11">
        <f t="shared" si="208"/>
        <v>0.49323786793953861</v>
      </c>
      <c r="G349" s="10">
        <f>G350+G351</f>
        <v>271</v>
      </c>
      <c r="H349" s="11">
        <f t="shared" si="209"/>
        <v>0.21559268098647574</v>
      </c>
      <c r="I349" s="10">
        <f>I350+I351</f>
        <v>237</v>
      </c>
      <c r="J349" s="11">
        <f t="shared" si="210"/>
        <v>0.18854415274463007</v>
      </c>
      <c r="K349" s="10">
        <f>K350+K351</f>
        <v>40</v>
      </c>
      <c r="L349" s="11">
        <f t="shared" si="211"/>
        <v>3.1821797931583136E-2</v>
      </c>
      <c r="M349" s="10">
        <f>M350+M351</f>
        <v>59</v>
      </c>
      <c r="N349" s="11">
        <f t="shared" si="212"/>
        <v>4.6937151949085126E-2</v>
      </c>
      <c r="O349" s="10">
        <f>O350+O351</f>
        <v>30</v>
      </c>
      <c r="P349" s="12">
        <f t="shared" si="213"/>
        <v>2.386634844868735E-2</v>
      </c>
      <c r="Q349" s="1170"/>
      <c r="R349" s="1170"/>
      <c r="S349" s="1170"/>
      <c r="T349" s="1170"/>
      <c r="U349" s="1170"/>
      <c r="V349" s="1170"/>
      <c r="W349" s="1170"/>
      <c r="X349" s="1170"/>
      <c r="Y349" s="1170"/>
      <c r="Z349" s="1170"/>
    </row>
    <row r="350" spans="1:26" ht="15.75" customHeight="1">
      <c r="A350" s="1169"/>
      <c r="B350" s="15" t="s">
        <v>14</v>
      </c>
      <c r="C350" s="16">
        <f t="shared" si="214"/>
        <v>300</v>
      </c>
      <c r="D350" s="17">
        <f t="shared" si="215"/>
        <v>0.2386634844868735</v>
      </c>
      <c r="E350" s="24">
        <v>129</v>
      </c>
      <c r="F350" s="19">
        <f>E350/E349</f>
        <v>0.20806451612903226</v>
      </c>
      <c r="G350" s="18">
        <v>59</v>
      </c>
      <c r="H350" s="19">
        <f>G350/G349</f>
        <v>0.21771217712177121</v>
      </c>
      <c r="I350" s="24">
        <v>62</v>
      </c>
      <c r="J350" s="19">
        <f>I350/I349</f>
        <v>0.26160337552742619</v>
      </c>
      <c r="K350" s="18">
        <v>18</v>
      </c>
      <c r="L350" s="19">
        <f>K350/K349</f>
        <v>0.45</v>
      </c>
      <c r="M350" s="52">
        <v>17</v>
      </c>
      <c r="N350" s="19">
        <f>M350/M349</f>
        <v>0.28813559322033899</v>
      </c>
      <c r="O350" s="24">
        <v>15</v>
      </c>
      <c r="P350" s="20">
        <f>O350/O349</f>
        <v>0.5</v>
      </c>
      <c r="Q350" s="1170"/>
      <c r="R350" s="1170"/>
      <c r="S350" s="1170"/>
      <c r="T350" s="1170"/>
      <c r="U350" s="1170"/>
      <c r="V350" s="1170"/>
      <c r="W350" s="1170"/>
      <c r="X350" s="1170"/>
      <c r="Y350" s="1170"/>
      <c r="Z350" s="1170"/>
    </row>
    <row r="351" spans="1:26" ht="15.75" customHeight="1">
      <c r="A351" s="1169"/>
      <c r="B351" s="15" t="s">
        <v>15</v>
      </c>
      <c r="C351" s="16">
        <f t="shared" si="214"/>
        <v>957</v>
      </c>
      <c r="D351" s="17">
        <f>C351/C349</f>
        <v>0.76133651551312653</v>
      </c>
      <c r="E351" s="24">
        <v>491</v>
      </c>
      <c r="F351" s="19">
        <f>E351/E349</f>
        <v>0.79193548387096779</v>
      </c>
      <c r="G351" s="1171">
        <v>212</v>
      </c>
      <c r="H351" s="19">
        <f>G351/G349</f>
        <v>0.78228782287822873</v>
      </c>
      <c r="I351" s="24">
        <v>175</v>
      </c>
      <c r="J351" s="19">
        <f>I351/I349</f>
        <v>0.73839662447257381</v>
      </c>
      <c r="K351" s="1171">
        <v>22</v>
      </c>
      <c r="L351" s="19">
        <f>K351/K349</f>
        <v>0.55000000000000004</v>
      </c>
      <c r="M351" s="1176">
        <v>42</v>
      </c>
      <c r="N351" s="19">
        <f>M351/M349</f>
        <v>0.71186440677966101</v>
      </c>
      <c r="O351" s="24">
        <v>15</v>
      </c>
      <c r="P351" s="20">
        <f>O351/O349</f>
        <v>0.5</v>
      </c>
      <c r="Q351" s="1170"/>
      <c r="R351" s="1170"/>
      <c r="S351" s="1170"/>
      <c r="T351" s="1170"/>
      <c r="U351" s="1170"/>
      <c r="V351" s="1170"/>
      <c r="W351" s="1170"/>
      <c r="X351" s="1170"/>
      <c r="Y351" s="1170"/>
      <c r="Z351" s="1170"/>
    </row>
    <row r="352" spans="1:26" ht="15.75" customHeight="1">
      <c r="A352" s="1169"/>
      <c r="B352" s="15" t="s">
        <v>16</v>
      </c>
      <c r="C352" s="16">
        <f t="shared" si="214"/>
        <v>1133</v>
      </c>
      <c r="D352" s="17">
        <f>C352/C349</f>
        <v>0.90135242641209223</v>
      </c>
      <c r="E352" s="24">
        <v>534</v>
      </c>
      <c r="F352" s="19">
        <f>E352/E349</f>
        <v>0.8612903225806452</v>
      </c>
      <c r="G352" s="1171">
        <v>260</v>
      </c>
      <c r="H352" s="19">
        <f>G352/G349</f>
        <v>0.95940959409594095</v>
      </c>
      <c r="I352" s="24">
        <v>221</v>
      </c>
      <c r="J352" s="19">
        <f>I352/I349</f>
        <v>0.9324894514767933</v>
      </c>
      <c r="K352" s="1171">
        <v>36</v>
      </c>
      <c r="L352" s="19">
        <f>K352/K349</f>
        <v>0.9</v>
      </c>
      <c r="M352" s="1176">
        <v>53</v>
      </c>
      <c r="N352" s="19">
        <f>M352/M349</f>
        <v>0.89830508474576276</v>
      </c>
      <c r="O352" s="24">
        <v>29</v>
      </c>
      <c r="P352" s="20">
        <f>O352/O349</f>
        <v>0.96666666666666667</v>
      </c>
      <c r="Q352" s="1170"/>
      <c r="R352" s="1170"/>
      <c r="S352" s="1170"/>
      <c r="T352" s="1170"/>
      <c r="U352" s="1170"/>
      <c r="V352" s="1170"/>
      <c r="W352" s="1170"/>
      <c r="X352" s="1170"/>
      <c r="Y352" s="1170"/>
      <c r="Z352" s="1170"/>
    </row>
    <row r="353" spans="1:26" ht="15.75" customHeight="1">
      <c r="A353" s="1169"/>
      <c r="B353" s="15" t="s">
        <v>17</v>
      </c>
      <c r="C353" s="16">
        <f t="shared" si="214"/>
        <v>124</v>
      </c>
      <c r="D353" s="17">
        <f>C353/C349</f>
        <v>9.8647573587907711E-2</v>
      </c>
      <c r="E353" s="24">
        <v>86</v>
      </c>
      <c r="F353" s="19">
        <f>E353/E349</f>
        <v>0.13870967741935483</v>
      </c>
      <c r="G353" s="1171">
        <v>11</v>
      </c>
      <c r="H353" s="19">
        <f>G353/G349</f>
        <v>4.0590405904059039E-2</v>
      </c>
      <c r="I353" s="24">
        <v>16</v>
      </c>
      <c r="J353" s="19">
        <f>I353/I349</f>
        <v>6.7510548523206745E-2</v>
      </c>
      <c r="K353" s="1171">
        <v>4</v>
      </c>
      <c r="L353" s="19">
        <f>K353/K349</f>
        <v>0.1</v>
      </c>
      <c r="M353" s="1176">
        <v>6</v>
      </c>
      <c r="N353" s="19">
        <f>M353/M349</f>
        <v>0.10169491525423729</v>
      </c>
      <c r="O353" s="24">
        <v>1</v>
      </c>
      <c r="P353" s="20">
        <f>O353/O349</f>
        <v>3.3333333333333333E-2</v>
      </c>
      <c r="Q353" s="1170"/>
      <c r="R353" s="1170"/>
      <c r="S353" s="1170"/>
      <c r="T353" s="1170"/>
      <c r="U353" s="1170"/>
      <c r="V353" s="1170"/>
      <c r="W353" s="1170"/>
      <c r="X353" s="1170"/>
      <c r="Y353" s="1170"/>
      <c r="Z353" s="1170"/>
    </row>
    <row r="354" spans="1:26" ht="15.75" customHeight="1">
      <c r="A354" s="1169"/>
      <c r="B354" s="15" t="s">
        <v>18</v>
      </c>
      <c r="C354" s="16">
        <f t="shared" si="214"/>
        <v>267</v>
      </c>
      <c r="D354" s="17">
        <f>C354/C349</f>
        <v>0.21241050119331742</v>
      </c>
      <c r="E354" s="24">
        <v>129</v>
      </c>
      <c r="F354" s="19">
        <f>E354/E349</f>
        <v>0.20806451612903226</v>
      </c>
      <c r="G354" s="1171">
        <v>59</v>
      </c>
      <c r="H354" s="19">
        <f>G354/G349</f>
        <v>0.21771217712177121</v>
      </c>
      <c r="I354" s="24">
        <v>46</v>
      </c>
      <c r="J354" s="19">
        <f>I354/I349</f>
        <v>0.1940928270042194</v>
      </c>
      <c r="K354" s="1171">
        <v>10</v>
      </c>
      <c r="L354" s="19">
        <f>K354/K349</f>
        <v>0.25</v>
      </c>
      <c r="M354" s="1176">
        <v>16</v>
      </c>
      <c r="N354" s="19">
        <f>M354/M349</f>
        <v>0.2711864406779661</v>
      </c>
      <c r="O354" s="24">
        <v>7</v>
      </c>
      <c r="P354" s="20">
        <f>O354/O349</f>
        <v>0.23333333333333334</v>
      </c>
      <c r="Q354" s="1170"/>
      <c r="R354" s="1170"/>
      <c r="S354" s="1170"/>
      <c r="T354" s="1170"/>
      <c r="U354" s="1170"/>
      <c r="V354" s="1170"/>
      <c r="W354" s="1170"/>
      <c r="X354" s="1170"/>
      <c r="Y354" s="1170"/>
      <c r="Z354" s="1170"/>
    </row>
    <row r="355" spans="1:26" ht="15.75" customHeight="1">
      <c r="A355" s="1169"/>
      <c r="B355" s="15" t="s">
        <v>19</v>
      </c>
      <c r="C355" s="16">
        <f t="shared" si="214"/>
        <v>41</v>
      </c>
      <c r="D355" s="17">
        <f>C355/C354</f>
        <v>0.15355805243445692</v>
      </c>
      <c r="E355" s="24">
        <v>17</v>
      </c>
      <c r="F355" s="19">
        <f>E355/E354</f>
        <v>0.13178294573643412</v>
      </c>
      <c r="G355" s="1171">
        <v>9</v>
      </c>
      <c r="H355" s="19">
        <f>G355/G354</f>
        <v>0.15254237288135594</v>
      </c>
      <c r="I355" s="24">
        <v>6</v>
      </c>
      <c r="J355" s="19">
        <f>I355/I354</f>
        <v>0.13043478260869565</v>
      </c>
      <c r="K355" s="1171">
        <v>3</v>
      </c>
      <c r="L355" s="19">
        <f>K355/K354</f>
        <v>0.3</v>
      </c>
      <c r="M355" s="1176">
        <v>4</v>
      </c>
      <c r="N355" s="19">
        <f>M355/M354</f>
        <v>0.25</v>
      </c>
      <c r="O355" s="24">
        <v>2</v>
      </c>
      <c r="P355" s="20">
        <f>O355/O354</f>
        <v>0.2857142857142857</v>
      </c>
      <c r="Q355" s="1170"/>
      <c r="R355" s="1170"/>
      <c r="S355" s="1170"/>
      <c r="T355" s="1170"/>
      <c r="U355" s="1170"/>
      <c r="V355" s="1170"/>
      <c r="W355" s="1170"/>
      <c r="X355" s="1170"/>
      <c r="Y355" s="1170"/>
      <c r="Z355" s="1170"/>
    </row>
    <row r="356" spans="1:26" ht="15.75" customHeight="1">
      <c r="A356" s="1169"/>
      <c r="B356" s="15" t="s">
        <v>20</v>
      </c>
      <c r="C356" s="16">
        <f t="shared" si="214"/>
        <v>1008</v>
      </c>
      <c r="D356" s="17">
        <f>C356/C349</f>
        <v>0.80190930787589498</v>
      </c>
      <c r="E356" s="24">
        <v>493</v>
      </c>
      <c r="F356" s="19">
        <f>E356/E349</f>
        <v>0.79516129032258065</v>
      </c>
      <c r="G356" s="1171">
        <v>224</v>
      </c>
      <c r="H356" s="19">
        <f>G356/G349</f>
        <v>0.82656826568265684</v>
      </c>
      <c r="I356" s="24">
        <v>188</v>
      </c>
      <c r="J356" s="19">
        <f>I356/I349</f>
        <v>0.7932489451476793</v>
      </c>
      <c r="K356" s="1171">
        <v>33</v>
      </c>
      <c r="L356" s="19">
        <f>K356/K349</f>
        <v>0.82499999999999996</v>
      </c>
      <c r="M356" s="1176">
        <v>48</v>
      </c>
      <c r="N356" s="19">
        <f>M356/M349</f>
        <v>0.81355932203389836</v>
      </c>
      <c r="O356" s="24">
        <v>22</v>
      </c>
      <c r="P356" s="20">
        <f>O356/O349</f>
        <v>0.73333333333333328</v>
      </c>
      <c r="Q356" s="1170"/>
      <c r="R356" s="1170"/>
      <c r="S356" s="1170"/>
      <c r="T356" s="1170"/>
      <c r="U356" s="1170"/>
      <c r="V356" s="1170"/>
      <c r="W356" s="1170"/>
      <c r="X356" s="1170"/>
      <c r="Y356" s="1170"/>
      <c r="Z356" s="1170"/>
    </row>
    <row r="357" spans="1:26" ht="15.75" customHeight="1">
      <c r="A357" s="1169"/>
      <c r="B357" s="15" t="s">
        <v>21</v>
      </c>
      <c r="C357" s="16">
        <f t="shared" si="214"/>
        <v>249</v>
      </c>
      <c r="D357" s="17">
        <f>C357/C349</f>
        <v>0.19809069212410502</v>
      </c>
      <c r="E357" s="24">
        <v>127</v>
      </c>
      <c r="F357" s="19">
        <f>E357/E349</f>
        <v>0.20483870967741935</v>
      </c>
      <c r="G357" s="1171">
        <v>47</v>
      </c>
      <c r="H357" s="19">
        <f>G357/G349</f>
        <v>0.17343173431734318</v>
      </c>
      <c r="I357" s="24">
        <v>49</v>
      </c>
      <c r="J357" s="19">
        <f>I357/I349</f>
        <v>0.20675105485232068</v>
      </c>
      <c r="K357" s="1171">
        <v>7</v>
      </c>
      <c r="L357" s="19">
        <f>K357/K349</f>
        <v>0.17499999999999999</v>
      </c>
      <c r="M357" s="1176">
        <v>11</v>
      </c>
      <c r="N357" s="19">
        <f>M357/M349</f>
        <v>0.1864406779661017</v>
      </c>
      <c r="O357" s="24">
        <v>8</v>
      </c>
      <c r="P357" s="20">
        <f>O357/O349</f>
        <v>0.26666666666666666</v>
      </c>
      <c r="Q357" s="1170"/>
      <c r="R357" s="1170"/>
      <c r="S357" s="1170"/>
      <c r="T357" s="1170"/>
      <c r="U357" s="1170"/>
      <c r="V357" s="1170"/>
      <c r="W357" s="1170"/>
      <c r="X357" s="1170"/>
      <c r="Y357" s="1170"/>
      <c r="Z357" s="1170"/>
    </row>
    <row r="358" spans="1:26" ht="15.75" customHeight="1">
      <c r="A358" s="1169"/>
      <c r="B358" s="15" t="s">
        <v>22</v>
      </c>
      <c r="C358" s="16">
        <f t="shared" si="214"/>
        <v>776</v>
      </c>
      <c r="D358" s="17">
        <f>C358/C349</f>
        <v>0.61734287987271286</v>
      </c>
      <c r="E358" s="24">
        <v>381</v>
      </c>
      <c r="F358" s="19">
        <f>E358/E349</f>
        <v>0.61451612903225805</v>
      </c>
      <c r="G358" s="1176">
        <v>152</v>
      </c>
      <c r="H358" s="19">
        <f>G358/G349</f>
        <v>0.56088560885608851</v>
      </c>
      <c r="I358" s="24">
        <v>165</v>
      </c>
      <c r="J358" s="19">
        <f>I358/I349</f>
        <v>0.69620253164556967</v>
      </c>
      <c r="K358" s="1171">
        <v>30</v>
      </c>
      <c r="L358" s="19">
        <f>K358/K349</f>
        <v>0.75</v>
      </c>
      <c r="M358" s="1176">
        <v>27</v>
      </c>
      <c r="N358" s="19">
        <f>M358/M349</f>
        <v>0.4576271186440678</v>
      </c>
      <c r="O358" s="24">
        <v>21</v>
      </c>
      <c r="P358" s="20">
        <f>O358/O349</f>
        <v>0.7</v>
      </c>
      <c r="Q358" s="1170"/>
      <c r="R358" s="1170"/>
      <c r="S358" s="1170"/>
      <c r="T358" s="1170"/>
      <c r="U358" s="1170"/>
      <c r="V358" s="1170"/>
      <c r="W358" s="1170"/>
      <c r="X358" s="1170"/>
      <c r="Y358" s="1170"/>
      <c r="Z358" s="1170"/>
    </row>
    <row r="359" spans="1:26" ht="15.75" customHeight="1">
      <c r="A359" s="1169"/>
      <c r="B359" s="15" t="s">
        <v>23</v>
      </c>
      <c r="C359" s="16">
        <f t="shared" si="214"/>
        <v>481</v>
      </c>
      <c r="D359" s="17">
        <f>C359/C349</f>
        <v>0.3826571201272872</v>
      </c>
      <c r="E359" s="24">
        <v>239</v>
      </c>
      <c r="F359" s="19">
        <f>E359/E349</f>
        <v>0.38548387096774195</v>
      </c>
      <c r="G359" s="1176">
        <v>119</v>
      </c>
      <c r="H359" s="19">
        <f>G359/G349</f>
        <v>0.43911439114391143</v>
      </c>
      <c r="I359" s="24">
        <v>72</v>
      </c>
      <c r="J359" s="19">
        <f>I359/I349</f>
        <v>0.30379746835443039</v>
      </c>
      <c r="K359" s="1171">
        <v>10</v>
      </c>
      <c r="L359" s="19">
        <f>K359/K349</f>
        <v>0.25</v>
      </c>
      <c r="M359" s="1176">
        <v>32</v>
      </c>
      <c r="N359" s="19">
        <f>M359/M349</f>
        <v>0.5423728813559322</v>
      </c>
      <c r="O359" s="24">
        <v>9</v>
      </c>
      <c r="P359" s="20">
        <f>O359/O349</f>
        <v>0.3</v>
      </c>
      <c r="Q359" s="1170"/>
      <c r="R359" s="1170"/>
      <c r="S359" s="1170"/>
      <c r="T359" s="1170"/>
      <c r="U359" s="1170"/>
      <c r="V359" s="1170"/>
      <c r="W359" s="1170"/>
      <c r="X359" s="1170"/>
      <c r="Y359" s="1170"/>
      <c r="Z359" s="1170"/>
    </row>
    <row r="360" spans="1:26" ht="15.75" customHeight="1">
      <c r="A360" s="1169"/>
      <c r="B360" s="14" t="s">
        <v>24</v>
      </c>
      <c r="C360" s="10">
        <f t="shared" si="214"/>
        <v>19</v>
      </c>
      <c r="D360" s="11">
        <f t="shared" ref="D360:P360" si="216">SUM(D361:D363)</f>
        <v>1</v>
      </c>
      <c r="E360" s="22">
        <f t="shared" si="216"/>
        <v>10</v>
      </c>
      <c r="F360" s="23">
        <f t="shared" si="216"/>
        <v>1</v>
      </c>
      <c r="G360" s="22">
        <f t="shared" si="216"/>
        <v>4</v>
      </c>
      <c r="H360" s="23">
        <f t="shared" si="216"/>
        <v>0</v>
      </c>
      <c r="I360" s="22">
        <f t="shared" si="216"/>
        <v>5</v>
      </c>
      <c r="J360" s="23">
        <f t="shared" si="216"/>
        <v>1</v>
      </c>
      <c r="K360" s="22">
        <f t="shared" si="216"/>
        <v>0</v>
      </c>
      <c r="L360" s="23" t="e">
        <f t="shared" si="216"/>
        <v>#DIV/0!</v>
      </c>
      <c r="M360" s="22">
        <f t="shared" si="216"/>
        <v>0</v>
      </c>
      <c r="N360" s="23" t="e">
        <f t="shared" si="216"/>
        <v>#DIV/0!</v>
      </c>
      <c r="O360" s="22">
        <f t="shared" si="216"/>
        <v>0</v>
      </c>
      <c r="P360" s="12" t="e">
        <f t="shared" si="216"/>
        <v>#DIV/0!</v>
      </c>
      <c r="Q360" s="1170"/>
      <c r="R360" s="1170"/>
      <c r="S360" s="1170"/>
      <c r="T360" s="1170"/>
      <c r="U360" s="1170"/>
      <c r="V360" s="1170"/>
      <c r="W360" s="1170"/>
      <c r="X360" s="1170"/>
      <c r="Y360" s="1170"/>
      <c r="Z360" s="1170"/>
    </row>
    <row r="361" spans="1:26" ht="15.75" customHeight="1">
      <c r="A361" s="1169"/>
      <c r="B361" s="15" t="s">
        <v>25</v>
      </c>
      <c r="C361" s="16">
        <f t="shared" si="214"/>
        <v>0</v>
      </c>
      <c r="D361" s="17">
        <f>C361/C360</f>
        <v>0</v>
      </c>
      <c r="E361" s="24">
        <v>0</v>
      </c>
      <c r="F361" s="19">
        <f>E361/E360</f>
        <v>0</v>
      </c>
      <c r="G361" s="53">
        <v>0</v>
      </c>
      <c r="H361" s="25">
        <v>0</v>
      </c>
      <c r="I361" s="53">
        <f t="shared" ref="I361:I362" si="217">SUM(K361,M361,O361,Q361,S361,U361,W361,Y361)</f>
        <v>0</v>
      </c>
      <c r="J361" s="25">
        <v>0</v>
      </c>
      <c r="K361" s="24">
        <v>0</v>
      </c>
      <c r="L361" s="25">
        <v>0</v>
      </c>
      <c r="M361" s="24">
        <v>0</v>
      </c>
      <c r="N361" s="25">
        <v>0</v>
      </c>
      <c r="O361" s="24">
        <v>0</v>
      </c>
      <c r="P361" s="26">
        <v>0</v>
      </c>
      <c r="Q361" s="1170"/>
      <c r="R361" s="1170"/>
      <c r="S361" s="1170"/>
      <c r="T361" s="1170"/>
      <c r="U361" s="1170"/>
      <c r="V361" s="1170"/>
      <c r="W361" s="1170"/>
      <c r="X361" s="1170"/>
      <c r="Y361" s="1170"/>
      <c r="Z361" s="1170"/>
    </row>
    <row r="362" spans="1:26" ht="15.75" customHeight="1">
      <c r="A362" s="1169"/>
      <c r="B362" s="15" t="s">
        <v>26</v>
      </c>
      <c r="C362" s="16">
        <f t="shared" si="214"/>
        <v>0</v>
      </c>
      <c r="D362" s="17">
        <f>C362/C360</f>
        <v>0</v>
      </c>
      <c r="E362" s="24">
        <v>0</v>
      </c>
      <c r="F362" s="19">
        <f>E362/E360</f>
        <v>0</v>
      </c>
      <c r="G362" s="1177">
        <v>0</v>
      </c>
      <c r="H362" s="19"/>
      <c r="I362" s="1177">
        <f t="shared" si="217"/>
        <v>0</v>
      </c>
      <c r="J362" s="19">
        <f>I362/I360</f>
        <v>0</v>
      </c>
      <c r="K362" s="24">
        <v>0</v>
      </c>
      <c r="L362" s="19" t="s">
        <v>27</v>
      </c>
      <c r="M362" s="24"/>
      <c r="N362" s="19" t="e">
        <f>M362/M360</f>
        <v>#DIV/0!</v>
      </c>
      <c r="O362" s="24">
        <v>0</v>
      </c>
      <c r="P362" s="20" t="e">
        <f>O362/O360</f>
        <v>#DIV/0!</v>
      </c>
      <c r="Q362" s="1170"/>
      <c r="R362" s="1170"/>
      <c r="S362" s="1170"/>
      <c r="T362" s="1170"/>
      <c r="U362" s="1170"/>
      <c r="V362" s="1170"/>
      <c r="W362" s="1170"/>
      <c r="X362" s="1170"/>
      <c r="Y362" s="1170"/>
      <c r="Z362" s="1170"/>
    </row>
    <row r="363" spans="1:26" ht="15.75" customHeight="1">
      <c r="A363" s="1169"/>
      <c r="B363" s="15" t="s">
        <v>28</v>
      </c>
      <c r="C363" s="16">
        <f t="shared" si="214"/>
        <v>19</v>
      </c>
      <c r="D363" s="17">
        <f>C363/C360</f>
        <v>1</v>
      </c>
      <c r="E363" s="24">
        <v>10</v>
      </c>
      <c r="F363" s="19">
        <f>E363/E360</f>
        <v>1</v>
      </c>
      <c r="G363" s="1177">
        <v>4</v>
      </c>
      <c r="H363" s="19"/>
      <c r="I363" s="1171">
        <v>5</v>
      </c>
      <c r="J363" s="19">
        <f>I363/I360</f>
        <v>1</v>
      </c>
      <c r="K363" s="24"/>
      <c r="L363" s="19" t="e">
        <f>K363/K360</f>
        <v>#DIV/0!</v>
      </c>
      <c r="M363" s="24"/>
      <c r="N363" s="19" t="e">
        <f>M363/M360</f>
        <v>#DIV/0!</v>
      </c>
      <c r="O363" s="24">
        <v>0</v>
      </c>
      <c r="P363" s="20" t="e">
        <f>O363/O360</f>
        <v>#DIV/0!</v>
      </c>
      <c r="Q363" s="1170"/>
      <c r="R363" s="1170"/>
      <c r="S363" s="1170"/>
      <c r="T363" s="1170"/>
      <c r="U363" s="1170"/>
      <c r="V363" s="1170"/>
      <c r="W363" s="1170"/>
      <c r="X363" s="1170"/>
      <c r="Y363" s="1170"/>
      <c r="Z363" s="1170"/>
    </row>
    <row r="364" spans="1:26" ht="15.75" customHeight="1">
      <c r="A364" s="1169"/>
      <c r="B364" s="14" t="s">
        <v>29</v>
      </c>
      <c r="C364" s="10">
        <f t="shared" si="214"/>
        <v>8</v>
      </c>
      <c r="D364" s="28">
        <f t="shared" ref="D364:P364" si="218">SUM(D365:D367)</f>
        <v>6.6555740432612314E-3</v>
      </c>
      <c r="E364" s="22">
        <f t="shared" si="218"/>
        <v>6</v>
      </c>
      <c r="F364" s="28">
        <f t="shared" si="218"/>
        <v>9.7244732576985422E-3</v>
      </c>
      <c r="G364" s="22">
        <f t="shared" si="218"/>
        <v>1</v>
      </c>
      <c r="H364" s="28">
        <f t="shared" si="218"/>
        <v>4.4247787610619468E-3</v>
      </c>
      <c r="I364" s="22">
        <f t="shared" si="218"/>
        <v>0</v>
      </c>
      <c r="J364" s="28">
        <f t="shared" si="218"/>
        <v>0</v>
      </c>
      <c r="K364" s="22">
        <f t="shared" si="218"/>
        <v>0</v>
      </c>
      <c r="L364" s="28">
        <f t="shared" si="218"/>
        <v>0</v>
      </c>
      <c r="M364" s="22">
        <f t="shared" si="218"/>
        <v>1</v>
      </c>
      <c r="N364" s="28">
        <f t="shared" si="218"/>
        <v>1.7241379310344827E-2</v>
      </c>
      <c r="O364" s="22">
        <f t="shared" si="218"/>
        <v>0</v>
      </c>
      <c r="P364" s="12">
        <f t="shared" si="218"/>
        <v>0</v>
      </c>
      <c r="Q364" s="1172"/>
      <c r="R364" s="1172"/>
      <c r="S364" s="1172"/>
      <c r="T364" s="1172"/>
      <c r="U364" s="1172"/>
      <c r="V364" s="1172"/>
      <c r="W364" s="1172"/>
      <c r="X364" s="1172"/>
      <c r="Y364" s="1172"/>
      <c r="Z364" s="1172"/>
    </row>
    <row r="365" spans="1:26" ht="15.75" customHeight="1">
      <c r="A365" s="1169"/>
      <c r="B365" s="30" t="s">
        <v>30</v>
      </c>
      <c r="C365" s="16">
        <f t="shared" si="214"/>
        <v>0</v>
      </c>
      <c r="D365" s="31">
        <f t="shared" ref="D365:D367" si="219">C365/$C$70</f>
        <v>0</v>
      </c>
      <c r="E365" s="24">
        <v>0</v>
      </c>
      <c r="F365" s="32">
        <f t="shared" ref="F365:F367" si="220">E365/$E$70</f>
        <v>0</v>
      </c>
      <c r="G365" s="24">
        <v>0</v>
      </c>
      <c r="H365" s="32"/>
      <c r="I365" s="18">
        <f t="shared" ref="I365:I366" si="221">SUM(K365,M365,O365,Q365,S365,U365,W365,Y365)</f>
        <v>0</v>
      </c>
      <c r="J365" s="32">
        <f t="shared" ref="J365:J367" si="222">I365/$I$70</f>
        <v>0</v>
      </c>
      <c r="K365" s="24">
        <v>0</v>
      </c>
      <c r="L365" s="32">
        <f t="shared" ref="L365:L367" si="223">K365/$K$70</f>
        <v>0</v>
      </c>
      <c r="M365" s="24">
        <v>0</v>
      </c>
      <c r="N365" s="32">
        <f t="shared" ref="N365:N367" si="224">M365/$M$70</f>
        <v>0</v>
      </c>
      <c r="O365" s="24">
        <v>0</v>
      </c>
      <c r="P365" s="20">
        <f t="shared" ref="P365:P367" si="225">O365/$O$70</f>
        <v>0</v>
      </c>
      <c r="Q365" s="1170"/>
      <c r="R365" s="1170"/>
      <c r="S365" s="1170"/>
      <c r="T365" s="1170"/>
      <c r="U365" s="1170"/>
      <c r="V365" s="1170"/>
      <c r="W365" s="1170"/>
      <c r="X365" s="1170"/>
      <c r="Y365" s="1170"/>
      <c r="Z365" s="1170"/>
    </row>
    <row r="366" spans="1:26" ht="15.75" customHeight="1">
      <c r="A366" s="1169"/>
      <c r="B366" s="30" t="s">
        <v>31</v>
      </c>
      <c r="C366" s="16">
        <f t="shared" si="214"/>
        <v>0</v>
      </c>
      <c r="D366" s="31">
        <f t="shared" si="219"/>
        <v>0</v>
      </c>
      <c r="E366" s="24">
        <v>0</v>
      </c>
      <c r="F366" s="32">
        <f t="shared" si="220"/>
        <v>0</v>
      </c>
      <c r="G366" s="24">
        <v>0</v>
      </c>
      <c r="H366" s="32"/>
      <c r="I366" s="1171">
        <f t="shared" si="221"/>
        <v>0</v>
      </c>
      <c r="J366" s="32">
        <f t="shared" si="222"/>
        <v>0</v>
      </c>
      <c r="K366" s="24">
        <v>0</v>
      </c>
      <c r="L366" s="32">
        <f t="shared" si="223"/>
        <v>0</v>
      </c>
      <c r="M366" s="24">
        <v>0</v>
      </c>
      <c r="N366" s="32">
        <f t="shared" si="224"/>
        <v>0</v>
      </c>
      <c r="O366" s="24">
        <v>0</v>
      </c>
      <c r="P366" s="20">
        <f t="shared" si="225"/>
        <v>0</v>
      </c>
      <c r="Q366" s="1170"/>
      <c r="R366" s="1170"/>
      <c r="S366" s="1170"/>
      <c r="T366" s="1170"/>
      <c r="U366" s="1170"/>
      <c r="V366" s="1170"/>
      <c r="W366" s="1170"/>
      <c r="X366" s="1170"/>
      <c r="Y366" s="1170"/>
      <c r="Z366" s="1170"/>
    </row>
    <row r="367" spans="1:26" ht="15.75" customHeight="1">
      <c r="A367" s="1169"/>
      <c r="B367" s="30" t="s">
        <v>32</v>
      </c>
      <c r="C367" s="16">
        <f t="shared" si="214"/>
        <v>8</v>
      </c>
      <c r="D367" s="31">
        <f t="shared" si="219"/>
        <v>6.6555740432612314E-3</v>
      </c>
      <c r="E367" s="24">
        <v>6</v>
      </c>
      <c r="F367" s="32">
        <f t="shared" si="220"/>
        <v>9.7244732576985422E-3</v>
      </c>
      <c r="G367" s="24">
        <v>1</v>
      </c>
      <c r="H367" s="32">
        <f>G367/$G$70</f>
        <v>4.4247787610619468E-3</v>
      </c>
      <c r="I367" s="1171"/>
      <c r="J367" s="32">
        <f t="shared" si="222"/>
        <v>0</v>
      </c>
      <c r="K367" s="24"/>
      <c r="L367" s="32">
        <f t="shared" si="223"/>
        <v>0</v>
      </c>
      <c r="M367" s="24">
        <v>1</v>
      </c>
      <c r="N367" s="32">
        <f t="shared" si="224"/>
        <v>1.7241379310344827E-2</v>
      </c>
      <c r="O367" s="24"/>
      <c r="P367" s="20">
        <f t="shared" si="225"/>
        <v>0</v>
      </c>
      <c r="Q367" s="1170"/>
      <c r="R367" s="1170"/>
      <c r="S367" s="1170"/>
      <c r="T367" s="1170"/>
      <c r="U367" s="1170"/>
      <c r="V367" s="1170"/>
      <c r="W367" s="1170"/>
      <c r="X367" s="1170"/>
      <c r="Y367" s="1170"/>
      <c r="Z367" s="1170"/>
    </row>
    <row r="368" spans="1:26" ht="15.75" customHeight="1">
      <c r="A368" s="1169"/>
      <c r="B368" s="27" t="s">
        <v>33</v>
      </c>
      <c r="C368" s="10">
        <f t="shared" si="214"/>
        <v>8</v>
      </c>
      <c r="D368" s="34"/>
      <c r="E368" s="22">
        <f t="shared" ref="E368:O368" si="226">SUM(E369:E370)</f>
        <v>8</v>
      </c>
      <c r="F368" s="28">
        <f t="shared" si="226"/>
        <v>0</v>
      </c>
      <c r="G368" s="22">
        <f t="shared" si="226"/>
        <v>0</v>
      </c>
      <c r="H368" s="28">
        <f t="shared" si="226"/>
        <v>0</v>
      </c>
      <c r="I368" s="22">
        <f t="shared" si="226"/>
        <v>0</v>
      </c>
      <c r="J368" s="28">
        <f t="shared" si="226"/>
        <v>0</v>
      </c>
      <c r="K368" s="22">
        <f t="shared" si="226"/>
        <v>0</v>
      </c>
      <c r="L368" s="28">
        <f t="shared" si="226"/>
        <v>0</v>
      </c>
      <c r="M368" s="22">
        <f t="shared" si="226"/>
        <v>0</v>
      </c>
      <c r="N368" s="28">
        <f t="shared" si="226"/>
        <v>0</v>
      </c>
      <c r="O368" s="22">
        <f t="shared" si="226"/>
        <v>0</v>
      </c>
      <c r="P368" s="35">
        <v>0</v>
      </c>
      <c r="Q368" s="2"/>
      <c r="R368" s="2"/>
      <c r="S368" s="2"/>
      <c r="T368" s="2"/>
      <c r="U368" s="2"/>
      <c r="V368" s="2"/>
      <c r="W368" s="2"/>
      <c r="X368" s="2"/>
      <c r="Y368" s="2"/>
      <c r="Z368" s="2"/>
    </row>
    <row r="369" spans="1:26" ht="15.75" customHeight="1">
      <c r="A369" s="1169"/>
      <c r="B369" s="30" t="s">
        <v>34</v>
      </c>
      <c r="C369" s="16">
        <f t="shared" si="214"/>
        <v>3</v>
      </c>
      <c r="D369" s="17"/>
      <c r="E369" s="36">
        <v>3</v>
      </c>
      <c r="F369" s="37"/>
      <c r="G369" s="36"/>
      <c r="H369" s="38"/>
      <c r="I369" s="36">
        <v>0</v>
      </c>
      <c r="J369" s="37"/>
      <c r="K369" s="36"/>
      <c r="L369" s="37"/>
      <c r="M369" s="36"/>
      <c r="N369" s="37"/>
      <c r="O369" s="36"/>
      <c r="P369" s="39"/>
      <c r="Q369" s="2"/>
      <c r="R369" s="2"/>
      <c r="S369" s="2"/>
      <c r="T369" s="2"/>
      <c r="U369" s="2"/>
      <c r="V369" s="2"/>
      <c r="W369" s="2"/>
      <c r="X369" s="2"/>
      <c r="Y369" s="2"/>
      <c r="Z369" s="2"/>
    </row>
    <row r="370" spans="1:26" ht="15.75" customHeight="1">
      <c r="A370" s="1169"/>
      <c r="B370" s="30" t="s">
        <v>35</v>
      </c>
      <c r="C370" s="16">
        <f t="shared" si="214"/>
        <v>5</v>
      </c>
      <c r="D370" s="17"/>
      <c r="E370" s="36">
        <v>5</v>
      </c>
      <c r="F370" s="37"/>
      <c r="G370" s="36">
        <v>0</v>
      </c>
      <c r="H370" s="38"/>
      <c r="I370" s="36"/>
      <c r="J370" s="37"/>
      <c r="K370" s="36"/>
      <c r="L370" s="37"/>
      <c r="M370" s="36"/>
      <c r="N370" s="37"/>
      <c r="O370" s="36"/>
      <c r="P370" s="39"/>
      <c r="Q370" s="2"/>
      <c r="R370" s="2"/>
      <c r="S370" s="2"/>
      <c r="T370" s="2"/>
      <c r="U370" s="2"/>
      <c r="V370" s="2"/>
      <c r="W370" s="2"/>
      <c r="X370" s="2"/>
      <c r="Y370" s="2"/>
      <c r="Z370" s="2"/>
    </row>
    <row r="371" spans="1:26" ht="15.75" customHeight="1">
      <c r="A371" s="1169"/>
      <c r="B371" s="14" t="s">
        <v>36</v>
      </c>
      <c r="C371" s="10">
        <f t="shared" si="214"/>
        <v>435</v>
      </c>
      <c r="D371" s="11">
        <f>C371/C348</f>
        <v>0.19239274657231314</v>
      </c>
      <c r="E371" s="22">
        <f>E372+E373</f>
        <v>342</v>
      </c>
      <c r="F371" s="28">
        <f>E371/C371</f>
        <v>0.78620689655172415</v>
      </c>
      <c r="G371" s="22">
        <f>G372+G373</f>
        <v>0</v>
      </c>
      <c r="H371" s="40">
        <f>G371/C371</f>
        <v>0</v>
      </c>
      <c r="I371" s="22">
        <f>I372+I373</f>
        <v>35</v>
      </c>
      <c r="J371" s="28">
        <f>I371/C371</f>
        <v>8.0459770114942528E-2</v>
      </c>
      <c r="K371" s="22">
        <f>K372+K373</f>
        <v>44</v>
      </c>
      <c r="L371" s="28">
        <f>K371/E371</f>
        <v>0.12865497076023391</v>
      </c>
      <c r="M371" s="22">
        <f>M372+M373</f>
        <v>6</v>
      </c>
      <c r="N371" s="28">
        <f>M371/C371</f>
        <v>1.3793103448275862E-2</v>
      </c>
      <c r="O371" s="22">
        <f>O372+O373</f>
        <v>8</v>
      </c>
      <c r="P371" s="29">
        <f>O371/C371</f>
        <v>1.8390804597701149E-2</v>
      </c>
      <c r="Q371" s="2"/>
      <c r="R371" s="2"/>
      <c r="S371" s="2"/>
      <c r="T371" s="2"/>
      <c r="U371" s="2"/>
      <c r="V371" s="2"/>
      <c r="W371" s="2"/>
      <c r="X371" s="2"/>
      <c r="Y371" s="2"/>
      <c r="Z371" s="2"/>
    </row>
    <row r="372" spans="1:26" ht="15.75" customHeight="1">
      <c r="A372" s="1169"/>
      <c r="B372" s="15" t="s">
        <v>14</v>
      </c>
      <c r="C372" s="16">
        <f t="shared" si="214"/>
        <v>140</v>
      </c>
      <c r="D372" s="17">
        <f>C372/C371</f>
        <v>0.32183908045977011</v>
      </c>
      <c r="E372" s="24">
        <v>105</v>
      </c>
      <c r="F372" s="19">
        <f>E372/E371</f>
        <v>0.30701754385964913</v>
      </c>
      <c r="G372" s="24">
        <v>0</v>
      </c>
      <c r="H372" s="25">
        <v>0</v>
      </c>
      <c r="I372" s="18">
        <v>11</v>
      </c>
      <c r="J372" s="19">
        <f>I372/I371</f>
        <v>0.31428571428571428</v>
      </c>
      <c r="K372" s="18">
        <v>17</v>
      </c>
      <c r="L372" s="19">
        <f>K372/K371</f>
        <v>0.38636363636363635</v>
      </c>
      <c r="M372" s="24">
        <v>1</v>
      </c>
      <c r="N372" s="19">
        <f>M372/M371</f>
        <v>0.16666666666666666</v>
      </c>
      <c r="O372" s="24">
        <v>6</v>
      </c>
      <c r="P372" s="26">
        <v>0</v>
      </c>
      <c r="Q372" s="2"/>
      <c r="R372" s="2"/>
      <c r="S372" s="2"/>
      <c r="T372" s="2"/>
      <c r="U372" s="2"/>
      <c r="V372" s="2"/>
      <c r="W372" s="2"/>
      <c r="X372" s="2"/>
      <c r="Y372" s="2"/>
      <c r="Z372" s="2"/>
    </row>
    <row r="373" spans="1:26" ht="15.75" customHeight="1">
      <c r="A373" s="1169"/>
      <c r="B373" s="15" t="s">
        <v>15</v>
      </c>
      <c r="C373" s="16">
        <f t="shared" si="214"/>
        <v>295</v>
      </c>
      <c r="D373" s="17">
        <f>C373/C371</f>
        <v>0.67816091954022983</v>
      </c>
      <c r="E373" s="24">
        <v>237</v>
      </c>
      <c r="F373" s="19">
        <f>E373/E371</f>
        <v>0.69298245614035092</v>
      </c>
      <c r="G373" s="24">
        <v>0</v>
      </c>
      <c r="H373" s="25">
        <v>0</v>
      </c>
      <c r="I373" s="1171">
        <v>24</v>
      </c>
      <c r="J373" s="19">
        <f>I373/I371</f>
        <v>0.68571428571428572</v>
      </c>
      <c r="K373" s="1171">
        <v>27</v>
      </c>
      <c r="L373" s="19">
        <f>K373/K371</f>
        <v>0.61363636363636365</v>
      </c>
      <c r="M373" s="24">
        <v>5</v>
      </c>
      <c r="N373" s="19">
        <f>M373/M371</f>
        <v>0.83333333333333337</v>
      </c>
      <c r="O373" s="24">
        <v>2</v>
      </c>
      <c r="P373" s="26">
        <v>0</v>
      </c>
      <c r="R373" s="2"/>
      <c r="S373" s="2"/>
      <c r="T373" s="2"/>
      <c r="U373" s="2"/>
      <c r="V373" s="2"/>
      <c r="W373" s="2"/>
      <c r="X373" s="2"/>
      <c r="Y373" s="2"/>
      <c r="Z373" s="2"/>
    </row>
    <row r="374" spans="1:26" ht="15.75" customHeight="1">
      <c r="A374" s="1169"/>
      <c r="B374" s="14" t="s">
        <v>37</v>
      </c>
      <c r="C374" s="10">
        <f t="shared" si="214"/>
        <v>569</v>
      </c>
      <c r="D374" s="11">
        <f>C374/C348</f>
        <v>0.25165855816010613</v>
      </c>
      <c r="E374" s="22">
        <f>E375+E376</f>
        <v>42</v>
      </c>
      <c r="F374" s="23">
        <f>E374/C374</f>
        <v>7.3813708260105443E-2</v>
      </c>
      <c r="G374" s="22">
        <f>G375+G376</f>
        <v>527</v>
      </c>
      <c r="H374" s="23">
        <f>G374/C374</f>
        <v>0.92618629173989453</v>
      </c>
      <c r="I374" s="22">
        <f>I375+I376</f>
        <v>0</v>
      </c>
      <c r="J374" s="40">
        <v>0</v>
      </c>
      <c r="K374" s="22">
        <f>K375+K376</f>
        <v>0</v>
      </c>
      <c r="L374" s="23">
        <f>K374/C374</f>
        <v>0</v>
      </c>
      <c r="M374" s="22">
        <f>M375+M376</f>
        <v>0</v>
      </c>
      <c r="N374" s="40">
        <v>0</v>
      </c>
      <c r="O374" s="22">
        <f>O375+O376</f>
        <v>0</v>
      </c>
      <c r="P374" s="41">
        <v>0</v>
      </c>
      <c r="Q374" s="2"/>
      <c r="R374" s="2"/>
      <c r="S374" s="2"/>
      <c r="T374" s="2"/>
      <c r="U374" s="2"/>
      <c r="V374" s="2"/>
      <c r="W374" s="2"/>
      <c r="X374" s="2"/>
      <c r="Y374" s="2"/>
      <c r="Z374" s="2"/>
    </row>
    <row r="375" spans="1:26" ht="15.75" customHeight="1">
      <c r="A375" s="1169"/>
      <c r="B375" s="15" t="s">
        <v>14</v>
      </c>
      <c r="C375" s="16">
        <f t="shared" si="214"/>
        <v>319</v>
      </c>
      <c r="D375" s="17">
        <f>C375/C374</f>
        <v>0.56063268892794371</v>
      </c>
      <c r="E375" s="43">
        <v>9</v>
      </c>
      <c r="F375" s="42">
        <f>E375/E374</f>
        <v>0.21428571428571427</v>
      </c>
      <c r="G375" s="43">
        <v>310</v>
      </c>
      <c r="H375" s="42">
        <f>G375/G374</f>
        <v>0.58823529411764708</v>
      </c>
      <c r="I375" s="43">
        <v>0</v>
      </c>
      <c r="J375" s="44">
        <v>0</v>
      </c>
      <c r="K375" s="43">
        <v>0</v>
      </c>
      <c r="L375" s="44">
        <v>0</v>
      </c>
      <c r="M375" s="24">
        <v>0</v>
      </c>
      <c r="N375" s="44">
        <v>0</v>
      </c>
      <c r="O375" s="43">
        <v>0</v>
      </c>
      <c r="P375" s="26">
        <v>0</v>
      </c>
      <c r="Q375" s="2"/>
      <c r="R375" s="2"/>
      <c r="S375" s="2"/>
      <c r="T375" s="2"/>
      <c r="U375" s="2"/>
      <c r="V375" s="2"/>
      <c r="W375" s="2"/>
      <c r="X375" s="2"/>
      <c r="Y375" s="2"/>
      <c r="Z375" s="2"/>
    </row>
    <row r="376" spans="1:26" ht="15.75" customHeight="1">
      <c r="A376" s="1173"/>
      <c r="B376" s="45" t="s">
        <v>15</v>
      </c>
      <c r="C376" s="46">
        <f t="shared" si="214"/>
        <v>250</v>
      </c>
      <c r="D376" s="47">
        <f>C376/C374</f>
        <v>0.43936731107205623</v>
      </c>
      <c r="E376" s="48">
        <v>33</v>
      </c>
      <c r="F376" s="49">
        <f>E376/E374</f>
        <v>0.7857142857142857</v>
      </c>
      <c r="G376" s="48">
        <v>217</v>
      </c>
      <c r="H376" s="49">
        <f>G376/G374</f>
        <v>0.41176470588235292</v>
      </c>
      <c r="I376" s="48">
        <v>0</v>
      </c>
      <c r="J376" s="50">
        <v>0</v>
      </c>
      <c r="K376" s="48">
        <v>0</v>
      </c>
      <c r="L376" s="50">
        <v>0</v>
      </c>
      <c r="M376" s="54">
        <v>0</v>
      </c>
      <c r="N376" s="50">
        <v>0</v>
      </c>
      <c r="O376" s="48">
        <v>0</v>
      </c>
      <c r="P376" s="51">
        <v>0</v>
      </c>
      <c r="Q376" s="2"/>
      <c r="R376" s="2"/>
      <c r="S376" s="2"/>
      <c r="T376" s="2"/>
      <c r="U376" s="2"/>
      <c r="V376" s="2"/>
      <c r="W376" s="2"/>
      <c r="X376" s="2"/>
      <c r="Y376" s="2"/>
      <c r="Z376" s="2"/>
    </row>
    <row r="377" spans="1:26" ht="15.75" customHeight="1">
      <c r="A377" s="2"/>
      <c r="B377" s="2"/>
      <c r="C377" s="61"/>
      <c r="D377" s="62"/>
      <c r="E377" s="61"/>
      <c r="F377" s="62"/>
      <c r="G377" s="63"/>
      <c r="H377" s="2"/>
      <c r="I377" s="63"/>
      <c r="J377" s="2"/>
      <c r="K377" s="63"/>
      <c r="L377" s="2"/>
      <c r="M377" s="63"/>
      <c r="N377" s="2"/>
      <c r="O377" s="63"/>
      <c r="P377" s="2"/>
      <c r="Q377" s="2"/>
      <c r="R377" s="2"/>
      <c r="S377" s="2"/>
      <c r="T377" s="2"/>
      <c r="U377" s="2"/>
      <c r="V377" s="2"/>
      <c r="W377" s="2"/>
      <c r="X377" s="2"/>
      <c r="Y377" s="2"/>
      <c r="Z377" s="2"/>
    </row>
    <row r="378" spans="1:26" ht="15.75" customHeight="1">
      <c r="A378" s="2"/>
      <c r="B378" s="2"/>
      <c r="C378" s="61"/>
      <c r="D378" s="62"/>
      <c r="E378" s="61"/>
      <c r="F378" s="62"/>
      <c r="G378" s="63"/>
      <c r="H378" s="2"/>
      <c r="I378" s="63"/>
      <c r="J378" s="2"/>
      <c r="K378" s="63"/>
      <c r="L378" s="2"/>
      <c r="M378" s="63"/>
      <c r="N378" s="2"/>
      <c r="O378" s="63"/>
      <c r="P378" s="2"/>
      <c r="Q378" s="2"/>
      <c r="R378" s="2"/>
      <c r="S378" s="2"/>
      <c r="T378" s="2"/>
      <c r="U378" s="2"/>
      <c r="V378" s="2"/>
      <c r="W378" s="2"/>
      <c r="X378" s="2"/>
      <c r="Y378" s="2"/>
      <c r="Z378" s="2"/>
    </row>
    <row r="379" spans="1:26" ht="15.75" customHeight="1">
      <c r="A379" s="2"/>
      <c r="B379" s="2"/>
      <c r="C379" s="61"/>
      <c r="D379" s="62"/>
      <c r="E379" s="61"/>
      <c r="F379" s="62"/>
      <c r="G379" s="63"/>
      <c r="H379" s="2"/>
      <c r="I379" s="63"/>
      <c r="J379" s="2"/>
      <c r="K379" s="63"/>
      <c r="L379" s="2"/>
      <c r="M379" s="63"/>
      <c r="N379" s="2"/>
      <c r="O379" s="63"/>
      <c r="P379" s="2"/>
      <c r="Q379" s="2"/>
      <c r="R379" s="2"/>
      <c r="S379" s="2"/>
      <c r="T379" s="2"/>
      <c r="U379" s="2"/>
      <c r="V379" s="2"/>
      <c r="W379" s="2"/>
      <c r="X379" s="2"/>
      <c r="Y379" s="2"/>
      <c r="Z379" s="2"/>
    </row>
    <row r="380" spans="1:26" ht="15.75" customHeight="1">
      <c r="A380" s="2"/>
      <c r="B380" s="2"/>
      <c r="C380" s="61"/>
      <c r="D380" s="62"/>
      <c r="E380" s="61"/>
      <c r="F380" s="62"/>
      <c r="G380" s="63"/>
      <c r="H380" s="2"/>
      <c r="I380" s="63"/>
      <c r="J380" s="2"/>
      <c r="K380" s="63"/>
      <c r="L380" s="2"/>
      <c r="M380" s="63"/>
      <c r="N380" s="2"/>
      <c r="O380" s="63"/>
      <c r="P380" s="2"/>
      <c r="Q380" s="2"/>
      <c r="R380" s="2"/>
      <c r="S380" s="2"/>
      <c r="T380" s="2"/>
      <c r="U380" s="2"/>
      <c r="V380" s="2"/>
      <c r="W380" s="2"/>
      <c r="X380" s="2"/>
      <c r="Y380" s="2"/>
      <c r="Z380" s="2"/>
    </row>
    <row r="381" spans="1:26" ht="15.75" customHeight="1">
      <c r="A381" s="2"/>
      <c r="B381" s="2"/>
      <c r="C381" s="61"/>
      <c r="D381" s="62"/>
      <c r="E381" s="61"/>
      <c r="F381" s="62"/>
      <c r="G381" s="63"/>
      <c r="H381" s="2"/>
      <c r="I381" s="63"/>
      <c r="J381" s="2"/>
      <c r="K381" s="63"/>
      <c r="L381" s="2"/>
      <c r="M381" s="63"/>
      <c r="N381" s="2"/>
      <c r="O381" s="63"/>
      <c r="P381" s="2"/>
      <c r="Q381" s="2"/>
      <c r="R381" s="2"/>
      <c r="S381" s="2"/>
      <c r="T381" s="2"/>
      <c r="U381" s="2"/>
      <c r="V381" s="2"/>
      <c r="W381" s="2"/>
      <c r="X381" s="2"/>
      <c r="Y381" s="2"/>
      <c r="Z381" s="2"/>
    </row>
    <row r="382" spans="1:26" ht="15.75" customHeight="1">
      <c r="A382" s="2"/>
      <c r="B382" s="2"/>
      <c r="C382" s="61"/>
      <c r="D382" s="62"/>
      <c r="E382" s="61"/>
      <c r="F382" s="62"/>
      <c r="G382" s="63"/>
      <c r="H382" s="2"/>
      <c r="I382" s="63"/>
      <c r="J382" s="2"/>
      <c r="K382" s="63"/>
      <c r="L382" s="2"/>
      <c r="M382" s="63"/>
      <c r="N382" s="2"/>
      <c r="O382" s="63"/>
      <c r="P382" s="2"/>
      <c r="Q382" s="2"/>
      <c r="R382" s="2"/>
      <c r="S382" s="2"/>
      <c r="T382" s="2"/>
      <c r="U382" s="2"/>
      <c r="V382" s="2"/>
      <c r="W382" s="2"/>
      <c r="X382" s="2"/>
      <c r="Y382" s="2"/>
      <c r="Z382" s="2"/>
    </row>
    <row r="383" spans="1:26" ht="15.75" customHeight="1">
      <c r="A383" s="2"/>
      <c r="B383" s="2"/>
      <c r="C383" s="61"/>
      <c r="D383" s="62"/>
      <c r="E383" s="61"/>
      <c r="F383" s="62"/>
      <c r="G383" s="63"/>
      <c r="H383" s="2"/>
      <c r="I383" s="63"/>
      <c r="J383" s="2"/>
      <c r="K383" s="63"/>
      <c r="L383" s="2"/>
      <c r="M383" s="63"/>
      <c r="N383" s="2"/>
      <c r="O383" s="63"/>
      <c r="P383" s="2"/>
      <c r="Q383" s="2"/>
      <c r="R383" s="2"/>
      <c r="S383" s="2"/>
      <c r="T383" s="2"/>
      <c r="U383" s="2"/>
      <c r="V383" s="2"/>
      <c r="W383" s="2"/>
      <c r="X383" s="2"/>
      <c r="Y383" s="2"/>
      <c r="Z383" s="2"/>
    </row>
    <row r="384" spans="1:26" ht="15.75" customHeight="1">
      <c r="A384" s="2"/>
      <c r="B384" s="2"/>
      <c r="C384" s="61"/>
      <c r="D384" s="62"/>
      <c r="E384" s="61"/>
      <c r="F384" s="62"/>
      <c r="G384" s="63"/>
      <c r="H384" s="2"/>
      <c r="I384" s="63"/>
      <c r="J384" s="2"/>
      <c r="K384" s="63"/>
      <c r="L384" s="2"/>
      <c r="M384" s="63"/>
      <c r="N384" s="2"/>
      <c r="O384" s="63"/>
      <c r="P384" s="2"/>
      <c r="Q384" s="2"/>
      <c r="R384" s="2"/>
      <c r="S384" s="2"/>
      <c r="T384" s="2"/>
      <c r="U384" s="2"/>
      <c r="V384" s="2"/>
      <c r="W384" s="2"/>
      <c r="X384" s="2"/>
      <c r="Y384" s="2"/>
      <c r="Z384" s="2"/>
    </row>
    <row r="385" spans="1:26" ht="15.75" customHeight="1">
      <c r="A385" s="2"/>
      <c r="B385" s="2"/>
      <c r="C385" s="61"/>
      <c r="D385" s="62"/>
      <c r="E385" s="61"/>
      <c r="F385" s="62"/>
      <c r="G385" s="63"/>
      <c r="H385" s="2"/>
      <c r="I385" s="63"/>
      <c r="J385" s="2"/>
      <c r="K385" s="63"/>
      <c r="L385" s="2"/>
      <c r="M385" s="63"/>
      <c r="N385" s="2"/>
      <c r="O385" s="63"/>
      <c r="P385" s="2"/>
      <c r="Q385" s="2"/>
      <c r="R385" s="2"/>
      <c r="S385" s="2"/>
      <c r="T385" s="2"/>
      <c r="U385" s="2"/>
      <c r="V385" s="2"/>
      <c r="W385" s="2"/>
      <c r="X385" s="2"/>
      <c r="Y385" s="2"/>
      <c r="Z385" s="2"/>
    </row>
    <row r="386" spans="1:26" ht="15.75" customHeight="1">
      <c r="A386" s="2"/>
      <c r="B386" s="2"/>
      <c r="C386" s="61"/>
      <c r="D386" s="62"/>
      <c r="E386" s="61"/>
      <c r="F386" s="62"/>
      <c r="G386" s="63"/>
      <c r="H386" s="2"/>
      <c r="I386" s="63"/>
      <c r="J386" s="2"/>
      <c r="K386" s="63"/>
      <c r="L386" s="2"/>
      <c r="M386" s="63"/>
      <c r="N386" s="2"/>
      <c r="O386" s="63"/>
      <c r="P386" s="2"/>
      <c r="Q386" s="2"/>
      <c r="R386" s="2"/>
      <c r="S386" s="2"/>
      <c r="T386" s="2"/>
      <c r="U386" s="2"/>
      <c r="V386" s="2"/>
      <c r="W386" s="2"/>
      <c r="X386" s="2"/>
      <c r="Y386" s="2"/>
      <c r="Z386" s="2"/>
    </row>
    <row r="387" spans="1:26" ht="15.75" customHeight="1">
      <c r="A387" s="2"/>
      <c r="B387" s="2"/>
      <c r="C387" s="61"/>
      <c r="D387" s="62"/>
      <c r="E387" s="61"/>
      <c r="F387" s="62"/>
      <c r="G387" s="63"/>
      <c r="H387" s="2"/>
      <c r="I387" s="63"/>
      <c r="J387" s="2"/>
      <c r="K387" s="63"/>
      <c r="L387" s="2"/>
      <c r="M387" s="63"/>
      <c r="N387" s="2"/>
      <c r="O387" s="63"/>
      <c r="P387" s="2"/>
      <c r="Q387" s="2"/>
      <c r="R387" s="2"/>
      <c r="S387" s="2"/>
      <c r="T387" s="2"/>
      <c r="U387" s="2"/>
      <c r="V387" s="2"/>
      <c r="W387" s="2"/>
      <c r="X387" s="2"/>
      <c r="Y387" s="2"/>
      <c r="Z387" s="2"/>
    </row>
    <row r="388" spans="1:26" ht="15.75" customHeight="1">
      <c r="A388" s="2"/>
      <c r="B388" s="2"/>
      <c r="C388" s="61"/>
      <c r="D388" s="62"/>
      <c r="E388" s="61"/>
      <c r="F388" s="62"/>
      <c r="G388" s="63"/>
      <c r="H388" s="2"/>
      <c r="I388" s="63"/>
      <c r="J388" s="2"/>
      <c r="K388" s="63"/>
      <c r="L388" s="2"/>
      <c r="M388" s="63"/>
      <c r="N388" s="2"/>
      <c r="O388" s="63"/>
      <c r="P388" s="2"/>
      <c r="Q388" s="2"/>
      <c r="R388" s="2"/>
      <c r="S388" s="2"/>
      <c r="T388" s="2"/>
      <c r="U388" s="2"/>
      <c r="V388" s="2"/>
      <c r="W388" s="2"/>
      <c r="X388" s="2"/>
      <c r="Y388" s="2"/>
      <c r="Z388" s="2"/>
    </row>
    <row r="389" spans="1:26" ht="15.75" customHeight="1">
      <c r="A389" s="2"/>
      <c r="B389" s="2"/>
      <c r="C389" s="61"/>
      <c r="D389" s="62"/>
      <c r="E389" s="61"/>
      <c r="F389" s="62"/>
      <c r="G389" s="63"/>
      <c r="H389" s="2"/>
      <c r="I389" s="63"/>
      <c r="J389" s="2"/>
      <c r="K389" s="63"/>
      <c r="L389" s="2"/>
      <c r="M389" s="63"/>
      <c r="N389" s="2"/>
      <c r="O389" s="63"/>
      <c r="P389" s="2"/>
      <c r="Q389" s="2"/>
      <c r="R389" s="2"/>
      <c r="S389" s="2"/>
      <c r="T389" s="2"/>
      <c r="U389" s="2"/>
      <c r="V389" s="2"/>
      <c r="W389" s="2"/>
      <c r="X389" s="2"/>
      <c r="Y389" s="2"/>
      <c r="Z389" s="2"/>
    </row>
    <row r="390" spans="1:26" ht="15.75" customHeight="1">
      <c r="A390" s="2"/>
      <c r="B390" s="2"/>
      <c r="C390" s="61"/>
      <c r="D390" s="62"/>
      <c r="E390" s="61"/>
      <c r="F390" s="62"/>
      <c r="G390" s="63"/>
      <c r="H390" s="2"/>
      <c r="I390" s="63"/>
      <c r="J390" s="2"/>
      <c r="K390" s="63"/>
      <c r="L390" s="2"/>
      <c r="M390" s="63"/>
      <c r="N390" s="2"/>
      <c r="O390" s="63"/>
      <c r="P390" s="2"/>
      <c r="Q390" s="2"/>
      <c r="R390" s="2"/>
      <c r="S390" s="2"/>
      <c r="T390" s="2"/>
      <c r="U390" s="2"/>
      <c r="V390" s="2"/>
      <c r="W390" s="2"/>
      <c r="X390" s="2"/>
      <c r="Y390" s="2"/>
      <c r="Z390" s="2"/>
    </row>
    <row r="391" spans="1:26" ht="15.75" customHeight="1">
      <c r="A391" s="2"/>
      <c r="B391" s="2"/>
      <c r="C391" s="61"/>
      <c r="D391" s="62"/>
      <c r="E391" s="61"/>
      <c r="F391" s="62"/>
      <c r="G391" s="63"/>
      <c r="H391" s="2"/>
      <c r="I391" s="63"/>
      <c r="J391" s="2"/>
      <c r="K391" s="63"/>
      <c r="L391" s="2"/>
      <c r="M391" s="63"/>
      <c r="N391" s="2"/>
      <c r="O391" s="63"/>
      <c r="P391" s="2"/>
      <c r="Q391" s="2"/>
      <c r="R391" s="2"/>
      <c r="S391" s="2"/>
      <c r="T391" s="2"/>
      <c r="U391" s="2"/>
      <c r="V391" s="2"/>
      <c r="W391" s="2"/>
      <c r="X391" s="2"/>
      <c r="Y391" s="2"/>
      <c r="Z391" s="2"/>
    </row>
    <row r="392" spans="1:26" ht="15.75" customHeight="1">
      <c r="A392" s="2"/>
      <c r="B392" s="2"/>
      <c r="C392" s="61"/>
      <c r="D392" s="62"/>
      <c r="E392" s="61"/>
      <c r="F392" s="62"/>
      <c r="G392" s="63"/>
      <c r="H392" s="2"/>
      <c r="I392" s="63"/>
      <c r="J392" s="2"/>
      <c r="K392" s="63"/>
      <c r="L392" s="2"/>
      <c r="M392" s="63"/>
      <c r="N392" s="2"/>
      <c r="O392" s="63"/>
      <c r="P392" s="2"/>
      <c r="Q392" s="2"/>
      <c r="R392" s="2"/>
      <c r="S392" s="2"/>
      <c r="T392" s="2"/>
      <c r="U392" s="2"/>
      <c r="V392" s="2"/>
      <c r="W392" s="2"/>
      <c r="X392" s="2"/>
      <c r="Y392" s="2"/>
      <c r="Z392" s="2"/>
    </row>
    <row r="393" spans="1:26" ht="15.75" customHeight="1">
      <c r="A393" s="2"/>
      <c r="B393" s="2"/>
      <c r="C393" s="61"/>
      <c r="D393" s="62"/>
      <c r="E393" s="61"/>
      <c r="F393" s="62"/>
      <c r="G393" s="63"/>
      <c r="H393" s="2"/>
      <c r="I393" s="63"/>
      <c r="J393" s="2"/>
      <c r="K393" s="63"/>
      <c r="L393" s="2"/>
      <c r="M393" s="63"/>
      <c r="N393" s="2"/>
      <c r="O393" s="63"/>
      <c r="P393" s="2"/>
      <c r="Q393" s="2"/>
      <c r="R393" s="2"/>
      <c r="S393" s="2"/>
      <c r="T393" s="2"/>
      <c r="U393" s="2"/>
      <c r="V393" s="2"/>
      <c r="W393" s="2"/>
      <c r="X393" s="2"/>
      <c r="Y393" s="2"/>
      <c r="Z393" s="2"/>
    </row>
    <row r="394" spans="1:26" ht="15.75" customHeight="1">
      <c r="A394" s="2"/>
      <c r="B394" s="2"/>
      <c r="C394" s="61"/>
      <c r="D394" s="62"/>
      <c r="E394" s="61"/>
      <c r="F394" s="62"/>
      <c r="G394" s="63"/>
      <c r="H394" s="2"/>
      <c r="I394" s="63"/>
      <c r="J394" s="2"/>
      <c r="K394" s="63"/>
      <c r="L394" s="2"/>
      <c r="M394" s="63"/>
      <c r="N394" s="2"/>
      <c r="O394" s="63"/>
      <c r="P394" s="2"/>
      <c r="Q394" s="2"/>
      <c r="R394" s="2"/>
      <c r="S394" s="2"/>
      <c r="T394" s="2"/>
      <c r="U394" s="2"/>
      <c r="V394" s="2"/>
      <c r="W394" s="2"/>
      <c r="X394" s="2"/>
      <c r="Y394" s="2"/>
      <c r="Z394" s="2"/>
    </row>
    <row r="395" spans="1:26" ht="15.75" customHeight="1">
      <c r="A395" s="2"/>
      <c r="B395" s="2"/>
      <c r="C395" s="61"/>
      <c r="D395" s="62"/>
      <c r="E395" s="61"/>
      <c r="F395" s="62"/>
      <c r="G395" s="63"/>
      <c r="H395" s="2"/>
      <c r="I395" s="63"/>
      <c r="J395" s="2"/>
      <c r="K395" s="63"/>
      <c r="L395" s="2"/>
      <c r="M395" s="63"/>
      <c r="N395" s="2"/>
      <c r="O395" s="63"/>
      <c r="P395" s="2"/>
      <c r="Q395" s="2"/>
      <c r="R395" s="2"/>
      <c r="S395" s="2"/>
      <c r="T395" s="2"/>
      <c r="U395" s="2"/>
      <c r="V395" s="2"/>
      <c r="W395" s="2"/>
      <c r="X395" s="2"/>
      <c r="Y395" s="2"/>
      <c r="Z395" s="2"/>
    </row>
    <row r="396" spans="1:26" ht="15.75" customHeight="1">
      <c r="A396" s="2"/>
      <c r="B396" s="2"/>
      <c r="C396" s="61"/>
      <c r="D396" s="62"/>
      <c r="E396" s="61"/>
      <c r="F396" s="62"/>
      <c r="G396" s="63"/>
      <c r="H396" s="2"/>
      <c r="I396" s="63"/>
      <c r="J396" s="2"/>
      <c r="K396" s="63"/>
      <c r="L396" s="2"/>
      <c r="M396" s="63"/>
      <c r="N396" s="2"/>
      <c r="O396" s="63"/>
      <c r="P396" s="2"/>
      <c r="Q396" s="2"/>
      <c r="R396" s="2"/>
      <c r="S396" s="2"/>
      <c r="T396" s="2"/>
      <c r="U396" s="2"/>
      <c r="V396" s="2"/>
      <c r="W396" s="2"/>
      <c r="X396" s="2"/>
      <c r="Y396" s="2"/>
      <c r="Z396" s="2"/>
    </row>
    <row r="397" spans="1:26" ht="15.75" customHeight="1">
      <c r="A397" s="2"/>
      <c r="B397" s="2"/>
      <c r="C397" s="61"/>
      <c r="D397" s="62"/>
      <c r="E397" s="61"/>
      <c r="F397" s="62"/>
      <c r="G397" s="63"/>
      <c r="H397" s="2"/>
      <c r="I397" s="63"/>
      <c r="J397" s="2"/>
      <c r="K397" s="63"/>
      <c r="L397" s="2"/>
      <c r="M397" s="63"/>
      <c r="N397" s="2"/>
      <c r="O397" s="63"/>
      <c r="P397" s="2"/>
      <c r="Q397" s="2"/>
      <c r="R397" s="2"/>
      <c r="S397" s="2"/>
      <c r="T397" s="2"/>
      <c r="U397" s="2"/>
      <c r="V397" s="2"/>
      <c r="W397" s="2"/>
      <c r="X397" s="2"/>
      <c r="Y397" s="2"/>
      <c r="Z397" s="2"/>
    </row>
    <row r="398" spans="1:26" ht="15.75" customHeight="1">
      <c r="A398" s="2"/>
      <c r="B398" s="2"/>
      <c r="C398" s="61"/>
      <c r="D398" s="62"/>
      <c r="E398" s="61"/>
      <c r="F398" s="62"/>
      <c r="G398" s="63"/>
      <c r="H398" s="2"/>
      <c r="I398" s="63"/>
      <c r="J398" s="2"/>
      <c r="K398" s="63"/>
      <c r="L398" s="2"/>
      <c r="M398" s="63"/>
      <c r="N398" s="2"/>
      <c r="O398" s="63"/>
      <c r="P398" s="2"/>
      <c r="Q398" s="2"/>
      <c r="R398" s="2"/>
      <c r="S398" s="2"/>
      <c r="T398" s="2"/>
      <c r="U398" s="2"/>
      <c r="V398" s="2"/>
      <c r="W398" s="2"/>
      <c r="X398" s="2"/>
      <c r="Y398" s="2"/>
      <c r="Z398" s="2"/>
    </row>
    <row r="399" spans="1:26" ht="15.75" customHeight="1">
      <c r="A399" s="2"/>
      <c r="B399" s="2"/>
      <c r="C399" s="61"/>
      <c r="D399" s="62"/>
      <c r="E399" s="61"/>
      <c r="F399" s="62"/>
      <c r="G399" s="63"/>
      <c r="H399" s="2"/>
      <c r="I399" s="63"/>
      <c r="J399" s="2"/>
      <c r="K399" s="63"/>
      <c r="L399" s="2"/>
      <c r="M399" s="63"/>
      <c r="N399" s="2"/>
      <c r="O399" s="63"/>
      <c r="P399" s="2"/>
      <c r="Q399" s="2"/>
      <c r="R399" s="2"/>
      <c r="S399" s="2"/>
      <c r="T399" s="2"/>
      <c r="U399" s="2"/>
      <c r="V399" s="2"/>
      <c r="W399" s="2"/>
      <c r="X399" s="2"/>
      <c r="Y399" s="2"/>
      <c r="Z399" s="2"/>
    </row>
    <row r="400" spans="1:26" ht="15.75" customHeight="1">
      <c r="A400" s="2"/>
      <c r="B400" s="2"/>
      <c r="C400" s="61"/>
      <c r="D400" s="62"/>
      <c r="E400" s="61"/>
      <c r="F400" s="62"/>
      <c r="G400" s="63"/>
      <c r="H400" s="2"/>
      <c r="I400" s="63"/>
      <c r="J400" s="2"/>
      <c r="K400" s="63"/>
      <c r="L400" s="2"/>
      <c r="M400" s="63"/>
      <c r="N400" s="2"/>
      <c r="O400" s="63"/>
      <c r="P400" s="2"/>
      <c r="Q400" s="2"/>
      <c r="R400" s="2"/>
      <c r="S400" s="2"/>
      <c r="T400" s="2"/>
      <c r="U400" s="2"/>
      <c r="V400" s="2"/>
      <c r="W400" s="2"/>
      <c r="X400" s="2"/>
      <c r="Y400" s="2"/>
      <c r="Z400" s="2"/>
    </row>
    <row r="401" spans="1:26" ht="15.75" customHeight="1">
      <c r="A401" s="2"/>
      <c r="B401" s="2"/>
      <c r="C401" s="61"/>
      <c r="D401" s="62"/>
      <c r="E401" s="61"/>
      <c r="F401" s="62"/>
      <c r="G401" s="63"/>
      <c r="H401" s="2"/>
      <c r="I401" s="63"/>
      <c r="J401" s="2"/>
      <c r="K401" s="63"/>
      <c r="L401" s="2"/>
      <c r="M401" s="63"/>
      <c r="N401" s="2"/>
      <c r="O401" s="63"/>
      <c r="P401" s="2"/>
      <c r="Q401" s="2"/>
      <c r="R401" s="2"/>
      <c r="S401" s="2"/>
      <c r="T401" s="2"/>
      <c r="U401" s="2"/>
      <c r="V401" s="2"/>
      <c r="W401" s="2"/>
      <c r="X401" s="2"/>
      <c r="Y401" s="2"/>
      <c r="Z401" s="2"/>
    </row>
    <row r="402" spans="1:26" ht="15.75" customHeight="1">
      <c r="A402" s="2"/>
      <c r="B402" s="2"/>
      <c r="C402" s="61"/>
      <c r="D402" s="62"/>
      <c r="E402" s="61"/>
      <c r="F402" s="62"/>
      <c r="G402" s="63"/>
      <c r="H402" s="2"/>
      <c r="I402" s="63"/>
      <c r="J402" s="2"/>
      <c r="K402" s="63"/>
      <c r="L402" s="2"/>
      <c r="M402" s="63"/>
      <c r="N402" s="2"/>
      <c r="O402" s="63"/>
      <c r="P402" s="2"/>
      <c r="Q402" s="2"/>
      <c r="R402" s="2"/>
      <c r="S402" s="2"/>
      <c r="T402" s="2"/>
      <c r="U402" s="2"/>
      <c r="V402" s="2"/>
      <c r="W402" s="2"/>
      <c r="X402" s="2"/>
      <c r="Y402" s="2"/>
      <c r="Z402" s="2"/>
    </row>
    <row r="403" spans="1:26" ht="15.75" customHeight="1">
      <c r="A403" s="2"/>
      <c r="B403" s="2"/>
      <c r="C403" s="61"/>
      <c r="D403" s="62"/>
      <c r="E403" s="61"/>
      <c r="F403" s="62"/>
      <c r="G403" s="63"/>
      <c r="H403" s="2"/>
      <c r="I403" s="63"/>
      <c r="J403" s="2"/>
      <c r="K403" s="63"/>
      <c r="L403" s="2"/>
      <c r="M403" s="63"/>
      <c r="N403" s="2"/>
      <c r="O403" s="63"/>
      <c r="P403" s="2"/>
      <c r="Q403" s="2"/>
      <c r="R403" s="2"/>
      <c r="S403" s="2"/>
      <c r="T403" s="2"/>
      <c r="U403" s="2"/>
      <c r="V403" s="2"/>
      <c r="W403" s="2"/>
      <c r="X403" s="2"/>
      <c r="Y403" s="2"/>
      <c r="Z403" s="2"/>
    </row>
    <row r="404" spans="1:26" ht="15.75" customHeight="1">
      <c r="A404" s="2"/>
      <c r="B404" s="2"/>
      <c r="C404" s="61"/>
      <c r="D404" s="62"/>
      <c r="E404" s="61"/>
      <c r="F404" s="62"/>
      <c r="G404" s="63"/>
      <c r="H404" s="2"/>
      <c r="I404" s="63"/>
      <c r="J404" s="2"/>
      <c r="K404" s="63"/>
      <c r="L404" s="2"/>
      <c r="M404" s="63"/>
      <c r="N404" s="2"/>
      <c r="O404" s="63"/>
      <c r="P404" s="2"/>
      <c r="Q404" s="2"/>
      <c r="R404" s="2"/>
      <c r="S404" s="2"/>
      <c r="T404" s="2"/>
      <c r="U404" s="2"/>
      <c r="V404" s="2"/>
      <c r="W404" s="2"/>
      <c r="X404" s="2"/>
      <c r="Y404" s="2"/>
      <c r="Z404" s="2"/>
    </row>
    <row r="405" spans="1:26" ht="15.75" customHeight="1">
      <c r="A405" s="2"/>
      <c r="B405" s="2"/>
      <c r="C405" s="61"/>
      <c r="D405" s="62"/>
      <c r="E405" s="61"/>
      <c r="F405" s="62"/>
      <c r="G405" s="63"/>
      <c r="H405" s="2"/>
      <c r="I405" s="63"/>
      <c r="J405" s="2"/>
      <c r="K405" s="63"/>
      <c r="L405" s="2"/>
      <c r="M405" s="63"/>
      <c r="N405" s="2"/>
      <c r="O405" s="63"/>
      <c r="P405" s="2"/>
      <c r="Q405" s="2"/>
      <c r="R405" s="2"/>
      <c r="S405" s="2"/>
      <c r="T405" s="2"/>
      <c r="U405" s="2"/>
      <c r="V405" s="2"/>
      <c r="W405" s="2"/>
      <c r="X405" s="2"/>
      <c r="Y405" s="2"/>
      <c r="Z405" s="2"/>
    </row>
    <row r="406" spans="1:26" ht="15.75" customHeight="1">
      <c r="A406" s="2"/>
      <c r="B406" s="2"/>
      <c r="C406" s="61"/>
      <c r="D406" s="62"/>
      <c r="E406" s="61"/>
      <c r="F406" s="62"/>
      <c r="G406" s="63"/>
      <c r="H406" s="2"/>
      <c r="I406" s="63"/>
      <c r="J406" s="2"/>
      <c r="K406" s="63"/>
      <c r="L406" s="2"/>
      <c r="M406" s="63"/>
      <c r="N406" s="2"/>
      <c r="O406" s="63"/>
      <c r="P406" s="2"/>
      <c r="Q406" s="2"/>
      <c r="R406" s="2"/>
      <c r="S406" s="2"/>
      <c r="T406" s="2"/>
      <c r="U406" s="2"/>
      <c r="V406" s="2"/>
      <c r="W406" s="2"/>
      <c r="X406" s="2"/>
      <c r="Y406" s="2"/>
      <c r="Z406" s="2"/>
    </row>
    <row r="407" spans="1:26" ht="15.75" customHeight="1">
      <c r="A407" s="2"/>
      <c r="B407" s="2"/>
      <c r="C407" s="61"/>
      <c r="D407" s="62"/>
      <c r="E407" s="61"/>
      <c r="F407" s="62"/>
      <c r="G407" s="63"/>
      <c r="H407" s="2"/>
      <c r="I407" s="63"/>
      <c r="J407" s="2"/>
      <c r="K407" s="63"/>
      <c r="L407" s="2"/>
      <c r="M407" s="63"/>
      <c r="N407" s="2"/>
      <c r="O407" s="63"/>
      <c r="P407" s="2"/>
      <c r="Q407" s="2"/>
      <c r="R407" s="2"/>
      <c r="S407" s="2"/>
      <c r="T407" s="2"/>
      <c r="U407" s="2"/>
      <c r="V407" s="2"/>
      <c r="W407" s="2"/>
      <c r="X407" s="2"/>
      <c r="Y407" s="2"/>
      <c r="Z407" s="2"/>
    </row>
    <row r="408" spans="1:26" ht="15.75" customHeight="1">
      <c r="A408" s="2"/>
      <c r="B408" s="2"/>
      <c r="C408" s="61"/>
      <c r="D408" s="62"/>
      <c r="E408" s="61"/>
      <c r="F408" s="62"/>
      <c r="G408" s="63"/>
      <c r="H408" s="2"/>
      <c r="I408" s="63"/>
      <c r="J408" s="2"/>
      <c r="K408" s="63"/>
      <c r="L408" s="2"/>
      <c r="M408" s="63"/>
      <c r="N408" s="2"/>
      <c r="O408" s="63"/>
      <c r="P408" s="2"/>
      <c r="Q408" s="2"/>
      <c r="R408" s="2"/>
      <c r="S408" s="2"/>
      <c r="T408" s="2"/>
      <c r="U408" s="2"/>
      <c r="V408" s="2"/>
      <c r="W408" s="2"/>
      <c r="X408" s="2"/>
      <c r="Y408" s="2"/>
      <c r="Z408" s="2"/>
    </row>
    <row r="409" spans="1:26" ht="15.75" customHeight="1">
      <c r="A409" s="2"/>
      <c r="B409" s="2"/>
      <c r="C409" s="61"/>
      <c r="D409" s="62"/>
      <c r="E409" s="61"/>
      <c r="F409" s="62"/>
      <c r="G409" s="63"/>
      <c r="H409" s="2"/>
      <c r="I409" s="63"/>
      <c r="J409" s="2"/>
      <c r="K409" s="63"/>
      <c r="L409" s="2"/>
      <c r="M409" s="63"/>
      <c r="N409" s="2"/>
      <c r="O409" s="63"/>
      <c r="P409" s="2"/>
      <c r="Q409" s="2"/>
      <c r="R409" s="2"/>
      <c r="S409" s="2"/>
      <c r="T409" s="2"/>
      <c r="U409" s="2"/>
      <c r="V409" s="2"/>
      <c r="W409" s="2"/>
      <c r="X409" s="2"/>
      <c r="Y409" s="2"/>
      <c r="Z409" s="2"/>
    </row>
    <row r="410" spans="1:26" ht="15.75" customHeight="1">
      <c r="A410" s="2"/>
      <c r="B410" s="2"/>
      <c r="C410" s="61"/>
      <c r="D410" s="62"/>
      <c r="E410" s="61"/>
      <c r="F410" s="62"/>
      <c r="G410" s="63"/>
      <c r="H410" s="2"/>
      <c r="I410" s="63"/>
      <c r="J410" s="2"/>
      <c r="K410" s="63"/>
      <c r="L410" s="2"/>
      <c r="M410" s="63"/>
      <c r="N410" s="2"/>
      <c r="O410" s="63"/>
      <c r="P410" s="2"/>
      <c r="Q410" s="2"/>
      <c r="R410" s="2"/>
      <c r="S410" s="2"/>
      <c r="T410" s="2"/>
      <c r="U410" s="2"/>
      <c r="V410" s="2"/>
      <c r="W410" s="2"/>
      <c r="X410" s="2"/>
      <c r="Y410" s="2"/>
      <c r="Z410" s="2"/>
    </row>
    <row r="411" spans="1:26" ht="15.75" customHeight="1">
      <c r="A411" s="2"/>
      <c r="B411" s="2"/>
      <c r="C411" s="61"/>
      <c r="D411" s="62"/>
      <c r="E411" s="61"/>
      <c r="F411" s="62"/>
      <c r="G411" s="63"/>
      <c r="H411" s="2"/>
      <c r="I411" s="63"/>
      <c r="J411" s="2"/>
      <c r="K411" s="63"/>
      <c r="L411" s="2"/>
      <c r="M411" s="63"/>
      <c r="N411" s="2"/>
      <c r="O411" s="63"/>
      <c r="P411" s="2"/>
      <c r="Q411" s="2"/>
      <c r="R411" s="2"/>
      <c r="S411" s="2"/>
      <c r="T411" s="2"/>
      <c r="U411" s="2"/>
      <c r="V411" s="2"/>
      <c r="W411" s="2"/>
      <c r="X411" s="2"/>
      <c r="Y411" s="2"/>
      <c r="Z411" s="2"/>
    </row>
    <row r="412" spans="1:26" ht="15.75" customHeight="1">
      <c r="A412" s="2"/>
      <c r="B412" s="2"/>
      <c r="C412" s="61"/>
      <c r="D412" s="62"/>
      <c r="E412" s="61"/>
      <c r="F412" s="62"/>
      <c r="G412" s="63"/>
      <c r="H412" s="2"/>
      <c r="I412" s="63"/>
      <c r="J412" s="2"/>
      <c r="K412" s="63"/>
      <c r="L412" s="2"/>
      <c r="M412" s="63"/>
      <c r="N412" s="2"/>
      <c r="O412" s="63"/>
      <c r="P412" s="2"/>
      <c r="Q412" s="2"/>
      <c r="R412" s="2"/>
      <c r="S412" s="2"/>
      <c r="T412" s="2"/>
      <c r="U412" s="2"/>
      <c r="V412" s="2"/>
      <c r="W412" s="2"/>
      <c r="X412" s="2"/>
      <c r="Y412" s="2"/>
      <c r="Z412" s="2"/>
    </row>
    <row r="413" spans="1:26" ht="15.75" customHeight="1">
      <c r="A413" s="2"/>
      <c r="B413" s="2"/>
      <c r="C413" s="61"/>
      <c r="D413" s="62"/>
      <c r="E413" s="61"/>
      <c r="F413" s="62"/>
      <c r="G413" s="63"/>
      <c r="H413" s="2"/>
      <c r="I413" s="63"/>
      <c r="J413" s="2"/>
      <c r="K413" s="63"/>
      <c r="L413" s="2"/>
      <c r="M413" s="63"/>
      <c r="N413" s="2"/>
      <c r="O413" s="63"/>
      <c r="P413" s="2"/>
      <c r="Q413" s="2"/>
      <c r="R413" s="2"/>
      <c r="S413" s="2"/>
      <c r="T413" s="2"/>
      <c r="U413" s="2"/>
      <c r="V413" s="2"/>
      <c r="W413" s="2"/>
      <c r="X413" s="2"/>
      <c r="Y413" s="2"/>
      <c r="Z413" s="2"/>
    </row>
    <row r="414" spans="1:26" ht="15.75" customHeight="1">
      <c r="A414" s="2"/>
      <c r="B414" s="2"/>
      <c r="C414" s="61"/>
      <c r="D414" s="62"/>
      <c r="E414" s="61"/>
      <c r="F414" s="62"/>
      <c r="G414" s="63"/>
      <c r="H414" s="2"/>
      <c r="I414" s="63"/>
      <c r="J414" s="2"/>
      <c r="K414" s="63"/>
      <c r="L414" s="2"/>
      <c r="M414" s="63"/>
      <c r="N414" s="2"/>
      <c r="O414" s="63"/>
      <c r="P414" s="2"/>
      <c r="Q414" s="2"/>
      <c r="R414" s="2"/>
      <c r="S414" s="2"/>
      <c r="T414" s="2"/>
      <c r="U414" s="2"/>
      <c r="V414" s="2"/>
      <c r="W414" s="2"/>
      <c r="X414" s="2"/>
      <c r="Y414" s="2"/>
      <c r="Z414" s="2"/>
    </row>
    <row r="415" spans="1:26" ht="15.75" customHeight="1">
      <c r="A415" s="2"/>
      <c r="B415" s="2"/>
      <c r="C415" s="61"/>
      <c r="D415" s="62"/>
      <c r="E415" s="61"/>
      <c r="F415" s="62"/>
      <c r="G415" s="63"/>
      <c r="H415" s="2"/>
      <c r="I415" s="63"/>
      <c r="J415" s="2"/>
      <c r="K415" s="63"/>
      <c r="L415" s="2"/>
      <c r="M415" s="63"/>
      <c r="N415" s="2"/>
      <c r="O415" s="63"/>
      <c r="P415" s="2"/>
      <c r="Q415" s="2"/>
      <c r="R415" s="2"/>
      <c r="S415" s="2"/>
      <c r="T415" s="2"/>
      <c r="U415" s="2"/>
      <c r="V415" s="2"/>
      <c r="W415" s="2"/>
      <c r="X415" s="2"/>
      <c r="Y415" s="2"/>
      <c r="Z415" s="2"/>
    </row>
    <row r="416" spans="1:26" ht="15.75" customHeight="1">
      <c r="A416" s="2"/>
      <c r="B416" s="2"/>
      <c r="C416" s="61"/>
      <c r="D416" s="62"/>
      <c r="E416" s="61"/>
      <c r="F416" s="62"/>
      <c r="G416" s="63"/>
      <c r="H416" s="2"/>
      <c r="I416" s="63"/>
      <c r="J416" s="2"/>
      <c r="K416" s="63"/>
      <c r="L416" s="2"/>
      <c r="M416" s="63"/>
      <c r="N416" s="2"/>
      <c r="O416" s="63"/>
      <c r="P416" s="2"/>
      <c r="Q416" s="2"/>
      <c r="R416" s="2"/>
      <c r="S416" s="2"/>
      <c r="T416" s="2"/>
      <c r="U416" s="2"/>
      <c r="V416" s="2"/>
      <c r="W416" s="2"/>
      <c r="X416" s="2"/>
      <c r="Y416" s="2"/>
      <c r="Z416" s="2"/>
    </row>
    <row r="417" spans="1:26" ht="15.75" customHeight="1">
      <c r="A417" s="2"/>
      <c r="B417" s="2"/>
      <c r="C417" s="61"/>
      <c r="D417" s="62"/>
      <c r="E417" s="61"/>
      <c r="F417" s="62"/>
      <c r="G417" s="63"/>
      <c r="H417" s="2"/>
      <c r="I417" s="63"/>
      <c r="J417" s="2"/>
      <c r="K417" s="63"/>
      <c r="L417" s="2"/>
      <c r="M417" s="63"/>
      <c r="N417" s="2"/>
      <c r="O417" s="63"/>
      <c r="P417" s="2"/>
      <c r="Q417" s="2"/>
      <c r="R417" s="2"/>
      <c r="S417" s="2"/>
      <c r="T417" s="2"/>
      <c r="U417" s="2"/>
      <c r="V417" s="2"/>
      <c r="W417" s="2"/>
      <c r="X417" s="2"/>
      <c r="Y417" s="2"/>
      <c r="Z417" s="2"/>
    </row>
    <row r="418" spans="1:26" ht="15.75" customHeight="1">
      <c r="A418" s="2"/>
      <c r="B418" s="2"/>
      <c r="C418" s="61"/>
      <c r="D418" s="62"/>
      <c r="E418" s="61"/>
      <c r="F418" s="62"/>
      <c r="G418" s="63"/>
      <c r="H418" s="2"/>
      <c r="I418" s="63"/>
      <c r="J418" s="2"/>
      <c r="K418" s="63"/>
      <c r="L418" s="2"/>
      <c r="M418" s="63"/>
      <c r="N418" s="2"/>
      <c r="O418" s="63"/>
      <c r="P418" s="2"/>
      <c r="Q418" s="2"/>
      <c r="R418" s="2"/>
      <c r="S418" s="2"/>
      <c r="T418" s="2"/>
      <c r="U418" s="2"/>
      <c r="V418" s="2"/>
      <c r="W418" s="2"/>
      <c r="X418" s="2"/>
      <c r="Y418" s="2"/>
      <c r="Z418" s="2"/>
    </row>
    <row r="419" spans="1:26" ht="15.75" customHeight="1">
      <c r="A419" s="2"/>
      <c r="B419" s="2"/>
      <c r="C419" s="61"/>
      <c r="D419" s="62"/>
      <c r="E419" s="61"/>
      <c r="F419" s="62"/>
      <c r="G419" s="63"/>
      <c r="H419" s="2"/>
      <c r="I419" s="63"/>
      <c r="J419" s="2"/>
      <c r="K419" s="63"/>
      <c r="L419" s="2"/>
      <c r="M419" s="63"/>
      <c r="N419" s="2"/>
      <c r="O419" s="63"/>
      <c r="P419" s="2"/>
      <c r="Q419" s="2"/>
      <c r="R419" s="2"/>
      <c r="S419" s="2"/>
      <c r="T419" s="2"/>
      <c r="U419" s="2"/>
      <c r="V419" s="2"/>
      <c r="W419" s="2"/>
      <c r="X419" s="2"/>
      <c r="Y419" s="2"/>
      <c r="Z419" s="2"/>
    </row>
    <row r="420" spans="1:26" ht="15.75" customHeight="1">
      <c r="A420" s="2"/>
      <c r="B420" s="2"/>
      <c r="C420" s="61"/>
      <c r="D420" s="62"/>
      <c r="E420" s="61"/>
      <c r="F420" s="62"/>
      <c r="G420" s="63"/>
      <c r="H420" s="2"/>
      <c r="I420" s="63"/>
      <c r="J420" s="2"/>
      <c r="K420" s="63"/>
      <c r="L420" s="2"/>
      <c r="M420" s="63"/>
      <c r="N420" s="2"/>
      <c r="O420" s="63"/>
      <c r="P420" s="2"/>
      <c r="Q420" s="2"/>
      <c r="R420" s="2"/>
      <c r="S420" s="2"/>
      <c r="T420" s="2"/>
      <c r="U420" s="2"/>
      <c r="V420" s="2"/>
      <c r="W420" s="2"/>
      <c r="X420" s="2"/>
      <c r="Y420" s="2"/>
      <c r="Z420" s="2"/>
    </row>
    <row r="421" spans="1:26" ht="15.75" customHeight="1">
      <c r="A421" s="2"/>
      <c r="B421" s="2"/>
      <c r="C421" s="61"/>
      <c r="D421" s="62"/>
      <c r="E421" s="61"/>
      <c r="F421" s="62"/>
      <c r="G421" s="63"/>
      <c r="H421" s="2"/>
      <c r="I421" s="63"/>
      <c r="J421" s="2"/>
      <c r="K421" s="63"/>
      <c r="L421" s="2"/>
      <c r="M421" s="63"/>
      <c r="N421" s="2"/>
      <c r="O421" s="63"/>
      <c r="P421" s="2"/>
      <c r="Q421" s="2"/>
      <c r="R421" s="2"/>
      <c r="S421" s="2"/>
      <c r="T421" s="2"/>
      <c r="U421" s="2"/>
      <c r="V421" s="2"/>
      <c r="W421" s="2"/>
      <c r="X421" s="2"/>
      <c r="Y421" s="2"/>
      <c r="Z421" s="2"/>
    </row>
    <row r="422" spans="1:26" ht="15.75" customHeight="1">
      <c r="A422" s="2"/>
      <c r="B422" s="2"/>
      <c r="C422" s="61"/>
      <c r="D422" s="62"/>
      <c r="E422" s="61"/>
      <c r="F422" s="62"/>
      <c r="G422" s="63"/>
      <c r="H422" s="2"/>
      <c r="I422" s="63"/>
      <c r="J422" s="2"/>
      <c r="K422" s="63"/>
      <c r="L422" s="2"/>
      <c r="M422" s="63"/>
      <c r="N422" s="2"/>
      <c r="O422" s="63"/>
      <c r="P422" s="2"/>
      <c r="Q422" s="2"/>
      <c r="R422" s="2"/>
      <c r="S422" s="2"/>
      <c r="T422" s="2"/>
      <c r="U422" s="2"/>
      <c r="V422" s="2"/>
      <c r="W422" s="2"/>
      <c r="X422" s="2"/>
      <c r="Y422" s="2"/>
      <c r="Z422" s="2"/>
    </row>
    <row r="423" spans="1:26" ht="15.75" customHeight="1">
      <c r="A423" s="2"/>
      <c r="B423" s="2"/>
      <c r="C423" s="61"/>
      <c r="D423" s="62"/>
      <c r="E423" s="61"/>
      <c r="F423" s="62"/>
      <c r="G423" s="63"/>
      <c r="H423" s="2"/>
      <c r="I423" s="63"/>
      <c r="J423" s="2"/>
      <c r="K423" s="63"/>
      <c r="L423" s="2"/>
      <c r="M423" s="63"/>
      <c r="N423" s="2"/>
      <c r="O423" s="63"/>
      <c r="P423" s="2"/>
      <c r="Q423" s="2"/>
      <c r="R423" s="2"/>
      <c r="S423" s="2"/>
      <c r="T423" s="2"/>
      <c r="U423" s="2"/>
      <c r="V423" s="2"/>
      <c r="W423" s="2"/>
      <c r="X423" s="2"/>
      <c r="Y423" s="2"/>
      <c r="Z423" s="2"/>
    </row>
    <row r="424" spans="1:26" ht="15.75" customHeight="1">
      <c r="A424" s="2"/>
      <c r="B424" s="2"/>
      <c r="C424" s="61"/>
      <c r="D424" s="62"/>
      <c r="E424" s="61"/>
      <c r="F424" s="62"/>
      <c r="G424" s="63"/>
      <c r="H424" s="2"/>
      <c r="I424" s="63"/>
      <c r="J424" s="2"/>
      <c r="K424" s="63"/>
      <c r="L424" s="2"/>
      <c r="M424" s="63"/>
      <c r="N424" s="2"/>
      <c r="O424" s="63"/>
      <c r="P424" s="2"/>
      <c r="Q424" s="2"/>
      <c r="R424" s="2"/>
      <c r="S424" s="2"/>
      <c r="T424" s="2"/>
      <c r="U424" s="2"/>
      <c r="V424" s="2"/>
      <c r="W424" s="2"/>
      <c r="X424" s="2"/>
      <c r="Y424" s="2"/>
      <c r="Z424" s="2"/>
    </row>
    <row r="425" spans="1:26" ht="15.75" customHeight="1">
      <c r="A425" s="2"/>
      <c r="B425" s="2"/>
      <c r="C425" s="61"/>
      <c r="D425" s="62"/>
      <c r="E425" s="61"/>
      <c r="F425" s="62"/>
      <c r="G425" s="63"/>
      <c r="H425" s="2"/>
      <c r="I425" s="63"/>
      <c r="J425" s="2"/>
      <c r="K425" s="63"/>
      <c r="L425" s="2"/>
      <c r="M425" s="63"/>
      <c r="N425" s="2"/>
      <c r="O425" s="63"/>
      <c r="P425" s="2"/>
      <c r="Q425" s="2"/>
      <c r="R425" s="2"/>
      <c r="S425" s="2"/>
      <c r="T425" s="2"/>
      <c r="U425" s="2"/>
      <c r="V425" s="2"/>
      <c r="W425" s="2"/>
      <c r="X425" s="2"/>
      <c r="Y425" s="2"/>
      <c r="Z425" s="2"/>
    </row>
    <row r="426" spans="1:26" ht="15.75" customHeight="1">
      <c r="A426" s="2"/>
      <c r="B426" s="2"/>
      <c r="C426" s="61"/>
      <c r="D426" s="62"/>
      <c r="E426" s="61"/>
      <c r="F426" s="62"/>
      <c r="G426" s="63"/>
      <c r="H426" s="2"/>
      <c r="I426" s="63"/>
      <c r="J426" s="2"/>
      <c r="K426" s="63"/>
      <c r="L426" s="2"/>
      <c r="M426" s="63"/>
      <c r="N426" s="2"/>
      <c r="O426" s="63"/>
      <c r="P426" s="2"/>
      <c r="Q426" s="2"/>
      <c r="R426" s="2"/>
      <c r="S426" s="2"/>
      <c r="T426" s="2"/>
      <c r="U426" s="2"/>
      <c r="V426" s="2"/>
      <c r="W426" s="2"/>
      <c r="X426" s="2"/>
      <c r="Y426" s="2"/>
      <c r="Z426" s="2"/>
    </row>
    <row r="427" spans="1:26" ht="15.75" customHeight="1">
      <c r="A427" s="2"/>
      <c r="B427" s="2"/>
      <c r="C427" s="61"/>
      <c r="D427" s="62"/>
      <c r="E427" s="61"/>
      <c r="F427" s="62"/>
      <c r="G427" s="63"/>
      <c r="H427" s="2"/>
      <c r="I427" s="63"/>
      <c r="J427" s="2"/>
      <c r="K427" s="63"/>
      <c r="L427" s="2"/>
      <c r="M427" s="63"/>
      <c r="N427" s="2"/>
      <c r="O427" s="63"/>
      <c r="P427" s="2"/>
      <c r="Q427" s="2"/>
      <c r="R427" s="2"/>
      <c r="S427" s="2"/>
      <c r="T427" s="2"/>
      <c r="U427" s="2"/>
      <c r="V427" s="2"/>
      <c r="W427" s="2"/>
      <c r="X427" s="2"/>
      <c r="Y427" s="2"/>
      <c r="Z427" s="2"/>
    </row>
    <row r="428" spans="1:26" ht="15.75" customHeight="1">
      <c r="A428" s="2"/>
      <c r="B428" s="2"/>
      <c r="C428" s="61"/>
      <c r="D428" s="62"/>
      <c r="E428" s="61"/>
      <c r="F428" s="62"/>
      <c r="G428" s="63"/>
      <c r="H428" s="2"/>
      <c r="I428" s="63"/>
      <c r="J428" s="2"/>
      <c r="K428" s="63"/>
      <c r="L428" s="2"/>
      <c r="M428" s="63"/>
      <c r="N428" s="2"/>
      <c r="O428" s="63"/>
      <c r="P428" s="2"/>
      <c r="Q428" s="2"/>
      <c r="R428" s="2"/>
      <c r="S428" s="2"/>
      <c r="T428" s="2"/>
      <c r="U428" s="2"/>
      <c r="V428" s="2"/>
      <c r="W428" s="2"/>
      <c r="X428" s="2"/>
      <c r="Y428" s="2"/>
      <c r="Z428" s="2"/>
    </row>
    <row r="429" spans="1:26" ht="15.75" customHeight="1">
      <c r="A429" s="2"/>
      <c r="B429" s="2"/>
      <c r="C429" s="61"/>
      <c r="D429" s="62"/>
      <c r="E429" s="61"/>
      <c r="F429" s="62"/>
      <c r="G429" s="63"/>
      <c r="H429" s="2"/>
      <c r="I429" s="63"/>
      <c r="J429" s="2"/>
      <c r="K429" s="63"/>
      <c r="L429" s="2"/>
      <c r="M429" s="63"/>
      <c r="N429" s="2"/>
      <c r="O429" s="63"/>
      <c r="P429" s="2"/>
      <c r="Q429" s="2"/>
      <c r="R429" s="2"/>
      <c r="S429" s="2"/>
      <c r="T429" s="2"/>
      <c r="U429" s="2"/>
      <c r="V429" s="2"/>
      <c r="W429" s="2"/>
      <c r="X429" s="2"/>
      <c r="Y429" s="2"/>
      <c r="Z429" s="2"/>
    </row>
    <row r="430" spans="1:26" ht="15.75" customHeight="1">
      <c r="A430" s="2"/>
      <c r="B430" s="2"/>
      <c r="C430" s="61"/>
      <c r="D430" s="62"/>
      <c r="E430" s="61"/>
      <c r="F430" s="62"/>
      <c r="G430" s="63"/>
      <c r="H430" s="2"/>
      <c r="I430" s="63"/>
      <c r="J430" s="2"/>
      <c r="K430" s="63"/>
      <c r="L430" s="2"/>
      <c r="M430" s="63"/>
      <c r="N430" s="2"/>
      <c r="O430" s="63"/>
      <c r="P430" s="2"/>
      <c r="Q430" s="2"/>
      <c r="R430" s="2"/>
      <c r="S430" s="2"/>
      <c r="T430" s="2"/>
      <c r="U430" s="2"/>
      <c r="V430" s="2"/>
      <c r="W430" s="2"/>
      <c r="X430" s="2"/>
      <c r="Y430" s="2"/>
      <c r="Z430" s="2"/>
    </row>
    <row r="431" spans="1:26" ht="15.75" customHeight="1">
      <c r="A431" s="2"/>
      <c r="B431" s="2"/>
      <c r="C431" s="61"/>
      <c r="D431" s="62"/>
      <c r="E431" s="61"/>
      <c r="F431" s="62"/>
      <c r="G431" s="63"/>
      <c r="H431" s="2"/>
      <c r="I431" s="63"/>
      <c r="J431" s="2"/>
      <c r="K431" s="63"/>
      <c r="L431" s="2"/>
      <c r="M431" s="63"/>
      <c r="N431" s="2"/>
      <c r="O431" s="63"/>
      <c r="P431" s="2"/>
      <c r="Q431" s="2"/>
      <c r="R431" s="2"/>
      <c r="S431" s="2"/>
      <c r="T431" s="2"/>
      <c r="U431" s="2"/>
      <c r="V431" s="2"/>
      <c r="W431" s="2"/>
      <c r="X431" s="2"/>
      <c r="Y431" s="2"/>
      <c r="Z431" s="2"/>
    </row>
    <row r="432" spans="1:26" ht="15.75" customHeight="1">
      <c r="A432" s="2"/>
      <c r="B432" s="2"/>
      <c r="C432" s="61"/>
      <c r="D432" s="62"/>
      <c r="E432" s="61"/>
      <c r="F432" s="62"/>
      <c r="G432" s="63"/>
      <c r="H432" s="2"/>
      <c r="I432" s="63"/>
      <c r="J432" s="2"/>
      <c r="K432" s="63"/>
      <c r="L432" s="2"/>
      <c r="M432" s="63"/>
      <c r="N432" s="2"/>
      <c r="O432" s="63"/>
      <c r="P432" s="2"/>
      <c r="Q432" s="2"/>
      <c r="R432" s="2"/>
      <c r="S432" s="2"/>
      <c r="T432" s="2"/>
      <c r="U432" s="2"/>
      <c r="V432" s="2"/>
      <c r="W432" s="2"/>
      <c r="X432" s="2"/>
      <c r="Y432" s="2"/>
      <c r="Z432" s="2"/>
    </row>
    <row r="433" spans="1:26" ht="15.75" customHeight="1">
      <c r="A433" s="2"/>
      <c r="B433" s="2"/>
      <c r="C433" s="61"/>
      <c r="D433" s="62"/>
      <c r="E433" s="61"/>
      <c r="F433" s="62"/>
      <c r="G433" s="63"/>
      <c r="H433" s="2"/>
      <c r="I433" s="63"/>
      <c r="J433" s="2"/>
      <c r="K433" s="63"/>
      <c r="L433" s="2"/>
      <c r="M433" s="63"/>
      <c r="N433" s="2"/>
      <c r="O433" s="63"/>
      <c r="P433" s="2"/>
      <c r="Q433" s="2"/>
      <c r="R433" s="2"/>
      <c r="S433" s="2"/>
      <c r="T433" s="2"/>
      <c r="U433" s="2"/>
      <c r="V433" s="2"/>
      <c r="W433" s="2"/>
      <c r="X433" s="2"/>
      <c r="Y433" s="2"/>
      <c r="Z433" s="2"/>
    </row>
    <row r="434" spans="1:26" ht="15.75" customHeight="1">
      <c r="A434" s="2"/>
      <c r="B434" s="2"/>
      <c r="C434" s="61"/>
      <c r="D434" s="62"/>
      <c r="E434" s="61"/>
      <c r="F434" s="62"/>
      <c r="G434" s="63"/>
      <c r="H434" s="2"/>
      <c r="I434" s="63"/>
      <c r="J434" s="2"/>
      <c r="K434" s="63"/>
      <c r="L434" s="2"/>
      <c r="M434" s="63"/>
      <c r="N434" s="2"/>
      <c r="O434" s="63"/>
      <c r="P434" s="2"/>
      <c r="Q434" s="2"/>
      <c r="R434" s="2"/>
      <c r="S434" s="2"/>
      <c r="T434" s="2"/>
      <c r="U434" s="2"/>
      <c r="V434" s="2"/>
      <c r="W434" s="2"/>
      <c r="X434" s="2"/>
      <c r="Y434" s="2"/>
      <c r="Z434" s="2"/>
    </row>
    <row r="435" spans="1:26" ht="15.75" customHeight="1">
      <c r="A435" s="2"/>
      <c r="B435" s="2"/>
      <c r="C435" s="61"/>
      <c r="D435" s="62"/>
      <c r="E435" s="61"/>
      <c r="F435" s="62"/>
      <c r="G435" s="63"/>
      <c r="H435" s="2"/>
      <c r="I435" s="63"/>
      <c r="J435" s="2"/>
      <c r="K435" s="63"/>
      <c r="L435" s="2"/>
      <c r="M435" s="63"/>
      <c r="N435" s="2"/>
      <c r="O435" s="63"/>
      <c r="P435" s="2"/>
      <c r="Q435" s="2"/>
      <c r="R435" s="2"/>
      <c r="S435" s="2"/>
      <c r="T435" s="2"/>
      <c r="U435" s="2"/>
      <c r="V435" s="2"/>
      <c r="W435" s="2"/>
      <c r="X435" s="2"/>
      <c r="Y435" s="2"/>
      <c r="Z435" s="2"/>
    </row>
    <row r="436" spans="1:26" ht="15.75" customHeight="1">
      <c r="A436" s="2"/>
      <c r="B436" s="2"/>
      <c r="C436" s="61"/>
      <c r="D436" s="62"/>
      <c r="E436" s="61"/>
      <c r="F436" s="62"/>
      <c r="G436" s="63"/>
      <c r="H436" s="2"/>
      <c r="I436" s="63"/>
      <c r="J436" s="2"/>
      <c r="K436" s="63"/>
      <c r="L436" s="2"/>
      <c r="M436" s="63"/>
      <c r="N436" s="2"/>
      <c r="O436" s="63"/>
      <c r="P436" s="2"/>
      <c r="Q436" s="2"/>
      <c r="R436" s="2"/>
      <c r="S436" s="2"/>
      <c r="T436" s="2"/>
      <c r="U436" s="2"/>
      <c r="V436" s="2"/>
      <c r="W436" s="2"/>
      <c r="X436" s="2"/>
      <c r="Y436" s="2"/>
      <c r="Z436" s="2"/>
    </row>
    <row r="437" spans="1:26" ht="15.75" customHeight="1">
      <c r="A437" s="2"/>
      <c r="B437" s="2"/>
      <c r="C437" s="61"/>
      <c r="D437" s="62"/>
      <c r="E437" s="61"/>
      <c r="F437" s="62"/>
      <c r="G437" s="63"/>
      <c r="H437" s="2"/>
      <c r="I437" s="63"/>
      <c r="J437" s="2"/>
      <c r="K437" s="63"/>
      <c r="L437" s="2"/>
      <c r="M437" s="63"/>
      <c r="N437" s="2"/>
      <c r="O437" s="63"/>
      <c r="P437" s="2"/>
      <c r="Q437" s="2"/>
      <c r="R437" s="2"/>
      <c r="S437" s="2"/>
      <c r="T437" s="2"/>
      <c r="U437" s="2"/>
      <c r="V437" s="2"/>
      <c r="W437" s="2"/>
      <c r="X437" s="2"/>
      <c r="Y437" s="2"/>
      <c r="Z437" s="2"/>
    </row>
    <row r="438" spans="1:26" ht="15.75" customHeight="1">
      <c r="A438" s="2"/>
      <c r="B438" s="2"/>
      <c r="C438" s="61"/>
      <c r="D438" s="62"/>
      <c r="E438" s="61"/>
      <c r="F438" s="62"/>
      <c r="G438" s="63"/>
      <c r="H438" s="2"/>
      <c r="I438" s="63"/>
      <c r="J438" s="2"/>
      <c r="K438" s="63"/>
      <c r="L438" s="2"/>
      <c r="M438" s="63"/>
      <c r="N438" s="2"/>
      <c r="O438" s="63"/>
      <c r="P438" s="2"/>
      <c r="Q438" s="2"/>
      <c r="R438" s="2"/>
      <c r="S438" s="2"/>
      <c r="T438" s="2"/>
      <c r="U438" s="2"/>
      <c r="V438" s="2"/>
      <c r="W438" s="2"/>
      <c r="X438" s="2"/>
      <c r="Y438" s="2"/>
      <c r="Z438" s="2"/>
    </row>
    <row r="439" spans="1:26" ht="15.75" customHeight="1">
      <c r="A439" s="2"/>
      <c r="B439" s="2"/>
      <c r="C439" s="61"/>
      <c r="D439" s="62"/>
      <c r="E439" s="61"/>
      <c r="F439" s="62"/>
      <c r="G439" s="63"/>
      <c r="H439" s="2"/>
      <c r="I439" s="63"/>
      <c r="J439" s="2"/>
      <c r="K439" s="63"/>
      <c r="L439" s="2"/>
      <c r="M439" s="63"/>
      <c r="N439" s="2"/>
      <c r="O439" s="63"/>
      <c r="P439" s="2"/>
      <c r="Q439" s="2"/>
      <c r="R439" s="2"/>
      <c r="S439" s="2"/>
      <c r="T439" s="2"/>
      <c r="U439" s="2"/>
      <c r="V439" s="2"/>
      <c r="W439" s="2"/>
      <c r="X439" s="2"/>
      <c r="Y439" s="2"/>
      <c r="Z439" s="2"/>
    </row>
    <row r="440" spans="1:26" ht="15.75" customHeight="1">
      <c r="A440" s="2"/>
      <c r="B440" s="2"/>
      <c r="C440" s="61"/>
      <c r="D440" s="62"/>
      <c r="E440" s="61"/>
      <c r="F440" s="62"/>
      <c r="G440" s="63"/>
      <c r="H440" s="2"/>
      <c r="I440" s="63"/>
      <c r="J440" s="2"/>
      <c r="K440" s="63"/>
      <c r="L440" s="2"/>
      <c r="M440" s="63"/>
      <c r="N440" s="2"/>
      <c r="O440" s="63"/>
      <c r="P440" s="2"/>
      <c r="Q440" s="2"/>
      <c r="R440" s="2"/>
      <c r="S440" s="2"/>
      <c r="T440" s="2"/>
      <c r="U440" s="2"/>
      <c r="V440" s="2"/>
      <c r="W440" s="2"/>
      <c r="X440" s="2"/>
      <c r="Y440" s="2"/>
      <c r="Z440" s="2"/>
    </row>
    <row r="441" spans="1:26" ht="15.75" customHeight="1">
      <c r="A441" s="2"/>
      <c r="B441" s="2"/>
      <c r="C441" s="61"/>
      <c r="D441" s="62"/>
      <c r="E441" s="61"/>
      <c r="F441" s="62"/>
      <c r="G441" s="63"/>
      <c r="H441" s="2"/>
      <c r="I441" s="63"/>
      <c r="J441" s="2"/>
      <c r="K441" s="63"/>
      <c r="L441" s="2"/>
      <c r="M441" s="63"/>
      <c r="N441" s="2"/>
      <c r="O441" s="63"/>
      <c r="P441" s="2"/>
      <c r="Q441" s="2"/>
      <c r="R441" s="2"/>
      <c r="S441" s="2"/>
      <c r="T441" s="2"/>
      <c r="U441" s="2"/>
      <c r="V441" s="2"/>
      <c r="W441" s="2"/>
      <c r="X441" s="2"/>
      <c r="Y441" s="2"/>
      <c r="Z441" s="2"/>
    </row>
    <row r="442" spans="1:26" ht="15.75" customHeight="1">
      <c r="A442" s="2"/>
      <c r="B442" s="2"/>
      <c r="C442" s="61"/>
      <c r="D442" s="62"/>
      <c r="E442" s="61"/>
      <c r="F442" s="62"/>
      <c r="G442" s="63"/>
      <c r="H442" s="2"/>
      <c r="I442" s="63"/>
      <c r="J442" s="2"/>
      <c r="K442" s="63"/>
      <c r="L442" s="2"/>
      <c r="M442" s="63"/>
      <c r="N442" s="2"/>
      <c r="O442" s="63"/>
      <c r="P442" s="2"/>
      <c r="Q442" s="2"/>
      <c r="R442" s="2"/>
      <c r="S442" s="2"/>
      <c r="T442" s="2"/>
      <c r="U442" s="2"/>
      <c r="V442" s="2"/>
      <c r="W442" s="2"/>
      <c r="X442" s="2"/>
      <c r="Y442" s="2"/>
      <c r="Z442" s="2"/>
    </row>
    <row r="443" spans="1:26" ht="15.75" customHeight="1">
      <c r="A443" s="2"/>
      <c r="B443" s="2"/>
      <c r="C443" s="61"/>
      <c r="D443" s="62"/>
      <c r="E443" s="61"/>
      <c r="F443" s="62"/>
      <c r="G443" s="63"/>
      <c r="H443" s="2"/>
      <c r="I443" s="63"/>
      <c r="J443" s="2"/>
      <c r="K443" s="63"/>
      <c r="L443" s="2"/>
      <c r="M443" s="63"/>
      <c r="N443" s="2"/>
      <c r="O443" s="63"/>
      <c r="P443" s="2"/>
      <c r="Q443" s="2"/>
      <c r="R443" s="2"/>
      <c r="S443" s="2"/>
      <c r="T443" s="2"/>
      <c r="U443" s="2"/>
      <c r="V443" s="2"/>
      <c r="W443" s="2"/>
      <c r="X443" s="2"/>
      <c r="Y443" s="2"/>
      <c r="Z443" s="2"/>
    </row>
    <row r="444" spans="1:26" ht="15.75" customHeight="1">
      <c r="A444" s="2"/>
      <c r="B444" s="2"/>
      <c r="C444" s="61"/>
      <c r="D444" s="62"/>
      <c r="E444" s="61"/>
      <c r="F444" s="62"/>
      <c r="G444" s="63"/>
      <c r="H444" s="2"/>
      <c r="I444" s="63"/>
      <c r="J444" s="2"/>
      <c r="K444" s="63"/>
      <c r="L444" s="2"/>
      <c r="M444" s="63"/>
      <c r="N444" s="2"/>
      <c r="O444" s="63"/>
      <c r="P444" s="2"/>
      <c r="Q444" s="2"/>
      <c r="R444" s="2"/>
      <c r="S444" s="2"/>
      <c r="T444" s="2"/>
      <c r="U444" s="2"/>
      <c r="V444" s="2"/>
      <c r="W444" s="2"/>
      <c r="X444" s="2"/>
      <c r="Y444" s="2"/>
      <c r="Z444" s="2"/>
    </row>
    <row r="445" spans="1:26" ht="15.75" customHeight="1">
      <c r="A445" s="2"/>
      <c r="B445" s="2"/>
      <c r="C445" s="61"/>
      <c r="D445" s="62"/>
      <c r="E445" s="61"/>
      <c r="F445" s="62"/>
      <c r="G445" s="63"/>
      <c r="H445" s="2"/>
      <c r="I445" s="63"/>
      <c r="J445" s="2"/>
      <c r="K445" s="63"/>
      <c r="L445" s="2"/>
      <c r="M445" s="63"/>
      <c r="N445" s="2"/>
      <c r="O445" s="63"/>
      <c r="P445" s="2"/>
      <c r="Q445" s="2"/>
      <c r="R445" s="2"/>
      <c r="S445" s="2"/>
      <c r="T445" s="2"/>
      <c r="U445" s="2"/>
      <c r="V445" s="2"/>
      <c r="W445" s="2"/>
      <c r="X445" s="2"/>
      <c r="Y445" s="2"/>
      <c r="Z445" s="2"/>
    </row>
    <row r="446" spans="1:26" ht="15.75" customHeight="1">
      <c r="A446" s="2"/>
      <c r="B446" s="2"/>
      <c r="C446" s="61"/>
      <c r="D446" s="62"/>
      <c r="E446" s="61"/>
      <c r="F446" s="62"/>
      <c r="G446" s="63"/>
      <c r="H446" s="2"/>
      <c r="I446" s="63"/>
      <c r="J446" s="2"/>
      <c r="K446" s="63"/>
      <c r="L446" s="2"/>
      <c r="M446" s="63"/>
      <c r="N446" s="2"/>
      <c r="O446" s="63"/>
      <c r="P446" s="2"/>
      <c r="Q446" s="2"/>
      <c r="R446" s="2"/>
      <c r="S446" s="2"/>
      <c r="T446" s="2"/>
      <c r="U446" s="2"/>
      <c r="V446" s="2"/>
      <c r="W446" s="2"/>
      <c r="X446" s="2"/>
      <c r="Y446" s="2"/>
      <c r="Z446" s="2"/>
    </row>
    <row r="447" spans="1:26" ht="15.75" customHeight="1">
      <c r="A447" s="2"/>
      <c r="B447" s="2"/>
      <c r="C447" s="61"/>
      <c r="D447" s="62"/>
      <c r="E447" s="61"/>
      <c r="F447" s="62"/>
      <c r="G447" s="63"/>
      <c r="H447" s="2"/>
      <c r="I447" s="63"/>
      <c r="J447" s="2"/>
      <c r="K447" s="63"/>
      <c r="L447" s="2"/>
      <c r="M447" s="63"/>
      <c r="N447" s="2"/>
      <c r="O447" s="63"/>
      <c r="P447" s="2"/>
      <c r="Q447" s="2"/>
      <c r="R447" s="2"/>
      <c r="S447" s="2"/>
      <c r="T447" s="2"/>
      <c r="U447" s="2"/>
      <c r="V447" s="2"/>
      <c r="W447" s="2"/>
      <c r="X447" s="2"/>
      <c r="Y447" s="2"/>
      <c r="Z447" s="2"/>
    </row>
    <row r="448" spans="1:26" ht="15.75" customHeight="1">
      <c r="A448" s="2"/>
      <c r="B448" s="2"/>
      <c r="C448" s="61"/>
      <c r="D448" s="62"/>
      <c r="E448" s="61"/>
      <c r="F448" s="62"/>
      <c r="G448" s="63"/>
      <c r="H448" s="2"/>
      <c r="I448" s="63"/>
      <c r="J448" s="2"/>
      <c r="K448" s="63"/>
      <c r="L448" s="2"/>
      <c r="M448" s="63"/>
      <c r="N448" s="2"/>
      <c r="O448" s="63"/>
      <c r="P448" s="2"/>
      <c r="Q448" s="2"/>
      <c r="R448" s="2"/>
      <c r="S448" s="2"/>
      <c r="T448" s="2"/>
      <c r="U448" s="2"/>
      <c r="V448" s="2"/>
      <c r="W448" s="2"/>
      <c r="X448" s="2"/>
      <c r="Y448" s="2"/>
      <c r="Z448" s="2"/>
    </row>
    <row r="449" spans="1:26" ht="15.75" customHeight="1">
      <c r="A449" s="2"/>
      <c r="B449" s="2"/>
      <c r="C449" s="61"/>
      <c r="D449" s="62"/>
      <c r="E449" s="61"/>
      <c r="F449" s="62"/>
      <c r="G449" s="63"/>
      <c r="H449" s="2"/>
      <c r="I449" s="63"/>
      <c r="J449" s="2"/>
      <c r="K449" s="63"/>
      <c r="L449" s="2"/>
      <c r="M449" s="63"/>
      <c r="N449" s="2"/>
      <c r="O449" s="63"/>
      <c r="P449" s="2"/>
      <c r="Q449" s="2"/>
      <c r="R449" s="2"/>
      <c r="S449" s="2"/>
      <c r="T449" s="2"/>
      <c r="U449" s="2"/>
      <c r="V449" s="2"/>
      <c r="W449" s="2"/>
      <c r="X449" s="2"/>
      <c r="Y449" s="2"/>
      <c r="Z449" s="2"/>
    </row>
    <row r="450" spans="1:26" ht="15.75" customHeight="1">
      <c r="A450" s="2"/>
      <c r="B450" s="2"/>
      <c r="C450" s="61"/>
      <c r="D450" s="62"/>
      <c r="E450" s="61"/>
      <c r="F450" s="62"/>
      <c r="G450" s="63"/>
      <c r="H450" s="2"/>
      <c r="I450" s="63"/>
      <c r="J450" s="2"/>
      <c r="K450" s="63"/>
      <c r="L450" s="2"/>
      <c r="M450" s="63"/>
      <c r="N450" s="2"/>
      <c r="O450" s="63"/>
      <c r="P450" s="2"/>
      <c r="Q450" s="2"/>
      <c r="R450" s="2"/>
      <c r="S450" s="2"/>
      <c r="T450" s="2"/>
      <c r="U450" s="2"/>
      <c r="V450" s="2"/>
      <c r="W450" s="2"/>
      <c r="X450" s="2"/>
      <c r="Y450" s="2"/>
      <c r="Z450" s="2"/>
    </row>
    <row r="451" spans="1:26" ht="15.75" customHeight="1">
      <c r="A451" s="2"/>
      <c r="B451" s="2"/>
      <c r="C451" s="61"/>
      <c r="D451" s="62"/>
      <c r="E451" s="61"/>
      <c r="F451" s="62"/>
      <c r="G451" s="63"/>
      <c r="H451" s="2"/>
      <c r="I451" s="63"/>
      <c r="J451" s="2"/>
      <c r="K451" s="63"/>
      <c r="L451" s="2"/>
      <c r="M451" s="63"/>
      <c r="N451" s="2"/>
      <c r="O451" s="63"/>
      <c r="P451" s="2"/>
      <c r="Q451" s="2"/>
      <c r="R451" s="2"/>
      <c r="S451" s="2"/>
      <c r="T451" s="2"/>
      <c r="U451" s="2"/>
      <c r="V451" s="2"/>
      <c r="W451" s="2"/>
      <c r="X451" s="2"/>
      <c r="Y451" s="2"/>
      <c r="Z451" s="2"/>
    </row>
    <row r="452" spans="1:26" ht="15.75" customHeight="1">
      <c r="A452" s="2"/>
      <c r="B452" s="2"/>
      <c r="C452" s="61"/>
      <c r="D452" s="62"/>
      <c r="E452" s="61"/>
      <c r="F452" s="62"/>
      <c r="G452" s="63"/>
      <c r="H452" s="2"/>
      <c r="I452" s="63"/>
      <c r="J452" s="2"/>
      <c r="K452" s="63"/>
      <c r="L452" s="2"/>
      <c r="M452" s="63"/>
      <c r="N452" s="2"/>
      <c r="O452" s="63"/>
      <c r="P452" s="2"/>
      <c r="Q452" s="2"/>
      <c r="R452" s="2"/>
      <c r="S452" s="2"/>
      <c r="T452" s="2"/>
      <c r="U452" s="2"/>
      <c r="V452" s="2"/>
      <c r="W452" s="2"/>
      <c r="X452" s="2"/>
      <c r="Y452" s="2"/>
      <c r="Z452" s="2"/>
    </row>
    <row r="453" spans="1:26" ht="15.75" customHeight="1">
      <c r="A453" s="2"/>
      <c r="B453" s="2"/>
      <c r="C453" s="61"/>
      <c r="D453" s="62"/>
      <c r="E453" s="61"/>
      <c r="F453" s="62"/>
      <c r="G453" s="63"/>
      <c r="H453" s="2"/>
      <c r="I453" s="63"/>
      <c r="J453" s="2"/>
      <c r="K453" s="63"/>
      <c r="L453" s="2"/>
      <c r="M453" s="63"/>
      <c r="N453" s="2"/>
      <c r="O453" s="63"/>
      <c r="P453" s="2"/>
      <c r="Q453" s="2"/>
      <c r="R453" s="2"/>
      <c r="S453" s="2"/>
      <c r="T453" s="2"/>
      <c r="U453" s="2"/>
      <c r="V453" s="2"/>
      <c r="W453" s="2"/>
      <c r="X453" s="2"/>
      <c r="Y453" s="2"/>
      <c r="Z453" s="2"/>
    </row>
    <row r="454" spans="1:26" ht="15.75" customHeight="1">
      <c r="A454" s="2"/>
      <c r="B454" s="2"/>
      <c r="C454" s="61"/>
      <c r="D454" s="62"/>
      <c r="E454" s="61"/>
      <c r="F454" s="62"/>
      <c r="G454" s="63"/>
      <c r="H454" s="2"/>
      <c r="I454" s="63"/>
      <c r="J454" s="2"/>
      <c r="K454" s="63"/>
      <c r="L454" s="2"/>
      <c r="M454" s="63"/>
      <c r="N454" s="2"/>
      <c r="O454" s="63"/>
      <c r="P454" s="2"/>
      <c r="Q454" s="2"/>
      <c r="R454" s="2"/>
      <c r="S454" s="2"/>
      <c r="T454" s="2"/>
      <c r="U454" s="2"/>
      <c r="V454" s="2"/>
      <c r="W454" s="2"/>
      <c r="X454" s="2"/>
      <c r="Y454" s="2"/>
      <c r="Z454" s="2"/>
    </row>
    <row r="455" spans="1:26" ht="15.75" customHeight="1">
      <c r="A455" s="2"/>
      <c r="B455" s="2"/>
      <c r="C455" s="61"/>
      <c r="D455" s="62"/>
      <c r="E455" s="61"/>
      <c r="F455" s="62"/>
      <c r="G455" s="63"/>
      <c r="H455" s="2"/>
      <c r="I455" s="63"/>
      <c r="J455" s="2"/>
      <c r="K455" s="63"/>
      <c r="L455" s="2"/>
      <c r="M455" s="63"/>
      <c r="N455" s="2"/>
      <c r="O455" s="63"/>
      <c r="P455" s="2"/>
      <c r="Q455" s="2"/>
      <c r="R455" s="2"/>
      <c r="S455" s="2"/>
      <c r="T455" s="2"/>
      <c r="U455" s="2"/>
      <c r="V455" s="2"/>
      <c r="W455" s="2"/>
      <c r="X455" s="2"/>
      <c r="Y455" s="2"/>
      <c r="Z455" s="2"/>
    </row>
    <row r="456" spans="1:26" ht="15.75" customHeight="1">
      <c r="A456" s="2"/>
      <c r="B456" s="2"/>
      <c r="C456" s="61"/>
      <c r="D456" s="62"/>
      <c r="E456" s="61"/>
      <c r="F456" s="62"/>
      <c r="G456" s="63"/>
      <c r="H456" s="2"/>
      <c r="I456" s="63"/>
      <c r="J456" s="2"/>
      <c r="K456" s="63"/>
      <c r="L456" s="2"/>
      <c r="M456" s="63"/>
      <c r="N456" s="2"/>
      <c r="O456" s="63"/>
      <c r="P456" s="2"/>
      <c r="Q456" s="2"/>
      <c r="R456" s="2"/>
      <c r="S456" s="2"/>
      <c r="T456" s="2"/>
      <c r="U456" s="2"/>
      <c r="V456" s="2"/>
      <c r="W456" s="2"/>
      <c r="X456" s="2"/>
      <c r="Y456" s="2"/>
      <c r="Z456" s="2"/>
    </row>
    <row r="457" spans="1:26" ht="15.75" customHeight="1">
      <c r="A457" s="2"/>
      <c r="B457" s="2"/>
      <c r="C457" s="61"/>
      <c r="D457" s="62"/>
      <c r="E457" s="61"/>
      <c r="F457" s="62"/>
      <c r="G457" s="63"/>
      <c r="H457" s="2"/>
      <c r="I457" s="63"/>
      <c r="J457" s="2"/>
      <c r="K457" s="63"/>
      <c r="L457" s="2"/>
      <c r="M457" s="63"/>
      <c r="N457" s="2"/>
      <c r="O457" s="63"/>
      <c r="P457" s="2"/>
      <c r="Q457" s="2"/>
      <c r="R457" s="2"/>
      <c r="S457" s="2"/>
      <c r="T457" s="2"/>
      <c r="U457" s="2"/>
      <c r="V457" s="2"/>
      <c r="W457" s="2"/>
      <c r="X457" s="2"/>
      <c r="Y457" s="2"/>
      <c r="Z457" s="2"/>
    </row>
    <row r="458" spans="1:26" ht="15.75" customHeight="1">
      <c r="A458" s="2"/>
      <c r="B458" s="2"/>
      <c r="C458" s="61"/>
      <c r="D458" s="62"/>
      <c r="E458" s="61"/>
      <c r="F458" s="62"/>
      <c r="G458" s="63"/>
      <c r="H458" s="2"/>
      <c r="I458" s="63"/>
      <c r="J458" s="2"/>
      <c r="K458" s="63"/>
      <c r="L458" s="2"/>
      <c r="M458" s="63"/>
      <c r="N458" s="2"/>
      <c r="O458" s="63"/>
      <c r="P458" s="2"/>
      <c r="Q458" s="2"/>
      <c r="R458" s="2"/>
      <c r="S458" s="2"/>
      <c r="T458" s="2"/>
      <c r="U458" s="2"/>
      <c r="V458" s="2"/>
      <c r="W458" s="2"/>
      <c r="X458" s="2"/>
      <c r="Y458" s="2"/>
      <c r="Z458" s="2"/>
    </row>
    <row r="459" spans="1:26" ht="15.75" customHeight="1">
      <c r="A459" s="2"/>
      <c r="B459" s="2"/>
      <c r="C459" s="61"/>
      <c r="D459" s="62"/>
      <c r="E459" s="61"/>
      <c r="F459" s="62"/>
      <c r="G459" s="63"/>
      <c r="H459" s="2"/>
      <c r="I459" s="63"/>
      <c r="J459" s="2"/>
      <c r="K459" s="63"/>
      <c r="L459" s="2"/>
      <c r="M459" s="63"/>
      <c r="N459" s="2"/>
      <c r="O459" s="63"/>
      <c r="P459" s="2"/>
      <c r="Q459" s="2"/>
      <c r="R459" s="2"/>
      <c r="S459" s="2"/>
      <c r="T459" s="2"/>
      <c r="U459" s="2"/>
      <c r="V459" s="2"/>
      <c r="W459" s="2"/>
      <c r="X459" s="2"/>
      <c r="Y459" s="2"/>
      <c r="Z459" s="2"/>
    </row>
    <row r="460" spans="1:26" ht="15.75" customHeight="1">
      <c r="A460" s="2"/>
      <c r="B460" s="2"/>
      <c r="C460" s="61"/>
      <c r="D460" s="62"/>
      <c r="E460" s="61"/>
      <c r="F460" s="62"/>
      <c r="G460" s="63"/>
      <c r="H460" s="2"/>
      <c r="I460" s="63"/>
      <c r="J460" s="2"/>
      <c r="K460" s="63"/>
      <c r="L460" s="2"/>
      <c r="M460" s="63"/>
      <c r="N460" s="2"/>
      <c r="O460" s="63"/>
      <c r="P460" s="2"/>
      <c r="Q460" s="2"/>
      <c r="R460" s="2"/>
      <c r="S460" s="2"/>
      <c r="T460" s="2"/>
      <c r="U460" s="2"/>
      <c r="V460" s="2"/>
      <c r="W460" s="2"/>
      <c r="X460" s="2"/>
      <c r="Y460" s="2"/>
      <c r="Z460" s="2"/>
    </row>
    <row r="461" spans="1:26" ht="15.75" customHeight="1">
      <c r="A461" s="2"/>
      <c r="B461" s="2"/>
      <c r="C461" s="61"/>
      <c r="D461" s="62"/>
      <c r="E461" s="61"/>
      <c r="F461" s="62"/>
      <c r="G461" s="63"/>
      <c r="H461" s="2"/>
      <c r="I461" s="63"/>
      <c r="J461" s="2"/>
      <c r="K461" s="63"/>
      <c r="L461" s="2"/>
      <c r="M461" s="63"/>
      <c r="N461" s="2"/>
      <c r="O461" s="63"/>
      <c r="P461" s="2"/>
      <c r="Q461" s="2"/>
      <c r="R461" s="2"/>
      <c r="S461" s="2"/>
      <c r="T461" s="2"/>
      <c r="U461" s="2"/>
      <c r="V461" s="2"/>
      <c r="W461" s="2"/>
      <c r="X461" s="2"/>
      <c r="Y461" s="2"/>
      <c r="Z461" s="2"/>
    </row>
    <row r="462" spans="1:26" ht="15.75" customHeight="1">
      <c r="A462" s="2"/>
      <c r="B462" s="2"/>
      <c r="C462" s="61"/>
      <c r="D462" s="62"/>
      <c r="E462" s="61"/>
      <c r="F462" s="62"/>
      <c r="G462" s="63"/>
      <c r="H462" s="2"/>
      <c r="I462" s="63"/>
      <c r="J462" s="2"/>
      <c r="K462" s="63"/>
      <c r="L462" s="2"/>
      <c r="M462" s="63"/>
      <c r="N462" s="2"/>
      <c r="O462" s="63"/>
      <c r="P462" s="2"/>
      <c r="Q462" s="2"/>
      <c r="R462" s="2"/>
      <c r="S462" s="2"/>
      <c r="T462" s="2"/>
      <c r="U462" s="2"/>
      <c r="V462" s="2"/>
      <c r="W462" s="2"/>
      <c r="X462" s="2"/>
      <c r="Y462" s="2"/>
      <c r="Z462" s="2"/>
    </row>
    <row r="463" spans="1:26" ht="15.75" customHeight="1">
      <c r="A463" s="2"/>
      <c r="B463" s="2"/>
      <c r="C463" s="61"/>
      <c r="D463" s="62"/>
      <c r="E463" s="61"/>
      <c r="F463" s="62"/>
      <c r="G463" s="63"/>
      <c r="H463" s="2"/>
      <c r="I463" s="63"/>
      <c r="J463" s="2"/>
      <c r="K463" s="63"/>
      <c r="L463" s="2"/>
      <c r="M463" s="63"/>
      <c r="N463" s="2"/>
      <c r="O463" s="63"/>
      <c r="P463" s="2"/>
      <c r="Q463" s="2"/>
      <c r="R463" s="2"/>
      <c r="S463" s="2"/>
      <c r="T463" s="2"/>
      <c r="U463" s="2"/>
      <c r="V463" s="2"/>
      <c r="W463" s="2"/>
      <c r="X463" s="2"/>
      <c r="Y463" s="2"/>
      <c r="Z463" s="2"/>
    </row>
    <row r="464" spans="1:26" ht="15.75" customHeight="1">
      <c r="A464" s="2"/>
      <c r="B464" s="2"/>
      <c r="C464" s="61"/>
      <c r="D464" s="62"/>
      <c r="E464" s="61"/>
      <c r="F464" s="62"/>
      <c r="G464" s="63"/>
      <c r="H464" s="2"/>
      <c r="I464" s="63"/>
      <c r="J464" s="2"/>
      <c r="K464" s="63"/>
      <c r="L464" s="2"/>
      <c r="M464" s="63"/>
      <c r="N464" s="2"/>
      <c r="O464" s="63"/>
      <c r="P464" s="2"/>
      <c r="Q464" s="2"/>
      <c r="R464" s="2"/>
      <c r="S464" s="2"/>
      <c r="T464" s="2"/>
      <c r="U464" s="2"/>
      <c r="V464" s="2"/>
      <c r="W464" s="2"/>
      <c r="X464" s="2"/>
      <c r="Y464" s="2"/>
      <c r="Z464" s="2"/>
    </row>
    <row r="465" spans="1:26" ht="15.75" customHeight="1">
      <c r="A465" s="2"/>
      <c r="B465" s="2"/>
      <c r="C465" s="61"/>
      <c r="D465" s="62"/>
      <c r="E465" s="61"/>
      <c r="F465" s="62"/>
      <c r="G465" s="63"/>
      <c r="H465" s="2"/>
      <c r="I465" s="63"/>
      <c r="J465" s="2"/>
      <c r="K465" s="63"/>
      <c r="L465" s="2"/>
      <c r="M465" s="63"/>
      <c r="N465" s="2"/>
      <c r="O465" s="63"/>
      <c r="P465" s="2"/>
      <c r="Q465" s="2"/>
      <c r="R465" s="2"/>
      <c r="S465" s="2"/>
      <c r="T465" s="2"/>
      <c r="U465" s="2"/>
      <c r="V465" s="2"/>
      <c r="W465" s="2"/>
      <c r="X465" s="2"/>
      <c r="Y465" s="2"/>
      <c r="Z465" s="2"/>
    </row>
    <row r="466" spans="1:26" ht="15.75" customHeight="1">
      <c r="A466" s="2"/>
      <c r="B466" s="2"/>
      <c r="C466" s="61"/>
      <c r="D466" s="62"/>
      <c r="E466" s="61"/>
      <c r="F466" s="62"/>
      <c r="G466" s="63"/>
      <c r="H466" s="2"/>
      <c r="I466" s="63"/>
      <c r="J466" s="2"/>
      <c r="K466" s="63"/>
      <c r="L466" s="2"/>
      <c r="M466" s="63"/>
      <c r="N466" s="2"/>
      <c r="O466" s="63"/>
      <c r="P466" s="2"/>
      <c r="Q466" s="2"/>
      <c r="R466" s="2"/>
      <c r="S466" s="2"/>
      <c r="T466" s="2"/>
      <c r="U466" s="2"/>
      <c r="V466" s="2"/>
      <c r="W466" s="2"/>
      <c r="X466" s="2"/>
      <c r="Y466" s="2"/>
      <c r="Z466" s="2"/>
    </row>
    <row r="467" spans="1:26" ht="15.75" customHeight="1">
      <c r="A467" s="2"/>
      <c r="B467" s="2"/>
      <c r="C467" s="61"/>
      <c r="D467" s="62"/>
      <c r="E467" s="61"/>
      <c r="F467" s="62"/>
      <c r="G467" s="63"/>
      <c r="H467" s="2"/>
      <c r="I467" s="63"/>
      <c r="J467" s="2"/>
      <c r="K467" s="63"/>
      <c r="L467" s="2"/>
      <c r="M467" s="63"/>
      <c r="N467" s="2"/>
      <c r="O467" s="63"/>
      <c r="P467" s="2"/>
      <c r="Q467" s="2"/>
      <c r="R467" s="2"/>
      <c r="S467" s="2"/>
      <c r="T467" s="2"/>
      <c r="U467" s="2"/>
      <c r="V467" s="2"/>
      <c r="W467" s="2"/>
      <c r="X467" s="2"/>
      <c r="Y467" s="2"/>
      <c r="Z467" s="2"/>
    </row>
    <row r="468" spans="1:26" ht="15.75" customHeight="1">
      <c r="A468" s="2"/>
      <c r="B468" s="2"/>
      <c r="C468" s="61"/>
      <c r="D468" s="62"/>
      <c r="E468" s="61"/>
      <c r="F468" s="62"/>
      <c r="G468" s="63"/>
      <c r="H468" s="2"/>
      <c r="I468" s="63"/>
      <c r="J468" s="2"/>
      <c r="K468" s="63"/>
      <c r="L468" s="2"/>
      <c r="M468" s="63"/>
      <c r="N468" s="2"/>
      <c r="O468" s="63"/>
      <c r="P468" s="2"/>
      <c r="Q468" s="2"/>
      <c r="R468" s="2"/>
      <c r="S468" s="2"/>
      <c r="T468" s="2"/>
      <c r="U468" s="2"/>
      <c r="V468" s="2"/>
      <c r="W468" s="2"/>
      <c r="X468" s="2"/>
      <c r="Y468" s="2"/>
      <c r="Z468" s="2"/>
    </row>
    <row r="469" spans="1:26" ht="15.75" customHeight="1">
      <c r="A469" s="2"/>
      <c r="B469" s="2"/>
      <c r="C469" s="61"/>
      <c r="D469" s="62"/>
      <c r="E469" s="61"/>
      <c r="F469" s="62"/>
      <c r="G469" s="63"/>
      <c r="H469" s="2"/>
      <c r="I469" s="63"/>
      <c r="J469" s="2"/>
      <c r="K469" s="63"/>
      <c r="L469" s="2"/>
      <c r="M469" s="63"/>
      <c r="N469" s="2"/>
      <c r="O469" s="63"/>
      <c r="P469" s="2"/>
      <c r="Q469" s="2"/>
      <c r="R469" s="2"/>
      <c r="S469" s="2"/>
      <c r="T469" s="2"/>
      <c r="U469" s="2"/>
      <c r="V469" s="2"/>
      <c r="W469" s="2"/>
      <c r="X469" s="2"/>
      <c r="Y469" s="2"/>
      <c r="Z469" s="2"/>
    </row>
    <row r="470" spans="1:26" ht="15.75" customHeight="1">
      <c r="A470" s="2"/>
      <c r="B470" s="2"/>
      <c r="C470" s="61"/>
      <c r="D470" s="62"/>
      <c r="E470" s="61"/>
      <c r="F470" s="62"/>
      <c r="G470" s="63"/>
      <c r="H470" s="2"/>
      <c r="I470" s="63"/>
      <c r="J470" s="2"/>
      <c r="K470" s="63"/>
      <c r="L470" s="2"/>
      <c r="M470" s="63"/>
      <c r="N470" s="2"/>
      <c r="O470" s="63"/>
      <c r="P470" s="2"/>
      <c r="Q470" s="2"/>
      <c r="R470" s="2"/>
      <c r="S470" s="2"/>
      <c r="T470" s="2"/>
      <c r="U470" s="2"/>
      <c r="V470" s="2"/>
      <c r="W470" s="2"/>
      <c r="X470" s="2"/>
      <c r="Y470" s="2"/>
      <c r="Z470" s="2"/>
    </row>
    <row r="471" spans="1:26" ht="15.75" customHeight="1">
      <c r="A471" s="2"/>
      <c r="B471" s="2"/>
      <c r="C471" s="61"/>
      <c r="D471" s="62"/>
      <c r="E471" s="61"/>
      <c r="F471" s="62"/>
      <c r="G471" s="63"/>
      <c r="H471" s="2"/>
      <c r="I471" s="63"/>
      <c r="J471" s="2"/>
      <c r="K471" s="63"/>
      <c r="L471" s="2"/>
      <c r="M471" s="63"/>
      <c r="N471" s="2"/>
      <c r="O471" s="63"/>
      <c r="P471" s="2"/>
      <c r="Q471" s="2"/>
      <c r="R471" s="2"/>
      <c r="S471" s="2"/>
      <c r="T471" s="2"/>
      <c r="U471" s="2"/>
      <c r="V471" s="2"/>
      <c r="W471" s="2"/>
      <c r="X471" s="2"/>
      <c r="Y471" s="2"/>
      <c r="Z471" s="2"/>
    </row>
    <row r="472" spans="1:26" ht="15.75" customHeight="1">
      <c r="A472" s="2"/>
      <c r="B472" s="2"/>
      <c r="C472" s="61"/>
      <c r="D472" s="62"/>
      <c r="E472" s="61"/>
      <c r="F472" s="62"/>
      <c r="G472" s="63"/>
      <c r="H472" s="2"/>
      <c r="I472" s="63"/>
      <c r="J472" s="2"/>
      <c r="K472" s="63"/>
      <c r="L472" s="2"/>
      <c r="M472" s="63"/>
      <c r="N472" s="2"/>
      <c r="O472" s="63"/>
      <c r="P472" s="2"/>
      <c r="Q472" s="2"/>
      <c r="R472" s="2"/>
      <c r="S472" s="2"/>
      <c r="T472" s="2"/>
      <c r="U472" s="2"/>
      <c r="V472" s="2"/>
      <c r="W472" s="2"/>
      <c r="X472" s="2"/>
      <c r="Y472" s="2"/>
      <c r="Z472" s="2"/>
    </row>
    <row r="473" spans="1:26" ht="15.75" customHeight="1">
      <c r="A473" s="2"/>
      <c r="B473" s="2"/>
      <c r="C473" s="61"/>
      <c r="D473" s="62"/>
      <c r="E473" s="61"/>
      <c r="F473" s="62"/>
      <c r="G473" s="63"/>
      <c r="H473" s="2"/>
      <c r="I473" s="63"/>
      <c r="J473" s="2"/>
      <c r="K473" s="63"/>
      <c r="L473" s="2"/>
      <c r="M473" s="63"/>
      <c r="N473" s="2"/>
      <c r="O473" s="63"/>
      <c r="P473" s="2"/>
      <c r="Q473" s="2"/>
      <c r="R473" s="2"/>
      <c r="S473" s="2"/>
      <c r="T473" s="2"/>
      <c r="U473" s="2"/>
      <c r="V473" s="2"/>
      <c r="W473" s="2"/>
      <c r="X473" s="2"/>
      <c r="Y473" s="2"/>
      <c r="Z473" s="2"/>
    </row>
    <row r="474" spans="1:26" ht="15.75" customHeight="1">
      <c r="A474" s="2"/>
      <c r="B474" s="2"/>
      <c r="C474" s="61"/>
      <c r="D474" s="62"/>
      <c r="E474" s="61"/>
      <c r="F474" s="62"/>
      <c r="G474" s="63"/>
      <c r="H474" s="2"/>
      <c r="I474" s="63"/>
      <c r="J474" s="2"/>
      <c r="K474" s="63"/>
      <c r="L474" s="2"/>
      <c r="M474" s="63"/>
      <c r="N474" s="2"/>
      <c r="O474" s="63"/>
      <c r="P474" s="2"/>
      <c r="Q474" s="2"/>
      <c r="R474" s="2"/>
      <c r="S474" s="2"/>
      <c r="T474" s="2"/>
      <c r="U474" s="2"/>
      <c r="V474" s="2"/>
      <c r="W474" s="2"/>
      <c r="X474" s="2"/>
      <c r="Y474" s="2"/>
      <c r="Z474" s="2"/>
    </row>
    <row r="475" spans="1:26" ht="15.75" customHeight="1">
      <c r="A475" s="2"/>
      <c r="B475" s="2"/>
      <c r="C475" s="61"/>
      <c r="D475" s="62"/>
      <c r="E475" s="61"/>
      <c r="F475" s="62"/>
      <c r="G475" s="63"/>
      <c r="H475" s="2"/>
      <c r="I475" s="63"/>
      <c r="J475" s="2"/>
      <c r="K475" s="63"/>
      <c r="L475" s="2"/>
      <c r="M475" s="63"/>
      <c r="N475" s="2"/>
      <c r="O475" s="63"/>
      <c r="P475" s="2"/>
      <c r="Q475" s="2"/>
      <c r="R475" s="2"/>
      <c r="S475" s="2"/>
      <c r="T475" s="2"/>
      <c r="U475" s="2"/>
      <c r="V475" s="2"/>
      <c r="W475" s="2"/>
      <c r="X475" s="2"/>
      <c r="Y475" s="2"/>
      <c r="Z475" s="2"/>
    </row>
    <row r="476" spans="1:26" ht="15.75" customHeight="1">
      <c r="A476" s="2"/>
      <c r="B476" s="2"/>
      <c r="C476" s="61"/>
      <c r="D476" s="62"/>
      <c r="E476" s="61"/>
      <c r="F476" s="62"/>
      <c r="G476" s="63"/>
      <c r="H476" s="2"/>
      <c r="I476" s="63"/>
      <c r="J476" s="2"/>
      <c r="K476" s="63"/>
      <c r="L476" s="2"/>
      <c r="M476" s="63"/>
      <c r="N476" s="2"/>
      <c r="O476" s="63"/>
      <c r="P476" s="2"/>
      <c r="Q476" s="2"/>
      <c r="R476" s="2"/>
      <c r="S476" s="2"/>
      <c r="T476" s="2"/>
      <c r="U476" s="2"/>
      <c r="V476" s="2"/>
      <c r="W476" s="2"/>
      <c r="X476" s="2"/>
      <c r="Y476" s="2"/>
      <c r="Z476" s="2"/>
    </row>
    <row r="477" spans="1:26" ht="15.75" customHeight="1">
      <c r="A477" s="2"/>
      <c r="B477" s="2"/>
      <c r="C477" s="61"/>
      <c r="D477" s="62"/>
      <c r="E477" s="61"/>
      <c r="F477" s="62"/>
      <c r="G477" s="63"/>
      <c r="H477" s="2"/>
      <c r="I477" s="63"/>
      <c r="J477" s="2"/>
      <c r="K477" s="63"/>
      <c r="L477" s="2"/>
      <c r="M477" s="63"/>
      <c r="N477" s="2"/>
      <c r="O477" s="63"/>
      <c r="P477" s="2"/>
      <c r="Q477" s="2"/>
      <c r="R477" s="2"/>
      <c r="S477" s="2"/>
      <c r="T477" s="2"/>
      <c r="U477" s="2"/>
      <c r="V477" s="2"/>
      <c r="W477" s="2"/>
      <c r="X477" s="2"/>
      <c r="Y477" s="2"/>
      <c r="Z477" s="2"/>
    </row>
    <row r="478" spans="1:26" ht="15.75" customHeight="1">
      <c r="A478" s="2"/>
      <c r="B478" s="2"/>
      <c r="C478" s="61"/>
      <c r="D478" s="62"/>
      <c r="E478" s="61"/>
      <c r="F478" s="62"/>
      <c r="G478" s="63"/>
      <c r="H478" s="2"/>
      <c r="I478" s="63"/>
      <c r="J478" s="2"/>
      <c r="K478" s="63"/>
      <c r="L478" s="2"/>
      <c r="M478" s="63"/>
      <c r="N478" s="2"/>
      <c r="O478" s="63"/>
      <c r="P478" s="2"/>
      <c r="Q478" s="2"/>
      <c r="R478" s="2"/>
      <c r="S478" s="2"/>
      <c r="T478" s="2"/>
      <c r="U478" s="2"/>
      <c r="V478" s="2"/>
      <c r="W478" s="2"/>
      <c r="X478" s="2"/>
      <c r="Y478" s="2"/>
      <c r="Z478" s="2"/>
    </row>
    <row r="479" spans="1:26" ht="15.75" customHeight="1">
      <c r="A479" s="2"/>
      <c r="B479" s="2"/>
      <c r="C479" s="61"/>
      <c r="D479" s="62"/>
      <c r="E479" s="61"/>
      <c r="F479" s="62"/>
      <c r="G479" s="63"/>
      <c r="H479" s="2"/>
      <c r="I479" s="63"/>
      <c r="J479" s="2"/>
      <c r="K479" s="63"/>
      <c r="L479" s="2"/>
      <c r="M479" s="63"/>
      <c r="N479" s="2"/>
      <c r="O479" s="63"/>
      <c r="P479" s="2"/>
      <c r="Q479" s="2"/>
      <c r="R479" s="2"/>
      <c r="S479" s="2"/>
      <c r="T479" s="2"/>
      <c r="U479" s="2"/>
      <c r="V479" s="2"/>
      <c r="W479" s="2"/>
      <c r="X479" s="2"/>
      <c r="Y479" s="2"/>
      <c r="Z479" s="2"/>
    </row>
    <row r="480" spans="1:26" ht="15.75" customHeight="1">
      <c r="A480" s="2"/>
      <c r="B480" s="2"/>
      <c r="C480" s="61"/>
      <c r="D480" s="62"/>
      <c r="E480" s="61"/>
      <c r="F480" s="62"/>
      <c r="G480" s="63"/>
      <c r="H480" s="2"/>
      <c r="I480" s="63"/>
      <c r="J480" s="2"/>
      <c r="K480" s="63"/>
      <c r="L480" s="2"/>
      <c r="M480" s="63"/>
      <c r="N480" s="2"/>
      <c r="O480" s="63"/>
      <c r="P480" s="2"/>
      <c r="Q480" s="2"/>
      <c r="R480" s="2"/>
      <c r="S480" s="2"/>
      <c r="T480" s="2"/>
      <c r="U480" s="2"/>
      <c r="V480" s="2"/>
      <c r="W480" s="2"/>
      <c r="X480" s="2"/>
      <c r="Y480" s="2"/>
      <c r="Z480" s="2"/>
    </row>
    <row r="481" spans="1:26" ht="15.75" customHeight="1">
      <c r="A481" s="2"/>
      <c r="B481" s="2"/>
      <c r="C481" s="61"/>
      <c r="D481" s="62"/>
      <c r="E481" s="61"/>
      <c r="F481" s="62"/>
      <c r="G481" s="63"/>
      <c r="H481" s="2"/>
      <c r="I481" s="63"/>
      <c r="J481" s="2"/>
      <c r="K481" s="63"/>
      <c r="L481" s="2"/>
      <c r="M481" s="63"/>
      <c r="N481" s="2"/>
      <c r="O481" s="63"/>
      <c r="P481" s="2"/>
      <c r="Q481" s="2"/>
      <c r="R481" s="2"/>
      <c r="S481" s="2"/>
      <c r="T481" s="2"/>
      <c r="U481" s="2"/>
      <c r="V481" s="2"/>
      <c r="W481" s="2"/>
      <c r="X481" s="2"/>
      <c r="Y481" s="2"/>
      <c r="Z481" s="2"/>
    </row>
    <row r="482" spans="1:26" ht="15.75" customHeight="1">
      <c r="A482" s="2"/>
      <c r="B482" s="2"/>
      <c r="C482" s="61"/>
      <c r="D482" s="62"/>
      <c r="E482" s="61"/>
      <c r="F482" s="62"/>
      <c r="G482" s="63"/>
      <c r="H482" s="2"/>
      <c r="I482" s="63"/>
      <c r="J482" s="2"/>
      <c r="K482" s="63"/>
      <c r="L482" s="2"/>
      <c r="M482" s="63"/>
      <c r="N482" s="2"/>
      <c r="O482" s="63"/>
      <c r="P482" s="2"/>
      <c r="Q482" s="2"/>
      <c r="R482" s="2"/>
      <c r="S482" s="2"/>
      <c r="T482" s="2"/>
      <c r="U482" s="2"/>
      <c r="V482" s="2"/>
      <c r="W482" s="2"/>
      <c r="X482" s="2"/>
      <c r="Y482" s="2"/>
      <c r="Z482" s="2"/>
    </row>
    <row r="483" spans="1:26" ht="15.75" customHeight="1">
      <c r="A483" s="2"/>
      <c r="B483" s="2"/>
      <c r="C483" s="61"/>
      <c r="D483" s="62"/>
      <c r="E483" s="61"/>
      <c r="F483" s="62"/>
      <c r="G483" s="63"/>
      <c r="H483" s="2"/>
      <c r="I483" s="63"/>
      <c r="J483" s="2"/>
      <c r="K483" s="63"/>
      <c r="L483" s="2"/>
      <c r="M483" s="63"/>
      <c r="N483" s="2"/>
      <c r="O483" s="63"/>
      <c r="P483" s="2"/>
      <c r="Q483" s="2"/>
      <c r="R483" s="2"/>
      <c r="S483" s="2"/>
      <c r="T483" s="2"/>
      <c r="U483" s="2"/>
      <c r="V483" s="2"/>
      <c r="W483" s="2"/>
      <c r="X483" s="2"/>
      <c r="Y483" s="2"/>
      <c r="Z483" s="2"/>
    </row>
    <row r="484" spans="1:26" ht="15.75" customHeight="1">
      <c r="A484" s="2"/>
      <c r="B484" s="2"/>
      <c r="C484" s="61"/>
      <c r="D484" s="62"/>
      <c r="E484" s="61"/>
      <c r="F484" s="62"/>
      <c r="G484" s="63"/>
      <c r="H484" s="2"/>
      <c r="I484" s="63"/>
      <c r="J484" s="2"/>
      <c r="K484" s="63"/>
      <c r="L484" s="2"/>
      <c r="M484" s="63"/>
      <c r="N484" s="2"/>
      <c r="O484" s="63"/>
      <c r="P484" s="2"/>
      <c r="Q484" s="2"/>
      <c r="R484" s="2"/>
      <c r="S484" s="2"/>
      <c r="T484" s="2"/>
      <c r="U484" s="2"/>
      <c r="V484" s="2"/>
      <c r="W484" s="2"/>
      <c r="X484" s="2"/>
      <c r="Y484" s="2"/>
      <c r="Z484" s="2"/>
    </row>
    <row r="485" spans="1:26" ht="15.75" customHeight="1">
      <c r="A485" s="2"/>
      <c r="B485" s="2"/>
      <c r="C485" s="61"/>
      <c r="D485" s="62"/>
      <c r="E485" s="61"/>
      <c r="F485" s="62"/>
      <c r="G485" s="63"/>
      <c r="H485" s="2"/>
      <c r="I485" s="63"/>
      <c r="J485" s="2"/>
      <c r="K485" s="63"/>
      <c r="L485" s="2"/>
      <c r="M485" s="63"/>
      <c r="N485" s="2"/>
      <c r="O485" s="63"/>
      <c r="P485" s="2"/>
      <c r="Q485" s="2"/>
      <c r="R485" s="2"/>
      <c r="S485" s="2"/>
      <c r="T485" s="2"/>
      <c r="U485" s="2"/>
      <c r="V485" s="2"/>
      <c r="W485" s="2"/>
      <c r="X485" s="2"/>
      <c r="Y485" s="2"/>
      <c r="Z485" s="2"/>
    </row>
    <row r="486" spans="1:26" ht="15.75" customHeight="1">
      <c r="A486" s="2"/>
      <c r="B486" s="2"/>
      <c r="C486" s="61"/>
      <c r="D486" s="62"/>
      <c r="E486" s="61"/>
      <c r="F486" s="62"/>
      <c r="G486" s="63"/>
      <c r="H486" s="2"/>
      <c r="I486" s="63"/>
      <c r="J486" s="2"/>
      <c r="K486" s="63"/>
      <c r="L486" s="2"/>
      <c r="M486" s="63"/>
      <c r="N486" s="2"/>
      <c r="O486" s="63"/>
      <c r="P486" s="2"/>
      <c r="Q486" s="2"/>
      <c r="R486" s="2"/>
      <c r="S486" s="2"/>
      <c r="T486" s="2"/>
      <c r="U486" s="2"/>
      <c r="V486" s="2"/>
      <c r="W486" s="2"/>
      <c r="X486" s="2"/>
      <c r="Y486" s="2"/>
      <c r="Z486" s="2"/>
    </row>
    <row r="487" spans="1:26" ht="15.75" customHeight="1">
      <c r="A487" s="2"/>
      <c r="B487" s="2"/>
      <c r="C487" s="61"/>
      <c r="D487" s="62"/>
      <c r="E487" s="61"/>
      <c r="F487" s="62"/>
      <c r="G487" s="63"/>
      <c r="H487" s="2"/>
      <c r="I487" s="63"/>
      <c r="J487" s="2"/>
      <c r="K487" s="63"/>
      <c r="L487" s="2"/>
      <c r="M487" s="63"/>
      <c r="N487" s="2"/>
      <c r="O487" s="63"/>
      <c r="P487" s="2"/>
      <c r="Q487" s="2"/>
      <c r="R487" s="2"/>
      <c r="S487" s="2"/>
      <c r="T487" s="2"/>
      <c r="U487" s="2"/>
      <c r="V487" s="2"/>
      <c r="W487" s="2"/>
      <c r="X487" s="2"/>
      <c r="Y487" s="2"/>
      <c r="Z487" s="2"/>
    </row>
    <row r="488" spans="1:26" ht="15.75" customHeight="1">
      <c r="A488" s="2"/>
      <c r="B488" s="2"/>
      <c r="C488" s="61"/>
      <c r="D488" s="62"/>
      <c r="E488" s="61"/>
      <c r="F488" s="62"/>
      <c r="G488" s="63"/>
      <c r="H488" s="2"/>
      <c r="I488" s="63"/>
      <c r="J488" s="2"/>
      <c r="K488" s="63"/>
      <c r="L488" s="2"/>
      <c r="M488" s="63"/>
      <c r="N488" s="2"/>
      <c r="O488" s="63"/>
      <c r="P488" s="2"/>
      <c r="Q488" s="2"/>
      <c r="R488" s="2"/>
      <c r="S488" s="2"/>
      <c r="T488" s="2"/>
      <c r="U488" s="2"/>
      <c r="V488" s="2"/>
      <c r="W488" s="2"/>
      <c r="X488" s="2"/>
      <c r="Y488" s="2"/>
      <c r="Z488" s="2"/>
    </row>
    <row r="489" spans="1:26" ht="15.75" customHeight="1">
      <c r="A489" s="2"/>
      <c r="B489" s="2"/>
      <c r="C489" s="61"/>
      <c r="D489" s="62"/>
      <c r="E489" s="61"/>
      <c r="F489" s="62"/>
      <c r="G489" s="63"/>
      <c r="H489" s="2"/>
      <c r="I489" s="63"/>
      <c r="J489" s="2"/>
      <c r="K489" s="63"/>
      <c r="L489" s="2"/>
      <c r="M489" s="63"/>
      <c r="N489" s="2"/>
      <c r="O489" s="63"/>
      <c r="P489" s="2"/>
      <c r="Q489" s="2"/>
      <c r="R489" s="2"/>
      <c r="S489" s="2"/>
      <c r="T489" s="2"/>
      <c r="U489" s="2"/>
      <c r="V489" s="2"/>
      <c r="W489" s="2"/>
      <c r="X489" s="2"/>
      <c r="Y489" s="2"/>
      <c r="Z489" s="2"/>
    </row>
    <row r="490" spans="1:26" ht="15.75" customHeight="1">
      <c r="A490" s="2"/>
      <c r="B490" s="2"/>
      <c r="C490" s="61"/>
      <c r="D490" s="62"/>
      <c r="E490" s="61"/>
      <c r="F490" s="62"/>
      <c r="G490" s="63"/>
      <c r="H490" s="2"/>
      <c r="I490" s="63"/>
      <c r="J490" s="2"/>
      <c r="K490" s="63"/>
      <c r="L490" s="2"/>
      <c r="M490" s="63"/>
      <c r="N490" s="2"/>
      <c r="O490" s="63"/>
      <c r="P490" s="2"/>
      <c r="Q490" s="2"/>
      <c r="R490" s="2"/>
      <c r="S490" s="2"/>
      <c r="T490" s="2"/>
      <c r="U490" s="2"/>
      <c r="V490" s="2"/>
      <c r="W490" s="2"/>
      <c r="X490" s="2"/>
      <c r="Y490" s="2"/>
      <c r="Z490" s="2"/>
    </row>
    <row r="491" spans="1:26" ht="15.75" customHeight="1">
      <c r="A491" s="2"/>
      <c r="B491" s="2"/>
      <c r="C491" s="61"/>
      <c r="D491" s="62"/>
      <c r="E491" s="61"/>
      <c r="F491" s="62"/>
      <c r="G491" s="63"/>
      <c r="H491" s="2"/>
      <c r="I491" s="63"/>
      <c r="J491" s="2"/>
      <c r="K491" s="63"/>
      <c r="L491" s="2"/>
      <c r="M491" s="63"/>
      <c r="N491" s="2"/>
      <c r="O491" s="63"/>
      <c r="P491" s="2"/>
      <c r="Q491" s="2"/>
      <c r="R491" s="2"/>
      <c r="S491" s="2"/>
      <c r="T491" s="2"/>
      <c r="U491" s="2"/>
      <c r="V491" s="2"/>
      <c r="W491" s="2"/>
      <c r="X491" s="2"/>
      <c r="Y491" s="2"/>
      <c r="Z491" s="2"/>
    </row>
    <row r="492" spans="1:26" ht="15.75" customHeight="1">
      <c r="A492" s="2"/>
      <c r="B492" s="2"/>
      <c r="C492" s="61"/>
      <c r="D492" s="62"/>
      <c r="E492" s="61"/>
      <c r="F492" s="62"/>
      <c r="G492" s="63"/>
      <c r="H492" s="2"/>
      <c r="I492" s="63"/>
      <c r="J492" s="2"/>
      <c r="K492" s="63"/>
      <c r="L492" s="2"/>
      <c r="M492" s="63"/>
      <c r="N492" s="2"/>
      <c r="O492" s="63"/>
      <c r="P492" s="2"/>
      <c r="Q492" s="2"/>
      <c r="R492" s="2"/>
      <c r="S492" s="2"/>
      <c r="T492" s="2"/>
      <c r="U492" s="2"/>
      <c r="V492" s="2"/>
      <c r="W492" s="2"/>
      <c r="X492" s="2"/>
      <c r="Y492" s="2"/>
      <c r="Z492" s="2"/>
    </row>
    <row r="493" spans="1:26" ht="15.75" customHeight="1">
      <c r="A493" s="2"/>
      <c r="B493" s="2"/>
      <c r="C493" s="61"/>
      <c r="D493" s="62"/>
      <c r="E493" s="61"/>
      <c r="F493" s="62"/>
      <c r="G493" s="63"/>
      <c r="H493" s="2"/>
      <c r="I493" s="63"/>
      <c r="J493" s="2"/>
      <c r="K493" s="63"/>
      <c r="L493" s="2"/>
      <c r="M493" s="63"/>
      <c r="N493" s="2"/>
      <c r="O493" s="63"/>
      <c r="P493" s="2"/>
      <c r="Q493" s="2"/>
      <c r="R493" s="2"/>
      <c r="S493" s="2"/>
      <c r="T493" s="2"/>
      <c r="U493" s="2"/>
      <c r="V493" s="2"/>
      <c r="W493" s="2"/>
      <c r="X493" s="2"/>
      <c r="Y493" s="2"/>
      <c r="Z493" s="2"/>
    </row>
    <row r="494" spans="1:26" ht="15.75" customHeight="1">
      <c r="A494" s="2"/>
      <c r="B494" s="2"/>
      <c r="C494" s="61"/>
      <c r="D494" s="62"/>
      <c r="E494" s="61"/>
      <c r="F494" s="62"/>
      <c r="G494" s="63"/>
      <c r="H494" s="2"/>
      <c r="I494" s="63"/>
      <c r="J494" s="2"/>
      <c r="K494" s="63"/>
      <c r="L494" s="2"/>
      <c r="M494" s="63"/>
      <c r="N494" s="2"/>
      <c r="O494" s="63"/>
      <c r="P494" s="2"/>
      <c r="Q494" s="2"/>
      <c r="R494" s="2"/>
      <c r="S494" s="2"/>
      <c r="T494" s="2"/>
      <c r="U494" s="2"/>
      <c r="V494" s="2"/>
      <c r="W494" s="2"/>
      <c r="X494" s="2"/>
      <c r="Y494" s="2"/>
      <c r="Z494" s="2"/>
    </row>
    <row r="495" spans="1:26" ht="15.75" customHeight="1">
      <c r="A495" s="2"/>
      <c r="B495" s="2"/>
      <c r="C495" s="61"/>
      <c r="D495" s="62"/>
      <c r="E495" s="61"/>
      <c r="F495" s="62"/>
      <c r="G495" s="63"/>
      <c r="H495" s="2"/>
      <c r="I495" s="63"/>
      <c r="J495" s="2"/>
      <c r="K495" s="63"/>
      <c r="L495" s="2"/>
      <c r="M495" s="63"/>
      <c r="N495" s="2"/>
      <c r="O495" s="63"/>
      <c r="P495" s="2"/>
      <c r="Q495" s="2"/>
      <c r="R495" s="2"/>
      <c r="S495" s="2"/>
      <c r="T495" s="2"/>
      <c r="U495" s="2"/>
      <c r="V495" s="2"/>
      <c r="W495" s="2"/>
      <c r="X495" s="2"/>
      <c r="Y495" s="2"/>
      <c r="Z495" s="2"/>
    </row>
    <row r="496" spans="1:26" ht="15.75" customHeight="1">
      <c r="A496" s="2"/>
      <c r="B496" s="2"/>
      <c r="C496" s="61"/>
      <c r="D496" s="62"/>
      <c r="E496" s="61"/>
      <c r="F496" s="62"/>
      <c r="G496" s="63"/>
      <c r="H496" s="2"/>
      <c r="I496" s="63"/>
      <c r="J496" s="2"/>
      <c r="K496" s="63"/>
      <c r="L496" s="2"/>
      <c r="M496" s="63"/>
      <c r="N496" s="2"/>
      <c r="O496" s="63"/>
      <c r="P496" s="2"/>
      <c r="Q496" s="2"/>
      <c r="R496" s="2"/>
      <c r="S496" s="2"/>
      <c r="T496" s="2"/>
      <c r="U496" s="2"/>
      <c r="V496" s="2"/>
      <c r="W496" s="2"/>
      <c r="X496" s="2"/>
      <c r="Y496" s="2"/>
      <c r="Z496" s="2"/>
    </row>
    <row r="497" spans="1:26" ht="15.75" customHeight="1">
      <c r="A497" s="2"/>
      <c r="B497" s="2"/>
      <c r="C497" s="61"/>
      <c r="D497" s="62"/>
      <c r="E497" s="61"/>
      <c r="F497" s="62"/>
      <c r="G497" s="63"/>
      <c r="H497" s="2"/>
      <c r="I497" s="63"/>
      <c r="J497" s="2"/>
      <c r="K497" s="63"/>
      <c r="L497" s="2"/>
      <c r="M497" s="63"/>
      <c r="N497" s="2"/>
      <c r="O497" s="63"/>
      <c r="P497" s="2"/>
      <c r="Q497" s="2"/>
      <c r="R497" s="2"/>
      <c r="S497" s="2"/>
      <c r="T497" s="2"/>
      <c r="U497" s="2"/>
      <c r="V497" s="2"/>
      <c r="W497" s="2"/>
      <c r="X497" s="2"/>
      <c r="Y497" s="2"/>
      <c r="Z497" s="2"/>
    </row>
    <row r="498" spans="1:26" ht="15.75" customHeight="1">
      <c r="A498" s="2"/>
      <c r="B498" s="2"/>
      <c r="C498" s="61"/>
      <c r="D498" s="62"/>
      <c r="E498" s="61"/>
      <c r="F498" s="62"/>
      <c r="G498" s="63"/>
      <c r="H498" s="2"/>
      <c r="I498" s="63"/>
      <c r="J498" s="2"/>
      <c r="K498" s="63"/>
      <c r="L498" s="2"/>
      <c r="M498" s="63"/>
      <c r="N498" s="2"/>
      <c r="O498" s="63"/>
      <c r="P498" s="2"/>
      <c r="Q498" s="2"/>
      <c r="R498" s="2"/>
      <c r="S498" s="2"/>
      <c r="T498" s="2"/>
      <c r="U498" s="2"/>
      <c r="V498" s="2"/>
      <c r="W498" s="2"/>
      <c r="X498" s="2"/>
      <c r="Y498" s="2"/>
      <c r="Z498" s="2"/>
    </row>
    <row r="499" spans="1:26" ht="15.75" customHeight="1">
      <c r="A499" s="2"/>
      <c r="B499" s="2"/>
      <c r="C499" s="61"/>
      <c r="D499" s="62"/>
      <c r="E499" s="61"/>
      <c r="F499" s="62"/>
      <c r="G499" s="63"/>
      <c r="H499" s="2"/>
      <c r="I499" s="63"/>
      <c r="J499" s="2"/>
      <c r="K499" s="63"/>
      <c r="L499" s="2"/>
      <c r="M499" s="63"/>
      <c r="N499" s="2"/>
      <c r="O499" s="63"/>
      <c r="P499" s="2"/>
      <c r="Q499" s="2"/>
      <c r="R499" s="2"/>
      <c r="S499" s="2"/>
      <c r="T499" s="2"/>
      <c r="U499" s="2"/>
      <c r="V499" s="2"/>
      <c r="W499" s="2"/>
      <c r="X499" s="2"/>
      <c r="Y499" s="2"/>
      <c r="Z499" s="2"/>
    </row>
    <row r="500" spans="1:26" ht="15.75" customHeight="1">
      <c r="A500" s="2"/>
      <c r="B500" s="2"/>
      <c r="C500" s="61"/>
      <c r="D500" s="62"/>
      <c r="E500" s="61"/>
      <c r="F500" s="62"/>
      <c r="G500" s="63"/>
      <c r="H500" s="2"/>
      <c r="I500" s="63"/>
      <c r="J500" s="2"/>
      <c r="K500" s="63"/>
      <c r="L500" s="2"/>
      <c r="M500" s="63"/>
      <c r="N500" s="2"/>
      <c r="O500" s="63"/>
      <c r="P500" s="2"/>
      <c r="Q500" s="2"/>
      <c r="R500" s="2"/>
      <c r="S500" s="2"/>
      <c r="T500" s="2"/>
      <c r="U500" s="2"/>
      <c r="V500" s="2"/>
      <c r="W500" s="2"/>
      <c r="X500" s="2"/>
      <c r="Y500" s="2"/>
      <c r="Z500" s="2"/>
    </row>
    <row r="501" spans="1:26" ht="15.75" customHeight="1">
      <c r="A501" s="2"/>
      <c r="B501" s="2"/>
      <c r="C501" s="61"/>
      <c r="D501" s="62"/>
      <c r="E501" s="61"/>
      <c r="F501" s="62"/>
      <c r="G501" s="63"/>
      <c r="H501" s="2"/>
      <c r="I501" s="63"/>
      <c r="J501" s="2"/>
      <c r="K501" s="63"/>
      <c r="L501" s="2"/>
      <c r="M501" s="63"/>
      <c r="N501" s="2"/>
      <c r="O501" s="63"/>
      <c r="P501" s="2"/>
      <c r="Q501" s="2"/>
      <c r="R501" s="2"/>
      <c r="S501" s="2"/>
      <c r="T501" s="2"/>
      <c r="U501" s="2"/>
      <c r="V501" s="2"/>
      <c r="W501" s="2"/>
      <c r="X501" s="2"/>
      <c r="Y501" s="2"/>
      <c r="Z501" s="2"/>
    </row>
    <row r="502" spans="1:26" ht="15.75" customHeight="1">
      <c r="A502" s="2"/>
      <c r="B502" s="2"/>
      <c r="C502" s="61"/>
      <c r="D502" s="62"/>
      <c r="E502" s="61"/>
      <c r="F502" s="62"/>
      <c r="G502" s="63"/>
      <c r="H502" s="2"/>
      <c r="I502" s="63"/>
      <c r="J502" s="2"/>
      <c r="K502" s="63"/>
      <c r="L502" s="2"/>
      <c r="M502" s="63"/>
      <c r="N502" s="2"/>
      <c r="O502" s="63"/>
      <c r="P502" s="2"/>
      <c r="Q502" s="2"/>
      <c r="R502" s="2"/>
      <c r="S502" s="2"/>
      <c r="T502" s="2"/>
      <c r="U502" s="2"/>
      <c r="V502" s="2"/>
      <c r="W502" s="2"/>
      <c r="X502" s="2"/>
      <c r="Y502" s="2"/>
      <c r="Z502" s="2"/>
    </row>
    <row r="503" spans="1:26" ht="15.75" customHeight="1">
      <c r="A503" s="2"/>
      <c r="B503" s="2"/>
      <c r="C503" s="61"/>
      <c r="D503" s="62"/>
      <c r="E503" s="61"/>
      <c r="F503" s="62"/>
      <c r="G503" s="63"/>
      <c r="H503" s="2"/>
      <c r="I503" s="63"/>
      <c r="J503" s="2"/>
      <c r="K503" s="63"/>
      <c r="L503" s="2"/>
      <c r="M503" s="63"/>
      <c r="N503" s="2"/>
      <c r="O503" s="63"/>
      <c r="P503" s="2"/>
      <c r="Q503" s="2"/>
      <c r="R503" s="2"/>
      <c r="S503" s="2"/>
      <c r="T503" s="2"/>
      <c r="U503" s="2"/>
      <c r="V503" s="2"/>
      <c r="W503" s="2"/>
      <c r="X503" s="2"/>
      <c r="Y503" s="2"/>
      <c r="Z503" s="2"/>
    </row>
    <row r="504" spans="1:26" ht="15.75" customHeight="1">
      <c r="A504" s="2"/>
      <c r="B504" s="2"/>
      <c r="C504" s="61"/>
      <c r="D504" s="62"/>
      <c r="E504" s="61"/>
      <c r="F504" s="62"/>
      <c r="G504" s="63"/>
      <c r="H504" s="2"/>
      <c r="I504" s="63"/>
      <c r="J504" s="2"/>
      <c r="K504" s="63"/>
      <c r="L504" s="2"/>
      <c r="M504" s="63"/>
      <c r="N504" s="2"/>
      <c r="O504" s="63"/>
      <c r="P504" s="2"/>
      <c r="Q504" s="2"/>
      <c r="R504" s="2"/>
      <c r="S504" s="2"/>
      <c r="T504" s="2"/>
      <c r="U504" s="2"/>
      <c r="V504" s="2"/>
      <c r="W504" s="2"/>
      <c r="X504" s="2"/>
      <c r="Y504" s="2"/>
      <c r="Z504" s="2"/>
    </row>
    <row r="505" spans="1:26" ht="15.75" customHeight="1">
      <c r="A505" s="2"/>
      <c r="B505" s="2"/>
      <c r="C505" s="61"/>
      <c r="D505" s="62"/>
      <c r="E505" s="61"/>
      <c r="F505" s="62"/>
      <c r="G505" s="63"/>
      <c r="H505" s="2"/>
      <c r="I505" s="63"/>
      <c r="J505" s="2"/>
      <c r="K505" s="63"/>
      <c r="L505" s="2"/>
      <c r="M505" s="63"/>
      <c r="N505" s="2"/>
      <c r="O505" s="63"/>
      <c r="P505" s="2"/>
      <c r="Q505" s="2"/>
      <c r="R505" s="2"/>
      <c r="S505" s="2"/>
      <c r="T505" s="2"/>
      <c r="U505" s="2"/>
      <c r="V505" s="2"/>
      <c r="W505" s="2"/>
      <c r="X505" s="2"/>
      <c r="Y505" s="2"/>
      <c r="Z505" s="2"/>
    </row>
    <row r="506" spans="1:26" ht="15.75" customHeight="1">
      <c r="A506" s="2"/>
      <c r="B506" s="2"/>
      <c r="C506" s="61"/>
      <c r="D506" s="62"/>
      <c r="E506" s="61"/>
      <c r="F506" s="62"/>
      <c r="G506" s="63"/>
      <c r="H506" s="2"/>
      <c r="I506" s="63"/>
      <c r="J506" s="2"/>
      <c r="K506" s="63"/>
      <c r="L506" s="2"/>
      <c r="M506" s="63"/>
      <c r="N506" s="2"/>
      <c r="O506" s="63"/>
      <c r="P506" s="2"/>
      <c r="Q506" s="2"/>
      <c r="R506" s="2"/>
      <c r="S506" s="2"/>
      <c r="T506" s="2"/>
      <c r="U506" s="2"/>
      <c r="V506" s="2"/>
      <c r="W506" s="2"/>
      <c r="X506" s="2"/>
      <c r="Y506" s="2"/>
      <c r="Z506" s="2"/>
    </row>
    <row r="507" spans="1:26" ht="15.75" customHeight="1">
      <c r="A507" s="2"/>
      <c r="B507" s="2"/>
      <c r="C507" s="61"/>
      <c r="D507" s="62"/>
      <c r="E507" s="61"/>
      <c r="F507" s="62"/>
      <c r="G507" s="63"/>
      <c r="H507" s="2"/>
      <c r="I507" s="63"/>
      <c r="J507" s="2"/>
      <c r="K507" s="63"/>
      <c r="L507" s="2"/>
      <c r="M507" s="63"/>
      <c r="N507" s="2"/>
      <c r="O507" s="63"/>
      <c r="P507" s="2"/>
      <c r="Q507" s="2"/>
      <c r="R507" s="2"/>
      <c r="S507" s="2"/>
      <c r="T507" s="2"/>
      <c r="U507" s="2"/>
      <c r="V507" s="2"/>
      <c r="W507" s="2"/>
      <c r="X507" s="2"/>
      <c r="Y507" s="2"/>
      <c r="Z507" s="2"/>
    </row>
    <row r="508" spans="1:26" ht="15.75" customHeight="1">
      <c r="A508" s="2"/>
      <c r="B508" s="2"/>
      <c r="C508" s="61"/>
      <c r="D508" s="62"/>
      <c r="E508" s="61"/>
      <c r="F508" s="62"/>
      <c r="G508" s="63"/>
      <c r="H508" s="2"/>
      <c r="I508" s="63"/>
      <c r="J508" s="2"/>
      <c r="K508" s="63"/>
      <c r="L508" s="2"/>
      <c r="M508" s="63"/>
      <c r="N508" s="2"/>
      <c r="O508" s="63"/>
      <c r="P508" s="2"/>
      <c r="Q508" s="2"/>
      <c r="R508" s="2"/>
      <c r="S508" s="2"/>
      <c r="T508" s="2"/>
      <c r="U508" s="2"/>
      <c r="V508" s="2"/>
      <c r="W508" s="2"/>
      <c r="X508" s="2"/>
      <c r="Y508" s="2"/>
      <c r="Z508" s="2"/>
    </row>
    <row r="509" spans="1:26" ht="15.75" customHeight="1">
      <c r="A509" s="2"/>
      <c r="B509" s="2"/>
      <c r="C509" s="61"/>
      <c r="D509" s="62"/>
      <c r="E509" s="61"/>
      <c r="F509" s="62"/>
      <c r="G509" s="63"/>
      <c r="H509" s="2"/>
      <c r="I509" s="63"/>
      <c r="J509" s="2"/>
      <c r="K509" s="63"/>
      <c r="L509" s="2"/>
      <c r="M509" s="63"/>
      <c r="N509" s="2"/>
      <c r="O509" s="63"/>
      <c r="P509" s="2"/>
      <c r="Q509" s="2"/>
      <c r="R509" s="2"/>
      <c r="S509" s="2"/>
      <c r="T509" s="2"/>
      <c r="U509" s="2"/>
      <c r="V509" s="2"/>
      <c r="W509" s="2"/>
      <c r="X509" s="2"/>
      <c r="Y509" s="2"/>
      <c r="Z509" s="2"/>
    </row>
    <row r="510" spans="1:26" ht="15.75" customHeight="1">
      <c r="A510" s="2"/>
      <c r="B510" s="2"/>
      <c r="C510" s="61"/>
      <c r="D510" s="62"/>
      <c r="E510" s="61"/>
      <c r="F510" s="62"/>
      <c r="G510" s="63"/>
      <c r="H510" s="2"/>
      <c r="I510" s="63"/>
      <c r="J510" s="2"/>
      <c r="K510" s="63"/>
      <c r="L510" s="2"/>
      <c r="M510" s="63"/>
      <c r="N510" s="2"/>
      <c r="O510" s="63"/>
      <c r="P510" s="2"/>
      <c r="Q510" s="2"/>
      <c r="R510" s="2"/>
      <c r="S510" s="2"/>
      <c r="T510" s="2"/>
      <c r="U510" s="2"/>
      <c r="V510" s="2"/>
      <c r="W510" s="2"/>
      <c r="X510" s="2"/>
      <c r="Y510" s="2"/>
      <c r="Z510" s="2"/>
    </row>
    <row r="511" spans="1:26" ht="15.75" customHeight="1">
      <c r="A511" s="2"/>
      <c r="B511" s="2"/>
      <c r="C511" s="61"/>
      <c r="D511" s="62"/>
      <c r="E511" s="61"/>
      <c r="F511" s="62"/>
      <c r="G511" s="63"/>
      <c r="H511" s="2"/>
      <c r="I511" s="63"/>
      <c r="J511" s="2"/>
      <c r="K511" s="63"/>
      <c r="L511" s="2"/>
      <c r="M511" s="63"/>
      <c r="N511" s="2"/>
      <c r="O511" s="63"/>
      <c r="P511" s="2"/>
      <c r="Q511" s="2"/>
      <c r="R511" s="2"/>
      <c r="S511" s="2"/>
      <c r="T511" s="2"/>
      <c r="U511" s="2"/>
      <c r="V511" s="2"/>
      <c r="W511" s="2"/>
      <c r="X511" s="2"/>
      <c r="Y511" s="2"/>
      <c r="Z511" s="2"/>
    </row>
    <row r="512" spans="1:26" ht="15.75" customHeight="1">
      <c r="A512" s="2"/>
      <c r="B512" s="2"/>
      <c r="C512" s="61"/>
      <c r="D512" s="62"/>
      <c r="E512" s="61"/>
      <c r="F512" s="62"/>
      <c r="G512" s="63"/>
      <c r="H512" s="2"/>
      <c r="I512" s="63"/>
      <c r="J512" s="2"/>
      <c r="K512" s="63"/>
      <c r="L512" s="2"/>
      <c r="M512" s="63"/>
      <c r="N512" s="2"/>
      <c r="O512" s="63"/>
      <c r="P512" s="2"/>
      <c r="Q512" s="2"/>
      <c r="R512" s="2"/>
      <c r="S512" s="2"/>
      <c r="T512" s="2"/>
      <c r="U512" s="2"/>
      <c r="V512" s="2"/>
      <c r="W512" s="2"/>
      <c r="X512" s="2"/>
      <c r="Y512" s="2"/>
      <c r="Z512" s="2"/>
    </row>
    <row r="513" spans="1:26" ht="15.75" customHeight="1">
      <c r="A513" s="2"/>
      <c r="B513" s="2"/>
      <c r="C513" s="61"/>
      <c r="D513" s="62"/>
      <c r="E513" s="61"/>
      <c r="F513" s="62"/>
      <c r="G513" s="63"/>
      <c r="H513" s="2"/>
      <c r="I513" s="63"/>
      <c r="J513" s="2"/>
      <c r="K513" s="63"/>
      <c r="L513" s="2"/>
      <c r="M513" s="63"/>
      <c r="N513" s="2"/>
      <c r="O513" s="63"/>
      <c r="P513" s="2"/>
      <c r="Q513" s="2"/>
      <c r="R513" s="2"/>
      <c r="S513" s="2"/>
      <c r="T513" s="2"/>
      <c r="U513" s="2"/>
      <c r="V513" s="2"/>
      <c r="W513" s="2"/>
      <c r="X513" s="2"/>
      <c r="Y513" s="2"/>
      <c r="Z513" s="2"/>
    </row>
    <row r="514" spans="1:26" ht="15.75" customHeight="1">
      <c r="A514" s="2"/>
      <c r="B514" s="2"/>
      <c r="C514" s="61"/>
      <c r="D514" s="62"/>
      <c r="E514" s="61"/>
      <c r="F514" s="62"/>
      <c r="G514" s="63"/>
      <c r="H514" s="2"/>
      <c r="I514" s="63"/>
      <c r="J514" s="2"/>
      <c r="K514" s="63"/>
      <c r="L514" s="2"/>
      <c r="M514" s="63"/>
      <c r="N514" s="2"/>
      <c r="O514" s="63"/>
      <c r="P514" s="2"/>
      <c r="Q514" s="2"/>
      <c r="R514" s="2"/>
      <c r="S514" s="2"/>
      <c r="T514" s="2"/>
      <c r="U514" s="2"/>
      <c r="V514" s="2"/>
      <c r="W514" s="2"/>
      <c r="X514" s="2"/>
      <c r="Y514" s="2"/>
      <c r="Z514" s="2"/>
    </row>
    <row r="515" spans="1:26" ht="15.75" customHeight="1">
      <c r="A515" s="2"/>
      <c r="B515" s="2"/>
      <c r="C515" s="61"/>
      <c r="D515" s="62"/>
      <c r="E515" s="61"/>
      <c r="F515" s="62"/>
      <c r="G515" s="63"/>
      <c r="H515" s="2"/>
      <c r="I515" s="63"/>
      <c r="J515" s="2"/>
      <c r="K515" s="63"/>
      <c r="L515" s="2"/>
      <c r="M515" s="63"/>
      <c r="N515" s="2"/>
      <c r="O515" s="63"/>
      <c r="P515" s="2"/>
      <c r="Q515" s="2"/>
      <c r="R515" s="2"/>
      <c r="S515" s="2"/>
      <c r="T515" s="2"/>
      <c r="U515" s="2"/>
      <c r="V515" s="2"/>
      <c r="W515" s="2"/>
      <c r="X515" s="2"/>
      <c r="Y515" s="2"/>
      <c r="Z515" s="2"/>
    </row>
    <row r="516" spans="1:26" ht="15.75" customHeight="1">
      <c r="A516" s="2"/>
      <c r="B516" s="2"/>
      <c r="C516" s="61"/>
      <c r="D516" s="62"/>
      <c r="E516" s="61"/>
      <c r="F516" s="62"/>
      <c r="G516" s="63"/>
      <c r="H516" s="2"/>
      <c r="I516" s="63"/>
      <c r="J516" s="2"/>
      <c r="K516" s="63"/>
      <c r="L516" s="2"/>
      <c r="M516" s="63"/>
      <c r="N516" s="2"/>
      <c r="O516" s="63"/>
      <c r="P516" s="2"/>
      <c r="Q516" s="2"/>
      <c r="R516" s="2"/>
      <c r="S516" s="2"/>
      <c r="T516" s="2"/>
      <c r="U516" s="2"/>
      <c r="V516" s="2"/>
      <c r="W516" s="2"/>
      <c r="X516" s="2"/>
      <c r="Y516" s="2"/>
      <c r="Z516" s="2"/>
    </row>
    <row r="517" spans="1:26" ht="15.75" customHeight="1">
      <c r="A517" s="2"/>
      <c r="B517" s="2"/>
      <c r="C517" s="61"/>
      <c r="D517" s="62"/>
      <c r="E517" s="61"/>
      <c r="F517" s="62"/>
      <c r="G517" s="63"/>
      <c r="H517" s="2"/>
      <c r="I517" s="63"/>
      <c r="J517" s="2"/>
      <c r="K517" s="63"/>
      <c r="L517" s="2"/>
      <c r="M517" s="63"/>
      <c r="N517" s="2"/>
      <c r="O517" s="63"/>
      <c r="P517" s="2"/>
      <c r="Q517" s="2"/>
      <c r="R517" s="2"/>
      <c r="S517" s="2"/>
      <c r="T517" s="2"/>
      <c r="U517" s="2"/>
      <c r="V517" s="2"/>
      <c r="W517" s="2"/>
      <c r="X517" s="2"/>
      <c r="Y517" s="2"/>
      <c r="Z517" s="2"/>
    </row>
    <row r="518" spans="1:26" ht="15.75" customHeight="1">
      <c r="A518" s="2"/>
      <c r="B518" s="2"/>
      <c r="C518" s="61"/>
      <c r="D518" s="62"/>
      <c r="E518" s="61"/>
      <c r="F518" s="62"/>
      <c r="G518" s="63"/>
      <c r="H518" s="2"/>
      <c r="I518" s="63"/>
      <c r="J518" s="2"/>
      <c r="K518" s="63"/>
      <c r="L518" s="2"/>
      <c r="M518" s="63"/>
      <c r="N518" s="2"/>
      <c r="O518" s="63"/>
      <c r="P518" s="2"/>
      <c r="Q518" s="2"/>
      <c r="R518" s="2"/>
      <c r="S518" s="2"/>
      <c r="T518" s="2"/>
      <c r="U518" s="2"/>
      <c r="V518" s="2"/>
      <c r="W518" s="2"/>
      <c r="X518" s="2"/>
      <c r="Y518" s="2"/>
      <c r="Z518" s="2"/>
    </row>
    <row r="519" spans="1:26" ht="15.75" customHeight="1">
      <c r="A519" s="2"/>
      <c r="B519" s="2"/>
      <c r="C519" s="61"/>
      <c r="D519" s="62"/>
      <c r="E519" s="61"/>
      <c r="F519" s="62"/>
      <c r="G519" s="63"/>
      <c r="H519" s="2"/>
      <c r="I519" s="63"/>
      <c r="J519" s="2"/>
      <c r="K519" s="63"/>
      <c r="L519" s="2"/>
      <c r="M519" s="63"/>
      <c r="N519" s="2"/>
      <c r="O519" s="63"/>
      <c r="P519" s="2"/>
      <c r="Q519" s="2"/>
      <c r="R519" s="2"/>
      <c r="S519" s="2"/>
      <c r="T519" s="2"/>
      <c r="U519" s="2"/>
      <c r="V519" s="2"/>
      <c r="W519" s="2"/>
      <c r="X519" s="2"/>
      <c r="Y519" s="2"/>
      <c r="Z519" s="2"/>
    </row>
    <row r="520" spans="1:26" ht="15.75" customHeight="1">
      <c r="A520" s="2"/>
      <c r="B520" s="2"/>
      <c r="C520" s="61"/>
      <c r="D520" s="62"/>
      <c r="E520" s="61"/>
      <c r="F520" s="62"/>
      <c r="G520" s="63"/>
      <c r="H520" s="2"/>
      <c r="I520" s="63"/>
      <c r="J520" s="2"/>
      <c r="K520" s="63"/>
      <c r="L520" s="2"/>
      <c r="M520" s="63"/>
      <c r="N520" s="2"/>
      <c r="O520" s="63"/>
      <c r="P520" s="2"/>
      <c r="Q520" s="2"/>
      <c r="R520" s="2"/>
      <c r="S520" s="2"/>
      <c r="T520" s="2"/>
      <c r="U520" s="2"/>
      <c r="V520" s="2"/>
      <c r="W520" s="2"/>
      <c r="X520" s="2"/>
      <c r="Y520" s="2"/>
      <c r="Z520" s="2"/>
    </row>
    <row r="521" spans="1:26" ht="15.75" customHeight="1">
      <c r="A521" s="2"/>
      <c r="B521" s="2"/>
      <c r="C521" s="61"/>
      <c r="D521" s="62"/>
      <c r="E521" s="61"/>
      <c r="F521" s="62"/>
      <c r="G521" s="63"/>
      <c r="H521" s="2"/>
      <c r="I521" s="63"/>
      <c r="J521" s="2"/>
      <c r="K521" s="63"/>
      <c r="L521" s="2"/>
      <c r="M521" s="63"/>
      <c r="N521" s="2"/>
      <c r="O521" s="63"/>
      <c r="P521" s="2"/>
      <c r="Q521" s="2"/>
      <c r="R521" s="2"/>
      <c r="S521" s="2"/>
      <c r="T521" s="2"/>
      <c r="U521" s="2"/>
      <c r="V521" s="2"/>
      <c r="W521" s="2"/>
      <c r="X521" s="2"/>
      <c r="Y521" s="2"/>
      <c r="Z521" s="2"/>
    </row>
    <row r="522" spans="1:26" ht="15.75" customHeight="1">
      <c r="A522" s="2"/>
      <c r="B522" s="2"/>
      <c r="C522" s="61"/>
      <c r="D522" s="62"/>
      <c r="E522" s="61"/>
      <c r="F522" s="62"/>
      <c r="G522" s="63"/>
      <c r="H522" s="2"/>
      <c r="I522" s="63"/>
      <c r="J522" s="2"/>
      <c r="K522" s="63"/>
      <c r="L522" s="2"/>
      <c r="M522" s="63"/>
      <c r="N522" s="2"/>
      <c r="O522" s="63"/>
      <c r="P522" s="2"/>
      <c r="Q522" s="2"/>
      <c r="R522" s="2"/>
      <c r="S522" s="2"/>
      <c r="T522" s="2"/>
      <c r="U522" s="2"/>
      <c r="V522" s="2"/>
      <c r="W522" s="2"/>
      <c r="X522" s="2"/>
      <c r="Y522" s="2"/>
      <c r="Z522" s="2"/>
    </row>
    <row r="523" spans="1:26" ht="15.75" customHeight="1">
      <c r="A523" s="2"/>
      <c r="B523" s="2"/>
      <c r="C523" s="61"/>
      <c r="D523" s="62"/>
      <c r="E523" s="61"/>
      <c r="F523" s="62"/>
      <c r="G523" s="63"/>
      <c r="H523" s="2"/>
      <c r="I523" s="63"/>
      <c r="J523" s="2"/>
      <c r="K523" s="63"/>
      <c r="L523" s="2"/>
      <c r="M523" s="63"/>
      <c r="N523" s="2"/>
      <c r="O523" s="63"/>
      <c r="P523" s="2"/>
      <c r="Q523" s="2"/>
      <c r="R523" s="2"/>
      <c r="S523" s="2"/>
      <c r="T523" s="2"/>
      <c r="U523" s="2"/>
      <c r="V523" s="2"/>
      <c r="W523" s="2"/>
      <c r="X523" s="2"/>
      <c r="Y523" s="2"/>
      <c r="Z523" s="2"/>
    </row>
    <row r="524" spans="1:26" ht="15.75" customHeight="1">
      <c r="A524" s="2"/>
      <c r="B524" s="2"/>
      <c r="C524" s="61"/>
      <c r="D524" s="62"/>
      <c r="E524" s="61"/>
      <c r="F524" s="62"/>
      <c r="G524" s="63"/>
      <c r="H524" s="2"/>
      <c r="I524" s="63"/>
      <c r="J524" s="2"/>
      <c r="K524" s="63"/>
      <c r="L524" s="2"/>
      <c r="M524" s="63"/>
      <c r="N524" s="2"/>
      <c r="O524" s="63"/>
      <c r="P524" s="2"/>
      <c r="Q524" s="2"/>
      <c r="R524" s="2"/>
      <c r="S524" s="2"/>
      <c r="T524" s="2"/>
      <c r="U524" s="2"/>
      <c r="V524" s="2"/>
      <c r="W524" s="2"/>
      <c r="X524" s="2"/>
      <c r="Y524" s="2"/>
      <c r="Z524" s="2"/>
    </row>
    <row r="525" spans="1:26" ht="15.75" customHeight="1">
      <c r="A525" s="2"/>
      <c r="B525" s="2"/>
      <c r="C525" s="61"/>
      <c r="D525" s="62"/>
      <c r="E525" s="61"/>
      <c r="F525" s="62"/>
      <c r="G525" s="63"/>
      <c r="H525" s="2"/>
      <c r="I525" s="63"/>
      <c r="J525" s="2"/>
      <c r="K525" s="63"/>
      <c r="L525" s="2"/>
      <c r="M525" s="63"/>
      <c r="N525" s="2"/>
      <c r="O525" s="63"/>
      <c r="P525" s="2"/>
      <c r="Q525" s="2"/>
      <c r="R525" s="2"/>
      <c r="S525" s="2"/>
      <c r="T525" s="2"/>
      <c r="U525" s="2"/>
      <c r="V525" s="2"/>
      <c r="W525" s="2"/>
      <c r="X525" s="2"/>
      <c r="Y525" s="2"/>
      <c r="Z525" s="2"/>
    </row>
    <row r="526" spans="1:26" ht="15.75" customHeight="1">
      <c r="A526" s="2"/>
      <c r="B526" s="2"/>
      <c r="C526" s="61"/>
      <c r="D526" s="62"/>
      <c r="E526" s="61"/>
      <c r="F526" s="62"/>
      <c r="G526" s="63"/>
      <c r="H526" s="2"/>
      <c r="I526" s="63"/>
      <c r="J526" s="2"/>
      <c r="K526" s="63"/>
      <c r="L526" s="2"/>
      <c r="M526" s="63"/>
      <c r="N526" s="2"/>
      <c r="O526" s="63"/>
      <c r="P526" s="2"/>
      <c r="Q526" s="2"/>
      <c r="R526" s="2"/>
      <c r="S526" s="2"/>
      <c r="T526" s="2"/>
      <c r="U526" s="2"/>
      <c r="V526" s="2"/>
      <c r="W526" s="2"/>
      <c r="X526" s="2"/>
      <c r="Y526" s="2"/>
      <c r="Z526" s="2"/>
    </row>
    <row r="527" spans="1:26" ht="15.75" customHeight="1">
      <c r="A527" s="2"/>
      <c r="B527" s="2"/>
      <c r="C527" s="61"/>
      <c r="D527" s="62"/>
      <c r="E527" s="61"/>
      <c r="F527" s="62"/>
      <c r="G527" s="63"/>
      <c r="H527" s="2"/>
      <c r="I527" s="63"/>
      <c r="J527" s="2"/>
      <c r="K527" s="63"/>
      <c r="L527" s="2"/>
      <c r="M527" s="63"/>
      <c r="N527" s="2"/>
      <c r="O527" s="63"/>
      <c r="P527" s="2"/>
      <c r="Q527" s="2"/>
      <c r="R527" s="2"/>
      <c r="S527" s="2"/>
      <c r="T527" s="2"/>
      <c r="U527" s="2"/>
      <c r="V527" s="2"/>
      <c r="W527" s="2"/>
      <c r="X527" s="2"/>
      <c r="Y527" s="2"/>
      <c r="Z527" s="2"/>
    </row>
    <row r="528" spans="1:26" ht="15.75" customHeight="1">
      <c r="A528" s="2"/>
      <c r="B528" s="2"/>
      <c r="C528" s="61"/>
      <c r="D528" s="62"/>
      <c r="E528" s="61"/>
      <c r="F528" s="62"/>
      <c r="G528" s="63"/>
      <c r="H528" s="2"/>
      <c r="I528" s="63"/>
      <c r="J528" s="2"/>
      <c r="K528" s="63"/>
      <c r="L528" s="2"/>
      <c r="M528" s="63"/>
      <c r="N528" s="2"/>
      <c r="O528" s="63"/>
      <c r="P528" s="2"/>
      <c r="Q528" s="2"/>
      <c r="R528" s="2"/>
      <c r="S528" s="2"/>
      <c r="T528" s="2"/>
      <c r="U528" s="2"/>
      <c r="V528" s="2"/>
      <c r="W528" s="2"/>
      <c r="X528" s="2"/>
      <c r="Y528" s="2"/>
      <c r="Z528" s="2"/>
    </row>
    <row r="529" spans="1:26" ht="15.75" customHeight="1">
      <c r="A529" s="2"/>
      <c r="B529" s="2"/>
      <c r="C529" s="61"/>
      <c r="D529" s="62"/>
      <c r="E529" s="61"/>
      <c r="F529" s="62"/>
      <c r="G529" s="63"/>
      <c r="H529" s="2"/>
      <c r="I529" s="63"/>
      <c r="J529" s="2"/>
      <c r="K529" s="63"/>
      <c r="L529" s="2"/>
      <c r="M529" s="63"/>
      <c r="N529" s="2"/>
      <c r="O529" s="63"/>
      <c r="P529" s="2"/>
      <c r="Q529" s="2"/>
      <c r="R529" s="2"/>
      <c r="S529" s="2"/>
      <c r="T529" s="2"/>
      <c r="U529" s="2"/>
      <c r="V529" s="2"/>
      <c r="W529" s="2"/>
      <c r="X529" s="2"/>
      <c r="Y529" s="2"/>
      <c r="Z529" s="2"/>
    </row>
    <row r="530" spans="1:26" ht="15.75" customHeight="1">
      <c r="A530" s="2"/>
      <c r="B530" s="2"/>
      <c r="C530" s="61"/>
      <c r="D530" s="62"/>
      <c r="E530" s="61"/>
      <c r="F530" s="62"/>
      <c r="G530" s="63"/>
      <c r="H530" s="2"/>
      <c r="I530" s="63"/>
      <c r="J530" s="2"/>
      <c r="K530" s="63"/>
      <c r="L530" s="2"/>
      <c r="M530" s="63"/>
      <c r="N530" s="2"/>
      <c r="O530" s="63"/>
      <c r="P530" s="2"/>
      <c r="Q530" s="2"/>
      <c r="R530" s="2"/>
      <c r="S530" s="2"/>
      <c r="T530" s="2"/>
      <c r="U530" s="2"/>
      <c r="V530" s="2"/>
      <c r="W530" s="2"/>
      <c r="X530" s="2"/>
      <c r="Y530" s="2"/>
      <c r="Z530" s="2"/>
    </row>
    <row r="531" spans="1:26" ht="15.75" customHeight="1">
      <c r="A531" s="2"/>
      <c r="B531" s="2"/>
      <c r="C531" s="61"/>
      <c r="D531" s="62"/>
      <c r="E531" s="61"/>
      <c r="F531" s="62"/>
      <c r="G531" s="63"/>
      <c r="H531" s="2"/>
      <c r="I531" s="63"/>
      <c r="J531" s="2"/>
      <c r="K531" s="63"/>
      <c r="L531" s="2"/>
      <c r="M531" s="63"/>
      <c r="N531" s="2"/>
      <c r="O531" s="63"/>
      <c r="P531" s="2"/>
      <c r="Q531" s="2"/>
      <c r="R531" s="2"/>
      <c r="S531" s="2"/>
      <c r="T531" s="2"/>
      <c r="U531" s="2"/>
      <c r="V531" s="2"/>
      <c r="W531" s="2"/>
      <c r="X531" s="2"/>
      <c r="Y531" s="2"/>
      <c r="Z531" s="2"/>
    </row>
    <row r="532" spans="1:26" ht="15.75" customHeight="1">
      <c r="A532" s="2"/>
      <c r="B532" s="2"/>
      <c r="C532" s="61"/>
      <c r="D532" s="62"/>
      <c r="E532" s="61"/>
      <c r="F532" s="62"/>
      <c r="G532" s="63"/>
      <c r="H532" s="2"/>
      <c r="I532" s="63"/>
      <c r="J532" s="2"/>
      <c r="K532" s="63"/>
      <c r="L532" s="2"/>
      <c r="M532" s="63"/>
      <c r="N532" s="2"/>
      <c r="O532" s="63"/>
      <c r="P532" s="2"/>
      <c r="Q532" s="2"/>
      <c r="R532" s="2"/>
      <c r="S532" s="2"/>
      <c r="T532" s="2"/>
      <c r="U532" s="2"/>
      <c r="V532" s="2"/>
      <c r="W532" s="2"/>
      <c r="X532" s="2"/>
      <c r="Y532" s="2"/>
      <c r="Z532" s="2"/>
    </row>
    <row r="533" spans="1:26" ht="15.75" customHeight="1">
      <c r="A533" s="2"/>
      <c r="B533" s="2"/>
      <c r="C533" s="61"/>
      <c r="D533" s="62"/>
      <c r="E533" s="61"/>
      <c r="F533" s="62"/>
      <c r="G533" s="63"/>
      <c r="H533" s="2"/>
      <c r="I533" s="63"/>
      <c r="J533" s="2"/>
      <c r="K533" s="63"/>
      <c r="L533" s="2"/>
      <c r="M533" s="63"/>
      <c r="N533" s="2"/>
      <c r="O533" s="63"/>
      <c r="P533" s="2"/>
      <c r="Q533" s="2"/>
      <c r="R533" s="2"/>
      <c r="S533" s="2"/>
      <c r="T533" s="2"/>
      <c r="U533" s="2"/>
      <c r="V533" s="2"/>
      <c r="W533" s="2"/>
      <c r="X533" s="2"/>
      <c r="Y533" s="2"/>
      <c r="Z533" s="2"/>
    </row>
    <row r="534" spans="1:26" ht="15.75" customHeight="1">
      <c r="A534" s="2"/>
      <c r="B534" s="2"/>
      <c r="C534" s="61"/>
      <c r="D534" s="62"/>
      <c r="E534" s="61"/>
      <c r="F534" s="62"/>
      <c r="G534" s="63"/>
      <c r="H534" s="2"/>
      <c r="I534" s="63"/>
      <c r="J534" s="2"/>
      <c r="K534" s="63"/>
      <c r="L534" s="2"/>
      <c r="M534" s="63"/>
      <c r="N534" s="2"/>
      <c r="O534" s="63"/>
      <c r="P534" s="2"/>
      <c r="Q534" s="2"/>
      <c r="R534" s="2"/>
      <c r="S534" s="2"/>
      <c r="T534" s="2"/>
      <c r="U534" s="2"/>
      <c r="V534" s="2"/>
      <c r="W534" s="2"/>
      <c r="X534" s="2"/>
      <c r="Y534" s="2"/>
      <c r="Z534" s="2"/>
    </row>
    <row r="535" spans="1:26" ht="15.75" customHeight="1">
      <c r="A535" s="2"/>
      <c r="B535" s="2"/>
      <c r="C535" s="61"/>
      <c r="D535" s="62"/>
      <c r="E535" s="61"/>
      <c r="F535" s="62"/>
      <c r="G535" s="63"/>
      <c r="H535" s="2"/>
      <c r="I535" s="63"/>
      <c r="J535" s="2"/>
      <c r="K535" s="63"/>
      <c r="L535" s="2"/>
      <c r="M535" s="63"/>
      <c r="N535" s="2"/>
      <c r="O535" s="63"/>
      <c r="P535" s="2"/>
      <c r="Q535" s="2"/>
      <c r="R535" s="2"/>
      <c r="S535" s="2"/>
      <c r="T535" s="2"/>
      <c r="U535" s="2"/>
      <c r="V535" s="2"/>
      <c r="W535" s="2"/>
      <c r="X535" s="2"/>
      <c r="Y535" s="2"/>
      <c r="Z535" s="2"/>
    </row>
    <row r="536" spans="1:26" ht="15.75" customHeight="1">
      <c r="A536" s="2"/>
      <c r="B536" s="2"/>
      <c r="C536" s="61"/>
      <c r="D536" s="62"/>
      <c r="E536" s="61"/>
      <c r="F536" s="62"/>
      <c r="G536" s="63"/>
      <c r="H536" s="2"/>
      <c r="I536" s="63"/>
      <c r="J536" s="2"/>
      <c r="K536" s="63"/>
      <c r="L536" s="2"/>
      <c r="M536" s="63"/>
      <c r="N536" s="2"/>
      <c r="O536" s="63"/>
      <c r="P536" s="2"/>
      <c r="Q536" s="2"/>
      <c r="R536" s="2"/>
      <c r="S536" s="2"/>
      <c r="T536" s="2"/>
      <c r="U536" s="2"/>
      <c r="V536" s="2"/>
      <c r="W536" s="2"/>
      <c r="X536" s="2"/>
      <c r="Y536" s="2"/>
      <c r="Z536" s="2"/>
    </row>
    <row r="537" spans="1:26" ht="15.75" customHeight="1">
      <c r="A537" s="2"/>
      <c r="B537" s="2"/>
      <c r="C537" s="61"/>
      <c r="D537" s="62"/>
      <c r="E537" s="61"/>
      <c r="F537" s="62"/>
      <c r="G537" s="63"/>
      <c r="H537" s="2"/>
      <c r="I537" s="63"/>
      <c r="J537" s="2"/>
      <c r="K537" s="63"/>
      <c r="L537" s="2"/>
      <c r="M537" s="63"/>
      <c r="N537" s="2"/>
      <c r="O537" s="63"/>
      <c r="P537" s="2"/>
      <c r="Q537" s="2"/>
      <c r="R537" s="2"/>
      <c r="S537" s="2"/>
      <c r="T537" s="2"/>
      <c r="U537" s="2"/>
      <c r="V537" s="2"/>
      <c r="W537" s="2"/>
      <c r="X537" s="2"/>
      <c r="Y537" s="2"/>
      <c r="Z537" s="2"/>
    </row>
    <row r="538" spans="1:26" ht="15.75" customHeight="1">
      <c r="A538" s="2"/>
      <c r="B538" s="2"/>
      <c r="C538" s="61"/>
      <c r="D538" s="62"/>
      <c r="E538" s="61"/>
      <c r="F538" s="62"/>
      <c r="G538" s="63"/>
      <c r="H538" s="2"/>
      <c r="I538" s="63"/>
      <c r="J538" s="2"/>
      <c r="K538" s="63"/>
      <c r="L538" s="2"/>
      <c r="M538" s="63"/>
      <c r="N538" s="2"/>
      <c r="O538" s="63"/>
      <c r="P538" s="2"/>
      <c r="Q538" s="2"/>
      <c r="R538" s="2"/>
      <c r="S538" s="2"/>
      <c r="T538" s="2"/>
      <c r="U538" s="2"/>
      <c r="V538" s="2"/>
      <c r="W538" s="2"/>
      <c r="X538" s="2"/>
      <c r="Y538" s="2"/>
      <c r="Z538" s="2"/>
    </row>
    <row r="539" spans="1:26" ht="15.75" customHeight="1">
      <c r="A539" s="2"/>
      <c r="B539" s="2"/>
      <c r="C539" s="61"/>
      <c r="D539" s="62"/>
      <c r="E539" s="61"/>
      <c r="F539" s="62"/>
      <c r="G539" s="63"/>
      <c r="H539" s="2"/>
      <c r="I539" s="63"/>
      <c r="J539" s="2"/>
      <c r="K539" s="63"/>
      <c r="L539" s="2"/>
      <c r="M539" s="63"/>
      <c r="N539" s="2"/>
      <c r="O539" s="63"/>
      <c r="P539" s="2"/>
      <c r="Q539" s="2"/>
      <c r="R539" s="2"/>
      <c r="S539" s="2"/>
      <c r="T539" s="2"/>
      <c r="U539" s="2"/>
      <c r="V539" s="2"/>
      <c r="W539" s="2"/>
      <c r="X539" s="2"/>
      <c r="Y539" s="2"/>
      <c r="Z539" s="2"/>
    </row>
    <row r="540" spans="1:26" ht="15.75" customHeight="1">
      <c r="A540" s="2"/>
      <c r="B540" s="2"/>
      <c r="C540" s="61"/>
      <c r="D540" s="62"/>
      <c r="E540" s="61"/>
      <c r="F540" s="62"/>
      <c r="G540" s="63"/>
      <c r="H540" s="2"/>
      <c r="I540" s="63"/>
      <c r="J540" s="2"/>
      <c r="K540" s="63"/>
      <c r="L540" s="2"/>
      <c r="M540" s="63"/>
      <c r="N540" s="2"/>
      <c r="O540" s="63"/>
      <c r="P540" s="2"/>
      <c r="Q540" s="2"/>
      <c r="R540" s="2"/>
      <c r="S540" s="2"/>
      <c r="T540" s="2"/>
      <c r="U540" s="2"/>
      <c r="V540" s="2"/>
      <c r="W540" s="2"/>
      <c r="X540" s="2"/>
      <c r="Y540" s="2"/>
      <c r="Z540" s="2"/>
    </row>
    <row r="541" spans="1:26" ht="15.75" customHeight="1">
      <c r="A541" s="2"/>
      <c r="B541" s="2"/>
      <c r="C541" s="61"/>
      <c r="D541" s="62"/>
      <c r="E541" s="61"/>
      <c r="F541" s="62"/>
      <c r="G541" s="63"/>
      <c r="H541" s="2"/>
      <c r="I541" s="63"/>
      <c r="J541" s="2"/>
      <c r="K541" s="63"/>
      <c r="L541" s="2"/>
      <c r="M541" s="63"/>
      <c r="N541" s="2"/>
      <c r="O541" s="63"/>
      <c r="P541" s="2"/>
      <c r="Q541" s="2"/>
      <c r="R541" s="2"/>
      <c r="S541" s="2"/>
      <c r="T541" s="2"/>
      <c r="U541" s="2"/>
      <c r="V541" s="2"/>
      <c r="W541" s="2"/>
      <c r="X541" s="2"/>
      <c r="Y541" s="2"/>
      <c r="Z541" s="2"/>
    </row>
    <row r="542" spans="1:26" ht="15.75" customHeight="1">
      <c r="A542" s="2"/>
      <c r="B542" s="2"/>
      <c r="C542" s="61"/>
      <c r="D542" s="62"/>
      <c r="E542" s="61"/>
      <c r="F542" s="62"/>
      <c r="G542" s="63"/>
      <c r="H542" s="2"/>
      <c r="I542" s="63"/>
      <c r="J542" s="2"/>
      <c r="K542" s="63"/>
      <c r="L542" s="2"/>
      <c r="M542" s="63"/>
      <c r="N542" s="2"/>
      <c r="O542" s="63"/>
      <c r="P542" s="2"/>
      <c r="Q542" s="2"/>
      <c r="R542" s="2"/>
      <c r="S542" s="2"/>
      <c r="T542" s="2"/>
      <c r="U542" s="2"/>
      <c r="V542" s="2"/>
      <c r="W542" s="2"/>
      <c r="X542" s="2"/>
      <c r="Y542" s="2"/>
      <c r="Z542" s="2"/>
    </row>
    <row r="543" spans="1:26" ht="15.75" customHeight="1">
      <c r="A543" s="2"/>
      <c r="B543" s="2"/>
      <c r="C543" s="61"/>
      <c r="D543" s="62"/>
      <c r="E543" s="61"/>
      <c r="F543" s="62"/>
      <c r="G543" s="63"/>
      <c r="H543" s="2"/>
      <c r="I543" s="63"/>
      <c r="J543" s="2"/>
      <c r="K543" s="63"/>
      <c r="L543" s="2"/>
      <c r="M543" s="63"/>
      <c r="N543" s="2"/>
      <c r="O543" s="63"/>
      <c r="P543" s="2"/>
      <c r="Q543" s="2"/>
      <c r="R543" s="2"/>
      <c r="S543" s="2"/>
      <c r="T543" s="2"/>
      <c r="U543" s="2"/>
      <c r="V543" s="2"/>
      <c r="W543" s="2"/>
      <c r="X543" s="2"/>
      <c r="Y543" s="2"/>
      <c r="Z543" s="2"/>
    </row>
    <row r="544" spans="1:26" ht="15.75" customHeight="1">
      <c r="A544" s="2"/>
      <c r="B544" s="2"/>
      <c r="C544" s="61"/>
      <c r="D544" s="62"/>
      <c r="E544" s="61"/>
      <c r="F544" s="62"/>
      <c r="G544" s="63"/>
      <c r="H544" s="2"/>
      <c r="I544" s="63"/>
      <c r="J544" s="2"/>
      <c r="K544" s="63"/>
      <c r="L544" s="2"/>
      <c r="M544" s="63"/>
      <c r="N544" s="2"/>
      <c r="O544" s="63"/>
      <c r="P544" s="2"/>
      <c r="Q544" s="2"/>
      <c r="R544" s="2"/>
      <c r="S544" s="2"/>
      <c r="T544" s="2"/>
      <c r="U544" s="2"/>
      <c r="V544" s="2"/>
      <c r="W544" s="2"/>
      <c r="X544" s="2"/>
      <c r="Y544" s="2"/>
      <c r="Z544" s="2"/>
    </row>
    <row r="545" spans="1:26" ht="15.75" customHeight="1">
      <c r="A545" s="2"/>
      <c r="B545" s="2"/>
      <c r="C545" s="61"/>
      <c r="D545" s="62"/>
      <c r="E545" s="61"/>
      <c r="F545" s="62"/>
      <c r="G545" s="63"/>
      <c r="H545" s="2"/>
      <c r="I545" s="63"/>
      <c r="J545" s="2"/>
      <c r="K545" s="63"/>
      <c r="L545" s="2"/>
      <c r="M545" s="63"/>
      <c r="N545" s="2"/>
      <c r="O545" s="63"/>
      <c r="P545" s="2"/>
      <c r="Q545" s="2"/>
      <c r="R545" s="2"/>
      <c r="S545" s="2"/>
      <c r="T545" s="2"/>
      <c r="U545" s="2"/>
      <c r="V545" s="2"/>
      <c r="W545" s="2"/>
      <c r="X545" s="2"/>
      <c r="Y545" s="2"/>
      <c r="Z545" s="2"/>
    </row>
    <row r="546" spans="1:26" ht="15.75" customHeight="1">
      <c r="A546" s="2"/>
      <c r="B546" s="2"/>
      <c r="C546" s="61"/>
      <c r="D546" s="62"/>
      <c r="E546" s="61"/>
      <c r="F546" s="62"/>
      <c r="G546" s="63"/>
      <c r="H546" s="2"/>
      <c r="I546" s="63"/>
      <c r="J546" s="2"/>
      <c r="K546" s="63"/>
      <c r="L546" s="2"/>
      <c r="M546" s="63"/>
      <c r="N546" s="2"/>
      <c r="O546" s="63"/>
      <c r="P546" s="2"/>
      <c r="Q546" s="2"/>
      <c r="R546" s="2"/>
      <c r="S546" s="2"/>
      <c r="T546" s="2"/>
      <c r="U546" s="2"/>
      <c r="V546" s="2"/>
      <c r="W546" s="2"/>
      <c r="X546" s="2"/>
      <c r="Y546" s="2"/>
      <c r="Z546" s="2"/>
    </row>
    <row r="547" spans="1:26" ht="15.75" customHeight="1">
      <c r="A547" s="2"/>
      <c r="B547" s="2"/>
      <c r="C547" s="61"/>
      <c r="D547" s="62"/>
      <c r="E547" s="61"/>
      <c r="F547" s="62"/>
      <c r="G547" s="63"/>
      <c r="H547" s="2"/>
      <c r="I547" s="63"/>
      <c r="J547" s="2"/>
      <c r="K547" s="63"/>
      <c r="L547" s="2"/>
      <c r="M547" s="63"/>
      <c r="N547" s="2"/>
      <c r="O547" s="63"/>
      <c r="P547" s="2"/>
      <c r="Q547" s="2"/>
      <c r="R547" s="2"/>
      <c r="S547" s="2"/>
      <c r="T547" s="2"/>
      <c r="U547" s="2"/>
      <c r="V547" s="2"/>
      <c r="W547" s="2"/>
      <c r="X547" s="2"/>
      <c r="Y547" s="2"/>
      <c r="Z547" s="2"/>
    </row>
    <row r="548" spans="1:26" ht="15.75" customHeight="1">
      <c r="A548" s="2"/>
      <c r="B548" s="2"/>
      <c r="C548" s="61"/>
      <c r="D548" s="62"/>
      <c r="E548" s="61"/>
      <c r="F548" s="62"/>
      <c r="G548" s="63"/>
      <c r="H548" s="2"/>
      <c r="I548" s="63"/>
      <c r="J548" s="2"/>
      <c r="K548" s="63"/>
      <c r="L548" s="2"/>
      <c r="M548" s="63"/>
      <c r="N548" s="2"/>
      <c r="O548" s="63"/>
      <c r="P548" s="2"/>
      <c r="Q548" s="2"/>
      <c r="R548" s="2"/>
      <c r="S548" s="2"/>
      <c r="T548" s="2"/>
      <c r="U548" s="2"/>
      <c r="V548" s="2"/>
      <c r="W548" s="2"/>
      <c r="X548" s="2"/>
      <c r="Y548" s="2"/>
      <c r="Z548" s="2"/>
    </row>
    <row r="549" spans="1:26" ht="15.75" customHeight="1">
      <c r="A549" s="2"/>
      <c r="B549" s="2"/>
      <c r="C549" s="61"/>
      <c r="D549" s="62"/>
      <c r="E549" s="61"/>
      <c r="F549" s="62"/>
      <c r="G549" s="63"/>
      <c r="H549" s="2"/>
      <c r="I549" s="63"/>
      <c r="J549" s="2"/>
      <c r="K549" s="63"/>
      <c r="L549" s="2"/>
      <c r="M549" s="63"/>
      <c r="N549" s="2"/>
      <c r="O549" s="63"/>
      <c r="P549" s="2"/>
      <c r="Q549" s="2"/>
      <c r="R549" s="2"/>
      <c r="S549" s="2"/>
      <c r="T549" s="2"/>
      <c r="U549" s="2"/>
      <c r="V549" s="2"/>
      <c r="W549" s="2"/>
      <c r="X549" s="2"/>
      <c r="Y549" s="2"/>
      <c r="Z549" s="2"/>
    </row>
    <row r="550" spans="1:26" ht="15.75" customHeight="1">
      <c r="A550" s="2"/>
      <c r="B550" s="2"/>
      <c r="C550" s="61"/>
      <c r="D550" s="62"/>
      <c r="E550" s="61"/>
      <c r="F550" s="62"/>
      <c r="G550" s="63"/>
      <c r="H550" s="2"/>
      <c r="I550" s="63"/>
      <c r="J550" s="2"/>
      <c r="K550" s="63"/>
      <c r="L550" s="2"/>
      <c r="M550" s="63"/>
      <c r="N550" s="2"/>
      <c r="O550" s="63"/>
      <c r="P550" s="2"/>
      <c r="Q550" s="2"/>
      <c r="R550" s="2"/>
      <c r="S550" s="2"/>
      <c r="T550" s="2"/>
      <c r="U550" s="2"/>
      <c r="V550" s="2"/>
      <c r="W550" s="2"/>
      <c r="X550" s="2"/>
      <c r="Y550" s="2"/>
      <c r="Z550" s="2"/>
    </row>
    <row r="551" spans="1:26" ht="15.75" customHeight="1">
      <c r="A551" s="2"/>
      <c r="B551" s="2"/>
      <c r="C551" s="61"/>
      <c r="D551" s="62"/>
      <c r="E551" s="61"/>
      <c r="F551" s="62"/>
      <c r="G551" s="63"/>
      <c r="H551" s="2"/>
      <c r="I551" s="63"/>
      <c r="J551" s="2"/>
      <c r="K551" s="63"/>
      <c r="L551" s="2"/>
      <c r="M551" s="63"/>
      <c r="N551" s="2"/>
      <c r="O551" s="63"/>
      <c r="P551" s="2"/>
      <c r="Q551" s="2"/>
      <c r="R551" s="2"/>
      <c r="S551" s="2"/>
      <c r="T551" s="2"/>
      <c r="U551" s="2"/>
      <c r="V551" s="2"/>
      <c r="W551" s="2"/>
      <c r="X551" s="2"/>
      <c r="Y551" s="2"/>
      <c r="Z551" s="2"/>
    </row>
    <row r="552" spans="1:26" ht="15.75" customHeight="1">
      <c r="A552" s="2"/>
      <c r="B552" s="2"/>
      <c r="C552" s="61"/>
      <c r="D552" s="62"/>
      <c r="E552" s="61"/>
      <c r="F552" s="62"/>
      <c r="G552" s="63"/>
      <c r="H552" s="2"/>
      <c r="I552" s="63"/>
      <c r="J552" s="2"/>
      <c r="K552" s="63"/>
      <c r="L552" s="2"/>
      <c r="M552" s="63"/>
      <c r="N552" s="2"/>
      <c r="O552" s="63"/>
      <c r="P552" s="2"/>
      <c r="Q552" s="2"/>
      <c r="R552" s="2"/>
      <c r="S552" s="2"/>
      <c r="T552" s="2"/>
      <c r="U552" s="2"/>
      <c r="V552" s="2"/>
      <c r="W552" s="2"/>
      <c r="X552" s="2"/>
      <c r="Y552" s="2"/>
      <c r="Z552" s="2"/>
    </row>
    <row r="553" spans="1:26" ht="15.75" customHeight="1">
      <c r="A553" s="2"/>
      <c r="B553" s="2"/>
      <c r="C553" s="61"/>
      <c r="D553" s="62"/>
      <c r="E553" s="61"/>
      <c r="F553" s="62"/>
      <c r="G553" s="63"/>
      <c r="H553" s="2"/>
      <c r="I553" s="63"/>
      <c r="J553" s="2"/>
      <c r="K553" s="63"/>
      <c r="L553" s="2"/>
      <c r="M553" s="63"/>
      <c r="N553" s="2"/>
      <c r="O553" s="63"/>
      <c r="P553" s="2"/>
      <c r="Q553" s="2"/>
      <c r="R553" s="2"/>
      <c r="S553" s="2"/>
      <c r="T553" s="2"/>
      <c r="U553" s="2"/>
      <c r="V553" s="2"/>
      <c r="W553" s="2"/>
      <c r="X553" s="2"/>
      <c r="Y553" s="2"/>
      <c r="Z553" s="2"/>
    </row>
    <row r="554" spans="1:26" ht="15.75" customHeight="1">
      <c r="A554" s="2"/>
      <c r="B554" s="2"/>
      <c r="C554" s="61"/>
      <c r="D554" s="62"/>
      <c r="E554" s="61"/>
      <c r="F554" s="62"/>
      <c r="G554" s="63"/>
      <c r="H554" s="2"/>
      <c r="I554" s="63"/>
      <c r="J554" s="2"/>
      <c r="K554" s="63"/>
      <c r="L554" s="2"/>
      <c r="M554" s="63"/>
      <c r="N554" s="2"/>
      <c r="O554" s="63"/>
      <c r="P554" s="2"/>
      <c r="Q554" s="2"/>
      <c r="R554" s="2"/>
      <c r="S554" s="2"/>
      <c r="T554" s="2"/>
      <c r="U554" s="2"/>
      <c r="V554" s="2"/>
      <c r="W554" s="2"/>
      <c r="X554" s="2"/>
      <c r="Y554" s="2"/>
      <c r="Z554" s="2"/>
    </row>
    <row r="555" spans="1:26" ht="15.75" customHeight="1">
      <c r="A555" s="2"/>
      <c r="B555" s="2"/>
      <c r="C555" s="61"/>
      <c r="D555" s="62"/>
      <c r="E555" s="61"/>
      <c r="F555" s="62"/>
      <c r="G555" s="63"/>
      <c r="H555" s="2"/>
      <c r="I555" s="63"/>
      <c r="J555" s="2"/>
      <c r="K555" s="63"/>
      <c r="L555" s="2"/>
      <c r="M555" s="63"/>
      <c r="N555" s="2"/>
      <c r="O555" s="63"/>
      <c r="P555" s="2"/>
      <c r="Q555" s="2"/>
      <c r="R555" s="2"/>
      <c r="S555" s="2"/>
      <c r="T555" s="2"/>
      <c r="U555" s="2"/>
      <c r="V555" s="2"/>
      <c r="W555" s="2"/>
      <c r="X555" s="2"/>
      <c r="Y555" s="2"/>
      <c r="Z555" s="2"/>
    </row>
    <row r="556" spans="1:26" ht="15.75" customHeight="1">
      <c r="A556" s="2"/>
      <c r="B556" s="2"/>
      <c r="C556" s="61"/>
      <c r="D556" s="62"/>
      <c r="E556" s="61"/>
      <c r="F556" s="62"/>
      <c r="G556" s="63"/>
      <c r="H556" s="2"/>
      <c r="I556" s="63"/>
      <c r="J556" s="2"/>
      <c r="K556" s="63"/>
      <c r="L556" s="2"/>
      <c r="M556" s="63"/>
      <c r="N556" s="2"/>
      <c r="O556" s="63"/>
      <c r="P556" s="2"/>
      <c r="Q556" s="2"/>
      <c r="R556" s="2"/>
      <c r="S556" s="2"/>
      <c r="T556" s="2"/>
      <c r="U556" s="2"/>
      <c r="V556" s="2"/>
      <c r="W556" s="2"/>
      <c r="X556" s="2"/>
      <c r="Y556" s="2"/>
      <c r="Z556" s="2"/>
    </row>
    <row r="557" spans="1:26" ht="15.75" customHeight="1">
      <c r="A557" s="2"/>
      <c r="B557" s="2"/>
      <c r="C557" s="61"/>
      <c r="D557" s="62"/>
      <c r="E557" s="61"/>
      <c r="F557" s="62"/>
      <c r="G557" s="63"/>
      <c r="H557" s="2"/>
      <c r="I557" s="63"/>
      <c r="J557" s="2"/>
      <c r="K557" s="63"/>
      <c r="L557" s="2"/>
      <c r="M557" s="63"/>
      <c r="N557" s="2"/>
      <c r="O557" s="63"/>
      <c r="P557" s="2"/>
      <c r="Q557" s="2"/>
      <c r="R557" s="2"/>
      <c r="S557" s="2"/>
      <c r="T557" s="2"/>
      <c r="U557" s="2"/>
      <c r="V557" s="2"/>
      <c r="W557" s="2"/>
      <c r="X557" s="2"/>
      <c r="Y557" s="2"/>
      <c r="Z557" s="2"/>
    </row>
    <row r="558" spans="1:26" ht="15.75" customHeight="1">
      <c r="A558" s="2"/>
      <c r="B558" s="2"/>
      <c r="C558" s="61"/>
      <c r="D558" s="62"/>
      <c r="E558" s="61"/>
      <c r="F558" s="62"/>
      <c r="G558" s="63"/>
      <c r="H558" s="2"/>
      <c r="I558" s="63"/>
      <c r="J558" s="2"/>
      <c r="K558" s="63"/>
      <c r="L558" s="2"/>
      <c r="M558" s="63"/>
      <c r="N558" s="2"/>
      <c r="O558" s="63"/>
      <c r="P558" s="2"/>
      <c r="Q558" s="2"/>
      <c r="R558" s="2"/>
      <c r="S558" s="2"/>
      <c r="T558" s="2"/>
      <c r="U558" s="2"/>
      <c r="V558" s="2"/>
      <c r="W558" s="2"/>
      <c r="X558" s="2"/>
      <c r="Y558" s="2"/>
      <c r="Z558" s="2"/>
    </row>
    <row r="559" spans="1:26" ht="15.75" customHeight="1">
      <c r="A559" s="2"/>
      <c r="B559" s="2"/>
      <c r="C559" s="61"/>
      <c r="D559" s="62"/>
      <c r="E559" s="61"/>
      <c r="F559" s="62"/>
      <c r="G559" s="63"/>
      <c r="H559" s="2"/>
      <c r="I559" s="63"/>
      <c r="J559" s="2"/>
      <c r="K559" s="63"/>
      <c r="L559" s="2"/>
      <c r="M559" s="63"/>
      <c r="N559" s="2"/>
      <c r="O559" s="63"/>
      <c r="P559" s="2"/>
      <c r="Q559" s="2"/>
      <c r="R559" s="2"/>
      <c r="S559" s="2"/>
      <c r="T559" s="2"/>
      <c r="U559" s="2"/>
      <c r="V559" s="2"/>
      <c r="W559" s="2"/>
      <c r="X559" s="2"/>
      <c r="Y559" s="2"/>
      <c r="Z559" s="2"/>
    </row>
    <row r="560" spans="1:26" ht="15.75" customHeight="1">
      <c r="A560" s="2"/>
      <c r="B560" s="2"/>
      <c r="C560" s="61"/>
      <c r="D560" s="62"/>
      <c r="E560" s="61"/>
      <c r="F560" s="62"/>
      <c r="G560" s="63"/>
      <c r="H560" s="2"/>
      <c r="I560" s="63"/>
      <c r="J560" s="2"/>
      <c r="K560" s="63"/>
      <c r="L560" s="2"/>
      <c r="M560" s="63"/>
      <c r="N560" s="2"/>
      <c r="O560" s="63"/>
      <c r="P560" s="2"/>
      <c r="Q560" s="2"/>
      <c r="R560" s="2"/>
      <c r="S560" s="2"/>
      <c r="T560" s="2"/>
      <c r="U560" s="2"/>
      <c r="V560" s="2"/>
      <c r="W560" s="2"/>
      <c r="X560" s="2"/>
      <c r="Y560" s="2"/>
      <c r="Z560" s="2"/>
    </row>
    <row r="561" spans="1:26" ht="15.75" customHeight="1">
      <c r="A561" s="2"/>
      <c r="B561" s="2"/>
      <c r="C561" s="61"/>
      <c r="D561" s="62"/>
      <c r="E561" s="61"/>
      <c r="F561" s="62"/>
      <c r="G561" s="63"/>
      <c r="H561" s="2"/>
      <c r="I561" s="63"/>
      <c r="J561" s="2"/>
      <c r="K561" s="63"/>
      <c r="L561" s="2"/>
      <c r="M561" s="63"/>
      <c r="N561" s="2"/>
      <c r="O561" s="63"/>
      <c r="P561" s="2"/>
      <c r="Q561" s="2"/>
      <c r="R561" s="2"/>
      <c r="S561" s="2"/>
      <c r="T561" s="2"/>
      <c r="U561" s="2"/>
      <c r="V561" s="2"/>
      <c r="W561" s="2"/>
      <c r="X561" s="2"/>
      <c r="Y561" s="2"/>
      <c r="Z561" s="2"/>
    </row>
    <row r="562" spans="1:26" ht="15.75" customHeight="1">
      <c r="A562" s="2"/>
      <c r="B562" s="2"/>
      <c r="C562" s="61"/>
      <c r="D562" s="62"/>
      <c r="E562" s="61"/>
      <c r="F562" s="62"/>
      <c r="G562" s="63"/>
      <c r="H562" s="2"/>
      <c r="I562" s="63"/>
      <c r="J562" s="2"/>
      <c r="K562" s="63"/>
      <c r="L562" s="2"/>
      <c r="M562" s="63"/>
      <c r="N562" s="2"/>
      <c r="O562" s="63"/>
      <c r="P562" s="2"/>
      <c r="Q562" s="2"/>
      <c r="R562" s="2"/>
      <c r="S562" s="2"/>
      <c r="T562" s="2"/>
      <c r="U562" s="2"/>
      <c r="V562" s="2"/>
      <c r="W562" s="2"/>
      <c r="X562" s="2"/>
      <c r="Y562" s="2"/>
      <c r="Z562" s="2"/>
    </row>
    <row r="563" spans="1:26" ht="15.75" customHeight="1">
      <c r="A563" s="2"/>
      <c r="B563" s="2"/>
      <c r="C563" s="61"/>
      <c r="D563" s="62"/>
      <c r="E563" s="61"/>
      <c r="F563" s="62"/>
      <c r="G563" s="63"/>
      <c r="H563" s="2"/>
      <c r="I563" s="63"/>
      <c r="J563" s="2"/>
      <c r="K563" s="63"/>
      <c r="L563" s="2"/>
      <c r="M563" s="63"/>
      <c r="N563" s="2"/>
      <c r="O563" s="63"/>
      <c r="P563" s="2"/>
      <c r="Q563" s="2"/>
      <c r="R563" s="2"/>
      <c r="S563" s="2"/>
      <c r="T563" s="2"/>
      <c r="U563" s="2"/>
      <c r="V563" s="2"/>
      <c r="W563" s="2"/>
      <c r="X563" s="2"/>
      <c r="Y563" s="2"/>
      <c r="Z563" s="2"/>
    </row>
    <row r="564" spans="1:26" ht="15.75" customHeight="1">
      <c r="A564" s="2"/>
      <c r="B564" s="2"/>
      <c r="C564" s="61"/>
      <c r="D564" s="62"/>
      <c r="E564" s="61"/>
      <c r="F564" s="62"/>
      <c r="G564" s="63"/>
      <c r="H564" s="2"/>
      <c r="I564" s="63"/>
      <c r="J564" s="2"/>
      <c r="K564" s="63"/>
      <c r="L564" s="2"/>
      <c r="M564" s="63"/>
      <c r="N564" s="2"/>
      <c r="O564" s="63"/>
      <c r="P564" s="2"/>
      <c r="Q564" s="2"/>
      <c r="R564" s="2"/>
      <c r="S564" s="2"/>
      <c r="T564" s="2"/>
      <c r="U564" s="2"/>
      <c r="V564" s="2"/>
      <c r="W564" s="2"/>
      <c r="X564" s="2"/>
      <c r="Y564" s="2"/>
      <c r="Z564" s="2"/>
    </row>
    <row r="565" spans="1:26" ht="15.75" customHeight="1">
      <c r="A565" s="2"/>
      <c r="B565" s="2"/>
      <c r="C565" s="61"/>
      <c r="D565" s="62"/>
      <c r="E565" s="61"/>
      <c r="F565" s="62"/>
      <c r="G565" s="63"/>
      <c r="H565" s="2"/>
      <c r="I565" s="63"/>
      <c r="J565" s="2"/>
      <c r="K565" s="63"/>
      <c r="L565" s="2"/>
      <c r="M565" s="63"/>
      <c r="N565" s="2"/>
      <c r="O565" s="63"/>
      <c r="P565" s="2"/>
      <c r="Q565" s="2"/>
      <c r="R565" s="2"/>
      <c r="S565" s="2"/>
      <c r="T565" s="2"/>
      <c r="U565" s="2"/>
      <c r="V565" s="2"/>
      <c r="W565" s="2"/>
      <c r="X565" s="2"/>
      <c r="Y565" s="2"/>
      <c r="Z565" s="2"/>
    </row>
    <row r="566" spans="1:26" ht="15.75" customHeight="1">
      <c r="A566" s="2"/>
      <c r="B566" s="2"/>
      <c r="C566" s="61"/>
      <c r="D566" s="62"/>
      <c r="E566" s="61"/>
      <c r="F566" s="62"/>
      <c r="G566" s="63"/>
      <c r="H566" s="2"/>
      <c r="I566" s="63"/>
      <c r="J566" s="2"/>
      <c r="K566" s="63"/>
      <c r="L566" s="2"/>
      <c r="M566" s="63"/>
      <c r="N566" s="2"/>
      <c r="O566" s="63"/>
      <c r="P566" s="2"/>
      <c r="Q566" s="2"/>
      <c r="R566" s="2"/>
      <c r="S566" s="2"/>
      <c r="T566" s="2"/>
      <c r="U566" s="2"/>
      <c r="V566" s="2"/>
      <c r="W566" s="2"/>
      <c r="X566" s="2"/>
      <c r="Y566" s="2"/>
      <c r="Z566" s="2"/>
    </row>
    <row r="567" spans="1:26" ht="15.75" customHeight="1">
      <c r="A567" s="2"/>
      <c r="B567" s="2"/>
      <c r="C567" s="61"/>
      <c r="D567" s="62"/>
      <c r="E567" s="61"/>
      <c r="F567" s="62"/>
      <c r="G567" s="63"/>
      <c r="H567" s="2"/>
      <c r="I567" s="63"/>
      <c r="J567" s="2"/>
      <c r="K567" s="63"/>
      <c r="L567" s="2"/>
      <c r="M567" s="63"/>
      <c r="N567" s="2"/>
      <c r="O567" s="63"/>
      <c r="P567" s="2"/>
      <c r="Q567" s="2"/>
      <c r="R567" s="2"/>
      <c r="S567" s="2"/>
      <c r="T567" s="2"/>
      <c r="U567" s="2"/>
      <c r="V567" s="2"/>
      <c r="W567" s="2"/>
      <c r="X567" s="2"/>
      <c r="Y567" s="2"/>
      <c r="Z567" s="2"/>
    </row>
    <row r="568" spans="1:26" ht="15.75" customHeight="1">
      <c r="A568" s="2"/>
      <c r="B568" s="2"/>
      <c r="C568" s="61"/>
      <c r="D568" s="62"/>
      <c r="E568" s="61"/>
      <c r="F568" s="62"/>
      <c r="G568" s="63"/>
      <c r="H568" s="2"/>
      <c r="I568" s="63"/>
      <c r="J568" s="2"/>
      <c r="K568" s="63"/>
      <c r="L568" s="2"/>
      <c r="M568" s="63"/>
      <c r="N568" s="2"/>
      <c r="O568" s="63"/>
      <c r="P568" s="2"/>
      <c r="Q568" s="2"/>
      <c r="R568" s="2"/>
      <c r="S568" s="2"/>
      <c r="T568" s="2"/>
      <c r="U568" s="2"/>
      <c r="V568" s="2"/>
      <c r="W568" s="2"/>
      <c r="X568" s="2"/>
      <c r="Y568" s="2"/>
      <c r="Z568" s="2"/>
    </row>
    <row r="569" spans="1:26" ht="15.75" customHeight="1">
      <c r="A569" s="2"/>
      <c r="B569" s="2"/>
      <c r="C569" s="61"/>
      <c r="D569" s="62"/>
      <c r="E569" s="61"/>
      <c r="F569" s="62"/>
      <c r="G569" s="63"/>
      <c r="H569" s="2"/>
      <c r="I569" s="63"/>
      <c r="J569" s="2"/>
      <c r="K569" s="63"/>
      <c r="L569" s="2"/>
      <c r="M569" s="63"/>
      <c r="N569" s="2"/>
      <c r="O569" s="63"/>
      <c r="P569" s="2"/>
      <c r="Q569" s="2"/>
      <c r="R569" s="2"/>
      <c r="S569" s="2"/>
      <c r="T569" s="2"/>
      <c r="U569" s="2"/>
      <c r="V569" s="2"/>
      <c r="W569" s="2"/>
      <c r="X569" s="2"/>
      <c r="Y569" s="2"/>
      <c r="Z569" s="2"/>
    </row>
    <row r="570" spans="1:26" ht="15.75" customHeight="1">
      <c r="A570" s="2"/>
      <c r="B570" s="2"/>
      <c r="C570" s="61"/>
      <c r="D570" s="62"/>
      <c r="E570" s="61"/>
      <c r="F570" s="62"/>
      <c r="G570" s="63"/>
      <c r="H570" s="2"/>
      <c r="I570" s="63"/>
      <c r="J570" s="2"/>
      <c r="K570" s="63"/>
      <c r="L570" s="2"/>
      <c r="M570" s="63"/>
      <c r="N570" s="2"/>
      <c r="O570" s="63"/>
      <c r="P570" s="2"/>
      <c r="Q570" s="2"/>
      <c r="R570" s="2"/>
      <c r="S570" s="2"/>
      <c r="T570" s="2"/>
      <c r="U570" s="2"/>
      <c r="V570" s="2"/>
      <c r="W570" s="2"/>
      <c r="X570" s="2"/>
      <c r="Y570" s="2"/>
      <c r="Z570" s="2"/>
    </row>
    <row r="571" spans="1:26" ht="15.75" customHeight="1">
      <c r="A571" s="2"/>
      <c r="B571" s="2"/>
      <c r="C571" s="61"/>
      <c r="D571" s="62"/>
      <c r="E571" s="61"/>
      <c r="F571" s="62"/>
      <c r="G571" s="63"/>
      <c r="H571" s="2"/>
      <c r="I571" s="63"/>
      <c r="J571" s="2"/>
      <c r="K571" s="63"/>
      <c r="L571" s="2"/>
      <c r="M571" s="63"/>
      <c r="N571" s="2"/>
      <c r="O571" s="63"/>
      <c r="P571" s="2"/>
      <c r="Q571" s="2"/>
      <c r="R571" s="2"/>
      <c r="S571" s="2"/>
      <c r="T571" s="2"/>
      <c r="U571" s="2"/>
      <c r="V571" s="2"/>
      <c r="W571" s="2"/>
      <c r="X571" s="2"/>
      <c r="Y571" s="2"/>
      <c r="Z571" s="2"/>
    </row>
    <row r="572" spans="1:26" ht="15.75" customHeight="1">
      <c r="A572" s="2"/>
      <c r="B572" s="2"/>
      <c r="C572" s="61"/>
      <c r="D572" s="62"/>
      <c r="E572" s="61"/>
      <c r="F572" s="62"/>
      <c r="G572" s="63"/>
      <c r="H572" s="2"/>
      <c r="I572" s="63"/>
      <c r="J572" s="2"/>
      <c r="K572" s="63"/>
      <c r="L572" s="2"/>
      <c r="M572" s="63"/>
      <c r="N572" s="2"/>
      <c r="O572" s="63"/>
      <c r="P572" s="2"/>
      <c r="Q572" s="2"/>
      <c r="R572" s="2"/>
      <c r="S572" s="2"/>
      <c r="T572" s="2"/>
      <c r="U572" s="2"/>
      <c r="V572" s="2"/>
      <c r="W572" s="2"/>
      <c r="X572" s="2"/>
      <c r="Y572" s="2"/>
      <c r="Z572" s="2"/>
    </row>
    <row r="573" spans="1:26" ht="15.75" customHeight="1">
      <c r="A573" s="2"/>
      <c r="B573" s="2"/>
      <c r="C573" s="61"/>
      <c r="D573" s="62"/>
      <c r="E573" s="61"/>
      <c r="F573" s="62"/>
      <c r="G573" s="63"/>
      <c r="H573" s="2"/>
      <c r="I573" s="63"/>
      <c r="J573" s="2"/>
      <c r="K573" s="63"/>
      <c r="L573" s="2"/>
      <c r="M573" s="63"/>
      <c r="N573" s="2"/>
      <c r="O573" s="63"/>
      <c r="P573" s="2"/>
      <c r="Q573" s="2"/>
      <c r="R573" s="2"/>
      <c r="S573" s="2"/>
      <c r="T573" s="2"/>
      <c r="U573" s="2"/>
      <c r="V573" s="2"/>
      <c r="W573" s="2"/>
      <c r="X573" s="2"/>
      <c r="Y573" s="2"/>
      <c r="Z573" s="2"/>
    </row>
    <row r="574" spans="1:26" ht="15.75" customHeight="1">
      <c r="A574" s="2"/>
      <c r="B574" s="2"/>
      <c r="C574" s="61"/>
      <c r="D574" s="62"/>
      <c r="E574" s="61"/>
      <c r="F574" s="62"/>
      <c r="G574" s="63"/>
      <c r="H574" s="2"/>
      <c r="I574" s="63"/>
      <c r="J574" s="2"/>
      <c r="K574" s="63"/>
      <c r="L574" s="2"/>
      <c r="M574" s="63"/>
      <c r="N574" s="2"/>
      <c r="O574" s="63"/>
      <c r="P574" s="2"/>
      <c r="Q574" s="2"/>
      <c r="R574" s="2"/>
      <c r="S574" s="2"/>
      <c r="T574" s="2"/>
      <c r="U574" s="2"/>
      <c r="V574" s="2"/>
      <c r="W574" s="2"/>
      <c r="X574" s="2"/>
      <c r="Y574" s="2"/>
      <c r="Z574" s="2"/>
    </row>
    <row r="575" spans="1:26" ht="15.75" customHeight="1">
      <c r="A575" s="2"/>
      <c r="B575" s="2"/>
      <c r="C575" s="61"/>
      <c r="D575" s="62"/>
      <c r="E575" s="61"/>
      <c r="F575" s="62"/>
      <c r="G575" s="63"/>
      <c r="H575" s="2"/>
      <c r="I575" s="63"/>
      <c r="J575" s="2"/>
      <c r="K575" s="63"/>
      <c r="L575" s="2"/>
      <c r="M575" s="63"/>
      <c r="N575" s="2"/>
      <c r="O575" s="63"/>
      <c r="P575" s="2"/>
      <c r="Q575" s="2"/>
      <c r="R575" s="2"/>
      <c r="S575" s="2"/>
      <c r="T575" s="2"/>
      <c r="U575" s="2"/>
      <c r="V575" s="2"/>
      <c r="W575" s="2"/>
      <c r="X575" s="2"/>
      <c r="Y575" s="2"/>
      <c r="Z575" s="2"/>
    </row>
    <row r="576" spans="1:26" ht="15.75" customHeight="1">
      <c r="A576" s="2"/>
      <c r="B576" s="2"/>
      <c r="C576" s="61"/>
      <c r="D576" s="62"/>
      <c r="E576" s="61"/>
      <c r="F576" s="62"/>
      <c r="G576" s="63"/>
      <c r="H576" s="2"/>
      <c r="I576" s="63"/>
      <c r="J576" s="2"/>
      <c r="K576" s="63"/>
      <c r="L576" s="2"/>
      <c r="M576" s="63"/>
      <c r="N576" s="2"/>
      <c r="O576" s="63"/>
      <c r="P576" s="2"/>
      <c r="Q576" s="2"/>
      <c r="R576" s="2"/>
      <c r="S576" s="2"/>
      <c r="T576" s="2"/>
      <c r="U576" s="2"/>
      <c r="V576" s="2"/>
      <c r="W576" s="2"/>
      <c r="X576" s="2"/>
      <c r="Y576" s="2"/>
      <c r="Z576" s="2"/>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2">
    <mergeCell ref="A348:A376"/>
    <mergeCell ref="A193:A221"/>
    <mergeCell ref="A223:B223"/>
    <mergeCell ref="A224:A252"/>
    <mergeCell ref="A254:B254"/>
    <mergeCell ref="A255:A283"/>
    <mergeCell ref="A285:B285"/>
    <mergeCell ref="A316:B316"/>
    <mergeCell ref="A347:B347"/>
    <mergeCell ref="A161:B161"/>
    <mergeCell ref="A162:A190"/>
    <mergeCell ref="A192:B192"/>
    <mergeCell ref="A286:A314"/>
    <mergeCell ref="A317:A345"/>
    <mergeCell ref="A99:B99"/>
    <mergeCell ref="A69:A97"/>
    <mergeCell ref="A100:A128"/>
    <mergeCell ref="A130:B130"/>
    <mergeCell ref="A131:A159"/>
    <mergeCell ref="A5:B5"/>
    <mergeCell ref="A7:A35"/>
    <mergeCell ref="A37:B37"/>
    <mergeCell ref="A38:A66"/>
    <mergeCell ref="A68:B68"/>
    <mergeCell ref="B1:P1"/>
    <mergeCell ref="E2:F2"/>
    <mergeCell ref="G2:H2"/>
    <mergeCell ref="I2:J2"/>
    <mergeCell ref="K2:L2"/>
    <mergeCell ref="M2:N2"/>
    <mergeCell ref="O2:P2"/>
    <mergeCell ref="C2:D2"/>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workbookViewId="0"/>
  </sheetViews>
  <sheetFormatPr defaultColWidth="14.42578125" defaultRowHeight="15" customHeight="1"/>
  <cols>
    <col min="1" max="1" width="12.28515625" customWidth="1"/>
    <col min="2" max="2" width="33.7109375" customWidth="1"/>
    <col min="3" max="3" width="11.140625" customWidth="1"/>
    <col min="4" max="4" width="10.42578125" customWidth="1"/>
    <col min="5" max="5" width="11" customWidth="1"/>
    <col min="6" max="6" width="9.140625" customWidth="1"/>
    <col min="7" max="7" width="11" customWidth="1"/>
    <col min="8" max="8" width="11.140625" customWidth="1"/>
    <col min="9" max="9" width="10.85546875" customWidth="1"/>
    <col min="10" max="10" width="10.7109375" customWidth="1"/>
    <col min="11" max="11" width="11" customWidth="1"/>
    <col min="12" max="12" width="10.28515625" customWidth="1"/>
    <col min="13" max="13" width="11.140625" customWidth="1"/>
    <col min="14" max="14" width="11.42578125" customWidth="1"/>
    <col min="15" max="15" width="11" customWidth="1"/>
    <col min="16" max="16" width="9.28515625" customWidth="1"/>
    <col min="17" max="17" width="8.7109375" customWidth="1"/>
  </cols>
  <sheetData>
    <row r="1" spans="1:17" ht="15.75" customHeight="1">
      <c r="A1" s="2"/>
      <c r="B1" s="1146" t="s">
        <v>41</v>
      </c>
      <c r="C1" s="1147"/>
      <c r="D1" s="1147"/>
      <c r="E1" s="1147"/>
      <c r="F1" s="1147"/>
      <c r="G1" s="1147"/>
      <c r="H1" s="1147"/>
      <c r="I1" s="1147"/>
      <c r="J1" s="1147"/>
      <c r="K1" s="1147"/>
      <c r="L1" s="1147"/>
      <c r="M1" s="1147"/>
      <c r="N1" s="1147"/>
      <c r="O1" s="1147"/>
      <c r="P1" s="1148"/>
      <c r="Q1" s="2"/>
    </row>
    <row r="2" spans="1:17" ht="15.75" customHeight="1">
      <c r="A2" s="1149"/>
      <c r="B2" s="3"/>
      <c r="C2" s="1077" t="s">
        <v>1</v>
      </c>
      <c r="D2" s="1150"/>
      <c r="E2" s="1077" t="s">
        <v>2</v>
      </c>
      <c r="F2" s="1150"/>
      <c r="G2" s="1077" t="s">
        <v>3</v>
      </c>
      <c r="H2" s="1150"/>
      <c r="I2" s="1077" t="s">
        <v>4</v>
      </c>
      <c r="J2" s="1150"/>
      <c r="K2" s="1077" t="s">
        <v>5</v>
      </c>
      <c r="L2" s="1150"/>
      <c r="M2" s="1077" t="s">
        <v>6</v>
      </c>
      <c r="N2" s="1150"/>
      <c r="O2" s="1078" t="s">
        <v>7</v>
      </c>
      <c r="P2" s="1151"/>
      <c r="Q2" s="4"/>
    </row>
    <row r="3" spans="1:17" ht="15.75" customHeight="1">
      <c r="A3" s="1152"/>
      <c r="B3" s="6"/>
      <c r="C3" s="7" t="s">
        <v>8</v>
      </c>
      <c r="D3" s="1153" t="s">
        <v>9</v>
      </c>
      <c r="E3" s="8" t="s">
        <v>8</v>
      </c>
      <c r="F3" s="1153" t="s">
        <v>9</v>
      </c>
      <c r="G3" s="8" t="s">
        <v>8</v>
      </c>
      <c r="H3" s="1153" t="s">
        <v>9</v>
      </c>
      <c r="I3" s="8" t="s">
        <v>8</v>
      </c>
      <c r="J3" s="1153" t="s">
        <v>9</v>
      </c>
      <c r="K3" s="8" t="s">
        <v>8</v>
      </c>
      <c r="L3" s="1153" t="s">
        <v>9</v>
      </c>
      <c r="M3" s="8" t="s">
        <v>8</v>
      </c>
      <c r="N3" s="1153" t="s">
        <v>9</v>
      </c>
      <c r="O3" s="8" t="s">
        <v>8</v>
      </c>
      <c r="P3" s="1154" t="s">
        <v>9</v>
      </c>
      <c r="Q3" s="2"/>
    </row>
    <row r="4" spans="1:17" ht="15.75" customHeight="1">
      <c r="A4" s="1155"/>
      <c r="B4" s="9"/>
      <c r="C4" s="10"/>
      <c r="D4" s="11"/>
      <c r="E4" s="10"/>
      <c r="F4" s="11"/>
      <c r="G4" s="10"/>
      <c r="H4" s="11"/>
      <c r="I4" s="10"/>
      <c r="J4" s="11"/>
      <c r="K4" s="10"/>
      <c r="L4" s="11"/>
      <c r="M4" s="10"/>
      <c r="N4" s="11"/>
      <c r="O4" s="10"/>
      <c r="P4" s="12"/>
      <c r="Q4" s="2"/>
    </row>
    <row r="5" spans="1:17" ht="15.75" customHeight="1">
      <c r="A5" s="1181" t="s">
        <v>42</v>
      </c>
      <c r="B5" s="13" t="s">
        <v>12</v>
      </c>
      <c r="C5" s="10">
        <f t="shared" ref="C5:D5" si="0">SUM(E5,G5,I5,K5,M5,O5)</f>
        <v>2149.6666666666665</v>
      </c>
      <c r="D5" s="11">
        <f t="shared" si="0"/>
        <v>1</v>
      </c>
      <c r="E5" s="10">
        <f>SUM(E6,E28,E31)</f>
        <v>996.66666666666663</v>
      </c>
      <c r="F5" s="11">
        <f>E5/C$5</f>
        <v>0.46363777329818578</v>
      </c>
      <c r="G5" s="10">
        <f>SUM(G6,G28,G31)</f>
        <v>720.33333333333337</v>
      </c>
      <c r="H5" s="11">
        <f>G5/C$5</f>
        <v>0.33509071173825405</v>
      </c>
      <c r="I5" s="10">
        <f>SUM(I6,I28,I31)</f>
        <v>247.99999999999997</v>
      </c>
      <c r="J5" s="11">
        <f>I5/C$5</f>
        <v>0.11536672352302682</v>
      </c>
      <c r="K5" s="10">
        <f>SUM(K6,K28,K31)</f>
        <v>76</v>
      </c>
      <c r="L5" s="11">
        <f>K5/C$5</f>
        <v>3.5354318498992093E-2</v>
      </c>
      <c r="M5" s="10">
        <f>SUM(M6,M28,M31)</f>
        <v>65.666666666666671</v>
      </c>
      <c r="N5" s="11">
        <f>M5/C$5</f>
        <v>3.0547371685532645E-2</v>
      </c>
      <c r="O5" s="10">
        <f>SUM(O6,O28,O31)</f>
        <v>43</v>
      </c>
      <c r="P5" s="12">
        <f>O5/C$5</f>
        <v>2.0003101256008685E-2</v>
      </c>
      <c r="Q5" s="2"/>
    </row>
    <row r="6" spans="1:17" ht="15.75" customHeight="1">
      <c r="A6" s="1169"/>
      <c r="B6" s="14" t="s">
        <v>13</v>
      </c>
      <c r="C6" s="10">
        <f t="shared" ref="C6:C62" si="1">SUM(E6,G6,I6,K6,M6,O6)</f>
        <v>1202.0000000000002</v>
      </c>
      <c r="D6" s="11">
        <f t="shared" ref="D6:D7" si="2">C6/C5</f>
        <v>0.55915645836563821</v>
      </c>
      <c r="E6" s="10">
        <f>E7+E8</f>
        <v>616.66666666666674</v>
      </c>
      <c r="F6" s="11">
        <f>E6/C6</f>
        <v>0.51303383250138657</v>
      </c>
      <c r="G6" s="10">
        <f>G7+G8</f>
        <v>226.33333333333334</v>
      </c>
      <c r="H6" s="11">
        <f>G6/C6</f>
        <v>0.18829728230726564</v>
      </c>
      <c r="I6" s="10">
        <f>I7+I8</f>
        <v>226.33333333333331</v>
      </c>
      <c r="J6" s="11">
        <f>I6/C6</f>
        <v>0.18829728230726561</v>
      </c>
      <c r="K6" s="10">
        <f>K7+K8</f>
        <v>39.333333333333329</v>
      </c>
      <c r="L6" s="11">
        <f>K6/C6</f>
        <v>3.2723239046034379E-2</v>
      </c>
      <c r="M6" s="10">
        <f>M7+M8</f>
        <v>59.666666666666671</v>
      </c>
      <c r="N6" s="11">
        <f>M6/C6</f>
        <v>4.9639489739323348E-2</v>
      </c>
      <c r="O6" s="10">
        <f>O7+O8</f>
        <v>33.666666666666664</v>
      </c>
      <c r="P6" s="12">
        <f>O6/C6</f>
        <v>2.8008874098724341E-2</v>
      </c>
      <c r="Q6" s="1170"/>
    </row>
    <row r="7" spans="1:17" ht="15.75" customHeight="1">
      <c r="A7" s="1169"/>
      <c r="B7" s="15" t="s">
        <v>14</v>
      </c>
      <c r="C7" s="16">
        <f t="shared" si="1"/>
        <v>307.33333333333331</v>
      </c>
      <c r="D7" s="17">
        <f t="shared" si="2"/>
        <v>0.25568496949528557</v>
      </c>
      <c r="E7" s="24">
        <f>AVERAGE('Monthly Headcount'!E9,'Monthly Headcount'!E40,'Monthly Headcount'!E71)</f>
        <v>146</v>
      </c>
      <c r="F7" s="19">
        <f>E7/E6</f>
        <v>0.23675675675675673</v>
      </c>
      <c r="G7" s="24">
        <f>AVERAGE('Monthly Headcount'!G9,'Monthly Headcount'!G40,'Monthly Headcount'!G71)</f>
        <v>45</v>
      </c>
      <c r="H7" s="19">
        <f>G7/G6</f>
        <v>0.19882179675994108</v>
      </c>
      <c r="I7" s="24">
        <f>AVERAGE('Monthly Headcount'!I9,'Monthly Headcount'!I40,'Monthly Headcount'!I71)</f>
        <v>67.333333333333329</v>
      </c>
      <c r="J7" s="19">
        <f>I7/I6</f>
        <v>0.29749631811487481</v>
      </c>
      <c r="K7" s="24">
        <f>AVERAGE('Monthly Headcount'!K9,'Monthly Headcount'!K40,'Monthly Headcount'!K71)</f>
        <v>14</v>
      </c>
      <c r="L7" s="19">
        <f>K7/K6</f>
        <v>0.35593220338983056</v>
      </c>
      <c r="M7" s="24">
        <f>AVERAGE('Monthly Headcount'!M9,'Monthly Headcount'!M40,'Monthly Headcount'!M71)</f>
        <v>17.666666666666668</v>
      </c>
      <c r="N7" s="19">
        <f>M7/M6</f>
        <v>0.29608938547486036</v>
      </c>
      <c r="O7" s="24">
        <f>AVERAGE('Monthly Headcount'!O9,'Monthly Headcount'!O40,'Monthly Headcount'!O71)</f>
        <v>17.333333333333332</v>
      </c>
      <c r="P7" s="20">
        <f>O7/O6</f>
        <v>0.51485148514851486</v>
      </c>
      <c r="Q7" s="1170"/>
    </row>
    <row r="8" spans="1:17" ht="15.75" customHeight="1">
      <c r="A8" s="1169"/>
      <c r="B8" s="15" t="s">
        <v>15</v>
      </c>
      <c r="C8" s="16">
        <f t="shared" si="1"/>
        <v>894.66666666666674</v>
      </c>
      <c r="D8" s="17">
        <f>C8/C6</f>
        <v>0.74431503050471426</v>
      </c>
      <c r="E8" s="24">
        <f>AVERAGE('Monthly Headcount'!E10,'Monthly Headcount'!E41,'Monthly Headcount'!E72)</f>
        <v>470.66666666666669</v>
      </c>
      <c r="F8" s="19">
        <f>E9/E6</f>
        <v>0.8632432432432432</v>
      </c>
      <c r="G8" s="24">
        <f>AVERAGE('Monthly Headcount'!G10,'Monthly Headcount'!G41,'Monthly Headcount'!G72)</f>
        <v>181.33333333333334</v>
      </c>
      <c r="H8" s="19">
        <f>G8/G6</f>
        <v>0.80117820324005895</v>
      </c>
      <c r="I8" s="24">
        <f>AVERAGE('Monthly Headcount'!I10,'Monthly Headcount'!I41,'Monthly Headcount'!I72)</f>
        <v>159</v>
      </c>
      <c r="J8" s="19">
        <f>I8/I6</f>
        <v>0.70250368188512524</v>
      </c>
      <c r="K8" s="24">
        <f>AVERAGE('Monthly Headcount'!K10,'Monthly Headcount'!K41,'Monthly Headcount'!K72)</f>
        <v>25.333333333333332</v>
      </c>
      <c r="L8" s="19">
        <f>K8/K6</f>
        <v>0.64406779661016955</v>
      </c>
      <c r="M8" s="24">
        <f>AVERAGE('Monthly Headcount'!M10,'Monthly Headcount'!M41,'Monthly Headcount'!M72)</f>
        <v>42</v>
      </c>
      <c r="N8" s="19">
        <f>M8/M6</f>
        <v>0.70391061452513959</v>
      </c>
      <c r="O8" s="24">
        <f>AVERAGE('Monthly Headcount'!O10,'Monthly Headcount'!O41,'Monthly Headcount'!O72)</f>
        <v>16.333333333333332</v>
      </c>
      <c r="P8" s="20">
        <f>O8/O6</f>
        <v>0.48514851485148514</v>
      </c>
      <c r="Q8" s="1170"/>
    </row>
    <row r="9" spans="1:17" ht="15.75" customHeight="1">
      <c r="A9" s="1169"/>
      <c r="B9" s="15" t="s">
        <v>16</v>
      </c>
      <c r="C9" s="16">
        <f t="shared" si="1"/>
        <v>1080.3333333333335</v>
      </c>
      <c r="D9" s="17">
        <f>C9/C6</f>
        <v>0.89877981142540209</v>
      </c>
      <c r="E9" s="24">
        <f>AVERAGE('Monthly Headcount'!E11,'Monthly Headcount'!E42,'Monthly Headcount'!E73)</f>
        <v>532.33333333333337</v>
      </c>
      <c r="F9" s="19">
        <f>E9/E6</f>
        <v>0.8632432432432432</v>
      </c>
      <c r="G9" s="24">
        <f>AVERAGE('Monthly Headcount'!G11,'Monthly Headcount'!G42,'Monthly Headcount'!G73)</f>
        <v>214.33333333333334</v>
      </c>
      <c r="H9" s="19">
        <f>G9/G6</f>
        <v>0.94698085419734901</v>
      </c>
      <c r="I9" s="24">
        <f>AVERAGE('Monthly Headcount'!I11,'Monthly Headcount'!I42,'Monthly Headcount'!I73)</f>
        <v>211.33333333333334</v>
      </c>
      <c r="J9" s="19">
        <f>I9/I6</f>
        <v>0.93372606774668643</v>
      </c>
      <c r="K9" s="24">
        <f>AVERAGE('Monthly Headcount'!K11,'Monthly Headcount'!K42,'Monthly Headcount'!K73)</f>
        <v>35</v>
      </c>
      <c r="L9" s="19">
        <f>K9/K6</f>
        <v>0.88983050847457634</v>
      </c>
      <c r="M9" s="24">
        <f>AVERAGE('Monthly Headcount'!M11,'Monthly Headcount'!M42,'Monthly Headcount'!M73)</f>
        <v>54.666666666666664</v>
      </c>
      <c r="N9" s="19">
        <f>M9/M6</f>
        <v>0.91620111731843568</v>
      </c>
      <c r="O9" s="24">
        <f>AVERAGE('Monthly Headcount'!O11,'Monthly Headcount'!O42,'Monthly Headcount'!O73)</f>
        <v>32.666666666666664</v>
      </c>
      <c r="P9" s="20">
        <f>O9/O6</f>
        <v>0.97029702970297027</v>
      </c>
      <c r="Q9" s="1170"/>
    </row>
    <row r="10" spans="1:17" ht="15.75" customHeight="1">
      <c r="A10" s="1169"/>
      <c r="B10" s="15" t="s">
        <v>17</v>
      </c>
      <c r="C10" s="16">
        <f t="shared" si="1"/>
        <v>121.66666666666666</v>
      </c>
      <c r="D10" s="17">
        <f>C10/C6</f>
        <v>0.10122018857459787</v>
      </c>
      <c r="E10" s="24">
        <f>AVERAGE('Monthly Headcount'!E12,'Monthly Headcount'!E43,'Monthly Headcount'!E74)</f>
        <v>84.333333333333329</v>
      </c>
      <c r="F10" s="19">
        <f>E10/E6</f>
        <v>0.13675675675675672</v>
      </c>
      <c r="G10" s="24">
        <f>AVERAGE('Monthly Headcount'!G12,'Monthly Headcount'!G43,'Monthly Headcount'!G74)</f>
        <v>12</v>
      </c>
      <c r="H10" s="19">
        <f>G10/G6</f>
        <v>5.3019145802650956E-2</v>
      </c>
      <c r="I10" s="24">
        <f>AVERAGE('Monthly Headcount'!I12,'Monthly Headcount'!I43,'Monthly Headcount'!I74)</f>
        <v>15</v>
      </c>
      <c r="J10" s="19">
        <f>I10/I6</f>
        <v>6.6273932253313697E-2</v>
      </c>
      <c r="K10" s="24">
        <f>AVERAGE('Monthly Headcount'!K12,'Monthly Headcount'!K43,'Monthly Headcount'!K74)</f>
        <v>4.333333333333333</v>
      </c>
      <c r="L10" s="19">
        <f>K10/K6</f>
        <v>0.11016949152542374</v>
      </c>
      <c r="M10" s="24">
        <f>AVERAGE('Monthly Headcount'!M12,'Monthly Headcount'!M43,'Monthly Headcount'!M74)</f>
        <v>5</v>
      </c>
      <c r="N10" s="19">
        <f>M10/M6</f>
        <v>8.3798882681564241E-2</v>
      </c>
      <c r="O10" s="24">
        <f>AVERAGE('Monthly Headcount'!O12,'Monthly Headcount'!O43,'Monthly Headcount'!O74)</f>
        <v>1</v>
      </c>
      <c r="P10" s="20">
        <f>O10/O6</f>
        <v>2.9702970297029705E-2</v>
      </c>
      <c r="Q10" s="1170"/>
    </row>
    <row r="11" spans="1:17" ht="15.75" customHeight="1">
      <c r="A11" s="1169"/>
      <c r="B11" s="15" t="s">
        <v>18</v>
      </c>
      <c r="C11" s="16">
        <f t="shared" si="1"/>
        <v>266.33333333333337</v>
      </c>
      <c r="D11" s="17">
        <f>C11/C6</f>
        <v>0.22157515252357182</v>
      </c>
      <c r="E11" s="24">
        <f>AVERAGE('Monthly Headcount'!E13,'Monthly Headcount'!E44,'Monthly Headcount'!E75)</f>
        <v>126.66666666666667</v>
      </c>
      <c r="F11" s="19">
        <f>E11/E6</f>
        <v>0.20540540540540539</v>
      </c>
      <c r="G11" s="24">
        <f>AVERAGE('Monthly Headcount'!G13,'Monthly Headcount'!G44,'Monthly Headcount'!G75)</f>
        <v>64</v>
      </c>
      <c r="H11" s="19">
        <f>G11/G6</f>
        <v>0.28276877761413843</v>
      </c>
      <c r="I11" s="24">
        <f>AVERAGE('Monthly Headcount'!I13,'Monthly Headcount'!I44,'Monthly Headcount'!I75)</f>
        <v>41</v>
      </c>
      <c r="J11" s="19">
        <f>I11/I6</f>
        <v>0.18114874815905746</v>
      </c>
      <c r="K11" s="24">
        <f>AVERAGE('Monthly Headcount'!K13,'Monthly Headcount'!K44,'Monthly Headcount'!K75)</f>
        <v>11.333333333333334</v>
      </c>
      <c r="L11" s="19">
        <f>K11/K6</f>
        <v>0.28813559322033905</v>
      </c>
      <c r="M11" s="24">
        <f>AVERAGE('Monthly Headcount'!M13,'Monthly Headcount'!M44,'Monthly Headcount'!M75)</f>
        <v>16.333333333333332</v>
      </c>
      <c r="N11" s="19">
        <f>M11/M6</f>
        <v>0.27374301675977647</v>
      </c>
      <c r="O11" s="24">
        <f>AVERAGE('Monthly Headcount'!O13,'Monthly Headcount'!O44,'Monthly Headcount'!O75)</f>
        <v>7</v>
      </c>
      <c r="P11" s="20">
        <f>O11/O6</f>
        <v>0.20792079207920794</v>
      </c>
      <c r="Q11" s="1170"/>
    </row>
    <row r="12" spans="1:17" ht="15.75" customHeight="1">
      <c r="A12" s="1169"/>
      <c r="B12" s="15" t="s">
        <v>19</v>
      </c>
      <c r="C12" s="16">
        <f t="shared" si="1"/>
        <v>44.666666666666664</v>
      </c>
      <c r="D12" s="17">
        <f>C12/C11</f>
        <v>0.16770963704630784</v>
      </c>
      <c r="E12" s="24">
        <f>AVERAGE('Monthly Headcount'!E14,'Monthly Headcount'!E45,'Monthly Headcount'!E76)</f>
        <v>18.666666666666668</v>
      </c>
      <c r="F12" s="19">
        <f>E12/E11</f>
        <v>0.14736842105263159</v>
      </c>
      <c r="G12" s="24">
        <f>AVERAGE('Monthly Headcount'!G14,'Monthly Headcount'!G45,'Monthly Headcount'!G76)</f>
        <v>9.3333333333333339</v>
      </c>
      <c r="H12" s="19">
        <f>G12/G11</f>
        <v>0.14583333333333334</v>
      </c>
      <c r="I12" s="24">
        <f>AVERAGE('Monthly Headcount'!I14,'Monthly Headcount'!I45,'Monthly Headcount'!I76)</f>
        <v>8</v>
      </c>
      <c r="J12" s="19">
        <f>I12/I11</f>
        <v>0.1951219512195122</v>
      </c>
      <c r="K12" s="24">
        <f>AVERAGE('Monthly Headcount'!K14,'Monthly Headcount'!K45,'Monthly Headcount'!K76)</f>
        <v>2.6666666666666665</v>
      </c>
      <c r="L12" s="19">
        <f>K12/K11</f>
        <v>0.23529411764705879</v>
      </c>
      <c r="M12" s="24">
        <f>AVERAGE('Monthly Headcount'!M14,'Monthly Headcount'!M45,'Monthly Headcount'!M76)</f>
        <v>4</v>
      </c>
      <c r="N12" s="19">
        <f>M12/M11</f>
        <v>0.24489795918367349</v>
      </c>
      <c r="O12" s="24">
        <f>AVERAGE('Monthly Headcount'!O14,'Monthly Headcount'!O45,'Monthly Headcount'!O76)</f>
        <v>2</v>
      </c>
      <c r="P12" s="20">
        <f>O12/O11</f>
        <v>0.2857142857142857</v>
      </c>
      <c r="Q12" s="1170"/>
    </row>
    <row r="13" spans="1:17" ht="15.75" customHeight="1">
      <c r="A13" s="1169"/>
      <c r="B13" s="15" t="s">
        <v>20</v>
      </c>
      <c r="C13" s="16">
        <f t="shared" si="1"/>
        <v>950.66666666666663</v>
      </c>
      <c r="D13" s="17">
        <f>C13/C6</f>
        <v>0.79090404880754284</v>
      </c>
      <c r="E13" s="24">
        <f>AVERAGE('Monthly Headcount'!E15,'Monthly Headcount'!E46,'Monthly Headcount'!E77)</f>
        <v>473.66666666666669</v>
      </c>
      <c r="F13" s="19">
        <f>E13/E6</f>
        <v>0.76810810810810803</v>
      </c>
      <c r="G13" s="24">
        <f>AVERAGE('Monthly Headcount'!G15,'Monthly Headcount'!G46,'Monthly Headcount'!G77)</f>
        <v>184.33333333333334</v>
      </c>
      <c r="H13" s="19">
        <f>G13/G6</f>
        <v>0.81443298969072164</v>
      </c>
      <c r="I13" s="24">
        <f>AVERAGE('Monthly Headcount'!I15,'Monthly Headcount'!I46,'Monthly Headcount'!I77)</f>
        <v>184.33333333333334</v>
      </c>
      <c r="J13" s="19">
        <f>I13/I6</f>
        <v>0.81443298969072175</v>
      </c>
      <c r="K13" s="24">
        <f>AVERAGE('Monthly Headcount'!K15,'Monthly Headcount'!K46,'Monthly Headcount'!K77)</f>
        <v>33.666666666666664</v>
      </c>
      <c r="L13" s="19">
        <f>K13/K6</f>
        <v>0.85593220338983056</v>
      </c>
      <c r="M13" s="24">
        <f>AVERAGE('Monthly Headcount'!M15,'Monthly Headcount'!M46,'Monthly Headcount'!M77)</f>
        <v>48.666666666666664</v>
      </c>
      <c r="N13" s="19">
        <f>M13/M6</f>
        <v>0.81564245810055858</v>
      </c>
      <c r="O13" s="24">
        <f>AVERAGE('Monthly Headcount'!O15,'Monthly Headcount'!O46,'Monthly Headcount'!O77)</f>
        <v>26</v>
      </c>
      <c r="P13" s="20">
        <f>O13/O6</f>
        <v>0.7722772277227723</v>
      </c>
      <c r="Q13" s="1170"/>
    </row>
    <row r="14" spans="1:17" ht="15.75" customHeight="1">
      <c r="A14" s="1169"/>
      <c r="B14" s="15" t="s">
        <v>21</v>
      </c>
      <c r="C14" s="16">
        <f t="shared" si="1"/>
        <v>251.33333333333331</v>
      </c>
      <c r="D14" s="17">
        <f>C14/C6</f>
        <v>0.20909595119245697</v>
      </c>
      <c r="E14" s="24">
        <f>AVERAGE('Monthly Headcount'!E16,'Monthly Headcount'!E47,'Monthly Headcount'!E78)</f>
        <v>143</v>
      </c>
      <c r="F14" s="19">
        <f>E14/E6</f>
        <v>0.23189189189189185</v>
      </c>
      <c r="G14" s="24">
        <f>AVERAGE('Monthly Headcount'!G16,'Monthly Headcount'!G47,'Monthly Headcount'!G78)</f>
        <v>42</v>
      </c>
      <c r="H14" s="19">
        <f>G14/G6</f>
        <v>0.18556701030927833</v>
      </c>
      <c r="I14" s="24">
        <f>AVERAGE('Monthly Headcount'!I16,'Monthly Headcount'!I47,'Monthly Headcount'!I78)</f>
        <v>42</v>
      </c>
      <c r="J14" s="19">
        <f>I14/I6</f>
        <v>0.18556701030927836</v>
      </c>
      <c r="K14" s="24">
        <f>AVERAGE('Monthly Headcount'!K16,'Monthly Headcount'!K47,'Monthly Headcount'!K78)</f>
        <v>5.666666666666667</v>
      </c>
      <c r="L14" s="19">
        <f>K14/K6</f>
        <v>0.14406779661016952</v>
      </c>
      <c r="M14" s="24">
        <f>AVERAGE('Monthly Headcount'!M16,'Monthly Headcount'!M47,'Monthly Headcount'!M78)</f>
        <v>11</v>
      </c>
      <c r="N14" s="19">
        <f>M14/M6</f>
        <v>0.18435754189944131</v>
      </c>
      <c r="O14" s="24">
        <f>AVERAGE('Monthly Headcount'!O16,'Monthly Headcount'!O47,'Monthly Headcount'!O78)</f>
        <v>7.666666666666667</v>
      </c>
      <c r="P14" s="20">
        <f>O14/O6</f>
        <v>0.22772277227722776</v>
      </c>
      <c r="Q14" s="1170"/>
    </row>
    <row r="15" spans="1:17" ht="15.75" customHeight="1">
      <c r="A15" s="1169"/>
      <c r="B15" s="15" t="s">
        <v>22</v>
      </c>
      <c r="C15" s="16">
        <f t="shared" si="1"/>
        <v>685.66666666666686</v>
      </c>
      <c r="D15" s="17">
        <f>C15/C6</f>
        <v>0.57043815862451475</v>
      </c>
      <c r="E15" s="24">
        <f>AVERAGE('Monthly Headcount'!E17,'Monthly Headcount'!E48,'Monthly Headcount'!E79)</f>
        <v>365.66666666666669</v>
      </c>
      <c r="F15" s="19">
        <f>E15/E6</f>
        <v>0.59297297297297291</v>
      </c>
      <c r="G15" s="24">
        <f>AVERAGE('Monthly Headcount'!G17,'Monthly Headcount'!G48,'Monthly Headcount'!G79)</f>
        <v>92</v>
      </c>
      <c r="H15" s="19">
        <f>G15/G6</f>
        <v>0.40648011782032401</v>
      </c>
      <c r="I15" s="24">
        <f>AVERAGE('Monthly Headcount'!I17,'Monthly Headcount'!I48,'Monthly Headcount'!I79)</f>
        <v>143</v>
      </c>
      <c r="J15" s="19">
        <f>I15/I6</f>
        <v>0.63181148748159066</v>
      </c>
      <c r="K15" s="24">
        <f>AVERAGE('Monthly Headcount'!K17,'Monthly Headcount'!K48,'Monthly Headcount'!K79)</f>
        <v>29.333333333333332</v>
      </c>
      <c r="L15" s="19">
        <f>K15/K6</f>
        <v>0.74576271186440679</v>
      </c>
      <c r="M15" s="24">
        <f>AVERAGE('Monthly Headcount'!M17,'Monthly Headcount'!M48,'Monthly Headcount'!M79)</f>
        <v>30.333333333333332</v>
      </c>
      <c r="N15" s="19">
        <f>M15/M6</f>
        <v>0.50837988826815639</v>
      </c>
      <c r="O15" s="24">
        <f>AVERAGE('Monthly Headcount'!O17,'Monthly Headcount'!O48,'Monthly Headcount'!O79)</f>
        <v>25.333333333333332</v>
      </c>
      <c r="P15" s="20">
        <f>O15/O6</f>
        <v>0.75247524752475248</v>
      </c>
      <c r="Q15" s="1170"/>
    </row>
    <row r="16" spans="1:17" ht="15.75" customHeight="1">
      <c r="A16" s="1169"/>
      <c r="B16" s="15" t="s">
        <v>23</v>
      </c>
      <c r="C16" s="16">
        <f t="shared" si="1"/>
        <v>516.33333333333337</v>
      </c>
      <c r="D16" s="17">
        <f>C16/C6</f>
        <v>0.42956184137548525</v>
      </c>
      <c r="E16" s="24">
        <f>AVERAGE('Monthly Headcount'!E18,'Monthly Headcount'!E49,'Monthly Headcount'!E80)</f>
        <v>251</v>
      </c>
      <c r="F16" s="19">
        <f>E16/E6</f>
        <v>0.40702702702702698</v>
      </c>
      <c r="G16" s="24">
        <f>AVERAGE('Monthly Headcount'!G18,'Monthly Headcount'!G49,'Monthly Headcount'!G80)</f>
        <v>134.33333333333334</v>
      </c>
      <c r="H16" s="19">
        <f>G16/G6</f>
        <v>0.59351988217967599</v>
      </c>
      <c r="I16" s="24">
        <f>AVERAGE('Monthly Headcount'!I18,'Monthly Headcount'!I49,'Monthly Headcount'!I80)</f>
        <v>83.333333333333329</v>
      </c>
      <c r="J16" s="19">
        <f>I16/I6</f>
        <v>0.36818851251840945</v>
      </c>
      <c r="K16" s="24">
        <f>AVERAGE('Monthly Headcount'!K18,'Monthly Headcount'!K49,'Monthly Headcount'!K80)</f>
        <v>10</v>
      </c>
      <c r="L16" s="19">
        <f>K16/K6</f>
        <v>0.25423728813559326</v>
      </c>
      <c r="M16" s="24">
        <f>AVERAGE('Monthly Headcount'!M18,'Monthly Headcount'!M49,'Monthly Headcount'!M80)</f>
        <v>29.333333333333332</v>
      </c>
      <c r="N16" s="19">
        <f>M16/M6</f>
        <v>0.4916201117318435</v>
      </c>
      <c r="O16" s="24">
        <f>AVERAGE('Monthly Headcount'!O18,'Monthly Headcount'!O49,'Monthly Headcount'!O80)</f>
        <v>8.3333333333333339</v>
      </c>
      <c r="P16" s="20">
        <f>O16/O6</f>
        <v>0.24752475247524755</v>
      </c>
      <c r="Q16" s="1170"/>
    </row>
    <row r="17" spans="1:17" ht="15.75" customHeight="1">
      <c r="A17" s="1169"/>
      <c r="B17" s="14" t="s">
        <v>24</v>
      </c>
      <c r="C17" s="10">
        <f t="shared" si="1"/>
        <v>21.666666666666668</v>
      </c>
      <c r="D17" s="11">
        <f t="shared" ref="D17:P17" si="3">SUM(D18:D20)</f>
        <v>1.8025513033832496E-2</v>
      </c>
      <c r="E17" s="22">
        <f t="shared" si="3"/>
        <v>6.6666666666666661</v>
      </c>
      <c r="F17" s="23">
        <f t="shared" si="3"/>
        <v>1</v>
      </c>
      <c r="G17" s="22">
        <f t="shared" si="3"/>
        <v>2.3333333333333335</v>
      </c>
      <c r="H17" s="23">
        <f t="shared" si="3"/>
        <v>1</v>
      </c>
      <c r="I17" s="22">
        <f t="shared" si="3"/>
        <v>9.6666666666666679</v>
      </c>
      <c r="J17" s="23">
        <f t="shared" si="3"/>
        <v>0.99999999999999989</v>
      </c>
      <c r="K17" s="22">
        <f t="shared" si="3"/>
        <v>0.66666666666666663</v>
      </c>
      <c r="L17" s="23">
        <f t="shared" si="3"/>
        <v>0</v>
      </c>
      <c r="M17" s="22">
        <f t="shared" si="3"/>
        <v>0.33333333333333331</v>
      </c>
      <c r="N17" s="23">
        <f t="shared" si="3"/>
        <v>1</v>
      </c>
      <c r="O17" s="22">
        <f t="shared" si="3"/>
        <v>2</v>
      </c>
      <c r="P17" s="12">
        <f t="shared" si="3"/>
        <v>1</v>
      </c>
      <c r="Q17" s="1170"/>
    </row>
    <row r="18" spans="1:17" ht="15.75" customHeight="1">
      <c r="A18" s="1169"/>
      <c r="B18" s="15" t="s">
        <v>25</v>
      </c>
      <c r="C18" s="53">
        <f t="shared" si="1"/>
        <v>0.33333333333333331</v>
      </c>
      <c r="D18" s="17">
        <f t="shared" ref="D18:D20" si="4">C18/$C$6</f>
        <v>2.7731558513588455E-4</v>
      </c>
      <c r="E18" s="24">
        <f>AVERAGE('Monthly Headcount'!E20,'Monthly Headcount'!E51,'Monthly Headcount'!E82)</f>
        <v>0.33333333333333331</v>
      </c>
      <c r="F18" s="19">
        <f>E18/E17</f>
        <v>0.05</v>
      </c>
      <c r="G18" s="24">
        <f>AVERAGE('Monthly Headcount'!G20,'Monthly Headcount'!G51,'Monthly Headcount'!G82)</f>
        <v>0</v>
      </c>
      <c r="H18" s="25">
        <v>0</v>
      </c>
      <c r="I18" s="24">
        <f>AVERAGE('Monthly Headcount'!I20,'Monthly Headcount'!I51,'Monthly Headcount'!I82)</f>
        <v>0</v>
      </c>
      <c r="J18" s="25">
        <v>0</v>
      </c>
      <c r="K18" s="24">
        <f>AVERAGE('Monthly Headcount'!K20,'Monthly Headcount'!K51,'Monthly Headcount'!K82)</f>
        <v>0</v>
      </c>
      <c r="L18" s="25">
        <v>0</v>
      </c>
      <c r="M18" s="24">
        <f>AVERAGE('Monthly Headcount'!M20,'Monthly Headcount'!M51,'Monthly Headcount'!M82)</f>
        <v>0</v>
      </c>
      <c r="N18" s="25">
        <v>0</v>
      </c>
      <c r="O18" s="24">
        <f>AVERAGE('Monthly Headcount'!O20,'Monthly Headcount'!O51,'Monthly Headcount'!O82)</f>
        <v>0</v>
      </c>
      <c r="P18" s="26">
        <v>0</v>
      </c>
      <c r="Q18" s="1170"/>
    </row>
    <row r="19" spans="1:17" ht="15.75" customHeight="1">
      <c r="A19" s="1169"/>
      <c r="B19" s="15" t="s">
        <v>26</v>
      </c>
      <c r="C19" s="53">
        <f t="shared" si="1"/>
        <v>1</v>
      </c>
      <c r="D19" s="17">
        <f t="shared" si="4"/>
        <v>8.3194675540765371E-4</v>
      </c>
      <c r="E19" s="24">
        <f>AVERAGE('Monthly Headcount'!E21,'Monthly Headcount'!E52,'Monthly Headcount'!E83)</f>
        <v>0</v>
      </c>
      <c r="F19" s="19">
        <f>E19/E17</f>
        <v>0</v>
      </c>
      <c r="G19" s="24">
        <f>AVERAGE('Monthly Headcount'!G21,'Monthly Headcount'!G52,'Monthly Headcount'!G83)</f>
        <v>0</v>
      </c>
      <c r="H19" s="19">
        <f>G19/G17</f>
        <v>0</v>
      </c>
      <c r="I19" s="24">
        <f>AVERAGE('Monthly Headcount'!I21,'Monthly Headcount'!I52,'Monthly Headcount'!I83)</f>
        <v>0.33333333333333331</v>
      </c>
      <c r="J19" s="19">
        <f>I19/I17</f>
        <v>3.4482758620689648E-2</v>
      </c>
      <c r="K19" s="24">
        <f>AVERAGE('Monthly Headcount'!K21,'Monthly Headcount'!K52,'Monthly Headcount'!K83)</f>
        <v>0.66666666666666663</v>
      </c>
      <c r="L19" s="19" t="s">
        <v>27</v>
      </c>
      <c r="M19" s="24">
        <f>AVERAGE('Monthly Headcount'!M21,'Monthly Headcount'!M52,'Monthly Headcount'!M83)</f>
        <v>0</v>
      </c>
      <c r="N19" s="19">
        <f>M19/M17</f>
        <v>0</v>
      </c>
      <c r="O19" s="24">
        <f>AVERAGE('Monthly Headcount'!O21,'Monthly Headcount'!O52,'Monthly Headcount'!O83)</f>
        <v>0</v>
      </c>
      <c r="P19" s="20">
        <f>O19/O17</f>
        <v>0</v>
      </c>
      <c r="Q19" s="1170"/>
    </row>
    <row r="20" spans="1:17" ht="15.75" customHeight="1">
      <c r="A20" s="1169"/>
      <c r="B20" s="15" t="s">
        <v>28</v>
      </c>
      <c r="C20" s="53">
        <f t="shared" si="1"/>
        <v>20.333333333333332</v>
      </c>
      <c r="D20" s="17">
        <f t="shared" si="4"/>
        <v>1.6916250693288958E-2</v>
      </c>
      <c r="E20" s="24">
        <f>AVERAGE('Monthly Headcount'!E22,'Monthly Headcount'!E53,'Monthly Headcount'!E84)</f>
        <v>6.333333333333333</v>
      </c>
      <c r="F20" s="19">
        <f>E20/E17</f>
        <v>0.95000000000000007</v>
      </c>
      <c r="G20" s="24">
        <f>AVERAGE('Monthly Headcount'!G22,'Monthly Headcount'!G53,'Monthly Headcount'!G84)</f>
        <v>2.3333333333333335</v>
      </c>
      <c r="H20" s="19">
        <f>G20/G17</f>
        <v>1</v>
      </c>
      <c r="I20" s="24">
        <f>AVERAGE('Monthly Headcount'!I22,'Monthly Headcount'!I53,'Monthly Headcount'!I84)</f>
        <v>9.3333333333333339</v>
      </c>
      <c r="J20" s="19">
        <f>I20/I17</f>
        <v>0.96551724137931028</v>
      </c>
      <c r="K20" s="24">
        <v>0</v>
      </c>
      <c r="L20" s="19">
        <f>K20/K17</f>
        <v>0</v>
      </c>
      <c r="M20" s="24">
        <f>AVERAGE('Monthly Headcount'!M22,'Monthly Headcount'!M53,'Monthly Headcount'!M84)</f>
        <v>0.33333333333333331</v>
      </c>
      <c r="N20" s="19">
        <f>M20/M17</f>
        <v>1</v>
      </c>
      <c r="O20" s="24">
        <f>AVERAGE('Monthly Headcount'!O22,'Monthly Headcount'!O53,'Monthly Headcount'!O84)</f>
        <v>2</v>
      </c>
      <c r="P20" s="20">
        <f>O20/O17</f>
        <v>1</v>
      </c>
      <c r="Q20" s="1170"/>
    </row>
    <row r="21" spans="1:17" ht="15.75" customHeight="1">
      <c r="A21" s="1169"/>
      <c r="B21" s="14" t="s">
        <v>29</v>
      </c>
      <c r="C21" s="10">
        <f t="shared" si="1"/>
        <v>26.666666666666664</v>
      </c>
      <c r="D21" s="28">
        <f t="shared" ref="D21:P21" si="5">SUM(D22:D24)</f>
        <v>2.2185246810870769E-2</v>
      </c>
      <c r="E21" s="22">
        <f t="shared" si="5"/>
        <v>12</v>
      </c>
      <c r="F21" s="28">
        <f t="shared" si="5"/>
        <v>1.9459459459459458E-2</v>
      </c>
      <c r="G21" s="22">
        <f t="shared" si="5"/>
        <v>4</v>
      </c>
      <c r="H21" s="28">
        <f t="shared" si="5"/>
        <v>1.7673048600883652E-2</v>
      </c>
      <c r="I21" s="22">
        <f t="shared" si="5"/>
        <v>6.333333333333333</v>
      </c>
      <c r="J21" s="28">
        <f t="shared" si="5"/>
        <v>2.7982326951399121E-2</v>
      </c>
      <c r="K21" s="22">
        <f t="shared" si="5"/>
        <v>2.3333333333333335</v>
      </c>
      <c r="L21" s="28">
        <f t="shared" si="5"/>
        <v>5.9322033898305093E-2</v>
      </c>
      <c r="M21" s="22">
        <f t="shared" si="5"/>
        <v>1</v>
      </c>
      <c r="N21" s="28">
        <f t="shared" si="5"/>
        <v>1.6759776536312849E-2</v>
      </c>
      <c r="O21" s="22">
        <f t="shared" si="5"/>
        <v>1</v>
      </c>
      <c r="P21" s="29">
        <f t="shared" si="5"/>
        <v>2.9702970297029705E-2</v>
      </c>
      <c r="Q21" s="1172"/>
    </row>
    <row r="22" spans="1:17" ht="15.75" customHeight="1">
      <c r="A22" s="1169"/>
      <c r="B22" s="30" t="s">
        <v>30</v>
      </c>
      <c r="C22" s="16">
        <f t="shared" si="1"/>
        <v>0</v>
      </c>
      <c r="D22" s="64">
        <f t="shared" ref="D22:D24" si="6">C22/$C$6</f>
        <v>0</v>
      </c>
      <c r="E22" s="24">
        <f>AVERAGE('Monthly Headcount'!E24,'Monthly Headcount'!E55,'Monthly Headcount'!E86)</f>
        <v>0</v>
      </c>
      <c r="F22" s="32">
        <f t="shared" ref="F22:F24" si="7">E22/$E$6</f>
        <v>0</v>
      </c>
      <c r="G22" s="24">
        <f>SUM('Monthly Headcount'!G24,'Monthly Headcount'!G55,'Monthly Headcount'!G86)</f>
        <v>0</v>
      </c>
      <c r="H22" s="32">
        <f t="shared" ref="H22:H24" si="8">G22/$G$6</f>
        <v>0</v>
      </c>
      <c r="I22" s="24">
        <f>AVERAGE('Monthly Headcount'!I24,'Monthly Headcount'!I55,'Monthly Headcount'!I86)</f>
        <v>0</v>
      </c>
      <c r="J22" s="32">
        <f t="shared" ref="J22:J24" si="9">I22/$I$6</f>
        <v>0</v>
      </c>
      <c r="K22" s="24">
        <f>AVERAGE('Monthly Headcount'!K24,'Monthly Headcount'!K55,'Monthly Headcount'!K86)</f>
        <v>0</v>
      </c>
      <c r="L22" s="32">
        <f t="shared" ref="L22:L24" si="10">K22/$K$6</f>
        <v>0</v>
      </c>
      <c r="M22" s="24">
        <f>AVERAGE('Monthly Headcount'!M24,'Monthly Headcount'!M55,'Monthly Headcount'!M86)</f>
        <v>0</v>
      </c>
      <c r="N22" s="32">
        <f t="shared" ref="N22:N24" si="11">M22/$M$6</f>
        <v>0</v>
      </c>
      <c r="O22" s="24">
        <f>AVERAGE('Monthly Headcount'!O24,'Monthly Headcount'!O55,'Monthly Headcount'!O86)</f>
        <v>0</v>
      </c>
      <c r="P22" s="33">
        <f t="shared" ref="P22:P24" si="12">O22/$O$6</f>
        <v>0</v>
      </c>
      <c r="Q22" s="1170"/>
    </row>
    <row r="23" spans="1:17" ht="15.75" customHeight="1">
      <c r="A23" s="1169"/>
      <c r="B23" s="30" t="s">
        <v>31</v>
      </c>
      <c r="C23" s="16">
        <f t="shared" si="1"/>
        <v>3.3333333333333335</v>
      </c>
      <c r="D23" s="64">
        <f t="shared" si="6"/>
        <v>2.7731558513588461E-3</v>
      </c>
      <c r="E23" s="24">
        <f>AVERAGE('Monthly Headcount'!E25,'Monthly Headcount'!E56,'Monthly Headcount'!E87)</f>
        <v>1.6666666666666667</v>
      </c>
      <c r="F23" s="32">
        <f t="shared" si="7"/>
        <v>2.7027027027027024E-3</v>
      </c>
      <c r="G23" s="24">
        <f>AVERAGE('Monthly Headcount'!G25,'Monthly Headcount'!G56,'Monthly Headcount'!G87)</f>
        <v>0.66666666666666663</v>
      </c>
      <c r="H23" s="32">
        <f t="shared" si="8"/>
        <v>2.9455081001472749E-3</v>
      </c>
      <c r="I23" s="24">
        <f>AVERAGE('Monthly Headcount'!I25,'Monthly Headcount'!I56,'Monthly Headcount'!I87)</f>
        <v>0.33333333333333331</v>
      </c>
      <c r="J23" s="32">
        <f t="shared" si="9"/>
        <v>1.4727540500736377E-3</v>
      </c>
      <c r="K23" s="24">
        <f>AVERAGE('Monthly Headcount'!K25,'Monthly Headcount'!K56,'Monthly Headcount'!K87)</f>
        <v>0.66666666666666663</v>
      </c>
      <c r="L23" s="32">
        <f t="shared" si="10"/>
        <v>1.6949152542372881E-2</v>
      </c>
      <c r="M23" s="24">
        <f>AVERAGE('Monthly Headcount'!M25,'Monthly Headcount'!M56,'Monthly Headcount'!M87)</f>
        <v>0</v>
      </c>
      <c r="N23" s="32">
        <f t="shared" si="11"/>
        <v>0</v>
      </c>
      <c r="O23" s="24">
        <f>AVERAGE('Monthly Headcount'!O25,'Monthly Headcount'!O56,'Monthly Headcount'!O87)</f>
        <v>0</v>
      </c>
      <c r="P23" s="33">
        <f t="shared" si="12"/>
        <v>0</v>
      </c>
      <c r="Q23" s="1170"/>
    </row>
    <row r="24" spans="1:17" ht="15.75" customHeight="1">
      <c r="A24" s="1169"/>
      <c r="B24" s="30" t="s">
        <v>32</v>
      </c>
      <c r="C24" s="16">
        <f t="shared" si="1"/>
        <v>23.333333333333336</v>
      </c>
      <c r="D24" s="64">
        <f t="shared" si="6"/>
        <v>1.9412090959511921E-2</v>
      </c>
      <c r="E24" s="24">
        <f>AVERAGE('Monthly Headcount'!E26,'Monthly Headcount'!E57,'Monthly Headcount'!E88)</f>
        <v>10.333333333333334</v>
      </c>
      <c r="F24" s="32">
        <f t="shared" si="7"/>
        <v>1.6756756756756756E-2</v>
      </c>
      <c r="G24" s="24">
        <f>AVERAGE('Monthly Headcount'!G26,'Monthly Headcount'!G57,'Monthly Headcount'!G88)</f>
        <v>3.3333333333333335</v>
      </c>
      <c r="H24" s="32">
        <f t="shared" si="8"/>
        <v>1.4727540500736377E-2</v>
      </c>
      <c r="I24" s="24">
        <f>AVERAGE('Monthly Headcount'!I26,'Monthly Headcount'!I57,'Monthly Headcount'!I88)</f>
        <v>6</v>
      </c>
      <c r="J24" s="32">
        <f t="shared" si="9"/>
        <v>2.6509572901325482E-2</v>
      </c>
      <c r="K24" s="24">
        <f>AVERAGE('Monthly Headcount'!K26,'Monthly Headcount'!K57,'Monthly Headcount'!K88)</f>
        <v>1.6666666666666667</v>
      </c>
      <c r="L24" s="32">
        <f t="shared" si="10"/>
        <v>4.2372881355932208E-2</v>
      </c>
      <c r="M24" s="24">
        <f>AVERAGE('Monthly Headcount'!M26,'Monthly Headcount'!M57,'Monthly Headcount'!M88)</f>
        <v>1</v>
      </c>
      <c r="N24" s="32">
        <f t="shared" si="11"/>
        <v>1.6759776536312849E-2</v>
      </c>
      <c r="O24" s="24">
        <f>AVERAGE('Monthly Headcount'!O26,'Monthly Headcount'!O57,'Monthly Headcount'!O88)</f>
        <v>1</v>
      </c>
      <c r="P24" s="33">
        <f t="shared" si="12"/>
        <v>2.9702970297029705E-2</v>
      </c>
      <c r="Q24" s="1170"/>
    </row>
    <row r="25" spans="1:17" ht="15.75" customHeight="1">
      <c r="A25" s="1169"/>
      <c r="B25" s="27" t="s">
        <v>33</v>
      </c>
      <c r="C25" s="10">
        <f t="shared" si="1"/>
        <v>10.333333333333334</v>
      </c>
      <c r="D25" s="34"/>
      <c r="E25" s="22">
        <f t="shared" ref="E25:N25" si="13">SUM(E26:E27)</f>
        <v>5.333333333333333</v>
      </c>
      <c r="F25" s="28">
        <f t="shared" si="13"/>
        <v>0</v>
      </c>
      <c r="G25" s="22">
        <f t="shared" si="13"/>
        <v>0.66666666666666663</v>
      </c>
      <c r="H25" s="28">
        <f t="shared" si="13"/>
        <v>0</v>
      </c>
      <c r="I25" s="22">
        <f t="shared" si="13"/>
        <v>2.666666666666667</v>
      </c>
      <c r="J25" s="28">
        <f t="shared" si="13"/>
        <v>0</v>
      </c>
      <c r="K25" s="22">
        <f t="shared" si="13"/>
        <v>0</v>
      </c>
      <c r="L25" s="28">
        <f t="shared" si="13"/>
        <v>0</v>
      </c>
      <c r="M25" s="22">
        <f t="shared" si="13"/>
        <v>1</v>
      </c>
      <c r="N25" s="28">
        <f t="shared" si="13"/>
        <v>0</v>
      </c>
      <c r="O25" s="65">
        <f>AVERAGE('Monthly Headcount'!O27,'Monthly Headcount'!O58,'Monthly Headcount'!O89)</f>
        <v>0.66666666666666663</v>
      </c>
      <c r="P25" s="29">
        <f>SUM(P26:P27)</f>
        <v>0</v>
      </c>
      <c r="Q25" s="2"/>
    </row>
    <row r="26" spans="1:17" ht="15.75" customHeight="1">
      <c r="A26" s="1169"/>
      <c r="B26" s="30" t="s">
        <v>34</v>
      </c>
      <c r="C26" s="16">
        <f t="shared" si="1"/>
        <v>9.6666666666666661</v>
      </c>
      <c r="D26" s="17"/>
      <c r="E26" s="24">
        <f>AVERAGE('Monthly Headcount'!E28,'Monthly Headcount'!E59,'Monthly Headcount'!E90)</f>
        <v>5</v>
      </c>
      <c r="F26" s="37"/>
      <c r="G26" s="36">
        <f>AVERAGE('Monthly Headcount'!G28,'Monthly Headcount'!G59,'Monthly Headcount'!G90)</f>
        <v>0.66666666666666663</v>
      </c>
      <c r="H26" s="38"/>
      <c r="I26" s="24">
        <f>AVERAGE('Monthly Headcount'!I28,'Monthly Headcount'!I59,'Monthly Headcount'!I90)</f>
        <v>2.3333333333333335</v>
      </c>
      <c r="J26" s="37"/>
      <c r="K26" s="24">
        <f>AVERAGE('Monthly Headcount'!K28,'Monthly Headcount'!K59,'Monthly Headcount'!K90)</f>
        <v>0</v>
      </c>
      <c r="L26" s="37"/>
      <c r="M26" s="24">
        <f>AVERAGE('Monthly Headcount'!M28,'Monthly Headcount'!M59,'Monthly Headcount'!M90)</f>
        <v>1</v>
      </c>
      <c r="N26" s="37"/>
      <c r="O26" s="24">
        <f>AVERAGE('Monthly Headcount'!O28,'Monthly Headcount'!O59,'Monthly Headcount'!O90)</f>
        <v>0.66666666666666663</v>
      </c>
      <c r="P26" s="39"/>
      <c r="Q26" s="2"/>
    </row>
    <row r="27" spans="1:17" ht="15.75" customHeight="1">
      <c r="A27" s="1169"/>
      <c r="B27" s="30" t="s">
        <v>35</v>
      </c>
      <c r="C27" s="16">
        <f t="shared" si="1"/>
        <v>0.66666666666666663</v>
      </c>
      <c r="D27" s="17"/>
      <c r="E27" s="24">
        <f>AVERAGE('Monthly Headcount'!E29,'Monthly Headcount'!E60,'Monthly Headcount'!E91)</f>
        <v>0.33333333333333331</v>
      </c>
      <c r="F27" s="37"/>
      <c r="G27" s="36">
        <f>AVERAGE('Monthly Headcount'!G29,'Monthly Headcount'!G60,'Monthly Headcount'!G91)</f>
        <v>0</v>
      </c>
      <c r="H27" s="38"/>
      <c r="I27" s="24">
        <f>AVERAGE('Monthly Headcount'!I29,'Monthly Headcount'!I60,'Monthly Headcount'!I91)</f>
        <v>0.33333333333333331</v>
      </c>
      <c r="J27" s="37"/>
      <c r="K27" s="24">
        <f>AVERAGE('Monthly Headcount'!K29,'Monthly Headcount'!K60,'Monthly Headcount'!K91)</f>
        <v>0</v>
      </c>
      <c r="L27" s="37"/>
      <c r="M27" s="24">
        <f>AVERAGE('Monthly Headcount'!M29,'Monthly Headcount'!M60,'Monthly Headcount'!M91)</f>
        <v>0</v>
      </c>
      <c r="N27" s="37"/>
      <c r="O27" s="24">
        <f>AVERAGE('Monthly Headcount'!O29,'Monthly Headcount'!O60,'Monthly Headcount'!O91)</f>
        <v>0</v>
      </c>
      <c r="P27" s="39"/>
      <c r="Q27" s="2"/>
    </row>
    <row r="28" spans="1:17" ht="15.75" customHeight="1">
      <c r="A28" s="1169"/>
      <c r="B28" s="14" t="s">
        <v>36</v>
      </c>
      <c r="C28" s="10">
        <f t="shared" si="1"/>
        <v>411</v>
      </c>
      <c r="D28" s="11">
        <f>C28/C5</f>
        <v>0.19119243293533883</v>
      </c>
      <c r="E28" s="22">
        <f>E29+E30</f>
        <v>337.33333333333331</v>
      </c>
      <c r="F28" s="23">
        <f>E28/C28</f>
        <v>0.8207623682076236</v>
      </c>
      <c r="G28" s="22">
        <f>G29+G30</f>
        <v>0</v>
      </c>
      <c r="H28" s="40">
        <f>G28/C28</f>
        <v>0</v>
      </c>
      <c r="I28" s="22">
        <f>I29+I30</f>
        <v>21.666666666666664</v>
      </c>
      <c r="J28" s="28">
        <f>I28/C28</f>
        <v>5.2716950527169501E-2</v>
      </c>
      <c r="K28" s="22">
        <f>K29+K30</f>
        <v>36.666666666666664</v>
      </c>
      <c r="L28" s="28">
        <f>K28/E28</f>
        <v>0.10869565217391304</v>
      </c>
      <c r="M28" s="22">
        <f>M29+M30</f>
        <v>6</v>
      </c>
      <c r="N28" s="28">
        <f>M28/C28</f>
        <v>1.4598540145985401E-2</v>
      </c>
      <c r="O28" s="24">
        <f>O29+O30</f>
        <v>9.3333333333333339</v>
      </c>
      <c r="P28" s="29">
        <f>O28/C28</f>
        <v>2.2708840227088405E-2</v>
      </c>
      <c r="Q28" s="2"/>
    </row>
    <row r="29" spans="1:17" ht="15.75" customHeight="1">
      <c r="A29" s="1169"/>
      <c r="B29" s="15" t="s">
        <v>14</v>
      </c>
      <c r="C29" s="16">
        <f t="shared" si="1"/>
        <v>120.33333333333333</v>
      </c>
      <c r="D29" s="17">
        <f>C29/C28</f>
        <v>0.29278183292781834</v>
      </c>
      <c r="E29" s="24">
        <f>AVERAGE('Monthly Headcount'!E31,'Monthly Headcount'!E62,'Monthly Headcount'!E93)</f>
        <v>95.333333333333329</v>
      </c>
      <c r="F29" s="19">
        <f>E29/E28</f>
        <v>0.28260869565217389</v>
      </c>
      <c r="G29" s="24">
        <f>AVERAGE('Monthly Headcount'!G31,'Monthly Headcount'!G62,'Monthly Headcount'!G93)</f>
        <v>0</v>
      </c>
      <c r="H29" s="25">
        <v>0</v>
      </c>
      <c r="I29" s="24">
        <f>AVERAGE('Monthly Headcount'!I31,'Monthly Headcount'!I62,'Monthly Headcount'!I93)</f>
        <v>6</v>
      </c>
      <c r="J29" s="19">
        <f>I29/I28</f>
        <v>0.27692307692307694</v>
      </c>
      <c r="K29" s="24">
        <f>AVERAGE('Monthly Headcount'!K31,'Monthly Headcount'!K62,'Monthly Headcount'!K93)</f>
        <v>14.666666666666666</v>
      </c>
      <c r="L29" s="19">
        <f>K29/K28</f>
        <v>0.4</v>
      </c>
      <c r="M29" s="24">
        <f>AVERAGE('Monthly Headcount'!M31,'Monthly Headcount'!M62,'Monthly Headcount'!M93)</f>
        <v>1</v>
      </c>
      <c r="N29" s="19">
        <f>M29/M28</f>
        <v>0.16666666666666666</v>
      </c>
      <c r="O29" s="24">
        <f>AVERAGE('Monthly Headcount'!O31,'Monthly Headcount'!O62,'Monthly Headcount'!O93)</f>
        <v>3.3333333333333335</v>
      </c>
      <c r="P29" s="26">
        <v>0</v>
      </c>
      <c r="Q29" s="2"/>
    </row>
    <row r="30" spans="1:17" ht="15.75" customHeight="1">
      <c r="A30" s="1169"/>
      <c r="B30" s="15" t="s">
        <v>15</v>
      </c>
      <c r="C30" s="16">
        <f t="shared" si="1"/>
        <v>290.66666666666669</v>
      </c>
      <c r="D30" s="17">
        <f>C30/C28</f>
        <v>0.70721816707218177</v>
      </c>
      <c r="E30" s="24">
        <f>AVERAGE('Monthly Headcount'!E32,'Monthly Headcount'!E63,'Monthly Headcount'!E94)</f>
        <v>242</v>
      </c>
      <c r="F30" s="19">
        <f>E30/E28</f>
        <v>0.71739130434782616</v>
      </c>
      <c r="G30" s="24">
        <f>AVERAGE('Monthly Headcount'!G32,'Monthly Headcount'!G63,'Monthly Headcount'!G94)</f>
        <v>0</v>
      </c>
      <c r="H30" s="25">
        <v>0</v>
      </c>
      <c r="I30" s="24">
        <f>AVERAGE('Monthly Headcount'!I32,'Monthly Headcount'!I63,'Monthly Headcount'!I94)</f>
        <v>15.666666666666666</v>
      </c>
      <c r="J30" s="19">
        <f>I30/I28</f>
        <v>0.72307692307692317</v>
      </c>
      <c r="K30" s="24">
        <f>AVERAGE('Monthly Headcount'!K32,'Monthly Headcount'!K63,'Monthly Headcount'!K94)</f>
        <v>22</v>
      </c>
      <c r="L30" s="19">
        <f>K30/K28</f>
        <v>0.60000000000000009</v>
      </c>
      <c r="M30" s="24">
        <f>AVERAGE('Monthly Headcount'!M32,'Monthly Headcount'!M63,'Monthly Headcount'!M94)</f>
        <v>5</v>
      </c>
      <c r="N30" s="19">
        <f>M30/M28</f>
        <v>0.83333333333333337</v>
      </c>
      <c r="O30" s="24">
        <f>AVERAGE('Monthly Headcount'!O32,'Monthly Headcount'!O63,'Monthly Headcount'!O94)</f>
        <v>6</v>
      </c>
      <c r="P30" s="26">
        <v>0</v>
      </c>
      <c r="Q30" s="2"/>
    </row>
    <row r="31" spans="1:17" ht="15.75" customHeight="1">
      <c r="A31" s="1169"/>
      <c r="B31" s="14" t="s">
        <v>37</v>
      </c>
      <c r="C31" s="10">
        <f t="shared" si="1"/>
        <v>536.66666666666663</v>
      </c>
      <c r="D31" s="11">
        <f>C31/C5</f>
        <v>0.2496511086990231</v>
      </c>
      <c r="E31" s="22">
        <f>E32+E33</f>
        <v>42.666666666666664</v>
      </c>
      <c r="F31" s="23">
        <f>E31/C31</f>
        <v>7.9503105590062115E-2</v>
      </c>
      <c r="G31" s="22">
        <f>G32+G33</f>
        <v>494</v>
      </c>
      <c r="H31" s="23">
        <f>G31/C31</f>
        <v>0.92049689440993798</v>
      </c>
      <c r="I31" s="22">
        <f>I32+I33</f>
        <v>0</v>
      </c>
      <c r="J31" s="40">
        <v>0</v>
      </c>
      <c r="K31" s="22">
        <f>K32+K33</f>
        <v>0</v>
      </c>
      <c r="L31" s="23">
        <f>K31/C31</f>
        <v>0</v>
      </c>
      <c r="M31" s="22">
        <f>M32+M33</f>
        <v>0</v>
      </c>
      <c r="N31" s="40">
        <v>0</v>
      </c>
      <c r="O31" s="24">
        <f>AVERAGE('Monthly Headcount'!O33,'Monthly Headcount'!O64,'Monthly Headcount'!O95)</f>
        <v>0</v>
      </c>
      <c r="P31" s="41">
        <v>0</v>
      </c>
      <c r="Q31" s="2"/>
    </row>
    <row r="32" spans="1:17" ht="15.75" customHeight="1">
      <c r="A32" s="1169"/>
      <c r="B32" s="15" t="s">
        <v>14</v>
      </c>
      <c r="C32" s="16">
        <f t="shared" si="1"/>
        <v>229.33333333333334</v>
      </c>
      <c r="D32" s="17">
        <f>C32/C31</f>
        <v>0.42732919254658391</v>
      </c>
      <c r="E32" s="24">
        <f>AVERAGE('Monthly Headcount'!E34,'Monthly Headcount'!E65,'Monthly Headcount'!E96)</f>
        <v>6</v>
      </c>
      <c r="F32" s="42">
        <f>E32/E31</f>
        <v>0.140625</v>
      </c>
      <c r="G32" s="43">
        <f>AVERAGE('Monthly Headcount'!G34,'Monthly Headcount'!G65,'Monthly Headcount'!G96)</f>
        <v>223.33333333333334</v>
      </c>
      <c r="H32" s="42">
        <f>G32/G31</f>
        <v>0.45209176788124156</v>
      </c>
      <c r="I32" s="24">
        <f>AVERAGE('Monthly Headcount'!I34,'Monthly Headcount'!I65,'Monthly Headcount'!I96)</f>
        <v>0</v>
      </c>
      <c r="J32" s="44">
        <v>0</v>
      </c>
      <c r="K32" s="24">
        <f>AVERAGE('Monthly Headcount'!K34,'Monthly Headcount'!K65,'Monthly Headcount'!K96)</f>
        <v>0</v>
      </c>
      <c r="L32" s="44">
        <v>0</v>
      </c>
      <c r="M32" s="24">
        <f>AVERAGE('Monthly Headcount'!M34,'Monthly Headcount'!M65,'Monthly Headcount'!M96)</f>
        <v>0</v>
      </c>
      <c r="N32" s="44">
        <v>0</v>
      </c>
      <c r="O32" s="24">
        <f>AVERAGE('Monthly Headcount'!O34,'Monthly Headcount'!O65,'Monthly Headcount'!O96)</f>
        <v>0</v>
      </c>
      <c r="P32" s="26">
        <v>0</v>
      </c>
      <c r="Q32" s="2"/>
    </row>
    <row r="33" spans="1:17" ht="15.75" customHeight="1">
      <c r="A33" s="1173"/>
      <c r="B33" s="45" t="s">
        <v>15</v>
      </c>
      <c r="C33" s="46">
        <f t="shared" si="1"/>
        <v>307.33333333333337</v>
      </c>
      <c r="D33" s="47">
        <f>C33/C31</f>
        <v>0.57267080745341625</v>
      </c>
      <c r="E33" s="82">
        <f>AVERAGE('Monthly Headcount'!E35,'Monthly Headcount'!E66,'Monthly Headcount'!E97)</f>
        <v>36.666666666666664</v>
      </c>
      <c r="F33" s="49">
        <f>E33/E31</f>
        <v>0.859375</v>
      </c>
      <c r="G33" s="48">
        <f>AVERAGE('Monthly Headcount'!G35,'Monthly Headcount'!G66,'Monthly Headcount'!G97)</f>
        <v>270.66666666666669</v>
      </c>
      <c r="H33" s="49">
        <f>G33/G31</f>
        <v>0.5479082321187585</v>
      </c>
      <c r="I33" s="82">
        <f>AVERAGE('Monthly Headcount'!I35,'Monthly Headcount'!I66,'Monthly Headcount'!I97)</f>
        <v>0</v>
      </c>
      <c r="J33" s="50">
        <v>0</v>
      </c>
      <c r="K33" s="82">
        <f>AVERAGE('Monthly Headcount'!K35,'Monthly Headcount'!K66,'Monthly Headcount'!K97)</f>
        <v>0</v>
      </c>
      <c r="L33" s="50">
        <v>0</v>
      </c>
      <c r="M33" s="82">
        <f>AVERAGE('Monthly Headcount'!M35,'Monthly Headcount'!M66,'Monthly Headcount'!M97)</f>
        <v>0</v>
      </c>
      <c r="N33" s="50">
        <v>0</v>
      </c>
      <c r="O33" s="82">
        <f>AVERAGE('Monthly Headcount'!O35,'Monthly Headcount'!O66,'Monthly Headcount'!O97)</f>
        <v>0</v>
      </c>
      <c r="P33" s="51">
        <v>0</v>
      </c>
      <c r="Q33" s="2"/>
    </row>
    <row r="34" spans="1:17" ht="15.75" customHeight="1">
      <c r="A34" s="1182" t="s">
        <v>43</v>
      </c>
      <c r="B34" s="66" t="s">
        <v>12</v>
      </c>
      <c r="C34" s="67">
        <f t="shared" si="1"/>
        <v>2140</v>
      </c>
      <c r="D34" s="68">
        <f>SUM(F34,H34,J34,L34,N34,P34)</f>
        <v>0.99999999999999989</v>
      </c>
      <c r="E34" s="67">
        <f>SUM(E35,E57,E60)</f>
        <v>949.66666666666663</v>
      </c>
      <c r="F34" s="68">
        <f t="shared" ref="F34:F35" si="14">E34/C34</f>
        <v>0.44376947040498438</v>
      </c>
      <c r="G34" s="67">
        <f>SUM(G35,G57,G60)</f>
        <v>760.33333333333326</v>
      </c>
      <c r="H34" s="68">
        <f t="shared" ref="H34:H35" si="15">G34/C34</f>
        <v>0.35529595015576321</v>
      </c>
      <c r="I34" s="67">
        <f>SUM(I35,I57,I60)</f>
        <v>254.66666666666666</v>
      </c>
      <c r="J34" s="68">
        <f t="shared" ref="J34:J35" si="16">I34/C34</f>
        <v>0.11900311526479751</v>
      </c>
      <c r="K34" s="67">
        <f>SUM(K35,K57,K60)</f>
        <v>71</v>
      </c>
      <c r="L34" s="68">
        <f t="shared" ref="L34:L35" si="17">K34/C34</f>
        <v>3.3177570093457946E-2</v>
      </c>
      <c r="M34" s="67">
        <f>SUM(M35,M57,M60)</f>
        <v>62.666666666666664</v>
      </c>
      <c r="N34" s="68">
        <f t="shared" ref="N34:N35" si="18">M34/C34</f>
        <v>2.9283489096573207E-2</v>
      </c>
      <c r="O34" s="67">
        <f>SUM(O35,O57,O60)</f>
        <v>41.666666666666671</v>
      </c>
      <c r="P34" s="69">
        <f t="shared" ref="P34:P35" si="19">O34/C34</f>
        <v>1.9470404984423678E-2</v>
      </c>
      <c r="Q34" s="2"/>
    </row>
    <row r="35" spans="1:17" ht="15.75" customHeight="1">
      <c r="A35" s="1169"/>
      <c r="B35" s="14" t="s">
        <v>13</v>
      </c>
      <c r="C35" s="10">
        <f t="shared" si="1"/>
        <v>1173.3333333333333</v>
      </c>
      <c r="D35" s="11">
        <f t="shared" ref="D35:D36" si="20">C35/C34</f>
        <v>0.54828660436137067</v>
      </c>
      <c r="E35" s="10">
        <f>E36+E37</f>
        <v>599.66666666666663</v>
      </c>
      <c r="F35" s="11">
        <f t="shared" si="14"/>
        <v>0.51107954545454548</v>
      </c>
      <c r="G35" s="10">
        <f>G36+G37</f>
        <v>223.66666666666666</v>
      </c>
      <c r="H35" s="11">
        <f t="shared" si="15"/>
        <v>0.19062500000000002</v>
      </c>
      <c r="I35" s="10">
        <f>I36+I37</f>
        <v>222.33333333333331</v>
      </c>
      <c r="J35" s="11">
        <f t="shared" si="16"/>
        <v>0.18948863636363636</v>
      </c>
      <c r="K35" s="10">
        <f>K36+K37</f>
        <v>36.666666666666664</v>
      </c>
      <c r="L35" s="11">
        <f t="shared" si="17"/>
        <v>3.125E-2</v>
      </c>
      <c r="M35" s="10">
        <f>M36+M37</f>
        <v>58</v>
      </c>
      <c r="N35" s="11">
        <f t="shared" si="18"/>
        <v>4.9431818181818188E-2</v>
      </c>
      <c r="O35" s="10">
        <f>O36+O37</f>
        <v>33</v>
      </c>
      <c r="P35" s="12">
        <f t="shared" si="19"/>
        <v>2.8125000000000001E-2</v>
      </c>
      <c r="Q35" s="1170"/>
    </row>
    <row r="36" spans="1:17" ht="15.75" customHeight="1">
      <c r="A36" s="1169"/>
      <c r="B36" s="15" t="s">
        <v>14</v>
      </c>
      <c r="C36" s="16">
        <f t="shared" si="1"/>
        <v>292.66666666666669</v>
      </c>
      <c r="D36" s="17">
        <f t="shared" si="20"/>
        <v>0.24943181818181823</v>
      </c>
      <c r="E36" s="24">
        <f>AVERAGE('Monthly Headcount'!E102,'Monthly Headcount'!E133,'Monthly Headcount'!E164)</f>
        <v>134.33333333333334</v>
      </c>
      <c r="F36" s="19">
        <f>E36/E35</f>
        <v>0.22401334074485829</v>
      </c>
      <c r="G36" s="24">
        <f>AVERAGE('Monthly Headcount'!G102,'Monthly Headcount'!G133,'Monthly Headcount'!G164)</f>
        <v>45.666666666666664</v>
      </c>
      <c r="H36" s="19">
        <f>G36/G35</f>
        <v>0.20417287630402384</v>
      </c>
      <c r="I36" s="24">
        <f>AVERAGE('Monthly Headcount'!I102,'Monthly Headcount'!I133,'Monthly Headcount'!I164)</f>
        <v>64.666666666666671</v>
      </c>
      <c r="J36" s="19">
        <f>I36/I35</f>
        <v>0.29085457271364323</v>
      </c>
      <c r="K36" s="24">
        <f>AVERAGE('Monthly Headcount'!K102,'Monthly Headcount'!K133,'Monthly Headcount'!K164)</f>
        <v>14.333333333333334</v>
      </c>
      <c r="L36" s="19">
        <f>K36/K35</f>
        <v>0.39090909090909093</v>
      </c>
      <c r="M36" s="24">
        <f>AVERAGE('Monthly Headcount'!M102,'Monthly Headcount'!M133,'Monthly Headcount'!M164)</f>
        <v>16</v>
      </c>
      <c r="N36" s="19">
        <f>M36/M35</f>
        <v>0.27586206896551724</v>
      </c>
      <c r="O36" s="24">
        <f>AVERAGE('Monthly Headcount'!O102,'Monthly Headcount'!O133,'Monthly Headcount'!O164)</f>
        <v>17.666666666666668</v>
      </c>
      <c r="P36" s="20">
        <f>O36/O35</f>
        <v>0.53535353535353536</v>
      </c>
      <c r="Q36" s="1170"/>
    </row>
    <row r="37" spans="1:17" ht="15.75" customHeight="1">
      <c r="A37" s="1169"/>
      <c r="B37" s="15" t="s">
        <v>15</v>
      </c>
      <c r="C37" s="16">
        <f t="shared" si="1"/>
        <v>880.66666666666663</v>
      </c>
      <c r="D37" s="17">
        <f>C37/C35</f>
        <v>0.75056818181818186</v>
      </c>
      <c r="E37" s="24">
        <f>AVERAGE('Monthly Headcount'!E103,'Monthly Headcount'!E134,'Monthly Headcount'!E165)</f>
        <v>465.33333333333331</v>
      </c>
      <c r="F37" s="19">
        <f>E37/E35</f>
        <v>0.77598665925514176</v>
      </c>
      <c r="G37" s="24">
        <f>AVERAGE('Monthly Headcount'!G103,'Monthly Headcount'!G134,'Monthly Headcount'!G165)</f>
        <v>178</v>
      </c>
      <c r="H37" s="19">
        <f>G37/G35</f>
        <v>0.79582712369597619</v>
      </c>
      <c r="I37" s="24">
        <f>AVERAGE('Monthly Headcount'!I103,'Monthly Headcount'!I134,'Monthly Headcount'!I165)</f>
        <v>157.66666666666666</v>
      </c>
      <c r="J37" s="19">
        <f>I37/I35</f>
        <v>0.70914542728635688</v>
      </c>
      <c r="K37" s="24">
        <f>AVERAGE('Monthly Headcount'!K103,'Monthly Headcount'!K134,'Monthly Headcount'!K165)</f>
        <v>22.333333333333332</v>
      </c>
      <c r="L37" s="19">
        <f>K37/K35</f>
        <v>0.60909090909090913</v>
      </c>
      <c r="M37" s="24">
        <f>AVERAGE('Monthly Headcount'!M103,'Monthly Headcount'!M134,'Monthly Headcount'!M165)</f>
        <v>42</v>
      </c>
      <c r="N37" s="19">
        <f>M37/M35</f>
        <v>0.72413793103448276</v>
      </c>
      <c r="O37" s="24">
        <f>AVERAGE('Monthly Headcount'!O103,'Monthly Headcount'!O134,'Monthly Headcount'!O165)</f>
        <v>15.333333333333334</v>
      </c>
      <c r="P37" s="20">
        <f>O37/O35</f>
        <v>0.46464646464646464</v>
      </c>
      <c r="Q37" s="1170"/>
    </row>
    <row r="38" spans="1:17" ht="15.75" customHeight="1">
      <c r="A38" s="1169"/>
      <c r="B38" s="15" t="s">
        <v>16</v>
      </c>
      <c r="C38" s="16">
        <f t="shared" si="1"/>
        <v>1055.3333333333335</v>
      </c>
      <c r="D38" s="17">
        <f>C38/C35</f>
        <v>0.89943181818181839</v>
      </c>
      <c r="E38" s="24">
        <f>AVERAGE('Monthly Headcount'!E104,'Monthly Headcount'!E135,'Monthly Headcount'!E166)</f>
        <v>517.33333333333337</v>
      </c>
      <c r="F38" s="19">
        <f>E38/E35</f>
        <v>0.86270150083379671</v>
      </c>
      <c r="G38" s="24">
        <f>AVERAGE('Monthly Headcount'!G104,'Monthly Headcount'!G135,'Monthly Headcount'!G166)</f>
        <v>213</v>
      </c>
      <c r="H38" s="19">
        <f>G38/G35</f>
        <v>0.95230998509687037</v>
      </c>
      <c r="I38" s="24">
        <f>AVERAGE('Monthly Headcount'!I104,'Monthly Headcount'!I135,'Monthly Headcount'!I166)</f>
        <v>207.33333333333334</v>
      </c>
      <c r="J38" s="19">
        <f>I38/I35</f>
        <v>0.93253373313343335</v>
      </c>
      <c r="K38" s="24">
        <f>AVERAGE('Monthly Headcount'!K104,'Monthly Headcount'!K135,'Monthly Headcount'!K166)</f>
        <v>33</v>
      </c>
      <c r="L38" s="19">
        <f>K38/K35</f>
        <v>0.9</v>
      </c>
      <c r="M38" s="24">
        <f>AVERAGE('Monthly Headcount'!M104,'Monthly Headcount'!M135,'Monthly Headcount'!M166)</f>
        <v>52.666666666666664</v>
      </c>
      <c r="N38" s="19">
        <f>M38/M35</f>
        <v>0.90804597701149425</v>
      </c>
      <c r="O38" s="24">
        <f>AVERAGE('Monthly Headcount'!O104,'Monthly Headcount'!O135,'Monthly Headcount'!O166)</f>
        <v>32</v>
      </c>
      <c r="P38" s="20">
        <f>O38/O35</f>
        <v>0.96969696969696972</v>
      </c>
      <c r="Q38" s="1170"/>
    </row>
    <row r="39" spans="1:17" ht="15.75" customHeight="1">
      <c r="A39" s="1169"/>
      <c r="B39" s="15" t="s">
        <v>17</v>
      </c>
      <c r="C39" s="16">
        <f t="shared" si="1"/>
        <v>118.66666666666667</v>
      </c>
      <c r="D39" s="17">
        <f>C39/C35</f>
        <v>0.10113636363636365</v>
      </c>
      <c r="E39" s="24">
        <f>AVERAGE('Monthly Headcount'!E105,'Monthly Headcount'!E136,'Monthly Headcount'!E167)</f>
        <v>82.333333333333329</v>
      </c>
      <c r="F39" s="19">
        <f>E39/E35</f>
        <v>0.13729849916620346</v>
      </c>
      <c r="G39" s="24">
        <f>AVERAGE('Monthly Headcount'!G105,'Monthly Headcount'!G136,'Monthly Headcount'!G167)</f>
        <v>10.666666666666666</v>
      </c>
      <c r="H39" s="19">
        <f>G39/G35</f>
        <v>4.7690014903129657E-2</v>
      </c>
      <c r="I39" s="24">
        <f>AVERAGE('Monthly Headcount'!I105,'Monthly Headcount'!I136,'Monthly Headcount'!I167)</f>
        <v>15</v>
      </c>
      <c r="J39" s="19">
        <f>I39/I35</f>
        <v>6.7466266866566718E-2</v>
      </c>
      <c r="K39" s="24">
        <f>AVERAGE('Monthly Headcount'!K105,'Monthly Headcount'!K136,'Monthly Headcount'!K167)</f>
        <v>3.6666666666666665</v>
      </c>
      <c r="L39" s="19">
        <f>K39/K35</f>
        <v>0.1</v>
      </c>
      <c r="M39" s="24">
        <f>AVERAGE('Monthly Headcount'!M105,'Monthly Headcount'!M136,'Monthly Headcount'!M167)</f>
        <v>6</v>
      </c>
      <c r="N39" s="19">
        <f>M39/M35</f>
        <v>0.10344827586206896</v>
      </c>
      <c r="O39" s="24">
        <f>AVERAGE('Monthly Headcount'!O105,'Monthly Headcount'!O136,'Monthly Headcount'!O167)</f>
        <v>1</v>
      </c>
      <c r="P39" s="20">
        <f>O39/O35</f>
        <v>3.0303030303030304E-2</v>
      </c>
      <c r="Q39" s="1170"/>
    </row>
    <row r="40" spans="1:17" ht="15.75" customHeight="1">
      <c r="A40" s="1169"/>
      <c r="B40" s="15" t="s">
        <v>18</v>
      </c>
      <c r="C40" s="16">
        <f t="shared" si="1"/>
        <v>255.33333333333331</v>
      </c>
      <c r="D40" s="17">
        <f>C40/C35</f>
        <v>0.21761363636363637</v>
      </c>
      <c r="E40" s="24">
        <f>AVERAGE('Monthly Headcount'!E106,'Monthly Headcount'!E137,'Monthly Headcount'!E168)</f>
        <v>122.33333333333333</v>
      </c>
      <c r="F40" s="19">
        <f>E40/E35</f>
        <v>0.20400222345747637</v>
      </c>
      <c r="G40" s="24">
        <f>AVERAGE('Monthly Headcount'!G106,'Monthly Headcount'!G137,'Monthly Headcount'!G168)</f>
        <v>57.333333333333336</v>
      </c>
      <c r="H40" s="19">
        <f>G40/G35</f>
        <v>0.25633383010432192</v>
      </c>
      <c r="I40" s="24">
        <f>AVERAGE('Monthly Headcount'!I106,'Monthly Headcount'!I137,'Monthly Headcount'!I168)</f>
        <v>41.666666666666664</v>
      </c>
      <c r="J40" s="19">
        <f>I40/I35</f>
        <v>0.18740629685157423</v>
      </c>
      <c r="K40" s="24">
        <f>AVERAGE('Monthly Headcount'!K106,'Monthly Headcount'!K137,'Monthly Headcount'!K168)</f>
        <v>11</v>
      </c>
      <c r="L40" s="19">
        <f>K40/K35</f>
        <v>0.30000000000000004</v>
      </c>
      <c r="M40" s="24">
        <f>AVERAGE('Monthly Headcount'!M106,'Monthly Headcount'!M137,'Monthly Headcount'!M168)</f>
        <v>16</v>
      </c>
      <c r="N40" s="19">
        <f>M40/M35</f>
        <v>0.27586206896551724</v>
      </c>
      <c r="O40" s="24">
        <f>AVERAGE('Monthly Headcount'!O106,'Monthly Headcount'!O137,'Monthly Headcount'!O168)</f>
        <v>7</v>
      </c>
      <c r="P40" s="20">
        <f>O40/O35</f>
        <v>0.21212121212121213</v>
      </c>
      <c r="Q40" s="1170"/>
    </row>
    <row r="41" spans="1:17" ht="15.75" customHeight="1">
      <c r="A41" s="1169"/>
      <c r="B41" s="15" t="s">
        <v>19</v>
      </c>
      <c r="C41" s="16">
        <f t="shared" si="1"/>
        <v>46</v>
      </c>
      <c r="D41" s="17">
        <f>C41/C40</f>
        <v>0.18015665796344649</v>
      </c>
      <c r="E41" s="24">
        <f>AVERAGE('Monthly Headcount'!E107,'Monthly Headcount'!E138,'Monthly Headcount'!E169)</f>
        <v>21</v>
      </c>
      <c r="F41" s="19">
        <f>E41/E40</f>
        <v>0.17166212534059946</v>
      </c>
      <c r="G41" s="24">
        <f>AVERAGE('Monthly Headcount'!G107,'Monthly Headcount'!G138,'Monthly Headcount'!G169)</f>
        <v>8.6666666666666661</v>
      </c>
      <c r="H41" s="19">
        <f>G41/G40</f>
        <v>0.15116279069767441</v>
      </c>
      <c r="I41" s="24">
        <f>AVERAGE('Monthly Headcount'!I107,'Monthly Headcount'!I138,'Monthly Headcount'!I169)</f>
        <v>7.333333333333333</v>
      </c>
      <c r="J41" s="19">
        <f>I41/I40</f>
        <v>0.17599999999999999</v>
      </c>
      <c r="K41" s="24">
        <f>AVERAGE('Monthly Headcount'!K107,'Monthly Headcount'!K138,'Monthly Headcount'!K169)</f>
        <v>3</v>
      </c>
      <c r="L41" s="19">
        <f>K41/K40</f>
        <v>0.27272727272727271</v>
      </c>
      <c r="M41" s="24">
        <f>AVERAGE('Monthly Headcount'!M107,'Monthly Headcount'!M138,'Monthly Headcount'!M169)</f>
        <v>4</v>
      </c>
      <c r="N41" s="19">
        <f>M41/M40</f>
        <v>0.25</v>
      </c>
      <c r="O41" s="24">
        <f>AVERAGE('Monthly Headcount'!O107,'Monthly Headcount'!O138,'Monthly Headcount'!O169)</f>
        <v>2</v>
      </c>
      <c r="P41" s="20">
        <f>O41/O40</f>
        <v>0.2857142857142857</v>
      </c>
      <c r="Q41" s="1170"/>
    </row>
    <row r="42" spans="1:17" ht="15.75" customHeight="1">
      <c r="A42" s="1169"/>
      <c r="B42" s="15" t="s">
        <v>20</v>
      </c>
      <c r="C42" s="16">
        <f t="shared" si="1"/>
        <v>927.33333333333337</v>
      </c>
      <c r="D42" s="17">
        <f>C42/C35</f>
        <v>0.79034090909090915</v>
      </c>
      <c r="E42" s="24">
        <f>AVERAGE('Monthly Headcount'!E108,'Monthly Headcount'!E139,'Monthly Headcount'!E170)</f>
        <v>462</v>
      </c>
      <c r="F42" s="19">
        <f>E42/E35</f>
        <v>0.77042801556420237</v>
      </c>
      <c r="G42" s="24">
        <f>AVERAGE('Monthly Headcount'!G108,'Monthly Headcount'!G139,'Monthly Headcount'!G170)</f>
        <v>178.33333333333334</v>
      </c>
      <c r="H42" s="19">
        <f>G42/G35</f>
        <v>0.79731743666169907</v>
      </c>
      <c r="I42" s="24">
        <f>AVERAGE('Monthly Headcount'!I108,'Monthly Headcount'!I139,'Monthly Headcount'!I170)</f>
        <v>182.33333333333334</v>
      </c>
      <c r="J42" s="19">
        <f>I42/I35</f>
        <v>0.82008995502248883</v>
      </c>
      <c r="K42" s="24">
        <f>AVERAGE('Monthly Headcount'!K108,'Monthly Headcount'!K139,'Monthly Headcount'!K170)</f>
        <v>31.666666666666668</v>
      </c>
      <c r="L42" s="19">
        <f>K42/K35</f>
        <v>0.86363636363636376</v>
      </c>
      <c r="M42" s="24">
        <f>AVERAGE('Monthly Headcount'!M108,'Monthly Headcount'!M139,'Monthly Headcount'!M170)</f>
        <v>47</v>
      </c>
      <c r="N42" s="19">
        <f>M42/M35</f>
        <v>0.81034482758620685</v>
      </c>
      <c r="O42" s="24">
        <f>AVERAGE('Monthly Headcount'!O108,'Monthly Headcount'!O139,'Monthly Headcount'!O170)</f>
        <v>26</v>
      </c>
      <c r="P42" s="20">
        <f>O42/O35</f>
        <v>0.78787878787878785</v>
      </c>
      <c r="Q42" s="1170"/>
    </row>
    <row r="43" spans="1:17" ht="15.75" customHeight="1">
      <c r="A43" s="1169"/>
      <c r="B43" s="15" t="s">
        <v>21</v>
      </c>
      <c r="C43" s="16">
        <f t="shared" si="1"/>
        <v>246</v>
      </c>
      <c r="D43" s="17">
        <f>C43/C35</f>
        <v>0.20965909090909093</v>
      </c>
      <c r="E43" s="24">
        <f>AVERAGE('Monthly Headcount'!E109,'Monthly Headcount'!E140,'Monthly Headcount'!E171)</f>
        <v>137.66666666666666</v>
      </c>
      <c r="F43" s="19">
        <f>E43/E35</f>
        <v>0.22957198443579765</v>
      </c>
      <c r="G43" s="24">
        <f>AVERAGE('Monthly Headcount'!G109,'Monthly Headcount'!G140,'Monthly Headcount'!G171)</f>
        <v>45.333333333333336</v>
      </c>
      <c r="H43" s="19">
        <f>G43/G35</f>
        <v>0.20268256333830106</v>
      </c>
      <c r="I43" s="24">
        <f>AVERAGE('Monthly Headcount'!I109,'Monthly Headcount'!I140,'Monthly Headcount'!I171)</f>
        <v>40</v>
      </c>
      <c r="J43" s="19">
        <f>I43/I35</f>
        <v>0.17991004497751126</v>
      </c>
      <c r="K43" s="24">
        <f>AVERAGE('Monthly Headcount'!K109,'Monthly Headcount'!K140,'Monthly Headcount'!K171)</f>
        <v>5</v>
      </c>
      <c r="L43" s="19">
        <f>K43/K35</f>
        <v>0.13636363636363638</v>
      </c>
      <c r="M43" s="24">
        <f>AVERAGE('Monthly Headcount'!M109,'Monthly Headcount'!M140,'Monthly Headcount'!M171)</f>
        <v>11</v>
      </c>
      <c r="N43" s="19">
        <f>M43/M35</f>
        <v>0.18965517241379309</v>
      </c>
      <c r="O43" s="24">
        <f>AVERAGE('Monthly Headcount'!O109,'Monthly Headcount'!O140,'Monthly Headcount'!O171)</f>
        <v>7</v>
      </c>
      <c r="P43" s="20">
        <f>O43/O35</f>
        <v>0.21212121212121213</v>
      </c>
      <c r="Q43" s="1170"/>
    </row>
    <row r="44" spans="1:17" ht="15.75" customHeight="1">
      <c r="A44" s="1169"/>
      <c r="B44" s="15" t="s">
        <v>22</v>
      </c>
      <c r="C44" s="16">
        <f t="shared" si="1"/>
        <v>693</v>
      </c>
      <c r="D44" s="17">
        <f>C44/C35</f>
        <v>0.59062500000000007</v>
      </c>
      <c r="E44" s="24">
        <f>AVERAGE('Monthly Headcount'!E110,'Monthly Headcount'!E141,'Monthly Headcount'!E172)</f>
        <v>367.33333333333331</v>
      </c>
      <c r="F44" s="19">
        <f>E44/E35</f>
        <v>0.61256253474152311</v>
      </c>
      <c r="G44" s="24">
        <f>AVERAGE('Monthly Headcount'!G110,'Monthly Headcount'!G141,'Monthly Headcount'!G172)</f>
        <v>98.666666666666671</v>
      </c>
      <c r="H44" s="19">
        <f>G44/G35</f>
        <v>0.44113263785394935</v>
      </c>
      <c r="I44" s="24">
        <f>AVERAGE('Monthly Headcount'!I110,'Monthly Headcount'!I141,'Monthly Headcount'!I172)</f>
        <v>145</v>
      </c>
      <c r="J44" s="19">
        <f>I44/I35</f>
        <v>0.65217391304347827</v>
      </c>
      <c r="K44" s="24">
        <f>AVERAGE('Monthly Headcount'!K110,'Monthly Headcount'!K141,'Monthly Headcount'!K172)</f>
        <v>28</v>
      </c>
      <c r="L44" s="19">
        <f>K44/K35</f>
        <v>0.76363636363636367</v>
      </c>
      <c r="M44" s="24">
        <f>AVERAGE('Monthly Headcount'!M110,'Monthly Headcount'!M141,'Monthly Headcount'!M172)</f>
        <v>29</v>
      </c>
      <c r="N44" s="19">
        <f>M44/M35</f>
        <v>0.5</v>
      </c>
      <c r="O44" s="24">
        <f>AVERAGE('Monthly Headcount'!O110,'Monthly Headcount'!O141,'Monthly Headcount'!O172)</f>
        <v>25</v>
      </c>
      <c r="P44" s="20">
        <f>O44/O35</f>
        <v>0.75757575757575757</v>
      </c>
      <c r="Q44" s="1170"/>
    </row>
    <row r="45" spans="1:17" ht="15.75" customHeight="1">
      <c r="A45" s="1169"/>
      <c r="B45" s="15" t="s">
        <v>23</v>
      </c>
      <c r="C45" s="16">
        <f t="shared" si="1"/>
        <v>480.33333333333337</v>
      </c>
      <c r="D45" s="17">
        <f>C45/C35</f>
        <v>0.40937500000000004</v>
      </c>
      <c r="E45" s="24">
        <f>AVERAGE('Monthly Headcount'!E111,'Monthly Headcount'!E142,'Monthly Headcount'!E173)</f>
        <v>232.33333333333334</v>
      </c>
      <c r="F45" s="19">
        <f>E45/E35</f>
        <v>0.387437465258477</v>
      </c>
      <c r="G45" s="24">
        <f>AVERAGE('Monthly Headcount'!G111,'Monthly Headcount'!G142,'Monthly Headcount'!G173)</f>
        <v>125</v>
      </c>
      <c r="H45" s="19">
        <f>G45/G35</f>
        <v>0.55886736214605071</v>
      </c>
      <c r="I45" s="24">
        <f>AVERAGE('Monthly Headcount'!I111,'Monthly Headcount'!I142,'Monthly Headcount'!I173)</f>
        <v>77.333333333333329</v>
      </c>
      <c r="J45" s="19">
        <f>I45/I35</f>
        <v>0.34782608695652173</v>
      </c>
      <c r="K45" s="24">
        <f>AVERAGE('Monthly Headcount'!K111,'Monthly Headcount'!K142,'Monthly Headcount'!K173)</f>
        <v>8.6666666666666661</v>
      </c>
      <c r="L45" s="19">
        <f>K45/K35</f>
        <v>0.23636363636363636</v>
      </c>
      <c r="M45" s="24">
        <f>AVERAGE('Monthly Headcount'!M111,'Monthly Headcount'!M142,'Monthly Headcount'!M173)</f>
        <v>29</v>
      </c>
      <c r="N45" s="19">
        <f>M45/M35</f>
        <v>0.5</v>
      </c>
      <c r="O45" s="24">
        <f>AVERAGE('Monthly Headcount'!O111,'Monthly Headcount'!O142,'Monthly Headcount'!O173)</f>
        <v>8</v>
      </c>
      <c r="P45" s="20">
        <f>O45/O35</f>
        <v>0.24242424242424243</v>
      </c>
      <c r="Q45" s="1170"/>
    </row>
    <row r="46" spans="1:17" ht="15.75" customHeight="1">
      <c r="A46" s="1169"/>
      <c r="B46" s="14" t="s">
        <v>24</v>
      </c>
      <c r="C46" s="10">
        <f t="shared" si="1"/>
        <v>41.833333333333329</v>
      </c>
      <c r="D46" s="11">
        <f t="shared" ref="D46:P46" si="21">SUM(D47:D49)</f>
        <v>3.4803105934553512E-2</v>
      </c>
      <c r="E46" s="22">
        <f t="shared" si="21"/>
        <v>18.666666666666664</v>
      </c>
      <c r="F46" s="23">
        <f t="shared" si="21"/>
        <v>1</v>
      </c>
      <c r="G46" s="22">
        <f t="shared" si="21"/>
        <v>11</v>
      </c>
      <c r="H46" s="23">
        <f t="shared" si="21"/>
        <v>1</v>
      </c>
      <c r="I46" s="22">
        <f t="shared" si="21"/>
        <v>8</v>
      </c>
      <c r="J46" s="23">
        <f t="shared" si="21"/>
        <v>1</v>
      </c>
      <c r="K46" s="22">
        <f t="shared" si="21"/>
        <v>2.6666666666666665</v>
      </c>
      <c r="L46" s="23">
        <f t="shared" si="21"/>
        <v>1</v>
      </c>
      <c r="M46" s="22">
        <f t="shared" si="21"/>
        <v>0.5</v>
      </c>
      <c r="N46" s="23">
        <f t="shared" si="21"/>
        <v>1</v>
      </c>
      <c r="O46" s="22">
        <f t="shared" si="21"/>
        <v>1</v>
      </c>
      <c r="P46" s="12">
        <f t="shared" si="21"/>
        <v>1</v>
      </c>
      <c r="Q46" s="1170"/>
    </row>
    <row r="47" spans="1:17" ht="15.75" customHeight="1">
      <c r="A47" s="1169"/>
      <c r="B47" s="15" t="s">
        <v>25</v>
      </c>
      <c r="C47" s="16">
        <f t="shared" si="1"/>
        <v>0</v>
      </c>
      <c r="D47" s="17">
        <f t="shared" ref="D47:D49" si="22">C47/$C$6</f>
        <v>0</v>
      </c>
      <c r="E47" s="24">
        <f>AVERAGE('Monthly Headcount'!E113,'Monthly Headcount'!E144,'Monthly Headcount'!E175)</f>
        <v>0</v>
      </c>
      <c r="F47" s="19">
        <f>E47/E46</f>
        <v>0</v>
      </c>
      <c r="G47" s="24">
        <f>AVERAGE('Monthly Headcount'!G113,'Monthly Headcount'!G144,'Monthly Headcount'!G175)</f>
        <v>0</v>
      </c>
      <c r="H47" s="25">
        <v>0</v>
      </c>
      <c r="I47" s="24">
        <f>AVERAGE('Monthly Headcount'!I113,'Monthly Headcount'!I144,'Monthly Headcount'!I175)</f>
        <v>0</v>
      </c>
      <c r="J47" s="25">
        <v>0</v>
      </c>
      <c r="K47" s="24">
        <f>AVERAGE('Monthly Headcount'!K113,'Monthly Headcount'!K144,'Monthly Headcount'!K175)</f>
        <v>0</v>
      </c>
      <c r="L47" s="25">
        <v>0</v>
      </c>
      <c r="M47" s="24">
        <f>AVERAGE('Monthly Headcount'!M113,'Monthly Headcount'!M144,'Monthly Headcount'!M175)</f>
        <v>0</v>
      </c>
      <c r="N47" s="25">
        <v>0</v>
      </c>
      <c r="O47" s="24">
        <f>AVERAGE('Monthly Headcount'!O113,'Monthly Headcount'!O144,'Monthly Headcount'!O175)</f>
        <v>0</v>
      </c>
      <c r="P47" s="26">
        <v>0</v>
      </c>
      <c r="Q47" s="1170"/>
    </row>
    <row r="48" spans="1:17" ht="15.75" customHeight="1">
      <c r="A48" s="1169"/>
      <c r="B48" s="15" t="s">
        <v>26</v>
      </c>
      <c r="C48" s="16">
        <f t="shared" si="1"/>
        <v>9</v>
      </c>
      <c r="D48" s="17">
        <f t="shared" si="22"/>
        <v>7.4875207986688837E-3</v>
      </c>
      <c r="E48" s="24">
        <f>AVERAGE('Monthly Headcount'!E50,'Monthly Headcount'!E81,'Monthly Headcount'!E112)</f>
        <v>9</v>
      </c>
      <c r="F48" s="19">
        <f>E48/E46</f>
        <v>0.48214285714285721</v>
      </c>
      <c r="G48" s="24">
        <f>AVERAGE('Monthly Headcount'!G114,'Monthly Headcount'!G145,'Monthly Headcount'!G176)</f>
        <v>0</v>
      </c>
      <c r="H48" s="19">
        <f>G48/G46</f>
        <v>0</v>
      </c>
      <c r="I48" s="24">
        <f>AVERAGE('Monthly Headcount'!I114,'Monthly Headcount'!I145,'Monthly Headcount'!I176)</f>
        <v>0</v>
      </c>
      <c r="J48" s="19">
        <f>I48/I46</f>
        <v>0</v>
      </c>
      <c r="K48" s="24">
        <f>AVERAGE('Monthly Headcount'!K114,'Monthly Headcount'!K145,'Monthly Headcount'!K176)</f>
        <v>0</v>
      </c>
      <c r="L48" s="19" t="s">
        <v>27</v>
      </c>
      <c r="M48" s="24">
        <f>AVERAGE('Monthly Headcount'!M114,'Monthly Headcount'!M145,'Monthly Headcount'!M176)</f>
        <v>0</v>
      </c>
      <c r="N48" s="19">
        <f>M48/M46</f>
        <v>0</v>
      </c>
      <c r="O48" s="24">
        <f>AVERAGE('Monthly Headcount'!O114,'Monthly Headcount'!O145,'Monthly Headcount'!O176)</f>
        <v>0</v>
      </c>
      <c r="P48" s="20">
        <f>O48/O46</f>
        <v>0</v>
      </c>
      <c r="Q48" s="1170"/>
    </row>
    <row r="49" spans="1:17" ht="15.75" customHeight="1">
      <c r="A49" s="1169"/>
      <c r="B49" s="15" t="s">
        <v>28</v>
      </c>
      <c r="C49" s="16">
        <f t="shared" si="1"/>
        <v>32.833333333333329</v>
      </c>
      <c r="D49" s="17">
        <f t="shared" si="22"/>
        <v>2.7315585135884626E-2</v>
      </c>
      <c r="E49" s="24">
        <f>AVERAGE('Monthly Headcount'!E115,'Monthly Headcount'!E146,'Monthly Headcount'!E177)</f>
        <v>9.6666666666666661</v>
      </c>
      <c r="F49" s="19">
        <f>E49/E46</f>
        <v>0.5178571428571429</v>
      </c>
      <c r="G49" s="24">
        <f>AVERAGE('Monthly Headcount'!G115,'Monthly Headcount'!G146,'Monthly Headcount'!G177)</f>
        <v>11</v>
      </c>
      <c r="H49" s="19">
        <f>G49/G46</f>
        <v>1</v>
      </c>
      <c r="I49" s="24">
        <f>AVERAGE('Monthly Headcount'!I115,'Monthly Headcount'!I146,'Monthly Headcount'!I177)</f>
        <v>8</v>
      </c>
      <c r="J49" s="19">
        <f>I49/I46</f>
        <v>1</v>
      </c>
      <c r="K49" s="24">
        <f>AVERAGE('Monthly Headcount'!K115,'Monthly Headcount'!K146,'Monthly Headcount'!K177)</f>
        <v>2.6666666666666665</v>
      </c>
      <c r="L49" s="19">
        <f>K49/K46</f>
        <v>1</v>
      </c>
      <c r="M49" s="24">
        <f>AVERAGE('Monthly Headcount'!M115,'Monthly Headcount'!M146,'Monthly Headcount'!M177)</f>
        <v>0.5</v>
      </c>
      <c r="N49" s="19">
        <f>M49/M46</f>
        <v>1</v>
      </c>
      <c r="O49" s="24">
        <f>AVERAGE('Monthly Headcount'!O115,'Monthly Headcount'!O146,'Monthly Headcount'!O177)</f>
        <v>1</v>
      </c>
      <c r="P49" s="20">
        <f>O49/O46</f>
        <v>1</v>
      </c>
      <c r="Q49" s="1170"/>
    </row>
    <row r="50" spans="1:17" ht="15.75" customHeight="1">
      <c r="A50" s="1169"/>
      <c r="B50" s="14" t="s">
        <v>29</v>
      </c>
      <c r="C50" s="10">
        <f t="shared" si="1"/>
        <v>24.333333333333336</v>
      </c>
      <c r="D50" s="28">
        <f t="shared" ref="D50:P50" si="23">SUM(D51:D53)</f>
        <v>2.0244037714919574E-2</v>
      </c>
      <c r="E50" s="22">
        <f t="shared" si="23"/>
        <v>9.3333333333333339</v>
      </c>
      <c r="F50" s="28">
        <f t="shared" si="23"/>
        <v>1.5135135135135133E-2</v>
      </c>
      <c r="G50" s="22">
        <f t="shared" si="23"/>
        <v>4.333333333333333</v>
      </c>
      <c r="H50" s="28">
        <f t="shared" si="23"/>
        <v>1.9145802650957288E-2</v>
      </c>
      <c r="I50" s="22">
        <f t="shared" si="23"/>
        <v>5.666666666666667</v>
      </c>
      <c r="J50" s="28">
        <f t="shared" si="23"/>
        <v>2.5036818851251846E-2</v>
      </c>
      <c r="K50" s="22">
        <f t="shared" si="23"/>
        <v>1.5</v>
      </c>
      <c r="L50" s="28">
        <f t="shared" si="23"/>
        <v>3.8135593220338986E-2</v>
      </c>
      <c r="M50" s="22">
        <f t="shared" si="23"/>
        <v>0.5</v>
      </c>
      <c r="N50" s="28">
        <f t="shared" si="23"/>
        <v>8.3798882681564244E-3</v>
      </c>
      <c r="O50" s="22">
        <f t="shared" si="23"/>
        <v>3</v>
      </c>
      <c r="P50" s="29">
        <f t="shared" si="23"/>
        <v>8.9108910891089119E-2</v>
      </c>
      <c r="Q50" s="1172"/>
    </row>
    <row r="51" spans="1:17" ht="15.75" customHeight="1">
      <c r="A51" s="1169"/>
      <c r="B51" s="30" t="s">
        <v>30</v>
      </c>
      <c r="C51" s="16">
        <f t="shared" si="1"/>
        <v>0.33333333333333331</v>
      </c>
      <c r="D51" s="64">
        <f t="shared" ref="D51:D53" si="24">C51/$C$6</f>
        <v>2.7731558513588455E-4</v>
      </c>
      <c r="E51" s="24">
        <f>AVERAGE('Monthly Headcount'!E117,'Monthly Headcount'!E148,'Monthly Headcount'!E179)</f>
        <v>0.33333333333333331</v>
      </c>
      <c r="F51" s="32">
        <f t="shared" ref="F51:F53" si="25">E51/$E$6</f>
        <v>5.4054054054054044E-4</v>
      </c>
      <c r="G51" s="24">
        <f>AVERAGE('Monthly Headcount'!G117,'Monthly Headcount'!G148,'Monthly Headcount'!G179)</f>
        <v>0</v>
      </c>
      <c r="H51" s="32">
        <f t="shared" ref="H51:H53" si="26">G51/$G$6</f>
        <v>0</v>
      </c>
      <c r="I51" s="24">
        <f>AVERAGE('Monthly Headcount'!I117,'Monthly Headcount'!I148,'Monthly Headcount'!I179)</f>
        <v>0</v>
      </c>
      <c r="J51" s="32">
        <f t="shared" ref="J51:J53" si="27">I51/$I$6</f>
        <v>0</v>
      </c>
      <c r="K51" s="24">
        <f>AVERAGE('Monthly Headcount'!K117,'Monthly Headcount'!K148,'Monthly Headcount'!K179)</f>
        <v>0</v>
      </c>
      <c r="L51" s="32">
        <f t="shared" ref="L51:L53" si="28">K51/$K$6</f>
        <v>0</v>
      </c>
      <c r="M51" s="24">
        <f>AVERAGE('Monthly Headcount'!M117,'Monthly Headcount'!M148,'Monthly Headcount'!M179)</f>
        <v>0</v>
      </c>
      <c r="N51" s="32">
        <f t="shared" ref="N51:N53" si="29">M51/$M$6</f>
        <v>0</v>
      </c>
      <c r="O51" s="24">
        <f>AVERAGE('Monthly Headcount'!O117,'Monthly Headcount'!O148,'Monthly Headcount'!O179)</f>
        <v>0</v>
      </c>
      <c r="P51" s="33">
        <f t="shared" ref="P51:P53" si="30">O51/$O$6</f>
        <v>0</v>
      </c>
      <c r="Q51" s="1170"/>
    </row>
    <row r="52" spans="1:17" ht="15.75" customHeight="1">
      <c r="A52" s="1169"/>
      <c r="B52" s="30" t="s">
        <v>31</v>
      </c>
      <c r="C52" s="16">
        <f t="shared" si="1"/>
        <v>0.66666666666666663</v>
      </c>
      <c r="D52" s="64">
        <f t="shared" si="24"/>
        <v>5.5463117027176911E-4</v>
      </c>
      <c r="E52" s="24">
        <f>AVERAGE('Monthly Headcount'!E118,'Monthly Headcount'!E149,'Monthly Headcount'!E180)</f>
        <v>0.66666666666666663</v>
      </c>
      <c r="F52" s="32">
        <f t="shared" si="25"/>
        <v>1.0810810810810809E-3</v>
      </c>
      <c r="G52" s="24">
        <f>AVERAGE('Monthly Headcount'!G118,'Monthly Headcount'!G149,'Monthly Headcount'!G180)</f>
        <v>0</v>
      </c>
      <c r="H52" s="32">
        <f t="shared" si="26"/>
        <v>0</v>
      </c>
      <c r="I52" s="24">
        <f>AVERAGE('Monthly Headcount'!I118,'Monthly Headcount'!I149,'Monthly Headcount'!I180)</f>
        <v>0</v>
      </c>
      <c r="J52" s="32">
        <f t="shared" si="27"/>
        <v>0</v>
      </c>
      <c r="K52" s="24">
        <f>AVERAGE('Monthly Headcount'!K118,'Monthly Headcount'!K149,'Monthly Headcount'!K180)</f>
        <v>0</v>
      </c>
      <c r="L52" s="32">
        <f t="shared" si="28"/>
        <v>0</v>
      </c>
      <c r="M52" s="24">
        <f>AVERAGE('Monthly Headcount'!M118,'Monthly Headcount'!M149,'Monthly Headcount'!M180)</f>
        <v>0</v>
      </c>
      <c r="N52" s="32">
        <f t="shared" si="29"/>
        <v>0</v>
      </c>
      <c r="O52" s="24">
        <f>AVERAGE('Monthly Headcount'!O118,'Monthly Headcount'!O149,'Monthly Headcount'!O180)</f>
        <v>0</v>
      </c>
      <c r="P52" s="33">
        <f t="shared" si="30"/>
        <v>0</v>
      </c>
      <c r="Q52" s="1170"/>
    </row>
    <row r="53" spans="1:17" ht="15.75" customHeight="1">
      <c r="A53" s="1169"/>
      <c r="B53" s="30" t="s">
        <v>32</v>
      </c>
      <c r="C53" s="16">
        <f t="shared" si="1"/>
        <v>23.333333333333336</v>
      </c>
      <c r="D53" s="64">
        <f t="shared" si="24"/>
        <v>1.9412090959511921E-2</v>
      </c>
      <c r="E53" s="24">
        <f>AVERAGE('Monthly Headcount'!E119,'Monthly Headcount'!E150,'Monthly Headcount'!E181)</f>
        <v>8.3333333333333339</v>
      </c>
      <c r="F53" s="32">
        <f t="shared" si="25"/>
        <v>1.3513513513513513E-2</v>
      </c>
      <c r="G53" s="24">
        <f>AVERAGE('Monthly Headcount'!G119,'Monthly Headcount'!G150,'Monthly Headcount'!G181)</f>
        <v>4.333333333333333</v>
      </c>
      <c r="H53" s="32">
        <f t="shared" si="26"/>
        <v>1.9145802650957288E-2</v>
      </c>
      <c r="I53" s="24">
        <f>AVERAGE('Monthly Headcount'!I119,'Monthly Headcount'!I150,'Monthly Headcount'!I181)</f>
        <v>5.666666666666667</v>
      </c>
      <c r="J53" s="32">
        <f t="shared" si="27"/>
        <v>2.5036818851251846E-2</v>
      </c>
      <c r="K53" s="24">
        <f>AVERAGE('Monthly Headcount'!K119,'Monthly Headcount'!K150,'Monthly Headcount'!K181)</f>
        <v>1.5</v>
      </c>
      <c r="L53" s="32">
        <f t="shared" si="28"/>
        <v>3.8135593220338986E-2</v>
      </c>
      <c r="M53" s="24">
        <f>AVERAGE('Monthly Headcount'!M119,'Monthly Headcount'!M150,'Monthly Headcount'!M181)</f>
        <v>0.5</v>
      </c>
      <c r="N53" s="32">
        <f t="shared" si="29"/>
        <v>8.3798882681564244E-3</v>
      </c>
      <c r="O53" s="24">
        <f>AVERAGE('Monthly Headcount'!O119,'Monthly Headcount'!O150,'Monthly Headcount'!O181)</f>
        <v>3</v>
      </c>
      <c r="P53" s="33">
        <f t="shared" si="30"/>
        <v>8.9108910891089119E-2</v>
      </c>
      <c r="Q53" s="1170"/>
    </row>
    <row r="54" spans="1:17" ht="15.75" customHeight="1">
      <c r="A54" s="1169"/>
      <c r="B54" s="27" t="s">
        <v>33</v>
      </c>
      <c r="C54" s="10">
        <f t="shared" si="1"/>
        <v>14.666666666666666</v>
      </c>
      <c r="D54" s="34"/>
      <c r="E54" s="22">
        <f t="shared" ref="E54:P54" si="31">SUM(E55:E56)</f>
        <v>6</v>
      </c>
      <c r="F54" s="28">
        <f t="shared" si="31"/>
        <v>0</v>
      </c>
      <c r="G54" s="22">
        <f t="shared" si="31"/>
        <v>1.3333333333333333</v>
      </c>
      <c r="H54" s="28">
        <f t="shared" si="31"/>
        <v>0</v>
      </c>
      <c r="I54" s="22">
        <f t="shared" si="31"/>
        <v>7.333333333333333</v>
      </c>
      <c r="J54" s="28">
        <f t="shared" si="31"/>
        <v>0</v>
      </c>
      <c r="K54" s="22">
        <f t="shared" si="31"/>
        <v>0</v>
      </c>
      <c r="L54" s="28">
        <f t="shared" si="31"/>
        <v>0</v>
      </c>
      <c r="M54" s="22">
        <f t="shared" si="31"/>
        <v>0</v>
      </c>
      <c r="N54" s="28">
        <f t="shared" si="31"/>
        <v>0</v>
      </c>
      <c r="O54" s="22">
        <f t="shared" si="31"/>
        <v>0</v>
      </c>
      <c r="P54" s="29">
        <f t="shared" si="31"/>
        <v>0</v>
      </c>
      <c r="Q54" s="2"/>
    </row>
    <row r="55" spans="1:17" ht="15.75" customHeight="1">
      <c r="A55" s="1169"/>
      <c r="B55" s="30" t="s">
        <v>34</v>
      </c>
      <c r="C55" s="16">
        <f t="shared" si="1"/>
        <v>8.3333333333333321</v>
      </c>
      <c r="D55" s="17"/>
      <c r="E55" s="24">
        <f>AVERAGE('Monthly Headcount'!E121,'Monthly Headcount'!E152,'Monthly Headcount'!E183)</f>
        <v>1</v>
      </c>
      <c r="F55" s="37"/>
      <c r="G55" s="24">
        <f>AVERAGE('Monthly Headcount'!G121,'Monthly Headcount'!G152,'Monthly Headcount'!G183)</f>
        <v>1</v>
      </c>
      <c r="H55" s="38"/>
      <c r="I55" s="24">
        <f>AVERAGE('Monthly Headcount'!I57,'Monthly Headcount'!I88,'Monthly Headcount'!I119)</f>
        <v>6.333333333333333</v>
      </c>
      <c r="J55" s="37"/>
      <c r="K55" s="24">
        <f>AVERAGE('Monthly Headcount'!K121,'Monthly Headcount'!K152,'Monthly Headcount'!K183)</f>
        <v>0</v>
      </c>
      <c r="L55" s="37"/>
      <c r="M55" s="24">
        <f>AVERAGE('Monthly Headcount'!M121,'Monthly Headcount'!M152,'Monthly Headcount'!M183)</f>
        <v>0</v>
      </c>
      <c r="N55" s="37"/>
      <c r="O55" s="24">
        <f>AVERAGE('Monthly Headcount'!O121,'Monthly Headcount'!O152,'Monthly Headcount'!O183)</f>
        <v>0</v>
      </c>
      <c r="P55" s="39"/>
      <c r="Q55" s="2"/>
    </row>
    <row r="56" spans="1:17" ht="15.75" customHeight="1">
      <c r="A56" s="1169"/>
      <c r="B56" s="30" t="s">
        <v>35</v>
      </c>
      <c r="C56" s="16">
        <f t="shared" si="1"/>
        <v>6.333333333333333</v>
      </c>
      <c r="D56" s="17"/>
      <c r="E56" s="24">
        <f>AVERAGE('Monthly Headcount'!E122,'Monthly Headcount'!E153,'Monthly Headcount'!E184)</f>
        <v>5</v>
      </c>
      <c r="F56" s="37"/>
      <c r="G56" s="24">
        <f>AVERAGE('Monthly Headcount'!G58,'Monthly Headcount'!G89,'Monthly Headcount'!G120)</f>
        <v>0.33333333333333331</v>
      </c>
      <c r="H56" s="38"/>
      <c r="I56" s="24">
        <f>AVERAGE('Monthly Headcount'!I122,'Monthly Headcount'!I153,'Monthly Headcount'!I184)</f>
        <v>1</v>
      </c>
      <c r="J56" s="37"/>
      <c r="K56" s="24">
        <f>AVERAGE('Monthly Headcount'!K122,'Monthly Headcount'!K153,'Monthly Headcount'!K184)</f>
        <v>0</v>
      </c>
      <c r="L56" s="37"/>
      <c r="M56" s="24">
        <f>AVERAGE('Monthly Headcount'!M122,'Monthly Headcount'!M153,'Monthly Headcount'!M184)</f>
        <v>0</v>
      </c>
      <c r="N56" s="37"/>
      <c r="O56" s="24">
        <f>AVERAGE('Monthly Headcount'!O122,'Monthly Headcount'!O153,'Monthly Headcount'!O184)</f>
        <v>0</v>
      </c>
      <c r="P56" s="39"/>
      <c r="Q56" s="2"/>
    </row>
    <row r="57" spans="1:17" ht="15.75" customHeight="1">
      <c r="A57" s="1169"/>
      <c r="B57" s="14" t="s">
        <v>36</v>
      </c>
      <c r="C57" s="10">
        <f t="shared" si="1"/>
        <v>388</v>
      </c>
      <c r="D57" s="11">
        <f>C57/$C$6</f>
        <v>0.32279534109816965</v>
      </c>
      <c r="E57" s="22">
        <f>E58+E59</f>
        <v>308</v>
      </c>
      <c r="F57" s="23">
        <f>E57/C57</f>
        <v>0.79381443298969068</v>
      </c>
      <c r="G57" s="22">
        <f>G58+G59</f>
        <v>0</v>
      </c>
      <c r="H57" s="40">
        <f>G57/C57</f>
        <v>0</v>
      </c>
      <c r="I57" s="22">
        <f>I58+I59</f>
        <v>32.333333333333336</v>
      </c>
      <c r="J57" s="28">
        <f>I57/C57</f>
        <v>8.3333333333333343E-2</v>
      </c>
      <c r="K57" s="22">
        <f>K58+K59</f>
        <v>34.333333333333329</v>
      </c>
      <c r="L57" s="28">
        <f>K57/E57</f>
        <v>0.11147186147186146</v>
      </c>
      <c r="M57" s="22">
        <f>M58+M59</f>
        <v>4.6666666666666661</v>
      </c>
      <c r="N57" s="28">
        <f>M57/C57</f>
        <v>1.2027491408934707E-2</v>
      </c>
      <c r="O57" s="22">
        <f>O58+O59</f>
        <v>8.6666666666666679</v>
      </c>
      <c r="P57" s="29">
        <f>O57/C57</f>
        <v>2.2336769759450176E-2</v>
      </c>
      <c r="Q57" s="2"/>
    </row>
    <row r="58" spans="1:17" ht="15.75" customHeight="1">
      <c r="A58" s="1169"/>
      <c r="B58" s="15" t="s">
        <v>14</v>
      </c>
      <c r="C58" s="16">
        <f t="shared" si="1"/>
        <v>98.666666666666657</v>
      </c>
      <c r="D58" s="17">
        <f>C58/C57</f>
        <v>0.25429553264604809</v>
      </c>
      <c r="E58" s="24">
        <f>AVERAGE('Monthly Headcount'!E124,'Monthly Headcount'!E155,'Monthly Headcount'!E186)</f>
        <v>69.333333333333329</v>
      </c>
      <c r="F58" s="19">
        <f>E58/E57</f>
        <v>0.22510822510822509</v>
      </c>
      <c r="G58" s="24">
        <f>AVERAGE('Monthly Headcount'!G124,'Monthly Headcount'!G155,'Monthly Headcount'!G186)</f>
        <v>0</v>
      </c>
      <c r="H58" s="25">
        <v>0</v>
      </c>
      <c r="I58" s="24">
        <f>AVERAGE('Monthly Headcount'!I124,'Monthly Headcount'!I155,'Monthly Headcount'!I186)</f>
        <v>10.333333333333334</v>
      </c>
      <c r="J58" s="19">
        <f>I58/I57</f>
        <v>0.31958762886597936</v>
      </c>
      <c r="K58" s="24">
        <f>AVERAGE('Monthly Headcount'!K124,'Monthly Headcount'!K155,'Monthly Headcount'!K186)</f>
        <v>14</v>
      </c>
      <c r="L58" s="19">
        <f>K58/K57</f>
        <v>0.40776699029126218</v>
      </c>
      <c r="M58" s="24">
        <f>AVERAGE('Monthly Headcount'!M124,'Monthly Headcount'!M155,'Monthly Headcount'!M186)</f>
        <v>1</v>
      </c>
      <c r="N58" s="19">
        <f>M58/M57</f>
        <v>0.2142857142857143</v>
      </c>
      <c r="O58" s="24">
        <f>AVERAGE('Monthly Headcount'!O124,'Monthly Headcount'!O155,'Monthly Headcount'!O186)</f>
        <v>4</v>
      </c>
      <c r="P58" s="26">
        <v>0</v>
      </c>
      <c r="Q58" s="2"/>
    </row>
    <row r="59" spans="1:17" ht="15.75" customHeight="1">
      <c r="A59" s="1169"/>
      <c r="B59" s="15" t="s">
        <v>15</v>
      </c>
      <c r="C59" s="16">
        <f t="shared" si="1"/>
        <v>289.33333333333331</v>
      </c>
      <c r="D59" s="17">
        <f>C59/C57</f>
        <v>0.74570446735395179</v>
      </c>
      <c r="E59" s="24">
        <f>AVERAGE('Monthly Headcount'!E125,'Monthly Headcount'!E156,'Monthly Headcount'!E187)</f>
        <v>238.66666666666666</v>
      </c>
      <c r="F59" s="19">
        <f>E59/E57</f>
        <v>0.77489177489177485</v>
      </c>
      <c r="G59" s="24">
        <f>AVERAGE('Monthly Headcount'!G125,'Monthly Headcount'!G156,'Monthly Headcount'!G187)</f>
        <v>0</v>
      </c>
      <c r="H59" s="25">
        <v>0</v>
      </c>
      <c r="I59" s="24">
        <f>AVERAGE('Monthly Headcount'!I125,'Monthly Headcount'!I156,'Monthly Headcount'!I187)</f>
        <v>22</v>
      </c>
      <c r="J59" s="19">
        <f>I59/I57</f>
        <v>0.68041237113402053</v>
      </c>
      <c r="K59" s="24">
        <f>AVERAGE('Monthly Headcount'!K125,'Monthly Headcount'!K156,'Monthly Headcount'!K187)</f>
        <v>20.333333333333332</v>
      </c>
      <c r="L59" s="19">
        <f>K59/K57</f>
        <v>0.59223300970873793</v>
      </c>
      <c r="M59" s="24">
        <f>AVERAGE('Monthly Headcount'!M125,'Monthly Headcount'!M156,'Monthly Headcount'!M187)</f>
        <v>3.6666666666666665</v>
      </c>
      <c r="N59" s="19">
        <f>M59/M57</f>
        <v>0.78571428571428581</v>
      </c>
      <c r="O59" s="24">
        <f>AVERAGE('Monthly Headcount'!O125,'Monthly Headcount'!O156,'Monthly Headcount'!O187)</f>
        <v>4.666666666666667</v>
      </c>
      <c r="P59" s="26">
        <v>0</v>
      </c>
      <c r="Q59" s="2"/>
    </row>
    <row r="60" spans="1:17" ht="15.75" customHeight="1">
      <c r="A60" s="1169"/>
      <c r="B60" s="14" t="s">
        <v>37</v>
      </c>
      <c r="C60" s="10">
        <f t="shared" si="1"/>
        <v>578.66666666666663</v>
      </c>
      <c r="D60" s="11">
        <f>C60/C34</f>
        <v>0.270404984423676</v>
      </c>
      <c r="E60" s="22">
        <f>E61+E62</f>
        <v>42</v>
      </c>
      <c r="F60" s="23">
        <f>E60/C60</f>
        <v>7.2580645161290328E-2</v>
      </c>
      <c r="G60" s="22">
        <f>G61+G62</f>
        <v>536.66666666666663</v>
      </c>
      <c r="H60" s="23">
        <f>G60/C60</f>
        <v>0.92741935483870963</v>
      </c>
      <c r="I60" s="22">
        <f>I61+I62</f>
        <v>0</v>
      </c>
      <c r="J60" s="40">
        <v>0</v>
      </c>
      <c r="K60" s="22">
        <f>K61+K62</f>
        <v>0</v>
      </c>
      <c r="L60" s="23">
        <f>K60/C60</f>
        <v>0</v>
      </c>
      <c r="M60" s="22">
        <f>M61+M62</f>
        <v>0</v>
      </c>
      <c r="N60" s="40">
        <v>0</v>
      </c>
      <c r="O60" s="22">
        <f>O61+O62</f>
        <v>0</v>
      </c>
      <c r="P60" s="41">
        <v>0</v>
      </c>
      <c r="Q60" s="2"/>
    </row>
    <row r="61" spans="1:17" ht="15.75" customHeight="1">
      <c r="A61" s="1169"/>
      <c r="B61" s="15" t="s">
        <v>14</v>
      </c>
      <c r="C61" s="16">
        <f t="shared" si="1"/>
        <v>242.66666666666666</v>
      </c>
      <c r="D61" s="17">
        <f>C61/C60</f>
        <v>0.41935483870967744</v>
      </c>
      <c r="E61" s="24">
        <f>AVERAGE('Monthly Headcount'!E127,'Monthly Headcount'!E158,'Monthly Headcount'!E189)</f>
        <v>6</v>
      </c>
      <c r="F61" s="42">
        <f>E61/E60</f>
        <v>0.14285714285714285</v>
      </c>
      <c r="G61" s="24">
        <f>AVERAGE('Monthly Headcount'!G127,'Monthly Headcount'!G158,'Monthly Headcount'!G189)</f>
        <v>236.66666666666666</v>
      </c>
      <c r="H61" s="42">
        <f>G61/G60</f>
        <v>0.44099378881987578</v>
      </c>
      <c r="I61" s="24">
        <f>AVERAGE('Monthly Headcount'!I127,'Monthly Headcount'!I158,'Monthly Headcount'!I189)</f>
        <v>0</v>
      </c>
      <c r="J61" s="44">
        <v>0</v>
      </c>
      <c r="K61" s="24">
        <f>AVERAGE('Monthly Headcount'!K127,'Monthly Headcount'!K158,'Monthly Headcount'!K189)</f>
        <v>0</v>
      </c>
      <c r="L61" s="44">
        <v>0</v>
      </c>
      <c r="M61" s="24">
        <f>AVERAGE('Monthly Headcount'!M127,'Monthly Headcount'!M158,'Monthly Headcount'!M189)</f>
        <v>0</v>
      </c>
      <c r="N61" s="44">
        <v>0</v>
      </c>
      <c r="O61" s="24">
        <f>AVERAGE('Monthly Headcount'!O127,'Monthly Headcount'!O158,'Monthly Headcount'!O189)</f>
        <v>0</v>
      </c>
      <c r="P61" s="26">
        <v>0</v>
      </c>
      <c r="Q61" s="2"/>
    </row>
    <row r="62" spans="1:17" ht="15.75" customHeight="1">
      <c r="A62" s="1173"/>
      <c r="B62" s="45" t="s">
        <v>15</v>
      </c>
      <c r="C62" s="46">
        <f t="shared" si="1"/>
        <v>336</v>
      </c>
      <c r="D62" s="47">
        <f>C62/C60</f>
        <v>0.58064516129032262</v>
      </c>
      <c r="E62" s="54">
        <f>AVERAGE('Monthly Headcount'!E128,'Monthly Headcount'!E159,'Monthly Headcount'!E190)</f>
        <v>36</v>
      </c>
      <c r="F62" s="49">
        <f>E62/E60</f>
        <v>0.8571428571428571</v>
      </c>
      <c r="G62" s="54">
        <f>AVERAGE('Monthly Headcount'!G128,'Monthly Headcount'!G159,'Monthly Headcount'!G190)</f>
        <v>300</v>
      </c>
      <c r="H62" s="49">
        <f>G62/G60</f>
        <v>0.55900621118012428</v>
      </c>
      <c r="I62" s="54">
        <f>AVERAGE('Monthly Headcount'!I128,'Monthly Headcount'!I159,'Monthly Headcount'!I190)</f>
        <v>0</v>
      </c>
      <c r="J62" s="50">
        <v>0</v>
      </c>
      <c r="K62" s="54">
        <f>AVERAGE('Monthly Headcount'!K128,'Monthly Headcount'!K159,'Monthly Headcount'!K190)</f>
        <v>0</v>
      </c>
      <c r="L62" s="50">
        <v>0</v>
      </c>
      <c r="M62" s="54">
        <f>AVERAGE('Monthly Headcount'!M128,'Monthly Headcount'!M159,'Monthly Headcount'!M190)</f>
        <v>0</v>
      </c>
      <c r="N62" s="50">
        <v>0</v>
      </c>
      <c r="O62" s="54">
        <f>AVERAGE('Monthly Headcount'!O128,'Monthly Headcount'!O159,'Monthly Headcount'!O190)</f>
        <v>0</v>
      </c>
      <c r="P62" s="51">
        <v>0</v>
      </c>
      <c r="Q62" s="2"/>
    </row>
    <row r="63" spans="1:17" ht="15.75" customHeight="1">
      <c r="A63" s="1155"/>
      <c r="B63" s="70"/>
      <c r="C63" s="71"/>
      <c r="D63" s="72"/>
      <c r="E63" s="71"/>
      <c r="F63" s="72"/>
      <c r="G63" s="71"/>
      <c r="H63" s="72"/>
      <c r="I63" s="71"/>
      <c r="J63" s="72"/>
      <c r="K63" s="71"/>
      <c r="L63" s="72"/>
      <c r="M63" s="71"/>
      <c r="N63" s="72"/>
      <c r="O63" s="71"/>
      <c r="P63" s="72"/>
      <c r="Q63" s="2"/>
    </row>
    <row r="64" spans="1:17" ht="15.75" customHeight="1">
      <c r="A64" s="1181" t="s">
        <v>44</v>
      </c>
      <c r="B64" s="1183" t="s">
        <v>12</v>
      </c>
      <c r="C64" s="71">
        <f t="shared" ref="C64:D64" si="32">SUM(E64,G64,I64,K64,M64,O64)</f>
        <v>2336.333333333333</v>
      </c>
      <c r="D64" s="72">
        <f t="shared" si="32"/>
        <v>1.0000000000000002</v>
      </c>
      <c r="E64" s="71">
        <f>SUM(E65,E87,E90)</f>
        <v>982.66666666666674</v>
      </c>
      <c r="F64" s="72">
        <f t="shared" ref="F64:F65" si="33">E64/C64</f>
        <v>0.42060208303609653</v>
      </c>
      <c r="G64" s="71">
        <f>SUM(G65,G87,G90)</f>
        <v>917.66666666666663</v>
      </c>
      <c r="H64" s="72">
        <f t="shared" ref="H64:H65" si="34">G64/C64</f>
        <v>0.39278071051505209</v>
      </c>
      <c r="I64" s="71">
        <f>SUM(I65,I87,I90)</f>
        <v>257.66666666666669</v>
      </c>
      <c r="J64" s="72">
        <f t="shared" ref="J64:J65" si="35">I64/C64</f>
        <v>0.11028677414752464</v>
      </c>
      <c r="K64" s="71">
        <f>SUM(K65,K87,K90)</f>
        <v>73.666666666666657</v>
      </c>
      <c r="L64" s="73">
        <f t="shared" ref="L64:L65" si="36">K64/C64</f>
        <v>3.1530888857183623E-2</v>
      </c>
      <c r="M64" s="71">
        <f>SUM(M65,M87,M90)</f>
        <v>62.666666666666671</v>
      </c>
      <c r="N64" s="73">
        <f t="shared" ref="N64:N65" si="37">M64/C64</f>
        <v>2.6822656584391501E-2</v>
      </c>
      <c r="O64" s="71">
        <f>SUM(O65,O87,O90)</f>
        <v>42</v>
      </c>
      <c r="P64" s="74">
        <f t="shared" ref="P64:P65" si="38">O64/C64</f>
        <v>1.797688685975175E-2</v>
      </c>
      <c r="Q64" s="2"/>
    </row>
    <row r="65" spans="1:17" ht="15.75" customHeight="1">
      <c r="A65" s="1169"/>
      <c r="B65" s="75" t="s">
        <v>13</v>
      </c>
      <c r="C65" s="76">
        <f t="shared" ref="C65:C121" si="39">SUM(E65,G65,I65,K65,M65,O65)</f>
        <v>1219</v>
      </c>
      <c r="D65" s="77">
        <f t="shared" ref="D65:D66" si="40">C65/C64</f>
        <v>0.52175774004850917</v>
      </c>
      <c r="E65" s="76">
        <f>E66+E67</f>
        <v>602.33333333333337</v>
      </c>
      <c r="F65" s="77">
        <f t="shared" si="33"/>
        <v>0.49412086409625378</v>
      </c>
      <c r="G65" s="76">
        <f>G66+G67</f>
        <v>262.66666666666663</v>
      </c>
      <c r="H65" s="77">
        <f t="shared" si="34"/>
        <v>0.21547716707683892</v>
      </c>
      <c r="I65" s="76">
        <f>I66+I67</f>
        <v>224.33333333333334</v>
      </c>
      <c r="J65" s="77">
        <f t="shared" si="35"/>
        <v>0.18403062619633581</v>
      </c>
      <c r="K65" s="76">
        <f>K66+K67</f>
        <v>39</v>
      </c>
      <c r="L65" s="77">
        <f t="shared" si="36"/>
        <v>3.1993437243642328E-2</v>
      </c>
      <c r="M65" s="76">
        <f>M66+M67</f>
        <v>58.666666666666671</v>
      </c>
      <c r="N65" s="77">
        <f t="shared" si="37"/>
        <v>4.8126879956248293E-2</v>
      </c>
      <c r="O65" s="76">
        <f>O66+O67</f>
        <v>32</v>
      </c>
      <c r="P65" s="78">
        <f t="shared" si="38"/>
        <v>2.6251025430680888E-2</v>
      </c>
      <c r="Q65" s="1170"/>
    </row>
    <row r="66" spans="1:17" ht="15.75" customHeight="1">
      <c r="A66" s="1169"/>
      <c r="B66" s="1184" t="s">
        <v>14</v>
      </c>
      <c r="C66" s="113">
        <f t="shared" si="39"/>
        <v>288.66666666666669</v>
      </c>
      <c r="D66" s="114">
        <f t="shared" si="40"/>
        <v>0.23680612523926717</v>
      </c>
      <c r="E66" s="115">
        <f>AVERAGE('Monthly Headcount'!E195,'Monthly Headcount'!E226,'Monthly Headcount'!E257)</f>
        <v>126.66666666666667</v>
      </c>
      <c r="F66" s="116">
        <f>E66/E65</f>
        <v>0.21029330381848366</v>
      </c>
      <c r="G66" s="115">
        <f>AVERAGE('Monthly Headcount'!G195,'Monthly Headcount'!G226,'Monthly Headcount'!G257)</f>
        <v>49</v>
      </c>
      <c r="H66" s="116">
        <f>G66/G65</f>
        <v>0.18654822335025384</v>
      </c>
      <c r="I66" s="115">
        <f>AVERAGE('Monthly Headcount'!I195,'Monthly Headcount'!I226,'Monthly Headcount'!I257)</f>
        <v>62.333333333333336</v>
      </c>
      <c r="J66" s="116">
        <f>I66/I65</f>
        <v>0.27786032689450224</v>
      </c>
      <c r="K66" s="115">
        <f>AVERAGE('Monthly Headcount'!K195,'Monthly Headcount'!K226,'Monthly Headcount'!K257)</f>
        <v>17</v>
      </c>
      <c r="L66" s="116">
        <f>K66/K65</f>
        <v>0.4358974358974359</v>
      </c>
      <c r="M66" s="115">
        <f>AVERAGE('Monthly Headcount'!M195,'Monthly Headcount'!M226,'Monthly Headcount'!M257)</f>
        <v>16.666666666666668</v>
      </c>
      <c r="N66" s="116">
        <f>M66/M65</f>
        <v>0.28409090909090906</v>
      </c>
      <c r="O66" s="115">
        <f>AVERAGE('Monthly Headcount'!O195,'Monthly Headcount'!O226,'Monthly Headcount'!O257)</f>
        <v>17</v>
      </c>
      <c r="P66" s="117">
        <f>O66/O65</f>
        <v>0.53125</v>
      </c>
      <c r="Q66" s="1170"/>
    </row>
    <row r="67" spans="1:17" ht="15.75" customHeight="1">
      <c r="A67" s="1169"/>
      <c r="B67" s="15" t="s">
        <v>15</v>
      </c>
      <c r="C67" s="16">
        <f t="shared" si="39"/>
        <v>930.33333333333337</v>
      </c>
      <c r="D67" s="17">
        <f>C67/C65</f>
        <v>0.76319387476073286</v>
      </c>
      <c r="E67" s="24">
        <f>AVERAGE('Monthly Headcount'!E196,'Monthly Headcount'!E227,'Monthly Headcount'!E258)</f>
        <v>475.66666666666669</v>
      </c>
      <c r="F67" s="19">
        <f>E67/E65</f>
        <v>0.78970669618151634</v>
      </c>
      <c r="G67" s="24">
        <f>AVERAGE('Monthly Headcount'!G196,'Monthly Headcount'!G227,'Monthly Headcount'!G258)</f>
        <v>213.66666666666666</v>
      </c>
      <c r="H67" s="19">
        <f>G67/G65</f>
        <v>0.81345177664974633</v>
      </c>
      <c r="I67" s="24">
        <f>AVERAGE('Monthly Headcount'!I196,'Monthly Headcount'!I227,'Monthly Headcount'!I258)</f>
        <v>162</v>
      </c>
      <c r="J67" s="19">
        <f>I67/I65</f>
        <v>0.72213967310549776</v>
      </c>
      <c r="K67" s="115">
        <f>AVERAGE('Monthly Headcount'!K196,'Monthly Headcount'!K227,'Monthly Headcount'!K258)</f>
        <v>22</v>
      </c>
      <c r="L67" s="19">
        <f>K67/K65</f>
        <v>0.5641025641025641</v>
      </c>
      <c r="M67" s="115">
        <f>AVERAGE('Monthly Headcount'!M196,'Monthly Headcount'!M227,'Monthly Headcount'!M258)</f>
        <v>42</v>
      </c>
      <c r="N67" s="19">
        <f>M67/M65</f>
        <v>0.71590909090909083</v>
      </c>
      <c r="O67" s="115">
        <f>AVERAGE('Monthly Headcount'!O196,'Monthly Headcount'!O227,'Monthly Headcount'!O258)</f>
        <v>15</v>
      </c>
      <c r="P67" s="20">
        <f>O67/O65</f>
        <v>0.46875</v>
      </c>
      <c r="Q67" s="1170"/>
    </row>
    <row r="68" spans="1:17" ht="15.75" customHeight="1">
      <c r="A68" s="1169"/>
      <c r="B68" s="15" t="s">
        <v>16</v>
      </c>
      <c r="C68" s="16">
        <f t="shared" si="39"/>
        <v>1102.6666666666665</v>
      </c>
      <c r="D68" s="17">
        <f>C68/C65</f>
        <v>0.90456658463221207</v>
      </c>
      <c r="E68" s="24">
        <f>AVERAGE('Monthly Headcount'!E197,'Monthly Headcount'!E228,'Monthly Headcount'!E259)</f>
        <v>522.66666666666663</v>
      </c>
      <c r="F68" s="19">
        <f>E68/E65</f>
        <v>0.86773657996679565</v>
      </c>
      <c r="G68" s="24">
        <f>AVERAGE('Monthly Headcount'!G197,'Monthly Headcount'!G228,'Monthly Headcount'!G259)</f>
        <v>251.66666666666666</v>
      </c>
      <c r="H68" s="19">
        <f>G68/G65</f>
        <v>0.95812182741116758</v>
      </c>
      <c r="I68" s="24">
        <f>AVERAGE('Monthly Headcount'!I197,'Monthly Headcount'!I228,'Monthly Headcount'!I259)</f>
        <v>209.33333333333334</v>
      </c>
      <c r="J68" s="19">
        <f>I68/I65</f>
        <v>0.93313521545319467</v>
      </c>
      <c r="K68" s="115">
        <f>AVERAGE('Monthly Headcount'!K197,'Monthly Headcount'!K228,'Monthly Headcount'!K259)</f>
        <v>35</v>
      </c>
      <c r="L68" s="19">
        <f>K68/K65</f>
        <v>0.89743589743589747</v>
      </c>
      <c r="M68" s="115">
        <f>AVERAGE('Monthly Headcount'!M197,'Monthly Headcount'!M228,'Monthly Headcount'!M259)</f>
        <v>53</v>
      </c>
      <c r="N68" s="19">
        <f>M68/M65</f>
        <v>0.90340909090909083</v>
      </c>
      <c r="O68" s="115">
        <f>AVERAGE('Monthly Headcount'!O197,'Monthly Headcount'!O228,'Monthly Headcount'!O259)</f>
        <v>31</v>
      </c>
      <c r="P68" s="20">
        <f>O68/O65</f>
        <v>0.96875</v>
      </c>
      <c r="Q68" s="1170"/>
    </row>
    <row r="69" spans="1:17" ht="15.75" customHeight="1">
      <c r="A69" s="1169"/>
      <c r="B69" s="15" t="s">
        <v>17</v>
      </c>
      <c r="C69" s="16">
        <f t="shared" si="39"/>
        <v>116.66666666666667</v>
      </c>
      <c r="D69" s="17">
        <f>C69/C65</f>
        <v>9.5706863549357396E-2</v>
      </c>
      <c r="E69" s="24">
        <f>AVERAGE('Monthly Headcount'!E198,'Monthly Headcount'!E229,'Monthly Headcount'!E260)</f>
        <v>79.666666666666671</v>
      </c>
      <c r="F69" s="19">
        <f>E69/E65</f>
        <v>0.13226342003320421</v>
      </c>
      <c r="G69" s="24">
        <f>AVERAGE('Monthly Headcount'!G198,'Monthly Headcount'!G229,'Monthly Headcount'!G260)</f>
        <v>11</v>
      </c>
      <c r="H69" s="19">
        <f>G69/G65</f>
        <v>4.1878172588832495E-2</v>
      </c>
      <c r="I69" s="24">
        <f>AVERAGE('Monthly Headcount'!I198,'Monthly Headcount'!I229,'Monthly Headcount'!I260)</f>
        <v>15</v>
      </c>
      <c r="J69" s="19">
        <f>I69/I65</f>
        <v>6.6864784546805348E-2</v>
      </c>
      <c r="K69" s="115">
        <f>AVERAGE('Monthly Headcount'!K198,'Monthly Headcount'!K229,'Monthly Headcount'!K260)</f>
        <v>4</v>
      </c>
      <c r="L69" s="19">
        <f>K69/K65</f>
        <v>0.10256410256410256</v>
      </c>
      <c r="M69" s="115">
        <f>AVERAGE('Monthly Headcount'!M198,'Monthly Headcount'!M229,'Monthly Headcount'!M260)</f>
        <v>6</v>
      </c>
      <c r="N69" s="19">
        <f>M69/M65</f>
        <v>0.10227272727272727</v>
      </c>
      <c r="O69" s="115">
        <f>AVERAGE('Monthly Headcount'!O198,'Monthly Headcount'!O229,'Monthly Headcount'!O260)</f>
        <v>1</v>
      </c>
      <c r="P69" s="20">
        <f>O69/O65</f>
        <v>3.125E-2</v>
      </c>
      <c r="Q69" s="1170"/>
    </row>
    <row r="70" spans="1:17" ht="15.75" customHeight="1">
      <c r="A70" s="1169"/>
      <c r="B70" s="15" t="s">
        <v>18</v>
      </c>
      <c r="C70" s="16">
        <f t="shared" si="39"/>
        <v>251.66666666666663</v>
      </c>
      <c r="D70" s="17">
        <f>C70/C65</f>
        <v>0.20645337708504236</v>
      </c>
      <c r="E70" s="24">
        <f>AVERAGE('Monthly Headcount'!E199,'Monthly Headcount'!E230,'Monthly Headcount'!E261)</f>
        <v>122.33333333333333</v>
      </c>
      <c r="F70" s="19">
        <f>E70/E65</f>
        <v>0.2030990592141671</v>
      </c>
      <c r="G70" s="24">
        <f>AVERAGE('Monthly Headcount'!G199,'Monthly Headcount'!G230,'Monthly Headcount'!G261)</f>
        <v>55</v>
      </c>
      <c r="H70" s="19">
        <f>G70/G65</f>
        <v>0.20939086294416245</v>
      </c>
      <c r="I70" s="24">
        <f>AVERAGE('Monthly Headcount'!I199,'Monthly Headcount'!I230,'Monthly Headcount'!I261)</f>
        <v>42.666666666666664</v>
      </c>
      <c r="J70" s="19">
        <f>I70/I65</f>
        <v>0.19019316493313521</v>
      </c>
      <c r="K70" s="115">
        <f>AVERAGE('Monthly Headcount'!K199,'Monthly Headcount'!K230,'Monthly Headcount'!K261)</f>
        <v>9</v>
      </c>
      <c r="L70" s="19">
        <f>K70/K65</f>
        <v>0.23076923076923078</v>
      </c>
      <c r="M70" s="115">
        <f>AVERAGE('Monthly Headcount'!M199,'Monthly Headcount'!M230,'Monthly Headcount'!M261)</f>
        <v>16</v>
      </c>
      <c r="N70" s="19">
        <f>M70/M65</f>
        <v>0.27272727272727271</v>
      </c>
      <c r="O70" s="115">
        <f>AVERAGE('Monthly Headcount'!O199,'Monthly Headcount'!O230,'Monthly Headcount'!O261)</f>
        <v>6.666666666666667</v>
      </c>
      <c r="P70" s="20">
        <f>O70/O65</f>
        <v>0.20833333333333334</v>
      </c>
      <c r="Q70" s="1170"/>
    </row>
    <row r="71" spans="1:17" ht="15.75" customHeight="1">
      <c r="A71" s="1169"/>
      <c r="B71" s="15" t="s">
        <v>19</v>
      </c>
      <c r="C71" s="16">
        <f t="shared" si="39"/>
        <v>39.333333333333329</v>
      </c>
      <c r="D71" s="17">
        <f>C71/C70</f>
        <v>0.15629139072847684</v>
      </c>
      <c r="E71" s="24">
        <f>AVERAGE('Monthly Headcount'!E200,'Monthly Headcount'!E231,'Monthly Headcount'!E262)</f>
        <v>16.333333333333332</v>
      </c>
      <c r="F71" s="19">
        <f>E71/E70</f>
        <v>0.1335149863760218</v>
      </c>
      <c r="G71" s="24">
        <f>AVERAGE('Monthly Headcount'!G200,'Monthly Headcount'!G231,'Monthly Headcount'!G262)</f>
        <v>8</v>
      </c>
      <c r="H71" s="19">
        <f>G71/G70</f>
        <v>0.14545454545454545</v>
      </c>
      <c r="I71" s="24">
        <f>AVERAGE('Monthly Headcount'!I200,'Monthly Headcount'!I231,'Monthly Headcount'!I262)</f>
        <v>6</v>
      </c>
      <c r="J71" s="19">
        <f>I71/I70</f>
        <v>0.140625</v>
      </c>
      <c r="K71" s="115">
        <f>AVERAGE('Monthly Headcount'!K200,'Monthly Headcount'!K231,'Monthly Headcount'!K262)</f>
        <v>3</v>
      </c>
      <c r="L71" s="19">
        <f>K71/K70</f>
        <v>0.33333333333333331</v>
      </c>
      <c r="M71" s="115">
        <f>AVERAGE('Monthly Headcount'!M200,'Monthly Headcount'!M231,'Monthly Headcount'!M262)</f>
        <v>4</v>
      </c>
      <c r="N71" s="19">
        <f>M71/M70</f>
        <v>0.25</v>
      </c>
      <c r="O71" s="115">
        <f>AVERAGE('Monthly Headcount'!O200,'Monthly Headcount'!O231,'Monthly Headcount'!O262)</f>
        <v>2</v>
      </c>
      <c r="P71" s="20">
        <f>O71/O70</f>
        <v>0.3</v>
      </c>
      <c r="Q71" s="1170"/>
    </row>
    <row r="72" spans="1:17" ht="15.75" customHeight="1">
      <c r="A72" s="1169"/>
      <c r="B72" s="15" t="s">
        <v>20</v>
      </c>
      <c r="C72" s="16">
        <f t="shared" si="39"/>
        <v>985</v>
      </c>
      <c r="D72" s="17">
        <f>C72/C65</f>
        <v>0.80803937653814606</v>
      </c>
      <c r="E72" s="24">
        <f>AVERAGE('Monthly Headcount'!E201,'Monthly Headcount'!E232,'Monthly Headcount'!E263)</f>
        <v>464.66666666666669</v>
      </c>
      <c r="F72" s="19">
        <f>E72/E65</f>
        <v>0.77144438295517426</v>
      </c>
      <c r="G72" s="24">
        <f>AVERAGE('Monthly Headcount'!G201,'Monthly Headcount'!G232,'Monthly Headcount'!G263)</f>
        <v>231.33333333333334</v>
      </c>
      <c r="H72" s="19">
        <f>G72/G65</f>
        <v>0.8807106598984773</v>
      </c>
      <c r="I72" s="24">
        <f>AVERAGE('Monthly Headcount'!I201,'Monthly Headcount'!I232,'Monthly Headcount'!I263)</f>
        <v>184.33333333333334</v>
      </c>
      <c r="J72" s="19">
        <f>I72/I65</f>
        <v>0.8216939078751857</v>
      </c>
      <c r="K72" s="115">
        <f>AVERAGE('Monthly Headcount'!K201,'Monthly Headcount'!K232,'Monthly Headcount'!K263)</f>
        <v>32</v>
      </c>
      <c r="L72" s="19">
        <f>K72/K65</f>
        <v>0.82051282051282048</v>
      </c>
      <c r="M72" s="115">
        <f>AVERAGE('Monthly Headcount'!M201,'Monthly Headcount'!M232,'Monthly Headcount'!M263)</f>
        <v>47.666666666666664</v>
      </c>
      <c r="N72" s="19">
        <f>M72/M65</f>
        <v>0.81249999999999989</v>
      </c>
      <c r="O72" s="115">
        <f>AVERAGE('Monthly Headcount'!O201,'Monthly Headcount'!O232,'Monthly Headcount'!O263)</f>
        <v>25</v>
      </c>
      <c r="P72" s="20">
        <f>O72/O65</f>
        <v>0.78125</v>
      </c>
      <c r="Q72" s="1170"/>
    </row>
    <row r="73" spans="1:17" ht="15.75" customHeight="1">
      <c r="A73" s="1169"/>
      <c r="B73" s="15" t="s">
        <v>21</v>
      </c>
      <c r="C73" s="16">
        <f t="shared" si="39"/>
        <v>248.66666666666666</v>
      </c>
      <c r="D73" s="17">
        <f>C73/C65</f>
        <v>0.20399234345091605</v>
      </c>
      <c r="E73" s="24">
        <f>AVERAGE('Monthly Headcount'!E202,'Monthly Headcount'!E233,'Monthly Headcount'!E264)</f>
        <v>137.66666666666666</v>
      </c>
      <c r="F73" s="19">
        <f>E73/E65</f>
        <v>0.22855561704482566</v>
      </c>
      <c r="G73" s="24">
        <f>AVERAGE('Monthly Headcount'!G202,'Monthly Headcount'!G233,'Monthly Headcount'!G264)</f>
        <v>46</v>
      </c>
      <c r="H73" s="19">
        <f>G73/G65</f>
        <v>0.17512690355329952</v>
      </c>
      <c r="I73" s="24">
        <f>AVERAGE('Monthly Headcount'!I202,'Monthly Headcount'!I233,'Monthly Headcount'!I264)</f>
        <v>40</v>
      </c>
      <c r="J73" s="19">
        <f>I73/I65</f>
        <v>0.17830609212481427</v>
      </c>
      <c r="K73" s="115">
        <f>AVERAGE('Monthly Headcount'!K202,'Monthly Headcount'!K233,'Monthly Headcount'!K264)</f>
        <v>7</v>
      </c>
      <c r="L73" s="19">
        <f>K73/K65</f>
        <v>0.17948717948717949</v>
      </c>
      <c r="M73" s="115">
        <f>AVERAGE('Monthly Headcount'!M202,'Monthly Headcount'!M233,'Monthly Headcount'!M264)</f>
        <v>11</v>
      </c>
      <c r="N73" s="19">
        <f>M73/M65</f>
        <v>0.18749999999999997</v>
      </c>
      <c r="O73" s="115">
        <f>AVERAGE('Monthly Headcount'!O202,'Monthly Headcount'!O233,'Monthly Headcount'!O264)</f>
        <v>7</v>
      </c>
      <c r="P73" s="20">
        <f>O73/O65</f>
        <v>0.21875</v>
      </c>
      <c r="Q73" s="1170"/>
    </row>
    <row r="74" spans="1:17" ht="15.75" customHeight="1">
      <c r="A74" s="1169"/>
      <c r="B74" s="15" t="s">
        <v>22</v>
      </c>
      <c r="C74" s="16">
        <f t="shared" si="39"/>
        <v>748.66666666666663</v>
      </c>
      <c r="D74" s="17">
        <f>C74/C65</f>
        <v>0.6141646158053049</v>
      </c>
      <c r="E74" s="24">
        <f>AVERAGE('Monthly Headcount'!E203,'Monthly Headcount'!E234,'Monthly Headcount'!E265)</f>
        <v>370.33333333333331</v>
      </c>
      <c r="F74" s="19">
        <f>E74/E65</f>
        <v>0.61483121195351409</v>
      </c>
      <c r="G74" s="24">
        <f>AVERAGE('Monthly Headcount'!G203,'Monthly Headcount'!G234,'Monthly Headcount'!G265)</f>
        <v>144.33333333333334</v>
      </c>
      <c r="H74" s="19">
        <f>G74/G65</f>
        <v>0.54949238578680215</v>
      </c>
      <c r="I74" s="24">
        <f>AVERAGE('Monthly Headcount'!I203,'Monthly Headcount'!I234,'Monthly Headcount'!I265)</f>
        <v>153.33333333333334</v>
      </c>
      <c r="J74" s="19">
        <f>I74/I65</f>
        <v>0.68350668647845469</v>
      </c>
      <c r="K74" s="115">
        <f>AVERAGE('Monthly Headcount'!K203,'Monthly Headcount'!K234,'Monthly Headcount'!K265)</f>
        <v>29</v>
      </c>
      <c r="L74" s="19">
        <f>K74/K65</f>
        <v>0.74358974358974361</v>
      </c>
      <c r="M74" s="115">
        <f>AVERAGE('Monthly Headcount'!M203,'Monthly Headcount'!M234,'Monthly Headcount'!M265)</f>
        <v>27.666666666666668</v>
      </c>
      <c r="N74" s="19">
        <f>M74/M65</f>
        <v>0.47159090909090906</v>
      </c>
      <c r="O74" s="115">
        <f>AVERAGE('Monthly Headcount'!O203,'Monthly Headcount'!O234,'Monthly Headcount'!O265)</f>
        <v>24</v>
      </c>
      <c r="P74" s="20">
        <f>O74/O65</f>
        <v>0.75</v>
      </c>
      <c r="Q74" s="1170"/>
    </row>
    <row r="75" spans="1:17" ht="15.75" customHeight="1">
      <c r="A75" s="1169"/>
      <c r="B75" s="79" t="s">
        <v>23</v>
      </c>
      <c r="C75" s="80">
        <f t="shared" si="39"/>
        <v>470.33333333333331</v>
      </c>
      <c r="D75" s="81">
        <f>C75/C65</f>
        <v>0.3858353841946951</v>
      </c>
      <c r="E75" s="82">
        <f>AVERAGE('Monthly Headcount'!E204,'Monthly Headcount'!E235,'Monthly Headcount'!E266)</f>
        <v>232</v>
      </c>
      <c r="F75" s="83">
        <f>E75/E65</f>
        <v>0.38516878804648585</v>
      </c>
      <c r="G75" s="82">
        <f>AVERAGE('Monthly Headcount'!G204,'Monthly Headcount'!G235,'Monthly Headcount'!G266)</f>
        <v>118.33333333333333</v>
      </c>
      <c r="H75" s="83">
        <f>G75/G65</f>
        <v>0.45050761421319802</v>
      </c>
      <c r="I75" s="82">
        <f>AVERAGE('Monthly Headcount'!I204,'Monthly Headcount'!I235,'Monthly Headcount'!I266)</f>
        <v>71</v>
      </c>
      <c r="J75" s="83">
        <f>I75/I65</f>
        <v>0.31649331352154531</v>
      </c>
      <c r="K75" s="115">
        <f>AVERAGE('Monthly Headcount'!K204,'Monthly Headcount'!K235,'Monthly Headcount'!K266)</f>
        <v>10</v>
      </c>
      <c r="L75" s="83">
        <f>K75/K65</f>
        <v>0.25641025641025639</v>
      </c>
      <c r="M75" s="115">
        <f>AVERAGE('Monthly Headcount'!M204,'Monthly Headcount'!M235,'Monthly Headcount'!M266)</f>
        <v>31</v>
      </c>
      <c r="N75" s="83">
        <f>M75/M65</f>
        <v>0.52840909090909083</v>
      </c>
      <c r="O75" s="115">
        <f>AVERAGE('Monthly Headcount'!O204,'Monthly Headcount'!O235,'Monthly Headcount'!O266)</f>
        <v>8</v>
      </c>
      <c r="P75" s="1185">
        <f>O75/O65</f>
        <v>0.25</v>
      </c>
      <c r="Q75" s="1170"/>
    </row>
    <row r="76" spans="1:17" ht="15.75" customHeight="1">
      <c r="A76" s="1169"/>
      <c r="B76" s="84" t="s">
        <v>24</v>
      </c>
      <c r="C76" s="85">
        <f t="shared" si="39"/>
        <v>28.666666666666668</v>
      </c>
      <c r="D76" s="86">
        <f t="shared" ref="D76:P76" si="41">SUM(D77:D79)</f>
        <v>1</v>
      </c>
      <c r="E76" s="87">
        <f t="shared" si="41"/>
        <v>12.833333333333334</v>
      </c>
      <c r="F76" s="88">
        <f t="shared" si="41"/>
        <v>1</v>
      </c>
      <c r="G76" s="87">
        <f t="shared" si="41"/>
        <v>9.6666666666666661</v>
      </c>
      <c r="H76" s="88">
        <f t="shared" si="41"/>
        <v>1</v>
      </c>
      <c r="I76" s="87">
        <f t="shared" si="41"/>
        <v>5.666666666666667</v>
      </c>
      <c r="J76" s="88">
        <f t="shared" si="41"/>
        <v>1</v>
      </c>
      <c r="K76" s="87">
        <f t="shared" si="41"/>
        <v>0</v>
      </c>
      <c r="L76" s="88">
        <f t="shared" si="41"/>
        <v>0</v>
      </c>
      <c r="M76" s="87">
        <f t="shared" si="41"/>
        <v>0.5</v>
      </c>
      <c r="N76" s="88">
        <f t="shared" si="41"/>
        <v>1</v>
      </c>
      <c r="O76" s="87">
        <f t="shared" si="41"/>
        <v>0</v>
      </c>
      <c r="P76" s="89">
        <f t="shared" si="41"/>
        <v>0</v>
      </c>
      <c r="Q76" s="1170"/>
    </row>
    <row r="77" spans="1:17" ht="15.75" customHeight="1">
      <c r="A77" s="1169"/>
      <c r="B77" s="1184" t="s">
        <v>25</v>
      </c>
      <c r="C77" s="113">
        <f t="shared" si="39"/>
        <v>0</v>
      </c>
      <c r="D77" s="114">
        <f>C77/C76</f>
        <v>0</v>
      </c>
      <c r="E77" s="115">
        <f>AVERAGE('Monthly Headcount'!E206,'Monthly Headcount'!E237,'Monthly Headcount'!E268)</f>
        <v>0</v>
      </c>
      <c r="F77" s="116">
        <f>E77/E76</f>
        <v>0</v>
      </c>
      <c r="G77" s="115">
        <f>AVERAGE('Monthly Headcount'!G206,'Monthly Headcount'!G237,'Monthly Headcount'!G268)</f>
        <v>0</v>
      </c>
      <c r="H77" s="1186">
        <v>0</v>
      </c>
      <c r="I77" s="115">
        <f>AVERAGE('Monthly Headcount'!I206,'Monthly Headcount'!I237,'Monthly Headcount'!I268)</f>
        <v>0</v>
      </c>
      <c r="J77" s="1186">
        <v>0</v>
      </c>
      <c r="K77" s="115">
        <f>AVERAGE('Monthly Headcount'!K206,'Monthly Headcount'!K237,'Monthly Headcount'!K268)</f>
        <v>0</v>
      </c>
      <c r="L77" s="1186">
        <v>0</v>
      </c>
      <c r="M77" s="115">
        <f>AVERAGE('Monthly Headcount'!M206,'Monthly Headcount'!M237,'Monthly Headcount'!M268)</f>
        <v>0</v>
      </c>
      <c r="N77" s="1186">
        <v>0</v>
      </c>
      <c r="O77" s="115">
        <f>AVERAGE('Monthly Headcount'!O206,'Monthly Headcount'!O237,'Monthly Headcount'!O268)</f>
        <v>0</v>
      </c>
      <c r="P77" s="1187">
        <v>0</v>
      </c>
      <c r="Q77" s="1170"/>
    </row>
    <row r="78" spans="1:17" ht="15.75" customHeight="1">
      <c r="A78" s="1169"/>
      <c r="B78" s="15" t="s">
        <v>26</v>
      </c>
      <c r="C78" s="16">
        <f t="shared" si="39"/>
        <v>0.5</v>
      </c>
      <c r="D78" s="17">
        <f>C78/C76</f>
        <v>1.7441860465116279E-2</v>
      </c>
      <c r="E78" s="24">
        <f>AVERAGE('Monthly Headcount'!E207,'Monthly Headcount'!E238,'Monthly Headcount'!E269)</f>
        <v>0.5</v>
      </c>
      <c r="F78" s="19">
        <f>E78/E76</f>
        <v>3.896103896103896E-2</v>
      </c>
      <c r="G78" s="24">
        <f>AVERAGE('Monthly Headcount'!G207,'Monthly Headcount'!G238,'Monthly Headcount'!G269)</f>
        <v>0</v>
      </c>
      <c r="H78" s="19">
        <f>G78/G76</f>
        <v>0</v>
      </c>
      <c r="I78" s="115">
        <f>AVERAGE('Monthly Headcount'!I207,'Monthly Headcount'!I238,'Monthly Headcount'!I269)</f>
        <v>0</v>
      </c>
      <c r="J78" s="19">
        <f>I78/I76</f>
        <v>0</v>
      </c>
      <c r="K78" s="115">
        <f>AVERAGE('Monthly Headcount'!K207,'Monthly Headcount'!K238,'Monthly Headcount'!K269)</f>
        <v>0</v>
      </c>
      <c r="L78" s="19" t="s">
        <v>27</v>
      </c>
      <c r="M78" s="115">
        <f>AVERAGE('Monthly Headcount'!M207,'Monthly Headcount'!M238,'Monthly Headcount'!M269)</f>
        <v>0</v>
      </c>
      <c r="N78" s="19">
        <f>M78/M76</f>
        <v>0</v>
      </c>
      <c r="O78" s="115">
        <f>AVERAGE('Monthly Headcount'!O207,'Monthly Headcount'!O238,'Monthly Headcount'!O269)</f>
        <v>0</v>
      </c>
      <c r="P78" s="20"/>
      <c r="Q78" s="1170"/>
    </row>
    <row r="79" spans="1:17" ht="15.75" customHeight="1">
      <c r="A79" s="1169"/>
      <c r="B79" s="79" t="s">
        <v>28</v>
      </c>
      <c r="C79" s="80">
        <f t="shared" si="39"/>
        <v>28.166666666666668</v>
      </c>
      <c r="D79" s="81">
        <f>C79/C76</f>
        <v>0.98255813953488369</v>
      </c>
      <c r="E79" s="82">
        <f>AVERAGE('Monthly Headcount'!E208,'Monthly Headcount'!E239,'Monthly Headcount'!E270)</f>
        <v>12.333333333333334</v>
      </c>
      <c r="F79" s="83">
        <f>E79/E76</f>
        <v>0.96103896103896103</v>
      </c>
      <c r="G79" s="82">
        <f>AVERAGE('Monthly Headcount'!G208,'Monthly Headcount'!G239,'Monthly Headcount'!G270)</f>
        <v>9.6666666666666661</v>
      </c>
      <c r="H79" s="83">
        <f>G79/G76</f>
        <v>1</v>
      </c>
      <c r="I79" s="115">
        <f>AVERAGE('Monthly Headcount'!I208,'Monthly Headcount'!I239,'Monthly Headcount'!I270)</f>
        <v>5.666666666666667</v>
      </c>
      <c r="J79" s="83">
        <f>I79/I76</f>
        <v>1</v>
      </c>
      <c r="K79" s="115">
        <f>AVERAGE('Monthly Headcount'!K208,'Monthly Headcount'!K239,'Monthly Headcount'!K270)</f>
        <v>0</v>
      </c>
      <c r="L79" s="83"/>
      <c r="M79" s="115">
        <f>AVERAGE('Monthly Headcount'!M208,'Monthly Headcount'!M239,'Monthly Headcount'!M270)</f>
        <v>0.5</v>
      </c>
      <c r="N79" s="83">
        <f>M79/M76</f>
        <v>1</v>
      </c>
      <c r="O79" s="115">
        <f>AVERAGE('Monthly Headcount'!O208,'Monthly Headcount'!O239,'Monthly Headcount'!O270)</f>
        <v>0</v>
      </c>
      <c r="P79" s="1185"/>
      <c r="Q79" s="1170"/>
    </row>
    <row r="80" spans="1:17" ht="15.75" customHeight="1">
      <c r="A80" s="1169"/>
      <c r="B80" s="84" t="s">
        <v>29</v>
      </c>
      <c r="C80" s="85">
        <f t="shared" si="39"/>
        <v>23.166666666666668</v>
      </c>
      <c r="D80" s="90">
        <f t="shared" ref="D80:P80" si="42">SUM(D81:D83)</f>
        <v>1.9273433166943979E-2</v>
      </c>
      <c r="E80" s="87">
        <f t="shared" si="42"/>
        <v>11.833333333333334</v>
      </c>
      <c r="F80" s="90">
        <f t="shared" si="42"/>
        <v>1.9189189189189187E-2</v>
      </c>
      <c r="G80" s="87">
        <f t="shared" si="42"/>
        <v>6.666666666666667</v>
      </c>
      <c r="H80" s="90">
        <f t="shared" si="42"/>
        <v>2.9455081001472753E-2</v>
      </c>
      <c r="I80" s="87">
        <f t="shared" si="42"/>
        <v>4.666666666666667</v>
      </c>
      <c r="J80" s="90">
        <f t="shared" si="42"/>
        <v>2.0618556701030931E-2</v>
      </c>
      <c r="K80" s="87">
        <f t="shared" si="42"/>
        <v>0</v>
      </c>
      <c r="L80" s="90">
        <f t="shared" si="42"/>
        <v>0</v>
      </c>
      <c r="M80" s="87">
        <f t="shared" si="42"/>
        <v>0</v>
      </c>
      <c r="N80" s="90">
        <f t="shared" si="42"/>
        <v>0</v>
      </c>
      <c r="O80" s="87">
        <f t="shared" si="42"/>
        <v>0</v>
      </c>
      <c r="P80" s="91">
        <f t="shared" si="42"/>
        <v>0</v>
      </c>
      <c r="Q80" s="1172"/>
    </row>
    <row r="81" spans="1:17" ht="15.75" customHeight="1">
      <c r="A81" s="1169"/>
      <c r="B81" s="1188" t="s">
        <v>30</v>
      </c>
      <c r="C81" s="113">
        <f t="shared" si="39"/>
        <v>0</v>
      </c>
      <c r="D81" s="1189">
        <f t="shared" ref="D81:D83" si="43">C81/$C$6</f>
        <v>0</v>
      </c>
      <c r="E81" s="115">
        <f>AVERAGE('Monthly Headcount'!E210,'Monthly Headcount'!E241,'Monthly Headcount'!E268)</f>
        <v>0</v>
      </c>
      <c r="F81" s="1190">
        <f t="shared" ref="F81:F83" si="44">E81/$E$6</f>
        <v>0</v>
      </c>
      <c r="G81" s="115">
        <f>AVERAGE('Monthly Headcount'!G210,'Monthly Headcount'!G241,'Monthly Headcount'!G268)</f>
        <v>0</v>
      </c>
      <c r="H81" s="1190">
        <f t="shared" ref="H81:H83" si="45">G81/$G$6</f>
        <v>0</v>
      </c>
      <c r="I81" s="115">
        <f>AVERAGE('Monthly Headcount'!I210,'Monthly Headcount'!I241,'Monthly Headcount'!I268)</f>
        <v>0</v>
      </c>
      <c r="J81" s="1190">
        <f t="shared" ref="J81:J83" si="46">I81/$I$6</f>
        <v>0</v>
      </c>
      <c r="K81" s="115">
        <f>AVERAGE('Monthly Headcount'!K210,'Monthly Headcount'!K241,'Monthly Headcount'!K268)</f>
        <v>0</v>
      </c>
      <c r="L81" s="1190">
        <f t="shared" ref="L81:L83" si="47">K81/$K$6</f>
        <v>0</v>
      </c>
      <c r="M81" s="115">
        <f>AVERAGE('Monthly Headcount'!M210,'Monthly Headcount'!M241,'Monthly Headcount'!M268)</f>
        <v>0</v>
      </c>
      <c r="N81" s="1190">
        <f t="shared" ref="N81:N83" si="48">M81/$M$6</f>
        <v>0</v>
      </c>
      <c r="O81" s="115">
        <f>AVERAGE('Monthly Headcount'!O210,'Monthly Headcount'!O241,'Monthly Headcount'!O268)</f>
        <v>0</v>
      </c>
      <c r="P81" s="1191">
        <f t="shared" ref="P81:P83" si="49">O81/$O$6</f>
        <v>0</v>
      </c>
      <c r="Q81" s="1170"/>
    </row>
    <row r="82" spans="1:17" ht="15.75" customHeight="1">
      <c r="A82" s="1169"/>
      <c r="B82" s="30" t="s">
        <v>31</v>
      </c>
      <c r="C82" s="16">
        <f t="shared" si="39"/>
        <v>1.5</v>
      </c>
      <c r="D82" s="64">
        <f t="shared" si="43"/>
        <v>1.2479201331114806E-3</v>
      </c>
      <c r="E82" s="24">
        <f>AVERAGE('Monthly Headcount'!E211,'Monthly Headcount'!E242,'Monthly Headcount'!E269)</f>
        <v>1.5</v>
      </c>
      <c r="F82" s="32">
        <f t="shared" si="44"/>
        <v>2.4324324324324323E-3</v>
      </c>
      <c r="G82" s="24">
        <f>AVERAGE('Monthly Headcount'!G211,'Monthly Headcount'!G242,'Monthly Headcount'!G269)</f>
        <v>0</v>
      </c>
      <c r="H82" s="32">
        <f t="shared" si="45"/>
        <v>0</v>
      </c>
      <c r="I82" s="115">
        <f>AVERAGE('Monthly Headcount'!I211,'Monthly Headcount'!I242,'Monthly Headcount'!I269)</f>
        <v>0</v>
      </c>
      <c r="J82" s="32">
        <f t="shared" si="46"/>
        <v>0</v>
      </c>
      <c r="K82" s="115">
        <f>AVERAGE('Monthly Headcount'!K211,'Monthly Headcount'!K242,'Monthly Headcount'!K269)</f>
        <v>0</v>
      </c>
      <c r="L82" s="32">
        <f t="shared" si="47"/>
        <v>0</v>
      </c>
      <c r="M82" s="115">
        <f>AVERAGE('Monthly Headcount'!M211,'Monthly Headcount'!M242,'Monthly Headcount'!M269)</f>
        <v>0</v>
      </c>
      <c r="N82" s="32">
        <f t="shared" si="48"/>
        <v>0</v>
      </c>
      <c r="O82" s="115">
        <f>AVERAGE('Monthly Headcount'!O211,'Monthly Headcount'!O242,'Monthly Headcount'!O269)</f>
        <v>0</v>
      </c>
      <c r="P82" s="33">
        <f t="shared" si="49"/>
        <v>0</v>
      </c>
      <c r="Q82" s="1170"/>
    </row>
    <row r="83" spans="1:17" ht="15.75" customHeight="1">
      <c r="A83" s="1169"/>
      <c r="B83" s="92" t="s">
        <v>32</v>
      </c>
      <c r="C83" s="80">
        <f t="shared" si="39"/>
        <v>21.666666666666668</v>
      </c>
      <c r="D83" s="93">
        <f t="shared" si="43"/>
        <v>1.8025513033832499E-2</v>
      </c>
      <c r="E83" s="82">
        <f>AVERAGE('Monthly Headcount'!E212,'Monthly Headcount'!E243,'Monthly Headcount'!E270)</f>
        <v>10.333333333333334</v>
      </c>
      <c r="F83" s="94">
        <f t="shared" si="44"/>
        <v>1.6756756756756756E-2</v>
      </c>
      <c r="G83" s="82">
        <f>AVERAGE('Monthly Headcount'!G212,'Monthly Headcount'!G243,'Monthly Headcount'!G270)</f>
        <v>6.666666666666667</v>
      </c>
      <c r="H83" s="94">
        <f t="shared" si="45"/>
        <v>2.9455081001472753E-2</v>
      </c>
      <c r="I83" s="1192">
        <f>AVERAGE('Monthly Headcount'!I212,'Monthly Headcount'!I243,'Monthly Headcount'!I270)</f>
        <v>4.666666666666667</v>
      </c>
      <c r="J83" s="94">
        <f t="shared" si="46"/>
        <v>2.0618556701030931E-2</v>
      </c>
      <c r="K83" s="1192">
        <f>AVERAGE('Monthly Headcount'!K212,'Monthly Headcount'!K243,'Monthly Headcount'!K270)</f>
        <v>0</v>
      </c>
      <c r="L83" s="94">
        <f t="shared" si="47"/>
        <v>0</v>
      </c>
      <c r="M83" s="115"/>
      <c r="N83" s="94">
        <f t="shared" si="48"/>
        <v>0</v>
      </c>
      <c r="O83" s="115">
        <f>AVERAGE('Monthly Headcount'!O212,'Monthly Headcount'!O243,'Monthly Headcount'!O270)</f>
        <v>0</v>
      </c>
      <c r="P83" s="1193">
        <f t="shared" si="49"/>
        <v>0</v>
      </c>
      <c r="Q83" s="1170"/>
    </row>
    <row r="84" spans="1:17" ht="15.75" customHeight="1">
      <c r="A84" s="1169"/>
      <c r="B84" s="95" t="s">
        <v>33</v>
      </c>
      <c r="C84" s="85">
        <f t="shared" si="39"/>
        <v>6.666666666666667</v>
      </c>
      <c r="D84" s="96"/>
      <c r="E84" s="87">
        <f t="shared" ref="E84:P84" si="50">SUM(E85:E86)</f>
        <v>3.666666666666667</v>
      </c>
      <c r="F84" s="90">
        <f t="shared" si="50"/>
        <v>0</v>
      </c>
      <c r="G84" s="87">
        <f t="shared" si="50"/>
        <v>2</v>
      </c>
      <c r="H84" s="90">
        <f t="shared" si="50"/>
        <v>0</v>
      </c>
      <c r="I84" s="87">
        <f t="shared" si="50"/>
        <v>1</v>
      </c>
      <c r="J84" s="90">
        <f t="shared" si="50"/>
        <v>0</v>
      </c>
      <c r="K84" s="87">
        <f t="shared" si="50"/>
        <v>0</v>
      </c>
      <c r="L84" s="90">
        <f t="shared" si="50"/>
        <v>0</v>
      </c>
      <c r="M84" s="87">
        <f t="shared" si="50"/>
        <v>0</v>
      </c>
      <c r="N84" s="90">
        <f t="shared" si="50"/>
        <v>0</v>
      </c>
      <c r="O84" s="87">
        <f t="shared" si="50"/>
        <v>0</v>
      </c>
      <c r="P84" s="91">
        <f t="shared" si="50"/>
        <v>0</v>
      </c>
      <c r="Q84" s="2"/>
    </row>
    <row r="85" spans="1:17" ht="15.75" customHeight="1">
      <c r="A85" s="1169"/>
      <c r="B85" s="1188" t="s">
        <v>34</v>
      </c>
      <c r="C85" s="113">
        <f t="shared" si="39"/>
        <v>3.666666666666667</v>
      </c>
      <c r="D85" s="114"/>
      <c r="E85" s="1194">
        <f>AVERAGE('Monthly Headcount'!E214,'Monthly Headcount'!E245,'Monthly Headcount'!E276)</f>
        <v>1.6666666666666667</v>
      </c>
      <c r="F85" s="1195"/>
      <c r="G85" s="1194">
        <f>AVERAGE('Monthly Headcount'!G214,'Monthly Headcount'!G245,'Monthly Headcount'!G276)</f>
        <v>2</v>
      </c>
      <c r="H85" s="1196"/>
      <c r="I85" s="1194">
        <f>AVERAGE('Monthly Headcount'!I214,'Monthly Headcount'!I245,'Monthly Headcount'!I276)</f>
        <v>0</v>
      </c>
      <c r="J85" s="1195"/>
      <c r="K85" s="1194">
        <f>AVERAGE('Monthly Headcount'!K214,'Monthly Headcount'!K245,'Monthly Headcount'!K276)</f>
        <v>0</v>
      </c>
      <c r="L85" s="1195"/>
      <c r="M85" s="1194">
        <f>AVERAGE('Monthly Headcount'!M214,'Monthly Headcount'!M245,'Monthly Headcount'!M276)</f>
        <v>0</v>
      </c>
      <c r="N85" s="1195"/>
      <c r="O85" s="1194">
        <f>AVERAGE('Monthly Headcount'!O214,'Monthly Headcount'!O245,'Monthly Headcount'!O276)</f>
        <v>0</v>
      </c>
      <c r="P85" s="1197"/>
      <c r="Q85" s="2"/>
    </row>
    <row r="86" spans="1:17" ht="15.75" customHeight="1">
      <c r="A86" s="1169"/>
      <c r="B86" s="30" t="s">
        <v>35</v>
      </c>
      <c r="C86" s="16">
        <f t="shared" si="39"/>
        <v>3</v>
      </c>
      <c r="D86" s="17"/>
      <c r="E86" s="36">
        <f>AVERAGE('Monthly Headcount'!E215,'Monthly Headcount'!E246,'Monthly Headcount'!E277)</f>
        <v>2</v>
      </c>
      <c r="F86" s="37"/>
      <c r="G86" s="36">
        <f>AVERAGE('Monthly Headcount'!G215,'Monthly Headcount'!G246,'Monthly Headcount'!G277)</f>
        <v>0</v>
      </c>
      <c r="H86" s="38"/>
      <c r="I86" s="36">
        <f>AVERAGE('Monthly Headcount'!I215,'Monthly Headcount'!I246,'Monthly Headcount'!I277)</f>
        <v>1</v>
      </c>
      <c r="J86" s="37"/>
      <c r="K86" s="36">
        <f>AVERAGE('Monthly Headcount'!K215,'Monthly Headcount'!K246,'Monthly Headcount'!K277)</f>
        <v>0</v>
      </c>
      <c r="L86" s="37"/>
      <c r="M86" s="1194">
        <f>AVERAGE('Monthly Headcount'!L215,'Monthly Headcount'!M246,'Monthly Headcount'!M277)</f>
        <v>0</v>
      </c>
      <c r="N86" s="37"/>
      <c r="O86" s="1194">
        <f>AVERAGE('Monthly Headcount'!O215,'Monthly Headcount'!O246,'Monthly Headcount'!O277)</f>
        <v>0</v>
      </c>
      <c r="P86" s="39"/>
      <c r="Q86" s="2"/>
    </row>
    <row r="87" spans="1:17" ht="15.75" customHeight="1">
      <c r="A87" s="1169"/>
      <c r="B87" s="14" t="s">
        <v>36</v>
      </c>
      <c r="C87" s="10">
        <f t="shared" si="39"/>
        <v>420</v>
      </c>
      <c r="D87" s="11">
        <f>C87/C64</f>
        <v>0.17976886859751751</v>
      </c>
      <c r="E87" s="22">
        <f>E88+E89</f>
        <v>338</v>
      </c>
      <c r="F87" s="23">
        <f>E87/C87</f>
        <v>0.80476190476190479</v>
      </c>
      <c r="G87" s="22">
        <f>G88+G89</f>
        <v>0</v>
      </c>
      <c r="H87" s="40">
        <f>G87/C87</f>
        <v>0</v>
      </c>
      <c r="I87" s="22">
        <f>I88+I89</f>
        <v>33.333333333333336</v>
      </c>
      <c r="J87" s="28">
        <f>I87/C87</f>
        <v>7.9365079365079375E-2</v>
      </c>
      <c r="K87" s="22">
        <f>K88+K89</f>
        <v>34.666666666666664</v>
      </c>
      <c r="L87" s="28">
        <f>K87/E87</f>
        <v>0.10256410256410256</v>
      </c>
      <c r="M87" s="22">
        <f>M88+M89</f>
        <v>4</v>
      </c>
      <c r="N87" s="28">
        <f>M87/C87</f>
        <v>9.5238095238095247E-3</v>
      </c>
      <c r="O87" s="22">
        <f>O88+O89</f>
        <v>10</v>
      </c>
      <c r="P87" s="29">
        <f>O87/C87</f>
        <v>2.3809523809523808E-2</v>
      </c>
      <c r="Q87" s="2"/>
    </row>
    <row r="88" spans="1:17" ht="15.75" customHeight="1">
      <c r="A88" s="1169"/>
      <c r="B88" s="15" t="s">
        <v>14</v>
      </c>
      <c r="C88" s="16">
        <f t="shared" si="39"/>
        <v>135.33333333333334</v>
      </c>
      <c r="D88" s="17">
        <f>C88/C87</f>
        <v>0.32222222222222224</v>
      </c>
      <c r="E88" s="24">
        <f>AVERAGE('Monthly Headcount'!E217,'Monthly Headcount'!E248,'Monthly Headcount'!E279)</f>
        <v>103.66666666666667</v>
      </c>
      <c r="F88" s="19">
        <f>E88/E87</f>
        <v>0.3067061143984221</v>
      </c>
      <c r="G88" s="24">
        <f>AVERAGE('Monthly Headcount'!G217,'Monthly Headcount'!G248,'Monthly Headcount'!G279)</f>
        <v>0</v>
      </c>
      <c r="H88" s="25">
        <v>0</v>
      </c>
      <c r="I88" s="24">
        <f>AVERAGE('Monthly Headcount'!I217,'Monthly Headcount'!I248,'Monthly Headcount'!I279)</f>
        <v>10.333333333333334</v>
      </c>
      <c r="J88" s="19">
        <f>I88/I87</f>
        <v>0.31</v>
      </c>
      <c r="K88" s="24">
        <f>AVERAGE('Monthly Headcount'!K217,'Monthly Headcount'!K248,'Monthly Headcount'!K279)</f>
        <v>14.333333333333334</v>
      </c>
      <c r="L88" s="19">
        <f>K88/K87</f>
        <v>0.41346153846153849</v>
      </c>
      <c r="M88" s="24">
        <f>AVERAGE('Monthly Headcount'!M217,'Monthly Headcount'!M248,'Monthly Headcount'!M279)</f>
        <v>1</v>
      </c>
      <c r="N88" s="19">
        <f>M88/M87</f>
        <v>0.25</v>
      </c>
      <c r="O88" s="24">
        <f>AVERAGE('Monthly Headcount'!O217,'Monthly Headcount'!O248,'Monthly Headcount'!O279)</f>
        <v>6</v>
      </c>
      <c r="P88" s="26">
        <v>0</v>
      </c>
      <c r="Q88" s="2"/>
    </row>
    <row r="89" spans="1:17" ht="15.75" customHeight="1">
      <c r="A89" s="1169"/>
      <c r="B89" s="15" t="s">
        <v>15</v>
      </c>
      <c r="C89" s="16">
        <f t="shared" si="39"/>
        <v>284.66666666666669</v>
      </c>
      <c r="D89" s="17">
        <f>C89/C87</f>
        <v>0.67777777777777781</v>
      </c>
      <c r="E89" s="24">
        <f>AVERAGE('Monthly Headcount'!E218,'Monthly Headcount'!E249,'Monthly Headcount'!E280)</f>
        <v>234.33333333333334</v>
      </c>
      <c r="F89" s="19">
        <f>E89/E87</f>
        <v>0.6932938856015779</v>
      </c>
      <c r="G89" s="24">
        <f>AVERAGE('Monthly Headcount'!G218,'Monthly Headcount'!G249,'Monthly Headcount'!G280)</f>
        <v>0</v>
      </c>
      <c r="H89" s="25">
        <v>0</v>
      </c>
      <c r="I89" s="24">
        <f>AVERAGE('Monthly Headcount'!I218,'Monthly Headcount'!I249,'Monthly Headcount'!I280)</f>
        <v>23</v>
      </c>
      <c r="J89" s="19">
        <f>I89/I87</f>
        <v>0.69</v>
      </c>
      <c r="K89" s="24">
        <f>AVERAGE('Monthly Headcount'!K218,'Monthly Headcount'!K249,'Monthly Headcount'!K280)</f>
        <v>20.333333333333332</v>
      </c>
      <c r="L89" s="19">
        <f>K89/K87</f>
        <v>0.58653846153846156</v>
      </c>
      <c r="M89" s="24">
        <f>AVERAGE('Monthly Headcount'!M218,'Monthly Headcount'!M249,'Monthly Headcount'!M280)</f>
        <v>3</v>
      </c>
      <c r="N89" s="19">
        <f>M89/M87</f>
        <v>0.75</v>
      </c>
      <c r="O89" s="24">
        <f>AVERAGE('Monthly Headcount'!O218,'Monthly Headcount'!O249,'Monthly Headcount'!O280)</f>
        <v>4</v>
      </c>
      <c r="P89" s="26">
        <v>0</v>
      </c>
      <c r="Q89" s="2"/>
    </row>
    <row r="90" spans="1:17" ht="15.75" customHeight="1">
      <c r="A90" s="1169"/>
      <c r="B90" s="14" t="s">
        <v>37</v>
      </c>
      <c r="C90" s="10">
        <f t="shared" si="39"/>
        <v>697.33333333333337</v>
      </c>
      <c r="D90" s="11">
        <f>C90/C64</f>
        <v>0.29847339135397349</v>
      </c>
      <c r="E90" s="22">
        <f>E91+E92</f>
        <v>42.333333333333336</v>
      </c>
      <c r="F90" s="23">
        <f>E90/C90</f>
        <v>6.0707456978967497E-2</v>
      </c>
      <c r="G90" s="22">
        <f>G91+G92</f>
        <v>655</v>
      </c>
      <c r="H90" s="23">
        <f>G90/C90</f>
        <v>0.93929254302103249</v>
      </c>
      <c r="I90" s="22">
        <f>I91+I92</f>
        <v>0</v>
      </c>
      <c r="J90" s="40">
        <v>0</v>
      </c>
      <c r="K90" s="22">
        <f>K91+K92</f>
        <v>0</v>
      </c>
      <c r="L90" s="23">
        <f>K90/C90</f>
        <v>0</v>
      </c>
      <c r="M90" s="22">
        <f>M91+M92</f>
        <v>0</v>
      </c>
      <c r="N90" s="40">
        <v>0</v>
      </c>
      <c r="O90" s="22">
        <f>O91+O92</f>
        <v>0</v>
      </c>
      <c r="P90" s="41">
        <v>0</v>
      </c>
      <c r="Q90" s="2"/>
    </row>
    <row r="91" spans="1:17" ht="15.75" customHeight="1">
      <c r="A91" s="1169"/>
      <c r="B91" s="15" t="s">
        <v>14</v>
      </c>
      <c r="C91" s="16">
        <f t="shared" si="39"/>
        <v>285</v>
      </c>
      <c r="D91" s="17">
        <f>C91/C90</f>
        <v>0.40869980879541107</v>
      </c>
      <c r="E91" s="43">
        <f>AVERAGE('Monthly Headcount'!E220,'Monthly Headcount'!E251,'Monthly Headcount'!E282)</f>
        <v>6</v>
      </c>
      <c r="F91" s="42">
        <f>E91/E90</f>
        <v>0.14173228346456693</v>
      </c>
      <c r="G91" s="43">
        <f>AVERAGE('Monthly Headcount'!G220,'Monthly Headcount'!G251,'Monthly Headcount'!G282)</f>
        <v>279</v>
      </c>
      <c r="H91" s="42">
        <f>G91/G90</f>
        <v>0.42595419847328242</v>
      </c>
      <c r="I91" s="43">
        <f>AVERAGE('Monthly Headcount'!I220,'Monthly Headcount'!I251,'Monthly Headcount'!I282)</f>
        <v>0</v>
      </c>
      <c r="J91" s="44">
        <v>0</v>
      </c>
      <c r="K91" s="43">
        <f>AVERAGE('Monthly Headcount'!K220,'Monthly Headcount'!K251,'Monthly Headcount'!K282)</f>
        <v>0</v>
      </c>
      <c r="L91" s="44">
        <v>0</v>
      </c>
      <c r="M91" s="43">
        <f>AVERAGE('Monthly Headcount'!M220,'Monthly Headcount'!M251,'Monthly Headcount'!M282)</f>
        <v>0</v>
      </c>
      <c r="N91" s="44">
        <v>0</v>
      </c>
      <c r="O91" s="43">
        <f>AVERAGE('Monthly Headcount'!O220,'Monthly Headcount'!O251,'Monthly Headcount'!O282)</f>
        <v>0</v>
      </c>
      <c r="P91" s="26">
        <v>0</v>
      </c>
      <c r="Q91" s="2"/>
    </row>
    <row r="92" spans="1:17" ht="15.75" customHeight="1">
      <c r="A92" s="1173"/>
      <c r="B92" s="45" t="s">
        <v>15</v>
      </c>
      <c r="C92" s="46">
        <f t="shared" si="39"/>
        <v>412.33333333333331</v>
      </c>
      <c r="D92" s="47">
        <f>C92/C90</f>
        <v>0.59130019120458888</v>
      </c>
      <c r="E92" s="43">
        <f>AVERAGE('Monthly Headcount'!E221,'Monthly Headcount'!E252,'Monthly Headcount'!E283)</f>
        <v>36.333333333333336</v>
      </c>
      <c r="F92" s="49">
        <f>E92/E90</f>
        <v>0.8582677165354331</v>
      </c>
      <c r="G92" s="43">
        <f>AVERAGE('Monthly Headcount'!G221,'Monthly Headcount'!G252,'Monthly Headcount'!G283)</f>
        <v>376</v>
      </c>
      <c r="H92" s="49">
        <f>G92/G90</f>
        <v>0.57404580152671758</v>
      </c>
      <c r="I92" s="43">
        <f>AVERAGE('Monthly Headcount'!I221,'Monthly Headcount'!I252,'Monthly Headcount'!I283)</f>
        <v>0</v>
      </c>
      <c r="J92" s="50">
        <v>0</v>
      </c>
      <c r="K92" s="43">
        <f>AVERAGE('Monthly Headcount'!K221,'Monthly Headcount'!K252,'Monthly Headcount'!K283)</f>
        <v>0</v>
      </c>
      <c r="L92" s="50">
        <v>0</v>
      </c>
      <c r="M92" s="43">
        <f>AVERAGE('Monthly Headcount'!M221,'Monthly Headcount'!M252,'Monthly Headcount'!M283)</f>
        <v>0</v>
      </c>
      <c r="N92" s="50">
        <v>0</v>
      </c>
      <c r="O92" s="43">
        <f>AVERAGE('Monthly Headcount'!O221,'Monthly Headcount'!O252,'Monthly Headcount'!O283)</f>
        <v>0</v>
      </c>
      <c r="P92" s="51">
        <v>0</v>
      </c>
      <c r="Q92" s="2"/>
    </row>
    <row r="93" spans="1:17" ht="15.75" customHeight="1">
      <c r="A93" s="1181" t="s">
        <v>45</v>
      </c>
      <c r="B93" s="13" t="s">
        <v>12</v>
      </c>
      <c r="C93" s="10">
        <f t="shared" si="39"/>
        <v>2268.333333333333</v>
      </c>
      <c r="D93" s="11">
        <f>SUM(F93,H93,J93,L93,N93,P93)</f>
        <v>1</v>
      </c>
      <c r="E93" s="10">
        <f>SUM(E94,E116,E119)</f>
        <v>965</v>
      </c>
      <c r="F93" s="11">
        <f t="shared" ref="F93:F94" si="51">E93/C93</f>
        <v>0.42542248346803824</v>
      </c>
      <c r="G93" s="10">
        <f>SUM(G94,G116,G119)</f>
        <v>868.33333333333326</v>
      </c>
      <c r="H93" s="11">
        <f t="shared" ref="H93:H94" si="52">G93/C93</f>
        <v>0.38280675973548861</v>
      </c>
      <c r="I93" s="10">
        <f>SUM(I94,I116,I119)</f>
        <v>258</v>
      </c>
      <c r="J93" s="11">
        <f t="shared" ref="J93:J94" si="53">I93/C93</f>
        <v>0.11373989713445998</v>
      </c>
      <c r="K93" s="10">
        <f>SUM(K94,K116,K119)</f>
        <v>74</v>
      </c>
      <c r="L93" s="11">
        <f t="shared" ref="L93:L94" si="54">K93/C93</f>
        <v>3.2623071271124175E-2</v>
      </c>
      <c r="M93" s="10">
        <f>SUM(M94,M116,M119)</f>
        <v>62</v>
      </c>
      <c r="N93" s="11">
        <f t="shared" ref="N93:N94" si="55">M93/C93</f>
        <v>2.7332843497428365E-2</v>
      </c>
      <c r="O93" s="10">
        <f>SUM(O94,O116,O119)</f>
        <v>41</v>
      </c>
      <c r="P93" s="12">
        <f t="shared" ref="P93:P94" si="56">O93/C93</f>
        <v>1.8074944893460693E-2</v>
      </c>
      <c r="Q93" s="2"/>
    </row>
    <row r="94" spans="1:17" ht="15.75" customHeight="1">
      <c r="A94" s="1169"/>
      <c r="B94" s="14" t="s">
        <v>13</v>
      </c>
      <c r="C94" s="10">
        <f t="shared" si="39"/>
        <v>1181</v>
      </c>
      <c r="D94" s="11">
        <f t="shared" ref="D94:D95" si="57">C94/C93</f>
        <v>0.52064658339456293</v>
      </c>
      <c r="E94" s="10">
        <f>E95+E96</f>
        <v>596</v>
      </c>
      <c r="F94" s="11">
        <f t="shared" si="51"/>
        <v>0.50465707027942419</v>
      </c>
      <c r="G94" s="10">
        <f>G95+G96</f>
        <v>231</v>
      </c>
      <c r="H94" s="11">
        <f t="shared" si="52"/>
        <v>0.19559695173581709</v>
      </c>
      <c r="I94" s="10">
        <f>I95+I96</f>
        <v>225</v>
      </c>
      <c r="J94" s="11">
        <f t="shared" si="53"/>
        <v>0.19051651143099069</v>
      </c>
      <c r="K94" s="10">
        <f>K95+K96</f>
        <v>39</v>
      </c>
      <c r="L94" s="11">
        <f t="shared" si="54"/>
        <v>3.3022861981371721E-2</v>
      </c>
      <c r="M94" s="10">
        <f>M95+M96</f>
        <v>58</v>
      </c>
      <c r="N94" s="11">
        <f t="shared" si="55"/>
        <v>4.9110922946655373E-2</v>
      </c>
      <c r="O94" s="10">
        <f>O95+O96</f>
        <v>32</v>
      </c>
      <c r="P94" s="12">
        <f t="shared" si="56"/>
        <v>2.7095681625740897E-2</v>
      </c>
      <c r="Q94" s="1170"/>
    </row>
    <row r="95" spans="1:17" ht="15.75" customHeight="1">
      <c r="A95" s="1169"/>
      <c r="B95" s="15" t="s">
        <v>14</v>
      </c>
      <c r="C95" s="16">
        <f t="shared" si="39"/>
        <v>295</v>
      </c>
      <c r="D95" s="17">
        <f t="shared" si="57"/>
        <v>0.24978831498729889</v>
      </c>
      <c r="E95" s="24">
        <f>'Monthly Headcount'!E164</f>
        <v>134</v>
      </c>
      <c r="F95" s="19">
        <f>E95/E94</f>
        <v>0.22483221476510068</v>
      </c>
      <c r="G95" s="24">
        <f>'Monthly Headcount'!G164</f>
        <v>48</v>
      </c>
      <c r="H95" s="19">
        <f>G95/G94</f>
        <v>0.20779220779220781</v>
      </c>
      <c r="I95" s="24">
        <f>'Monthly Headcount'!I164</f>
        <v>64</v>
      </c>
      <c r="J95" s="19">
        <f>I95/I94</f>
        <v>0.28444444444444444</v>
      </c>
      <c r="K95" s="24">
        <f>'Monthly Headcount'!K164</f>
        <v>16</v>
      </c>
      <c r="L95" s="19">
        <f>K95/K94</f>
        <v>0.41025641025641024</v>
      </c>
      <c r="M95" s="24">
        <f>'Monthly Headcount'!M164</f>
        <v>16</v>
      </c>
      <c r="N95" s="19">
        <f>M95/M94</f>
        <v>0.27586206896551724</v>
      </c>
      <c r="O95" s="24">
        <f>'Monthly Headcount'!O164</f>
        <v>17</v>
      </c>
      <c r="P95" s="20">
        <f>O95/O94</f>
        <v>0.53125</v>
      </c>
      <c r="Q95" s="1170"/>
    </row>
    <row r="96" spans="1:17" ht="15.75" customHeight="1">
      <c r="A96" s="1169"/>
      <c r="B96" s="15" t="s">
        <v>15</v>
      </c>
      <c r="C96" s="16">
        <f t="shared" si="39"/>
        <v>886</v>
      </c>
      <c r="D96" s="17">
        <f>C96/C94</f>
        <v>0.75021168501270108</v>
      </c>
      <c r="E96" s="24">
        <f>'Monthly Headcount'!E165</f>
        <v>462</v>
      </c>
      <c r="F96" s="19">
        <f>E97/E94</f>
        <v>0.86241610738255037</v>
      </c>
      <c r="G96" s="24">
        <f>'Monthly Headcount'!G165</f>
        <v>183</v>
      </c>
      <c r="H96" s="19">
        <f>G96/G94</f>
        <v>0.79220779220779225</v>
      </c>
      <c r="I96" s="24">
        <f>'Monthly Headcount'!I165</f>
        <v>161</v>
      </c>
      <c r="J96" s="19">
        <f>I96/I94</f>
        <v>0.7155555555555555</v>
      </c>
      <c r="K96" s="24">
        <f>'Monthly Headcount'!K165</f>
        <v>23</v>
      </c>
      <c r="L96" s="19">
        <f>K96/K94</f>
        <v>0.58974358974358976</v>
      </c>
      <c r="M96" s="24">
        <f>'Monthly Headcount'!M165</f>
        <v>42</v>
      </c>
      <c r="N96" s="19">
        <f>M96/M94</f>
        <v>0.72413793103448276</v>
      </c>
      <c r="O96" s="24">
        <f>'Monthly Headcount'!O165</f>
        <v>15</v>
      </c>
      <c r="P96" s="20">
        <f>O96/O94</f>
        <v>0.46875</v>
      </c>
      <c r="Q96" s="1170"/>
    </row>
    <row r="97" spans="1:17" ht="15.75" customHeight="1">
      <c r="A97" s="1169"/>
      <c r="B97" s="15" t="s">
        <v>16</v>
      </c>
      <c r="C97" s="16">
        <f t="shared" si="39"/>
        <v>1062</v>
      </c>
      <c r="D97" s="17">
        <f>C97/C94</f>
        <v>0.89923793395427609</v>
      </c>
      <c r="E97" s="24">
        <f>'Monthly Headcount'!E166</f>
        <v>514</v>
      </c>
      <c r="F97" s="19">
        <f>E97/E94</f>
        <v>0.86241610738255037</v>
      </c>
      <c r="G97" s="24">
        <f>'Monthly Headcount'!G166</f>
        <v>220</v>
      </c>
      <c r="H97" s="19">
        <f>G97/G94</f>
        <v>0.95238095238095233</v>
      </c>
      <c r="I97" s="24">
        <f>'Monthly Headcount'!I166</f>
        <v>210</v>
      </c>
      <c r="J97" s="19">
        <f>I97/I94</f>
        <v>0.93333333333333335</v>
      </c>
      <c r="K97" s="24">
        <f>'Monthly Headcount'!K166</f>
        <v>35</v>
      </c>
      <c r="L97" s="19">
        <f>K97/K94</f>
        <v>0.89743589743589747</v>
      </c>
      <c r="M97" s="24">
        <f>'Monthly Headcount'!M166</f>
        <v>52</v>
      </c>
      <c r="N97" s="19">
        <f>M97/M94</f>
        <v>0.89655172413793105</v>
      </c>
      <c r="O97" s="24">
        <f>'Monthly Headcount'!O166</f>
        <v>31</v>
      </c>
      <c r="P97" s="20">
        <f>O97/O94</f>
        <v>0.96875</v>
      </c>
      <c r="Q97" s="1170"/>
    </row>
    <row r="98" spans="1:17" ht="15.75" customHeight="1">
      <c r="A98" s="1169"/>
      <c r="B98" s="15" t="s">
        <v>17</v>
      </c>
      <c r="C98" s="16">
        <f t="shared" si="39"/>
        <v>119</v>
      </c>
      <c r="D98" s="17">
        <f>C98/C94</f>
        <v>0.10076206604572396</v>
      </c>
      <c r="E98" s="24">
        <f>'Monthly Headcount'!E167</f>
        <v>82</v>
      </c>
      <c r="F98" s="19">
        <f>E98/E94</f>
        <v>0.13758389261744966</v>
      </c>
      <c r="G98" s="24">
        <f>'Monthly Headcount'!G167</f>
        <v>11</v>
      </c>
      <c r="H98" s="19">
        <f>G98/G94</f>
        <v>4.7619047619047616E-2</v>
      </c>
      <c r="I98" s="24">
        <f>'Monthly Headcount'!I167</f>
        <v>15</v>
      </c>
      <c r="J98" s="19">
        <f>I98/I94</f>
        <v>6.6666666666666666E-2</v>
      </c>
      <c r="K98" s="24">
        <f>'Monthly Headcount'!K167</f>
        <v>4</v>
      </c>
      <c r="L98" s="19">
        <f>K98/K94</f>
        <v>0.10256410256410256</v>
      </c>
      <c r="M98" s="24">
        <f>'Monthly Headcount'!M167</f>
        <v>6</v>
      </c>
      <c r="N98" s="19">
        <f>M98/M94</f>
        <v>0.10344827586206896</v>
      </c>
      <c r="O98" s="24">
        <f>'Monthly Headcount'!O167</f>
        <v>1</v>
      </c>
      <c r="P98" s="20">
        <f>O98/O94</f>
        <v>3.125E-2</v>
      </c>
      <c r="Q98" s="1170"/>
    </row>
    <row r="99" spans="1:17" ht="15.75" customHeight="1">
      <c r="A99" s="1169"/>
      <c r="B99" s="15" t="s">
        <v>18</v>
      </c>
      <c r="C99" s="16">
        <f t="shared" si="39"/>
        <v>253</v>
      </c>
      <c r="D99" s="17">
        <f>C99/C94</f>
        <v>0.21422523285351397</v>
      </c>
      <c r="E99" s="24">
        <f>'Monthly Headcount'!E168</f>
        <v>121</v>
      </c>
      <c r="F99" s="19">
        <f>E99/E94</f>
        <v>0.20302013422818793</v>
      </c>
      <c r="G99" s="24">
        <f>'Monthly Headcount'!G168</f>
        <v>56</v>
      </c>
      <c r="H99" s="19">
        <f>G99/G94</f>
        <v>0.24242424242424243</v>
      </c>
      <c r="I99" s="24">
        <f>'Monthly Headcount'!I168</f>
        <v>42</v>
      </c>
      <c r="J99" s="19">
        <f>I99/I94</f>
        <v>0.18666666666666668</v>
      </c>
      <c r="K99" s="24">
        <f>'Monthly Headcount'!K168</f>
        <v>11</v>
      </c>
      <c r="L99" s="19">
        <f>K99/K94</f>
        <v>0.28205128205128205</v>
      </c>
      <c r="M99" s="24">
        <f>'Monthly Headcount'!M168</f>
        <v>16</v>
      </c>
      <c r="N99" s="19">
        <f>M99/M94</f>
        <v>0.27586206896551724</v>
      </c>
      <c r="O99" s="24">
        <f>'Monthly Headcount'!O168</f>
        <v>7</v>
      </c>
      <c r="P99" s="20">
        <f>O99/O94</f>
        <v>0.21875</v>
      </c>
      <c r="Q99" s="1170"/>
    </row>
    <row r="100" spans="1:17" ht="15.75" customHeight="1">
      <c r="A100" s="1169"/>
      <c r="B100" s="15" t="s">
        <v>19</v>
      </c>
      <c r="C100" s="16">
        <f t="shared" si="39"/>
        <v>42</v>
      </c>
      <c r="D100" s="17">
        <f>C100/C99</f>
        <v>0.16600790513833993</v>
      </c>
      <c r="E100" s="24">
        <f>'Monthly Headcount'!E169</f>
        <v>18</v>
      </c>
      <c r="F100" s="19">
        <f>E100/E99</f>
        <v>0.1487603305785124</v>
      </c>
      <c r="G100" s="24">
        <f>'Monthly Headcount'!G169</f>
        <v>8</v>
      </c>
      <c r="H100" s="19">
        <f>G100/G99</f>
        <v>0.14285714285714285</v>
      </c>
      <c r="I100" s="24">
        <f>'Monthly Headcount'!I169</f>
        <v>7</v>
      </c>
      <c r="J100" s="19">
        <f>I100/I99</f>
        <v>0.16666666666666666</v>
      </c>
      <c r="K100" s="24">
        <f>'Monthly Headcount'!K169</f>
        <v>3</v>
      </c>
      <c r="L100" s="19">
        <f>K100/K99</f>
        <v>0.27272727272727271</v>
      </c>
      <c r="M100" s="24">
        <f>'Monthly Headcount'!M169</f>
        <v>4</v>
      </c>
      <c r="N100" s="19">
        <f>M100/M99</f>
        <v>0.25</v>
      </c>
      <c r="O100" s="24">
        <f>'Monthly Headcount'!O169</f>
        <v>2</v>
      </c>
      <c r="P100" s="20">
        <f>O100/O99</f>
        <v>0.2857142857142857</v>
      </c>
      <c r="Q100" s="1170"/>
    </row>
    <row r="101" spans="1:17" ht="15.75" customHeight="1">
      <c r="A101" s="1169"/>
      <c r="B101" s="15" t="s">
        <v>20</v>
      </c>
      <c r="C101" s="16">
        <f t="shared" si="39"/>
        <v>925</v>
      </c>
      <c r="D101" s="17">
        <f>C101/C94</f>
        <v>0.7832345469940728</v>
      </c>
      <c r="E101" s="24">
        <f>'Monthly Headcount'!E170</f>
        <v>459</v>
      </c>
      <c r="F101" s="19">
        <f>E101/E94</f>
        <v>0.77013422818791943</v>
      </c>
      <c r="G101" s="24">
        <f>'Monthly Headcount'!G170</f>
        <v>174</v>
      </c>
      <c r="H101" s="19">
        <f>G101/G94</f>
        <v>0.75324675324675328</v>
      </c>
      <c r="I101" s="24">
        <f>'Monthly Headcount'!I170</f>
        <v>186</v>
      </c>
      <c r="J101" s="19">
        <f>I101/I94</f>
        <v>0.82666666666666666</v>
      </c>
      <c r="K101" s="24">
        <f>'Monthly Headcount'!K170</f>
        <v>34</v>
      </c>
      <c r="L101" s="19">
        <f>K101/K94</f>
        <v>0.87179487179487181</v>
      </c>
      <c r="M101" s="24">
        <f>'Monthly Headcount'!M170</f>
        <v>47</v>
      </c>
      <c r="N101" s="19">
        <f>M101/M94</f>
        <v>0.81034482758620685</v>
      </c>
      <c r="O101" s="24">
        <f>'Monthly Headcount'!O170</f>
        <v>25</v>
      </c>
      <c r="P101" s="20">
        <f>O101/O94</f>
        <v>0.78125</v>
      </c>
      <c r="Q101" s="1170"/>
    </row>
    <row r="102" spans="1:17" ht="15.75" customHeight="1">
      <c r="A102" s="1169"/>
      <c r="B102" s="15" t="s">
        <v>21</v>
      </c>
      <c r="C102" s="16">
        <f t="shared" si="39"/>
        <v>256</v>
      </c>
      <c r="D102" s="17">
        <f>C102/C94</f>
        <v>0.21676545300592717</v>
      </c>
      <c r="E102" s="24">
        <f>'Monthly Headcount'!E171</f>
        <v>137</v>
      </c>
      <c r="F102" s="19">
        <f>E102/E94</f>
        <v>0.22986577181208054</v>
      </c>
      <c r="G102" s="24">
        <f>'Monthly Headcount'!G171</f>
        <v>57</v>
      </c>
      <c r="H102" s="19">
        <f>G102/G94</f>
        <v>0.24675324675324675</v>
      </c>
      <c r="I102" s="24">
        <f>'Monthly Headcount'!I171</f>
        <v>39</v>
      </c>
      <c r="J102" s="19">
        <f>I102/I94</f>
        <v>0.17333333333333334</v>
      </c>
      <c r="K102" s="24">
        <f>'Monthly Headcount'!K171</f>
        <v>5</v>
      </c>
      <c r="L102" s="19">
        <f>K102/K94</f>
        <v>0.12820512820512819</v>
      </c>
      <c r="M102" s="24">
        <f>'Monthly Headcount'!M171</f>
        <v>11</v>
      </c>
      <c r="N102" s="19">
        <f>M102/M94</f>
        <v>0.18965517241379309</v>
      </c>
      <c r="O102" s="24">
        <f>'Monthly Headcount'!O171</f>
        <v>7</v>
      </c>
      <c r="P102" s="20">
        <f>O102/O94</f>
        <v>0.21875</v>
      </c>
      <c r="Q102" s="1170"/>
    </row>
    <row r="103" spans="1:17" ht="15.75" customHeight="1">
      <c r="A103" s="1169"/>
      <c r="B103" s="15" t="s">
        <v>22</v>
      </c>
      <c r="C103" s="16">
        <f t="shared" si="39"/>
        <v>713</v>
      </c>
      <c r="D103" s="17">
        <f>C103/C94</f>
        <v>0.60372565622353935</v>
      </c>
      <c r="E103" s="24">
        <f>'Monthly Headcount'!E172</f>
        <v>366</v>
      </c>
      <c r="F103" s="19">
        <f>E103/E94</f>
        <v>0.61409395973154357</v>
      </c>
      <c r="G103" s="24">
        <f>'Monthly Headcount'!G172</f>
        <v>111</v>
      </c>
      <c r="H103" s="19">
        <f>G103/G94</f>
        <v>0.48051948051948051</v>
      </c>
      <c r="I103" s="24">
        <f>'Monthly Headcount'!I172</f>
        <v>152</v>
      </c>
      <c r="J103" s="19">
        <f>I103/I94</f>
        <v>0.67555555555555558</v>
      </c>
      <c r="K103" s="24">
        <f>'Monthly Headcount'!K172</f>
        <v>31</v>
      </c>
      <c r="L103" s="19">
        <f>K103/K94</f>
        <v>0.79487179487179482</v>
      </c>
      <c r="M103" s="24">
        <f>'Monthly Headcount'!M172</f>
        <v>29</v>
      </c>
      <c r="N103" s="19">
        <f>M103/M94</f>
        <v>0.5</v>
      </c>
      <c r="O103" s="24">
        <f>'Monthly Headcount'!O172</f>
        <v>24</v>
      </c>
      <c r="P103" s="20">
        <f>O103/O94</f>
        <v>0.75</v>
      </c>
      <c r="Q103" s="1170"/>
    </row>
    <row r="104" spans="1:17" ht="15.75" customHeight="1">
      <c r="A104" s="1169"/>
      <c r="B104" s="15" t="s">
        <v>23</v>
      </c>
      <c r="C104" s="16">
        <f t="shared" si="39"/>
        <v>468</v>
      </c>
      <c r="D104" s="17">
        <f>C104/C94</f>
        <v>0.39627434377646065</v>
      </c>
      <c r="E104" s="24">
        <f>'Monthly Headcount'!E173</f>
        <v>230</v>
      </c>
      <c r="F104" s="19">
        <f>E104/E94</f>
        <v>0.38590604026845637</v>
      </c>
      <c r="G104" s="24">
        <f>'Monthly Headcount'!G173</f>
        <v>120</v>
      </c>
      <c r="H104" s="19">
        <f>G104/G94</f>
        <v>0.51948051948051943</v>
      </c>
      <c r="I104" s="24">
        <f>'Monthly Headcount'!I173</f>
        <v>73</v>
      </c>
      <c r="J104" s="19">
        <f>I104/I94</f>
        <v>0.32444444444444442</v>
      </c>
      <c r="K104" s="24">
        <f>'Monthly Headcount'!K173</f>
        <v>8</v>
      </c>
      <c r="L104" s="19">
        <f>K104/K94</f>
        <v>0.20512820512820512</v>
      </c>
      <c r="M104" s="24">
        <f>'Monthly Headcount'!M173</f>
        <v>29</v>
      </c>
      <c r="N104" s="19">
        <f>M104/M94</f>
        <v>0.5</v>
      </c>
      <c r="O104" s="24">
        <f>'Monthly Headcount'!O173</f>
        <v>8</v>
      </c>
      <c r="P104" s="20">
        <f>O104/O94</f>
        <v>0.25</v>
      </c>
      <c r="Q104" s="1170"/>
    </row>
    <row r="105" spans="1:17" ht="15.75" customHeight="1">
      <c r="A105" s="1169"/>
      <c r="B105" s="14" t="s">
        <v>24</v>
      </c>
      <c r="C105" s="10">
        <f t="shared" si="39"/>
        <v>97</v>
      </c>
      <c r="D105" s="11">
        <f t="shared" ref="D105:P105" si="58">SUM(D106:D108)</f>
        <v>1</v>
      </c>
      <c r="E105" s="22">
        <f t="shared" si="58"/>
        <v>29</v>
      </c>
      <c r="F105" s="23">
        <f t="shared" si="58"/>
        <v>1</v>
      </c>
      <c r="G105" s="22">
        <f t="shared" si="58"/>
        <v>33</v>
      </c>
      <c r="H105" s="23">
        <f t="shared" si="58"/>
        <v>0.72727272727272729</v>
      </c>
      <c r="I105" s="22">
        <f t="shared" si="58"/>
        <v>24</v>
      </c>
      <c r="J105" s="23">
        <f t="shared" si="58"/>
        <v>0.70833333333333337</v>
      </c>
      <c r="K105" s="22">
        <f t="shared" si="58"/>
        <v>8</v>
      </c>
      <c r="L105" s="23">
        <f t="shared" si="58"/>
        <v>0.625</v>
      </c>
      <c r="M105" s="22">
        <f t="shared" si="58"/>
        <v>1</v>
      </c>
      <c r="N105" s="23">
        <f t="shared" si="58"/>
        <v>1</v>
      </c>
      <c r="O105" s="22">
        <f t="shared" si="58"/>
        <v>2</v>
      </c>
      <c r="P105" s="12">
        <f t="shared" si="58"/>
        <v>1</v>
      </c>
      <c r="Q105" s="1170"/>
    </row>
    <row r="106" spans="1:17" ht="15.75" customHeight="1">
      <c r="A106" s="1169"/>
      <c r="B106" s="15" t="s">
        <v>25</v>
      </c>
      <c r="C106" s="16">
        <f t="shared" si="39"/>
        <v>27</v>
      </c>
      <c r="D106" s="17">
        <f>C106/C105</f>
        <v>0.27835051546391754</v>
      </c>
      <c r="E106" s="24">
        <f>SUM('Monthly Headcount'!E113,'Monthly Headcount'!E143,'Monthly Headcount'!E175)</f>
        <v>8</v>
      </c>
      <c r="F106" s="19">
        <f>E106/E105</f>
        <v>0.27586206896551724</v>
      </c>
      <c r="G106" s="24">
        <f>SUM('Monthly Headcount'!G113,'Monthly Headcount'!G143,'Monthly Headcount'!G175)</f>
        <v>9</v>
      </c>
      <c r="H106" s="25">
        <v>0</v>
      </c>
      <c r="I106" s="24">
        <f>SUM('Monthly Headcount'!I113,'Monthly Headcount'!I143,'Monthly Headcount'!I175)</f>
        <v>7</v>
      </c>
      <c r="J106" s="25">
        <v>0</v>
      </c>
      <c r="K106" s="24">
        <f>SUM('Monthly Headcount'!K113,'Monthly Headcount'!K143,'Monthly Headcount'!K175)</f>
        <v>3</v>
      </c>
      <c r="L106" s="25">
        <v>0</v>
      </c>
      <c r="M106" s="24">
        <f>SUM('Monthly Headcount'!M113,'Monthly Headcount'!M143,'Monthly Headcount'!M175)</f>
        <v>0</v>
      </c>
      <c r="N106" s="25">
        <v>0</v>
      </c>
      <c r="O106" s="24">
        <f>SUM('Monthly Headcount'!O113,'Monthly Headcount'!O143,'Monthly Headcount'!O175)</f>
        <v>0</v>
      </c>
      <c r="P106" s="26">
        <v>0</v>
      </c>
      <c r="Q106" s="1170"/>
    </row>
    <row r="107" spans="1:17" ht="15.75" customHeight="1">
      <c r="A107" s="1169"/>
      <c r="B107" s="15" t="s">
        <v>26</v>
      </c>
      <c r="C107" s="16">
        <f t="shared" si="39"/>
        <v>0</v>
      </c>
      <c r="D107" s="17">
        <f>C107/C105</f>
        <v>0</v>
      </c>
      <c r="E107" s="24">
        <f>SUM('Monthly Headcount'!E114,'Monthly Headcount'!E144,'Monthly Headcount'!E176)</f>
        <v>0</v>
      </c>
      <c r="F107" s="19">
        <f>E107/E105</f>
        <v>0</v>
      </c>
      <c r="G107" s="24">
        <f>SUM('Monthly Headcount'!G114,'Monthly Headcount'!G144,'Monthly Headcount'!G176)</f>
        <v>0</v>
      </c>
      <c r="H107" s="19">
        <f>G107/G105</f>
        <v>0</v>
      </c>
      <c r="I107" s="24">
        <f>SUM('Monthly Headcount'!I114,'Monthly Headcount'!I144,'Monthly Headcount'!I176)</f>
        <v>0</v>
      </c>
      <c r="J107" s="19">
        <f>I107/I105</f>
        <v>0</v>
      </c>
      <c r="K107" s="24">
        <f>SUM('Monthly Headcount'!K114,'Monthly Headcount'!K144,'Monthly Headcount'!K176)</f>
        <v>0</v>
      </c>
      <c r="L107" s="19" t="s">
        <v>27</v>
      </c>
      <c r="M107" s="24">
        <f>SUM('Monthly Headcount'!M114,'Monthly Headcount'!M144,'Monthly Headcount'!M176)</f>
        <v>0</v>
      </c>
      <c r="N107" s="19">
        <f>M107/M105</f>
        <v>0</v>
      </c>
      <c r="O107" s="24">
        <f>SUM('Monthly Headcount'!O114,'Monthly Headcount'!O144,'Monthly Headcount'!O176)</f>
        <v>0</v>
      </c>
      <c r="P107" s="20">
        <f>O107/O105</f>
        <v>0</v>
      </c>
      <c r="Q107" s="1170"/>
    </row>
    <row r="108" spans="1:17" ht="15.75" customHeight="1">
      <c r="A108" s="1169"/>
      <c r="B108" s="15" t="s">
        <v>28</v>
      </c>
      <c r="C108" s="16">
        <f t="shared" si="39"/>
        <v>70</v>
      </c>
      <c r="D108" s="17">
        <f>C108/C105</f>
        <v>0.72164948453608246</v>
      </c>
      <c r="E108" s="24">
        <f>SUM('Monthly Headcount'!E115,'Monthly Headcount'!E145,'Monthly Headcount'!E177)</f>
        <v>21</v>
      </c>
      <c r="F108" s="19">
        <f>E108/E105</f>
        <v>0.72413793103448276</v>
      </c>
      <c r="G108" s="24">
        <f>SUM('Monthly Headcount'!G115,'Monthly Headcount'!G145,'Monthly Headcount'!G177)</f>
        <v>24</v>
      </c>
      <c r="H108" s="19">
        <f>G108/G105</f>
        <v>0.72727272727272729</v>
      </c>
      <c r="I108" s="24">
        <f>SUM('Monthly Headcount'!I115,'Monthly Headcount'!I145,'Monthly Headcount'!I177)</f>
        <v>17</v>
      </c>
      <c r="J108" s="19">
        <f>I108/I105</f>
        <v>0.70833333333333337</v>
      </c>
      <c r="K108" s="24">
        <f>SUM('Monthly Headcount'!K115,'Monthly Headcount'!K145,'Monthly Headcount'!K177)</f>
        <v>5</v>
      </c>
      <c r="L108" s="19">
        <f>K108/K105</f>
        <v>0.625</v>
      </c>
      <c r="M108" s="24">
        <f>SUM('Monthly Headcount'!M115,'Monthly Headcount'!M145,'Monthly Headcount'!M177)</f>
        <v>1</v>
      </c>
      <c r="N108" s="19">
        <f>M108/M105</f>
        <v>1</v>
      </c>
      <c r="O108" s="24">
        <f>SUM('Monthly Headcount'!O115,'Monthly Headcount'!O145,'Monthly Headcount'!O177)</f>
        <v>2</v>
      </c>
      <c r="P108" s="20">
        <f>O108/O105</f>
        <v>1</v>
      </c>
      <c r="Q108" s="1170"/>
    </row>
    <row r="109" spans="1:17" ht="15.75" customHeight="1">
      <c r="A109" s="1169"/>
      <c r="B109" s="14" t="s">
        <v>29</v>
      </c>
      <c r="C109" s="10">
        <f t="shared" si="39"/>
        <v>65</v>
      </c>
      <c r="D109" s="28">
        <f t="shared" ref="D109:P109" si="59">SUM(D110:D112)</f>
        <v>5.4076539101497498E-2</v>
      </c>
      <c r="E109" s="22">
        <f t="shared" si="59"/>
        <v>28</v>
      </c>
      <c r="F109" s="28">
        <f t="shared" si="59"/>
        <v>4.54054054054054E-2</v>
      </c>
      <c r="G109" s="22">
        <f t="shared" si="59"/>
        <v>13</v>
      </c>
      <c r="H109" s="28">
        <f t="shared" si="59"/>
        <v>5.7437407952871875E-2</v>
      </c>
      <c r="I109" s="22">
        <f t="shared" si="59"/>
        <v>17</v>
      </c>
      <c r="J109" s="28">
        <f t="shared" si="59"/>
        <v>7.5110456553755534E-2</v>
      </c>
      <c r="K109" s="22">
        <f t="shared" si="59"/>
        <v>3</v>
      </c>
      <c r="L109" s="28">
        <f t="shared" si="59"/>
        <v>7.6271186440677971E-2</v>
      </c>
      <c r="M109" s="22">
        <f t="shared" si="59"/>
        <v>1</v>
      </c>
      <c r="N109" s="28">
        <f t="shared" si="59"/>
        <v>1.6759776536312849E-2</v>
      </c>
      <c r="O109" s="22">
        <f t="shared" si="59"/>
        <v>3</v>
      </c>
      <c r="P109" s="29">
        <f t="shared" si="59"/>
        <v>8.9108910891089119E-2</v>
      </c>
      <c r="Q109" s="1172"/>
    </row>
    <row r="110" spans="1:17" ht="15.75" customHeight="1">
      <c r="A110" s="1169"/>
      <c r="B110" s="30" t="s">
        <v>30</v>
      </c>
      <c r="C110" s="16">
        <f t="shared" si="39"/>
        <v>21</v>
      </c>
      <c r="D110" s="64">
        <f t="shared" ref="D110:D112" si="60">C110/$C$6</f>
        <v>1.747088186356073E-2</v>
      </c>
      <c r="E110" s="24">
        <f>SUM('Monthly Headcount'!E117,'Monthly Headcount'!E147,'Monthly Headcount'!E179)</f>
        <v>10</v>
      </c>
      <c r="F110" s="32">
        <f t="shared" ref="F110:F112" si="61">E110/$E$6</f>
        <v>1.6216216216216214E-2</v>
      </c>
      <c r="G110" s="24">
        <f>SUM('Monthly Headcount'!G117,'Monthly Headcount'!G147,'Monthly Headcount'!G179)</f>
        <v>2</v>
      </c>
      <c r="H110" s="32">
        <f t="shared" ref="H110:H112" si="62">G110/$G$6</f>
        <v>8.836524300441826E-3</v>
      </c>
      <c r="I110" s="24">
        <f>SUM('Monthly Headcount'!I117,'Monthly Headcount'!I147,'Monthly Headcount'!I179)</f>
        <v>6</v>
      </c>
      <c r="J110" s="32">
        <f t="shared" ref="J110:J112" si="63">I110/$I$6</f>
        <v>2.6509572901325482E-2</v>
      </c>
      <c r="K110" s="24">
        <f>SUM('Monthly Headcount'!K117,'Monthly Headcount'!K147,'Monthly Headcount'!K179)</f>
        <v>0</v>
      </c>
      <c r="L110" s="32">
        <f t="shared" ref="L110:L112" si="64">K110/$K$6</f>
        <v>0</v>
      </c>
      <c r="M110" s="24">
        <f>SUM('Monthly Headcount'!M117,'Monthly Headcount'!M147,'Monthly Headcount'!M179)</f>
        <v>0</v>
      </c>
      <c r="N110" s="32">
        <f t="shared" ref="N110:N112" si="65">M110/$M$6</f>
        <v>0</v>
      </c>
      <c r="O110" s="24">
        <f>SUM('Monthly Headcount'!O117,'Monthly Headcount'!O147,'Monthly Headcount'!O179)</f>
        <v>3</v>
      </c>
      <c r="P110" s="33">
        <f t="shared" ref="P110:P112" si="66">O110/$O$6</f>
        <v>8.9108910891089119E-2</v>
      </c>
      <c r="Q110" s="1170"/>
    </row>
    <row r="111" spans="1:17" ht="15.75" customHeight="1">
      <c r="A111" s="1169"/>
      <c r="B111" s="30" t="s">
        <v>31</v>
      </c>
      <c r="C111" s="16">
        <f t="shared" si="39"/>
        <v>2</v>
      </c>
      <c r="D111" s="64">
        <f t="shared" si="60"/>
        <v>1.6638935108153074E-3</v>
      </c>
      <c r="E111" s="24">
        <f>SUM('Monthly Headcount'!E118,'Monthly Headcount'!E148,'Monthly Headcount'!E180)</f>
        <v>2</v>
      </c>
      <c r="F111" s="32">
        <f t="shared" si="61"/>
        <v>3.2432432432432426E-3</v>
      </c>
      <c r="G111" s="24">
        <f>SUM('Monthly Headcount'!G118,'Monthly Headcount'!G148,'Monthly Headcount'!G180)</f>
        <v>0</v>
      </c>
      <c r="H111" s="32">
        <f t="shared" si="62"/>
        <v>0</v>
      </c>
      <c r="I111" s="24">
        <f>SUM('Monthly Headcount'!I118,'Monthly Headcount'!I148,'Monthly Headcount'!I180)</f>
        <v>0</v>
      </c>
      <c r="J111" s="32">
        <f t="shared" si="63"/>
        <v>0</v>
      </c>
      <c r="K111" s="24">
        <f>SUM('Monthly Headcount'!K118,'Monthly Headcount'!K148,'Monthly Headcount'!K180)</f>
        <v>0</v>
      </c>
      <c r="L111" s="32">
        <f t="shared" si="64"/>
        <v>0</v>
      </c>
      <c r="M111" s="24">
        <f>SUM('Monthly Headcount'!M118,'Monthly Headcount'!M148,'Monthly Headcount'!M180)</f>
        <v>0</v>
      </c>
      <c r="N111" s="32">
        <f t="shared" si="65"/>
        <v>0</v>
      </c>
      <c r="O111" s="24">
        <f>SUM('Monthly Headcount'!O118,'Monthly Headcount'!O148,'Monthly Headcount'!O180)</f>
        <v>0</v>
      </c>
      <c r="P111" s="33">
        <f t="shared" si="66"/>
        <v>0</v>
      </c>
      <c r="Q111" s="1170"/>
    </row>
    <row r="112" spans="1:17" ht="15.75" customHeight="1">
      <c r="A112" s="1169"/>
      <c r="B112" s="30" t="s">
        <v>32</v>
      </c>
      <c r="C112" s="16">
        <f t="shared" si="39"/>
        <v>42</v>
      </c>
      <c r="D112" s="64">
        <f t="shared" si="60"/>
        <v>3.4941763727121461E-2</v>
      </c>
      <c r="E112" s="24">
        <f>SUM('Monthly Headcount'!E119,'Monthly Headcount'!E149,'Monthly Headcount'!E181)</f>
        <v>16</v>
      </c>
      <c r="F112" s="32">
        <f t="shared" si="61"/>
        <v>2.5945945945945941E-2</v>
      </c>
      <c r="G112" s="24">
        <f>SUM('Monthly Headcount'!G119,'Monthly Headcount'!G149,'Monthly Headcount'!G181)</f>
        <v>11</v>
      </c>
      <c r="H112" s="32">
        <f t="shared" si="62"/>
        <v>4.8600883652430045E-2</v>
      </c>
      <c r="I112" s="24">
        <f>SUM('Monthly Headcount'!I119,'Monthly Headcount'!I149,'Monthly Headcount'!I181)</f>
        <v>11</v>
      </c>
      <c r="J112" s="32">
        <f t="shared" si="63"/>
        <v>4.8600883652430045E-2</v>
      </c>
      <c r="K112" s="24">
        <f>SUM('Monthly Headcount'!K119,'Monthly Headcount'!K149,'Monthly Headcount'!K181)</f>
        <v>3</v>
      </c>
      <c r="L112" s="32">
        <f t="shared" si="64"/>
        <v>7.6271186440677971E-2</v>
      </c>
      <c r="M112" s="24">
        <f>SUM('Monthly Headcount'!M119,'Monthly Headcount'!M149,'Monthly Headcount'!M181)</f>
        <v>1</v>
      </c>
      <c r="N112" s="32">
        <f t="shared" si="65"/>
        <v>1.6759776536312849E-2</v>
      </c>
      <c r="O112" s="24">
        <f>SUM('Monthly Headcount'!O119,'Monthly Headcount'!O149,'Monthly Headcount'!O181)</f>
        <v>0</v>
      </c>
      <c r="P112" s="33">
        <f t="shared" si="66"/>
        <v>0</v>
      </c>
      <c r="Q112" s="1170"/>
    </row>
    <row r="113" spans="1:17" ht="15.75" customHeight="1">
      <c r="A113" s="1169"/>
      <c r="B113" s="27" t="s">
        <v>33</v>
      </c>
      <c r="C113" s="10">
        <f t="shared" si="39"/>
        <v>0</v>
      </c>
      <c r="D113" s="34"/>
      <c r="E113" s="22">
        <f t="shared" ref="E113:P113" si="67">SUM(E114:E115)</f>
        <v>0</v>
      </c>
      <c r="F113" s="28">
        <f t="shared" si="67"/>
        <v>0</v>
      </c>
      <c r="G113" s="22">
        <f t="shared" si="67"/>
        <v>0</v>
      </c>
      <c r="H113" s="28">
        <f t="shared" si="67"/>
        <v>0</v>
      </c>
      <c r="I113" s="22">
        <f t="shared" si="67"/>
        <v>0</v>
      </c>
      <c r="J113" s="28">
        <f t="shared" si="67"/>
        <v>0</v>
      </c>
      <c r="K113" s="22">
        <f t="shared" si="67"/>
        <v>0</v>
      </c>
      <c r="L113" s="28">
        <f t="shared" si="67"/>
        <v>0</v>
      </c>
      <c r="M113" s="22">
        <f t="shared" si="67"/>
        <v>0</v>
      </c>
      <c r="N113" s="28">
        <f t="shared" si="67"/>
        <v>0</v>
      </c>
      <c r="O113" s="22">
        <f t="shared" si="67"/>
        <v>0</v>
      </c>
      <c r="P113" s="29">
        <f t="shared" si="67"/>
        <v>0</v>
      </c>
      <c r="Q113" s="2"/>
    </row>
    <row r="114" spans="1:17" ht="15.75" customHeight="1">
      <c r="A114" s="1169"/>
      <c r="B114" s="30" t="s">
        <v>34</v>
      </c>
      <c r="C114" s="16">
        <f t="shared" si="39"/>
        <v>0</v>
      </c>
      <c r="D114" s="17"/>
      <c r="E114" s="36"/>
      <c r="F114" s="37"/>
      <c r="G114" s="36"/>
      <c r="H114" s="38"/>
      <c r="I114" s="36"/>
      <c r="J114" s="37"/>
      <c r="K114" s="36"/>
      <c r="L114" s="37"/>
      <c r="M114" s="36"/>
      <c r="N114" s="37"/>
      <c r="O114" s="36"/>
      <c r="P114" s="39"/>
      <c r="Q114" s="2"/>
    </row>
    <row r="115" spans="1:17" ht="15.75" customHeight="1">
      <c r="A115" s="1169"/>
      <c r="B115" s="30" t="s">
        <v>35</v>
      </c>
      <c r="C115" s="16">
        <f t="shared" si="39"/>
        <v>0</v>
      </c>
      <c r="D115" s="17"/>
      <c r="E115" s="36"/>
      <c r="F115" s="37"/>
      <c r="G115" s="36"/>
      <c r="H115" s="38"/>
      <c r="I115" s="36"/>
      <c r="J115" s="37"/>
      <c r="K115" s="36"/>
      <c r="L115" s="37"/>
      <c r="M115" s="36"/>
      <c r="N115" s="37"/>
      <c r="O115" s="36"/>
      <c r="P115" s="39"/>
      <c r="Q115" s="2"/>
    </row>
    <row r="116" spans="1:17" ht="15.75" customHeight="1">
      <c r="A116" s="1169"/>
      <c r="B116" s="14" t="s">
        <v>36</v>
      </c>
      <c r="C116" s="10">
        <f t="shared" si="39"/>
        <v>410</v>
      </c>
      <c r="D116" s="11">
        <f>C116/C93</f>
        <v>0.18074944893460693</v>
      </c>
      <c r="E116" s="22">
        <f>E117+E118</f>
        <v>329</v>
      </c>
      <c r="F116" s="23">
        <f>E116/C116</f>
        <v>0.80243902439024395</v>
      </c>
      <c r="G116" s="22">
        <f>G117+G118</f>
        <v>0</v>
      </c>
      <c r="H116" s="40">
        <f>G116/C116</f>
        <v>0</v>
      </c>
      <c r="I116" s="22">
        <f>I117+I118</f>
        <v>33</v>
      </c>
      <c r="J116" s="28">
        <f>I116/C116</f>
        <v>8.0487804878048783E-2</v>
      </c>
      <c r="K116" s="22">
        <f>K117+K118</f>
        <v>35</v>
      </c>
      <c r="L116" s="28">
        <f>K116/E116</f>
        <v>0.10638297872340426</v>
      </c>
      <c r="M116" s="22">
        <f>M117+M118</f>
        <v>4</v>
      </c>
      <c r="N116" s="28">
        <f>M116/C116</f>
        <v>9.7560975609756097E-3</v>
      </c>
      <c r="O116" s="22">
        <f>O117+O118</f>
        <v>9</v>
      </c>
      <c r="P116" s="29">
        <f>O116/C116</f>
        <v>2.1951219512195121E-2</v>
      </c>
      <c r="Q116" s="2"/>
    </row>
    <row r="117" spans="1:17" ht="15.75" customHeight="1">
      <c r="A117" s="1169"/>
      <c r="B117" s="15" t="s">
        <v>14</v>
      </c>
      <c r="C117" s="16">
        <f t="shared" si="39"/>
        <v>116</v>
      </c>
      <c r="D117" s="17">
        <f>C117/C116</f>
        <v>0.28292682926829266</v>
      </c>
      <c r="E117" s="24">
        <f>'Monthly Headcount'!E186</f>
        <v>87</v>
      </c>
      <c r="F117" s="19">
        <f>E117/E116</f>
        <v>0.26443768996960487</v>
      </c>
      <c r="G117" s="24">
        <f>'Monthly Headcount'!G186</f>
        <v>0</v>
      </c>
      <c r="H117" s="25">
        <v>0</v>
      </c>
      <c r="I117" s="24">
        <f>'Monthly Headcount'!I186</f>
        <v>10</v>
      </c>
      <c r="J117" s="19">
        <f>I117/I116</f>
        <v>0.30303030303030304</v>
      </c>
      <c r="K117" s="24">
        <f>'Monthly Headcount'!K186</f>
        <v>14</v>
      </c>
      <c r="L117" s="19">
        <f>K117/K116</f>
        <v>0.4</v>
      </c>
      <c r="M117" s="24">
        <f>'Monthly Headcount'!M186</f>
        <v>1</v>
      </c>
      <c r="N117" s="19">
        <f>M117/M116</f>
        <v>0.25</v>
      </c>
      <c r="O117" s="24">
        <f>'Monthly Headcount'!O186</f>
        <v>4</v>
      </c>
      <c r="P117" s="26">
        <v>0</v>
      </c>
      <c r="Q117" s="2"/>
    </row>
    <row r="118" spans="1:17" ht="15.75" customHeight="1">
      <c r="A118" s="1169"/>
      <c r="B118" s="15" t="s">
        <v>15</v>
      </c>
      <c r="C118" s="16">
        <f t="shared" si="39"/>
        <v>294</v>
      </c>
      <c r="D118" s="17">
        <f>C118/C116</f>
        <v>0.71707317073170729</v>
      </c>
      <c r="E118" s="24">
        <f>'Monthly Headcount'!E187</f>
        <v>242</v>
      </c>
      <c r="F118" s="19">
        <f>E118/E116</f>
        <v>0.73556231003039518</v>
      </c>
      <c r="G118" s="24">
        <f>'Monthly Headcount'!G187</f>
        <v>0</v>
      </c>
      <c r="H118" s="25">
        <v>0</v>
      </c>
      <c r="I118" s="24">
        <f>'Monthly Headcount'!I187</f>
        <v>23</v>
      </c>
      <c r="J118" s="19">
        <f>I118/I116</f>
        <v>0.69696969696969702</v>
      </c>
      <c r="K118" s="24">
        <f>'Monthly Headcount'!K187</f>
        <v>21</v>
      </c>
      <c r="L118" s="19">
        <f>K118/K116</f>
        <v>0.6</v>
      </c>
      <c r="M118" s="24">
        <f>'Monthly Headcount'!M187</f>
        <v>3</v>
      </c>
      <c r="N118" s="19">
        <f>M118/M116</f>
        <v>0.75</v>
      </c>
      <c r="O118" s="24">
        <f>'Monthly Headcount'!O187</f>
        <v>5</v>
      </c>
      <c r="P118" s="26">
        <v>0</v>
      </c>
      <c r="Q118" s="2"/>
    </row>
    <row r="119" spans="1:17" ht="15.75" customHeight="1">
      <c r="A119" s="1169"/>
      <c r="B119" s="14" t="s">
        <v>37</v>
      </c>
      <c r="C119" s="10">
        <f t="shared" si="39"/>
        <v>677.33333333333326</v>
      </c>
      <c r="D119" s="11">
        <f>C119/C93</f>
        <v>0.29860396767083031</v>
      </c>
      <c r="E119" s="22">
        <f>E120+E121</f>
        <v>40</v>
      </c>
      <c r="F119" s="23">
        <f>E119/C119</f>
        <v>5.9055118110236227E-2</v>
      </c>
      <c r="G119" s="22">
        <f>G120+G121</f>
        <v>637.33333333333326</v>
      </c>
      <c r="H119" s="23">
        <f>G119/C119</f>
        <v>0.94094488188976377</v>
      </c>
      <c r="I119" s="22">
        <f>I120+I121</f>
        <v>0</v>
      </c>
      <c r="J119" s="40">
        <v>0</v>
      </c>
      <c r="K119" s="22">
        <f>K120+K121</f>
        <v>0</v>
      </c>
      <c r="L119" s="23">
        <f>K119/C119</f>
        <v>0</v>
      </c>
      <c r="M119" s="22">
        <f>M120+M121</f>
        <v>0</v>
      </c>
      <c r="N119" s="40">
        <v>0</v>
      </c>
      <c r="O119" s="22">
        <f>O120+O121</f>
        <v>0</v>
      </c>
      <c r="P119" s="41">
        <v>0</v>
      </c>
      <c r="Q119" s="2"/>
    </row>
    <row r="120" spans="1:17" ht="15.75" customHeight="1">
      <c r="A120" s="1169"/>
      <c r="B120" s="15" t="s">
        <v>14</v>
      </c>
      <c r="C120" s="16">
        <f t="shared" si="39"/>
        <v>329.33333333333331</v>
      </c>
      <c r="D120" s="17">
        <f>C120/C119</f>
        <v>0.48622047244094491</v>
      </c>
      <c r="E120" s="43">
        <f>'Monthly Headcount'!E189</f>
        <v>6</v>
      </c>
      <c r="F120" s="42">
        <f>E120/E119</f>
        <v>0.15</v>
      </c>
      <c r="G120" s="43">
        <f>AVERAGE('Monthly Headcount'!G127,'Monthly Headcount'!G157,'Monthly Headcount'!G189)</f>
        <v>323.33333333333331</v>
      </c>
      <c r="H120" s="42">
        <f>G120/G119</f>
        <v>0.50732217573221761</v>
      </c>
      <c r="I120" s="43">
        <f>'Monthly Headcount'!I189</f>
        <v>0</v>
      </c>
      <c r="J120" s="44">
        <v>0</v>
      </c>
      <c r="K120" s="43">
        <f>'Monthly Headcount'!K189</f>
        <v>0</v>
      </c>
      <c r="L120" s="44">
        <v>0</v>
      </c>
      <c r="M120" s="43">
        <f>'Monthly Headcount'!M189</f>
        <v>0</v>
      </c>
      <c r="N120" s="44">
        <v>0</v>
      </c>
      <c r="O120" s="43">
        <f>'Monthly Headcount'!O189</f>
        <v>0</v>
      </c>
      <c r="P120" s="26">
        <v>0</v>
      </c>
      <c r="Q120" s="2"/>
    </row>
    <row r="121" spans="1:17" ht="15.75" customHeight="1">
      <c r="A121" s="1173"/>
      <c r="B121" s="45" t="s">
        <v>15</v>
      </c>
      <c r="C121" s="46">
        <f t="shared" si="39"/>
        <v>348</v>
      </c>
      <c r="D121" s="47">
        <f>C121/C119</f>
        <v>0.5137795275590552</v>
      </c>
      <c r="E121" s="48">
        <f>'Monthly Headcount'!E190</f>
        <v>34</v>
      </c>
      <c r="F121" s="49">
        <f>E121/E119</f>
        <v>0.85</v>
      </c>
      <c r="G121" s="48">
        <f>AVERAGE('Monthly Headcount'!G128,'Monthly Headcount'!G158,'Monthly Headcount'!G190)</f>
        <v>314</v>
      </c>
      <c r="H121" s="49">
        <f>G121/G119</f>
        <v>0.4926778242677825</v>
      </c>
      <c r="I121" s="48">
        <f>'Monthly Headcount'!I190</f>
        <v>0</v>
      </c>
      <c r="J121" s="50">
        <v>0</v>
      </c>
      <c r="K121" s="48">
        <f>'Monthly Headcount'!K190</f>
        <v>0</v>
      </c>
      <c r="L121" s="50">
        <v>0</v>
      </c>
      <c r="M121" s="48">
        <f>'Monthly Headcount'!M190</f>
        <v>0</v>
      </c>
      <c r="N121" s="50">
        <v>0</v>
      </c>
      <c r="O121" s="48">
        <f>'Monthly Headcount'!O190</f>
        <v>0</v>
      </c>
      <c r="P121" s="51">
        <v>0</v>
      </c>
      <c r="Q121" s="2"/>
    </row>
    <row r="122" spans="1:17" ht="15.75" customHeight="1">
      <c r="A122" s="2"/>
      <c r="B122" s="2"/>
      <c r="C122" s="61"/>
      <c r="D122" s="62"/>
      <c r="E122" s="63"/>
      <c r="F122" s="2"/>
      <c r="G122" s="63"/>
      <c r="H122" s="2"/>
      <c r="I122" s="63"/>
      <c r="J122" s="2"/>
      <c r="K122" s="63"/>
      <c r="L122" s="2"/>
      <c r="M122" s="63"/>
      <c r="N122" s="2"/>
      <c r="O122" s="63"/>
      <c r="P122" s="2"/>
      <c r="Q122" s="2"/>
    </row>
    <row r="123" spans="1:17" ht="15.75" customHeight="1">
      <c r="A123" s="2"/>
      <c r="B123" s="2"/>
      <c r="C123" s="61"/>
      <c r="D123" s="62"/>
      <c r="E123" s="63"/>
      <c r="F123" s="2"/>
      <c r="G123" s="63"/>
      <c r="H123" s="2"/>
      <c r="I123" s="63"/>
      <c r="J123" s="2"/>
      <c r="K123" s="63"/>
      <c r="L123" s="2"/>
      <c r="M123" s="63"/>
      <c r="N123" s="2"/>
      <c r="O123" s="63"/>
      <c r="P123" s="2"/>
      <c r="Q123" s="2"/>
    </row>
    <row r="124" spans="1:17" ht="15.75" customHeight="1">
      <c r="A124" s="2"/>
      <c r="B124" s="1146" t="s">
        <v>46</v>
      </c>
      <c r="C124" s="1147"/>
      <c r="D124" s="1147"/>
      <c r="E124" s="1147"/>
      <c r="F124" s="1147"/>
      <c r="G124" s="1147"/>
      <c r="H124" s="1147"/>
      <c r="I124" s="1147"/>
      <c r="J124" s="1147"/>
      <c r="K124" s="1147"/>
      <c r="L124" s="1147"/>
      <c r="M124" s="1147"/>
      <c r="N124" s="1147"/>
      <c r="O124" s="1147"/>
      <c r="P124" s="1148"/>
      <c r="Q124" s="2"/>
    </row>
    <row r="125" spans="1:17" ht="15.75" customHeight="1">
      <c r="A125" s="1149"/>
      <c r="B125" s="3"/>
      <c r="C125" s="1077" t="s">
        <v>1</v>
      </c>
      <c r="D125" s="1150"/>
      <c r="E125" s="1077" t="s">
        <v>2</v>
      </c>
      <c r="F125" s="1150"/>
      <c r="G125" s="1077" t="s">
        <v>3</v>
      </c>
      <c r="H125" s="1150"/>
      <c r="I125" s="1077" t="s">
        <v>4</v>
      </c>
      <c r="J125" s="1150"/>
      <c r="K125" s="1077" t="s">
        <v>5</v>
      </c>
      <c r="L125" s="1150"/>
      <c r="M125" s="1077" t="s">
        <v>6</v>
      </c>
      <c r="N125" s="1150"/>
      <c r="O125" s="1078" t="s">
        <v>7</v>
      </c>
      <c r="P125" s="1151"/>
      <c r="Q125" s="4"/>
    </row>
    <row r="126" spans="1:17" ht="15.75" customHeight="1">
      <c r="A126" s="1152"/>
      <c r="B126" s="1198"/>
      <c r="C126" s="1199" t="s">
        <v>8</v>
      </c>
      <c r="D126" s="1200" t="s">
        <v>9</v>
      </c>
      <c r="E126" s="1201" t="s">
        <v>8</v>
      </c>
      <c r="F126" s="1200" t="s">
        <v>9</v>
      </c>
      <c r="G126" s="1201" t="s">
        <v>8</v>
      </c>
      <c r="H126" s="1200" t="s">
        <v>9</v>
      </c>
      <c r="I126" s="1201" t="s">
        <v>8</v>
      </c>
      <c r="J126" s="1200" t="s">
        <v>9</v>
      </c>
      <c r="K126" s="1201" t="s">
        <v>8</v>
      </c>
      <c r="L126" s="1200" t="s">
        <v>9</v>
      </c>
      <c r="M126" s="1201" t="s">
        <v>8</v>
      </c>
      <c r="N126" s="1200" t="s">
        <v>9</v>
      </c>
      <c r="O126" s="1201" t="s">
        <v>8</v>
      </c>
      <c r="P126" s="1202" t="s">
        <v>9</v>
      </c>
      <c r="Q126" s="2"/>
    </row>
    <row r="127" spans="1:17" ht="15.75" customHeight="1">
      <c r="A127" s="1079" t="s">
        <v>47</v>
      </c>
      <c r="B127" s="1203"/>
      <c r="C127" s="97">
        <f t="shared" ref="C127:D127" si="68">SUM(E127,G127,I127,K127,M127,O127)</f>
        <v>1173</v>
      </c>
      <c r="D127" s="98">
        <f t="shared" si="68"/>
        <v>1</v>
      </c>
      <c r="E127" s="1204">
        <f>'Monthly Headcount'!E4</f>
        <v>601</v>
      </c>
      <c r="F127" s="1205">
        <f>E127/C127</f>
        <v>0.51236146632566071</v>
      </c>
      <c r="G127" s="1204">
        <f>'Monthly Headcount'!G4</f>
        <v>219</v>
      </c>
      <c r="H127" s="1205">
        <f>G127/C127</f>
        <v>0.1867007672634271</v>
      </c>
      <c r="I127" s="1204">
        <f>'Monthly Headcount'!I4</f>
        <v>223</v>
      </c>
      <c r="J127" s="1205">
        <f>I127/C127</f>
        <v>0.19011082693947143</v>
      </c>
      <c r="K127" s="1204">
        <f>'Monthly Headcount'!K4</f>
        <v>36</v>
      </c>
      <c r="L127" s="1205">
        <f>K127/C127</f>
        <v>3.0690537084398978E-2</v>
      </c>
      <c r="M127" s="1204">
        <f>'Monthly Headcount'!M4</f>
        <v>59</v>
      </c>
      <c r="N127" s="1205">
        <f>M127/C127</f>
        <v>5.0298380221653879E-2</v>
      </c>
      <c r="O127" s="1204">
        <f>'Monthly Headcount'!O4</f>
        <v>35</v>
      </c>
      <c r="P127" s="1206">
        <f>O127/C127</f>
        <v>2.9838022165387893E-2</v>
      </c>
      <c r="Q127" s="2"/>
    </row>
    <row r="128" spans="1:17" ht="15.75" customHeight="1">
      <c r="A128" s="1156" t="s">
        <v>48</v>
      </c>
      <c r="B128" s="1157"/>
      <c r="C128" s="1158">
        <f>C130-C99</f>
        <v>6312</v>
      </c>
      <c r="D128" s="1159">
        <f>C128/C99</f>
        <v>24.948616600790515</v>
      </c>
      <c r="E128" s="1158">
        <f>E131-E127</f>
        <v>-124</v>
      </c>
      <c r="F128" s="1159">
        <f>E128/E99</f>
        <v>-1.024793388429752</v>
      </c>
      <c r="G128" s="1158">
        <f>G130-G99</f>
        <v>1789</v>
      </c>
      <c r="H128" s="1159">
        <f>G128/G99</f>
        <v>31.946428571428573</v>
      </c>
      <c r="I128" s="1158">
        <f>I130-I99</f>
        <v>1003</v>
      </c>
      <c r="J128" s="1159">
        <f>I128/I99</f>
        <v>23.88095238095238</v>
      </c>
      <c r="K128" s="1158">
        <f>K130-K99</f>
        <v>193</v>
      </c>
      <c r="L128" s="1159">
        <f>K128/K99</f>
        <v>17.545454545454547</v>
      </c>
      <c r="M128" s="1158">
        <f>M130-M99</f>
        <v>253</v>
      </c>
      <c r="N128" s="1159">
        <f>M128/M99</f>
        <v>15.8125</v>
      </c>
      <c r="O128" s="1158">
        <f>O130-O99</f>
        <v>140</v>
      </c>
      <c r="P128" s="1174">
        <f>O128/O99</f>
        <v>20</v>
      </c>
      <c r="Q128" s="2"/>
    </row>
    <row r="129" spans="1:17" ht="15.75" customHeight="1">
      <c r="A129" s="1155"/>
      <c r="B129" s="99"/>
      <c r="C129" s="100"/>
      <c r="D129" s="101"/>
      <c r="E129" s="100"/>
      <c r="F129" s="101"/>
      <c r="G129" s="100"/>
      <c r="H129" s="101"/>
      <c r="I129" s="100"/>
      <c r="J129" s="101"/>
      <c r="K129" s="100"/>
      <c r="L129" s="101"/>
      <c r="M129" s="100"/>
      <c r="N129" s="101"/>
      <c r="O129" s="100"/>
      <c r="P129" s="1207"/>
      <c r="Q129" s="2"/>
    </row>
    <row r="130" spans="1:17" ht="15.75" customHeight="1">
      <c r="A130" s="1208" t="s">
        <v>49</v>
      </c>
      <c r="B130" s="102" t="s">
        <v>12</v>
      </c>
      <c r="C130" s="67">
        <f t="shared" ref="C130:D130" si="69">SUM(E130,G130,I130,K130,M130,O130)</f>
        <v>6565</v>
      </c>
      <c r="D130" s="68">
        <f t="shared" si="69"/>
        <v>3.0539618545510931</v>
      </c>
      <c r="E130" s="67">
        <f>SUM(E131,E153,E156)</f>
        <v>3055</v>
      </c>
      <c r="F130" s="68">
        <f>E130/C$5</f>
        <v>1.4211505659792216</v>
      </c>
      <c r="G130" s="67">
        <f>SUM(G131,G153,G156)</f>
        <v>1845</v>
      </c>
      <c r="H130" s="68">
        <f>G130/C$5</f>
        <v>0.85827260040316333</v>
      </c>
      <c r="I130" s="67">
        <f>SUM(I131,I153,I156)</f>
        <v>1045</v>
      </c>
      <c r="J130" s="68">
        <f>I130/C$5</f>
        <v>0.48612187936114132</v>
      </c>
      <c r="K130" s="67">
        <f>SUM(K131,K153,K156)</f>
        <v>204</v>
      </c>
      <c r="L130" s="68">
        <f>K130/C$5</f>
        <v>9.4898433865715628E-2</v>
      </c>
      <c r="M130" s="67">
        <f>SUM(M131,M153,M156)</f>
        <v>269</v>
      </c>
      <c r="N130" s="68">
        <f>M130/C$5</f>
        <v>0.12513567995037991</v>
      </c>
      <c r="O130" s="67">
        <f>SUM(O131,O153,O156)</f>
        <v>147</v>
      </c>
      <c r="P130" s="69">
        <f>O130/C$5</f>
        <v>6.8382694991471552E-2</v>
      </c>
      <c r="Q130" s="2"/>
    </row>
    <row r="131" spans="1:17" ht="15.75" customHeight="1">
      <c r="A131" s="1209"/>
      <c r="B131" s="103" t="s">
        <v>13</v>
      </c>
      <c r="C131" s="10">
        <f t="shared" ref="C131:C158" si="70">SUM(E131,G131,I131,K131,M131,O131)</f>
        <v>1045</v>
      </c>
      <c r="D131" s="11">
        <f t="shared" ref="D131:D132" si="71">C131/C130</f>
        <v>0.15917745620715917</v>
      </c>
      <c r="E131" s="10">
        <f>E132+E133</f>
        <v>477</v>
      </c>
      <c r="F131" s="11">
        <f>E131/C131</f>
        <v>0.45645933014354068</v>
      </c>
      <c r="G131" s="10">
        <f>G132+G133</f>
        <v>265</v>
      </c>
      <c r="H131" s="11">
        <f>G131/C131</f>
        <v>0.25358851674641147</v>
      </c>
      <c r="I131" s="10">
        <f>I132+I133</f>
        <v>190</v>
      </c>
      <c r="J131" s="11">
        <f>I131/C131</f>
        <v>0.18181818181818182</v>
      </c>
      <c r="K131" s="10">
        <f>K132+K133</f>
        <v>35</v>
      </c>
      <c r="L131" s="11">
        <f>K131/C131</f>
        <v>3.3492822966507178E-2</v>
      </c>
      <c r="M131" s="10">
        <f>M132+M133</f>
        <v>51</v>
      </c>
      <c r="N131" s="11">
        <f>M131/C131</f>
        <v>4.8803827751196169E-2</v>
      </c>
      <c r="O131" s="10">
        <f>O132+O133</f>
        <v>27</v>
      </c>
      <c r="P131" s="12">
        <f>O131/C131</f>
        <v>2.583732057416268E-2</v>
      </c>
      <c r="Q131" s="1170"/>
    </row>
    <row r="132" spans="1:17" ht="15.75" customHeight="1">
      <c r="A132" s="1209"/>
      <c r="B132" s="104" t="s">
        <v>14</v>
      </c>
      <c r="C132" s="16">
        <f t="shared" si="70"/>
        <v>40</v>
      </c>
      <c r="D132" s="17">
        <f t="shared" si="71"/>
        <v>3.8277511961722487E-2</v>
      </c>
      <c r="E132" s="24">
        <f>'Monthly Headcount'!E200</f>
        <v>17</v>
      </c>
      <c r="F132" s="19">
        <f>E132/E131</f>
        <v>3.5639412997903561E-2</v>
      </c>
      <c r="G132" s="24">
        <f>'Monthly Headcount'!G200</f>
        <v>8</v>
      </c>
      <c r="H132" s="19">
        <f>G132/G131</f>
        <v>3.0188679245283019E-2</v>
      </c>
      <c r="I132" s="24">
        <f>'Monthly Headcount'!I200</f>
        <v>6</v>
      </c>
      <c r="J132" s="19">
        <f>I132/I131</f>
        <v>3.1578947368421054E-2</v>
      </c>
      <c r="K132" s="24">
        <f>'Monthly Headcount'!K200</f>
        <v>3</v>
      </c>
      <c r="L132" s="19">
        <f>K132/K131</f>
        <v>8.5714285714285715E-2</v>
      </c>
      <c r="M132" s="24">
        <f>'Monthly Headcount'!M200</f>
        <v>4</v>
      </c>
      <c r="N132" s="19">
        <f>M132/M131</f>
        <v>7.8431372549019607E-2</v>
      </c>
      <c r="O132" s="24">
        <f>'Monthly Headcount'!O200</f>
        <v>2</v>
      </c>
      <c r="P132" s="20">
        <f>O132/O131</f>
        <v>7.407407407407407E-2</v>
      </c>
      <c r="Q132" s="1170"/>
    </row>
    <row r="133" spans="1:17" ht="15.75" customHeight="1">
      <c r="A133" s="1209"/>
      <c r="B133" s="104" t="s">
        <v>15</v>
      </c>
      <c r="C133" s="16">
        <f t="shared" si="70"/>
        <v>1005</v>
      </c>
      <c r="D133" s="17">
        <f>C133/C131</f>
        <v>0.96172248803827753</v>
      </c>
      <c r="E133" s="24">
        <f>'Monthly Headcount'!E201</f>
        <v>460</v>
      </c>
      <c r="F133" s="19">
        <f>E134/E131</f>
        <v>0.28930817610062892</v>
      </c>
      <c r="G133" s="24">
        <f>'Monthly Headcount'!G201</f>
        <v>257</v>
      </c>
      <c r="H133" s="19">
        <f>G133/G131</f>
        <v>0.96981132075471699</v>
      </c>
      <c r="I133" s="24">
        <f>'Monthly Headcount'!I201</f>
        <v>184</v>
      </c>
      <c r="J133" s="19">
        <f>I133/I131</f>
        <v>0.96842105263157896</v>
      </c>
      <c r="K133" s="24">
        <f>'Monthly Headcount'!K201</f>
        <v>32</v>
      </c>
      <c r="L133" s="19">
        <f>K133/K131</f>
        <v>0.91428571428571426</v>
      </c>
      <c r="M133" s="24">
        <f>'Monthly Headcount'!M201</f>
        <v>47</v>
      </c>
      <c r="N133" s="19">
        <f>M133/M131</f>
        <v>0.92156862745098034</v>
      </c>
      <c r="O133" s="24">
        <f>'Monthly Headcount'!O201</f>
        <v>25</v>
      </c>
      <c r="P133" s="20">
        <f>O133/O131</f>
        <v>0.92592592592592593</v>
      </c>
      <c r="Q133" s="1170"/>
    </row>
    <row r="134" spans="1:17" ht="15.75" customHeight="1">
      <c r="A134" s="1209"/>
      <c r="B134" s="104" t="s">
        <v>16</v>
      </c>
      <c r="C134" s="16">
        <f t="shared" si="70"/>
        <v>246</v>
      </c>
      <c r="D134" s="17">
        <f>C134/C131</f>
        <v>0.23540669856459331</v>
      </c>
      <c r="E134" s="24">
        <f>'Monthly Headcount'!E202</f>
        <v>138</v>
      </c>
      <c r="F134" s="19">
        <f>E134/E131</f>
        <v>0.28930817610062892</v>
      </c>
      <c r="G134" s="24">
        <f>'Monthly Headcount'!G202</f>
        <v>44</v>
      </c>
      <c r="H134" s="19">
        <f>G134/G131</f>
        <v>0.16603773584905659</v>
      </c>
      <c r="I134" s="24">
        <f>'Monthly Headcount'!I202</f>
        <v>39</v>
      </c>
      <c r="J134" s="19">
        <f>I134/I131</f>
        <v>0.20526315789473684</v>
      </c>
      <c r="K134" s="24">
        <f>'Monthly Headcount'!K202</f>
        <v>7</v>
      </c>
      <c r="L134" s="19">
        <f>K134/K131</f>
        <v>0.2</v>
      </c>
      <c r="M134" s="24">
        <f>'Monthly Headcount'!M202</f>
        <v>11</v>
      </c>
      <c r="N134" s="19">
        <f>M134/M131</f>
        <v>0.21568627450980393</v>
      </c>
      <c r="O134" s="24">
        <f>'Monthly Headcount'!O202</f>
        <v>7</v>
      </c>
      <c r="P134" s="20">
        <f>O134/O131</f>
        <v>0.25925925925925924</v>
      </c>
      <c r="Q134" s="1170"/>
    </row>
    <row r="135" spans="1:17" ht="15.75" customHeight="1">
      <c r="A135" s="1209"/>
      <c r="B135" s="104" t="s">
        <v>17</v>
      </c>
      <c r="C135" s="16">
        <f t="shared" si="70"/>
        <v>733</v>
      </c>
      <c r="D135" s="17">
        <f>C135/C131</f>
        <v>0.70143540669856463</v>
      </c>
      <c r="E135" s="24">
        <f>'Monthly Headcount'!E203</f>
        <v>364</v>
      </c>
      <c r="F135" s="19">
        <f>E135/E131</f>
        <v>0.76310272536687629</v>
      </c>
      <c r="G135" s="24">
        <f>'Monthly Headcount'!G203</f>
        <v>136</v>
      </c>
      <c r="H135" s="19">
        <f>G135/G131</f>
        <v>0.51320754716981132</v>
      </c>
      <c r="I135" s="24">
        <f>'Monthly Headcount'!I203</f>
        <v>151</v>
      </c>
      <c r="J135" s="19">
        <f>I135/I131</f>
        <v>0.79473684210526319</v>
      </c>
      <c r="K135" s="24">
        <f>'Monthly Headcount'!K203</f>
        <v>29</v>
      </c>
      <c r="L135" s="19">
        <f>K135/K131</f>
        <v>0.82857142857142863</v>
      </c>
      <c r="M135" s="24">
        <f>'Monthly Headcount'!M203</f>
        <v>29</v>
      </c>
      <c r="N135" s="19">
        <f>M135/M131</f>
        <v>0.56862745098039214</v>
      </c>
      <c r="O135" s="24">
        <f>'Monthly Headcount'!O203</f>
        <v>24</v>
      </c>
      <c r="P135" s="20">
        <f>O135/O131</f>
        <v>0.88888888888888884</v>
      </c>
      <c r="Q135" s="1170"/>
    </row>
    <row r="136" spans="1:17" ht="15.75" customHeight="1">
      <c r="A136" s="1209"/>
      <c r="B136" s="104" t="s">
        <v>18</v>
      </c>
      <c r="C136" s="16">
        <f t="shared" si="70"/>
        <v>474</v>
      </c>
      <c r="D136" s="17">
        <f>C136/C131</f>
        <v>0.45358851674641149</v>
      </c>
      <c r="E136" s="24">
        <f>'Monthly Headcount'!E204</f>
        <v>234</v>
      </c>
      <c r="F136" s="19">
        <f>E136/E131</f>
        <v>0.49056603773584906</v>
      </c>
      <c r="G136" s="24">
        <f>'Monthly Headcount'!G204</f>
        <v>121</v>
      </c>
      <c r="H136" s="19">
        <f>G136/G131</f>
        <v>0.45660377358490567</v>
      </c>
      <c r="I136" s="24">
        <f>'Monthly Headcount'!I204</f>
        <v>72</v>
      </c>
      <c r="J136" s="19">
        <f>I136/I131</f>
        <v>0.37894736842105264</v>
      </c>
      <c r="K136" s="24">
        <f>'Monthly Headcount'!K204</f>
        <v>10</v>
      </c>
      <c r="L136" s="19">
        <f>K136/K131</f>
        <v>0.2857142857142857</v>
      </c>
      <c r="M136" s="24">
        <f>'Monthly Headcount'!M204</f>
        <v>29</v>
      </c>
      <c r="N136" s="19">
        <f>M136/M131</f>
        <v>0.56862745098039214</v>
      </c>
      <c r="O136" s="24">
        <f>'Monthly Headcount'!O204</f>
        <v>8</v>
      </c>
      <c r="P136" s="20">
        <f>O136/O131</f>
        <v>0.29629629629629628</v>
      </c>
      <c r="Q136" s="1170"/>
    </row>
    <row r="137" spans="1:17" ht="15.75" customHeight="1">
      <c r="A137" s="1209"/>
      <c r="B137" s="104" t="s">
        <v>19</v>
      </c>
      <c r="C137" s="16">
        <f t="shared" si="70"/>
        <v>23</v>
      </c>
      <c r="D137" s="17">
        <f>C137/C136</f>
        <v>4.852320675105485E-2</v>
      </c>
      <c r="E137" s="24">
        <f>'Monthly Headcount'!E205</f>
        <v>9</v>
      </c>
      <c r="F137" s="19">
        <f>E137/E136</f>
        <v>3.8461538461538464E-2</v>
      </c>
      <c r="G137" s="24">
        <f>'Monthly Headcount'!G205</f>
        <v>9</v>
      </c>
      <c r="H137" s="19">
        <f>G137/G136</f>
        <v>7.43801652892562E-2</v>
      </c>
      <c r="I137" s="24">
        <f>'Monthly Headcount'!I205</f>
        <v>5</v>
      </c>
      <c r="J137" s="19">
        <f>I137/I136</f>
        <v>6.9444444444444448E-2</v>
      </c>
      <c r="K137" s="24">
        <f>'Monthly Headcount'!K205</f>
        <v>0</v>
      </c>
      <c r="L137" s="19">
        <f>K137/K136</f>
        <v>0</v>
      </c>
      <c r="M137" s="24">
        <f>'Monthly Headcount'!M205</f>
        <v>0</v>
      </c>
      <c r="N137" s="19">
        <f>M137/M136</f>
        <v>0</v>
      </c>
      <c r="O137" s="24">
        <f>'Monthly Headcount'!O205</f>
        <v>0</v>
      </c>
      <c r="P137" s="20">
        <f>O137/O136</f>
        <v>0</v>
      </c>
      <c r="Q137" s="1170"/>
    </row>
    <row r="138" spans="1:17" ht="15.75" customHeight="1">
      <c r="A138" s="1209"/>
      <c r="B138" s="104" t="s">
        <v>20</v>
      </c>
      <c r="C138" s="16">
        <f t="shared" si="70"/>
        <v>0</v>
      </c>
      <c r="D138" s="17">
        <f>C138/C131</f>
        <v>0</v>
      </c>
      <c r="E138" s="24">
        <f>'Monthly Headcount'!E206</f>
        <v>0</v>
      </c>
      <c r="F138" s="19">
        <f>E138/E131</f>
        <v>0</v>
      </c>
      <c r="G138" s="24">
        <f>'Monthly Headcount'!G206</f>
        <v>0</v>
      </c>
      <c r="H138" s="19">
        <f>G138/G131</f>
        <v>0</v>
      </c>
      <c r="I138" s="24">
        <f>'Monthly Headcount'!I206</f>
        <v>0</v>
      </c>
      <c r="J138" s="19">
        <f>I138/I131</f>
        <v>0</v>
      </c>
      <c r="K138" s="24">
        <f>'Monthly Headcount'!K206</f>
        <v>0</v>
      </c>
      <c r="L138" s="19">
        <f>K138/K131</f>
        <v>0</v>
      </c>
      <c r="M138" s="24">
        <f>'Monthly Headcount'!M206</f>
        <v>0</v>
      </c>
      <c r="N138" s="19">
        <f>M138/M131</f>
        <v>0</v>
      </c>
      <c r="O138" s="24">
        <f>'Monthly Headcount'!O206</f>
        <v>0</v>
      </c>
      <c r="P138" s="20">
        <f>O138/O131</f>
        <v>0</v>
      </c>
      <c r="Q138" s="1170"/>
    </row>
    <row r="139" spans="1:17" ht="15.75" customHeight="1">
      <c r="A139" s="1209"/>
      <c r="B139" s="104" t="s">
        <v>21</v>
      </c>
      <c r="C139" s="16">
        <f t="shared" si="70"/>
        <v>1</v>
      </c>
      <c r="D139" s="17">
        <f>C139/C131</f>
        <v>9.5693779904306223E-4</v>
      </c>
      <c r="E139" s="24">
        <f>'Monthly Headcount'!E207</f>
        <v>1</v>
      </c>
      <c r="F139" s="19">
        <f>E139/E131</f>
        <v>2.0964360587002098E-3</v>
      </c>
      <c r="G139" s="24">
        <f>'Monthly Headcount'!G207</f>
        <v>0</v>
      </c>
      <c r="H139" s="19">
        <f>G139/G131</f>
        <v>0</v>
      </c>
      <c r="I139" s="24">
        <f>'Monthly Headcount'!I207</f>
        <v>0</v>
      </c>
      <c r="J139" s="19">
        <f>I139/I131</f>
        <v>0</v>
      </c>
      <c r="K139" s="24">
        <f>'Monthly Headcount'!K207</f>
        <v>0</v>
      </c>
      <c r="L139" s="19">
        <f>K139/K131</f>
        <v>0</v>
      </c>
      <c r="M139" s="24">
        <f>'Monthly Headcount'!M207</f>
        <v>0</v>
      </c>
      <c r="N139" s="19">
        <f>M139/M131</f>
        <v>0</v>
      </c>
      <c r="O139" s="24">
        <f>'Monthly Headcount'!O207</f>
        <v>0</v>
      </c>
      <c r="P139" s="20">
        <f>O139/O131</f>
        <v>0</v>
      </c>
      <c r="Q139" s="1170"/>
    </row>
    <row r="140" spans="1:17" ht="15.75" customHeight="1">
      <c r="A140" s="1209"/>
      <c r="B140" s="104" t="s">
        <v>22</v>
      </c>
      <c r="C140" s="16">
        <f t="shared" si="70"/>
        <v>22</v>
      </c>
      <c r="D140" s="17">
        <f>C140/C131</f>
        <v>2.1052631578947368E-2</v>
      </c>
      <c r="E140" s="24">
        <f>'Monthly Headcount'!E208</f>
        <v>8</v>
      </c>
      <c r="F140" s="19">
        <f>E140/E131</f>
        <v>1.6771488469601678E-2</v>
      </c>
      <c r="G140" s="24">
        <f>'Monthly Headcount'!G208</f>
        <v>9</v>
      </c>
      <c r="H140" s="19">
        <f>G140/G131</f>
        <v>3.3962264150943396E-2</v>
      </c>
      <c r="I140" s="24">
        <f>'Monthly Headcount'!I208</f>
        <v>5</v>
      </c>
      <c r="J140" s="19">
        <f>I140/I131</f>
        <v>2.6315789473684209E-2</v>
      </c>
      <c r="K140" s="24">
        <f>'Monthly Headcount'!K208</f>
        <v>0</v>
      </c>
      <c r="L140" s="19">
        <f>K140/K131</f>
        <v>0</v>
      </c>
      <c r="M140" s="24">
        <f>'Monthly Headcount'!M208</f>
        <v>0</v>
      </c>
      <c r="N140" s="19">
        <f>M140/M131</f>
        <v>0</v>
      </c>
      <c r="O140" s="24">
        <f>'Monthly Headcount'!O208</f>
        <v>0</v>
      </c>
      <c r="P140" s="20">
        <f>O140/O131</f>
        <v>0</v>
      </c>
      <c r="Q140" s="1170"/>
    </row>
    <row r="141" spans="1:17" ht="15.75" customHeight="1">
      <c r="A141" s="1209"/>
      <c r="B141" s="104" t="s">
        <v>23</v>
      </c>
      <c r="C141" s="16">
        <f t="shared" si="70"/>
        <v>19</v>
      </c>
      <c r="D141" s="17">
        <f>C141/C131</f>
        <v>1.8181818181818181E-2</v>
      </c>
      <c r="E141" s="24">
        <f>'Monthly Headcount'!E209</f>
        <v>9</v>
      </c>
      <c r="F141" s="19">
        <f>E141/E131</f>
        <v>1.8867924528301886E-2</v>
      </c>
      <c r="G141" s="24">
        <f>'Monthly Headcount'!G209</f>
        <v>4</v>
      </c>
      <c r="H141" s="19">
        <f>G141/G131</f>
        <v>1.509433962264151E-2</v>
      </c>
      <c r="I141" s="24">
        <f>'Monthly Headcount'!I209</f>
        <v>6</v>
      </c>
      <c r="J141" s="19">
        <f>I141/I131</f>
        <v>3.1578947368421054E-2</v>
      </c>
      <c r="K141" s="24">
        <f>'Monthly Headcount'!K209</f>
        <v>0</v>
      </c>
      <c r="L141" s="19">
        <f>K141/K131</f>
        <v>0</v>
      </c>
      <c r="M141" s="24">
        <f>'Monthly Headcount'!M209</f>
        <v>0</v>
      </c>
      <c r="N141" s="19">
        <f>M141/M131</f>
        <v>0</v>
      </c>
      <c r="O141" s="24">
        <f>'Monthly Headcount'!O209</f>
        <v>0</v>
      </c>
      <c r="P141" s="20">
        <f>O141/O131</f>
        <v>0</v>
      </c>
      <c r="Q141" s="1170"/>
    </row>
    <row r="142" spans="1:17" ht="15.75" customHeight="1">
      <c r="A142" s="1209"/>
      <c r="B142" s="103" t="s">
        <v>24</v>
      </c>
      <c r="C142" s="10">
        <f t="shared" si="70"/>
        <v>70</v>
      </c>
      <c r="D142" s="11">
        <f t="shared" ref="D142:P142" si="72">SUM(D143:D145)</f>
        <v>1</v>
      </c>
      <c r="E142" s="22">
        <f t="shared" si="72"/>
        <v>31</v>
      </c>
      <c r="F142" s="23">
        <f t="shared" si="72"/>
        <v>1</v>
      </c>
      <c r="G142" s="22">
        <f t="shared" si="72"/>
        <v>16</v>
      </c>
      <c r="H142" s="23">
        <f t="shared" si="72"/>
        <v>1</v>
      </c>
      <c r="I142" s="22">
        <f t="shared" si="72"/>
        <v>20</v>
      </c>
      <c r="J142" s="23">
        <f t="shared" si="72"/>
        <v>1</v>
      </c>
      <c r="K142" s="22">
        <f t="shared" si="72"/>
        <v>0</v>
      </c>
      <c r="L142" s="23" t="e">
        <f t="shared" si="72"/>
        <v>#DIV/0!</v>
      </c>
      <c r="M142" s="22">
        <f t="shared" si="72"/>
        <v>0</v>
      </c>
      <c r="N142" s="23" t="e">
        <f t="shared" si="72"/>
        <v>#DIV/0!</v>
      </c>
      <c r="O142" s="22">
        <f t="shared" si="72"/>
        <v>3</v>
      </c>
      <c r="P142" s="12">
        <f t="shared" si="72"/>
        <v>1</v>
      </c>
      <c r="Q142" s="1170"/>
    </row>
    <row r="143" spans="1:17" ht="15.75" customHeight="1">
      <c r="A143" s="1209"/>
      <c r="B143" s="104" t="s">
        <v>25</v>
      </c>
      <c r="C143" s="16">
        <f t="shared" si="70"/>
        <v>4</v>
      </c>
      <c r="D143" s="17">
        <f>C143/C142</f>
        <v>5.7142857142857141E-2</v>
      </c>
      <c r="E143" s="24">
        <f>SUM('Monthly Headcount'!E149,'Monthly Headcount'!E180,'Monthly Headcount'!E211)</f>
        <v>4</v>
      </c>
      <c r="F143" s="19">
        <f>E143/E142</f>
        <v>0.12903225806451613</v>
      </c>
      <c r="G143" s="24">
        <f>SUM('Monthly Headcount'!G149,'Monthly Headcount'!G180,'Monthly Headcount'!G211)</f>
        <v>0</v>
      </c>
      <c r="H143" s="25">
        <v>0</v>
      </c>
      <c r="I143" s="24">
        <f>SUM('Monthly Headcount'!I149,'Monthly Headcount'!I180,'Monthly Headcount'!I211)</f>
        <v>0</v>
      </c>
      <c r="J143" s="25">
        <v>0</v>
      </c>
      <c r="K143" s="24">
        <f>SUM('Monthly Headcount'!K149,'Monthly Headcount'!K180,'Monthly Headcount'!K211)</f>
        <v>0</v>
      </c>
      <c r="L143" s="25">
        <v>0</v>
      </c>
      <c r="M143" s="24">
        <f>SUM('Monthly Headcount'!M149,'Monthly Headcount'!M180,'Monthly Headcount'!M211)</f>
        <v>0</v>
      </c>
      <c r="N143" s="25">
        <v>0</v>
      </c>
      <c r="O143" s="24">
        <f>SUM('Monthly Headcount'!O149,'Monthly Headcount'!O180,'Monthly Headcount'!O211)</f>
        <v>0</v>
      </c>
      <c r="P143" s="26">
        <v>0</v>
      </c>
      <c r="Q143" s="1170"/>
    </row>
    <row r="144" spans="1:17" ht="15.75" customHeight="1">
      <c r="A144" s="1209"/>
      <c r="B144" s="104" t="s">
        <v>26</v>
      </c>
      <c r="C144" s="16">
        <f t="shared" si="70"/>
        <v>60</v>
      </c>
      <c r="D144" s="17">
        <f>C144/C142</f>
        <v>0.8571428571428571</v>
      </c>
      <c r="E144" s="24">
        <f>SUM('Monthly Headcount'!E150,'Monthly Headcount'!E181,'Monthly Headcount'!E212)</f>
        <v>25</v>
      </c>
      <c r="F144" s="19">
        <f>E144/E142</f>
        <v>0.80645161290322576</v>
      </c>
      <c r="G144" s="24">
        <f>SUM('Monthly Headcount'!G150,'Monthly Headcount'!G181,'Monthly Headcount'!G212)</f>
        <v>14</v>
      </c>
      <c r="H144" s="19">
        <f>G144/G142</f>
        <v>0.875</v>
      </c>
      <c r="I144" s="24">
        <f>SUM('Monthly Headcount'!I150,'Monthly Headcount'!I181,'Monthly Headcount'!I212)</f>
        <v>18</v>
      </c>
      <c r="J144" s="19">
        <f>I144/I142</f>
        <v>0.9</v>
      </c>
      <c r="K144" s="24">
        <f>SUM('Monthly Headcount'!K150,'Monthly Headcount'!K181,'Monthly Headcount'!K212)</f>
        <v>0</v>
      </c>
      <c r="L144" s="19" t="s">
        <v>27</v>
      </c>
      <c r="M144" s="24">
        <f>SUM('Monthly Headcount'!M150,'Monthly Headcount'!M181,'Monthly Headcount'!M212)</f>
        <v>0</v>
      </c>
      <c r="N144" s="19" t="e">
        <f>M144/M142</f>
        <v>#DIV/0!</v>
      </c>
      <c r="O144" s="24">
        <f>SUM('Monthly Headcount'!O150,'Monthly Headcount'!O181,'Monthly Headcount'!O212)</f>
        <v>3</v>
      </c>
      <c r="P144" s="20">
        <f>O144/O142</f>
        <v>1</v>
      </c>
      <c r="Q144" s="1170"/>
    </row>
    <row r="145" spans="1:17" ht="15.75" customHeight="1">
      <c r="A145" s="1209"/>
      <c r="B145" s="104" t="s">
        <v>28</v>
      </c>
      <c r="C145" s="16">
        <f t="shared" si="70"/>
        <v>6</v>
      </c>
      <c r="D145" s="17">
        <f>C145/C142</f>
        <v>8.5714285714285715E-2</v>
      </c>
      <c r="E145" s="24">
        <f>SUM('Monthly Headcount'!E151,'Monthly Headcount'!E182,'Monthly Headcount'!E213)</f>
        <v>2</v>
      </c>
      <c r="F145" s="19">
        <f>E145/E142</f>
        <v>6.4516129032258063E-2</v>
      </c>
      <c r="G145" s="24">
        <f>SUM('Monthly Headcount'!G151,'Monthly Headcount'!G182,'Monthly Headcount'!G213)</f>
        <v>2</v>
      </c>
      <c r="H145" s="19">
        <f>G145/G142</f>
        <v>0.125</v>
      </c>
      <c r="I145" s="24">
        <f>SUM('Monthly Headcount'!I151,'Monthly Headcount'!I182,'Monthly Headcount'!I213)</f>
        <v>2</v>
      </c>
      <c r="J145" s="19">
        <f>I145/I142</f>
        <v>0.1</v>
      </c>
      <c r="K145" s="24">
        <f>SUM('Monthly Headcount'!K151,'Monthly Headcount'!K182,'Monthly Headcount'!K213)</f>
        <v>0</v>
      </c>
      <c r="L145" s="19" t="e">
        <f>K145/K142</f>
        <v>#DIV/0!</v>
      </c>
      <c r="M145" s="24">
        <f>SUM('Monthly Headcount'!M151,'Monthly Headcount'!M182,'Monthly Headcount'!M213)</f>
        <v>0</v>
      </c>
      <c r="N145" s="19" t="e">
        <f>M145/M142</f>
        <v>#DIV/0!</v>
      </c>
      <c r="O145" s="24">
        <f>SUM('Monthly Headcount'!O151,'Monthly Headcount'!O182,'Monthly Headcount'!O213)</f>
        <v>0</v>
      </c>
      <c r="P145" s="20">
        <f>O145/O142</f>
        <v>0</v>
      </c>
      <c r="Q145" s="1170"/>
    </row>
    <row r="146" spans="1:17" ht="15.75" customHeight="1">
      <c r="A146" s="1209"/>
      <c r="B146" s="103" t="s">
        <v>29</v>
      </c>
      <c r="C146" s="10">
        <f t="shared" si="70"/>
        <v>1481</v>
      </c>
      <c r="D146" s="28">
        <f t="shared" ref="D146:P146" si="73">SUM(D147:D149)</f>
        <v>1.2321131447587352</v>
      </c>
      <c r="E146" s="22">
        <f t="shared" si="73"/>
        <v>1167</v>
      </c>
      <c r="F146" s="28">
        <f t="shared" si="73"/>
        <v>1.8924324324324322</v>
      </c>
      <c r="G146" s="22">
        <f t="shared" si="73"/>
        <v>0</v>
      </c>
      <c r="H146" s="28">
        <f t="shared" si="73"/>
        <v>0</v>
      </c>
      <c r="I146" s="22">
        <f t="shared" si="73"/>
        <v>130</v>
      </c>
      <c r="J146" s="28">
        <f t="shared" si="73"/>
        <v>0.57437407952871877</v>
      </c>
      <c r="K146" s="22">
        <f t="shared" si="73"/>
        <v>142</v>
      </c>
      <c r="L146" s="28">
        <f t="shared" si="73"/>
        <v>3.6101694915254239</v>
      </c>
      <c r="M146" s="22">
        <f t="shared" si="73"/>
        <v>16</v>
      </c>
      <c r="N146" s="28">
        <f t="shared" si="73"/>
        <v>0.26815642458100558</v>
      </c>
      <c r="O146" s="22">
        <f t="shared" si="73"/>
        <v>26</v>
      </c>
      <c r="P146" s="29">
        <f t="shared" si="73"/>
        <v>0.7722772277227723</v>
      </c>
      <c r="Q146" s="1172"/>
    </row>
    <row r="147" spans="1:17" ht="15.75" customHeight="1">
      <c r="A147" s="1209"/>
      <c r="B147" s="105" t="s">
        <v>30</v>
      </c>
      <c r="C147" s="16">
        <f t="shared" si="70"/>
        <v>3</v>
      </c>
      <c r="D147" s="64">
        <f t="shared" ref="D147:D149" si="74">C147/$C$6</f>
        <v>2.4958402662229612E-3</v>
      </c>
      <c r="E147" s="24">
        <f>SUM('Monthly Headcount'!E153,'Monthly Headcount'!E184,'Monthly Headcount'!E215)</f>
        <v>1</v>
      </c>
      <c r="F147" s="32">
        <f t="shared" ref="F147:F149" si="75">E147/$E$6</f>
        <v>1.6216216216216213E-3</v>
      </c>
      <c r="G147" s="24">
        <f>SUM('Monthly Headcount'!G153,'Monthly Headcount'!G184,'Monthly Headcount'!G215)</f>
        <v>0</v>
      </c>
      <c r="H147" s="32">
        <f t="shared" ref="H147:H149" si="76">G147/$G$6</f>
        <v>0</v>
      </c>
      <c r="I147" s="24">
        <f>SUM('Monthly Headcount'!I153,'Monthly Headcount'!I184,'Monthly Headcount'!I215)</f>
        <v>2</v>
      </c>
      <c r="J147" s="32">
        <f t="shared" ref="J147:J149" si="77">I147/$I$6</f>
        <v>8.8365243004418278E-3</v>
      </c>
      <c r="K147" s="24">
        <f>SUM('Monthly Headcount'!K153,'Monthly Headcount'!K184,'Monthly Headcount'!K215)</f>
        <v>0</v>
      </c>
      <c r="L147" s="32">
        <f t="shared" ref="L147:L149" si="78">K147/$K$6</f>
        <v>0</v>
      </c>
      <c r="M147" s="24">
        <f>SUM('Monthly Headcount'!M153,'Monthly Headcount'!M184,'Monthly Headcount'!L215)</f>
        <v>0</v>
      </c>
      <c r="N147" s="32">
        <f t="shared" ref="N147:N149" si="79">M147/$M$6</f>
        <v>0</v>
      </c>
      <c r="O147" s="24">
        <f>SUM('Monthly Headcount'!O153,'Monthly Headcount'!O184,'Monthly Headcount'!O215)</f>
        <v>0</v>
      </c>
      <c r="P147" s="33">
        <f t="shared" ref="P147:P149" si="80">O147/$O$6</f>
        <v>0</v>
      </c>
      <c r="Q147" s="1170"/>
    </row>
    <row r="148" spans="1:17" ht="15.75" customHeight="1">
      <c r="A148" s="1209"/>
      <c r="B148" s="105" t="s">
        <v>31</v>
      </c>
      <c r="C148" s="16">
        <f t="shared" si="70"/>
        <v>1175</v>
      </c>
      <c r="D148" s="64">
        <f t="shared" si="74"/>
        <v>0.97753743760399314</v>
      </c>
      <c r="E148" s="24">
        <f>SUM('Monthly Headcount'!E154,'Monthly Headcount'!E185,'Monthly Headcount'!E216)</f>
        <v>946</v>
      </c>
      <c r="F148" s="32">
        <f t="shared" si="75"/>
        <v>1.5340540540540539</v>
      </c>
      <c r="G148" s="24">
        <f>SUM('Monthly Headcount'!G154,'Monthly Headcount'!G185,'Monthly Headcount'!G216)</f>
        <v>0</v>
      </c>
      <c r="H148" s="32">
        <f t="shared" si="76"/>
        <v>0</v>
      </c>
      <c r="I148" s="24">
        <f>SUM('Monthly Headcount'!I154,'Monthly Headcount'!I185,'Monthly Headcount'!I216)</f>
        <v>98</v>
      </c>
      <c r="J148" s="32">
        <f t="shared" si="77"/>
        <v>0.4329896907216495</v>
      </c>
      <c r="K148" s="24">
        <f>SUM('Monthly Headcount'!K154,'Monthly Headcount'!K185,'Monthly Headcount'!K216)</f>
        <v>100</v>
      </c>
      <c r="L148" s="32">
        <f t="shared" si="78"/>
        <v>2.5423728813559325</v>
      </c>
      <c r="M148" s="24">
        <f>SUM('Monthly Headcount'!M154,'Monthly Headcount'!M185,'Monthly Headcount'!L216)</f>
        <v>13</v>
      </c>
      <c r="N148" s="32">
        <f t="shared" si="79"/>
        <v>0.21787709497206703</v>
      </c>
      <c r="O148" s="24">
        <f>SUM('Monthly Headcount'!O154,'Monthly Headcount'!O185,'Monthly Headcount'!O216)</f>
        <v>18</v>
      </c>
      <c r="P148" s="33">
        <f t="shared" si="80"/>
        <v>0.53465346534653468</v>
      </c>
      <c r="Q148" s="1170"/>
    </row>
    <row r="149" spans="1:17" ht="15.75" customHeight="1">
      <c r="A149" s="1209"/>
      <c r="B149" s="105" t="s">
        <v>32</v>
      </c>
      <c r="C149" s="16">
        <f t="shared" si="70"/>
        <v>303</v>
      </c>
      <c r="D149" s="64">
        <f t="shared" si="74"/>
        <v>0.25207986688851908</v>
      </c>
      <c r="E149" s="24">
        <f>SUM('Monthly Headcount'!E155,'Monthly Headcount'!E186,'Monthly Headcount'!E217)</f>
        <v>220</v>
      </c>
      <c r="F149" s="32">
        <f t="shared" si="75"/>
        <v>0.35675675675675672</v>
      </c>
      <c r="G149" s="24">
        <f>SUM('Monthly Headcount'!G155,'Monthly Headcount'!G186,'Monthly Headcount'!G217)</f>
        <v>0</v>
      </c>
      <c r="H149" s="32">
        <f t="shared" si="76"/>
        <v>0</v>
      </c>
      <c r="I149" s="24">
        <f>SUM('Monthly Headcount'!I155,'Monthly Headcount'!I186,'Monthly Headcount'!I217)</f>
        <v>30</v>
      </c>
      <c r="J149" s="32">
        <f t="shared" si="77"/>
        <v>0.13254786450662739</v>
      </c>
      <c r="K149" s="24">
        <f>SUM('Monthly Headcount'!K155,'Monthly Headcount'!K186,'Monthly Headcount'!K217)</f>
        <v>42</v>
      </c>
      <c r="L149" s="32">
        <f t="shared" si="78"/>
        <v>1.0677966101694916</v>
      </c>
      <c r="M149" s="24">
        <f>SUM('Monthly Headcount'!M155,'Monthly Headcount'!M186,'Monthly Headcount'!M217)</f>
        <v>3</v>
      </c>
      <c r="N149" s="32">
        <f t="shared" si="79"/>
        <v>5.0279329608938543E-2</v>
      </c>
      <c r="O149" s="24">
        <f>SUM('Monthly Headcount'!O155,'Monthly Headcount'!O186,'Monthly Headcount'!O217)</f>
        <v>8</v>
      </c>
      <c r="P149" s="33">
        <f t="shared" si="80"/>
        <v>0.23762376237623764</v>
      </c>
      <c r="Q149" s="1170"/>
    </row>
    <row r="150" spans="1:17" ht="15.75" customHeight="1">
      <c r="A150" s="1209"/>
      <c r="B150" s="106" t="s">
        <v>33</v>
      </c>
      <c r="C150" s="10">
        <f t="shared" si="70"/>
        <v>0</v>
      </c>
      <c r="D150" s="34"/>
      <c r="E150" s="22">
        <f t="shared" ref="E150:P150" si="81">SUM(E151:E152)</f>
        <v>0</v>
      </c>
      <c r="F150" s="28">
        <f t="shared" si="81"/>
        <v>0</v>
      </c>
      <c r="G150" s="22">
        <f t="shared" si="81"/>
        <v>0</v>
      </c>
      <c r="H150" s="28">
        <f t="shared" si="81"/>
        <v>0</v>
      </c>
      <c r="I150" s="22">
        <f t="shared" si="81"/>
        <v>0</v>
      </c>
      <c r="J150" s="28">
        <f t="shared" si="81"/>
        <v>0</v>
      </c>
      <c r="K150" s="22">
        <f t="shared" si="81"/>
        <v>0</v>
      </c>
      <c r="L150" s="28">
        <f t="shared" si="81"/>
        <v>0</v>
      </c>
      <c r="M150" s="22">
        <f t="shared" si="81"/>
        <v>0</v>
      </c>
      <c r="N150" s="28">
        <f t="shared" si="81"/>
        <v>0</v>
      </c>
      <c r="O150" s="22">
        <f t="shared" si="81"/>
        <v>0</v>
      </c>
      <c r="P150" s="29">
        <f t="shared" si="81"/>
        <v>0</v>
      </c>
      <c r="Q150" s="2"/>
    </row>
    <row r="151" spans="1:17" ht="15.75" customHeight="1">
      <c r="A151" s="1209"/>
      <c r="B151" s="105" t="s">
        <v>34</v>
      </c>
      <c r="C151" s="16">
        <f t="shared" si="70"/>
        <v>0</v>
      </c>
      <c r="D151" s="17"/>
      <c r="E151" s="36"/>
      <c r="F151" s="37"/>
      <c r="G151" s="36"/>
      <c r="H151" s="38"/>
      <c r="I151" s="36"/>
      <c r="J151" s="37"/>
      <c r="K151" s="36"/>
      <c r="L151" s="37"/>
      <c r="M151" s="36"/>
      <c r="N151" s="37"/>
      <c r="O151" s="36"/>
      <c r="P151" s="39"/>
      <c r="Q151" s="2"/>
    </row>
    <row r="152" spans="1:17" ht="15.75" customHeight="1">
      <c r="A152" s="1209"/>
      <c r="B152" s="105" t="s">
        <v>35</v>
      </c>
      <c r="C152" s="16">
        <f t="shared" si="70"/>
        <v>0</v>
      </c>
      <c r="D152" s="17"/>
      <c r="E152" s="36"/>
      <c r="F152" s="37"/>
      <c r="G152" s="36"/>
      <c r="H152" s="38"/>
      <c r="I152" s="36"/>
      <c r="J152" s="37"/>
      <c r="K152" s="36"/>
      <c r="L152" s="37"/>
      <c r="M152" s="36"/>
      <c r="N152" s="37"/>
      <c r="O152" s="36"/>
      <c r="P152" s="39"/>
      <c r="Q152" s="2"/>
    </row>
    <row r="153" spans="1:17" ht="15.75" customHeight="1">
      <c r="A153" s="1209"/>
      <c r="B153" s="103" t="s">
        <v>36</v>
      </c>
      <c r="C153" s="10">
        <f t="shared" si="70"/>
        <v>3576</v>
      </c>
      <c r="D153" s="11">
        <f>C153/C130</f>
        <v>0.5447067783701447</v>
      </c>
      <c r="E153" s="22">
        <f>E154+E155</f>
        <v>1581</v>
      </c>
      <c r="F153" s="23">
        <f>E153/C153</f>
        <v>0.44211409395973156</v>
      </c>
      <c r="G153" s="22">
        <f>G154+G155</f>
        <v>1204</v>
      </c>
      <c r="H153" s="40">
        <f>G153/C153</f>
        <v>0.33668903803131989</v>
      </c>
      <c r="I153" s="22">
        <f>I154+I155</f>
        <v>483</v>
      </c>
      <c r="J153" s="28">
        <f>I153/C153</f>
        <v>0.13506711409395974</v>
      </c>
      <c r="K153" s="22">
        <f>K154+K155</f>
        <v>112</v>
      </c>
      <c r="L153" s="28">
        <f>K153/E153</f>
        <v>7.0841239721695135E-2</v>
      </c>
      <c r="M153" s="22">
        <f>M154+M155</f>
        <v>122</v>
      </c>
      <c r="N153" s="28">
        <f>M153/C153</f>
        <v>3.411633109619687E-2</v>
      </c>
      <c r="O153" s="22">
        <f>O154+O155</f>
        <v>74</v>
      </c>
      <c r="P153" s="29">
        <f>O153/C153</f>
        <v>2.0693512304250559E-2</v>
      </c>
      <c r="Q153" s="2"/>
    </row>
    <row r="154" spans="1:17" ht="15.75" customHeight="1">
      <c r="A154" s="1209"/>
      <c r="B154" s="104" t="s">
        <v>14</v>
      </c>
      <c r="C154" s="16">
        <f t="shared" si="70"/>
        <v>2358</v>
      </c>
      <c r="D154" s="17">
        <f>C154/C153</f>
        <v>0.65939597315436238</v>
      </c>
      <c r="E154" s="24">
        <f>'Monthly Headcount'!E224</f>
        <v>980</v>
      </c>
      <c r="F154" s="19">
        <f>E154/E153</f>
        <v>0.6198608475648324</v>
      </c>
      <c r="G154" s="24">
        <f>'Monthly Headcount'!G224</f>
        <v>942</v>
      </c>
      <c r="H154" s="25">
        <v>0</v>
      </c>
      <c r="I154" s="24">
        <f>'Monthly Headcount'!I224</f>
        <v>258</v>
      </c>
      <c r="J154" s="19">
        <f>I154/I153</f>
        <v>0.53416149068322982</v>
      </c>
      <c r="K154" s="24">
        <f>'Monthly Headcount'!K224</f>
        <v>73</v>
      </c>
      <c r="L154" s="19">
        <f>K154/K153</f>
        <v>0.6517857142857143</v>
      </c>
      <c r="M154" s="24">
        <f>'Monthly Headcount'!M224</f>
        <v>63</v>
      </c>
      <c r="N154" s="19">
        <f>M154/M153</f>
        <v>0.51639344262295084</v>
      </c>
      <c r="O154" s="24">
        <f>'Monthly Headcount'!O224</f>
        <v>42</v>
      </c>
      <c r="P154" s="26">
        <v>0</v>
      </c>
      <c r="Q154" s="2"/>
    </row>
    <row r="155" spans="1:17" ht="15.75" customHeight="1">
      <c r="A155" s="1209"/>
      <c r="B155" s="104" t="s">
        <v>15</v>
      </c>
      <c r="C155" s="16">
        <f t="shared" si="70"/>
        <v>1218</v>
      </c>
      <c r="D155" s="17">
        <f>C155/C153</f>
        <v>0.34060402684563756</v>
      </c>
      <c r="E155" s="24">
        <f>'Monthly Headcount'!E225</f>
        <v>601</v>
      </c>
      <c r="F155" s="19">
        <f>E155/E153</f>
        <v>0.3801391524351676</v>
      </c>
      <c r="G155" s="24">
        <f>'Monthly Headcount'!G225</f>
        <v>262</v>
      </c>
      <c r="H155" s="25">
        <v>0</v>
      </c>
      <c r="I155" s="24">
        <f>'Monthly Headcount'!I225</f>
        <v>225</v>
      </c>
      <c r="J155" s="19">
        <f>I155/I153</f>
        <v>0.46583850931677018</v>
      </c>
      <c r="K155" s="24">
        <f>'Monthly Headcount'!K225</f>
        <v>39</v>
      </c>
      <c r="L155" s="19">
        <f>K155/K153</f>
        <v>0.3482142857142857</v>
      </c>
      <c r="M155" s="24">
        <f>'Monthly Headcount'!M225</f>
        <v>59</v>
      </c>
      <c r="N155" s="19">
        <f>M155/M153</f>
        <v>0.48360655737704916</v>
      </c>
      <c r="O155" s="24">
        <f>'Monthly Headcount'!O225</f>
        <v>32</v>
      </c>
      <c r="P155" s="26">
        <v>0</v>
      </c>
      <c r="Q155" s="2"/>
    </row>
    <row r="156" spans="1:17" ht="15.75" customHeight="1">
      <c r="A156" s="1209"/>
      <c r="B156" s="103" t="s">
        <v>37</v>
      </c>
      <c r="C156" s="10">
        <f t="shared" si="70"/>
        <v>1944</v>
      </c>
      <c r="D156" s="11">
        <f>C156/C130</f>
        <v>0.29611576542269613</v>
      </c>
      <c r="E156" s="22">
        <f>E157+E158</f>
        <v>997</v>
      </c>
      <c r="F156" s="23">
        <f>E156/C156</f>
        <v>0.51286008230452673</v>
      </c>
      <c r="G156" s="22">
        <f>G157+G158</f>
        <v>376</v>
      </c>
      <c r="H156" s="23">
        <f>G156/C156</f>
        <v>0.19341563786008231</v>
      </c>
      <c r="I156" s="22">
        <f>I157+I158</f>
        <v>372</v>
      </c>
      <c r="J156" s="40">
        <v>0</v>
      </c>
      <c r="K156" s="22">
        <f>K157+K158</f>
        <v>57</v>
      </c>
      <c r="L156" s="23">
        <f>K156/C156</f>
        <v>2.9320987654320986E-2</v>
      </c>
      <c r="M156" s="22">
        <f>M157+M158</f>
        <v>96</v>
      </c>
      <c r="N156" s="40">
        <v>0</v>
      </c>
      <c r="O156" s="22">
        <f>O157+O158</f>
        <v>46</v>
      </c>
      <c r="P156" s="41">
        <v>0</v>
      </c>
      <c r="Q156" s="2"/>
    </row>
    <row r="157" spans="1:17" ht="15.75" customHeight="1">
      <c r="A157" s="1209"/>
      <c r="B157" s="104" t="s">
        <v>14</v>
      </c>
      <c r="C157" s="16">
        <f t="shared" si="70"/>
        <v>867.33333333333337</v>
      </c>
      <c r="D157" s="17">
        <f>C157/C156</f>
        <v>0.44615912208504804</v>
      </c>
      <c r="E157" s="43">
        <f>'Monthly Headcount'!E227</f>
        <v>475</v>
      </c>
      <c r="F157" s="42">
        <f>E157/E156</f>
        <v>0.47642928786359079</v>
      </c>
      <c r="G157" s="43">
        <f>AVERAGE('Monthly Headcount'!G165,'Monthly Headcount'!G195,'Monthly Headcount'!G227)</f>
        <v>151.33333333333334</v>
      </c>
      <c r="H157" s="42">
        <f>G157/G156</f>
        <v>0.4024822695035461</v>
      </c>
      <c r="I157" s="43">
        <f>'Monthly Headcount'!I227</f>
        <v>162</v>
      </c>
      <c r="J157" s="44">
        <v>0</v>
      </c>
      <c r="K157" s="43">
        <f>'Monthly Headcount'!K227</f>
        <v>22</v>
      </c>
      <c r="L157" s="44">
        <v>0</v>
      </c>
      <c r="M157" s="43">
        <f>'Monthly Headcount'!M227</f>
        <v>42</v>
      </c>
      <c r="N157" s="44">
        <v>0</v>
      </c>
      <c r="O157" s="43">
        <f>'Monthly Headcount'!O227</f>
        <v>15</v>
      </c>
      <c r="P157" s="26">
        <v>0</v>
      </c>
      <c r="Q157" s="2"/>
    </row>
    <row r="158" spans="1:17" ht="15.75" customHeight="1">
      <c r="A158" s="1210"/>
      <c r="B158" s="107" t="s">
        <v>15</v>
      </c>
      <c r="C158" s="46">
        <f t="shared" si="70"/>
        <v>1076.6666666666665</v>
      </c>
      <c r="D158" s="47">
        <f>C158/C156</f>
        <v>0.55384087791495196</v>
      </c>
      <c r="E158" s="48">
        <f>'Monthly Headcount'!E228</f>
        <v>522</v>
      </c>
      <c r="F158" s="49">
        <f>E158/E156</f>
        <v>0.52357071213640927</v>
      </c>
      <c r="G158" s="48">
        <f>AVERAGE('Monthly Headcount'!G166,'Monthly Headcount'!G196,'Monthly Headcount'!G228)</f>
        <v>224.66666666666666</v>
      </c>
      <c r="H158" s="49">
        <f>G158/G156</f>
        <v>0.59751773049645385</v>
      </c>
      <c r="I158" s="48">
        <f>'Monthly Headcount'!I228</f>
        <v>210</v>
      </c>
      <c r="J158" s="50">
        <v>0</v>
      </c>
      <c r="K158" s="48">
        <f>'Monthly Headcount'!K228</f>
        <v>35</v>
      </c>
      <c r="L158" s="50">
        <v>0</v>
      </c>
      <c r="M158" s="48">
        <f>'Monthly Headcount'!M228</f>
        <v>54</v>
      </c>
      <c r="N158" s="50">
        <v>0</v>
      </c>
      <c r="O158" s="48">
        <f>'Monthly Headcount'!O228</f>
        <v>31</v>
      </c>
      <c r="P158" s="51">
        <v>0</v>
      </c>
      <c r="Q158" s="2"/>
    </row>
    <row r="159" spans="1:17" ht="15.75" customHeight="1">
      <c r="A159" s="2"/>
      <c r="B159" s="2"/>
      <c r="C159" s="61"/>
      <c r="D159" s="62"/>
      <c r="E159" s="63"/>
      <c r="F159" s="2"/>
      <c r="G159" s="63"/>
      <c r="H159" s="2"/>
      <c r="I159" s="63"/>
      <c r="J159" s="2"/>
      <c r="K159" s="63"/>
      <c r="L159" s="2"/>
      <c r="M159" s="63"/>
      <c r="N159" s="2"/>
      <c r="O159" s="63"/>
      <c r="P159" s="2"/>
      <c r="Q159" s="2"/>
    </row>
    <row r="160" spans="1:17" ht="15.75" customHeight="1">
      <c r="A160" s="2"/>
      <c r="B160" s="2"/>
      <c r="C160" s="61"/>
      <c r="D160" s="62"/>
      <c r="E160" s="63"/>
      <c r="F160" s="2"/>
      <c r="G160" s="63"/>
      <c r="H160" s="2"/>
      <c r="I160" s="63"/>
      <c r="J160" s="2"/>
      <c r="K160" s="63"/>
      <c r="L160" s="2"/>
      <c r="M160" s="63"/>
      <c r="N160" s="2"/>
      <c r="O160" s="63"/>
      <c r="P160" s="2"/>
      <c r="Q160" s="2"/>
    </row>
    <row r="161" spans="1:17" ht="15.75" customHeight="1">
      <c r="A161" s="2"/>
      <c r="B161" s="2"/>
      <c r="C161" s="61"/>
      <c r="D161" s="62"/>
      <c r="E161" s="63"/>
      <c r="F161" s="2"/>
      <c r="G161" s="63"/>
      <c r="H161" s="2"/>
      <c r="I161" s="63"/>
      <c r="J161" s="2"/>
      <c r="K161" s="63"/>
      <c r="L161" s="2"/>
      <c r="M161" s="63"/>
      <c r="N161" s="2"/>
      <c r="O161" s="63"/>
      <c r="P161" s="2"/>
      <c r="Q161" s="2"/>
    </row>
    <row r="162" spans="1:17" ht="15.75" customHeight="1">
      <c r="A162" s="2"/>
      <c r="B162" s="2"/>
      <c r="C162" s="61"/>
      <c r="D162" s="62"/>
      <c r="E162" s="63"/>
      <c r="F162" s="2"/>
      <c r="G162" s="63"/>
      <c r="H162" s="2"/>
      <c r="I162" s="63"/>
      <c r="J162" s="2"/>
      <c r="K162" s="63"/>
      <c r="L162" s="2"/>
      <c r="M162" s="63"/>
      <c r="N162" s="2"/>
      <c r="O162" s="63"/>
      <c r="P162" s="2"/>
      <c r="Q162" s="2"/>
    </row>
    <row r="163" spans="1:17" ht="15.75" customHeight="1">
      <c r="A163" s="2"/>
      <c r="B163" s="2"/>
      <c r="C163" s="61"/>
      <c r="D163" s="62"/>
      <c r="E163" s="63"/>
      <c r="F163" s="2"/>
      <c r="G163" s="63"/>
      <c r="H163" s="2"/>
      <c r="I163" s="63"/>
      <c r="J163" s="2"/>
      <c r="K163" s="63"/>
      <c r="L163" s="2"/>
      <c r="M163" s="63"/>
      <c r="N163" s="2"/>
      <c r="O163" s="63"/>
      <c r="P163" s="2"/>
      <c r="Q163" s="2"/>
    </row>
    <row r="164" spans="1:17" ht="15.75" customHeight="1">
      <c r="A164" s="2"/>
      <c r="B164" s="2"/>
      <c r="C164" s="61"/>
      <c r="D164" s="62"/>
      <c r="E164" s="63"/>
      <c r="F164" s="2"/>
      <c r="G164" s="63"/>
      <c r="H164" s="2"/>
      <c r="I164" s="63"/>
      <c r="J164" s="2"/>
      <c r="K164" s="63"/>
      <c r="L164" s="2"/>
      <c r="M164" s="63"/>
      <c r="N164" s="2"/>
      <c r="O164" s="63"/>
      <c r="P164" s="2"/>
      <c r="Q164" s="2"/>
    </row>
    <row r="165" spans="1:17" ht="15.75" customHeight="1">
      <c r="A165" s="2"/>
      <c r="B165" s="2"/>
      <c r="C165" s="61"/>
      <c r="D165" s="62"/>
      <c r="E165" s="63"/>
      <c r="F165" s="2"/>
      <c r="G165" s="63"/>
      <c r="H165" s="2"/>
      <c r="I165" s="63"/>
      <c r="J165" s="2"/>
      <c r="K165" s="63"/>
      <c r="L165" s="2"/>
      <c r="M165" s="63"/>
      <c r="N165" s="2"/>
      <c r="O165" s="63"/>
      <c r="P165" s="2"/>
      <c r="Q165" s="2"/>
    </row>
    <row r="166" spans="1:17" ht="15.75" customHeight="1">
      <c r="A166" s="2"/>
      <c r="B166" s="2"/>
      <c r="C166" s="61"/>
      <c r="D166" s="62"/>
      <c r="E166" s="63"/>
      <c r="F166" s="2"/>
      <c r="G166" s="63"/>
      <c r="H166" s="2"/>
      <c r="I166" s="63"/>
      <c r="J166" s="2"/>
      <c r="K166" s="63"/>
      <c r="L166" s="2"/>
      <c r="M166" s="63"/>
      <c r="N166" s="2"/>
      <c r="O166" s="63"/>
      <c r="P166" s="2"/>
      <c r="Q166" s="2"/>
    </row>
    <row r="167" spans="1:17" ht="15.75" customHeight="1">
      <c r="A167" s="2"/>
      <c r="B167" s="2"/>
      <c r="C167" s="61"/>
      <c r="D167" s="62"/>
      <c r="E167" s="63"/>
      <c r="F167" s="2"/>
      <c r="G167" s="63"/>
      <c r="H167" s="2"/>
      <c r="I167" s="63"/>
      <c r="J167" s="2"/>
      <c r="K167" s="63"/>
      <c r="L167" s="2"/>
      <c r="M167" s="63"/>
      <c r="N167" s="2"/>
      <c r="O167" s="63"/>
      <c r="P167" s="2"/>
      <c r="Q167" s="2"/>
    </row>
    <row r="168" spans="1:17" ht="15.75" customHeight="1">
      <c r="A168" s="2"/>
      <c r="B168" s="2"/>
      <c r="C168" s="61"/>
      <c r="D168" s="62"/>
      <c r="E168" s="63"/>
      <c r="F168" s="2"/>
      <c r="G168" s="63"/>
      <c r="H168" s="2"/>
      <c r="I168" s="63"/>
      <c r="J168" s="2"/>
      <c r="K168" s="63"/>
      <c r="L168" s="2"/>
      <c r="M168" s="63"/>
      <c r="N168" s="2"/>
      <c r="O168" s="63"/>
      <c r="P168" s="2"/>
      <c r="Q168" s="2"/>
    </row>
    <row r="169" spans="1:17" ht="15.75" customHeight="1">
      <c r="A169" s="2"/>
      <c r="B169" s="2"/>
      <c r="C169" s="61"/>
      <c r="D169" s="62"/>
      <c r="E169" s="63"/>
      <c r="F169" s="2"/>
      <c r="G169" s="63"/>
      <c r="H169" s="2"/>
      <c r="I169" s="63"/>
      <c r="J169" s="2"/>
      <c r="K169" s="63"/>
      <c r="L169" s="2"/>
      <c r="M169" s="63"/>
      <c r="N169" s="2"/>
      <c r="O169" s="63"/>
      <c r="P169" s="2"/>
      <c r="Q169" s="2"/>
    </row>
    <row r="170" spans="1:17" ht="15.75" customHeight="1">
      <c r="A170" s="2"/>
      <c r="B170" s="2"/>
      <c r="C170" s="61"/>
      <c r="D170" s="62"/>
      <c r="E170" s="63"/>
      <c r="F170" s="2"/>
      <c r="G170" s="63"/>
      <c r="H170" s="2"/>
      <c r="I170" s="63"/>
      <c r="J170" s="2"/>
      <c r="K170" s="63"/>
      <c r="L170" s="2"/>
      <c r="M170" s="63"/>
      <c r="N170" s="2"/>
      <c r="O170" s="63"/>
      <c r="P170" s="2"/>
      <c r="Q170" s="2"/>
    </row>
    <row r="171" spans="1:17" ht="15.75" customHeight="1">
      <c r="A171" s="2"/>
      <c r="B171" s="2"/>
      <c r="C171" s="61"/>
      <c r="D171" s="62"/>
      <c r="E171" s="63"/>
      <c r="F171" s="2"/>
      <c r="G171" s="63"/>
      <c r="H171" s="2"/>
      <c r="I171" s="63"/>
      <c r="J171" s="2"/>
      <c r="K171" s="63"/>
      <c r="L171" s="2"/>
      <c r="M171" s="63"/>
      <c r="N171" s="2"/>
      <c r="O171" s="63"/>
      <c r="P171" s="2"/>
      <c r="Q171" s="2"/>
    </row>
    <row r="172" spans="1:17" ht="15.75" customHeight="1">
      <c r="A172" s="2"/>
      <c r="B172" s="2"/>
      <c r="C172" s="61"/>
      <c r="D172" s="62"/>
      <c r="E172" s="63"/>
      <c r="F172" s="2"/>
      <c r="G172" s="63"/>
      <c r="H172" s="2"/>
      <c r="I172" s="63"/>
      <c r="J172" s="2"/>
      <c r="K172" s="63"/>
      <c r="L172" s="2"/>
      <c r="M172" s="63"/>
      <c r="N172" s="2"/>
      <c r="O172" s="63"/>
      <c r="P172" s="2"/>
      <c r="Q172" s="2"/>
    </row>
    <row r="173" spans="1:17" ht="15.75" customHeight="1">
      <c r="A173" s="2"/>
      <c r="B173" s="2"/>
      <c r="C173" s="61"/>
      <c r="D173" s="62"/>
      <c r="E173" s="63"/>
      <c r="F173" s="2"/>
      <c r="G173" s="63"/>
      <c r="H173" s="2"/>
      <c r="I173" s="63"/>
      <c r="J173" s="2"/>
      <c r="K173" s="63"/>
      <c r="L173" s="2"/>
      <c r="M173" s="63"/>
      <c r="N173" s="2"/>
      <c r="O173" s="63"/>
      <c r="P173" s="2"/>
      <c r="Q173" s="2"/>
    </row>
    <row r="174" spans="1:17" ht="15.75" customHeight="1">
      <c r="A174" s="2"/>
      <c r="B174" s="2"/>
      <c r="C174" s="61"/>
      <c r="D174" s="62"/>
      <c r="E174" s="63"/>
      <c r="F174" s="2"/>
      <c r="G174" s="63"/>
      <c r="H174" s="2"/>
      <c r="I174" s="63"/>
      <c r="J174" s="2"/>
      <c r="K174" s="63"/>
      <c r="L174" s="2"/>
      <c r="M174" s="63"/>
      <c r="N174" s="2"/>
      <c r="O174" s="63"/>
      <c r="P174" s="2"/>
      <c r="Q174" s="2"/>
    </row>
    <row r="175" spans="1:17" ht="15.75" customHeight="1">
      <c r="A175" s="2"/>
      <c r="B175" s="2"/>
      <c r="C175" s="61"/>
      <c r="D175" s="62"/>
      <c r="E175" s="63"/>
      <c r="F175" s="2"/>
      <c r="G175" s="63"/>
      <c r="H175" s="2"/>
      <c r="I175" s="63"/>
      <c r="J175" s="2"/>
      <c r="K175" s="63"/>
      <c r="L175" s="2"/>
      <c r="M175" s="63"/>
      <c r="N175" s="2"/>
      <c r="O175" s="63"/>
      <c r="P175" s="2"/>
      <c r="Q175" s="2"/>
    </row>
    <row r="176" spans="1:17" ht="15.75" customHeight="1">
      <c r="A176" s="2"/>
      <c r="B176" s="2"/>
      <c r="C176" s="61"/>
      <c r="D176" s="62"/>
      <c r="E176" s="63"/>
      <c r="F176" s="2"/>
      <c r="G176" s="63"/>
      <c r="H176" s="2"/>
      <c r="I176" s="63"/>
      <c r="J176" s="2"/>
      <c r="K176" s="63"/>
      <c r="L176" s="2"/>
      <c r="M176" s="63"/>
      <c r="N176" s="2"/>
      <c r="O176" s="63"/>
      <c r="P176" s="2"/>
      <c r="Q176" s="2"/>
    </row>
    <row r="177" spans="1:17" ht="15.75" customHeight="1">
      <c r="A177" s="2"/>
      <c r="B177" s="2"/>
      <c r="C177" s="61"/>
      <c r="D177" s="62"/>
      <c r="E177" s="63"/>
      <c r="F177" s="2"/>
      <c r="G177" s="63"/>
      <c r="H177" s="2"/>
      <c r="I177" s="63"/>
      <c r="J177" s="2"/>
      <c r="K177" s="63"/>
      <c r="L177" s="2"/>
      <c r="M177" s="63"/>
      <c r="N177" s="2"/>
      <c r="O177" s="63"/>
      <c r="P177" s="2"/>
      <c r="Q177" s="2"/>
    </row>
    <row r="178" spans="1:17" ht="15.75" customHeight="1">
      <c r="A178" s="2"/>
      <c r="B178" s="2"/>
      <c r="C178" s="61"/>
      <c r="D178" s="62"/>
      <c r="E178" s="63"/>
      <c r="F178" s="2"/>
      <c r="G178" s="63"/>
      <c r="H178" s="2"/>
      <c r="I178" s="63"/>
      <c r="J178" s="2"/>
      <c r="K178" s="63"/>
      <c r="L178" s="2"/>
      <c r="M178" s="63"/>
      <c r="N178" s="2"/>
      <c r="O178" s="63"/>
      <c r="P178" s="2"/>
      <c r="Q178" s="2"/>
    </row>
    <row r="179" spans="1:17" ht="15.75" customHeight="1">
      <c r="A179" s="2"/>
      <c r="B179" s="2"/>
      <c r="C179" s="61"/>
      <c r="D179" s="62"/>
      <c r="E179" s="63"/>
      <c r="F179" s="2"/>
      <c r="G179" s="63"/>
      <c r="H179" s="2"/>
      <c r="I179" s="63"/>
      <c r="J179" s="2"/>
      <c r="K179" s="63"/>
      <c r="L179" s="2"/>
      <c r="M179" s="63"/>
      <c r="N179" s="2"/>
      <c r="O179" s="63"/>
      <c r="P179" s="2"/>
      <c r="Q179" s="2"/>
    </row>
    <row r="180" spans="1:17" ht="15.75" customHeight="1">
      <c r="A180" s="2"/>
      <c r="B180" s="2"/>
      <c r="C180" s="61"/>
      <c r="D180" s="62"/>
      <c r="E180" s="63"/>
      <c r="F180" s="2"/>
      <c r="G180" s="63"/>
      <c r="H180" s="2"/>
      <c r="I180" s="63"/>
      <c r="J180" s="2"/>
      <c r="K180" s="63"/>
      <c r="L180" s="2"/>
      <c r="M180" s="63"/>
      <c r="N180" s="2"/>
      <c r="O180" s="63"/>
      <c r="P180" s="2"/>
      <c r="Q180" s="2"/>
    </row>
    <row r="181" spans="1:17" ht="15.75" customHeight="1">
      <c r="A181" s="2"/>
      <c r="B181" s="2"/>
      <c r="C181" s="61"/>
      <c r="D181" s="62"/>
      <c r="E181" s="63"/>
      <c r="F181" s="2"/>
      <c r="G181" s="63"/>
      <c r="H181" s="2"/>
      <c r="I181" s="63"/>
      <c r="J181" s="2"/>
      <c r="K181" s="63"/>
      <c r="L181" s="2"/>
      <c r="M181" s="63"/>
      <c r="N181" s="2"/>
      <c r="O181" s="63"/>
      <c r="P181" s="2"/>
      <c r="Q181" s="2"/>
    </row>
    <row r="182" spans="1:17" ht="15.75" customHeight="1">
      <c r="A182" s="2"/>
      <c r="B182" s="2"/>
      <c r="C182" s="61"/>
      <c r="D182" s="62"/>
      <c r="E182" s="63"/>
      <c r="F182" s="2"/>
      <c r="G182" s="63"/>
      <c r="H182" s="2"/>
      <c r="I182" s="63"/>
      <c r="J182" s="2"/>
      <c r="K182" s="63"/>
      <c r="L182" s="2"/>
      <c r="M182" s="63"/>
      <c r="N182" s="2"/>
      <c r="O182" s="63"/>
      <c r="P182" s="2"/>
      <c r="Q182" s="2"/>
    </row>
    <row r="183" spans="1:17" ht="15.75" customHeight="1">
      <c r="A183" s="2"/>
      <c r="B183" s="2"/>
      <c r="C183" s="61"/>
      <c r="D183" s="62"/>
      <c r="E183" s="63"/>
      <c r="F183" s="2"/>
      <c r="G183" s="63"/>
      <c r="H183" s="2"/>
      <c r="I183" s="63"/>
      <c r="J183" s="2"/>
      <c r="K183" s="63"/>
      <c r="L183" s="2"/>
      <c r="M183" s="63"/>
      <c r="N183" s="2"/>
      <c r="O183" s="63"/>
      <c r="P183" s="2"/>
      <c r="Q183" s="2"/>
    </row>
    <row r="184" spans="1:17" ht="15.75" customHeight="1">
      <c r="A184" s="2"/>
      <c r="B184" s="2"/>
      <c r="C184" s="61"/>
      <c r="D184" s="62"/>
      <c r="E184" s="63"/>
      <c r="F184" s="2"/>
      <c r="G184" s="63"/>
      <c r="H184" s="2"/>
      <c r="I184" s="63"/>
      <c r="J184" s="2"/>
      <c r="K184" s="63"/>
      <c r="L184" s="2"/>
      <c r="M184" s="63"/>
      <c r="N184" s="2"/>
      <c r="O184" s="63"/>
      <c r="P184" s="2"/>
      <c r="Q184" s="2"/>
    </row>
    <row r="185" spans="1:17" ht="15.75" customHeight="1">
      <c r="A185" s="2"/>
      <c r="B185" s="2"/>
      <c r="C185" s="61"/>
      <c r="D185" s="62"/>
      <c r="E185" s="63"/>
      <c r="F185" s="2"/>
      <c r="G185" s="63"/>
      <c r="H185" s="2"/>
      <c r="I185" s="63"/>
      <c r="J185" s="2"/>
      <c r="K185" s="63"/>
      <c r="L185" s="2"/>
      <c r="M185" s="63"/>
      <c r="N185" s="2"/>
      <c r="O185" s="63"/>
      <c r="P185" s="2"/>
      <c r="Q185" s="2"/>
    </row>
    <row r="186" spans="1:17" ht="15.75" customHeight="1">
      <c r="A186" s="2"/>
      <c r="B186" s="2"/>
      <c r="C186" s="61"/>
      <c r="D186" s="62"/>
      <c r="E186" s="63"/>
      <c r="F186" s="2"/>
      <c r="G186" s="63"/>
      <c r="H186" s="2"/>
      <c r="I186" s="63"/>
      <c r="J186" s="2"/>
      <c r="K186" s="63"/>
      <c r="L186" s="2"/>
      <c r="M186" s="63"/>
      <c r="N186" s="2"/>
      <c r="O186" s="63"/>
      <c r="P186" s="2"/>
      <c r="Q186" s="2"/>
    </row>
    <row r="187" spans="1:17" ht="15.75" customHeight="1">
      <c r="A187" s="2"/>
      <c r="B187" s="2"/>
      <c r="C187" s="61"/>
      <c r="D187" s="62"/>
      <c r="E187" s="63"/>
      <c r="F187" s="2"/>
      <c r="G187" s="63"/>
      <c r="H187" s="2"/>
      <c r="I187" s="63"/>
      <c r="J187" s="2"/>
      <c r="K187" s="63"/>
      <c r="L187" s="2"/>
      <c r="M187" s="63"/>
      <c r="N187" s="2"/>
      <c r="O187" s="63"/>
      <c r="P187" s="2"/>
      <c r="Q187" s="2"/>
    </row>
    <row r="188" spans="1:17" ht="15.75" customHeight="1">
      <c r="A188" s="2"/>
      <c r="B188" s="2"/>
      <c r="C188" s="61"/>
      <c r="D188" s="62"/>
      <c r="E188" s="63"/>
      <c r="F188" s="2"/>
      <c r="G188" s="63"/>
      <c r="H188" s="2"/>
      <c r="I188" s="63"/>
      <c r="J188" s="2"/>
      <c r="K188" s="63"/>
      <c r="L188" s="2"/>
      <c r="M188" s="63"/>
      <c r="N188" s="2"/>
      <c r="O188" s="63"/>
      <c r="P188" s="2"/>
      <c r="Q188" s="2"/>
    </row>
    <row r="189" spans="1:17" ht="15.75" customHeight="1">
      <c r="A189" s="2"/>
      <c r="B189" s="2"/>
      <c r="C189" s="61"/>
      <c r="D189" s="62"/>
      <c r="E189" s="63"/>
      <c r="F189" s="2"/>
      <c r="G189" s="63"/>
      <c r="H189" s="2"/>
      <c r="I189" s="63"/>
      <c r="J189" s="2"/>
      <c r="K189" s="63"/>
      <c r="L189" s="2"/>
      <c r="M189" s="63"/>
      <c r="N189" s="2"/>
      <c r="O189" s="63"/>
      <c r="P189" s="2"/>
      <c r="Q189" s="2"/>
    </row>
    <row r="190" spans="1:17" ht="15.75" customHeight="1">
      <c r="A190" s="2"/>
      <c r="B190" s="2"/>
      <c r="C190" s="61"/>
      <c r="D190" s="62"/>
      <c r="E190" s="63"/>
      <c r="F190" s="2"/>
      <c r="G190" s="63"/>
      <c r="H190" s="2"/>
      <c r="I190" s="63"/>
      <c r="J190" s="2"/>
      <c r="K190" s="63"/>
      <c r="L190" s="2"/>
      <c r="M190" s="63"/>
      <c r="N190" s="2"/>
      <c r="O190" s="63"/>
      <c r="P190" s="2"/>
      <c r="Q190" s="2"/>
    </row>
    <row r="191" spans="1:17" ht="15.75" customHeight="1">
      <c r="A191" s="2"/>
      <c r="B191" s="2"/>
      <c r="C191" s="61"/>
      <c r="D191" s="62"/>
      <c r="E191" s="63"/>
      <c r="F191" s="2"/>
      <c r="G191" s="63"/>
      <c r="H191" s="2"/>
      <c r="I191" s="63"/>
      <c r="J191" s="2"/>
      <c r="K191" s="63"/>
      <c r="L191" s="2"/>
      <c r="M191" s="63"/>
      <c r="N191" s="2"/>
      <c r="O191" s="63"/>
      <c r="P191" s="2"/>
      <c r="Q191" s="2"/>
    </row>
    <row r="192" spans="1:17" ht="15.75" customHeight="1">
      <c r="A192" s="2"/>
      <c r="B192" s="2"/>
      <c r="C192" s="61"/>
      <c r="D192" s="62"/>
      <c r="E192" s="63"/>
      <c r="F192" s="2"/>
      <c r="G192" s="63"/>
      <c r="H192" s="2"/>
      <c r="I192" s="63"/>
      <c r="J192" s="2"/>
      <c r="K192" s="63"/>
      <c r="L192" s="2"/>
      <c r="M192" s="63"/>
      <c r="N192" s="2"/>
      <c r="O192" s="63"/>
      <c r="P192" s="2"/>
      <c r="Q192" s="2"/>
    </row>
    <row r="193" spans="1:17" ht="15.75" customHeight="1">
      <c r="A193" s="2"/>
      <c r="B193" s="2"/>
      <c r="C193" s="61"/>
      <c r="D193" s="62"/>
      <c r="E193" s="63"/>
      <c r="F193" s="2"/>
      <c r="G193" s="63"/>
      <c r="H193" s="2"/>
      <c r="I193" s="63"/>
      <c r="J193" s="2"/>
      <c r="K193" s="63"/>
      <c r="L193" s="2"/>
      <c r="M193" s="63"/>
      <c r="N193" s="2"/>
      <c r="O193" s="63"/>
      <c r="P193" s="2"/>
      <c r="Q193" s="2"/>
    </row>
    <row r="194" spans="1:17" ht="15.75" customHeight="1">
      <c r="A194" s="2"/>
      <c r="B194" s="2"/>
      <c r="C194" s="61"/>
      <c r="D194" s="62"/>
      <c r="E194" s="63"/>
      <c r="F194" s="2"/>
      <c r="G194" s="63"/>
      <c r="H194" s="2"/>
      <c r="I194" s="63"/>
      <c r="J194" s="2"/>
      <c r="K194" s="63"/>
      <c r="L194" s="2"/>
      <c r="M194" s="63"/>
      <c r="N194" s="2"/>
      <c r="O194" s="63"/>
      <c r="P194" s="2"/>
      <c r="Q194" s="2"/>
    </row>
    <row r="195" spans="1:17" ht="15.75" customHeight="1">
      <c r="A195" s="2"/>
      <c r="B195" s="2"/>
      <c r="C195" s="61"/>
      <c r="D195" s="62"/>
      <c r="E195" s="63"/>
      <c r="F195" s="2"/>
      <c r="G195" s="63"/>
      <c r="H195" s="2"/>
      <c r="I195" s="63"/>
      <c r="J195" s="2"/>
      <c r="K195" s="63"/>
      <c r="L195" s="2"/>
      <c r="M195" s="63"/>
      <c r="N195" s="2"/>
      <c r="O195" s="63"/>
      <c r="P195" s="2"/>
      <c r="Q195" s="2"/>
    </row>
    <row r="196" spans="1:17" ht="15.75" customHeight="1">
      <c r="A196" s="2"/>
      <c r="B196" s="2"/>
      <c r="C196" s="61"/>
      <c r="D196" s="62"/>
      <c r="E196" s="63"/>
      <c r="F196" s="2"/>
      <c r="G196" s="63"/>
      <c r="H196" s="2"/>
      <c r="I196" s="63"/>
      <c r="J196" s="2"/>
      <c r="K196" s="63"/>
      <c r="L196" s="2"/>
      <c r="M196" s="63"/>
      <c r="N196" s="2"/>
      <c r="O196" s="63"/>
      <c r="P196" s="2"/>
      <c r="Q196" s="2"/>
    </row>
    <row r="197" spans="1:17" ht="15.75" customHeight="1">
      <c r="A197" s="2"/>
      <c r="B197" s="2"/>
      <c r="C197" s="61"/>
      <c r="D197" s="62"/>
      <c r="E197" s="63"/>
      <c r="F197" s="2"/>
      <c r="G197" s="63"/>
      <c r="H197" s="2"/>
      <c r="I197" s="63"/>
      <c r="J197" s="2"/>
      <c r="K197" s="63"/>
      <c r="L197" s="2"/>
      <c r="M197" s="63"/>
      <c r="N197" s="2"/>
      <c r="O197" s="63"/>
      <c r="P197" s="2"/>
      <c r="Q197" s="2"/>
    </row>
    <row r="198" spans="1:17" ht="15.75" customHeight="1">
      <c r="A198" s="2"/>
      <c r="B198" s="2"/>
      <c r="C198" s="61"/>
      <c r="D198" s="62"/>
      <c r="E198" s="63"/>
      <c r="F198" s="2"/>
      <c r="G198" s="63"/>
      <c r="H198" s="2"/>
      <c r="I198" s="63"/>
      <c r="J198" s="2"/>
      <c r="K198" s="63"/>
      <c r="L198" s="2"/>
      <c r="M198" s="63"/>
      <c r="N198" s="2"/>
      <c r="O198" s="63"/>
      <c r="P198" s="2"/>
      <c r="Q198" s="2"/>
    </row>
    <row r="199" spans="1:17" ht="15.75" customHeight="1">
      <c r="A199" s="2"/>
      <c r="B199" s="2"/>
      <c r="C199" s="61"/>
      <c r="D199" s="62"/>
      <c r="E199" s="63"/>
      <c r="F199" s="2"/>
      <c r="G199" s="63"/>
      <c r="H199" s="2"/>
      <c r="I199" s="63"/>
      <c r="J199" s="2"/>
      <c r="K199" s="63"/>
      <c r="L199" s="2"/>
      <c r="M199" s="63"/>
      <c r="N199" s="2"/>
      <c r="O199" s="63"/>
      <c r="P199" s="2"/>
      <c r="Q199" s="2"/>
    </row>
    <row r="200" spans="1:17" ht="15.75" customHeight="1">
      <c r="A200" s="2"/>
      <c r="B200" s="2"/>
      <c r="C200" s="61"/>
      <c r="D200" s="62"/>
      <c r="E200" s="63"/>
      <c r="F200" s="2"/>
      <c r="G200" s="63"/>
      <c r="H200" s="2"/>
      <c r="I200" s="63"/>
      <c r="J200" s="2"/>
      <c r="K200" s="63"/>
      <c r="L200" s="2"/>
      <c r="M200" s="63"/>
      <c r="N200" s="2"/>
      <c r="O200" s="63"/>
      <c r="P200" s="2"/>
      <c r="Q200" s="2"/>
    </row>
    <row r="201" spans="1:17" ht="15.75" customHeight="1">
      <c r="A201" s="2"/>
      <c r="B201" s="2"/>
      <c r="C201" s="61"/>
      <c r="D201" s="62"/>
      <c r="E201" s="63"/>
      <c r="F201" s="2"/>
      <c r="G201" s="63"/>
      <c r="H201" s="2"/>
      <c r="I201" s="63"/>
      <c r="J201" s="2"/>
      <c r="K201" s="63"/>
      <c r="L201" s="2"/>
      <c r="M201" s="63"/>
      <c r="N201" s="2"/>
      <c r="O201" s="63"/>
      <c r="P201" s="2"/>
      <c r="Q201" s="2"/>
    </row>
    <row r="202" spans="1:17" ht="15.75" customHeight="1">
      <c r="A202" s="2"/>
      <c r="B202" s="2"/>
      <c r="C202" s="61"/>
      <c r="D202" s="62"/>
      <c r="E202" s="63"/>
      <c r="F202" s="2"/>
      <c r="G202" s="63"/>
      <c r="H202" s="2"/>
      <c r="I202" s="63"/>
      <c r="J202" s="2"/>
      <c r="K202" s="63"/>
      <c r="L202" s="2"/>
      <c r="M202" s="63"/>
      <c r="N202" s="2"/>
      <c r="O202" s="63"/>
      <c r="P202" s="2"/>
      <c r="Q202" s="2"/>
    </row>
    <row r="203" spans="1:17" ht="15.75" customHeight="1">
      <c r="A203" s="2"/>
      <c r="B203" s="2"/>
      <c r="C203" s="61"/>
      <c r="D203" s="62"/>
      <c r="E203" s="63"/>
      <c r="F203" s="2"/>
      <c r="G203" s="63"/>
      <c r="H203" s="2"/>
      <c r="I203" s="63"/>
      <c r="J203" s="2"/>
      <c r="K203" s="63"/>
      <c r="L203" s="2"/>
      <c r="M203" s="63"/>
      <c r="N203" s="2"/>
      <c r="O203" s="63"/>
      <c r="P203" s="2"/>
      <c r="Q203" s="2"/>
    </row>
    <row r="204" spans="1:17" ht="15.75" customHeight="1">
      <c r="A204" s="2"/>
      <c r="B204" s="2"/>
      <c r="C204" s="61"/>
      <c r="D204" s="62"/>
      <c r="E204" s="63"/>
      <c r="F204" s="2"/>
      <c r="G204" s="63"/>
      <c r="H204" s="2"/>
      <c r="I204" s="63"/>
      <c r="J204" s="2"/>
      <c r="K204" s="63"/>
      <c r="L204" s="2"/>
      <c r="M204" s="63"/>
      <c r="N204" s="2"/>
      <c r="O204" s="63"/>
      <c r="P204" s="2"/>
      <c r="Q204" s="2"/>
    </row>
    <row r="205" spans="1:17" ht="15.75" customHeight="1">
      <c r="A205" s="2"/>
      <c r="B205" s="2"/>
      <c r="C205" s="61"/>
      <c r="D205" s="62"/>
      <c r="E205" s="63"/>
      <c r="F205" s="2"/>
      <c r="G205" s="63"/>
      <c r="H205" s="2"/>
      <c r="I205" s="63"/>
      <c r="J205" s="2"/>
      <c r="K205" s="63"/>
      <c r="L205" s="2"/>
      <c r="M205" s="63"/>
      <c r="N205" s="2"/>
      <c r="O205" s="63"/>
      <c r="P205" s="2"/>
      <c r="Q205" s="2"/>
    </row>
    <row r="206" spans="1:17" ht="15.75" customHeight="1">
      <c r="A206" s="2"/>
      <c r="B206" s="2"/>
      <c r="C206" s="61"/>
      <c r="D206" s="62"/>
      <c r="E206" s="63"/>
      <c r="F206" s="2"/>
      <c r="G206" s="63"/>
      <c r="H206" s="2"/>
      <c r="I206" s="63"/>
      <c r="J206" s="2"/>
      <c r="K206" s="63"/>
      <c r="L206" s="2"/>
      <c r="M206" s="63"/>
      <c r="N206" s="2"/>
      <c r="O206" s="63"/>
      <c r="P206" s="2"/>
      <c r="Q206" s="2"/>
    </row>
    <row r="207" spans="1:17" ht="15.75" customHeight="1">
      <c r="A207" s="2"/>
      <c r="B207" s="2"/>
      <c r="C207" s="61"/>
      <c r="D207" s="62"/>
      <c r="E207" s="63"/>
      <c r="F207" s="2"/>
      <c r="G207" s="63"/>
      <c r="H207" s="2"/>
      <c r="I207" s="63"/>
      <c r="J207" s="2"/>
      <c r="K207" s="63"/>
      <c r="L207" s="2"/>
      <c r="M207" s="63"/>
      <c r="N207" s="2"/>
      <c r="O207" s="63"/>
      <c r="P207" s="2"/>
      <c r="Q207" s="2"/>
    </row>
    <row r="208" spans="1:17" ht="15.75" customHeight="1">
      <c r="A208" s="2"/>
      <c r="B208" s="2"/>
      <c r="C208" s="61"/>
      <c r="D208" s="62"/>
      <c r="E208" s="63"/>
      <c r="F208" s="2"/>
      <c r="G208" s="63"/>
      <c r="H208" s="2"/>
      <c r="I208" s="63"/>
      <c r="J208" s="2"/>
      <c r="K208" s="63"/>
      <c r="L208" s="2"/>
      <c r="M208" s="63"/>
      <c r="N208" s="2"/>
      <c r="O208" s="63"/>
      <c r="P208" s="2"/>
      <c r="Q208" s="2"/>
    </row>
    <row r="209" spans="1:17" ht="15.75" customHeight="1">
      <c r="A209" s="2"/>
      <c r="B209" s="2"/>
      <c r="C209" s="61"/>
      <c r="D209" s="62"/>
      <c r="E209" s="63"/>
      <c r="F209" s="2"/>
      <c r="G209" s="63"/>
      <c r="H209" s="2"/>
      <c r="I209" s="63"/>
      <c r="J209" s="2"/>
      <c r="K209" s="63"/>
      <c r="L209" s="2"/>
      <c r="M209" s="63"/>
      <c r="N209" s="2"/>
      <c r="O209" s="63"/>
      <c r="P209" s="2"/>
      <c r="Q209" s="2"/>
    </row>
    <row r="210" spans="1:17" ht="15.75" customHeight="1">
      <c r="A210" s="2"/>
      <c r="B210" s="2"/>
      <c r="C210" s="61"/>
      <c r="D210" s="62"/>
      <c r="E210" s="63"/>
      <c r="F210" s="2"/>
      <c r="G210" s="63"/>
      <c r="H210" s="2"/>
      <c r="I210" s="63"/>
      <c r="J210" s="2"/>
      <c r="K210" s="63"/>
      <c r="L210" s="2"/>
      <c r="M210" s="63"/>
      <c r="N210" s="2"/>
      <c r="O210" s="63"/>
      <c r="P210" s="2"/>
      <c r="Q210" s="2"/>
    </row>
    <row r="211" spans="1:17" ht="15.75" customHeight="1">
      <c r="A211" s="2"/>
      <c r="B211" s="2"/>
      <c r="C211" s="61"/>
      <c r="D211" s="62"/>
      <c r="E211" s="63"/>
      <c r="F211" s="2"/>
      <c r="G211" s="63"/>
      <c r="H211" s="2"/>
      <c r="I211" s="63"/>
      <c r="J211" s="2"/>
      <c r="K211" s="63"/>
      <c r="L211" s="2"/>
      <c r="M211" s="63"/>
      <c r="N211" s="2"/>
      <c r="O211" s="63"/>
      <c r="P211" s="2"/>
      <c r="Q211" s="2"/>
    </row>
    <row r="212" spans="1:17" ht="15.75" customHeight="1">
      <c r="A212" s="2"/>
      <c r="B212" s="2"/>
      <c r="C212" s="61"/>
      <c r="D212" s="62"/>
      <c r="E212" s="63"/>
      <c r="F212" s="2"/>
      <c r="G212" s="63"/>
      <c r="H212" s="2"/>
      <c r="I212" s="63"/>
      <c r="J212" s="2"/>
      <c r="K212" s="63"/>
      <c r="L212" s="2"/>
      <c r="M212" s="63"/>
      <c r="N212" s="2"/>
      <c r="O212" s="63"/>
      <c r="P212" s="2"/>
      <c r="Q212" s="2"/>
    </row>
    <row r="213" spans="1:17" ht="15.75" customHeight="1">
      <c r="A213" s="2"/>
      <c r="B213" s="2"/>
      <c r="C213" s="61"/>
      <c r="D213" s="62"/>
      <c r="E213" s="63"/>
      <c r="F213" s="2"/>
      <c r="G213" s="63"/>
      <c r="H213" s="2"/>
      <c r="I213" s="63"/>
      <c r="J213" s="2"/>
      <c r="K213" s="63"/>
      <c r="L213" s="2"/>
      <c r="M213" s="63"/>
      <c r="N213" s="2"/>
      <c r="O213" s="63"/>
      <c r="P213" s="2"/>
      <c r="Q213" s="2"/>
    </row>
    <row r="214" spans="1:17" ht="15.75" customHeight="1">
      <c r="A214" s="2"/>
      <c r="B214" s="2"/>
      <c r="C214" s="61"/>
      <c r="D214" s="62"/>
      <c r="E214" s="63"/>
      <c r="F214" s="2"/>
      <c r="G214" s="63"/>
      <c r="H214" s="2"/>
      <c r="I214" s="63"/>
      <c r="J214" s="2"/>
      <c r="K214" s="63"/>
      <c r="L214" s="2"/>
      <c r="M214" s="63"/>
      <c r="N214" s="2"/>
      <c r="O214" s="63"/>
      <c r="P214" s="2"/>
      <c r="Q214" s="2"/>
    </row>
    <row r="215" spans="1:17" ht="15.75" customHeight="1">
      <c r="A215" s="2"/>
      <c r="B215" s="2"/>
      <c r="C215" s="61"/>
      <c r="D215" s="62"/>
      <c r="E215" s="63"/>
      <c r="F215" s="2"/>
      <c r="G215" s="63"/>
      <c r="H215" s="2"/>
      <c r="I215" s="63"/>
      <c r="J215" s="2"/>
      <c r="K215" s="63"/>
      <c r="L215" s="2"/>
      <c r="M215" s="63"/>
      <c r="N215" s="2"/>
      <c r="O215" s="63"/>
      <c r="P215" s="2"/>
      <c r="Q215" s="2"/>
    </row>
    <row r="216" spans="1:17" ht="15.75" customHeight="1">
      <c r="A216" s="2"/>
      <c r="B216" s="2"/>
      <c r="C216" s="61"/>
      <c r="D216" s="62"/>
      <c r="E216" s="63"/>
      <c r="F216" s="2"/>
      <c r="G216" s="63"/>
      <c r="H216" s="2"/>
      <c r="I216" s="63"/>
      <c r="J216" s="2"/>
      <c r="K216" s="63"/>
      <c r="L216" s="2"/>
      <c r="M216" s="63"/>
      <c r="N216" s="2"/>
      <c r="O216" s="63"/>
      <c r="P216" s="2"/>
      <c r="Q216" s="2"/>
    </row>
    <row r="217" spans="1:17" ht="15.75" customHeight="1">
      <c r="A217" s="2"/>
      <c r="B217" s="2"/>
      <c r="C217" s="61"/>
      <c r="D217" s="62"/>
      <c r="E217" s="63"/>
      <c r="F217" s="2"/>
      <c r="G217" s="63"/>
      <c r="H217" s="2"/>
      <c r="I217" s="63"/>
      <c r="J217" s="2"/>
      <c r="K217" s="63"/>
      <c r="L217" s="2"/>
      <c r="M217" s="63"/>
      <c r="N217" s="2"/>
      <c r="O217" s="63"/>
      <c r="P217" s="2"/>
      <c r="Q217" s="2"/>
    </row>
    <row r="218" spans="1:17" ht="15.75" customHeight="1">
      <c r="A218" s="2"/>
      <c r="B218" s="2"/>
      <c r="C218" s="61"/>
      <c r="D218" s="62"/>
      <c r="E218" s="63"/>
      <c r="F218" s="2"/>
      <c r="G218" s="63"/>
      <c r="H218" s="2"/>
      <c r="I218" s="63"/>
      <c r="J218" s="2"/>
      <c r="K218" s="63"/>
      <c r="L218" s="2"/>
      <c r="M218" s="63"/>
      <c r="N218" s="2"/>
      <c r="O218" s="63"/>
      <c r="P218" s="2"/>
      <c r="Q218" s="2"/>
    </row>
    <row r="219" spans="1:17" ht="15.75" customHeight="1">
      <c r="A219" s="2"/>
      <c r="B219" s="2"/>
      <c r="C219" s="61"/>
      <c r="D219" s="62"/>
      <c r="E219" s="63"/>
      <c r="F219" s="2"/>
      <c r="G219" s="63"/>
      <c r="H219" s="2"/>
      <c r="I219" s="63"/>
      <c r="J219" s="2"/>
      <c r="K219" s="63"/>
      <c r="L219" s="2"/>
      <c r="M219" s="63"/>
      <c r="N219" s="2"/>
      <c r="O219" s="63"/>
      <c r="P219" s="2"/>
      <c r="Q219" s="2"/>
    </row>
    <row r="220" spans="1:17" ht="15.75" customHeight="1">
      <c r="A220" s="2"/>
      <c r="B220" s="2"/>
      <c r="C220" s="61"/>
      <c r="D220" s="62"/>
      <c r="E220" s="63"/>
      <c r="F220" s="2"/>
      <c r="G220" s="63"/>
      <c r="H220" s="2"/>
      <c r="I220" s="63"/>
      <c r="J220" s="2"/>
      <c r="K220" s="63"/>
      <c r="L220" s="2"/>
      <c r="M220" s="63"/>
      <c r="N220" s="2"/>
      <c r="O220" s="63"/>
      <c r="P220" s="2"/>
      <c r="Q220" s="2"/>
    </row>
    <row r="221" spans="1:17" ht="15.75" customHeight="1">
      <c r="A221" s="2"/>
      <c r="B221" s="2"/>
      <c r="C221" s="61"/>
      <c r="D221" s="62"/>
      <c r="E221" s="63"/>
      <c r="F221" s="2"/>
      <c r="G221" s="63"/>
      <c r="H221" s="2"/>
      <c r="I221" s="63"/>
      <c r="J221" s="2"/>
      <c r="K221" s="63"/>
      <c r="L221" s="2"/>
      <c r="M221" s="63"/>
      <c r="N221" s="2"/>
      <c r="O221" s="63"/>
      <c r="P221" s="2"/>
      <c r="Q221" s="2"/>
    </row>
    <row r="222" spans="1:17" ht="15.75" customHeight="1">
      <c r="A222" s="2"/>
      <c r="B222" s="2"/>
      <c r="C222" s="61"/>
      <c r="D222" s="62"/>
      <c r="E222" s="63"/>
      <c r="F222" s="2"/>
      <c r="G222" s="63"/>
      <c r="H222" s="2"/>
      <c r="I222" s="63"/>
      <c r="J222" s="2"/>
      <c r="K222" s="63"/>
      <c r="L222" s="2"/>
      <c r="M222" s="63"/>
      <c r="N222" s="2"/>
      <c r="O222" s="63"/>
      <c r="P222" s="2"/>
      <c r="Q222" s="2"/>
    </row>
    <row r="223" spans="1:17" ht="15.75" customHeight="1">
      <c r="A223" s="2"/>
      <c r="B223" s="2"/>
      <c r="C223" s="61"/>
      <c r="D223" s="62"/>
      <c r="E223" s="63"/>
      <c r="F223" s="2"/>
      <c r="G223" s="63"/>
      <c r="H223" s="2"/>
      <c r="I223" s="63"/>
      <c r="J223" s="2"/>
      <c r="K223" s="63"/>
      <c r="L223" s="2"/>
      <c r="M223" s="63"/>
      <c r="N223" s="2"/>
      <c r="O223" s="63"/>
      <c r="P223" s="2"/>
      <c r="Q223" s="2"/>
    </row>
    <row r="224" spans="1:17" ht="15.75" customHeight="1">
      <c r="A224" s="2"/>
      <c r="B224" s="2"/>
      <c r="C224" s="61"/>
      <c r="D224" s="62"/>
      <c r="E224" s="63"/>
      <c r="F224" s="2"/>
      <c r="G224" s="63"/>
      <c r="H224" s="2"/>
      <c r="I224" s="63"/>
      <c r="J224" s="2"/>
      <c r="K224" s="63"/>
      <c r="L224" s="2"/>
      <c r="M224" s="63"/>
      <c r="N224" s="2"/>
      <c r="O224" s="63"/>
      <c r="P224" s="2"/>
      <c r="Q224" s="2"/>
    </row>
    <row r="225" spans="1:17" ht="15.75" customHeight="1">
      <c r="A225" s="2"/>
      <c r="B225" s="2"/>
      <c r="C225" s="61"/>
      <c r="D225" s="62"/>
      <c r="E225" s="63"/>
      <c r="F225" s="2"/>
      <c r="G225" s="63"/>
      <c r="H225" s="2"/>
      <c r="I225" s="63"/>
      <c r="J225" s="2"/>
      <c r="K225" s="63"/>
      <c r="L225" s="2"/>
      <c r="M225" s="63"/>
      <c r="N225" s="2"/>
      <c r="O225" s="63"/>
      <c r="P225" s="2"/>
      <c r="Q225" s="2"/>
    </row>
    <row r="226" spans="1:17" ht="15.75" customHeight="1">
      <c r="A226" s="2"/>
      <c r="B226" s="2"/>
      <c r="C226" s="61"/>
      <c r="D226" s="62"/>
      <c r="E226" s="63"/>
      <c r="F226" s="2"/>
      <c r="G226" s="63"/>
      <c r="H226" s="2"/>
      <c r="I226" s="63"/>
      <c r="J226" s="2"/>
      <c r="K226" s="63"/>
      <c r="L226" s="2"/>
      <c r="M226" s="63"/>
      <c r="N226" s="2"/>
      <c r="O226" s="63"/>
      <c r="P226" s="2"/>
      <c r="Q226" s="2"/>
    </row>
    <row r="227" spans="1:17" ht="15.75" customHeight="1">
      <c r="A227" s="2"/>
      <c r="B227" s="2"/>
      <c r="C227" s="61"/>
      <c r="D227" s="62"/>
      <c r="E227" s="63"/>
      <c r="F227" s="2"/>
      <c r="G227" s="63"/>
      <c r="H227" s="2"/>
      <c r="I227" s="63"/>
      <c r="J227" s="2"/>
      <c r="K227" s="63"/>
      <c r="L227" s="2"/>
      <c r="M227" s="63"/>
      <c r="N227" s="2"/>
      <c r="O227" s="63"/>
      <c r="P227" s="2"/>
      <c r="Q227" s="2"/>
    </row>
    <row r="228" spans="1:17" ht="15.75" customHeight="1">
      <c r="A228" s="2"/>
      <c r="B228" s="2"/>
      <c r="C228" s="61"/>
      <c r="D228" s="62"/>
      <c r="E228" s="63"/>
      <c r="F228" s="2"/>
      <c r="G228" s="63"/>
      <c r="H228" s="2"/>
      <c r="I228" s="63"/>
      <c r="J228" s="2"/>
      <c r="K228" s="63"/>
      <c r="L228" s="2"/>
      <c r="M228" s="63"/>
      <c r="N228" s="2"/>
      <c r="O228" s="63"/>
      <c r="P228" s="2"/>
      <c r="Q228" s="2"/>
    </row>
    <row r="229" spans="1:17" ht="15.75" customHeight="1">
      <c r="A229" s="2"/>
      <c r="B229" s="2"/>
      <c r="C229" s="61"/>
      <c r="D229" s="62"/>
      <c r="E229" s="63"/>
      <c r="F229" s="2"/>
      <c r="G229" s="63"/>
      <c r="H229" s="2"/>
      <c r="I229" s="63"/>
      <c r="J229" s="2"/>
      <c r="K229" s="63"/>
      <c r="L229" s="2"/>
      <c r="M229" s="63"/>
      <c r="N229" s="2"/>
      <c r="O229" s="63"/>
      <c r="P229" s="2"/>
      <c r="Q229" s="2"/>
    </row>
    <row r="230" spans="1:17" ht="15.75" customHeight="1">
      <c r="A230" s="2"/>
      <c r="B230" s="2"/>
      <c r="C230" s="61"/>
      <c r="D230" s="62"/>
      <c r="E230" s="63"/>
      <c r="F230" s="2"/>
      <c r="G230" s="63"/>
      <c r="H230" s="2"/>
      <c r="I230" s="63"/>
      <c r="J230" s="2"/>
      <c r="K230" s="63"/>
      <c r="L230" s="2"/>
      <c r="M230" s="63"/>
      <c r="N230" s="2"/>
      <c r="O230" s="63"/>
      <c r="P230" s="2"/>
      <c r="Q230" s="2"/>
    </row>
    <row r="231" spans="1:17" ht="15.75" customHeight="1">
      <c r="A231" s="2"/>
      <c r="B231" s="2"/>
      <c r="C231" s="61"/>
      <c r="D231" s="62"/>
      <c r="E231" s="63"/>
      <c r="F231" s="2"/>
      <c r="G231" s="63"/>
      <c r="H231" s="2"/>
      <c r="I231" s="63"/>
      <c r="J231" s="2"/>
      <c r="K231" s="63"/>
      <c r="L231" s="2"/>
      <c r="M231" s="63"/>
      <c r="N231" s="2"/>
      <c r="O231" s="63"/>
      <c r="P231" s="2"/>
      <c r="Q231" s="2"/>
    </row>
    <row r="232" spans="1:17" ht="15.75" customHeight="1">
      <c r="A232" s="2"/>
      <c r="B232" s="2"/>
      <c r="C232" s="61"/>
      <c r="D232" s="62"/>
      <c r="E232" s="63"/>
      <c r="F232" s="2"/>
      <c r="G232" s="63"/>
      <c r="H232" s="2"/>
      <c r="I232" s="63"/>
      <c r="J232" s="2"/>
      <c r="K232" s="63"/>
      <c r="L232" s="2"/>
      <c r="M232" s="63"/>
      <c r="N232" s="2"/>
      <c r="O232" s="63"/>
      <c r="P232" s="2"/>
      <c r="Q232" s="2"/>
    </row>
    <row r="233" spans="1:17" ht="15.75" customHeight="1">
      <c r="A233" s="2"/>
      <c r="B233" s="2"/>
      <c r="C233" s="61"/>
      <c r="D233" s="62"/>
      <c r="E233" s="63"/>
      <c r="F233" s="2"/>
      <c r="G233" s="63"/>
      <c r="H233" s="2"/>
      <c r="I233" s="63"/>
      <c r="J233" s="2"/>
      <c r="K233" s="63"/>
      <c r="L233" s="2"/>
      <c r="M233" s="63"/>
      <c r="N233" s="2"/>
      <c r="O233" s="63"/>
      <c r="P233" s="2"/>
      <c r="Q233" s="2"/>
    </row>
    <row r="234" spans="1:17" ht="15.75" customHeight="1">
      <c r="A234" s="2"/>
      <c r="B234" s="2"/>
      <c r="C234" s="61"/>
      <c r="D234" s="62"/>
      <c r="E234" s="63"/>
      <c r="F234" s="2"/>
      <c r="G234" s="63"/>
      <c r="H234" s="2"/>
      <c r="I234" s="63"/>
      <c r="J234" s="2"/>
      <c r="K234" s="63"/>
      <c r="L234" s="2"/>
      <c r="M234" s="63"/>
      <c r="N234" s="2"/>
      <c r="O234" s="63"/>
      <c r="P234" s="2"/>
      <c r="Q234" s="2"/>
    </row>
    <row r="235" spans="1:17" ht="15.75" customHeight="1">
      <c r="A235" s="2"/>
      <c r="B235" s="2"/>
      <c r="C235" s="61"/>
      <c r="D235" s="62"/>
      <c r="E235" s="63"/>
      <c r="F235" s="2"/>
      <c r="G235" s="63"/>
      <c r="H235" s="2"/>
      <c r="I235" s="63"/>
      <c r="J235" s="2"/>
      <c r="K235" s="63"/>
      <c r="L235" s="2"/>
      <c r="M235" s="63"/>
      <c r="N235" s="2"/>
      <c r="O235" s="63"/>
      <c r="P235" s="2"/>
      <c r="Q235" s="2"/>
    </row>
    <row r="236" spans="1:17" ht="15.75" customHeight="1">
      <c r="A236" s="2"/>
      <c r="B236" s="2"/>
      <c r="C236" s="61"/>
      <c r="D236" s="62"/>
      <c r="E236" s="63"/>
      <c r="F236" s="2"/>
      <c r="G236" s="63"/>
      <c r="H236" s="2"/>
      <c r="I236" s="63"/>
      <c r="J236" s="2"/>
      <c r="K236" s="63"/>
      <c r="L236" s="2"/>
      <c r="M236" s="63"/>
      <c r="N236" s="2"/>
      <c r="O236" s="63"/>
      <c r="P236" s="2"/>
      <c r="Q236" s="2"/>
    </row>
    <row r="237" spans="1:17" ht="15.75" customHeight="1">
      <c r="A237" s="2"/>
      <c r="B237" s="2"/>
      <c r="C237" s="61"/>
      <c r="D237" s="62"/>
      <c r="E237" s="63"/>
      <c r="F237" s="2"/>
      <c r="G237" s="63"/>
      <c r="H237" s="2"/>
      <c r="I237" s="63"/>
      <c r="J237" s="2"/>
      <c r="K237" s="63"/>
      <c r="L237" s="2"/>
      <c r="M237" s="63"/>
      <c r="N237" s="2"/>
      <c r="O237" s="63"/>
      <c r="P237" s="2"/>
      <c r="Q237" s="2"/>
    </row>
    <row r="238" spans="1:17" ht="15.75" customHeight="1">
      <c r="A238" s="2"/>
      <c r="B238" s="2"/>
      <c r="C238" s="61"/>
      <c r="D238" s="62"/>
      <c r="E238" s="63"/>
      <c r="F238" s="2"/>
      <c r="G238" s="63"/>
      <c r="H238" s="2"/>
      <c r="I238" s="63"/>
      <c r="J238" s="2"/>
      <c r="K238" s="63"/>
      <c r="L238" s="2"/>
      <c r="M238" s="63"/>
      <c r="N238" s="2"/>
      <c r="O238" s="63"/>
      <c r="P238" s="2"/>
      <c r="Q238" s="2"/>
    </row>
    <row r="239" spans="1:17" ht="15.75" customHeight="1">
      <c r="A239" s="2"/>
      <c r="B239" s="2"/>
      <c r="C239" s="61"/>
      <c r="D239" s="62"/>
      <c r="E239" s="63"/>
      <c r="F239" s="2"/>
      <c r="G239" s="63"/>
      <c r="H239" s="2"/>
      <c r="I239" s="63"/>
      <c r="J239" s="2"/>
      <c r="K239" s="63"/>
      <c r="L239" s="2"/>
      <c r="M239" s="63"/>
      <c r="N239" s="2"/>
      <c r="O239" s="63"/>
      <c r="P239" s="2"/>
      <c r="Q239" s="2"/>
    </row>
    <row r="240" spans="1:17" ht="15.75" customHeight="1">
      <c r="A240" s="2"/>
      <c r="B240" s="2"/>
      <c r="C240" s="61"/>
      <c r="D240" s="62"/>
      <c r="E240" s="63"/>
      <c r="F240" s="2"/>
      <c r="G240" s="63"/>
      <c r="H240" s="2"/>
      <c r="I240" s="63"/>
      <c r="J240" s="2"/>
      <c r="K240" s="63"/>
      <c r="L240" s="2"/>
      <c r="M240" s="63"/>
      <c r="N240" s="2"/>
      <c r="O240" s="63"/>
      <c r="P240" s="2"/>
      <c r="Q240" s="2"/>
    </row>
    <row r="241" spans="1:17" ht="15.75" customHeight="1">
      <c r="A241" s="2"/>
      <c r="B241" s="2"/>
      <c r="C241" s="61"/>
      <c r="D241" s="62"/>
      <c r="E241" s="63"/>
      <c r="F241" s="2"/>
      <c r="G241" s="63"/>
      <c r="H241" s="2"/>
      <c r="I241" s="63"/>
      <c r="J241" s="2"/>
      <c r="K241" s="63"/>
      <c r="L241" s="2"/>
      <c r="M241" s="63"/>
      <c r="N241" s="2"/>
      <c r="O241" s="63"/>
      <c r="P241" s="2"/>
      <c r="Q241" s="2"/>
    </row>
    <row r="242" spans="1:17" ht="15.75" customHeight="1">
      <c r="A242" s="2"/>
      <c r="B242" s="2"/>
      <c r="C242" s="61"/>
      <c r="D242" s="62"/>
      <c r="E242" s="63"/>
      <c r="F242" s="2"/>
      <c r="G242" s="63"/>
      <c r="H242" s="2"/>
      <c r="I242" s="63"/>
      <c r="J242" s="2"/>
      <c r="K242" s="63"/>
      <c r="L242" s="2"/>
      <c r="M242" s="63"/>
      <c r="N242" s="2"/>
      <c r="O242" s="63"/>
      <c r="P242" s="2"/>
      <c r="Q242" s="2"/>
    </row>
    <row r="243" spans="1:17" ht="15.75" customHeight="1">
      <c r="A243" s="2"/>
      <c r="B243" s="2"/>
      <c r="C243" s="61"/>
      <c r="D243" s="62"/>
      <c r="E243" s="63"/>
      <c r="F243" s="2"/>
      <c r="G243" s="63"/>
      <c r="H243" s="2"/>
      <c r="I243" s="63"/>
      <c r="J243" s="2"/>
      <c r="K243" s="63"/>
      <c r="L243" s="2"/>
      <c r="M243" s="63"/>
      <c r="N243" s="2"/>
      <c r="O243" s="63"/>
      <c r="P243" s="2"/>
      <c r="Q243" s="2"/>
    </row>
    <row r="244" spans="1:17" ht="15.75" customHeight="1">
      <c r="A244" s="2"/>
      <c r="B244" s="2"/>
      <c r="C244" s="61"/>
      <c r="D244" s="62"/>
      <c r="E244" s="63"/>
      <c r="F244" s="2"/>
      <c r="G244" s="63"/>
      <c r="H244" s="2"/>
      <c r="I244" s="63"/>
      <c r="J244" s="2"/>
      <c r="K244" s="63"/>
      <c r="L244" s="2"/>
      <c r="M244" s="63"/>
      <c r="N244" s="2"/>
      <c r="O244" s="63"/>
      <c r="P244" s="2"/>
      <c r="Q244" s="2"/>
    </row>
    <row r="245" spans="1:17" ht="15.75" customHeight="1">
      <c r="A245" s="2"/>
      <c r="B245" s="2"/>
      <c r="C245" s="61"/>
      <c r="D245" s="62"/>
      <c r="E245" s="63"/>
      <c r="F245" s="2"/>
      <c r="G245" s="63"/>
      <c r="H245" s="2"/>
      <c r="I245" s="63"/>
      <c r="J245" s="2"/>
      <c r="K245" s="63"/>
      <c r="L245" s="2"/>
      <c r="M245" s="63"/>
      <c r="N245" s="2"/>
      <c r="O245" s="63"/>
      <c r="P245" s="2"/>
      <c r="Q245" s="2"/>
    </row>
    <row r="246" spans="1:17" ht="15.75" customHeight="1">
      <c r="A246" s="2"/>
      <c r="B246" s="2"/>
      <c r="C246" s="61"/>
      <c r="D246" s="62"/>
      <c r="E246" s="63"/>
      <c r="F246" s="2"/>
      <c r="G246" s="63"/>
      <c r="H246" s="2"/>
      <c r="I246" s="63"/>
      <c r="J246" s="2"/>
      <c r="K246" s="63"/>
      <c r="L246" s="2"/>
      <c r="M246" s="63"/>
      <c r="N246" s="2"/>
      <c r="O246" s="63"/>
      <c r="P246" s="2"/>
      <c r="Q246" s="2"/>
    </row>
    <row r="247" spans="1:17" ht="15.75" customHeight="1">
      <c r="A247" s="2"/>
      <c r="B247" s="2"/>
      <c r="C247" s="61"/>
      <c r="D247" s="62"/>
      <c r="E247" s="63"/>
      <c r="F247" s="2"/>
      <c r="G247" s="63"/>
      <c r="H247" s="2"/>
      <c r="I247" s="63"/>
      <c r="J247" s="2"/>
      <c r="K247" s="63"/>
      <c r="L247" s="2"/>
      <c r="M247" s="63"/>
      <c r="N247" s="2"/>
      <c r="O247" s="63"/>
      <c r="P247" s="2"/>
      <c r="Q247" s="2"/>
    </row>
    <row r="248" spans="1:17" ht="15.75" customHeight="1">
      <c r="A248" s="2"/>
      <c r="B248" s="2"/>
      <c r="C248" s="61"/>
      <c r="D248" s="62"/>
      <c r="E248" s="63"/>
      <c r="F248" s="2"/>
      <c r="G248" s="63"/>
      <c r="H248" s="2"/>
      <c r="I248" s="63"/>
      <c r="J248" s="2"/>
      <c r="K248" s="63"/>
      <c r="L248" s="2"/>
      <c r="M248" s="63"/>
      <c r="N248" s="2"/>
      <c r="O248" s="63"/>
      <c r="P248" s="2"/>
      <c r="Q248" s="2"/>
    </row>
    <row r="249" spans="1:17" ht="15.75" customHeight="1">
      <c r="A249" s="2"/>
      <c r="B249" s="2"/>
      <c r="C249" s="61"/>
      <c r="D249" s="62"/>
      <c r="E249" s="63"/>
      <c r="F249" s="2"/>
      <c r="G249" s="63"/>
      <c r="H249" s="2"/>
      <c r="I249" s="63"/>
      <c r="J249" s="2"/>
      <c r="K249" s="63"/>
      <c r="L249" s="2"/>
      <c r="M249" s="63"/>
      <c r="N249" s="2"/>
      <c r="O249" s="63"/>
      <c r="P249" s="2"/>
      <c r="Q249" s="2"/>
    </row>
    <row r="250" spans="1:17" ht="15.75" customHeight="1">
      <c r="A250" s="2"/>
      <c r="B250" s="2"/>
      <c r="C250" s="61"/>
      <c r="D250" s="62"/>
      <c r="E250" s="63"/>
      <c r="F250" s="2"/>
      <c r="G250" s="63"/>
      <c r="H250" s="2"/>
      <c r="I250" s="63"/>
      <c r="J250" s="2"/>
      <c r="K250" s="63"/>
      <c r="L250" s="2"/>
      <c r="M250" s="63"/>
      <c r="N250" s="2"/>
      <c r="O250" s="63"/>
      <c r="P250" s="2"/>
      <c r="Q250" s="2"/>
    </row>
    <row r="251" spans="1:17" ht="15.75" customHeight="1">
      <c r="A251" s="2"/>
      <c r="B251" s="2"/>
      <c r="C251" s="61"/>
      <c r="D251" s="62"/>
      <c r="E251" s="63"/>
      <c r="F251" s="2"/>
      <c r="G251" s="63"/>
      <c r="H251" s="2"/>
      <c r="I251" s="63"/>
      <c r="J251" s="2"/>
      <c r="K251" s="63"/>
      <c r="L251" s="2"/>
      <c r="M251" s="63"/>
      <c r="N251" s="2"/>
      <c r="O251" s="63"/>
      <c r="P251" s="2"/>
      <c r="Q251" s="2"/>
    </row>
    <row r="252" spans="1:17" ht="15.75" customHeight="1">
      <c r="A252" s="2"/>
      <c r="B252" s="2"/>
      <c r="C252" s="61"/>
      <c r="D252" s="62"/>
      <c r="E252" s="63"/>
      <c r="F252" s="2"/>
      <c r="G252" s="63"/>
      <c r="H252" s="2"/>
      <c r="I252" s="63"/>
      <c r="J252" s="2"/>
      <c r="K252" s="63"/>
      <c r="L252" s="2"/>
      <c r="M252" s="63"/>
      <c r="N252" s="2"/>
      <c r="O252" s="63"/>
      <c r="P252" s="2"/>
      <c r="Q252" s="2"/>
    </row>
    <row r="253" spans="1:17" ht="15.75" customHeight="1">
      <c r="A253" s="2"/>
      <c r="B253" s="2"/>
      <c r="C253" s="61"/>
      <c r="D253" s="62"/>
      <c r="E253" s="63"/>
      <c r="F253" s="2"/>
      <c r="G253" s="63"/>
      <c r="H253" s="2"/>
      <c r="I253" s="63"/>
      <c r="J253" s="2"/>
      <c r="K253" s="63"/>
      <c r="L253" s="2"/>
      <c r="M253" s="63"/>
      <c r="N253" s="2"/>
      <c r="O253" s="63"/>
      <c r="P253" s="2"/>
      <c r="Q253" s="2"/>
    </row>
    <row r="254" spans="1:17" ht="15.75" customHeight="1">
      <c r="A254" s="2"/>
      <c r="B254" s="2"/>
      <c r="C254" s="61"/>
      <c r="D254" s="62"/>
      <c r="E254" s="63"/>
      <c r="F254" s="2"/>
      <c r="G254" s="63"/>
      <c r="H254" s="2"/>
      <c r="I254" s="63"/>
      <c r="J254" s="2"/>
      <c r="K254" s="63"/>
      <c r="L254" s="2"/>
      <c r="M254" s="63"/>
      <c r="N254" s="2"/>
      <c r="O254" s="63"/>
      <c r="P254" s="2"/>
      <c r="Q254" s="2"/>
    </row>
    <row r="255" spans="1:17" ht="15.75" customHeight="1">
      <c r="A255" s="2"/>
      <c r="B255" s="2"/>
      <c r="C255" s="61"/>
      <c r="D255" s="62"/>
      <c r="E255" s="63"/>
      <c r="F255" s="2"/>
      <c r="G255" s="63"/>
      <c r="H255" s="2"/>
      <c r="I255" s="63"/>
      <c r="J255" s="2"/>
      <c r="K255" s="63"/>
      <c r="L255" s="2"/>
      <c r="M255" s="63"/>
      <c r="N255" s="2"/>
      <c r="O255" s="63"/>
      <c r="P255" s="2"/>
      <c r="Q255" s="2"/>
    </row>
    <row r="256" spans="1:17" ht="15.75" customHeight="1">
      <c r="A256" s="2"/>
      <c r="B256" s="2"/>
      <c r="C256" s="61"/>
      <c r="D256" s="62"/>
      <c r="E256" s="63"/>
      <c r="F256" s="2"/>
      <c r="G256" s="63"/>
      <c r="H256" s="2"/>
      <c r="I256" s="63"/>
      <c r="J256" s="2"/>
      <c r="K256" s="63"/>
      <c r="L256" s="2"/>
      <c r="M256" s="63"/>
      <c r="N256" s="2"/>
      <c r="O256" s="63"/>
      <c r="P256" s="2"/>
      <c r="Q256" s="2"/>
    </row>
    <row r="257" spans="1:17" ht="15.75" customHeight="1">
      <c r="A257" s="2"/>
      <c r="B257" s="2"/>
      <c r="C257" s="61"/>
      <c r="D257" s="62"/>
      <c r="E257" s="63"/>
      <c r="F257" s="2"/>
      <c r="G257" s="63"/>
      <c r="H257" s="2"/>
      <c r="I257" s="63"/>
      <c r="J257" s="2"/>
      <c r="K257" s="63"/>
      <c r="L257" s="2"/>
      <c r="M257" s="63"/>
      <c r="N257" s="2"/>
      <c r="O257" s="63"/>
      <c r="P257" s="2"/>
      <c r="Q257" s="2"/>
    </row>
    <row r="258" spans="1:17" ht="15.75" customHeight="1">
      <c r="A258" s="2"/>
      <c r="B258" s="2"/>
      <c r="C258" s="61"/>
      <c r="D258" s="62"/>
      <c r="E258" s="63"/>
      <c r="F258" s="2"/>
      <c r="G258" s="63"/>
      <c r="H258" s="2"/>
      <c r="I258" s="63"/>
      <c r="J258" s="2"/>
      <c r="K258" s="63"/>
      <c r="L258" s="2"/>
      <c r="M258" s="63"/>
      <c r="N258" s="2"/>
      <c r="O258" s="63"/>
      <c r="P258" s="2"/>
      <c r="Q258" s="2"/>
    </row>
    <row r="259" spans="1:17" ht="15.75" customHeight="1">
      <c r="A259" s="2"/>
      <c r="B259" s="2"/>
      <c r="C259" s="61"/>
      <c r="D259" s="62"/>
      <c r="E259" s="63"/>
      <c r="F259" s="2"/>
      <c r="G259" s="63"/>
      <c r="H259" s="2"/>
      <c r="I259" s="63"/>
      <c r="J259" s="2"/>
      <c r="K259" s="63"/>
      <c r="L259" s="2"/>
      <c r="M259" s="63"/>
      <c r="N259" s="2"/>
      <c r="O259" s="63"/>
      <c r="P259" s="2"/>
      <c r="Q259" s="2"/>
    </row>
    <row r="260" spans="1:17" ht="15.75" customHeight="1">
      <c r="A260" s="2"/>
      <c r="B260" s="2"/>
      <c r="C260" s="61"/>
      <c r="D260" s="62"/>
      <c r="E260" s="63"/>
      <c r="F260" s="2"/>
      <c r="G260" s="63"/>
      <c r="H260" s="2"/>
      <c r="I260" s="63"/>
      <c r="J260" s="2"/>
      <c r="K260" s="63"/>
      <c r="L260" s="2"/>
      <c r="M260" s="63"/>
      <c r="N260" s="2"/>
      <c r="O260" s="63"/>
      <c r="P260" s="2"/>
      <c r="Q260" s="2"/>
    </row>
    <row r="261" spans="1:17" ht="15.75" customHeight="1">
      <c r="A261" s="2"/>
      <c r="B261" s="2"/>
      <c r="C261" s="61"/>
      <c r="D261" s="62"/>
      <c r="E261" s="63"/>
      <c r="F261" s="2"/>
      <c r="G261" s="63"/>
      <c r="H261" s="2"/>
      <c r="I261" s="63"/>
      <c r="J261" s="2"/>
      <c r="K261" s="63"/>
      <c r="L261" s="2"/>
      <c r="M261" s="63"/>
      <c r="N261" s="2"/>
      <c r="O261" s="63"/>
      <c r="P261" s="2"/>
      <c r="Q261" s="2"/>
    </row>
    <row r="262" spans="1:17" ht="15.75" customHeight="1">
      <c r="A262" s="2"/>
      <c r="B262" s="2"/>
      <c r="C262" s="61"/>
      <c r="D262" s="62"/>
      <c r="E262" s="63"/>
      <c r="F262" s="2"/>
      <c r="G262" s="63"/>
      <c r="H262" s="2"/>
      <c r="I262" s="63"/>
      <c r="J262" s="2"/>
      <c r="K262" s="63"/>
      <c r="L262" s="2"/>
      <c r="M262" s="63"/>
      <c r="N262" s="2"/>
      <c r="O262" s="63"/>
      <c r="P262" s="2"/>
      <c r="Q262" s="2"/>
    </row>
    <row r="263" spans="1:17" ht="15.75" customHeight="1">
      <c r="A263" s="2"/>
      <c r="B263" s="2"/>
      <c r="C263" s="61"/>
      <c r="D263" s="62"/>
      <c r="E263" s="63"/>
      <c r="F263" s="2"/>
      <c r="G263" s="63"/>
      <c r="H263" s="2"/>
      <c r="I263" s="63"/>
      <c r="J263" s="2"/>
      <c r="K263" s="63"/>
      <c r="L263" s="2"/>
      <c r="M263" s="63"/>
      <c r="N263" s="2"/>
      <c r="O263" s="63"/>
      <c r="P263" s="2"/>
      <c r="Q263" s="2"/>
    </row>
    <row r="264" spans="1:17" ht="15.75" customHeight="1">
      <c r="A264" s="2"/>
      <c r="B264" s="2"/>
      <c r="C264" s="61"/>
      <c r="D264" s="62"/>
      <c r="E264" s="63"/>
      <c r="F264" s="2"/>
      <c r="G264" s="63"/>
      <c r="H264" s="2"/>
      <c r="I264" s="63"/>
      <c r="J264" s="2"/>
      <c r="K264" s="63"/>
      <c r="L264" s="2"/>
      <c r="M264" s="63"/>
      <c r="N264" s="2"/>
      <c r="O264" s="63"/>
      <c r="P264" s="2"/>
      <c r="Q264" s="2"/>
    </row>
    <row r="265" spans="1:17" ht="15.75" customHeight="1">
      <c r="A265" s="2"/>
      <c r="B265" s="2"/>
      <c r="C265" s="61"/>
      <c r="D265" s="62"/>
      <c r="E265" s="63"/>
      <c r="F265" s="2"/>
      <c r="G265" s="63"/>
      <c r="H265" s="2"/>
      <c r="I265" s="63"/>
      <c r="J265" s="2"/>
      <c r="K265" s="63"/>
      <c r="L265" s="2"/>
      <c r="M265" s="63"/>
      <c r="N265" s="2"/>
      <c r="O265" s="63"/>
      <c r="P265" s="2"/>
      <c r="Q265" s="2"/>
    </row>
    <row r="266" spans="1:17" ht="15.75" customHeight="1">
      <c r="A266" s="2"/>
      <c r="B266" s="2"/>
      <c r="C266" s="61"/>
      <c r="D266" s="62"/>
      <c r="E266" s="63"/>
      <c r="F266" s="2"/>
      <c r="G266" s="63"/>
      <c r="H266" s="2"/>
      <c r="I266" s="63"/>
      <c r="J266" s="2"/>
      <c r="K266" s="63"/>
      <c r="L266" s="2"/>
      <c r="M266" s="63"/>
      <c r="N266" s="2"/>
      <c r="O266" s="63"/>
      <c r="P266" s="2"/>
      <c r="Q266" s="2"/>
    </row>
    <row r="267" spans="1:17" ht="15.75" customHeight="1">
      <c r="A267" s="2"/>
      <c r="B267" s="2"/>
      <c r="C267" s="61"/>
      <c r="D267" s="62"/>
      <c r="E267" s="63"/>
      <c r="F267" s="2"/>
      <c r="G267" s="63"/>
      <c r="H267" s="2"/>
      <c r="I267" s="63"/>
      <c r="J267" s="2"/>
      <c r="K267" s="63"/>
      <c r="L267" s="2"/>
      <c r="M267" s="63"/>
      <c r="N267" s="2"/>
      <c r="O267" s="63"/>
      <c r="P267" s="2"/>
      <c r="Q267" s="2"/>
    </row>
    <row r="268" spans="1:17" ht="15.75" customHeight="1">
      <c r="A268" s="2"/>
      <c r="B268" s="2"/>
      <c r="C268" s="61"/>
      <c r="D268" s="62"/>
      <c r="E268" s="63"/>
      <c r="F268" s="2"/>
      <c r="G268" s="63"/>
      <c r="H268" s="2"/>
      <c r="I268" s="63"/>
      <c r="J268" s="2"/>
      <c r="K268" s="63"/>
      <c r="L268" s="2"/>
      <c r="M268" s="63"/>
      <c r="N268" s="2"/>
      <c r="O268" s="63"/>
      <c r="P268" s="2"/>
      <c r="Q268" s="2"/>
    </row>
    <row r="269" spans="1:17" ht="15.75" customHeight="1">
      <c r="A269" s="2"/>
      <c r="B269" s="2"/>
      <c r="C269" s="61"/>
      <c r="D269" s="62"/>
      <c r="E269" s="63"/>
      <c r="F269" s="2"/>
      <c r="G269" s="63"/>
      <c r="H269" s="2"/>
      <c r="I269" s="63"/>
      <c r="J269" s="2"/>
      <c r="K269" s="63"/>
      <c r="L269" s="2"/>
      <c r="M269" s="63"/>
      <c r="N269" s="2"/>
      <c r="O269" s="63"/>
      <c r="P269" s="2"/>
      <c r="Q269" s="2"/>
    </row>
    <row r="270" spans="1:17" ht="15.75" customHeight="1">
      <c r="A270" s="2"/>
      <c r="B270" s="2"/>
      <c r="C270" s="61"/>
      <c r="D270" s="62"/>
      <c r="E270" s="63"/>
      <c r="F270" s="2"/>
      <c r="G270" s="63"/>
      <c r="H270" s="2"/>
      <c r="I270" s="63"/>
      <c r="J270" s="2"/>
      <c r="K270" s="63"/>
      <c r="L270" s="2"/>
      <c r="M270" s="63"/>
      <c r="N270" s="2"/>
      <c r="O270" s="63"/>
      <c r="P270" s="2"/>
      <c r="Q270" s="2"/>
    </row>
    <row r="271" spans="1:17" ht="15.75" customHeight="1">
      <c r="A271" s="2"/>
      <c r="B271" s="2"/>
      <c r="C271" s="61"/>
      <c r="D271" s="62"/>
      <c r="E271" s="63"/>
      <c r="F271" s="2"/>
      <c r="G271" s="63"/>
      <c r="H271" s="2"/>
      <c r="I271" s="63"/>
      <c r="J271" s="2"/>
      <c r="K271" s="63"/>
      <c r="L271" s="2"/>
      <c r="M271" s="63"/>
      <c r="N271" s="2"/>
      <c r="O271" s="63"/>
      <c r="P271" s="2"/>
      <c r="Q271" s="2"/>
    </row>
    <row r="272" spans="1:17" ht="15.75" customHeight="1">
      <c r="A272" s="2"/>
      <c r="B272" s="2"/>
      <c r="C272" s="61"/>
      <c r="D272" s="62"/>
      <c r="E272" s="63"/>
      <c r="F272" s="2"/>
      <c r="G272" s="63"/>
      <c r="H272" s="2"/>
      <c r="I272" s="63"/>
      <c r="J272" s="2"/>
      <c r="K272" s="63"/>
      <c r="L272" s="2"/>
      <c r="M272" s="63"/>
      <c r="N272" s="2"/>
      <c r="O272" s="63"/>
      <c r="P272" s="2"/>
      <c r="Q272" s="2"/>
    </row>
    <row r="273" spans="1:17" ht="15.75" customHeight="1">
      <c r="A273" s="2"/>
      <c r="B273" s="2"/>
      <c r="C273" s="61"/>
      <c r="D273" s="62"/>
      <c r="E273" s="63"/>
      <c r="F273" s="2"/>
      <c r="G273" s="63"/>
      <c r="H273" s="2"/>
      <c r="I273" s="63"/>
      <c r="J273" s="2"/>
      <c r="K273" s="63"/>
      <c r="L273" s="2"/>
      <c r="M273" s="63"/>
      <c r="N273" s="2"/>
      <c r="O273" s="63"/>
      <c r="P273" s="2"/>
      <c r="Q273" s="2"/>
    </row>
    <row r="274" spans="1:17" ht="15.75" customHeight="1">
      <c r="A274" s="2"/>
      <c r="B274" s="2"/>
      <c r="C274" s="61"/>
      <c r="D274" s="62"/>
      <c r="E274" s="63"/>
      <c r="F274" s="2"/>
      <c r="G274" s="63"/>
      <c r="H274" s="2"/>
      <c r="I274" s="63"/>
      <c r="J274" s="2"/>
      <c r="K274" s="63"/>
      <c r="L274" s="2"/>
      <c r="M274" s="63"/>
      <c r="N274" s="2"/>
      <c r="O274" s="63"/>
      <c r="P274" s="2"/>
      <c r="Q274" s="2"/>
    </row>
    <row r="275" spans="1:17" ht="15.75" customHeight="1">
      <c r="A275" s="2"/>
      <c r="B275" s="2"/>
      <c r="C275" s="61"/>
      <c r="D275" s="62"/>
      <c r="E275" s="63"/>
      <c r="F275" s="2"/>
      <c r="G275" s="63"/>
      <c r="H275" s="2"/>
      <c r="I275" s="63"/>
      <c r="J275" s="2"/>
      <c r="K275" s="63"/>
      <c r="L275" s="2"/>
      <c r="M275" s="63"/>
      <c r="N275" s="2"/>
      <c r="O275" s="63"/>
      <c r="P275" s="2"/>
      <c r="Q275" s="2"/>
    </row>
    <row r="276" spans="1:17" ht="15.75" customHeight="1">
      <c r="A276" s="2"/>
      <c r="B276" s="2"/>
      <c r="C276" s="61"/>
      <c r="D276" s="62"/>
      <c r="E276" s="63"/>
      <c r="F276" s="2"/>
      <c r="G276" s="63"/>
      <c r="H276" s="2"/>
      <c r="I276" s="63"/>
      <c r="J276" s="2"/>
      <c r="K276" s="63"/>
      <c r="L276" s="2"/>
      <c r="M276" s="63"/>
      <c r="N276" s="2"/>
      <c r="O276" s="63"/>
      <c r="P276" s="2"/>
      <c r="Q276" s="2"/>
    </row>
    <row r="277" spans="1:17" ht="15.75" customHeight="1">
      <c r="A277" s="2"/>
      <c r="B277" s="2"/>
      <c r="C277" s="61"/>
      <c r="D277" s="62"/>
      <c r="E277" s="63"/>
      <c r="F277" s="2"/>
      <c r="G277" s="63"/>
      <c r="H277" s="2"/>
      <c r="I277" s="63"/>
      <c r="J277" s="2"/>
      <c r="K277" s="63"/>
      <c r="L277" s="2"/>
      <c r="M277" s="63"/>
      <c r="N277" s="2"/>
      <c r="O277" s="63"/>
      <c r="P277" s="2"/>
      <c r="Q277" s="2"/>
    </row>
    <row r="278" spans="1:17" ht="15.75" customHeight="1">
      <c r="A278" s="2"/>
      <c r="B278" s="2"/>
      <c r="C278" s="61"/>
      <c r="D278" s="62"/>
      <c r="E278" s="63"/>
      <c r="F278" s="2"/>
      <c r="G278" s="63"/>
      <c r="H278" s="2"/>
      <c r="I278" s="63"/>
      <c r="J278" s="2"/>
      <c r="K278" s="63"/>
      <c r="L278" s="2"/>
      <c r="M278" s="63"/>
      <c r="N278" s="2"/>
      <c r="O278" s="63"/>
      <c r="P278" s="2"/>
      <c r="Q278" s="2"/>
    </row>
    <row r="279" spans="1:17" ht="15.75" customHeight="1">
      <c r="A279" s="2"/>
      <c r="B279" s="2"/>
      <c r="C279" s="61"/>
      <c r="D279" s="62"/>
      <c r="E279" s="63"/>
      <c r="F279" s="2"/>
      <c r="G279" s="63"/>
      <c r="H279" s="2"/>
      <c r="I279" s="63"/>
      <c r="J279" s="2"/>
      <c r="K279" s="63"/>
      <c r="L279" s="2"/>
      <c r="M279" s="63"/>
      <c r="N279" s="2"/>
      <c r="O279" s="63"/>
      <c r="P279" s="2"/>
      <c r="Q279" s="2"/>
    </row>
    <row r="280" spans="1:17" ht="15.75" customHeight="1">
      <c r="A280" s="2"/>
      <c r="B280" s="2"/>
      <c r="C280" s="61"/>
      <c r="D280" s="62"/>
      <c r="E280" s="63"/>
      <c r="F280" s="2"/>
      <c r="G280" s="63"/>
      <c r="H280" s="2"/>
      <c r="I280" s="63"/>
      <c r="J280" s="2"/>
      <c r="K280" s="63"/>
      <c r="L280" s="2"/>
      <c r="M280" s="63"/>
      <c r="N280" s="2"/>
      <c r="O280" s="63"/>
      <c r="P280" s="2"/>
      <c r="Q280" s="2"/>
    </row>
    <row r="281" spans="1:17" ht="15.75" customHeight="1">
      <c r="A281" s="2"/>
      <c r="B281" s="2"/>
      <c r="C281" s="61"/>
      <c r="D281" s="62"/>
      <c r="E281" s="63"/>
      <c r="F281" s="2"/>
      <c r="G281" s="63"/>
      <c r="H281" s="2"/>
      <c r="I281" s="63"/>
      <c r="J281" s="2"/>
      <c r="K281" s="63"/>
      <c r="L281" s="2"/>
      <c r="M281" s="63"/>
      <c r="N281" s="2"/>
      <c r="O281" s="63"/>
      <c r="P281" s="2"/>
      <c r="Q281" s="2"/>
    </row>
    <row r="282" spans="1:17" ht="15.75" customHeight="1">
      <c r="A282" s="2"/>
      <c r="B282" s="2"/>
      <c r="C282" s="61"/>
      <c r="D282" s="62"/>
      <c r="E282" s="63"/>
      <c r="F282" s="2"/>
      <c r="G282" s="63"/>
      <c r="H282" s="2"/>
      <c r="I282" s="63"/>
      <c r="J282" s="2"/>
      <c r="K282" s="63"/>
      <c r="L282" s="2"/>
      <c r="M282" s="63"/>
      <c r="N282" s="2"/>
      <c r="O282" s="63"/>
      <c r="P282" s="2"/>
      <c r="Q282" s="2"/>
    </row>
    <row r="283" spans="1:17" ht="15.75" customHeight="1">
      <c r="A283" s="2"/>
      <c r="B283" s="2"/>
      <c r="C283" s="61"/>
      <c r="D283" s="62"/>
      <c r="E283" s="63"/>
      <c r="F283" s="2"/>
      <c r="G283" s="63"/>
      <c r="H283" s="2"/>
      <c r="I283" s="63"/>
      <c r="J283" s="2"/>
      <c r="K283" s="63"/>
      <c r="L283" s="2"/>
      <c r="M283" s="63"/>
      <c r="N283" s="2"/>
      <c r="O283" s="63"/>
      <c r="P283" s="2"/>
      <c r="Q283" s="2"/>
    </row>
    <row r="284" spans="1:17" ht="15.75" customHeight="1">
      <c r="A284" s="2"/>
      <c r="B284" s="2"/>
      <c r="C284" s="61"/>
      <c r="D284" s="62"/>
      <c r="E284" s="63"/>
      <c r="F284" s="2"/>
      <c r="G284" s="63"/>
      <c r="H284" s="2"/>
      <c r="I284" s="63"/>
      <c r="J284" s="2"/>
      <c r="K284" s="63"/>
      <c r="L284" s="2"/>
      <c r="M284" s="63"/>
      <c r="N284" s="2"/>
      <c r="O284" s="63"/>
      <c r="P284" s="2"/>
      <c r="Q284" s="2"/>
    </row>
    <row r="285" spans="1:17" ht="15.75" customHeight="1">
      <c r="A285" s="2"/>
      <c r="B285" s="2"/>
      <c r="C285" s="61"/>
      <c r="D285" s="62"/>
      <c r="E285" s="63"/>
      <c r="F285" s="2"/>
      <c r="G285" s="63"/>
      <c r="H285" s="2"/>
      <c r="I285" s="63"/>
      <c r="J285" s="2"/>
      <c r="K285" s="63"/>
      <c r="L285" s="2"/>
      <c r="M285" s="63"/>
      <c r="N285" s="2"/>
      <c r="O285" s="63"/>
      <c r="P285" s="2"/>
      <c r="Q285" s="2"/>
    </row>
    <row r="286" spans="1:17" ht="15.75" customHeight="1">
      <c r="A286" s="2"/>
      <c r="B286" s="2"/>
      <c r="C286" s="61"/>
      <c r="D286" s="62"/>
      <c r="E286" s="63"/>
      <c r="F286" s="2"/>
      <c r="G286" s="63"/>
      <c r="H286" s="2"/>
      <c r="I286" s="63"/>
      <c r="J286" s="2"/>
      <c r="K286" s="63"/>
      <c r="L286" s="2"/>
      <c r="M286" s="63"/>
      <c r="N286" s="2"/>
      <c r="O286" s="63"/>
      <c r="P286" s="2"/>
      <c r="Q286" s="2"/>
    </row>
    <row r="287" spans="1:17" ht="15.75" customHeight="1">
      <c r="A287" s="2"/>
      <c r="B287" s="2"/>
      <c r="C287" s="61"/>
      <c r="D287" s="62"/>
      <c r="E287" s="63"/>
      <c r="F287" s="2"/>
      <c r="G287" s="63"/>
      <c r="H287" s="2"/>
      <c r="I287" s="63"/>
      <c r="J287" s="2"/>
      <c r="K287" s="63"/>
      <c r="L287" s="2"/>
      <c r="M287" s="63"/>
      <c r="N287" s="2"/>
      <c r="O287" s="63"/>
      <c r="P287" s="2"/>
      <c r="Q287" s="2"/>
    </row>
    <row r="288" spans="1:17" ht="15.75" customHeight="1">
      <c r="A288" s="2"/>
      <c r="B288" s="2"/>
      <c r="C288" s="61"/>
      <c r="D288" s="62"/>
      <c r="E288" s="63"/>
      <c r="F288" s="2"/>
      <c r="G288" s="63"/>
      <c r="H288" s="2"/>
      <c r="I288" s="63"/>
      <c r="J288" s="2"/>
      <c r="K288" s="63"/>
      <c r="L288" s="2"/>
      <c r="M288" s="63"/>
      <c r="N288" s="2"/>
      <c r="O288" s="63"/>
      <c r="P288" s="2"/>
      <c r="Q288" s="2"/>
    </row>
    <row r="289" spans="1:17" ht="15.75" customHeight="1">
      <c r="A289" s="2"/>
      <c r="B289" s="2"/>
      <c r="C289" s="61"/>
      <c r="D289" s="62"/>
      <c r="E289" s="63"/>
      <c r="F289" s="2"/>
      <c r="G289" s="63"/>
      <c r="H289" s="2"/>
      <c r="I289" s="63"/>
      <c r="J289" s="2"/>
      <c r="K289" s="63"/>
      <c r="L289" s="2"/>
      <c r="M289" s="63"/>
      <c r="N289" s="2"/>
      <c r="O289" s="63"/>
      <c r="P289" s="2"/>
      <c r="Q289" s="2"/>
    </row>
    <row r="290" spans="1:17" ht="15.75" customHeight="1">
      <c r="A290" s="2"/>
      <c r="B290" s="2"/>
      <c r="C290" s="61"/>
      <c r="D290" s="62"/>
      <c r="E290" s="63"/>
      <c r="F290" s="2"/>
      <c r="G290" s="63"/>
      <c r="H290" s="2"/>
      <c r="I290" s="63"/>
      <c r="J290" s="2"/>
      <c r="K290" s="63"/>
      <c r="L290" s="2"/>
      <c r="M290" s="63"/>
      <c r="N290" s="2"/>
      <c r="O290" s="63"/>
      <c r="P290" s="2"/>
      <c r="Q290" s="2"/>
    </row>
    <row r="291" spans="1:17" ht="15.75" customHeight="1">
      <c r="A291" s="2"/>
      <c r="B291" s="2"/>
      <c r="C291" s="61"/>
      <c r="D291" s="62"/>
      <c r="E291" s="63"/>
      <c r="F291" s="2"/>
      <c r="G291" s="63"/>
      <c r="H291" s="2"/>
      <c r="I291" s="63"/>
      <c r="J291" s="2"/>
      <c r="K291" s="63"/>
      <c r="L291" s="2"/>
      <c r="M291" s="63"/>
      <c r="N291" s="2"/>
      <c r="O291" s="63"/>
      <c r="P291" s="2"/>
      <c r="Q291" s="2"/>
    </row>
    <row r="292" spans="1:17" ht="15.75" customHeight="1">
      <c r="A292" s="2"/>
      <c r="B292" s="2"/>
      <c r="C292" s="61"/>
      <c r="D292" s="62"/>
      <c r="E292" s="63"/>
      <c r="F292" s="2"/>
      <c r="G292" s="63"/>
      <c r="H292" s="2"/>
      <c r="I292" s="63"/>
      <c r="J292" s="2"/>
      <c r="K292" s="63"/>
      <c r="L292" s="2"/>
      <c r="M292" s="63"/>
      <c r="N292" s="2"/>
      <c r="O292" s="63"/>
      <c r="P292" s="2"/>
      <c r="Q292" s="2"/>
    </row>
    <row r="293" spans="1:17" ht="15.75" customHeight="1">
      <c r="A293" s="2"/>
      <c r="B293" s="2"/>
      <c r="C293" s="61"/>
      <c r="D293" s="62"/>
      <c r="E293" s="63"/>
      <c r="F293" s="2"/>
      <c r="G293" s="63"/>
      <c r="H293" s="2"/>
      <c r="I293" s="63"/>
      <c r="J293" s="2"/>
      <c r="K293" s="63"/>
      <c r="L293" s="2"/>
      <c r="M293" s="63"/>
      <c r="N293" s="2"/>
      <c r="O293" s="63"/>
      <c r="P293" s="2"/>
      <c r="Q293" s="2"/>
    </row>
    <row r="294" spans="1:17" ht="15.75" customHeight="1">
      <c r="A294" s="2"/>
      <c r="B294" s="2"/>
      <c r="C294" s="61"/>
      <c r="D294" s="62"/>
      <c r="E294" s="63"/>
      <c r="F294" s="2"/>
      <c r="G294" s="63"/>
      <c r="H294" s="2"/>
      <c r="I294" s="63"/>
      <c r="J294" s="2"/>
      <c r="K294" s="63"/>
      <c r="L294" s="2"/>
      <c r="M294" s="63"/>
      <c r="N294" s="2"/>
      <c r="O294" s="63"/>
      <c r="P294" s="2"/>
      <c r="Q294" s="2"/>
    </row>
    <row r="295" spans="1:17" ht="15.75" customHeight="1">
      <c r="A295" s="2"/>
      <c r="B295" s="2"/>
      <c r="C295" s="61"/>
      <c r="D295" s="62"/>
      <c r="E295" s="63"/>
      <c r="F295" s="2"/>
      <c r="G295" s="63"/>
      <c r="H295" s="2"/>
      <c r="I295" s="63"/>
      <c r="J295" s="2"/>
      <c r="K295" s="63"/>
      <c r="L295" s="2"/>
      <c r="M295" s="63"/>
      <c r="N295" s="2"/>
      <c r="O295" s="63"/>
      <c r="P295" s="2"/>
      <c r="Q295" s="2"/>
    </row>
    <row r="296" spans="1:17" ht="15.75" customHeight="1">
      <c r="A296" s="2"/>
      <c r="B296" s="2"/>
      <c r="C296" s="61"/>
      <c r="D296" s="62"/>
      <c r="E296" s="63"/>
      <c r="F296" s="2"/>
      <c r="G296" s="63"/>
      <c r="H296" s="2"/>
      <c r="I296" s="63"/>
      <c r="J296" s="2"/>
      <c r="K296" s="63"/>
      <c r="L296" s="2"/>
      <c r="M296" s="63"/>
      <c r="N296" s="2"/>
      <c r="O296" s="63"/>
      <c r="P296" s="2"/>
      <c r="Q296" s="2"/>
    </row>
    <row r="297" spans="1:17" ht="15.75" customHeight="1">
      <c r="A297" s="2"/>
      <c r="B297" s="2"/>
      <c r="C297" s="61"/>
      <c r="D297" s="62"/>
      <c r="E297" s="63"/>
      <c r="F297" s="2"/>
      <c r="G297" s="63"/>
      <c r="H297" s="2"/>
      <c r="I297" s="63"/>
      <c r="J297" s="2"/>
      <c r="K297" s="63"/>
      <c r="L297" s="2"/>
      <c r="M297" s="63"/>
      <c r="N297" s="2"/>
      <c r="O297" s="63"/>
      <c r="P297" s="2"/>
      <c r="Q297" s="2"/>
    </row>
    <row r="298" spans="1:17" ht="15.75" customHeight="1">
      <c r="A298" s="2"/>
      <c r="B298" s="2"/>
      <c r="C298" s="61"/>
      <c r="D298" s="62"/>
      <c r="E298" s="63"/>
      <c r="F298" s="2"/>
      <c r="G298" s="63"/>
      <c r="H298" s="2"/>
      <c r="I298" s="63"/>
      <c r="J298" s="2"/>
      <c r="K298" s="63"/>
      <c r="L298" s="2"/>
      <c r="M298" s="63"/>
      <c r="N298" s="2"/>
      <c r="O298" s="63"/>
      <c r="P298" s="2"/>
      <c r="Q298" s="2"/>
    </row>
    <row r="299" spans="1:17" ht="15.75" customHeight="1">
      <c r="A299" s="2"/>
      <c r="B299" s="2"/>
      <c r="C299" s="61"/>
      <c r="D299" s="62"/>
      <c r="E299" s="63"/>
      <c r="F299" s="2"/>
      <c r="G299" s="63"/>
      <c r="H299" s="2"/>
      <c r="I299" s="63"/>
      <c r="J299" s="2"/>
      <c r="K299" s="63"/>
      <c r="L299" s="2"/>
      <c r="M299" s="63"/>
      <c r="N299" s="2"/>
      <c r="O299" s="63"/>
      <c r="P299" s="2"/>
      <c r="Q299" s="2"/>
    </row>
    <row r="300" spans="1:17" ht="15.75" customHeight="1">
      <c r="A300" s="2"/>
      <c r="B300" s="2"/>
      <c r="C300" s="61"/>
      <c r="D300" s="62"/>
      <c r="E300" s="63"/>
      <c r="F300" s="2"/>
      <c r="G300" s="63"/>
      <c r="H300" s="2"/>
      <c r="I300" s="63"/>
      <c r="J300" s="2"/>
      <c r="K300" s="63"/>
      <c r="L300" s="2"/>
      <c r="M300" s="63"/>
      <c r="N300" s="2"/>
      <c r="O300" s="63"/>
      <c r="P300" s="2"/>
      <c r="Q300" s="2"/>
    </row>
    <row r="301" spans="1:17" ht="15.75" customHeight="1">
      <c r="A301" s="2"/>
      <c r="B301" s="2"/>
      <c r="C301" s="61"/>
      <c r="D301" s="62"/>
      <c r="E301" s="63"/>
      <c r="F301" s="2"/>
      <c r="G301" s="63"/>
      <c r="H301" s="2"/>
      <c r="I301" s="63"/>
      <c r="J301" s="2"/>
      <c r="K301" s="63"/>
      <c r="L301" s="2"/>
      <c r="M301" s="63"/>
      <c r="N301" s="2"/>
      <c r="O301" s="63"/>
      <c r="P301" s="2"/>
      <c r="Q301" s="2"/>
    </row>
    <row r="302" spans="1:17" ht="15.75" customHeight="1">
      <c r="A302" s="2"/>
      <c r="B302" s="2"/>
      <c r="C302" s="61"/>
      <c r="D302" s="62"/>
      <c r="E302" s="63"/>
      <c r="F302" s="2"/>
      <c r="G302" s="63"/>
      <c r="H302" s="2"/>
      <c r="I302" s="63"/>
      <c r="J302" s="2"/>
      <c r="K302" s="63"/>
      <c r="L302" s="2"/>
      <c r="M302" s="63"/>
      <c r="N302" s="2"/>
      <c r="O302" s="63"/>
      <c r="P302" s="2"/>
      <c r="Q302" s="2"/>
    </row>
    <row r="303" spans="1:17" ht="15.75" customHeight="1">
      <c r="A303" s="2"/>
      <c r="B303" s="2"/>
      <c r="C303" s="61"/>
      <c r="D303" s="62"/>
      <c r="E303" s="63"/>
      <c r="F303" s="2"/>
      <c r="G303" s="63"/>
      <c r="H303" s="2"/>
      <c r="I303" s="63"/>
      <c r="J303" s="2"/>
      <c r="K303" s="63"/>
      <c r="L303" s="2"/>
      <c r="M303" s="63"/>
      <c r="N303" s="2"/>
      <c r="O303" s="63"/>
      <c r="P303" s="2"/>
      <c r="Q303" s="2"/>
    </row>
    <row r="304" spans="1:17" ht="15.75" customHeight="1">
      <c r="A304" s="2"/>
      <c r="B304" s="2"/>
      <c r="C304" s="61"/>
      <c r="D304" s="62"/>
      <c r="E304" s="63"/>
      <c r="F304" s="2"/>
      <c r="G304" s="63"/>
      <c r="H304" s="2"/>
      <c r="I304" s="63"/>
      <c r="J304" s="2"/>
      <c r="K304" s="63"/>
      <c r="L304" s="2"/>
      <c r="M304" s="63"/>
      <c r="N304" s="2"/>
      <c r="O304" s="63"/>
      <c r="P304" s="2"/>
      <c r="Q304" s="2"/>
    </row>
    <row r="305" spans="1:17" ht="15.75" customHeight="1">
      <c r="A305" s="2"/>
      <c r="B305" s="2"/>
      <c r="C305" s="61"/>
      <c r="D305" s="62"/>
      <c r="E305" s="63"/>
      <c r="F305" s="2"/>
      <c r="G305" s="63"/>
      <c r="H305" s="2"/>
      <c r="I305" s="63"/>
      <c r="J305" s="2"/>
      <c r="K305" s="63"/>
      <c r="L305" s="2"/>
      <c r="M305" s="63"/>
      <c r="N305" s="2"/>
      <c r="O305" s="63"/>
      <c r="P305" s="2"/>
      <c r="Q305" s="2"/>
    </row>
    <row r="306" spans="1:17" ht="15.75" customHeight="1">
      <c r="A306" s="2"/>
      <c r="B306" s="2"/>
      <c r="C306" s="61"/>
      <c r="D306" s="62"/>
      <c r="E306" s="63"/>
      <c r="F306" s="2"/>
      <c r="G306" s="63"/>
      <c r="H306" s="2"/>
      <c r="I306" s="63"/>
      <c r="J306" s="2"/>
      <c r="K306" s="63"/>
      <c r="L306" s="2"/>
      <c r="M306" s="63"/>
      <c r="N306" s="2"/>
      <c r="O306" s="63"/>
      <c r="P306" s="2"/>
      <c r="Q306" s="2"/>
    </row>
    <row r="307" spans="1:17" ht="15.75" customHeight="1">
      <c r="A307" s="2"/>
      <c r="B307" s="2"/>
      <c r="C307" s="61"/>
      <c r="D307" s="62"/>
      <c r="E307" s="63"/>
      <c r="F307" s="2"/>
      <c r="G307" s="63"/>
      <c r="H307" s="2"/>
      <c r="I307" s="63"/>
      <c r="J307" s="2"/>
      <c r="K307" s="63"/>
      <c r="L307" s="2"/>
      <c r="M307" s="63"/>
      <c r="N307" s="2"/>
      <c r="O307" s="63"/>
      <c r="P307" s="2"/>
      <c r="Q307" s="2"/>
    </row>
    <row r="308" spans="1:17" ht="15.75" customHeight="1">
      <c r="A308" s="2"/>
      <c r="B308" s="2"/>
      <c r="C308" s="61"/>
      <c r="D308" s="62"/>
      <c r="E308" s="63"/>
      <c r="F308" s="2"/>
      <c r="G308" s="63"/>
      <c r="H308" s="2"/>
      <c r="I308" s="63"/>
      <c r="J308" s="2"/>
      <c r="K308" s="63"/>
      <c r="L308" s="2"/>
      <c r="M308" s="63"/>
      <c r="N308" s="2"/>
      <c r="O308" s="63"/>
      <c r="P308" s="2"/>
      <c r="Q308" s="2"/>
    </row>
    <row r="309" spans="1:17" ht="15.75" customHeight="1">
      <c r="A309" s="2"/>
      <c r="B309" s="2"/>
      <c r="C309" s="61"/>
      <c r="D309" s="62"/>
      <c r="E309" s="63"/>
      <c r="F309" s="2"/>
      <c r="G309" s="63"/>
      <c r="H309" s="2"/>
      <c r="I309" s="63"/>
      <c r="J309" s="2"/>
      <c r="K309" s="63"/>
      <c r="L309" s="2"/>
      <c r="M309" s="63"/>
      <c r="N309" s="2"/>
      <c r="O309" s="63"/>
      <c r="P309" s="2"/>
      <c r="Q309" s="2"/>
    </row>
    <row r="310" spans="1:17" ht="15.75" customHeight="1">
      <c r="A310" s="2"/>
      <c r="B310" s="2"/>
      <c r="C310" s="61"/>
      <c r="D310" s="62"/>
      <c r="E310" s="63"/>
      <c r="F310" s="2"/>
      <c r="G310" s="63"/>
      <c r="H310" s="2"/>
      <c r="I310" s="63"/>
      <c r="J310" s="2"/>
      <c r="K310" s="63"/>
      <c r="L310" s="2"/>
      <c r="M310" s="63"/>
      <c r="N310" s="2"/>
      <c r="O310" s="63"/>
      <c r="P310" s="2"/>
      <c r="Q310" s="2"/>
    </row>
    <row r="311" spans="1:17" ht="15.75" customHeight="1">
      <c r="A311" s="2"/>
      <c r="B311" s="2"/>
      <c r="C311" s="61"/>
      <c r="D311" s="62"/>
      <c r="E311" s="63"/>
      <c r="F311" s="2"/>
      <c r="G311" s="63"/>
      <c r="H311" s="2"/>
      <c r="I311" s="63"/>
      <c r="J311" s="2"/>
      <c r="K311" s="63"/>
      <c r="L311" s="2"/>
      <c r="M311" s="63"/>
      <c r="N311" s="2"/>
      <c r="O311" s="63"/>
      <c r="P311" s="2"/>
      <c r="Q311" s="2"/>
    </row>
    <row r="312" spans="1:17" ht="15.75" customHeight="1">
      <c r="A312" s="2"/>
      <c r="B312" s="2"/>
      <c r="C312" s="61"/>
      <c r="D312" s="62"/>
      <c r="E312" s="63"/>
      <c r="F312" s="2"/>
      <c r="G312" s="63"/>
      <c r="H312" s="2"/>
      <c r="I312" s="63"/>
      <c r="J312" s="2"/>
      <c r="K312" s="63"/>
      <c r="L312" s="2"/>
      <c r="M312" s="63"/>
      <c r="N312" s="2"/>
      <c r="O312" s="63"/>
      <c r="P312" s="2"/>
      <c r="Q312" s="2"/>
    </row>
    <row r="313" spans="1:17" ht="15.75" customHeight="1">
      <c r="A313" s="2"/>
      <c r="B313" s="2"/>
      <c r="C313" s="61"/>
      <c r="D313" s="62"/>
      <c r="E313" s="63"/>
      <c r="F313" s="2"/>
      <c r="G313" s="63"/>
      <c r="H313" s="2"/>
      <c r="I313" s="63"/>
      <c r="J313" s="2"/>
      <c r="K313" s="63"/>
      <c r="L313" s="2"/>
      <c r="M313" s="63"/>
      <c r="N313" s="2"/>
      <c r="O313" s="63"/>
      <c r="P313" s="2"/>
      <c r="Q313" s="2"/>
    </row>
    <row r="314" spans="1:17" ht="15.75" customHeight="1">
      <c r="A314" s="2"/>
      <c r="B314" s="2"/>
      <c r="C314" s="61"/>
      <c r="D314" s="62"/>
      <c r="E314" s="63"/>
      <c r="F314" s="2"/>
      <c r="G314" s="63"/>
      <c r="H314" s="2"/>
      <c r="I314" s="63"/>
      <c r="J314" s="2"/>
      <c r="K314" s="63"/>
      <c r="L314" s="2"/>
      <c r="M314" s="63"/>
      <c r="N314" s="2"/>
      <c r="O314" s="63"/>
      <c r="P314" s="2"/>
      <c r="Q314" s="2"/>
    </row>
    <row r="315" spans="1:17" ht="15.75" customHeight="1">
      <c r="A315" s="2"/>
      <c r="B315" s="2"/>
      <c r="C315" s="61"/>
      <c r="D315" s="62"/>
      <c r="E315" s="63"/>
      <c r="F315" s="2"/>
      <c r="G315" s="63"/>
      <c r="H315" s="2"/>
      <c r="I315" s="63"/>
      <c r="J315" s="2"/>
      <c r="K315" s="63"/>
      <c r="L315" s="2"/>
      <c r="M315" s="63"/>
      <c r="N315" s="2"/>
      <c r="O315" s="63"/>
      <c r="P315" s="2"/>
      <c r="Q315" s="2"/>
    </row>
    <row r="316" spans="1:17" ht="15.75" customHeight="1">
      <c r="A316" s="2"/>
      <c r="B316" s="2"/>
      <c r="C316" s="61"/>
      <c r="D316" s="62"/>
      <c r="E316" s="63"/>
      <c r="F316" s="2"/>
      <c r="G316" s="63"/>
      <c r="H316" s="2"/>
      <c r="I316" s="63"/>
      <c r="J316" s="2"/>
      <c r="K316" s="63"/>
      <c r="L316" s="2"/>
      <c r="M316" s="63"/>
      <c r="N316" s="2"/>
      <c r="O316" s="63"/>
      <c r="P316" s="2"/>
      <c r="Q316" s="2"/>
    </row>
    <row r="317" spans="1:17" ht="15.75" customHeight="1">
      <c r="A317" s="2"/>
      <c r="B317" s="2"/>
      <c r="C317" s="61"/>
      <c r="D317" s="62"/>
      <c r="E317" s="63"/>
      <c r="F317" s="2"/>
      <c r="G317" s="63"/>
      <c r="H317" s="2"/>
      <c r="I317" s="63"/>
      <c r="J317" s="2"/>
      <c r="K317" s="63"/>
      <c r="L317" s="2"/>
      <c r="M317" s="63"/>
      <c r="N317" s="2"/>
      <c r="O317" s="63"/>
      <c r="P317" s="2"/>
      <c r="Q317" s="2"/>
    </row>
    <row r="318" spans="1:17" ht="15.75" customHeight="1">
      <c r="A318" s="2"/>
      <c r="B318" s="2"/>
      <c r="C318" s="61"/>
      <c r="D318" s="62"/>
      <c r="E318" s="63"/>
      <c r="F318" s="2"/>
      <c r="G318" s="63"/>
      <c r="H318" s="2"/>
      <c r="I318" s="63"/>
      <c r="J318" s="2"/>
      <c r="K318" s="63"/>
      <c r="L318" s="2"/>
      <c r="M318" s="63"/>
      <c r="N318" s="2"/>
      <c r="O318" s="63"/>
      <c r="P318" s="2"/>
      <c r="Q318" s="2"/>
    </row>
    <row r="319" spans="1:17" ht="15.75" customHeight="1">
      <c r="A319" s="2"/>
      <c r="B319" s="2"/>
      <c r="C319" s="61"/>
      <c r="D319" s="62"/>
      <c r="E319" s="63"/>
      <c r="F319" s="2"/>
      <c r="G319" s="63"/>
      <c r="H319" s="2"/>
      <c r="I319" s="63"/>
      <c r="J319" s="2"/>
      <c r="K319" s="63"/>
      <c r="L319" s="2"/>
      <c r="M319" s="63"/>
      <c r="N319" s="2"/>
      <c r="O319" s="63"/>
      <c r="P319" s="2"/>
      <c r="Q319" s="2"/>
    </row>
    <row r="320" spans="1:17" ht="15.75" customHeight="1">
      <c r="A320" s="2"/>
      <c r="B320" s="2"/>
      <c r="C320" s="61"/>
      <c r="D320" s="62"/>
      <c r="E320" s="63"/>
      <c r="F320" s="2"/>
      <c r="G320" s="63"/>
      <c r="H320" s="2"/>
      <c r="I320" s="63"/>
      <c r="J320" s="2"/>
      <c r="K320" s="63"/>
      <c r="L320" s="2"/>
      <c r="M320" s="63"/>
      <c r="N320" s="2"/>
      <c r="O320" s="63"/>
      <c r="P320" s="2"/>
      <c r="Q320" s="2"/>
    </row>
    <row r="321" spans="1:17" ht="15.75" customHeight="1">
      <c r="A321" s="2"/>
      <c r="B321" s="2"/>
      <c r="C321" s="61"/>
      <c r="D321" s="62"/>
      <c r="E321" s="63"/>
      <c r="F321" s="2"/>
      <c r="G321" s="63"/>
      <c r="H321" s="2"/>
      <c r="I321" s="63"/>
      <c r="J321" s="2"/>
      <c r="K321" s="63"/>
      <c r="L321" s="2"/>
      <c r="M321" s="63"/>
      <c r="N321" s="2"/>
      <c r="O321" s="63"/>
      <c r="P321" s="2"/>
      <c r="Q321" s="2"/>
    </row>
    <row r="322" spans="1:17" ht="15.75" customHeight="1">
      <c r="A322" s="2"/>
      <c r="B322" s="2"/>
      <c r="C322" s="61"/>
      <c r="D322" s="62"/>
      <c r="E322" s="63"/>
      <c r="F322" s="2"/>
      <c r="G322" s="63"/>
      <c r="H322" s="2"/>
      <c r="I322" s="63"/>
      <c r="J322" s="2"/>
      <c r="K322" s="63"/>
      <c r="L322" s="2"/>
      <c r="M322" s="63"/>
      <c r="N322" s="2"/>
      <c r="O322" s="63"/>
      <c r="P322" s="2"/>
      <c r="Q322" s="2"/>
    </row>
    <row r="323" spans="1:17" ht="15.75" customHeight="1">
      <c r="A323" s="2"/>
      <c r="B323" s="2"/>
      <c r="C323" s="61"/>
      <c r="D323" s="62"/>
      <c r="E323" s="63"/>
      <c r="F323" s="2"/>
      <c r="G323" s="63"/>
      <c r="H323" s="2"/>
      <c r="I323" s="63"/>
      <c r="J323" s="2"/>
      <c r="K323" s="63"/>
      <c r="L323" s="2"/>
      <c r="M323" s="63"/>
      <c r="N323" s="2"/>
      <c r="O323" s="63"/>
      <c r="P323" s="2"/>
      <c r="Q323" s="2"/>
    </row>
    <row r="324" spans="1:17" ht="15.75" customHeight="1">
      <c r="A324" s="2"/>
      <c r="B324" s="2"/>
      <c r="C324" s="61"/>
      <c r="D324" s="62"/>
      <c r="E324" s="63"/>
      <c r="F324" s="2"/>
      <c r="G324" s="63"/>
      <c r="H324" s="2"/>
      <c r="I324" s="63"/>
      <c r="J324" s="2"/>
      <c r="K324" s="63"/>
      <c r="L324" s="2"/>
      <c r="M324" s="63"/>
      <c r="N324" s="2"/>
      <c r="O324" s="63"/>
      <c r="P324" s="2"/>
      <c r="Q324" s="2"/>
    </row>
    <row r="325" spans="1:17" ht="15.75" customHeight="1">
      <c r="A325" s="2"/>
      <c r="B325" s="2"/>
      <c r="C325" s="61"/>
      <c r="D325" s="62"/>
      <c r="E325" s="63"/>
      <c r="F325" s="2"/>
      <c r="G325" s="63"/>
      <c r="H325" s="2"/>
      <c r="I325" s="63"/>
      <c r="J325" s="2"/>
      <c r="K325" s="63"/>
      <c r="L325" s="2"/>
      <c r="M325" s="63"/>
      <c r="N325" s="2"/>
      <c r="O325" s="63"/>
      <c r="P325" s="2"/>
      <c r="Q325" s="2"/>
    </row>
    <row r="326" spans="1:17" ht="15.75" customHeight="1">
      <c r="A326" s="2"/>
      <c r="B326" s="2"/>
      <c r="C326" s="61"/>
      <c r="D326" s="62"/>
      <c r="E326" s="63"/>
      <c r="F326" s="2"/>
      <c r="G326" s="63"/>
      <c r="H326" s="2"/>
      <c r="I326" s="63"/>
      <c r="J326" s="2"/>
      <c r="K326" s="63"/>
      <c r="L326" s="2"/>
      <c r="M326" s="63"/>
      <c r="N326" s="2"/>
      <c r="O326" s="63"/>
      <c r="P326" s="2"/>
      <c r="Q326" s="2"/>
    </row>
    <row r="327" spans="1:17" ht="15.75" customHeight="1">
      <c r="A327" s="2"/>
      <c r="B327" s="2"/>
      <c r="C327" s="61"/>
      <c r="D327" s="62"/>
      <c r="E327" s="63"/>
      <c r="F327" s="2"/>
      <c r="G327" s="63"/>
      <c r="H327" s="2"/>
      <c r="I327" s="63"/>
      <c r="J327" s="2"/>
      <c r="K327" s="63"/>
      <c r="L327" s="2"/>
      <c r="M327" s="63"/>
      <c r="N327" s="2"/>
      <c r="O327" s="63"/>
      <c r="P327" s="2"/>
      <c r="Q327" s="2"/>
    </row>
    <row r="328" spans="1:17" ht="15.75" customHeight="1">
      <c r="A328" s="2"/>
      <c r="B328" s="2"/>
      <c r="C328" s="61"/>
      <c r="D328" s="62"/>
      <c r="E328" s="63"/>
      <c r="F328" s="2"/>
      <c r="G328" s="63"/>
      <c r="H328" s="2"/>
      <c r="I328" s="63"/>
      <c r="J328" s="2"/>
      <c r="K328" s="63"/>
      <c r="L328" s="2"/>
      <c r="M328" s="63"/>
      <c r="N328" s="2"/>
      <c r="O328" s="63"/>
      <c r="P328" s="2"/>
      <c r="Q328" s="2"/>
    </row>
    <row r="329" spans="1:17" ht="15.75" customHeight="1">
      <c r="A329" s="2"/>
      <c r="B329" s="2"/>
      <c r="C329" s="61"/>
      <c r="D329" s="62"/>
      <c r="E329" s="63"/>
      <c r="F329" s="2"/>
      <c r="G329" s="63"/>
      <c r="H329" s="2"/>
      <c r="I329" s="63"/>
      <c r="J329" s="2"/>
      <c r="K329" s="63"/>
      <c r="L329" s="2"/>
      <c r="M329" s="63"/>
      <c r="N329" s="2"/>
      <c r="O329" s="63"/>
      <c r="P329" s="2"/>
      <c r="Q329" s="2"/>
    </row>
    <row r="330" spans="1:17" ht="15.75" customHeight="1">
      <c r="A330" s="2"/>
      <c r="B330" s="2"/>
      <c r="C330" s="61"/>
      <c r="D330" s="62"/>
      <c r="E330" s="63"/>
      <c r="F330" s="2"/>
      <c r="G330" s="63"/>
      <c r="H330" s="2"/>
      <c r="I330" s="63"/>
      <c r="J330" s="2"/>
      <c r="K330" s="63"/>
      <c r="L330" s="2"/>
      <c r="M330" s="63"/>
      <c r="N330" s="2"/>
      <c r="O330" s="63"/>
      <c r="P330" s="2"/>
      <c r="Q330" s="2"/>
    </row>
    <row r="331" spans="1:17" ht="15.75" customHeight="1">
      <c r="A331" s="2"/>
      <c r="B331" s="2"/>
      <c r="C331" s="61"/>
      <c r="D331" s="62"/>
      <c r="E331" s="63"/>
      <c r="F331" s="2"/>
      <c r="G331" s="63"/>
      <c r="H331" s="2"/>
      <c r="I331" s="63"/>
      <c r="J331" s="2"/>
      <c r="K331" s="63"/>
      <c r="L331" s="2"/>
      <c r="M331" s="63"/>
      <c r="N331" s="2"/>
      <c r="O331" s="63"/>
      <c r="P331" s="2"/>
      <c r="Q331" s="2"/>
    </row>
    <row r="332" spans="1:17" ht="15.75" customHeight="1">
      <c r="A332" s="2"/>
      <c r="B332" s="2"/>
      <c r="C332" s="61"/>
      <c r="D332" s="62"/>
      <c r="E332" s="63"/>
      <c r="F332" s="2"/>
      <c r="G332" s="63"/>
      <c r="H332" s="2"/>
      <c r="I332" s="63"/>
      <c r="J332" s="2"/>
      <c r="K332" s="63"/>
      <c r="L332" s="2"/>
      <c r="M332" s="63"/>
      <c r="N332" s="2"/>
      <c r="O332" s="63"/>
      <c r="P332" s="2"/>
      <c r="Q332" s="2"/>
    </row>
    <row r="333" spans="1:17" ht="15.75" customHeight="1">
      <c r="A333" s="2"/>
      <c r="B333" s="2"/>
      <c r="C333" s="61"/>
      <c r="D333" s="62"/>
      <c r="E333" s="63"/>
      <c r="F333" s="2"/>
      <c r="G333" s="63"/>
      <c r="H333" s="2"/>
      <c r="I333" s="63"/>
      <c r="J333" s="2"/>
      <c r="K333" s="63"/>
      <c r="L333" s="2"/>
      <c r="M333" s="63"/>
      <c r="N333" s="2"/>
      <c r="O333" s="63"/>
      <c r="P333" s="2"/>
      <c r="Q333" s="2"/>
    </row>
    <row r="334" spans="1:17" ht="15.75" customHeight="1">
      <c r="A334" s="2"/>
      <c r="B334" s="2"/>
      <c r="C334" s="61"/>
      <c r="D334" s="62"/>
      <c r="E334" s="63"/>
      <c r="F334" s="2"/>
      <c r="G334" s="63"/>
      <c r="H334" s="2"/>
      <c r="I334" s="63"/>
      <c r="J334" s="2"/>
      <c r="K334" s="63"/>
      <c r="L334" s="2"/>
      <c r="M334" s="63"/>
      <c r="N334" s="2"/>
      <c r="O334" s="63"/>
      <c r="P334" s="2"/>
      <c r="Q334" s="2"/>
    </row>
    <row r="335" spans="1:17" ht="15.75" customHeight="1">
      <c r="A335" s="2"/>
      <c r="B335" s="2"/>
      <c r="C335" s="61"/>
      <c r="D335" s="62"/>
      <c r="E335" s="63"/>
      <c r="F335" s="2"/>
      <c r="G335" s="63"/>
      <c r="H335" s="2"/>
      <c r="I335" s="63"/>
      <c r="J335" s="2"/>
      <c r="K335" s="63"/>
      <c r="L335" s="2"/>
      <c r="M335" s="63"/>
      <c r="N335" s="2"/>
      <c r="O335" s="63"/>
      <c r="P335" s="2"/>
      <c r="Q335" s="2"/>
    </row>
    <row r="336" spans="1:17" ht="15.75" customHeight="1">
      <c r="A336" s="2"/>
      <c r="B336" s="2"/>
      <c r="C336" s="61"/>
      <c r="D336" s="62"/>
      <c r="E336" s="63"/>
      <c r="F336" s="2"/>
      <c r="G336" s="63"/>
      <c r="H336" s="2"/>
      <c r="I336" s="63"/>
      <c r="J336" s="2"/>
      <c r="K336" s="63"/>
      <c r="L336" s="2"/>
      <c r="M336" s="63"/>
      <c r="N336" s="2"/>
      <c r="O336" s="63"/>
      <c r="P336" s="2"/>
      <c r="Q336" s="2"/>
    </row>
    <row r="337" spans="1:17" ht="15.75" customHeight="1">
      <c r="A337" s="2"/>
      <c r="B337" s="2"/>
      <c r="C337" s="61"/>
      <c r="D337" s="62"/>
      <c r="E337" s="63"/>
      <c r="F337" s="2"/>
      <c r="G337" s="63"/>
      <c r="H337" s="2"/>
      <c r="I337" s="63"/>
      <c r="J337" s="2"/>
      <c r="K337" s="63"/>
      <c r="L337" s="2"/>
      <c r="M337" s="63"/>
      <c r="N337" s="2"/>
      <c r="O337" s="63"/>
      <c r="P337" s="2"/>
      <c r="Q337" s="2"/>
    </row>
    <row r="338" spans="1:17" ht="15.75" customHeight="1">
      <c r="A338" s="2"/>
      <c r="B338" s="2"/>
      <c r="C338" s="61"/>
      <c r="D338" s="62"/>
      <c r="E338" s="63"/>
      <c r="F338" s="2"/>
      <c r="G338" s="63"/>
      <c r="H338" s="2"/>
      <c r="I338" s="63"/>
      <c r="J338" s="2"/>
      <c r="K338" s="63"/>
      <c r="L338" s="2"/>
      <c r="M338" s="63"/>
      <c r="N338" s="2"/>
      <c r="O338" s="63"/>
      <c r="P338" s="2"/>
      <c r="Q338" s="2"/>
    </row>
    <row r="339" spans="1:17" ht="15.75" customHeight="1">
      <c r="A339" s="2"/>
      <c r="B339" s="2"/>
      <c r="C339" s="61"/>
      <c r="D339" s="62"/>
      <c r="E339" s="63"/>
      <c r="F339" s="2"/>
      <c r="G339" s="63"/>
      <c r="H339" s="2"/>
      <c r="I339" s="63"/>
      <c r="J339" s="2"/>
      <c r="K339" s="63"/>
      <c r="L339" s="2"/>
      <c r="M339" s="63"/>
      <c r="N339" s="2"/>
      <c r="O339" s="63"/>
      <c r="P339" s="2"/>
      <c r="Q339" s="2"/>
    </row>
    <row r="340" spans="1:17" ht="15.75" customHeight="1">
      <c r="A340" s="2"/>
      <c r="B340" s="2"/>
      <c r="C340" s="61"/>
      <c r="D340" s="62"/>
      <c r="E340" s="63"/>
      <c r="F340" s="2"/>
      <c r="G340" s="63"/>
      <c r="H340" s="2"/>
      <c r="I340" s="63"/>
      <c r="J340" s="2"/>
      <c r="K340" s="63"/>
      <c r="L340" s="2"/>
      <c r="M340" s="63"/>
      <c r="N340" s="2"/>
      <c r="O340" s="63"/>
      <c r="P340" s="2"/>
      <c r="Q340" s="2"/>
    </row>
    <row r="341" spans="1:17" ht="15.75" customHeight="1">
      <c r="A341" s="2"/>
      <c r="B341" s="2"/>
      <c r="C341" s="61"/>
      <c r="D341" s="62"/>
      <c r="E341" s="63"/>
      <c r="F341" s="2"/>
      <c r="G341" s="63"/>
      <c r="H341" s="2"/>
      <c r="I341" s="63"/>
      <c r="J341" s="2"/>
      <c r="K341" s="63"/>
      <c r="L341" s="2"/>
      <c r="M341" s="63"/>
      <c r="N341" s="2"/>
      <c r="O341" s="63"/>
      <c r="P341" s="2"/>
      <c r="Q341" s="2"/>
    </row>
    <row r="342" spans="1:17" ht="15.75" customHeight="1">
      <c r="A342" s="2"/>
      <c r="B342" s="2"/>
      <c r="C342" s="61"/>
      <c r="D342" s="62"/>
      <c r="E342" s="63"/>
      <c r="F342" s="2"/>
      <c r="G342" s="63"/>
      <c r="H342" s="2"/>
      <c r="I342" s="63"/>
      <c r="J342" s="2"/>
      <c r="K342" s="63"/>
      <c r="L342" s="2"/>
      <c r="M342" s="63"/>
      <c r="N342" s="2"/>
      <c r="O342" s="63"/>
      <c r="P342" s="2"/>
      <c r="Q342" s="2"/>
    </row>
    <row r="343" spans="1:17" ht="15.75" customHeight="1">
      <c r="A343" s="2"/>
      <c r="B343" s="2"/>
      <c r="C343" s="61"/>
      <c r="D343" s="62"/>
      <c r="E343" s="63"/>
      <c r="F343" s="2"/>
      <c r="G343" s="63"/>
      <c r="H343" s="2"/>
      <c r="I343" s="63"/>
      <c r="J343" s="2"/>
      <c r="K343" s="63"/>
      <c r="L343" s="2"/>
      <c r="M343" s="63"/>
      <c r="N343" s="2"/>
      <c r="O343" s="63"/>
      <c r="P343" s="2"/>
      <c r="Q343" s="2"/>
    </row>
    <row r="344" spans="1:17" ht="15.75" customHeight="1">
      <c r="A344" s="2"/>
      <c r="B344" s="2"/>
      <c r="C344" s="61"/>
      <c r="D344" s="62"/>
      <c r="E344" s="63"/>
      <c r="F344" s="2"/>
      <c r="G344" s="63"/>
      <c r="H344" s="2"/>
      <c r="I344" s="63"/>
      <c r="J344" s="2"/>
      <c r="K344" s="63"/>
      <c r="L344" s="2"/>
      <c r="M344" s="63"/>
      <c r="N344" s="2"/>
      <c r="O344" s="63"/>
      <c r="P344" s="2"/>
      <c r="Q344" s="2"/>
    </row>
    <row r="345" spans="1:17" ht="15.75" customHeight="1">
      <c r="A345" s="2"/>
      <c r="B345" s="2"/>
      <c r="C345" s="61"/>
      <c r="D345" s="62"/>
      <c r="E345" s="63"/>
      <c r="F345" s="2"/>
      <c r="G345" s="63"/>
      <c r="H345" s="2"/>
      <c r="I345" s="63"/>
      <c r="J345" s="2"/>
      <c r="K345" s="63"/>
      <c r="L345" s="2"/>
      <c r="M345" s="63"/>
      <c r="N345" s="2"/>
      <c r="O345" s="63"/>
      <c r="P345" s="2"/>
      <c r="Q345" s="2"/>
    </row>
    <row r="346" spans="1:17" ht="15.75" customHeight="1">
      <c r="A346" s="2"/>
      <c r="B346" s="2"/>
      <c r="C346" s="61"/>
      <c r="D346" s="62"/>
      <c r="E346" s="63"/>
      <c r="F346" s="2"/>
      <c r="G346" s="63"/>
      <c r="H346" s="2"/>
      <c r="I346" s="63"/>
      <c r="J346" s="2"/>
      <c r="K346" s="63"/>
      <c r="L346" s="2"/>
      <c r="M346" s="63"/>
      <c r="N346" s="2"/>
      <c r="O346" s="63"/>
      <c r="P346" s="2"/>
      <c r="Q346" s="2"/>
    </row>
    <row r="347" spans="1:17" ht="15.75" customHeight="1">
      <c r="A347" s="2"/>
      <c r="B347" s="2"/>
      <c r="C347" s="61"/>
      <c r="D347" s="62"/>
      <c r="E347" s="63"/>
      <c r="F347" s="2"/>
      <c r="G347" s="63"/>
      <c r="H347" s="2"/>
      <c r="I347" s="63"/>
      <c r="J347" s="2"/>
      <c r="K347" s="63"/>
      <c r="L347" s="2"/>
      <c r="M347" s="63"/>
      <c r="N347" s="2"/>
      <c r="O347" s="63"/>
      <c r="P347" s="2"/>
      <c r="Q347" s="2"/>
    </row>
    <row r="348" spans="1:17" ht="15.75" customHeight="1">
      <c r="A348" s="2"/>
      <c r="B348" s="2"/>
      <c r="C348" s="61"/>
      <c r="D348" s="62"/>
      <c r="E348" s="63"/>
      <c r="F348" s="2"/>
      <c r="G348" s="63"/>
      <c r="H348" s="2"/>
      <c r="I348" s="63"/>
      <c r="J348" s="2"/>
      <c r="K348" s="63"/>
      <c r="L348" s="2"/>
      <c r="M348" s="63"/>
      <c r="N348" s="2"/>
      <c r="O348" s="63"/>
      <c r="P348" s="2"/>
      <c r="Q348" s="2"/>
    </row>
    <row r="349" spans="1:17" ht="15.75" customHeight="1">
      <c r="A349" s="2"/>
      <c r="B349" s="2"/>
      <c r="C349" s="61"/>
      <c r="D349" s="62"/>
      <c r="E349" s="63"/>
      <c r="F349" s="2"/>
      <c r="G349" s="63"/>
      <c r="H349" s="2"/>
      <c r="I349" s="63"/>
      <c r="J349" s="2"/>
      <c r="K349" s="63"/>
      <c r="L349" s="2"/>
      <c r="M349" s="63"/>
      <c r="N349" s="2"/>
      <c r="O349" s="63"/>
      <c r="P349" s="2"/>
      <c r="Q349" s="2"/>
    </row>
    <row r="350" spans="1:17" ht="15.75" customHeight="1">
      <c r="A350" s="2"/>
      <c r="B350" s="2"/>
      <c r="C350" s="61"/>
      <c r="D350" s="62"/>
      <c r="E350" s="63"/>
      <c r="F350" s="2"/>
      <c r="G350" s="63"/>
      <c r="H350" s="2"/>
      <c r="I350" s="63"/>
      <c r="J350" s="2"/>
      <c r="K350" s="63"/>
      <c r="L350" s="2"/>
      <c r="M350" s="63"/>
      <c r="N350" s="2"/>
      <c r="O350" s="63"/>
      <c r="P350" s="2"/>
      <c r="Q350" s="2"/>
    </row>
    <row r="351" spans="1:17" ht="15.75" customHeight="1">
      <c r="A351" s="2"/>
      <c r="B351" s="2"/>
      <c r="C351" s="61"/>
      <c r="D351" s="62"/>
      <c r="E351" s="63"/>
      <c r="F351" s="2"/>
      <c r="G351" s="63"/>
      <c r="H351" s="2"/>
      <c r="I351" s="63"/>
      <c r="J351" s="2"/>
      <c r="K351" s="63"/>
      <c r="L351" s="2"/>
      <c r="M351" s="63"/>
      <c r="N351" s="2"/>
      <c r="O351" s="63"/>
      <c r="P351" s="2"/>
      <c r="Q351" s="2"/>
    </row>
    <row r="352" spans="1:17" ht="15.75" customHeight="1">
      <c r="A352" s="2"/>
      <c r="B352" s="2"/>
      <c r="C352" s="61"/>
      <c r="D352" s="62"/>
      <c r="E352" s="63"/>
      <c r="F352" s="2"/>
      <c r="G352" s="63"/>
      <c r="H352" s="2"/>
      <c r="I352" s="63"/>
      <c r="J352" s="2"/>
      <c r="K352" s="63"/>
      <c r="L352" s="2"/>
      <c r="M352" s="63"/>
      <c r="N352" s="2"/>
      <c r="O352" s="63"/>
      <c r="P352" s="2"/>
      <c r="Q352" s="2"/>
    </row>
    <row r="353" spans="1:17" ht="15.75" customHeight="1">
      <c r="A353" s="2"/>
      <c r="B353" s="2"/>
      <c r="C353" s="61"/>
      <c r="D353" s="62"/>
      <c r="E353" s="63"/>
      <c r="F353" s="2"/>
      <c r="G353" s="63"/>
      <c r="H353" s="2"/>
      <c r="I353" s="63"/>
      <c r="J353" s="2"/>
      <c r="K353" s="63"/>
      <c r="L353" s="2"/>
      <c r="M353" s="63"/>
      <c r="N353" s="2"/>
      <c r="O353" s="63"/>
      <c r="P353" s="2"/>
      <c r="Q353" s="2"/>
    </row>
    <row r="354" spans="1:17" ht="15.75" customHeight="1">
      <c r="A354" s="2"/>
      <c r="B354" s="2"/>
      <c r="C354" s="61"/>
      <c r="D354" s="62"/>
      <c r="E354" s="63"/>
      <c r="F354" s="2"/>
      <c r="G354" s="63"/>
      <c r="H354" s="2"/>
      <c r="I354" s="63"/>
      <c r="J354" s="2"/>
      <c r="K354" s="63"/>
      <c r="L354" s="2"/>
      <c r="M354" s="63"/>
      <c r="N354" s="2"/>
      <c r="O354" s="63"/>
      <c r="P354" s="2"/>
      <c r="Q354" s="2"/>
    </row>
    <row r="355" spans="1:17" ht="15.75" customHeight="1">
      <c r="A355" s="2"/>
      <c r="B355" s="2"/>
      <c r="C355" s="61"/>
      <c r="D355" s="62"/>
      <c r="E355" s="63"/>
      <c r="F355" s="2"/>
      <c r="G355" s="63"/>
      <c r="H355" s="2"/>
      <c r="I355" s="63"/>
      <c r="J355" s="2"/>
      <c r="K355" s="63"/>
      <c r="L355" s="2"/>
      <c r="M355" s="63"/>
      <c r="N355" s="2"/>
      <c r="O355" s="63"/>
      <c r="P355" s="2"/>
      <c r="Q355" s="2"/>
    </row>
    <row r="356" spans="1:17" ht="15.75" customHeight="1">
      <c r="A356" s="2"/>
      <c r="B356" s="2"/>
      <c r="C356" s="61"/>
      <c r="D356" s="62"/>
      <c r="E356" s="63"/>
      <c r="F356" s="2"/>
      <c r="G356" s="63"/>
      <c r="H356" s="2"/>
      <c r="I356" s="63"/>
      <c r="J356" s="2"/>
      <c r="K356" s="63"/>
      <c r="L356" s="2"/>
      <c r="M356" s="63"/>
      <c r="N356" s="2"/>
      <c r="O356" s="63"/>
      <c r="P356" s="2"/>
      <c r="Q356" s="2"/>
    </row>
    <row r="357" spans="1:17" ht="15.75" customHeight="1">
      <c r="A357" s="2"/>
      <c r="B357" s="2"/>
      <c r="C357" s="61"/>
      <c r="D357" s="62"/>
      <c r="E357" s="63"/>
      <c r="F357" s="2"/>
      <c r="G357" s="63"/>
      <c r="H357" s="2"/>
      <c r="I357" s="63"/>
      <c r="J357" s="2"/>
      <c r="K357" s="63"/>
      <c r="L357" s="2"/>
      <c r="M357" s="63"/>
      <c r="N357" s="2"/>
      <c r="O357" s="63"/>
      <c r="P357" s="2"/>
      <c r="Q357" s="2"/>
    </row>
    <row r="358" spans="1:17" ht="15.75" customHeight="1">
      <c r="A358" s="2"/>
      <c r="B358" s="2"/>
      <c r="C358" s="61"/>
      <c r="D358" s="62"/>
      <c r="E358" s="63"/>
      <c r="F358" s="2"/>
      <c r="G358" s="63"/>
      <c r="H358" s="2"/>
      <c r="I358" s="63"/>
      <c r="J358" s="2"/>
      <c r="K358" s="63"/>
      <c r="L358" s="2"/>
      <c r="M358" s="63"/>
      <c r="N358" s="2"/>
      <c r="O358" s="63"/>
      <c r="P358" s="2"/>
      <c r="Q358" s="2"/>
    </row>
    <row r="359" spans="1:17" ht="15.75" customHeight="1">
      <c r="A359" s="5"/>
      <c r="B359" s="5"/>
      <c r="C359" s="5"/>
      <c r="D359" s="5"/>
      <c r="E359" s="5"/>
      <c r="F359" s="5"/>
      <c r="G359" s="5"/>
      <c r="H359" s="5"/>
      <c r="I359" s="5"/>
      <c r="J359" s="5"/>
      <c r="K359" s="5"/>
      <c r="L359" s="5"/>
      <c r="M359" s="5"/>
      <c r="N359" s="5"/>
      <c r="O359" s="5"/>
      <c r="P359" s="5"/>
      <c r="Q359" s="5"/>
    </row>
    <row r="360" spans="1:17" ht="15.75" customHeight="1">
      <c r="A360" s="5"/>
      <c r="B360" s="5"/>
      <c r="C360" s="5"/>
      <c r="D360" s="5"/>
      <c r="E360" s="5"/>
      <c r="F360" s="5"/>
      <c r="G360" s="5"/>
      <c r="H360" s="5"/>
      <c r="I360" s="5"/>
      <c r="J360" s="5"/>
      <c r="K360" s="5"/>
      <c r="L360" s="5"/>
      <c r="M360" s="5"/>
      <c r="N360" s="5"/>
      <c r="O360" s="5"/>
      <c r="P360" s="5"/>
      <c r="Q360" s="5"/>
    </row>
    <row r="361" spans="1:17" ht="15.75" customHeight="1">
      <c r="A361" s="5"/>
      <c r="B361" s="5"/>
      <c r="C361" s="5"/>
      <c r="D361" s="5"/>
      <c r="E361" s="5"/>
      <c r="F361" s="5"/>
      <c r="G361" s="5"/>
      <c r="H361" s="5"/>
      <c r="I361" s="5"/>
      <c r="J361" s="5"/>
      <c r="K361" s="5"/>
      <c r="L361" s="5"/>
      <c r="M361" s="5"/>
      <c r="N361" s="5"/>
      <c r="O361" s="5"/>
      <c r="P361" s="5"/>
      <c r="Q361" s="5"/>
    </row>
    <row r="362" spans="1:17" ht="15.75" customHeight="1">
      <c r="A362" s="5"/>
      <c r="B362" s="5"/>
      <c r="C362" s="5"/>
      <c r="D362" s="5"/>
      <c r="E362" s="5"/>
      <c r="F362" s="5"/>
      <c r="G362" s="5"/>
      <c r="H362" s="5"/>
      <c r="I362" s="5"/>
      <c r="J362" s="5"/>
      <c r="K362" s="5"/>
      <c r="L362" s="5"/>
      <c r="M362" s="5"/>
      <c r="N362" s="5"/>
      <c r="O362" s="5"/>
      <c r="P362" s="5"/>
      <c r="Q362" s="5"/>
    </row>
    <row r="363" spans="1:17" ht="15.75" customHeight="1">
      <c r="A363" s="5"/>
      <c r="B363" s="5"/>
      <c r="C363" s="5"/>
      <c r="D363" s="5"/>
      <c r="E363" s="5"/>
      <c r="F363" s="5"/>
      <c r="G363" s="5"/>
      <c r="H363" s="5"/>
      <c r="I363" s="5"/>
      <c r="J363" s="5"/>
      <c r="K363" s="5"/>
      <c r="L363" s="5"/>
      <c r="M363" s="5"/>
      <c r="N363" s="5"/>
      <c r="O363" s="5"/>
      <c r="P363" s="5"/>
      <c r="Q363" s="5"/>
    </row>
    <row r="364" spans="1:17" ht="15.75" customHeight="1">
      <c r="A364" s="5"/>
      <c r="B364" s="5"/>
      <c r="C364" s="5"/>
      <c r="D364" s="5"/>
      <c r="E364" s="5"/>
      <c r="F364" s="5"/>
      <c r="G364" s="5"/>
      <c r="H364" s="5"/>
      <c r="I364" s="5"/>
      <c r="J364" s="5"/>
      <c r="K364" s="5"/>
      <c r="L364" s="5"/>
      <c r="M364" s="5"/>
      <c r="N364" s="5"/>
      <c r="O364" s="5"/>
      <c r="P364" s="5"/>
      <c r="Q364" s="5"/>
    </row>
    <row r="365" spans="1:17" ht="15.75" customHeight="1">
      <c r="A365" s="5"/>
      <c r="B365" s="5"/>
      <c r="C365" s="5"/>
      <c r="D365" s="5"/>
      <c r="E365" s="5"/>
      <c r="F365" s="5"/>
      <c r="G365" s="5"/>
      <c r="H365" s="5"/>
      <c r="I365" s="5"/>
      <c r="J365" s="5"/>
      <c r="K365" s="5"/>
      <c r="L365" s="5"/>
      <c r="M365" s="5"/>
      <c r="N365" s="5"/>
      <c r="O365" s="5"/>
      <c r="P365" s="5"/>
      <c r="Q365" s="5"/>
    </row>
    <row r="366" spans="1:17" ht="15.75" customHeight="1">
      <c r="A366" s="5"/>
      <c r="B366" s="5"/>
      <c r="C366" s="5"/>
      <c r="D366" s="5"/>
      <c r="E366" s="5"/>
      <c r="F366" s="5"/>
      <c r="G366" s="5"/>
      <c r="H366" s="5"/>
      <c r="I366" s="5"/>
      <c r="J366" s="5"/>
      <c r="K366" s="5"/>
      <c r="L366" s="5"/>
      <c r="M366" s="5"/>
      <c r="N366" s="5"/>
      <c r="O366" s="5"/>
      <c r="P366" s="5"/>
      <c r="Q366" s="5"/>
    </row>
    <row r="367" spans="1:17" ht="15.75" customHeight="1">
      <c r="A367" s="5"/>
      <c r="B367" s="5"/>
      <c r="C367" s="5"/>
      <c r="D367" s="5"/>
      <c r="E367" s="5"/>
      <c r="F367" s="5"/>
      <c r="G367" s="5"/>
      <c r="H367" s="5"/>
      <c r="I367" s="5"/>
      <c r="J367" s="5"/>
      <c r="K367" s="5"/>
      <c r="L367" s="5"/>
      <c r="M367" s="5"/>
      <c r="N367" s="5"/>
      <c r="O367" s="5"/>
      <c r="P367" s="5"/>
      <c r="Q367" s="5"/>
    </row>
    <row r="368" spans="1:17" ht="15.75" customHeight="1">
      <c r="A368" s="5"/>
      <c r="B368" s="5"/>
      <c r="C368" s="5"/>
      <c r="D368" s="5"/>
      <c r="E368" s="5"/>
      <c r="F368" s="5"/>
      <c r="G368" s="5"/>
      <c r="H368" s="5"/>
      <c r="I368" s="5"/>
      <c r="J368" s="5"/>
      <c r="K368" s="5"/>
      <c r="L368" s="5"/>
      <c r="M368" s="5"/>
      <c r="N368" s="5"/>
      <c r="O368" s="5"/>
      <c r="P368" s="5"/>
      <c r="Q368" s="5"/>
    </row>
    <row r="369" spans="1:17" ht="15.75" customHeight="1">
      <c r="A369" s="5"/>
      <c r="B369" s="5"/>
      <c r="C369" s="5"/>
      <c r="D369" s="5"/>
      <c r="E369" s="5"/>
      <c r="F369" s="5"/>
      <c r="G369" s="5"/>
      <c r="H369" s="5"/>
      <c r="I369" s="5"/>
      <c r="J369" s="5"/>
      <c r="K369" s="5"/>
      <c r="L369" s="5"/>
      <c r="M369" s="5"/>
      <c r="N369" s="5"/>
      <c r="O369" s="5"/>
      <c r="P369" s="5"/>
      <c r="Q369" s="5"/>
    </row>
    <row r="370" spans="1:17" ht="15.75" customHeight="1">
      <c r="A370" s="5"/>
      <c r="B370" s="5"/>
      <c r="C370" s="5"/>
      <c r="D370" s="5"/>
      <c r="E370" s="5"/>
      <c r="F370" s="5"/>
      <c r="G370" s="5"/>
      <c r="H370" s="5"/>
      <c r="I370" s="5"/>
      <c r="J370" s="5"/>
      <c r="K370" s="5"/>
      <c r="L370" s="5"/>
      <c r="M370" s="5"/>
      <c r="N370" s="5"/>
      <c r="O370" s="5"/>
      <c r="P370" s="5"/>
      <c r="Q370" s="5"/>
    </row>
    <row r="371" spans="1:17" ht="15.75" customHeight="1">
      <c r="A371" s="5"/>
      <c r="B371" s="5"/>
      <c r="C371" s="5"/>
      <c r="D371" s="5"/>
      <c r="E371" s="5"/>
      <c r="F371" s="5"/>
      <c r="G371" s="5"/>
      <c r="H371" s="5"/>
      <c r="I371" s="5"/>
      <c r="J371" s="5"/>
      <c r="K371" s="5"/>
      <c r="L371" s="5"/>
      <c r="M371" s="5"/>
      <c r="N371" s="5"/>
      <c r="O371" s="5"/>
      <c r="P371" s="5"/>
      <c r="Q371" s="5"/>
    </row>
    <row r="372" spans="1:17" ht="15.75" customHeight="1">
      <c r="A372" s="5"/>
      <c r="B372" s="5"/>
      <c r="C372" s="5"/>
      <c r="D372" s="5"/>
      <c r="E372" s="5"/>
      <c r="F372" s="5"/>
      <c r="G372" s="5"/>
      <c r="H372" s="5"/>
      <c r="I372" s="5"/>
      <c r="J372" s="5"/>
      <c r="K372" s="5"/>
      <c r="L372" s="5"/>
      <c r="M372" s="5"/>
      <c r="N372" s="5"/>
      <c r="O372" s="5"/>
      <c r="P372" s="5"/>
      <c r="Q372" s="5"/>
    </row>
    <row r="373" spans="1:17" ht="15.75" customHeight="1">
      <c r="A373" s="5"/>
      <c r="B373" s="5"/>
      <c r="C373" s="5"/>
      <c r="D373" s="5"/>
      <c r="E373" s="5"/>
      <c r="F373" s="5"/>
      <c r="G373" s="5"/>
      <c r="H373" s="5"/>
      <c r="I373" s="5"/>
      <c r="J373" s="5"/>
      <c r="K373" s="5"/>
      <c r="L373" s="5"/>
      <c r="M373" s="5"/>
      <c r="N373" s="5"/>
      <c r="O373" s="5"/>
      <c r="P373" s="5"/>
      <c r="Q373" s="5"/>
    </row>
    <row r="374" spans="1:17" ht="15.75" customHeight="1">
      <c r="A374" s="5"/>
      <c r="B374" s="5"/>
      <c r="C374" s="5"/>
      <c r="D374" s="5"/>
      <c r="E374" s="5"/>
      <c r="F374" s="5"/>
      <c r="G374" s="5"/>
      <c r="H374" s="5"/>
      <c r="I374" s="5"/>
      <c r="J374" s="5"/>
      <c r="K374" s="5"/>
      <c r="L374" s="5"/>
      <c r="M374" s="5"/>
      <c r="N374" s="5"/>
      <c r="O374" s="5"/>
      <c r="P374" s="5"/>
      <c r="Q374" s="5"/>
    </row>
    <row r="375" spans="1:17" ht="15.75" customHeight="1">
      <c r="A375" s="5"/>
      <c r="B375" s="5"/>
      <c r="C375" s="5"/>
      <c r="D375" s="5"/>
      <c r="E375" s="5"/>
      <c r="F375" s="5"/>
      <c r="G375" s="5"/>
      <c r="H375" s="5"/>
      <c r="I375" s="5"/>
      <c r="J375" s="5"/>
      <c r="K375" s="5"/>
      <c r="L375" s="5"/>
      <c r="M375" s="5"/>
      <c r="N375" s="5"/>
      <c r="O375" s="5"/>
      <c r="P375" s="5"/>
      <c r="Q375" s="5"/>
    </row>
    <row r="376" spans="1:17" ht="15.75" customHeight="1">
      <c r="A376" s="5"/>
      <c r="B376" s="5"/>
      <c r="C376" s="5"/>
      <c r="D376" s="5"/>
      <c r="E376" s="5"/>
      <c r="F376" s="5"/>
      <c r="G376" s="5"/>
      <c r="H376" s="5"/>
      <c r="I376" s="5"/>
      <c r="J376" s="5"/>
      <c r="K376" s="5"/>
      <c r="L376" s="5"/>
      <c r="M376" s="5"/>
      <c r="N376" s="5"/>
      <c r="O376" s="5"/>
      <c r="P376" s="5"/>
      <c r="Q376" s="5"/>
    </row>
    <row r="377" spans="1:17" ht="15.75" customHeight="1">
      <c r="A377" s="5"/>
      <c r="B377" s="5"/>
      <c r="C377" s="5"/>
      <c r="D377" s="5"/>
      <c r="E377" s="5"/>
      <c r="F377" s="5"/>
      <c r="G377" s="5"/>
      <c r="H377" s="5"/>
      <c r="I377" s="5"/>
      <c r="J377" s="5"/>
      <c r="K377" s="5"/>
      <c r="L377" s="5"/>
      <c r="M377" s="5"/>
      <c r="N377" s="5"/>
      <c r="O377" s="5"/>
      <c r="P377" s="5"/>
      <c r="Q377" s="5"/>
    </row>
    <row r="378" spans="1:17" ht="15.75" customHeight="1">
      <c r="A378" s="5"/>
      <c r="B378" s="5"/>
      <c r="C378" s="5"/>
      <c r="D378" s="5"/>
      <c r="E378" s="5"/>
      <c r="F378" s="5"/>
      <c r="G378" s="5"/>
      <c r="H378" s="5"/>
      <c r="I378" s="5"/>
      <c r="J378" s="5"/>
      <c r="K378" s="5"/>
      <c r="L378" s="5"/>
      <c r="M378" s="5"/>
      <c r="N378" s="5"/>
      <c r="O378" s="5"/>
      <c r="P378" s="5"/>
      <c r="Q378" s="5"/>
    </row>
    <row r="379" spans="1:17" ht="15.75" customHeight="1">
      <c r="A379" s="5"/>
      <c r="B379" s="5"/>
      <c r="C379" s="5"/>
      <c r="D379" s="5"/>
      <c r="E379" s="5"/>
      <c r="F379" s="5"/>
      <c r="G379" s="5"/>
      <c r="H379" s="5"/>
      <c r="I379" s="5"/>
      <c r="J379" s="5"/>
      <c r="K379" s="5"/>
      <c r="L379" s="5"/>
      <c r="M379" s="5"/>
      <c r="N379" s="5"/>
      <c r="O379" s="5"/>
      <c r="P379" s="5"/>
      <c r="Q379" s="5"/>
    </row>
    <row r="380" spans="1:17" ht="15.75" customHeight="1">
      <c r="A380" s="5"/>
      <c r="B380" s="5"/>
      <c r="C380" s="5"/>
      <c r="D380" s="5"/>
      <c r="E380" s="5"/>
      <c r="F380" s="5"/>
      <c r="G380" s="5"/>
      <c r="H380" s="5"/>
      <c r="I380" s="5"/>
      <c r="J380" s="5"/>
      <c r="K380" s="5"/>
      <c r="L380" s="5"/>
      <c r="M380" s="5"/>
      <c r="N380" s="5"/>
      <c r="O380" s="5"/>
      <c r="P380" s="5"/>
      <c r="Q380" s="5"/>
    </row>
    <row r="381" spans="1:17" ht="15.75" customHeight="1">
      <c r="A381" s="5"/>
      <c r="B381" s="5"/>
      <c r="C381" s="5"/>
      <c r="D381" s="5"/>
      <c r="E381" s="5"/>
      <c r="F381" s="5"/>
      <c r="G381" s="5"/>
      <c r="H381" s="5"/>
      <c r="I381" s="5"/>
      <c r="J381" s="5"/>
      <c r="K381" s="5"/>
      <c r="L381" s="5"/>
      <c r="M381" s="5"/>
      <c r="N381" s="5"/>
      <c r="O381" s="5"/>
      <c r="P381" s="5"/>
      <c r="Q381" s="5"/>
    </row>
    <row r="382" spans="1:17" ht="15.75" customHeight="1">
      <c r="A382" s="5"/>
      <c r="B382" s="5"/>
      <c r="C382" s="5"/>
      <c r="D382" s="5"/>
      <c r="E382" s="5"/>
      <c r="F382" s="5"/>
      <c r="G382" s="5"/>
      <c r="H382" s="5"/>
      <c r="I382" s="5"/>
      <c r="J382" s="5"/>
      <c r="K382" s="5"/>
      <c r="L382" s="5"/>
      <c r="M382" s="5"/>
      <c r="N382" s="5"/>
      <c r="O382" s="5"/>
      <c r="P382" s="5"/>
      <c r="Q382" s="5"/>
    </row>
    <row r="383" spans="1:17" ht="15.75" customHeight="1">
      <c r="A383" s="5"/>
      <c r="B383" s="5"/>
      <c r="C383" s="5"/>
      <c r="D383" s="5"/>
      <c r="E383" s="5"/>
      <c r="F383" s="5"/>
      <c r="G383" s="5"/>
      <c r="H383" s="5"/>
      <c r="I383" s="5"/>
      <c r="J383" s="5"/>
      <c r="K383" s="5"/>
      <c r="L383" s="5"/>
      <c r="M383" s="5"/>
      <c r="N383" s="5"/>
      <c r="O383" s="5"/>
      <c r="P383" s="5"/>
      <c r="Q383" s="5"/>
    </row>
    <row r="384" spans="1:17" ht="15.75" customHeight="1">
      <c r="A384" s="5"/>
      <c r="B384" s="5"/>
      <c r="C384" s="5"/>
      <c r="D384" s="5"/>
      <c r="E384" s="5"/>
      <c r="F384" s="5"/>
      <c r="G384" s="5"/>
      <c r="H384" s="5"/>
      <c r="I384" s="5"/>
      <c r="J384" s="5"/>
      <c r="K384" s="5"/>
      <c r="L384" s="5"/>
      <c r="M384" s="5"/>
      <c r="N384" s="5"/>
      <c r="O384" s="5"/>
      <c r="P384" s="5"/>
      <c r="Q384" s="5"/>
    </row>
    <row r="385" spans="1:17" ht="15.75" customHeight="1">
      <c r="A385" s="5"/>
      <c r="B385" s="5"/>
      <c r="C385" s="5"/>
      <c r="D385" s="5"/>
      <c r="E385" s="5"/>
      <c r="F385" s="5"/>
      <c r="G385" s="5"/>
      <c r="H385" s="5"/>
      <c r="I385" s="5"/>
      <c r="J385" s="5"/>
      <c r="K385" s="5"/>
      <c r="L385" s="5"/>
      <c r="M385" s="5"/>
      <c r="N385" s="5"/>
      <c r="O385" s="5"/>
      <c r="P385" s="5"/>
      <c r="Q385" s="5"/>
    </row>
    <row r="386" spans="1:17" ht="15.75" customHeight="1">
      <c r="A386" s="5"/>
      <c r="B386" s="5"/>
      <c r="C386" s="5"/>
      <c r="D386" s="5"/>
      <c r="E386" s="5"/>
      <c r="F386" s="5"/>
      <c r="G386" s="5"/>
      <c r="H386" s="5"/>
      <c r="I386" s="5"/>
      <c r="J386" s="5"/>
      <c r="K386" s="5"/>
      <c r="L386" s="5"/>
      <c r="M386" s="5"/>
      <c r="N386" s="5"/>
      <c r="O386" s="5"/>
      <c r="P386" s="5"/>
      <c r="Q386" s="5"/>
    </row>
    <row r="387" spans="1:17" ht="15.75" customHeight="1">
      <c r="A387" s="5"/>
      <c r="B387" s="5"/>
      <c r="C387" s="5"/>
      <c r="D387" s="5"/>
      <c r="E387" s="5"/>
      <c r="F387" s="5"/>
      <c r="G387" s="5"/>
      <c r="H387" s="5"/>
      <c r="I387" s="5"/>
      <c r="J387" s="5"/>
      <c r="K387" s="5"/>
      <c r="L387" s="5"/>
      <c r="M387" s="5"/>
      <c r="N387" s="5"/>
      <c r="O387" s="5"/>
      <c r="P387" s="5"/>
      <c r="Q387" s="5"/>
    </row>
    <row r="388" spans="1:17" ht="15.75" customHeight="1">
      <c r="A388" s="5"/>
      <c r="B388" s="5"/>
      <c r="C388" s="5"/>
      <c r="D388" s="5"/>
      <c r="E388" s="5"/>
      <c r="F388" s="5"/>
      <c r="G388" s="5"/>
      <c r="H388" s="5"/>
      <c r="I388" s="5"/>
      <c r="J388" s="5"/>
      <c r="K388" s="5"/>
      <c r="L388" s="5"/>
      <c r="M388" s="5"/>
      <c r="N388" s="5"/>
      <c r="O388" s="5"/>
      <c r="P388" s="5"/>
      <c r="Q388" s="5"/>
    </row>
    <row r="389" spans="1:17" ht="15.75" customHeight="1">
      <c r="A389" s="5"/>
      <c r="B389" s="5"/>
      <c r="C389" s="5"/>
      <c r="D389" s="5"/>
      <c r="E389" s="5"/>
      <c r="F389" s="5"/>
      <c r="G389" s="5"/>
      <c r="H389" s="5"/>
      <c r="I389" s="5"/>
      <c r="J389" s="5"/>
      <c r="K389" s="5"/>
      <c r="L389" s="5"/>
      <c r="M389" s="5"/>
      <c r="N389" s="5"/>
      <c r="O389" s="5"/>
      <c r="P389" s="5"/>
      <c r="Q389" s="5"/>
    </row>
    <row r="390" spans="1:17" ht="15.75" customHeight="1">
      <c r="A390" s="5"/>
      <c r="B390" s="5"/>
      <c r="C390" s="5"/>
      <c r="D390" s="5"/>
      <c r="E390" s="5"/>
      <c r="F390" s="5"/>
      <c r="G390" s="5"/>
      <c r="H390" s="5"/>
      <c r="I390" s="5"/>
      <c r="J390" s="5"/>
      <c r="K390" s="5"/>
      <c r="L390" s="5"/>
      <c r="M390" s="5"/>
      <c r="N390" s="5"/>
      <c r="O390" s="5"/>
      <c r="P390" s="5"/>
      <c r="Q390" s="5"/>
    </row>
    <row r="391" spans="1:17" ht="15.75" customHeight="1">
      <c r="A391" s="5"/>
      <c r="B391" s="5"/>
      <c r="C391" s="5"/>
      <c r="D391" s="5"/>
      <c r="E391" s="5"/>
      <c r="F391" s="5"/>
      <c r="G391" s="5"/>
      <c r="H391" s="5"/>
      <c r="I391" s="5"/>
      <c r="J391" s="5"/>
      <c r="K391" s="5"/>
      <c r="L391" s="5"/>
      <c r="M391" s="5"/>
      <c r="N391" s="5"/>
      <c r="O391" s="5"/>
      <c r="P391" s="5"/>
      <c r="Q391" s="5"/>
    </row>
    <row r="392" spans="1:17" ht="15.75" customHeight="1">
      <c r="A392" s="5"/>
      <c r="B392" s="5"/>
      <c r="C392" s="5"/>
      <c r="D392" s="5"/>
      <c r="E392" s="5"/>
      <c r="F392" s="5"/>
      <c r="G392" s="5"/>
      <c r="H392" s="5"/>
      <c r="I392" s="5"/>
      <c r="J392" s="5"/>
      <c r="K392" s="5"/>
      <c r="L392" s="5"/>
      <c r="M392" s="5"/>
      <c r="N392" s="5"/>
      <c r="O392" s="5"/>
      <c r="P392" s="5"/>
      <c r="Q392" s="5"/>
    </row>
    <row r="393" spans="1:17" ht="15.75" customHeight="1">
      <c r="A393" s="5"/>
      <c r="B393" s="5"/>
      <c r="C393" s="5"/>
      <c r="D393" s="5"/>
      <c r="E393" s="5"/>
      <c r="F393" s="5"/>
      <c r="G393" s="5"/>
      <c r="H393" s="5"/>
      <c r="I393" s="5"/>
      <c r="J393" s="5"/>
      <c r="K393" s="5"/>
      <c r="L393" s="5"/>
      <c r="M393" s="5"/>
      <c r="N393" s="5"/>
      <c r="O393" s="5"/>
      <c r="P393" s="5"/>
      <c r="Q393" s="5"/>
    </row>
    <row r="394" spans="1:17" ht="15.75" customHeight="1">
      <c r="A394" s="5"/>
      <c r="B394" s="5"/>
      <c r="C394" s="5"/>
      <c r="D394" s="5"/>
      <c r="E394" s="5"/>
      <c r="F394" s="5"/>
      <c r="G394" s="5"/>
      <c r="H394" s="5"/>
      <c r="I394" s="5"/>
      <c r="J394" s="5"/>
      <c r="K394" s="5"/>
      <c r="L394" s="5"/>
      <c r="M394" s="5"/>
      <c r="N394" s="5"/>
      <c r="O394" s="5"/>
      <c r="P394" s="5"/>
      <c r="Q394" s="5"/>
    </row>
    <row r="395" spans="1:17" ht="15.75" customHeight="1">
      <c r="A395" s="5"/>
      <c r="B395" s="5"/>
      <c r="C395" s="5"/>
      <c r="D395" s="5"/>
      <c r="E395" s="5"/>
      <c r="F395" s="5"/>
      <c r="G395" s="5"/>
      <c r="H395" s="5"/>
      <c r="I395" s="5"/>
      <c r="J395" s="5"/>
      <c r="K395" s="5"/>
      <c r="L395" s="5"/>
      <c r="M395" s="5"/>
      <c r="N395" s="5"/>
      <c r="O395" s="5"/>
      <c r="P395" s="5"/>
      <c r="Q395" s="5"/>
    </row>
    <row r="396" spans="1:17" ht="15.75" customHeight="1">
      <c r="A396" s="5"/>
      <c r="B396" s="5"/>
      <c r="C396" s="5"/>
      <c r="D396" s="5"/>
      <c r="E396" s="5"/>
      <c r="F396" s="5"/>
      <c r="G396" s="5"/>
      <c r="H396" s="5"/>
      <c r="I396" s="5"/>
      <c r="J396" s="5"/>
      <c r="K396" s="5"/>
      <c r="L396" s="5"/>
      <c r="M396" s="5"/>
      <c r="N396" s="5"/>
      <c r="O396" s="5"/>
      <c r="P396" s="5"/>
      <c r="Q396" s="5"/>
    </row>
    <row r="397" spans="1:17" ht="15.75" customHeight="1">
      <c r="A397" s="5"/>
      <c r="B397" s="5"/>
      <c r="C397" s="5"/>
      <c r="D397" s="5"/>
      <c r="E397" s="5"/>
      <c r="F397" s="5"/>
      <c r="G397" s="5"/>
      <c r="H397" s="5"/>
      <c r="I397" s="5"/>
      <c r="J397" s="5"/>
      <c r="K397" s="5"/>
      <c r="L397" s="5"/>
      <c r="M397" s="5"/>
      <c r="N397" s="5"/>
      <c r="O397" s="5"/>
      <c r="P397" s="5"/>
      <c r="Q397" s="5"/>
    </row>
    <row r="398" spans="1:17" ht="15.75" customHeight="1">
      <c r="A398" s="5"/>
      <c r="B398" s="5"/>
      <c r="C398" s="5"/>
      <c r="D398" s="5"/>
      <c r="E398" s="5"/>
      <c r="F398" s="5"/>
      <c r="G398" s="5"/>
      <c r="H398" s="5"/>
      <c r="I398" s="5"/>
      <c r="J398" s="5"/>
      <c r="K398" s="5"/>
      <c r="L398" s="5"/>
      <c r="M398" s="5"/>
      <c r="N398" s="5"/>
      <c r="O398" s="5"/>
      <c r="P398" s="5"/>
      <c r="Q398" s="5"/>
    </row>
    <row r="399" spans="1:17" ht="15.75" customHeight="1">
      <c r="A399" s="5"/>
      <c r="B399" s="5"/>
      <c r="C399" s="5"/>
      <c r="D399" s="5"/>
      <c r="E399" s="5"/>
      <c r="F399" s="5"/>
      <c r="G399" s="5"/>
      <c r="H399" s="5"/>
      <c r="I399" s="5"/>
      <c r="J399" s="5"/>
      <c r="K399" s="5"/>
      <c r="L399" s="5"/>
      <c r="M399" s="5"/>
      <c r="N399" s="5"/>
      <c r="O399" s="5"/>
      <c r="P399" s="5"/>
      <c r="Q399" s="5"/>
    </row>
    <row r="400" spans="1:17" ht="15.75" customHeight="1">
      <c r="A400" s="5"/>
      <c r="B400" s="5"/>
      <c r="C400" s="5"/>
      <c r="D400" s="5"/>
      <c r="E400" s="5"/>
      <c r="F400" s="5"/>
      <c r="G400" s="5"/>
      <c r="H400" s="5"/>
      <c r="I400" s="5"/>
      <c r="J400" s="5"/>
      <c r="K400" s="5"/>
      <c r="L400" s="5"/>
      <c r="M400" s="5"/>
      <c r="N400" s="5"/>
      <c r="O400" s="5"/>
      <c r="P400" s="5"/>
      <c r="Q400" s="5"/>
    </row>
    <row r="401" spans="1:17" ht="15.75" customHeight="1">
      <c r="A401" s="5"/>
      <c r="B401" s="5"/>
      <c r="C401" s="5"/>
      <c r="D401" s="5"/>
      <c r="E401" s="5"/>
      <c r="F401" s="5"/>
      <c r="G401" s="5"/>
      <c r="H401" s="5"/>
      <c r="I401" s="5"/>
      <c r="J401" s="5"/>
      <c r="K401" s="5"/>
      <c r="L401" s="5"/>
      <c r="M401" s="5"/>
      <c r="N401" s="5"/>
      <c r="O401" s="5"/>
      <c r="P401" s="5"/>
      <c r="Q401" s="5"/>
    </row>
    <row r="402" spans="1:17" ht="15.75" customHeight="1">
      <c r="A402" s="5"/>
      <c r="B402" s="5"/>
      <c r="C402" s="5"/>
      <c r="D402" s="5"/>
      <c r="E402" s="5"/>
      <c r="F402" s="5"/>
      <c r="G402" s="5"/>
      <c r="H402" s="5"/>
      <c r="I402" s="5"/>
      <c r="J402" s="5"/>
      <c r="K402" s="5"/>
      <c r="L402" s="5"/>
      <c r="M402" s="5"/>
      <c r="N402" s="5"/>
      <c r="O402" s="5"/>
      <c r="P402" s="5"/>
      <c r="Q402" s="5"/>
    </row>
    <row r="403" spans="1:17" ht="15.75" customHeight="1">
      <c r="A403" s="5"/>
      <c r="B403" s="5"/>
      <c r="C403" s="5"/>
      <c r="D403" s="5"/>
      <c r="E403" s="5"/>
      <c r="F403" s="5"/>
      <c r="G403" s="5"/>
      <c r="H403" s="5"/>
      <c r="I403" s="5"/>
      <c r="J403" s="5"/>
      <c r="K403" s="5"/>
      <c r="L403" s="5"/>
      <c r="M403" s="5"/>
      <c r="N403" s="5"/>
      <c r="O403" s="5"/>
      <c r="P403" s="5"/>
      <c r="Q403" s="5"/>
    </row>
    <row r="404" spans="1:17" ht="15.75" customHeight="1">
      <c r="A404" s="5"/>
      <c r="B404" s="5"/>
      <c r="C404" s="5"/>
      <c r="D404" s="5"/>
      <c r="E404" s="5"/>
      <c r="F404" s="5"/>
      <c r="G404" s="5"/>
      <c r="H404" s="5"/>
      <c r="I404" s="5"/>
      <c r="J404" s="5"/>
      <c r="K404" s="5"/>
      <c r="L404" s="5"/>
      <c r="M404" s="5"/>
      <c r="N404" s="5"/>
      <c r="O404" s="5"/>
      <c r="P404" s="5"/>
      <c r="Q404" s="5"/>
    </row>
    <row r="405" spans="1:17" ht="15.75" customHeight="1">
      <c r="A405" s="5"/>
      <c r="B405" s="5"/>
      <c r="C405" s="5"/>
      <c r="D405" s="5"/>
      <c r="E405" s="5"/>
      <c r="F405" s="5"/>
      <c r="G405" s="5"/>
      <c r="H405" s="5"/>
      <c r="I405" s="5"/>
      <c r="J405" s="5"/>
      <c r="K405" s="5"/>
      <c r="L405" s="5"/>
      <c r="M405" s="5"/>
      <c r="N405" s="5"/>
      <c r="O405" s="5"/>
      <c r="P405" s="5"/>
      <c r="Q405" s="5"/>
    </row>
    <row r="406" spans="1:17" ht="15.75" customHeight="1">
      <c r="A406" s="5"/>
      <c r="B406" s="5"/>
      <c r="C406" s="5"/>
      <c r="D406" s="5"/>
      <c r="E406" s="5"/>
      <c r="F406" s="5"/>
      <c r="G406" s="5"/>
      <c r="H406" s="5"/>
      <c r="I406" s="5"/>
      <c r="J406" s="5"/>
      <c r="K406" s="5"/>
      <c r="L406" s="5"/>
      <c r="M406" s="5"/>
      <c r="N406" s="5"/>
      <c r="O406" s="5"/>
      <c r="P406" s="5"/>
      <c r="Q406" s="5"/>
    </row>
    <row r="407" spans="1:17" ht="15.75" customHeight="1">
      <c r="A407" s="5"/>
      <c r="B407" s="5"/>
      <c r="C407" s="5"/>
      <c r="D407" s="5"/>
      <c r="E407" s="5"/>
      <c r="F407" s="5"/>
      <c r="G407" s="5"/>
      <c r="H407" s="5"/>
      <c r="I407" s="5"/>
      <c r="J407" s="5"/>
      <c r="K407" s="5"/>
      <c r="L407" s="5"/>
      <c r="M407" s="5"/>
      <c r="N407" s="5"/>
      <c r="O407" s="5"/>
      <c r="P407" s="5"/>
      <c r="Q407" s="5"/>
    </row>
    <row r="408" spans="1:17" ht="15.75" customHeight="1">
      <c r="A408" s="5"/>
      <c r="B408" s="5"/>
      <c r="C408" s="5"/>
      <c r="D408" s="5"/>
      <c r="E408" s="5"/>
      <c r="F408" s="5"/>
      <c r="G408" s="5"/>
      <c r="H408" s="5"/>
      <c r="I408" s="5"/>
      <c r="J408" s="5"/>
      <c r="K408" s="5"/>
      <c r="L408" s="5"/>
      <c r="M408" s="5"/>
      <c r="N408" s="5"/>
      <c r="O408" s="5"/>
      <c r="P408" s="5"/>
      <c r="Q408" s="5"/>
    </row>
    <row r="409" spans="1:17" ht="15.75" customHeight="1">
      <c r="A409" s="5"/>
      <c r="B409" s="5"/>
      <c r="C409" s="5"/>
      <c r="D409" s="5"/>
      <c r="E409" s="5"/>
      <c r="F409" s="5"/>
      <c r="G409" s="5"/>
      <c r="H409" s="5"/>
      <c r="I409" s="5"/>
      <c r="J409" s="5"/>
      <c r="K409" s="5"/>
      <c r="L409" s="5"/>
      <c r="M409" s="5"/>
      <c r="N409" s="5"/>
      <c r="O409" s="5"/>
      <c r="P409" s="5"/>
      <c r="Q409" s="5"/>
    </row>
    <row r="410" spans="1:17" ht="15.75" customHeight="1">
      <c r="A410" s="5"/>
      <c r="B410" s="5"/>
      <c r="C410" s="5"/>
      <c r="D410" s="5"/>
      <c r="E410" s="5"/>
      <c r="F410" s="5"/>
      <c r="G410" s="5"/>
      <c r="H410" s="5"/>
      <c r="I410" s="5"/>
      <c r="J410" s="5"/>
      <c r="K410" s="5"/>
      <c r="L410" s="5"/>
      <c r="M410" s="5"/>
      <c r="N410" s="5"/>
      <c r="O410" s="5"/>
      <c r="P410" s="5"/>
      <c r="Q410" s="5"/>
    </row>
    <row r="411" spans="1:17" ht="15.75" customHeight="1">
      <c r="A411" s="5"/>
      <c r="B411" s="5"/>
      <c r="C411" s="5"/>
      <c r="D411" s="5"/>
      <c r="E411" s="5"/>
      <c r="F411" s="5"/>
      <c r="G411" s="5"/>
      <c r="H411" s="5"/>
      <c r="I411" s="5"/>
      <c r="J411" s="5"/>
      <c r="K411" s="5"/>
      <c r="L411" s="5"/>
      <c r="M411" s="5"/>
      <c r="N411" s="5"/>
      <c r="O411" s="5"/>
      <c r="P411" s="5"/>
      <c r="Q411" s="5"/>
    </row>
    <row r="412" spans="1:17" ht="15.75" customHeight="1">
      <c r="A412" s="5"/>
      <c r="B412" s="5"/>
      <c r="C412" s="5"/>
      <c r="D412" s="5"/>
      <c r="E412" s="5"/>
      <c r="F412" s="5"/>
      <c r="G412" s="5"/>
      <c r="H412" s="5"/>
      <c r="I412" s="5"/>
      <c r="J412" s="5"/>
      <c r="K412" s="5"/>
      <c r="L412" s="5"/>
      <c r="M412" s="5"/>
      <c r="N412" s="5"/>
      <c r="O412" s="5"/>
      <c r="P412" s="5"/>
      <c r="Q412" s="5"/>
    </row>
    <row r="413" spans="1:17" ht="15.75" customHeight="1">
      <c r="A413" s="5"/>
      <c r="B413" s="5"/>
      <c r="C413" s="5"/>
      <c r="D413" s="5"/>
      <c r="E413" s="5"/>
      <c r="F413" s="5"/>
      <c r="G413" s="5"/>
      <c r="H413" s="5"/>
      <c r="I413" s="5"/>
      <c r="J413" s="5"/>
      <c r="K413" s="5"/>
      <c r="L413" s="5"/>
      <c r="M413" s="5"/>
      <c r="N413" s="5"/>
      <c r="O413" s="5"/>
      <c r="P413" s="5"/>
      <c r="Q413" s="5"/>
    </row>
    <row r="414" spans="1:17" ht="15.75" customHeight="1">
      <c r="A414" s="5"/>
      <c r="B414" s="5"/>
      <c r="C414" s="5"/>
      <c r="D414" s="5"/>
      <c r="E414" s="5"/>
      <c r="F414" s="5"/>
      <c r="G414" s="5"/>
      <c r="H414" s="5"/>
      <c r="I414" s="5"/>
      <c r="J414" s="5"/>
      <c r="K414" s="5"/>
      <c r="L414" s="5"/>
      <c r="M414" s="5"/>
      <c r="N414" s="5"/>
      <c r="O414" s="5"/>
      <c r="P414" s="5"/>
      <c r="Q414" s="5"/>
    </row>
    <row r="415" spans="1:17" ht="15.75" customHeight="1">
      <c r="A415" s="5"/>
      <c r="B415" s="5"/>
      <c r="C415" s="5"/>
      <c r="D415" s="5"/>
      <c r="E415" s="5"/>
      <c r="F415" s="5"/>
      <c r="G415" s="5"/>
      <c r="H415" s="5"/>
      <c r="I415" s="5"/>
      <c r="J415" s="5"/>
      <c r="K415" s="5"/>
      <c r="L415" s="5"/>
      <c r="M415" s="5"/>
      <c r="N415" s="5"/>
      <c r="O415" s="5"/>
      <c r="P415" s="5"/>
      <c r="Q415" s="5"/>
    </row>
    <row r="416" spans="1:17" ht="15.75" customHeight="1">
      <c r="A416" s="5"/>
      <c r="B416" s="5"/>
      <c r="C416" s="5"/>
      <c r="D416" s="5"/>
      <c r="E416" s="5"/>
      <c r="F416" s="5"/>
      <c r="G416" s="5"/>
      <c r="H416" s="5"/>
      <c r="I416" s="5"/>
      <c r="J416" s="5"/>
      <c r="K416" s="5"/>
      <c r="L416" s="5"/>
      <c r="M416" s="5"/>
      <c r="N416" s="5"/>
      <c r="O416" s="5"/>
      <c r="P416" s="5"/>
      <c r="Q416" s="5"/>
    </row>
    <row r="417" spans="1:17" ht="15.75" customHeight="1">
      <c r="A417" s="5"/>
      <c r="B417" s="5"/>
      <c r="C417" s="5"/>
      <c r="D417" s="5"/>
      <c r="E417" s="5"/>
      <c r="F417" s="5"/>
      <c r="G417" s="5"/>
      <c r="H417" s="5"/>
      <c r="I417" s="5"/>
      <c r="J417" s="5"/>
      <c r="K417" s="5"/>
      <c r="L417" s="5"/>
      <c r="M417" s="5"/>
      <c r="N417" s="5"/>
      <c r="O417" s="5"/>
      <c r="P417" s="5"/>
      <c r="Q417" s="5"/>
    </row>
    <row r="418" spans="1:17" ht="15.75" customHeight="1">
      <c r="A418" s="5"/>
      <c r="B418" s="5"/>
      <c r="C418" s="5"/>
      <c r="D418" s="5"/>
      <c r="E418" s="5"/>
      <c r="F418" s="5"/>
      <c r="G418" s="5"/>
      <c r="H418" s="5"/>
      <c r="I418" s="5"/>
      <c r="J418" s="5"/>
      <c r="K418" s="5"/>
      <c r="L418" s="5"/>
      <c r="M418" s="5"/>
      <c r="N418" s="5"/>
      <c r="O418" s="5"/>
      <c r="P418" s="5"/>
      <c r="Q418" s="5"/>
    </row>
    <row r="419" spans="1:17" ht="15.75" customHeight="1">
      <c r="A419" s="5"/>
      <c r="B419" s="5"/>
      <c r="C419" s="5"/>
      <c r="D419" s="5"/>
      <c r="E419" s="5"/>
      <c r="F419" s="5"/>
      <c r="G419" s="5"/>
      <c r="H419" s="5"/>
      <c r="I419" s="5"/>
      <c r="J419" s="5"/>
      <c r="K419" s="5"/>
      <c r="L419" s="5"/>
      <c r="M419" s="5"/>
      <c r="N419" s="5"/>
      <c r="O419" s="5"/>
      <c r="P419" s="5"/>
      <c r="Q419" s="5"/>
    </row>
    <row r="420" spans="1:17" ht="15.75" customHeight="1">
      <c r="A420" s="5"/>
      <c r="B420" s="5"/>
      <c r="C420" s="5"/>
      <c r="D420" s="5"/>
      <c r="E420" s="5"/>
      <c r="F420" s="5"/>
      <c r="G420" s="5"/>
      <c r="H420" s="5"/>
      <c r="I420" s="5"/>
      <c r="J420" s="5"/>
      <c r="K420" s="5"/>
      <c r="L420" s="5"/>
      <c r="M420" s="5"/>
      <c r="N420" s="5"/>
      <c r="O420" s="5"/>
      <c r="P420" s="5"/>
      <c r="Q420" s="5"/>
    </row>
    <row r="421" spans="1:17" ht="15.75" customHeight="1">
      <c r="A421" s="5"/>
      <c r="B421" s="5"/>
      <c r="C421" s="5"/>
      <c r="D421" s="5"/>
      <c r="E421" s="5"/>
      <c r="F421" s="5"/>
      <c r="G421" s="5"/>
      <c r="H421" s="5"/>
      <c r="I421" s="5"/>
      <c r="J421" s="5"/>
      <c r="K421" s="5"/>
      <c r="L421" s="5"/>
      <c r="M421" s="5"/>
      <c r="N421" s="5"/>
      <c r="O421" s="5"/>
      <c r="P421" s="5"/>
      <c r="Q421" s="5"/>
    </row>
    <row r="422" spans="1:17" ht="15.75" customHeight="1">
      <c r="A422" s="5"/>
      <c r="B422" s="5"/>
      <c r="C422" s="5"/>
      <c r="D422" s="5"/>
      <c r="E422" s="5"/>
      <c r="F422" s="5"/>
      <c r="G422" s="5"/>
      <c r="H422" s="5"/>
      <c r="I422" s="5"/>
      <c r="J422" s="5"/>
      <c r="K422" s="5"/>
      <c r="L422" s="5"/>
      <c r="M422" s="5"/>
      <c r="N422" s="5"/>
      <c r="O422" s="5"/>
      <c r="P422" s="5"/>
      <c r="Q422" s="5"/>
    </row>
    <row r="423" spans="1:17" ht="15.75" customHeight="1">
      <c r="A423" s="5"/>
      <c r="B423" s="5"/>
      <c r="C423" s="5"/>
      <c r="D423" s="5"/>
      <c r="E423" s="5"/>
      <c r="F423" s="5"/>
      <c r="G423" s="5"/>
      <c r="H423" s="5"/>
      <c r="I423" s="5"/>
      <c r="J423" s="5"/>
      <c r="K423" s="5"/>
      <c r="L423" s="5"/>
      <c r="M423" s="5"/>
      <c r="N423" s="5"/>
      <c r="O423" s="5"/>
      <c r="P423" s="5"/>
      <c r="Q423" s="5"/>
    </row>
    <row r="424" spans="1:17" ht="15.75" customHeight="1">
      <c r="A424" s="5"/>
      <c r="B424" s="5"/>
      <c r="C424" s="5"/>
      <c r="D424" s="5"/>
      <c r="E424" s="5"/>
      <c r="F424" s="5"/>
      <c r="G424" s="5"/>
      <c r="H424" s="5"/>
      <c r="I424" s="5"/>
      <c r="J424" s="5"/>
      <c r="K424" s="5"/>
      <c r="L424" s="5"/>
      <c r="M424" s="5"/>
      <c r="N424" s="5"/>
      <c r="O424" s="5"/>
      <c r="P424" s="5"/>
      <c r="Q424" s="5"/>
    </row>
    <row r="425" spans="1:17" ht="15.75" customHeight="1">
      <c r="A425" s="5"/>
      <c r="B425" s="5"/>
      <c r="C425" s="5"/>
      <c r="D425" s="5"/>
      <c r="E425" s="5"/>
      <c r="F425" s="5"/>
      <c r="G425" s="5"/>
      <c r="H425" s="5"/>
      <c r="I425" s="5"/>
      <c r="J425" s="5"/>
      <c r="K425" s="5"/>
      <c r="L425" s="5"/>
      <c r="M425" s="5"/>
      <c r="N425" s="5"/>
      <c r="O425" s="5"/>
      <c r="P425" s="5"/>
      <c r="Q425" s="5"/>
    </row>
    <row r="426" spans="1:17" ht="15.75" customHeight="1">
      <c r="A426" s="5"/>
      <c r="B426" s="5"/>
      <c r="C426" s="5"/>
      <c r="D426" s="5"/>
      <c r="E426" s="5"/>
      <c r="F426" s="5"/>
      <c r="G426" s="5"/>
      <c r="H426" s="5"/>
      <c r="I426" s="5"/>
      <c r="J426" s="5"/>
      <c r="K426" s="5"/>
      <c r="L426" s="5"/>
      <c r="M426" s="5"/>
      <c r="N426" s="5"/>
      <c r="O426" s="5"/>
      <c r="P426" s="5"/>
      <c r="Q426" s="5"/>
    </row>
    <row r="427" spans="1:17" ht="15.75" customHeight="1">
      <c r="A427" s="5"/>
      <c r="B427" s="5"/>
      <c r="C427" s="5"/>
      <c r="D427" s="5"/>
      <c r="E427" s="5"/>
      <c r="F427" s="5"/>
      <c r="G427" s="5"/>
      <c r="H427" s="5"/>
      <c r="I427" s="5"/>
      <c r="J427" s="5"/>
      <c r="K427" s="5"/>
      <c r="L427" s="5"/>
      <c r="M427" s="5"/>
      <c r="N427" s="5"/>
      <c r="O427" s="5"/>
      <c r="P427" s="5"/>
      <c r="Q427" s="5"/>
    </row>
    <row r="428" spans="1:17" ht="15.75" customHeight="1">
      <c r="A428" s="5"/>
      <c r="B428" s="5"/>
      <c r="C428" s="5"/>
      <c r="D428" s="5"/>
      <c r="E428" s="5"/>
      <c r="F428" s="5"/>
      <c r="G428" s="5"/>
      <c r="H428" s="5"/>
      <c r="I428" s="5"/>
      <c r="J428" s="5"/>
      <c r="K428" s="5"/>
      <c r="L428" s="5"/>
      <c r="M428" s="5"/>
      <c r="N428" s="5"/>
      <c r="O428" s="5"/>
      <c r="P428" s="5"/>
      <c r="Q428" s="5"/>
    </row>
    <row r="429" spans="1:17" ht="15.75" customHeight="1">
      <c r="A429" s="5"/>
      <c r="B429" s="5"/>
      <c r="C429" s="5"/>
      <c r="D429" s="5"/>
      <c r="E429" s="5"/>
      <c r="F429" s="5"/>
      <c r="G429" s="5"/>
      <c r="H429" s="5"/>
      <c r="I429" s="5"/>
      <c r="J429" s="5"/>
      <c r="K429" s="5"/>
      <c r="L429" s="5"/>
      <c r="M429" s="5"/>
      <c r="N429" s="5"/>
      <c r="O429" s="5"/>
      <c r="P429" s="5"/>
      <c r="Q429" s="5"/>
    </row>
    <row r="430" spans="1:17" ht="15.75" customHeight="1">
      <c r="A430" s="5"/>
      <c r="B430" s="5"/>
      <c r="C430" s="5"/>
      <c r="D430" s="5"/>
      <c r="E430" s="5"/>
      <c r="F430" s="5"/>
      <c r="G430" s="5"/>
      <c r="H430" s="5"/>
      <c r="I430" s="5"/>
      <c r="J430" s="5"/>
      <c r="K430" s="5"/>
      <c r="L430" s="5"/>
      <c r="M430" s="5"/>
      <c r="N430" s="5"/>
      <c r="O430" s="5"/>
      <c r="P430" s="5"/>
      <c r="Q430" s="5"/>
    </row>
    <row r="431" spans="1:17" ht="15.75" customHeight="1">
      <c r="A431" s="5"/>
      <c r="B431" s="5"/>
      <c r="C431" s="5"/>
      <c r="D431" s="5"/>
      <c r="E431" s="5"/>
      <c r="F431" s="5"/>
      <c r="G431" s="5"/>
      <c r="H431" s="5"/>
      <c r="I431" s="5"/>
      <c r="J431" s="5"/>
      <c r="K431" s="5"/>
      <c r="L431" s="5"/>
      <c r="M431" s="5"/>
      <c r="N431" s="5"/>
      <c r="O431" s="5"/>
      <c r="P431" s="5"/>
      <c r="Q431" s="5"/>
    </row>
    <row r="432" spans="1:17" ht="15.75" customHeight="1">
      <c r="A432" s="5"/>
      <c r="B432" s="5"/>
      <c r="C432" s="5"/>
      <c r="D432" s="5"/>
      <c r="E432" s="5"/>
      <c r="F432" s="5"/>
      <c r="G432" s="5"/>
      <c r="H432" s="5"/>
      <c r="I432" s="5"/>
      <c r="J432" s="5"/>
      <c r="K432" s="5"/>
      <c r="L432" s="5"/>
      <c r="M432" s="5"/>
      <c r="N432" s="5"/>
      <c r="O432" s="5"/>
      <c r="P432" s="5"/>
      <c r="Q432" s="5"/>
    </row>
    <row r="433" spans="1:17" ht="15.75" customHeight="1">
      <c r="A433" s="5"/>
      <c r="B433" s="5"/>
      <c r="C433" s="5"/>
      <c r="D433" s="5"/>
      <c r="E433" s="5"/>
      <c r="F433" s="5"/>
      <c r="G433" s="5"/>
      <c r="H433" s="5"/>
      <c r="I433" s="5"/>
      <c r="J433" s="5"/>
      <c r="K433" s="5"/>
      <c r="L433" s="5"/>
      <c r="M433" s="5"/>
      <c r="N433" s="5"/>
      <c r="O433" s="5"/>
      <c r="P433" s="5"/>
      <c r="Q433" s="5"/>
    </row>
    <row r="434" spans="1:17" ht="15.75" customHeight="1">
      <c r="A434" s="5"/>
      <c r="B434" s="5"/>
      <c r="C434" s="5"/>
      <c r="D434" s="5"/>
      <c r="E434" s="5"/>
      <c r="F434" s="5"/>
      <c r="G434" s="5"/>
      <c r="H434" s="5"/>
      <c r="I434" s="5"/>
      <c r="J434" s="5"/>
      <c r="K434" s="5"/>
      <c r="L434" s="5"/>
      <c r="M434" s="5"/>
      <c r="N434" s="5"/>
      <c r="O434" s="5"/>
      <c r="P434" s="5"/>
      <c r="Q434" s="5"/>
    </row>
    <row r="435" spans="1:17" ht="15.75" customHeight="1">
      <c r="A435" s="5"/>
      <c r="B435" s="5"/>
      <c r="C435" s="5"/>
      <c r="D435" s="5"/>
      <c r="E435" s="5"/>
      <c r="F435" s="5"/>
      <c r="G435" s="5"/>
      <c r="H435" s="5"/>
      <c r="I435" s="5"/>
      <c r="J435" s="5"/>
      <c r="K435" s="5"/>
      <c r="L435" s="5"/>
      <c r="M435" s="5"/>
      <c r="N435" s="5"/>
      <c r="O435" s="5"/>
      <c r="P435" s="5"/>
      <c r="Q435" s="5"/>
    </row>
    <row r="436" spans="1:17" ht="15.75" customHeight="1">
      <c r="A436" s="5"/>
      <c r="B436" s="5"/>
      <c r="C436" s="5"/>
      <c r="D436" s="5"/>
      <c r="E436" s="5"/>
      <c r="F436" s="5"/>
      <c r="G436" s="5"/>
      <c r="H436" s="5"/>
      <c r="I436" s="5"/>
      <c r="J436" s="5"/>
      <c r="K436" s="5"/>
      <c r="L436" s="5"/>
      <c r="M436" s="5"/>
      <c r="N436" s="5"/>
      <c r="O436" s="5"/>
      <c r="P436" s="5"/>
      <c r="Q436" s="5"/>
    </row>
    <row r="437" spans="1:17" ht="15.75" customHeight="1">
      <c r="A437" s="5"/>
      <c r="B437" s="5"/>
      <c r="C437" s="5"/>
      <c r="D437" s="5"/>
      <c r="E437" s="5"/>
      <c r="F437" s="5"/>
      <c r="G437" s="5"/>
      <c r="H437" s="5"/>
      <c r="I437" s="5"/>
      <c r="J437" s="5"/>
      <c r="K437" s="5"/>
      <c r="L437" s="5"/>
      <c r="M437" s="5"/>
      <c r="N437" s="5"/>
      <c r="O437" s="5"/>
      <c r="P437" s="5"/>
      <c r="Q437" s="5"/>
    </row>
    <row r="438" spans="1:17" ht="15.75" customHeight="1">
      <c r="A438" s="5"/>
      <c r="B438" s="5"/>
      <c r="C438" s="5"/>
      <c r="D438" s="5"/>
      <c r="E438" s="5"/>
      <c r="F438" s="5"/>
      <c r="G438" s="5"/>
      <c r="H438" s="5"/>
      <c r="I438" s="5"/>
      <c r="J438" s="5"/>
      <c r="K438" s="5"/>
      <c r="L438" s="5"/>
      <c r="M438" s="5"/>
      <c r="N438" s="5"/>
      <c r="O438" s="5"/>
      <c r="P438" s="5"/>
      <c r="Q438" s="5"/>
    </row>
    <row r="439" spans="1:17" ht="15.75" customHeight="1">
      <c r="A439" s="5"/>
      <c r="B439" s="5"/>
      <c r="C439" s="5"/>
      <c r="D439" s="5"/>
      <c r="E439" s="5"/>
      <c r="F439" s="5"/>
      <c r="G439" s="5"/>
      <c r="H439" s="5"/>
      <c r="I439" s="5"/>
      <c r="J439" s="5"/>
      <c r="K439" s="5"/>
      <c r="L439" s="5"/>
      <c r="M439" s="5"/>
      <c r="N439" s="5"/>
      <c r="O439" s="5"/>
      <c r="P439" s="5"/>
      <c r="Q439" s="5"/>
    </row>
    <row r="440" spans="1:17" ht="15.75" customHeight="1">
      <c r="A440" s="5"/>
      <c r="B440" s="5"/>
      <c r="C440" s="5"/>
      <c r="D440" s="5"/>
      <c r="E440" s="5"/>
      <c r="F440" s="5"/>
      <c r="G440" s="5"/>
      <c r="H440" s="5"/>
      <c r="I440" s="5"/>
      <c r="J440" s="5"/>
      <c r="K440" s="5"/>
      <c r="L440" s="5"/>
      <c r="M440" s="5"/>
      <c r="N440" s="5"/>
      <c r="O440" s="5"/>
      <c r="P440" s="5"/>
      <c r="Q440" s="5"/>
    </row>
    <row r="441" spans="1:17" ht="15.75" customHeight="1">
      <c r="A441" s="5"/>
      <c r="B441" s="5"/>
      <c r="C441" s="5"/>
      <c r="D441" s="5"/>
      <c r="E441" s="5"/>
      <c r="F441" s="5"/>
      <c r="G441" s="5"/>
      <c r="H441" s="5"/>
      <c r="I441" s="5"/>
      <c r="J441" s="5"/>
      <c r="K441" s="5"/>
      <c r="L441" s="5"/>
      <c r="M441" s="5"/>
      <c r="N441" s="5"/>
      <c r="O441" s="5"/>
      <c r="P441" s="5"/>
      <c r="Q441" s="5"/>
    </row>
    <row r="442" spans="1:17" ht="15.75" customHeight="1">
      <c r="A442" s="5"/>
      <c r="B442" s="5"/>
      <c r="C442" s="5"/>
      <c r="D442" s="5"/>
      <c r="E442" s="5"/>
      <c r="F442" s="5"/>
      <c r="G442" s="5"/>
      <c r="H442" s="5"/>
      <c r="I442" s="5"/>
      <c r="J442" s="5"/>
      <c r="K442" s="5"/>
      <c r="L442" s="5"/>
      <c r="M442" s="5"/>
      <c r="N442" s="5"/>
      <c r="O442" s="5"/>
      <c r="P442" s="5"/>
      <c r="Q442" s="5"/>
    </row>
    <row r="443" spans="1:17" ht="15.75" customHeight="1">
      <c r="A443" s="5"/>
      <c r="B443" s="5"/>
      <c r="C443" s="5"/>
      <c r="D443" s="5"/>
      <c r="E443" s="5"/>
      <c r="F443" s="5"/>
      <c r="G443" s="5"/>
      <c r="H443" s="5"/>
      <c r="I443" s="5"/>
      <c r="J443" s="5"/>
      <c r="K443" s="5"/>
      <c r="L443" s="5"/>
      <c r="M443" s="5"/>
      <c r="N443" s="5"/>
      <c r="O443" s="5"/>
      <c r="P443" s="5"/>
      <c r="Q443" s="5"/>
    </row>
    <row r="444" spans="1:17" ht="15.75" customHeight="1">
      <c r="A444" s="5"/>
      <c r="B444" s="5"/>
      <c r="C444" s="5"/>
      <c r="D444" s="5"/>
      <c r="E444" s="5"/>
      <c r="F444" s="5"/>
      <c r="G444" s="5"/>
      <c r="H444" s="5"/>
      <c r="I444" s="5"/>
      <c r="J444" s="5"/>
      <c r="K444" s="5"/>
      <c r="L444" s="5"/>
      <c r="M444" s="5"/>
      <c r="N444" s="5"/>
      <c r="O444" s="5"/>
      <c r="P444" s="5"/>
      <c r="Q444" s="5"/>
    </row>
    <row r="445" spans="1:17" ht="15.75" customHeight="1">
      <c r="A445" s="5"/>
      <c r="B445" s="5"/>
      <c r="C445" s="5"/>
      <c r="D445" s="5"/>
      <c r="E445" s="5"/>
      <c r="F445" s="5"/>
      <c r="G445" s="5"/>
      <c r="H445" s="5"/>
      <c r="I445" s="5"/>
      <c r="J445" s="5"/>
      <c r="K445" s="5"/>
      <c r="L445" s="5"/>
      <c r="M445" s="5"/>
      <c r="N445" s="5"/>
      <c r="O445" s="5"/>
      <c r="P445" s="5"/>
      <c r="Q445" s="5"/>
    </row>
    <row r="446" spans="1:17" ht="15.75" customHeight="1">
      <c r="A446" s="5"/>
      <c r="B446" s="5"/>
      <c r="C446" s="5"/>
      <c r="D446" s="5"/>
      <c r="E446" s="5"/>
      <c r="F446" s="5"/>
      <c r="G446" s="5"/>
      <c r="H446" s="5"/>
      <c r="I446" s="5"/>
      <c r="J446" s="5"/>
      <c r="K446" s="5"/>
      <c r="L446" s="5"/>
      <c r="M446" s="5"/>
      <c r="N446" s="5"/>
      <c r="O446" s="5"/>
      <c r="P446" s="5"/>
      <c r="Q446" s="5"/>
    </row>
    <row r="447" spans="1:17" ht="15.75" customHeight="1">
      <c r="A447" s="5"/>
      <c r="B447" s="5"/>
      <c r="C447" s="5"/>
      <c r="D447" s="5"/>
      <c r="E447" s="5"/>
      <c r="F447" s="5"/>
      <c r="G447" s="5"/>
      <c r="H447" s="5"/>
      <c r="I447" s="5"/>
      <c r="J447" s="5"/>
      <c r="K447" s="5"/>
      <c r="L447" s="5"/>
      <c r="M447" s="5"/>
      <c r="N447" s="5"/>
      <c r="O447" s="5"/>
      <c r="P447" s="5"/>
      <c r="Q447" s="5"/>
    </row>
    <row r="448" spans="1:17" ht="15.75" customHeight="1">
      <c r="A448" s="5"/>
      <c r="B448" s="5"/>
      <c r="C448" s="5"/>
      <c r="D448" s="5"/>
      <c r="E448" s="5"/>
      <c r="F448" s="5"/>
      <c r="G448" s="5"/>
      <c r="H448" s="5"/>
      <c r="I448" s="5"/>
      <c r="J448" s="5"/>
      <c r="K448" s="5"/>
      <c r="L448" s="5"/>
      <c r="M448" s="5"/>
      <c r="N448" s="5"/>
      <c r="O448" s="5"/>
      <c r="P448" s="5"/>
      <c r="Q448" s="5"/>
    </row>
    <row r="449" spans="1:17" ht="15.75" customHeight="1">
      <c r="A449" s="5"/>
      <c r="B449" s="5"/>
      <c r="C449" s="5"/>
      <c r="D449" s="5"/>
      <c r="E449" s="5"/>
      <c r="F449" s="5"/>
      <c r="G449" s="5"/>
      <c r="H449" s="5"/>
      <c r="I449" s="5"/>
      <c r="J449" s="5"/>
      <c r="K449" s="5"/>
      <c r="L449" s="5"/>
      <c r="M449" s="5"/>
      <c r="N449" s="5"/>
      <c r="O449" s="5"/>
      <c r="P449" s="5"/>
      <c r="Q449" s="5"/>
    </row>
    <row r="450" spans="1:17" ht="15.75" customHeight="1">
      <c r="A450" s="5"/>
      <c r="B450" s="5"/>
      <c r="C450" s="5"/>
      <c r="D450" s="5"/>
      <c r="E450" s="5"/>
      <c r="F450" s="5"/>
      <c r="G450" s="5"/>
      <c r="H450" s="5"/>
      <c r="I450" s="5"/>
      <c r="J450" s="5"/>
      <c r="K450" s="5"/>
      <c r="L450" s="5"/>
      <c r="M450" s="5"/>
      <c r="N450" s="5"/>
      <c r="O450" s="5"/>
      <c r="P450" s="5"/>
      <c r="Q450" s="5"/>
    </row>
    <row r="451" spans="1:17" ht="15.75" customHeight="1">
      <c r="A451" s="5"/>
      <c r="B451" s="5"/>
      <c r="C451" s="5"/>
      <c r="D451" s="5"/>
      <c r="E451" s="5"/>
      <c r="F451" s="5"/>
      <c r="G451" s="5"/>
      <c r="H451" s="5"/>
      <c r="I451" s="5"/>
      <c r="J451" s="5"/>
      <c r="K451" s="5"/>
      <c r="L451" s="5"/>
      <c r="M451" s="5"/>
      <c r="N451" s="5"/>
      <c r="O451" s="5"/>
      <c r="P451" s="5"/>
      <c r="Q451" s="5"/>
    </row>
    <row r="452" spans="1:17" ht="15.75" customHeight="1">
      <c r="A452" s="5"/>
      <c r="B452" s="5"/>
      <c r="C452" s="5"/>
      <c r="D452" s="5"/>
      <c r="E452" s="5"/>
      <c r="F452" s="5"/>
      <c r="G452" s="5"/>
      <c r="H452" s="5"/>
      <c r="I452" s="5"/>
      <c r="J452" s="5"/>
      <c r="K452" s="5"/>
      <c r="L452" s="5"/>
      <c r="M452" s="5"/>
      <c r="N452" s="5"/>
      <c r="O452" s="5"/>
      <c r="P452" s="5"/>
      <c r="Q452" s="5"/>
    </row>
    <row r="453" spans="1:17" ht="15.75" customHeight="1">
      <c r="A453" s="5"/>
      <c r="B453" s="5"/>
      <c r="C453" s="5"/>
      <c r="D453" s="5"/>
      <c r="E453" s="5"/>
      <c r="F453" s="5"/>
      <c r="G453" s="5"/>
      <c r="H453" s="5"/>
      <c r="I453" s="5"/>
      <c r="J453" s="5"/>
      <c r="K453" s="5"/>
      <c r="L453" s="5"/>
      <c r="M453" s="5"/>
      <c r="N453" s="5"/>
      <c r="O453" s="5"/>
      <c r="P453" s="5"/>
      <c r="Q453" s="5"/>
    </row>
    <row r="454" spans="1:17" ht="15.75" customHeight="1">
      <c r="A454" s="5"/>
      <c r="B454" s="5"/>
      <c r="C454" s="5"/>
      <c r="D454" s="5"/>
      <c r="E454" s="5"/>
      <c r="F454" s="5"/>
      <c r="G454" s="5"/>
      <c r="H454" s="5"/>
      <c r="I454" s="5"/>
      <c r="J454" s="5"/>
      <c r="K454" s="5"/>
      <c r="L454" s="5"/>
      <c r="M454" s="5"/>
      <c r="N454" s="5"/>
      <c r="O454" s="5"/>
      <c r="P454" s="5"/>
      <c r="Q454" s="5"/>
    </row>
    <row r="455" spans="1:17" ht="15.75" customHeight="1">
      <c r="A455" s="5"/>
      <c r="B455" s="5"/>
      <c r="C455" s="5"/>
      <c r="D455" s="5"/>
      <c r="E455" s="5"/>
      <c r="F455" s="5"/>
      <c r="G455" s="5"/>
      <c r="H455" s="5"/>
      <c r="I455" s="5"/>
      <c r="J455" s="5"/>
      <c r="K455" s="5"/>
      <c r="L455" s="5"/>
      <c r="M455" s="5"/>
      <c r="N455" s="5"/>
      <c r="O455" s="5"/>
      <c r="P455" s="5"/>
      <c r="Q455" s="5"/>
    </row>
    <row r="456" spans="1:17" ht="15.75" customHeight="1">
      <c r="A456" s="5"/>
      <c r="B456" s="5"/>
      <c r="C456" s="5"/>
      <c r="D456" s="5"/>
      <c r="E456" s="5"/>
      <c r="F456" s="5"/>
      <c r="G456" s="5"/>
      <c r="H456" s="5"/>
      <c r="I456" s="5"/>
      <c r="J456" s="5"/>
      <c r="K456" s="5"/>
      <c r="L456" s="5"/>
      <c r="M456" s="5"/>
      <c r="N456" s="5"/>
      <c r="O456" s="5"/>
      <c r="P456" s="5"/>
      <c r="Q456" s="5"/>
    </row>
    <row r="457" spans="1:17" ht="15.75" customHeight="1">
      <c r="A457" s="5"/>
      <c r="B457" s="5"/>
      <c r="C457" s="5"/>
      <c r="D457" s="5"/>
      <c r="E457" s="5"/>
      <c r="F457" s="5"/>
      <c r="G457" s="5"/>
      <c r="H457" s="5"/>
      <c r="I457" s="5"/>
      <c r="J457" s="5"/>
      <c r="K457" s="5"/>
      <c r="L457" s="5"/>
      <c r="M457" s="5"/>
      <c r="N457" s="5"/>
      <c r="O457" s="5"/>
      <c r="P457" s="5"/>
      <c r="Q457" s="5"/>
    </row>
    <row r="458" spans="1:17" ht="15.75" customHeight="1">
      <c r="A458" s="5"/>
      <c r="B458" s="5"/>
      <c r="C458" s="5"/>
      <c r="D458" s="5"/>
      <c r="E458" s="5"/>
      <c r="F458" s="5"/>
      <c r="G458" s="5"/>
      <c r="H458" s="5"/>
      <c r="I458" s="5"/>
      <c r="J458" s="5"/>
      <c r="K458" s="5"/>
      <c r="L458" s="5"/>
      <c r="M458" s="5"/>
      <c r="N458" s="5"/>
      <c r="O458" s="5"/>
      <c r="P458" s="5"/>
      <c r="Q458" s="5"/>
    </row>
    <row r="459" spans="1:17" ht="15.75" customHeight="1">
      <c r="A459" s="5"/>
      <c r="B459" s="5"/>
      <c r="C459" s="5"/>
      <c r="D459" s="5"/>
      <c r="E459" s="5"/>
      <c r="F459" s="5"/>
      <c r="G459" s="5"/>
      <c r="H459" s="5"/>
      <c r="I459" s="5"/>
      <c r="J459" s="5"/>
      <c r="K459" s="5"/>
      <c r="L459" s="5"/>
      <c r="M459" s="5"/>
      <c r="N459" s="5"/>
      <c r="O459" s="5"/>
      <c r="P459" s="5"/>
      <c r="Q459" s="5"/>
    </row>
    <row r="460" spans="1:17" ht="15.75" customHeight="1">
      <c r="A460" s="5"/>
      <c r="B460" s="5"/>
      <c r="C460" s="5"/>
      <c r="D460" s="5"/>
      <c r="E460" s="5"/>
      <c r="F460" s="5"/>
      <c r="G460" s="5"/>
      <c r="H460" s="5"/>
      <c r="I460" s="5"/>
      <c r="J460" s="5"/>
      <c r="K460" s="5"/>
      <c r="L460" s="5"/>
      <c r="M460" s="5"/>
      <c r="N460" s="5"/>
      <c r="O460" s="5"/>
      <c r="P460" s="5"/>
      <c r="Q460" s="5"/>
    </row>
    <row r="461" spans="1:17" ht="15.75" customHeight="1">
      <c r="A461" s="5"/>
      <c r="B461" s="5"/>
      <c r="C461" s="5"/>
      <c r="D461" s="5"/>
      <c r="E461" s="5"/>
      <c r="F461" s="5"/>
      <c r="G461" s="5"/>
      <c r="H461" s="5"/>
      <c r="I461" s="5"/>
      <c r="J461" s="5"/>
      <c r="K461" s="5"/>
      <c r="L461" s="5"/>
      <c r="M461" s="5"/>
      <c r="N461" s="5"/>
      <c r="O461" s="5"/>
      <c r="P461" s="5"/>
      <c r="Q461" s="5"/>
    </row>
    <row r="462" spans="1:17" ht="15.75" customHeight="1">
      <c r="A462" s="5"/>
      <c r="B462" s="5"/>
      <c r="C462" s="5"/>
      <c r="D462" s="5"/>
      <c r="E462" s="5"/>
      <c r="F462" s="5"/>
      <c r="G462" s="5"/>
      <c r="H462" s="5"/>
      <c r="I462" s="5"/>
      <c r="J462" s="5"/>
      <c r="K462" s="5"/>
      <c r="L462" s="5"/>
      <c r="M462" s="5"/>
      <c r="N462" s="5"/>
      <c r="O462" s="5"/>
      <c r="P462" s="5"/>
      <c r="Q462" s="5"/>
    </row>
    <row r="463" spans="1:17" ht="15.75" customHeight="1">
      <c r="A463" s="5"/>
      <c r="B463" s="5"/>
      <c r="C463" s="5"/>
      <c r="D463" s="5"/>
      <c r="E463" s="5"/>
      <c r="F463" s="5"/>
      <c r="G463" s="5"/>
      <c r="H463" s="5"/>
      <c r="I463" s="5"/>
      <c r="J463" s="5"/>
      <c r="K463" s="5"/>
      <c r="L463" s="5"/>
      <c r="M463" s="5"/>
      <c r="N463" s="5"/>
      <c r="O463" s="5"/>
      <c r="P463" s="5"/>
      <c r="Q463" s="5"/>
    </row>
    <row r="464" spans="1:17" ht="15.75" customHeight="1">
      <c r="A464" s="5"/>
      <c r="B464" s="5"/>
      <c r="C464" s="5"/>
      <c r="D464" s="5"/>
      <c r="E464" s="5"/>
      <c r="F464" s="5"/>
      <c r="G464" s="5"/>
      <c r="H464" s="5"/>
      <c r="I464" s="5"/>
      <c r="J464" s="5"/>
      <c r="K464" s="5"/>
      <c r="L464" s="5"/>
      <c r="M464" s="5"/>
      <c r="N464" s="5"/>
      <c r="O464" s="5"/>
      <c r="P464" s="5"/>
      <c r="Q464" s="5"/>
    </row>
    <row r="465" spans="1:17" ht="15.75" customHeight="1">
      <c r="A465" s="5"/>
      <c r="B465" s="5"/>
      <c r="C465" s="5"/>
      <c r="D465" s="5"/>
      <c r="E465" s="5"/>
      <c r="F465" s="5"/>
      <c r="G465" s="5"/>
      <c r="H465" s="5"/>
      <c r="I465" s="5"/>
      <c r="J465" s="5"/>
      <c r="K465" s="5"/>
      <c r="L465" s="5"/>
      <c r="M465" s="5"/>
      <c r="N465" s="5"/>
      <c r="O465" s="5"/>
      <c r="P465" s="5"/>
      <c r="Q465" s="5"/>
    </row>
    <row r="466" spans="1:17" ht="15.75" customHeight="1">
      <c r="A466" s="5"/>
      <c r="B466" s="5"/>
      <c r="C466" s="5"/>
      <c r="D466" s="5"/>
      <c r="E466" s="5"/>
      <c r="F466" s="5"/>
      <c r="G466" s="5"/>
      <c r="H466" s="5"/>
      <c r="I466" s="5"/>
      <c r="J466" s="5"/>
      <c r="K466" s="5"/>
      <c r="L466" s="5"/>
      <c r="M466" s="5"/>
      <c r="N466" s="5"/>
      <c r="O466" s="5"/>
      <c r="P466" s="5"/>
      <c r="Q466" s="5"/>
    </row>
    <row r="467" spans="1:17" ht="15.75" customHeight="1">
      <c r="A467" s="5"/>
      <c r="B467" s="5"/>
      <c r="C467" s="5"/>
      <c r="D467" s="5"/>
      <c r="E467" s="5"/>
      <c r="F467" s="5"/>
      <c r="G467" s="5"/>
      <c r="H467" s="5"/>
      <c r="I467" s="5"/>
      <c r="J467" s="5"/>
      <c r="K467" s="5"/>
      <c r="L467" s="5"/>
      <c r="M467" s="5"/>
      <c r="N467" s="5"/>
      <c r="O467" s="5"/>
      <c r="P467" s="5"/>
      <c r="Q467" s="5"/>
    </row>
    <row r="468" spans="1:17" ht="15.75" customHeight="1">
      <c r="A468" s="5"/>
      <c r="B468" s="5"/>
      <c r="C468" s="5"/>
      <c r="D468" s="5"/>
      <c r="E468" s="5"/>
      <c r="F468" s="5"/>
      <c r="G468" s="5"/>
      <c r="H468" s="5"/>
      <c r="I468" s="5"/>
      <c r="J468" s="5"/>
      <c r="K468" s="5"/>
      <c r="L468" s="5"/>
      <c r="M468" s="5"/>
      <c r="N468" s="5"/>
      <c r="O468" s="5"/>
      <c r="P468" s="5"/>
      <c r="Q468" s="5"/>
    </row>
    <row r="469" spans="1:17" ht="15.75" customHeight="1">
      <c r="A469" s="5"/>
      <c r="B469" s="5"/>
      <c r="C469" s="5"/>
      <c r="D469" s="5"/>
      <c r="E469" s="5"/>
      <c r="F469" s="5"/>
      <c r="G469" s="5"/>
      <c r="H469" s="5"/>
      <c r="I469" s="5"/>
      <c r="J469" s="5"/>
      <c r="K469" s="5"/>
      <c r="L469" s="5"/>
      <c r="M469" s="5"/>
      <c r="N469" s="5"/>
      <c r="O469" s="5"/>
      <c r="P469" s="5"/>
      <c r="Q469" s="5"/>
    </row>
    <row r="470" spans="1:17" ht="15.75" customHeight="1">
      <c r="A470" s="5"/>
      <c r="B470" s="5"/>
      <c r="C470" s="5"/>
      <c r="D470" s="5"/>
      <c r="E470" s="5"/>
      <c r="F470" s="5"/>
      <c r="G470" s="5"/>
      <c r="H470" s="5"/>
      <c r="I470" s="5"/>
      <c r="J470" s="5"/>
      <c r="K470" s="5"/>
      <c r="L470" s="5"/>
      <c r="M470" s="5"/>
      <c r="N470" s="5"/>
      <c r="O470" s="5"/>
      <c r="P470" s="5"/>
      <c r="Q470" s="5"/>
    </row>
    <row r="471" spans="1:17" ht="15.75" customHeight="1">
      <c r="A471" s="5"/>
      <c r="B471" s="5"/>
      <c r="C471" s="5"/>
      <c r="D471" s="5"/>
      <c r="E471" s="5"/>
      <c r="F471" s="5"/>
      <c r="G471" s="5"/>
      <c r="H471" s="5"/>
      <c r="I471" s="5"/>
      <c r="J471" s="5"/>
      <c r="K471" s="5"/>
      <c r="L471" s="5"/>
      <c r="M471" s="5"/>
      <c r="N471" s="5"/>
      <c r="O471" s="5"/>
      <c r="P471" s="5"/>
      <c r="Q471" s="5"/>
    </row>
    <row r="472" spans="1:17" ht="15.75" customHeight="1">
      <c r="A472" s="5"/>
      <c r="B472" s="5"/>
      <c r="C472" s="5"/>
      <c r="D472" s="5"/>
      <c r="E472" s="5"/>
      <c r="F472" s="5"/>
      <c r="G472" s="5"/>
      <c r="H472" s="5"/>
      <c r="I472" s="5"/>
      <c r="J472" s="5"/>
      <c r="K472" s="5"/>
      <c r="L472" s="5"/>
      <c r="M472" s="5"/>
      <c r="N472" s="5"/>
      <c r="O472" s="5"/>
      <c r="P472" s="5"/>
      <c r="Q472" s="5"/>
    </row>
    <row r="473" spans="1:17" ht="15.75" customHeight="1">
      <c r="A473" s="5"/>
      <c r="B473" s="5"/>
      <c r="C473" s="5"/>
      <c r="D473" s="5"/>
      <c r="E473" s="5"/>
      <c r="F473" s="5"/>
      <c r="G473" s="5"/>
      <c r="H473" s="5"/>
      <c r="I473" s="5"/>
      <c r="J473" s="5"/>
      <c r="K473" s="5"/>
      <c r="L473" s="5"/>
      <c r="M473" s="5"/>
      <c r="N473" s="5"/>
      <c r="O473" s="5"/>
      <c r="P473" s="5"/>
      <c r="Q473" s="5"/>
    </row>
    <row r="474" spans="1:17" ht="15.75" customHeight="1">
      <c r="A474" s="5"/>
      <c r="B474" s="5"/>
      <c r="C474" s="5"/>
      <c r="D474" s="5"/>
      <c r="E474" s="5"/>
      <c r="F474" s="5"/>
      <c r="G474" s="5"/>
      <c r="H474" s="5"/>
      <c r="I474" s="5"/>
      <c r="J474" s="5"/>
      <c r="K474" s="5"/>
      <c r="L474" s="5"/>
      <c r="M474" s="5"/>
      <c r="N474" s="5"/>
      <c r="O474" s="5"/>
      <c r="P474" s="5"/>
      <c r="Q474" s="5"/>
    </row>
    <row r="475" spans="1:17" ht="15.75" customHeight="1">
      <c r="A475" s="5"/>
      <c r="B475" s="5"/>
      <c r="C475" s="5"/>
      <c r="D475" s="5"/>
      <c r="E475" s="5"/>
      <c r="F475" s="5"/>
      <c r="G475" s="5"/>
      <c r="H475" s="5"/>
      <c r="I475" s="5"/>
      <c r="J475" s="5"/>
      <c r="K475" s="5"/>
      <c r="L475" s="5"/>
      <c r="M475" s="5"/>
      <c r="N475" s="5"/>
      <c r="O475" s="5"/>
      <c r="P475" s="5"/>
      <c r="Q475" s="5"/>
    </row>
    <row r="476" spans="1:17" ht="15.75" customHeight="1">
      <c r="A476" s="5"/>
      <c r="B476" s="5"/>
      <c r="C476" s="5"/>
      <c r="D476" s="5"/>
      <c r="E476" s="5"/>
      <c r="F476" s="5"/>
      <c r="G476" s="5"/>
      <c r="H476" s="5"/>
      <c r="I476" s="5"/>
      <c r="J476" s="5"/>
      <c r="K476" s="5"/>
      <c r="L476" s="5"/>
      <c r="M476" s="5"/>
      <c r="N476" s="5"/>
      <c r="O476" s="5"/>
      <c r="P476" s="5"/>
      <c r="Q476" s="5"/>
    </row>
    <row r="477" spans="1:17" ht="15.75" customHeight="1">
      <c r="A477" s="5"/>
      <c r="B477" s="5"/>
      <c r="C477" s="5"/>
      <c r="D477" s="5"/>
      <c r="E477" s="5"/>
      <c r="F477" s="5"/>
      <c r="G477" s="5"/>
      <c r="H477" s="5"/>
      <c r="I477" s="5"/>
      <c r="J477" s="5"/>
      <c r="K477" s="5"/>
      <c r="L477" s="5"/>
      <c r="M477" s="5"/>
      <c r="N477" s="5"/>
      <c r="O477" s="5"/>
      <c r="P477" s="5"/>
      <c r="Q477" s="5"/>
    </row>
    <row r="478" spans="1:17" ht="15.75" customHeight="1">
      <c r="A478" s="5"/>
      <c r="B478" s="5"/>
      <c r="C478" s="5"/>
      <c r="D478" s="5"/>
      <c r="E478" s="5"/>
      <c r="F478" s="5"/>
      <c r="G478" s="5"/>
      <c r="H478" s="5"/>
      <c r="I478" s="5"/>
      <c r="J478" s="5"/>
      <c r="K478" s="5"/>
      <c r="L478" s="5"/>
      <c r="M478" s="5"/>
      <c r="N478" s="5"/>
      <c r="O478" s="5"/>
      <c r="P478" s="5"/>
      <c r="Q478" s="5"/>
    </row>
    <row r="479" spans="1:17" ht="15.75" customHeight="1">
      <c r="A479" s="5"/>
      <c r="B479" s="5"/>
      <c r="C479" s="5"/>
      <c r="D479" s="5"/>
      <c r="E479" s="5"/>
      <c r="F479" s="5"/>
      <c r="G479" s="5"/>
      <c r="H479" s="5"/>
      <c r="I479" s="5"/>
      <c r="J479" s="5"/>
      <c r="K479" s="5"/>
      <c r="L479" s="5"/>
      <c r="M479" s="5"/>
      <c r="N479" s="5"/>
      <c r="O479" s="5"/>
      <c r="P479" s="5"/>
      <c r="Q479" s="5"/>
    </row>
    <row r="480" spans="1:17" ht="15.75" customHeight="1">
      <c r="A480" s="5"/>
      <c r="B480" s="5"/>
      <c r="C480" s="5"/>
      <c r="D480" s="5"/>
      <c r="E480" s="5"/>
      <c r="F480" s="5"/>
      <c r="G480" s="5"/>
      <c r="H480" s="5"/>
      <c r="I480" s="5"/>
      <c r="J480" s="5"/>
      <c r="K480" s="5"/>
      <c r="L480" s="5"/>
      <c r="M480" s="5"/>
      <c r="N480" s="5"/>
      <c r="O480" s="5"/>
      <c r="P480" s="5"/>
      <c r="Q480" s="5"/>
    </row>
    <row r="481" spans="1:17" ht="15.75" customHeight="1">
      <c r="A481" s="5"/>
      <c r="B481" s="5"/>
      <c r="C481" s="5"/>
      <c r="D481" s="5"/>
      <c r="E481" s="5"/>
      <c r="F481" s="5"/>
      <c r="G481" s="5"/>
      <c r="H481" s="5"/>
      <c r="I481" s="5"/>
      <c r="J481" s="5"/>
      <c r="K481" s="5"/>
      <c r="L481" s="5"/>
      <c r="M481" s="5"/>
      <c r="N481" s="5"/>
      <c r="O481" s="5"/>
      <c r="P481" s="5"/>
      <c r="Q481" s="5"/>
    </row>
    <row r="482" spans="1:17" ht="15.75" customHeight="1">
      <c r="A482" s="5"/>
      <c r="B482" s="5"/>
      <c r="C482" s="5"/>
      <c r="D482" s="5"/>
      <c r="E482" s="5"/>
      <c r="F482" s="5"/>
      <c r="G482" s="5"/>
      <c r="H482" s="5"/>
      <c r="I482" s="5"/>
      <c r="J482" s="5"/>
      <c r="K482" s="5"/>
      <c r="L482" s="5"/>
      <c r="M482" s="5"/>
      <c r="N482" s="5"/>
      <c r="O482" s="5"/>
      <c r="P482" s="5"/>
      <c r="Q482" s="5"/>
    </row>
    <row r="483" spans="1:17" ht="15.75" customHeight="1">
      <c r="A483" s="5"/>
      <c r="B483" s="5"/>
      <c r="C483" s="5"/>
      <c r="D483" s="5"/>
      <c r="E483" s="5"/>
      <c r="F483" s="5"/>
      <c r="G483" s="5"/>
      <c r="H483" s="5"/>
      <c r="I483" s="5"/>
      <c r="J483" s="5"/>
      <c r="K483" s="5"/>
      <c r="L483" s="5"/>
      <c r="M483" s="5"/>
      <c r="N483" s="5"/>
      <c r="O483" s="5"/>
      <c r="P483" s="5"/>
      <c r="Q483" s="5"/>
    </row>
    <row r="484" spans="1:17" ht="15.75" customHeight="1">
      <c r="A484" s="5"/>
      <c r="B484" s="5"/>
      <c r="C484" s="5"/>
      <c r="D484" s="5"/>
      <c r="E484" s="5"/>
      <c r="F484" s="5"/>
      <c r="G484" s="5"/>
      <c r="H484" s="5"/>
      <c r="I484" s="5"/>
      <c r="J484" s="5"/>
      <c r="K484" s="5"/>
      <c r="L484" s="5"/>
      <c r="M484" s="5"/>
      <c r="N484" s="5"/>
      <c r="O484" s="5"/>
      <c r="P484" s="5"/>
      <c r="Q484" s="5"/>
    </row>
    <row r="485" spans="1:17" ht="15.75" customHeight="1">
      <c r="A485" s="5"/>
      <c r="B485" s="5"/>
      <c r="C485" s="5"/>
      <c r="D485" s="5"/>
      <c r="E485" s="5"/>
      <c r="F485" s="5"/>
      <c r="G485" s="5"/>
      <c r="H485" s="5"/>
      <c r="I485" s="5"/>
      <c r="J485" s="5"/>
      <c r="K485" s="5"/>
      <c r="L485" s="5"/>
      <c r="M485" s="5"/>
      <c r="N485" s="5"/>
      <c r="O485" s="5"/>
      <c r="P485" s="5"/>
      <c r="Q485" s="5"/>
    </row>
    <row r="486" spans="1:17" ht="15.75" customHeight="1">
      <c r="A486" s="5"/>
      <c r="B486" s="5"/>
      <c r="C486" s="5"/>
      <c r="D486" s="5"/>
      <c r="E486" s="5"/>
      <c r="F486" s="5"/>
      <c r="G486" s="5"/>
      <c r="H486" s="5"/>
      <c r="I486" s="5"/>
      <c r="J486" s="5"/>
      <c r="K486" s="5"/>
      <c r="L486" s="5"/>
      <c r="M486" s="5"/>
      <c r="N486" s="5"/>
      <c r="O486" s="5"/>
      <c r="P486" s="5"/>
      <c r="Q486" s="5"/>
    </row>
    <row r="487" spans="1:17" ht="15.75" customHeight="1">
      <c r="A487" s="5"/>
      <c r="B487" s="5"/>
      <c r="C487" s="5"/>
      <c r="D487" s="5"/>
      <c r="E487" s="5"/>
      <c r="F487" s="5"/>
      <c r="G487" s="5"/>
      <c r="H487" s="5"/>
      <c r="I487" s="5"/>
      <c r="J487" s="5"/>
      <c r="K487" s="5"/>
      <c r="L487" s="5"/>
      <c r="M487" s="5"/>
      <c r="N487" s="5"/>
      <c r="O487" s="5"/>
      <c r="P487" s="5"/>
      <c r="Q487" s="5"/>
    </row>
    <row r="488" spans="1:17" ht="15.75" customHeight="1">
      <c r="A488" s="5"/>
      <c r="B488" s="5"/>
      <c r="C488" s="5"/>
      <c r="D488" s="5"/>
      <c r="E488" s="5"/>
      <c r="F488" s="5"/>
      <c r="G488" s="5"/>
      <c r="H488" s="5"/>
      <c r="I488" s="5"/>
      <c r="J488" s="5"/>
      <c r="K488" s="5"/>
      <c r="L488" s="5"/>
      <c r="M488" s="5"/>
      <c r="N488" s="5"/>
      <c r="O488" s="5"/>
      <c r="P488" s="5"/>
      <c r="Q488" s="5"/>
    </row>
    <row r="489" spans="1:17" ht="15.75" customHeight="1">
      <c r="A489" s="5"/>
      <c r="B489" s="5"/>
      <c r="C489" s="5"/>
      <c r="D489" s="5"/>
      <c r="E489" s="5"/>
      <c r="F489" s="5"/>
      <c r="G489" s="5"/>
      <c r="H489" s="5"/>
      <c r="I489" s="5"/>
      <c r="J489" s="5"/>
      <c r="K489" s="5"/>
      <c r="L489" s="5"/>
      <c r="M489" s="5"/>
      <c r="N489" s="5"/>
      <c r="O489" s="5"/>
      <c r="P489" s="5"/>
      <c r="Q489" s="5"/>
    </row>
    <row r="490" spans="1:17" ht="15.75" customHeight="1">
      <c r="A490" s="5"/>
      <c r="B490" s="5"/>
      <c r="C490" s="5"/>
      <c r="D490" s="5"/>
      <c r="E490" s="5"/>
      <c r="F490" s="5"/>
      <c r="G490" s="5"/>
      <c r="H490" s="5"/>
      <c r="I490" s="5"/>
      <c r="J490" s="5"/>
      <c r="K490" s="5"/>
      <c r="L490" s="5"/>
      <c r="M490" s="5"/>
      <c r="N490" s="5"/>
      <c r="O490" s="5"/>
      <c r="P490" s="5"/>
      <c r="Q490" s="5"/>
    </row>
    <row r="491" spans="1:17" ht="15.75" customHeight="1">
      <c r="A491" s="5"/>
      <c r="B491" s="5"/>
      <c r="C491" s="5"/>
      <c r="D491" s="5"/>
      <c r="E491" s="5"/>
      <c r="F491" s="5"/>
      <c r="G491" s="5"/>
      <c r="H491" s="5"/>
      <c r="I491" s="5"/>
      <c r="J491" s="5"/>
      <c r="K491" s="5"/>
      <c r="L491" s="5"/>
      <c r="M491" s="5"/>
      <c r="N491" s="5"/>
      <c r="O491" s="5"/>
      <c r="P491" s="5"/>
      <c r="Q491" s="5"/>
    </row>
    <row r="492" spans="1:17" ht="15.75" customHeight="1">
      <c r="A492" s="5"/>
      <c r="B492" s="5"/>
      <c r="C492" s="5"/>
      <c r="D492" s="5"/>
      <c r="E492" s="5"/>
      <c r="F492" s="5"/>
      <c r="G492" s="5"/>
      <c r="H492" s="5"/>
      <c r="I492" s="5"/>
      <c r="J492" s="5"/>
      <c r="K492" s="5"/>
      <c r="L492" s="5"/>
      <c r="M492" s="5"/>
      <c r="N492" s="5"/>
      <c r="O492" s="5"/>
      <c r="P492" s="5"/>
      <c r="Q492" s="5"/>
    </row>
    <row r="493" spans="1:17" ht="15.75" customHeight="1">
      <c r="A493" s="5"/>
      <c r="B493" s="5"/>
      <c r="C493" s="5"/>
      <c r="D493" s="5"/>
      <c r="E493" s="5"/>
      <c r="F493" s="5"/>
      <c r="G493" s="5"/>
      <c r="H493" s="5"/>
      <c r="I493" s="5"/>
      <c r="J493" s="5"/>
      <c r="K493" s="5"/>
      <c r="L493" s="5"/>
      <c r="M493" s="5"/>
      <c r="N493" s="5"/>
      <c r="O493" s="5"/>
      <c r="P493" s="5"/>
      <c r="Q493" s="5"/>
    </row>
    <row r="494" spans="1:17" ht="15.75" customHeight="1">
      <c r="A494" s="5"/>
      <c r="B494" s="5"/>
      <c r="C494" s="5"/>
      <c r="D494" s="5"/>
      <c r="E494" s="5"/>
      <c r="F494" s="5"/>
      <c r="G494" s="5"/>
      <c r="H494" s="5"/>
      <c r="I494" s="5"/>
      <c r="J494" s="5"/>
      <c r="K494" s="5"/>
      <c r="L494" s="5"/>
      <c r="M494" s="5"/>
      <c r="N494" s="5"/>
      <c r="O494" s="5"/>
      <c r="P494" s="5"/>
      <c r="Q494" s="5"/>
    </row>
    <row r="495" spans="1:17" ht="15.75" customHeight="1">
      <c r="A495" s="5"/>
      <c r="B495" s="5"/>
      <c r="C495" s="5"/>
      <c r="D495" s="5"/>
      <c r="E495" s="5"/>
      <c r="F495" s="5"/>
      <c r="G495" s="5"/>
      <c r="H495" s="5"/>
      <c r="I495" s="5"/>
      <c r="J495" s="5"/>
      <c r="K495" s="5"/>
      <c r="L495" s="5"/>
      <c r="M495" s="5"/>
      <c r="N495" s="5"/>
      <c r="O495" s="5"/>
      <c r="P495" s="5"/>
      <c r="Q495" s="5"/>
    </row>
    <row r="496" spans="1:17" ht="15.75" customHeight="1">
      <c r="A496" s="5"/>
      <c r="B496" s="5"/>
      <c r="C496" s="5"/>
      <c r="D496" s="5"/>
      <c r="E496" s="5"/>
      <c r="F496" s="5"/>
      <c r="G496" s="5"/>
      <c r="H496" s="5"/>
      <c r="I496" s="5"/>
      <c r="J496" s="5"/>
      <c r="K496" s="5"/>
      <c r="L496" s="5"/>
      <c r="M496" s="5"/>
      <c r="N496" s="5"/>
      <c r="O496" s="5"/>
      <c r="P496" s="5"/>
      <c r="Q496" s="5"/>
    </row>
    <row r="497" spans="1:17" ht="15.75" customHeight="1">
      <c r="A497" s="5"/>
      <c r="B497" s="5"/>
      <c r="C497" s="5"/>
      <c r="D497" s="5"/>
      <c r="E497" s="5"/>
      <c r="F497" s="5"/>
      <c r="G497" s="5"/>
      <c r="H497" s="5"/>
      <c r="I497" s="5"/>
      <c r="J497" s="5"/>
      <c r="K497" s="5"/>
      <c r="L497" s="5"/>
      <c r="M497" s="5"/>
      <c r="N497" s="5"/>
      <c r="O497" s="5"/>
      <c r="P497" s="5"/>
      <c r="Q497" s="5"/>
    </row>
    <row r="498" spans="1:17" ht="15.75" customHeight="1">
      <c r="A498" s="5"/>
      <c r="B498" s="5"/>
      <c r="C498" s="5"/>
      <c r="D498" s="5"/>
      <c r="E498" s="5"/>
      <c r="F498" s="5"/>
      <c r="G498" s="5"/>
      <c r="H498" s="5"/>
      <c r="I498" s="5"/>
      <c r="J498" s="5"/>
      <c r="K498" s="5"/>
      <c r="L498" s="5"/>
      <c r="M498" s="5"/>
      <c r="N498" s="5"/>
      <c r="O498" s="5"/>
      <c r="P498" s="5"/>
      <c r="Q498" s="5"/>
    </row>
    <row r="499" spans="1:17" ht="15.75" customHeight="1">
      <c r="A499" s="5"/>
      <c r="B499" s="5"/>
      <c r="C499" s="5"/>
      <c r="D499" s="5"/>
      <c r="E499" s="5"/>
      <c r="F499" s="5"/>
      <c r="G499" s="5"/>
      <c r="H499" s="5"/>
      <c r="I499" s="5"/>
      <c r="J499" s="5"/>
      <c r="K499" s="5"/>
      <c r="L499" s="5"/>
      <c r="M499" s="5"/>
      <c r="N499" s="5"/>
      <c r="O499" s="5"/>
      <c r="P499" s="5"/>
      <c r="Q499" s="5"/>
    </row>
    <row r="500" spans="1:17" ht="15.75" customHeight="1">
      <c r="A500" s="5"/>
      <c r="B500" s="5"/>
      <c r="C500" s="5"/>
      <c r="D500" s="5"/>
      <c r="E500" s="5"/>
      <c r="F500" s="5"/>
      <c r="G500" s="5"/>
      <c r="H500" s="5"/>
      <c r="I500" s="5"/>
      <c r="J500" s="5"/>
      <c r="K500" s="5"/>
      <c r="L500" s="5"/>
      <c r="M500" s="5"/>
      <c r="N500" s="5"/>
      <c r="O500" s="5"/>
      <c r="P500" s="5"/>
      <c r="Q500" s="5"/>
    </row>
    <row r="501" spans="1:17" ht="15.75" customHeight="1">
      <c r="A501" s="5"/>
      <c r="B501" s="5"/>
      <c r="C501" s="5"/>
      <c r="D501" s="5"/>
      <c r="E501" s="5"/>
      <c r="F501" s="5"/>
      <c r="G501" s="5"/>
      <c r="H501" s="5"/>
      <c r="I501" s="5"/>
      <c r="J501" s="5"/>
      <c r="K501" s="5"/>
      <c r="L501" s="5"/>
      <c r="M501" s="5"/>
      <c r="N501" s="5"/>
      <c r="O501" s="5"/>
      <c r="P501" s="5"/>
      <c r="Q501" s="5"/>
    </row>
    <row r="502" spans="1:17" ht="15.75" customHeight="1">
      <c r="A502" s="5"/>
      <c r="B502" s="5"/>
      <c r="C502" s="5"/>
      <c r="D502" s="5"/>
      <c r="E502" s="5"/>
      <c r="F502" s="5"/>
      <c r="G502" s="5"/>
      <c r="H502" s="5"/>
      <c r="I502" s="5"/>
      <c r="J502" s="5"/>
      <c r="K502" s="5"/>
      <c r="L502" s="5"/>
      <c r="M502" s="5"/>
      <c r="N502" s="5"/>
      <c r="O502" s="5"/>
      <c r="P502" s="5"/>
      <c r="Q502" s="5"/>
    </row>
    <row r="503" spans="1:17" ht="15.75" customHeight="1">
      <c r="A503" s="5"/>
      <c r="B503" s="5"/>
      <c r="C503" s="5"/>
      <c r="D503" s="5"/>
      <c r="E503" s="5"/>
      <c r="F503" s="5"/>
      <c r="G503" s="5"/>
      <c r="H503" s="5"/>
      <c r="I503" s="5"/>
      <c r="J503" s="5"/>
      <c r="K503" s="5"/>
      <c r="L503" s="5"/>
      <c r="M503" s="5"/>
      <c r="N503" s="5"/>
      <c r="O503" s="5"/>
      <c r="P503" s="5"/>
      <c r="Q503" s="5"/>
    </row>
    <row r="504" spans="1:17" ht="15.75" customHeight="1">
      <c r="A504" s="5"/>
      <c r="B504" s="5"/>
      <c r="C504" s="5"/>
      <c r="D504" s="5"/>
      <c r="E504" s="5"/>
      <c r="F504" s="5"/>
      <c r="G504" s="5"/>
      <c r="H504" s="5"/>
      <c r="I504" s="5"/>
      <c r="J504" s="5"/>
      <c r="K504" s="5"/>
      <c r="L504" s="5"/>
      <c r="M504" s="5"/>
      <c r="N504" s="5"/>
      <c r="O504" s="5"/>
      <c r="P504" s="5"/>
      <c r="Q504" s="5"/>
    </row>
    <row r="505" spans="1:17" ht="15.75" customHeight="1">
      <c r="A505" s="5"/>
      <c r="B505" s="5"/>
      <c r="C505" s="5"/>
      <c r="D505" s="5"/>
      <c r="E505" s="5"/>
      <c r="F505" s="5"/>
      <c r="G505" s="5"/>
      <c r="H505" s="5"/>
      <c r="I505" s="5"/>
      <c r="J505" s="5"/>
      <c r="K505" s="5"/>
      <c r="L505" s="5"/>
      <c r="M505" s="5"/>
      <c r="N505" s="5"/>
      <c r="O505" s="5"/>
      <c r="P505" s="5"/>
      <c r="Q505" s="5"/>
    </row>
    <row r="506" spans="1:17" ht="15.75" customHeight="1">
      <c r="A506" s="5"/>
      <c r="B506" s="5"/>
      <c r="C506" s="5"/>
      <c r="D506" s="5"/>
      <c r="E506" s="5"/>
      <c r="F506" s="5"/>
      <c r="G506" s="5"/>
      <c r="H506" s="5"/>
      <c r="I506" s="5"/>
      <c r="J506" s="5"/>
      <c r="K506" s="5"/>
      <c r="L506" s="5"/>
      <c r="M506" s="5"/>
      <c r="N506" s="5"/>
      <c r="O506" s="5"/>
      <c r="P506" s="5"/>
      <c r="Q506" s="5"/>
    </row>
    <row r="507" spans="1:17" ht="15.75" customHeight="1">
      <c r="A507" s="5"/>
      <c r="B507" s="5"/>
      <c r="C507" s="5"/>
      <c r="D507" s="5"/>
      <c r="E507" s="5"/>
      <c r="F507" s="5"/>
      <c r="G507" s="5"/>
      <c r="H507" s="5"/>
      <c r="I507" s="5"/>
      <c r="J507" s="5"/>
      <c r="K507" s="5"/>
      <c r="L507" s="5"/>
      <c r="M507" s="5"/>
      <c r="N507" s="5"/>
      <c r="O507" s="5"/>
      <c r="P507" s="5"/>
      <c r="Q507" s="5"/>
    </row>
    <row r="508" spans="1:17" ht="15.75" customHeight="1">
      <c r="A508" s="5"/>
      <c r="B508" s="5"/>
      <c r="C508" s="5"/>
      <c r="D508" s="5"/>
      <c r="E508" s="5"/>
      <c r="F508" s="5"/>
      <c r="G508" s="5"/>
      <c r="H508" s="5"/>
      <c r="I508" s="5"/>
      <c r="J508" s="5"/>
      <c r="K508" s="5"/>
      <c r="L508" s="5"/>
      <c r="M508" s="5"/>
      <c r="N508" s="5"/>
      <c r="O508" s="5"/>
      <c r="P508" s="5"/>
      <c r="Q508" s="5"/>
    </row>
    <row r="509" spans="1:17" ht="15.75" customHeight="1">
      <c r="A509" s="5"/>
      <c r="B509" s="5"/>
      <c r="C509" s="5"/>
      <c r="D509" s="5"/>
      <c r="E509" s="5"/>
      <c r="F509" s="5"/>
      <c r="G509" s="5"/>
      <c r="H509" s="5"/>
      <c r="I509" s="5"/>
      <c r="J509" s="5"/>
      <c r="K509" s="5"/>
      <c r="L509" s="5"/>
      <c r="M509" s="5"/>
      <c r="N509" s="5"/>
      <c r="O509" s="5"/>
      <c r="P509" s="5"/>
      <c r="Q509" s="5"/>
    </row>
    <row r="510" spans="1:17" ht="15.75" customHeight="1">
      <c r="A510" s="5"/>
      <c r="B510" s="5"/>
      <c r="C510" s="5"/>
      <c r="D510" s="5"/>
      <c r="E510" s="5"/>
      <c r="F510" s="5"/>
      <c r="G510" s="5"/>
      <c r="H510" s="5"/>
      <c r="I510" s="5"/>
      <c r="J510" s="5"/>
      <c r="K510" s="5"/>
      <c r="L510" s="5"/>
      <c r="M510" s="5"/>
      <c r="N510" s="5"/>
      <c r="O510" s="5"/>
      <c r="P510" s="5"/>
      <c r="Q510" s="5"/>
    </row>
    <row r="511" spans="1:17" ht="15.75" customHeight="1">
      <c r="A511" s="5"/>
      <c r="B511" s="5"/>
      <c r="C511" s="5"/>
      <c r="D511" s="5"/>
      <c r="E511" s="5"/>
      <c r="F511" s="5"/>
      <c r="G511" s="5"/>
      <c r="H511" s="5"/>
      <c r="I511" s="5"/>
      <c r="J511" s="5"/>
      <c r="K511" s="5"/>
      <c r="L511" s="5"/>
      <c r="M511" s="5"/>
      <c r="N511" s="5"/>
      <c r="O511" s="5"/>
      <c r="P511" s="5"/>
      <c r="Q511" s="5"/>
    </row>
    <row r="512" spans="1:17" ht="15.75" customHeight="1">
      <c r="A512" s="5"/>
      <c r="B512" s="5"/>
      <c r="C512" s="5"/>
      <c r="D512" s="5"/>
      <c r="E512" s="5"/>
      <c r="F512" s="5"/>
      <c r="G512" s="5"/>
      <c r="H512" s="5"/>
      <c r="I512" s="5"/>
      <c r="J512" s="5"/>
      <c r="K512" s="5"/>
      <c r="L512" s="5"/>
      <c r="M512" s="5"/>
      <c r="N512" s="5"/>
      <c r="O512" s="5"/>
      <c r="P512" s="5"/>
      <c r="Q512" s="5"/>
    </row>
    <row r="513" spans="1:17" ht="15.75" customHeight="1">
      <c r="A513" s="5"/>
      <c r="B513" s="5"/>
      <c r="C513" s="5"/>
      <c r="D513" s="5"/>
      <c r="E513" s="5"/>
      <c r="F513" s="5"/>
      <c r="G513" s="5"/>
      <c r="H513" s="5"/>
      <c r="I513" s="5"/>
      <c r="J513" s="5"/>
      <c r="K513" s="5"/>
      <c r="L513" s="5"/>
      <c r="M513" s="5"/>
      <c r="N513" s="5"/>
      <c r="O513" s="5"/>
      <c r="P513" s="5"/>
      <c r="Q513" s="5"/>
    </row>
    <row r="514" spans="1:17" ht="15.75" customHeight="1">
      <c r="A514" s="5"/>
      <c r="B514" s="5"/>
      <c r="C514" s="5"/>
      <c r="D514" s="5"/>
      <c r="E514" s="5"/>
      <c r="F514" s="5"/>
      <c r="G514" s="5"/>
      <c r="H514" s="5"/>
      <c r="I514" s="5"/>
      <c r="J514" s="5"/>
      <c r="K514" s="5"/>
      <c r="L514" s="5"/>
      <c r="M514" s="5"/>
      <c r="N514" s="5"/>
      <c r="O514" s="5"/>
      <c r="P514" s="5"/>
      <c r="Q514" s="5"/>
    </row>
    <row r="515" spans="1:17" ht="15.75" customHeight="1">
      <c r="A515" s="5"/>
      <c r="B515" s="5"/>
      <c r="C515" s="5"/>
      <c r="D515" s="5"/>
      <c r="E515" s="5"/>
      <c r="F515" s="5"/>
      <c r="G515" s="5"/>
      <c r="H515" s="5"/>
      <c r="I515" s="5"/>
      <c r="J515" s="5"/>
      <c r="K515" s="5"/>
      <c r="L515" s="5"/>
      <c r="M515" s="5"/>
      <c r="N515" s="5"/>
      <c r="O515" s="5"/>
      <c r="P515" s="5"/>
      <c r="Q515" s="5"/>
    </row>
    <row r="516" spans="1:17" ht="15.75" customHeight="1">
      <c r="A516" s="5"/>
      <c r="B516" s="5"/>
      <c r="C516" s="5"/>
      <c r="D516" s="5"/>
      <c r="E516" s="5"/>
      <c r="F516" s="5"/>
      <c r="G516" s="5"/>
      <c r="H516" s="5"/>
      <c r="I516" s="5"/>
      <c r="J516" s="5"/>
      <c r="K516" s="5"/>
      <c r="L516" s="5"/>
      <c r="M516" s="5"/>
      <c r="N516" s="5"/>
      <c r="O516" s="5"/>
      <c r="P516" s="5"/>
      <c r="Q516" s="5"/>
    </row>
    <row r="517" spans="1:17" ht="15.75" customHeight="1">
      <c r="A517" s="5"/>
      <c r="B517" s="5"/>
      <c r="C517" s="5"/>
      <c r="D517" s="5"/>
      <c r="E517" s="5"/>
      <c r="F517" s="5"/>
      <c r="G517" s="5"/>
      <c r="H517" s="5"/>
      <c r="I517" s="5"/>
      <c r="J517" s="5"/>
      <c r="K517" s="5"/>
      <c r="L517" s="5"/>
      <c r="M517" s="5"/>
      <c r="N517" s="5"/>
      <c r="O517" s="5"/>
      <c r="P517" s="5"/>
      <c r="Q517" s="5"/>
    </row>
    <row r="518" spans="1:17" ht="15.75" customHeight="1">
      <c r="A518" s="5"/>
      <c r="B518" s="5"/>
      <c r="C518" s="5"/>
      <c r="D518" s="5"/>
      <c r="E518" s="5"/>
      <c r="F518" s="5"/>
      <c r="G518" s="5"/>
      <c r="H518" s="5"/>
      <c r="I518" s="5"/>
      <c r="J518" s="5"/>
      <c r="K518" s="5"/>
      <c r="L518" s="5"/>
      <c r="M518" s="5"/>
      <c r="N518" s="5"/>
      <c r="O518" s="5"/>
      <c r="P518" s="5"/>
      <c r="Q518" s="5"/>
    </row>
    <row r="519" spans="1:17" ht="15.75" customHeight="1">
      <c r="A519" s="5"/>
      <c r="B519" s="5"/>
      <c r="C519" s="5"/>
      <c r="D519" s="5"/>
      <c r="E519" s="5"/>
      <c r="F519" s="5"/>
      <c r="G519" s="5"/>
      <c r="H519" s="5"/>
      <c r="I519" s="5"/>
      <c r="J519" s="5"/>
      <c r="K519" s="5"/>
      <c r="L519" s="5"/>
      <c r="M519" s="5"/>
      <c r="N519" s="5"/>
      <c r="O519" s="5"/>
      <c r="P519" s="5"/>
      <c r="Q519" s="5"/>
    </row>
    <row r="520" spans="1:17" ht="15.75" customHeight="1">
      <c r="A520" s="5"/>
      <c r="B520" s="5"/>
      <c r="C520" s="5"/>
      <c r="D520" s="5"/>
      <c r="E520" s="5"/>
      <c r="F520" s="5"/>
      <c r="G520" s="5"/>
      <c r="H520" s="5"/>
      <c r="I520" s="5"/>
      <c r="J520" s="5"/>
      <c r="K520" s="5"/>
      <c r="L520" s="5"/>
      <c r="M520" s="5"/>
      <c r="N520" s="5"/>
      <c r="O520" s="5"/>
      <c r="P520" s="5"/>
      <c r="Q520" s="5"/>
    </row>
    <row r="521" spans="1:17" ht="15.75" customHeight="1">
      <c r="A521" s="5"/>
      <c r="B521" s="5"/>
      <c r="C521" s="5"/>
      <c r="D521" s="5"/>
      <c r="E521" s="5"/>
      <c r="F521" s="5"/>
      <c r="G521" s="5"/>
      <c r="H521" s="5"/>
      <c r="I521" s="5"/>
      <c r="J521" s="5"/>
      <c r="K521" s="5"/>
      <c r="L521" s="5"/>
      <c r="M521" s="5"/>
      <c r="N521" s="5"/>
      <c r="O521" s="5"/>
      <c r="P521" s="5"/>
      <c r="Q521" s="5"/>
    </row>
    <row r="522" spans="1:17" ht="15.75" customHeight="1">
      <c r="A522" s="5"/>
      <c r="B522" s="5"/>
      <c r="C522" s="5"/>
      <c r="D522" s="5"/>
      <c r="E522" s="5"/>
      <c r="F522" s="5"/>
      <c r="G522" s="5"/>
      <c r="H522" s="5"/>
      <c r="I522" s="5"/>
      <c r="J522" s="5"/>
      <c r="K522" s="5"/>
      <c r="L522" s="5"/>
      <c r="M522" s="5"/>
      <c r="N522" s="5"/>
      <c r="O522" s="5"/>
      <c r="P522" s="5"/>
      <c r="Q522" s="5"/>
    </row>
    <row r="523" spans="1:17" ht="15.75" customHeight="1">
      <c r="A523" s="5"/>
      <c r="B523" s="5"/>
      <c r="C523" s="5"/>
      <c r="D523" s="5"/>
      <c r="E523" s="5"/>
      <c r="F523" s="5"/>
      <c r="G523" s="5"/>
      <c r="H523" s="5"/>
      <c r="I523" s="5"/>
      <c r="J523" s="5"/>
      <c r="K523" s="5"/>
      <c r="L523" s="5"/>
      <c r="M523" s="5"/>
      <c r="N523" s="5"/>
      <c r="O523" s="5"/>
      <c r="P523" s="5"/>
      <c r="Q523" s="5"/>
    </row>
    <row r="524" spans="1:17" ht="15.75" customHeight="1">
      <c r="A524" s="5"/>
      <c r="B524" s="5"/>
      <c r="C524" s="5"/>
      <c r="D524" s="5"/>
      <c r="E524" s="5"/>
      <c r="F524" s="5"/>
      <c r="G524" s="5"/>
      <c r="H524" s="5"/>
      <c r="I524" s="5"/>
      <c r="J524" s="5"/>
      <c r="K524" s="5"/>
      <c r="L524" s="5"/>
      <c r="M524" s="5"/>
      <c r="N524" s="5"/>
      <c r="O524" s="5"/>
      <c r="P524" s="5"/>
      <c r="Q524" s="5"/>
    </row>
    <row r="525" spans="1:17" ht="15.75" customHeight="1">
      <c r="A525" s="5"/>
      <c r="B525" s="5"/>
      <c r="C525" s="5"/>
      <c r="D525" s="5"/>
      <c r="E525" s="5"/>
      <c r="F525" s="5"/>
      <c r="G525" s="5"/>
      <c r="H525" s="5"/>
      <c r="I525" s="5"/>
      <c r="J525" s="5"/>
      <c r="K525" s="5"/>
      <c r="L525" s="5"/>
      <c r="M525" s="5"/>
      <c r="N525" s="5"/>
      <c r="O525" s="5"/>
      <c r="P525" s="5"/>
      <c r="Q525" s="5"/>
    </row>
    <row r="526" spans="1:17" ht="15.75" customHeight="1">
      <c r="A526" s="5"/>
      <c r="B526" s="5"/>
      <c r="C526" s="5"/>
      <c r="D526" s="5"/>
      <c r="E526" s="5"/>
      <c r="F526" s="5"/>
      <c r="G526" s="5"/>
      <c r="H526" s="5"/>
      <c r="I526" s="5"/>
      <c r="J526" s="5"/>
      <c r="K526" s="5"/>
      <c r="L526" s="5"/>
      <c r="M526" s="5"/>
      <c r="N526" s="5"/>
      <c r="O526" s="5"/>
      <c r="P526" s="5"/>
      <c r="Q526" s="5"/>
    </row>
    <row r="527" spans="1:17" ht="15.75" customHeight="1">
      <c r="A527" s="5"/>
      <c r="B527" s="5"/>
      <c r="C527" s="5"/>
      <c r="D527" s="5"/>
      <c r="E527" s="5"/>
      <c r="F527" s="5"/>
      <c r="G527" s="5"/>
      <c r="H527" s="5"/>
      <c r="I527" s="5"/>
      <c r="J527" s="5"/>
      <c r="K527" s="5"/>
      <c r="L527" s="5"/>
      <c r="M527" s="5"/>
      <c r="N527" s="5"/>
      <c r="O527" s="5"/>
      <c r="P527" s="5"/>
      <c r="Q527" s="5"/>
    </row>
    <row r="528" spans="1:17" ht="15.75" customHeight="1">
      <c r="A528" s="5"/>
      <c r="B528" s="5"/>
      <c r="C528" s="5"/>
      <c r="D528" s="5"/>
      <c r="E528" s="5"/>
      <c r="F528" s="5"/>
      <c r="G528" s="5"/>
      <c r="H528" s="5"/>
      <c r="I528" s="5"/>
      <c r="J528" s="5"/>
      <c r="K528" s="5"/>
      <c r="L528" s="5"/>
      <c r="M528" s="5"/>
      <c r="N528" s="5"/>
      <c r="O528" s="5"/>
      <c r="P528" s="5"/>
      <c r="Q528" s="5"/>
    </row>
    <row r="529" spans="1:17" ht="15.75" customHeight="1">
      <c r="A529" s="5"/>
      <c r="B529" s="5"/>
      <c r="C529" s="5"/>
      <c r="D529" s="5"/>
      <c r="E529" s="5"/>
      <c r="F529" s="5"/>
      <c r="G529" s="5"/>
      <c r="H529" s="5"/>
      <c r="I529" s="5"/>
      <c r="J529" s="5"/>
      <c r="K529" s="5"/>
      <c r="L529" s="5"/>
      <c r="M529" s="5"/>
      <c r="N529" s="5"/>
      <c r="O529" s="5"/>
      <c r="P529" s="5"/>
      <c r="Q529" s="5"/>
    </row>
    <row r="530" spans="1:17" ht="15.75" customHeight="1">
      <c r="A530" s="5"/>
      <c r="B530" s="5"/>
      <c r="C530" s="5"/>
      <c r="D530" s="5"/>
      <c r="E530" s="5"/>
      <c r="F530" s="5"/>
      <c r="G530" s="5"/>
      <c r="H530" s="5"/>
      <c r="I530" s="5"/>
      <c r="J530" s="5"/>
      <c r="K530" s="5"/>
      <c r="L530" s="5"/>
      <c r="M530" s="5"/>
      <c r="N530" s="5"/>
      <c r="O530" s="5"/>
      <c r="P530" s="5"/>
      <c r="Q530" s="5"/>
    </row>
    <row r="531" spans="1:17" ht="15.75" customHeight="1">
      <c r="A531" s="5"/>
      <c r="B531" s="5"/>
      <c r="C531" s="5"/>
      <c r="D531" s="5"/>
      <c r="E531" s="5"/>
      <c r="F531" s="5"/>
      <c r="G531" s="5"/>
      <c r="H531" s="5"/>
      <c r="I531" s="5"/>
      <c r="J531" s="5"/>
      <c r="K531" s="5"/>
      <c r="L531" s="5"/>
      <c r="M531" s="5"/>
      <c r="N531" s="5"/>
      <c r="O531" s="5"/>
      <c r="P531" s="5"/>
      <c r="Q531" s="5"/>
    </row>
    <row r="532" spans="1:17" ht="15.75" customHeight="1">
      <c r="A532" s="5"/>
      <c r="B532" s="5"/>
      <c r="C532" s="5"/>
      <c r="D532" s="5"/>
      <c r="E532" s="5"/>
      <c r="F532" s="5"/>
      <c r="G532" s="5"/>
      <c r="H532" s="5"/>
      <c r="I532" s="5"/>
      <c r="J532" s="5"/>
      <c r="K532" s="5"/>
      <c r="L532" s="5"/>
      <c r="M532" s="5"/>
      <c r="N532" s="5"/>
      <c r="O532" s="5"/>
      <c r="P532" s="5"/>
      <c r="Q532" s="5"/>
    </row>
    <row r="533" spans="1:17" ht="15.75" customHeight="1">
      <c r="A533" s="5"/>
      <c r="B533" s="5"/>
      <c r="C533" s="5"/>
      <c r="D533" s="5"/>
      <c r="E533" s="5"/>
      <c r="F533" s="5"/>
      <c r="G533" s="5"/>
      <c r="H533" s="5"/>
      <c r="I533" s="5"/>
      <c r="J533" s="5"/>
      <c r="K533" s="5"/>
      <c r="L533" s="5"/>
      <c r="M533" s="5"/>
      <c r="N533" s="5"/>
      <c r="O533" s="5"/>
      <c r="P533" s="5"/>
      <c r="Q533" s="5"/>
    </row>
    <row r="534" spans="1:17" ht="15.75" customHeight="1">
      <c r="A534" s="5"/>
      <c r="B534" s="5"/>
      <c r="C534" s="5"/>
      <c r="D534" s="5"/>
      <c r="E534" s="5"/>
      <c r="F534" s="5"/>
      <c r="G534" s="5"/>
      <c r="H534" s="5"/>
      <c r="I534" s="5"/>
      <c r="J534" s="5"/>
      <c r="K534" s="5"/>
      <c r="L534" s="5"/>
      <c r="M534" s="5"/>
      <c r="N534" s="5"/>
      <c r="O534" s="5"/>
      <c r="P534" s="5"/>
      <c r="Q534" s="5"/>
    </row>
    <row r="535" spans="1:17" ht="15.75" customHeight="1">
      <c r="A535" s="5"/>
      <c r="B535" s="5"/>
      <c r="C535" s="5"/>
      <c r="D535" s="5"/>
      <c r="E535" s="5"/>
      <c r="F535" s="5"/>
      <c r="G535" s="5"/>
      <c r="H535" s="5"/>
      <c r="I535" s="5"/>
      <c r="J535" s="5"/>
      <c r="K535" s="5"/>
      <c r="L535" s="5"/>
      <c r="M535" s="5"/>
      <c r="N535" s="5"/>
      <c r="O535" s="5"/>
      <c r="P535" s="5"/>
      <c r="Q535" s="5"/>
    </row>
    <row r="536" spans="1:17" ht="15.75" customHeight="1">
      <c r="A536" s="5"/>
      <c r="B536" s="5"/>
      <c r="C536" s="5"/>
      <c r="D536" s="5"/>
      <c r="E536" s="5"/>
      <c r="F536" s="5"/>
      <c r="G536" s="5"/>
      <c r="H536" s="5"/>
      <c r="I536" s="5"/>
      <c r="J536" s="5"/>
      <c r="K536" s="5"/>
      <c r="L536" s="5"/>
      <c r="M536" s="5"/>
      <c r="N536" s="5"/>
      <c r="O536" s="5"/>
      <c r="P536" s="5"/>
      <c r="Q536" s="5"/>
    </row>
    <row r="537" spans="1:17" ht="15.75" customHeight="1">
      <c r="A537" s="5"/>
      <c r="B537" s="5"/>
      <c r="C537" s="5"/>
      <c r="D537" s="5"/>
      <c r="E537" s="5"/>
      <c r="F537" s="5"/>
      <c r="G537" s="5"/>
      <c r="H537" s="5"/>
      <c r="I537" s="5"/>
      <c r="J537" s="5"/>
      <c r="K537" s="5"/>
      <c r="L537" s="5"/>
      <c r="M537" s="5"/>
      <c r="N537" s="5"/>
      <c r="O537" s="5"/>
      <c r="P537" s="5"/>
      <c r="Q537" s="5"/>
    </row>
    <row r="538" spans="1:17" ht="15.75" customHeight="1">
      <c r="A538" s="5"/>
      <c r="B538" s="5"/>
      <c r="C538" s="5"/>
      <c r="D538" s="5"/>
      <c r="E538" s="5"/>
      <c r="F538" s="5"/>
      <c r="G538" s="5"/>
      <c r="H538" s="5"/>
      <c r="I538" s="5"/>
      <c r="J538" s="5"/>
      <c r="K538" s="5"/>
      <c r="L538" s="5"/>
      <c r="M538" s="5"/>
      <c r="N538" s="5"/>
      <c r="O538" s="5"/>
      <c r="P538" s="5"/>
      <c r="Q538" s="5"/>
    </row>
    <row r="539" spans="1:17" ht="15.75" customHeight="1">
      <c r="A539" s="5"/>
      <c r="B539" s="5"/>
      <c r="C539" s="5"/>
      <c r="D539" s="5"/>
      <c r="E539" s="5"/>
      <c r="F539" s="5"/>
      <c r="G539" s="5"/>
      <c r="H539" s="5"/>
      <c r="I539" s="5"/>
      <c r="J539" s="5"/>
      <c r="K539" s="5"/>
      <c r="L539" s="5"/>
      <c r="M539" s="5"/>
      <c r="N539" s="5"/>
      <c r="O539" s="5"/>
      <c r="P539" s="5"/>
      <c r="Q539" s="5"/>
    </row>
    <row r="540" spans="1:17" ht="15.75" customHeight="1">
      <c r="A540" s="5"/>
      <c r="B540" s="5"/>
      <c r="C540" s="5"/>
      <c r="D540" s="5"/>
      <c r="E540" s="5"/>
      <c r="F540" s="5"/>
      <c r="G540" s="5"/>
      <c r="H540" s="5"/>
      <c r="I540" s="5"/>
      <c r="J540" s="5"/>
      <c r="K540" s="5"/>
      <c r="L540" s="5"/>
      <c r="M540" s="5"/>
      <c r="N540" s="5"/>
      <c r="O540" s="5"/>
      <c r="P540" s="5"/>
      <c r="Q540" s="5"/>
    </row>
    <row r="541" spans="1:17" ht="15.75" customHeight="1">
      <c r="A541" s="5"/>
      <c r="B541" s="5"/>
      <c r="C541" s="5"/>
      <c r="D541" s="5"/>
      <c r="E541" s="5"/>
      <c r="F541" s="5"/>
      <c r="G541" s="5"/>
      <c r="H541" s="5"/>
      <c r="I541" s="5"/>
      <c r="J541" s="5"/>
      <c r="K541" s="5"/>
      <c r="L541" s="5"/>
      <c r="M541" s="5"/>
      <c r="N541" s="5"/>
      <c r="O541" s="5"/>
      <c r="P541" s="5"/>
      <c r="Q541" s="5"/>
    </row>
    <row r="542" spans="1:17" ht="15.75" customHeight="1">
      <c r="A542" s="5"/>
      <c r="B542" s="5"/>
      <c r="C542" s="5"/>
      <c r="D542" s="5"/>
      <c r="E542" s="5"/>
      <c r="F542" s="5"/>
      <c r="G542" s="5"/>
      <c r="H542" s="5"/>
      <c r="I542" s="5"/>
      <c r="J542" s="5"/>
      <c r="K542" s="5"/>
      <c r="L542" s="5"/>
      <c r="M542" s="5"/>
      <c r="N542" s="5"/>
      <c r="O542" s="5"/>
      <c r="P542" s="5"/>
      <c r="Q542" s="5"/>
    </row>
    <row r="543" spans="1:17" ht="15.75" customHeight="1">
      <c r="A543" s="5"/>
      <c r="B543" s="5"/>
      <c r="C543" s="5"/>
      <c r="D543" s="5"/>
      <c r="E543" s="5"/>
      <c r="F543" s="5"/>
      <c r="G543" s="5"/>
      <c r="H543" s="5"/>
      <c r="I543" s="5"/>
      <c r="J543" s="5"/>
      <c r="K543" s="5"/>
      <c r="L543" s="5"/>
      <c r="M543" s="5"/>
      <c r="N543" s="5"/>
      <c r="O543" s="5"/>
      <c r="P543" s="5"/>
      <c r="Q543" s="5"/>
    </row>
    <row r="544" spans="1:17" ht="15.75" customHeight="1">
      <c r="A544" s="5"/>
      <c r="B544" s="5"/>
      <c r="C544" s="5"/>
      <c r="D544" s="5"/>
      <c r="E544" s="5"/>
      <c r="F544" s="5"/>
      <c r="G544" s="5"/>
      <c r="H544" s="5"/>
      <c r="I544" s="5"/>
      <c r="J544" s="5"/>
      <c r="K544" s="5"/>
      <c r="L544" s="5"/>
      <c r="M544" s="5"/>
      <c r="N544" s="5"/>
      <c r="O544" s="5"/>
      <c r="P544" s="5"/>
      <c r="Q544" s="5"/>
    </row>
    <row r="545" spans="1:17" ht="15.75" customHeight="1">
      <c r="A545" s="5"/>
      <c r="B545" s="5"/>
      <c r="C545" s="5"/>
      <c r="D545" s="5"/>
      <c r="E545" s="5"/>
      <c r="F545" s="5"/>
      <c r="G545" s="5"/>
      <c r="H545" s="5"/>
      <c r="I545" s="5"/>
      <c r="J545" s="5"/>
      <c r="K545" s="5"/>
      <c r="L545" s="5"/>
      <c r="M545" s="5"/>
      <c r="N545" s="5"/>
      <c r="O545" s="5"/>
      <c r="P545" s="5"/>
      <c r="Q545" s="5"/>
    </row>
    <row r="546" spans="1:17" ht="15.75" customHeight="1">
      <c r="A546" s="5"/>
      <c r="B546" s="5"/>
      <c r="C546" s="5"/>
      <c r="D546" s="5"/>
      <c r="E546" s="5"/>
      <c r="F546" s="5"/>
      <c r="G546" s="5"/>
      <c r="H546" s="5"/>
      <c r="I546" s="5"/>
      <c r="J546" s="5"/>
      <c r="K546" s="5"/>
      <c r="L546" s="5"/>
      <c r="M546" s="5"/>
      <c r="N546" s="5"/>
      <c r="O546" s="5"/>
      <c r="P546" s="5"/>
      <c r="Q546" s="5"/>
    </row>
    <row r="547" spans="1:17" ht="15.75" customHeight="1">
      <c r="A547" s="5"/>
      <c r="B547" s="5"/>
      <c r="C547" s="5"/>
      <c r="D547" s="5"/>
      <c r="E547" s="5"/>
      <c r="F547" s="5"/>
      <c r="G547" s="5"/>
      <c r="H547" s="5"/>
      <c r="I547" s="5"/>
      <c r="J547" s="5"/>
      <c r="K547" s="5"/>
      <c r="L547" s="5"/>
      <c r="M547" s="5"/>
      <c r="N547" s="5"/>
      <c r="O547" s="5"/>
      <c r="P547" s="5"/>
      <c r="Q547" s="5"/>
    </row>
    <row r="548" spans="1:17" ht="15.75" customHeight="1">
      <c r="A548" s="5"/>
      <c r="B548" s="5"/>
      <c r="C548" s="5"/>
      <c r="D548" s="5"/>
      <c r="E548" s="5"/>
      <c r="F548" s="5"/>
      <c r="G548" s="5"/>
      <c r="H548" s="5"/>
      <c r="I548" s="5"/>
      <c r="J548" s="5"/>
      <c r="K548" s="5"/>
      <c r="L548" s="5"/>
      <c r="M548" s="5"/>
      <c r="N548" s="5"/>
      <c r="O548" s="5"/>
      <c r="P548" s="5"/>
      <c r="Q548" s="5"/>
    </row>
    <row r="549" spans="1:17" ht="15.75" customHeight="1">
      <c r="A549" s="5"/>
      <c r="B549" s="5"/>
      <c r="C549" s="5"/>
      <c r="D549" s="5"/>
      <c r="E549" s="5"/>
      <c r="F549" s="5"/>
      <c r="G549" s="5"/>
      <c r="H549" s="5"/>
      <c r="I549" s="5"/>
      <c r="J549" s="5"/>
      <c r="K549" s="5"/>
      <c r="L549" s="5"/>
      <c r="M549" s="5"/>
      <c r="N549" s="5"/>
      <c r="O549" s="5"/>
      <c r="P549" s="5"/>
      <c r="Q549" s="5"/>
    </row>
    <row r="550" spans="1:17" ht="15.75" customHeight="1">
      <c r="A550" s="5"/>
      <c r="B550" s="5"/>
      <c r="C550" s="5"/>
      <c r="D550" s="5"/>
      <c r="E550" s="5"/>
      <c r="F550" s="5"/>
      <c r="G550" s="5"/>
      <c r="H550" s="5"/>
      <c r="I550" s="5"/>
      <c r="J550" s="5"/>
      <c r="K550" s="5"/>
      <c r="L550" s="5"/>
      <c r="M550" s="5"/>
      <c r="N550" s="5"/>
      <c r="O550" s="5"/>
      <c r="P550" s="5"/>
      <c r="Q550" s="5"/>
    </row>
    <row r="551" spans="1:17" ht="15.75" customHeight="1">
      <c r="A551" s="5"/>
      <c r="B551" s="5"/>
      <c r="C551" s="5"/>
      <c r="D551" s="5"/>
      <c r="E551" s="5"/>
      <c r="F551" s="5"/>
      <c r="G551" s="5"/>
      <c r="H551" s="5"/>
      <c r="I551" s="5"/>
      <c r="J551" s="5"/>
      <c r="K551" s="5"/>
      <c r="L551" s="5"/>
      <c r="M551" s="5"/>
      <c r="N551" s="5"/>
      <c r="O551" s="5"/>
      <c r="P551" s="5"/>
      <c r="Q551" s="5"/>
    </row>
    <row r="552" spans="1:17" ht="15.75" customHeight="1">
      <c r="A552" s="5"/>
      <c r="B552" s="5"/>
      <c r="C552" s="5"/>
      <c r="D552" s="5"/>
      <c r="E552" s="5"/>
      <c r="F552" s="5"/>
      <c r="G552" s="5"/>
      <c r="H552" s="5"/>
      <c r="I552" s="5"/>
      <c r="J552" s="5"/>
      <c r="K552" s="5"/>
      <c r="L552" s="5"/>
      <c r="M552" s="5"/>
      <c r="N552" s="5"/>
      <c r="O552" s="5"/>
      <c r="P552" s="5"/>
      <c r="Q552" s="5"/>
    </row>
    <row r="553" spans="1:17" ht="15.75" customHeight="1">
      <c r="A553" s="5"/>
      <c r="B553" s="5"/>
      <c r="C553" s="5"/>
      <c r="D553" s="5"/>
      <c r="E553" s="5"/>
      <c r="F553" s="5"/>
      <c r="G553" s="5"/>
      <c r="H553" s="5"/>
      <c r="I553" s="5"/>
      <c r="J553" s="5"/>
      <c r="K553" s="5"/>
      <c r="L553" s="5"/>
      <c r="M553" s="5"/>
      <c r="N553" s="5"/>
      <c r="O553" s="5"/>
      <c r="P553" s="5"/>
      <c r="Q553" s="5"/>
    </row>
    <row r="554" spans="1:17" ht="15.75" customHeight="1">
      <c r="A554" s="5"/>
      <c r="B554" s="5"/>
      <c r="C554" s="5"/>
      <c r="D554" s="5"/>
      <c r="E554" s="5"/>
      <c r="F554" s="5"/>
      <c r="G554" s="5"/>
      <c r="H554" s="5"/>
      <c r="I554" s="5"/>
      <c r="J554" s="5"/>
      <c r="K554" s="5"/>
      <c r="L554" s="5"/>
      <c r="M554" s="5"/>
      <c r="N554" s="5"/>
      <c r="O554" s="5"/>
      <c r="P554" s="5"/>
      <c r="Q554" s="5"/>
    </row>
    <row r="555" spans="1:17" ht="15.75" customHeight="1">
      <c r="A555" s="5"/>
      <c r="B555" s="5"/>
      <c r="C555" s="5"/>
      <c r="D555" s="5"/>
      <c r="E555" s="5"/>
      <c r="F555" s="5"/>
      <c r="G555" s="5"/>
      <c r="H555" s="5"/>
      <c r="I555" s="5"/>
      <c r="J555" s="5"/>
      <c r="K555" s="5"/>
      <c r="L555" s="5"/>
      <c r="M555" s="5"/>
      <c r="N555" s="5"/>
      <c r="O555" s="5"/>
      <c r="P555" s="5"/>
      <c r="Q555" s="5"/>
    </row>
    <row r="556" spans="1:17" ht="15.75" customHeight="1">
      <c r="A556" s="5"/>
      <c r="B556" s="5"/>
      <c r="C556" s="5"/>
      <c r="D556" s="5"/>
      <c r="E556" s="5"/>
      <c r="F556" s="5"/>
      <c r="G556" s="5"/>
      <c r="H556" s="5"/>
      <c r="I556" s="5"/>
      <c r="J556" s="5"/>
      <c r="K556" s="5"/>
      <c r="L556" s="5"/>
      <c r="M556" s="5"/>
      <c r="N556" s="5"/>
      <c r="O556" s="5"/>
      <c r="P556" s="5"/>
      <c r="Q556" s="5"/>
    </row>
    <row r="557" spans="1:17" ht="15.75" customHeight="1">
      <c r="A557" s="5"/>
      <c r="B557" s="5"/>
      <c r="C557" s="5"/>
      <c r="D557" s="5"/>
      <c r="E557" s="5"/>
      <c r="F557" s="5"/>
      <c r="G557" s="5"/>
      <c r="H557" s="5"/>
      <c r="I557" s="5"/>
      <c r="J557" s="5"/>
      <c r="K557" s="5"/>
      <c r="L557" s="5"/>
      <c r="M557" s="5"/>
      <c r="N557" s="5"/>
      <c r="O557" s="5"/>
      <c r="P557" s="5"/>
      <c r="Q557" s="5"/>
    </row>
    <row r="558" spans="1:17" ht="15.75" customHeight="1">
      <c r="A558" s="5"/>
      <c r="B558" s="5"/>
      <c r="C558" s="5"/>
      <c r="D558" s="5"/>
      <c r="E558" s="5"/>
      <c r="F558" s="5"/>
      <c r="G558" s="5"/>
      <c r="H558" s="5"/>
      <c r="I558" s="5"/>
      <c r="J558" s="5"/>
      <c r="K558" s="5"/>
      <c r="L558" s="5"/>
      <c r="M558" s="5"/>
      <c r="N558" s="5"/>
      <c r="O558" s="5"/>
      <c r="P558" s="5"/>
      <c r="Q558" s="5"/>
    </row>
    <row r="559" spans="1:17" ht="15.75" customHeight="1">
      <c r="A559" s="5"/>
      <c r="B559" s="5"/>
      <c r="C559" s="5"/>
      <c r="D559" s="5"/>
      <c r="E559" s="5"/>
      <c r="F559" s="5"/>
      <c r="G559" s="5"/>
      <c r="H559" s="5"/>
      <c r="I559" s="5"/>
      <c r="J559" s="5"/>
      <c r="K559" s="5"/>
      <c r="L559" s="5"/>
      <c r="M559" s="5"/>
      <c r="N559" s="5"/>
      <c r="O559" s="5"/>
      <c r="P559" s="5"/>
      <c r="Q559" s="5"/>
    </row>
    <row r="560" spans="1:17" ht="15.75" customHeight="1">
      <c r="A560" s="5"/>
      <c r="B560" s="5"/>
      <c r="C560" s="5"/>
      <c r="D560" s="5"/>
      <c r="E560" s="5"/>
      <c r="F560" s="5"/>
      <c r="G560" s="5"/>
      <c r="H560" s="5"/>
      <c r="I560" s="5"/>
      <c r="J560" s="5"/>
      <c r="K560" s="5"/>
      <c r="L560" s="5"/>
      <c r="M560" s="5"/>
      <c r="N560" s="5"/>
      <c r="O560" s="5"/>
      <c r="P560" s="5"/>
      <c r="Q560" s="5"/>
    </row>
    <row r="561" spans="1:17" ht="15.75" customHeight="1">
      <c r="A561" s="5"/>
      <c r="B561" s="5"/>
      <c r="C561" s="5"/>
      <c r="D561" s="5"/>
      <c r="E561" s="5"/>
      <c r="F561" s="5"/>
      <c r="G561" s="5"/>
      <c r="H561" s="5"/>
      <c r="I561" s="5"/>
      <c r="J561" s="5"/>
      <c r="K561" s="5"/>
      <c r="L561" s="5"/>
      <c r="M561" s="5"/>
      <c r="N561" s="5"/>
      <c r="O561" s="5"/>
      <c r="P561" s="5"/>
      <c r="Q561" s="5"/>
    </row>
    <row r="562" spans="1:17" ht="15.75" customHeight="1">
      <c r="A562" s="5"/>
      <c r="B562" s="5"/>
      <c r="C562" s="5"/>
      <c r="D562" s="5"/>
      <c r="E562" s="5"/>
      <c r="F562" s="5"/>
      <c r="G562" s="5"/>
      <c r="H562" s="5"/>
      <c r="I562" s="5"/>
      <c r="J562" s="5"/>
      <c r="K562" s="5"/>
      <c r="L562" s="5"/>
      <c r="M562" s="5"/>
      <c r="N562" s="5"/>
      <c r="O562" s="5"/>
      <c r="P562" s="5"/>
      <c r="Q562" s="5"/>
    </row>
    <row r="563" spans="1:17" ht="15.75" customHeight="1">
      <c r="A563" s="5"/>
      <c r="B563" s="5"/>
      <c r="C563" s="5"/>
      <c r="D563" s="5"/>
      <c r="E563" s="5"/>
      <c r="F563" s="5"/>
      <c r="G563" s="5"/>
      <c r="H563" s="5"/>
      <c r="I563" s="5"/>
      <c r="J563" s="5"/>
      <c r="K563" s="5"/>
      <c r="L563" s="5"/>
      <c r="M563" s="5"/>
      <c r="N563" s="5"/>
      <c r="O563" s="5"/>
      <c r="P563" s="5"/>
      <c r="Q563" s="5"/>
    </row>
    <row r="564" spans="1:17" ht="15.75" customHeight="1">
      <c r="A564" s="5"/>
      <c r="B564" s="5"/>
      <c r="C564" s="5"/>
      <c r="D564" s="5"/>
      <c r="E564" s="5"/>
      <c r="F564" s="5"/>
      <c r="G564" s="5"/>
      <c r="H564" s="5"/>
      <c r="I564" s="5"/>
      <c r="J564" s="5"/>
      <c r="K564" s="5"/>
      <c r="L564" s="5"/>
      <c r="M564" s="5"/>
      <c r="N564" s="5"/>
      <c r="O564" s="5"/>
      <c r="P564" s="5"/>
      <c r="Q564" s="5"/>
    </row>
    <row r="565" spans="1:17" ht="15.75" customHeight="1">
      <c r="A565" s="5"/>
      <c r="B565" s="5"/>
      <c r="C565" s="5"/>
      <c r="D565" s="5"/>
      <c r="E565" s="5"/>
      <c r="F565" s="5"/>
      <c r="G565" s="5"/>
      <c r="H565" s="5"/>
      <c r="I565" s="5"/>
      <c r="J565" s="5"/>
      <c r="K565" s="5"/>
      <c r="L565" s="5"/>
      <c r="M565" s="5"/>
      <c r="N565" s="5"/>
      <c r="O565" s="5"/>
      <c r="P565" s="5"/>
      <c r="Q565" s="5"/>
    </row>
    <row r="566" spans="1:17" ht="15.75" customHeight="1">
      <c r="A566" s="5"/>
      <c r="B566" s="5"/>
      <c r="C566" s="5"/>
      <c r="D566" s="5"/>
      <c r="E566" s="5"/>
      <c r="F566" s="5"/>
      <c r="G566" s="5"/>
      <c r="H566" s="5"/>
      <c r="I566" s="5"/>
      <c r="J566" s="5"/>
      <c r="K566" s="5"/>
      <c r="L566" s="5"/>
      <c r="M566" s="5"/>
      <c r="N566" s="5"/>
      <c r="O566" s="5"/>
      <c r="P566" s="5"/>
      <c r="Q566" s="5"/>
    </row>
    <row r="567" spans="1:17" ht="15.75" customHeight="1">
      <c r="A567" s="5"/>
      <c r="B567" s="5"/>
      <c r="C567" s="5"/>
      <c r="D567" s="5"/>
      <c r="E567" s="5"/>
      <c r="F567" s="5"/>
      <c r="G567" s="5"/>
      <c r="H567" s="5"/>
      <c r="I567" s="5"/>
      <c r="J567" s="5"/>
      <c r="K567" s="5"/>
      <c r="L567" s="5"/>
      <c r="M567" s="5"/>
      <c r="N567" s="5"/>
      <c r="O567" s="5"/>
      <c r="P567" s="5"/>
      <c r="Q567" s="5"/>
    </row>
    <row r="568" spans="1:17" ht="15.75" customHeight="1">
      <c r="A568" s="5"/>
      <c r="B568" s="5"/>
      <c r="C568" s="5"/>
      <c r="D568" s="5"/>
      <c r="E568" s="5"/>
      <c r="F568" s="5"/>
      <c r="G568" s="5"/>
      <c r="H568" s="5"/>
      <c r="I568" s="5"/>
      <c r="J568" s="5"/>
      <c r="K568" s="5"/>
      <c r="L568" s="5"/>
      <c r="M568" s="5"/>
      <c r="N568" s="5"/>
      <c r="O568" s="5"/>
      <c r="P568" s="5"/>
      <c r="Q568" s="5"/>
    </row>
    <row r="569" spans="1:17" ht="15.75" customHeight="1">
      <c r="A569" s="5"/>
      <c r="B569" s="5"/>
      <c r="C569" s="5"/>
      <c r="D569" s="5"/>
      <c r="E569" s="5"/>
      <c r="F569" s="5"/>
      <c r="G569" s="5"/>
      <c r="H569" s="5"/>
      <c r="I569" s="5"/>
      <c r="J569" s="5"/>
      <c r="K569" s="5"/>
      <c r="L569" s="5"/>
      <c r="M569" s="5"/>
      <c r="N569" s="5"/>
      <c r="O569" s="5"/>
      <c r="P569" s="5"/>
      <c r="Q569" s="5"/>
    </row>
    <row r="570" spans="1:17" ht="15.75" customHeight="1">
      <c r="A570" s="5"/>
      <c r="B570" s="5"/>
      <c r="C570" s="5"/>
      <c r="D570" s="5"/>
      <c r="E570" s="5"/>
      <c r="F570" s="5"/>
      <c r="G570" s="5"/>
      <c r="H570" s="5"/>
      <c r="I570" s="5"/>
      <c r="J570" s="5"/>
      <c r="K570" s="5"/>
      <c r="L570" s="5"/>
      <c r="M570" s="5"/>
      <c r="N570" s="5"/>
      <c r="O570" s="5"/>
      <c r="P570" s="5"/>
      <c r="Q570" s="5"/>
    </row>
    <row r="571" spans="1:17" ht="15.75" customHeight="1">
      <c r="A571" s="5"/>
      <c r="B571" s="5"/>
      <c r="C571" s="5"/>
      <c r="D571" s="5"/>
      <c r="E571" s="5"/>
      <c r="F571" s="5"/>
      <c r="G571" s="5"/>
      <c r="H571" s="5"/>
      <c r="I571" s="5"/>
      <c r="J571" s="5"/>
      <c r="K571" s="5"/>
      <c r="L571" s="5"/>
      <c r="M571" s="5"/>
      <c r="N571" s="5"/>
      <c r="O571" s="5"/>
      <c r="P571" s="5"/>
      <c r="Q571" s="5"/>
    </row>
    <row r="572" spans="1:17" ht="15.75" customHeight="1">
      <c r="A572" s="5"/>
      <c r="B572" s="5"/>
      <c r="C572" s="5"/>
      <c r="D572" s="5"/>
      <c r="E572" s="5"/>
      <c r="F572" s="5"/>
      <c r="G572" s="5"/>
      <c r="H572" s="5"/>
      <c r="I572" s="5"/>
      <c r="J572" s="5"/>
      <c r="K572" s="5"/>
      <c r="L572" s="5"/>
      <c r="M572" s="5"/>
      <c r="N572" s="5"/>
      <c r="O572" s="5"/>
      <c r="P572" s="5"/>
      <c r="Q572" s="5"/>
    </row>
    <row r="573" spans="1:17" ht="15.75" customHeight="1">
      <c r="A573" s="5"/>
      <c r="B573" s="5"/>
      <c r="C573" s="5"/>
      <c r="D573" s="5"/>
      <c r="E573" s="5"/>
      <c r="F573" s="5"/>
      <c r="G573" s="5"/>
      <c r="H573" s="5"/>
      <c r="I573" s="5"/>
      <c r="J573" s="5"/>
      <c r="K573" s="5"/>
      <c r="L573" s="5"/>
      <c r="M573" s="5"/>
      <c r="N573" s="5"/>
      <c r="O573" s="5"/>
      <c r="P573" s="5"/>
      <c r="Q573" s="5"/>
    </row>
    <row r="574" spans="1:17" ht="15.75" customHeight="1">
      <c r="A574" s="5"/>
      <c r="B574" s="5"/>
      <c r="C574" s="5"/>
      <c r="D574" s="5"/>
      <c r="E574" s="5"/>
      <c r="F574" s="5"/>
      <c r="G574" s="5"/>
      <c r="H574" s="5"/>
      <c r="I574" s="5"/>
      <c r="J574" s="5"/>
      <c r="K574" s="5"/>
      <c r="L574" s="5"/>
      <c r="M574" s="5"/>
      <c r="N574" s="5"/>
      <c r="O574" s="5"/>
      <c r="P574" s="5"/>
      <c r="Q574" s="5"/>
    </row>
    <row r="575" spans="1:17" ht="15.75" customHeight="1">
      <c r="A575" s="5"/>
      <c r="B575" s="5"/>
      <c r="C575" s="5"/>
      <c r="D575" s="5"/>
      <c r="E575" s="5"/>
      <c r="F575" s="5"/>
      <c r="G575" s="5"/>
      <c r="H575" s="5"/>
      <c r="I575" s="5"/>
      <c r="J575" s="5"/>
      <c r="K575" s="5"/>
      <c r="L575" s="5"/>
      <c r="M575" s="5"/>
      <c r="N575" s="5"/>
      <c r="O575" s="5"/>
      <c r="P575" s="5"/>
      <c r="Q575" s="5"/>
    </row>
    <row r="576" spans="1:17" ht="15.75" customHeight="1">
      <c r="A576" s="5"/>
      <c r="B576" s="5"/>
      <c r="C576" s="5"/>
      <c r="D576" s="5"/>
      <c r="E576" s="5"/>
      <c r="F576" s="5"/>
      <c r="G576" s="5"/>
      <c r="H576" s="5"/>
      <c r="I576" s="5"/>
      <c r="J576" s="5"/>
      <c r="K576" s="5"/>
      <c r="L576" s="5"/>
      <c r="M576" s="5"/>
      <c r="N576" s="5"/>
      <c r="O576" s="5"/>
      <c r="P576" s="5"/>
      <c r="Q576" s="5"/>
    </row>
    <row r="577" spans="1:17" ht="15.75" customHeight="1">
      <c r="A577" s="5"/>
      <c r="B577" s="5"/>
      <c r="C577" s="5"/>
      <c r="D577" s="5"/>
      <c r="E577" s="5"/>
      <c r="F577" s="5"/>
      <c r="G577" s="5"/>
      <c r="H577" s="5"/>
      <c r="I577" s="5"/>
      <c r="J577" s="5"/>
      <c r="K577" s="5"/>
      <c r="L577" s="5"/>
      <c r="M577" s="5"/>
      <c r="N577" s="5"/>
      <c r="O577" s="5"/>
      <c r="P577" s="5"/>
      <c r="Q577" s="5"/>
    </row>
    <row r="578" spans="1:17" ht="15.75" customHeight="1">
      <c r="A578" s="5"/>
      <c r="B578" s="5"/>
      <c r="C578" s="5"/>
      <c r="D578" s="5"/>
      <c r="E578" s="5"/>
      <c r="F578" s="5"/>
      <c r="G578" s="5"/>
      <c r="H578" s="5"/>
      <c r="I578" s="5"/>
      <c r="J578" s="5"/>
      <c r="K578" s="5"/>
      <c r="L578" s="5"/>
      <c r="M578" s="5"/>
      <c r="N578" s="5"/>
      <c r="O578" s="5"/>
      <c r="P578" s="5"/>
      <c r="Q578" s="5"/>
    </row>
    <row r="579" spans="1:17" ht="15.75" customHeight="1">
      <c r="A579" s="5"/>
      <c r="B579" s="5"/>
      <c r="C579" s="5"/>
      <c r="D579" s="5"/>
      <c r="E579" s="5"/>
      <c r="F579" s="5"/>
      <c r="G579" s="5"/>
      <c r="H579" s="5"/>
      <c r="I579" s="5"/>
      <c r="J579" s="5"/>
      <c r="K579" s="5"/>
      <c r="L579" s="5"/>
      <c r="M579" s="5"/>
      <c r="N579" s="5"/>
      <c r="O579" s="5"/>
      <c r="P579" s="5"/>
      <c r="Q579" s="5"/>
    </row>
    <row r="580" spans="1:17" ht="15.75" customHeight="1">
      <c r="A580" s="5"/>
      <c r="B580" s="5"/>
      <c r="C580" s="5"/>
      <c r="D580" s="5"/>
      <c r="E580" s="5"/>
      <c r="F580" s="5"/>
      <c r="G580" s="5"/>
      <c r="H580" s="5"/>
      <c r="I580" s="5"/>
      <c r="J580" s="5"/>
      <c r="K580" s="5"/>
      <c r="L580" s="5"/>
      <c r="M580" s="5"/>
      <c r="N580" s="5"/>
      <c r="O580" s="5"/>
      <c r="P580" s="5"/>
      <c r="Q580" s="5"/>
    </row>
    <row r="581" spans="1:17" ht="15.75" customHeight="1">
      <c r="A581" s="5"/>
      <c r="B581" s="5"/>
      <c r="C581" s="5"/>
      <c r="D581" s="5"/>
      <c r="E581" s="5"/>
      <c r="F581" s="5"/>
      <c r="G581" s="5"/>
      <c r="H581" s="5"/>
      <c r="I581" s="5"/>
      <c r="J581" s="5"/>
      <c r="K581" s="5"/>
      <c r="L581" s="5"/>
      <c r="M581" s="5"/>
      <c r="N581" s="5"/>
      <c r="O581" s="5"/>
      <c r="P581" s="5"/>
      <c r="Q581" s="5"/>
    </row>
    <row r="582" spans="1:17" ht="15.75" customHeight="1">
      <c r="A582" s="5"/>
      <c r="B582" s="5"/>
      <c r="C582" s="5"/>
      <c r="D582" s="5"/>
      <c r="E582" s="5"/>
      <c r="F582" s="5"/>
      <c r="G582" s="5"/>
      <c r="H582" s="5"/>
      <c r="I582" s="5"/>
      <c r="J582" s="5"/>
      <c r="K582" s="5"/>
      <c r="L582" s="5"/>
      <c r="M582" s="5"/>
      <c r="N582" s="5"/>
      <c r="O582" s="5"/>
      <c r="P582" s="5"/>
      <c r="Q582" s="5"/>
    </row>
    <row r="583" spans="1:17" ht="15.75" customHeight="1">
      <c r="A583" s="5"/>
      <c r="B583" s="5"/>
      <c r="C583" s="5"/>
      <c r="D583" s="5"/>
      <c r="E583" s="5"/>
      <c r="F583" s="5"/>
      <c r="G583" s="5"/>
      <c r="H583" s="5"/>
      <c r="I583" s="5"/>
      <c r="J583" s="5"/>
      <c r="K583" s="5"/>
      <c r="L583" s="5"/>
      <c r="M583" s="5"/>
      <c r="N583" s="5"/>
      <c r="O583" s="5"/>
      <c r="P583" s="5"/>
      <c r="Q583" s="5"/>
    </row>
    <row r="584" spans="1:17" ht="15.75" customHeight="1">
      <c r="A584" s="5"/>
      <c r="B584" s="5"/>
      <c r="C584" s="5"/>
      <c r="D584" s="5"/>
      <c r="E584" s="5"/>
      <c r="F584" s="5"/>
      <c r="G584" s="5"/>
      <c r="H584" s="5"/>
      <c r="I584" s="5"/>
      <c r="J584" s="5"/>
      <c r="K584" s="5"/>
      <c r="L584" s="5"/>
      <c r="M584" s="5"/>
      <c r="N584" s="5"/>
      <c r="O584" s="5"/>
      <c r="P584" s="5"/>
      <c r="Q584" s="5"/>
    </row>
    <row r="585" spans="1:17" ht="15.75" customHeight="1">
      <c r="A585" s="5"/>
      <c r="B585" s="5"/>
      <c r="C585" s="5"/>
      <c r="D585" s="5"/>
      <c r="E585" s="5"/>
      <c r="F585" s="5"/>
      <c r="G585" s="5"/>
      <c r="H585" s="5"/>
      <c r="I585" s="5"/>
      <c r="J585" s="5"/>
      <c r="K585" s="5"/>
      <c r="L585" s="5"/>
      <c r="M585" s="5"/>
      <c r="N585" s="5"/>
      <c r="O585" s="5"/>
      <c r="P585" s="5"/>
      <c r="Q585" s="5"/>
    </row>
    <row r="586" spans="1:17" ht="15.75" customHeight="1">
      <c r="A586" s="5"/>
      <c r="B586" s="5"/>
      <c r="C586" s="5"/>
      <c r="D586" s="5"/>
      <c r="E586" s="5"/>
      <c r="F586" s="5"/>
      <c r="G586" s="5"/>
      <c r="H586" s="5"/>
      <c r="I586" s="5"/>
      <c r="J586" s="5"/>
      <c r="K586" s="5"/>
      <c r="L586" s="5"/>
      <c r="M586" s="5"/>
      <c r="N586" s="5"/>
      <c r="O586" s="5"/>
      <c r="P586" s="5"/>
      <c r="Q586" s="5"/>
    </row>
    <row r="587" spans="1:17" ht="15.75" customHeight="1">
      <c r="A587" s="5"/>
      <c r="B587" s="5"/>
      <c r="C587" s="5"/>
      <c r="D587" s="5"/>
      <c r="E587" s="5"/>
      <c r="F587" s="5"/>
      <c r="G587" s="5"/>
      <c r="H587" s="5"/>
      <c r="I587" s="5"/>
      <c r="J587" s="5"/>
      <c r="K587" s="5"/>
      <c r="L587" s="5"/>
      <c r="M587" s="5"/>
      <c r="N587" s="5"/>
      <c r="O587" s="5"/>
      <c r="P587" s="5"/>
      <c r="Q587" s="5"/>
    </row>
    <row r="588" spans="1:17" ht="15.75" customHeight="1">
      <c r="A588" s="5"/>
      <c r="B588" s="5"/>
      <c r="C588" s="5"/>
      <c r="D588" s="5"/>
      <c r="E588" s="5"/>
      <c r="F588" s="5"/>
      <c r="G588" s="5"/>
      <c r="H588" s="5"/>
      <c r="I588" s="5"/>
      <c r="J588" s="5"/>
      <c r="K588" s="5"/>
      <c r="L588" s="5"/>
      <c r="M588" s="5"/>
      <c r="N588" s="5"/>
      <c r="O588" s="5"/>
      <c r="P588" s="5"/>
      <c r="Q588" s="5"/>
    </row>
    <row r="589" spans="1:17" ht="15.75" customHeight="1">
      <c r="A589" s="5"/>
      <c r="B589" s="5"/>
      <c r="C589" s="5"/>
      <c r="D589" s="5"/>
      <c r="E589" s="5"/>
      <c r="F589" s="5"/>
      <c r="G589" s="5"/>
      <c r="H589" s="5"/>
      <c r="I589" s="5"/>
      <c r="J589" s="5"/>
      <c r="K589" s="5"/>
      <c r="L589" s="5"/>
      <c r="M589" s="5"/>
      <c r="N589" s="5"/>
      <c r="O589" s="5"/>
      <c r="P589" s="5"/>
      <c r="Q589" s="5"/>
    </row>
    <row r="590" spans="1:17" ht="15.75" customHeight="1">
      <c r="A590" s="5"/>
      <c r="B590" s="5"/>
      <c r="C590" s="5"/>
      <c r="D590" s="5"/>
      <c r="E590" s="5"/>
      <c r="F590" s="5"/>
      <c r="G590" s="5"/>
      <c r="H590" s="5"/>
      <c r="I590" s="5"/>
      <c r="J590" s="5"/>
      <c r="K590" s="5"/>
      <c r="L590" s="5"/>
      <c r="M590" s="5"/>
      <c r="N590" s="5"/>
      <c r="O590" s="5"/>
      <c r="P590" s="5"/>
      <c r="Q590" s="5"/>
    </row>
    <row r="591" spans="1:17" ht="15.75" customHeight="1">
      <c r="A591" s="5"/>
      <c r="B591" s="5"/>
      <c r="C591" s="5"/>
      <c r="D591" s="5"/>
      <c r="E591" s="5"/>
      <c r="F591" s="5"/>
      <c r="G591" s="5"/>
      <c r="H591" s="5"/>
      <c r="I591" s="5"/>
      <c r="J591" s="5"/>
      <c r="K591" s="5"/>
      <c r="L591" s="5"/>
      <c r="M591" s="5"/>
      <c r="N591" s="5"/>
      <c r="O591" s="5"/>
      <c r="P591" s="5"/>
      <c r="Q591" s="5"/>
    </row>
    <row r="592" spans="1:17" ht="15.75" customHeight="1">
      <c r="A592" s="5"/>
      <c r="B592" s="5"/>
      <c r="C592" s="5"/>
      <c r="D592" s="5"/>
      <c r="E592" s="5"/>
      <c r="F592" s="5"/>
      <c r="G592" s="5"/>
      <c r="H592" s="5"/>
      <c r="I592" s="5"/>
      <c r="J592" s="5"/>
      <c r="K592" s="5"/>
      <c r="L592" s="5"/>
      <c r="M592" s="5"/>
      <c r="N592" s="5"/>
      <c r="O592" s="5"/>
      <c r="P592" s="5"/>
      <c r="Q592" s="5"/>
    </row>
    <row r="593" spans="1:17" ht="15.75" customHeight="1">
      <c r="A593" s="5"/>
      <c r="B593" s="5"/>
      <c r="C593" s="5"/>
      <c r="D593" s="5"/>
      <c r="E593" s="5"/>
      <c r="F593" s="5"/>
      <c r="G593" s="5"/>
      <c r="H593" s="5"/>
      <c r="I593" s="5"/>
      <c r="J593" s="5"/>
      <c r="K593" s="5"/>
      <c r="L593" s="5"/>
      <c r="M593" s="5"/>
      <c r="N593" s="5"/>
      <c r="O593" s="5"/>
      <c r="P593" s="5"/>
      <c r="Q593" s="5"/>
    </row>
    <row r="594" spans="1:17" ht="15.75" customHeight="1">
      <c r="A594" s="5"/>
      <c r="B594" s="5"/>
      <c r="C594" s="5"/>
      <c r="D594" s="5"/>
      <c r="E594" s="5"/>
      <c r="F594" s="5"/>
      <c r="G594" s="5"/>
      <c r="H594" s="5"/>
      <c r="I594" s="5"/>
      <c r="J594" s="5"/>
      <c r="K594" s="5"/>
      <c r="L594" s="5"/>
      <c r="M594" s="5"/>
      <c r="N594" s="5"/>
      <c r="O594" s="5"/>
      <c r="P594" s="5"/>
      <c r="Q594" s="5"/>
    </row>
    <row r="595" spans="1:17" ht="15.75" customHeight="1">
      <c r="A595" s="5"/>
      <c r="B595" s="5"/>
      <c r="C595" s="5"/>
      <c r="D595" s="5"/>
      <c r="E595" s="5"/>
      <c r="F595" s="5"/>
      <c r="G595" s="5"/>
      <c r="H595" s="5"/>
      <c r="I595" s="5"/>
      <c r="J595" s="5"/>
      <c r="K595" s="5"/>
      <c r="L595" s="5"/>
      <c r="M595" s="5"/>
      <c r="N595" s="5"/>
      <c r="O595" s="5"/>
      <c r="P595" s="5"/>
      <c r="Q595" s="5"/>
    </row>
    <row r="596" spans="1:17" ht="15.75" customHeight="1">
      <c r="A596" s="5"/>
      <c r="B596" s="5"/>
      <c r="C596" s="5"/>
      <c r="D596" s="5"/>
      <c r="E596" s="5"/>
      <c r="F596" s="5"/>
      <c r="G596" s="5"/>
      <c r="H596" s="5"/>
      <c r="I596" s="5"/>
      <c r="J596" s="5"/>
      <c r="K596" s="5"/>
      <c r="L596" s="5"/>
      <c r="M596" s="5"/>
      <c r="N596" s="5"/>
      <c r="O596" s="5"/>
      <c r="P596" s="5"/>
      <c r="Q596" s="5"/>
    </row>
    <row r="597" spans="1:17" ht="15.75" customHeight="1">
      <c r="A597" s="5"/>
      <c r="B597" s="5"/>
      <c r="C597" s="5"/>
      <c r="D597" s="5"/>
      <c r="E597" s="5"/>
      <c r="F597" s="5"/>
      <c r="G597" s="5"/>
      <c r="H597" s="5"/>
      <c r="I597" s="5"/>
      <c r="J597" s="5"/>
      <c r="K597" s="5"/>
      <c r="L597" s="5"/>
      <c r="M597" s="5"/>
      <c r="N597" s="5"/>
      <c r="O597" s="5"/>
      <c r="P597" s="5"/>
      <c r="Q597" s="5"/>
    </row>
    <row r="598" spans="1:17" ht="15.75" customHeight="1">
      <c r="A598" s="5"/>
      <c r="B598" s="5"/>
      <c r="C598" s="5"/>
      <c r="D598" s="5"/>
      <c r="E598" s="5"/>
      <c r="F598" s="5"/>
      <c r="G598" s="5"/>
      <c r="H598" s="5"/>
      <c r="I598" s="5"/>
      <c r="J598" s="5"/>
      <c r="K598" s="5"/>
      <c r="L598" s="5"/>
      <c r="M598" s="5"/>
      <c r="N598" s="5"/>
      <c r="O598" s="5"/>
      <c r="P598" s="5"/>
      <c r="Q598" s="5"/>
    </row>
    <row r="599" spans="1:17" ht="15.75" customHeight="1">
      <c r="A599" s="5"/>
      <c r="B599" s="5"/>
      <c r="C599" s="5"/>
      <c r="D599" s="5"/>
      <c r="E599" s="5"/>
      <c r="F599" s="5"/>
      <c r="G599" s="5"/>
      <c r="H599" s="5"/>
      <c r="I599" s="5"/>
      <c r="J599" s="5"/>
      <c r="K599" s="5"/>
      <c r="L599" s="5"/>
      <c r="M599" s="5"/>
      <c r="N599" s="5"/>
      <c r="O599" s="5"/>
      <c r="P599" s="5"/>
      <c r="Q599" s="5"/>
    </row>
    <row r="600" spans="1:17" ht="15.75" customHeight="1">
      <c r="A600" s="5"/>
      <c r="B600" s="5"/>
      <c r="C600" s="5"/>
      <c r="D600" s="5"/>
      <c r="E600" s="5"/>
      <c r="F600" s="5"/>
      <c r="G600" s="5"/>
      <c r="H600" s="5"/>
      <c r="I600" s="5"/>
      <c r="J600" s="5"/>
      <c r="K600" s="5"/>
      <c r="L600" s="5"/>
      <c r="M600" s="5"/>
      <c r="N600" s="5"/>
      <c r="O600" s="5"/>
      <c r="P600" s="5"/>
      <c r="Q600" s="5"/>
    </row>
    <row r="601" spans="1:17" ht="15.75" customHeight="1">
      <c r="A601" s="5"/>
      <c r="B601" s="5"/>
      <c r="C601" s="5"/>
      <c r="D601" s="5"/>
      <c r="E601" s="5"/>
      <c r="F601" s="5"/>
      <c r="G601" s="5"/>
      <c r="H601" s="5"/>
      <c r="I601" s="5"/>
      <c r="J601" s="5"/>
      <c r="K601" s="5"/>
      <c r="L601" s="5"/>
      <c r="M601" s="5"/>
      <c r="N601" s="5"/>
      <c r="O601" s="5"/>
      <c r="P601" s="5"/>
      <c r="Q601" s="5"/>
    </row>
    <row r="602" spans="1:17" ht="15.75" customHeight="1">
      <c r="A602" s="5"/>
      <c r="B602" s="5"/>
      <c r="C602" s="5"/>
      <c r="D602" s="5"/>
      <c r="E602" s="5"/>
      <c r="F602" s="5"/>
      <c r="G602" s="5"/>
      <c r="H602" s="5"/>
      <c r="I602" s="5"/>
      <c r="J602" s="5"/>
      <c r="K602" s="5"/>
      <c r="L602" s="5"/>
      <c r="M602" s="5"/>
      <c r="N602" s="5"/>
      <c r="O602" s="5"/>
      <c r="P602" s="5"/>
      <c r="Q602" s="5"/>
    </row>
    <row r="603" spans="1:17" ht="15.75" customHeight="1">
      <c r="A603" s="5"/>
      <c r="B603" s="5"/>
      <c r="C603" s="5"/>
      <c r="D603" s="5"/>
      <c r="E603" s="5"/>
      <c r="F603" s="5"/>
      <c r="G603" s="5"/>
      <c r="H603" s="5"/>
      <c r="I603" s="5"/>
      <c r="J603" s="5"/>
      <c r="K603" s="5"/>
      <c r="L603" s="5"/>
      <c r="M603" s="5"/>
      <c r="N603" s="5"/>
      <c r="O603" s="5"/>
      <c r="P603" s="5"/>
      <c r="Q603" s="5"/>
    </row>
    <row r="604" spans="1:17" ht="15.75" customHeight="1">
      <c r="A604" s="5"/>
      <c r="B604" s="5"/>
      <c r="C604" s="5"/>
      <c r="D604" s="5"/>
      <c r="E604" s="5"/>
      <c r="F604" s="5"/>
      <c r="G604" s="5"/>
      <c r="H604" s="5"/>
      <c r="I604" s="5"/>
      <c r="J604" s="5"/>
      <c r="K604" s="5"/>
      <c r="L604" s="5"/>
      <c r="M604" s="5"/>
      <c r="N604" s="5"/>
      <c r="O604" s="5"/>
      <c r="P604" s="5"/>
      <c r="Q604" s="5"/>
    </row>
    <row r="605" spans="1:17" ht="15.75" customHeight="1">
      <c r="A605" s="5"/>
      <c r="B605" s="5"/>
      <c r="C605" s="5"/>
      <c r="D605" s="5"/>
      <c r="E605" s="5"/>
      <c r="F605" s="5"/>
      <c r="G605" s="5"/>
      <c r="H605" s="5"/>
      <c r="I605" s="5"/>
      <c r="J605" s="5"/>
      <c r="K605" s="5"/>
      <c r="L605" s="5"/>
      <c r="M605" s="5"/>
      <c r="N605" s="5"/>
      <c r="O605" s="5"/>
      <c r="P605" s="5"/>
      <c r="Q605" s="5"/>
    </row>
    <row r="606" spans="1:17" ht="15.75" customHeight="1">
      <c r="A606" s="5"/>
      <c r="B606" s="5"/>
      <c r="C606" s="5"/>
      <c r="D606" s="5"/>
      <c r="E606" s="5"/>
      <c r="F606" s="5"/>
      <c r="G606" s="5"/>
      <c r="H606" s="5"/>
      <c r="I606" s="5"/>
      <c r="J606" s="5"/>
      <c r="K606" s="5"/>
      <c r="L606" s="5"/>
      <c r="M606" s="5"/>
      <c r="N606" s="5"/>
      <c r="O606" s="5"/>
      <c r="P606" s="5"/>
      <c r="Q606" s="5"/>
    </row>
    <row r="607" spans="1:17" ht="15.75" customHeight="1">
      <c r="A607" s="5"/>
      <c r="B607" s="5"/>
      <c r="C607" s="5"/>
      <c r="D607" s="5"/>
      <c r="E607" s="5"/>
      <c r="F607" s="5"/>
      <c r="G607" s="5"/>
      <c r="H607" s="5"/>
      <c r="I607" s="5"/>
      <c r="J607" s="5"/>
      <c r="K607" s="5"/>
      <c r="L607" s="5"/>
      <c r="M607" s="5"/>
      <c r="N607" s="5"/>
      <c r="O607" s="5"/>
      <c r="P607" s="5"/>
      <c r="Q607" s="5"/>
    </row>
    <row r="608" spans="1:17" ht="15.75" customHeight="1">
      <c r="A608" s="5"/>
      <c r="B608" s="5"/>
      <c r="C608" s="5"/>
      <c r="D608" s="5"/>
      <c r="E608" s="5"/>
      <c r="F608" s="5"/>
      <c r="G608" s="5"/>
      <c r="H608" s="5"/>
      <c r="I608" s="5"/>
      <c r="J608" s="5"/>
      <c r="K608" s="5"/>
      <c r="L608" s="5"/>
      <c r="M608" s="5"/>
      <c r="N608" s="5"/>
      <c r="O608" s="5"/>
      <c r="P608" s="5"/>
      <c r="Q608" s="5"/>
    </row>
    <row r="609" spans="1:17" ht="15.75" customHeight="1">
      <c r="A609" s="5"/>
      <c r="B609" s="5"/>
      <c r="C609" s="5"/>
      <c r="D609" s="5"/>
      <c r="E609" s="5"/>
      <c r="F609" s="5"/>
      <c r="G609" s="5"/>
      <c r="H609" s="5"/>
      <c r="I609" s="5"/>
      <c r="J609" s="5"/>
      <c r="K609" s="5"/>
      <c r="L609" s="5"/>
      <c r="M609" s="5"/>
      <c r="N609" s="5"/>
      <c r="O609" s="5"/>
      <c r="P609" s="5"/>
      <c r="Q609" s="5"/>
    </row>
    <row r="610" spans="1:17" ht="15.75" customHeight="1">
      <c r="A610" s="5"/>
      <c r="B610" s="5"/>
      <c r="C610" s="5"/>
      <c r="D610" s="5"/>
      <c r="E610" s="5"/>
      <c r="F610" s="5"/>
      <c r="G610" s="5"/>
      <c r="H610" s="5"/>
      <c r="I610" s="5"/>
      <c r="J610" s="5"/>
      <c r="K610" s="5"/>
      <c r="L610" s="5"/>
      <c r="M610" s="5"/>
      <c r="N610" s="5"/>
      <c r="O610" s="5"/>
      <c r="P610" s="5"/>
      <c r="Q610" s="5"/>
    </row>
    <row r="611" spans="1:17" ht="15.75" customHeight="1">
      <c r="A611" s="5"/>
      <c r="B611" s="5"/>
      <c r="C611" s="5"/>
      <c r="D611" s="5"/>
      <c r="E611" s="5"/>
      <c r="F611" s="5"/>
      <c r="G611" s="5"/>
      <c r="H611" s="5"/>
      <c r="I611" s="5"/>
      <c r="J611" s="5"/>
      <c r="K611" s="5"/>
      <c r="L611" s="5"/>
      <c r="M611" s="5"/>
      <c r="N611" s="5"/>
      <c r="O611" s="5"/>
      <c r="P611" s="5"/>
      <c r="Q611" s="5"/>
    </row>
    <row r="612" spans="1:17" ht="15.75" customHeight="1">
      <c r="A612" s="5"/>
      <c r="B612" s="5"/>
      <c r="C612" s="5"/>
      <c r="D612" s="5"/>
      <c r="E612" s="5"/>
      <c r="F612" s="5"/>
      <c r="G612" s="5"/>
      <c r="H612" s="5"/>
      <c r="I612" s="5"/>
      <c r="J612" s="5"/>
      <c r="K612" s="5"/>
      <c r="L612" s="5"/>
      <c r="M612" s="5"/>
      <c r="N612" s="5"/>
      <c r="O612" s="5"/>
      <c r="P612" s="5"/>
      <c r="Q612" s="5"/>
    </row>
    <row r="613" spans="1:17" ht="15.75" customHeight="1">
      <c r="A613" s="5"/>
      <c r="B613" s="5"/>
      <c r="C613" s="5"/>
      <c r="D613" s="5"/>
      <c r="E613" s="5"/>
      <c r="F613" s="5"/>
      <c r="G613" s="5"/>
      <c r="H613" s="5"/>
      <c r="I613" s="5"/>
      <c r="J613" s="5"/>
      <c r="K613" s="5"/>
      <c r="L613" s="5"/>
      <c r="M613" s="5"/>
      <c r="N613" s="5"/>
      <c r="O613" s="5"/>
      <c r="P613" s="5"/>
      <c r="Q613" s="5"/>
    </row>
    <row r="614" spans="1:17" ht="15.75" customHeight="1">
      <c r="A614" s="5"/>
      <c r="B614" s="5"/>
      <c r="C614" s="5"/>
      <c r="D614" s="5"/>
      <c r="E614" s="5"/>
      <c r="F614" s="5"/>
      <c r="G614" s="5"/>
      <c r="H614" s="5"/>
      <c r="I614" s="5"/>
      <c r="J614" s="5"/>
      <c r="K614" s="5"/>
      <c r="L614" s="5"/>
      <c r="M614" s="5"/>
      <c r="N614" s="5"/>
      <c r="O614" s="5"/>
      <c r="P614" s="5"/>
      <c r="Q614" s="5"/>
    </row>
    <row r="615" spans="1:17" ht="15.75" customHeight="1">
      <c r="A615" s="5"/>
      <c r="B615" s="5"/>
      <c r="C615" s="5"/>
      <c r="D615" s="5"/>
      <c r="E615" s="5"/>
      <c r="F615" s="5"/>
      <c r="G615" s="5"/>
      <c r="H615" s="5"/>
      <c r="I615" s="5"/>
      <c r="J615" s="5"/>
      <c r="K615" s="5"/>
      <c r="L615" s="5"/>
      <c r="M615" s="5"/>
      <c r="N615" s="5"/>
      <c r="O615" s="5"/>
      <c r="P615" s="5"/>
      <c r="Q615" s="5"/>
    </row>
    <row r="616" spans="1:17" ht="15.75" customHeight="1">
      <c r="A616" s="5"/>
      <c r="B616" s="5"/>
      <c r="C616" s="5"/>
      <c r="D616" s="5"/>
      <c r="E616" s="5"/>
      <c r="F616" s="5"/>
      <c r="G616" s="5"/>
      <c r="H616" s="5"/>
      <c r="I616" s="5"/>
      <c r="J616" s="5"/>
      <c r="K616" s="5"/>
      <c r="L616" s="5"/>
      <c r="M616" s="5"/>
      <c r="N616" s="5"/>
      <c r="O616" s="5"/>
      <c r="P616" s="5"/>
      <c r="Q616" s="5"/>
    </row>
    <row r="617" spans="1:17" ht="15.75" customHeight="1">
      <c r="A617" s="5"/>
      <c r="B617" s="5"/>
      <c r="C617" s="5"/>
      <c r="D617" s="5"/>
      <c r="E617" s="5"/>
      <c r="F617" s="5"/>
      <c r="G617" s="5"/>
      <c r="H617" s="5"/>
      <c r="I617" s="5"/>
      <c r="J617" s="5"/>
      <c r="K617" s="5"/>
      <c r="L617" s="5"/>
      <c r="M617" s="5"/>
      <c r="N617" s="5"/>
      <c r="O617" s="5"/>
      <c r="P617" s="5"/>
      <c r="Q617" s="5"/>
    </row>
    <row r="618" spans="1:17" ht="15.75" customHeight="1">
      <c r="A618" s="5"/>
      <c r="B618" s="5"/>
      <c r="C618" s="5"/>
      <c r="D618" s="5"/>
      <c r="E618" s="5"/>
      <c r="F618" s="5"/>
      <c r="G618" s="5"/>
      <c r="H618" s="5"/>
      <c r="I618" s="5"/>
      <c r="J618" s="5"/>
      <c r="K618" s="5"/>
      <c r="L618" s="5"/>
      <c r="M618" s="5"/>
      <c r="N618" s="5"/>
      <c r="O618" s="5"/>
      <c r="P618" s="5"/>
      <c r="Q618" s="5"/>
    </row>
    <row r="619" spans="1:17" ht="15.75" customHeight="1">
      <c r="A619" s="5"/>
      <c r="B619" s="5"/>
      <c r="C619" s="5"/>
      <c r="D619" s="5"/>
      <c r="E619" s="5"/>
      <c r="F619" s="5"/>
      <c r="G619" s="5"/>
      <c r="H619" s="5"/>
      <c r="I619" s="5"/>
      <c r="J619" s="5"/>
      <c r="K619" s="5"/>
      <c r="L619" s="5"/>
      <c r="M619" s="5"/>
      <c r="N619" s="5"/>
      <c r="O619" s="5"/>
      <c r="P619" s="5"/>
      <c r="Q619" s="5"/>
    </row>
    <row r="620" spans="1:17" ht="15.75" customHeight="1">
      <c r="A620" s="5"/>
      <c r="B620" s="5"/>
      <c r="C620" s="5"/>
      <c r="D620" s="5"/>
      <c r="E620" s="5"/>
      <c r="F620" s="5"/>
      <c r="G620" s="5"/>
      <c r="H620" s="5"/>
      <c r="I620" s="5"/>
      <c r="J620" s="5"/>
      <c r="K620" s="5"/>
      <c r="L620" s="5"/>
      <c r="M620" s="5"/>
      <c r="N620" s="5"/>
      <c r="O620" s="5"/>
      <c r="P620" s="5"/>
      <c r="Q620" s="5"/>
    </row>
    <row r="621" spans="1:17" ht="15.75" customHeight="1">
      <c r="A621" s="5"/>
      <c r="B621" s="5"/>
      <c r="C621" s="5"/>
      <c r="D621" s="5"/>
      <c r="E621" s="5"/>
      <c r="F621" s="5"/>
      <c r="G621" s="5"/>
      <c r="H621" s="5"/>
      <c r="I621" s="5"/>
      <c r="J621" s="5"/>
      <c r="K621" s="5"/>
      <c r="L621" s="5"/>
      <c r="M621" s="5"/>
      <c r="N621" s="5"/>
      <c r="O621" s="5"/>
      <c r="P621" s="5"/>
      <c r="Q621" s="5"/>
    </row>
    <row r="622" spans="1:17" ht="15.75" customHeight="1">
      <c r="A622" s="5"/>
      <c r="B622" s="5"/>
      <c r="C622" s="5"/>
      <c r="D622" s="5"/>
      <c r="E622" s="5"/>
      <c r="F622" s="5"/>
      <c r="G622" s="5"/>
      <c r="H622" s="5"/>
      <c r="I622" s="5"/>
      <c r="J622" s="5"/>
      <c r="K622" s="5"/>
      <c r="L622" s="5"/>
      <c r="M622" s="5"/>
      <c r="N622" s="5"/>
      <c r="O622" s="5"/>
      <c r="P622" s="5"/>
      <c r="Q622" s="5"/>
    </row>
    <row r="623" spans="1:17" ht="15.75" customHeight="1">
      <c r="A623" s="5"/>
      <c r="B623" s="5"/>
      <c r="C623" s="5"/>
      <c r="D623" s="5"/>
      <c r="E623" s="5"/>
      <c r="F623" s="5"/>
      <c r="G623" s="5"/>
      <c r="H623" s="5"/>
      <c r="I623" s="5"/>
      <c r="J623" s="5"/>
      <c r="K623" s="5"/>
      <c r="L623" s="5"/>
      <c r="M623" s="5"/>
      <c r="N623" s="5"/>
      <c r="O623" s="5"/>
      <c r="P623" s="5"/>
      <c r="Q623" s="5"/>
    </row>
    <row r="624" spans="1:17" ht="15.75" customHeight="1">
      <c r="A624" s="5"/>
      <c r="B624" s="5"/>
      <c r="C624" s="5"/>
      <c r="D624" s="5"/>
      <c r="E624" s="5"/>
      <c r="F624" s="5"/>
      <c r="G624" s="5"/>
      <c r="H624" s="5"/>
      <c r="I624" s="5"/>
      <c r="J624" s="5"/>
      <c r="K624" s="5"/>
      <c r="L624" s="5"/>
      <c r="M624" s="5"/>
      <c r="N624" s="5"/>
      <c r="O624" s="5"/>
      <c r="P624" s="5"/>
      <c r="Q624" s="5"/>
    </row>
    <row r="625" spans="1:17" ht="15.75" customHeight="1">
      <c r="A625" s="5"/>
      <c r="B625" s="5"/>
      <c r="C625" s="5"/>
      <c r="D625" s="5"/>
      <c r="E625" s="5"/>
      <c r="F625" s="5"/>
      <c r="G625" s="5"/>
      <c r="H625" s="5"/>
      <c r="I625" s="5"/>
      <c r="J625" s="5"/>
      <c r="K625" s="5"/>
      <c r="L625" s="5"/>
      <c r="M625" s="5"/>
      <c r="N625" s="5"/>
      <c r="O625" s="5"/>
      <c r="P625" s="5"/>
      <c r="Q625" s="5"/>
    </row>
    <row r="626" spans="1:17" ht="15.75" customHeight="1">
      <c r="A626" s="5"/>
      <c r="B626" s="5"/>
      <c r="C626" s="5"/>
      <c r="D626" s="5"/>
      <c r="E626" s="5"/>
      <c r="F626" s="5"/>
      <c r="G626" s="5"/>
      <c r="H626" s="5"/>
      <c r="I626" s="5"/>
      <c r="J626" s="5"/>
      <c r="K626" s="5"/>
      <c r="L626" s="5"/>
      <c r="M626" s="5"/>
      <c r="N626" s="5"/>
      <c r="O626" s="5"/>
      <c r="P626" s="5"/>
      <c r="Q626" s="5"/>
    </row>
    <row r="627" spans="1:17" ht="15.75" customHeight="1">
      <c r="A627" s="5"/>
      <c r="B627" s="5"/>
      <c r="C627" s="5"/>
      <c r="D627" s="5"/>
      <c r="E627" s="5"/>
      <c r="F627" s="5"/>
      <c r="G627" s="5"/>
      <c r="H627" s="5"/>
      <c r="I627" s="5"/>
      <c r="J627" s="5"/>
      <c r="K627" s="5"/>
      <c r="L627" s="5"/>
      <c r="M627" s="5"/>
      <c r="N627" s="5"/>
      <c r="O627" s="5"/>
      <c r="P627" s="5"/>
      <c r="Q627" s="5"/>
    </row>
    <row r="628" spans="1:17" ht="15.75" customHeight="1">
      <c r="A628" s="5"/>
      <c r="B628" s="5"/>
      <c r="C628" s="5"/>
      <c r="D628" s="5"/>
      <c r="E628" s="5"/>
      <c r="F628" s="5"/>
      <c r="G628" s="5"/>
      <c r="H628" s="5"/>
      <c r="I628" s="5"/>
      <c r="J628" s="5"/>
      <c r="K628" s="5"/>
      <c r="L628" s="5"/>
      <c r="M628" s="5"/>
      <c r="N628" s="5"/>
      <c r="O628" s="5"/>
      <c r="P628" s="5"/>
      <c r="Q628" s="5"/>
    </row>
    <row r="629" spans="1:17" ht="15.75" customHeight="1">
      <c r="A629" s="5"/>
      <c r="B629" s="5"/>
      <c r="C629" s="5"/>
      <c r="D629" s="5"/>
      <c r="E629" s="5"/>
      <c r="F629" s="5"/>
      <c r="G629" s="5"/>
      <c r="H629" s="5"/>
      <c r="I629" s="5"/>
      <c r="J629" s="5"/>
      <c r="K629" s="5"/>
      <c r="L629" s="5"/>
      <c r="M629" s="5"/>
      <c r="N629" s="5"/>
      <c r="O629" s="5"/>
      <c r="P629" s="5"/>
      <c r="Q629" s="5"/>
    </row>
    <row r="630" spans="1:17" ht="15.75" customHeight="1">
      <c r="A630" s="5"/>
      <c r="B630" s="5"/>
      <c r="C630" s="5"/>
      <c r="D630" s="5"/>
      <c r="E630" s="5"/>
      <c r="F630" s="5"/>
      <c r="G630" s="5"/>
      <c r="H630" s="5"/>
      <c r="I630" s="5"/>
      <c r="J630" s="5"/>
      <c r="K630" s="5"/>
      <c r="L630" s="5"/>
      <c r="M630" s="5"/>
      <c r="N630" s="5"/>
      <c r="O630" s="5"/>
      <c r="P630" s="5"/>
      <c r="Q630" s="5"/>
    </row>
    <row r="631" spans="1:17" ht="15.75" customHeight="1">
      <c r="A631" s="5"/>
      <c r="B631" s="5"/>
      <c r="C631" s="5"/>
      <c r="D631" s="5"/>
      <c r="E631" s="5"/>
      <c r="F631" s="5"/>
      <c r="G631" s="5"/>
      <c r="H631" s="5"/>
      <c r="I631" s="5"/>
      <c r="J631" s="5"/>
      <c r="K631" s="5"/>
      <c r="L631" s="5"/>
      <c r="M631" s="5"/>
      <c r="N631" s="5"/>
      <c r="O631" s="5"/>
      <c r="P631" s="5"/>
      <c r="Q631" s="5"/>
    </row>
    <row r="632" spans="1:17" ht="15.75" customHeight="1">
      <c r="A632" s="5"/>
      <c r="B632" s="5"/>
      <c r="C632" s="5"/>
      <c r="D632" s="5"/>
      <c r="E632" s="5"/>
      <c r="F632" s="5"/>
      <c r="G632" s="5"/>
      <c r="H632" s="5"/>
      <c r="I632" s="5"/>
      <c r="J632" s="5"/>
      <c r="K632" s="5"/>
      <c r="L632" s="5"/>
      <c r="M632" s="5"/>
      <c r="N632" s="5"/>
      <c r="O632" s="5"/>
      <c r="P632" s="5"/>
      <c r="Q632" s="5"/>
    </row>
    <row r="633" spans="1:17" ht="15.75" customHeight="1">
      <c r="A633" s="5"/>
      <c r="B633" s="5"/>
      <c r="C633" s="5"/>
      <c r="D633" s="5"/>
      <c r="E633" s="5"/>
      <c r="F633" s="5"/>
      <c r="G633" s="5"/>
      <c r="H633" s="5"/>
      <c r="I633" s="5"/>
      <c r="J633" s="5"/>
      <c r="K633" s="5"/>
      <c r="L633" s="5"/>
      <c r="M633" s="5"/>
      <c r="N633" s="5"/>
      <c r="O633" s="5"/>
      <c r="P633" s="5"/>
      <c r="Q633" s="5"/>
    </row>
    <row r="634" spans="1:17" ht="15.75" customHeight="1">
      <c r="A634" s="5"/>
      <c r="B634" s="5"/>
      <c r="C634" s="5"/>
      <c r="D634" s="5"/>
      <c r="E634" s="5"/>
      <c r="F634" s="5"/>
      <c r="G634" s="5"/>
      <c r="H634" s="5"/>
      <c r="I634" s="5"/>
      <c r="J634" s="5"/>
      <c r="K634" s="5"/>
      <c r="L634" s="5"/>
      <c r="M634" s="5"/>
      <c r="N634" s="5"/>
      <c r="O634" s="5"/>
      <c r="P634" s="5"/>
      <c r="Q634" s="5"/>
    </row>
    <row r="635" spans="1:17" ht="15.75" customHeight="1">
      <c r="A635" s="5"/>
      <c r="B635" s="5"/>
      <c r="C635" s="5"/>
      <c r="D635" s="5"/>
      <c r="E635" s="5"/>
      <c r="F635" s="5"/>
      <c r="G635" s="5"/>
      <c r="H635" s="5"/>
      <c r="I635" s="5"/>
      <c r="J635" s="5"/>
      <c r="K635" s="5"/>
      <c r="L635" s="5"/>
      <c r="M635" s="5"/>
      <c r="N635" s="5"/>
      <c r="O635" s="5"/>
      <c r="P635" s="5"/>
      <c r="Q635" s="5"/>
    </row>
    <row r="636" spans="1:17" ht="15.75" customHeight="1">
      <c r="A636" s="5"/>
      <c r="B636" s="5"/>
      <c r="C636" s="5"/>
      <c r="D636" s="5"/>
      <c r="E636" s="5"/>
      <c r="F636" s="5"/>
      <c r="G636" s="5"/>
      <c r="H636" s="5"/>
      <c r="I636" s="5"/>
      <c r="J636" s="5"/>
      <c r="K636" s="5"/>
      <c r="L636" s="5"/>
      <c r="M636" s="5"/>
      <c r="N636" s="5"/>
      <c r="O636" s="5"/>
      <c r="P636" s="5"/>
      <c r="Q636" s="5"/>
    </row>
    <row r="637" spans="1:17" ht="15.75" customHeight="1">
      <c r="A637" s="5"/>
      <c r="B637" s="5"/>
      <c r="C637" s="5"/>
      <c r="D637" s="5"/>
      <c r="E637" s="5"/>
      <c r="F637" s="5"/>
      <c r="G637" s="5"/>
      <c r="H637" s="5"/>
      <c r="I637" s="5"/>
      <c r="J637" s="5"/>
      <c r="K637" s="5"/>
      <c r="L637" s="5"/>
      <c r="M637" s="5"/>
      <c r="N637" s="5"/>
      <c r="O637" s="5"/>
      <c r="P637" s="5"/>
      <c r="Q637" s="5"/>
    </row>
    <row r="638" spans="1:17" ht="15.75" customHeight="1">
      <c r="A638" s="5"/>
      <c r="B638" s="5"/>
      <c r="C638" s="5"/>
      <c r="D638" s="5"/>
      <c r="E638" s="5"/>
      <c r="F638" s="5"/>
      <c r="G638" s="5"/>
      <c r="H638" s="5"/>
      <c r="I638" s="5"/>
      <c r="J638" s="5"/>
      <c r="K638" s="5"/>
      <c r="L638" s="5"/>
      <c r="M638" s="5"/>
      <c r="N638" s="5"/>
      <c r="O638" s="5"/>
      <c r="P638" s="5"/>
      <c r="Q638" s="5"/>
    </row>
    <row r="639" spans="1:17" ht="15.75" customHeight="1">
      <c r="A639" s="5"/>
      <c r="B639" s="5"/>
      <c r="C639" s="5"/>
      <c r="D639" s="5"/>
      <c r="E639" s="5"/>
      <c r="F639" s="5"/>
      <c r="G639" s="5"/>
      <c r="H639" s="5"/>
      <c r="I639" s="5"/>
      <c r="J639" s="5"/>
      <c r="K639" s="5"/>
      <c r="L639" s="5"/>
      <c r="M639" s="5"/>
      <c r="N639" s="5"/>
      <c r="O639" s="5"/>
      <c r="P639" s="5"/>
      <c r="Q639" s="5"/>
    </row>
    <row r="640" spans="1:17" ht="15.75" customHeight="1">
      <c r="A640" s="5"/>
      <c r="B640" s="5"/>
      <c r="C640" s="5"/>
      <c r="D640" s="5"/>
      <c r="E640" s="5"/>
      <c r="F640" s="5"/>
      <c r="G640" s="5"/>
      <c r="H640" s="5"/>
      <c r="I640" s="5"/>
      <c r="J640" s="5"/>
      <c r="K640" s="5"/>
      <c r="L640" s="5"/>
      <c r="M640" s="5"/>
      <c r="N640" s="5"/>
      <c r="O640" s="5"/>
      <c r="P640" s="5"/>
      <c r="Q640" s="5"/>
    </row>
    <row r="641" spans="1:17" ht="15.75" customHeight="1">
      <c r="A641" s="5"/>
      <c r="B641" s="5"/>
      <c r="C641" s="5"/>
      <c r="D641" s="5"/>
      <c r="E641" s="5"/>
      <c r="F641" s="5"/>
      <c r="G641" s="5"/>
      <c r="H641" s="5"/>
      <c r="I641" s="5"/>
      <c r="J641" s="5"/>
      <c r="K641" s="5"/>
      <c r="L641" s="5"/>
      <c r="M641" s="5"/>
      <c r="N641" s="5"/>
      <c r="O641" s="5"/>
      <c r="P641" s="5"/>
      <c r="Q641" s="5"/>
    </row>
    <row r="642" spans="1:17" ht="15.75" customHeight="1">
      <c r="A642" s="5"/>
      <c r="B642" s="5"/>
      <c r="C642" s="5"/>
      <c r="D642" s="5"/>
      <c r="E642" s="5"/>
      <c r="F642" s="5"/>
      <c r="G642" s="5"/>
      <c r="H642" s="5"/>
      <c r="I642" s="5"/>
      <c r="J642" s="5"/>
      <c r="K642" s="5"/>
      <c r="L642" s="5"/>
      <c r="M642" s="5"/>
      <c r="N642" s="5"/>
      <c r="O642" s="5"/>
      <c r="P642" s="5"/>
      <c r="Q642" s="5"/>
    </row>
    <row r="643" spans="1:17" ht="15.75" customHeight="1">
      <c r="A643" s="5"/>
      <c r="B643" s="5"/>
      <c r="C643" s="5"/>
      <c r="D643" s="5"/>
      <c r="E643" s="5"/>
      <c r="F643" s="5"/>
      <c r="G643" s="5"/>
      <c r="H643" s="5"/>
      <c r="I643" s="5"/>
      <c r="J643" s="5"/>
      <c r="K643" s="5"/>
      <c r="L643" s="5"/>
      <c r="M643" s="5"/>
      <c r="N643" s="5"/>
      <c r="O643" s="5"/>
      <c r="P643" s="5"/>
      <c r="Q643" s="5"/>
    </row>
    <row r="644" spans="1:17" ht="15.75" customHeight="1">
      <c r="A644" s="5"/>
      <c r="B644" s="5"/>
      <c r="C644" s="5"/>
      <c r="D644" s="5"/>
      <c r="E644" s="5"/>
      <c r="F644" s="5"/>
      <c r="G644" s="5"/>
      <c r="H644" s="5"/>
      <c r="I644" s="5"/>
      <c r="J644" s="5"/>
      <c r="K644" s="5"/>
      <c r="L644" s="5"/>
      <c r="M644" s="5"/>
      <c r="N644" s="5"/>
      <c r="O644" s="5"/>
      <c r="P644" s="5"/>
      <c r="Q644" s="5"/>
    </row>
    <row r="645" spans="1:17" ht="15.75" customHeight="1">
      <c r="A645" s="5"/>
      <c r="B645" s="5"/>
      <c r="C645" s="5"/>
      <c r="D645" s="5"/>
      <c r="E645" s="5"/>
      <c r="F645" s="5"/>
      <c r="G645" s="5"/>
      <c r="H645" s="5"/>
      <c r="I645" s="5"/>
      <c r="J645" s="5"/>
      <c r="K645" s="5"/>
      <c r="L645" s="5"/>
      <c r="M645" s="5"/>
      <c r="N645" s="5"/>
      <c r="O645" s="5"/>
      <c r="P645" s="5"/>
      <c r="Q645" s="5"/>
    </row>
    <row r="646" spans="1:17" ht="15.75" customHeight="1">
      <c r="A646" s="5"/>
      <c r="B646" s="5"/>
      <c r="C646" s="5"/>
      <c r="D646" s="5"/>
      <c r="E646" s="5"/>
      <c r="F646" s="5"/>
      <c r="G646" s="5"/>
      <c r="H646" s="5"/>
      <c r="I646" s="5"/>
      <c r="J646" s="5"/>
      <c r="K646" s="5"/>
      <c r="L646" s="5"/>
      <c r="M646" s="5"/>
      <c r="N646" s="5"/>
      <c r="O646" s="5"/>
      <c r="P646" s="5"/>
      <c r="Q646" s="5"/>
    </row>
    <row r="647" spans="1:17" ht="15.75" customHeight="1">
      <c r="A647" s="5"/>
      <c r="B647" s="5"/>
      <c r="C647" s="5"/>
      <c r="D647" s="5"/>
      <c r="E647" s="5"/>
      <c r="F647" s="5"/>
      <c r="G647" s="5"/>
      <c r="H647" s="5"/>
      <c r="I647" s="5"/>
      <c r="J647" s="5"/>
      <c r="K647" s="5"/>
      <c r="L647" s="5"/>
      <c r="M647" s="5"/>
      <c r="N647" s="5"/>
      <c r="O647" s="5"/>
      <c r="P647" s="5"/>
      <c r="Q647" s="5"/>
    </row>
    <row r="648" spans="1:17" ht="15.75" customHeight="1">
      <c r="A648" s="5"/>
      <c r="B648" s="5"/>
      <c r="C648" s="5"/>
      <c r="D648" s="5"/>
      <c r="E648" s="5"/>
      <c r="F648" s="5"/>
      <c r="G648" s="5"/>
      <c r="H648" s="5"/>
      <c r="I648" s="5"/>
      <c r="J648" s="5"/>
      <c r="K648" s="5"/>
      <c r="L648" s="5"/>
      <c r="M648" s="5"/>
      <c r="N648" s="5"/>
      <c r="O648" s="5"/>
      <c r="P648" s="5"/>
      <c r="Q648" s="5"/>
    </row>
    <row r="649" spans="1:17" ht="15.75" customHeight="1">
      <c r="A649" s="5"/>
      <c r="B649" s="5"/>
      <c r="C649" s="5"/>
      <c r="D649" s="5"/>
      <c r="E649" s="5"/>
      <c r="F649" s="5"/>
      <c r="G649" s="5"/>
      <c r="H649" s="5"/>
      <c r="I649" s="5"/>
      <c r="J649" s="5"/>
      <c r="K649" s="5"/>
      <c r="L649" s="5"/>
      <c r="M649" s="5"/>
      <c r="N649" s="5"/>
      <c r="O649" s="5"/>
      <c r="P649" s="5"/>
      <c r="Q649" s="5"/>
    </row>
    <row r="650" spans="1:17" ht="15.75" customHeight="1">
      <c r="A650" s="5"/>
      <c r="B650" s="5"/>
      <c r="C650" s="5"/>
      <c r="D650" s="5"/>
      <c r="E650" s="5"/>
      <c r="F650" s="5"/>
      <c r="G650" s="5"/>
      <c r="H650" s="5"/>
      <c r="I650" s="5"/>
      <c r="J650" s="5"/>
      <c r="K650" s="5"/>
      <c r="L650" s="5"/>
      <c r="M650" s="5"/>
      <c r="N650" s="5"/>
      <c r="O650" s="5"/>
      <c r="P650" s="5"/>
      <c r="Q650" s="5"/>
    </row>
    <row r="651" spans="1:17" ht="15.75" customHeight="1">
      <c r="A651" s="5"/>
      <c r="B651" s="5"/>
      <c r="C651" s="5"/>
      <c r="D651" s="5"/>
      <c r="E651" s="5"/>
      <c r="F651" s="5"/>
      <c r="G651" s="5"/>
      <c r="H651" s="5"/>
      <c r="I651" s="5"/>
      <c r="J651" s="5"/>
      <c r="K651" s="5"/>
      <c r="L651" s="5"/>
      <c r="M651" s="5"/>
      <c r="N651" s="5"/>
      <c r="O651" s="5"/>
      <c r="P651" s="5"/>
      <c r="Q651" s="5"/>
    </row>
    <row r="652" spans="1:17" ht="15.75" customHeight="1">
      <c r="A652" s="5"/>
      <c r="B652" s="5"/>
      <c r="C652" s="5"/>
      <c r="D652" s="5"/>
      <c r="E652" s="5"/>
      <c r="F652" s="5"/>
      <c r="G652" s="5"/>
      <c r="H652" s="5"/>
      <c r="I652" s="5"/>
      <c r="J652" s="5"/>
      <c r="K652" s="5"/>
      <c r="L652" s="5"/>
      <c r="M652" s="5"/>
      <c r="N652" s="5"/>
      <c r="O652" s="5"/>
      <c r="P652" s="5"/>
      <c r="Q652" s="5"/>
    </row>
    <row r="653" spans="1:17" ht="15.75" customHeight="1">
      <c r="A653" s="5"/>
      <c r="B653" s="5"/>
      <c r="C653" s="5"/>
      <c r="D653" s="5"/>
      <c r="E653" s="5"/>
      <c r="F653" s="5"/>
      <c r="G653" s="5"/>
      <c r="H653" s="5"/>
      <c r="I653" s="5"/>
      <c r="J653" s="5"/>
      <c r="K653" s="5"/>
      <c r="L653" s="5"/>
      <c r="M653" s="5"/>
      <c r="N653" s="5"/>
      <c r="O653" s="5"/>
      <c r="P653" s="5"/>
      <c r="Q653" s="5"/>
    </row>
    <row r="654" spans="1:17" ht="15.75" customHeight="1">
      <c r="A654" s="5"/>
      <c r="B654" s="5"/>
      <c r="C654" s="5"/>
      <c r="D654" s="5"/>
      <c r="E654" s="5"/>
      <c r="F654" s="5"/>
      <c r="G654" s="5"/>
      <c r="H654" s="5"/>
      <c r="I654" s="5"/>
      <c r="J654" s="5"/>
      <c r="K654" s="5"/>
      <c r="L654" s="5"/>
      <c r="M654" s="5"/>
      <c r="N654" s="5"/>
      <c r="O654" s="5"/>
      <c r="P654" s="5"/>
      <c r="Q654" s="5"/>
    </row>
    <row r="655" spans="1:17" ht="15.75" customHeight="1">
      <c r="A655" s="5"/>
      <c r="B655" s="5"/>
      <c r="C655" s="5"/>
      <c r="D655" s="5"/>
      <c r="E655" s="5"/>
      <c r="F655" s="5"/>
      <c r="G655" s="5"/>
      <c r="H655" s="5"/>
      <c r="I655" s="5"/>
      <c r="J655" s="5"/>
      <c r="K655" s="5"/>
      <c r="L655" s="5"/>
      <c r="M655" s="5"/>
      <c r="N655" s="5"/>
      <c r="O655" s="5"/>
      <c r="P655" s="5"/>
      <c r="Q655" s="5"/>
    </row>
    <row r="656" spans="1:17" ht="15.75" customHeight="1">
      <c r="A656" s="5"/>
      <c r="B656" s="5"/>
      <c r="C656" s="5"/>
      <c r="D656" s="5"/>
      <c r="E656" s="5"/>
      <c r="F656" s="5"/>
      <c r="G656" s="5"/>
      <c r="H656" s="5"/>
      <c r="I656" s="5"/>
      <c r="J656" s="5"/>
      <c r="K656" s="5"/>
      <c r="L656" s="5"/>
      <c r="M656" s="5"/>
      <c r="N656" s="5"/>
      <c r="O656" s="5"/>
      <c r="P656" s="5"/>
      <c r="Q656" s="5"/>
    </row>
    <row r="657" spans="1:17" ht="15.75" customHeight="1">
      <c r="A657" s="5"/>
      <c r="B657" s="5"/>
      <c r="C657" s="5"/>
      <c r="D657" s="5"/>
      <c r="E657" s="5"/>
      <c r="F657" s="5"/>
      <c r="G657" s="5"/>
      <c r="H657" s="5"/>
      <c r="I657" s="5"/>
      <c r="J657" s="5"/>
      <c r="K657" s="5"/>
      <c r="L657" s="5"/>
      <c r="M657" s="5"/>
      <c r="N657" s="5"/>
      <c r="O657" s="5"/>
      <c r="P657" s="5"/>
      <c r="Q657" s="5"/>
    </row>
    <row r="658" spans="1:17" ht="15.75" customHeight="1">
      <c r="A658" s="5"/>
      <c r="B658" s="5"/>
      <c r="C658" s="5"/>
      <c r="D658" s="5"/>
      <c r="E658" s="5"/>
      <c r="F658" s="5"/>
      <c r="G658" s="5"/>
      <c r="H658" s="5"/>
      <c r="I658" s="5"/>
      <c r="J658" s="5"/>
      <c r="K658" s="5"/>
      <c r="L658" s="5"/>
      <c r="M658" s="5"/>
      <c r="N658" s="5"/>
      <c r="O658" s="5"/>
      <c r="P658" s="5"/>
      <c r="Q658" s="5"/>
    </row>
    <row r="659" spans="1:17" ht="15.75" customHeight="1">
      <c r="A659" s="5"/>
      <c r="B659" s="5"/>
      <c r="C659" s="5"/>
      <c r="D659" s="5"/>
      <c r="E659" s="5"/>
      <c r="F659" s="5"/>
      <c r="G659" s="5"/>
      <c r="H659" s="5"/>
      <c r="I659" s="5"/>
      <c r="J659" s="5"/>
      <c r="K659" s="5"/>
      <c r="L659" s="5"/>
      <c r="M659" s="5"/>
      <c r="N659" s="5"/>
      <c r="O659" s="5"/>
      <c r="P659" s="5"/>
      <c r="Q659" s="5"/>
    </row>
    <row r="660" spans="1:17" ht="15.75" customHeight="1">
      <c r="A660" s="5"/>
      <c r="B660" s="5"/>
      <c r="C660" s="5"/>
      <c r="D660" s="5"/>
      <c r="E660" s="5"/>
      <c r="F660" s="5"/>
      <c r="G660" s="5"/>
      <c r="H660" s="5"/>
      <c r="I660" s="5"/>
      <c r="J660" s="5"/>
      <c r="K660" s="5"/>
      <c r="L660" s="5"/>
      <c r="M660" s="5"/>
      <c r="N660" s="5"/>
      <c r="O660" s="5"/>
      <c r="P660" s="5"/>
      <c r="Q660" s="5"/>
    </row>
    <row r="661" spans="1:17" ht="15.75" customHeight="1">
      <c r="A661" s="5"/>
      <c r="B661" s="5"/>
      <c r="C661" s="5"/>
      <c r="D661" s="5"/>
      <c r="E661" s="5"/>
      <c r="F661" s="5"/>
      <c r="G661" s="5"/>
      <c r="H661" s="5"/>
      <c r="I661" s="5"/>
      <c r="J661" s="5"/>
      <c r="K661" s="5"/>
      <c r="L661" s="5"/>
      <c r="M661" s="5"/>
      <c r="N661" s="5"/>
      <c r="O661" s="5"/>
      <c r="P661" s="5"/>
      <c r="Q661" s="5"/>
    </row>
    <row r="662" spans="1:17" ht="15.75" customHeight="1">
      <c r="A662" s="5"/>
      <c r="B662" s="5"/>
      <c r="C662" s="5"/>
      <c r="D662" s="5"/>
      <c r="E662" s="5"/>
      <c r="F662" s="5"/>
      <c r="G662" s="5"/>
      <c r="H662" s="5"/>
      <c r="I662" s="5"/>
      <c r="J662" s="5"/>
      <c r="K662" s="5"/>
      <c r="L662" s="5"/>
      <c r="M662" s="5"/>
      <c r="N662" s="5"/>
      <c r="O662" s="5"/>
      <c r="P662" s="5"/>
      <c r="Q662" s="5"/>
    </row>
    <row r="663" spans="1:17" ht="15.75" customHeight="1">
      <c r="A663" s="5"/>
      <c r="B663" s="5"/>
      <c r="C663" s="5"/>
      <c r="D663" s="5"/>
      <c r="E663" s="5"/>
      <c r="F663" s="5"/>
      <c r="G663" s="5"/>
      <c r="H663" s="5"/>
      <c r="I663" s="5"/>
      <c r="J663" s="5"/>
      <c r="K663" s="5"/>
      <c r="L663" s="5"/>
      <c r="M663" s="5"/>
      <c r="N663" s="5"/>
      <c r="O663" s="5"/>
      <c r="P663" s="5"/>
      <c r="Q663" s="5"/>
    </row>
    <row r="664" spans="1:17" ht="15.75" customHeight="1">
      <c r="A664" s="5"/>
      <c r="B664" s="5"/>
      <c r="C664" s="5"/>
      <c r="D664" s="5"/>
      <c r="E664" s="5"/>
      <c r="F664" s="5"/>
      <c r="G664" s="5"/>
      <c r="H664" s="5"/>
      <c r="I664" s="5"/>
      <c r="J664" s="5"/>
      <c r="K664" s="5"/>
      <c r="L664" s="5"/>
      <c r="M664" s="5"/>
      <c r="N664" s="5"/>
      <c r="O664" s="5"/>
      <c r="P664" s="5"/>
      <c r="Q664" s="5"/>
    </row>
    <row r="665" spans="1:17" ht="15.75" customHeight="1">
      <c r="A665" s="5"/>
      <c r="B665" s="5"/>
      <c r="C665" s="5"/>
      <c r="D665" s="5"/>
      <c r="E665" s="5"/>
      <c r="F665" s="5"/>
      <c r="G665" s="5"/>
      <c r="H665" s="5"/>
      <c r="I665" s="5"/>
      <c r="J665" s="5"/>
      <c r="K665" s="5"/>
      <c r="L665" s="5"/>
      <c r="M665" s="5"/>
      <c r="N665" s="5"/>
      <c r="O665" s="5"/>
      <c r="P665" s="5"/>
      <c r="Q665" s="5"/>
    </row>
    <row r="666" spans="1:17" ht="15.75" customHeight="1">
      <c r="A666" s="5"/>
      <c r="B666" s="5"/>
      <c r="C666" s="5"/>
      <c r="D666" s="5"/>
      <c r="E666" s="5"/>
      <c r="F666" s="5"/>
      <c r="G666" s="5"/>
      <c r="H666" s="5"/>
      <c r="I666" s="5"/>
      <c r="J666" s="5"/>
      <c r="K666" s="5"/>
      <c r="L666" s="5"/>
      <c r="M666" s="5"/>
      <c r="N666" s="5"/>
      <c r="O666" s="5"/>
      <c r="P666" s="5"/>
      <c r="Q666" s="5"/>
    </row>
    <row r="667" spans="1:17" ht="15.75" customHeight="1">
      <c r="A667" s="5"/>
      <c r="B667" s="5"/>
      <c r="C667" s="5"/>
      <c r="D667" s="5"/>
      <c r="E667" s="5"/>
      <c r="F667" s="5"/>
      <c r="G667" s="5"/>
      <c r="H667" s="5"/>
      <c r="I667" s="5"/>
      <c r="J667" s="5"/>
      <c r="K667" s="5"/>
      <c r="L667" s="5"/>
      <c r="M667" s="5"/>
      <c r="N667" s="5"/>
      <c r="O667" s="5"/>
      <c r="P667" s="5"/>
      <c r="Q667" s="5"/>
    </row>
    <row r="668" spans="1:17" ht="15.75" customHeight="1">
      <c r="A668" s="5"/>
      <c r="B668" s="5"/>
      <c r="C668" s="5"/>
      <c r="D668" s="5"/>
      <c r="E668" s="5"/>
      <c r="F668" s="5"/>
      <c r="G668" s="5"/>
      <c r="H668" s="5"/>
      <c r="I668" s="5"/>
      <c r="J668" s="5"/>
      <c r="K668" s="5"/>
      <c r="L668" s="5"/>
      <c r="M668" s="5"/>
      <c r="N668" s="5"/>
      <c r="O668" s="5"/>
      <c r="P668" s="5"/>
      <c r="Q668" s="5"/>
    </row>
    <row r="669" spans="1:17" ht="15.75" customHeight="1">
      <c r="A669" s="5"/>
      <c r="B669" s="5"/>
      <c r="C669" s="5"/>
      <c r="D669" s="5"/>
      <c r="E669" s="5"/>
      <c r="F669" s="5"/>
      <c r="G669" s="5"/>
      <c r="H669" s="5"/>
      <c r="I669" s="5"/>
      <c r="J669" s="5"/>
      <c r="K669" s="5"/>
      <c r="L669" s="5"/>
      <c r="M669" s="5"/>
      <c r="N669" s="5"/>
      <c r="O669" s="5"/>
      <c r="P669" s="5"/>
      <c r="Q669" s="5"/>
    </row>
    <row r="670" spans="1:17" ht="15.75" customHeight="1">
      <c r="A670" s="5"/>
      <c r="B670" s="5"/>
      <c r="C670" s="5"/>
      <c r="D670" s="5"/>
      <c r="E670" s="5"/>
      <c r="F670" s="5"/>
      <c r="G670" s="5"/>
      <c r="H670" s="5"/>
      <c r="I670" s="5"/>
      <c r="J670" s="5"/>
      <c r="K670" s="5"/>
      <c r="L670" s="5"/>
      <c r="M670" s="5"/>
      <c r="N670" s="5"/>
      <c r="O670" s="5"/>
      <c r="P670" s="5"/>
      <c r="Q670" s="5"/>
    </row>
    <row r="671" spans="1:17" ht="15.75" customHeight="1">
      <c r="A671" s="5"/>
      <c r="B671" s="5"/>
      <c r="C671" s="5"/>
      <c r="D671" s="5"/>
      <c r="E671" s="5"/>
      <c r="F671" s="5"/>
      <c r="G671" s="5"/>
      <c r="H671" s="5"/>
      <c r="I671" s="5"/>
      <c r="J671" s="5"/>
      <c r="K671" s="5"/>
      <c r="L671" s="5"/>
      <c r="M671" s="5"/>
      <c r="N671" s="5"/>
      <c r="O671" s="5"/>
      <c r="P671" s="5"/>
      <c r="Q671" s="5"/>
    </row>
    <row r="672" spans="1:17" ht="15.75" customHeight="1">
      <c r="A672" s="5"/>
      <c r="B672" s="5"/>
      <c r="C672" s="5"/>
      <c r="D672" s="5"/>
      <c r="E672" s="5"/>
      <c r="F672" s="5"/>
      <c r="G672" s="5"/>
      <c r="H672" s="5"/>
      <c r="I672" s="5"/>
      <c r="J672" s="5"/>
      <c r="K672" s="5"/>
      <c r="L672" s="5"/>
      <c r="M672" s="5"/>
      <c r="N672" s="5"/>
      <c r="O672" s="5"/>
      <c r="P672" s="5"/>
      <c r="Q672" s="5"/>
    </row>
    <row r="673" spans="1:17" ht="15.75" customHeight="1">
      <c r="A673" s="5"/>
      <c r="B673" s="5"/>
      <c r="C673" s="5"/>
      <c r="D673" s="5"/>
      <c r="E673" s="5"/>
      <c r="F673" s="5"/>
      <c r="G673" s="5"/>
      <c r="H673" s="5"/>
      <c r="I673" s="5"/>
      <c r="J673" s="5"/>
      <c r="K673" s="5"/>
      <c r="L673" s="5"/>
      <c r="M673" s="5"/>
      <c r="N673" s="5"/>
      <c r="O673" s="5"/>
      <c r="P673" s="5"/>
      <c r="Q673" s="5"/>
    </row>
    <row r="674" spans="1:17" ht="15.75" customHeight="1">
      <c r="A674" s="5"/>
      <c r="B674" s="5"/>
      <c r="C674" s="5"/>
      <c r="D674" s="5"/>
      <c r="E674" s="5"/>
      <c r="F674" s="5"/>
      <c r="G674" s="5"/>
      <c r="H674" s="5"/>
      <c r="I674" s="5"/>
      <c r="J674" s="5"/>
      <c r="K674" s="5"/>
      <c r="L674" s="5"/>
      <c r="M674" s="5"/>
      <c r="N674" s="5"/>
      <c r="O674" s="5"/>
      <c r="P674" s="5"/>
      <c r="Q674" s="5"/>
    </row>
    <row r="675" spans="1:17" ht="15.75" customHeight="1">
      <c r="A675" s="5"/>
      <c r="B675" s="5"/>
      <c r="C675" s="5"/>
      <c r="D675" s="5"/>
      <c r="E675" s="5"/>
      <c r="F675" s="5"/>
      <c r="G675" s="5"/>
      <c r="H675" s="5"/>
      <c r="I675" s="5"/>
      <c r="J675" s="5"/>
      <c r="K675" s="5"/>
      <c r="L675" s="5"/>
      <c r="M675" s="5"/>
      <c r="N675" s="5"/>
      <c r="O675" s="5"/>
      <c r="P675" s="5"/>
      <c r="Q675" s="5"/>
    </row>
    <row r="676" spans="1:17" ht="15.75" customHeight="1">
      <c r="A676" s="5"/>
      <c r="B676" s="5"/>
      <c r="C676" s="5"/>
      <c r="D676" s="5"/>
      <c r="E676" s="5"/>
      <c r="F676" s="5"/>
      <c r="G676" s="5"/>
      <c r="H676" s="5"/>
      <c r="I676" s="5"/>
      <c r="J676" s="5"/>
      <c r="K676" s="5"/>
      <c r="L676" s="5"/>
      <c r="M676" s="5"/>
      <c r="N676" s="5"/>
      <c r="O676" s="5"/>
      <c r="P676" s="5"/>
      <c r="Q676" s="5"/>
    </row>
    <row r="677" spans="1:17" ht="15.75" customHeight="1">
      <c r="A677" s="5"/>
      <c r="B677" s="5"/>
      <c r="C677" s="5"/>
      <c r="D677" s="5"/>
      <c r="E677" s="5"/>
      <c r="F677" s="5"/>
      <c r="G677" s="5"/>
      <c r="H677" s="5"/>
      <c r="I677" s="5"/>
      <c r="J677" s="5"/>
      <c r="K677" s="5"/>
      <c r="L677" s="5"/>
      <c r="M677" s="5"/>
      <c r="N677" s="5"/>
      <c r="O677" s="5"/>
      <c r="P677" s="5"/>
      <c r="Q677" s="5"/>
    </row>
    <row r="678" spans="1:17" ht="15.75" customHeight="1">
      <c r="A678" s="5"/>
      <c r="B678" s="5"/>
      <c r="C678" s="5"/>
      <c r="D678" s="5"/>
      <c r="E678" s="5"/>
      <c r="F678" s="5"/>
      <c r="G678" s="5"/>
      <c r="H678" s="5"/>
      <c r="I678" s="5"/>
      <c r="J678" s="5"/>
      <c r="K678" s="5"/>
      <c r="L678" s="5"/>
      <c r="M678" s="5"/>
      <c r="N678" s="5"/>
      <c r="O678" s="5"/>
      <c r="P678" s="5"/>
      <c r="Q678" s="5"/>
    </row>
    <row r="679" spans="1:17" ht="15.75" customHeight="1">
      <c r="A679" s="5"/>
      <c r="B679" s="5"/>
      <c r="C679" s="5"/>
      <c r="D679" s="5"/>
      <c r="E679" s="5"/>
      <c r="F679" s="5"/>
      <c r="G679" s="5"/>
      <c r="H679" s="5"/>
      <c r="I679" s="5"/>
      <c r="J679" s="5"/>
      <c r="K679" s="5"/>
      <c r="L679" s="5"/>
      <c r="M679" s="5"/>
      <c r="N679" s="5"/>
      <c r="O679" s="5"/>
      <c r="P679" s="5"/>
      <c r="Q679" s="5"/>
    </row>
    <row r="680" spans="1:17" ht="15.75" customHeight="1">
      <c r="A680" s="5"/>
      <c r="B680" s="5"/>
      <c r="C680" s="5"/>
      <c r="D680" s="5"/>
      <c r="E680" s="5"/>
      <c r="F680" s="5"/>
      <c r="G680" s="5"/>
      <c r="H680" s="5"/>
      <c r="I680" s="5"/>
      <c r="J680" s="5"/>
      <c r="K680" s="5"/>
      <c r="L680" s="5"/>
      <c r="M680" s="5"/>
      <c r="N680" s="5"/>
      <c r="O680" s="5"/>
      <c r="P680" s="5"/>
      <c r="Q680" s="5"/>
    </row>
    <row r="681" spans="1:17" ht="15.75" customHeight="1">
      <c r="A681" s="5"/>
      <c r="B681" s="5"/>
      <c r="C681" s="5"/>
      <c r="D681" s="5"/>
      <c r="E681" s="5"/>
      <c r="F681" s="5"/>
      <c r="G681" s="5"/>
      <c r="H681" s="5"/>
      <c r="I681" s="5"/>
      <c r="J681" s="5"/>
      <c r="K681" s="5"/>
      <c r="L681" s="5"/>
      <c r="M681" s="5"/>
      <c r="N681" s="5"/>
      <c r="O681" s="5"/>
      <c r="P681" s="5"/>
      <c r="Q681" s="5"/>
    </row>
    <row r="682" spans="1:17" ht="15.75" customHeight="1">
      <c r="A682" s="5"/>
      <c r="B682" s="5"/>
      <c r="C682" s="5"/>
      <c r="D682" s="5"/>
      <c r="E682" s="5"/>
      <c r="F682" s="5"/>
      <c r="G682" s="5"/>
      <c r="H682" s="5"/>
      <c r="I682" s="5"/>
      <c r="J682" s="5"/>
      <c r="K682" s="5"/>
      <c r="L682" s="5"/>
      <c r="M682" s="5"/>
      <c r="N682" s="5"/>
      <c r="O682" s="5"/>
      <c r="P682" s="5"/>
      <c r="Q682" s="5"/>
    </row>
    <row r="683" spans="1:17" ht="15.75" customHeight="1">
      <c r="A683" s="5"/>
      <c r="B683" s="5"/>
      <c r="C683" s="5"/>
      <c r="D683" s="5"/>
      <c r="E683" s="5"/>
      <c r="F683" s="5"/>
      <c r="G683" s="5"/>
      <c r="H683" s="5"/>
      <c r="I683" s="5"/>
      <c r="J683" s="5"/>
      <c r="K683" s="5"/>
      <c r="L683" s="5"/>
      <c r="M683" s="5"/>
      <c r="N683" s="5"/>
      <c r="O683" s="5"/>
      <c r="P683" s="5"/>
      <c r="Q683" s="5"/>
    </row>
    <row r="684" spans="1:17" ht="15.75" customHeight="1">
      <c r="A684" s="5"/>
      <c r="B684" s="5"/>
      <c r="C684" s="5"/>
      <c r="D684" s="5"/>
      <c r="E684" s="5"/>
      <c r="F684" s="5"/>
      <c r="G684" s="5"/>
      <c r="H684" s="5"/>
      <c r="I684" s="5"/>
      <c r="J684" s="5"/>
      <c r="K684" s="5"/>
      <c r="L684" s="5"/>
      <c r="M684" s="5"/>
      <c r="N684" s="5"/>
      <c r="O684" s="5"/>
      <c r="P684" s="5"/>
      <c r="Q684" s="5"/>
    </row>
    <row r="685" spans="1:17" ht="15.75" customHeight="1">
      <c r="A685" s="5"/>
      <c r="B685" s="5"/>
      <c r="C685" s="5"/>
      <c r="D685" s="5"/>
      <c r="E685" s="5"/>
      <c r="F685" s="5"/>
      <c r="G685" s="5"/>
      <c r="H685" s="5"/>
      <c r="I685" s="5"/>
      <c r="J685" s="5"/>
      <c r="K685" s="5"/>
      <c r="L685" s="5"/>
      <c r="M685" s="5"/>
      <c r="N685" s="5"/>
      <c r="O685" s="5"/>
      <c r="P685" s="5"/>
      <c r="Q685" s="5"/>
    </row>
    <row r="686" spans="1:17" ht="15.75" customHeight="1">
      <c r="A686" s="5"/>
      <c r="B686" s="5"/>
      <c r="C686" s="5"/>
      <c r="D686" s="5"/>
      <c r="E686" s="5"/>
      <c r="F686" s="5"/>
      <c r="G686" s="5"/>
      <c r="H686" s="5"/>
      <c r="I686" s="5"/>
      <c r="J686" s="5"/>
      <c r="K686" s="5"/>
      <c r="L686" s="5"/>
      <c r="M686" s="5"/>
      <c r="N686" s="5"/>
      <c r="O686" s="5"/>
      <c r="P686" s="5"/>
      <c r="Q686" s="5"/>
    </row>
    <row r="687" spans="1:17" ht="15.75" customHeight="1">
      <c r="A687" s="5"/>
      <c r="B687" s="5"/>
      <c r="C687" s="5"/>
      <c r="D687" s="5"/>
      <c r="E687" s="5"/>
      <c r="F687" s="5"/>
      <c r="G687" s="5"/>
      <c r="H687" s="5"/>
      <c r="I687" s="5"/>
      <c r="J687" s="5"/>
      <c r="K687" s="5"/>
      <c r="L687" s="5"/>
      <c r="M687" s="5"/>
      <c r="N687" s="5"/>
      <c r="O687" s="5"/>
      <c r="P687" s="5"/>
      <c r="Q687" s="5"/>
    </row>
    <row r="688" spans="1:17" ht="15.75" customHeight="1">
      <c r="A688" s="5"/>
      <c r="B688" s="5"/>
      <c r="C688" s="5"/>
      <c r="D688" s="5"/>
      <c r="E688" s="5"/>
      <c r="F688" s="5"/>
      <c r="G688" s="5"/>
      <c r="H688" s="5"/>
      <c r="I688" s="5"/>
      <c r="J688" s="5"/>
      <c r="K688" s="5"/>
      <c r="L688" s="5"/>
      <c r="M688" s="5"/>
      <c r="N688" s="5"/>
      <c r="O688" s="5"/>
      <c r="P688" s="5"/>
      <c r="Q688" s="5"/>
    </row>
    <row r="689" spans="1:17" ht="15.75" customHeight="1">
      <c r="A689" s="5"/>
      <c r="B689" s="5"/>
      <c r="C689" s="5"/>
      <c r="D689" s="5"/>
      <c r="E689" s="5"/>
      <c r="F689" s="5"/>
      <c r="G689" s="5"/>
      <c r="H689" s="5"/>
      <c r="I689" s="5"/>
      <c r="J689" s="5"/>
      <c r="K689" s="5"/>
      <c r="L689" s="5"/>
      <c r="M689" s="5"/>
      <c r="N689" s="5"/>
      <c r="O689" s="5"/>
      <c r="P689" s="5"/>
      <c r="Q689" s="5"/>
    </row>
    <row r="690" spans="1:17" ht="15.75" customHeight="1">
      <c r="A690" s="5"/>
      <c r="B690" s="5"/>
      <c r="C690" s="5"/>
      <c r="D690" s="5"/>
      <c r="E690" s="5"/>
      <c r="F690" s="5"/>
      <c r="G690" s="5"/>
      <c r="H690" s="5"/>
      <c r="I690" s="5"/>
      <c r="J690" s="5"/>
      <c r="K690" s="5"/>
      <c r="L690" s="5"/>
      <c r="M690" s="5"/>
      <c r="N690" s="5"/>
      <c r="O690" s="5"/>
      <c r="P690" s="5"/>
      <c r="Q690" s="5"/>
    </row>
    <row r="691" spans="1:17" ht="15.75" customHeight="1">
      <c r="A691" s="5"/>
      <c r="B691" s="5"/>
      <c r="C691" s="5"/>
      <c r="D691" s="5"/>
      <c r="E691" s="5"/>
      <c r="F691" s="5"/>
      <c r="G691" s="5"/>
      <c r="H691" s="5"/>
      <c r="I691" s="5"/>
      <c r="J691" s="5"/>
      <c r="K691" s="5"/>
      <c r="L691" s="5"/>
      <c r="M691" s="5"/>
      <c r="N691" s="5"/>
      <c r="O691" s="5"/>
      <c r="P691" s="5"/>
      <c r="Q691" s="5"/>
    </row>
    <row r="692" spans="1:17" ht="15.75" customHeight="1">
      <c r="A692" s="5"/>
      <c r="B692" s="5"/>
      <c r="C692" s="5"/>
      <c r="D692" s="5"/>
      <c r="E692" s="5"/>
      <c r="F692" s="5"/>
      <c r="G692" s="5"/>
      <c r="H692" s="5"/>
      <c r="I692" s="5"/>
      <c r="J692" s="5"/>
      <c r="K692" s="5"/>
      <c r="L692" s="5"/>
      <c r="M692" s="5"/>
      <c r="N692" s="5"/>
      <c r="O692" s="5"/>
      <c r="P692" s="5"/>
      <c r="Q692" s="5"/>
    </row>
    <row r="693" spans="1:17" ht="15.75" customHeight="1">
      <c r="A693" s="5"/>
      <c r="B693" s="5"/>
      <c r="C693" s="5"/>
      <c r="D693" s="5"/>
      <c r="E693" s="5"/>
      <c r="F693" s="5"/>
      <c r="G693" s="5"/>
      <c r="H693" s="5"/>
      <c r="I693" s="5"/>
      <c r="J693" s="5"/>
      <c r="K693" s="5"/>
      <c r="L693" s="5"/>
      <c r="M693" s="5"/>
      <c r="N693" s="5"/>
      <c r="O693" s="5"/>
      <c r="P693" s="5"/>
      <c r="Q693" s="5"/>
    </row>
    <row r="694" spans="1:17" ht="15.75" customHeight="1">
      <c r="A694" s="5"/>
      <c r="B694" s="5"/>
      <c r="C694" s="5"/>
      <c r="D694" s="5"/>
      <c r="E694" s="5"/>
      <c r="F694" s="5"/>
      <c r="G694" s="5"/>
      <c r="H694" s="5"/>
      <c r="I694" s="5"/>
      <c r="J694" s="5"/>
      <c r="K694" s="5"/>
      <c r="L694" s="5"/>
      <c r="M694" s="5"/>
      <c r="N694" s="5"/>
      <c r="O694" s="5"/>
      <c r="P694" s="5"/>
      <c r="Q694" s="5"/>
    </row>
    <row r="695" spans="1:17" ht="15.75" customHeight="1">
      <c r="A695" s="5"/>
      <c r="B695" s="5"/>
      <c r="C695" s="5"/>
      <c r="D695" s="5"/>
      <c r="E695" s="5"/>
      <c r="F695" s="5"/>
      <c r="G695" s="5"/>
      <c r="H695" s="5"/>
      <c r="I695" s="5"/>
      <c r="J695" s="5"/>
      <c r="K695" s="5"/>
      <c r="L695" s="5"/>
      <c r="M695" s="5"/>
      <c r="N695" s="5"/>
      <c r="O695" s="5"/>
      <c r="P695" s="5"/>
      <c r="Q695" s="5"/>
    </row>
    <row r="696" spans="1:17" ht="15.75" customHeight="1">
      <c r="A696" s="5"/>
      <c r="B696" s="5"/>
      <c r="C696" s="5"/>
      <c r="D696" s="5"/>
      <c r="E696" s="5"/>
      <c r="F696" s="5"/>
      <c r="G696" s="5"/>
      <c r="H696" s="5"/>
      <c r="I696" s="5"/>
      <c r="J696" s="5"/>
      <c r="K696" s="5"/>
      <c r="L696" s="5"/>
      <c r="M696" s="5"/>
      <c r="N696" s="5"/>
      <c r="O696" s="5"/>
      <c r="P696" s="5"/>
      <c r="Q696" s="5"/>
    </row>
    <row r="697" spans="1:17" ht="15.75" customHeight="1">
      <c r="A697" s="5"/>
      <c r="B697" s="5"/>
      <c r="C697" s="5"/>
      <c r="D697" s="5"/>
      <c r="E697" s="5"/>
      <c r="F697" s="5"/>
      <c r="G697" s="5"/>
      <c r="H697" s="5"/>
      <c r="I697" s="5"/>
      <c r="J697" s="5"/>
      <c r="K697" s="5"/>
      <c r="L697" s="5"/>
      <c r="M697" s="5"/>
      <c r="N697" s="5"/>
      <c r="O697" s="5"/>
      <c r="P697" s="5"/>
      <c r="Q697" s="5"/>
    </row>
    <row r="698" spans="1:17" ht="15.75" customHeight="1">
      <c r="A698" s="5"/>
      <c r="B698" s="5"/>
      <c r="C698" s="5"/>
      <c r="D698" s="5"/>
      <c r="E698" s="5"/>
      <c r="F698" s="5"/>
      <c r="G698" s="5"/>
      <c r="H698" s="5"/>
      <c r="I698" s="5"/>
      <c r="J698" s="5"/>
      <c r="K698" s="5"/>
      <c r="L698" s="5"/>
      <c r="M698" s="5"/>
      <c r="N698" s="5"/>
      <c r="O698" s="5"/>
      <c r="P698" s="5"/>
      <c r="Q698" s="5"/>
    </row>
    <row r="699" spans="1:17" ht="15.75" customHeight="1">
      <c r="A699" s="5"/>
      <c r="B699" s="5"/>
      <c r="C699" s="5"/>
      <c r="D699" s="5"/>
      <c r="E699" s="5"/>
      <c r="F699" s="5"/>
      <c r="G699" s="5"/>
      <c r="H699" s="5"/>
      <c r="I699" s="5"/>
      <c r="J699" s="5"/>
      <c r="K699" s="5"/>
      <c r="L699" s="5"/>
      <c r="M699" s="5"/>
      <c r="N699" s="5"/>
      <c r="O699" s="5"/>
      <c r="P699" s="5"/>
      <c r="Q699" s="5"/>
    </row>
    <row r="700" spans="1:17" ht="15.75" customHeight="1">
      <c r="A700" s="5"/>
      <c r="B700" s="5"/>
      <c r="C700" s="5"/>
      <c r="D700" s="5"/>
      <c r="E700" s="5"/>
      <c r="F700" s="5"/>
      <c r="G700" s="5"/>
      <c r="H700" s="5"/>
      <c r="I700" s="5"/>
      <c r="J700" s="5"/>
      <c r="K700" s="5"/>
      <c r="L700" s="5"/>
      <c r="M700" s="5"/>
      <c r="N700" s="5"/>
      <c r="O700" s="5"/>
      <c r="P700" s="5"/>
      <c r="Q700" s="5"/>
    </row>
    <row r="701" spans="1:17" ht="15.75" customHeight="1">
      <c r="A701" s="5"/>
      <c r="B701" s="5"/>
      <c r="C701" s="5"/>
      <c r="D701" s="5"/>
      <c r="E701" s="5"/>
      <c r="F701" s="5"/>
      <c r="G701" s="5"/>
      <c r="H701" s="5"/>
      <c r="I701" s="5"/>
      <c r="J701" s="5"/>
      <c r="K701" s="5"/>
      <c r="L701" s="5"/>
      <c r="M701" s="5"/>
      <c r="N701" s="5"/>
      <c r="O701" s="5"/>
      <c r="P701" s="5"/>
      <c r="Q701" s="5"/>
    </row>
    <row r="702" spans="1:17" ht="15.75" customHeight="1">
      <c r="A702" s="5"/>
      <c r="B702" s="5"/>
      <c r="C702" s="5"/>
      <c r="D702" s="5"/>
      <c r="E702" s="5"/>
      <c r="F702" s="5"/>
      <c r="G702" s="5"/>
      <c r="H702" s="5"/>
      <c r="I702" s="5"/>
      <c r="J702" s="5"/>
      <c r="K702" s="5"/>
      <c r="L702" s="5"/>
      <c r="M702" s="5"/>
      <c r="N702" s="5"/>
      <c r="O702" s="5"/>
      <c r="P702" s="5"/>
      <c r="Q702" s="5"/>
    </row>
    <row r="703" spans="1:17" ht="15.75" customHeight="1">
      <c r="A703" s="5"/>
      <c r="B703" s="5"/>
      <c r="C703" s="5"/>
      <c r="D703" s="5"/>
      <c r="E703" s="5"/>
      <c r="F703" s="5"/>
      <c r="G703" s="5"/>
      <c r="H703" s="5"/>
      <c r="I703" s="5"/>
      <c r="J703" s="5"/>
      <c r="K703" s="5"/>
      <c r="L703" s="5"/>
      <c r="M703" s="5"/>
      <c r="N703" s="5"/>
      <c r="O703" s="5"/>
      <c r="P703" s="5"/>
      <c r="Q703" s="5"/>
    </row>
    <row r="704" spans="1:17" ht="15.75" customHeight="1">
      <c r="A704" s="5"/>
      <c r="B704" s="5"/>
      <c r="C704" s="5"/>
      <c r="D704" s="5"/>
      <c r="E704" s="5"/>
      <c r="F704" s="5"/>
      <c r="G704" s="5"/>
      <c r="H704" s="5"/>
      <c r="I704" s="5"/>
      <c r="J704" s="5"/>
      <c r="K704" s="5"/>
      <c r="L704" s="5"/>
      <c r="M704" s="5"/>
      <c r="N704" s="5"/>
      <c r="O704" s="5"/>
      <c r="P704" s="5"/>
      <c r="Q704" s="5"/>
    </row>
    <row r="705" spans="1:17" ht="15.75" customHeight="1">
      <c r="A705" s="5"/>
      <c r="B705" s="5"/>
      <c r="C705" s="5"/>
      <c r="D705" s="5"/>
      <c r="E705" s="5"/>
      <c r="F705" s="5"/>
      <c r="G705" s="5"/>
      <c r="H705" s="5"/>
      <c r="I705" s="5"/>
      <c r="J705" s="5"/>
      <c r="K705" s="5"/>
      <c r="L705" s="5"/>
      <c r="M705" s="5"/>
      <c r="N705" s="5"/>
      <c r="O705" s="5"/>
      <c r="P705" s="5"/>
      <c r="Q705" s="5"/>
    </row>
    <row r="706" spans="1:17" ht="15.75" customHeight="1">
      <c r="A706" s="5"/>
      <c r="B706" s="5"/>
      <c r="C706" s="5"/>
      <c r="D706" s="5"/>
      <c r="E706" s="5"/>
      <c r="F706" s="5"/>
      <c r="G706" s="5"/>
      <c r="H706" s="5"/>
      <c r="I706" s="5"/>
      <c r="J706" s="5"/>
      <c r="K706" s="5"/>
      <c r="L706" s="5"/>
      <c r="M706" s="5"/>
      <c r="N706" s="5"/>
      <c r="O706" s="5"/>
      <c r="P706" s="5"/>
      <c r="Q706" s="5"/>
    </row>
    <row r="707" spans="1:17" ht="15.75" customHeight="1">
      <c r="A707" s="5"/>
      <c r="B707" s="5"/>
      <c r="C707" s="5"/>
      <c r="D707" s="5"/>
      <c r="E707" s="5"/>
      <c r="F707" s="5"/>
      <c r="G707" s="5"/>
      <c r="H707" s="5"/>
      <c r="I707" s="5"/>
      <c r="J707" s="5"/>
      <c r="K707" s="5"/>
      <c r="L707" s="5"/>
      <c r="M707" s="5"/>
      <c r="N707" s="5"/>
      <c r="O707" s="5"/>
      <c r="P707" s="5"/>
      <c r="Q707" s="5"/>
    </row>
    <row r="708" spans="1:17" ht="15.75" customHeight="1">
      <c r="A708" s="5"/>
      <c r="B708" s="5"/>
      <c r="C708" s="5"/>
      <c r="D708" s="5"/>
      <c r="E708" s="5"/>
      <c r="F708" s="5"/>
      <c r="G708" s="5"/>
      <c r="H708" s="5"/>
      <c r="I708" s="5"/>
      <c r="J708" s="5"/>
      <c r="K708" s="5"/>
      <c r="L708" s="5"/>
      <c r="M708" s="5"/>
      <c r="N708" s="5"/>
      <c r="O708" s="5"/>
      <c r="P708" s="5"/>
      <c r="Q708" s="5"/>
    </row>
    <row r="709" spans="1:17" ht="15.75" customHeight="1">
      <c r="A709" s="5"/>
      <c r="B709" s="5"/>
      <c r="C709" s="5"/>
      <c r="D709" s="5"/>
      <c r="E709" s="5"/>
      <c r="F709" s="5"/>
      <c r="G709" s="5"/>
      <c r="H709" s="5"/>
      <c r="I709" s="5"/>
      <c r="J709" s="5"/>
      <c r="K709" s="5"/>
      <c r="L709" s="5"/>
      <c r="M709" s="5"/>
      <c r="N709" s="5"/>
      <c r="O709" s="5"/>
      <c r="P709" s="5"/>
      <c r="Q709" s="5"/>
    </row>
    <row r="710" spans="1:17" ht="15.75" customHeight="1">
      <c r="A710" s="5"/>
      <c r="B710" s="5"/>
      <c r="C710" s="5"/>
      <c r="D710" s="5"/>
      <c r="E710" s="5"/>
      <c r="F710" s="5"/>
      <c r="G710" s="5"/>
      <c r="H710" s="5"/>
      <c r="I710" s="5"/>
      <c r="J710" s="5"/>
      <c r="K710" s="5"/>
      <c r="L710" s="5"/>
      <c r="M710" s="5"/>
      <c r="N710" s="5"/>
      <c r="O710" s="5"/>
      <c r="P710" s="5"/>
      <c r="Q710" s="5"/>
    </row>
    <row r="711" spans="1:17" ht="15.75" customHeight="1">
      <c r="A711" s="5"/>
      <c r="B711" s="5"/>
      <c r="C711" s="5"/>
      <c r="D711" s="5"/>
      <c r="E711" s="5"/>
      <c r="F711" s="5"/>
      <c r="G711" s="5"/>
      <c r="H711" s="5"/>
      <c r="I711" s="5"/>
      <c r="J711" s="5"/>
      <c r="K711" s="5"/>
      <c r="L711" s="5"/>
      <c r="M711" s="5"/>
      <c r="N711" s="5"/>
      <c r="O711" s="5"/>
      <c r="P711" s="5"/>
      <c r="Q711" s="5"/>
    </row>
    <row r="712" spans="1:17" ht="15.75" customHeight="1">
      <c r="A712" s="5"/>
      <c r="B712" s="5"/>
      <c r="C712" s="5"/>
      <c r="D712" s="5"/>
      <c r="E712" s="5"/>
      <c r="F712" s="5"/>
      <c r="G712" s="5"/>
      <c r="H712" s="5"/>
      <c r="I712" s="5"/>
      <c r="J712" s="5"/>
      <c r="K712" s="5"/>
      <c r="L712" s="5"/>
      <c r="M712" s="5"/>
      <c r="N712" s="5"/>
      <c r="O712" s="5"/>
      <c r="P712" s="5"/>
      <c r="Q712" s="5"/>
    </row>
    <row r="713" spans="1:17" ht="15.75" customHeight="1">
      <c r="A713" s="5"/>
      <c r="B713" s="5"/>
      <c r="C713" s="5"/>
      <c r="D713" s="5"/>
      <c r="E713" s="5"/>
      <c r="F713" s="5"/>
      <c r="G713" s="5"/>
      <c r="H713" s="5"/>
      <c r="I713" s="5"/>
      <c r="J713" s="5"/>
      <c r="K713" s="5"/>
      <c r="L713" s="5"/>
      <c r="M713" s="5"/>
      <c r="N713" s="5"/>
      <c r="O713" s="5"/>
      <c r="P713" s="5"/>
      <c r="Q713" s="5"/>
    </row>
    <row r="714" spans="1:17" ht="15.75" customHeight="1">
      <c r="A714" s="5"/>
      <c r="B714" s="5"/>
      <c r="C714" s="5"/>
      <c r="D714" s="5"/>
      <c r="E714" s="5"/>
      <c r="F714" s="5"/>
      <c r="G714" s="5"/>
      <c r="H714" s="5"/>
      <c r="I714" s="5"/>
      <c r="J714" s="5"/>
      <c r="K714" s="5"/>
      <c r="L714" s="5"/>
      <c r="M714" s="5"/>
      <c r="N714" s="5"/>
      <c r="O714" s="5"/>
      <c r="P714" s="5"/>
      <c r="Q714" s="5"/>
    </row>
    <row r="715" spans="1:17" ht="15.75" customHeight="1">
      <c r="A715" s="5"/>
      <c r="B715" s="5"/>
      <c r="C715" s="5"/>
      <c r="D715" s="5"/>
      <c r="E715" s="5"/>
      <c r="F715" s="5"/>
      <c r="G715" s="5"/>
      <c r="H715" s="5"/>
      <c r="I715" s="5"/>
      <c r="J715" s="5"/>
      <c r="K715" s="5"/>
      <c r="L715" s="5"/>
      <c r="M715" s="5"/>
      <c r="N715" s="5"/>
      <c r="O715" s="5"/>
      <c r="P715" s="5"/>
      <c r="Q715" s="5"/>
    </row>
    <row r="716" spans="1:17" ht="15.75" customHeight="1">
      <c r="A716" s="5"/>
      <c r="B716" s="5"/>
      <c r="C716" s="5"/>
      <c r="D716" s="5"/>
      <c r="E716" s="5"/>
      <c r="F716" s="5"/>
      <c r="G716" s="5"/>
      <c r="H716" s="5"/>
      <c r="I716" s="5"/>
      <c r="J716" s="5"/>
      <c r="K716" s="5"/>
      <c r="L716" s="5"/>
      <c r="M716" s="5"/>
      <c r="N716" s="5"/>
      <c r="O716" s="5"/>
      <c r="P716" s="5"/>
      <c r="Q716" s="5"/>
    </row>
    <row r="717" spans="1:17" ht="15.75" customHeight="1">
      <c r="A717" s="5"/>
      <c r="B717" s="5"/>
      <c r="C717" s="5"/>
      <c r="D717" s="5"/>
      <c r="E717" s="5"/>
      <c r="F717" s="5"/>
      <c r="G717" s="5"/>
      <c r="H717" s="5"/>
      <c r="I717" s="5"/>
      <c r="J717" s="5"/>
      <c r="K717" s="5"/>
      <c r="L717" s="5"/>
      <c r="M717" s="5"/>
      <c r="N717" s="5"/>
      <c r="O717" s="5"/>
      <c r="P717" s="5"/>
      <c r="Q717" s="5"/>
    </row>
    <row r="718" spans="1:17" ht="15.75" customHeight="1">
      <c r="A718" s="5"/>
      <c r="B718" s="5"/>
      <c r="C718" s="5"/>
      <c r="D718" s="5"/>
      <c r="E718" s="5"/>
      <c r="F718" s="5"/>
      <c r="G718" s="5"/>
      <c r="H718" s="5"/>
      <c r="I718" s="5"/>
      <c r="J718" s="5"/>
      <c r="K718" s="5"/>
      <c r="L718" s="5"/>
      <c r="M718" s="5"/>
      <c r="N718" s="5"/>
      <c r="O718" s="5"/>
      <c r="P718" s="5"/>
      <c r="Q718" s="5"/>
    </row>
    <row r="719" spans="1:17" ht="15.75" customHeight="1">
      <c r="A719" s="5"/>
      <c r="B719" s="5"/>
      <c r="C719" s="5"/>
      <c r="D719" s="5"/>
      <c r="E719" s="5"/>
      <c r="F719" s="5"/>
      <c r="G719" s="5"/>
      <c r="H719" s="5"/>
      <c r="I719" s="5"/>
      <c r="J719" s="5"/>
      <c r="K719" s="5"/>
      <c r="L719" s="5"/>
      <c r="M719" s="5"/>
      <c r="N719" s="5"/>
      <c r="O719" s="5"/>
      <c r="P719" s="5"/>
      <c r="Q719" s="5"/>
    </row>
    <row r="720" spans="1:17" ht="15.75" customHeight="1">
      <c r="A720" s="5"/>
      <c r="B720" s="5"/>
      <c r="C720" s="5"/>
      <c r="D720" s="5"/>
      <c r="E720" s="5"/>
      <c r="F720" s="5"/>
      <c r="G720" s="5"/>
      <c r="H720" s="5"/>
      <c r="I720" s="5"/>
      <c r="J720" s="5"/>
      <c r="K720" s="5"/>
      <c r="L720" s="5"/>
      <c r="M720" s="5"/>
      <c r="N720" s="5"/>
      <c r="O720" s="5"/>
      <c r="P720" s="5"/>
      <c r="Q720" s="5"/>
    </row>
    <row r="721" spans="1:17" ht="15.75" customHeight="1">
      <c r="A721" s="5"/>
      <c r="B721" s="5"/>
      <c r="C721" s="5"/>
      <c r="D721" s="5"/>
      <c r="E721" s="5"/>
      <c r="F721" s="5"/>
      <c r="G721" s="5"/>
      <c r="H721" s="5"/>
      <c r="I721" s="5"/>
      <c r="J721" s="5"/>
      <c r="K721" s="5"/>
      <c r="L721" s="5"/>
      <c r="M721" s="5"/>
      <c r="N721" s="5"/>
      <c r="O721" s="5"/>
      <c r="P721" s="5"/>
      <c r="Q721" s="5"/>
    </row>
    <row r="722" spans="1:17" ht="15.75" customHeight="1">
      <c r="A722" s="5"/>
      <c r="B722" s="5"/>
      <c r="C722" s="5"/>
      <c r="D722" s="5"/>
      <c r="E722" s="5"/>
      <c r="F722" s="5"/>
      <c r="G722" s="5"/>
      <c r="H722" s="5"/>
      <c r="I722" s="5"/>
      <c r="J722" s="5"/>
      <c r="K722" s="5"/>
      <c r="L722" s="5"/>
      <c r="M722" s="5"/>
      <c r="N722" s="5"/>
      <c r="O722" s="5"/>
      <c r="P722" s="5"/>
      <c r="Q722" s="5"/>
    </row>
    <row r="723" spans="1:17" ht="15.75" customHeight="1">
      <c r="A723" s="5"/>
      <c r="B723" s="5"/>
      <c r="C723" s="5"/>
      <c r="D723" s="5"/>
      <c r="E723" s="5"/>
      <c r="F723" s="5"/>
      <c r="G723" s="5"/>
      <c r="H723" s="5"/>
      <c r="I723" s="5"/>
      <c r="J723" s="5"/>
      <c r="K723" s="5"/>
      <c r="L723" s="5"/>
      <c r="M723" s="5"/>
      <c r="N723" s="5"/>
      <c r="O723" s="5"/>
      <c r="P723" s="5"/>
      <c r="Q723" s="5"/>
    </row>
    <row r="724" spans="1:17" ht="15.75" customHeight="1">
      <c r="A724" s="5"/>
      <c r="B724" s="5"/>
      <c r="C724" s="5"/>
      <c r="D724" s="5"/>
      <c r="E724" s="5"/>
      <c r="F724" s="5"/>
      <c r="G724" s="5"/>
      <c r="H724" s="5"/>
      <c r="I724" s="5"/>
      <c r="J724" s="5"/>
      <c r="K724" s="5"/>
      <c r="L724" s="5"/>
      <c r="M724" s="5"/>
      <c r="N724" s="5"/>
      <c r="O724" s="5"/>
      <c r="P724" s="5"/>
      <c r="Q724" s="5"/>
    </row>
    <row r="725" spans="1:17" ht="15.75" customHeight="1">
      <c r="A725" s="5"/>
      <c r="B725" s="5"/>
      <c r="C725" s="5"/>
      <c r="D725" s="5"/>
      <c r="E725" s="5"/>
      <c r="F725" s="5"/>
      <c r="G725" s="5"/>
      <c r="H725" s="5"/>
      <c r="I725" s="5"/>
      <c r="J725" s="5"/>
      <c r="K725" s="5"/>
      <c r="L725" s="5"/>
      <c r="M725" s="5"/>
      <c r="N725" s="5"/>
      <c r="O725" s="5"/>
      <c r="P725" s="5"/>
      <c r="Q725" s="5"/>
    </row>
    <row r="726" spans="1:17" ht="15.75" customHeight="1">
      <c r="A726" s="5"/>
      <c r="B726" s="5"/>
      <c r="C726" s="5"/>
      <c r="D726" s="5"/>
      <c r="E726" s="5"/>
      <c r="F726" s="5"/>
      <c r="G726" s="5"/>
      <c r="H726" s="5"/>
      <c r="I726" s="5"/>
      <c r="J726" s="5"/>
      <c r="K726" s="5"/>
      <c r="L726" s="5"/>
      <c r="M726" s="5"/>
      <c r="N726" s="5"/>
      <c r="O726" s="5"/>
      <c r="P726" s="5"/>
      <c r="Q726" s="5"/>
    </row>
    <row r="727" spans="1:17" ht="15.75" customHeight="1">
      <c r="A727" s="5"/>
      <c r="B727" s="5"/>
      <c r="C727" s="5"/>
      <c r="D727" s="5"/>
      <c r="E727" s="5"/>
      <c r="F727" s="5"/>
      <c r="G727" s="5"/>
      <c r="H727" s="5"/>
      <c r="I727" s="5"/>
      <c r="J727" s="5"/>
      <c r="K727" s="5"/>
      <c r="L727" s="5"/>
      <c r="M727" s="5"/>
      <c r="N727" s="5"/>
      <c r="O727" s="5"/>
      <c r="P727" s="5"/>
      <c r="Q727" s="5"/>
    </row>
    <row r="728" spans="1:17" ht="15.75" customHeight="1">
      <c r="A728" s="5"/>
      <c r="B728" s="5"/>
      <c r="C728" s="5"/>
      <c r="D728" s="5"/>
      <c r="E728" s="5"/>
      <c r="F728" s="5"/>
      <c r="G728" s="5"/>
      <c r="H728" s="5"/>
      <c r="I728" s="5"/>
      <c r="J728" s="5"/>
      <c r="K728" s="5"/>
      <c r="L728" s="5"/>
      <c r="M728" s="5"/>
      <c r="N728" s="5"/>
      <c r="O728" s="5"/>
      <c r="P728" s="5"/>
      <c r="Q728" s="5"/>
    </row>
    <row r="729" spans="1:17" ht="15.75" customHeight="1">
      <c r="A729" s="5"/>
      <c r="B729" s="5"/>
      <c r="C729" s="5"/>
      <c r="D729" s="5"/>
      <c r="E729" s="5"/>
      <c r="F729" s="5"/>
      <c r="G729" s="5"/>
      <c r="H729" s="5"/>
      <c r="I729" s="5"/>
      <c r="J729" s="5"/>
      <c r="K729" s="5"/>
      <c r="L729" s="5"/>
      <c r="M729" s="5"/>
      <c r="N729" s="5"/>
      <c r="O729" s="5"/>
      <c r="P729" s="5"/>
      <c r="Q729" s="5"/>
    </row>
    <row r="730" spans="1:17" ht="15.75" customHeight="1">
      <c r="A730" s="5"/>
      <c r="B730" s="5"/>
      <c r="C730" s="5"/>
      <c r="D730" s="5"/>
      <c r="E730" s="5"/>
      <c r="F730" s="5"/>
      <c r="G730" s="5"/>
      <c r="H730" s="5"/>
      <c r="I730" s="5"/>
      <c r="J730" s="5"/>
      <c r="K730" s="5"/>
      <c r="L730" s="5"/>
      <c r="M730" s="5"/>
      <c r="N730" s="5"/>
      <c r="O730" s="5"/>
      <c r="P730" s="5"/>
      <c r="Q730" s="5"/>
    </row>
    <row r="731" spans="1:17" ht="15.75" customHeight="1">
      <c r="A731" s="5"/>
      <c r="B731" s="5"/>
      <c r="C731" s="5"/>
      <c r="D731" s="5"/>
      <c r="E731" s="5"/>
      <c r="F731" s="5"/>
      <c r="G731" s="5"/>
      <c r="H731" s="5"/>
      <c r="I731" s="5"/>
      <c r="J731" s="5"/>
      <c r="K731" s="5"/>
      <c r="L731" s="5"/>
      <c r="M731" s="5"/>
      <c r="N731" s="5"/>
      <c r="O731" s="5"/>
      <c r="P731" s="5"/>
      <c r="Q731" s="5"/>
    </row>
    <row r="732" spans="1:17" ht="15.75" customHeight="1">
      <c r="A732" s="5"/>
      <c r="B732" s="5"/>
      <c r="C732" s="5"/>
      <c r="D732" s="5"/>
      <c r="E732" s="5"/>
      <c r="F732" s="5"/>
      <c r="G732" s="5"/>
      <c r="H732" s="5"/>
      <c r="I732" s="5"/>
      <c r="J732" s="5"/>
      <c r="K732" s="5"/>
      <c r="L732" s="5"/>
      <c r="M732" s="5"/>
      <c r="N732" s="5"/>
      <c r="O732" s="5"/>
      <c r="P732" s="5"/>
      <c r="Q732" s="5"/>
    </row>
    <row r="733" spans="1:17" ht="15.75" customHeight="1">
      <c r="A733" s="5"/>
      <c r="B733" s="5"/>
      <c r="C733" s="5"/>
      <c r="D733" s="5"/>
      <c r="E733" s="5"/>
      <c r="F733" s="5"/>
      <c r="G733" s="5"/>
      <c r="H733" s="5"/>
      <c r="I733" s="5"/>
      <c r="J733" s="5"/>
      <c r="K733" s="5"/>
      <c r="L733" s="5"/>
      <c r="M733" s="5"/>
      <c r="N733" s="5"/>
      <c r="O733" s="5"/>
      <c r="P733" s="5"/>
      <c r="Q733" s="5"/>
    </row>
    <row r="734" spans="1:17" ht="15.75" customHeight="1">
      <c r="A734" s="5"/>
      <c r="B734" s="5"/>
      <c r="C734" s="5"/>
      <c r="D734" s="5"/>
      <c r="E734" s="5"/>
      <c r="F734" s="5"/>
      <c r="G734" s="5"/>
      <c r="H734" s="5"/>
      <c r="I734" s="5"/>
      <c r="J734" s="5"/>
      <c r="K734" s="5"/>
      <c r="L734" s="5"/>
      <c r="M734" s="5"/>
      <c r="N734" s="5"/>
      <c r="O734" s="5"/>
      <c r="P734" s="5"/>
      <c r="Q734" s="5"/>
    </row>
    <row r="735" spans="1:17" ht="15.75" customHeight="1">
      <c r="A735" s="5"/>
      <c r="B735" s="5"/>
      <c r="C735" s="5"/>
      <c r="D735" s="5"/>
      <c r="E735" s="5"/>
      <c r="F735" s="5"/>
      <c r="G735" s="5"/>
      <c r="H735" s="5"/>
      <c r="I735" s="5"/>
      <c r="J735" s="5"/>
      <c r="K735" s="5"/>
      <c r="L735" s="5"/>
      <c r="M735" s="5"/>
      <c r="N735" s="5"/>
      <c r="O735" s="5"/>
      <c r="P735" s="5"/>
      <c r="Q735" s="5"/>
    </row>
    <row r="736" spans="1:17" ht="15.75" customHeight="1">
      <c r="A736" s="5"/>
      <c r="B736" s="5"/>
      <c r="C736" s="5"/>
      <c r="D736" s="5"/>
      <c r="E736" s="5"/>
      <c r="F736" s="5"/>
      <c r="G736" s="5"/>
      <c r="H736" s="5"/>
      <c r="I736" s="5"/>
      <c r="J736" s="5"/>
      <c r="K736" s="5"/>
      <c r="L736" s="5"/>
      <c r="M736" s="5"/>
      <c r="N736" s="5"/>
      <c r="O736" s="5"/>
      <c r="P736" s="5"/>
      <c r="Q736" s="5"/>
    </row>
    <row r="737" spans="1:17" ht="15.75" customHeight="1">
      <c r="A737" s="5"/>
      <c r="B737" s="5"/>
      <c r="C737" s="5"/>
      <c r="D737" s="5"/>
      <c r="E737" s="5"/>
      <c r="F737" s="5"/>
      <c r="G737" s="5"/>
      <c r="H737" s="5"/>
      <c r="I737" s="5"/>
      <c r="J737" s="5"/>
      <c r="K737" s="5"/>
      <c r="L737" s="5"/>
      <c r="M737" s="5"/>
      <c r="N737" s="5"/>
      <c r="O737" s="5"/>
      <c r="P737" s="5"/>
      <c r="Q737" s="5"/>
    </row>
    <row r="738" spans="1:17" ht="15.75" customHeight="1">
      <c r="A738" s="5"/>
      <c r="B738" s="5"/>
      <c r="C738" s="5"/>
      <c r="D738" s="5"/>
      <c r="E738" s="5"/>
      <c r="F738" s="5"/>
      <c r="G738" s="5"/>
      <c r="H738" s="5"/>
      <c r="I738" s="5"/>
      <c r="J738" s="5"/>
      <c r="K738" s="5"/>
      <c r="L738" s="5"/>
      <c r="M738" s="5"/>
      <c r="N738" s="5"/>
      <c r="O738" s="5"/>
      <c r="P738" s="5"/>
      <c r="Q738" s="5"/>
    </row>
    <row r="739" spans="1:17" ht="15.75" customHeight="1">
      <c r="A739" s="5"/>
      <c r="B739" s="5"/>
      <c r="C739" s="5"/>
      <c r="D739" s="5"/>
      <c r="E739" s="5"/>
      <c r="F739" s="5"/>
      <c r="G739" s="5"/>
      <c r="H739" s="5"/>
      <c r="I739" s="5"/>
      <c r="J739" s="5"/>
      <c r="K739" s="5"/>
      <c r="L739" s="5"/>
      <c r="M739" s="5"/>
      <c r="N739" s="5"/>
      <c r="O739" s="5"/>
      <c r="P739" s="5"/>
      <c r="Q739" s="5"/>
    </row>
    <row r="740" spans="1:17" ht="15.75" customHeight="1">
      <c r="A740" s="5"/>
      <c r="B740" s="5"/>
      <c r="C740" s="5"/>
      <c r="D740" s="5"/>
      <c r="E740" s="5"/>
      <c r="F740" s="5"/>
      <c r="G740" s="5"/>
      <c r="H740" s="5"/>
      <c r="I740" s="5"/>
      <c r="J740" s="5"/>
      <c r="K740" s="5"/>
      <c r="L740" s="5"/>
      <c r="M740" s="5"/>
      <c r="N740" s="5"/>
      <c r="O740" s="5"/>
      <c r="P740" s="5"/>
      <c r="Q740" s="5"/>
    </row>
    <row r="741" spans="1:17" ht="15.75" customHeight="1">
      <c r="A741" s="5"/>
      <c r="B741" s="5"/>
      <c r="C741" s="5"/>
      <c r="D741" s="5"/>
      <c r="E741" s="5"/>
      <c r="F741" s="5"/>
      <c r="G741" s="5"/>
      <c r="H741" s="5"/>
      <c r="I741" s="5"/>
      <c r="J741" s="5"/>
      <c r="K741" s="5"/>
      <c r="L741" s="5"/>
      <c r="M741" s="5"/>
      <c r="N741" s="5"/>
      <c r="O741" s="5"/>
      <c r="P741" s="5"/>
      <c r="Q741" s="5"/>
    </row>
    <row r="742" spans="1:17" ht="15.75" customHeight="1">
      <c r="A742" s="5"/>
      <c r="B742" s="5"/>
      <c r="C742" s="5"/>
      <c r="D742" s="5"/>
      <c r="E742" s="5"/>
      <c r="F742" s="5"/>
      <c r="G742" s="5"/>
      <c r="H742" s="5"/>
      <c r="I742" s="5"/>
      <c r="J742" s="5"/>
      <c r="K742" s="5"/>
      <c r="L742" s="5"/>
      <c r="M742" s="5"/>
      <c r="N742" s="5"/>
      <c r="O742" s="5"/>
      <c r="P742" s="5"/>
      <c r="Q742" s="5"/>
    </row>
    <row r="743" spans="1:17" ht="15.75" customHeight="1">
      <c r="A743" s="5"/>
      <c r="B743" s="5"/>
      <c r="C743" s="5"/>
      <c r="D743" s="5"/>
      <c r="E743" s="5"/>
      <c r="F743" s="5"/>
      <c r="G743" s="5"/>
      <c r="H743" s="5"/>
      <c r="I743" s="5"/>
      <c r="J743" s="5"/>
      <c r="K743" s="5"/>
      <c r="L743" s="5"/>
      <c r="M743" s="5"/>
      <c r="N743" s="5"/>
      <c r="O743" s="5"/>
      <c r="P743" s="5"/>
      <c r="Q743" s="5"/>
    </row>
    <row r="744" spans="1:17" ht="15.75" customHeight="1">
      <c r="A744" s="5"/>
      <c r="B744" s="5"/>
      <c r="C744" s="5"/>
      <c r="D744" s="5"/>
      <c r="E744" s="5"/>
      <c r="F744" s="5"/>
      <c r="G744" s="5"/>
      <c r="H744" s="5"/>
      <c r="I744" s="5"/>
      <c r="J744" s="5"/>
      <c r="K744" s="5"/>
      <c r="L744" s="5"/>
      <c r="M744" s="5"/>
      <c r="N744" s="5"/>
      <c r="O744" s="5"/>
      <c r="P744" s="5"/>
      <c r="Q744" s="5"/>
    </row>
    <row r="745" spans="1:17" ht="15.75" customHeight="1">
      <c r="A745" s="5"/>
      <c r="B745" s="5"/>
      <c r="C745" s="5"/>
      <c r="D745" s="5"/>
      <c r="E745" s="5"/>
      <c r="F745" s="5"/>
      <c r="G745" s="5"/>
      <c r="H745" s="5"/>
      <c r="I745" s="5"/>
      <c r="J745" s="5"/>
      <c r="K745" s="5"/>
      <c r="L745" s="5"/>
      <c r="M745" s="5"/>
      <c r="N745" s="5"/>
      <c r="O745" s="5"/>
      <c r="P745" s="5"/>
      <c r="Q745" s="5"/>
    </row>
    <row r="746" spans="1:17" ht="15.75" customHeight="1">
      <c r="A746" s="5"/>
      <c r="B746" s="5"/>
      <c r="C746" s="5"/>
      <c r="D746" s="5"/>
      <c r="E746" s="5"/>
      <c r="F746" s="5"/>
      <c r="G746" s="5"/>
      <c r="H746" s="5"/>
      <c r="I746" s="5"/>
      <c r="J746" s="5"/>
      <c r="K746" s="5"/>
      <c r="L746" s="5"/>
      <c r="M746" s="5"/>
      <c r="N746" s="5"/>
      <c r="O746" s="5"/>
      <c r="P746" s="5"/>
      <c r="Q746" s="5"/>
    </row>
    <row r="747" spans="1:17" ht="15.75" customHeight="1">
      <c r="A747" s="5"/>
      <c r="B747" s="5"/>
      <c r="C747" s="5"/>
      <c r="D747" s="5"/>
      <c r="E747" s="5"/>
      <c r="F747" s="5"/>
      <c r="G747" s="5"/>
      <c r="H747" s="5"/>
      <c r="I747" s="5"/>
      <c r="J747" s="5"/>
      <c r="K747" s="5"/>
      <c r="L747" s="5"/>
      <c r="M747" s="5"/>
      <c r="N747" s="5"/>
      <c r="O747" s="5"/>
      <c r="P747" s="5"/>
      <c r="Q747" s="5"/>
    </row>
    <row r="748" spans="1:17" ht="15.75" customHeight="1">
      <c r="A748" s="5"/>
      <c r="B748" s="5"/>
      <c r="C748" s="5"/>
      <c r="D748" s="5"/>
      <c r="E748" s="5"/>
      <c r="F748" s="5"/>
      <c r="G748" s="5"/>
      <c r="H748" s="5"/>
      <c r="I748" s="5"/>
      <c r="J748" s="5"/>
      <c r="K748" s="5"/>
      <c r="L748" s="5"/>
      <c r="M748" s="5"/>
      <c r="N748" s="5"/>
      <c r="O748" s="5"/>
      <c r="P748" s="5"/>
      <c r="Q748" s="5"/>
    </row>
    <row r="749" spans="1:17" ht="15.75" customHeight="1">
      <c r="A749" s="5"/>
      <c r="B749" s="5"/>
      <c r="C749" s="5"/>
      <c r="D749" s="5"/>
      <c r="E749" s="5"/>
      <c r="F749" s="5"/>
      <c r="G749" s="5"/>
      <c r="H749" s="5"/>
      <c r="I749" s="5"/>
      <c r="J749" s="5"/>
      <c r="K749" s="5"/>
      <c r="L749" s="5"/>
      <c r="M749" s="5"/>
      <c r="N749" s="5"/>
      <c r="O749" s="5"/>
      <c r="P749" s="5"/>
      <c r="Q749" s="5"/>
    </row>
    <row r="750" spans="1:17" ht="15.75" customHeight="1">
      <c r="A750" s="5"/>
      <c r="B750" s="5"/>
      <c r="C750" s="5"/>
      <c r="D750" s="5"/>
      <c r="E750" s="5"/>
      <c r="F750" s="5"/>
      <c r="G750" s="5"/>
      <c r="H750" s="5"/>
      <c r="I750" s="5"/>
      <c r="J750" s="5"/>
      <c r="K750" s="5"/>
      <c r="L750" s="5"/>
      <c r="M750" s="5"/>
      <c r="N750" s="5"/>
      <c r="O750" s="5"/>
      <c r="P750" s="5"/>
      <c r="Q750" s="5"/>
    </row>
    <row r="751" spans="1:17" ht="15.75" customHeight="1">
      <c r="A751" s="5"/>
      <c r="B751" s="5"/>
      <c r="C751" s="5"/>
      <c r="D751" s="5"/>
      <c r="E751" s="5"/>
      <c r="F751" s="5"/>
      <c r="G751" s="5"/>
      <c r="H751" s="5"/>
      <c r="I751" s="5"/>
      <c r="J751" s="5"/>
      <c r="K751" s="5"/>
      <c r="L751" s="5"/>
      <c r="M751" s="5"/>
      <c r="N751" s="5"/>
      <c r="O751" s="5"/>
      <c r="P751" s="5"/>
      <c r="Q751" s="5"/>
    </row>
    <row r="752" spans="1:17" ht="15.75" customHeight="1">
      <c r="A752" s="5"/>
      <c r="B752" s="5"/>
      <c r="C752" s="5"/>
      <c r="D752" s="5"/>
      <c r="E752" s="5"/>
      <c r="F752" s="5"/>
      <c r="G752" s="5"/>
      <c r="H752" s="5"/>
      <c r="I752" s="5"/>
      <c r="J752" s="5"/>
      <c r="K752" s="5"/>
      <c r="L752" s="5"/>
      <c r="M752" s="5"/>
      <c r="N752" s="5"/>
      <c r="O752" s="5"/>
      <c r="P752" s="5"/>
      <c r="Q752" s="5"/>
    </row>
    <row r="753" spans="1:17" ht="15.75" customHeight="1">
      <c r="A753" s="5"/>
      <c r="B753" s="5"/>
      <c r="C753" s="5"/>
      <c r="D753" s="5"/>
      <c r="E753" s="5"/>
      <c r="F753" s="5"/>
      <c r="G753" s="5"/>
      <c r="H753" s="5"/>
      <c r="I753" s="5"/>
      <c r="J753" s="5"/>
      <c r="K753" s="5"/>
      <c r="L753" s="5"/>
      <c r="M753" s="5"/>
      <c r="N753" s="5"/>
      <c r="O753" s="5"/>
      <c r="P753" s="5"/>
      <c r="Q753" s="5"/>
    </row>
    <row r="754" spans="1:17" ht="15.75" customHeight="1">
      <c r="A754" s="5"/>
      <c r="B754" s="5"/>
      <c r="C754" s="5"/>
      <c r="D754" s="5"/>
      <c r="E754" s="5"/>
      <c r="F754" s="5"/>
      <c r="G754" s="5"/>
      <c r="H754" s="5"/>
      <c r="I754" s="5"/>
      <c r="J754" s="5"/>
      <c r="K754" s="5"/>
      <c r="L754" s="5"/>
      <c r="M754" s="5"/>
      <c r="N754" s="5"/>
      <c r="O754" s="5"/>
      <c r="P754" s="5"/>
      <c r="Q754" s="5"/>
    </row>
    <row r="755" spans="1:17" ht="15.75" customHeight="1">
      <c r="A755" s="5"/>
      <c r="B755" s="5"/>
      <c r="C755" s="5"/>
      <c r="D755" s="5"/>
      <c r="E755" s="5"/>
      <c r="F755" s="5"/>
      <c r="G755" s="5"/>
      <c r="H755" s="5"/>
      <c r="I755" s="5"/>
      <c r="J755" s="5"/>
      <c r="K755" s="5"/>
      <c r="L755" s="5"/>
      <c r="M755" s="5"/>
      <c r="N755" s="5"/>
      <c r="O755" s="5"/>
      <c r="P755" s="5"/>
      <c r="Q755" s="5"/>
    </row>
    <row r="756" spans="1:17" ht="15.75" customHeight="1">
      <c r="A756" s="5"/>
      <c r="B756" s="5"/>
      <c r="C756" s="5"/>
      <c r="D756" s="5"/>
      <c r="E756" s="5"/>
      <c r="F756" s="5"/>
      <c r="G756" s="5"/>
      <c r="H756" s="5"/>
      <c r="I756" s="5"/>
      <c r="J756" s="5"/>
      <c r="K756" s="5"/>
      <c r="L756" s="5"/>
      <c r="M756" s="5"/>
      <c r="N756" s="5"/>
      <c r="O756" s="5"/>
      <c r="P756" s="5"/>
      <c r="Q756" s="5"/>
    </row>
    <row r="757" spans="1:17" ht="15.75" customHeight="1">
      <c r="A757" s="5"/>
      <c r="B757" s="5"/>
      <c r="C757" s="5"/>
      <c r="D757" s="5"/>
      <c r="E757" s="5"/>
      <c r="F757" s="5"/>
      <c r="G757" s="5"/>
      <c r="H757" s="5"/>
      <c r="I757" s="5"/>
      <c r="J757" s="5"/>
      <c r="K757" s="5"/>
      <c r="L757" s="5"/>
      <c r="M757" s="5"/>
      <c r="N757" s="5"/>
      <c r="O757" s="5"/>
      <c r="P757" s="5"/>
      <c r="Q757" s="5"/>
    </row>
    <row r="758" spans="1:17" ht="15.75" customHeight="1">
      <c r="A758" s="5"/>
      <c r="B758" s="5"/>
      <c r="C758" s="5"/>
      <c r="D758" s="5"/>
      <c r="E758" s="5"/>
      <c r="F758" s="5"/>
      <c r="G758" s="5"/>
      <c r="H758" s="5"/>
      <c r="I758" s="5"/>
      <c r="J758" s="5"/>
      <c r="K758" s="5"/>
      <c r="L758" s="5"/>
      <c r="M758" s="5"/>
      <c r="N758" s="5"/>
      <c r="O758" s="5"/>
      <c r="P758" s="5"/>
      <c r="Q758" s="5"/>
    </row>
    <row r="759" spans="1:17" ht="15.75" customHeight="1">
      <c r="A759" s="5"/>
      <c r="B759" s="5"/>
      <c r="C759" s="5"/>
      <c r="D759" s="5"/>
      <c r="E759" s="5"/>
      <c r="F759" s="5"/>
      <c r="G759" s="5"/>
      <c r="H759" s="5"/>
      <c r="I759" s="5"/>
      <c r="J759" s="5"/>
      <c r="K759" s="5"/>
      <c r="L759" s="5"/>
      <c r="M759" s="5"/>
      <c r="N759" s="5"/>
      <c r="O759" s="5"/>
      <c r="P759" s="5"/>
      <c r="Q759" s="5"/>
    </row>
    <row r="760" spans="1:17" ht="15.75" customHeight="1">
      <c r="A760" s="5"/>
      <c r="B760" s="5"/>
      <c r="C760" s="5"/>
      <c r="D760" s="5"/>
      <c r="E760" s="5"/>
      <c r="F760" s="5"/>
      <c r="G760" s="5"/>
      <c r="H760" s="5"/>
      <c r="I760" s="5"/>
      <c r="J760" s="5"/>
      <c r="K760" s="5"/>
      <c r="L760" s="5"/>
      <c r="M760" s="5"/>
      <c r="N760" s="5"/>
      <c r="O760" s="5"/>
      <c r="P760" s="5"/>
      <c r="Q760" s="5"/>
    </row>
    <row r="761" spans="1:17" ht="15.75" customHeight="1">
      <c r="A761" s="5"/>
      <c r="B761" s="5"/>
      <c r="C761" s="5"/>
      <c r="D761" s="5"/>
      <c r="E761" s="5"/>
      <c r="F761" s="5"/>
      <c r="G761" s="5"/>
      <c r="H761" s="5"/>
      <c r="I761" s="5"/>
      <c r="J761" s="5"/>
      <c r="K761" s="5"/>
      <c r="L761" s="5"/>
      <c r="M761" s="5"/>
      <c r="N761" s="5"/>
      <c r="O761" s="5"/>
      <c r="P761" s="5"/>
      <c r="Q761" s="5"/>
    </row>
    <row r="762" spans="1:17" ht="15.75" customHeight="1">
      <c r="A762" s="5"/>
      <c r="B762" s="5"/>
      <c r="C762" s="5"/>
      <c r="D762" s="5"/>
      <c r="E762" s="5"/>
      <c r="F762" s="5"/>
      <c r="G762" s="5"/>
      <c r="H762" s="5"/>
      <c r="I762" s="5"/>
      <c r="J762" s="5"/>
      <c r="K762" s="5"/>
      <c r="L762" s="5"/>
      <c r="M762" s="5"/>
      <c r="N762" s="5"/>
      <c r="O762" s="5"/>
      <c r="P762" s="5"/>
      <c r="Q762" s="5"/>
    </row>
    <row r="763" spans="1:17" ht="15.75" customHeight="1">
      <c r="A763" s="5"/>
      <c r="B763" s="5"/>
      <c r="C763" s="5"/>
      <c r="D763" s="5"/>
      <c r="E763" s="5"/>
      <c r="F763" s="5"/>
      <c r="G763" s="5"/>
      <c r="H763" s="5"/>
      <c r="I763" s="5"/>
      <c r="J763" s="5"/>
      <c r="K763" s="5"/>
      <c r="L763" s="5"/>
      <c r="M763" s="5"/>
      <c r="N763" s="5"/>
      <c r="O763" s="5"/>
      <c r="P763" s="5"/>
      <c r="Q763" s="5"/>
    </row>
    <row r="764" spans="1:17" ht="15.75" customHeight="1">
      <c r="A764" s="5"/>
      <c r="B764" s="5"/>
      <c r="C764" s="5"/>
      <c r="D764" s="5"/>
      <c r="E764" s="5"/>
      <c r="F764" s="5"/>
      <c r="G764" s="5"/>
      <c r="H764" s="5"/>
      <c r="I764" s="5"/>
      <c r="J764" s="5"/>
      <c r="K764" s="5"/>
      <c r="L764" s="5"/>
      <c r="M764" s="5"/>
      <c r="N764" s="5"/>
      <c r="O764" s="5"/>
      <c r="P764" s="5"/>
      <c r="Q764" s="5"/>
    </row>
    <row r="765" spans="1:17" ht="15.75" customHeight="1">
      <c r="A765" s="5"/>
      <c r="B765" s="5"/>
      <c r="C765" s="5"/>
      <c r="D765" s="5"/>
      <c r="E765" s="5"/>
      <c r="F765" s="5"/>
      <c r="G765" s="5"/>
      <c r="H765" s="5"/>
      <c r="I765" s="5"/>
      <c r="J765" s="5"/>
      <c r="K765" s="5"/>
      <c r="L765" s="5"/>
      <c r="M765" s="5"/>
      <c r="N765" s="5"/>
      <c r="O765" s="5"/>
      <c r="P765" s="5"/>
      <c r="Q765" s="5"/>
    </row>
    <row r="766" spans="1:17" ht="15.75" customHeight="1">
      <c r="A766" s="5"/>
      <c r="B766" s="5"/>
      <c r="C766" s="5"/>
      <c r="D766" s="5"/>
      <c r="E766" s="5"/>
      <c r="F766" s="5"/>
      <c r="G766" s="5"/>
      <c r="H766" s="5"/>
      <c r="I766" s="5"/>
      <c r="J766" s="5"/>
      <c r="K766" s="5"/>
      <c r="L766" s="5"/>
      <c r="M766" s="5"/>
      <c r="N766" s="5"/>
      <c r="O766" s="5"/>
      <c r="P766" s="5"/>
      <c r="Q766" s="5"/>
    </row>
    <row r="767" spans="1:17" ht="15.75" customHeight="1">
      <c r="A767" s="5"/>
      <c r="B767" s="5"/>
      <c r="C767" s="5"/>
      <c r="D767" s="5"/>
      <c r="E767" s="5"/>
      <c r="F767" s="5"/>
      <c r="G767" s="5"/>
      <c r="H767" s="5"/>
      <c r="I767" s="5"/>
      <c r="J767" s="5"/>
      <c r="K767" s="5"/>
      <c r="L767" s="5"/>
      <c r="M767" s="5"/>
      <c r="N767" s="5"/>
      <c r="O767" s="5"/>
      <c r="P767" s="5"/>
      <c r="Q767" s="5"/>
    </row>
    <row r="768" spans="1:17" ht="15.75" customHeight="1">
      <c r="A768" s="5"/>
      <c r="B768" s="5"/>
      <c r="C768" s="5"/>
      <c r="D768" s="5"/>
      <c r="E768" s="5"/>
      <c r="F768" s="5"/>
      <c r="G768" s="5"/>
      <c r="H768" s="5"/>
      <c r="I768" s="5"/>
      <c r="J768" s="5"/>
      <c r="K768" s="5"/>
      <c r="L768" s="5"/>
      <c r="M768" s="5"/>
      <c r="N768" s="5"/>
      <c r="O768" s="5"/>
      <c r="P768" s="5"/>
      <c r="Q768" s="5"/>
    </row>
    <row r="769" spans="1:17" ht="15.75" customHeight="1">
      <c r="A769" s="5"/>
      <c r="B769" s="5"/>
      <c r="C769" s="5"/>
      <c r="D769" s="5"/>
      <c r="E769" s="5"/>
      <c r="F769" s="5"/>
      <c r="G769" s="5"/>
      <c r="H769" s="5"/>
      <c r="I769" s="5"/>
      <c r="J769" s="5"/>
      <c r="K769" s="5"/>
      <c r="L769" s="5"/>
      <c r="M769" s="5"/>
      <c r="N769" s="5"/>
      <c r="O769" s="5"/>
      <c r="P769" s="5"/>
      <c r="Q769" s="5"/>
    </row>
    <row r="770" spans="1:17" ht="15.75" customHeight="1">
      <c r="A770" s="5"/>
      <c r="B770" s="5"/>
      <c r="C770" s="5"/>
      <c r="D770" s="5"/>
      <c r="E770" s="5"/>
      <c r="F770" s="5"/>
      <c r="G770" s="5"/>
      <c r="H770" s="5"/>
      <c r="I770" s="5"/>
      <c r="J770" s="5"/>
      <c r="K770" s="5"/>
      <c r="L770" s="5"/>
      <c r="M770" s="5"/>
      <c r="N770" s="5"/>
      <c r="O770" s="5"/>
      <c r="P770" s="5"/>
      <c r="Q770" s="5"/>
    </row>
    <row r="771" spans="1:17" ht="15.75" customHeight="1">
      <c r="A771" s="5"/>
      <c r="B771" s="5"/>
      <c r="C771" s="5"/>
      <c r="D771" s="5"/>
      <c r="E771" s="5"/>
      <c r="F771" s="5"/>
      <c r="G771" s="5"/>
      <c r="H771" s="5"/>
      <c r="I771" s="5"/>
      <c r="J771" s="5"/>
      <c r="K771" s="5"/>
      <c r="L771" s="5"/>
      <c r="M771" s="5"/>
      <c r="N771" s="5"/>
      <c r="O771" s="5"/>
      <c r="P771" s="5"/>
      <c r="Q771" s="5"/>
    </row>
    <row r="772" spans="1:17" ht="15.75" customHeight="1">
      <c r="A772" s="5"/>
      <c r="B772" s="5"/>
      <c r="C772" s="5"/>
      <c r="D772" s="5"/>
      <c r="E772" s="5"/>
      <c r="F772" s="5"/>
      <c r="G772" s="5"/>
      <c r="H772" s="5"/>
      <c r="I772" s="5"/>
      <c r="J772" s="5"/>
      <c r="K772" s="5"/>
      <c r="L772" s="5"/>
      <c r="M772" s="5"/>
      <c r="N772" s="5"/>
      <c r="O772" s="5"/>
      <c r="P772" s="5"/>
      <c r="Q772" s="5"/>
    </row>
    <row r="773" spans="1:17" ht="15.75" customHeight="1">
      <c r="A773" s="5"/>
      <c r="B773" s="5"/>
      <c r="C773" s="5"/>
      <c r="D773" s="5"/>
      <c r="E773" s="5"/>
      <c r="F773" s="5"/>
      <c r="G773" s="5"/>
      <c r="H773" s="5"/>
      <c r="I773" s="5"/>
      <c r="J773" s="5"/>
      <c r="K773" s="5"/>
      <c r="L773" s="5"/>
      <c r="M773" s="5"/>
      <c r="N773" s="5"/>
      <c r="O773" s="5"/>
      <c r="P773" s="5"/>
      <c r="Q773" s="5"/>
    </row>
    <row r="774" spans="1:17" ht="15.75" customHeight="1">
      <c r="A774" s="5"/>
      <c r="B774" s="5"/>
      <c r="C774" s="5"/>
      <c r="D774" s="5"/>
      <c r="E774" s="5"/>
      <c r="F774" s="5"/>
      <c r="G774" s="5"/>
      <c r="H774" s="5"/>
      <c r="I774" s="5"/>
      <c r="J774" s="5"/>
      <c r="K774" s="5"/>
      <c r="L774" s="5"/>
      <c r="M774" s="5"/>
      <c r="N774" s="5"/>
      <c r="O774" s="5"/>
      <c r="P774" s="5"/>
      <c r="Q774" s="5"/>
    </row>
    <row r="775" spans="1:17" ht="15.75" customHeight="1">
      <c r="A775" s="5"/>
      <c r="B775" s="5"/>
      <c r="C775" s="5"/>
      <c r="D775" s="5"/>
      <c r="E775" s="5"/>
      <c r="F775" s="5"/>
      <c r="G775" s="5"/>
      <c r="H775" s="5"/>
      <c r="I775" s="5"/>
      <c r="J775" s="5"/>
      <c r="K775" s="5"/>
      <c r="L775" s="5"/>
      <c r="M775" s="5"/>
      <c r="N775" s="5"/>
      <c r="O775" s="5"/>
      <c r="P775" s="5"/>
      <c r="Q775" s="5"/>
    </row>
    <row r="776" spans="1:17" ht="15.75" customHeight="1">
      <c r="A776" s="5"/>
      <c r="B776" s="5"/>
      <c r="C776" s="5"/>
      <c r="D776" s="5"/>
      <c r="E776" s="5"/>
      <c r="F776" s="5"/>
      <c r="G776" s="5"/>
      <c r="H776" s="5"/>
      <c r="I776" s="5"/>
      <c r="J776" s="5"/>
      <c r="K776" s="5"/>
      <c r="L776" s="5"/>
      <c r="M776" s="5"/>
      <c r="N776" s="5"/>
      <c r="O776" s="5"/>
      <c r="P776" s="5"/>
      <c r="Q776" s="5"/>
    </row>
    <row r="777" spans="1:17" ht="15.75" customHeight="1">
      <c r="A777" s="5"/>
      <c r="B777" s="5"/>
      <c r="C777" s="5"/>
      <c r="D777" s="5"/>
      <c r="E777" s="5"/>
      <c r="F777" s="5"/>
      <c r="G777" s="5"/>
      <c r="H777" s="5"/>
      <c r="I777" s="5"/>
      <c r="J777" s="5"/>
      <c r="K777" s="5"/>
      <c r="L777" s="5"/>
      <c r="M777" s="5"/>
      <c r="N777" s="5"/>
      <c r="O777" s="5"/>
      <c r="P777" s="5"/>
      <c r="Q777" s="5"/>
    </row>
    <row r="778" spans="1:17" ht="15.75" customHeight="1">
      <c r="A778" s="5"/>
      <c r="B778" s="5"/>
      <c r="C778" s="5"/>
      <c r="D778" s="5"/>
      <c r="E778" s="5"/>
      <c r="F778" s="5"/>
      <c r="G778" s="5"/>
      <c r="H778" s="5"/>
      <c r="I778" s="5"/>
      <c r="J778" s="5"/>
      <c r="K778" s="5"/>
      <c r="L778" s="5"/>
      <c r="M778" s="5"/>
      <c r="N778" s="5"/>
      <c r="O778" s="5"/>
      <c r="P778" s="5"/>
      <c r="Q778" s="5"/>
    </row>
    <row r="779" spans="1:17" ht="15.75" customHeight="1">
      <c r="A779" s="5"/>
      <c r="B779" s="5"/>
      <c r="C779" s="5"/>
      <c r="D779" s="5"/>
      <c r="E779" s="5"/>
      <c r="F779" s="5"/>
      <c r="G779" s="5"/>
      <c r="H779" s="5"/>
      <c r="I779" s="5"/>
      <c r="J779" s="5"/>
      <c r="K779" s="5"/>
      <c r="L779" s="5"/>
      <c r="M779" s="5"/>
      <c r="N779" s="5"/>
      <c r="O779" s="5"/>
      <c r="P779" s="5"/>
      <c r="Q779" s="5"/>
    </row>
    <row r="780" spans="1:17" ht="15.75" customHeight="1">
      <c r="A780" s="5"/>
      <c r="B780" s="5"/>
      <c r="C780" s="5"/>
      <c r="D780" s="5"/>
      <c r="E780" s="5"/>
      <c r="F780" s="5"/>
      <c r="G780" s="5"/>
      <c r="H780" s="5"/>
      <c r="I780" s="5"/>
      <c r="J780" s="5"/>
      <c r="K780" s="5"/>
      <c r="L780" s="5"/>
      <c r="M780" s="5"/>
      <c r="N780" s="5"/>
      <c r="O780" s="5"/>
      <c r="P780" s="5"/>
      <c r="Q780" s="5"/>
    </row>
    <row r="781" spans="1:17" ht="15.75" customHeight="1">
      <c r="A781" s="5"/>
      <c r="B781" s="5"/>
      <c r="C781" s="5"/>
      <c r="D781" s="5"/>
      <c r="E781" s="5"/>
      <c r="F781" s="5"/>
      <c r="G781" s="5"/>
      <c r="H781" s="5"/>
      <c r="I781" s="5"/>
      <c r="J781" s="5"/>
      <c r="K781" s="5"/>
      <c r="L781" s="5"/>
      <c r="M781" s="5"/>
      <c r="N781" s="5"/>
      <c r="O781" s="5"/>
      <c r="P781" s="5"/>
      <c r="Q781" s="5"/>
    </row>
    <row r="782" spans="1:17" ht="15.75" customHeight="1">
      <c r="A782" s="5"/>
      <c r="B782" s="5"/>
      <c r="C782" s="5"/>
      <c r="D782" s="5"/>
      <c r="E782" s="5"/>
      <c r="F782" s="5"/>
      <c r="G782" s="5"/>
      <c r="H782" s="5"/>
      <c r="I782" s="5"/>
      <c r="J782" s="5"/>
      <c r="K782" s="5"/>
      <c r="L782" s="5"/>
      <c r="M782" s="5"/>
      <c r="N782" s="5"/>
      <c r="O782" s="5"/>
      <c r="P782" s="5"/>
      <c r="Q782" s="5"/>
    </row>
    <row r="783" spans="1:17" ht="15.75" customHeight="1">
      <c r="A783" s="5"/>
      <c r="B783" s="5"/>
      <c r="C783" s="5"/>
      <c r="D783" s="5"/>
      <c r="E783" s="5"/>
      <c r="F783" s="5"/>
      <c r="G783" s="5"/>
      <c r="H783" s="5"/>
      <c r="I783" s="5"/>
      <c r="J783" s="5"/>
      <c r="K783" s="5"/>
      <c r="L783" s="5"/>
      <c r="M783" s="5"/>
      <c r="N783" s="5"/>
      <c r="O783" s="5"/>
      <c r="P783" s="5"/>
      <c r="Q783" s="5"/>
    </row>
    <row r="784" spans="1:17" ht="15.75" customHeight="1">
      <c r="A784" s="5"/>
      <c r="B784" s="5"/>
      <c r="C784" s="5"/>
      <c r="D784" s="5"/>
      <c r="E784" s="5"/>
      <c r="F784" s="5"/>
      <c r="G784" s="5"/>
      <c r="H784" s="5"/>
      <c r="I784" s="5"/>
      <c r="J784" s="5"/>
      <c r="K784" s="5"/>
      <c r="L784" s="5"/>
      <c r="M784" s="5"/>
      <c r="N784" s="5"/>
      <c r="O784" s="5"/>
      <c r="P784" s="5"/>
      <c r="Q784" s="5"/>
    </row>
    <row r="785" spans="1:17" ht="15.75" customHeight="1">
      <c r="A785" s="5"/>
      <c r="B785" s="5"/>
      <c r="C785" s="5"/>
      <c r="D785" s="5"/>
      <c r="E785" s="5"/>
      <c r="F785" s="5"/>
      <c r="G785" s="5"/>
      <c r="H785" s="5"/>
      <c r="I785" s="5"/>
      <c r="J785" s="5"/>
      <c r="K785" s="5"/>
      <c r="L785" s="5"/>
      <c r="M785" s="5"/>
      <c r="N785" s="5"/>
      <c r="O785" s="5"/>
      <c r="P785" s="5"/>
      <c r="Q785" s="5"/>
    </row>
    <row r="786" spans="1:17" ht="15.75" customHeight="1">
      <c r="A786" s="5"/>
      <c r="B786" s="5"/>
      <c r="C786" s="5"/>
      <c r="D786" s="5"/>
      <c r="E786" s="5"/>
      <c r="F786" s="5"/>
      <c r="G786" s="5"/>
      <c r="H786" s="5"/>
      <c r="I786" s="5"/>
      <c r="J786" s="5"/>
      <c r="K786" s="5"/>
      <c r="L786" s="5"/>
      <c r="M786" s="5"/>
      <c r="N786" s="5"/>
      <c r="O786" s="5"/>
      <c r="P786" s="5"/>
      <c r="Q786" s="5"/>
    </row>
    <row r="787" spans="1:17" ht="15.75" customHeight="1">
      <c r="A787" s="5"/>
      <c r="B787" s="5"/>
      <c r="C787" s="5"/>
      <c r="D787" s="5"/>
      <c r="E787" s="5"/>
      <c r="F787" s="5"/>
      <c r="G787" s="5"/>
      <c r="H787" s="5"/>
      <c r="I787" s="5"/>
      <c r="J787" s="5"/>
      <c r="K787" s="5"/>
      <c r="L787" s="5"/>
      <c r="M787" s="5"/>
      <c r="N787" s="5"/>
      <c r="O787" s="5"/>
      <c r="P787" s="5"/>
      <c r="Q787" s="5"/>
    </row>
    <row r="788" spans="1:17" ht="15.75" customHeight="1">
      <c r="A788" s="5"/>
      <c r="B788" s="5"/>
      <c r="C788" s="5"/>
      <c r="D788" s="5"/>
      <c r="E788" s="5"/>
      <c r="F788" s="5"/>
      <c r="G788" s="5"/>
      <c r="H788" s="5"/>
      <c r="I788" s="5"/>
      <c r="J788" s="5"/>
      <c r="K788" s="5"/>
      <c r="L788" s="5"/>
      <c r="M788" s="5"/>
      <c r="N788" s="5"/>
      <c r="O788" s="5"/>
      <c r="P788" s="5"/>
      <c r="Q788" s="5"/>
    </row>
    <row r="789" spans="1:17" ht="15.75" customHeight="1">
      <c r="A789" s="5"/>
      <c r="B789" s="5"/>
      <c r="C789" s="5"/>
      <c r="D789" s="5"/>
      <c r="E789" s="5"/>
      <c r="F789" s="5"/>
      <c r="G789" s="5"/>
      <c r="H789" s="5"/>
      <c r="I789" s="5"/>
      <c r="J789" s="5"/>
      <c r="K789" s="5"/>
      <c r="L789" s="5"/>
      <c r="M789" s="5"/>
      <c r="N789" s="5"/>
      <c r="O789" s="5"/>
      <c r="P789" s="5"/>
      <c r="Q789" s="5"/>
    </row>
    <row r="790" spans="1:17" ht="15.75" customHeight="1">
      <c r="A790" s="5"/>
      <c r="B790" s="5"/>
      <c r="C790" s="5"/>
      <c r="D790" s="5"/>
      <c r="E790" s="5"/>
      <c r="F790" s="5"/>
      <c r="G790" s="5"/>
      <c r="H790" s="5"/>
      <c r="I790" s="5"/>
      <c r="J790" s="5"/>
      <c r="K790" s="5"/>
      <c r="L790" s="5"/>
      <c r="M790" s="5"/>
      <c r="N790" s="5"/>
      <c r="O790" s="5"/>
      <c r="P790" s="5"/>
      <c r="Q790" s="5"/>
    </row>
    <row r="791" spans="1:17" ht="15.75" customHeight="1">
      <c r="A791" s="5"/>
      <c r="B791" s="5"/>
      <c r="C791" s="5"/>
      <c r="D791" s="5"/>
      <c r="E791" s="5"/>
      <c r="F791" s="5"/>
      <c r="G791" s="5"/>
      <c r="H791" s="5"/>
      <c r="I791" s="5"/>
      <c r="J791" s="5"/>
      <c r="K791" s="5"/>
      <c r="L791" s="5"/>
      <c r="M791" s="5"/>
      <c r="N791" s="5"/>
      <c r="O791" s="5"/>
      <c r="P791" s="5"/>
      <c r="Q791" s="5"/>
    </row>
    <row r="792" spans="1:17" ht="15.75" customHeight="1">
      <c r="A792" s="5"/>
      <c r="B792" s="5"/>
      <c r="C792" s="5"/>
      <c r="D792" s="5"/>
      <c r="E792" s="5"/>
      <c r="F792" s="5"/>
      <c r="G792" s="5"/>
      <c r="H792" s="5"/>
      <c r="I792" s="5"/>
      <c r="J792" s="5"/>
      <c r="K792" s="5"/>
      <c r="L792" s="5"/>
      <c r="M792" s="5"/>
      <c r="N792" s="5"/>
      <c r="O792" s="5"/>
      <c r="P792" s="5"/>
      <c r="Q792" s="5"/>
    </row>
    <row r="793" spans="1:17" ht="15.75" customHeight="1">
      <c r="A793" s="5"/>
      <c r="B793" s="5"/>
      <c r="C793" s="5"/>
      <c r="D793" s="5"/>
      <c r="E793" s="5"/>
      <c r="F793" s="5"/>
      <c r="G793" s="5"/>
      <c r="H793" s="5"/>
      <c r="I793" s="5"/>
      <c r="J793" s="5"/>
      <c r="K793" s="5"/>
      <c r="L793" s="5"/>
      <c r="M793" s="5"/>
      <c r="N793" s="5"/>
      <c r="O793" s="5"/>
      <c r="P793" s="5"/>
      <c r="Q793" s="5"/>
    </row>
    <row r="794" spans="1:17" ht="15.75" customHeight="1">
      <c r="A794" s="5"/>
      <c r="B794" s="5"/>
      <c r="C794" s="5"/>
      <c r="D794" s="5"/>
      <c r="E794" s="5"/>
      <c r="F794" s="5"/>
      <c r="G794" s="5"/>
      <c r="H794" s="5"/>
      <c r="I794" s="5"/>
      <c r="J794" s="5"/>
      <c r="K794" s="5"/>
      <c r="L794" s="5"/>
      <c r="M794" s="5"/>
      <c r="N794" s="5"/>
      <c r="O794" s="5"/>
      <c r="P794" s="5"/>
      <c r="Q794" s="5"/>
    </row>
    <row r="795" spans="1:17" ht="15.75" customHeight="1">
      <c r="A795" s="5"/>
      <c r="B795" s="5"/>
      <c r="C795" s="5"/>
      <c r="D795" s="5"/>
      <c r="E795" s="5"/>
      <c r="F795" s="5"/>
      <c r="G795" s="5"/>
      <c r="H795" s="5"/>
      <c r="I795" s="5"/>
      <c r="J795" s="5"/>
      <c r="K795" s="5"/>
      <c r="L795" s="5"/>
      <c r="M795" s="5"/>
      <c r="N795" s="5"/>
      <c r="O795" s="5"/>
      <c r="P795" s="5"/>
      <c r="Q795" s="5"/>
    </row>
    <row r="796" spans="1:17" ht="15.75" customHeight="1">
      <c r="A796" s="5"/>
      <c r="B796" s="5"/>
      <c r="C796" s="5"/>
      <c r="D796" s="5"/>
      <c r="E796" s="5"/>
      <c r="F796" s="5"/>
      <c r="G796" s="5"/>
      <c r="H796" s="5"/>
      <c r="I796" s="5"/>
      <c r="J796" s="5"/>
      <c r="K796" s="5"/>
      <c r="L796" s="5"/>
      <c r="M796" s="5"/>
      <c r="N796" s="5"/>
      <c r="O796" s="5"/>
      <c r="P796" s="5"/>
      <c r="Q796" s="5"/>
    </row>
    <row r="797" spans="1:17" ht="15.75" customHeight="1">
      <c r="A797" s="5"/>
      <c r="B797" s="5"/>
      <c r="C797" s="5"/>
      <c r="D797" s="5"/>
      <c r="E797" s="5"/>
      <c r="F797" s="5"/>
      <c r="G797" s="5"/>
      <c r="H797" s="5"/>
      <c r="I797" s="5"/>
      <c r="J797" s="5"/>
      <c r="K797" s="5"/>
      <c r="L797" s="5"/>
      <c r="M797" s="5"/>
      <c r="N797" s="5"/>
      <c r="O797" s="5"/>
      <c r="P797" s="5"/>
      <c r="Q797" s="5"/>
    </row>
    <row r="798" spans="1:17" ht="15.75" customHeight="1">
      <c r="A798" s="5"/>
      <c r="B798" s="5"/>
      <c r="C798" s="5"/>
      <c r="D798" s="5"/>
      <c r="E798" s="5"/>
      <c r="F798" s="5"/>
      <c r="G798" s="5"/>
      <c r="H798" s="5"/>
      <c r="I798" s="5"/>
      <c r="J798" s="5"/>
      <c r="K798" s="5"/>
      <c r="L798" s="5"/>
      <c r="M798" s="5"/>
      <c r="N798" s="5"/>
      <c r="O798" s="5"/>
      <c r="P798" s="5"/>
      <c r="Q798" s="5"/>
    </row>
    <row r="799" spans="1:17" ht="15.75" customHeight="1">
      <c r="A799" s="5"/>
      <c r="B799" s="5"/>
      <c r="C799" s="5"/>
      <c r="D799" s="5"/>
      <c r="E799" s="5"/>
      <c r="F799" s="5"/>
      <c r="G799" s="5"/>
      <c r="H799" s="5"/>
      <c r="I799" s="5"/>
      <c r="J799" s="5"/>
      <c r="K799" s="5"/>
      <c r="L799" s="5"/>
      <c r="M799" s="5"/>
      <c r="N799" s="5"/>
      <c r="O799" s="5"/>
      <c r="P799" s="5"/>
      <c r="Q799" s="5"/>
    </row>
    <row r="800" spans="1:17" ht="15.75" customHeight="1">
      <c r="A800" s="5"/>
      <c r="B800" s="5"/>
      <c r="C800" s="5"/>
      <c r="D800" s="5"/>
      <c r="E800" s="5"/>
      <c r="F800" s="5"/>
      <c r="G800" s="5"/>
      <c r="H800" s="5"/>
      <c r="I800" s="5"/>
      <c r="J800" s="5"/>
      <c r="K800" s="5"/>
      <c r="L800" s="5"/>
      <c r="M800" s="5"/>
      <c r="N800" s="5"/>
      <c r="O800" s="5"/>
      <c r="P800" s="5"/>
      <c r="Q800" s="5"/>
    </row>
    <row r="801" spans="1:17" ht="15.75" customHeight="1">
      <c r="A801" s="5"/>
      <c r="B801" s="5"/>
      <c r="C801" s="5"/>
      <c r="D801" s="5"/>
      <c r="E801" s="5"/>
      <c r="F801" s="5"/>
      <c r="G801" s="5"/>
      <c r="H801" s="5"/>
      <c r="I801" s="5"/>
      <c r="J801" s="5"/>
      <c r="K801" s="5"/>
      <c r="L801" s="5"/>
      <c r="M801" s="5"/>
      <c r="N801" s="5"/>
      <c r="O801" s="5"/>
      <c r="P801" s="5"/>
      <c r="Q801" s="5"/>
    </row>
    <row r="802" spans="1:17" ht="15.75" customHeight="1">
      <c r="A802" s="5"/>
      <c r="B802" s="5"/>
      <c r="C802" s="5"/>
      <c r="D802" s="5"/>
      <c r="E802" s="5"/>
      <c r="F802" s="5"/>
      <c r="G802" s="5"/>
      <c r="H802" s="5"/>
      <c r="I802" s="5"/>
      <c r="J802" s="5"/>
      <c r="K802" s="5"/>
      <c r="L802" s="5"/>
      <c r="M802" s="5"/>
      <c r="N802" s="5"/>
      <c r="O802" s="5"/>
      <c r="P802" s="5"/>
      <c r="Q802" s="5"/>
    </row>
    <row r="803" spans="1:17" ht="15.75" customHeight="1">
      <c r="A803" s="5"/>
      <c r="B803" s="5"/>
      <c r="C803" s="5"/>
      <c r="D803" s="5"/>
      <c r="E803" s="5"/>
      <c r="F803" s="5"/>
      <c r="G803" s="5"/>
      <c r="H803" s="5"/>
      <c r="I803" s="5"/>
      <c r="J803" s="5"/>
      <c r="K803" s="5"/>
      <c r="L803" s="5"/>
      <c r="M803" s="5"/>
      <c r="N803" s="5"/>
      <c r="O803" s="5"/>
      <c r="P803" s="5"/>
      <c r="Q803" s="5"/>
    </row>
    <row r="804" spans="1:17" ht="15.75" customHeight="1">
      <c r="A804" s="5"/>
      <c r="B804" s="5"/>
      <c r="C804" s="5"/>
      <c r="D804" s="5"/>
      <c r="E804" s="5"/>
      <c r="F804" s="5"/>
      <c r="G804" s="5"/>
      <c r="H804" s="5"/>
      <c r="I804" s="5"/>
      <c r="J804" s="5"/>
      <c r="K804" s="5"/>
      <c r="L804" s="5"/>
      <c r="M804" s="5"/>
      <c r="N804" s="5"/>
      <c r="O804" s="5"/>
      <c r="P804" s="5"/>
      <c r="Q804" s="5"/>
    </row>
    <row r="805" spans="1:17" ht="15.75" customHeight="1">
      <c r="A805" s="5"/>
      <c r="B805" s="5"/>
      <c r="C805" s="5"/>
      <c r="D805" s="5"/>
      <c r="E805" s="5"/>
      <c r="F805" s="5"/>
      <c r="G805" s="5"/>
      <c r="H805" s="5"/>
      <c r="I805" s="5"/>
      <c r="J805" s="5"/>
      <c r="K805" s="5"/>
      <c r="L805" s="5"/>
      <c r="M805" s="5"/>
      <c r="N805" s="5"/>
      <c r="O805" s="5"/>
      <c r="P805" s="5"/>
      <c r="Q805" s="5"/>
    </row>
    <row r="806" spans="1:17" ht="15.75" customHeight="1">
      <c r="A806" s="5"/>
      <c r="B806" s="5"/>
      <c r="C806" s="5"/>
      <c r="D806" s="5"/>
      <c r="E806" s="5"/>
      <c r="F806" s="5"/>
      <c r="G806" s="5"/>
      <c r="H806" s="5"/>
      <c r="I806" s="5"/>
      <c r="J806" s="5"/>
      <c r="K806" s="5"/>
      <c r="L806" s="5"/>
      <c r="M806" s="5"/>
      <c r="N806" s="5"/>
      <c r="O806" s="5"/>
      <c r="P806" s="5"/>
      <c r="Q806" s="5"/>
    </row>
    <row r="807" spans="1:17" ht="15.75" customHeight="1">
      <c r="A807" s="5"/>
      <c r="B807" s="5"/>
      <c r="C807" s="5"/>
      <c r="D807" s="5"/>
      <c r="E807" s="5"/>
      <c r="F807" s="5"/>
      <c r="G807" s="5"/>
      <c r="H807" s="5"/>
      <c r="I807" s="5"/>
      <c r="J807" s="5"/>
      <c r="K807" s="5"/>
      <c r="L807" s="5"/>
      <c r="M807" s="5"/>
      <c r="N807" s="5"/>
      <c r="O807" s="5"/>
      <c r="P807" s="5"/>
      <c r="Q807" s="5"/>
    </row>
    <row r="808" spans="1:17" ht="15.75" customHeight="1">
      <c r="A808" s="5"/>
      <c r="B808" s="5"/>
      <c r="C808" s="5"/>
      <c r="D808" s="5"/>
      <c r="E808" s="5"/>
      <c r="F808" s="5"/>
      <c r="G808" s="5"/>
      <c r="H808" s="5"/>
      <c r="I808" s="5"/>
      <c r="J808" s="5"/>
      <c r="K808" s="5"/>
      <c r="L808" s="5"/>
      <c r="M808" s="5"/>
      <c r="N808" s="5"/>
      <c r="O808" s="5"/>
      <c r="P808" s="5"/>
      <c r="Q808" s="5"/>
    </row>
    <row r="809" spans="1:17" ht="15.75" customHeight="1">
      <c r="A809" s="5"/>
      <c r="B809" s="5"/>
      <c r="C809" s="5"/>
      <c r="D809" s="5"/>
      <c r="E809" s="5"/>
      <c r="F809" s="5"/>
      <c r="G809" s="5"/>
      <c r="H809" s="5"/>
      <c r="I809" s="5"/>
      <c r="J809" s="5"/>
      <c r="K809" s="5"/>
      <c r="L809" s="5"/>
      <c r="M809" s="5"/>
      <c r="N809" s="5"/>
      <c r="O809" s="5"/>
      <c r="P809" s="5"/>
      <c r="Q809" s="5"/>
    </row>
    <row r="810" spans="1:17" ht="15.75" customHeight="1">
      <c r="A810" s="5"/>
      <c r="B810" s="5"/>
      <c r="C810" s="5"/>
      <c r="D810" s="5"/>
      <c r="E810" s="5"/>
      <c r="F810" s="5"/>
      <c r="G810" s="5"/>
      <c r="H810" s="5"/>
      <c r="I810" s="5"/>
      <c r="J810" s="5"/>
      <c r="K810" s="5"/>
      <c r="L810" s="5"/>
      <c r="M810" s="5"/>
      <c r="N810" s="5"/>
      <c r="O810" s="5"/>
      <c r="P810" s="5"/>
      <c r="Q810" s="5"/>
    </row>
    <row r="811" spans="1:17" ht="15.75" customHeight="1">
      <c r="A811" s="5"/>
      <c r="B811" s="5"/>
      <c r="C811" s="5"/>
      <c r="D811" s="5"/>
      <c r="E811" s="5"/>
      <c r="F811" s="5"/>
      <c r="G811" s="5"/>
      <c r="H811" s="5"/>
      <c r="I811" s="5"/>
      <c r="J811" s="5"/>
      <c r="K811" s="5"/>
      <c r="L811" s="5"/>
      <c r="M811" s="5"/>
      <c r="N811" s="5"/>
      <c r="O811" s="5"/>
      <c r="P811" s="5"/>
      <c r="Q811" s="5"/>
    </row>
    <row r="812" spans="1:17" ht="15.75" customHeight="1">
      <c r="A812" s="5"/>
      <c r="B812" s="5"/>
      <c r="C812" s="5"/>
      <c r="D812" s="5"/>
      <c r="E812" s="5"/>
      <c r="F812" s="5"/>
      <c r="G812" s="5"/>
      <c r="H812" s="5"/>
      <c r="I812" s="5"/>
      <c r="J812" s="5"/>
      <c r="K812" s="5"/>
      <c r="L812" s="5"/>
      <c r="M812" s="5"/>
      <c r="N812" s="5"/>
      <c r="O812" s="5"/>
      <c r="P812" s="5"/>
      <c r="Q812" s="5"/>
    </row>
    <row r="813" spans="1:17" ht="15.75" customHeight="1">
      <c r="A813" s="5"/>
      <c r="B813" s="5"/>
      <c r="C813" s="5"/>
      <c r="D813" s="5"/>
      <c r="E813" s="5"/>
      <c r="F813" s="5"/>
      <c r="G813" s="5"/>
      <c r="H813" s="5"/>
      <c r="I813" s="5"/>
      <c r="J813" s="5"/>
      <c r="K813" s="5"/>
      <c r="L813" s="5"/>
      <c r="M813" s="5"/>
      <c r="N813" s="5"/>
      <c r="O813" s="5"/>
      <c r="P813" s="5"/>
      <c r="Q813" s="5"/>
    </row>
    <row r="814" spans="1:17" ht="15.75" customHeight="1">
      <c r="A814" s="5"/>
      <c r="B814" s="5"/>
      <c r="C814" s="5"/>
      <c r="D814" s="5"/>
      <c r="E814" s="5"/>
      <c r="F814" s="5"/>
      <c r="G814" s="5"/>
      <c r="H814" s="5"/>
      <c r="I814" s="5"/>
      <c r="J814" s="5"/>
      <c r="K814" s="5"/>
      <c r="L814" s="5"/>
      <c r="M814" s="5"/>
      <c r="N814" s="5"/>
      <c r="O814" s="5"/>
      <c r="P814" s="5"/>
      <c r="Q814" s="5"/>
    </row>
    <row r="815" spans="1:17" ht="15.75" customHeight="1">
      <c r="A815" s="5"/>
      <c r="B815" s="5"/>
      <c r="C815" s="5"/>
      <c r="D815" s="5"/>
      <c r="E815" s="5"/>
      <c r="F815" s="5"/>
      <c r="G815" s="5"/>
      <c r="H815" s="5"/>
      <c r="I815" s="5"/>
      <c r="J815" s="5"/>
      <c r="K815" s="5"/>
      <c r="L815" s="5"/>
      <c r="M815" s="5"/>
      <c r="N815" s="5"/>
      <c r="O815" s="5"/>
      <c r="P815" s="5"/>
      <c r="Q815" s="5"/>
    </row>
    <row r="816" spans="1:17" ht="15.75" customHeight="1">
      <c r="A816" s="5"/>
      <c r="B816" s="5"/>
      <c r="C816" s="5"/>
      <c r="D816" s="5"/>
      <c r="E816" s="5"/>
      <c r="F816" s="5"/>
      <c r="G816" s="5"/>
      <c r="H816" s="5"/>
      <c r="I816" s="5"/>
      <c r="J816" s="5"/>
      <c r="K816" s="5"/>
      <c r="L816" s="5"/>
      <c r="M816" s="5"/>
      <c r="N816" s="5"/>
      <c r="O816" s="5"/>
      <c r="P816" s="5"/>
      <c r="Q816" s="5"/>
    </row>
    <row r="817" spans="1:17" ht="15.75" customHeight="1">
      <c r="A817" s="5"/>
      <c r="B817" s="5"/>
      <c r="C817" s="5"/>
      <c r="D817" s="5"/>
      <c r="E817" s="5"/>
      <c r="F817" s="5"/>
      <c r="G817" s="5"/>
      <c r="H817" s="5"/>
      <c r="I817" s="5"/>
      <c r="J817" s="5"/>
      <c r="K817" s="5"/>
      <c r="L817" s="5"/>
      <c r="M817" s="5"/>
      <c r="N817" s="5"/>
      <c r="O817" s="5"/>
      <c r="P817" s="5"/>
      <c r="Q817" s="5"/>
    </row>
    <row r="818" spans="1:17" ht="15.75" customHeight="1">
      <c r="A818" s="5"/>
      <c r="B818" s="5"/>
      <c r="C818" s="5"/>
      <c r="D818" s="5"/>
      <c r="E818" s="5"/>
      <c r="F818" s="5"/>
      <c r="G818" s="5"/>
      <c r="H818" s="5"/>
      <c r="I818" s="5"/>
      <c r="J818" s="5"/>
      <c r="K818" s="5"/>
      <c r="L818" s="5"/>
      <c r="M818" s="5"/>
      <c r="N818" s="5"/>
      <c r="O818" s="5"/>
      <c r="P818" s="5"/>
      <c r="Q818" s="5"/>
    </row>
    <row r="819" spans="1:17" ht="15.75" customHeight="1">
      <c r="A819" s="5"/>
      <c r="B819" s="5"/>
      <c r="C819" s="5"/>
      <c r="D819" s="5"/>
      <c r="E819" s="5"/>
      <c r="F819" s="5"/>
      <c r="G819" s="5"/>
      <c r="H819" s="5"/>
      <c r="I819" s="5"/>
      <c r="J819" s="5"/>
      <c r="K819" s="5"/>
      <c r="L819" s="5"/>
      <c r="M819" s="5"/>
      <c r="N819" s="5"/>
      <c r="O819" s="5"/>
      <c r="P819" s="5"/>
      <c r="Q819" s="5"/>
    </row>
    <row r="820" spans="1:17" ht="15.75" customHeight="1">
      <c r="A820" s="5"/>
      <c r="B820" s="5"/>
      <c r="C820" s="5"/>
      <c r="D820" s="5"/>
      <c r="E820" s="5"/>
      <c r="F820" s="5"/>
      <c r="G820" s="5"/>
      <c r="H820" s="5"/>
      <c r="I820" s="5"/>
      <c r="J820" s="5"/>
      <c r="K820" s="5"/>
      <c r="L820" s="5"/>
      <c r="M820" s="5"/>
      <c r="N820" s="5"/>
      <c r="O820" s="5"/>
      <c r="P820" s="5"/>
      <c r="Q820" s="5"/>
    </row>
    <row r="821" spans="1:17" ht="15.75" customHeight="1">
      <c r="A821" s="5"/>
      <c r="B821" s="5"/>
      <c r="C821" s="5"/>
      <c r="D821" s="5"/>
      <c r="E821" s="5"/>
      <c r="F821" s="5"/>
      <c r="G821" s="5"/>
      <c r="H821" s="5"/>
      <c r="I821" s="5"/>
      <c r="J821" s="5"/>
      <c r="K821" s="5"/>
      <c r="L821" s="5"/>
      <c r="M821" s="5"/>
      <c r="N821" s="5"/>
      <c r="O821" s="5"/>
      <c r="P821" s="5"/>
      <c r="Q821" s="5"/>
    </row>
    <row r="822" spans="1:17" ht="15.75" customHeight="1">
      <c r="A822" s="5"/>
      <c r="B822" s="5"/>
      <c r="C822" s="5"/>
      <c r="D822" s="5"/>
      <c r="E822" s="5"/>
      <c r="F822" s="5"/>
      <c r="G822" s="5"/>
      <c r="H822" s="5"/>
      <c r="I822" s="5"/>
      <c r="J822" s="5"/>
      <c r="K822" s="5"/>
      <c r="L822" s="5"/>
      <c r="M822" s="5"/>
      <c r="N822" s="5"/>
      <c r="O822" s="5"/>
      <c r="P822" s="5"/>
      <c r="Q822" s="5"/>
    </row>
    <row r="823" spans="1:17" ht="15.75" customHeight="1">
      <c r="A823" s="5"/>
      <c r="B823" s="5"/>
      <c r="C823" s="5"/>
      <c r="D823" s="5"/>
      <c r="E823" s="5"/>
      <c r="F823" s="5"/>
      <c r="G823" s="5"/>
      <c r="H823" s="5"/>
      <c r="I823" s="5"/>
      <c r="J823" s="5"/>
      <c r="K823" s="5"/>
      <c r="L823" s="5"/>
      <c r="M823" s="5"/>
      <c r="N823" s="5"/>
      <c r="O823" s="5"/>
      <c r="P823" s="5"/>
      <c r="Q823" s="5"/>
    </row>
    <row r="824" spans="1:17" ht="15.75" customHeight="1">
      <c r="A824" s="5"/>
      <c r="B824" s="5"/>
      <c r="C824" s="5"/>
      <c r="D824" s="5"/>
      <c r="E824" s="5"/>
      <c r="F824" s="5"/>
      <c r="G824" s="5"/>
      <c r="H824" s="5"/>
      <c r="I824" s="5"/>
      <c r="J824" s="5"/>
      <c r="K824" s="5"/>
      <c r="L824" s="5"/>
      <c r="M824" s="5"/>
      <c r="N824" s="5"/>
      <c r="O824" s="5"/>
      <c r="P824" s="5"/>
      <c r="Q824" s="5"/>
    </row>
    <row r="825" spans="1:17" ht="15.75" customHeight="1">
      <c r="A825" s="5"/>
      <c r="B825" s="5"/>
      <c r="C825" s="5"/>
      <c r="D825" s="5"/>
      <c r="E825" s="5"/>
      <c r="F825" s="5"/>
      <c r="G825" s="5"/>
      <c r="H825" s="5"/>
      <c r="I825" s="5"/>
      <c r="J825" s="5"/>
      <c r="K825" s="5"/>
      <c r="L825" s="5"/>
      <c r="M825" s="5"/>
      <c r="N825" s="5"/>
      <c r="O825" s="5"/>
      <c r="P825" s="5"/>
      <c r="Q825" s="5"/>
    </row>
    <row r="826" spans="1:17" ht="15.75" customHeight="1">
      <c r="A826" s="5"/>
      <c r="B826" s="5"/>
      <c r="C826" s="5"/>
      <c r="D826" s="5"/>
      <c r="E826" s="5"/>
      <c r="F826" s="5"/>
      <c r="G826" s="5"/>
      <c r="H826" s="5"/>
      <c r="I826" s="5"/>
      <c r="J826" s="5"/>
      <c r="K826" s="5"/>
      <c r="L826" s="5"/>
      <c r="M826" s="5"/>
      <c r="N826" s="5"/>
      <c r="O826" s="5"/>
      <c r="P826" s="5"/>
      <c r="Q826" s="5"/>
    </row>
    <row r="827" spans="1:17" ht="15.75" customHeight="1">
      <c r="A827" s="5"/>
      <c r="B827" s="5"/>
      <c r="C827" s="5"/>
      <c r="D827" s="5"/>
      <c r="E827" s="5"/>
      <c r="F827" s="5"/>
      <c r="G827" s="5"/>
      <c r="H827" s="5"/>
      <c r="I827" s="5"/>
      <c r="J827" s="5"/>
      <c r="K827" s="5"/>
      <c r="L827" s="5"/>
      <c r="M827" s="5"/>
      <c r="N827" s="5"/>
      <c r="O827" s="5"/>
      <c r="P827" s="5"/>
      <c r="Q827" s="5"/>
    </row>
    <row r="828" spans="1:17" ht="15.75" customHeight="1">
      <c r="A828" s="5"/>
      <c r="B828" s="5"/>
      <c r="C828" s="5"/>
      <c r="D828" s="5"/>
      <c r="E828" s="5"/>
      <c r="F828" s="5"/>
      <c r="G828" s="5"/>
      <c r="H828" s="5"/>
      <c r="I828" s="5"/>
      <c r="J828" s="5"/>
      <c r="K828" s="5"/>
      <c r="L828" s="5"/>
      <c r="M828" s="5"/>
      <c r="N828" s="5"/>
      <c r="O828" s="5"/>
      <c r="P828" s="5"/>
      <c r="Q828" s="5"/>
    </row>
    <row r="829" spans="1:17" ht="15.75" customHeight="1">
      <c r="A829" s="5"/>
      <c r="B829" s="5"/>
      <c r="C829" s="5"/>
      <c r="D829" s="5"/>
      <c r="E829" s="5"/>
      <c r="F829" s="5"/>
      <c r="G829" s="5"/>
      <c r="H829" s="5"/>
      <c r="I829" s="5"/>
      <c r="J829" s="5"/>
      <c r="K829" s="5"/>
      <c r="L829" s="5"/>
      <c r="M829" s="5"/>
      <c r="N829" s="5"/>
      <c r="O829" s="5"/>
      <c r="P829" s="5"/>
      <c r="Q829" s="5"/>
    </row>
    <row r="830" spans="1:17" ht="15.75" customHeight="1">
      <c r="A830" s="5"/>
      <c r="B830" s="5"/>
      <c r="C830" s="5"/>
      <c r="D830" s="5"/>
      <c r="E830" s="5"/>
      <c r="F830" s="5"/>
      <c r="G830" s="5"/>
      <c r="H830" s="5"/>
      <c r="I830" s="5"/>
      <c r="J830" s="5"/>
      <c r="K830" s="5"/>
      <c r="L830" s="5"/>
      <c r="M830" s="5"/>
      <c r="N830" s="5"/>
      <c r="O830" s="5"/>
      <c r="P830" s="5"/>
      <c r="Q830" s="5"/>
    </row>
    <row r="831" spans="1:17" ht="15.75" customHeight="1">
      <c r="A831" s="5"/>
      <c r="B831" s="5"/>
      <c r="C831" s="5"/>
      <c r="D831" s="5"/>
      <c r="E831" s="5"/>
      <c r="F831" s="5"/>
      <c r="G831" s="5"/>
      <c r="H831" s="5"/>
      <c r="I831" s="5"/>
      <c r="J831" s="5"/>
      <c r="K831" s="5"/>
      <c r="L831" s="5"/>
      <c r="M831" s="5"/>
      <c r="N831" s="5"/>
      <c r="O831" s="5"/>
      <c r="P831" s="5"/>
      <c r="Q831" s="5"/>
    </row>
    <row r="832" spans="1:17" ht="15.75" customHeight="1">
      <c r="A832" s="5"/>
      <c r="B832" s="5"/>
      <c r="C832" s="5"/>
      <c r="D832" s="5"/>
      <c r="E832" s="5"/>
      <c r="F832" s="5"/>
      <c r="G832" s="5"/>
      <c r="H832" s="5"/>
      <c r="I832" s="5"/>
      <c r="J832" s="5"/>
      <c r="K832" s="5"/>
      <c r="L832" s="5"/>
      <c r="M832" s="5"/>
      <c r="N832" s="5"/>
      <c r="O832" s="5"/>
      <c r="P832" s="5"/>
      <c r="Q832" s="5"/>
    </row>
    <row r="833" spans="1:17" ht="15.75" customHeight="1">
      <c r="A833" s="5"/>
      <c r="B833" s="5"/>
      <c r="C833" s="5"/>
      <c r="D833" s="5"/>
      <c r="E833" s="5"/>
      <c r="F833" s="5"/>
      <c r="G833" s="5"/>
      <c r="H833" s="5"/>
      <c r="I833" s="5"/>
      <c r="J833" s="5"/>
      <c r="K833" s="5"/>
      <c r="L833" s="5"/>
      <c r="M833" s="5"/>
      <c r="N833" s="5"/>
      <c r="O833" s="5"/>
      <c r="P833" s="5"/>
      <c r="Q833" s="5"/>
    </row>
    <row r="834" spans="1:17" ht="15.75" customHeight="1">
      <c r="A834" s="5"/>
      <c r="B834" s="5"/>
      <c r="C834" s="5"/>
      <c r="D834" s="5"/>
      <c r="E834" s="5"/>
      <c r="F834" s="5"/>
      <c r="G834" s="5"/>
      <c r="H834" s="5"/>
      <c r="I834" s="5"/>
      <c r="J834" s="5"/>
      <c r="K834" s="5"/>
      <c r="L834" s="5"/>
      <c r="M834" s="5"/>
      <c r="N834" s="5"/>
      <c r="O834" s="5"/>
      <c r="P834" s="5"/>
      <c r="Q834" s="5"/>
    </row>
    <row r="835" spans="1:17" ht="15.75" customHeight="1">
      <c r="A835" s="5"/>
      <c r="B835" s="5"/>
      <c r="C835" s="5"/>
      <c r="D835" s="5"/>
      <c r="E835" s="5"/>
      <c r="F835" s="5"/>
      <c r="G835" s="5"/>
      <c r="H835" s="5"/>
      <c r="I835" s="5"/>
      <c r="J835" s="5"/>
      <c r="K835" s="5"/>
      <c r="L835" s="5"/>
      <c r="M835" s="5"/>
      <c r="N835" s="5"/>
      <c r="O835" s="5"/>
      <c r="P835" s="5"/>
      <c r="Q835" s="5"/>
    </row>
    <row r="836" spans="1:17" ht="15.75" customHeight="1">
      <c r="A836" s="5"/>
      <c r="B836" s="5"/>
      <c r="C836" s="5"/>
      <c r="D836" s="5"/>
      <c r="E836" s="5"/>
      <c r="F836" s="5"/>
      <c r="G836" s="5"/>
      <c r="H836" s="5"/>
      <c r="I836" s="5"/>
      <c r="J836" s="5"/>
      <c r="K836" s="5"/>
      <c r="L836" s="5"/>
      <c r="M836" s="5"/>
      <c r="N836" s="5"/>
      <c r="O836" s="5"/>
      <c r="P836" s="5"/>
      <c r="Q836" s="5"/>
    </row>
    <row r="837" spans="1:17" ht="15.75" customHeight="1">
      <c r="A837" s="5"/>
      <c r="B837" s="5"/>
      <c r="C837" s="5"/>
      <c r="D837" s="5"/>
      <c r="E837" s="5"/>
      <c r="F837" s="5"/>
      <c r="G837" s="5"/>
      <c r="H837" s="5"/>
      <c r="I837" s="5"/>
      <c r="J837" s="5"/>
      <c r="K837" s="5"/>
      <c r="L837" s="5"/>
      <c r="M837" s="5"/>
      <c r="N837" s="5"/>
      <c r="O837" s="5"/>
      <c r="P837" s="5"/>
      <c r="Q837" s="5"/>
    </row>
    <row r="838" spans="1:17" ht="15.75" customHeight="1">
      <c r="A838" s="5"/>
      <c r="B838" s="5"/>
      <c r="C838" s="5"/>
      <c r="D838" s="5"/>
      <c r="E838" s="5"/>
      <c r="F838" s="5"/>
      <c r="G838" s="5"/>
      <c r="H838" s="5"/>
      <c r="I838" s="5"/>
      <c r="J838" s="5"/>
      <c r="K838" s="5"/>
      <c r="L838" s="5"/>
      <c r="M838" s="5"/>
      <c r="N838" s="5"/>
      <c r="O838" s="5"/>
      <c r="P838" s="5"/>
      <c r="Q838" s="5"/>
    </row>
    <row r="839" spans="1:17" ht="15.75" customHeight="1">
      <c r="A839" s="5"/>
      <c r="B839" s="5"/>
      <c r="C839" s="5"/>
      <c r="D839" s="5"/>
      <c r="E839" s="5"/>
      <c r="F839" s="5"/>
      <c r="G839" s="5"/>
      <c r="H839" s="5"/>
      <c r="I839" s="5"/>
      <c r="J839" s="5"/>
      <c r="K839" s="5"/>
      <c r="L839" s="5"/>
      <c r="M839" s="5"/>
      <c r="N839" s="5"/>
      <c r="O839" s="5"/>
      <c r="P839" s="5"/>
      <c r="Q839" s="5"/>
    </row>
    <row r="840" spans="1:17" ht="15.75" customHeight="1">
      <c r="A840" s="5"/>
      <c r="B840" s="5"/>
      <c r="C840" s="5"/>
      <c r="D840" s="5"/>
      <c r="E840" s="5"/>
      <c r="F840" s="5"/>
      <c r="G840" s="5"/>
      <c r="H840" s="5"/>
      <c r="I840" s="5"/>
      <c r="J840" s="5"/>
      <c r="K840" s="5"/>
      <c r="L840" s="5"/>
      <c r="M840" s="5"/>
      <c r="N840" s="5"/>
      <c r="O840" s="5"/>
      <c r="P840" s="5"/>
      <c r="Q840" s="5"/>
    </row>
    <row r="841" spans="1:17" ht="15.75" customHeight="1">
      <c r="A841" s="5"/>
      <c r="B841" s="5"/>
      <c r="C841" s="5"/>
      <c r="D841" s="5"/>
      <c r="E841" s="5"/>
      <c r="F841" s="5"/>
      <c r="G841" s="5"/>
      <c r="H841" s="5"/>
      <c r="I841" s="5"/>
      <c r="J841" s="5"/>
      <c r="K841" s="5"/>
      <c r="L841" s="5"/>
      <c r="M841" s="5"/>
      <c r="N841" s="5"/>
      <c r="O841" s="5"/>
      <c r="P841" s="5"/>
      <c r="Q841" s="5"/>
    </row>
    <row r="842" spans="1:17" ht="15.75" customHeight="1">
      <c r="A842" s="5"/>
      <c r="B842" s="5"/>
      <c r="C842" s="5"/>
      <c r="D842" s="5"/>
      <c r="E842" s="5"/>
      <c r="F842" s="5"/>
      <c r="G842" s="5"/>
      <c r="H842" s="5"/>
      <c r="I842" s="5"/>
      <c r="J842" s="5"/>
      <c r="K842" s="5"/>
      <c r="L842" s="5"/>
      <c r="M842" s="5"/>
      <c r="N842" s="5"/>
      <c r="O842" s="5"/>
      <c r="P842" s="5"/>
      <c r="Q842" s="5"/>
    </row>
    <row r="843" spans="1:17" ht="15.75" customHeight="1">
      <c r="A843" s="5"/>
      <c r="B843" s="5"/>
      <c r="C843" s="5"/>
      <c r="D843" s="5"/>
      <c r="E843" s="5"/>
      <c r="F843" s="5"/>
      <c r="G843" s="5"/>
      <c r="H843" s="5"/>
      <c r="I843" s="5"/>
      <c r="J843" s="5"/>
      <c r="K843" s="5"/>
      <c r="L843" s="5"/>
      <c r="M843" s="5"/>
      <c r="N843" s="5"/>
      <c r="O843" s="5"/>
      <c r="P843" s="5"/>
      <c r="Q843" s="5"/>
    </row>
    <row r="844" spans="1:17" ht="15.75" customHeight="1">
      <c r="A844" s="5"/>
      <c r="B844" s="5"/>
      <c r="C844" s="5"/>
      <c r="D844" s="5"/>
      <c r="E844" s="5"/>
      <c r="F844" s="5"/>
      <c r="G844" s="5"/>
      <c r="H844" s="5"/>
      <c r="I844" s="5"/>
      <c r="J844" s="5"/>
      <c r="K844" s="5"/>
      <c r="L844" s="5"/>
      <c r="M844" s="5"/>
      <c r="N844" s="5"/>
      <c r="O844" s="5"/>
      <c r="P844" s="5"/>
      <c r="Q844" s="5"/>
    </row>
    <row r="845" spans="1:17" ht="15.75" customHeight="1">
      <c r="A845" s="5"/>
      <c r="B845" s="5"/>
      <c r="C845" s="5"/>
      <c r="D845" s="5"/>
      <c r="E845" s="5"/>
      <c r="F845" s="5"/>
      <c r="G845" s="5"/>
      <c r="H845" s="5"/>
      <c r="I845" s="5"/>
      <c r="J845" s="5"/>
      <c r="K845" s="5"/>
      <c r="L845" s="5"/>
      <c r="M845" s="5"/>
      <c r="N845" s="5"/>
      <c r="O845" s="5"/>
      <c r="P845" s="5"/>
      <c r="Q845" s="5"/>
    </row>
    <row r="846" spans="1:17" ht="15.75" customHeight="1">
      <c r="A846" s="5"/>
      <c r="B846" s="5"/>
      <c r="C846" s="5"/>
      <c r="D846" s="5"/>
      <c r="E846" s="5"/>
      <c r="F846" s="5"/>
      <c r="G846" s="5"/>
      <c r="H846" s="5"/>
      <c r="I846" s="5"/>
      <c r="J846" s="5"/>
      <c r="K846" s="5"/>
      <c r="L846" s="5"/>
      <c r="M846" s="5"/>
      <c r="N846" s="5"/>
      <c r="O846" s="5"/>
      <c r="P846" s="5"/>
      <c r="Q846" s="5"/>
    </row>
    <row r="847" spans="1:17" ht="15.75" customHeight="1">
      <c r="A847" s="5"/>
      <c r="B847" s="5"/>
      <c r="C847" s="5"/>
      <c r="D847" s="5"/>
      <c r="E847" s="5"/>
      <c r="F847" s="5"/>
      <c r="G847" s="5"/>
      <c r="H847" s="5"/>
      <c r="I847" s="5"/>
      <c r="J847" s="5"/>
      <c r="K847" s="5"/>
      <c r="L847" s="5"/>
      <c r="M847" s="5"/>
      <c r="N847" s="5"/>
      <c r="O847" s="5"/>
      <c r="P847" s="5"/>
      <c r="Q847" s="5"/>
    </row>
    <row r="848" spans="1:17" ht="15.75" customHeight="1">
      <c r="A848" s="5"/>
      <c r="B848" s="5"/>
      <c r="C848" s="5"/>
      <c r="D848" s="5"/>
      <c r="E848" s="5"/>
      <c r="F848" s="5"/>
      <c r="G848" s="5"/>
      <c r="H848" s="5"/>
      <c r="I848" s="5"/>
      <c r="J848" s="5"/>
      <c r="K848" s="5"/>
      <c r="L848" s="5"/>
      <c r="M848" s="5"/>
      <c r="N848" s="5"/>
      <c r="O848" s="5"/>
      <c r="P848" s="5"/>
      <c r="Q848" s="5"/>
    </row>
    <row r="849" spans="1:17" ht="15.75" customHeight="1">
      <c r="A849" s="5"/>
      <c r="B849" s="5"/>
      <c r="C849" s="5"/>
      <c r="D849" s="5"/>
      <c r="E849" s="5"/>
      <c r="F849" s="5"/>
      <c r="G849" s="5"/>
      <c r="H849" s="5"/>
      <c r="I849" s="5"/>
      <c r="J849" s="5"/>
      <c r="K849" s="5"/>
      <c r="L849" s="5"/>
      <c r="M849" s="5"/>
      <c r="N849" s="5"/>
      <c r="O849" s="5"/>
      <c r="P849" s="5"/>
      <c r="Q849" s="5"/>
    </row>
    <row r="850" spans="1:17" ht="15.75" customHeight="1">
      <c r="A850" s="5"/>
      <c r="B850" s="5"/>
      <c r="C850" s="5"/>
      <c r="D850" s="5"/>
      <c r="E850" s="5"/>
      <c r="F850" s="5"/>
      <c r="G850" s="5"/>
      <c r="H850" s="5"/>
      <c r="I850" s="5"/>
      <c r="J850" s="5"/>
      <c r="K850" s="5"/>
      <c r="L850" s="5"/>
      <c r="M850" s="5"/>
      <c r="N850" s="5"/>
      <c r="O850" s="5"/>
      <c r="P850" s="5"/>
      <c r="Q850" s="5"/>
    </row>
    <row r="851" spans="1:17" ht="15.75" customHeight="1">
      <c r="A851" s="5"/>
      <c r="B851" s="5"/>
      <c r="C851" s="5"/>
      <c r="D851" s="5"/>
      <c r="E851" s="5"/>
      <c r="F851" s="5"/>
      <c r="G851" s="5"/>
      <c r="H851" s="5"/>
      <c r="I851" s="5"/>
      <c r="J851" s="5"/>
      <c r="K851" s="5"/>
      <c r="L851" s="5"/>
      <c r="M851" s="5"/>
      <c r="N851" s="5"/>
      <c r="O851" s="5"/>
      <c r="P851" s="5"/>
      <c r="Q851" s="5"/>
    </row>
    <row r="852" spans="1:17" ht="15.75" customHeight="1">
      <c r="A852" s="5"/>
      <c r="B852" s="5"/>
      <c r="C852" s="5"/>
      <c r="D852" s="5"/>
      <c r="E852" s="5"/>
      <c r="F852" s="5"/>
      <c r="G852" s="5"/>
      <c r="H852" s="5"/>
      <c r="I852" s="5"/>
      <c r="J852" s="5"/>
      <c r="K852" s="5"/>
      <c r="L852" s="5"/>
      <c r="M852" s="5"/>
      <c r="N852" s="5"/>
      <c r="O852" s="5"/>
      <c r="P852" s="5"/>
      <c r="Q852" s="5"/>
    </row>
    <row r="853" spans="1:17" ht="15.75" customHeight="1">
      <c r="A853" s="5"/>
      <c r="B853" s="5"/>
      <c r="C853" s="5"/>
      <c r="D853" s="5"/>
      <c r="E853" s="5"/>
      <c r="F853" s="5"/>
      <c r="G853" s="5"/>
      <c r="H853" s="5"/>
      <c r="I853" s="5"/>
      <c r="J853" s="5"/>
      <c r="K853" s="5"/>
      <c r="L853" s="5"/>
      <c r="M853" s="5"/>
      <c r="N853" s="5"/>
      <c r="O853" s="5"/>
      <c r="P853" s="5"/>
      <c r="Q853" s="5"/>
    </row>
    <row r="854" spans="1:17" ht="15.75" customHeight="1">
      <c r="A854" s="5"/>
      <c r="B854" s="5"/>
      <c r="C854" s="5"/>
      <c r="D854" s="5"/>
      <c r="E854" s="5"/>
      <c r="F854" s="5"/>
      <c r="G854" s="5"/>
      <c r="H854" s="5"/>
      <c r="I854" s="5"/>
      <c r="J854" s="5"/>
      <c r="K854" s="5"/>
      <c r="L854" s="5"/>
      <c r="M854" s="5"/>
      <c r="N854" s="5"/>
      <c r="O854" s="5"/>
      <c r="P854" s="5"/>
      <c r="Q854" s="5"/>
    </row>
    <row r="855" spans="1:17" ht="15.75" customHeight="1">
      <c r="A855" s="5"/>
      <c r="B855" s="5"/>
      <c r="C855" s="5"/>
      <c r="D855" s="5"/>
      <c r="E855" s="5"/>
      <c r="F855" s="5"/>
      <c r="G855" s="5"/>
      <c r="H855" s="5"/>
      <c r="I855" s="5"/>
      <c r="J855" s="5"/>
      <c r="K855" s="5"/>
      <c r="L855" s="5"/>
      <c r="M855" s="5"/>
      <c r="N855" s="5"/>
      <c r="O855" s="5"/>
      <c r="P855" s="5"/>
      <c r="Q855" s="5"/>
    </row>
    <row r="856" spans="1:17" ht="15.75" customHeight="1">
      <c r="A856" s="5"/>
      <c r="B856" s="5"/>
      <c r="C856" s="5"/>
      <c r="D856" s="5"/>
      <c r="E856" s="5"/>
      <c r="F856" s="5"/>
      <c r="G856" s="5"/>
      <c r="H856" s="5"/>
      <c r="I856" s="5"/>
      <c r="J856" s="5"/>
      <c r="K856" s="5"/>
      <c r="L856" s="5"/>
      <c r="M856" s="5"/>
      <c r="N856" s="5"/>
      <c r="O856" s="5"/>
      <c r="P856" s="5"/>
      <c r="Q856" s="5"/>
    </row>
    <row r="857" spans="1:17" ht="15.75" customHeight="1">
      <c r="A857" s="5"/>
      <c r="B857" s="5"/>
      <c r="C857" s="5"/>
      <c r="D857" s="5"/>
      <c r="E857" s="5"/>
      <c r="F857" s="5"/>
      <c r="G857" s="5"/>
      <c r="H857" s="5"/>
      <c r="I857" s="5"/>
      <c r="J857" s="5"/>
      <c r="K857" s="5"/>
      <c r="L857" s="5"/>
      <c r="M857" s="5"/>
      <c r="N857" s="5"/>
      <c r="O857" s="5"/>
      <c r="P857" s="5"/>
      <c r="Q857" s="5"/>
    </row>
    <row r="858" spans="1:17" ht="15.75" customHeight="1">
      <c r="A858" s="5"/>
      <c r="B858" s="5"/>
      <c r="C858" s="5"/>
      <c r="D858" s="5"/>
      <c r="E858" s="5"/>
      <c r="F858" s="5"/>
      <c r="G858" s="5"/>
      <c r="H858" s="5"/>
      <c r="I858" s="5"/>
      <c r="J858" s="5"/>
      <c r="K858" s="5"/>
      <c r="L858" s="5"/>
      <c r="M858" s="5"/>
      <c r="N858" s="5"/>
      <c r="O858" s="5"/>
      <c r="P858" s="5"/>
      <c r="Q858" s="5"/>
    </row>
    <row r="859" spans="1:17" ht="15.75" customHeight="1">
      <c r="A859" s="5"/>
      <c r="B859" s="5"/>
      <c r="C859" s="5"/>
      <c r="D859" s="5"/>
      <c r="E859" s="5"/>
      <c r="F859" s="5"/>
      <c r="G859" s="5"/>
      <c r="H859" s="5"/>
      <c r="I859" s="5"/>
      <c r="J859" s="5"/>
      <c r="K859" s="5"/>
      <c r="L859" s="5"/>
      <c r="M859" s="5"/>
      <c r="N859" s="5"/>
      <c r="O859" s="5"/>
      <c r="P859" s="5"/>
      <c r="Q859" s="5"/>
    </row>
    <row r="860" spans="1:17" ht="15.75" customHeight="1">
      <c r="A860" s="5"/>
      <c r="B860" s="5"/>
      <c r="C860" s="5"/>
      <c r="D860" s="5"/>
      <c r="E860" s="5"/>
      <c r="F860" s="5"/>
      <c r="G860" s="5"/>
      <c r="H860" s="5"/>
      <c r="I860" s="5"/>
      <c r="J860" s="5"/>
      <c r="K860" s="5"/>
      <c r="L860" s="5"/>
      <c r="M860" s="5"/>
      <c r="N860" s="5"/>
      <c r="O860" s="5"/>
      <c r="P860" s="5"/>
      <c r="Q860" s="5"/>
    </row>
    <row r="861" spans="1:17" ht="15.75" customHeight="1">
      <c r="A861" s="5"/>
      <c r="B861" s="5"/>
      <c r="C861" s="5"/>
      <c r="D861" s="5"/>
      <c r="E861" s="5"/>
      <c r="F861" s="5"/>
      <c r="G861" s="5"/>
      <c r="H861" s="5"/>
      <c r="I861" s="5"/>
      <c r="J861" s="5"/>
      <c r="K861" s="5"/>
      <c r="L861" s="5"/>
      <c r="M861" s="5"/>
      <c r="N861" s="5"/>
      <c r="O861" s="5"/>
      <c r="P861" s="5"/>
      <c r="Q861" s="5"/>
    </row>
    <row r="862" spans="1:17" ht="15.75" customHeight="1">
      <c r="A862" s="5"/>
      <c r="B862" s="5"/>
      <c r="C862" s="5"/>
      <c r="D862" s="5"/>
      <c r="E862" s="5"/>
      <c r="F862" s="5"/>
      <c r="G862" s="5"/>
      <c r="H862" s="5"/>
      <c r="I862" s="5"/>
      <c r="J862" s="5"/>
      <c r="K862" s="5"/>
      <c r="L862" s="5"/>
      <c r="M862" s="5"/>
      <c r="N862" s="5"/>
      <c r="O862" s="5"/>
      <c r="P862" s="5"/>
      <c r="Q862" s="5"/>
    </row>
    <row r="863" spans="1:17" ht="15.75" customHeight="1">
      <c r="A863" s="5"/>
      <c r="B863" s="5"/>
      <c r="C863" s="5"/>
      <c r="D863" s="5"/>
      <c r="E863" s="5"/>
      <c r="F863" s="5"/>
      <c r="G863" s="5"/>
      <c r="H863" s="5"/>
      <c r="I863" s="5"/>
      <c r="J863" s="5"/>
      <c r="K863" s="5"/>
      <c r="L863" s="5"/>
      <c r="M863" s="5"/>
      <c r="N863" s="5"/>
      <c r="O863" s="5"/>
      <c r="P863" s="5"/>
      <c r="Q863" s="5"/>
    </row>
    <row r="864" spans="1:17" ht="15.75" customHeight="1">
      <c r="A864" s="5"/>
      <c r="B864" s="5"/>
      <c r="C864" s="5"/>
      <c r="D864" s="5"/>
      <c r="E864" s="5"/>
      <c r="F864" s="5"/>
      <c r="G864" s="5"/>
      <c r="H864" s="5"/>
      <c r="I864" s="5"/>
      <c r="J864" s="5"/>
      <c r="K864" s="5"/>
      <c r="L864" s="5"/>
      <c r="M864" s="5"/>
      <c r="N864" s="5"/>
      <c r="O864" s="5"/>
      <c r="P864" s="5"/>
      <c r="Q864" s="5"/>
    </row>
    <row r="865" spans="1:17" ht="15.75" customHeight="1">
      <c r="A865" s="5"/>
      <c r="B865" s="5"/>
      <c r="C865" s="5"/>
      <c r="D865" s="5"/>
      <c r="E865" s="5"/>
      <c r="F865" s="5"/>
      <c r="G865" s="5"/>
      <c r="H865" s="5"/>
      <c r="I865" s="5"/>
      <c r="J865" s="5"/>
      <c r="K865" s="5"/>
      <c r="L865" s="5"/>
      <c r="M865" s="5"/>
      <c r="N865" s="5"/>
      <c r="O865" s="5"/>
      <c r="P865" s="5"/>
      <c r="Q865" s="5"/>
    </row>
    <row r="866" spans="1:17" ht="15.75" customHeight="1">
      <c r="A866" s="5"/>
      <c r="B866" s="5"/>
      <c r="C866" s="5"/>
      <c r="D866" s="5"/>
      <c r="E866" s="5"/>
      <c r="F866" s="5"/>
      <c r="G866" s="5"/>
      <c r="H866" s="5"/>
      <c r="I866" s="5"/>
      <c r="J866" s="5"/>
      <c r="K866" s="5"/>
      <c r="L866" s="5"/>
      <c r="M866" s="5"/>
      <c r="N866" s="5"/>
      <c r="O866" s="5"/>
      <c r="P866" s="5"/>
      <c r="Q866" s="5"/>
    </row>
    <row r="867" spans="1:17" ht="15.75" customHeight="1">
      <c r="A867" s="5"/>
      <c r="B867" s="5"/>
      <c r="C867" s="5"/>
      <c r="D867" s="5"/>
      <c r="E867" s="5"/>
      <c r="F867" s="5"/>
      <c r="G867" s="5"/>
      <c r="H867" s="5"/>
      <c r="I867" s="5"/>
      <c r="J867" s="5"/>
      <c r="K867" s="5"/>
      <c r="L867" s="5"/>
      <c r="M867" s="5"/>
      <c r="N867" s="5"/>
      <c r="O867" s="5"/>
      <c r="P867" s="5"/>
      <c r="Q867" s="5"/>
    </row>
    <row r="868" spans="1:17" ht="15.75" customHeight="1">
      <c r="A868" s="5"/>
      <c r="B868" s="5"/>
      <c r="C868" s="5"/>
      <c r="D868" s="5"/>
      <c r="E868" s="5"/>
      <c r="F868" s="5"/>
      <c r="G868" s="5"/>
      <c r="H868" s="5"/>
      <c r="I868" s="5"/>
      <c r="J868" s="5"/>
      <c r="K868" s="5"/>
      <c r="L868" s="5"/>
      <c r="M868" s="5"/>
      <c r="N868" s="5"/>
      <c r="O868" s="5"/>
      <c r="P868" s="5"/>
      <c r="Q868" s="5"/>
    </row>
    <row r="869" spans="1:17" ht="15.75" customHeight="1">
      <c r="A869" s="5"/>
      <c r="B869" s="5"/>
      <c r="C869" s="5"/>
      <c r="D869" s="5"/>
      <c r="E869" s="5"/>
      <c r="F869" s="5"/>
      <c r="G869" s="5"/>
      <c r="H869" s="5"/>
      <c r="I869" s="5"/>
      <c r="J869" s="5"/>
      <c r="K869" s="5"/>
      <c r="L869" s="5"/>
      <c r="M869" s="5"/>
      <c r="N869" s="5"/>
      <c r="O869" s="5"/>
      <c r="P869" s="5"/>
      <c r="Q869" s="5"/>
    </row>
    <row r="870" spans="1:17" ht="15.75" customHeight="1">
      <c r="A870" s="5"/>
      <c r="B870" s="5"/>
      <c r="C870" s="5"/>
      <c r="D870" s="5"/>
      <c r="E870" s="5"/>
      <c r="F870" s="5"/>
      <c r="G870" s="5"/>
      <c r="H870" s="5"/>
      <c r="I870" s="5"/>
      <c r="J870" s="5"/>
      <c r="K870" s="5"/>
      <c r="L870" s="5"/>
      <c r="M870" s="5"/>
      <c r="N870" s="5"/>
      <c r="O870" s="5"/>
      <c r="P870" s="5"/>
      <c r="Q870" s="5"/>
    </row>
    <row r="871" spans="1:17" ht="15.75" customHeight="1">
      <c r="A871" s="5"/>
      <c r="B871" s="5"/>
      <c r="C871" s="5"/>
      <c r="D871" s="5"/>
      <c r="E871" s="5"/>
      <c r="F871" s="5"/>
      <c r="G871" s="5"/>
      <c r="H871" s="5"/>
      <c r="I871" s="5"/>
      <c r="J871" s="5"/>
      <c r="K871" s="5"/>
      <c r="L871" s="5"/>
      <c r="M871" s="5"/>
      <c r="N871" s="5"/>
      <c r="O871" s="5"/>
      <c r="P871" s="5"/>
      <c r="Q871" s="5"/>
    </row>
    <row r="872" spans="1:17" ht="15.75" customHeight="1">
      <c r="A872" s="5"/>
      <c r="B872" s="5"/>
      <c r="C872" s="5"/>
      <c r="D872" s="5"/>
      <c r="E872" s="5"/>
      <c r="F872" s="5"/>
      <c r="G872" s="5"/>
      <c r="H872" s="5"/>
      <c r="I872" s="5"/>
      <c r="J872" s="5"/>
      <c r="K872" s="5"/>
      <c r="L872" s="5"/>
      <c r="M872" s="5"/>
      <c r="N872" s="5"/>
      <c r="O872" s="5"/>
      <c r="P872" s="5"/>
      <c r="Q872" s="5"/>
    </row>
    <row r="873" spans="1:17" ht="15.75" customHeight="1">
      <c r="A873" s="5"/>
      <c r="B873" s="5"/>
      <c r="C873" s="5"/>
      <c r="D873" s="5"/>
      <c r="E873" s="5"/>
      <c r="F873" s="5"/>
      <c r="G873" s="5"/>
      <c r="H873" s="5"/>
      <c r="I873" s="5"/>
      <c r="J873" s="5"/>
      <c r="K873" s="5"/>
      <c r="L873" s="5"/>
      <c r="M873" s="5"/>
      <c r="N873" s="5"/>
      <c r="O873" s="5"/>
      <c r="P873" s="5"/>
      <c r="Q873" s="5"/>
    </row>
    <row r="874" spans="1:17" ht="15.75" customHeight="1">
      <c r="A874" s="5"/>
      <c r="B874" s="5"/>
      <c r="C874" s="5"/>
      <c r="D874" s="5"/>
      <c r="E874" s="5"/>
      <c r="F874" s="5"/>
      <c r="G874" s="5"/>
      <c r="H874" s="5"/>
      <c r="I874" s="5"/>
      <c r="J874" s="5"/>
      <c r="K874" s="5"/>
      <c r="L874" s="5"/>
      <c r="M874" s="5"/>
      <c r="N874" s="5"/>
      <c r="O874" s="5"/>
      <c r="P874" s="5"/>
      <c r="Q874" s="5"/>
    </row>
    <row r="875" spans="1:17" ht="15.75" customHeight="1">
      <c r="A875" s="5"/>
      <c r="B875" s="5"/>
      <c r="C875" s="5"/>
      <c r="D875" s="5"/>
      <c r="E875" s="5"/>
      <c r="F875" s="5"/>
      <c r="G875" s="5"/>
      <c r="H875" s="5"/>
      <c r="I875" s="5"/>
      <c r="J875" s="5"/>
      <c r="K875" s="5"/>
      <c r="L875" s="5"/>
      <c r="M875" s="5"/>
      <c r="N875" s="5"/>
      <c r="O875" s="5"/>
      <c r="P875" s="5"/>
      <c r="Q875" s="5"/>
    </row>
    <row r="876" spans="1:17" ht="15.75" customHeight="1">
      <c r="A876" s="5"/>
      <c r="B876" s="5"/>
      <c r="C876" s="5"/>
      <c r="D876" s="5"/>
      <c r="E876" s="5"/>
      <c r="F876" s="5"/>
      <c r="G876" s="5"/>
      <c r="H876" s="5"/>
      <c r="I876" s="5"/>
      <c r="J876" s="5"/>
      <c r="K876" s="5"/>
      <c r="L876" s="5"/>
      <c r="M876" s="5"/>
      <c r="N876" s="5"/>
      <c r="O876" s="5"/>
      <c r="P876" s="5"/>
      <c r="Q876" s="5"/>
    </row>
    <row r="877" spans="1:17" ht="15.75" customHeight="1">
      <c r="A877" s="5"/>
      <c r="B877" s="5"/>
      <c r="C877" s="5"/>
      <c r="D877" s="5"/>
      <c r="E877" s="5"/>
      <c r="F877" s="5"/>
      <c r="G877" s="5"/>
      <c r="H877" s="5"/>
      <c r="I877" s="5"/>
      <c r="J877" s="5"/>
      <c r="K877" s="5"/>
      <c r="L877" s="5"/>
      <c r="M877" s="5"/>
      <c r="N877" s="5"/>
      <c r="O877" s="5"/>
      <c r="P877" s="5"/>
      <c r="Q877" s="5"/>
    </row>
    <row r="878" spans="1:17" ht="15.75" customHeight="1">
      <c r="A878" s="5"/>
      <c r="B878" s="5"/>
      <c r="C878" s="5"/>
      <c r="D878" s="5"/>
      <c r="E878" s="5"/>
      <c r="F878" s="5"/>
      <c r="G878" s="5"/>
      <c r="H878" s="5"/>
      <c r="I878" s="5"/>
      <c r="J878" s="5"/>
      <c r="K878" s="5"/>
      <c r="L878" s="5"/>
      <c r="M878" s="5"/>
      <c r="N878" s="5"/>
      <c r="O878" s="5"/>
      <c r="P878" s="5"/>
      <c r="Q878" s="5"/>
    </row>
    <row r="879" spans="1:17" ht="15.75" customHeight="1">
      <c r="A879" s="5"/>
      <c r="B879" s="5"/>
      <c r="C879" s="5"/>
      <c r="D879" s="5"/>
      <c r="E879" s="5"/>
      <c r="F879" s="5"/>
      <c r="G879" s="5"/>
      <c r="H879" s="5"/>
      <c r="I879" s="5"/>
      <c r="J879" s="5"/>
      <c r="K879" s="5"/>
      <c r="L879" s="5"/>
      <c r="M879" s="5"/>
      <c r="N879" s="5"/>
      <c r="O879" s="5"/>
      <c r="P879" s="5"/>
      <c r="Q879" s="5"/>
    </row>
    <row r="880" spans="1:17" ht="15.75" customHeight="1">
      <c r="A880" s="5"/>
      <c r="B880" s="5"/>
      <c r="C880" s="5"/>
      <c r="D880" s="5"/>
      <c r="E880" s="5"/>
      <c r="F880" s="5"/>
      <c r="G880" s="5"/>
      <c r="H880" s="5"/>
      <c r="I880" s="5"/>
      <c r="J880" s="5"/>
      <c r="K880" s="5"/>
      <c r="L880" s="5"/>
      <c r="M880" s="5"/>
      <c r="N880" s="5"/>
      <c r="O880" s="5"/>
      <c r="P880" s="5"/>
      <c r="Q880" s="5"/>
    </row>
    <row r="881" spans="1:17" ht="15.75" customHeight="1">
      <c r="A881" s="5"/>
      <c r="B881" s="5"/>
      <c r="C881" s="5"/>
      <c r="D881" s="5"/>
      <c r="E881" s="5"/>
      <c r="F881" s="5"/>
      <c r="G881" s="5"/>
      <c r="H881" s="5"/>
      <c r="I881" s="5"/>
      <c r="J881" s="5"/>
      <c r="K881" s="5"/>
      <c r="L881" s="5"/>
      <c r="M881" s="5"/>
      <c r="N881" s="5"/>
      <c r="O881" s="5"/>
      <c r="P881" s="5"/>
      <c r="Q881" s="5"/>
    </row>
    <row r="882" spans="1:17" ht="15.75" customHeight="1">
      <c r="A882" s="5"/>
      <c r="B882" s="5"/>
      <c r="C882" s="5"/>
      <c r="D882" s="5"/>
      <c r="E882" s="5"/>
      <c r="F882" s="5"/>
      <c r="G882" s="5"/>
      <c r="H882" s="5"/>
      <c r="I882" s="5"/>
      <c r="J882" s="5"/>
      <c r="K882" s="5"/>
      <c r="L882" s="5"/>
      <c r="M882" s="5"/>
      <c r="N882" s="5"/>
      <c r="O882" s="5"/>
      <c r="P882" s="5"/>
      <c r="Q882" s="5"/>
    </row>
    <row r="883" spans="1:17" ht="15.75" customHeight="1">
      <c r="A883" s="5"/>
      <c r="B883" s="5"/>
      <c r="C883" s="5"/>
      <c r="D883" s="5"/>
      <c r="E883" s="5"/>
      <c r="F883" s="5"/>
      <c r="G883" s="5"/>
      <c r="H883" s="5"/>
      <c r="I883" s="5"/>
      <c r="J883" s="5"/>
      <c r="K883" s="5"/>
      <c r="L883" s="5"/>
      <c r="M883" s="5"/>
      <c r="N883" s="5"/>
      <c r="O883" s="5"/>
      <c r="P883" s="5"/>
      <c r="Q883" s="5"/>
    </row>
    <row r="884" spans="1:17" ht="15.75" customHeight="1">
      <c r="A884" s="5"/>
      <c r="B884" s="5"/>
      <c r="C884" s="5"/>
      <c r="D884" s="5"/>
      <c r="E884" s="5"/>
      <c r="F884" s="5"/>
      <c r="G884" s="5"/>
      <c r="H884" s="5"/>
      <c r="I884" s="5"/>
      <c r="J884" s="5"/>
      <c r="K884" s="5"/>
      <c r="L884" s="5"/>
      <c r="M884" s="5"/>
      <c r="N884" s="5"/>
      <c r="O884" s="5"/>
      <c r="P884" s="5"/>
      <c r="Q884" s="5"/>
    </row>
    <row r="885" spans="1:17" ht="15.75" customHeight="1">
      <c r="A885" s="5"/>
      <c r="B885" s="5"/>
      <c r="C885" s="5"/>
      <c r="D885" s="5"/>
      <c r="E885" s="5"/>
      <c r="F885" s="5"/>
      <c r="G885" s="5"/>
      <c r="H885" s="5"/>
      <c r="I885" s="5"/>
      <c r="J885" s="5"/>
      <c r="K885" s="5"/>
      <c r="L885" s="5"/>
      <c r="M885" s="5"/>
      <c r="N885" s="5"/>
      <c r="O885" s="5"/>
      <c r="P885" s="5"/>
      <c r="Q885" s="5"/>
    </row>
    <row r="886" spans="1:17" ht="15.75" customHeight="1">
      <c r="A886" s="5"/>
      <c r="B886" s="5"/>
      <c r="C886" s="5"/>
      <c r="D886" s="5"/>
      <c r="E886" s="5"/>
      <c r="F886" s="5"/>
      <c r="G886" s="5"/>
      <c r="H886" s="5"/>
      <c r="I886" s="5"/>
      <c r="J886" s="5"/>
      <c r="K886" s="5"/>
      <c r="L886" s="5"/>
      <c r="M886" s="5"/>
      <c r="N886" s="5"/>
      <c r="O886" s="5"/>
      <c r="P886" s="5"/>
      <c r="Q886" s="5"/>
    </row>
    <row r="887" spans="1:17" ht="15.75" customHeight="1">
      <c r="A887" s="5"/>
      <c r="B887" s="5"/>
      <c r="C887" s="5"/>
      <c r="D887" s="5"/>
      <c r="E887" s="5"/>
      <c r="F887" s="5"/>
      <c r="G887" s="5"/>
      <c r="H887" s="5"/>
      <c r="I887" s="5"/>
      <c r="J887" s="5"/>
      <c r="K887" s="5"/>
      <c r="L887" s="5"/>
      <c r="M887" s="5"/>
      <c r="N887" s="5"/>
      <c r="O887" s="5"/>
      <c r="P887" s="5"/>
      <c r="Q887" s="5"/>
    </row>
    <row r="888" spans="1:17" ht="15.75" customHeight="1">
      <c r="A888" s="5"/>
      <c r="B888" s="5"/>
      <c r="C888" s="5"/>
      <c r="D888" s="5"/>
      <c r="E888" s="5"/>
      <c r="F888" s="5"/>
      <c r="G888" s="5"/>
      <c r="H888" s="5"/>
      <c r="I888" s="5"/>
      <c r="J888" s="5"/>
      <c r="K888" s="5"/>
      <c r="L888" s="5"/>
      <c r="M888" s="5"/>
      <c r="N888" s="5"/>
      <c r="O888" s="5"/>
      <c r="P888" s="5"/>
      <c r="Q888" s="5"/>
    </row>
    <row r="889" spans="1:17" ht="15.75" customHeight="1">
      <c r="A889" s="5"/>
      <c r="B889" s="5"/>
      <c r="C889" s="5"/>
      <c r="D889" s="5"/>
      <c r="E889" s="5"/>
      <c r="F889" s="5"/>
      <c r="G889" s="5"/>
      <c r="H889" s="5"/>
      <c r="I889" s="5"/>
      <c r="J889" s="5"/>
      <c r="K889" s="5"/>
      <c r="L889" s="5"/>
      <c r="M889" s="5"/>
      <c r="N889" s="5"/>
      <c r="O889" s="5"/>
      <c r="P889" s="5"/>
      <c r="Q889" s="5"/>
    </row>
    <row r="890" spans="1:17" ht="15.75" customHeight="1">
      <c r="A890" s="5"/>
      <c r="B890" s="5"/>
      <c r="C890" s="5"/>
      <c r="D890" s="5"/>
      <c r="E890" s="5"/>
      <c r="F890" s="5"/>
      <c r="G890" s="5"/>
      <c r="H890" s="5"/>
      <c r="I890" s="5"/>
      <c r="J890" s="5"/>
      <c r="K890" s="5"/>
      <c r="L890" s="5"/>
      <c r="M890" s="5"/>
      <c r="N890" s="5"/>
      <c r="O890" s="5"/>
      <c r="P890" s="5"/>
      <c r="Q890" s="5"/>
    </row>
    <row r="891" spans="1:17" ht="15.75" customHeight="1">
      <c r="A891" s="5"/>
      <c r="B891" s="5"/>
      <c r="C891" s="5"/>
      <c r="D891" s="5"/>
      <c r="E891" s="5"/>
      <c r="F891" s="5"/>
      <c r="G891" s="5"/>
      <c r="H891" s="5"/>
      <c r="I891" s="5"/>
      <c r="J891" s="5"/>
      <c r="K891" s="5"/>
      <c r="L891" s="5"/>
      <c r="M891" s="5"/>
      <c r="N891" s="5"/>
      <c r="O891" s="5"/>
      <c r="P891" s="5"/>
      <c r="Q891" s="5"/>
    </row>
    <row r="892" spans="1:17" ht="15.75" customHeight="1">
      <c r="A892" s="5"/>
      <c r="B892" s="5"/>
      <c r="C892" s="5"/>
      <c r="D892" s="5"/>
      <c r="E892" s="5"/>
      <c r="F892" s="5"/>
      <c r="G892" s="5"/>
      <c r="H892" s="5"/>
      <c r="I892" s="5"/>
      <c r="J892" s="5"/>
      <c r="K892" s="5"/>
      <c r="L892" s="5"/>
      <c r="M892" s="5"/>
      <c r="N892" s="5"/>
      <c r="O892" s="5"/>
      <c r="P892" s="5"/>
      <c r="Q892" s="5"/>
    </row>
    <row r="893" spans="1:17" ht="15.75" customHeight="1">
      <c r="A893" s="5"/>
      <c r="B893" s="5"/>
      <c r="C893" s="5"/>
      <c r="D893" s="5"/>
      <c r="E893" s="5"/>
      <c r="F893" s="5"/>
      <c r="G893" s="5"/>
      <c r="H893" s="5"/>
      <c r="I893" s="5"/>
      <c r="J893" s="5"/>
      <c r="K893" s="5"/>
      <c r="L893" s="5"/>
      <c r="M893" s="5"/>
      <c r="N893" s="5"/>
      <c r="O893" s="5"/>
      <c r="P893" s="5"/>
      <c r="Q893" s="5"/>
    </row>
    <row r="894" spans="1:17" ht="15.75" customHeight="1">
      <c r="A894" s="5"/>
      <c r="B894" s="5"/>
      <c r="C894" s="5"/>
      <c r="D894" s="5"/>
      <c r="E894" s="5"/>
      <c r="F894" s="5"/>
      <c r="G894" s="5"/>
      <c r="H894" s="5"/>
      <c r="I894" s="5"/>
      <c r="J894" s="5"/>
      <c r="K894" s="5"/>
      <c r="L894" s="5"/>
      <c r="M894" s="5"/>
      <c r="N894" s="5"/>
      <c r="O894" s="5"/>
      <c r="P894" s="5"/>
      <c r="Q894" s="5"/>
    </row>
    <row r="895" spans="1:17" ht="15.75" customHeight="1">
      <c r="A895" s="5"/>
      <c r="B895" s="5"/>
      <c r="C895" s="5"/>
      <c r="D895" s="5"/>
      <c r="E895" s="5"/>
      <c r="F895" s="5"/>
      <c r="G895" s="5"/>
      <c r="H895" s="5"/>
      <c r="I895" s="5"/>
      <c r="J895" s="5"/>
      <c r="K895" s="5"/>
      <c r="L895" s="5"/>
      <c r="M895" s="5"/>
      <c r="N895" s="5"/>
      <c r="O895" s="5"/>
      <c r="P895" s="5"/>
      <c r="Q895" s="5"/>
    </row>
    <row r="896" spans="1:17" ht="15.75" customHeight="1">
      <c r="A896" s="5"/>
      <c r="B896" s="5"/>
      <c r="C896" s="5"/>
      <c r="D896" s="5"/>
      <c r="E896" s="5"/>
      <c r="F896" s="5"/>
      <c r="G896" s="5"/>
      <c r="H896" s="5"/>
      <c r="I896" s="5"/>
      <c r="J896" s="5"/>
      <c r="K896" s="5"/>
      <c r="L896" s="5"/>
      <c r="M896" s="5"/>
      <c r="N896" s="5"/>
      <c r="O896" s="5"/>
      <c r="P896" s="5"/>
      <c r="Q896" s="5"/>
    </row>
    <row r="897" spans="1:17" ht="15.75" customHeight="1">
      <c r="A897" s="5"/>
      <c r="B897" s="5"/>
      <c r="C897" s="5"/>
      <c r="D897" s="5"/>
      <c r="E897" s="5"/>
      <c r="F897" s="5"/>
      <c r="G897" s="5"/>
      <c r="H897" s="5"/>
      <c r="I897" s="5"/>
      <c r="J897" s="5"/>
      <c r="K897" s="5"/>
      <c r="L897" s="5"/>
      <c r="M897" s="5"/>
      <c r="N897" s="5"/>
      <c r="O897" s="5"/>
      <c r="P897" s="5"/>
      <c r="Q897" s="5"/>
    </row>
    <row r="898" spans="1:17" ht="15.75" customHeight="1">
      <c r="A898" s="5"/>
      <c r="B898" s="5"/>
      <c r="C898" s="5"/>
      <c r="D898" s="5"/>
      <c r="E898" s="5"/>
      <c r="F898" s="5"/>
      <c r="G898" s="5"/>
      <c r="H898" s="5"/>
      <c r="I898" s="5"/>
      <c r="J898" s="5"/>
      <c r="K898" s="5"/>
      <c r="L898" s="5"/>
      <c r="M898" s="5"/>
      <c r="N898" s="5"/>
      <c r="O898" s="5"/>
      <c r="P898" s="5"/>
      <c r="Q898" s="5"/>
    </row>
    <row r="899" spans="1:17" ht="15.75" customHeight="1">
      <c r="A899" s="5"/>
      <c r="B899" s="5"/>
      <c r="C899" s="5"/>
      <c r="D899" s="5"/>
      <c r="E899" s="5"/>
      <c r="F899" s="5"/>
      <c r="G899" s="5"/>
      <c r="H899" s="5"/>
      <c r="I899" s="5"/>
      <c r="J899" s="5"/>
      <c r="K899" s="5"/>
      <c r="L899" s="5"/>
      <c r="M899" s="5"/>
      <c r="N899" s="5"/>
      <c r="O899" s="5"/>
      <c r="P899" s="5"/>
      <c r="Q899" s="5"/>
    </row>
    <row r="900" spans="1:17" ht="15.75" customHeight="1">
      <c r="A900" s="5"/>
      <c r="B900" s="5"/>
      <c r="C900" s="5"/>
      <c r="D900" s="5"/>
      <c r="E900" s="5"/>
      <c r="F900" s="5"/>
      <c r="G900" s="5"/>
      <c r="H900" s="5"/>
      <c r="I900" s="5"/>
      <c r="J900" s="5"/>
      <c r="K900" s="5"/>
      <c r="L900" s="5"/>
      <c r="M900" s="5"/>
      <c r="N900" s="5"/>
      <c r="O900" s="5"/>
      <c r="P900" s="5"/>
      <c r="Q900" s="5"/>
    </row>
    <row r="901" spans="1:17" ht="15.75" customHeight="1">
      <c r="A901" s="5"/>
      <c r="B901" s="5"/>
      <c r="C901" s="5"/>
      <c r="D901" s="5"/>
      <c r="E901" s="5"/>
      <c r="F901" s="5"/>
      <c r="G901" s="5"/>
      <c r="H901" s="5"/>
      <c r="I901" s="5"/>
      <c r="J901" s="5"/>
      <c r="K901" s="5"/>
      <c r="L901" s="5"/>
      <c r="M901" s="5"/>
      <c r="N901" s="5"/>
      <c r="O901" s="5"/>
      <c r="P901" s="5"/>
      <c r="Q901" s="5"/>
    </row>
    <row r="902" spans="1:17" ht="15.75" customHeight="1">
      <c r="A902" s="5"/>
      <c r="B902" s="5"/>
      <c r="C902" s="5"/>
      <c r="D902" s="5"/>
      <c r="E902" s="5"/>
      <c r="F902" s="5"/>
      <c r="G902" s="5"/>
      <c r="H902" s="5"/>
      <c r="I902" s="5"/>
      <c r="J902" s="5"/>
      <c r="K902" s="5"/>
      <c r="L902" s="5"/>
      <c r="M902" s="5"/>
      <c r="N902" s="5"/>
      <c r="O902" s="5"/>
      <c r="P902" s="5"/>
      <c r="Q902" s="5"/>
    </row>
    <row r="903" spans="1:17" ht="15.75" customHeight="1">
      <c r="A903" s="5"/>
      <c r="B903" s="5"/>
      <c r="C903" s="5"/>
      <c r="D903" s="5"/>
      <c r="E903" s="5"/>
      <c r="F903" s="5"/>
      <c r="G903" s="5"/>
      <c r="H903" s="5"/>
      <c r="I903" s="5"/>
      <c r="J903" s="5"/>
      <c r="K903" s="5"/>
      <c r="L903" s="5"/>
      <c r="M903" s="5"/>
      <c r="N903" s="5"/>
      <c r="O903" s="5"/>
      <c r="P903" s="5"/>
      <c r="Q903" s="5"/>
    </row>
    <row r="904" spans="1:17" ht="15.75" customHeight="1">
      <c r="A904" s="5"/>
      <c r="B904" s="5"/>
      <c r="C904" s="5"/>
      <c r="D904" s="5"/>
      <c r="E904" s="5"/>
      <c r="F904" s="5"/>
      <c r="G904" s="5"/>
      <c r="H904" s="5"/>
      <c r="I904" s="5"/>
      <c r="J904" s="5"/>
      <c r="K904" s="5"/>
      <c r="L904" s="5"/>
      <c r="M904" s="5"/>
      <c r="N904" s="5"/>
      <c r="O904" s="5"/>
      <c r="P904" s="5"/>
      <c r="Q904" s="5"/>
    </row>
    <row r="905" spans="1:17" ht="15.75" customHeight="1">
      <c r="A905" s="5"/>
      <c r="B905" s="5"/>
      <c r="C905" s="5"/>
      <c r="D905" s="5"/>
      <c r="E905" s="5"/>
      <c r="F905" s="5"/>
      <c r="G905" s="5"/>
      <c r="H905" s="5"/>
      <c r="I905" s="5"/>
      <c r="J905" s="5"/>
      <c r="K905" s="5"/>
      <c r="L905" s="5"/>
      <c r="M905" s="5"/>
      <c r="N905" s="5"/>
      <c r="O905" s="5"/>
      <c r="P905" s="5"/>
      <c r="Q905" s="5"/>
    </row>
    <row r="906" spans="1:17" ht="15.75" customHeight="1">
      <c r="A906" s="5"/>
      <c r="B906" s="5"/>
      <c r="C906" s="5"/>
      <c r="D906" s="5"/>
      <c r="E906" s="5"/>
      <c r="F906" s="5"/>
      <c r="G906" s="5"/>
      <c r="H906" s="5"/>
      <c r="I906" s="5"/>
      <c r="J906" s="5"/>
      <c r="K906" s="5"/>
      <c r="L906" s="5"/>
      <c r="M906" s="5"/>
      <c r="N906" s="5"/>
      <c r="O906" s="5"/>
      <c r="P906" s="5"/>
      <c r="Q906" s="5"/>
    </row>
    <row r="907" spans="1:17" ht="15.75" customHeight="1">
      <c r="A907" s="5"/>
      <c r="B907" s="5"/>
      <c r="C907" s="5"/>
      <c r="D907" s="5"/>
      <c r="E907" s="5"/>
      <c r="F907" s="5"/>
      <c r="G907" s="5"/>
      <c r="H907" s="5"/>
      <c r="I907" s="5"/>
      <c r="J907" s="5"/>
      <c r="K907" s="5"/>
      <c r="L907" s="5"/>
      <c r="M907" s="5"/>
      <c r="N907" s="5"/>
      <c r="O907" s="5"/>
      <c r="P907" s="5"/>
      <c r="Q907" s="5"/>
    </row>
    <row r="908" spans="1:17" ht="15.75" customHeight="1">
      <c r="A908" s="5"/>
      <c r="B908" s="5"/>
      <c r="C908" s="5"/>
      <c r="D908" s="5"/>
      <c r="E908" s="5"/>
      <c r="F908" s="5"/>
      <c r="G908" s="5"/>
      <c r="H908" s="5"/>
      <c r="I908" s="5"/>
      <c r="J908" s="5"/>
      <c r="K908" s="5"/>
      <c r="L908" s="5"/>
      <c r="M908" s="5"/>
      <c r="N908" s="5"/>
      <c r="O908" s="5"/>
      <c r="P908" s="5"/>
      <c r="Q908" s="5"/>
    </row>
    <row r="909" spans="1:17" ht="15.75" customHeight="1">
      <c r="A909" s="5"/>
      <c r="B909" s="5"/>
      <c r="C909" s="5"/>
      <c r="D909" s="5"/>
      <c r="E909" s="5"/>
      <c r="F909" s="5"/>
      <c r="G909" s="5"/>
      <c r="H909" s="5"/>
      <c r="I909" s="5"/>
      <c r="J909" s="5"/>
      <c r="K909" s="5"/>
      <c r="L909" s="5"/>
      <c r="M909" s="5"/>
      <c r="N909" s="5"/>
      <c r="O909" s="5"/>
      <c r="P909" s="5"/>
      <c r="Q909" s="5"/>
    </row>
    <row r="910" spans="1:17" ht="15.75" customHeight="1">
      <c r="A910" s="5"/>
      <c r="B910" s="5"/>
      <c r="C910" s="5"/>
      <c r="D910" s="5"/>
      <c r="E910" s="5"/>
      <c r="F910" s="5"/>
      <c r="G910" s="5"/>
      <c r="H910" s="5"/>
      <c r="I910" s="5"/>
      <c r="J910" s="5"/>
      <c r="K910" s="5"/>
      <c r="L910" s="5"/>
      <c r="M910" s="5"/>
      <c r="N910" s="5"/>
      <c r="O910" s="5"/>
      <c r="P910" s="5"/>
      <c r="Q910" s="5"/>
    </row>
    <row r="911" spans="1:17" ht="15.75" customHeight="1">
      <c r="A911" s="5"/>
      <c r="B911" s="5"/>
      <c r="C911" s="5"/>
      <c r="D911" s="5"/>
      <c r="E911" s="5"/>
      <c r="F911" s="5"/>
      <c r="G911" s="5"/>
      <c r="H911" s="5"/>
      <c r="I911" s="5"/>
      <c r="J911" s="5"/>
      <c r="K911" s="5"/>
      <c r="L911" s="5"/>
      <c r="M911" s="5"/>
      <c r="N911" s="5"/>
      <c r="O911" s="5"/>
      <c r="P911" s="5"/>
      <c r="Q911" s="5"/>
    </row>
    <row r="912" spans="1:17" ht="15.75" customHeight="1">
      <c r="A912" s="5"/>
      <c r="B912" s="5"/>
      <c r="C912" s="5"/>
      <c r="D912" s="5"/>
      <c r="E912" s="5"/>
      <c r="F912" s="5"/>
      <c r="G912" s="5"/>
      <c r="H912" s="5"/>
      <c r="I912" s="5"/>
      <c r="J912" s="5"/>
      <c r="K912" s="5"/>
      <c r="L912" s="5"/>
      <c r="M912" s="5"/>
      <c r="N912" s="5"/>
      <c r="O912" s="5"/>
      <c r="P912" s="5"/>
      <c r="Q912" s="5"/>
    </row>
    <row r="913" spans="1:17" ht="15.75" customHeight="1">
      <c r="A913" s="5"/>
      <c r="B913" s="5"/>
      <c r="C913" s="5"/>
      <c r="D913" s="5"/>
      <c r="E913" s="5"/>
      <c r="F913" s="5"/>
      <c r="G913" s="5"/>
      <c r="H913" s="5"/>
      <c r="I913" s="5"/>
      <c r="J913" s="5"/>
      <c r="K913" s="5"/>
      <c r="L913" s="5"/>
      <c r="M913" s="5"/>
      <c r="N913" s="5"/>
      <c r="O913" s="5"/>
      <c r="P913" s="5"/>
      <c r="Q913" s="5"/>
    </row>
    <row r="914" spans="1:17" ht="15.75" customHeight="1">
      <c r="A914" s="5"/>
      <c r="B914" s="5"/>
      <c r="C914" s="5"/>
      <c r="D914" s="5"/>
      <c r="E914" s="5"/>
      <c r="F914" s="5"/>
      <c r="G914" s="5"/>
      <c r="H914" s="5"/>
      <c r="I914" s="5"/>
      <c r="J914" s="5"/>
      <c r="K914" s="5"/>
      <c r="L914" s="5"/>
      <c r="M914" s="5"/>
      <c r="N914" s="5"/>
      <c r="O914" s="5"/>
      <c r="P914" s="5"/>
      <c r="Q914" s="5"/>
    </row>
    <row r="915" spans="1:17" ht="15.75" customHeight="1">
      <c r="A915" s="5"/>
      <c r="B915" s="5"/>
      <c r="C915" s="5"/>
      <c r="D915" s="5"/>
      <c r="E915" s="5"/>
      <c r="F915" s="5"/>
      <c r="G915" s="5"/>
      <c r="H915" s="5"/>
      <c r="I915" s="5"/>
      <c r="J915" s="5"/>
      <c r="K915" s="5"/>
      <c r="L915" s="5"/>
      <c r="M915" s="5"/>
      <c r="N915" s="5"/>
      <c r="O915" s="5"/>
      <c r="P915" s="5"/>
      <c r="Q915" s="5"/>
    </row>
    <row r="916" spans="1:17" ht="15.75" customHeight="1">
      <c r="A916" s="5"/>
      <c r="B916" s="5"/>
      <c r="C916" s="5"/>
      <c r="D916" s="5"/>
      <c r="E916" s="5"/>
      <c r="F916" s="5"/>
      <c r="G916" s="5"/>
      <c r="H916" s="5"/>
      <c r="I916" s="5"/>
      <c r="J916" s="5"/>
      <c r="K916" s="5"/>
      <c r="L916" s="5"/>
      <c r="M916" s="5"/>
      <c r="N916" s="5"/>
      <c r="O916" s="5"/>
      <c r="P916" s="5"/>
      <c r="Q916" s="5"/>
    </row>
    <row r="917" spans="1:17" ht="15.75" customHeight="1">
      <c r="A917" s="5"/>
      <c r="B917" s="5"/>
      <c r="C917" s="5"/>
      <c r="D917" s="5"/>
      <c r="E917" s="5"/>
      <c r="F917" s="5"/>
      <c r="G917" s="5"/>
      <c r="H917" s="5"/>
      <c r="I917" s="5"/>
      <c r="J917" s="5"/>
      <c r="K917" s="5"/>
      <c r="L917" s="5"/>
      <c r="M917" s="5"/>
      <c r="N917" s="5"/>
      <c r="O917" s="5"/>
      <c r="P917" s="5"/>
      <c r="Q917" s="5"/>
    </row>
    <row r="918" spans="1:17" ht="15.75" customHeight="1">
      <c r="A918" s="5"/>
      <c r="B918" s="5"/>
      <c r="C918" s="5"/>
      <c r="D918" s="5"/>
      <c r="E918" s="5"/>
      <c r="F918" s="5"/>
      <c r="G918" s="5"/>
      <c r="H918" s="5"/>
      <c r="I918" s="5"/>
      <c r="J918" s="5"/>
      <c r="K918" s="5"/>
      <c r="L918" s="5"/>
      <c r="M918" s="5"/>
      <c r="N918" s="5"/>
      <c r="O918" s="5"/>
      <c r="P918" s="5"/>
      <c r="Q918" s="5"/>
    </row>
    <row r="919" spans="1:17" ht="15.75" customHeight="1">
      <c r="A919" s="5"/>
      <c r="B919" s="5"/>
      <c r="C919" s="5"/>
      <c r="D919" s="5"/>
      <c r="E919" s="5"/>
      <c r="F919" s="5"/>
      <c r="G919" s="5"/>
      <c r="H919" s="5"/>
      <c r="I919" s="5"/>
      <c r="J919" s="5"/>
      <c r="K919" s="5"/>
      <c r="L919" s="5"/>
      <c r="M919" s="5"/>
      <c r="N919" s="5"/>
      <c r="O919" s="5"/>
      <c r="P919" s="5"/>
      <c r="Q919" s="5"/>
    </row>
    <row r="920" spans="1:17" ht="15.75" customHeight="1">
      <c r="A920" s="5"/>
      <c r="B920" s="5"/>
      <c r="C920" s="5"/>
      <c r="D920" s="5"/>
      <c r="E920" s="5"/>
      <c r="F920" s="5"/>
      <c r="G920" s="5"/>
      <c r="H920" s="5"/>
      <c r="I920" s="5"/>
      <c r="J920" s="5"/>
      <c r="K920" s="5"/>
      <c r="L920" s="5"/>
      <c r="M920" s="5"/>
      <c r="N920" s="5"/>
      <c r="O920" s="5"/>
      <c r="P920" s="5"/>
      <c r="Q920" s="5"/>
    </row>
    <row r="921" spans="1:17" ht="15.75" customHeight="1">
      <c r="A921" s="5"/>
      <c r="B921" s="5"/>
      <c r="C921" s="5"/>
      <c r="D921" s="5"/>
      <c r="E921" s="5"/>
      <c r="F921" s="5"/>
      <c r="G921" s="5"/>
      <c r="H921" s="5"/>
      <c r="I921" s="5"/>
      <c r="J921" s="5"/>
      <c r="K921" s="5"/>
      <c r="L921" s="5"/>
      <c r="M921" s="5"/>
      <c r="N921" s="5"/>
      <c r="O921" s="5"/>
      <c r="P921" s="5"/>
      <c r="Q921" s="5"/>
    </row>
    <row r="922" spans="1:17" ht="15.75" customHeight="1">
      <c r="A922" s="5"/>
      <c r="B922" s="5"/>
      <c r="C922" s="5"/>
      <c r="D922" s="5"/>
      <c r="E922" s="5"/>
      <c r="F922" s="5"/>
      <c r="G922" s="5"/>
      <c r="H922" s="5"/>
      <c r="I922" s="5"/>
      <c r="J922" s="5"/>
      <c r="K922" s="5"/>
      <c r="L922" s="5"/>
      <c r="M922" s="5"/>
      <c r="N922" s="5"/>
      <c r="O922" s="5"/>
      <c r="P922" s="5"/>
      <c r="Q922" s="5"/>
    </row>
    <row r="923" spans="1:17" ht="15.75" customHeight="1">
      <c r="A923" s="5"/>
      <c r="B923" s="5"/>
      <c r="C923" s="5"/>
      <c r="D923" s="5"/>
      <c r="E923" s="5"/>
      <c r="F923" s="5"/>
      <c r="G923" s="5"/>
      <c r="H923" s="5"/>
      <c r="I923" s="5"/>
      <c r="J923" s="5"/>
      <c r="K923" s="5"/>
      <c r="L923" s="5"/>
      <c r="M923" s="5"/>
      <c r="N923" s="5"/>
      <c r="O923" s="5"/>
      <c r="P923" s="5"/>
      <c r="Q923" s="5"/>
    </row>
    <row r="924" spans="1:17" ht="15.75" customHeight="1">
      <c r="A924" s="5"/>
      <c r="B924" s="5"/>
      <c r="C924" s="5"/>
      <c r="D924" s="5"/>
      <c r="E924" s="5"/>
      <c r="F924" s="5"/>
      <c r="G924" s="5"/>
      <c r="H924" s="5"/>
      <c r="I924" s="5"/>
      <c r="J924" s="5"/>
      <c r="K924" s="5"/>
      <c r="L924" s="5"/>
      <c r="M924" s="5"/>
      <c r="N924" s="5"/>
      <c r="O924" s="5"/>
      <c r="P924" s="5"/>
      <c r="Q924" s="5"/>
    </row>
    <row r="925" spans="1:17" ht="15.75" customHeight="1">
      <c r="A925" s="5"/>
      <c r="B925" s="5"/>
      <c r="C925" s="5"/>
      <c r="D925" s="5"/>
      <c r="E925" s="5"/>
      <c r="F925" s="5"/>
      <c r="G925" s="5"/>
      <c r="H925" s="5"/>
      <c r="I925" s="5"/>
      <c r="J925" s="5"/>
      <c r="K925" s="5"/>
      <c r="L925" s="5"/>
      <c r="M925" s="5"/>
      <c r="N925" s="5"/>
      <c r="O925" s="5"/>
      <c r="P925" s="5"/>
      <c r="Q925" s="5"/>
    </row>
    <row r="926" spans="1:17" ht="15.75" customHeight="1">
      <c r="A926" s="5"/>
      <c r="B926" s="5"/>
      <c r="C926" s="5"/>
      <c r="D926" s="5"/>
      <c r="E926" s="5"/>
      <c r="F926" s="5"/>
      <c r="G926" s="5"/>
      <c r="H926" s="5"/>
      <c r="I926" s="5"/>
      <c r="J926" s="5"/>
      <c r="K926" s="5"/>
      <c r="L926" s="5"/>
      <c r="M926" s="5"/>
      <c r="N926" s="5"/>
      <c r="O926" s="5"/>
      <c r="P926" s="5"/>
      <c r="Q926" s="5"/>
    </row>
    <row r="927" spans="1:17" ht="15.75" customHeight="1">
      <c r="A927" s="5"/>
      <c r="B927" s="5"/>
      <c r="C927" s="5"/>
      <c r="D927" s="5"/>
      <c r="E927" s="5"/>
      <c r="F927" s="5"/>
      <c r="G927" s="5"/>
      <c r="H927" s="5"/>
      <c r="I927" s="5"/>
      <c r="J927" s="5"/>
      <c r="K927" s="5"/>
      <c r="L927" s="5"/>
      <c r="M927" s="5"/>
      <c r="N927" s="5"/>
      <c r="O927" s="5"/>
      <c r="P927" s="5"/>
      <c r="Q927" s="5"/>
    </row>
    <row r="928" spans="1:17" ht="15.75" customHeight="1">
      <c r="A928" s="5"/>
      <c r="B928" s="5"/>
      <c r="C928" s="5"/>
      <c r="D928" s="5"/>
      <c r="E928" s="5"/>
      <c r="F928" s="5"/>
      <c r="G928" s="5"/>
      <c r="H928" s="5"/>
      <c r="I928" s="5"/>
      <c r="J928" s="5"/>
      <c r="K928" s="5"/>
      <c r="L928" s="5"/>
      <c r="M928" s="5"/>
      <c r="N928" s="5"/>
      <c r="O928" s="5"/>
      <c r="P928" s="5"/>
      <c r="Q928" s="5"/>
    </row>
    <row r="929" spans="1:17" ht="15.75" customHeight="1">
      <c r="A929" s="5"/>
      <c r="B929" s="5"/>
      <c r="C929" s="5"/>
      <c r="D929" s="5"/>
      <c r="E929" s="5"/>
      <c r="F929" s="5"/>
      <c r="G929" s="5"/>
      <c r="H929" s="5"/>
      <c r="I929" s="5"/>
      <c r="J929" s="5"/>
      <c r="K929" s="5"/>
      <c r="L929" s="5"/>
      <c r="M929" s="5"/>
      <c r="N929" s="5"/>
      <c r="O929" s="5"/>
      <c r="P929" s="5"/>
      <c r="Q929" s="5"/>
    </row>
    <row r="930" spans="1:17" ht="15.75" customHeight="1">
      <c r="A930" s="5"/>
      <c r="B930" s="5"/>
      <c r="C930" s="5"/>
      <c r="D930" s="5"/>
      <c r="E930" s="5"/>
      <c r="F930" s="5"/>
      <c r="G930" s="5"/>
      <c r="H930" s="5"/>
      <c r="I930" s="5"/>
      <c r="J930" s="5"/>
      <c r="K930" s="5"/>
      <c r="L930" s="5"/>
      <c r="M930" s="5"/>
      <c r="N930" s="5"/>
      <c r="O930" s="5"/>
      <c r="P930" s="5"/>
      <c r="Q930" s="5"/>
    </row>
    <row r="931" spans="1:17" ht="15.75" customHeight="1">
      <c r="A931" s="5"/>
      <c r="B931" s="5"/>
      <c r="C931" s="5"/>
      <c r="D931" s="5"/>
      <c r="E931" s="5"/>
      <c r="F931" s="5"/>
      <c r="G931" s="5"/>
      <c r="H931" s="5"/>
      <c r="I931" s="5"/>
      <c r="J931" s="5"/>
      <c r="K931" s="5"/>
      <c r="L931" s="5"/>
      <c r="M931" s="5"/>
      <c r="N931" s="5"/>
      <c r="O931" s="5"/>
      <c r="P931" s="5"/>
      <c r="Q931" s="5"/>
    </row>
    <row r="932" spans="1:17" ht="15.75" customHeight="1">
      <c r="A932" s="5"/>
      <c r="B932" s="5"/>
      <c r="C932" s="5"/>
      <c r="D932" s="5"/>
      <c r="E932" s="5"/>
      <c r="F932" s="5"/>
      <c r="G932" s="5"/>
      <c r="H932" s="5"/>
      <c r="I932" s="5"/>
      <c r="J932" s="5"/>
      <c r="K932" s="5"/>
      <c r="L932" s="5"/>
      <c r="M932" s="5"/>
      <c r="N932" s="5"/>
      <c r="O932" s="5"/>
      <c r="P932" s="5"/>
      <c r="Q932" s="5"/>
    </row>
    <row r="933" spans="1:17" ht="15.75" customHeight="1">
      <c r="A933" s="5"/>
      <c r="B933" s="5"/>
      <c r="C933" s="5"/>
      <c r="D933" s="5"/>
      <c r="E933" s="5"/>
      <c r="F933" s="5"/>
      <c r="G933" s="5"/>
      <c r="H933" s="5"/>
      <c r="I933" s="5"/>
      <c r="J933" s="5"/>
      <c r="K933" s="5"/>
      <c r="L933" s="5"/>
      <c r="M933" s="5"/>
      <c r="N933" s="5"/>
      <c r="O933" s="5"/>
      <c r="P933" s="5"/>
      <c r="Q933" s="5"/>
    </row>
    <row r="934" spans="1:17" ht="15.75" customHeight="1">
      <c r="A934" s="5"/>
      <c r="B934" s="5"/>
      <c r="C934" s="5"/>
      <c r="D934" s="5"/>
      <c r="E934" s="5"/>
      <c r="F934" s="5"/>
      <c r="G934" s="5"/>
      <c r="H934" s="5"/>
      <c r="I934" s="5"/>
      <c r="J934" s="5"/>
      <c r="K934" s="5"/>
      <c r="L934" s="5"/>
      <c r="M934" s="5"/>
      <c r="N934" s="5"/>
      <c r="O934" s="5"/>
      <c r="P934" s="5"/>
      <c r="Q934" s="5"/>
    </row>
    <row r="935" spans="1:17" ht="15.75" customHeight="1">
      <c r="A935" s="5"/>
      <c r="B935" s="5"/>
      <c r="C935" s="5"/>
      <c r="D935" s="5"/>
      <c r="E935" s="5"/>
      <c r="F935" s="5"/>
      <c r="G935" s="5"/>
      <c r="H935" s="5"/>
      <c r="I935" s="5"/>
      <c r="J935" s="5"/>
      <c r="K935" s="5"/>
      <c r="L935" s="5"/>
      <c r="M935" s="5"/>
      <c r="N935" s="5"/>
      <c r="O935" s="5"/>
      <c r="P935" s="5"/>
      <c r="Q935" s="5"/>
    </row>
    <row r="936" spans="1:17" ht="15.75" customHeight="1">
      <c r="A936" s="5"/>
      <c r="B936" s="5"/>
      <c r="C936" s="5"/>
      <c r="D936" s="5"/>
      <c r="E936" s="5"/>
      <c r="F936" s="5"/>
      <c r="G936" s="5"/>
      <c r="H936" s="5"/>
      <c r="I936" s="5"/>
      <c r="J936" s="5"/>
      <c r="K936" s="5"/>
      <c r="L936" s="5"/>
      <c r="M936" s="5"/>
      <c r="N936" s="5"/>
      <c r="O936" s="5"/>
      <c r="P936" s="5"/>
      <c r="Q936" s="5"/>
    </row>
    <row r="937" spans="1:17" ht="15.75" customHeight="1">
      <c r="A937" s="5"/>
      <c r="B937" s="5"/>
      <c r="C937" s="5"/>
      <c r="D937" s="5"/>
      <c r="E937" s="5"/>
      <c r="F937" s="5"/>
      <c r="G937" s="5"/>
      <c r="H937" s="5"/>
      <c r="I937" s="5"/>
      <c r="J937" s="5"/>
      <c r="K937" s="5"/>
      <c r="L937" s="5"/>
      <c r="M937" s="5"/>
      <c r="N937" s="5"/>
      <c r="O937" s="5"/>
      <c r="P937" s="5"/>
      <c r="Q937" s="5"/>
    </row>
    <row r="938" spans="1:17" ht="15.75" customHeight="1">
      <c r="A938" s="5"/>
      <c r="B938" s="5"/>
      <c r="C938" s="5"/>
      <c r="D938" s="5"/>
      <c r="E938" s="5"/>
      <c r="F938" s="5"/>
      <c r="G938" s="5"/>
      <c r="H938" s="5"/>
      <c r="I938" s="5"/>
      <c r="J938" s="5"/>
      <c r="K938" s="5"/>
      <c r="L938" s="5"/>
      <c r="M938" s="5"/>
      <c r="N938" s="5"/>
      <c r="O938" s="5"/>
      <c r="P938" s="5"/>
      <c r="Q938" s="5"/>
    </row>
    <row r="939" spans="1:17" ht="15.75" customHeight="1">
      <c r="A939" s="5"/>
      <c r="B939" s="5"/>
      <c r="C939" s="5"/>
      <c r="D939" s="5"/>
      <c r="E939" s="5"/>
      <c r="F939" s="5"/>
      <c r="G939" s="5"/>
      <c r="H939" s="5"/>
      <c r="I939" s="5"/>
      <c r="J939" s="5"/>
      <c r="K939" s="5"/>
      <c r="L939" s="5"/>
      <c r="M939" s="5"/>
      <c r="N939" s="5"/>
      <c r="O939" s="5"/>
      <c r="P939" s="5"/>
      <c r="Q939" s="5"/>
    </row>
    <row r="940" spans="1:17" ht="15.75" customHeight="1">
      <c r="A940" s="5"/>
      <c r="B940" s="5"/>
      <c r="C940" s="5"/>
      <c r="D940" s="5"/>
      <c r="E940" s="5"/>
      <c r="F940" s="5"/>
      <c r="G940" s="5"/>
      <c r="H940" s="5"/>
      <c r="I940" s="5"/>
      <c r="J940" s="5"/>
      <c r="K940" s="5"/>
      <c r="L940" s="5"/>
      <c r="M940" s="5"/>
      <c r="N940" s="5"/>
      <c r="O940" s="5"/>
      <c r="P940" s="5"/>
      <c r="Q940" s="5"/>
    </row>
    <row r="941" spans="1:17" ht="15.75" customHeight="1">
      <c r="A941" s="5"/>
      <c r="B941" s="5"/>
      <c r="C941" s="5"/>
      <c r="D941" s="5"/>
      <c r="E941" s="5"/>
      <c r="F941" s="5"/>
      <c r="G941" s="5"/>
      <c r="H941" s="5"/>
      <c r="I941" s="5"/>
      <c r="J941" s="5"/>
      <c r="K941" s="5"/>
      <c r="L941" s="5"/>
      <c r="M941" s="5"/>
      <c r="N941" s="5"/>
      <c r="O941" s="5"/>
      <c r="P941" s="5"/>
      <c r="Q941" s="5"/>
    </row>
    <row r="942" spans="1:17" ht="15.75" customHeight="1">
      <c r="A942" s="5"/>
      <c r="B942" s="5"/>
      <c r="C942" s="5"/>
      <c r="D942" s="5"/>
      <c r="E942" s="5"/>
      <c r="F942" s="5"/>
      <c r="G942" s="5"/>
      <c r="H942" s="5"/>
      <c r="I942" s="5"/>
      <c r="J942" s="5"/>
      <c r="K942" s="5"/>
      <c r="L942" s="5"/>
      <c r="M942" s="5"/>
      <c r="N942" s="5"/>
      <c r="O942" s="5"/>
      <c r="P942" s="5"/>
      <c r="Q942" s="5"/>
    </row>
    <row r="943" spans="1:17" ht="15.75" customHeight="1">
      <c r="A943" s="5"/>
      <c r="B943" s="5"/>
      <c r="C943" s="5"/>
      <c r="D943" s="5"/>
      <c r="E943" s="5"/>
      <c r="F943" s="5"/>
      <c r="G943" s="5"/>
      <c r="H943" s="5"/>
      <c r="I943" s="5"/>
      <c r="J943" s="5"/>
      <c r="K943" s="5"/>
      <c r="L943" s="5"/>
      <c r="M943" s="5"/>
      <c r="N943" s="5"/>
      <c r="O943" s="5"/>
      <c r="P943" s="5"/>
      <c r="Q943" s="5"/>
    </row>
    <row r="944" spans="1:17" ht="15.75" customHeight="1">
      <c r="A944" s="5"/>
      <c r="B944" s="5"/>
      <c r="C944" s="5"/>
      <c r="D944" s="5"/>
      <c r="E944" s="5"/>
      <c r="F944" s="5"/>
      <c r="G944" s="5"/>
      <c r="H944" s="5"/>
      <c r="I944" s="5"/>
      <c r="J944" s="5"/>
      <c r="K944" s="5"/>
      <c r="L944" s="5"/>
      <c r="M944" s="5"/>
      <c r="N944" s="5"/>
      <c r="O944" s="5"/>
      <c r="P944" s="5"/>
      <c r="Q944" s="5"/>
    </row>
    <row r="945" spans="1:17" ht="15.75" customHeight="1">
      <c r="A945" s="5"/>
      <c r="B945" s="5"/>
      <c r="C945" s="5"/>
      <c r="D945" s="5"/>
      <c r="E945" s="5"/>
      <c r="F945" s="5"/>
      <c r="G945" s="5"/>
      <c r="H945" s="5"/>
      <c r="I945" s="5"/>
      <c r="J945" s="5"/>
      <c r="K945" s="5"/>
      <c r="L945" s="5"/>
      <c r="M945" s="5"/>
      <c r="N945" s="5"/>
      <c r="O945" s="5"/>
      <c r="P945" s="5"/>
      <c r="Q945" s="5"/>
    </row>
    <row r="946" spans="1:17" ht="15.75" customHeight="1">
      <c r="A946" s="5"/>
      <c r="B946" s="5"/>
      <c r="C946" s="5"/>
      <c r="D946" s="5"/>
      <c r="E946" s="5"/>
      <c r="F946" s="5"/>
      <c r="G946" s="5"/>
      <c r="H946" s="5"/>
      <c r="I946" s="5"/>
      <c r="J946" s="5"/>
      <c r="K946" s="5"/>
      <c r="L946" s="5"/>
      <c r="M946" s="5"/>
      <c r="N946" s="5"/>
      <c r="O946" s="5"/>
      <c r="P946" s="5"/>
      <c r="Q946" s="5"/>
    </row>
    <row r="947" spans="1:17" ht="15.75" customHeight="1">
      <c r="A947" s="5"/>
      <c r="B947" s="5"/>
      <c r="C947" s="5"/>
      <c r="D947" s="5"/>
      <c r="E947" s="5"/>
      <c r="F947" s="5"/>
      <c r="G947" s="5"/>
      <c r="H947" s="5"/>
      <c r="I947" s="5"/>
      <c r="J947" s="5"/>
      <c r="K947" s="5"/>
      <c r="L947" s="5"/>
      <c r="M947" s="5"/>
      <c r="N947" s="5"/>
      <c r="O947" s="5"/>
      <c r="P947" s="5"/>
      <c r="Q947" s="5"/>
    </row>
    <row r="948" spans="1:17" ht="15.75" customHeight="1">
      <c r="A948" s="5"/>
      <c r="B948" s="5"/>
      <c r="C948" s="5"/>
      <c r="D948" s="5"/>
      <c r="E948" s="5"/>
      <c r="F948" s="5"/>
      <c r="G948" s="5"/>
      <c r="H948" s="5"/>
      <c r="I948" s="5"/>
      <c r="J948" s="5"/>
      <c r="K948" s="5"/>
      <c r="L948" s="5"/>
      <c r="M948" s="5"/>
      <c r="N948" s="5"/>
      <c r="O948" s="5"/>
      <c r="P948" s="5"/>
      <c r="Q948" s="5"/>
    </row>
    <row r="949" spans="1:17" ht="15.75" customHeight="1">
      <c r="A949" s="5"/>
      <c r="B949" s="5"/>
      <c r="C949" s="5"/>
      <c r="D949" s="5"/>
      <c r="E949" s="5"/>
      <c r="F949" s="5"/>
      <c r="G949" s="5"/>
      <c r="H949" s="5"/>
      <c r="I949" s="5"/>
      <c r="J949" s="5"/>
      <c r="K949" s="5"/>
      <c r="L949" s="5"/>
      <c r="M949" s="5"/>
      <c r="N949" s="5"/>
      <c r="O949" s="5"/>
      <c r="P949" s="5"/>
      <c r="Q949" s="5"/>
    </row>
    <row r="950" spans="1:17" ht="15.75" customHeight="1">
      <c r="A950" s="5"/>
      <c r="B950" s="5"/>
      <c r="C950" s="5"/>
      <c r="D950" s="5"/>
      <c r="E950" s="5"/>
      <c r="F950" s="5"/>
      <c r="G950" s="5"/>
      <c r="H950" s="5"/>
      <c r="I950" s="5"/>
      <c r="J950" s="5"/>
      <c r="K950" s="5"/>
      <c r="L950" s="5"/>
      <c r="M950" s="5"/>
      <c r="N950" s="5"/>
      <c r="O950" s="5"/>
      <c r="P950" s="5"/>
      <c r="Q950" s="5"/>
    </row>
    <row r="951" spans="1:17" ht="15.75" customHeight="1">
      <c r="A951" s="5"/>
      <c r="B951" s="5"/>
      <c r="C951" s="5"/>
      <c r="D951" s="5"/>
      <c r="E951" s="5"/>
      <c r="F951" s="5"/>
      <c r="G951" s="5"/>
      <c r="H951" s="5"/>
      <c r="I951" s="5"/>
      <c r="J951" s="5"/>
      <c r="K951" s="5"/>
      <c r="L951" s="5"/>
      <c r="M951" s="5"/>
      <c r="N951" s="5"/>
      <c r="O951" s="5"/>
      <c r="P951" s="5"/>
      <c r="Q951" s="5"/>
    </row>
    <row r="952" spans="1:17" ht="15.75" customHeight="1">
      <c r="A952" s="5"/>
      <c r="B952" s="5"/>
      <c r="C952" s="5"/>
      <c r="D952" s="5"/>
      <c r="E952" s="5"/>
      <c r="F952" s="5"/>
      <c r="G952" s="5"/>
      <c r="H952" s="5"/>
      <c r="I952" s="5"/>
      <c r="J952" s="5"/>
      <c r="K952" s="5"/>
      <c r="L952" s="5"/>
      <c r="M952" s="5"/>
      <c r="N952" s="5"/>
      <c r="O952" s="5"/>
      <c r="P952" s="5"/>
      <c r="Q952" s="5"/>
    </row>
    <row r="953" spans="1:17" ht="15.75" customHeight="1">
      <c r="A953" s="5"/>
      <c r="B953" s="5"/>
      <c r="C953" s="5"/>
      <c r="D953" s="5"/>
      <c r="E953" s="5"/>
      <c r="F953" s="5"/>
      <c r="G953" s="5"/>
      <c r="H953" s="5"/>
      <c r="I953" s="5"/>
      <c r="J953" s="5"/>
      <c r="K953" s="5"/>
      <c r="L953" s="5"/>
      <c r="M953" s="5"/>
      <c r="N953" s="5"/>
      <c r="O953" s="5"/>
      <c r="P953" s="5"/>
      <c r="Q953" s="5"/>
    </row>
    <row r="954" spans="1:17" ht="15.75" customHeight="1">
      <c r="A954" s="5"/>
      <c r="B954" s="5"/>
      <c r="C954" s="5"/>
      <c r="D954" s="5"/>
      <c r="E954" s="5"/>
      <c r="F954" s="5"/>
      <c r="G954" s="5"/>
      <c r="H954" s="5"/>
      <c r="I954" s="5"/>
      <c r="J954" s="5"/>
      <c r="K954" s="5"/>
      <c r="L954" s="5"/>
      <c r="M954" s="5"/>
      <c r="N954" s="5"/>
      <c r="O954" s="5"/>
      <c r="P954" s="5"/>
      <c r="Q954" s="5"/>
    </row>
    <row r="955" spans="1:17" ht="15.75" customHeight="1">
      <c r="A955" s="5"/>
      <c r="B955" s="5"/>
      <c r="C955" s="5"/>
      <c r="D955" s="5"/>
      <c r="E955" s="5"/>
      <c r="F955" s="5"/>
      <c r="G955" s="5"/>
      <c r="H955" s="5"/>
      <c r="I955" s="5"/>
      <c r="J955" s="5"/>
      <c r="K955" s="5"/>
      <c r="L955" s="5"/>
      <c r="M955" s="5"/>
      <c r="N955" s="5"/>
      <c r="O955" s="5"/>
      <c r="P955" s="5"/>
      <c r="Q955" s="5"/>
    </row>
    <row r="956" spans="1:17" ht="15.75" customHeight="1">
      <c r="A956" s="5"/>
      <c r="B956" s="5"/>
      <c r="C956" s="5"/>
      <c r="D956" s="5"/>
      <c r="E956" s="5"/>
      <c r="F956" s="5"/>
      <c r="G956" s="5"/>
      <c r="H956" s="5"/>
      <c r="I956" s="5"/>
      <c r="J956" s="5"/>
      <c r="K956" s="5"/>
      <c r="L956" s="5"/>
      <c r="M956" s="5"/>
      <c r="N956" s="5"/>
      <c r="O956" s="5"/>
      <c r="P956" s="5"/>
      <c r="Q956" s="5"/>
    </row>
    <row r="957" spans="1:17" ht="15.75" customHeight="1">
      <c r="A957" s="5"/>
      <c r="B957" s="5"/>
      <c r="C957" s="5"/>
      <c r="D957" s="5"/>
      <c r="E957" s="5"/>
      <c r="F957" s="5"/>
      <c r="G957" s="5"/>
      <c r="H957" s="5"/>
      <c r="I957" s="5"/>
      <c r="J957" s="5"/>
      <c r="K957" s="5"/>
      <c r="L957" s="5"/>
      <c r="M957" s="5"/>
      <c r="N957" s="5"/>
      <c r="O957" s="5"/>
      <c r="P957" s="5"/>
      <c r="Q957" s="5"/>
    </row>
    <row r="958" spans="1:17" ht="15.75" customHeight="1">
      <c r="A958" s="5"/>
      <c r="B958" s="5"/>
      <c r="C958" s="5"/>
      <c r="D958" s="5"/>
      <c r="E958" s="5"/>
      <c r="F958" s="5"/>
      <c r="G958" s="5"/>
      <c r="H958" s="5"/>
      <c r="I958" s="5"/>
      <c r="J958" s="5"/>
      <c r="K958" s="5"/>
      <c r="L958" s="5"/>
      <c r="M958" s="5"/>
      <c r="N958" s="5"/>
      <c r="O958" s="5"/>
      <c r="P958" s="5"/>
      <c r="Q958" s="5"/>
    </row>
    <row r="959" spans="1:17" ht="15.75" customHeight="1">
      <c r="A959" s="5"/>
      <c r="B959" s="5"/>
      <c r="C959" s="5"/>
      <c r="D959" s="5"/>
      <c r="E959" s="5"/>
      <c r="F959" s="5"/>
      <c r="G959" s="5"/>
      <c r="H959" s="5"/>
      <c r="I959" s="5"/>
      <c r="J959" s="5"/>
      <c r="K959" s="5"/>
      <c r="L959" s="5"/>
      <c r="M959" s="5"/>
      <c r="N959" s="5"/>
      <c r="O959" s="5"/>
      <c r="P959" s="5"/>
      <c r="Q959" s="5"/>
    </row>
    <row r="960" spans="1:17" ht="15.75" customHeight="1">
      <c r="A960" s="5"/>
      <c r="B960" s="5"/>
      <c r="C960" s="5"/>
      <c r="D960" s="5"/>
      <c r="E960" s="5"/>
      <c r="F960" s="5"/>
      <c r="G960" s="5"/>
      <c r="H960" s="5"/>
      <c r="I960" s="5"/>
      <c r="J960" s="5"/>
      <c r="K960" s="5"/>
      <c r="L960" s="5"/>
      <c r="M960" s="5"/>
      <c r="N960" s="5"/>
      <c r="O960" s="5"/>
      <c r="P960" s="5"/>
      <c r="Q960" s="5"/>
    </row>
    <row r="961" spans="1:17" ht="15.75" customHeight="1">
      <c r="A961" s="5"/>
      <c r="B961" s="5"/>
      <c r="C961" s="5"/>
      <c r="D961" s="5"/>
      <c r="E961" s="5"/>
      <c r="F961" s="5"/>
      <c r="G961" s="5"/>
      <c r="H961" s="5"/>
      <c r="I961" s="5"/>
      <c r="J961" s="5"/>
      <c r="K961" s="5"/>
      <c r="L961" s="5"/>
      <c r="M961" s="5"/>
      <c r="N961" s="5"/>
      <c r="O961" s="5"/>
      <c r="P961" s="5"/>
      <c r="Q961" s="5"/>
    </row>
    <row r="962" spans="1:17" ht="15.75" customHeight="1">
      <c r="A962" s="5"/>
      <c r="B962" s="5"/>
      <c r="C962" s="5"/>
      <c r="D962" s="5"/>
      <c r="E962" s="5"/>
      <c r="F962" s="5"/>
      <c r="G962" s="5"/>
      <c r="H962" s="5"/>
      <c r="I962" s="5"/>
      <c r="J962" s="5"/>
      <c r="K962" s="5"/>
      <c r="L962" s="5"/>
      <c r="M962" s="5"/>
      <c r="N962" s="5"/>
      <c r="O962" s="5"/>
      <c r="P962" s="5"/>
      <c r="Q962" s="5"/>
    </row>
    <row r="963" spans="1:17" ht="15.75" customHeight="1">
      <c r="A963" s="5"/>
      <c r="B963" s="5"/>
      <c r="C963" s="5"/>
      <c r="D963" s="5"/>
      <c r="E963" s="5"/>
      <c r="F963" s="5"/>
      <c r="G963" s="5"/>
      <c r="H963" s="5"/>
      <c r="I963" s="5"/>
      <c r="J963" s="5"/>
      <c r="K963" s="5"/>
      <c r="L963" s="5"/>
      <c r="M963" s="5"/>
      <c r="N963" s="5"/>
      <c r="O963" s="5"/>
      <c r="P963" s="5"/>
      <c r="Q963" s="5"/>
    </row>
    <row r="964" spans="1:17" ht="15.75" customHeight="1">
      <c r="A964" s="5"/>
      <c r="B964" s="5"/>
      <c r="C964" s="5"/>
      <c r="D964" s="5"/>
      <c r="E964" s="5"/>
      <c r="F964" s="5"/>
      <c r="G964" s="5"/>
      <c r="H964" s="5"/>
      <c r="I964" s="5"/>
      <c r="J964" s="5"/>
      <c r="K964" s="5"/>
      <c r="L964" s="5"/>
      <c r="M964" s="5"/>
      <c r="N964" s="5"/>
      <c r="O964" s="5"/>
      <c r="P964" s="5"/>
      <c r="Q964" s="5"/>
    </row>
    <row r="965" spans="1:17" ht="15.75" customHeight="1">
      <c r="A965" s="5"/>
      <c r="B965" s="5"/>
      <c r="C965" s="5"/>
      <c r="D965" s="5"/>
      <c r="E965" s="5"/>
      <c r="F965" s="5"/>
      <c r="G965" s="5"/>
      <c r="H965" s="5"/>
      <c r="I965" s="5"/>
      <c r="J965" s="5"/>
      <c r="K965" s="5"/>
      <c r="L965" s="5"/>
      <c r="M965" s="5"/>
      <c r="N965" s="5"/>
      <c r="O965" s="5"/>
      <c r="P965" s="5"/>
      <c r="Q965" s="5"/>
    </row>
    <row r="966" spans="1:17" ht="15.75" customHeight="1">
      <c r="A966" s="5"/>
      <c r="B966" s="5"/>
      <c r="C966" s="5"/>
      <c r="D966" s="5"/>
      <c r="E966" s="5"/>
      <c r="F966" s="5"/>
      <c r="G966" s="5"/>
      <c r="H966" s="5"/>
      <c r="I966" s="5"/>
      <c r="J966" s="5"/>
      <c r="K966" s="5"/>
      <c r="L966" s="5"/>
      <c r="M966" s="5"/>
      <c r="N966" s="5"/>
      <c r="O966" s="5"/>
      <c r="P966" s="5"/>
      <c r="Q966" s="5"/>
    </row>
    <row r="967" spans="1:17" ht="15.75" customHeight="1">
      <c r="A967" s="5"/>
      <c r="B967" s="5"/>
      <c r="C967" s="5"/>
      <c r="D967" s="5"/>
      <c r="E967" s="5"/>
      <c r="F967" s="5"/>
      <c r="G967" s="5"/>
      <c r="H967" s="5"/>
      <c r="I967" s="5"/>
      <c r="J967" s="5"/>
      <c r="K967" s="5"/>
      <c r="L967" s="5"/>
      <c r="M967" s="5"/>
      <c r="N967" s="5"/>
      <c r="O967" s="5"/>
      <c r="P967" s="5"/>
      <c r="Q967" s="5"/>
    </row>
    <row r="968" spans="1:17" ht="15.75" customHeight="1">
      <c r="A968" s="5"/>
      <c r="B968" s="5"/>
      <c r="C968" s="5"/>
      <c r="D968" s="5"/>
      <c r="E968" s="5"/>
      <c r="F968" s="5"/>
      <c r="G968" s="5"/>
      <c r="H968" s="5"/>
      <c r="I968" s="5"/>
      <c r="J968" s="5"/>
      <c r="K968" s="5"/>
      <c r="L968" s="5"/>
      <c r="M968" s="5"/>
      <c r="N968" s="5"/>
      <c r="O968" s="5"/>
      <c r="P968" s="5"/>
      <c r="Q968" s="5"/>
    </row>
    <row r="969" spans="1:17" ht="15.75" customHeight="1">
      <c r="A969" s="5"/>
      <c r="B969" s="5"/>
      <c r="C969" s="5"/>
      <c r="D969" s="5"/>
      <c r="E969" s="5"/>
      <c r="F969" s="5"/>
      <c r="G969" s="5"/>
      <c r="H969" s="5"/>
      <c r="I969" s="5"/>
      <c r="J969" s="5"/>
      <c r="K969" s="5"/>
      <c r="L969" s="5"/>
      <c r="M969" s="5"/>
      <c r="N969" s="5"/>
      <c r="O969" s="5"/>
      <c r="P969" s="5"/>
      <c r="Q969" s="5"/>
    </row>
    <row r="970" spans="1:17" ht="15.75" customHeight="1">
      <c r="A970" s="5"/>
      <c r="B970" s="5"/>
      <c r="C970" s="5"/>
      <c r="D970" s="5"/>
      <c r="E970" s="5"/>
      <c r="F970" s="5"/>
      <c r="G970" s="5"/>
      <c r="H970" s="5"/>
      <c r="I970" s="5"/>
      <c r="J970" s="5"/>
      <c r="K970" s="5"/>
      <c r="L970" s="5"/>
      <c r="M970" s="5"/>
      <c r="N970" s="5"/>
      <c r="O970" s="5"/>
      <c r="P970" s="5"/>
      <c r="Q970" s="5"/>
    </row>
    <row r="971" spans="1:17" ht="15.75" customHeight="1">
      <c r="A971" s="5"/>
      <c r="B971" s="5"/>
      <c r="C971" s="5"/>
      <c r="D971" s="5"/>
      <c r="E971" s="5"/>
      <c r="F971" s="5"/>
      <c r="G971" s="5"/>
      <c r="H971" s="5"/>
      <c r="I971" s="5"/>
      <c r="J971" s="5"/>
      <c r="K971" s="5"/>
      <c r="L971" s="5"/>
      <c r="M971" s="5"/>
      <c r="N971" s="5"/>
      <c r="O971" s="5"/>
      <c r="P971" s="5"/>
      <c r="Q971" s="5"/>
    </row>
    <row r="972" spans="1:17" ht="15.75" customHeight="1">
      <c r="A972" s="5"/>
      <c r="B972" s="5"/>
      <c r="C972" s="5"/>
      <c r="D972" s="5"/>
      <c r="E972" s="5"/>
      <c r="F972" s="5"/>
      <c r="G972" s="5"/>
      <c r="H972" s="5"/>
      <c r="I972" s="5"/>
      <c r="J972" s="5"/>
      <c r="K972" s="5"/>
      <c r="L972" s="5"/>
      <c r="M972" s="5"/>
      <c r="N972" s="5"/>
      <c r="O972" s="5"/>
      <c r="P972" s="5"/>
      <c r="Q972" s="5"/>
    </row>
    <row r="973" spans="1:17" ht="15.75" customHeight="1">
      <c r="A973" s="5"/>
      <c r="B973" s="5"/>
      <c r="C973" s="5"/>
      <c r="D973" s="5"/>
      <c r="E973" s="5"/>
      <c r="F973" s="5"/>
      <c r="G973" s="5"/>
      <c r="H973" s="5"/>
      <c r="I973" s="5"/>
      <c r="J973" s="5"/>
      <c r="K973" s="5"/>
      <c r="L973" s="5"/>
      <c r="M973" s="5"/>
      <c r="N973" s="5"/>
      <c r="O973" s="5"/>
      <c r="P973" s="5"/>
      <c r="Q973" s="5"/>
    </row>
    <row r="974" spans="1:17" ht="15.75" customHeight="1">
      <c r="A974" s="5"/>
      <c r="B974" s="5"/>
      <c r="C974" s="5"/>
      <c r="D974" s="5"/>
      <c r="E974" s="5"/>
      <c r="F974" s="5"/>
      <c r="G974" s="5"/>
      <c r="H974" s="5"/>
      <c r="I974" s="5"/>
      <c r="J974" s="5"/>
      <c r="K974" s="5"/>
      <c r="L974" s="5"/>
      <c r="M974" s="5"/>
      <c r="N974" s="5"/>
      <c r="O974" s="5"/>
      <c r="P974" s="5"/>
      <c r="Q974" s="5"/>
    </row>
    <row r="975" spans="1:17" ht="15.75" customHeight="1">
      <c r="A975" s="5"/>
      <c r="B975" s="5"/>
      <c r="C975" s="5"/>
      <c r="D975" s="5"/>
      <c r="E975" s="5"/>
      <c r="F975" s="5"/>
      <c r="G975" s="5"/>
      <c r="H975" s="5"/>
      <c r="I975" s="5"/>
      <c r="J975" s="5"/>
      <c r="K975" s="5"/>
      <c r="L975" s="5"/>
      <c r="M975" s="5"/>
      <c r="N975" s="5"/>
      <c r="O975" s="5"/>
      <c r="P975" s="5"/>
      <c r="Q975" s="5"/>
    </row>
    <row r="976" spans="1:17" ht="15.75" customHeight="1">
      <c r="A976" s="5"/>
      <c r="B976" s="5"/>
      <c r="C976" s="5"/>
      <c r="D976" s="5"/>
      <c r="E976" s="5"/>
      <c r="F976" s="5"/>
      <c r="G976" s="5"/>
      <c r="H976" s="5"/>
      <c r="I976" s="5"/>
      <c r="J976" s="5"/>
      <c r="K976" s="5"/>
      <c r="L976" s="5"/>
      <c r="M976" s="5"/>
      <c r="N976" s="5"/>
      <c r="O976" s="5"/>
      <c r="P976" s="5"/>
      <c r="Q976" s="5"/>
    </row>
    <row r="977" spans="1:17" ht="15.75" customHeight="1">
      <c r="A977" s="5"/>
      <c r="B977" s="5"/>
      <c r="C977" s="5"/>
      <c r="D977" s="5"/>
      <c r="E977" s="5"/>
      <c r="F977" s="5"/>
      <c r="G977" s="5"/>
      <c r="H977" s="5"/>
      <c r="I977" s="5"/>
      <c r="J977" s="5"/>
      <c r="K977" s="5"/>
      <c r="L977" s="5"/>
      <c r="M977" s="5"/>
      <c r="N977" s="5"/>
      <c r="O977" s="5"/>
      <c r="P977" s="5"/>
      <c r="Q977" s="5"/>
    </row>
    <row r="978" spans="1:17" ht="15.75" customHeight="1">
      <c r="A978" s="5"/>
      <c r="B978" s="5"/>
      <c r="C978" s="5"/>
      <c r="D978" s="5"/>
      <c r="E978" s="5"/>
      <c r="F978" s="5"/>
      <c r="G978" s="5"/>
      <c r="H978" s="5"/>
      <c r="I978" s="5"/>
      <c r="J978" s="5"/>
      <c r="K978" s="5"/>
      <c r="L978" s="5"/>
      <c r="M978" s="5"/>
      <c r="N978" s="5"/>
      <c r="O978" s="5"/>
      <c r="P978" s="5"/>
      <c r="Q978" s="5"/>
    </row>
    <row r="979" spans="1:17" ht="15.75" customHeight="1">
      <c r="A979" s="5"/>
      <c r="B979" s="5"/>
      <c r="C979" s="5"/>
      <c r="D979" s="5"/>
      <c r="E979" s="5"/>
      <c r="F979" s="5"/>
      <c r="G979" s="5"/>
      <c r="H979" s="5"/>
      <c r="I979" s="5"/>
      <c r="J979" s="5"/>
      <c r="K979" s="5"/>
      <c r="L979" s="5"/>
      <c r="M979" s="5"/>
      <c r="N979" s="5"/>
      <c r="O979" s="5"/>
      <c r="P979" s="5"/>
      <c r="Q979" s="5"/>
    </row>
    <row r="980" spans="1:17" ht="15.75" customHeight="1">
      <c r="A980" s="5"/>
      <c r="B980" s="5"/>
      <c r="C980" s="5"/>
      <c r="D980" s="5"/>
      <c r="E980" s="5"/>
      <c r="F980" s="5"/>
      <c r="G980" s="5"/>
      <c r="H980" s="5"/>
      <c r="I980" s="5"/>
      <c r="J980" s="5"/>
      <c r="K980" s="5"/>
      <c r="L980" s="5"/>
      <c r="M980" s="5"/>
      <c r="N980" s="5"/>
      <c r="O980" s="5"/>
      <c r="P980" s="5"/>
      <c r="Q980" s="5"/>
    </row>
    <row r="981" spans="1:17" ht="15.75" customHeight="1">
      <c r="A981" s="5"/>
      <c r="B981" s="5"/>
      <c r="C981" s="5"/>
      <c r="D981" s="5"/>
      <c r="E981" s="5"/>
      <c r="F981" s="5"/>
      <c r="G981" s="5"/>
      <c r="H981" s="5"/>
      <c r="I981" s="5"/>
      <c r="J981" s="5"/>
      <c r="K981" s="5"/>
      <c r="L981" s="5"/>
      <c r="M981" s="5"/>
      <c r="N981" s="5"/>
      <c r="O981" s="5"/>
      <c r="P981" s="5"/>
      <c r="Q981" s="5"/>
    </row>
    <row r="982" spans="1:17" ht="15.75" customHeight="1">
      <c r="A982" s="5"/>
      <c r="B982" s="5"/>
      <c r="C982" s="5"/>
      <c r="D982" s="5"/>
      <c r="E982" s="5"/>
      <c r="F982" s="5"/>
      <c r="G982" s="5"/>
      <c r="H982" s="5"/>
      <c r="I982" s="5"/>
      <c r="J982" s="5"/>
      <c r="K982" s="5"/>
      <c r="L982" s="5"/>
      <c r="M982" s="5"/>
      <c r="N982" s="5"/>
      <c r="O982" s="5"/>
      <c r="P982" s="5"/>
      <c r="Q982" s="5"/>
    </row>
    <row r="983" spans="1:17" ht="15.75" customHeight="1">
      <c r="A983" s="5"/>
      <c r="B983" s="5"/>
      <c r="C983" s="5"/>
      <c r="D983" s="5"/>
      <c r="E983" s="5"/>
      <c r="F983" s="5"/>
      <c r="G983" s="5"/>
      <c r="H983" s="5"/>
      <c r="I983" s="5"/>
      <c r="J983" s="5"/>
      <c r="K983" s="5"/>
      <c r="L983" s="5"/>
      <c r="M983" s="5"/>
      <c r="N983" s="5"/>
      <c r="O983" s="5"/>
      <c r="P983" s="5"/>
      <c r="Q983" s="5"/>
    </row>
    <row r="984" spans="1:17" ht="15.75" customHeight="1">
      <c r="A984" s="5"/>
      <c r="B984" s="5"/>
      <c r="C984" s="5"/>
      <c r="D984" s="5"/>
      <c r="E984" s="5"/>
      <c r="F984" s="5"/>
      <c r="G984" s="5"/>
      <c r="H984" s="5"/>
      <c r="I984" s="5"/>
      <c r="J984" s="5"/>
      <c r="K984" s="5"/>
      <c r="L984" s="5"/>
      <c r="M984" s="5"/>
      <c r="N984" s="5"/>
      <c r="O984" s="5"/>
      <c r="P984" s="5"/>
      <c r="Q984" s="5"/>
    </row>
    <row r="985" spans="1:17" ht="15.75" customHeight="1">
      <c r="A985" s="5"/>
      <c r="B985" s="5"/>
      <c r="C985" s="5"/>
      <c r="D985" s="5"/>
      <c r="E985" s="5"/>
      <c r="F985" s="5"/>
      <c r="G985" s="5"/>
      <c r="H985" s="5"/>
      <c r="I985" s="5"/>
      <c r="J985" s="5"/>
      <c r="K985" s="5"/>
      <c r="L985" s="5"/>
      <c r="M985" s="5"/>
      <c r="N985" s="5"/>
      <c r="O985" s="5"/>
      <c r="P985" s="5"/>
      <c r="Q985" s="5"/>
    </row>
    <row r="986" spans="1:17" ht="15.75" customHeight="1">
      <c r="A986" s="5"/>
      <c r="B986" s="5"/>
      <c r="C986" s="5"/>
      <c r="D986" s="5"/>
      <c r="E986" s="5"/>
      <c r="F986" s="5"/>
      <c r="G986" s="5"/>
      <c r="H986" s="5"/>
      <c r="I986" s="5"/>
      <c r="J986" s="5"/>
      <c r="K986" s="5"/>
      <c r="L986" s="5"/>
      <c r="M986" s="5"/>
      <c r="N986" s="5"/>
      <c r="O986" s="5"/>
      <c r="P986" s="5"/>
      <c r="Q986" s="5"/>
    </row>
    <row r="987" spans="1:17" ht="15.75" customHeight="1">
      <c r="A987" s="5"/>
      <c r="B987" s="5"/>
      <c r="C987" s="5"/>
      <c r="D987" s="5"/>
      <c r="E987" s="5"/>
      <c r="F987" s="5"/>
      <c r="G987" s="5"/>
      <c r="H987" s="5"/>
      <c r="I987" s="5"/>
      <c r="J987" s="5"/>
      <c r="K987" s="5"/>
      <c r="L987" s="5"/>
      <c r="M987" s="5"/>
      <c r="N987" s="5"/>
      <c r="O987" s="5"/>
      <c r="P987" s="5"/>
      <c r="Q987" s="5"/>
    </row>
    <row r="988" spans="1:17" ht="15.75" customHeight="1">
      <c r="A988" s="5"/>
      <c r="B988" s="5"/>
      <c r="C988" s="5"/>
      <c r="D988" s="5"/>
      <c r="E988" s="5"/>
      <c r="F988" s="5"/>
      <c r="G988" s="5"/>
      <c r="H988" s="5"/>
      <c r="I988" s="5"/>
      <c r="J988" s="5"/>
      <c r="K988" s="5"/>
      <c r="L988" s="5"/>
      <c r="M988" s="5"/>
      <c r="N988" s="5"/>
      <c r="O988" s="5"/>
      <c r="P988" s="5"/>
      <c r="Q988" s="5"/>
    </row>
    <row r="989" spans="1:17" ht="15.75" customHeight="1">
      <c r="A989" s="5"/>
      <c r="B989" s="5"/>
      <c r="C989" s="5"/>
      <c r="D989" s="5"/>
      <c r="E989" s="5"/>
      <c r="F989" s="5"/>
      <c r="G989" s="5"/>
      <c r="H989" s="5"/>
      <c r="I989" s="5"/>
      <c r="J989" s="5"/>
      <c r="K989" s="5"/>
      <c r="L989" s="5"/>
      <c r="M989" s="5"/>
      <c r="N989" s="5"/>
      <c r="O989" s="5"/>
      <c r="P989" s="5"/>
      <c r="Q989" s="5"/>
    </row>
    <row r="990" spans="1:17" ht="15.75" customHeight="1">
      <c r="A990" s="5"/>
      <c r="B990" s="5"/>
      <c r="C990" s="5"/>
      <c r="D990" s="5"/>
      <c r="E990" s="5"/>
      <c r="F990" s="5"/>
      <c r="G990" s="5"/>
      <c r="H990" s="5"/>
      <c r="I990" s="5"/>
      <c r="J990" s="5"/>
      <c r="K990" s="5"/>
      <c r="L990" s="5"/>
      <c r="M990" s="5"/>
      <c r="N990" s="5"/>
      <c r="O990" s="5"/>
      <c r="P990" s="5"/>
      <c r="Q990" s="5"/>
    </row>
    <row r="991" spans="1:17" ht="15.75" customHeight="1">
      <c r="A991" s="5"/>
      <c r="B991" s="5"/>
      <c r="C991" s="5"/>
      <c r="D991" s="5"/>
      <c r="E991" s="5"/>
      <c r="F991" s="5"/>
      <c r="G991" s="5"/>
      <c r="H991" s="5"/>
      <c r="I991" s="5"/>
      <c r="J991" s="5"/>
      <c r="K991" s="5"/>
      <c r="L991" s="5"/>
      <c r="M991" s="5"/>
      <c r="N991" s="5"/>
      <c r="O991" s="5"/>
      <c r="P991" s="5"/>
      <c r="Q991" s="5"/>
    </row>
    <row r="992" spans="1:17" ht="15.75" customHeight="1">
      <c r="A992" s="5"/>
      <c r="B992" s="5"/>
      <c r="C992" s="5"/>
      <c r="D992" s="5"/>
      <c r="E992" s="5"/>
      <c r="F992" s="5"/>
      <c r="G992" s="5"/>
      <c r="H992" s="5"/>
      <c r="I992" s="5"/>
      <c r="J992" s="5"/>
      <c r="K992" s="5"/>
      <c r="L992" s="5"/>
      <c r="M992" s="5"/>
      <c r="N992" s="5"/>
      <c r="O992" s="5"/>
      <c r="P992" s="5"/>
      <c r="Q992" s="5"/>
    </row>
    <row r="993" spans="1:17" ht="15.75" customHeight="1">
      <c r="A993" s="5"/>
      <c r="B993" s="5"/>
      <c r="C993" s="5"/>
      <c r="D993" s="5"/>
      <c r="E993" s="5"/>
      <c r="F993" s="5"/>
      <c r="G993" s="5"/>
      <c r="H993" s="5"/>
      <c r="I993" s="5"/>
      <c r="J993" s="5"/>
      <c r="K993" s="5"/>
      <c r="L993" s="5"/>
      <c r="M993" s="5"/>
      <c r="N993" s="5"/>
      <c r="O993" s="5"/>
      <c r="P993" s="5"/>
      <c r="Q993" s="5"/>
    </row>
    <row r="994" spans="1:17" ht="15.75" customHeight="1">
      <c r="A994" s="5"/>
      <c r="B994" s="5"/>
      <c r="C994" s="5"/>
      <c r="D994" s="5"/>
      <c r="E994" s="5"/>
      <c r="F994" s="5"/>
      <c r="G994" s="5"/>
      <c r="H994" s="5"/>
      <c r="I994" s="5"/>
      <c r="J994" s="5"/>
      <c r="K994" s="5"/>
      <c r="L994" s="5"/>
      <c r="M994" s="5"/>
      <c r="N994" s="5"/>
      <c r="O994" s="5"/>
      <c r="P994" s="5"/>
      <c r="Q994" s="5"/>
    </row>
    <row r="995" spans="1:17" ht="15.75" customHeight="1">
      <c r="A995" s="5"/>
      <c r="B995" s="5"/>
      <c r="C995" s="5"/>
      <c r="D995" s="5"/>
      <c r="E995" s="5"/>
      <c r="F995" s="5"/>
      <c r="G995" s="5"/>
      <c r="H995" s="5"/>
      <c r="I995" s="5"/>
      <c r="J995" s="5"/>
      <c r="K995" s="5"/>
      <c r="L995" s="5"/>
      <c r="M995" s="5"/>
      <c r="N995" s="5"/>
      <c r="O995" s="5"/>
      <c r="P995" s="5"/>
      <c r="Q995" s="5"/>
    </row>
    <row r="996" spans="1:17" ht="15.75" customHeight="1">
      <c r="A996" s="5"/>
      <c r="B996" s="5"/>
      <c r="C996" s="5"/>
      <c r="D996" s="5"/>
      <c r="E996" s="5"/>
      <c r="F996" s="5"/>
      <c r="G996" s="5"/>
      <c r="H996" s="5"/>
      <c r="I996" s="5"/>
      <c r="J996" s="5"/>
      <c r="K996" s="5"/>
      <c r="L996" s="5"/>
      <c r="M996" s="5"/>
      <c r="N996" s="5"/>
      <c r="O996" s="5"/>
      <c r="P996" s="5"/>
      <c r="Q996" s="5"/>
    </row>
    <row r="997" spans="1:17" ht="15.75" customHeight="1">
      <c r="A997" s="5"/>
      <c r="B997" s="5"/>
      <c r="C997" s="5"/>
      <c r="D997" s="5"/>
      <c r="E997" s="5"/>
      <c r="F997" s="5"/>
      <c r="G997" s="5"/>
      <c r="H997" s="5"/>
      <c r="I997" s="5"/>
      <c r="J997" s="5"/>
      <c r="K997" s="5"/>
      <c r="L997" s="5"/>
      <c r="M997" s="5"/>
      <c r="N997" s="5"/>
      <c r="O997" s="5"/>
      <c r="P997" s="5"/>
      <c r="Q997" s="5"/>
    </row>
    <row r="998" spans="1:17" ht="15.75" customHeight="1">
      <c r="A998" s="5"/>
      <c r="B998" s="5"/>
      <c r="C998" s="5"/>
      <c r="D998" s="5"/>
      <c r="E998" s="5"/>
      <c r="F998" s="5"/>
      <c r="G998" s="5"/>
      <c r="H998" s="5"/>
      <c r="I998" s="5"/>
      <c r="J998" s="5"/>
      <c r="K998" s="5"/>
      <c r="L998" s="5"/>
      <c r="M998" s="5"/>
      <c r="N998" s="5"/>
      <c r="O998" s="5"/>
      <c r="P998" s="5"/>
      <c r="Q998" s="5"/>
    </row>
    <row r="999" spans="1:17" ht="15.75" customHeight="1">
      <c r="A999" s="5"/>
      <c r="B999" s="5"/>
      <c r="C999" s="5"/>
      <c r="D999" s="5"/>
      <c r="E999" s="5"/>
      <c r="F999" s="5"/>
      <c r="G999" s="5"/>
      <c r="H999" s="5"/>
      <c r="I999" s="5"/>
      <c r="J999" s="5"/>
      <c r="K999" s="5"/>
      <c r="L999" s="5"/>
      <c r="M999" s="5"/>
      <c r="N999" s="5"/>
      <c r="O999" s="5"/>
      <c r="P999" s="5"/>
      <c r="Q999" s="5"/>
    </row>
    <row r="1000" spans="1:17" ht="15.75" customHeight="1">
      <c r="A1000" s="5"/>
      <c r="B1000" s="5"/>
      <c r="C1000" s="5"/>
      <c r="D1000" s="5"/>
      <c r="E1000" s="5"/>
      <c r="F1000" s="5"/>
      <c r="G1000" s="5"/>
      <c r="H1000" s="5"/>
      <c r="I1000" s="5"/>
      <c r="J1000" s="5"/>
      <c r="K1000" s="5"/>
      <c r="L1000" s="5"/>
      <c r="M1000" s="5"/>
      <c r="N1000" s="5"/>
      <c r="O1000" s="5"/>
      <c r="P1000" s="5"/>
      <c r="Q1000" s="5"/>
    </row>
  </sheetData>
  <mergeCells count="23">
    <mergeCell ref="A5:A33"/>
    <mergeCell ref="A34:A62"/>
    <mergeCell ref="A64:A92"/>
    <mergeCell ref="A93:A121"/>
    <mergeCell ref="B124:P124"/>
    <mergeCell ref="I125:J125"/>
    <mergeCell ref="K125:L125"/>
    <mergeCell ref="M125:N125"/>
    <mergeCell ref="O125:P125"/>
    <mergeCell ref="C2:D2"/>
    <mergeCell ref="C125:D125"/>
    <mergeCell ref="E125:F125"/>
    <mergeCell ref="G125:H125"/>
    <mergeCell ref="A127:B127"/>
    <mergeCell ref="A128:B128"/>
    <mergeCell ref="A130:A158"/>
    <mergeCell ref="B1:P1"/>
    <mergeCell ref="E2:F2"/>
    <mergeCell ref="G2:H2"/>
    <mergeCell ref="I2:J2"/>
    <mergeCell ref="K2:L2"/>
    <mergeCell ref="M2:N2"/>
    <mergeCell ref="O2:P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874"/>
  <sheetViews>
    <sheetView workbookViewId="0"/>
  </sheetViews>
  <sheetFormatPr defaultColWidth="14.42578125" defaultRowHeight="15" customHeight="1"/>
  <cols>
    <col min="1" max="1" width="33.7109375" customWidth="1"/>
    <col min="2" max="2" width="11.140625" customWidth="1"/>
    <col min="3" max="3" width="10.42578125" customWidth="1"/>
    <col min="4" max="4" width="11" customWidth="1"/>
    <col min="5" max="5" width="9.140625" customWidth="1"/>
    <col min="6" max="6" width="11" customWidth="1"/>
    <col min="7" max="7" width="11.140625" customWidth="1"/>
    <col min="8" max="8" width="10.85546875" customWidth="1"/>
    <col min="9" max="9" width="10.7109375" customWidth="1"/>
    <col min="10" max="10" width="11" customWidth="1"/>
    <col min="11" max="11" width="10.28515625" customWidth="1"/>
    <col min="12" max="12" width="11.140625" customWidth="1"/>
    <col min="13" max="13" width="11.42578125" customWidth="1"/>
    <col min="14" max="14" width="11" customWidth="1"/>
    <col min="15" max="15" width="9.28515625" customWidth="1"/>
    <col min="16" max="16" width="8.7109375" customWidth="1"/>
  </cols>
  <sheetData>
    <row r="1" spans="1:16" ht="15.75" customHeight="1">
      <c r="A1" s="108"/>
      <c r="B1" s="1080" t="s">
        <v>1</v>
      </c>
      <c r="C1" s="1150"/>
      <c r="D1" s="1080" t="s">
        <v>2</v>
      </c>
      <c r="E1" s="1150"/>
      <c r="F1" s="1080" t="s">
        <v>3</v>
      </c>
      <c r="G1" s="1150"/>
      <c r="H1" s="1080" t="s">
        <v>4</v>
      </c>
      <c r="I1" s="1150"/>
      <c r="J1" s="1080" t="s">
        <v>5</v>
      </c>
      <c r="K1" s="1150"/>
      <c r="L1" s="1080" t="s">
        <v>6</v>
      </c>
      <c r="M1" s="1150"/>
      <c r="N1" s="1081" t="s">
        <v>7</v>
      </c>
      <c r="O1" s="1151"/>
      <c r="P1" s="4"/>
    </row>
    <row r="2" spans="1:16" ht="15.75" customHeight="1">
      <c r="A2" s="109"/>
      <c r="B2" s="1211" t="s">
        <v>8</v>
      </c>
      <c r="C2" s="1212" t="s">
        <v>9</v>
      </c>
      <c r="D2" s="110" t="s">
        <v>8</v>
      </c>
      <c r="E2" s="1212" t="s">
        <v>9</v>
      </c>
      <c r="F2" s="110" t="s">
        <v>8</v>
      </c>
      <c r="G2" s="1212" t="s">
        <v>9</v>
      </c>
      <c r="H2" s="110" t="s">
        <v>8</v>
      </c>
      <c r="I2" s="1212" t="s">
        <v>9</v>
      </c>
      <c r="J2" s="110" t="s">
        <v>8</v>
      </c>
      <c r="K2" s="1212" t="s">
        <v>9</v>
      </c>
      <c r="L2" s="110" t="s">
        <v>8</v>
      </c>
      <c r="M2" s="1212" t="s">
        <v>9</v>
      </c>
      <c r="N2" s="110" t="s">
        <v>8</v>
      </c>
      <c r="O2" s="1213" t="s">
        <v>9</v>
      </c>
      <c r="P2" s="2"/>
    </row>
    <row r="3" spans="1:16" ht="15.75" customHeight="1">
      <c r="A3" s="111"/>
      <c r="B3" s="10"/>
      <c r="C3" s="11"/>
      <c r="D3" s="10"/>
      <c r="E3" s="11"/>
      <c r="F3" s="10"/>
      <c r="G3" s="11"/>
      <c r="H3" s="10"/>
      <c r="I3" s="11"/>
      <c r="J3" s="10"/>
      <c r="K3" s="11"/>
      <c r="L3" s="10"/>
      <c r="M3" s="11"/>
      <c r="N3" s="10"/>
      <c r="O3" s="12"/>
      <c r="P3" s="2"/>
    </row>
    <row r="4" spans="1:16" ht="15.75" customHeight="1">
      <c r="A4" s="112" t="s">
        <v>12</v>
      </c>
      <c r="B4" s="10">
        <f t="shared" ref="B4:C4" si="0">SUM(D4,F4,H4,J4,L4,N4)</f>
        <v>2149.6666666666665</v>
      </c>
      <c r="C4" s="11">
        <f t="shared" si="0"/>
        <v>1</v>
      </c>
      <c r="D4" s="10">
        <f>SUM(D5,D27,D30)</f>
        <v>996.66666666666663</v>
      </c>
      <c r="E4" s="11">
        <f>D4/B$4</f>
        <v>0.46363777329818578</v>
      </c>
      <c r="F4" s="10">
        <f>SUM(F5,F27,F30)</f>
        <v>720.33333333333337</v>
      </c>
      <c r="G4" s="11">
        <f>F4/B$4</f>
        <v>0.33509071173825405</v>
      </c>
      <c r="H4" s="10">
        <f>SUM(H5,H27,H30)</f>
        <v>247.99999999999997</v>
      </c>
      <c r="I4" s="11">
        <f>H4/B$4</f>
        <v>0.11536672352302682</v>
      </c>
      <c r="J4" s="10">
        <f>SUM(J5,J27,J30)</f>
        <v>76</v>
      </c>
      <c r="K4" s="11">
        <f>J4/B$4</f>
        <v>3.5354318498992093E-2</v>
      </c>
      <c r="L4" s="10">
        <f>SUM(L5,L27,L30)</f>
        <v>65.666666666666671</v>
      </c>
      <c r="M4" s="11">
        <f>L4/B$4</f>
        <v>3.0547371685532645E-2</v>
      </c>
      <c r="N4" s="10">
        <f>SUM(N5,N27,N30)</f>
        <v>43</v>
      </c>
      <c r="O4" s="12">
        <f>N4/B$4</f>
        <v>2.0003101256008685E-2</v>
      </c>
      <c r="P4" s="2"/>
    </row>
    <row r="5" spans="1:16" ht="15.75" customHeight="1">
      <c r="A5" s="103" t="s">
        <v>13</v>
      </c>
      <c r="B5" s="10">
        <f t="shared" ref="B5:B23" si="1">SUM(D5,F5,H5,J5,L5,N5)</f>
        <v>1202.0000000000002</v>
      </c>
      <c r="C5" s="11">
        <f t="shared" ref="C5:C6" si="2">B5/B4</f>
        <v>0.55915645836563821</v>
      </c>
      <c r="D5" s="10">
        <f>D6+D7</f>
        <v>616.66666666666674</v>
      </c>
      <c r="E5" s="11">
        <f>D5/B5</f>
        <v>0.51303383250138657</v>
      </c>
      <c r="F5" s="10">
        <f>F6+F7</f>
        <v>226.33333333333334</v>
      </c>
      <c r="G5" s="11">
        <f>F5/B5</f>
        <v>0.18829728230726564</v>
      </c>
      <c r="H5" s="10">
        <f>H6+H7</f>
        <v>226.33333333333331</v>
      </c>
      <c r="I5" s="11">
        <f>H5/B5</f>
        <v>0.18829728230726561</v>
      </c>
      <c r="J5" s="10">
        <f>J6+J7</f>
        <v>39.333333333333329</v>
      </c>
      <c r="K5" s="11">
        <f>J5/B5</f>
        <v>3.2723239046034379E-2</v>
      </c>
      <c r="L5" s="10">
        <f>L6+L7</f>
        <v>59.666666666666671</v>
      </c>
      <c r="M5" s="11">
        <f>L5/B5</f>
        <v>4.9639489739323348E-2</v>
      </c>
      <c r="N5" s="10">
        <f>N6+N7</f>
        <v>33.666666666666664</v>
      </c>
      <c r="O5" s="12">
        <f>N5/B5</f>
        <v>2.8008874098724341E-2</v>
      </c>
      <c r="P5" s="1170"/>
    </row>
    <row r="6" spans="1:16" ht="15.75" customHeight="1">
      <c r="A6" s="104" t="s">
        <v>14</v>
      </c>
      <c r="B6" s="16">
        <f t="shared" si="1"/>
        <v>307.33333333333331</v>
      </c>
      <c r="C6" s="17">
        <f t="shared" si="2"/>
        <v>0.25568496949528557</v>
      </c>
      <c r="D6" s="24">
        <f>AVERAGE('Monthly Headcount'!E9,'Monthly Headcount'!E40,'Monthly Headcount'!E71)</f>
        <v>146</v>
      </c>
      <c r="E6" s="19">
        <f>D6/D5</f>
        <v>0.23675675675675673</v>
      </c>
      <c r="F6" s="24">
        <f>AVERAGE('Monthly Headcount'!G9,'Monthly Headcount'!G40,'Monthly Headcount'!G71)</f>
        <v>45</v>
      </c>
      <c r="G6" s="19">
        <f>F6/F5</f>
        <v>0.19882179675994108</v>
      </c>
      <c r="H6" s="24">
        <f>AVERAGE('Monthly Headcount'!I9,'Monthly Headcount'!I40,'Monthly Headcount'!I71)</f>
        <v>67.333333333333329</v>
      </c>
      <c r="I6" s="19">
        <f>H6/H5</f>
        <v>0.29749631811487481</v>
      </c>
      <c r="J6" s="24">
        <f>AVERAGE('Monthly Headcount'!K9,'Monthly Headcount'!K40,'Monthly Headcount'!K71)</f>
        <v>14</v>
      </c>
      <c r="K6" s="19">
        <f>J6/J5</f>
        <v>0.35593220338983056</v>
      </c>
      <c r="L6" s="24">
        <f>AVERAGE('Monthly Headcount'!M9,'Monthly Headcount'!M40,'Monthly Headcount'!M71)</f>
        <v>17.666666666666668</v>
      </c>
      <c r="M6" s="19">
        <f>L6/L5</f>
        <v>0.29608938547486036</v>
      </c>
      <c r="N6" s="24">
        <f>AVERAGE('Monthly Headcount'!O9,'Monthly Headcount'!O40,'Monthly Headcount'!O71)</f>
        <v>17.333333333333332</v>
      </c>
      <c r="O6" s="20">
        <f>N6/N5</f>
        <v>0.51485148514851486</v>
      </c>
      <c r="P6" s="1170"/>
    </row>
    <row r="7" spans="1:16" ht="15.75" customHeight="1">
      <c r="A7" s="1214" t="s">
        <v>15</v>
      </c>
      <c r="B7" s="113">
        <f t="shared" si="1"/>
        <v>894.66666666666674</v>
      </c>
      <c r="C7" s="114">
        <f>B7/B5</f>
        <v>0.74431503050471426</v>
      </c>
      <c r="D7" s="115">
        <f>AVERAGE('Monthly Headcount'!E10,'Monthly Headcount'!E41,'Monthly Headcount'!E72)</f>
        <v>470.66666666666669</v>
      </c>
      <c r="E7" s="116">
        <f>D8/D5</f>
        <v>0.8632432432432432</v>
      </c>
      <c r="F7" s="115">
        <f>AVERAGE('Monthly Headcount'!G10,'Monthly Headcount'!G41,'Monthly Headcount'!G72)</f>
        <v>181.33333333333334</v>
      </c>
      <c r="G7" s="116">
        <f>F7/F5</f>
        <v>0.80117820324005895</v>
      </c>
      <c r="H7" s="115">
        <f>AVERAGE('Monthly Headcount'!I10,'Monthly Headcount'!I41,'Monthly Headcount'!I72)</f>
        <v>159</v>
      </c>
      <c r="I7" s="116">
        <f>H7/H5</f>
        <v>0.70250368188512524</v>
      </c>
      <c r="J7" s="115">
        <f>AVERAGE('Monthly Headcount'!K10,'Monthly Headcount'!K41,'Monthly Headcount'!K72)</f>
        <v>25.333333333333332</v>
      </c>
      <c r="K7" s="116">
        <f>J7/J5</f>
        <v>0.64406779661016955</v>
      </c>
      <c r="L7" s="115">
        <f>AVERAGE('Monthly Headcount'!M10,'Monthly Headcount'!M41,'Monthly Headcount'!M72)</f>
        <v>42</v>
      </c>
      <c r="M7" s="116">
        <f>L7/L5</f>
        <v>0.70391061452513959</v>
      </c>
      <c r="N7" s="115">
        <f>AVERAGE('Monthly Headcount'!O10,'Monthly Headcount'!O41,'Monthly Headcount'!O72)</f>
        <v>16.333333333333332</v>
      </c>
      <c r="O7" s="117">
        <f>N7/N5</f>
        <v>0.48514851485148514</v>
      </c>
      <c r="P7" s="1170"/>
    </row>
    <row r="8" spans="1:16" ht="15.75" customHeight="1">
      <c r="A8" s="104" t="s">
        <v>16</v>
      </c>
      <c r="B8" s="16">
        <f t="shared" si="1"/>
        <v>1080.3333333333335</v>
      </c>
      <c r="C8" s="17">
        <f>B8/B5</f>
        <v>0.89877981142540209</v>
      </c>
      <c r="D8" s="24">
        <f>AVERAGE('Monthly Headcount'!E11,'Monthly Headcount'!E42,'Monthly Headcount'!E73)</f>
        <v>532.33333333333337</v>
      </c>
      <c r="E8" s="19">
        <f>D8/D5</f>
        <v>0.8632432432432432</v>
      </c>
      <c r="F8" s="24">
        <f>AVERAGE('Monthly Headcount'!G11,'Monthly Headcount'!G42,'Monthly Headcount'!G73)</f>
        <v>214.33333333333334</v>
      </c>
      <c r="G8" s="19">
        <f>F8/F5</f>
        <v>0.94698085419734901</v>
      </c>
      <c r="H8" s="24">
        <f>AVERAGE('Monthly Headcount'!I11,'Monthly Headcount'!I42,'Monthly Headcount'!I73)</f>
        <v>211.33333333333334</v>
      </c>
      <c r="I8" s="19">
        <f>H8/H5</f>
        <v>0.93372606774668643</v>
      </c>
      <c r="J8" s="24">
        <f>AVERAGE('Monthly Headcount'!K11,'Monthly Headcount'!K42,'Monthly Headcount'!K73)</f>
        <v>35</v>
      </c>
      <c r="K8" s="19">
        <f>J8/J5</f>
        <v>0.88983050847457634</v>
      </c>
      <c r="L8" s="24">
        <f>AVERAGE('Monthly Headcount'!M11,'Monthly Headcount'!M42,'Monthly Headcount'!M73)</f>
        <v>54.666666666666664</v>
      </c>
      <c r="M8" s="19">
        <f>L8/L5</f>
        <v>0.91620111731843568</v>
      </c>
      <c r="N8" s="24">
        <f>AVERAGE('Monthly Headcount'!O11,'Monthly Headcount'!O42,'Monthly Headcount'!O73)</f>
        <v>32.666666666666664</v>
      </c>
      <c r="O8" s="20">
        <f>N8/N5</f>
        <v>0.97029702970297027</v>
      </c>
      <c r="P8" s="1170"/>
    </row>
    <row r="9" spans="1:16" ht="15.75" customHeight="1">
      <c r="A9" s="104" t="s">
        <v>17</v>
      </c>
      <c r="B9" s="16">
        <f t="shared" si="1"/>
        <v>121.66666666666666</v>
      </c>
      <c r="C9" s="17">
        <f>B9/B5</f>
        <v>0.10122018857459787</v>
      </c>
      <c r="D9" s="24">
        <f>AVERAGE('Monthly Headcount'!E12,'Monthly Headcount'!E43,'Monthly Headcount'!E74)</f>
        <v>84.333333333333329</v>
      </c>
      <c r="E9" s="19">
        <f>D9/D5</f>
        <v>0.13675675675675672</v>
      </c>
      <c r="F9" s="24">
        <f>AVERAGE('Monthly Headcount'!G12,'Monthly Headcount'!G43,'Monthly Headcount'!G74)</f>
        <v>12</v>
      </c>
      <c r="G9" s="19">
        <f>F9/F5</f>
        <v>5.3019145802650956E-2</v>
      </c>
      <c r="H9" s="24">
        <f>AVERAGE('Monthly Headcount'!I12,'Monthly Headcount'!I43,'Monthly Headcount'!I74)</f>
        <v>15</v>
      </c>
      <c r="I9" s="19">
        <f>H9/H5</f>
        <v>6.6273932253313697E-2</v>
      </c>
      <c r="J9" s="24">
        <f>AVERAGE('Monthly Headcount'!K12,'Monthly Headcount'!K43,'Monthly Headcount'!K74)</f>
        <v>4.333333333333333</v>
      </c>
      <c r="K9" s="19">
        <f>J9/J5</f>
        <v>0.11016949152542374</v>
      </c>
      <c r="L9" s="24">
        <f>AVERAGE('Monthly Headcount'!M12,'Monthly Headcount'!M43,'Monthly Headcount'!M74)</f>
        <v>5</v>
      </c>
      <c r="M9" s="19">
        <f>L9/L5</f>
        <v>8.3798882681564241E-2</v>
      </c>
      <c r="N9" s="24">
        <f>AVERAGE('Monthly Headcount'!O12,'Monthly Headcount'!O43,'Monthly Headcount'!O74)</f>
        <v>1</v>
      </c>
      <c r="O9" s="20">
        <f>N9/N5</f>
        <v>2.9702970297029705E-2</v>
      </c>
      <c r="P9" s="1170"/>
    </row>
    <row r="10" spans="1:16" ht="15.75" customHeight="1">
      <c r="A10" s="104" t="s">
        <v>18</v>
      </c>
      <c r="B10" s="16">
        <f t="shared" si="1"/>
        <v>266.33333333333337</v>
      </c>
      <c r="C10" s="17">
        <f>B10/B5</f>
        <v>0.22157515252357182</v>
      </c>
      <c r="D10" s="24">
        <f>AVERAGE('Monthly Headcount'!E13,'Monthly Headcount'!E44,'Monthly Headcount'!E75)</f>
        <v>126.66666666666667</v>
      </c>
      <c r="E10" s="19">
        <f>D10/D5</f>
        <v>0.20540540540540539</v>
      </c>
      <c r="F10" s="24">
        <f>AVERAGE('Monthly Headcount'!G13,'Monthly Headcount'!G44,'Monthly Headcount'!G75)</f>
        <v>64</v>
      </c>
      <c r="G10" s="19">
        <f>F10/F5</f>
        <v>0.28276877761413843</v>
      </c>
      <c r="H10" s="24">
        <f>AVERAGE('Monthly Headcount'!I13,'Monthly Headcount'!I44,'Monthly Headcount'!I75)</f>
        <v>41</v>
      </c>
      <c r="I10" s="19">
        <f>H10/H5</f>
        <v>0.18114874815905746</v>
      </c>
      <c r="J10" s="24">
        <f>AVERAGE('Monthly Headcount'!K13,'Monthly Headcount'!K44,'Monthly Headcount'!K75)</f>
        <v>11.333333333333334</v>
      </c>
      <c r="K10" s="19">
        <f>J10/J5</f>
        <v>0.28813559322033905</v>
      </c>
      <c r="L10" s="24">
        <f>AVERAGE('Monthly Headcount'!M13,'Monthly Headcount'!M44,'Monthly Headcount'!M75)</f>
        <v>16.333333333333332</v>
      </c>
      <c r="M10" s="19">
        <f>L10/L5</f>
        <v>0.27374301675977647</v>
      </c>
      <c r="N10" s="24">
        <f>AVERAGE('Monthly Headcount'!O13,'Monthly Headcount'!O44,'Monthly Headcount'!O75)</f>
        <v>7</v>
      </c>
      <c r="O10" s="20">
        <f>N10/N5</f>
        <v>0.20792079207920794</v>
      </c>
      <c r="P10" s="1170"/>
    </row>
    <row r="11" spans="1:16" ht="15.75" customHeight="1">
      <c r="A11" s="104" t="s">
        <v>19</v>
      </c>
      <c r="B11" s="16">
        <f t="shared" si="1"/>
        <v>44.666666666666664</v>
      </c>
      <c r="C11" s="17">
        <f>B11/B10</f>
        <v>0.16770963704630784</v>
      </c>
      <c r="D11" s="24">
        <f>AVERAGE('Monthly Headcount'!E14,'Monthly Headcount'!E45,'Monthly Headcount'!E76)</f>
        <v>18.666666666666668</v>
      </c>
      <c r="E11" s="19">
        <f>D11/D10</f>
        <v>0.14736842105263159</v>
      </c>
      <c r="F11" s="24">
        <f>AVERAGE('Monthly Headcount'!G14,'Monthly Headcount'!G45,'Monthly Headcount'!G76)</f>
        <v>9.3333333333333339</v>
      </c>
      <c r="G11" s="19">
        <f>F11/F10</f>
        <v>0.14583333333333334</v>
      </c>
      <c r="H11" s="24">
        <f>AVERAGE('Monthly Headcount'!I14,'Monthly Headcount'!I45,'Monthly Headcount'!I76)</f>
        <v>8</v>
      </c>
      <c r="I11" s="19">
        <f>H11/H10</f>
        <v>0.1951219512195122</v>
      </c>
      <c r="J11" s="24">
        <f>AVERAGE('Monthly Headcount'!K14,'Monthly Headcount'!K45,'Monthly Headcount'!K76)</f>
        <v>2.6666666666666665</v>
      </c>
      <c r="K11" s="19">
        <f>J11/J10</f>
        <v>0.23529411764705879</v>
      </c>
      <c r="L11" s="24">
        <f>AVERAGE('Monthly Headcount'!M14,'Monthly Headcount'!M45,'Monthly Headcount'!M76)</f>
        <v>4</v>
      </c>
      <c r="M11" s="19">
        <f>L11/L10</f>
        <v>0.24489795918367349</v>
      </c>
      <c r="N11" s="24">
        <f>AVERAGE('Monthly Headcount'!O14,'Monthly Headcount'!O45,'Monthly Headcount'!O76)</f>
        <v>2</v>
      </c>
      <c r="O11" s="20">
        <f>N11/N10</f>
        <v>0.2857142857142857</v>
      </c>
      <c r="P11" s="1170"/>
    </row>
    <row r="12" spans="1:16" ht="15.75" customHeight="1">
      <c r="A12" s="104" t="s">
        <v>20</v>
      </c>
      <c r="B12" s="16">
        <f t="shared" si="1"/>
        <v>950.66666666666663</v>
      </c>
      <c r="C12" s="17">
        <f>B12/B5</f>
        <v>0.79090404880754284</v>
      </c>
      <c r="D12" s="24">
        <f>AVERAGE('Monthly Headcount'!E15,'Monthly Headcount'!E46,'Monthly Headcount'!E77)</f>
        <v>473.66666666666669</v>
      </c>
      <c r="E12" s="19">
        <f>D12/D5</f>
        <v>0.76810810810810803</v>
      </c>
      <c r="F12" s="24">
        <f>AVERAGE('Monthly Headcount'!G15,'Monthly Headcount'!G46,'Monthly Headcount'!G77)</f>
        <v>184.33333333333334</v>
      </c>
      <c r="G12" s="19">
        <f>F12/F5</f>
        <v>0.81443298969072164</v>
      </c>
      <c r="H12" s="24">
        <f>AVERAGE('Monthly Headcount'!I15,'Monthly Headcount'!I46,'Monthly Headcount'!I77)</f>
        <v>184.33333333333334</v>
      </c>
      <c r="I12" s="19">
        <f>H12/H5</f>
        <v>0.81443298969072175</v>
      </c>
      <c r="J12" s="24">
        <f>AVERAGE('Monthly Headcount'!K15,'Monthly Headcount'!K46,'Monthly Headcount'!K77)</f>
        <v>33.666666666666664</v>
      </c>
      <c r="K12" s="19">
        <f>J12/J5</f>
        <v>0.85593220338983056</v>
      </c>
      <c r="L12" s="24">
        <f>AVERAGE('Monthly Headcount'!M15,'Monthly Headcount'!M46,'Monthly Headcount'!M77)</f>
        <v>48.666666666666664</v>
      </c>
      <c r="M12" s="19">
        <f>L12/L5</f>
        <v>0.81564245810055858</v>
      </c>
      <c r="N12" s="24">
        <f>AVERAGE('Monthly Headcount'!O15,'Monthly Headcount'!O46,'Monthly Headcount'!O77)</f>
        <v>26</v>
      </c>
      <c r="O12" s="20">
        <f>N12/N5</f>
        <v>0.7722772277227723</v>
      </c>
      <c r="P12" s="1170"/>
    </row>
    <row r="13" spans="1:16" ht="15.75" customHeight="1">
      <c r="A13" s="104" t="s">
        <v>21</v>
      </c>
      <c r="B13" s="16">
        <f t="shared" si="1"/>
        <v>251.33333333333331</v>
      </c>
      <c r="C13" s="17">
        <f>B13/B5</f>
        <v>0.20909595119245697</v>
      </c>
      <c r="D13" s="24">
        <f>AVERAGE('Monthly Headcount'!E16,'Monthly Headcount'!E47,'Monthly Headcount'!E78)</f>
        <v>143</v>
      </c>
      <c r="E13" s="19">
        <f>D13/D5</f>
        <v>0.23189189189189185</v>
      </c>
      <c r="F13" s="24">
        <f>AVERAGE('Monthly Headcount'!G16,'Monthly Headcount'!G47,'Monthly Headcount'!G78)</f>
        <v>42</v>
      </c>
      <c r="G13" s="19">
        <f>F13/F5</f>
        <v>0.18556701030927833</v>
      </c>
      <c r="H13" s="24">
        <f>AVERAGE('Monthly Headcount'!I16,'Monthly Headcount'!I47,'Monthly Headcount'!I78)</f>
        <v>42</v>
      </c>
      <c r="I13" s="19">
        <f>H13/H5</f>
        <v>0.18556701030927836</v>
      </c>
      <c r="J13" s="24">
        <f>AVERAGE('Monthly Headcount'!K16,'Monthly Headcount'!K47,'Monthly Headcount'!K78)</f>
        <v>5.666666666666667</v>
      </c>
      <c r="K13" s="19">
        <f>J13/J5</f>
        <v>0.14406779661016952</v>
      </c>
      <c r="L13" s="24">
        <f>AVERAGE('Monthly Headcount'!M16,'Monthly Headcount'!M47,'Monthly Headcount'!M78)</f>
        <v>11</v>
      </c>
      <c r="M13" s="19">
        <f>L13/L5</f>
        <v>0.18435754189944131</v>
      </c>
      <c r="N13" s="24">
        <f>AVERAGE('Monthly Headcount'!O16,'Monthly Headcount'!O47,'Monthly Headcount'!O78)</f>
        <v>7.666666666666667</v>
      </c>
      <c r="O13" s="20">
        <f>N13/N5</f>
        <v>0.22772277227722776</v>
      </c>
      <c r="P13" s="1170"/>
    </row>
    <row r="14" spans="1:16" ht="15.75" customHeight="1">
      <c r="A14" s="104" t="s">
        <v>22</v>
      </c>
      <c r="B14" s="16">
        <f t="shared" si="1"/>
        <v>685.66666666666686</v>
      </c>
      <c r="C14" s="17">
        <f>B14/B5</f>
        <v>0.57043815862451475</v>
      </c>
      <c r="D14" s="24">
        <f>AVERAGE('Monthly Headcount'!E17,'Monthly Headcount'!E48,'Monthly Headcount'!E79)</f>
        <v>365.66666666666669</v>
      </c>
      <c r="E14" s="19">
        <f>D14/D5</f>
        <v>0.59297297297297291</v>
      </c>
      <c r="F14" s="24">
        <f>AVERAGE('Monthly Headcount'!G17,'Monthly Headcount'!G48,'Monthly Headcount'!G79)</f>
        <v>92</v>
      </c>
      <c r="G14" s="19">
        <f>F14/F5</f>
        <v>0.40648011782032401</v>
      </c>
      <c r="H14" s="24">
        <f>AVERAGE('Monthly Headcount'!I17,'Monthly Headcount'!I48,'Monthly Headcount'!I79)</f>
        <v>143</v>
      </c>
      <c r="I14" s="19">
        <f>H14/H5</f>
        <v>0.63181148748159066</v>
      </c>
      <c r="J14" s="24">
        <f>AVERAGE('Monthly Headcount'!K17,'Monthly Headcount'!K48,'Monthly Headcount'!K79)</f>
        <v>29.333333333333332</v>
      </c>
      <c r="K14" s="19">
        <f>J14/J5</f>
        <v>0.74576271186440679</v>
      </c>
      <c r="L14" s="24">
        <f>AVERAGE('Monthly Headcount'!M17,'Monthly Headcount'!M48,'Monthly Headcount'!M79)</f>
        <v>30.333333333333332</v>
      </c>
      <c r="M14" s="19">
        <f>L14/L5</f>
        <v>0.50837988826815639</v>
      </c>
      <c r="N14" s="24">
        <f>AVERAGE('Monthly Headcount'!O17,'Monthly Headcount'!O48,'Monthly Headcount'!O79)</f>
        <v>25.333333333333332</v>
      </c>
      <c r="O14" s="20">
        <f>N14/N5</f>
        <v>0.75247524752475248</v>
      </c>
      <c r="P14" s="1170"/>
    </row>
    <row r="15" spans="1:16" ht="15.75" customHeight="1">
      <c r="A15" s="104" t="s">
        <v>23</v>
      </c>
      <c r="B15" s="16">
        <f t="shared" si="1"/>
        <v>516.33333333333337</v>
      </c>
      <c r="C15" s="17">
        <f>B15/B5</f>
        <v>0.42956184137548525</v>
      </c>
      <c r="D15" s="24">
        <f>AVERAGE('Monthly Headcount'!E18,'Monthly Headcount'!E49,'Monthly Headcount'!E80)</f>
        <v>251</v>
      </c>
      <c r="E15" s="19">
        <f>D15/D5</f>
        <v>0.40702702702702698</v>
      </c>
      <c r="F15" s="24">
        <f>AVERAGE('Monthly Headcount'!G18,'Monthly Headcount'!G49,'Monthly Headcount'!G80)</f>
        <v>134.33333333333334</v>
      </c>
      <c r="G15" s="19">
        <f>F15/F5</f>
        <v>0.59351988217967599</v>
      </c>
      <c r="H15" s="24">
        <f>AVERAGE('Monthly Headcount'!I18,'Monthly Headcount'!I49,'Monthly Headcount'!I80)</f>
        <v>83.333333333333329</v>
      </c>
      <c r="I15" s="19">
        <f>H15/H5</f>
        <v>0.36818851251840945</v>
      </c>
      <c r="J15" s="24">
        <f>AVERAGE('Monthly Headcount'!K18,'Monthly Headcount'!K49,'Monthly Headcount'!K80)</f>
        <v>10</v>
      </c>
      <c r="K15" s="19">
        <f>J15/J5</f>
        <v>0.25423728813559326</v>
      </c>
      <c r="L15" s="24">
        <f>AVERAGE('Monthly Headcount'!M18,'Monthly Headcount'!M49,'Monthly Headcount'!M80)</f>
        <v>29.333333333333332</v>
      </c>
      <c r="M15" s="19">
        <f>L15/L5</f>
        <v>0.4916201117318435</v>
      </c>
      <c r="N15" s="24">
        <f>AVERAGE('Monthly Headcount'!O18,'Monthly Headcount'!O49,'Monthly Headcount'!O80)</f>
        <v>8.3333333333333339</v>
      </c>
      <c r="O15" s="20">
        <f>N15/N5</f>
        <v>0.24752475247524755</v>
      </c>
      <c r="P15" s="1170"/>
    </row>
    <row r="16" spans="1:16" ht="15.75" customHeight="1">
      <c r="A16" s="103" t="s">
        <v>24</v>
      </c>
      <c r="B16" s="10">
        <f t="shared" si="1"/>
        <v>65.333333333333329</v>
      </c>
      <c r="C16" s="11">
        <f t="shared" ref="C16:O16" si="3">SUM(C17:C19)</f>
        <v>5.4353854686633375E-2</v>
      </c>
      <c r="D16" s="22">
        <f t="shared" si="3"/>
        <v>20</v>
      </c>
      <c r="E16" s="23">
        <f t="shared" si="3"/>
        <v>3.2432432432432427E-2</v>
      </c>
      <c r="F16" s="22">
        <f t="shared" si="3"/>
        <v>7</v>
      </c>
      <c r="G16" s="23">
        <f t="shared" si="3"/>
        <v>5.8236272878535765E-3</v>
      </c>
      <c r="H16" s="22">
        <f t="shared" si="3"/>
        <v>29.333333333333332</v>
      </c>
      <c r="I16" s="23">
        <f t="shared" si="3"/>
        <v>2.4403771491957844E-2</v>
      </c>
      <c r="J16" s="22">
        <f t="shared" si="3"/>
        <v>2</v>
      </c>
      <c r="K16" s="23">
        <f t="shared" si="3"/>
        <v>1.6638935108153074E-3</v>
      </c>
      <c r="L16" s="22">
        <f t="shared" si="3"/>
        <v>1</v>
      </c>
      <c r="M16" s="23">
        <f t="shared" si="3"/>
        <v>8.3194675540765371E-4</v>
      </c>
      <c r="N16" s="22">
        <f t="shared" si="3"/>
        <v>6</v>
      </c>
      <c r="O16" s="12">
        <f t="shared" si="3"/>
        <v>4.9916805324459225E-3</v>
      </c>
      <c r="P16" s="1170"/>
    </row>
    <row r="17" spans="1:16" ht="15.75" customHeight="1">
      <c r="A17" s="104" t="s">
        <v>25</v>
      </c>
      <c r="B17" s="53">
        <f t="shared" si="1"/>
        <v>1</v>
      </c>
      <c r="C17" s="118">
        <f t="shared" ref="C17:C19" si="4">B17/$B$5</f>
        <v>8.3194675540765371E-4</v>
      </c>
      <c r="D17" s="24">
        <v>1</v>
      </c>
      <c r="E17" s="32">
        <f t="shared" ref="E17:E19" si="5">D17/$D$5</f>
        <v>1.6216216216216213E-3</v>
      </c>
      <c r="F17" s="24">
        <f>AVERAGE('Monthly Headcount'!G20,'Monthly Headcount'!G51,'Monthly Headcount'!G82)</f>
        <v>0</v>
      </c>
      <c r="G17" s="118">
        <f t="shared" ref="G17:G19" si="6">F17/$B$5</f>
        <v>0</v>
      </c>
      <c r="H17" s="24">
        <f>AVERAGE('Monthly Headcount'!I20,'Monthly Headcount'!I51,'Monthly Headcount'!I82)</f>
        <v>0</v>
      </c>
      <c r="I17" s="118">
        <f t="shared" ref="I17:I19" si="7">H17/$B$5</f>
        <v>0</v>
      </c>
      <c r="J17" s="24">
        <f>AVERAGE('Monthly Headcount'!K20,'Monthly Headcount'!K51,'Monthly Headcount'!K82)</f>
        <v>0</v>
      </c>
      <c r="K17" s="118">
        <f t="shared" ref="K17:K19" si="8">J17/$B$5</f>
        <v>0</v>
      </c>
      <c r="L17" s="24">
        <f>AVERAGE('Monthly Headcount'!M20,'Monthly Headcount'!M51,'Monthly Headcount'!M82)</f>
        <v>0</v>
      </c>
      <c r="M17" s="118">
        <f t="shared" ref="M17:M19" si="9">L17/$B$5</f>
        <v>0</v>
      </c>
      <c r="N17" s="24">
        <f>AVERAGE('Monthly Headcount'!O20,'Monthly Headcount'!O51,'Monthly Headcount'!O82)</f>
        <v>0</v>
      </c>
      <c r="O17" s="119">
        <f t="shared" ref="O17:O19" si="10">N17/$B$5</f>
        <v>0</v>
      </c>
      <c r="P17" s="1170"/>
    </row>
    <row r="18" spans="1:16" ht="15.75" customHeight="1">
      <c r="A18" s="104" t="s">
        <v>26</v>
      </c>
      <c r="B18" s="53">
        <f t="shared" si="1"/>
        <v>2.3333333333333335</v>
      </c>
      <c r="C18" s="118">
        <f t="shared" si="4"/>
        <v>1.9412090959511923E-3</v>
      </c>
      <c r="D18" s="24">
        <f>AVERAGE('Monthly Headcount'!E21,'Monthly Headcount'!E52,'Monthly Headcount'!E83)</f>
        <v>0</v>
      </c>
      <c r="E18" s="32">
        <f t="shared" si="5"/>
        <v>0</v>
      </c>
      <c r="F18" s="24">
        <f>AVERAGE('Monthly Headcount'!G21,'Monthly Headcount'!G52,'Monthly Headcount'!G83)</f>
        <v>0</v>
      </c>
      <c r="G18" s="118">
        <f t="shared" si="6"/>
        <v>0</v>
      </c>
      <c r="H18" s="24">
        <f>AVERAGE('Monthly Headcount'!I21,'Monthly Headcount'!I52,'Monthly Headcount'!I83)</f>
        <v>0.33333333333333331</v>
      </c>
      <c r="I18" s="118">
        <f t="shared" si="7"/>
        <v>2.7731558513588455E-4</v>
      </c>
      <c r="J18" s="24">
        <v>2</v>
      </c>
      <c r="K18" s="118">
        <f t="shared" si="8"/>
        <v>1.6638935108153074E-3</v>
      </c>
      <c r="L18" s="24">
        <f>AVERAGE('Monthly Headcount'!M21,'Monthly Headcount'!M52,'Monthly Headcount'!M83)</f>
        <v>0</v>
      </c>
      <c r="M18" s="118">
        <f t="shared" si="9"/>
        <v>0</v>
      </c>
      <c r="N18" s="24">
        <f>AVERAGE('Monthly Headcount'!O21,'Monthly Headcount'!O52,'Monthly Headcount'!O83)</f>
        <v>0</v>
      </c>
      <c r="O18" s="119">
        <f t="shared" si="10"/>
        <v>0</v>
      </c>
      <c r="P18" s="1170"/>
    </row>
    <row r="19" spans="1:16" ht="15.75" customHeight="1">
      <c r="A19" s="104" t="s">
        <v>28</v>
      </c>
      <c r="B19" s="53">
        <f t="shared" si="1"/>
        <v>62</v>
      </c>
      <c r="C19" s="118">
        <f t="shared" si="4"/>
        <v>5.1580698835274531E-2</v>
      </c>
      <c r="D19" s="24">
        <v>19</v>
      </c>
      <c r="E19" s="32">
        <f t="shared" si="5"/>
        <v>3.0810810810810808E-2</v>
      </c>
      <c r="F19" s="24">
        <v>7</v>
      </c>
      <c r="G19" s="118">
        <f t="shared" si="6"/>
        <v>5.8236272878535765E-3</v>
      </c>
      <c r="H19" s="24">
        <v>29</v>
      </c>
      <c r="I19" s="118">
        <f t="shared" si="7"/>
        <v>2.4126455906821959E-2</v>
      </c>
      <c r="J19" s="24">
        <v>0</v>
      </c>
      <c r="K19" s="118">
        <f t="shared" si="8"/>
        <v>0</v>
      </c>
      <c r="L19" s="24">
        <v>1</v>
      </c>
      <c r="M19" s="118">
        <f t="shared" si="9"/>
        <v>8.3194675540765371E-4</v>
      </c>
      <c r="N19" s="24">
        <v>6</v>
      </c>
      <c r="O19" s="119">
        <f t="shared" si="10"/>
        <v>4.9916805324459225E-3</v>
      </c>
      <c r="P19" s="1170"/>
    </row>
    <row r="20" spans="1:16" ht="15.75" customHeight="1">
      <c r="A20" s="103" t="s">
        <v>29</v>
      </c>
      <c r="B20" s="10">
        <f t="shared" si="1"/>
        <v>77</v>
      </c>
      <c r="C20" s="28">
        <f t="shared" ref="C20:O20" si="11">SUM(C21:C23)</f>
        <v>6.4059900166389336E-2</v>
      </c>
      <c r="D20" s="22">
        <f t="shared" si="11"/>
        <v>36</v>
      </c>
      <c r="E20" s="28">
        <f t="shared" si="11"/>
        <v>5.8378378378378365E-2</v>
      </c>
      <c r="F20" s="22">
        <f t="shared" si="11"/>
        <v>12</v>
      </c>
      <c r="G20" s="28">
        <f t="shared" si="11"/>
        <v>5.3019145802650949E-2</v>
      </c>
      <c r="H20" s="22">
        <f t="shared" si="11"/>
        <v>19</v>
      </c>
      <c r="I20" s="28">
        <f t="shared" si="11"/>
        <v>8.3946980854197356E-2</v>
      </c>
      <c r="J20" s="22">
        <f t="shared" si="11"/>
        <v>4</v>
      </c>
      <c r="K20" s="28">
        <f t="shared" si="11"/>
        <v>0.10169491525423729</v>
      </c>
      <c r="L20" s="22">
        <f t="shared" si="11"/>
        <v>3</v>
      </c>
      <c r="M20" s="28">
        <f t="shared" si="11"/>
        <v>5.0279329608938543E-2</v>
      </c>
      <c r="N20" s="22">
        <f t="shared" si="11"/>
        <v>3</v>
      </c>
      <c r="O20" s="29">
        <f t="shared" si="11"/>
        <v>8.9108910891089119E-2</v>
      </c>
      <c r="P20" s="1172"/>
    </row>
    <row r="21" spans="1:16" ht="15.75" customHeight="1">
      <c r="A21" s="105" t="s">
        <v>30</v>
      </c>
      <c r="B21" s="16">
        <f t="shared" si="1"/>
        <v>0</v>
      </c>
      <c r="C21" s="64">
        <f t="shared" ref="C21:C23" si="12">B21/$B$5</f>
        <v>0</v>
      </c>
      <c r="D21" s="24">
        <f>AVERAGE('Monthly Headcount'!E24,'Monthly Headcount'!E55,'Monthly Headcount'!E86)</f>
        <v>0</v>
      </c>
      <c r="E21" s="32">
        <f t="shared" ref="E21:E23" si="13">D21/$D$5</f>
        <v>0</v>
      </c>
      <c r="F21" s="24">
        <f>SUM('Monthly Headcount'!G24,'Monthly Headcount'!G55,'Monthly Headcount'!G86)</f>
        <v>0</v>
      </c>
      <c r="G21" s="32">
        <f t="shared" ref="G21:G23" si="14">F21/$F$5</f>
        <v>0</v>
      </c>
      <c r="H21" s="24">
        <f>AVERAGE('Monthly Headcount'!I24,'Monthly Headcount'!I55,'Monthly Headcount'!I86)</f>
        <v>0</v>
      </c>
      <c r="I21" s="32">
        <f t="shared" ref="I21:I23" si="15">H21/$H$5</f>
        <v>0</v>
      </c>
      <c r="J21" s="24">
        <f>AVERAGE('Monthly Headcount'!K24,'Monthly Headcount'!K55,'Monthly Headcount'!K86)</f>
        <v>0</v>
      </c>
      <c r="K21" s="32">
        <f t="shared" ref="K21:K23" si="16">J21/$J$5</f>
        <v>0</v>
      </c>
      <c r="L21" s="24">
        <f>AVERAGE('Monthly Headcount'!M24,'Monthly Headcount'!M55,'Monthly Headcount'!M86)</f>
        <v>0</v>
      </c>
      <c r="M21" s="32">
        <f t="shared" ref="M21:M23" si="17">L21/$L$5</f>
        <v>0</v>
      </c>
      <c r="N21" s="24">
        <f>AVERAGE('Monthly Headcount'!O24,'Monthly Headcount'!O55,'Monthly Headcount'!O86)</f>
        <v>0</v>
      </c>
      <c r="O21" s="33">
        <f t="shared" ref="O21:O23" si="18">N21/$N$5</f>
        <v>0</v>
      </c>
      <c r="P21" s="1170"/>
    </row>
    <row r="22" spans="1:16" ht="15.75" customHeight="1">
      <c r="A22" s="105" t="s">
        <v>31</v>
      </c>
      <c r="B22" s="16">
        <f t="shared" si="1"/>
        <v>9</v>
      </c>
      <c r="C22" s="64">
        <f t="shared" si="12"/>
        <v>7.4875207986688837E-3</v>
      </c>
      <c r="D22" s="24">
        <v>4</v>
      </c>
      <c r="E22" s="32">
        <f t="shared" si="13"/>
        <v>6.4864864864864853E-3</v>
      </c>
      <c r="F22" s="24">
        <v>2</v>
      </c>
      <c r="G22" s="32">
        <f t="shared" si="14"/>
        <v>8.836524300441826E-3</v>
      </c>
      <c r="H22" s="24">
        <v>1</v>
      </c>
      <c r="I22" s="32">
        <f t="shared" si="15"/>
        <v>4.4182621502209139E-3</v>
      </c>
      <c r="J22" s="24">
        <v>2</v>
      </c>
      <c r="K22" s="32">
        <f t="shared" si="16"/>
        <v>5.0847457627118647E-2</v>
      </c>
      <c r="L22" s="24">
        <f>AVERAGE('Monthly Headcount'!M25,'Monthly Headcount'!M56,'Monthly Headcount'!M87)</f>
        <v>0</v>
      </c>
      <c r="M22" s="32">
        <f t="shared" si="17"/>
        <v>0</v>
      </c>
      <c r="N22" s="24">
        <f>AVERAGE('Monthly Headcount'!O25,'Monthly Headcount'!O56,'Monthly Headcount'!O87)</f>
        <v>0</v>
      </c>
      <c r="O22" s="33">
        <f t="shared" si="18"/>
        <v>0</v>
      </c>
      <c r="P22" s="1170"/>
    </row>
    <row r="23" spans="1:16" ht="15.75" customHeight="1">
      <c r="A23" s="105" t="s">
        <v>32</v>
      </c>
      <c r="B23" s="16">
        <f t="shared" si="1"/>
        <v>68</v>
      </c>
      <c r="C23" s="64">
        <f t="shared" si="12"/>
        <v>5.6572379367720457E-2</v>
      </c>
      <c r="D23" s="24">
        <v>32</v>
      </c>
      <c r="E23" s="32">
        <f t="shared" si="13"/>
        <v>5.1891891891891882E-2</v>
      </c>
      <c r="F23" s="24">
        <v>10</v>
      </c>
      <c r="G23" s="32">
        <f t="shared" si="14"/>
        <v>4.4182621502209127E-2</v>
      </c>
      <c r="H23" s="24">
        <v>18</v>
      </c>
      <c r="I23" s="32">
        <f t="shared" si="15"/>
        <v>7.9528718703976445E-2</v>
      </c>
      <c r="J23" s="24">
        <v>2</v>
      </c>
      <c r="K23" s="32">
        <f t="shared" si="16"/>
        <v>5.0847457627118647E-2</v>
      </c>
      <c r="L23" s="24">
        <v>3</v>
      </c>
      <c r="M23" s="32">
        <f t="shared" si="17"/>
        <v>5.0279329608938543E-2</v>
      </c>
      <c r="N23" s="24">
        <v>3</v>
      </c>
      <c r="O23" s="33">
        <f t="shared" si="18"/>
        <v>8.9108910891089119E-2</v>
      </c>
      <c r="P23" s="1170"/>
    </row>
    <row r="24" spans="1:16" ht="15.75" customHeight="1">
      <c r="A24" s="106" t="s">
        <v>33</v>
      </c>
      <c r="B24" s="10">
        <v>31</v>
      </c>
      <c r="C24" s="28">
        <f t="shared" ref="C24:M24" si="19">SUM(C25:C26)</f>
        <v>2.5790349417637266E-2</v>
      </c>
      <c r="D24" s="22">
        <f t="shared" si="19"/>
        <v>16</v>
      </c>
      <c r="E24" s="28">
        <f t="shared" si="19"/>
        <v>1.3311148086522459E-2</v>
      </c>
      <c r="F24" s="22">
        <f t="shared" si="19"/>
        <v>2</v>
      </c>
      <c r="G24" s="28">
        <f t="shared" si="19"/>
        <v>1.6638935108153074E-3</v>
      </c>
      <c r="H24" s="22">
        <f t="shared" si="19"/>
        <v>8</v>
      </c>
      <c r="I24" s="28">
        <f t="shared" si="19"/>
        <v>6.6555740432612306E-3</v>
      </c>
      <c r="J24" s="22">
        <f t="shared" si="19"/>
        <v>0</v>
      </c>
      <c r="K24" s="28">
        <f t="shared" si="19"/>
        <v>0</v>
      </c>
      <c r="L24" s="22">
        <f t="shared" si="19"/>
        <v>3</v>
      </c>
      <c r="M24" s="28">
        <f t="shared" si="19"/>
        <v>2.4958402662229612E-3</v>
      </c>
      <c r="N24" s="65">
        <f>AVERAGE('Monthly Headcount'!O27,'Monthly Headcount'!O58,'Monthly Headcount'!O89)</f>
        <v>0.66666666666666663</v>
      </c>
      <c r="O24" s="29">
        <f>SUM(O25:O26)</f>
        <v>1.6638935108153074E-3</v>
      </c>
      <c r="P24" s="2"/>
    </row>
    <row r="25" spans="1:16" ht="15.75" customHeight="1">
      <c r="A25" s="105" t="s">
        <v>34</v>
      </c>
      <c r="B25" s="16">
        <f t="shared" ref="B25:B32" si="20">SUM(D25,F25,H25,J25,L25,N25)</f>
        <v>29</v>
      </c>
      <c r="C25" s="64">
        <f t="shared" ref="C25:C26" si="21">B25/$B$5</f>
        <v>2.4126455906821959E-2</v>
      </c>
      <c r="D25" s="24">
        <v>15</v>
      </c>
      <c r="E25" s="64">
        <f t="shared" ref="E25:E26" si="22">D25/$B$5</f>
        <v>1.2479201331114806E-2</v>
      </c>
      <c r="F25" s="36">
        <v>2</v>
      </c>
      <c r="G25" s="64">
        <f t="shared" ref="G25:G26" si="23">F25/$B$5</f>
        <v>1.6638935108153074E-3</v>
      </c>
      <c r="H25" s="24">
        <v>7</v>
      </c>
      <c r="I25" s="64">
        <f t="shared" ref="I25:I26" si="24">H25/$B$5</f>
        <v>5.8236272878535765E-3</v>
      </c>
      <c r="J25" s="24">
        <f>AVERAGE('Monthly Headcount'!K28,'Monthly Headcount'!K59,'Monthly Headcount'!K90)</f>
        <v>0</v>
      </c>
      <c r="K25" s="64">
        <f t="shared" ref="K25:K26" si="25">J25/$B$5</f>
        <v>0</v>
      </c>
      <c r="L25" s="24">
        <v>3</v>
      </c>
      <c r="M25" s="64">
        <f t="shared" ref="M25:M26" si="26">L25/$B$5</f>
        <v>2.4958402662229612E-3</v>
      </c>
      <c r="N25" s="24">
        <v>2</v>
      </c>
      <c r="O25" s="64">
        <f t="shared" ref="O25:O26" si="27">N25/$B$5</f>
        <v>1.6638935108153074E-3</v>
      </c>
      <c r="P25" s="2"/>
    </row>
    <row r="26" spans="1:16" ht="15.75" customHeight="1">
      <c r="A26" s="105" t="s">
        <v>35</v>
      </c>
      <c r="B26" s="16">
        <f t="shared" si="20"/>
        <v>2</v>
      </c>
      <c r="C26" s="64">
        <f t="shared" si="21"/>
        <v>1.6638935108153074E-3</v>
      </c>
      <c r="D26" s="24">
        <v>1</v>
      </c>
      <c r="E26" s="64">
        <f t="shared" si="22"/>
        <v>8.3194675540765371E-4</v>
      </c>
      <c r="F26" s="36">
        <f>AVERAGE('Monthly Headcount'!G29,'Monthly Headcount'!G60,'Monthly Headcount'!G91)</f>
        <v>0</v>
      </c>
      <c r="G26" s="64">
        <f t="shared" si="23"/>
        <v>0</v>
      </c>
      <c r="H26" s="24">
        <v>1</v>
      </c>
      <c r="I26" s="64">
        <f t="shared" si="24"/>
        <v>8.3194675540765371E-4</v>
      </c>
      <c r="J26" s="24">
        <f>AVERAGE('Monthly Headcount'!K29,'Monthly Headcount'!K60,'Monthly Headcount'!K91)</f>
        <v>0</v>
      </c>
      <c r="K26" s="64">
        <f t="shared" si="25"/>
        <v>0</v>
      </c>
      <c r="L26" s="24">
        <f>AVERAGE('Monthly Headcount'!M29,'Monthly Headcount'!M60,'Monthly Headcount'!M91)</f>
        <v>0</v>
      </c>
      <c r="M26" s="64">
        <f t="shared" si="26"/>
        <v>0</v>
      </c>
      <c r="N26" s="24">
        <f>AVERAGE('Monthly Headcount'!O29,'Monthly Headcount'!O60,'Monthly Headcount'!O91)</f>
        <v>0</v>
      </c>
      <c r="O26" s="64">
        <f t="shared" si="27"/>
        <v>0</v>
      </c>
      <c r="P26" s="2"/>
    </row>
    <row r="27" spans="1:16" ht="15.75" customHeight="1">
      <c r="A27" s="103" t="s">
        <v>36</v>
      </c>
      <c r="B27" s="10">
        <f t="shared" si="20"/>
        <v>411</v>
      </c>
      <c r="C27" s="11">
        <f>B27/B4</f>
        <v>0.19119243293533883</v>
      </c>
      <c r="D27" s="22">
        <f>D28+D29</f>
        <v>337.33333333333331</v>
      </c>
      <c r="E27" s="23">
        <f>D27/B27</f>
        <v>0.8207623682076236</v>
      </c>
      <c r="F27" s="22">
        <f>F28+F29</f>
        <v>0</v>
      </c>
      <c r="G27" s="40">
        <f>F27/B27</f>
        <v>0</v>
      </c>
      <c r="H27" s="22">
        <f>H28+H29</f>
        <v>21.666666666666664</v>
      </c>
      <c r="I27" s="28">
        <f>H27/B27</f>
        <v>5.2716950527169501E-2</v>
      </c>
      <c r="J27" s="22">
        <f>J28+J29</f>
        <v>36.666666666666664</v>
      </c>
      <c r="K27" s="28">
        <f>J27/D27</f>
        <v>0.10869565217391304</v>
      </c>
      <c r="L27" s="22">
        <f>L28+L29</f>
        <v>6</v>
      </c>
      <c r="M27" s="28">
        <f>L27/B27</f>
        <v>1.4598540145985401E-2</v>
      </c>
      <c r="N27" s="65">
        <f>N28+N29</f>
        <v>9.3333333333333339</v>
      </c>
      <c r="O27" s="29">
        <f>N27/B27</f>
        <v>2.2708840227088405E-2</v>
      </c>
      <c r="P27" s="2"/>
    </row>
    <row r="28" spans="1:16" ht="15.75" customHeight="1">
      <c r="A28" s="104" t="s">
        <v>14</v>
      </c>
      <c r="B28" s="16">
        <f t="shared" si="20"/>
        <v>120.33333333333333</v>
      </c>
      <c r="C28" s="17">
        <f>B28/B27</f>
        <v>0.29278183292781834</v>
      </c>
      <c r="D28" s="24">
        <f>AVERAGE('Monthly Headcount'!E31,'Monthly Headcount'!E62,'Monthly Headcount'!E93)</f>
        <v>95.333333333333329</v>
      </c>
      <c r="E28" s="19">
        <f>D28/D27</f>
        <v>0.28260869565217389</v>
      </c>
      <c r="F28" s="24">
        <f>AVERAGE('Monthly Headcount'!G31,'Monthly Headcount'!G62,'Monthly Headcount'!G93)</f>
        <v>0</v>
      </c>
      <c r="G28" s="25">
        <v>0</v>
      </c>
      <c r="H28" s="24">
        <f>AVERAGE('Monthly Headcount'!I31,'Monthly Headcount'!I62,'Monthly Headcount'!I93)</f>
        <v>6</v>
      </c>
      <c r="I28" s="19">
        <f>H28/H27</f>
        <v>0.27692307692307694</v>
      </c>
      <c r="J28" s="24">
        <f>AVERAGE('Monthly Headcount'!K31,'Monthly Headcount'!K62,'Monthly Headcount'!K93)</f>
        <v>14.666666666666666</v>
      </c>
      <c r="K28" s="19">
        <f>J28/J27</f>
        <v>0.4</v>
      </c>
      <c r="L28" s="24">
        <f>AVERAGE('Monthly Headcount'!M31,'Monthly Headcount'!M62,'Monthly Headcount'!M93)</f>
        <v>1</v>
      </c>
      <c r="M28" s="19">
        <f>L28/L27</f>
        <v>0.16666666666666666</v>
      </c>
      <c r="N28" s="24">
        <f>AVERAGE('Monthly Headcount'!O31,'Monthly Headcount'!O62,'Monthly Headcount'!O93)</f>
        <v>3.3333333333333335</v>
      </c>
      <c r="O28" s="26">
        <v>0</v>
      </c>
      <c r="P28" s="2"/>
    </row>
    <row r="29" spans="1:16" ht="15.75" customHeight="1">
      <c r="A29" s="104" t="s">
        <v>15</v>
      </c>
      <c r="B29" s="16">
        <f t="shared" si="20"/>
        <v>290.66666666666669</v>
      </c>
      <c r="C29" s="17">
        <f>B29/B27</f>
        <v>0.70721816707218177</v>
      </c>
      <c r="D29" s="24">
        <f>AVERAGE('Monthly Headcount'!E32,'Monthly Headcount'!E63,'Monthly Headcount'!E94)</f>
        <v>242</v>
      </c>
      <c r="E29" s="19">
        <f>D29/D27</f>
        <v>0.71739130434782616</v>
      </c>
      <c r="F29" s="24">
        <f>AVERAGE('Monthly Headcount'!G32,'Monthly Headcount'!G63,'Monthly Headcount'!G94)</f>
        <v>0</v>
      </c>
      <c r="G29" s="25">
        <v>0</v>
      </c>
      <c r="H29" s="24">
        <f>AVERAGE('Monthly Headcount'!I32,'Monthly Headcount'!I63,'Monthly Headcount'!I94)</f>
        <v>15.666666666666666</v>
      </c>
      <c r="I29" s="19">
        <f>H29/H27</f>
        <v>0.72307692307692317</v>
      </c>
      <c r="J29" s="24">
        <f>AVERAGE('Monthly Headcount'!K32,'Monthly Headcount'!K63,'Monthly Headcount'!K94)</f>
        <v>22</v>
      </c>
      <c r="K29" s="19">
        <f>J29/J27</f>
        <v>0.60000000000000009</v>
      </c>
      <c r="L29" s="24">
        <f>AVERAGE('Monthly Headcount'!M32,'Monthly Headcount'!M63,'Monthly Headcount'!M94)</f>
        <v>5</v>
      </c>
      <c r="M29" s="19">
        <f>L29/L27</f>
        <v>0.83333333333333337</v>
      </c>
      <c r="N29" s="24">
        <f>AVERAGE('Monthly Headcount'!O32,'Monthly Headcount'!O63,'Monthly Headcount'!O94)</f>
        <v>6</v>
      </c>
      <c r="O29" s="26">
        <v>0</v>
      </c>
      <c r="P29" s="2"/>
    </row>
    <row r="30" spans="1:16" ht="15.75" customHeight="1">
      <c r="A30" s="103" t="s">
        <v>37</v>
      </c>
      <c r="B30" s="10">
        <f t="shared" si="20"/>
        <v>536.66666666666663</v>
      </c>
      <c r="C30" s="11">
        <f>B30/B4</f>
        <v>0.2496511086990231</v>
      </c>
      <c r="D30" s="22">
        <f>D31+D32</f>
        <v>42.666666666666664</v>
      </c>
      <c r="E30" s="23">
        <f>D30/B30</f>
        <v>7.9503105590062115E-2</v>
      </c>
      <c r="F30" s="22">
        <f>F31+F32</f>
        <v>494</v>
      </c>
      <c r="G30" s="23">
        <f>F30/B30</f>
        <v>0.92049689440993798</v>
      </c>
      <c r="H30" s="22">
        <f>H31+H32</f>
        <v>0</v>
      </c>
      <c r="I30" s="40">
        <v>0</v>
      </c>
      <c r="J30" s="22">
        <f>J31+J32</f>
        <v>0</v>
      </c>
      <c r="K30" s="23">
        <f>J30/B30</f>
        <v>0</v>
      </c>
      <c r="L30" s="22">
        <f>L31+L32</f>
        <v>0</v>
      </c>
      <c r="M30" s="40">
        <v>0</v>
      </c>
      <c r="N30" s="65">
        <f>AVERAGE('Monthly Headcount'!O33,'Monthly Headcount'!O64,'Monthly Headcount'!O95)</f>
        <v>0</v>
      </c>
      <c r="O30" s="41">
        <v>0</v>
      </c>
      <c r="P30" s="2"/>
    </row>
    <row r="31" spans="1:16" ht="15.75" customHeight="1">
      <c r="A31" s="104" t="s">
        <v>14</v>
      </c>
      <c r="B31" s="16">
        <f t="shared" si="20"/>
        <v>229.33333333333334</v>
      </c>
      <c r="C31" s="17">
        <f>B31/B30</f>
        <v>0.42732919254658391</v>
      </c>
      <c r="D31" s="24">
        <f>AVERAGE('Monthly Headcount'!E34,'Monthly Headcount'!E65,'Monthly Headcount'!E96)</f>
        <v>6</v>
      </c>
      <c r="E31" s="42">
        <f>D31/D30</f>
        <v>0.140625</v>
      </c>
      <c r="F31" s="43">
        <f>AVERAGE('Monthly Headcount'!G34,'Monthly Headcount'!G65,'Monthly Headcount'!G96)</f>
        <v>223.33333333333334</v>
      </c>
      <c r="G31" s="42">
        <f>F31/F30</f>
        <v>0.45209176788124156</v>
      </c>
      <c r="H31" s="24">
        <f>AVERAGE('Monthly Headcount'!I34,'Monthly Headcount'!I65,'Monthly Headcount'!I96)</f>
        <v>0</v>
      </c>
      <c r="I31" s="44">
        <v>0</v>
      </c>
      <c r="J31" s="24">
        <f>AVERAGE('Monthly Headcount'!K34,'Monthly Headcount'!K65,'Monthly Headcount'!K96)</f>
        <v>0</v>
      </c>
      <c r="K31" s="44">
        <v>0</v>
      </c>
      <c r="L31" s="24">
        <f>AVERAGE('Monthly Headcount'!M34,'Monthly Headcount'!M65,'Monthly Headcount'!M96)</f>
        <v>0</v>
      </c>
      <c r="M31" s="44">
        <v>0</v>
      </c>
      <c r="N31" s="24">
        <f>AVERAGE('Monthly Headcount'!O34,'Monthly Headcount'!O65,'Monthly Headcount'!O96)</f>
        <v>0</v>
      </c>
      <c r="O31" s="26">
        <v>0</v>
      </c>
      <c r="P31" s="2"/>
    </row>
    <row r="32" spans="1:16" ht="15.75" customHeight="1">
      <c r="A32" s="107" t="s">
        <v>15</v>
      </c>
      <c r="B32" s="46">
        <f t="shared" si="20"/>
        <v>307.33333333333337</v>
      </c>
      <c r="C32" s="47">
        <f>B32/B30</f>
        <v>0.57267080745341625</v>
      </c>
      <c r="D32" s="54">
        <f>AVERAGE('Monthly Headcount'!E35,'Monthly Headcount'!E66,'Monthly Headcount'!E97)</f>
        <v>36.666666666666664</v>
      </c>
      <c r="E32" s="49">
        <f>D32/D30</f>
        <v>0.859375</v>
      </c>
      <c r="F32" s="48">
        <f>AVERAGE('Monthly Headcount'!G35,'Monthly Headcount'!G66,'Monthly Headcount'!G97)</f>
        <v>270.66666666666669</v>
      </c>
      <c r="G32" s="49">
        <f>F32/F30</f>
        <v>0.5479082321187585</v>
      </c>
      <c r="H32" s="54">
        <f>AVERAGE('Monthly Headcount'!I35,'Monthly Headcount'!I66,'Monthly Headcount'!I97)</f>
        <v>0</v>
      </c>
      <c r="I32" s="50">
        <v>0</v>
      </c>
      <c r="J32" s="54">
        <f>AVERAGE('Monthly Headcount'!K35,'Monthly Headcount'!K66,'Monthly Headcount'!K97)</f>
        <v>0</v>
      </c>
      <c r="K32" s="50">
        <v>0</v>
      </c>
      <c r="L32" s="54">
        <f>AVERAGE('Monthly Headcount'!M35,'Monthly Headcount'!M66,'Monthly Headcount'!M97)</f>
        <v>0</v>
      </c>
      <c r="M32" s="50">
        <v>0</v>
      </c>
      <c r="N32" s="54">
        <f>AVERAGE('Monthly Headcount'!O35,'Monthly Headcount'!O66,'Monthly Headcount'!O97)</f>
        <v>0</v>
      </c>
      <c r="O32" s="51">
        <v>0</v>
      </c>
      <c r="P32" s="2"/>
    </row>
    <row r="33" spans="1:16" ht="15.75" customHeight="1">
      <c r="A33" s="2"/>
      <c r="B33" s="61"/>
      <c r="C33" s="62"/>
      <c r="D33" s="63"/>
      <c r="E33" s="2"/>
      <c r="F33" s="63"/>
      <c r="G33" s="2"/>
      <c r="H33" s="63"/>
      <c r="I33" s="2"/>
      <c r="J33" s="63"/>
      <c r="K33" s="2"/>
      <c r="L33" s="63"/>
      <c r="M33" s="2"/>
      <c r="N33" s="63"/>
      <c r="O33" s="2"/>
      <c r="P33" s="2"/>
    </row>
    <row r="34" spans="1:16" ht="15.75" customHeight="1">
      <c r="A34" s="108"/>
      <c r="B34" s="1080" t="s">
        <v>1</v>
      </c>
      <c r="C34" s="1150"/>
      <c r="D34" s="1080" t="s">
        <v>2</v>
      </c>
      <c r="E34" s="1150"/>
      <c r="F34" s="1080" t="s">
        <v>3</v>
      </c>
      <c r="G34" s="1150"/>
      <c r="H34" s="1080" t="s">
        <v>4</v>
      </c>
      <c r="I34" s="1150"/>
      <c r="J34" s="1080" t="s">
        <v>5</v>
      </c>
      <c r="K34" s="1150"/>
      <c r="L34" s="1080" t="s">
        <v>6</v>
      </c>
      <c r="M34" s="1150"/>
      <c r="N34" s="1081" t="s">
        <v>7</v>
      </c>
      <c r="O34" s="1151"/>
      <c r="P34" s="4"/>
    </row>
    <row r="35" spans="1:16" ht="15.75" customHeight="1">
      <c r="A35" s="109"/>
      <c r="B35" s="1211" t="s">
        <v>8</v>
      </c>
      <c r="C35" s="1212" t="s">
        <v>9</v>
      </c>
      <c r="D35" s="110" t="s">
        <v>8</v>
      </c>
      <c r="E35" s="1212" t="s">
        <v>9</v>
      </c>
      <c r="F35" s="110" t="s">
        <v>8</v>
      </c>
      <c r="G35" s="1212" t="s">
        <v>9</v>
      </c>
      <c r="H35" s="110" t="s">
        <v>8</v>
      </c>
      <c r="I35" s="1212" t="s">
        <v>9</v>
      </c>
      <c r="J35" s="110" t="s">
        <v>8</v>
      </c>
      <c r="K35" s="1212" t="s">
        <v>9</v>
      </c>
      <c r="L35" s="110" t="s">
        <v>8</v>
      </c>
      <c r="M35" s="1212" t="s">
        <v>9</v>
      </c>
      <c r="N35" s="110" t="s">
        <v>8</v>
      </c>
      <c r="O35" s="1213" t="s">
        <v>9</v>
      </c>
      <c r="P35" s="2"/>
    </row>
    <row r="36" spans="1:16" ht="15.75" customHeight="1">
      <c r="A36" s="13" t="s">
        <v>12</v>
      </c>
      <c r="B36" s="10">
        <v>2140</v>
      </c>
      <c r="C36" s="11">
        <v>0.99999999999999989</v>
      </c>
      <c r="D36" s="10">
        <v>949.66666666666663</v>
      </c>
      <c r="E36" s="11">
        <v>0.44376947040498438</v>
      </c>
      <c r="F36" s="10">
        <v>760.33333333333326</v>
      </c>
      <c r="G36" s="11">
        <v>0.35529595015576321</v>
      </c>
      <c r="H36" s="10">
        <v>254.66666666666666</v>
      </c>
      <c r="I36" s="11">
        <v>0.11900311526479751</v>
      </c>
      <c r="J36" s="10">
        <v>71</v>
      </c>
      <c r="K36" s="11">
        <v>3.3177570093457946E-2</v>
      </c>
      <c r="L36" s="10">
        <v>62.666666666666664</v>
      </c>
      <c r="M36" s="11">
        <v>2.9283489096573207E-2</v>
      </c>
      <c r="N36" s="10">
        <v>41.666666666666671</v>
      </c>
      <c r="O36" s="12">
        <v>1.9470404984423678E-2</v>
      </c>
      <c r="P36" s="2"/>
    </row>
    <row r="37" spans="1:16" ht="15.75" customHeight="1">
      <c r="A37" s="14" t="s">
        <v>13</v>
      </c>
      <c r="B37" s="10">
        <v>1173.3333333333333</v>
      </c>
      <c r="C37" s="11">
        <v>0.54828660436137067</v>
      </c>
      <c r="D37" s="10">
        <v>599.66666666666663</v>
      </c>
      <c r="E37" s="11">
        <v>0.51107954545454548</v>
      </c>
      <c r="F37" s="10">
        <v>223.66666666666666</v>
      </c>
      <c r="G37" s="11">
        <v>0.19062500000000002</v>
      </c>
      <c r="H37" s="10">
        <v>222.33333333333331</v>
      </c>
      <c r="I37" s="11">
        <v>0.18948863636363636</v>
      </c>
      <c r="J37" s="10">
        <v>36.666666666666664</v>
      </c>
      <c r="K37" s="11">
        <v>3.125E-2</v>
      </c>
      <c r="L37" s="10">
        <v>58</v>
      </c>
      <c r="M37" s="11">
        <v>4.9431818181818188E-2</v>
      </c>
      <c r="N37" s="10">
        <v>33</v>
      </c>
      <c r="O37" s="12">
        <v>2.8125000000000001E-2</v>
      </c>
      <c r="P37" s="2"/>
    </row>
    <row r="38" spans="1:16" ht="15.75" customHeight="1">
      <c r="A38" s="15" t="s">
        <v>14</v>
      </c>
      <c r="B38" s="16">
        <v>292.66666666666669</v>
      </c>
      <c r="C38" s="17">
        <v>0.24943181818181823</v>
      </c>
      <c r="D38" s="24">
        <v>134.33333333333334</v>
      </c>
      <c r="E38" s="19">
        <v>0.22401334074485829</v>
      </c>
      <c r="F38" s="24">
        <v>45.666666666666664</v>
      </c>
      <c r="G38" s="19">
        <v>0.20417287630402384</v>
      </c>
      <c r="H38" s="24">
        <v>64.666666666666671</v>
      </c>
      <c r="I38" s="19">
        <v>0.29085457271364323</v>
      </c>
      <c r="J38" s="24">
        <v>14.333333333333334</v>
      </c>
      <c r="K38" s="19">
        <v>0.39090909090909093</v>
      </c>
      <c r="L38" s="24">
        <v>16</v>
      </c>
      <c r="M38" s="19">
        <v>0.27586206896551724</v>
      </c>
      <c r="N38" s="24">
        <v>17.666666666666668</v>
      </c>
      <c r="O38" s="20">
        <v>0.53535353535353536</v>
      </c>
      <c r="P38" s="2"/>
    </row>
    <row r="39" spans="1:16" ht="15.75" customHeight="1">
      <c r="A39" s="15" t="s">
        <v>15</v>
      </c>
      <c r="B39" s="16">
        <v>880.66666666666663</v>
      </c>
      <c r="C39" s="17">
        <v>0.75056818181818186</v>
      </c>
      <c r="D39" s="24">
        <v>465.33333333333331</v>
      </c>
      <c r="E39" s="19">
        <v>0.77598665925514176</v>
      </c>
      <c r="F39" s="24">
        <v>178</v>
      </c>
      <c r="G39" s="19">
        <v>0.79582712369597619</v>
      </c>
      <c r="H39" s="24">
        <v>157.66666666666666</v>
      </c>
      <c r="I39" s="19">
        <v>0.70914542728635688</v>
      </c>
      <c r="J39" s="24">
        <v>22.333333333333332</v>
      </c>
      <c r="K39" s="19">
        <v>0.60909090909090913</v>
      </c>
      <c r="L39" s="24">
        <v>42</v>
      </c>
      <c r="M39" s="19">
        <v>0.72413793103448276</v>
      </c>
      <c r="N39" s="24">
        <v>15.333333333333334</v>
      </c>
      <c r="O39" s="20">
        <v>0.46464646464646464</v>
      </c>
      <c r="P39" s="2"/>
    </row>
    <row r="40" spans="1:16" ht="15.75" customHeight="1">
      <c r="A40" s="15" t="s">
        <v>16</v>
      </c>
      <c r="B40" s="16">
        <v>1055.3333333333335</v>
      </c>
      <c r="C40" s="17">
        <v>0.89943181818181839</v>
      </c>
      <c r="D40" s="24">
        <v>517.33333333333337</v>
      </c>
      <c r="E40" s="19">
        <v>0.86270150083379671</v>
      </c>
      <c r="F40" s="24">
        <v>213</v>
      </c>
      <c r="G40" s="19">
        <v>0.95230998509687037</v>
      </c>
      <c r="H40" s="24">
        <v>207.33333333333334</v>
      </c>
      <c r="I40" s="19">
        <v>0.93253373313343335</v>
      </c>
      <c r="J40" s="24">
        <v>33</v>
      </c>
      <c r="K40" s="19">
        <v>0.9</v>
      </c>
      <c r="L40" s="24">
        <v>52.666666666666664</v>
      </c>
      <c r="M40" s="19">
        <v>0.90804597701149425</v>
      </c>
      <c r="N40" s="24">
        <v>32</v>
      </c>
      <c r="O40" s="20">
        <v>0.96969696969696972</v>
      </c>
      <c r="P40" s="2"/>
    </row>
    <row r="41" spans="1:16" ht="15.75" customHeight="1">
      <c r="A41" s="15" t="s">
        <v>17</v>
      </c>
      <c r="B41" s="16">
        <v>118.66666666666667</v>
      </c>
      <c r="C41" s="17">
        <v>0.10113636363636365</v>
      </c>
      <c r="D41" s="24">
        <v>82.333333333333329</v>
      </c>
      <c r="E41" s="19">
        <v>0.13729849916620346</v>
      </c>
      <c r="F41" s="24">
        <v>10.666666666666666</v>
      </c>
      <c r="G41" s="19">
        <v>4.7690014903129657E-2</v>
      </c>
      <c r="H41" s="24">
        <v>15</v>
      </c>
      <c r="I41" s="19">
        <v>6.7466266866566718E-2</v>
      </c>
      <c r="J41" s="24">
        <v>3.6666666666666665</v>
      </c>
      <c r="K41" s="19">
        <v>0.1</v>
      </c>
      <c r="L41" s="24">
        <v>6</v>
      </c>
      <c r="M41" s="19">
        <v>0.10344827586206896</v>
      </c>
      <c r="N41" s="24">
        <v>1</v>
      </c>
      <c r="O41" s="20">
        <v>3.0303030303030304E-2</v>
      </c>
      <c r="P41" s="2"/>
    </row>
    <row r="42" spans="1:16" ht="15.75" customHeight="1">
      <c r="A42" s="15" t="s">
        <v>18</v>
      </c>
      <c r="B42" s="16">
        <v>255.33333333333331</v>
      </c>
      <c r="C42" s="17">
        <v>0.21761363636363637</v>
      </c>
      <c r="D42" s="24">
        <v>122.33333333333333</v>
      </c>
      <c r="E42" s="19">
        <v>0.20400222345747637</v>
      </c>
      <c r="F42" s="24">
        <v>57.333333333333336</v>
      </c>
      <c r="G42" s="19">
        <v>0.25633383010432192</v>
      </c>
      <c r="H42" s="24">
        <v>41.666666666666664</v>
      </c>
      <c r="I42" s="19">
        <v>0.18740629685157423</v>
      </c>
      <c r="J42" s="24">
        <v>11</v>
      </c>
      <c r="K42" s="19">
        <v>0.30000000000000004</v>
      </c>
      <c r="L42" s="24">
        <v>16</v>
      </c>
      <c r="M42" s="19">
        <v>0.27586206896551724</v>
      </c>
      <c r="N42" s="24">
        <v>7</v>
      </c>
      <c r="O42" s="20">
        <v>0.21212121212121213</v>
      </c>
      <c r="P42" s="2"/>
    </row>
    <row r="43" spans="1:16" ht="15.75" customHeight="1">
      <c r="A43" s="15" t="s">
        <v>19</v>
      </c>
      <c r="B43" s="16">
        <v>46</v>
      </c>
      <c r="C43" s="17">
        <v>0.18015665796344649</v>
      </c>
      <c r="D43" s="24">
        <v>21</v>
      </c>
      <c r="E43" s="19">
        <v>0.17166212534059946</v>
      </c>
      <c r="F43" s="24">
        <v>8.6666666666666661</v>
      </c>
      <c r="G43" s="19">
        <v>0.15116279069767441</v>
      </c>
      <c r="H43" s="24">
        <v>7.333333333333333</v>
      </c>
      <c r="I43" s="19">
        <v>0.17599999999999999</v>
      </c>
      <c r="J43" s="24">
        <v>3</v>
      </c>
      <c r="K43" s="19">
        <v>0.27272727272727271</v>
      </c>
      <c r="L43" s="24">
        <v>4</v>
      </c>
      <c r="M43" s="19">
        <v>0.25</v>
      </c>
      <c r="N43" s="24">
        <v>2</v>
      </c>
      <c r="O43" s="20">
        <v>0.2857142857142857</v>
      </c>
      <c r="P43" s="2"/>
    </row>
    <row r="44" spans="1:16" ht="15.75" customHeight="1">
      <c r="A44" s="15" t="s">
        <v>20</v>
      </c>
      <c r="B44" s="16">
        <v>927.33333333333337</v>
      </c>
      <c r="C44" s="17">
        <v>0.79034090909090915</v>
      </c>
      <c r="D44" s="24">
        <v>462</v>
      </c>
      <c r="E44" s="19">
        <v>0.77042801556420237</v>
      </c>
      <c r="F44" s="24">
        <v>178.33333333333334</v>
      </c>
      <c r="G44" s="19">
        <v>0.79731743666169907</v>
      </c>
      <c r="H44" s="24">
        <v>182.33333333333334</v>
      </c>
      <c r="I44" s="19">
        <v>0.82008995502248883</v>
      </c>
      <c r="J44" s="24">
        <v>31.666666666666668</v>
      </c>
      <c r="K44" s="19">
        <v>0.86363636363636376</v>
      </c>
      <c r="L44" s="24">
        <v>47</v>
      </c>
      <c r="M44" s="19">
        <v>0.81034482758620685</v>
      </c>
      <c r="N44" s="24">
        <v>26</v>
      </c>
      <c r="O44" s="20">
        <v>0.78787878787878785</v>
      </c>
      <c r="P44" s="2"/>
    </row>
    <row r="45" spans="1:16" ht="15.75" customHeight="1">
      <c r="A45" s="15" t="s">
        <v>21</v>
      </c>
      <c r="B45" s="16">
        <v>246</v>
      </c>
      <c r="C45" s="17">
        <v>0.20965909090909093</v>
      </c>
      <c r="D45" s="24">
        <v>137.66666666666666</v>
      </c>
      <c r="E45" s="19">
        <v>0.22957198443579765</v>
      </c>
      <c r="F45" s="24">
        <v>45.333333333333336</v>
      </c>
      <c r="G45" s="19">
        <v>0.20268256333830106</v>
      </c>
      <c r="H45" s="24">
        <v>40</v>
      </c>
      <c r="I45" s="19">
        <v>0.17991004497751126</v>
      </c>
      <c r="J45" s="24">
        <v>5</v>
      </c>
      <c r="K45" s="19">
        <v>0.13636363636363638</v>
      </c>
      <c r="L45" s="24">
        <v>11</v>
      </c>
      <c r="M45" s="19">
        <v>0.18965517241379309</v>
      </c>
      <c r="N45" s="24">
        <v>7</v>
      </c>
      <c r="O45" s="20">
        <v>0.21212121212121213</v>
      </c>
      <c r="P45" s="2"/>
    </row>
    <row r="46" spans="1:16" ht="15.75" customHeight="1">
      <c r="A46" s="15" t="s">
        <v>22</v>
      </c>
      <c r="B46" s="16">
        <v>693</v>
      </c>
      <c r="C46" s="17">
        <v>0.59062500000000007</v>
      </c>
      <c r="D46" s="24">
        <v>367.33333333333331</v>
      </c>
      <c r="E46" s="19">
        <v>0.61256253474152311</v>
      </c>
      <c r="F46" s="24">
        <v>98.666666666666671</v>
      </c>
      <c r="G46" s="19">
        <v>0.44113263785394935</v>
      </c>
      <c r="H46" s="24">
        <v>145</v>
      </c>
      <c r="I46" s="19">
        <v>0.65217391304347827</v>
      </c>
      <c r="J46" s="24">
        <v>28</v>
      </c>
      <c r="K46" s="19">
        <v>0.76363636363636367</v>
      </c>
      <c r="L46" s="24">
        <v>29</v>
      </c>
      <c r="M46" s="19">
        <v>0.5</v>
      </c>
      <c r="N46" s="24">
        <v>25</v>
      </c>
      <c r="O46" s="20">
        <v>0.75757575757575757</v>
      </c>
      <c r="P46" s="2"/>
    </row>
    <row r="47" spans="1:16" ht="15.75" customHeight="1">
      <c r="A47" s="15" t="s">
        <v>23</v>
      </c>
      <c r="B47" s="16">
        <v>480.33333333333337</v>
      </c>
      <c r="C47" s="17">
        <v>0.40937500000000004</v>
      </c>
      <c r="D47" s="24">
        <v>232.33333333333334</v>
      </c>
      <c r="E47" s="19">
        <v>0.387437465258477</v>
      </c>
      <c r="F47" s="24">
        <v>125</v>
      </c>
      <c r="G47" s="19">
        <v>0.55886736214605071</v>
      </c>
      <c r="H47" s="24">
        <v>77.333333333333329</v>
      </c>
      <c r="I47" s="19">
        <v>0.34782608695652173</v>
      </c>
      <c r="J47" s="24">
        <v>8.6666666666666661</v>
      </c>
      <c r="K47" s="19">
        <v>0.23636363636363636</v>
      </c>
      <c r="L47" s="24">
        <v>29</v>
      </c>
      <c r="M47" s="19">
        <v>0.5</v>
      </c>
      <c r="N47" s="24">
        <v>8</v>
      </c>
      <c r="O47" s="20">
        <v>0.24242424242424243</v>
      </c>
      <c r="P47" s="2"/>
    </row>
    <row r="48" spans="1:16" ht="15.75" customHeight="1">
      <c r="A48" s="14" t="s">
        <v>24</v>
      </c>
      <c r="B48" s="10">
        <v>41.833333333333329</v>
      </c>
      <c r="C48" s="11">
        <v>3.4803105934553512E-2</v>
      </c>
      <c r="D48" s="22">
        <v>18.666666666666664</v>
      </c>
      <c r="E48" s="23">
        <v>1</v>
      </c>
      <c r="F48" s="22">
        <v>11</v>
      </c>
      <c r="G48" s="23">
        <v>1</v>
      </c>
      <c r="H48" s="22">
        <v>8</v>
      </c>
      <c r="I48" s="23">
        <v>1</v>
      </c>
      <c r="J48" s="22">
        <v>2.6666666666666665</v>
      </c>
      <c r="K48" s="23">
        <v>1</v>
      </c>
      <c r="L48" s="22">
        <v>0.5</v>
      </c>
      <c r="M48" s="23">
        <v>1</v>
      </c>
      <c r="N48" s="22">
        <v>1</v>
      </c>
      <c r="O48" s="12">
        <v>1</v>
      </c>
      <c r="P48" s="2"/>
    </row>
    <row r="49" spans="1:16" ht="15.75" customHeight="1">
      <c r="A49" s="15" t="s">
        <v>25</v>
      </c>
      <c r="B49" s="16">
        <v>0</v>
      </c>
      <c r="C49" s="17">
        <v>0</v>
      </c>
      <c r="D49" s="24">
        <v>0</v>
      </c>
      <c r="E49" s="19">
        <v>0</v>
      </c>
      <c r="F49" s="24">
        <v>0</v>
      </c>
      <c r="G49" s="25">
        <v>0</v>
      </c>
      <c r="H49" s="24">
        <v>0</v>
      </c>
      <c r="I49" s="25">
        <v>0</v>
      </c>
      <c r="J49" s="24">
        <v>0</v>
      </c>
      <c r="K49" s="25">
        <v>0</v>
      </c>
      <c r="L49" s="24">
        <v>0</v>
      </c>
      <c r="M49" s="25">
        <v>0</v>
      </c>
      <c r="N49" s="24">
        <v>0</v>
      </c>
      <c r="O49" s="26">
        <v>0</v>
      </c>
      <c r="P49" s="2"/>
    </row>
    <row r="50" spans="1:16" ht="15.75" customHeight="1">
      <c r="A50" s="15" t="s">
        <v>26</v>
      </c>
      <c r="B50" s="16">
        <v>9</v>
      </c>
      <c r="C50" s="17">
        <v>7.4875207986688837E-3</v>
      </c>
      <c r="D50" s="24">
        <v>9</v>
      </c>
      <c r="E50" s="19">
        <v>0.48214285714285721</v>
      </c>
      <c r="F50" s="24">
        <v>0</v>
      </c>
      <c r="G50" s="19">
        <v>0</v>
      </c>
      <c r="H50" s="24">
        <v>0</v>
      </c>
      <c r="I50" s="19">
        <v>0</v>
      </c>
      <c r="J50" s="24">
        <v>0</v>
      </c>
      <c r="K50" s="19" t="s">
        <v>27</v>
      </c>
      <c r="L50" s="24">
        <v>0</v>
      </c>
      <c r="M50" s="19">
        <v>0</v>
      </c>
      <c r="N50" s="24">
        <v>0</v>
      </c>
      <c r="O50" s="20">
        <v>0</v>
      </c>
      <c r="P50" s="2"/>
    </row>
    <row r="51" spans="1:16" ht="15.75" customHeight="1">
      <c r="A51" s="15" t="s">
        <v>28</v>
      </c>
      <c r="B51" s="16">
        <v>32.833333333333329</v>
      </c>
      <c r="C51" s="17">
        <v>2.7315585135884626E-2</v>
      </c>
      <c r="D51" s="24">
        <v>9.6666666666666661</v>
      </c>
      <c r="E51" s="19">
        <v>0.5178571428571429</v>
      </c>
      <c r="F51" s="24">
        <v>11</v>
      </c>
      <c r="G51" s="19">
        <v>1</v>
      </c>
      <c r="H51" s="24">
        <v>8</v>
      </c>
      <c r="I51" s="19">
        <v>1</v>
      </c>
      <c r="J51" s="24">
        <v>2.6666666666666665</v>
      </c>
      <c r="K51" s="19">
        <v>1</v>
      </c>
      <c r="L51" s="24">
        <v>0.5</v>
      </c>
      <c r="M51" s="19">
        <v>1</v>
      </c>
      <c r="N51" s="24">
        <v>1</v>
      </c>
      <c r="O51" s="20">
        <v>1</v>
      </c>
      <c r="P51" s="2"/>
    </row>
    <row r="52" spans="1:16" ht="15.75" customHeight="1">
      <c r="A52" s="14" t="s">
        <v>29</v>
      </c>
      <c r="B52" s="10">
        <v>24.333333333333336</v>
      </c>
      <c r="C52" s="28">
        <v>2.0244037714919574E-2</v>
      </c>
      <c r="D52" s="22">
        <v>9.3333333333333339</v>
      </c>
      <c r="E52" s="28">
        <v>1.5135135135135133E-2</v>
      </c>
      <c r="F52" s="22">
        <v>4.333333333333333</v>
      </c>
      <c r="G52" s="28">
        <v>1.9145802650957288E-2</v>
      </c>
      <c r="H52" s="22">
        <v>5.666666666666667</v>
      </c>
      <c r="I52" s="28">
        <v>2.5036818851251846E-2</v>
      </c>
      <c r="J52" s="22">
        <v>1.5</v>
      </c>
      <c r="K52" s="28">
        <v>3.8135593220338986E-2</v>
      </c>
      <c r="L52" s="22">
        <v>0.5</v>
      </c>
      <c r="M52" s="28">
        <v>8.3798882681564244E-3</v>
      </c>
      <c r="N52" s="22">
        <v>3</v>
      </c>
      <c r="O52" s="29">
        <v>8.9108910891089119E-2</v>
      </c>
      <c r="P52" s="2"/>
    </row>
    <row r="53" spans="1:16" ht="15.75" customHeight="1">
      <c r="A53" s="30" t="s">
        <v>30</v>
      </c>
      <c r="B53" s="16">
        <v>0.33333333333333331</v>
      </c>
      <c r="C53" s="64">
        <v>2.7731558513588455E-4</v>
      </c>
      <c r="D53" s="24">
        <v>0.33333333333333331</v>
      </c>
      <c r="E53" s="32">
        <v>5.4054054054054044E-4</v>
      </c>
      <c r="F53" s="24">
        <v>0</v>
      </c>
      <c r="G53" s="32">
        <v>0</v>
      </c>
      <c r="H53" s="24">
        <v>0</v>
      </c>
      <c r="I53" s="32">
        <v>0</v>
      </c>
      <c r="J53" s="24">
        <v>0</v>
      </c>
      <c r="K53" s="32">
        <v>0</v>
      </c>
      <c r="L53" s="24">
        <v>0</v>
      </c>
      <c r="M53" s="32">
        <v>0</v>
      </c>
      <c r="N53" s="24">
        <v>0</v>
      </c>
      <c r="O53" s="33">
        <v>0</v>
      </c>
      <c r="P53" s="2"/>
    </row>
    <row r="54" spans="1:16" ht="15.75" customHeight="1">
      <c r="A54" s="30" t="s">
        <v>31</v>
      </c>
      <c r="B54" s="16">
        <v>0.66666666666666663</v>
      </c>
      <c r="C54" s="64">
        <v>5.5463117027176911E-4</v>
      </c>
      <c r="D54" s="24">
        <v>0.66666666666666663</v>
      </c>
      <c r="E54" s="32">
        <v>1.0810810810810809E-3</v>
      </c>
      <c r="F54" s="24">
        <v>0</v>
      </c>
      <c r="G54" s="32">
        <v>0</v>
      </c>
      <c r="H54" s="24">
        <v>0</v>
      </c>
      <c r="I54" s="32">
        <v>0</v>
      </c>
      <c r="J54" s="24">
        <v>0</v>
      </c>
      <c r="K54" s="32">
        <v>0</v>
      </c>
      <c r="L54" s="24">
        <v>0</v>
      </c>
      <c r="M54" s="32">
        <v>0</v>
      </c>
      <c r="N54" s="24">
        <v>0</v>
      </c>
      <c r="O54" s="33">
        <v>0</v>
      </c>
      <c r="P54" s="2"/>
    </row>
    <row r="55" spans="1:16" ht="15.75" customHeight="1">
      <c r="A55" s="30" t="s">
        <v>32</v>
      </c>
      <c r="B55" s="16">
        <v>23.333333333333336</v>
      </c>
      <c r="C55" s="64">
        <v>1.9412090959511921E-2</v>
      </c>
      <c r="D55" s="24">
        <v>8.3333333333333339</v>
      </c>
      <c r="E55" s="32">
        <v>1.3513513513513513E-2</v>
      </c>
      <c r="F55" s="24">
        <v>4.333333333333333</v>
      </c>
      <c r="G55" s="32">
        <v>1.9145802650957288E-2</v>
      </c>
      <c r="H55" s="24">
        <v>5.666666666666667</v>
      </c>
      <c r="I55" s="32">
        <v>2.5036818851251846E-2</v>
      </c>
      <c r="J55" s="24">
        <v>1.5</v>
      </c>
      <c r="K55" s="32">
        <v>3.8135593220338986E-2</v>
      </c>
      <c r="L55" s="24">
        <v>0.5</v>
      </c>
      <c r="M55" s="32">
        <v>8.3798882681564244E-3</v>
      </c>
      <c r="N55" s="24">
        <v>3</v>
      </c>
      <c r="O55" s="33">
        <v>8.9108910891089119E-2</v>
      </c>
      <c r="P55" s="2"/>
    </row>
    <row r="56" spans="1:16" ht="15.75" customHeight="1">
      <c r="A56" s="27" t="s">
        <v>33</v>
      </c>
      <c r="B56" s="10">
        <v>14.666666666666666</v>
      </c>
      <c r="C56" s="34"/>
      <c r="D56" s="22">
        <v>6</v>
      </c>
      <c r="E56" s="28">
        <v>0</v>
      </c>
      <c r="F56" s="22">
        <v>1.3333333333333333</v>
      </c>
      <c r="G56" s="28">
        <v>0</v>
      </c>
      <c r="H56" s="22">
        <v>7.333333333333333</v>
      </c>
      <c r="I56" s="28">
        <v>0</v>
      </c>
      <c r="J56" s="22">
        <v>0</v>
      </c>
      <c r="K56" s="28">
        <v>0</v>
      </c>
      <c r="L56" s="22">
        <v>0</v>
      </c>
      <c r="M56" s="28">
        <v>0</v>
      </c>
      <c r="N56" s="22">
        <v>0</v>
      </c>
      <c r="O56" s="29">
        <v>0</v>
      </c>
      <c r="P56" s="2"/>
    </row>
    <row r="57" spans="1:16" ht="15.75" customHeight="1">
      <c r="A57" s="30" t="s">
        <v>34</v>
      </c>
      <c r="B57" s="16">
        <v>8.3333333333333321</v>
      </c>
      <c r="C57" s="17"/>
      <c r="D57" s="36">
        <v>1</v>
      </c>
      <c r="E57" s="37"/>
      <c r="F57" s="36">
        <v>1</v>
      </c>
      <c r="G57" s="38"/>
      <c r="H57" s="36">
        <v>6.333333333333333</v>
      </c>
      <c r="I57" s="37"/>
      <c r="J57" s="36">
        <v>0</v>
      </c>
      <c r="K57" s="37"/>
      <c r="L57" s="36">
        <v>0</v>
      </c>
      <c r="M57" s="37"/>
      <c r="N57" s="36">
        <v>0</v>
      </c>
      <c r="O57" s="39"/>
      <c r="P57" s="2"/>
    </row>
    <row r="58" spans="1:16" ht="15.75" customHeight="1">
      <c r="A58" s="30" t="s">
        <v>35</v>
      </c>
      <c r="B58" s="16">
        <v>6.333333333333333</v>
      </c>
      <c r="C58" s="17"/>
      <c r="D58" s="36">
        <v>5</v>
      </c>
      <c r="E58" s="37"/>
      <c r="F58" s="36">
        <v>0.33333333333333331</v>
      </c>
      <c r="G58" s="38"/>
      <c r="H58" s="36">
        <v>1</v>
      </c>
      <c r="I58" s="37"/>
      <c r="J58" s="36">
        <v>0</v>
      </c>
      <c r="K58" s="37"/>
      <c r="L58" s="36">
        <v>0</v>
      </c>
      <c r="M58" s="37"/>
      <c r="N58" s="36">
        <v>0</v>
      </c>
      <c r="O58" s="39"/>
      <c r="P58" s="2"/>
    </row>
    <row r="59" spans="1:16" ht="15.75" customHeight="1">
      <c r="A59" s="14" t="s">
        <v>36</v>
      </c>
      <c r="B59" s="10">
        <v>388</v>
      </c>
      <c r="C59" s="11">
        <v>0.32279534109816965</v>
      </c>
      <c r="D59" s="22">
        <v>308</v>
      </c>
      <c r="E59" s="23">
        <v>0.79381443298969068</v>
      </c>
      <c r="F59" s="22">
        <v>0</v>
      </c>
      <c r="G59" s="40">
        <v>0</v>
      </c>
      <c r="H59" s="22">
        <v>32.333333333333336</v>
      </c>
      <c r="I59" s="28">
        <v>8.3333333333333343E-2</v>
      </c>
      <c r="J59" s="22">
        <v>34.333333333333329</v>
      </c>
      <c r="K59" s="28">
        <v>0.11147186147186146</v>
      </c>
      <c r="L59" s="22">
        <v>4.6666666666666661</v>
      </c>
      <c r="M59" s="28">
        <v>1.2027491408934707E-2</v>
      </c>
      <c r="N59" s="22">
        <v>8.6666666666666679</v>
      </c>
      <c r="O59" s="29">
        <v>2.2336769759450176E-2</v>
      </c>
      <c r="P59" s="2"/>
    </row>
    <row r="60" spans="1:16" ht="15.75" customHeight="1">
      <c r="A60" s="15" t="s">
        <v>14</v>
      </c>
      <c r="B60" s="16">
        <v>98.666666666666657</v>
      </c>
      <c r="C60" s="17">
        <v>0.25429553264604809</v>
      </c>
      <c r="D60" s="24">
        <v>69.333333333333329</v>
      </c>
      <c r="E60" s="19">
        <v>0.22510822510822509</v>
      </c>
      <c r="F60" s="24">
        <v>0</v>
      </c>
      <c r="G60" s="25">
        <v>0</v>
      </c>
      <c r="H60" s="24">
        <v>10.333333333333334</v>
      </c>
      <c r="I60" s="19">
        <v>0.31958762886597936</v>
      </c>
      <c r="J60" s="24">
        <v>14</v>
      </c>
      <c r="K60" s="19">
        <v>0.40776699029126218</v>
      </c>
      <c r="L60" s="24">
        <v>1</v>
      </c>
      <c r="M60" s="19">
        <v>0.2142857142857143</v>
      </c>
      <c r="N60" s="24">
        <v>4</v>
      </c>
      <c r="O60" s="26">
        <v>0</v>
      </c>
      <c r="P60" s="2"/>
    </row>
    <row r="61" spans="1:16" ht="15.75" customHeight="1">
      <c r="A61" s="15" t="s">
        <v>15</v>
      </c>
      <c r="B61" s="16">
        <v>289.33333333333331</v>
      </c>
      <c r="C61" s="17">
        <v>0.74570446735395179</v>
      </c>
      <c r="D61" s="24">
        <v>238.66666666666666</v>
      </c>
      <c r="E61" s="19">
        <v>0.77489177489177485</v>
      </c>
      <c r="F61" s="24">
        <v>0</v>
      </c>
      <c r="G61" s="25">
        <v>0</v>
      </c>
      <c r="H61" s="24">
        <v>22</v>
      </c>
      <c r="I61" s="19">
        <v>0.68041237113402053</v>
      </c>
      <c r="J61" s="24">
        <v>20.333333333333332</v>
      </c>
      <c r="K61" s="19">
        <v>0.59223300970873793</v>
      </c>
      <c r="L61" s="24">
        <v>3.6666666666666665</v>
      </c>
      <c r="M61" s="19">
        <v>0.78571428571428581</v>
      </c>
      <c r="N61" s="24">
        <v>4.666666666666667</v>
      </c>
      <c r="O61" s="26">
        <v>0</v>
      </c>
      <c r="P61" s="2"/>
    </row>
    <row r="62" spans="1:16" ht="15.75" customHeight="1">
      <c r="A62" s="14" t="s">
        <v>37</v>
      </c>
      <c r="B62" s="10">
        <v>578.66666666666663</v>
      </c>
      <c r="C62" s="11">
        <v>0.270404984423676</v>
      </c>
      <c r="D62" s="22">
        <v>42</v>
      </c>
      <c r="E62" s="23">
        <v>7.2580645161290328E-2</v>
      </c>
      <c r="F62" s="22">
        <v>536.66666666666663</v>
      </c>
      <c r="G62" s="23">
        <v>0.92741935483870963</v>
      </c>
      <c r="H62" s="22">
        <v>0</v>
      </c>
      <c r="I62" s="40">
        <v>0</v>
      </c>
      <c r="J62" s="22">
        <v>0</v>
      </c>
      <c r="K62" s="23">
        <v>0</v>
      </c>
      <c r="L62" s="22">
        <v>0</v>
      </c>
      <c r="M62" s="40">
        <v>0</v>
      </c>
      <c r="N62" s="22">
        <v>0</v>
      </c>
      <c r="O62" s="41">
        <v>0</v>
      </c>
      <c r="P62" s="2"/>
    </row>
    <row r="63" spans="1:16" ht="15.75" customHeight="1">
      <c r="A63" s="15" t="s">
        <v>14</v>
      </c>
      <c r="B63" s="16">
        <v>242.66666666666666</v>
      </c>
      <c r="C63" s="17">
        <v>0.41935483870967744</v>
      </c>
      <c r="D63" s="43">
        <v>6</v>
      </c>
      <c r="E63" s="42">
        <v>0.14285714285714285</v>
      </c>
      <c r="F63" s="43">
        <v>236.66666666666666</v>
      </c>
      <c r="G63" s="42">
        <v>0.44099378881987578</v>
      </c>
      <c r="H63" s="43">
        <v>0</v>
      </c>
      <c r="I63" s="44">
        <v>0</v>
      </c>
      <c r="J63" s="43">
        <v>0</v>
      </c>
      <c r="K63" s="44">
        <v>0</v>
      </c>
      <c r="L63" s="43">
        <v>0</v>
      </c>
      <c r="M63" s="44">
        <v>0</v>
      </c>
      <c r="N63" s="43">
        <v>0</v>
      </c>
      <c r="O63" s="26">
        <v>0</v>
      </c>
      <c r="P63" s="2"/>
    </row>
    <row r="64" spans="1:16" ht="15.75" customHeight="1">
      <c r="A64" s="45" t="s">
        <v>15</v>
      </c>
      <c r="B64" s="46">
        <v>336</v>
      </c>
      <c r="C64" s="47">
        <v>0.58064516129032262</v>
      </c>
      <c r="D64" s="48">
        <v>36</v>
      </c>
      <c r="E64" s="49">
        <v>0.8571428571428571</v>
      </c>
      <c r="F64" s="48">
        <v>300</v>
      </c>
      <c r="G64" s="49">
        <v>0.55900621118012428</v>
      </c>
      <c r="H64" s="48">
        <v>0</v>
      </c>
      <c r="I64" s="50">
        <v>0</v>
      </c>
      <c r="J64" s="48">
        <v>0</v>
      </c>
      <c r="K64" s="50">
        <v>0</v>
      </c>
      <c r="L64" s="48">
        <v>0</v>
      </c>
      <c r="M64" s="50">
        <v>0</v>
      </c>
      <c r="N64" s="48">
        <v>0</v>
      </c>
      <c r="O64" s="51">
        <v>0</v>
      </c>
      <c r="P64" s="2"/>
    </row>
    <row r="65" spans="1:16" ht="15.75" customHeight="1">
      <c r="A65" s="2"/>
      <c r="B65" s="61"/>
      <c r="C65" s="62"/>
      <c r="D65" s="63"/>
      <c r="E65" s="2"/>
      <c r="F65" s="63"/>
      <c r="G65" s="2"/>
      <c r="H65" s="63"/>
      <c r="I65" s="2"/>
      <c r="J65" s="63"/>
      <c r="K65" s="2"/>
      <c r="L65" s="63"/>
      <c r="M65" s="2"/>
      <c r="N65" s="63"/>
      <c r="O65" s="2"/>
      <c r="P65" s="2"/>
    </row>
    <row r="66" spans="1:16" ht="15.75" customHeight="1">
      <c r="A66" s="2"/>
      <c r="B66" s="61"/>
      <c r="C66" s="62"/>
      <c r="D66" s="63"/>
      <c r="E66" s="2"/>
      <c r="F66" s="63"/>
      <c r="G66" s="2"/>
      <c r="H66" s="63"/>
      <c r="I66" s="2"/>
      <c r="J66" s="63"/>
      <c r="K66" s="2"/>
      <c r="L66" s="63"/>
      <c r="M66" s="2"/>
      <c r="N66" s="63"/>
      <c r="O66" s="2"/>
      <c r="P66" s="2"/>
    </row>
    <row r="67" spans="1:16" ht="15.75" customHeight="1">
      <c r="A67" s="2"/>
      <c r="B67" s="61"/>
      <c r="C67" s="62"/>
      <c r="D67" s="63"/>
      <c r="E67" s="2"/>
      <c r="F67" s="63"/>
      <c r="G67" s="2"/>
      <c r="H67" s="63"/>
      <c r="I67" s="2"/>
      <c r="J67" s="63"/>
      <c r="K67" s="2"/>
      <c r="L67" s="63"/>
      <c r="M67" s="2"/>
      <c r="N67" s="63"/>
      <c r="O67" s="2"/>
      <c r="P67" s="2"/>
    </row>
    <row r="68" spans="1:16" ht="15.75" customHeight="1">
      <c r="A68" s="2"/>
      <c r="B68" s="61"/>
      <c r="C68" s="62"/>
      <c r="D68" s="63"/>
      <c r="E68" s="2"/>
      <c r="F68" s="63"/>
      <c r="G68" s="2"/>
      <c r="H68" s="63"/>
      <c r="I68" s="2"/>
      <c r="J68" s="63"/>
      <c r="K68" s="2"/>
      <c r="L68" s="63"/>
      <c r="M68" s="2"/>
      <c r="N68" s="63"/>
      <c r="O68" s="2"/>
      <c r="P68" s="2"/>
    </row>
    <row r="69" spans="1:16" ht="15.75" customHeight="1">
      <c r="A69" s="2"/>
      <c r="B69" s="61"/>
      <c r="C69" s="62"/>
      <c r="D69" s="63"/>
      <c r="E69" s="2"/>
      <c r="F69" s="63"/>
      <c r="G69" s="2"/>
      <c r="H69" s="63"/>
      <c r="I69" s="2"/>
      <c r="J69" s="63"/>
      <c r="K69" s="2"/>
      <c r="L69" s="63"/>
      <c r="M69" s="2"/>
      <c r="N69" s="63"/>
      <c r="O69" s="2"/>
      <c r="P69" s="2"/>
    </row>
    <row r="70" spans="1:16" ht="15.75" customHeight="1">
      <c r="A70" s="2"/>
      <c r="B70" s="61"/>
      <c r="C70" s="62"/>
      <c r="D70" s="63"/>
      <c r="E70" s="2"/>
      <c r="F70" s="63"/>
      <c r="G70" s="2"/>
      <c r="H70" s="63"/>
      <c r="I70" s="2"/>
      <c r="J70" s="63"/>
      <c r="K70" s="2"/>
      <c r="L70" s="63"/>
      <c r="M70" s="2"/>
      <c r="N70" s="63"/>
      <c r="O70" s="2"/>
      <c r="P70" s="2"/>
    </row>
    <row r="71" spans="1:16" ht="15.75" customHeight="1">
      <c r="A71" s="2"/>
      <c r="B71" s="61"/>
      <c r="C71" s="62"/>
      <c r="D71" s="63"/>
      <c r="E71" s="2"/>
      <c r="F71" s="63"/>
      <c r="G71" s="2"/>
      <c r="H71" s="63"/>
      <c r="I71" s="2"/>
      <c r="J71" s="63"/>
      <c r="K71" s="2"/>
      <c r="L71" s="63"/>
      <c r="M71" s="2"/>
      <c r="N71" s="63"/>
      <c r="O71" s="2"/>
      <c r="P71" s="2"/>
    </row>
    <row r="72" spans="1:16" ht="15.75" customHeight="1">
      <c r="A72" s="2"/>
      <c r="B72" s="61"/>
      <c r="C72" s="62"/>
      <c r="D72" s="63"/>
      <c r="E72" s="2"/>
      <c r="F72" s="63"/>
      <c r="G72" s="2"/>
      <c r="H72" s="63"/>
      <c r="I72" s="2"/>
      <c r="J72" s="63"/>
      <c r="K72" s="2"/>
      <c r="L72" s="63"/>
      <c r="M72" s="2"/>
      <c r="N72" s="63"/>
      <c r="O72" s="2"/>
      <c r="P72" s="2"/>
    </row>
    <row r="73" spans="1:16" ht="15.75" customHeight="1">
      <c r="A73" s="2"/>
      <c r="B73" s="61"/>
      <c r="C73" s="62"/>
      <c r="D73" s="63"/>
      <c r="E73" s="2"/>
      <c r="F73" s="63"/>
      <c r="G73" s="2"/>
      <c r="H73" s="63"/>
      <c r="I73" s="2"/>
      <c r="J73" s="63"/>
      <c r="K73" s="2"/>
      <c r="L73" s="63"/>
      <c r="M73" s="2"/>
      <c r="N73" s="63"/>
      <c r="O73" s="2"/>
      <c r="P73" s="2"/>
    </row>
    <row r="74" spans="1:16" ht="15.75" customHeight="1">
      <c r="A74" s="2"/>
      <c r="B74" s="61"/>
      <c r="C74" s="62"/>
      <c r="D74" s="63"/>
      <c r="E74" s="2"/>
      <c r="F74" s="63"/>
      <c r="G74" s="2"/>
      <c r="H74" s="63"/>
      <c r="I74" s="2"/>
      <c r="J74" s="63"/>
      <c r="K74" s="2"/>
      <c r="L74" s="63"/>
      <c r="M74" s="2"/>
      <c r="N74" s="63"/>
      <c r="O74" s="2"/>
      <c r="P74" s="2"/>
    </row>
    <row r="75" spans="1:16" ht="15.75" customHeight="1">
      <c r="A75" s="2"/>
      <c r="B75" s="61"/>
      <c r="C75" s="62"/>
      <c r="D75" s="63"/>
      <c r="E75" s="2"/>
      <c r="F75" s="63"/>
      <c r="G75" s="2"/>
      <c r="H75" s="63"/>
      <c r="I75" s="2"/>
      <c r="J75" s="63"/>
      <c r="K75" s="2"/>
      <c r="L75" s="63"/>
      <c r="M75" s="2"/>
      <c r="N75" s="63"/>
      <c r="O75" s="2"/>
      <c r="P75" s="2"/>
    </row>
    <row r="76" spans="1:16" ht="15.75" customHeight="1">
      <c r="A76" s="2"/>
      <c r="B76" s="61"/>
      <c r="C76" s="62"/>
      <c r="D76" s="63"/>
      <c r="E76" s="2"/>
      <c r="F76" s="63"/>
      <c r="G76" s="2"/>
      <c r="H76" s="63"/>
      <c r="I76" s="2"/>
      <c r="J76" s="63"/>
      <c r="K76" s="2"/>
      <c r="L76" s="63"/>
      <c r="M76" s="2"/>
      <c r="N76" s="63"/>
      <c r="O76" s="2"/>
      <c r="P76" s="2"/>
    </row>
    <row r="77" spans="1:16" ht="15.75" customHeight="1">
      <c r="A77" s="2"/>
      <c r="B77" s="61"/>
      <c r="C77" s="62"/>
      <c r="D77" s="63"/>
      <c r="E77" s="2"/>
      <c r="F77" s="63"/>
      <c r="G77" s="2"/>
      <c r="H77" s="63"/>
      <c r="I77" s="2"/>
      <c r="J77" s="63"/>
      <c r="K77" s="2"/>
      <c r="L77" s="63"/>
      <c r="M77" s="2"/>
      <c r="N77" s="63"/>
      <c r="O77" s="2"/>
      <c r="P77" s="2"/>
    </row>
    <row r="78" spans="1:16" ht="15.75" customHeight="1">
      <c r="A78" s="2"/>
      <c r="B78" s="61"/>
      <c r="C78" s="62"/>
      <c r="D78" s="63"/>
      <c r="E78" s="2"/>
      <c r="F78" s="63"/>
      <c r="G78" s="2"/>
      <c r="H78" s="63"/>
      <c r="I78" s="2"/>
      <c r="J78" s="63"/>
      <c r="K78" s="2"/>
      <c r="L78" s="63"/>
      <c r="M78" s="2"/>
      <c r="N78" s="63"/>
      <c r="O78" s="2"/>
      <c r="P78" s="2"/>
    </row>
    <row r="79" spans="1:16" ht="15.75" customHeight="1">
      <c r="A79" s="2"/>
      <c r="B79" s="61"/>
      <c r="C79" s="62"/>
      <c r="D79" s="63"/>
      <c r="E79" s="2"/>
      <c r="F79" s="63"/>
      <c r="G79" s="2"/>
      <c r="H79" s="63"/>
      <c r="I79" s="2"/>
      <c r="J79" s="63"/>
      <c r="K79" s="2"/>
      <c r="L79" s="63"/>
      <c r="M79" s="2"/>
      <c r="N79" s="63"/>
      <c r="O79" s="2"/>
      <c r="P79" s="2"/>
    </row>
    <row r="80" spans="1:16" ht="15.75" customHeight="1">
      <c r="A80" s="2"/>
      <c r="B80" s="61"/>
      <c r="C80" s="62"/>
      <c r="D80" s="63"/>
      <c r="E80" s="2"/>
      <c r="F80" s="63"/>
      <c r="G80" s="2"/>
      <c r="H80" s="63"/>
      <c r="I80" s="2"/>
      <c r="J80" s="63"/>
      <c r="K80" s="2"/>
      <c r="L80" s="63"/>
      <c r="M80" s="2"/>
      <c r="N80" s="63"/>
      <c r="O80" s="2"/>
      <c r="P80" s="2"/>
    </row>
    <row r="81" spans="1:16" ht="15.75" customHeight="1">
      <c r="A81" s="2"/>
      <c r="B81" s="61"/>
      <c r="C81" s="62"/>
      <c r="D81" s="63"/>
      <c r="E81" s="2"/>
      <c r="F81" s="63"/>
      <c r="G81" s="2"/>
      <c r="H81" s="63"/>
      <c r="I81" s="2"/>
      <c r="J81" s="63"/>
      <c r="K81" s="2"/>
      <c r="L81" s="63"/>
      <c r="M81" s="2"/>
      <c r="N81" s="63"/>
      <c r="O81" s="2"/>
      <c r="P81" s="2"/>
    </row>
    <row r="82" spans="1:16" ht="15.75" customHeight="1">
      <c r="A82" s="2"/>
      <c r="B82" s="61"/>
      <c r="C82" s="62"/>
      <c r="D82" s="63"/>
      <c r="E82" s="2"/>
      <c r="F82" s="63"/>
      <c r="G82" s="2"/>
      <c r="H82" s="63"/>
      <c r="I82" s="2"/>
      <c r="J82" s="63"/>
      <c r="K82" s="2"/>
      <c r="L82" s="63"/>
      <c r="M82" s="2"/>
      <c r="N82" s="63"/>
      <c r="O82" s="2"/>
      <c r="P82" s="2"/>
    </row>
    <row r="83" spans="1:16" ht="15.75" customHeight="1">
      <c r="A83" s="2"/>
      <c r="B83" s="61"/>
      <c r="C83" s="62"/>
      <c r="D83" s="63"/>
      <c r="E83" s="2"/>
      <c r="F83" s="63"/>
      <c r="G83" s="2"/>
      <c r="H83" s="63"/>
      <c r="I83" s="2"/>
      <c r="J83" s="63"/>
      <c r="K83" s="2"/>
      <c r="L83" s="63"/>
      <c r="M83" s="2"/>
      <c r="N83" s="63"/>
      <c r="O83" s="2"/>
      <c r="P83" s="2"/>
    </row>
    <row r="84" spans="1:16" ht="15.75" customHeight="1">
      <c r="A84" s="2"/>
      <c r="B84" s="61"/>
      <c r="C84" s="62"/>
      <c r="D84" s="63"/>
      <c r="E84" s="2"/>
      <c r="F84" s="63"/>
      <c r="G84" s="2"/>
      <c r="H84" s="63"/>
      <c r="I84" s="2"/>
      <c r="J84" s="63"/>
      <c r="K84" s="2"/>
      <c r="L84" s="63"/>
      <c r="M84" s="2"/>
      <c r="N84" s="63"/>
      <c r="O84" s="2"/>
      <c r="P84" s="2"/>
    </row>
    <row r="85" spans="1:16" ht="15.75" customHeight="1">
      <c r="A85" s="2"/>
      <c r="B85" s="61"/>
      <c r="C85" s="62"/>
      <c r="D85" s="63"/>
      <c r="E85" s="2"/>
      <c r="F85" s="63"/>
      <c r="G85" s="2"/>
      <c r="H85" s="63"/>
      <c r="I85" s="2"/>
      <c r="J85" s="63"/>
      <c r="K85" s="2"/>
      <c r="L85" s="63"/>
      <c r="M85" s="2"/>
      <c r="N85" s="63"/>
      <c r="O85" s="2"/>
      <c r="P85" s="2"/>
    </row>
    <row r="86" spans="1:16" ht="15.75" customHeight="1">
      <c r="A86" s="2"/>
      <c r="B86" s="61"/>
      <c r="C86" s="62"/>
      <c r="D86" s="63"/>
      <c r="E86" s="2"/>
      <c r="F86" s="63"/>
      <c r="G86" s="2"/>
      <c r="H86" s="63"/>
      <c r="I86" s="2"/>
      <c r="J86" s="63"/>
      <c r="K86" s="2"/>
      <c r="L86" s="63"/>
      <c r="M86" s="2"/>
      <c r="N86" s="63"/>
      <c r="O86" s="2"/>
      <c r="P86" s="2"/>
    </row>
    <row r="87" spans="1:16" ht="15.75" customHeight="1">
      <c r="A87" s="2"/>
      <c r="B87" s="61"/>
      <c r="C87" s="62"/>
      <c r="D87" s="63"/>
      <c r="E87" s="2"/>
      <c r="F87" s="63"/>
      <c r="G87" s="2"/>
      <c r="H87" s="63"/>
      <c r="I87" s="2"/>
      <c r="J87" s="63"/>
      <c r="K87" s="2"/>
      <c r="L87" s="63"/>
      <c r="M87" s="2"/>
      <c r="N87" s="63"/>
      <c r="O87" s="2"/>
      <c r="P87" s="2"/>
    </row>
    <row r="88" spans="1:16" ht="15.75" customHeight="1">
      <c r="A88" s="2"/>
      <c r="B88" s="61"/>
      <c r="C88" s="62"/>
      <c r="D88" s="63"/>
      <c r="E88" s="2"/>
      <c r="F88" s="63"/>
      <c r="G88" s="2"/>
      <c r="H88" s="63"/>
      <c r="I88" s="2"/>
      <c r="J88" s="63"/>
      <c r="K88" s="2"/>
      <c r="L88" s="63"/>
      <c r="M88" s="2"/>
      <c r="N88" s="63"/>
      <c r="O88" s="2"/>
      <c r="P88" s="2"/>
    </row>
    <row r="89" spans="1:16" ht="15.75" customHeight="1">
      <c r="A89" s="2"/>
      <c r="B89" s="61"/>
      <c r="C89" s="62"/>
      <c r="D89" s="63"/>
      <c r="E89" s="2"/>
      <c r="F89" s="63"/>
      <c r="G89" s="2"/>
      <c r="H89" s="63"/>
      <c r="I89" s="2"/>
      <c r="J89" s="63"/>
      <c r="K89" s="2"/>
      <c r="L89" s="63"/>
      <c r="M89" s="2"/>
      <c r="N89" s="63"/>
      <c r="O89" s="2"/>
      <c r="P89" s="2"/>
    </row>
    <row r="90" spans="1:16" ht="15.75" customHeight="1">
      <c r="A90" s="2"/>
      <c r="B90" s="61"/>
      <c r="C90" s="62"/>
      <c r="D90" s="63"/>
      <c r="E90" s="2"/>
      <c r="F90" s="63"/>
      <c r="G90" s="2"/>
      <c r="H90" s="63"/>
      <c r="I90" s="2"/>
      <c r="J90" s="63"/>
      <c r="K90" s="2"/>
      <c r="L90" s="63"/>
      <c r="M90" s="2"/>
      <c r="N90" s="63"/>
      <c r="O90" s="2"/>
      <c r="P90" s="2"/>
    </row>
    <row r="91" spans="1:16" ht="15.75" customHeight="1">
      <c r="A91" s="2"/>
      <c r="B91" s="61"/>
      <c r="C91" s="62"/>
      <c r="D91" s="63"/>
      <c r="E91" s="2"/>
      <c r="F91" s="63"/>
      <c r="G91" s="2"/>
      <c r="H91" s="63"/>
      <c r="I91" s="2"/>
      <c r="J91" s="63"/>
      <c r="K91" s="2"/>
      <c r="L91" s="63"/>
      <c r="M91" s="2"/>
      <c r="N91" s="63"/>
      <c r="O91" s="2"/>
      <c r="P91" s="2"/>
    </row>
    <row r="92" spans="1:16" ht="15.75" customHeight="1">
      <c r="A92" s="2"/>
      <c r="B92" s="61"/>
      <c r="C92" s="62"/>
      <c r="D92" s="63"/>
      <c r="E92" s="2"/>
      <c r="F92" s="63"/>
      <c r="G92" s="2"/>
      <c r="H92" s="63"/>
      <c r="I92" s="2"/>
      <c r="J92" s="63"/>
      <c r="K92" s="2"/>
      <c r="L92" s="63"/>
      <c r="M92" s="2"/>
      <c r="N92" s="63"/>
      <c r="O92" s="2"/>
      <c r="P92" s="2"/>
    </row>
    <row r="93" spans="1:16" ht="15.75" customHeight="1">
      <c r="A93" s="2"/>
      <c r="B93" s="61"/>
      <c r="C93" s="62"/>
      <c r="D93" s="63"/>
      <c r="E93" s="2"/>
      <c r="F93" s="63"/>
      <c r="G93" s="2"/>
      <c r="H93" s="63"/>
      <c r="I93" s="2"/>
      <c r="J93" s="63"/>
      <c r="K93" s="2"/>
      <c r="L93" s="63"/>
      <c r="M93" s="2"/>
      <c r="N93" s="63"/>
      <c r="O93" s="2"/>
      <c r="P93" s="2"/>
    </row>
    <row r="94" spans="1:16" ht="15.75" customHeight="1">
      <c r="A94" s="2"/>
      <c r="B94" s="61"/>
      <c r="C94" s="62"/>
      <c r="D94" s="63"/>
      <c r="E94" s="2"/>
      <c r="F94" s="63"/>
      <c r="G94" s="2"/>
      <c r="H94" s="63"/>
      <c r="I94" s="2"/>
      <c r="J94" s="63"/>
      <c r="K94" s="2"/>
      <c r="L94" s="63"/>
      <c r="M94" s="2"/>
      <c r="N94" s="63"/>
      <c r="O94" s="2"/>
      <c r="P94" s="2"/>
    </row>
    <row r="95" spans="1:16" ht="15.75" customHeight="1">
      <c r="A95" s="2"/>
      <c r="B95" s="61"/>
      <c r="C95" s="62"/>
      <c r="D95" s="63"/>
      <c r="E95" s="2"/>
      <c r="F95" s="63"/>
      <c r="G95" s="2"/>
      <c r="H95" s="63"/>
      <c r="I95" s="2"/>
      <c r="J95" s="63"/>
      <c r="K95" s="2"/>
      <c r="L95" s="63"/>
      <c r="M95" s="2"/>
      <c r="N95" s="63"/>
      <c r="O95" s="2"/>
      <c r="P95" s="2"/>
    </row>
    <row r="96" spans="1:16" ht="15.75" customHeight="1">
      <c r="A96" s="2"/>
      <c r="B96" s="61"/>
      <c r="C96" s="62"/>
      <c r="D96" s="63"/>
      <c r="E96" s="2"/>
      <c r="F96" s="63"/>
      <c r="G96" s="2"/>
      <c r="H96" s="63"/>
      <c r="I96" s="2"/>
      <c r="J96" s="63"/>
      <c r="K96" s="2"/>
      <c r="L96" s="63"/>
      <c r="M96" s="2"/>
      <c r="N96" s="63"/>
      <c r="O96" s="2"/>
      <c r="P96" s="2"/>
    </row>
    <row r="97" spans="1:16" ht="15.75" customHeight="1">
      <c r="A97" s="2"/>
      <c r="B97" s="61"/>
      <c r="C97" s="62"/>
      <c r="D97" s="63"/>
      <c r="E97" s="2"/>
      <c r="F97" s="63"/>
      <c r="G97" s="2"/>
      <c r="H97" s="63"/>
      <c r="I97" s="2"/>
      <c r="J97" s="63"/>
      <c r="K97" s="2"/>
      <c r="L97" s="63"/>
      <c r="M97" s="2"/>
      <c r="N97" s="63"/>
      <c r="O97" s="2"/>
      <c r="P97" s="2"/>
    </row>
    <row r="98" spans="1:16" ht="15.75" customHeight="1">
      <c r="A98" s="2"/>
      <c r="B98" s="61"/>
      <c r="C98" s="62"/>
      <c r="D98" s="63"/>
      <c r="E98" s="2"/>
      <c r="F98" s="63"/>
      <c r="G98" s="2"/>
      <c r="H98" s="63"/>
      <c r="I98" s="2"/>
      <c r="J98" s="63"/>
      <c r="K98" s="2"/>
      <c r="L98" s="63"/>
      <c r="M98" s="2"/>
      <c r="N98" s="63"/>
      <c r="O98" s="2"/>
      <c r="P98" s="2"/>
    </row>
    <row r="99" spans="1:16" ht="15.75" customHeight="1">
      <c r="A99" s="2"/>
      <c r="B99" s="61"/>
      <c r="C99" s="62"/>
      <c r="D99" s="63"/>
      <c r="E99" s="2"/>
      <c r="F99" s="63"/>
      <c r="G99" s="2"/>
      <c r="H99" s="63"/>
      <c r="I99" s="2"/>
      <c r="J99" s="63"/>
      <c r="K99" s="2"/>
      <c r="L99" s="63"/>
      <c r="M99" s="2"/>
      <c r="N99" s="63"/>
      <c r="O99" s="2"/>
      <c r="P99" s="2"/>
    </row>
    <row r="100" spans="1:16" ht="15.75" customHeight="1">
      <c r="A100" s="2"/>
      <c r="B100" s="61"/>
      <c r="C100" s="62"/>
      <c r="D100" s="63"/>
      <c r="E100" s="2"/>
      <c r="F100" s="63"/>
      <c r="G100" s="2"/>
      <c r="H100" s="63"/>
      <c r="I100" s="2"/>
      <c r="J100" s="63"/>
      <c r="K100" s="2"/>
      <c r="L100" s="63"/>
      <c r="M100" s="2"/>
      <c r="N100" s="63"/>
      <c r="O100" s="2"/>
      <c r="P100" s="2"/>
    </row>
    <row r="101" spans="1:16" ht="15.75" customHeight="1">
      <c r="A101" s="2"/>
      <c r="B101" s="61"/>
      <c r="C101" s="62"/>
      <c r="D101" s="63"/>
      <c r="E101" s="2"/>
      <c r="F101" s="63"/>
      <c r="G101" s="2"/>
      <c r="H101" s="63"/>
      <c r="I101" s="2"/>
      <c r="J101" s="63"/>
      <c r="K101" s="2"/>
      <c r="L101" s="63"/>
      <c r="M101" s="2"/>
      <c r="N101" s="63"/>
      <c r="O101" s="2"/>
      <c r="P101" s="2"/>
    </row>
    <row r="102" spans="1:16" ht="15.75" customHeight="1">
      <c r="A102" s="2"/>
      <c r="B102" s="61"/>
      <c r="C102" s="62"/>
      <c r="D102" s="63"/>
      <c r="E102" s="2"/>
      <c r="F102" s="63"/>
      <c r="G102" s="2"/>
      <c r="H102" s="63"/>
      <c r="I102" s="2"/>
      <c r="J102" s="63"/>
      <c r="K102" s="2"/>
      <c r="L102" s="63"/>
      <c r="M102" s="2"/>
      <c r="N102" s="63"/>
      <c r="O102" s="2"/>
      <c r="P102" s="2"/>
    </row>
    <row r="103" spans="1:16" ht="15.75" customHeight="1">
      <c r="A103" s="2"/>
      <c r="B103" s="61"/>
      <c r="C103" s="62"/>
      <c r="D103" s="63"/>
      <c r="E103" s="2"/>
      <c r="F103" s="63"/>
      <c r="G103" s="2"/>
      <c r="H103" s="63"/>
      <c r="I103" s="2"/>
      <c r="J103" s="63"/>
      <c r="K103" s="2"/>
      <c r="L103" s="63"/>
      <c r="M103" s="2"/>
      <c r="N103" s="63"/>
      <c r="O103" s="2"/>
      <c r="P103" s="2"/>
    </row>
    <row r="104" spans="1:16" ht="15.75" customHeight="1">
      <c r="A104" s="2"/>
      <c r="B104" s="61"/>
      <c r="C104" s="62"/>
      <c r="D104" s="63"/>
      <c r="E104" s="2"/>
      <c r="F104" s="63"/>
      <c r="G104" s="2"/>
      <c r="H104" s="63"/>
      <c r="I104" s="2"/>
      <c r="J104" s="63"/>
      <c r="K104" s="2"/>
      <c r="L104" s="63"/>
      <c r="M104" s="2"/>
      <c r="N104" s="63"/>
      <c r="O104" s="2"/>
      <c r="P104" s="2"/>
    </row>
    <row r="105" spans="1:16" ht="15.75" customHeight="1">
      <c r="A105" s="2"/>
      <c r="B105" s="61"/>
      <c r="C105" s="62"/>
      <c r="D105" s="63"/>
      <c r="E105" s="2"/>
      <c r="F105" s="63"/>
      <c r="G105" s="2"/>
      <c r="H105" s="63"/>
      <c r="I105" s="2"/>
      <c r="J105" s="63"/>
      <c r="K105" s="2"/>
      <c r="L105" s="63"/>
      <c r="M105" s="2"/>
      <c r="N105" s="63"/>
      <c r="O105" s="2"/>
      <c r="P105" s="2"/>
    </row>
    <row r="106" spans="1:16" ht="15.75" customHeight="1">
      <c r="A106" s="2"/>
      <c r="B106" s="61"/>
      <c r="C106" s="62"/>
      <c r="D106" s="63"/>
      <c r="E106" s="2"/>
      <c r="F106" s="63"/>
      <c r="G106" s="2"/>
      <c r="H106" s="63"/>
      <c r="I106" s="2"/>
      <c r="J106" s="63"/>
      <c r="K106" s="2"/>
      <c r="L106" s="63"/>
      <c r="M106" s="2"/>
      <c r="N106" s="63"/>
      <c r="O106" s="2"/>
      <c r="P106" s="2"/>
    </row>
    <row r="107" spans="1:16" ht="15.75" customHeight="1">
      <c r="A107" s="2"/>
      <c r="B107" s="61"/>
      <c r="C107" s="62"/>
      <c r="D107" s="63"/>
      <c r="E107" s="2"/>
      <c r="F107" s="63"/>
      <c r="G107" s="2"/>
      <c r="H107" s="63"/>
      <c r="I107" s="2"/>
      <c r="J107" s="63"/>
      <c r="K107" s="2"/>
      <c r="L107" s="63"/>
      <c r="M107" s="2"/>
      <c r="N107" s="63"/>
      <c r="O107" s="2"/>
      <c r="P107" s="2"/>
    </row>
    <row r="108" spans="1:16" ht="15.75" customHeight="1">
      <c r="A108" s="2"/>
      <c r="B108" s="61"/>
      <c r="C108" s="62"/>
      <c r="D108" s="63"/>
      <c r="E108" s="2"/>
      <c r="F108" s="63"/>
      <c r="G108" s="2"/>
      <c r="H108" s="63"/>
      <c r="I108" s="2"/>
      <c r="J108" s="63"/>
      <c r="K108" s="2"/>
      <c r="L108" s="63"/>
      <c r="M108" s="2"/>
      <c r="N108" s="63"/>
      <c r="O108" s="2"/>
      <c r="P108" s="2"/>
    </row>
    <row r="109" spans="1:16" ht="15.75" customHeight="1">
      <c r="A109" s="2"/>
      <c r="B109" s="61"/>
      <c r="C109" s="62"/>
      <c r="D109" s="63"/>
      <c r="E109" s="2"/>
      <c r="F109" s="63"/>
      <c r="G109" s="2"/>
      <c r="H109" s="63"/>
      <c r="I109" s="2"/>
      <c r="J109" s="63"/>
      <c r="K109" s="2"/>
      <c r="L109" s="63"/>
      <c r="M109" s="2"/>
      <c r="N109" s="63"/>
      <c r="O109" s="2"/>
      <c r="P109" s="2"/>
    </row>
    <row r="110" spans="1:16" ht="15.75" customHeight="1">
      <c r="A110" s="2"/>
      <c r="B110" s="61"/>
      <c r="C110" s="62"/>
      <c r="D110" s="63"/>
      <c r="E110" s="2"/>
      <c r="F110" s="63"/>
      <c r="G110" s="2"/>
      <c r="H110" s="63"/>
      <c r="I110" s="2"/>
      <c r="J110" s="63"/>
      <c r="K110" s="2"/>
      <c r="L110" s="63"/>
      <c r="M110" s="2"/>
      <c r="N110" s="63"/>
      <c r="O110" s="2"/>
      <c r="P110" s="2"/>
    </row>
    <row r="111" spans="1:16" ht="15.75" customHeight="1">
      <c r="A111" s="2"/>
      <c r="B111" s="61"/>
      <c r="C111" s="62"/>
      <c r="D111" s="63"/>
      <c r="E111" s="2"/>
      <c r="F111" s="63"/>
      <c r="G111" s="2"/>
      <c r="H111" s="63"/>
      <c r="I111" s="2"/>
      <c r="J111" s="63"/>
      <c r="K111" s="2"/>
      <c r="L111" s="63"/>
      <c r="M111" s="2"/>
      <c r="N111" s="63"/>
      <c r="O111" s="2"/>
      <c r="P111" s="2"/>
    </row>
    <row r="112" spans="1:16" ht="15.75" customHeight="1">
      <c r="A112" s="2"/>
      <c r="B112" s="61"/>
      <c r="C112" s="62"/>
      <c r="D112" s="63"/>
      <c r="E112" s="2"/>
      <c r="F112" s="63"/>
      <c r="G112" s="2"/>
      <c r="H112" s="63"/>
      <c r="I112" s="2"/>
      <c r="J112" s="63"/>
      <c r="K112" s="2"/>
      <c r="L112" s="63"/>
      <c r="M112" s="2"/>
      <c r="N112" s="63"/>
      <c r="O112" s="2"/>
      <c r="P112" s="2"/>
    </row>
    <row r="113" spans="1:16" ht="15.75" customHeight="1">
      <c r="A113" s="2"/>
      <c r="B113" s="61"/>
      <c r="C113" s="62"/>
      <c r="D113" s="63"/>
      <c r="E113" s="2"/>
      <c r="F113" s="63"/>
      <c r="G113" s="2"/>
      <c r="H113" s="63"/>
      <c r="I113" s="2"/>
      <c r="J113" s="63"/>
      <c r="K113" s="2"/>
      <c r="L113" s="63"/>
      <c r="M113" s="2"/>
      <c r="N113" s="63"/>
      <c r="O113" s="2"/>
      <c r="P113" s="2"/>
    </row>
    <row r="114" spans="1:16" ht="15.75" customHeight="1">
      <c r="A114" s="2"/>
      <c r="B114" s="61"/>
      <c r="C114" s="62"/>
      <c r="D114" s="63"/>
      <c r="E114" s="2"/>
      <c r="F114" s="63"/>
      <c r="G114" s="2"/>
      <c r="H114" s="63"/>
      <c r="I114" s="2"/>
      <c r="J114" s="63"/>
      <c r="K114" s="2"/>
      <c r="L114" s="63"/>
      <c r="M114" s="2"/>
      <c r="N114" s="63"/>
      <c r="O114" s="2"/>
      <c r="P114" s="2"/>
    </row>
    <row r="115" spans="1:16" ht="15.75" customHeight="1">
      <c r="A115" s="2"/>
      <c r="B115" s="61"/>
      <c r="C115" s="62"/>
      <c r="D115" s="63"/>
      <c r="E115" s="2"/>
      <c r="F115" s="63"/>
      <c r="G115" s="2"/>
      <c r="H115" s="63"/>
      <c r="I115" s="2"/>
      <c r="J115" s="63"/>
      <c r="K115" s="2"/>
      <c r="L115" s="63"/>
      <c r="M115" s="2"/>
      <c r="N115" s="63"/>
      <c r="O115" s="2"/>
      <c r="P115" s="2"/>
    </row>
    <row r="116" spans="1:16" ht="15.75" customHeight="1">
      <c r="A116" s="2"/>
      <c r="B116" s="61"/>
      <c r="C116" s="62"/>
      <c r="D116" s="63"/>
      <c r="E116" s="2"/>
      <c r="F116" s="63"/>
      <c r="G116" s="2"/>
      <c r="H116" s="63"/>
      <c r="I116" s="2"/>
      <c r="J116" s="63"/>
      <c r="K116" s="2"/>
      <c r="L116" s="63"/>
      <c r="M116" s="2"/>
      <c r="N116" s="63"/>
      <c r="O116" s="2"/>
      <c r="P116" s="2"/>
    </row>
    <row r="117" spans="1:16" ht="15.75" customHeight="1">
      <c r="A117" s="2"/>
      <c r="B117" s="61"/>
      <c r="C117" s="62"/>
      <c r="D117" s="63"/>
      <c r="E117" s="2"/>
      <c r="F117" s="63"/>
      <c r="G117" s="2"/>
      <c r="H117" s="63"/>
      <c r="I117" s="2"/>
      <c r="J117" s="63"/>
      <c r="K117" s="2"/>
      <c r="L117" s="63"/>
      <c r="M117" s="2"/>
      <c r="N117" s="63"/>
      <c r="O117" s="2"/>
      <c r="P117" s="2"/>
    </row>
    <row r="118" spans="1:16" ht="15.75" customHeight="1">
      <c r="A118" s="2"/>
      <c r="B118" s="61"/>
      <c r="C118" s="62"/>
      <c r="D118" s="63"/>
      <c r="E118" s="2"/>
      <c r="F118" s="63"/>
      <c r="G118" s="2"/>
      <c r="H118" s="63"/>
      <c r="I118" s="2"/>
      <c r="J118" s="63"/>
      <c r="K118" s="2"/>
      <c r="L118" s="63"/>
      <c r="M118" s="2"/>
      <c r="N118" s="63"/>
      <c r="O118" s="2"/>
      <c r="P118" s="2"/>
    </row>
    <row r="119" spans="1:16" ht="15.75" customHeight="1">
      <c r="A119" s="2"/>
      <c r="B119" s="61"/>
      <c r="C119" s="62"/>
      <c r="D119" s="63"/>
      <c r="E119" s="2"/>
      <c r="F119" s="63"/>
      <c r="G119" s="2"/>
      <c r="H119" s="63"/>
      <c r="I119" s="2"/>
      <c r="J119" s="63"/>
      <c r="K119" s="2"/>
      <c r="L119" s="63"/>
      <c r="M119" s="2"/>
      <c r="N119" s="63"/>
      <c r="O119" s="2"/>
      <c r="P119" s="2"/>
    </row>
    <row r="120" spans="1:16" ht="15.75" customHeight="1">
      <c r="A120" s="2"/>
      <c r="B120" s="61"/>
      <c r="C120" s="62"/>
      <c r="D120" s="63"/>
      <c r="E120" s="2"/>
      <c r="F120" s="63"/>
      <c r="G120" s="2"/>
      <c r="H120" s="63"/>
      <c r="I120" s="2"/>
      <c r="J120" s="63"/>
      <c r="K120" s="2"/>
      <c r="L120" s="63"/>
      <c r="M120" s="2"/>
      <c r="N120" s="63"/>
      <c r="O120" s="2"/>
      <c r="P120" s="2"/>
    </row>
    <row r="121" spans="1:16" ht="15.75" customHeight="1">
      <c r="A121" s="2"/>
      <c r="B121" s="61"/>
      <c r="C121" s="62"/>
      <c r="D121" s="63"/>
      <c r="E121" s="2"/>
      <c r="F121" s="63"/>
      <c r="G121" s="2"/>
      <c r="H121" s="63"/>
      <c r="I121" s="2"/>
      <c r="J121" s="63"/>
      <c r="K121" s="2"/>
      <c r="L121" s="63"/>
      <c r="M121" s="2"/>
      <c r="N121" s="63"/>
      <c r="O121" s="2"/>
      <c r="P121" s="2"/>
    </row>
    <row r="122" spans="1:16" ht="15.75" customHeight="1">
      <c r="A122" s="2"/>
      <c r="B122" s="61"/>
      <c r="C122" s="62"/>
      <c r="D122" s="63"/>
      <c r="E122" s="2"/>
      <c r="F122" s="63"/>
      <c r="G122" s="2"/>
      <c r="H122" s="63"/>
      <c r="I122" s="2"/>
      <c r="J122" s="63"/>
      <c r="K122" s="2"/>
      <c r="L122" s="63"/>
      <c r="M122" s="2"/>
      <c r="N122" s="63"/>
      <c r="O122" s="2"/>
      <c r="P122" s="2"/>
    </row>
    <row r="123" spans="1:16" ht="15.75" customHeight="1">
      <c r="A123" s="2"/>
      <c r="B123" s="61"/>
      <c r="C123" s="62"/>
      <c r="D123" s="63"/>
      <c r="E123" s="2"/>
      <c r="F123" s="63"/>
      <c r="G123" s="2"/>
      <c r="H123" s="63"/>
      <c r="I123" s="2"/>
      <c r="J123" s="63"/>
      <c r="K123" s="2"/>
      <c r="L123" s="63"/>
      <c r="M123" s="2"/>
      <c r="N123" s="63"/>
      <c r="O123" s="2"/>
      <c r="P123" s="2"/>
    </row>
    <row r="124" spans="1:16" ht="15.75" customHeight="1">
      <c r="A124" s="2"/>
      <c r="B124" s="61"/>
      <c r="C124" s="62"/>
      <c r="D124" s="63"/>
      <c r="E124" s="2"/>
      <c r="F124" s="63"/>
      <c r="G124" s="2"/>
      <c r="H124" s="63"/>
      <c r="I124" s="2"/>
      <c r="J124" s="63"/>
      <c r="K124" s="2"/>
      <c r="L124" s="63"/>
      <c r="M124" s="2"/>
      <c r="N124" s="63"/>
      <c r="O124" s="2"/>
      <c r="P124" s="2"/>
    </row>
    <row r="125" spans="1:16" ht="15.75" customHeight="1">
      <c r="A125" s="2"/>
      <c r="B125" s="61"/>
      <c r="C125" s="62"/>
      <c r="D125" s="63"/>
      <c r="E125" s="2"/>
      <c r="F125" s="63"/>
      <c r="G125" s="2"/>
      <c r="H125" s="63"/>
      <c r="I125" s="2"/>
      <c r="J125" s="63"/>
      <c r="K125" s="2"/>
      <c r="L125" s="63"/>
      <c r="M125" s="2"/>
      <c r="N125" s="63"/>
      <c r="O125" s="2"/>
      <c r="P125" s="2"/>
    </row>
    <row r="126" spans="1:16" ht="15.75" customHeight="1">
      <c r="A126" s="2"/>
      <c r="B126" s="61"/>
      <c r="C126" s="62"/>
      <c r="D126" s="63"/>
      <c r="E126" s="2"/>
      <c r="F126" s="63"/>
      <c r="G126" s="2"/>
      <c r="H126" s="63"/>
      <c r="I126" s="2"/>
      <c r="J126" s="63"/>
      <c r="K126" s="2"/>
      <c r="L126" s="63"/>
      <c r="M126" s="2"/>
      <c r="N126" s="63"/>
      <c r="O126" s="2"/>
      <c r="P126" s="2"/>
    </row>
    <row r="127" spans="1:16" ht="15.75" customHeight="1">
      <c r="A127" s="2"/>
      <c r="B127" s="61"/>
      <c r="C127" s="62"/>
      <c r="D127" s="63"/>
      <c r="E127" s="2"/>
      <c r="F127" s="63"/>
      <c r="G127" s="2"/>
      <c r="H127" s="63"/>
      <c r="I127" s="2"/>
      <c r="J127" s="63"/>
      <c r="K127" s="2"/>
      <c r="L127" s="63"/>
      <c r="M127" s="2"/>
      <c r="N127" s="63"/>
      <c r="O127" s="2"/>
      <c r="P127" s="2"/>
    </row>
    <row r="128" spans="1:16" ht="15.75" customHeight="1">
      <c r="A128" s="2"/>
      <c r="B128" s="61"/>
      <c r="C128" s="62"/>
      <c r="D128" s="63"/>
      <c r="E128" s="2"/>
      <c r="F128" s="63"/>
      <c r="G128" s="2"/>
      <c r="H128" s="63"/>
      <c r="I128" s="2"/>
      <c r="J128" s="63"/>
      <c r="K128" s="2"/>
      <c r="L128" s="63"/>
      <c r="M128" s="2"/>
      <c r="N128" s="63"/>
      <c r="O128" s="2"/>
      <c r="P128" s="2"/>
    </row>
    <row r="129" spans="1:16" ht="15.75" customHeight="1">
      <c r="A129" s="2"/>
      <c r="B129" s="61"/>
      <c r="C129" s="62"/>
      <c r="D129" s="63"/>
      <c r="E129" s="2"/>
      <c r="F129" s="63"/>
      <c r="G129" s="2"/>
      <c r="H129" s="63"/>
      <c r="I129" s="2"/>
      <c r="J129" s="63"/>
      <c r="K129" s="2"/>
      <c r="L129" s="63"/>
      <c r="M129" s="2"/>
      <c r="N129" s="63"/>
      <c r="O129" s="2"/>
      <c r="P129" s="2"/>
    </row>
    <row r="130" spans="1:16" ht="15.75" customHeight="1">
      <c r="A130" s="2"/>
      <c r="B130" s="61"/>
      <c r="C130" s="62"/>
      <c r="D130" s="63"/>
      <c r="E130" s="2"/>
      <c r="F130" s="63"/>
      <c r="G130" s="2"/>
      <c r="H130" s="63"/>
      <c r="I130" s="2"/>
      <c r="J130" s="63"/>
      <c r="K130" s="2"/>
      <c r="L130" s="63"/>
      <c r="M130" s="2"/>
      <c r="N130" s="63"/>
      <c r="O130" s="2"/>
      <c r="P130" s="2"/>
    </row>
    <row r="131" spans="1:16" ht="15.75" customHeight="1">
      <c r="A131" s="2"/>
      <c r="B131" s="61"/>
      <c r="C131" s="62"/>
      <c r="D131" s="63"/>
      <c r="E131" s="2"/>
      <c r="F131" s="63"/>
      <c r="G131" s="2"/>
      <c r="H131" s="63"/>
      <c r="I131" s="2"/>
      <c r="J131" s="63"/>
      <c r="K131" s="2"/>
      <c r="L131" s="63"/>
      <c r="M131" s="2"/>
      <c r="N131" s="63"/>
      <c r="O131" s="2"/>
      <c r="P131" s="2"/>
    </row>
    <row r="132" spans="1:16" ht="15.75" customHeight="1">
      <c r="A132" s="2"/>
      <c r="B132" s="61"/>
      <c r="C132" s="62"/>
      <c r="D132" s="63"/>
      <c r="E132" s="2"/>
      <c r="F132" s="63"/>
      <c r="G132" s="2"/>
      <c r="H132" s="63"/>
      <c r="I132" s="2"/>
      <c r="J132" s="63"/>
      <c r="K132" s="2"/>
      <c r="L132" s="63"/>
      <c r="M132" s="2"/>
      <c r="N132" s="63"/>
      <c r="O132" s="2"/>
      <c r="P132" s="2"/>
    </row>
    <row r="133" spans="1:16" ht="15.75" customHeight="1">
      <c r="A133" s="2"/>
      <c r="B133" s="61"/>
      <c r="C133" s="62"/>
      <c r="D133" s="63"/>
      <c r="E133" s="2"/>
      <c r="F133" s="63"/>
      <c r="G133" s="2"/>
      <c r="H133" s="63"/>
      <c r="I133" s="2"/>
      <c r="J133" s="63"/>
      <c r="K133" s="2"/>
      <c r="L133" s="63"/>
      <c r="M133" s="2"/>
      <c r="N133" s="63"/>
      <c r="O133" s="2"/>
      <c r="P133" s="2"/>
    </row>
    <row r="134" spans="1:16" ht="15.75" customHeight="1">
      <c r="A134" s="2"/>
      <c r="B134" s="61"/>
      <c r="C134" s="62"/>
      <c r="D134" s="63"/>
      <c r="E134" s="2"/>
      <c r="F134" s="63"/>
      <c r="G134" s="2"/>
      <c r="H134" s="63"/>
      <c r="I134" s="2"/>
      <c r="J134" s="63"/>
      <c r="K134" s="2"/>
      <c r="L134" s="63"/>
      <c r="M134" s="2"/>
      <c r="N134" s="63"/>
      <c r="O134" s="2"/>
      <c r="P134" s="2"/>
    </row>
    <row r="135" spans="1:16" ht="15.75" customHeight="1">
      <c r="A135" s="2"/>
      <c r="B135" s="61"/>
      <c r="C135" s="62"/>
      <c r="D135" s="63"/>
      <c r="E135" s="2"/>
      <c r="F135" s="63"/>
      <c r="G135" s="2"/>
      <c r="H135" s="63"/>
      <c r="I135" s="2"/>
      <c r="J135" s="63"/>
      <c r="K135" s="2"/>
      <c r="L135" s="63"/>
      <c r="M135" s="2"/>
      <c r="N135" s="63"/>
      <c r="O135" s="2"/>
      <c r="P135" s="2"/>
    </row>
    <row r="136" spans="1:16" ht="15.75" customHeight="1">
      <c r="A136" s="2"/>
      <c r="B136" s="61"/>
      <c r="C136" s="62"/>
      <c r="D136" s="63"/>
      <c r="E136" s="2"/>
      <c r="F136" s="63"/>
      <c r="G136" s="2"/>
      <c r="H136" s="63"/>
      <c r="I136" s="2"/>
      <c r="J136" s="63"/>
      <c r="K136" s="2"/>
      <c r="L136" s="63"/>
      <c r="M136" s="2"/>
      <c r="N136" s="63"/>
      <c r="O136" s="2"/>
      <c r="P136" s="2"/>
    </row>
    <row r="137" spans="1:16" ht="15.75" customHeight="1">
      <c r="A137" s="2"/>
      <c r="B137" s="61"/>
      <c r="C137" s="62"/>
      <c r="D137" s="63"/>
      <c r="E137" s="2"/>
      <c r="F137" s="63"/>
      <c r="G137" s="2"/>
      <c r="H137" s="63"/>
      <c r="I137" s="2"/>
      <c r="J137" s="63"/>
      <c r="K137" s="2"/>
      <c r="L137" s="63"/>
      <c r="M137" s="2"/>
      <c r="N137" s="63"/>
      <c r="O137" s="2"/>
      <c r="P137" s="2"/>
    </row>
    <row r="138" spans="1:16" ht="15.75" customHeight="1">
      <c r="A138" s="2"/>
      <c r="B138" s="61"/>
      <c r="C138" s="62"/>
      <c r="D138" s="63"/>
      <c r="E138" s="2"/>
      <c r="F138" s="63"/>
      <c r="G138" s="2"/>
      <c r="H138" s="63"/>
      <c r="I138" s="2"/>
      <c r="J138" s="63"/>
      <c r="K138" s="2"/>
      <c r="L138" s="63"/>
      <c r="M138" s="2"/>
      <c r="N138" s="63"/>
      <c r="O138" s="2"/>
      <c r="P138" s="2"/>
    </row>
    <row r="139" spans="1:16" ht="15.75" customHeight="1">
      <c r="A139" s="2"/>
      <c r="B139" s="61"/>
      <c r="C139" s="62"/>
      <c r="D139" s="63"/>
      <c r="E139" s="2"/>
      <c r="F139" s="63"/>
      <c r="G139" s="2"/>
      <c r="H139" s="63"/>
      <c r="I139" s="2"/>
      <c r="J139" s="63"/>
      <c r="K139" s="2"/>
      <c r="L139" s="63"/>
      <c r="M139" s="2"/>
      <c r="N139" s="63"/>
      <c r="O139" s="2"/>
      <c r="P139" s="2"/>
    </row>
    <row r="140" spans="1:16" ht="15.75" customHeight="1">
      <c r="A140" s="2"/>
      <c r="B140" s="61"/>
      <c r="C140" s="62"/>
      <c r="D140" s="63"/>
      <c r="E140" s="2"/>
      <c r="F140" s="63"/>
      <c r="G140" s="2"/>
      <c r="H140" s="63"/>
      <c r="I140" s="2"/>
      <c r="J140" s="63"/>
      <c r="K140" s="2"/>
      <c r="L140" s="63"/>
      <c r="M140" s="2"/>
      <c r="N140" s="63"/>
      <c r="O140" s="2"/>
      <c r="P140" s="2"/>
    </row>
    <row r="141" spans="1:16" ht="15.75" customHeight="1">
      <c r="A141" s="2"/>
      <c r="B141" s="61"/>
      <c r="C141" s="62"/>
      <c r="D141" s="63"/>
      <c r="E141" s="2"/>
      <c r="F141" s="63"/>
      <c r="G141" s="2"/>
      <c r="H141" s="63"/>
      <c r="I141" s="2"/>
      <c r="J141" s="63"/>
      <c r="K141" s="2"/>
      <c r="L141" s="63"/>
      <c r="M141" s="2"/>
      <c r="N141" s="63"/>
      <c r="O141" s="2"/>
      <c r="P141" s="2"/>
    </row>
    <row r="142" spans="1:16" ht="15.75" customHeight="1">
      <c r="A142" s="2"/>
      <c r="B142" s="61"/>
      <c r="C142" s="62"/>
      <c r="D142" s="63"/>
      <c r="E142" s="2"/>
      <c r="F142" s="63"/>
      <c r="G142" s="2"/>
      <c r="H142" s="63"/>
      <c r="I142" s="2"/>
      <c r="J142" s="63"/>
      <c r="K142" s="2"/>
      <c r="L142" s="63"/>
      <c r="M142" s="2"/>
      <c r="N142" s="63"/>
      <c r="O142" s="2"/>
      <c r="P142" s="2"/>
    </row>
    <row r="143" spans="1:16" ht="15.75" customHeight="1">
      <c r="A143" s="2"/>
      <c r="B143" s="61"/>
      <c r="C143" s="62"/>
      <c r="D143" s="63"/>
      <c r="E143" s="2"/>
      <c r="F143" s="63"/>
      <c r="G143" s="2"/>
      <c r="H143" s="63"/>
      <c r="I143" s="2"/>
      <c r="J143" s="63"/>
      <c r="K143" s="2"/>
      <c r="L143" s="63"/>
      <c r="M143" s="2"/>
      <c r="N143" s="63"/>
      <c r="O143" s="2"/>
      <c r="P143" s="2"/>
    </row>
    <row r="144" spans="1:16" ht="15.75" customHeight="1">
      <c r="A144" s="2"/>
      <c r="B144" s="61"/>
      <c r="C144" s="62"/>
      <c r="D144" s="63"/>
      <c r="E144" s="2"/>
      <c r="F144" s="63"/>
      <c r="G144" s="2"/>
      <c r="H144" s="63"/>
      <c r="I144" s="2"/>
      <c r="J144" s="63"/>
      <c r="K144" s="2"/>
      <c r="L144" s="63"/>
      <c r="M144" s="2"/>
      <c r="N144" s="63"/>
      <c r="O144" s="2"/>
      <c r="P144" s="2"/>
    </row>
    <row r="145" spans="1:16" ht="15.75" customHeight="1">
      <c r="A145" s="2"/>
      <c r="B145" s="61"/>
      <c r="C145" s="62"/>
      <c r="D145" s="63"/>
      <c r="E145" s="2"/>
      <c r="F145" s="63"/>
      <c r="G145" s="2"/>
      <c r="H145" s="63"/>
      <c r="I145" s="2"/>
      <c r="J145" s="63"/>
      <c r="K145" s="2"/>
      <c r="L145" s="63"/>
      <c r="M145" s="2"/>
      <c r="N145" s="63"/>
      <c r="O145" s="2"/>
      <c r="P145" s="2"/>
    </row>
    <row r="146" spans="1:16" ht="15.75" customHeight="1">
      <c r="A146" s="2"/>
      <c r="B146" s="61"/>
      <c r="C146" s="62"/>
      <c r="D146" s="63"/>
      <c r="E146" s="2"/>
      <c r="F146" s="63"/>
      <c r="G146" s="2"/>
      <c r="H146" s="63"/>
      <c r="I146" s="2"/>
      <c r="J146" s="63"/>
      <c r="K146" s="2"/>
      <c r="L146" s="63"/>
      <c r="M146" s="2"/>
      <c r="N146" s="63"/>
      <c r="O146" s="2"/>
      <c r="P146" s="2"/>
    </row>
    <row r="147" spans="1:16" ht="15.75" customHeight="1">
      <c r="A147" s="2"/>
      <c r="B147" s="61"/>
      <c r="C147" s="62"/>
      <c r="D147" s="63"/>
      <c r="E147" s="2"/>
      <c r="F147" s="63"/>
      <c r="G147" s="2"/>
      <c r="H147" s="63"/>
      <c r="I147" s="2"/>
      <c r="J147" s="63"/>
      <c r="K147" s="2"/>
      <c r="L147" s="63"/>
      <c r="M147" s="2"/>
      <c r="N147" s="63"/>
      <c r="O147" s="2"/>
      <c r="P147" s="2"/>
    </row>
    <row r="148" spans="1:16" ht="15.75" customHeight="1">
      <c r="A148" s="2"/>
      <c r="B148" s="61"/>
      <c r="C148" s="62"/>
      <c r="D148" s="63"/>
      <c r="E148" s="2"/>
      <c r="F148" s="63"/>
      <c r="G148" s="2"/>
      <c r="H148" s="63"/>
      <c r="I148" s="2"/>
      <c r="J148" s="63"/>
      <c r="K148" s="2"/>
      <c r="L148" s="63"/>
      <c r="M148" s="2"/>
      <c r="N148" s="63"/>
      <c r="O148" s="2"/>
      <c r="P148" s="2"/>
    </row>
    <row r="149" spans="1:16" ht="15.75" customHeight="1">
      <c r="A149" s="2"/>
      <c r="B149" s="61"/>
      <c r="C149" s="62"/>
      <c r="D149" s="63"/>
      <c r="E149" s="2"/>
      <c r="F149" s="63"/>
      <c r="G149" s="2"/>
      <c r="H149" s="63"/>
      <c r="I149" s="2"/>
      <c r="J149" s="63"/>
      <c r="K149" s="2"/>
      <c r="L149" s="63"/>
      <c r="M149" s="2"/>
      <c r="N149" s="63"/>
      <c r="O149" s="2"/>
      <c r="P149" s="2"/>
    </row>
    <row r="150" spans="1:16" ht="15.75" customHeight="1">
      <c r="A150" s="2"/>
      <c r="B150" s="61"/>
      <c r="C150" s="62"/>
      <c r="D150" s="63"/>
      <c r="E150" s="2"/>
      <c r="F150" s="63"/>
      <c r="G150" s="2"/>
      <c r="H150" s="63"/>
      <c r="I150" s="2"/>
      <c r="J150" s="63"/>
      <c r="K150" s="2"/>
      <c r="L150" s="63"/>
      <c r="M150" s="2"/>
      <c r="N150" s="63"/>
      <c r="O150" s="2"/>
      <c r="P150" s="2"/>
    </row>
    <row r="151" spans="1:16" ht="15.75" customHeight="1">
      <c r="A151" s="2"/>
      <c r="B151" s="61"/>
      <c r="C151" s="62"/>
      <c r="D151" s="63"/>
      <c r="E151" s="2"/>
      <c r="F151" s="63"/>
      <c r="G151" s="2"/>
      <c r="H151" s="63"/>
      <c r="I151" s="2"/>
      <c r="J151" s="63"/>
      <c r="K151" s="2"/>
      <c r="L151" s="63"/>
      <c r="M151" s="2"/>
      <c r="N151" s="63"/>
      <c r="O151" s="2"/>
      <c r="P151" s="2"/>
    </row>
    <row r="152" spans="1:16" ht="15.75" customHeight="1">
      <c r="A152" s="2"/>
      <c r="B152" s="61"/>
      <c r="C152" s="62"/>
      <c r="D152" s="63"/>
      <c r="E152" s="2"/>
      <c r="F152" s="63"/>
      <c r="G152" s="2"/>
      <c r="H152" s="63"/>
      <c r="I152" s="2"/>
      <c r="J152" s="63"/>
      <c r="K152" s="2"/>
      <c r="L152" s="63"/>
      <c r="M152" s="2"/>
      <c r="N152" s="63"/>
      <c r="O152" s="2"/>
      <c r="P152" s="2"/>
    </row>
    <row r="153" spans="1:16" ht="15.75" customHeight="1">
      <c r="A153" s="2"/>
      <c r="B153" s="61"/>
      <c r="C153" s="62"/>
      <c r="D153" s="63"/>
      <c r="E153" s="2"/>
      <c r="F153" s="63"/>
      <c r="G153" s="2"/>
      <c r="H153" s="63"/>
      <c r="I153" s="2"/>
      <c r="J153" s="63"/>
      <c r="K153" s="2"/>
      <c r="L153" s="63"/>
      <c r="M153" s="2"/>
      <c r="N153" s="63"/>
      <c r="O153" s="2"/>
      <c r="P153" s="2"/>
    </row>
    <row r="154" spans="1:16" ht="15.75" customHeight="1">
      <c r="A154" s="2"/>
      <c r="B154" s="61"/>
      <c r="C154" s="62"/>
      <c r="D154" s="63"/>
      <c r="E154" s="2"/>
      <c r="F154" s="63"/>
      <c r="G154" s="2"/>
      <c r="H154" s="63"/>
      <c r="I154" s="2"/>
      <c r="J154" s="63"/>
      <c r="K154" s="2"/>
      <c r="L154" s="63"/>
      <c r="M154" s="2"/>
      <c r="N154" s="63"/>
      <c r="O154" s="2"/>
      <c r="P154" s="2"/>
    </row>
    <row r="155" spans="1:16" ht="15.75" customHeight="1">
      <c r="A155" s="2"/>
      <c r="B155" s="61"/>
      <c r="C155" s="62"/>
      <c r="D155" s="63"/>
      <c r="E155" s="2"/>
      <c r="F155" s="63"/>
      <c r="G155" s="2"/>
      <c r="H155" s="63"/>
      <c r="I155" s="2"/>
      <c r="J155" s="63"/>
      <c r="K155" s="2"/>
      <c r="L155" s="63"/>
      <c r="M155" s="2"/>
      <c r="N155" s="63"/>
      <c r="O155" s="2"/>
      <c r="P155" s="2"/>
    </row>
    <row r="156" spans="1:16" ht="15.75" customHeight="1">
      <c r="A156" s="2"/>
      <c r="B156" s="61"/>
      <c r="C156" s="62"/>
      <c r="D156" s="63"/>
      <c r="E156" s="2"/>
      <c r="F156" s="63"/>
      <c r="G156" s="2"/>
      <c r="H156" s="63"/>
      <c r="I156" s="2"/>
      <c r="J156" s="63"/>
      <c r="K156" s="2"/>
      <c r="L156" s="63"/>
      <c r="M156" s="2"/>
      <c r="N156" s="63"/>
      <c r="O156" s="2"/>
      <c r="P156" s="2"/>
    </row>
    <row r="157" spans="1:16" ht="15.75" customHeight="1">
      <c r="A157" s="2"/>
      <c r="B157" s="61"/>
      <c r="C157" s="62"/>
      <c r="D157" s="63"/>
      <c r="E157" s="2"/>
      <c r="F157" s="63"/>
      <c r="G157" s="2"/>
      <c r="H157" s="63"/>
      <c r="I157" s="2"/>
      <c r="J157" s="63"/>
      <c r="K157" s="2"/>
      <c r="L157" s="63"/>
      <c r="M157" s="2"/>
      <c r="N157" s="63"/>
      <c r="O157" s="2"/>
      <c r="P157" s="2"/>
    </row>
    <row r="158" spans="1:16" ht="15.75" customHeight="1">
      <c r="A158" s="2"/>
      <c r="B158" s="61"/>
      <c r="C158" s="62"/>
      <c r="D158" s="63"/>
      <c r="E158" s="2"/>
      <c r="F158" s="63"/>
      <c r="G158" s="2"/>
      <c r="H158" s="63"/>
      <c r="I158" s="2"/>
      <c r="J158" s="63"/>
      <c r="K158" s="2"/>
      <c r="L158" s="63"/>
      <c r="M158" s="2"/>
      <c r="N158" s="63"/>
      <c r="O158" s="2"/>
      <c r="P158" s="2"/>
    </row>
    <row r="159" spans="1:16" ht="15.75" customHeight="1">
      <c r="A159" s="2"/>
      <c r="B159" s="61"/>
      <c r="C159" s="62"/>
      <c r="D159" s="63"/>
      <c r="E159" s="2"/>
      <c r="F159" s="63"/>
      <c r="G159" s="2"/>
      <c r="H159" s="63"/>
      <c r="I159" s="2"/>
      <c r="J159" s="63"/>
      <c r="K159" s="2"/>
      <c r="L159" s="63"/>
      <c r="M159" s="2"/>
      <c r="N159" s="63"/>
      <c r="O159" s="2"/>
      <c r="P159" s="2"/>
    </row>
    <row r="160" spans="1:16" ht="15.75" customHeight="1">
      <c r="A160" s="2"/>
      <c r="B160" s="61"/>
      <c r="C160" s="62"/>
      <c r="D160" s="63"/>
      <c r="E160" s="2"/>
      <c r="F160" s="63"/>
      <c r="G160" s="2"/>
      <c r="H160" s="63"/>
      <c r="I160" s="2"/>
      <c r="J160" s="63"/>
      <c r="K160" s="2"/>
      <c r="L160" s="63"/>
      <c r="M160" s="2"/>
      <c r="N160" s="63"/>
      <c r="O160" s="2"/>
      <c r="P160" s="2"/>
    </row>
    <row r="161" spans="1:16" ht="15.75" customHeight="1">
      <c r="A161" s="2"/>
      <c r="B161" s="61"/>
      <c r="C161" s="62"/>
      <c r="D161" s="63"/>
      <c r="E161" s="2"/>
      <c r="F161" s="63"/>
      <c r="G161" s="2"/>
      <c r="H161" s="63"/>
      <c r="I161" s="2"/>
      <c r="J161" s="63"/>
      <c r="K161" s="2"/>
      <c r="L161" s="63"/>
      <c r="M161" s="2"/>
      <c r="N161" s="63"/>
      <c r="O161" s="2"/>
      <c r="P161" s="2"/>
    </row>
    <row r="162" spans="1:16" ht="15.75" customHeight="1">
      <c r="A162" s="2"/>
      <c r="B162" s="61"/>
      <c r="C162" s="62"/>
      <c r="D162" s="63"/>
      <c r="E162" s="2"/>
      <c r="F162" s="63"/>
      <c r="G162" s="2"/>
      <c r="H162" s="63"/>
      <c r="I162" s="2"/>
      <c r="J162" s="63"/>
      <c r="K162" s="2"/>
      <c r="L162" s="63"/>
      <c r="M162" s="2"/>
      <c r="N162" s="63"/>
      <c r="O162" s="2"/>
      <c r="P162" s="2"/>
    </row>
    <row r="163" spans="1:16" ht="15.75" customHeight="1">
      <c r="A163" s="2"/>
      <c r="B163" s="61"/>
      <c r="C163" s="62"/>
      <c r="D163" s="63"/>
      <c r="E163" s="2"/>
      <c r="F163" s="63"/>
      <c r="G163" s="2"/>
      <c r="H163" s="63"/>
      <c r="I163" s="2"/>
      <c r="J163" s="63"/>
      <c r="K163" s="2"/>
      <c r="L163" s="63"/>
      <c r="M163" s="2"/>
      <c r="N163" s="63"/>
      <c r="O163" s="2"/>
      <c r="P163" s="2"/>
    </row>
    <row r="164" spans="1:16" ht="15.75" customHeight="1">
      <c r="A164" s="2"/>
      <c r="B164" s="61"/>
      <c r="C164" s="62"/>
      <c r="D164" s="63"/>
      <c r="E164" s="2"/>
      <c r="F164" s="63"/>
      <c r="G164" s="2"/>
      <c r="H164" s="63"/>
      <c r="I164" s="2"/>
      <c r="J164" s="63"/>
      <c r="K164" s="2"/>
      <c r="L164" s="63"/>
      <c r="M164" s="2"/>
      <c r="N164" s="63"/>
      <c r="O164" s="2"/>
      <c r="P164" s="2"/>
    </row>
    <row r="165" spans="1:16" ht="15.75" customHeight="1">
      <c r="A165" s="2"/>
      <c r="B165" s="61"/>
      <c r="C165" s="62"/>
      <c r="D165" s="63"/>
      <c r="E165" s="2"/>
      <c r="F165" s="63"/>
      <c r="G165" s="2"/>
      <c r="H165" s="63"/>
      <c r="I165" s="2"/>
      <c r="J165" s="63"/>
      <c r="K165" s="2"/>
      <c r="L165" s="63"/>
      <c r="M165" s="2"/>
      <c r="N165" s="63"/>
      <c r="O165" s="2"/>
      <c r="P165" s="2"/>
    </row>
    <row r="166" spans="1:16" ht="15.75" customHeight="1">
      <c r="A166" s="2"/>
      <c r="B166" s="61"/>
      <c r="C166" s="62"/>
      <c r="D166" s="63"/>
      <c r="E166" s="2"/>
      <c r="F166" s="63"/>
      <c r="G166" s="2"/>
      <c r="H166" s="63"/>
      <c r="I166" s="2"/>
      <c r="J166" s="63"/>
      <c r="K166" s="2"/>
      <c r="L166" s="63"/>
      <c r="M166" s="2"/>
      <c r="N166" s="63"/>
      <c r="O166" s="2"/>
      <c r="P166" s="2"/>
    </row>
    <row r="167" spans="1:16" ht="15.75" customHeight="1">
      <c r="A167" s="2"/>
      <c r="B167" s="61"/>
      <c r="C167" s="62"/>
      <c r="D167" s="63"/>
      <c r="E167" s="2"/>
      <c r="F167" s="63"/>
      <c r="G167" s="2"/>
      <c r="H167" s="63"/>
      <c r="I167" s="2"/>
      <c r="J167" s="63"/>
      <c r="K167" s="2"/>
      <c r="L167" s="63"/>
      <c r="M167" s="2"/>
      <c r="N167" s="63"/>
      <c r="O167" s="2"/>
      <c r="P167" s="2"/>
    </row>
    <row r="168" spans="1:16" ht="15.75" customHeight="1">
      <c r="A168" s="2"/>
      <c r="B168" s="61"/>
      <c r="C168" s="62"/>
      <c r="D168" s="63"/>
      <c r="E168" s="2"/>
      <c r="F168" s="63"/>
      <c r="G168" s="2"/>
      <c r="H168" s="63"/>
      <c r="I168" s="2"/>
      <c r="J168" s="63"/>
      <c r="K168" s="2"/>
      <c r="L168" s="63"/>
      <c r="M168" s="2"/>
      <c r="N168" s="63"/>
      <c r="O168" s="2"/>
      <c r="P168" s="2"/>
    </row>
    <row r="169" spans="1:16" ht="15.75" customHeight="1">
      <c r="A169" s="2"/>
      <c r="B169" s="61"/>
      <c r="C169" s="62"/>
      <c r="D169" s="63"/>
      <c r="E169" s="2"/>
      <c r="F169" s="63"/>
      <c r="G169" s="2"/>
      <c r="H169" s="63"/>
      <c r="I169" s="2"/>
      <c r="J169" s="63"/>
      <c r="K169" s="2"/>
      <c r="L169" s="63"/>
      <c r="M169" s="2"/>
      <c r="N169" s="63"/>
      <c r="O169" s="2"/>
      <c r="P169" s="2"/>
    </row>
    <row r="170" spans="1:16" ht="15.75" customHeight="1">
      <c r="A170" s="2"/>
      <c r="B170" s="61"/>
      <c r="C170" s="62"/>
      <c r="D170" s="63"/>
      <c r="E170" s="2"/>
      <c r="F170" s="63"/>
      <c r="G170" s="2"/>
      <c r="H170" s="63"/>
      <c r="I170" s="2"/>
      <c r="J170" s="63"/>
      <c r="K170" s="2"/>
      <c r="L170" s="63"/>
      <c r="M170" s="2"/>
      <c r="N170" s="63"/>
      <c r="O170" s="2"/>
      <c r="P170" s="2"/>
    </row>
    <row r="171" spans="1:16" ht="15.75" customHeight="1">
      <c r="A171" s="2"/>
      <c r="B171" s="61"/>
      <c r="C171" s="62"/>
      <c r="D171" s="63"/>
      <c r="E171" s="2"/>
      <c r="F171" s="63"/>
      <c r="G171" s="2"/>
      <c r="H171" s="63"/>
      <c r="I171" s="2"/>
      <c r="J171" s="63"/>
      <c r="K171" s="2"/>
      <c r="L171" s="63"/>
      <c r="M171" s="2"/>
      <c r="N171" s="63"/>
      <c r="O171" s="2"/>
      <c r="P171" s="2"/>
    </row>
    <row r="172" spans="1:16" ht="15.75" customHeight="1">
      <c r="A172" s="2"/>
      <c r="B172" s="61"/>
      <c r="C172" s="62"/>
      <c r="D172" s="63"/>
      <c r="E172" s="2"/>
      <c r="F172" s="63"/>
      <c r="G172" s="2"/>
      <c r="H172" s="63"/>
      <c r="I172" s="2"/>
      <c r="J172" s="63"/>
      <c r="K172" s="2"/>
      <c r="L172" s="63"/>
      <c r="M172" s="2"/>
      <c r="N172" s="63"/>
      <c r="O172" s="2"/>
      <c r="P172" s="2"/>
    </row>
    <row r="173" spans="1:16" ht="15.75" customHeight="1">
      <c r="A173" s="2"/>
      <c r="B173" s="61"/>
      <c r="C173" s="62"/>
      <c r="D173" s="63"/>
      <c r="E173" s="2"/>
      <c r="F173" s="63"/>
      <c r="G173" s="2"/>
      <c r="H173" s="63"/>
      <c r="I173" s="2"/>
      <c r="J173" s="63"/>
      <c r="K173" s="2"/>
      <c r="L173" s="63"/>
      <c r="M173" s="2"/>
      <c r="N173" s="63"/>
      <c r="O173" s="2"/>
      <c r="P173" s="2"/>
    </row>
    <row r="174" spans="1:16" ht="15.75" customHeight="1">
      <c r="A174" s="2"/>
      <c r="B174" s="61"/>
      <c r="C174" s="62"/>
      <c r="D174" s="63"/>
      <c r="E174" s="2"/>
      <c r="F174" s="63"/>
      <c r="G174" s="2"/>
      <c r="H174" s="63"/>
      <c r="I174" s="2"/>
      <c r="J174" s="63"/>
      <c r="K174" s="2"/>
      <c r="L174" s="63"/>
      <c r="M174" s="2"/>
      <c r="N174" s="63"/>
      <c r="O174" s="2"/>
      <c r="P174" s="2"/>
    </row>
    <row r="175" spans="1:16" ht="15.75" customHeight="1">
      <c r="A175" s="2"/>
      <c r="B175" s="61"/>
      <c r="C175" s="62"/>
      <c r="D175" s="63"/>
      <c r="E175" s="2"/>
      <c r="F175" s="63"/>
      <c r="G175" s="2"/>
      <c r="H175" s="63"/>
      <c r="I175" s="2"/>
      <c r="J175" s="63"/>
      <c r="K175" s="2"/>
      <c r="L175" s="63"/>
      <c r="M175" s="2"/>
      <c r="N175" s="63"/>
      <c r="O175" s="2"/>
      <c r="P175" s="2"/>
    </row>
    <row r="176" spans="1:16" ht="15.75" customHeight="1">
      <c r="A176" s="2"/>
      <c r="B176" s="61"/>
      <c r="C176" s="62"/>
      <c r="D176" s="63"/>
      <c r="E176" s="2"/>
      <c r="F176" s="63"/>
      <c r="G176" s="2"/>
      <c r="H176" s="63"/>
      <c r="I176" s="2"/>
      <c r="J176" s="63"/>
      <c r="K176" s="2"/>
      <c r="L176" s="63"/>
      <c r="M176" s="2"/>
      <c r="N176" s="63"/>
      <c r="O176" s="2"/>
      <c r="P176" s="2"/>
    </row>
    <row r="177" spans="1:16" ht="15.75" customHeight="1">
      <c r="A177" s="2"/>
      <c r="B177" s="61"/>
      <c r="C177" s="62"/>
      <c r="D177" s="63"/>
      <c r="E177" s="2"/>
      <c r="F177" s="63"/>
      <c r="G177" s="2"/>
      <c r="H177" s="63"/>
      <c r="I177" s="2"/>
      <c r="J177" s="63"/>
      <c r="K177" s="2"/>
      <c r="L177" s="63"/>
      <c r="M177" s="2"/>
      <c r="N177" s="63"/>
      <c r="O177" s="2"/>
      <c r="P177" s="2"/>
    </row>
    <row r="178" spans="1:16" ht="15.75" customHeight="1">
      <c r="A178" s="2"/>
      <c r="B178" s="61"/>
      <c r="C178" s="62"/>
      <c r="D178" s="63"/>
      <c r="E178" s="2"/>
      <c r="F178" s="63"/>
      <c r="G178" s="2"/>
      <c r="H178" s="63"/>
      <c r="I178" s="2"/>
      <c r="J178" s="63"/>
      <c r="K178" s="2"/>
      <c r="L178" s="63"/>
      <c r="M178" s="2"/>
      <c r="N178" s="63"/>
      <c r="O178" s="2"/>
      <c r="P178" s="2"/>
    </row>
    <row r="179" spans="1:16" ht="15.75" customHeight="1">
      <c r="A179" s="2"/>
      <c r="B179" s="61"/>
      <c r="C179" s="62"/>
      <c r="D179" s="63"/>
      <c r="E179" s="2"/>
      <c r="F179" s="63"/>
      <c r="G179" s="2"/>
      <c r="H179" s="63"/>
      <c r="I179" s="2"/>
      <c r="J179" s="63"/>
      <c r="K179" s="2"/>
      <c r="L179" s="63"/>
      <c r="M179" s="2"/>
      <c r="N179" s="63"/>
      <c r="O179" s="2"/>
      <c r="P179" s="2"/>
    </row>
    <row r="180" spans="1:16" ht="15.75" customHeight="1">
      <c r="A180" s="2"/>
      <c r="B180" s="61"/>
      <c r="C180" s="62"/>
      <c r="D180" s="63"/>
      <c r="E180" s="2"/>
      <c r="F180" s="63"/>
      <c r="G180" s="2"/>
      <c r="H180" s="63"/>
      <c r="I180" s="2"/>
      <c r="J180" s="63"/>
      <c r="K180" s="2"/>
      <c r="L180" s="63"/>
      <c r="M180" s="2"/>
      <c r="N180" s="63"/>
      <c r="O180" s="2"/>
      <c r="P180" s="2"/>
    </row>
    <row r="181" spans="1:16" ht="15.75" customHeight="1">
      <c r="A181" s="2"/>
      <c r="B181" s="61"/>
      <c r="C181" s="62"/>
      <c r="D181" s="63"/>
      <c r="E181" s="2"/>
      <c r="F181" s="63"/>
      <c r="G181" s="2"/>
      <c r="H181" s="63"/>
      <c r="I181" s="2"/>
      <c r="J181" s="63"/>
      <c r="K181" s="2"/>
      <c r="L181" s="63"/>
      <c r="M181" s="2"/>
      <c r="N181" s="63"/>
      <c r="O181" s="2"/>
      <c r="P181" s="2"/>
    </row>
    <row r="182" spans="1:16" ht="15.75" customHeight="1">
      <c r="A182" s="2"/>
      <c r="B182" s="61"/>
      <c r="C182" s="62"/>
      <c r="D182" s="63"/>
      <c r="E182" s="2"/>
      <c r="F182" s="63"/>
      <c r="G182" s="2"/>
      <c r="H182" s="63"/>
      <c r="I182" s="2"/>
      <c r="J182" s="63"/>
      <c r="K182" s="2"/>
      <c r="L182" s="63"/>
      <c r="M182" s="2"/>
      <c r="N182" s="63"/>
      <c r="O182" s="2"/>
      <c r="P182" s="2"/>
    </row>
    <row r="183" spans="1:16" ht="15.75" customHeight="1">
      <c r="A183" s="2"/>
      <c r="B183" s="61"/>
      <c r="C183" s="62"/>
      <c r="D183" s="63"/>
      <c r="E183" s="2"/>
      <c r="F183" s="63"/>
      <c r="G183" s="2"/>
      <c r="H183" s="63"/>
      <c r="I183" s="2"/>
      <c r="J183" s="63"/>
      <c r="K183" s="2"/>
      <c r="L183" s="63"/>
      <c r="M183" s="2"/>
      <c r="N183" s="63"/>
      <c r="O183" s="2"/>
      <c r="P183" s="2"/>
    </row>
    <row r="184" spans="1:16" ht="15.75" customHeight="1">
      <c r="A184" s="2"/>
      <c r="B184" s="61"/>
      <c r="C184" s="62"/>
      <c r="D184" s="63"/>
      <c r="E184" s="2"/>
      <c r="F184" s="63"/>
      <c r="G184" s="2"/>
      <c r="H184" s="63"/>
      <c r="I184" s="2"/>
      <c r="J184" s="63"/>
      <c r="K184" s="2"/>
      <c r="L184" s="63"/>
      <c r="M184" s="2"/>
      <c r="N184" s="63"/>
      <c r="O184" s="2"/>
      <c r="P184" s="2"/>
    </row>
    <row r="185" spans="1:16" ht="15.75" customHeight="1">
      <c r="A185" s="2"/>
      <c r="B185" s="61"/>
      <c r="C185" s="62"/>
      <c r="D185" s="63"/>
      <c r="E185" s="2"/>
      <c r="F185" s="63"/>
      <c r="G185" s="2"/>
      <c r="H185" s="63"/>
      <c r="I185" s="2"/>
      <c r="J185" s="63"/>
      <c r="K185" s="2"/>
      <c r="L185" s="63"/>
      <c r="M185" s="2"/>
      <c r="N185" s="63"/>
      <c r="O185" s="2"/>
      <c r="P185" s="2"/>
    </row>
    <row r="186" spans="1:16" ht="15.75" customHeight="1">
      <c r="A186" s="2"/>
      <c r="B186" s="61"/>
      <c r="C186" s="62"/>
      <c r="D186" s="63"/>
      <c r="E186" s="2"/>
      <c r="F186" s="63"/>
      <c r="G186" s="2"/>
      <c r="H186" s="63"/>
      <c r="I186" s="2"/>
      <c r="J186" s="63"/>
      <c r="K186" s="2"/>
      <c r="L186" s="63"/>
      <c r="M186" s="2"/>
      <c r="N186" s="63"/>
      <c r="O186" s="2"/>
      <c r="P186" s="2"/>
    </row>
    <row r="187" spans="1:16" ht="15.75" customHeight="1">
      <c r="A187" s="2"/>
      <c r="B187" s="61"/>
      <c r="C187" s="62"/>
      <c r="D187" s="63"/>
      <c r="E187" s="2"/>
      <c r="F187" s="63"/>
      <c r="G187" s="2"/>
      <c r="H187" s="63"/>
      <c r="I187" s="2"/>
      <c r="J187" s="63"/>
      <c r="K187" s="2"/>
      <c r="L187" s="63"/>
      <c r="M187" s="2"/>
      <c r="N187" s="63"/>
      <c r="O187" s="2"/>
      <c r="P187" s="2"/>
    </row>
    <row r="188" spans="1:16" ht="15.75" customHeight="1">
      <c r="A188" s="2"/>
      <c r="B188" s="61"/>
      <c r="C188" s="62"/>
      <c r="D188" s="63"/>
      <c r="E188" s="2"/>
      <c r="F188" s="63"/>
      <c r="G188" s="2"/>
      <c r="H188" s="63"/>
      <c r="I188" s="2"/>
      <c r="J188" s="63"/>
      <c r="K188" s="2"/>
      <c r="L188" s="63"/>
      <c r="M188" s="2"/>
      <c r="N188" s="63"/>
      <c r="O188" s="2"/>
      <c r="P188" s="2"/>
    </row>
    <row r="189" spans="1:16" ht="15.75" customHeight="1">
      <c r="A189" s="2"/>
      <c r="B189" s="61"/>
      <c r="C189" s="62"/>
      <c r="D189" s="63"/>
      <c r="E189" s="2"/>
      <c r="F189" s="63"/>
      <c r="G189" s="2"/>
      <c r="H189" s="63"/>
      <c r="I189" s="2"/>
      <c r="J189" s="63"/>
      <c r="K189" s="2"/>
      <c r="L189" s="63"/>
      <c r="M189" s="2"/>
      <c r="N189" s="63"/>
      <c r="O189" s="2"/>
      <c r="P189" s="2"/>
    </row>
    <row r="190" spans="1:16" ht="15.75" customHeight="1">
      <c r="A190" s="2"/>
      <c r="B190" s="61"/>
      <c r="C190" s="62"/>
      <c r="D190" s="63"/>
      <c r="E190" s="2"/>
      <c r="F190" s="63"/>
      <c r="G190" s="2"/>
      <c r="H190" s="63"/>
      <c r="I190" s="2"/>
      <c r="J190" s="63"/>
      <c r="K190" s="2"/>
      <c r="L190" s="63"/>
      <c r="M190" s="2"/>
      <c r="N190" s="63"/>
      <c r="O190" s="2"/>
      <c r="P190" s="2"/>
    </row>
    <row r="191" spans="1:16" ht="15.75" customHeight="1">
      <c r="A191" s="2"/>
      <c r="B191" s="61"/>
      <c r="C191" s="62"/>
      <c r="D191" s="63"/>
      <c r="E191" s="2"/>
      <c r="F191" s="63"/>
      <c r="G191" s="2"/>
      <c r="H191" s="63"/>
      <c r="I191" s="2"/>
      <c r="J191" s="63"/>
      <c r="K191" s="2"/>
      <c r="L191" s="63"/>
      <c r="M191" s="2"/>
      <c r="N191" s="63"/>
      <c r="O191" s="2"/>
      <c r="P191" s="2"/>
    </row>
    <row r="192" spans="1:16" ht="15.75" customHeight="1">
      <c r="A192" s="2"/>
      <c r="B192" s="61"/>
      <c r="C192" s="62"/>
      <c r="D192" s="63"/>
      <c r="E192" s="2"/>
      <c r="F192" s="63"/>
      <c r="G192" s="2"/>
      <c r="H192" s="63"/>
      <c r="I192" s="2"/>
      <c r="J192" s="63"/>
      <c r="K192" s="2"/>
      <c r="L192" s="63"/>
      <c r="M192" s="2"/>
      <c r="N192" s="63"/>
      <c r="O192" s="2"/>
      <c r="P192" s="2"/>
    </row>
    <row r="193" spans="1:16" ht="15.75" customHeight="1">
      <c r="A193" s="2"/>
      <c r="B193" s="61"/>
      <c r="C193" s="62"/>
      <c r="D193" s="63"/>
      <c r="E193" s="2"/>
      <c r="F193" s="63"/>
      <c r="G193" s="2"/>
      <c r="H193" s="63"/>
      <c r="I193" s="2"/>
      <c r="J193" s="63"/>
      <c r="K193" s="2"/>
      <c r="L193" s="63"/>
      <c r="M193" s="2"/>
      <c r="N193" s="63"/>
      <c r="O193" s="2"/>
      <c r="P193" s="2"/>
    </row>
    <row r="194" spans="1:16" ht="15.75" customHeight="1">
      <c r="A194" s="2"/>
      <c r="B194" s="61"/>
      <c r="C194" s="62"/>
      <c r="D194" s="63"/>
      <c r="E194" s="2"/>
      <c r="F194" s="63"/>
      <c r="G194" s="2"/>
      <c r="H194" s="63"/>
      <c r="I194" s="2"/>
      <c r="J194" s="63"/>
      <c r="K194" s="2"/>
      <c r="L194" s="63"/>
      <c r="M194" s="2"/>
      <c r="N194" s="63"/>
      <c r="O194" s="2"/>
      <c r="P194" s="2"/>
    </row>
    <row r="195" spans="1:16" ht="15.75" customHeight="1">
      <c r="A195" s="2"/>
      <c r="B195" s="61"/>
      <c r="C195" s="62"/>
      <c r="D195" s="63"/>
      <c r="E195" s="2"/>
      <c r="F195" s="63"/>
      <c r="G195" s="2"/>
      <c r="H195" s="63"/>
      <c r="I195" s="2"/>
      <c r="J195" s="63"/>
      <c r="K195" s="2"/>
      <c r="L195" s="63"/>
      <c r="M195" s="2"/>
      <c r="N195" s="63"/>
      <c r="O195" s="2"/>
      <c r="P195" s="2"/>
    </row>
    <row r="196" spans="1:16" ht="15.75" customHeight="1">
      <c r="A196" s="2"/>
      <c r="B196" s="61"/>
      <c r="C196" s="62"/>
      <c r="D196" s="63"/>
      <c r="E196" s="2"/>
      <c r="F196" s="63"/>
      <c r="G196" s="2"/>
      <c r="H196" s="63"/>
      <c r="I196" s="2"/>
      <c r="J196" s="63"/>
      <c r="K196" s="2"/>
      <c r="L196" s="63"/>
      <c r="M196" s="2"/>
      <c r="N196" s="63"/>
      <c r="O196" s="2"/>
      <c r="P196" s="2"/>
    </row>
    <row r="197" spans="1:16" ht="15.75" customHeight="1">
      <c r="A197" s="2"/>
      <c r="B197" s="61"/>
      <c r="C197" s="62"/>
      <c r="D197" s="63"/>
      <c r="E197" s="2"/>
      <c r="F197" s="63"/>
      <c r="G197" s="2"/>
      <c r="H197" s="63"/>
      <c r="I197" s="2"/>
      <c r="J197" s="63"/>
      <c r="K197" s="2"/>
      <c r="L197" s="63"/>
      <c r="M197" s="2"/>
      <c r="N197" s="63"/>
      <c r="O197" s="2"/>
      <c r="P197" s="2"/>
    </row>
    <row r="198" spans="1:16" ht="15.75" customHeight="1">
      <c r="A198" s="2"/>
      <c r="B198" s="61"/>
      <c r="C198" s="62"/>
      <c r="D198" s="63"/>
      <c r="E198" s="2"/>
      <c r="F198" s="63"/>
      <c r="G198" s="2"/>
      <c r="H198" s="63"/>
      <c r="I198" s="2"/>
      <c r="J198" s="63"/>
      <c r="K198" s="2"/>
      <c r="L198" s="63"/>
      <c r="M198" s="2"/>
      <c r="N198" s="63"/>
      <c r="O198" s="2"/>
      <c r="P198" s="2"/>
    </row>
    <row r="199" spans="1:16" ht="15.75" customHeight="1">
      <c r="A199" s="2"/>
      <c r="B199" s="61"/>
      <c r="C199" s="62"/>
      <c r="D199" s="63"/>
      <c r="E199" s="2"/>
      <c r="F199" s="63"/>
      <c r="G199" s="2"/>
      <c r="H199" s="63"/>
      <c r="I199" s="2"/>
      <c r="J199" s="63"/>
      <c r="K199" s="2"/>
      <c r="L199" s="63"/>
      <c r="M199" s="2"/>
      <c r="N199" s="63"/>
      <c r="O199" s="2"/>
      <c r="P199" s="2"/>
    </row>
    <row r="200" spans="1:16" ht="15.75" customHeight="1">
      <c r="A200" s="2"/>
      <c r="B200" s="61"/>
      <c r="C200" s="62"/>
      <c r="D200" s="63"/>
      <c r="E200" s="2"/>
      <c r="F200" s="63"/>
      <c r="G200" s="2"/>
      <c r="H200" s="63"/>
      <c r="I200" s="2"/>
      <c r="J200" s="63"/>
      <c r="K200" s="2"/>
      <c r="L200" s="63"/>
      <c r="M200" s="2"/>
      <c r="N200" s="63"/>
      <c r="O200" s="2"/>
      <c r="P200" s="2"/>
    </row>
    <row r="201" spans="1:16" ht="15.75" customHeight="1">
      <c r="A201" s="2"/>
      <c r="B201" s="61"/>
      <c r="C201" s="62"/>
      <c r="D201" s="63"/>
      <c r="E201" s="2"/>
      <c r="F201" s="63"/>
      <c r="G201" s="2"/>
      <c r="H201" s="63"/>
      <c r="I201" s="2"/>
      <c r="J201" s="63"/>
      <c r="K201" s="2"/>
      <c r="L201" s="63"/>
      <c r="M201" s="2"/>
      <c r="N201" s="63"/>
      <c r="O201" s="2"/>
      <c r="P201" s="2"/>
    </row>
    <row r="202" spans="1:16" ht="15.75" customHeight="1">
      <c r="A202" s="2"/>
      <c r="B202" s="61"/>
      <c r="C202" s="62"/>
      <c r="D202" s="63"/>
      <c r="E202" s="2"/>
      <c r="F202" s="63"/>
      <c r="G202" s="2"/>
      <c r="H202" s="63"/>
      <c r="I202" s="2"/>
      <c r="J202" s="63"/>
      <c r="K202" s="2"/>
      <c r="L202" s="63"/>
      <c r="M202" s="2"/>
      <c r="N202" s="63"/>
      <c r="O202" s="2"/>
      <c r="P202" s="2"/>
    </row>
    <row r="203" spans="1:16" ht="15.75" customHeight="1">
      <c r="A203" s="2"/>
      <c r="B203" s="61"/>
      <c r="C203" s="62"/>
      <c r="D203" s="63"/>
      <c r="E203" s="2"/>
      <c r="F203" s="63"/>
      <c r="G203" s="2"/>
      <c r="H203" s="63"/>
      <c r="I203" s="2"/>
      <c r="J203" s="63"/>
      <c r="K203" s="2"/>
      <c r="L203" s="63"/>
      <c r="M203" s="2"/>
      <c r="N203" s="63"/>
      <c r="O203" s="2"/>
      <c r="P203" s="2"/>
    </row>
    <row r="204" spans="1:16" ht="15.75" customHeight="1">
      <c r="A204" s="2"/>
      <c r="B204" s="61"/>
      <c r="C204" s="62"/>
      <c r="D204" s="63"/>
      <c r="E204" s="2"/>
      <c r="F204" s="63"/>
      <c r="G204" s="2"/>
      <c r="H204" s="63"/>
      <c r="I204" s="2"/>
      <c r="J204" s="63"/>
      <c r="K204" s="2"/>
      <c r="L204" s="63"/>
      <c r="M204" s="2"/>
      <c r="N204" s="63"/>
      <c r="O204" s="2"/>
      <c r="P204" s="2"/>
    </row>
    <row r="205" spans="1:16" ht="15.75" customHeight="1">
      <c r="A205" s="2"/>
      <c r="B205" s="61"/>
      <c r="C205" s="62"/>
      <c r="D205" s="63"/>
      <c r="E205" s="2"/>
      <c r="F205" s="63"/>
      <c r="G205" s="2"/>
      <c r="H205" s="63"/>
      <c r="I205" s="2"/>
      <c r="J205" s="63"/>
      <c r="K205" s="2"/>
      <c r="L205" s="63"/>
      <c r="M205" s="2"/>
      <c r="N205" s="63"/>
      <c r="O205" s="2"/>
      <c r="P205" s="2"/>
    </row>
    <row r="206" spans="1:16" ht="15.75" customHeight="1">
      <c r="A206" s="2"/>
      <c r="B206" s="61"/>
      <c r="C206" s="62"/>
      <c r="D206" s="63"/>
      <c r="E206" s="2"/>
      <c r="F206" s="63"/>
      <c r="G206" s="2"/>
      <c r="H206" s="63"/>
      <c r="I206" s="2"/>
      <c r="J206" s="63"/>
      <c r="K206" s="2"/>
      <c r="L206" s="63"/>
      <c r="M206" s="2"/>
      <c r="N206" s="63"/>
      <c r="O206" s="2"/>
      <c r="P206" s="2"/>
    </row>
    <row r="207" spans="1:16" ht="15.75" customHeight="1">
      <c r="A207" s="2"/>
      <c r="B207" s="61"/>
      <c r="C207" s="62"/>
      <c r="D207" s="63"/>
      <c r="E207" s="2"/>
      <c r="F207" s="63"/>
      <c r="G207" s="2"/>
      <c r="H207" s="63"/>
      <c r="I207" s="2"/>
      <c r="J207" s="63"/>
      <c r="K207" s="2"/>
      <c r="L207" s="63"/>
      <c r="M207" s="2"/>
      <c r="N207" s="63"/>
      <c r="O207" s="2"/>
      <c r="P207" s="2"/>
    </row>
    <row r="208" spans="1:16" ht="15.75" customHeight="1">
      <c r="A208" s="2"/>
      <c r="B208" s="61"/>
      <c r="C208" s="62"/>
      <c r="D208" s="63"/>
      <c r="E208" s="2"/>
      <c r="F208" s="63"/>
      <c r="G208" s="2"/>
      <c r="H208" s="63"/>
      <c r="I208" s="2"/>
      <c r="J208" s="63"/>
      <c r="K208" s="2"/>
      <c r="L208" s="63"/>
      <c r="M208" s="2"/>
      <c r="N208" s="63"/>
      <c r="O208" s="2"/>
      <c r="P208" s="2"/>
    </row>
    <row r="209" spans="1:16" ht="15.75" customHeight="1">
      <c r="A209" s="2"/>
      <c r="B209" s="61"/>
      <c r="C209" s="62"/>
      <c r="D209" s="63"/>
      <c r="E209" s="2"/>
      <c r="F209" s="63"/>
      <c r="G209" s="2"/>
      <c r="H209" s="63"/>
      <c r="I209" s="2"/>
      <c r="J209" s="63"/>
      <c r="K209" s="2"/>
      <c r="L209" s="63"/>
      <c r="M209" s="2"/>
      <c r="N209" s="63"/>
      <c r="O209" s="2"/>
      <c r="P209" s="2"/>
    </row>
    <row r="210" spans="1:16" ht="15.75" customHeight="1">
      <c r="A210" s="2"/>
      <c r="B210" s="61"/>
      <c r="C210" s="62"/>
      <c r="D210" s="63"/>
      <c r="E210" s="2"/>
      <c r="F210" s="63"/>
      <c r="G210" s="2"/>
      <c r="H210" s="63"/>
      <c r="I210" s="2"/>
      <c r="J210" s="63"/>
      <c r="K210" s="2"/>
      <c r="L210" s="63"/>
      <c r="M210" s="2"/>
      <c r="N210" s="63"/>
      <c r="O210" s="2"/>
      <c r="P210" s="2"/>
    </row>
    <row r="211" spans="1:16" ht="15.75" customHeight="1">
      <c r="A211" s="2"/>
      <c r="B211" s="61"/>
      <c r="C211" s="62"/>
      <c r="D211" s="63"/>
      <c r="E211" s="2"/>
      <c r="F211" s="63"/>
      <c r="G211" s="2"/>
      <c r="H211" s="63"/>
      <c r="I211" s="2"/>
      <c r="J211" s="63"/>
      <c r="K211" s="2"/>
      <c r="L211" s="63"/>
      <c r="M211" s="2"/>
      <c r="N211" s="63"/>
      <c r="O211" s="2"/>
      <c r="P211" s="2"/>
    </row>
    <row r="212" spans="1:16" ht="15.75" customHeight="1">
      <c r="A212" s="2"/>
      <c r="B212" s="61"/>
      <c r="C212" s="62"/>
      <c r="D212" s="63"/>
      <c r="E212" s="2"/>
      <c r="F212" s="63"/>
      <c r="G212" s="2"/>
      <c r="H212" s="63"/>
      <c r="I212" s="2"/>
      <c r="J212" s="63"/>
      <c r="K212" s="2"/>
      <c r="L212" s="63"/>
      <c r="M212" s="2"/>
      <c r="N212" s="63"/>
      <c r="O212" s="2"/>
      <c r="P212" s="2"/>
    </row>
    <row r="213" spans="1:16" ht="15.75" customHeight="1">
      <c r="A213" s="2"/>
      <c r="B213" s="61"/>
      <c r="C213" s="62"/>
      <c r="D213" s="63"/>
      <c r="E213" s="2"/>
      <c r="F213" s="63"/>
      <c r="G213" s="2"/>
      <c r="H213" s="63"/>
      <c r="I213" s="2"/>
      <c r="J213" s="63"/>
      <c r="K213" s="2"/>
      <c r="L213" s="63"/>
      <c r="M213" s="2"/>
      <c r="N213" s="63"/>
      <c r="O213" s="2"/>
      <c r="P213" s="2"/>
    </row>
    <row r="214" spans="1:16" ht="15.75" customHeight="1">
      <c r="A214" s="2"/>
      <c r="B214" s="61"/>
      <c r="C214" s="62"/>
      <c r="D214" s="63"/>
      <c r="E214" s="2"/>
      <c r="F214" s="63"/>
      <c r="G214" s="2"/>
      <c r="H214" s="63"/>
      <c r="I214" s="2"/>
      <c r="J214" s="63"/>
      <c r="K214" s="2"/>
      <c r="L214" s="63"/>
      <c r="M214" s="2"/>
      <c r="N214" s="63"/>
      <c r="O214" s="2"/>
      <c r="P214" s="2"/>
    </row>
    <row r="215" spans="1:16" ht="15.75" customHeight="1">
      <c r="A215" s="2"/>
      <c r="B215" s="61"/>
      <c r="C215" s="62"/>
      <c r="D215" s="63"/>
      <c r="E215" s="2"/>
      <c r="F215" s="63"/>
      <c r="G215" s="2"/>
      <c r="H215" s="63"/>
      <c r="I215" s="2"/>
      <c r="J215" s="63"/>
      <c r="K215" s="2"/>
      <c r="L215" s="63"/>
      <c r="M215" s="2"/>
      <c r="N215" s="63"/>
      <c r="O215" s="2"/>
      <c r="P215" s="2"/>
    </row>
    <row r="216" spans="1:16" ht="15.75" customHeight="1">
      <c r="A216" s="2"/>
      <c r="B216" s="61"/>
      <c r="C216" s="62"/>
      <c r="D216" s="63"/>
      <c r="E216" s="2"/>
      <c r="F216" s="63"/>
      <c r="G216" s="2"/>
      <c r="H216" s="63"/>
      <c r="I216" s="2"/>
      <c r="J216" s="63"/>
      <c r="K216" s="2"/>
      <c r="L216" s="63"/>
      <c r="M216" s="2"/>
      <c r="N216" s="63"/>
      <c r="O216" s="2"/>
      <c r="P216" s="2"/>
    </row>
    <row r="217" spans="1:16" ht="15.75" customHeight="1">
      <c r="A217" s="2"/>
      <c r="B217" s="61"/>
      <c r="C217" s="62"/>
      <c r="D217" s="63"/>
      <c r="E217" s="2"/>
      <c r="F217" s="63"/>
      <c r="G217" s="2"/>
      <c r="H217" s="63"/>
      <c r="I217" s="2"/>
      <c r="J217" s="63"/>
      <c r="K217" s="2"/>
      <c r="L217" s="63"/>
      <c r="M217" s="2"/>
      <c r="N217" s="63"/>
      <c r="O217" s="2"/>
      <c r="P217" s="2"/>
    </row>
    <row r="218" spans="1:16" ht="15.75" customHeight="1">
      <c r="A218" s="2"/>
      <c r="B218" s="61"/>
      <c r="C218" s="62"/>
      <c r="D218" s="63"/>
      <c r="E218" s="2"/>
      <c r="F218" s="63"/>
      <c r="G218" s="2"/>
      <c r="H218" s="63"/>
      <c r="I218" s="2"/>
      <c r="J218" s="63"/>
      <c r="K218" s="2"/>
      <c r="L218" s="63"/>
      <c r="M218" s="2"/>
      <c r="N218" s="63"/>
      <c r="O218" s="2"/>
      <c r="P218" s="2"/>
    </row>
    <row r="219" spans="1:16" ht="15.75" customHeight="1">
      <c r="A219" s="2"/>
      <c r="B219" s="61"/>
      <c r="C219" s="62"/>
      <c r="D219" s="63"/>
      <c r="E219" s="2"/>
      <c r="F219" s="63"/>
      <c r="G219" s="2"/>
      <c r="H219" s="63"/>
      <c r="I219" s="2"/>
      <c r="J219" s="63"/>
      <c r="K219" s="2"/>
      <c r="L219" s="63"/>
      <c r="M219" s="2"/>
      <c r="N219" s="63"/>
      <c r="O219" s="2"/>
      <c r="P219" s="2"/>
    </row>
    <row r="220" spans="1:16" ht="15.75" customHeight="1">
      <c r="A220" s="2"/>
      <c r="B220" s="61"/>
      <c r="C220" s="62"/>
      <c r="D220" s="63"/>
      <c r="E220" s="2"/>
      <c r="F220" s="63"/>
      <c r="G220" s="2"/>
      <c r="H220" s="63"/>
      <c r="I220" s="2"/>
      <c r="J220" s="63"/>
      <c r="K220" s="2"/>
      <c r="L220" s="63"/>
      <c r="M220" s="2"/>
      <c r="N220" s="63"/>
      <c r="O220" s="2"/>
      <c r="P220" s="2"/>
    </row>
    <row r="221" spans="1:16" ht="15.75" customHeight="1">
      <c r="A221" s="2"/>
      <c r="B221" s="61"/>
      <c r="C221" s="62"/>
      <c r="D221" s="63"/>
      <c r="E221" s="2"/>
      <c r="F221" s="63"/>
      <c r="G221" s="2"/>
      <c r="H221" s="63"/>
      <c r="I221" s="2"/>
      <c r="J221" s="63"/>
      <c r="K221" s="2"/>
      <c r="L221" s="63"/>
      <c r="M221" s="2"/>
      <c r="N221" s="63"/>
      <c r="O221" s="2"/>
      <c r="P221" s="2"/>
    </row>
    <row r="222" spans="1:16" ht="15.75" customHeight="1">
      <c r="A222" s="2"/>
      <c r="B222" s="61"/>
      <c r="C222" s="62"/>
      <c r="D222" s="63"/>
      <c r="E222" s="2"/>
      <c r="F222" s="63"/>
      <c r="G222" s="2"/>
      <c r="H222" s="63"/>
      <c r="I222" s="2"/>
      <c r="J222" s="63"/>
      <c r="K222" s="2"/>
      <c r="L222" s="63"/>
      <c r="M222" s="2"/>
      <c r="N222" s="63"/>
      <c r="O222" s="2"/>
      <c r="P222" s="2"/>
    </row>
    <row r="223" spans="1:16" ht="15.75" customHeight="1">
      <c r="A223" s="2"/>
      <c r="B223" s="61"/>
      <c r="C223" s="62"/>
      <c r="D223" s="63"/>
      <c r="E223" s="2"/>
      <c r="F223" s="63"/>
      <c r="G223" s="2"/>
      <c r="H223" s="63"/>
      <c r="I223" s="2"/>
      <c r="J223" s="63"/>
      <c r="K223" s="2"/>
      <c r="L223" s="63"/>
      <c r="M223" s="2"/>
      <c r="N223" s="63"/>
      <c r="O223" s="2"/>
      <c r="P223" s="2"/>
    </row>
    <row r="224" spans="1:16" ht="15.75" customHeight="1">
      <c r="A224" s="2"/>
      <c r="B224" s="61"/>
      <c r="C224" s="62"/>
      <c r="D224" s="63"/>
      <c r="E224" s="2"/>
      <c r="F224" s="63"/>
      <c r="G224" s="2"/>
      <c r="H224" s="63"/>
      <c r="I224" s="2"/>
      <c r="J224" s="63"/>
      <c r="K224" s="2"/>
      <c r="L224" s="63"/>
      <c r="M224" s="2"/>
      <c r="N224" s="63"/>
      <c r="O224" s="2"/>
      <c r="P224" s="2"/>
    </row>
    <row r="225" spans="1:16" ht="15.75" customHeight="1">
      <c r="A225" s="2"/>
      <c r="B225" s="61"/>
      <c r="C225" s="62"/>
      <c r="D225" s="63"/>
      <c r="E225" s="2"/>
      <c r="F225" s="63"/>
      <c r="G225" s="2"/>
      <c r="H225" s="63"/>
      <c r="I225" s="2"/>
      <c r="J225" s="63"/>
      <c r="K225" s="2"/>
      <c r="L225" s="63"/>
      <c r="M225" s="2"/>
      <c r="N225" s="63"/>
      <c r="O225" s="2"/>
      <c r="P225" s="2"/>
    </row>
    <row r="226" spans="1:16" ht="15.75" customHeight="1">
      <c r="A226" s="2"/>
      <c r="B226" s="61"/>
      <c r="C226" s="62"/>
      <c r="D226" s="63"/>
      <c r="E226" s="2"/>
      <c r="F226" s="63"/>
      <c r="G226" s="2"/>
      <c r="H226" s="63"/>
      <c r="I226" s="2"/>
      <c r="J226" s="63"/>
      <c r="K226" s="2"/>
      <c r="L226" s="63"/>
      <c r="M226" s="2"/>
      <c r="N226" s="63"/>
      <c r="O226" s="2"/>
      <c r="P226" s="2"/>
    </row>
    <row r="227" spans="1:16" ht="15.75" customHeight="1">
      <c r="A227" s="2"/>
      <c r="B227" s="61"/>
      <c r="C227" s="62"/>
      <c r="D227" s="63"/>
      <c r="E227" s="2"/>
      <c r="F227" s="63"/>
      <c r="G227" s="2"/>
      <c r="H227" s="63"/>
      <c r="I227" s="2"/>
      <c r="J227" s="63"/>
      <c r="K227" s="2"/>
      <c r="L227" s="63"/>
      <c r="M227" s="2"/>
      <c r="N227" s="63"/>
      <c r="O227" s="2"/>
      <c r="P227" s="2"/>
    </row>
    <row r="228" spans="1:16" ht="15.75" customHeight="1">
      <c r="A228" s="2"/>
      <c r="B228" s="61"/>
      <c r="C228" s="62"/>
      <c r="D228" s="63"/>
      <c r="E228" s="2"/>
      <c r="F228" s="63"/>
      <c r="G228" s="2"/>
      <c r="H228" s="63"/>
      <c r="I228" s="2"/>
      <c r="J228" s="63"/>
      <c r="K228" s="2"/>
      <c r="L228" s="63"/>
      <c r="M228" s="2"/>
      <c r="N228" s="63"/>
      <c r="O228" s="2"/>
      <c r="P228" s="2"/>
    </row>
    <row r="229" spans="1:16" ht="15.75" customHeight="1">
      <c r="A229" s="2"/>
      <c r="B229" s="61"/>
      <c r="C229" s="62"/>
      <c r="D229" s="63"/>
      <c r="E229" s="2"/>
      <c r="F229" s="63"/>
      <c r="G229" s="2"/>
      <c r="H229" s="63"/>
      <c r="I229" s="2"/>
      <c r="J229" s="63"/>
      <c r="K229" s="2"/>
      <c r="L229" s="63"/>
      <c r="M229" s="2"/>
      <c r="N229" s="63"/>
      <c r="O229" s="2"/>
      <c r="P229" s="2"/>
    </row>
    <row r="230" spans="1:16" ht="15.75" customHeight="1">
      <c r="A230" s="2"/>
      <c r="B230" s="61"/>
      <c r="C230" s="62"/>
      <c r="D230" s="63"/>
      <c r="E230" s="2"/>
      <c r="F230" s="63"/>
      <c r="G230" s="2"/>
      <c r="H230" s="63"/>
      <c r="I230" s="2"/>
      <c r="J230" s="63"/>
      <c r="K230" s="2"/>
      <c r="L230" s="63"/>
      <c r="M230" s="2"/>
      <c r="N230" s="63"/>
      <c r="O230" s="2"/>
      <c r="P230" s="2"/>
    </row>
    <row r="231" spans="1:16" ht="15.75" customHeight="1">
      <c r="A231" s="2"/>
      <c r="B231" s="61"/>
      <c r="C231" s="62"/>
      <c r="D231" s="63"/>
      <c r="E231" s="2"/>
      <c r="F231" s="63"/>
      <c r="G231" s="2"/>
      <c r="H231" s="63"/>
      <c r="I231" s="2"/>
      <c r="J231" s="63"/>
      <c r="K231" s="2"/>
      <c r="L231" s="63"/>
      <c r="M231" s="2"/>
      <c r="N231" s="63"/>
      <c r="O231" s="2"/>
      <c r="P231" s="2"/>
    </row>
    <row r="232" spans="1:16" ht="15.75" customHeight="1">
      <c r="A232" s="2"/>
      <c r="B232" s="61"/>
      <c r="C232" s="62"/>
      <c r="D232" s="63"/>
      <c r="E232" s="2"/>
      <c r="F232" s="63"/>
      <c r="G232" s="2"/>
      <c r="H232" s="63"/>
      <c r="I232" s="2"/>
      <c r="J232" s="63"/>
      <c r="K232" s="2"/>
      <c r="L232" s="63"/>
      <c r="M232" s="2"/>
      <c r="N232" s="63"/>
      <c r="O232" s="2"/>
      <c r="P232" s="2"/>
    </row>
    <row r="233" spans="1:16" ht="15.75" customHeight="1">
      <c r="A233" s="5"/>
      <c r="B233" s="5"/>
      <c r="C233" s="5"/>
      <c r="D233" s="5"/>
      <c r="E233" s="5"/>
      <c r="F233" s="5"/>
      <c r="G233" s="5"/>
      <c r="H233" s="5"/>
      <c r="I233" s="5"/>
      <c r="J233" s="5"/>
      <c r="K233" s="5"/>
      <c r="L233" s="5"/>
      <c r="M233" s="5"/>
      <c r="N233" s="5"/>
      <c r="O233" s="5"/>
      <c r="P233" s="5"/>
    </row>
    <row r="234" spans="1:16" ht="15.75" customHeight="1">
      <c r="A234" s="5"/>
      <c r="B234" s="5"/>
      <c r="C234" s="5"/>
      <c r="D234" s="5"/>
      <c r="E234" s="5"/>
      <c r="F234" s="5"/>
      <c r="G234" s="5"/>
      <c r="H234" s="5"/>
      <c r="I234" s="5"/>
      <c r="J234" s="5"/>
      <c r="K234" s="5"/>
      <c r="L234" s="5"/>
      <c r="M234" s="5"/>
      <c r="N234" s="5"/>
      <c r="O234" s="5"/>
      <c r="P234" s="5"/>
    </row>
    <row r="235" spans="1:16" ht="15.75" customHeight="1">
      <c r="A235" s="5"/>
      <c r="B235" s="5"/>
      <c r="C235" s="5"/>
      <c r="D235" s="5"/>
      <c r="E235" s="5"/>
      <c r="F235" s="5"/>
      <c r="G235" s="5"/>
      <c r="H235" s="5"/>
      <c r="I235" s="5"/>
      <c r="J235" s="5"/>
      <c r="K235" s="5"/>
      <c r="L235" s="5"/>
      <c r="M235" s="5"/>
      <c r="N235" s="5"/>
      <c r="O235" s="5"/>
      <c r="P235" s="5"/>
    </row>
    <row r="236" spans="1:16" ht="15.75" customHeight="1">
      <c r="A236" s="5"/>
      <c r="B236" s="5"/>
      <c r="C236" s="5"/>
      <c r="D236" s="5"/>
      <c r="E236" s="5"/>
      <c r="F236" s="5"/>
      <c r="G236" s="5"/>
      <c r="H236" s="5"/>
      <c r="I236" s="5"/>
      <c r="J236" s="5"/>
      <c r="K236" s="5"/>
      <c r="L236" s="5"/>
      <c r="M236" s="5"/>
      <c r="N236" s="5"/>
      <c r="O236" s="5"/>
      <c r="P236" s="5"/>
    </row>
    <row r="237" spans="1:16" ht="15.75" customHeight="1">
      <c r="A237" s="5"/>
      <c r="B237" s="5"/>
      <c r="C237" s="5"/>
      <c r="D237" s="5"/>
      <c r="E237" s="5"/>
      <c r="F237" s="5"/>
      <c r="G237" s="5"/>
      <c r="H237" s="5"/>
      <c r="I237" s="5"/>
      <c r="J237" s="5"/>
      <c r="K237" s="5"/>
      <c r="L237" s="5"/>
      <c r="M237" s="5"/>
      <c r="N237" s="5"/>
      <c r="O237" s="5"/>
      <c r="P237" s="5"/>
    </row>
    <row r="238" spans="1:16" ht="15.75" customHeight="1">
      <c r="A238" s="5"/>
      <c r="B238" s="5"/>
      <c r="C238" s="5"/>
      <c r="D238" s="5"/>
      <c r="E238" s="5"/>
      <c r="F238" s="5"/>
      <c r="G238" s="5"/>
      <c r="H238" s="5"/>
      <c r="I238" s="5"/>
      <c r="J238" s="5"/>
      <c r="K238" s="5"/>
      <c r="L238" s="5"/>
      <c r="M238" s="5"/>
      <c r="N238" s="5"/>
      <c r="O238" s="5"/>
      <c r="P238" s="5"/>
    </row>
    <row r="239" spans="1:16" ht="15.75" customHeight="1">
      <c r="A239" s="5"/>
      <c r="B239" s="5"/>
      <c r="C239" s="5"/>
      <c r="D239" s="5"/>
      <c r="E239" s="5"/>
      <c r="F239" s="5"/>
      <c r="G239" s="5"/>
      <c r="H239" s="5"/>
      <c r="I239" s="5"/>
      <c r="J239" s="5"/>
      <c r="K239" s="5"/>
      <c r="L239" s="5"/>
      <c r="M239" s="5"/>
      <c r="N239" s="5"/>
      <c r="O239" s="5"/>
      <c r="P239" s="5"/>
    </row>
    <row r="240" spans="1:16" ht="15.75" customHeight="1">
      <c r="A240" s="5"/>
      <c r="B240" s="5"/>
      <c r="C240" s="5"/>
      <c r="D240" s="5"/>
      <c r="E240" s="5"/>
      <c r="F240" s="5"/>
      <c r="G240" s="5"/>
      <c r="H240" s="5"/>
      <c r="I240" s="5"/>
      <c r="J240" s="5"/>
      <c r="K240" s="5"/>
      <c r="L240" s="5"/>
      <c r="M240" s="5"/>
      <c r="N240" s="5"/>
      <c r="O240" s="5"/>
      <c r="P240" s="5"/>
    </row>
    <row r="241" spans="1:16" ht="15.75" customHeight="1">
      <c r="A241" s="5"/>
      <c r="B241" s="5"/>
      <c r="C241" s="5"/>
      <c r="D241" s="5"/>
      <c r="E241" s="5"/>
      <c r="F241" s="5"/>
      <c r="G241" s="5"/>
      <c r="H241" s="5"/>
      <c r="I241" s="5"/>
      <c r="J241" s="5"/>
      <c r="K241" s="5"/>
      <c r="L241" s="5"/>
      <c r="M241" s="5"/>
      <c r="N241" s="5"/>
      <c r="O241" s="5"/>
      <c r="P241" s="5"/>
    </row>
    <row r="242" spans="1:16" ht="15.75" customHeight="1">
      <c r="A242" s="5"/>
      <c r="B242" s="5"/>
      <c r="C242" s="5"/>
      <c r="D242" s="5"/>
      <c r="E242" s="5"/>
      <c r="F242" s="5"/>
      <c r="G242" s="5"/>
      <c r="H242" s="5"/>
      <c r="I242" s="5"/>
      <c r="J242" s="5"/>
      <c r="K242" s="5"/>
      <c r="L242" s="5"/>
      <c r="M242" s="5"/>
      <c r="N242" s="5"/>
      <c r="O242" s="5"/>
      <c r="P242" s="5"/>
    </row>
    <row r="243" spans="1:16" ht="15.75" customHeight="1">
      <c r="A243" s="5"/>
      <c r="B243" s="5"/>
      <c r="C243" s="5"/>
      <c r="D243" s="5"/>
      <c r="E243" s="5"/>
      <c r="F243" s="5"/>
      <c r="G243" s="5"/>
      <c r="H243" s="5"/>
      <c r="I243" s="5"/>
      <c r="J243" s="5"/>
      <c r="K243" s="5"/>
      <c r="L243" s="5"/>
      <c r="M243" s="5"/>
      <c r="N243" s="5"/>
      <c r="O243" s="5"/>
      <c r="P243" s="5"/>
    </row>
    <row r="244" spans="1:16" ht="15.75" customHeight="1">
      <c r="A244" s="5"/>
      <c r="B244" s="5"/>
      <c r="C244" s="5"/>
      <c r="D244" s="5"/>
      <c r="E244" s="5"/>
      <c r="F244" s="5"/>
      <c r="G244" s="5"/>
      <c r="H244" s="5"/>
      <c r="I244" s="5"/>
      <c r="J244" s="5"/>
      <c r="K244" s="5"/>
      <c r="L244" s="5"/>
      <c r="M244" s="5"/>
      <c r="N244" s="5"/>
      <c r="O244" s="5"/>
      <c r="P244" s="5"/>
    </row>
    <row r="245" spans="1:16" ht="15.75" customHeight="1">
      <c r="A245" s="5"/>
      <c r="B245" s="5"/>
      <c r="C245" s="5"/>
      <c r="D245" s="5"/>
      <c r="E245" s="5"/>
      <c r="F245" s="5"/>
      <c r="G245" s="5"/>
      <c r="H245" s="5"/>
      <c r="I245" s="5"/>
      <c r="J245" s="5"/>
      <c r="K245" s="5"/>
      <c r="L245" s="5"/>
      <c r="M245" s="5"/>
      <c r="N245" s="5"/>
      <c r="O245" s="5"/>
      <c r="P245" s="5"/>
    </row>
    <row r="246" spans="1:16" ht="15.75" customHeight="1">
      <c r="A246" s="5"/>
      <c r="B246" s="5"/>
      <c r="C246" s="5"/>
      <c r="D246" s="5"/>
      <c r="E246" s="5"/>
      <c r="F246" s="5"/>
      <c r="G246" s="5"/>
      <c r="H246" s="5"/>
      <c r="I246" s="5"/>
      <c r="J246" s="5"/>
      <c r="K246" s="5"/>
      <c r="L246" s="5"/>
      <c r="M246" s="5"/>
      <c r="N246" s="5"/>
      <c r="O246" s="5"/>
      <c r="P246" s="5"/>
    </row>
    <row r="247" spans="1:16" ht="15.75" customHeight="1">
      <c r="A247" s="5"/>
      <c r="B247" s="5"/>
      <c r="C247" s="5"/>
      <c r="D247" s="5"/>
      <c r="E247" s="5"/>
      <c r="F247" s="5"/>
      <c r="G247" s="5"/>
      <c r="H247" s="5"/>
      <c r="I247" s="5"/>
      <c r="J247" s="5"/>
      <c r="K247" s="5"/>
      <c r="L247" s="5"/>
      <c r="M247" s="5"/>
      <c r="N247" s="5"/>
      <c r="O247" s="5"/>
      <c r="P247" s="5"/>
    </row>
    <row r="248" spans="1:16" ht="15.75" customHeight="1">
      <c r="A248" s="5"/>
      <c r="B248" s="5"/>
      <c r="C248" s="5"/>
      <c r="D248" s="5"/>
      <c r="E248" s="5"/>
      <c r="F248" s="5"/>
      <c r="G248" s="5"/>
      <c r="H248" s="5"/>
      <c r="I248" s="5"/>
      <c r="J248" s="5"/>
      <c r="K248" s="5"/>
      <c r="L248" s="5"/>
      <c r="M248" s="5"/>
      <c r="N248" s="5"/>
      <c r="O248" s="5"/>
      <c r="P248" s="5"/>
    </row>
    <row r="249" spans="1:16" ht="15.75" customHeight="1">
      <c r="A249" s="5"/>
      <c r="B249" s="5"/>
      <c r="C249" s="5"/>
      <c r="D249" s="5"/>
      <c r="E249" s="5"/>
      <c r="F249" s="5"/>
      <c r="G249" s="5"/>
      <c r="H249" s="5"/>
      <c r="I249" s="5"/>
      <c r="J249" s="5"/>
      <c r="K249" s="5"/>
      <c r="L249" s="5"/>
      <c r="M249" s="5"/>
      <c r="N249" s="5"/>
      <c r="O249" s="5"/>
      <c r="P249" s="5"/>
    </row>
    <row r="250" spans="1:16" ht="15.75" customHeight="1">
      <c r="A250" s="5"/>
      <c r="B250" s="5"/>
      <c r="C250" s="5"/>
      <c r="D250" s="5"/>
      <c r="E250" s="5"/>
      <c r="F250" s="5"/>
      <c r="G250" s="5"/>
      <c r="H250" s="5"/>
      <c r="I250" s="5"/>
      <c r="J250" s="5"/>
      <c r="K250" s="5"/>
      <c r="L250" s="5"/>
      <c r="M250" s="5"/>
      <c r="N250" s="5"/>
      <c r="O250" s="5"/>
      <c r="P250" s="5"/>
    </row>
    <row r="251" spans="1:16" ht="15.75" customHeight="1">
      <c r="A251" s="5"/>
      <c r="B251" s="5"/>
      <c r="C251" s="5"/>
      <c r="D251" s="5"/>
      <c r="E251" s="5"/>
      <c r="F251" s="5"/>
      <c r="G251" s="5"/>
      <c r="H251" s="5"/>
      <c r="I251" s="5"/>
      <c r="J251" s="5"/>
      <c r="K251" s="5"/>
      <c r="L251" s="5"/>
      <c r="M251" s="5"/>
      <c r="N251" s="5"/>
      <c r="O251" s="5"/>
      <c r="P251" s="5"/>
    </row>
    <row r="252" spans="1:16" ht="15.75" customHeight="1">
      <c r="A252" s="5"/>
      <c r="B252" s="5"/>
      <c r="C252" s="5"/>
      <c r="D252" s="5"/>
      <c r="E252" s="5"/>
      <c r="F252" s="5"/>
      <c r="G252" s="5"/>
      <c r="H252" s="5"/>
      <c r="I252" s="5"/>
      <c r="J252" s="5"/>
      <c r="K252" s="5"/>
      <c r="L252" s="5"/>
      <c r="M252" s="5"/>
      <c r="N252" s="5"/>
      <c r="O252" s="5"/>
      <c r="P252" s="5"/>
    </row>
    <row r="253" spans="1:16" ht="15.75" customHeight="1">
      <c r="A253" s="5"/>
      <c r="B253" s="5"/>
      <c r="C253" s="5"/>
      <c r="D253" s="5"/>
      <c r="E253" s="5"/>
      <c r="F253" s="5"/>
      <c r="G253" s="5"/>
      <c r="H253" s="5"/>
      <c r="I253" s="5"/>
      <c r="J253" s="5"/>
      <c r="K253" s="5"/>
      <c r="L253" s="5"/>
      <c r="M253" s="5"/>
      <c r="N253" s="5"/>
      <c r="O253" s="5"/>
      <c r="P253" s="5"/>
    </row>
    <row r="254" spans="1:16" ht="15.75" customHeight="1">
      <c r="A254" s="5"/>
      <c r="B254" s="5"/>
      <c r="C254" s="5"/>
      <c r="D254" s="5"/>
      <c r="E254" s="5"/>
      <c r="F254" s="5"/>
      <c r="G254" s="5"/>
      <c r="H254" s="5"/>
      <c r="I254" s="5"/>
      <c r="J254" s="5"/>
      <c r="K254" s="5"/>
      <c r="L254" s="5"/>
      <c r="M254" s="5"/>
      <c r="N254" s="5"/>
      <c r="O254" s="5"/>
      <c r="P254" s="5"/>
    </row>
    <row r="255" spans="1:16" ht="15.75" customHeight="1">
      <c r="A255" s="5"/>
      <c r="B255" s="5"/>
      <c r="C255" s="5"/>
      <c r="D255" s="5"/>
      <c r="E255" s="5"/>
      <c r="F255" s="5"/>
      <c r="G255" s="5"/>
      <c r="H255" s="5"/>
      <c r="I255" s="5"/>
      <c r="J255" s="5"/>
      <c r="K255" s="5"/>
      <c r="L255" s="5"/>
      <c r="M255" s="5"/>
      <c r="N255" s="5"/>
      <c r="O255" s="5"/>
      <c r="P255" s="5"/>
    </row>
    <row r="256" spans="1:16" ht="15.75" customHeight="1">
      <c r="A256" s="5"/>
      <c r="B256" s="5"/>
      <c r="C256" s="5"/>
      <c r="D256" s="5"/>
      <c r="E256" s="5"/>
      <c r="F256" s="5"/>
      <c r="G256" s="5"/>
      <c r="H256" s="5"/>
      <c r="I256" s="5"/>
      <c r="J256" s="5"/>
      <c r="K256" s="5"/>
      <c r="L256" s="5"/>
      <c r="M256" s="5"/>
      <c r="N256" s="5"/>
      <c r="O256" s="5"/>
      <c r="P256" s="5"/>
    </row>
    <row r="257" spans="1:16" ht="15.75" customHeight="1">
      <c r="A257" s="5"/>
      <c r="B257" s="5"/>
      <c r="C257" s="5"/>
      <c r="D257" s="5"/>
      <c r="E257" s="5"/>
      <c r="F257" s="5"/>
      <c r="G257" s="5"/>
      <c r="H257" s="5"/>
      <c r="I257" s="5"/>
      <c r="J257" s="5"/>
      <c r="K257" s="5"/>
      <c r="L257" s="5"/>
      <c r="M257" s="5"/>
      <c r="N257" s="5"/>
      <c r="O257" s="5"/>
      <c r="P257" s="5"/>
    </row>
    <row r="258" spans="1:16" ht="15.75" customHeight="1">
      <c r="A258" s="5"/>
      <c r="B258" s="5"/>
      <c r="C258" s="5"/>
      <c r="D258" s="5"/>
      <c r="E258" s="5"/>
      <c r="F258" s="5"/>
      <c r="G258" s="5"/>
      <c r="H258" s="5"/>
      <c r="I258" s="5"/>
      <c r="J258" s="5"/>
      <c r="K258" s="5"/>
      <c r="L258" s="5"/>
      <c r="M258" s="5"/>
      <c r="N258" s="5"/>
      <c r="O258" s="5"/>
      <c r="P258" s="5"/>
    </row>
    <row r="259" spans="1:16" ht="15.75" customHeight="1">
      <c r="A259" s="5"/>
      <c r="B259" s="5"/>
      <c r="C259" s="5"/>
      <c r="D259" s="5"/>
      <c r="E259" s="5"/>
      <c r="F259" s="5"/>
      <c r="G259" s="5"/>
      <c r="H259" s="5"/>
      <c r="I259" s="5"/>
      <c r="J259" s="5"/>
      <c r="K259" s="5"/>
      <c r="L259" s="5"/>
      <c r="M259" s="5"/>
      <c r="N259" s="5"/>
      <c r="O259" s="5"/>
      <c r="P259" s="5"/>
    </row>
    <row r="260" spans="1:16" ht="15.75" customHeight="1">
      <c r="A260" s="5"/>
      <c r="B260" s="5"/>
      <c r="C260" s="5"/>
      <c r="D260" s="5"/>
      <c r="E260" s="5"/>
      <c r="F260" s="5"/>
      <c r="G260" s="5"/>
      <c r="H260" s="5"/>
      <c r="I260" s="5"/>
      <c r="J260" s="5"/>
      <c r="K260" s="5"/>
      <c r="L260" s="5"/>
      <c r="M260" s="5"/>
      <c r="N260" s="5"/>
      <c r="O260" s="5"/>
      <c r="P260" s="5"/>
    </row>
    <row r="261" spans="1:16" ht="15.75" customHeight="1">
      <c r="A261" s="5"/>
      <c r="B261" s="5"/>
      <c r="C261" s="5"/>
      <c r="D261" s="5"/>
      <c r="E261" s="5"/>
      <c r="F261" s="5"/>
      <c r="G261" s="5"/>
      <c r="H261" s="5"/>
      <c r="I261" s="5"/>
      <c r="J261" s="5"/>
      <c r="K261" s="5"/>
      <c r="L261" s="5"/>
      <c r="M261" s="5"/>
      <c r="N261" s="5"/>
      <c r="O261" s="5"/>
      <c r="P261" s="5"/>
    </row>
    <row r="262" spans="1:16" ht="15.75" customHeight="1">
      <c r="A262" s="5"/>
      <c r="B262" s="5"/>
      <c r="C262" s="5"/>
      <c r="D262" s="5"/>
      <c r="E262" s="5"/>
      <c r="F262" s="5"/>
      <c r="G262" s="5"/>
      <c r="H262" s="5"/>
      <c r="I262" s="5"/>
      <c r="J262" s="5"/>
      <c r="K262" s="5"/>
      <c r="L262" s="5"/>
      <c r="M262" s="5"/>
      <c r="N262" s="5"/>
      <c r="O262" s="5"/>
      <c r="P262" s="5"/>
    </row>
    <row r="263" spans="1:16" ht="15.75" customHeight="1">
      <c r="A263" s="5"/>
      <c r="B263" s="5"/>
      <c r="C263" s="5"/>
      <c r="D263" s="5"/>
      <c r="E263" s="5"/>
      <c r="F263" s="5"/>
      <c r="G263" s="5"/>
      <c r="H263" s="5"/>
      <c r="I263" s="5"/>
      <c r="J263" s="5"/>
      <c r="K263" s="5"/>
      <c r="L263" s="5"/>
      <c r="M263" s="5"/>
      <c r="N263" s="5"/>
      <c r="O263" s="5"/>
      <c r="P263" s="5"/>
    </row>
    <row r="264" spans="1:16" ht="15.75" customHeight="1">
      <c r="A264" s="5"/>
      <c r="B264" s="5"/>
      <c r="C264" s="5"/>
      <c r="D264" s="5"/>
      <c r="E264" s="5"/>
      <c r="F264" s="5"/>
      <c r="G264" s="5"/>
      <c r="H264" s="5"/>
      <c r="I264" s="5"/>
      <c r="J264" s="5"/>
      <c r="K264" s="5"/>
      <c r="L264" s="5"/>
      <c r="M264" s="5"/>
      <c r="N264" s="5"/>
      <c r="O264" s="5"/>
      <c r="P264" s="5"/>
    </row>
    <row r="265" spans="1:16" ht="15.75" customHeight="1">
      <c r="A265" s="5"/>
      <c r="B265" s="5"/>
      <c r="C265" s="5"/>
      <c r="D265" s="5"/>
      <c r="E265" s="5"/>
      <c r="F265" s="5"/>
      <c r="G265" s="5"/>
      <c r="H265" s="5"/>
      <c r="I265" s="5"/>
      <c r="J265" s="5"/>
      <c r="K265" s="5"/>
      <c r="L265" s="5"/>
      <c r="M265" s="5"/>
      <c r="N265" s="5"/>
      <c r="O265" s="5"/>
      <c r="P265" s="5"/>
    </row>
    <row r="266" spans="1:16" ht="15.75" customHeight="1">
      <c r="A266" s="5"/>
      <c r="B266" s="5"/>
      <c r="C266" s="5"/>
      <c r="D266" s="5"/>
      <c r="E266" s="5"/>
      <c r="F266" s="5"/>
      <c r="G266" s="5"/>
      <c r="H266" s="5"/>
      <c r="I266" s="5"/>
      <c r="J266" s="5"/>
      <c r="K266" s="5"/>
      <c r="L266" s="5"/>
      <c r="M266" s="5"/>
      <c r="N266" s="5"/>
      <c r="O266" s="5"/>
      <c r="P266" s="5"/>
    </row>
    <row r="267" spans="1:16" ht="15.75" customHeight="1">
      <c r="A267" s="5"/>
      <c r="B267" s="5"/>
      <c r="C267" s="5"/>
      <c r="D267" s="5"/>
      <c r="E267" s="5"/>
      <c r="F267" s="5"/>
      <c r="G267" s="5"/>
      <c r="H267" s="5"/>
      <c r="I267" s="5"/>
      <c r="J267" s="5"/>
      <c r="K267" s="5"/>
      <c r="L267" s="5"/>
      <c r="M267" s="5"/>
      <c r="N267" s="5"/>
      <c r="O267" s="5"/>
      <c r="P267" s="5"/>
    </row>
    <row r="268" spans="1:16" ht="15.75" customHeight="1">
      <c r="A268" s="5"/>
      <c r="B268" s="5"/>
      <c r="C268" s="5"/>
      <c r="D268" s="5"/>
      <c r="E268" s="5"/>
      <c r="F268" s="5"/>
      <c r="G268" s="5"/>
      <c r="H268" s="5"/>
      <c r="I268" s="5"/>
      <c r="J268" s="5"/>
      <c r="K268" s="5"/>
      <c r="L268" s="5"/>
      <c r="M268" s="5"/>
      <c r="N268" s="5"/>
      <c r="O268" s="5"/>
      <c r="P268" s="5"/>
    </row>
    <row r="269" spans="1:16" ht="15.75" customHeight="1">
      <c r="A269" s="5"/>
      <c r="B269" s="5"/>
      <c r="C269" s="5"/>
      <c r="D269" s="5"/>
      <c r="E269" s="5"/>
      <c r="F269" s="5"/>
      <c r="G269" s="5"/>
      <c r="H269" s="5"/>
      <c r="I269" s="5"/>
      <c r="J269" s="5"/>
      <c r="K269" s="5"/>
      <c r="L269" s="5"/>
      <c r="M269" s="5"/>
      <c r="N269" s="5"/>
      <c r="O269" s="5"/>
      <c r="P269" s="5"/>
    </row>
    <row r="270" spans="1:16" ht="15.75" customHeight="1">
      <c r="A270" s="5"/>
      <c r="B270" s="5"/>
      <c r="C270" s="5"/>
      <c r="D270" s="5"/>
      <c r="E270" s="5"/>
      <c r="F270" s="5"/>
      <c r="G270" s="5"/>
      <c r="H270" s="5"/>
      <c r="I270" s="5"/>
      <c r="J270" s="5"/>
      <c r="K270" s="5"/>
      <c r="L270" s="5"/>
      <c r="M270" s="5"/>
      <c r="N270" s="5"/>
      <c r="O270" s="5"/>
      <c r="P270" s="5"/>
    </row>
    <row r="271" spans="1:16" ht="15.75" customHeight="1">
      <c r="A271" s="5"/>
      <c r="B271" s="5"/>
      <c r="C271" s="5"/>
      <c r="D271" s="5"/>
      <c r="E271" s="5"/>
      <c r="F271" s="5"/>
      <c r="G271" s="5"/>
      <c r="H271" s="5"/>
      <c r="I271" s="5"/>
      <c r="J271" s="5"/>
      <c r="K271" s="5"/>
      <c r="L271" s="5"/>
      <c r="M271" s="5"/>
      <c r="N271" s="5"/>
      <c r="O271" s="5"/>
      <c r="P271" s="5"/>
    </row>
    <row r="272" spans="1:16" ht="15.75" customHeight="1">
      <c r="A272" s="5"/>
      <c r="B272" s="5"/>
      <c r="C272" s="5"/>
      <c r="D272" s="5"/>
      <c r="E272" s="5"/>
      <c r="F272" s="5"/>
      <c r="G272" s="5"/>
      <c r="H272" s="5"/>
      <c r="I272" s="5"/>
      <c r="J272" s="5"/>
      <c r="K272" s="5"/>
      <c r="L272" s="5"/>
      <c r="M272" s="5"/>
      <c r="N272" s="5"/>
      <c r="O272" s="5"/>
      <c r="P272" s="5"/>
    </row>
    <row r="273" spans="1:16" ht="15.75" customHeight="1">
      <c r="A273" s="5"/>
      <c r="B273" s="5"/>
      <c r="C273" s="5"/>
      <c r="D273" s="5"/>
      <c r="E273" s="5"/>
      <c r="F273" s="5"/>
      <c r="G273" s="5"/>
      <c r="H273" s="5"/>
      <c r="I273" s="5"/>
      <c r="J273" s="5"/>
      <c r="K273" s="5"/>
      <c r="L273" s="5"/>
      <c r="M273" s="5"/>
      <c r="N273" s="5"/>
      <c r="O273" s="5"/>
      <c r="P273" s="5"/>
    </row>
    <row r="274" spans="1:16" ht="15.75" customHeight="1">
      <c r="A274" s="5"/>
      <c r="B274" s="5"/>
      <c r="C274" s="5"/>
      <c r="D274" s="5"/>
      <c r="E274" s="5"/>
      <c r="F274" s="5"/>
      <c r="G274" s="5"/>
      <c r="H274" s="5"/>
      <c r="I274" s="5"/>
      <c r="J274" s="5"/>
      <c r="K274" s="5"/>
      <c r="L274" s="5"/>
      <c r="M274" s="5"/>
      <c r="N274" s="5"/>
      <c r="O274" s="5"/>
      <c r="P274" s="5"/>
    </row>
    <row r="275" spans="1:16" ht="15.75" customHeight="1">
      <c r="A275" s="5"/>
      <c r="B275" s="5"/>
      <c r="C275" s="5"/>
      <c r="D275" s="5"/>
      <c r="E275" s="5"/>
      <c r="F275" s="5"/>
      <c r="G275" s="5"/>
      <c r="H275" s="5"/>
      <c r="I275" s="5"/>
      <c r="J275" s="5"/>
      <c r="K275" s="5"/>
      <c r="L275" s="5"/>
      <c r="M275" s="5"/>
      <c r="N275" s="5"/>
      <c r="O275" s="5"/>
      <c r="P275" s="5"/>
    </row>
    <row r="276" spans="1:16" ht="15.75" customHeight="1">
      <c r="A276" s="5"/>
      <c r="B276" s="5"/>
      <c r="C276" s="5"/>
      <c r="D276" s="5"/>
      <c r="E276" s="5"/>
      <c r="F276" s="5"/>
      <c r="G276" s="5"/>
      <c r="H276" s="5"/>
      <c r="I276" s="5"/>
      <c r="J276" s="5"/>
      <c r="K276" s="5"/>
      <c r="L276" s="5"/>
      <c r="M276" s="5"/>
      <c r="N276" s="5"/>
      <c r="O276" s="5"/>
      <c r="P276" s="5"/>
    </row>
    <row r="277" spans="1:16" ht="15.75" customHeight="1">
      <c r="A277" s="5"/>
      <c r="B277" s="5"/>
      <c r="C277" s="5"/>
      <c r="D277" s="5"/>
      <c r="E277" s="5"/>
      <c r="F277" s="5"/>
      <c r="G277" s="5"/>
      <c r="H277" s="5"/>
      <c r="I277" s="5"/>
      <c r="J277" s="5"/>
      <c r="K277" s="5"/>
      <c r="L277" s="5"/>
      <c r="M277" s="5"/>
      <c r="N277" s="5"/>
      <c r="O277" s="5"/>
      <c r="P277" s="5"/>
    </row>
    <row r="278" spans="1:16" ht="15.75" customHeight="1">
      <c r="A278" s="5"/>
      <c r="B278" s="5"/>
      <c r="C278" s="5"/>
      <c r="D278" s="5"/>
      <c r="E278" s="5"/>
      <c r="F278" s="5"/>
      <c r="G278" s="5"/>
      <c r="H278" s="5"/>
      <c r="I278" s="5"/>
      <c r="J278" s="5"/>
      <c r="K278" s="5"/>
      <c r="L278" s="5"/>
      <c r="M278" s="5"/>
      <c r="N278" s="5"/>
      <c r="O278" s="5"/>
      <c r="P278" s="5"/>
    </row>
    <row r="279" spans="1:16" ht="15.75" customHeight="1">
      <c r="A279" s="5"/>
      <c r="B279" s="5"/>
      <c r="C279" s="5"/>
      <c r="D279" s="5"/>
      <c r="E279" s="5"/>
      <c r="F279" s="5"/>
      <c r="G279" s="5"/>
      <c r="H279" s="5"/>
      <c r="I279" s="5"/>
      <c r="J279" s="5"/>
      <c r="K279" s="5"/>
      <c r="L279" s="5"/>
      <c r="M279" s="5"/>
      <c r="N279" s="5"/>
      <c r="O279" s="5"/>
      <c r="P279" s="5"/>
    </row>
    <row r="280" spans="1:16" ht="15.75" customHeight="1">
      <c r="A280" s="5"/>
      <c r="B280" s="5"/>
      <c r="C280" s="5"/>
      <c r="D280" s="5"/>
      <c r="E280" s="5"/>
      <c r="F280" s="5"/>
      <c r="G280" s="5"/>
      <c r="H280" s="5"/>
      <c r="I280" s="5"/>
      <c r="J280" s="5"/>
      <c r="K280" s="5"/>
      <c r="L280" s="5"/>
      <c r="M280" s="5"/>
      <c r="N280" s="5"/>
      <c r="O280" s="5"/>
      <c r="P280" s="5"/>
    </row>
    <row r="281" spans="1:16" ht="15.75" customHeight="1">
      <c r="A281" s="5"/>
      <c r="B281" s="5"/>
      <c r="C281" s="5"/>
      <c r="D281" s="5"/>
      <c r="E281" s="5"/>
      <c r="F281" s="5"/>
      <c r="G281" s="5"/>
      <c r="H281" s="5"/>
      <c r="I281" s="5"/>
      <c r="J281" s="5"/>
      <c r="K281" s="5"/>
      <c r="L281" s="5"/>
      <c r="M281" s="5"/>
      <c r="N281" s="5"/>
      <c r="O281" s="5"/>
      <c r="P281" s="5"/>
    </row>
    <row r="282" spans="1:16" ht="15.75" customHeight="1">
      <c r="A282" s="5"/>
      <c r="B282" s="5"/>
      <c r="C282" s="5"/>
      <c r="D282" s="5"/>
      <c r="E282" s="5"/>
      <c r="F282" s="5"/>
      <c r="G282" s="5"/>
      <c r="H282" s="5"/>
      <c r="I282" s="5"/>
      <c r="J282" s="5"/>
      <c r="K282" s="5"/>
      <c r="L282" s="5"/>
      <c r="M282" s="5"/>
      <c r="N282" s="5"/>
      <c r="O282" s="5"/>
      <c r="P282" s="5"/>
    </row>
    <row r="283" spans="1:16" ht="15.75" customHeight="1">
      <c r="A283" s="5"/>
      <c r="B283" s="5"/>
      <c r="C283" s="5"/>
      <c r="D283" s="5"/>
      <c r="E283" s="5"/>
      <c r="F283" s="5"/>
      <c r="G283" s="5"/>
      <c r="H283" s="5"/>
      <c r="I283" s="5"/>
      <c r="J283" s="5"/>
      <c r="K283" s="5"/>
      <c r="L283" s="5"/>
      <c r="M283" s="5"/>
      <c r="N283" s="5"/>
      <c r="O283" s="5"/>
      <c r="P283" s="5"/>
    </row>
    <row r="284" spans="1:16" ht="15.75" customHeight="1">
      <c r="A284" s="5"/>
      <c r="B284" s="5"/>
      <c r="C284" s="5"/>
      <c r="D284" s="5"/>
      <c r="E284" s="5"/>
      <c r="F284" s="5"/>
      <c r="G284" s="5"/>
      <c r="H284" s="5"/>
      <c r="I284" s="5"/>
      <c r="J284" s="5"/>
      <c r="K284" s="5"/>
      <c r="L284" s="5"/>
      <c r="M284" s="5"/>
      <c r="N284" s="5"/>
      <c r="O284" s="5"/>
      <c r="P284" s="5"/>
    </row>
    <row r="285" spans="1:16" ht="15.75" customHeight="1">
      <c r="A285" s="5"/>
      <c r="B285" s="5"/>
      <c r="C285" s="5"/>
      <c r="D285" s="5"/>
      <c r="E285" s="5"/>
      <c r="F285" s="5"/>
      <c r="G285" s="5"/>
      <c r="H285" s="5"/>
      <c r="I285" s="5"/>
      <c r="J285" s="5"/>
      <c r="K285" s="5"/>
      <c r="L285" s="5"/>
      <c r="M285" s="5"/>
      <c r="N285" s="5"/>
      <c r="O285" s="5"/>
      <c r="P285" s="5"/>
    </row>
    <row r="286" spans="1:16" ht="15.75" customHeight="1">
      <c r="A286" s="5"/>
      <c r="B286" s="5"/>
      <c r="C286" s="5"/>
      <c r="D286" s="5"/>
      <c r="E286" s="5"/>
      <c r="F286" s="5"/>
      <c r="G286" s="5"/>
      <c r="H286" s="5"/>
      <c r="I286" s="5"/>
      <c r="J286" s="5"/>
      <c r="K286" s="5"/>
      <c r="L286" s="5"/>
      <c r="M286" s="5"/>
      <c r="N286" s="5"/>
      <c r="O286" s="5"/>
      <c r="P286" s="5"/>
    </row>
    <row r="287" spans="1:16" ht="15.75" customHeight="1">
      <c r="A287" s="5"/>
      <c r="B287" s="5"/>
      <c r="C287" s="5"/>
      <c r="D287" s="5"/>
      <c r="E287" s="5"/>
      <c r="F287" s="5"/>
      <c r="G287" s="5"/>
      <c r="H287" s="5"/>
      <c r="I287" s="5"/>
      <c r="J287" s="5"/>
      <c r="K287" s="5"/>
      <c r="L287" s="5"/>
      <c r="M287" s="5"/>
      <c r="N287" s="5"/>
      <c r="O287" s="5"/>
      <c r="P287" s="5"/>
    </row>
    <row r="288" spans="1:16" ht="15.75" customHeight="1">
      <c r="A288" s="5"/>
      <c r="B288" s="5"/>
      <c r="C288" s="5"/>
      <c r="D288" s="5"/>
      <c r="E288" s="5"/>
      <c r="F288" s="5"/>
      <c r="G288" s="5"/>
      <c r="H288" s="5"/>
      <c r="I288" s="5"/>
      <c r="J288" s="5"/>
      <c r="K288" s="5"/>
      <c r="L288" s="5"/>
      <c r="M288" s="5"/>
      <c r="N288" s="5"/>
      <c r="O288" s="5"/>
      <c r="P288" s="5"/>
    </row>
    <row r="289" spans="1:16" ht="15.75" customHeight="1">
      <c r="A289" s="5"/>
      <c r="B289" s="5"/>
      <c r="C289" s="5"/>
      <c r="D289" s="5"/>
      <c r="E289" s="5"/>
      <c r="F289" s="5"/>
      <c r="G289" s="5"/>
      <c r="H289" s="5"/>
      <c r="I289" s="5"/>
      <c r="J289" s="5"/>
      <c r="K289" s="5"/>
      <c r="L289" s="5"/>
      <c r="M289" s="5"/>
      <c r="N289" s="5"/>
      <c r="O289" s="5"/>
      <c r="P289" s="5"/>
    </row>
    <row r="290" spans="1:16" ht="15.75" customHeight="1">
      <c r="A290" s="5"/>
      <c r="B290" s="5"/>
      <c r="C290" s="5"/>
      <c r="D290" s="5"/>
      <c r="E290" s="5"/>
      <c r="F290" s="5"/>
      <c r="G290" s="5"/>
      <c r="H290" s="5"/>
      <c r="I290" s="5"/>
      <c r="J290" s="5"/>
      <c r="K290" s="5"/>
      <c r="L290" s="5"/>
      <c r="M290" s="5"/>
      <c r="N290" s="5"/>
      <c r="O290" s="5"/>
      <c r="P290" s="5"/>
    </row>
    <row r="291" spans="1:16" ht="15.75" customHeight="1">
      <c r="A291" s="5"/>
      <c r="B291" s="5"/>
      <c r="C291" s="5"/>
      <c r="D291" s="5"/>
      <c r="E291" s="5"/>
      <c r="F291" s="5"/>
      <c r="G291" s="5"/>
      <c r="H291" s="5"/>
      <c r="I291" s="5"/>
      <c r="J291" s="5"/>
      <c r="K291" s="5"/>
      <c r="L291" s="5"/>
      <c r="M291" s="5"/>
      <c r="N291" s="5"/>
      <c r="O291" s="5"/>
      <c r="P291" s="5"/>
    </row>
    <row r="292" spans="1:16" ht="15.75" customHeight="1">
      <c r="A292" s="5"/>
      <c r="B292" s="5"/>
      <c r="C292" s="5"/>
      <c r="D292" s="5"/>
      <c r="E292" s="5"/>
      <c r="F292" s="5"/>
      <c r="G292" s="5"/>
      <c r="H292" s="5"/>
      <c r="I292" s="5"/>
      <c r="J292" s="5"/>
      <c r="K292" s="5"/>
      <c r="L292" s="5"/>
      <c r="M292" s="5"/>
      <c r="N292" s="5"/>
      <c r="O292" s="5"/>
      <c r="P292" s="5"/>
    </row>
    <row r="293" spans="1:16" ht="15.75" customHeight="1">
      <c r="A293" s="5"/>
      <c r="B293" s="5"/>
      <c r="C293" s="5"/>
      <c r="D293" s="5"/>
      <c r="E293" s="5"/>
      <c r="F293" s="5"/>
      <c r="G293" s="5"/>
      <c r="H293" s="5"/>
      <c r="I293" s="5"/>
      <c r="J293" s="5"/>
      <c r="K293" s="5"/>
      <c r="L293" s="5"/>
      <c r="M293" s="5"/>
      <c r="N293" s="5"/>
      <c r="O293" s="5"/>
      <c r="P293" s="5"/>
    </row>
    <row r="294" spans="1:16" ht="15.75" customHeight="1">
      <c r="A294" s="5"/>
      <c r="B294" s="5"/>
      <c r="C294" s="5"/>
      <c r="D294" s="5"/>
      <c r="E294" s="5"/>
      <c r="F294" s="5"/>
      <c r="G294" s="5"/>
      <c r="H294" s="5"/>
      <c r="I294" s="5"/>
      <c r="J294" s="5"/>
      <c r="K294" s="5"/>
      <c r="L294" s="5"/>
      <c r="M294" s="5"/>
      <c r="N294" s="5"/>
      <c r="O294" s="5"/>
      <c r="P294" s="5"/>
    </row>
    <row r="295" spans="1:16" ht="15.75" customHeight="1">
      <c r="A295" s="5"/>
      <c r="B295" s="5"/>
      <c r="C295" s="5"/>
      <c r="D295" s="5"/>
      <c r="E295" s="5"/>
      <c r="F295" s="5"/>
      <c r="G295" s="5"/>
      <c r="H295" s="5"/>
      <c r="I295" s="5"/>
      <c r="J295" s="5"/>
      <c r="K295" s="5"/>
      <c r="L295" s="5"/>
      <c r="M295" s="5"/>
      <c r="N295" s="5"/>
      <c r="O295" s="5"/>
      <c r="P295" s="5"/>
    </row>
    <row r="296" spans="1:16" ht="15.75" customHeight="1">
      <c r="A296" s="5"/>
      <c r="B296" s="5"/>
      <c r="C296" s="5"/>
      <c r="D296" s="5"/>
      <c r="E296" s="5"/>
      <c r="F296" s="5"/>
      <c r="G296" s="5"/>
      <c r="H296" s="5"/>
      <c r="I296" s="5"/>
      <c r="J296" s="5"/>
      <c r="K296" s="5"/>
      <c r="L296" s="5"/>
      <c r="M296" s="5"/>
      <c r="N296" s="5"/>
      <c r="O296" s="5"/>
      <c r="P296" s="5"/>
    </row>
    <row r="297" spans="1:16" ht="15.75" customHeight="1">
      <c r="A297" s="5"/>
      <c r="B297" s="5"/>
      <c r="C297" s="5"/>
      <c r="D297" s="5"/>
      <c r="E297" s="5"/>
      <c r="F297" s="5"/>
      <c r="G297" s="5"/>
      <c r="H297" s="5"/>
      <c r="I297" s="5"/>
      <c r="J297" s="5"/>
      <c r="K297" s="5"/>
      <c r="L297" s="5"/>
      <c r="M297" s="5"/>
      <c r="N297" s="5"/>
      <c r="O297" s="5"/>
      <c r="P297" s="5"/>
    </row>
    <row r="298" spans="1:16" ht="15.75" customHeight="1">
      <c r="A298" s="5"/>
      <c r="B298" s="5"/>
      <c r="C298" s="5"/>
      <c r="D298" s="5"/>
      <c r="E298" s="5"/>
      <c r="F298" s="5"/>
      <c r="G298" s="5"/>
      <c r="H298" s="5"/>
      <c r="I298" s="5"/>
      <c r="J298" s="5"/>
      <c r="K298" s="5"/>
      <c r="L298" s="5"/>
      <c r="M298" s="5"/>
      <c r="N298" s="5"/>
      <c r="O298" s="5"/>
      <c r="P298" s="5"/>
    </row>
    <row r="299" spans="1:16" ht="15.75" customHeight="1">
      <c r="A299" s="5"/>
      <c r="B299" s="5"/>
      <c r="C299" s="5"/>
      <c r="D299" s="5"/>
      <c r="E299" s="5"/>
      <c r="F299" s="5"/>
      <c r="G299" s="5"/>
      <c r="H299" s="5"/>
      <c r="I299" s="5"/>
      <c r="J299" s="5"/>
      <c r="K299" s="5"/>
      <c r="L299" s="5"/>
      <c r="M299" s="5"/>
      <c r="N299" s="5"/>
      <c r="O299" s="5"/>
      <c r="P299" s="5"/>
    </row>
    <row r="300" spans="1:16" ht="15.75" customHeight="1">
      <c r="A300" s="5"/>
      <c r="B300" s="5"/>
      <c r="C300" s="5"/>
      <c r="D300" s="5"/>
      <c r="E300" s="5"/>
      <c r="F300" s="5"/>
      <c r="G300" s="5"/>
      <c r="H300" s="5"/>
      <c r="I300" s="5"/>
      <c r="J300" s="5"/>
      <c r="K300" s="5"/>
      <c r="L300" s="5"/>
      <c r="M300" s="5"/>
      <c r="N300" s="5"/>
      <c r="O300" s="5"/>
      <c r="P300" s="5"/>
    </row>
    <row r="301" spans="1:16" ht="15.75" customHeight="1">
      <c r="A301" s="5"/>
      <c r="B301" s="5"/>
      <c r="C301" s="5"/>
      <c r="D301" s="5"/>
      <c r="E301" s="5"/>
      <c r="F301" s="5"/>
      <c r="G301" s="5"/>
      <c r="H301" s="5"/>
      <c r="I301" s="5"/>
      <c r="J301" s="5"/>
      <c r="K301" s="5"/>
      <c r="L301" s="5"/>
      <c r="M301" s="5"/>
      <c r="N301" s="5"/>
      <c r="O301" s="5"/>
      <c r="P301" s="5"/>
    </row>
    <row r="302" spans="1:16" ht="15.75" customHeight="1">
      <c r="A302" s="5"/>
      <c r="B302" s="5"/>
      <c r="C302" s="5"/>
      <c r="D302" s="5"/>
      <c r="E302" s="5"/>
      <c r="F302" s="5"/>
      <c r="G302" s="5"/>
      <c r="H302" s="5"/>
      <c r="I302" s="5"/>
      <c r="J302" s="5"/>
      <c r="K302" s="5"/>
      <c r="L302" s="5"/>
      <c r="M302" s="5"/>
      <c r="N302" s="5"/>
      <c r="O302" s="5"/>
      <c r="P302" s="5"/>
    </row>
    <row r="303" spans="1:16" ht="15.75" customHeight="1">
      <c r="A303" s="5"/>
      <c r="B303" s="5"/>
      <c r="C303" s="5"/>
      <c r="D303" s="5"/>
      <c r="E303" s="5"/>
      <c r="F303" s="5"/>
      <c r="G303" s="5"/>
      <c r="H303" s="5"/>
      <c r="I303" s="5"/>
      <c r="J303" s="5"/>
      <c r="K303" s="5"/>
      <c r="L303" s="5"/>
      <c r="M303" s="5"/>
      <c r="N303" s="5"/>
      <c r="O303" s="5"/>
      <c r="P303" s="5"/>
    </row>
    <row r="304" spans="1:16" ht="15.75" customHeight="1">
      <c r="A304" s="5"/>
      <c r="B304" s="5"/>
      <c r="C304" s="5"/>
      <c r="D304" s="5"/>
      <c r="E304" s="5"/>
      <c r="F304" s="5"/>
      <c r="G304" s="5"/>
      <c r="H304" s="5"/>
      <c r="I304" s="5"/>
      <c r="J304" s="5"/>
      <c r="K304" s="5"/>
      <c r="L304" s="5"/>
      <c r="M304" s="5"/>
      <c r="N304" s="5"/>
      <c r="O304" s="5"/>
      <c r="P304" s="5"/>
    </row>
    <row r="305" spans="1:16" ht="15.75" customHeight="1">
      <c r="A305" s="5"/>
      <c r="B305" s="5"/>
      <c r="C305" s="5"/>
      <c r="D305" s="5"/>
      <c r="E305" s="5"/>
      <c r="F305" s="5"/>
      <c r="G305" s="5"/>
      <c r="H305" s="5"/>
      <c r="I305" s="5"/>
      <c r="J305" s="5"/>
      <c r="K305" s="5"/>
      <c r="L305" s="5"/>
      <c r="M305" s="5"/>
      <c r="N305" s="5"/>
      <c r="O305" s="5"/>
      <c r="P305" s="5"/>
    </row>
    <row r="306" spans="1:16" ht="15.75" customHeight="1">
      <c r="A306" s="5"/>
      <c r="B306" s="5"/>
      <c r="C306" s="5"/>
      <c r="D306" s="5"/>
      <c r="E306" s="5"/>
      <c r="F306" s="5"/>
      <c r="G306" s="5"/>
      <c r="H306" s="5"/>
      <c r="I306" s="5"/>
      <c r="J306" s="5"/>
      <c r="K306" s="5"/>
      <c r="L306" s="5"/>
      <c r="M306" s="5"/>
      <c r="N306" s="5"/>
      <c r="O306" s="5"/>
      <c r="P306" s="5"/>
    </row>
    <row r="307" spans="1:16" ht="15.75" customHeight="1">
      <c r="A307" s="5"/>
      <c r="B307" s="5"/>
      <c r="C307" s="5"/>
      <c r="D307" s="5"/>
      <c r="E307" s="5"/>
      <c r="F307" s="5"/>
      <c r="G307" s="5"/>
      <c r="H307" s="5"/>
      <c r="I307" s="5"/>
      <c r="J307" s="5"/>
      <c r="K307" s="5"/>
      <c r="L307" s="5"/>
      <c r="M307" s="5"/>
      <c r="N307" s="5"/>
      <c r="O307" s="5"/>
      <c r="P307" s="5"/>
    </row>
    <row r="308" spans="1:16" ht="15.75" customHeight="1">
      <c r="A308" s="5"/>
      <c r="B308" s="5"/>
      <c r="C308" s="5"/>
      <c r="D308" s="5"/>
      <c r="E308" s="5"/>
      <c r="F308" s="5"/>
      <c r="G308" s="5"/>
      <c r="H308" s="5"/>
      <c r="I308" s="5"/>
      <c r="J308" s="5"/>
      <c r="K308" s="5"/>
      <c r="L308" s="5"/>
      <c r="M308" s="5"/>
      <c r="N308" s="5"/>
      <c r="O308" s="5"/>
      <c r="P308" s="5"/>
    </row>
    <row r="309" spans="1:16" ht="15.75" customHeight="1">
      <c r="A309" s="5"/>
      <c r="B309" s="5"/>
      <c r="C309" s="5"/>
      <c r="D309" s="5"/>
      <c r="E309" s="5"/>
      <c r="F309" s="5"/>
      <c r="G309" s="5"/>
      <c r="H309" s="5"/>
      <c r="I309" s="5"/>
      <c r="J309" s="5"/>
      <c r="K309" s="5"/>
      <c r="L309" s="5"/>
      <c r="M309" s="5"/>
      <c r="N309" s="5"/>
      <c r="O309" s="5"/>
      <c r="P309" s="5"/>
    </row>
    <row r="310" spans="1:16" ht="15.75" customHeight="1">
      <c r="A310" s="5"/>
      <c r="B310" s="5"/>
      <c r="C310" s="5"/>
      <c r="D310" s="5"/>
      <c r="E310" s="5"/>
      <c r="F310" s="5"/>
      <c r="G310" s="5"/>
      <c r="H310" s="5"/>
      <c r="I310" s="5"/>
      <c r="J310" s="5"/>
      <c r="K310" s="5"/>
      <c r="L310" s="5"/>
      <c r="M310" s="5"/>
      <c r="N310" s="5"/>
      <c r="O310" s="5"/>
      <c r="P310" s="5"/>
    </row>
    <row r="311" spans="1:16" ht="15.75" customHeight="1">
      <c r="A311" s="5"/>
      <c r="B311" s="5"/>
      <c r="C311" s="5"/>
      <c r="D311" s="5"/>
      <c r="E311" s="5"/>
      <c r="F311" s="5"/>
      <c r="G311" s="5"/>
      <c r="H311" s="5"/>
      <c r="I311" s="5"/>
      <c r="J311" s="5"/>
      <c r="K311" s="5"/>
      <c r="L311" s="5"/>
      <c r="M311" s="5"/>
      <c r="N311" s="5"/>
      <c r="O311" s="5"/>
      <c r="P311" s="5"/>
    </row>
    <row r="312" spans="1:16" ht="15.75" customHeight="1">
      <c r="A312" s="5"/>
      <c r="B312" s="5"/>
      <c r="C312" s="5"/>
      <c r="D312" s="5"/>
      <c r="E312" s="5"/>
      <c r="F312" s="5"/>
      <c r="G312" s="5"/>
      <c r="H312" s="5"/>
      <c r="I312" s="5"/>
      <c r="J312" s="5"/>
      <c r="K312" s="5"/>
      <c r="L312" s="5"/>
      <c r="M312" s="5"/>
      <c r="N312" s="5"/>
      <c r="O312" s="5"/>
      <c r="P312" s="5"/>
    </row>
    <row r="313" spans="1:16" ht="15.75" customHeight="1">
      <c r="A313" s="5"/>
      <c r="B313" s="5"/>
      <c r="C313" s="5"/>
      <c r="D313" s="5"/>
      <c r="E313" s="5"/>
      <c r="F313" s="5"/>
      <c r="G313" s="5"/>
      <c r="H313" s="5"/>
      <c r="I313" s="5"/>
      <c r="J313" s="5"/>
      <c r="K313" s="5"/>
      <c r="L313" s="5"/>
      <c r="M313" s="5"/>
      <c r="N313" s="5"/>
      <c r="O313" s="5"/>
      <c r="P313" s="5"/>
    </row>
    <row r="314" spans="1:16" ht="15.75" customHeight="1">
      <c r="A314" s="5"/>
      <c r="B314" s="5"/>
      <c r="C314" s="5"/>
      <c r="D314" s="5"/>
      <c r="E314" s="5"/>
      <c r="F314" s="5"/>
      <c r="G314" s="5"/>
      <c r="H314" s="5"/>
      <c r="I314" s="5"/>
      <c r="J314" s="5"/>
      <c r="K314" s="5"/>
      <c r="L314" s="5"/>
      <c r="M314" s="5"/>
      <c r="N314" s="5"/>
      <c r="O314" s="5"/>
      <c r="P314" s="5"/>
    </row>
    <row r="315" spans="1:16" ht="15.75" customHeight="1">
      <c r="A315" s="5"/>
      <c r="B315" s="5"/>
      <c r="C315" s="5"/>
      <c r="D315" s="5"/>
      <c r="E315" s="5"/>
      <c r="F315" s="5"/>
      <c r="G315" s="5"/>
      <c r="H315" s="5"/>
      <c r="I315" s="5"/>
      <c r="J315" s="5"/>
      <c r="K315" s="5"/>
      <c r="L315" s="5"/>
      <c r="M315" s="5"/>
      <c r="N315" s="5"/>
      <c r="O315" s="5"/>
      <c r="P315" s="5"/>
    </row>
    <row r="316" spans="1:16" ht="15.75" customHeight="1">
      <c r="A316" s="5"/>
      <c r="B316" s="5"/>
      <c r="C316" s="5"/>
      <c r="D316" s="5"/>
      <c r="E316" s="5"/>
      <c r="F316" s="5"/>
      <c r="G316" s="5"/>
      <c r="H316" s="5"/>
      <c r="I316" s="5"/>
      <c r="J316" s="5"/>
      <c r="K316" s="5"/>
      <c r="L316" s="5"/>
      <c r="M316" s="5"/>
      <c r="N316" s="5"/>
      <c r="O316" s="5"/>
      <c r="P316" s="5"/>
    </row>
    <row r="317" spans="1:16" ht="15.75" customHeight="1">
      <c r="A317" s="5"/>
      <c r="B317" s="5"/>
      <c r="C317" s="5"/>
      <c r="D317" s="5"/>
      <c r="E317" s="5"/>
      <c r="F317" s="5"/>
      <c r="G317" s="5"/>
      <c r="H317" s="5"/>
      <c r="I317" s="5"/>
      <c r="J317" s="5"/>
      <c r="K317" s="5"/>
      <c r="L317" s="5"/>
      <c r="M317" s="5"/>
      <c r="N317" s="5"/>
      <c r="O317" s="5"/>
      <c r="P317" s="5"/>
    </row>
    <row r="318" spans="1:16" ht="15.75" customHeight="1">
      <c r="A318" s="5"/>
      <c r="B318" s="5"/>
      <c r="C318" s="5"/>
      <c r="D318" s="5"/>
      <c r="E318" s="5"/>
      <c r="F318" s="5"/>
      <c r="G318" s="5"/>
      <c r="H318" s="5"/>
      <c r="I318" s="5"/>
      <c r="J318" s="5"/>
      <c r="K318" s="5"/>
      <c r="L318" s="5"/>
      <c r="M318" s="5"/>
      <c r="N318" s="5"/>
      <c r="O318" s="5"/>
      <c r="P318" s="5"/>
    </row>
    <row r="319" spans="1:16" ht="15.75" customHeight="1">
      <c r="A319" s="5"/>
      <c r="B319" s="5"/>
      <c r="C319" s="5"/>
      <c r="D319" s="5"/>
      <c r="E319" s="5"/>
      <c r="F319" s="5"/>
      <c r="G319" s="5"/>
      <c r="H319" s="5"/>
      <c r="I319" s="5"/>
      <c r="J319" s="5"/>
      <c r="K319" s="5"/>
      <c r="L319" s="5"/>
      <c r="M319" s="5"/>
      <c r="N319" s="5"/>
      <c r="O319" s="5"/>
      <c r="P319" s="5"/>
    </row>
    <row r="320" spans="1:16" ht="15.75" customHeight="1">
      <c r="A320" s="5"/>
      <c r="B320" s="5"/>
      <c r="C320" s="5"/>
      <c r="D320" s="5"/>
      <c r="E320" s="5"/>
      <c r="F320" s="5"/>
      <c r="G320" s="5"/>
      <c r="H320" s="5"/>
      <c r="I320" s="5"/>
      <c r="J320" s="5"/>
      <c r="K320" s="5"/>
      <c r="L320" s="5"/>
      <c r="M320" s="5"/>
      <c r="N320" s="5"/>
      <c r="O320" s="5"/>
      <c r="P320" s="5"/>
    </row>
    <row r="321" spans="1:16" ht="15.75" customHeight="1">
      <c r="A321" s="5"/>
      <c r="B321" s="5"/>
      <c r="C321" s="5"/>
      <c r="D321" s="5"/>
      <c r="E321" s="5"/>
      <c r="F321" s="5"/>
      <c r="G321" s="5"/>
      <c r="H321" s="5"/>
      <c r="I321" s="5"/>
      <c r="J321" s="5"/>
      <c r="K321" s="5"/>
      <c r="L321" s="5"/>
      <c r="M321" s="5"/>
      <c r="N321" s="5"/>
      <c r="O321" s="5"/>
      <c r="P321" s="5"/>
    </row>
    <row r="322" spans="1:16" ht="15.75" customHeight="1">
      <c r="A322" s="5"/>
      <c r="B322" s="5"/>
      <c r="C322" s="5"/>
      <c r="D322" s="5"/>
      <c r="E322" s="5"/>
      <c r="F322" s="5"/>
      <c r="G322" s="5"/>
      <c r="H322" s="5"/>
      <c r="I322" s="5"/>
      <c r="J322" s="5"/>
      <c r="K322" s="5"/>
      <c r="L322" s="5"/>
      <c r="M322" s="5"/>
      <c r="N322" s="5"/>
      <c r="O322" s="5"/>
      <c r="P322" s="5"/>
    </row>
    <row r="323" spans="1:16" ht="15.75" customHeight="1">
      <c r="A323" s="5"/>
      <c r="B323" s="5"/>
      <c r="C323" s="5"/>
      <c r="D323" s="5"/>
      <c r="E323" s="5"/>
      <c r="F323" s="5"/>
      <c r="G323" s="5"/>
      <c r="H323" s="5"/>
      <c r="I323" s="5"/>
      <c r="J323" s="5"/>
      <c r="K323" s="5"/>
      <c r="L323" s="5"/>
      <c r="M323" s="5"/>
      <c r="N323" s="5"/>
      <c r="O323" s="5"/>
      <c r="P323" s="5"/>
    </row>
    <row r="324" spans="1:16" ht="15.75" customHeight="1">
      <c r="A324" s="5"/>
      <c r="B324" s="5"/>
      <c r="C324" s="5"/>
      <c r="D324" s="5"/>
      <c r="E324" s="5"/>
      <c r="F324" s="5"/>
      <c r="G324" s="5"/>
      <c r="H324" s="5"/>
      <c r="I324" s="5"/>
      <c r="J324" s="5"/>
      <c r="K324" s="5"/>
      <c r="L324" s="5"/>
      <c r="M324" s="5"/>
      <c r="N324" s="5"/>
      <c r="O324" s="5"/>
      <c r="P324" s="5"/>
    </row>
    <row r="325" spans="1:16" ht="15.75" customHeight="1">
      <c r="A325" s="5"/>
      <c r="B325" s="5"/>
      <c r="C325" s="5"/>
      <c r="D325" s="5"/>
      <c r="E325" s="5"/>
      <c r="F325" s="5"/>
      <c r="G325" s="5"/>
      <c r="H325" s="5"/>
      <c r="I325" s="5"/>
      <c r="J325" s="5"/>
      <c r="K325" s="5"/>
      <c r="L325" s="5"/>
      <c r="M325" s="5"/>
      <c r="N325" s="5"/>
      <c r="O325" s="5"/>
      <c r="P325" s="5"/>
    </row>
    <row r="326" spans="1:16" ht="15.75" customHeight="1">
      <c r="A326" s="5"/>
      <c r="B326" s="5"/>
      <c r="C326" s="5"/>
      <c r="D326" s="5"/>
      <c r="E326" s="5"/>
      <c r="F326" s="5"/>
      <c r="G326" s="5"/>
      <c r="H326" s="5"/>
      <c r="I326" s="5"/>
      <c r="J326" s="5"/>
      <c r="K326" s="5"/>
      <c r="L326" s="5"/>
      <c r="M326" s="5"/>
      <c r="N326" s="5"/>
      <c r="O326" s="5"/>
      <c r="P326" s="5"/>
    </row>
    <row r="327" spans="1:16" ht="15.75" customHeight="1">
      <c r="A327" s="5"/>
      <c r="B327" s="5"/>
      <c r="C327" s="5"/>
      <c r="D327" s="5"/>
      <c r="E327" s="5"/>
      <c r="F327" s="5"/>
      <c r="G327" s="5"/>
      <c r="H327" s="5"/>
      <c r="I327" s="5"/>
      <c r="J327" s="5"/>
      <c r="K327" s="5"/>
      <c r="L327" s="5"/>
      <c r="M327" s="5"/>
      <c r="N327" s="5"/>
      <c r="O327" s="5"/>
      <c r="P327" s="5"/>
    </row>
    <row r="328" spans="1:16" ht="15.75" customHeight="1">
      <c r="A328" s="5"/>
      <c r="B328" s="5"/>
      <c r="C328" s="5"/>
      <c r="D328" s="5"/>
      <c r="E328" s="5"/>
      <c r="F328" s="5"/>
      <c r="G328" s="5"/>
      <c r="H328" s="5"/>
      <c r="I328" s="5"/>
      <c r="J328" s="5"/>
      <c r="K328" s="5"/>
      <c r="L328" s="5"/>
      <c r="M328" s="5"/>
      <c r="N328" s="5"/>
      <c r="O328" s="5"/>
      <c r="P328" s="5"/>
    </row>
    <row r="329" spans="1:16" ht="15.75" customHeight="1">
      <c r="A329" s="5"/>
      <c r="B329" s="5"/>
      <c r="C329" s="5"/>
      <c r="D329" s="5"/>
      <c r="E329" s="5"/>
      <c r="F329" s="5"/>
      <c r="G329" s="5"/>
      <c r="H329" s="5"/>
      <c r="I329" s="5"/>
      <c r="J329" s="5"/>
      <c r="K329" s="5"/>
      <c r="L329" s="5"/>
      <c r="M329" s="5"/>
      <c r="N329" s="5"/>
      <c r="O329" s="5"/>
      <c r="P329" s="5"/>
    </row>
    <row r="330" spans="1:16" ht="15.75" customHeight="1">
      <c r="A330" s="5"/>
      <c r="B330" s="5"/>
      <c r="C330" s="5"/>
      <c r="D330" s="5"/>
      <c r="E330" s="5"/>
      <c r="F330" s="5"/>
      <c r="G330" s="5"/>
      <c r="H330" s="5"/>
      <c r="I330" s="5"/>
      <c r="J330" s="5"/>
      <c r="K330" s="5"/>
      <c r="L330" s="5"/>
      <c r="M330" s="5"/>
      <c r="N330" s="5"/>
      <c r="O330" s="5"/>
      <c r="P330" s="5"/>
    </row>
    <row r="331" spans="1:16" ht="15.75" customHeight="1">
      <c r="A331" s="5"/>
      <c r="B331" s="5"/>
      <c r="C331" s="5"/>
      <c r="D331" s="5"/>
      <c r="E331" s="5"/>
      <c r="F331" s="5"/>
      <c r="G331" s="5"/>
      <c r="H331" s="5"/>
      <c r="I331" s="5"/>
      <c r="J331" s="5"/>
      <c r="K331" s="5"/>
      <c r="L331" s="5"/>
      <c r="M331" s="5"/>
      <c r="N331" s="5"/>
      <c r="O331" s="5"/>
      <c r="P331" s="5"/>
    </row>
    <row r="332" spans="1:16" ht="15.75" customHeight="1">
      <c r="A332" s="5"/>
      <c r="B332" s="5"/>
      <c r="C332" s="5"/>
      <c r="D332" s="5"/>
      <c r="E332" s="5"/>
      <c r="F332" s="5"/>
      <c r="G332" s="5"/>
      <c r="H332" s="5"/>
      <c r="I332" s="5"/>
      <c r="J332" s="5"/>
      <c r="K332" s="5"/>
      <c r="L332" s="5"/>
      <c r="M332" s="5"/>
      <c r="N332" s="5"/>
      <c r="O332" s="5"/>
      <c r="P332" s="5"/>
    </row>
    <row r="333" spans="1:16" ht="15.75" customHeight="1">
      <c r="A333" s="5"/>
      <c r="B333" s="5"/>
      <c r="C333" s="5"/>
      <c r="D333" s="5"/>
      <c r="E333" s="5"/>
      <c r="F333" s="5"/>
      <c r="G333" s="5"/>
      <c r="H333" s="5"/>
      <c r="I333" s="5"/>
      <c r="J333" s="5"/>
      <c r="K333" s="5"/>
      <c r="L333" s="5"/>
      <c r="M333" s="5"/>
      <c r="N333" s="5"/>
      <c r="O333" s="5"/>
      <c r="P333" s="5"/>
    </row>
    <row r="334" spans="1:16" ht="15.75" customHeight="1">
      <c r="A334" s="5"/>
      <c r="B334" s="5"/>
      <c r="C334" s="5"/>
      <c r="D334" s="5"/>
      <c r="E334" s="5"/>
      <c r="F334" s="5"/>
      <c r="G334" s="5"/>
      <c r="H334" s="5"/>
      <c r="I334" s="5"/>
      <c r="J334" s="5"/>
      <c r="K334" s="5"/>
      <c r="L334" s="5"/>
      <c r="M334" s="5"/>
      <c r="N334" s="5"/>
      <c r="O334" s="5"/>
      <c r="P334" s="5"/>
    </row>
    <row r="335" spans="1:16" ht="15.75" customHeight="1">
      <c r="A335" s="5"/>
      <c r="B335" s="5"/>
      <c r="C335" s="5"/>
      <c r="D335" s="5"/>
      <c r="E335" s="5"/>
      <c r="F335" s="5"/>
      <c r="G335" s="5"/>
      <c r="H335" s="5"/>
      <c r="I335" s="5"/>
      <c r="J335" s="5"/>
      <c r="K335" s="5"/>
      <c r="L335" s="5"/>
      <c r="M335" s="5"/>
      <c r="N335" s="5"/>
      <c r="O335" s="5"/>
      <c r="P335" s="5"/>
    </row>
    <row r="336" spans="1:16" ht="15.75" customHeight="1">
      <c r="A336" s="5"/>
      <c r="B336" s="5"/>
      <c r="C336" s="5"/>
      <c r="D336" s="5"/>
      <c r="E336" s="5"/>
      <c r="F336" s="5"/>
      <c r="G336" s="5"/>
      <c r="H336" s="5"/>
      <c r="I336" s="5"/>
      <c r="J336" s="5"/>
      <c r="K336" s="5"/>
      <c r="L336" s="5"/>
      <c r="M336" s="5"/>
      <c r="N336" s="5"/>
      <c r="O336" s="5"/>
      <c r="P336" s="5"/>
    </row>
    <row r="337" spans="1:16" ht="15.75" customHeight="1">
      <c r="A337" s="5"/>
      <c r="B337" s="5"/>
      <c r="C337" s="5"/>
      <c r="D337" s="5"/>
      <c r="E337" s="5"/>
      <c r="F337" s="5"/>
      <c r="G337" s="5"/>
      <c r="H337" s="5"/>
      <c r="I337" s="5"/>
      <c r="J337" s="5"/>
      <c r="K337" s="5"/>
      <c r="L337" s="5"/>
      <c r="M337" s="5"/>
      <c r="N337" s="5"/>
      <c r="O337" s="5"/>
      <c r="P337" s="5"/>
    </row>
    <row r="338" spans="1:16" ht="15.75" customHeight="1">
      <c r="A338" s="5"/>
      <c r="B338" s="5"/>
      <c r="C338" s="5"/>
      <c r="D338" s="5"/>
      <c r="E338" s="5"/>
      <c r="F338" s="5"/>
      <c r="G338" s="5"/>
      <c r="H338" s="5"/>
      <c r="I338" s="5"/>
      <c r="J338" s="5"/>
      <c r="K338" s="5"/>
      <c r="L338" s="5"/>
      <c r="M338" s="5"/>
      <c r="N338" s="5"/>
      <c r="O338" s="5"/>
      <c r="P338" s="5"/>
    </row>
    <row r="339" spans="1:16" ht="15.75" customHeight="1">
      <c r="A339" s="5"/>
      <c r="B339" s="5"/>
      <c r="C339" s="5"/>
      <c r="D339" s="5"/>
      <c r="E339" s="5"/>
      <c r="F339" s="5"/>
      <c r="G339" s="5"/>
      <c r="H339" s="5"/>
      <c r="I339" s="5"/>
      <c r="J339" s="5"/>
      <c r="K339" s="5"/>
      <c r="L339" s="5"/>
      <c r="M339" s="5"/>
      <c r="N339" s="5"/>
      <c r="O339" s="5"/>
      <c r="P339" s="5"/>
    </row>
    <row r="340" spans="1:16" ht="15.75" customHeight="1">
      <c r="A340" s="5"/>
      <c r="B340" s="5"/>
      <c r="C340" s="5"/>
      <c r="D340" s="5"/>
      <c r="E340" s="5"/>
      <c r="F340" s="5"/>
      <c r="G340" s="5"/>
      <c r="H340" s="5"/>
      <c r="I340" s="5"/>
      <c r="J340" s="5"/>
      <c r="K340" s="5"/>
      <c r="L340" s="5"/>
      <c r="M340" s="5"/>
      <c r="N340" s="5"/>
      <c r="O340" s="5"/>
      <c r="P340" s="5"/>
    </row>
    <row r="341" spans="1:16" ht="15.75" customHeight="1">
      <c r="A341" s="5"/>
      <c r="B341" s="5"/>
      <c r="C341" s="5"/>
      <c r="D341" s="5"/>
      <c r="E341" s="5"/>
      <c r="F341" s="5"/>
      <c r="G341" s="5"/>
      <c r="H341" s="5"/>
      <c r="I341" s="5"/>
      <c r="J341" s="5"/>
      <c r="K341" s="5"/>
      <c r="L341" s="5"/>
      <c r="M341" s="5"/>
      <c r="N341" s="5"/>
      <c r="O341" s="5"/>
      <c r="P341" s="5"/>
    </row>
    <row r="342" spans="1:16" ht="15.75" customHeight="1">
      <c r="A342" s="5"/>
      <c r="B342" s="5"/>
      <c r="C342" s="5"/>
      <c r="D342" s="5"/>
      <c r="E342" s="5"/>
      <c r="F342" s="5"/>
      <c r="G342" s="5"/>
      <c r="H342" s="5"/>
      <c r="I342" s="5"/>
      <c r="J342" s="5"/>
      <c r="K342" s="5"/>
      <c r="L342" s="5"/>
      <c r="M342" s="5"/>
      <c r="N342" s="5"/>
      <c r="O342" s="5"/>
      <c r="P342" s="5"/>
    </row>
    <row r="343" spans="1:16" ht="15.75" customHeight="1">
      <c r="A343" s="5"/>
      <c r="B343" s="5"/>
      <c r="C343" s="5"/>
      <c r="D343" s="5"/>
      <c r="E343" s="5"/>
      <c r="F343" s="5"/>
      <c r="G343" s="5"/>
      <c r="H343" s="5"/>
      <c r="I343" s="5"/>
      <c r="J343" s="5"/>
      <c r="K343" s="5"/>
      <c r="L343" s="5"/>
      <c r="M343" s="5"/>
      <c r="N343" s="5"/>
      <c r="O343" s="5"/>
      <c r="P343" s="5"/>
    </row>
    <row r="344" spans="1:16" ht="15.75" customHeight="1">
      <c r="A344" s="5"/>
      <c r="B344" s="5"/>
      <c r="C344" s="5"/>
      <c r="D344" s="5"/>
      <c r="E344" s="5"/>
      <c r="F344" s="5"/>
      <c r="G344" s="5"/>
      <c r="H344" s="5"/>
      <c r="I344" s="5"/>
      <c r="J344" s="5"/>
      <c r="K344" s="5"/>
      <c r="L344" s="5"/>
      <c r="M344" s="5"/>
      <c r="N344" s="5"/>
      <c r="O344" s="5"/>
      <c r="P344" s="5"/>
    </row>
    <row r="345" spans="1:16" ht="15.75" customHeight="1">
      <c r="A345" s="5"/>
      <c r="B345" s="5"/>
      <c r="C345" s="5"/>
      <c r="D345" s="5"/>
      <c r="E345" s="5"/>
      <c r="F345" s="5"/>
      <c r="G345" s="5"/>
      <c r="H345" s="5"/>
      <c r="I345" s="5"/>
      <c r="J345" s="5"/>
      <c r="K345" s="5"/>
      <c r="L345" s="5"/>
      <c r="M345" s="5"/>
      <c r="N345" s="5"/>
      <c r="O345" s="5"/>
      <c r="P345" s="5"/>
    </row>
    <row r="346" spans="1:16" ht="15.75" customHeight="1">
      <c r="A346" s="5"/>
      <c r="B346" s="5"/>
      <c r="C346" s="5"/>
      <c r="D346" s="5"/>
      <c r="E346" s="5"/>
      <c r="F346" s="5"/>
      <c r="G346" s="5"/>
      <c r="H346" s="5"/>
      <c r="I346" s="5"/>
      <c r="J346" s="5"/>
      <c r="K346" s="5"/>
      <c r="L346" s="5"/>
      <c r="M346" s="5"/>
      <c r="N346" s="5"/>
      <c r="O346" s="5"/>
      <c r="P346" s="5"/>
    </row>
    <row r="347" spans="1:16" ht="15.75" customHeight="1">
      <c r="A347" s="5"/>
      <c r="B347" s="5"/>
      <c r="C347" s="5"/>
      <c r="D347" s="5"/>
      <c r="E347" s="5"/>
      <c r="F347" s="5"/>
      <c r="G347" s="5"/>
      <c r="H347" s="5"/>
      <c r="I347" s="5"/>
      <c r="J347" s="5"/>
      <c r="K347" s="5"/>
      <c r="L347" s="5"/>
      <c r="M347" s="5"/>
      <c r="N347" s="5"/>
      <c r="O347" s="5"/>
      <c r="P347" s="5"/>
    </row>
    <row r="348" spans="1:16" ht="15.75" customHeight="1">
      <c r="A348" s="5"/>
      <c r="B348" s="5"/>
      <c r="C348" s="5"/>
      <c r="D348" s="5"/>
      <c r="E348" s="5"/>
      <c r="F348" s="5"/>
      <c r="G348" s="5"/>
      <c r="H348" s="5"/>
      <c r="I348" s="5"/>
      <c r="J348" s="5"/>
      <c r="K348" s="5"/>
      <c r="L348" s="5"/>
      <c r="M348" s="5"/>
      <c r="N348" s="5"/>
      <c r="O348" s="5"/>
      <c r="P348" s="5"/>
    </row>
    <row r="349" spans="1:16" ht="15.75" customHeight="1">
      <c r="A349" s="5"/>
      <c r="B349" s="5"/>
      <c r="C349" s="5"/>
      <c r="D349" s="5"/>
      <c r="E349" s="5"/>
      <c r="F349" s="5"/>
      <c r="G349" s="5"/>
      <c r="H349" s="5"/>
      <c r="I349" s="5"/>
      <c r="J349" s="5"/>
      <c r="K349" s="5"/>
      <c r="L349" s="5"/>
      <c r="M349" s="5"/>
      <c r="N349" s="5"/>
      <c r="O349" s="5"/>
      <c r="P349" s="5"/>
    </row>
    <row r="350" spans="1:16" ht="15.75" customHeight="1">
      <c r="A350" s="5"/>
      <c r="B350" s="5"/>
      <c r="C350" s="5"/>
      <c r="D350" s="5"/>
      <c r="E350" s="5"/>
      <c r="F350" s="5"/>
      <c r="G350" s="5"/>
      <c r="H350" s="5"/>
      <c r="I350" s="5"/>
      <c r="J350" s="5"/>
      <c r="K350" s="5"/>
      <c r="L350" s="5"/>
      <c r="M350" s="5"/>
      <c r="N350" s="5"/>
      <c r="O350" s="5"/>
      <c r="P350" s="5"/>
    </row>
    <row r="351" spans="1:16" ht="15.75" customHeight="1">
      <c r="A351" s="5"/>
      <c r="B351" s="5"/>
      <c r="C351" s="5"/>
      <c r="D351" s="5"/>
      <c r="E351" s="5"/>
      <c r="F351" s="5"/>
      <c r="G351" s="5"/>
      <c r="H351" s="5"/>
      <c r="I351" s="5"/>
      <c r="J351" s="5"/>
      <c r="K351" s="5"/>
      <c r="L351" s="5"/>
      <c r="M351" s="5"/>
      <c r="N351" s="5"/>
      <c r="O351" s="5"/>
      <c r="P351" s="5"/>
    </row>
    <row r="352" spans="1:16" ht="15.75" customHeight="1">
      <c r="A352" s="5"/>
      <c r="B352" s="5"/>
      <c r="C352" s="5"/>
      <c r="D352" s="5"/>
      <c r="E352" s="5"/>
      <c r="F352" s="5"/>
      <c r="G352" s="5"/>
      <c r="H352" s="5"/>
      <c r="I352" s="5"/>
      <c r="J352" s="5"/>
      <c r="K352" s="5"/>
      <c r="L352" s="5"/>
      <c r="M352" s="5"/>
      <c r="N352" s="5"/>
      <c r="O352" s="5"/>
      <c r="P352" s="5"/>
    </row>
    <row r="353" spans="1:16" ht="15.75" customHeight="1">
      <c r="A353" s="5"/>
      <c r="B353" s="5"/>
      <c r="C353" s="5"/>
      <c r="D353" s="5"/>
      <c r="E353" s="5"/>
      <c r="F353" s="5"/>
      <c r="G353" s="5"/>
      <c r="H353" s="5"/>
      <c r="I353" s="5"/>
      <c r="J353" s="5"/>
      <c r="K353" s="5"/>
      <c r="L353" s="5"/>
      <c r="M353" s="5"/>
      <c r="N353" s="5"/>
      <c r="O353" s="5"/>
      <c r="P353" s="5"/>
    </row>
    <row r="354" spans="1:16" ht="15.75" customHeight="1">
      <c r="A354" s="5"/>
      <c r="B354" s="5"/>
      <c r="C354" s="5"/>
      <c r="D354" s="5"/>
      <c r="E354" s="5"/>
      <c r="F354" s="5"/>
      <c r="G354" s="5"/>
      <c r="H354" s="5"/>
      <c r="I354" s="5"/>
      <c r="J354" s="5"/>
      <c r="K354" s="5"/>
      <c r="L354" s="5"/>
      <c r="M354" s="5"/>
      <c r="N354" s="5"/>
      <c r="O354" s="5"/>
      <c r="P354" s="5"/>
    </row>
    <row r="355" spans="1:16" ht="15.75" customHeight="1">
      <c r="A355" s="5"/>
      <c r="B355" s="5"/>
      <c r="C355" s="5"/>
      <c r="D355" s="5"/>
      <c r="E355" s="5"/>
      <c r="F355" s="5"/>
      <c r="G355" s="5"/>
      <c r="H355" s="5"/>
      <c r="I355" s="5"/>
      <c r="J355" s="5"/>
      <c r="K355" s="5"/>
      <c r="L355" s="5"/>
      <c r="M355" s="5"/>
      <c r="N355" s="5"/>
      <c r="O355" s="5"/>
      <c r="P355" s="5"/>
    </row>
    <row r="356" spans="1:16" ht="15.75" customHeight="1">
      <c r="A356" s="5"/>
      <c r="B356" s="5"/>
      <c r="C356" s="5"/>
      <c r="D356" s="5"/>
      <c r="E356" s="5"/>
      <c r="F356" s="5"/>
      <c r="G356" s="5"/>
      <c r="H356" s="5"/>
      <c r="I356" s="5"/>
      <c r="J356" s="5"/>
      <c r="K356" s="5"/>
      <c r="L356" s="5"/>
      <c r="M356" s="5"/>
      <c r="N356" s="5"/>
      <c r="O356" s="5"/>
      <c r="P356" s="5"/>
    </row>
    <row r="357" spans="1:16" ht="15.75" customHeight="1">
      <c r="A357" s="5"/>
      <c r="B357" s="5"/>
      <c r="C357" s="5"/>
      <c r="D357" s="5"/>
      <c r="E357" s="5"/>
      <c r="F357" s="5"/>
      <c r="G357" s="5"/>
      <c r="H357" s="5"/>
      <c r="I357" s="5"/>
      <c r="J357" s="5"/>
      <c r="K357" s="5"/>
      <c r="L357" s="5"/>
      <c r="M357" s="5"/>
      <c r="N357" s="5"/>
      <c r="O357" s="5"/>
      <c r="P357" s="5"/>
    </row>
    <row r="358" spans="1:16" ht="15.75" customHeight="1">
      <c r="A358" s="5"/>
      <c r="B358" s="5"/>
      <c r="C358" s="5"/>
      <c r="D358" s="5"/>
      <c r="E358" s="5"/>
      <c r="F358" s="5"/>
      <c r="G358" s="5"/>
      <c r="H358" s="5"/>
      <c r="I358" s="5"/>
      <c r="J358" s="5"/>
      <c r="K358" s="5"/>
      <c r="L358" s="5"/>
      <c r="M358" s="5"/>
      <c r="N358" s="5"/>
      <c r="O358" s="5"/>
      <c r="P358" s="5"/>
    </row>
    <row r="359" spans="1:16" ht="15.75" customHeight="1">
      <c r="A359" s="5"/>
      <c r="B359" s="5"/>
      <c r="C359" s="5"/>
      <c r="D359" s="5"/>
      <c r="E359" s="5"/>
      <c r="F359" s="5"/>
      <c r="G359" s="5"/>
      <c r="H359" s="5"/>
      <c r="I359" s="5"/>
      <c r="J359" s="5"/>
      <c r="K359" s="5"/>
      <c r="L359" s="5"/>
      <c r="M359" s="5"/>
      <c r="N359" s="5"/>
      <c r="O359" s="5"/>
      <c r="P359" s="5"/>
    </row>
    <row r="360" spans="1:16" ht="15.75" customHeight="1">
      <c r="A360" s="5"/>
      <c r="B360" s="5"/>
      <c r="C360" s="5"/>
      <c r="D360" s="5"/>
      <c r="E360" s="5"/>
      <c r="F360" s="5"/>
      <c r="G360" s="5"/>
      <c r="H360" s="5"/>
      <c r="I360" s="5"/>
      <c r="J360" s="5"/>
      <c r="K360" s="5"/>
      <c r="L360" s="5"/>
      <c r="M360" s="5"/>
      <c r="N360" s="5"/>
      <c r="O360" s="5"/>
      <c r="P360" s="5"/>
    </row>
    <row r="361" spans="1:16" ht="15.75" customHeight="1">
      <c r="A361" s="5"/>
      <c r="B361" s="5"/>
      <c r="C361" s="5"/>
      <c r="D361" s="5"/>
      <c r="E361" s="5"/>
      <c r="F361" s="5"/>
      <c r="G361" s="5"/>
      <c r="H361" s="5"/>
      <c r="I361" s="5"/>
      <c r="J361" s="5"/>
      <c r="K361" s="5"/>
      <c r="L361" s="5"/>
      <c r="M361" s="5"/>
      <c r="N361" s="5"/>
      <c r="O361" s="5"/>
      <c r="P361" s="5"/>
    </row>
    <row r="362" spans="1:16" ht="15.75" customHeight="1">
      <c r="A362" s="5"/>
      <c r="B362" s="5"/>
      <c r="C362" s="5"/>
      <c r="D362" s="5"/>
      <c r="E362" s="5"/>
      <c r="F362" s="5"/>
      <c r="G362" s="5"/>
      <c r="H362" s="5"/>
      <c r="I362" s="5"/>
      <c r="J362" s="5"/>
      <c r="K362" s="5"/>
      <c r="L362" s="5"/>
      <c r="M362" s="5"/>
      <c r="N362" s="5"/>
      <c r="O362" s="5"/>
      <c r="P362" s="5"/>
    </row>
    <row r="363" spans="1:16" ht="15.75" customHeight="1">
      <c r="A363" s="5"/>
      <c r="B363" s="5"/>
      <c r="C363" s="5"/>
      <c r="D363" s="5"/>
      <c r="E363" s="5"/>
      <c r="F363" s="5"/>
      <c r="G363" s="5"/>
      <c r="H363" s="5"/>
      <c r="I363" s="5"/>
      <c r="J363" s="5"/>
      <c r="K363" s="5"/>
      <c r="L363" s="5"/>
      <c r="M363" s="5"/>
      <c r="N363" s="5"/>
      <c r="O363" s="5"/>
      <c r="P363" s="5"/>
    </row>
    <row r="364" spans="1:16" ht="15.75" customHeight="1">
      <c r="A364" s="5"/>
      <c r="B364" s="5"/>
      <c r="C364" s="5"/>
      <c r="D364" s="5"/>
      <c r="E364" s="5"/>
      <c r="F364" s="5"/>
      <c r="G364" s="5"/>
      <c r="H364" s="5"/>
      <c r="I364" s="5"/>
      <c r="J364" s="5"/>
      <c r="K364" s="5"/>
      <c r="L364" s="5"/>
      <c r="M364" s="5"/>
      <c r="N364" s="5"/>
      <c r="O364" s="5"/>
      <c r="P364" s="5"/>
    </row>
    <row r="365" spans="1:16" ht="15.75" customHeight="1">
      <c r="A365" s="5"/>
      <c r="B365" s="5"/>
      <c r="C365" s="5"/>
      <c r="D365" s="5"/>
      <c r="E365" s="5"/>
      <c r="F365" s="5"/>
      <c r="G365" s="5"/>
      <c r="H365" s="5"/>
      <c r="I365" s="5"/>
      <c r="J365" s="5"/>
      <c r="K365" s="5"/>
      <c r="L365" s="5"/>
      <c r="M365" s="5"/>
      <c r="N365" s="5"/>
      <c r="O365" s="5"/>
      <c r="P365" s="5"/>
    </row>
    <row r="366" spans="1:16" ht="15.75" customHeight="1">
      <c r="A366" s="5"/>
      <c r="B366" s="5"/>
      <c r="C366" s="5"/>
      <c r="D366" s="5"/>
      <c r="E366" s="5"/>
      <c r="F366" s="5"/>
      <c r="G366" s="5"/>
      <c r="H366" s="5"/>
      <c r="I366" s="5"/>
      <c r="J366" s="5"/>
      <c r="K366" s="5"/>
      <c r="L366" s="5"/>
      <c r="M366" s="5"/>
      <c r="N366" s="5"/>
      <c r="O366" s="5"/>
      <c r="P366" s="5"/>
    </row>
    <row r="367" spans="1:16" ht="15.75" customHeight="1">
      <c r="A367" s="5"/>
      <c r="B367" s="5"/>
      <c r="C367" s="5"/>
      <c r="D367" s="5"/>
      <c r="E367" s="5"/>
      <c r="F367" s="5"/>
      <c r="G367" s="5"/>
      <c r="H367" s="5"/>
      <c r="I367" s="5"/>
      <c r="J367" s="5"/>
      <c r="K367" s="5"/>
      <c r="L367" s="5"/>
      <c r="M367" s="5"/>
      <c r="N367" s="5"/>
      <c r="O367" s="5"/>
      <c r="P367" s="5"/>
    </row>
    <row r="368" spans="1:16" ht="15.75" customHeight="1">
      <c r="A368" s="5"/>
      <c r="B368" s="5"/>
      <c r="C368" s="5"/>
      <c r="D368" s="5"/>
      <c r="E368" s="5"/>
      <c r="F368" s="5"/>
      <c r="G368" s="5"/>
      <c r="H368" s="5"/>
      <c r="I368" s="5"/>
      <c r="J368" s="5"/>
      <c r="K368" s="5"/>
      <c r="L368" s="5"/>
      <c r="M368" s="5"/>
      <c r="N368" s="5"/>
      <c r="O368" s="5"/>
      <c r="P368" s="5"/>
    </row>
    <row r="369" spans="1:16" ht="15.75" customHeight="1">
      <c r="A369" s="5"/>
      <c r="B369" s="5"/>
      <c r="C369" s="5"/>
      <c r="D369" s="5"/>
      <c r="E369" s="5"/>
      <c r="F369" s="5"/>
      <c r="G369" s="5"/>
      <c r="H369" s="5"/>
      <c r="I369" s="5"/>
      <c r="J369" s="5"/>
      <c r="K369" s="5"/>
      <c r="L369" s="5"/>
      <c r="M369" s="5"/>
      <c r="N369" s="5"/>
      <c r="O369" s="5"/>
      <c r="P369" s="5"/>
    </row>
    <row r="370" spans="1:16" ht="15.75" customHeight="1">
      <c r="A370" s="5"/>
      <c r="B370" s="5"/>
      <c r="C370" s="5"/>
      <c r="D370" s="5"/>
      <c r="E370" s="5"/>
      <c r="F370" s="5"/>
      <c r="G370" s="5"/>
      <c r="H370" s="5"/>
      <c r="I370" s="5"/>
      <c r="J370" s="5"/>
      <c r="K370" s="5"/>
      <c r="L370" s="5"/>
      <c r="M370" s="5"/>
      <c r="N370" s="5"/>
      <c r="O370" s="5"/>
      <c r="P370" s="5"/>
    </row>
    <row r="371" spans="1:16" ht="15.75" customHeight="1">
      <c r="A371" s="5"/>
      <c r="B371" s="5"/>
      <c r="C371" s="5"/>
      <c r="D371" s="5"/>
      <c r="E371" s="5"/>
      <c r="F371" s="5"/>
      <c r="G371" s="5"/>
      <c r="H371" s="5"/>
      <c r="I371" s="5"/>
      <c r="J371" s="5"/>
      <c r="K371" s="5"/>
      <c r="L371" s="5"/>
      <c r="M371" s="5"/>
      <c r="N371" s="5"/>
      <c r="O371" s="5"/>
      <c r="P371" s="5"/>
    </row>
    <row r="372" spans="1:16" ht="15.75" customHeight="1">
      <c r="A372" s="5"/>
      <c r="B372" s="5"/>
      <c r="C372" s="5"/>
      <c r="D372" s="5"/>
      <c r="E372" s="5"/>
      <c r="F372" s="5"/>
      <c r="G372" s="5"/>
      <c r="H372" s="5"/>
      <c r="I372" s="5"/>
      <c r="J372" s="5"/>
      <c r="K372" s="5"/>
      <c r="L372" s="5"/>
      <c r="M372" s="5"/>
      <c r="N372" s="5"/>
      <c r="O372" s="5"/>
      <c r="P372" s="5"/>
    </row>
    <row r="373" spans="1:16" ht="15.75" customHeight="1">
      <c r="A373" s="5"/>
      <c r="B373" s="5"/>
      <c r="C373" s="5"/>
      <c r="D373" s="5"/>
      <c r="E373" s="5"/>
      <c r="F373" s="5"/>
      <c r="G373" s="5"/>
      <c r="H373" s="5"/>
      <c r="I373" s="5"/>
      <c r="J373" s="5"/>
      <c r="K373" s="5"/>
      <c r="L373" s="5"/>
      <c r="M373" s="5"/>
      <c r="N373" s="5"/>
      <c r="O373" s="5"/>
      <c r="P373" s="5"/>
    </row>
    <row r="374" spans="1:16" ht="15.75" customHeight="1">
      <c r="A374" s="5"/>
      <c r="B374" s="5"/>
      <c r="C374" s="5"/>
      <c r="D374" s="5"/>
      <c r="E374" s="5"/>
      <c r="F374" s="5"/>
      <c r="G374" s="5"/>
      <c r="H374" s="5"/>
      <c r="I374" s="5"/>
      <c r="J374" s="5"/>
      <c r="K374" s="5"/>
      <c r="L374" s="5"/>
      <c r="M374" s="5"/>
      <c r="N374" s="5"/>
      <c r="O374" s="5"/>
      <c r="P374" s="5"/>
    </row>
    <row r="375" spans="1:16" ht="15.75" customHeight="1">
      <c r="A375" s="5"/>
      <c r="B375" s="5"/>
      <c r="C375" s="5"/>
      <c r="D375" s="5"/>
      <c r="E375" s="5"/>
      <c r="F375" s="5"/>
      <c r="G375" s="5"/>
      <c r="H375" s="5"/>
      <c r="I375" s="5"/>
      <c r="J375" s="5"/>
      <c r="K375" s="5"/>
      <c r="L375" s="5"/>
      <c r="M375" s="5"/>
      <c r="N375" s="5"/>
      <c r="O375" s="5"/>
      <c r="P375" s="5"/>
    </row>
    <row r="376" spans="1:16" ht="15.75" customHeight="1">
      <c r="A376" s="5"/>
      <c r="B376" s="5"/>
      <c r="C376" s="5"/>
      <c r="D376" s="5"/>
      <c r="E376" s="5"/>
      <c r="F376" s="5"/>
      <c r="G376" s="5"/>
      <c r="H376" s="5"/>
      <c r="I376" s="5"/>
      <c r="J376" s="5"/>
      <c r="K376" s="5"/>
      <c r="L376" s="5"/>
      <c r="M376" s="5"/>
      <c r="N376" s="5"/>
      <c r="O376" s="5"/>
      <c r="P376" s="5"/>
    </row>
    <row r="377" spans="1:16" ht="15.75" customHeight="1">
      <c r="A377" s="5"/>
      <c r="B377" s="5"/>
      <c r="C377" s="5"/>
      <c r="D377" s="5"/>
      <c r="E377" s="5"/>
      <c r="F377" s="5"/>
      <c r="G377" s="5"/>
      <c r="H377" s="5"/>
      <c r="I377" s="5"/>
      <c r="J377" s="5"/>
      <c r="K377" s="5"/>
      <c r="L377" s="5"/>
      <c r="M377" s="5"/>
      <c r="N377" s="5"/>
      <c r="O377" s="5"/>
      <c r="P377" s="5"/>
    </row>
    <row r="378" spans="1:16" ht="15.75" customHeight="1">
      <c r="A378" s="5"/>
      <c r="B378" s="5"/>
      <c r="C378" s="5"/>
      <c r="D378" s="5"/>
      <c r="E378" s="5"/>
      <c r="F378" s="5"/>
      <c r="G378" s="5"/>
      <c r="H378" s="5"/>
      <c r="I378" s="5"/>
      <c r="J378" s="5"/>
      <c r="K378" s="5"/>
      <c r="L378" s="5"/>
      <c r="M378" s="5"/>
      <c r="N378" s="5"/>
      <c r="O378" s="5"/>
      <c r="P378" s="5"/>
    </row>
    <row r="379" spans="1:16" ht="15.75" customHeight="1">
      <c r="A379" s="5"/>
      <c r="B379" s="5"/>
      <c r="C379" s="5"/>
      <c r="D379" s="5"/>
      <c r="E379" s="5"/>
      <c r="F379" s="5"/>
      <c r="G379" s="5"/>
      <c r="H379" s="5"/>
      <c r="I379" s="5"/>
      <c r="J379" s="5"/>
      <c r="K379" s="5"/>
      <c r="L379" s="5"/>
      <c r="M379" s="5"/>
      <c r="N379" s="5"/>
      <c r="O379" s="5"/>
      <c r="P379" s="5"/>
    </row>
    <row r="380" spans="1:16" ht="15.75" customHeight="1">
      <c r="A380" s="5"/>
      <c r="B380" s="5"/>
      <c r="C380" s="5"/>
      <c r="D380" s="5"/>
      <c r="E380" s="5"/>
      <c r="F380" s="5"/>
      <c r="G380" s="5"/>
      <c r="H380" s="5"/>
      <c r="I380" s="5"/>
      <c r="J380" s="5"/>
      <c r="K380" s="5"/>
      <c r="L380" s="5"/>
      <c r="M380" s="5"/>
      <c r="N380" s="5"/>
      <c r="O380" s="5"/>
      <c r="P380" s="5"/>
    </row>
    <row r="381" spans="1:16" ht="15.75" customHeight="1">
      <c r="A381" s="5"/>
      <c r="B381" s="5"/>
      <c r="C381" s="5"/>
      <c r="D381" s="5"/>
      <c r="E381" s="5"/>
      <c r="F381" s="5"/>
      <c r="G381" s="5"/>
      <c r="H381" s="5"/>
      <c r="I381" s="5"/>
      <c r="J381" s="5"/>
      <c r="K381" s="5"/>
      <c r="L381" s="5"/>
      <c r="M381" s="5"/>
      <c r="N381" s="5"/>
      <c r="O381" s="5"/>
      <c r="P381" s="5"/>
    </row>
    <row r="382" spans="1:16" ht="15.75" customHeight="1">
      <c r="A382" s="5"/>
      <c r="B382" s="5"/>
      <c r="C382" s="5"/>
      <c r="D382" s="5"/>
      <c r="E382" s="5"/>
      <c r="F382" s="5"/>
      <c r="G382" s="5"/>
      <c r="H382" s="5"/>
      <c r="I382" s="5"/>
      <c r="J382" s="5"/>
      <c r="K382" s="5"/>
      <c r="L382" s="5"/>
      <c r="M382" s="5"/>
      <c r="N382" s="5"/>
      <c r="O382" s="5"/>
      <c r="P382" s="5"/>
    </row>
    <row r="383" spans="1:16" ht="15.75" customHeight="1">
      <c r="A383" s="5"/>
      <c r="B383" s="5"/>
      <c r="C383" s="5"/>
      <c r="D383" s="5"/>
      <c r="E383" s="5"/>
      <c r="F383" s="5"/>
      <c r="G383" s="5"/>
      <c r="H383" s="5"/>
      <c r="I383" s="5"/>
      <c r="J383" s="5"/>
      <c r="K383" s="5"/>
      <c r="L383" s="5"/>
      <c r="M383" s="5"/>
      <c r="N383" s="5"/>
      <c r="O383" s="5"/>
      <c r="P383" s="5"/>
    </row>
    <row r="384" spans="1:16" ht="15.75" customHeight="1">
      <c r="A384" s="5"/>
      <c r="B384" s="5"/>
      <c r="C384" s="5"/>
      <c r="D384" s="5"/>
      <c r="E384" s="5"/>
      <c r="F384" s="5"/>
      <c r="G384" s="5"/>
      <c r="H384" s="5"/>
      <c r="I384" s="5"/>
      <c r="J384" s="5"/>
      <c r="K384" s="5"/>
      <c r="L384" s="5"/>
      <c r="M384" s="5"/>
      <c r="N384" s="5"/>
      <c r="O384" s="5"/>
      <c r="P384" s="5"/>
    </row>
    <row r="385" spans="1:16" ht="15.75" customHeight="1">
      <c r="A385" s="5"/>
      <c r="B385" s="5"/>
      <c r="C385" s="5"/>
      <c r="D385" s="5"/>
      <c r="E385" s="5"/>
      <c r="F385" s="5"/>
      <c r="G385" s="5"/>
      <c r="H385" s="5"/>
      <c r="I385" s="5"/>
      <c r="J385" s="5"/>
      <c r="K385" s="5"/>
      <c r="L385" s="5"/>
      <c r="M385" s="5"/>
      <c r="N385" s="5"/>
      <c r="O385" s="5"/>
      <c r="P385" s="5"/>
    </row>
    <row r="386" spans="1:16" ht="15.75" customHeight="1">
      <c r="A386" s="5"/>
      <c r="B386" s="5"/>
      <c r="C386" s="5"/>
      <c r="D386" s="5"/>
      <c r="E386" s="5"/>
      <c r="F386" s="5"/>
      <c r="G386" s="5"/>
      <c r="H386" s="5"/>
      <c r="I386" s="5"/>
      <c r="J386" s="5"/>
      <c r="K386" s="5"/>
      <c r="L386" s="5"/>
      <c r="M386" s="5"/>
      <c r="N386" s="5"/>
      <c r="O386" s="5"/>
      <c r="P386" s="5"/>
    </row>
    <row r="387" spans="1:16" ht="15.75" customHeight="1">
      <c r="A387" s="5"/>
      <c r="B387" s="5"/>
      <c r="C387" s="5"/>
      <c r="D387" s="5"/>
      <c r="E387" s="5"/>
      <c r="F387" s="5"/>
      <c r="G387" s="5"/>
      <c r="H387" s="5"/>
      <c r="I387" s="5"/>
      <c r="J387" s="5"/>
      <c r="K387" s="5"/>
      <c r="L387" s="5"/>
      <c r="M387" s="5"/>
      <c r="N387" s="5"/>
      <c r="O387" s="5"/>
      <c r="P387" s="5"/>
    </row>
    <row r="388" spans="1:16" ht="15.75" customHeight="1">
      <c r="A388" s="5"/>
      <c r="B388" s="5"/>
      <c r="C388" s="5"/>
      <c r="D388" s="5"/>
      <c r="E388" s="5"/>
      <c r="F388" s="5"/>
      <c r="G388" s="5"/>
      <c r="H388" s="5"/>
      <c r="I388" s="5"/>
      <c r="J388" s="5"/>
      <c r="K388" s="5"/>
      <c r="L388" s="5"/>
      <c r="M388" s="5"/>
      <c r="N388" s="5"/>
      <c r="O388" s="5"/>
      <c r="P388" s="5"/>
    </row>
    <row r="389" spans="1:16" ht="15.75" customHeight="1">
      <c r="A389" s="5"/>
      <c r="B389" s="5"/>
      <c r="C389" s="5"/>
      <c r="D389" s="5"/>
      <c r="E389" s="5"/>
      <c r="F389" s="5"/>
      <c r="G389" s="5"/>
      <c r="H389" s="5"/>
      <c r="I389" s="5"/>
      <c r="J389" s="5"/>
      <c r="K389" s="5"/>
      <c r="L389" s="5"/>
      <c r="M389" s="5"/>
      <c r="N389" s="5"/>
      <c r="O389" s="5"/>
      <c r="P389" s="5"/>
    </row>
    <row r="390" spans="1:16" ht="15.75" customHeight="1">
      <c r="A390" s="5"/>
      <c r="B390" s="5"/>
      <c r="C390" s="5"/>
      <c r="D390" s="5"/>
      <c r="E390" s="5"/>
      <c r="F390" s="5"/>
      <c r="G390" s="5"/>
      <c r="H390" s="5"/>
      <c r="I390" s="5"/>
      <c r="J390" s="5"/>
      <c r="K390" s="5"/>
      <c r="L390" s="5"/>
      <c r="M390" s="5"/>
      <c r="N390" s="5"/>
      <c r="O390" s="5"/>
      <c r="P390" s="5"/>
    </row>
    <row r="391" spans="1:16" ht="15.75" customHeight="1">
      <c r="A391" s="5"/>
      <c r="B391" s="5"/>
      <c r="C391" s="5"/>
      <c r="D391" s="5"/>
      <c r="E391" s="5"/>
      <c r="F391" s="5"/>
      <c r="G391" s="5"/>
      <c r="H391" s="5"/>
      <c r="I391" s="5"/>
      <c r="J391" s="5"/>
      <c r="K391" s="5"/>
      <c r="L391" s="5"/>
      <c r="M391" s="5"/>
      <c r="N391" s="5"/>
      <c r="O391" s="5"/>
      <c r="P391" s="5"/>
    </row>
    <row r="392" spans="1:16" ht="15.75" customHeight="1">
      <c r="A392" s="5"/>
      <c r="B392" s="5"/>
      <c r="C392" s="5"/>
      <c r="D392" s="5"/>
      <c r="E392" s="5"/>
      <c r="F392" s="5"/>
      <c r="G392" s="5"/>
      <c r="H392" s="5"/>
      <c r="I392" s="5"/>
      <c r="J392" s="5"/>
      <c r="K392" s="5"/>
      <c r="L392" s="5"/>
      <c r="M392" s="5"/>
      <c r="N392" s="5"/>
      <c r="O392" s="5"/>
      <c r="P392" s="5"/>
    </row>
    <row r="393" spans="1:16" ht="15.75" customHeight="1">
      <c r="A393" s="5"/>
      <c r="B393" s="5"/>
      <c r="C393" s="5"/>
      <c r="D393" s="5"/>
      <c r="E393" s="5"/>
      <c r="F393" s="5"/>
      <c r="G393" s="5"/>
      <c r="H393" s="5"/>
      <c r="I393" s="5"/>
      <c r="J393" s="5"/>
      <c r="K393" s="5"/>
      <c r="L393" s="5"/>
      <c r="M393" s="5"/>
      <c r="N393" s="5"/>
      <c r="O393" s="5"/>
      <c r="P393" s="5"/>
    </row>
    <row r="394" spans="1:16" ht="15.75" customHeight="1">
      <c r="A394" s="5"/>
      <c r="B394" s="5"/>
      <c r="C394" s="5"/>
      <c r="D394" s="5"/>
      <c r="E394" s="5"/>
      <c r="F394" s="5"/>
      <c r="G394" s="5"/>
      <c r="H394" s="5"/>
      <c r="I394" s="5"/>
      <c r="J394" s="5"/>
      <c r="K394" s="5"/>
      <c r="L394" s="5"/>
      <c r="M394" s="5"/>
      <c r="N394" s="5"/>
      <c r="O394" s="5"/>
      <c r="P394" s="5"/>
    </row>
    <row r="395" spans="1:16" ht="15.75" customHeight="1">
      <c r="A395" s="5"/>
      <c r="B395" s="5"/>
      <c r="C395" s="5"/>
      <c r="D395" s="5"/>
      <c r="E395" s="5"/>
      <c r="F395" s="5"/>
      <c r="G395" s="5"/>
      <c r="H395" s="5"/>
      <c r="I395" s="5"/>
      <c r="J395" s="5"/>
      <c r="K395" s="5"/>
      <c r="L395" s="5"/>
      <c r="M395" s="5"/>
      <c r="N395" s="5"/>
      <c r="O395" s="5"/>
      <c r="P395" s="5"/>
    </row>
    <row r="396" spans="1:16" ht="15.75" customHeight="1">
      <c r="A396" s="5"/>
      <c r="B396" s="5"/>
      <c r="C396" s="5"/>
      <c r="D396" s="5"/>
      <c r="E396" s="5"/>
      <c r="F396" s="5"/>
      <c r="G396" s="5"/>
      <c r="H396" s="5"/>
      <c r="I396" s="5"/>
      <c r="J396" s="5"/>
      <c r="K396" s="5"/>
      <c r="L396" s="5"/>
      <c r="M396" s="5"/>
      <c r="N396" s="5"/>
      <c r="O396" s="5"/>
      <c r="P396" s="5"/>
    </row>
    <row r="397" spans="1:16" ht="15.75" customHeight="1">
      <c r="A397" s="5"/>
      <c r="B397" s="5"/>
      <c r="C397" s="5"/>
      <c r="D397" s="5"/>
      <c r="E397" s="5"/>
      <c r="F397" s="5"/>
      <c r="G397" s="5"/>
      <c r="H397" s="5"/>
      <c r="I397" s="5"/>
      <c r="J397" s="5"/>
      <c r="K397" s="5"/>
      <c r="L397" s="5"/>
      <c r="M397" s="5"/>
      <c r="N397" s="5"/>
      <c r="O397" s="5"/>
      <c r="P397" s="5"/>
    </row>
    <row r="398" spans="1:16" ht="15.75" customHeight="1">
      <c r="A398" s="5"/>
      <c r="B398" s="5"/>
      <c r="C398" s="5"/>
      <c r="D398" s="5"/>
      <c r="E398" s="5"/>
      <c r="F398" s="5"/>
      <c r="G398" s="5"/>
      <c r="H398" s="5"/>
      <c r="I398" s="5"/>
      <c r="J398" s="5"/>
      <c r="K398" s="5"/>
      <c r="L398" s="5"/>
      <c r="M398" s="5"/>
      <c r="N398" s="5"/>
      <c r="O398" s="5"/>
      <c r="P398" s="5"/>
    </row>
    <row r="399" spans="1:16" ht="15.75" customHeight="1">
      <c r="A399" s="5"/>
      <c r="B399" s="5"/>
      <c r="C399" s="5"/>
      <c r="D399" s="5"/>
      <c r="E399" s="5"/>
      <c r="F399" s="5"/>
      <c r="G399" s="5"/>
      <c r="H399" s="5"/>
      <c r="I399" s="5"/>
      <c r="J399" s="5"/>
      <c r="K399" s="5"/>
      <c r="L399" s="5"/>
      <c r="M399" s="5"/>
      <c r="N399" s="5"/>
      <c r="O399" s="5"/>
      <c r="P399" s="5"/>
    </row>
    <row r="400" spans="1:16" ht="15.75" customHeight="1">
      <c r="A400" s="5"/>
      <c r="B400" s="5"/>
      <c r="C400" s="5"/>
      <c r="D400" s="5"/>
      <c r="E400" s="5"/>
      <c r="F400" s="5"/>
      <c r="G400" s="5"/>
      <c r="H400" s="5"/>
      <c r="I400" s="5"/>
      <c r="J400" s="5"/>
      <c r="K400" s="5"/>
      <c r="L400" s="5"/>
      <c r="M400" s="5"/>
      <c r="N400" s="5"/>
      <c r="O400" s="5"/>
      <c r="P400" s="5"/>
    </row>
    <row r="401" spans="1:16" ht="15.75" customHeight="1">
      <c r="A401" s="5"/>
      <c r="B401" s="5"/>
      <c r="C401" s="5"/>
      <c r="D401" s="5"/>
      <c r="E401" s="5"/>
      <c r="F401" s="5"/>
      <c r="G401" s="5"/>
      <c r="H401" s="5"/>
      <c r="I401" s="5"/>
      <c r="J401" s="5"/>
      <c r="K401" s="5"/>
      <c r="L401" s="5"/>
      <c r="M401" s="5"/>
      <c r="N401" s="5"/>
      <c r="O401" s="5"/>
      <c r="P401" s="5"/>
    </row>
    <row r="402" spans="1:16" ht="15.75" customHeight="1">
      <c r="A402" s="5"/>
      <c r="B402" s="5"/>
      <c r="C402" s="5"/>
      <c r="D402" s="5"/>
      <c r="E402" s="5"/>
      <c r="F402" s="5"/>
      <c r="G402" s="5"/>
      <c r="H402" s="5"/>
      <c r="I402" s="5"/>
      <c r="J402" s="5"/>
      <c r="K402" s="5"/>
      <c r="L402" s="5"/>
      <c r="M402" s="5"/>
      <c r="N402" s="5"/>
      <c r="O402" s="5"/>
      <c r="P402" s="5"/>
    </row>
    <row r="403" spans="1:16" ht="15.75" customHeight="1">
      <c r="A403" s="5"/>
      <c r="B403" s="5"/>
      <c r="C403" s="5"/>
      <c r="D403" s="5"/>
      <c r="E403" s="5"/>
      <c r="F403" s="5"/>
      <c r="G403" s="5"/>
      <c r="H403" s="5"/>
      <c r="I403" s="5"/>
      <c r="J403" s="5"/>
      <c r="K403" s="5"/>
      <c r="L403" s="5"/>
      <c r="M403" s="5"/>
      <c r="N403" s="5"/>
      <c r="O403" s="5"/>
      <c r="P403" s="5"/>
    </row>
    <row r="404" spans="1:16" ht="15.75" customHeight="1">
      <c r="A404" s="5"/>
      <c r="B404" s="5"/>
      <c r="C404" s="5"/>
      <c r="D404" s="5"/>
      <c r="E404" s="5"/>
      <c r="F404" s="5"/>
      <c r="G404" s="5"/>
      <c r="H404" s="5"/>
      <c r="I404" s="5"/>
      <c r="J404" s="5"/>
      <c r="K404" s="5"/>
      <c r="L404" s="5"/>
      <c r="M404" s="5"/>
      <c r="N404" s="5"/>
      <c r="O404" s="5"/>
      <c r="P404" s="5"/>
    </row>
    <row r="405" spans="1:16" ht="15.75" customHeight="1">
      <c r="A405" s="5"/>
      <c r="B405" s="5"/>
      <c r="C405" s="5"/>
      <c r="D405" s="5"/>
      <c r="E405" s="5"/>
      <c r="F405" s="5"/>
      <c r="G405" s="5"/>
      <c r="H405" s="5"/>
      <c r="I405" s="5"/>
      <c r="J405" s="5"/>
      <c r="K405" s="5"/>
      <c r="L405" s="5"/>
      <c r="M405" s="5"/>
      <c r="N405" s="5"/>
      <c r="O405" s="5"/>
      <c r="P405" s="5"/>
    </row>
    <row r="406" spans="1:16" ht="15.75" customHeight="1">
      <c r="A406" s="5"/>
      <c r="B406" s="5"/>
      <c r="C406" s="5"/>
      <c r="D406" s="5"/>
      <c r="E406" s="5"/>
      <c r="F406" s="5"/>
      <c r="G406" s="5"/>
      <c r="H406" s="5"/>
      <c r="I406" s="5"/>
      <c r="J406" s="5"/>
      <c r="K406" s="5"/>
      <c r="L406" s="5"/>
      <c r="M406" s="5"/>
      <c r="N406" s="5"/>
      <c r="O406" s="5"/>
      <c r="P406" s="5"/>
    </row>
    <row r="407" spans="1:16" ht="15.75" customHeight="1">
      <c r="A407" s="5"/>
      <c r="B407" s="5"/>
      <c r="C407" s="5"/>
      <c r="D407" s="5"/>
      <c r="E407" s="5"/>
      <c r="F407" s="5"/>
      <c r="G407" s="5"/>
      <c r="H407" s="5"/>
      <c r="I407" s="5"/>
      <c r="J407" s="5"/>
      <c r="K407" s="5"/>
      <c r="L407" s="5"/>
      <c r="M407" s="5"/>
      <c r="N407" s="5"/>
      <c r="O407" s="5"/>
      <c r="P407" s="5"/>
    </row>
    <row r="408" spans="1:16" ht="15.75" customHeight="1">
      <c r="A408" s="5"/>
      <c r="B408" s="5"/>
      <c r="C408" s="5"/>
      <c r="D408" s="5"/>
      <c r="E408" s="5"/>
      <c r="F408" s="5"/>
      <c r="G408" s="5"/>
      <c r="H408" s="5"/>
      <c r="I408" s="5"/>
      <c r="J408" s="5"/>
      <c r="K408" s="5"/>
      <c r="L408" s="5"/>
      <c r="M408" s="5"/>
      <c r="N408" s="5"/>
      <c r="O408" s="5"/>
      <c r="P408" s="5"/>
    </row>
    <row r="409" spans="1:16" ht="15.75" customHeight="1">
      <c r="A409" s="5"/>
      <c r="B409" s="5"/>
      <c r="C409" s="5"/>
      <c r="D409" s="5"/>
      <c r="E409" s="5"/>
      <c r="F409" s="5"/>
      <c r="G409" s="5"/>
      <c r="H409" s="5"/>
      <c r="I409" s="5"/>
      <c r="J409" s="5"/>
      <c r="K409" s="5"/>
      <c r="L409" s="5"/>
      <c r="M409" s="5"/>
      <c r="N409" s="5"/>
      <c r="O409" s="5"/>
      <c r="P409" s="5"/>
    </row>
    <row r="410" spans="1:16" ht="15.75" customHeight="1">
      <c r="A410" s="5"/>
      <c r="B410" s="5"/>
      <c r="C410" s="5"/>
      <c r="D410" s="5"/>
      <c r="E410" s="5"/>
      <c r="F410" s="5"/>
      <c r="G410" s="5"/>
      <c r="H410" s="5"/>
      <c r="I410" s="5"/>
      <c r="J410" s="5"/>
      <c r="K410" s="5"/>
      <c r="L410" s="5"/>
      <c r="M410" s="5"/>
      <c r="N410" s="5"/>
      <c r="O410" s="5"/>
      <c r="P410" s="5"/>
    </row>
    <row r="411" spans="1:16" ht="15.75" customHeight="1">
      <c r="A411" s="5"/>
      <c r="B411" s="5"/>
      <c r="C411" s="5"/>
      <c r="D411" s="5"/>
      <c r="E411" s="5"/>
      <c r="F411" s="5"/>
      <c r="G411" s="5"/>
      <c r="H411" s="5"/>
      <c r="I411" s="5"/>
      <c r="J411" s="5"/>
      <c r="K411" s="5"/>
      <c r="L411" s="5"/>
      <c r="M411" s="5"/>
      <c r="N411" s="5"/>
      <c r="O411" s="5"/>
      <c r="P411" s="5"/>
    </row>
    <row r="412" spans="1:16" ht="15.75" customHeight="1">
      <c r="A412" s="5"/>
      <c r="B412" s="5"/>
      <c r="C412" s="5"/>
      <c r="D412" s="5"/>
      <c r="E412" s="5"/>
      <c r="F412" s="5"/>
      <c r="G412" s="5"/>
      <c r="H412" s="5"/>
      <c r="I412" s="5"/>
      <c r="J412" s="5"/>
      <c r="K412" s="5"/>
      <c r="L412" s="5"/>
      <c r="M412" s="5"/>
      <c r="N412" s="5"/>
      <c r="O412" s="5"/>
      <c r="P412" s="5"/>
    </row>
    <row r="413" spans="1:16" ht="15.75" customHeight="1">
      <c r="A413" s="5"/>
      <c r="B413" s="5"/>
      <c r="C413" s="5"/>
      <c r="D413" s="5"/>
      <c r="E413" s="5"/>
      <c r="F413" s="5"/>
      <c r="G413" s="5"/>
      <c r="H413" s="5"/>
      <c r="I413" s="5"/>
      <c r="J413" s="5"/>
      <c r="K413" s="5"/>
      <c r="L413" s="5"/>
      <c r="M413" s="5"/>
      <c r="N413" s="5"/>
      <c r="O413" s="5"/>
      <c r="P413" s="5"/>
    </row>
    <row r="414" spans="1:16" ht="15.75" customHeight="1">
      <c r="A414" s="5"/>
      <c r="B414" s="5"/>
      <c r="C414" s="5"/>
      <c r="D414" s="5"/>
      <c r="E414" s="5"/>
      <c r="F414" s="5"/>
      <c r="G414" s="5"/>
      <c r="H414" s="5"/>
      <c r="I414" s="5"/>
      <c r="J414" s="5"/>
      <c r="K414" s="5"/>
      <c r="L414" s="5"/>
      <c r="M414" s="5"/>
      <c r="N414" s="5"/>
      <c r="O414" s="5"/>
      <c r="P414" s="5"/>
    </row>
    <row r="415" spans="1:16" ht="15.75" customHeight="1">
      <c r="A415" s="5"/>
      <c r="B415" s="5"/>
      <c r="C415" s="5"/>
      <c r="D415" s="5"/>
      <c r="E415" s="5"/>
      <c r="F415" s="5"/>
      <c r="G415" s="5"/>
      <c r="H415" s="5"/>
      <c r="I415" s="5"/>
      <c r="J415" s="5"/>
      <c r="K415" s="5"/>
      <c r="L415" s="5"/>
      <c r="M415" s="5"/>
      <c r="N415" s="5"/>
      <c r="O415" s="5"/>
      <c r="P415" s="5"/>
    </row>
    <row r="416" spans="1:16" ht="15.75" customHeight="1">
      <c r="A416" s="5"/>
      <c r="B416" s="5"/>
      <c r="C416" s="5"/>
      <c r="D416" s="5"/>
      <c r="E416" s="5"/>
      <c r="F416" s="5"/>
      <c r="G416" s="5"/>
      <c r="H416" s="5"/>
      <c r="I416" s="5"/>
      <c r="J416" s="5"/>
      <c r="K416" s="5"/>
      <c r="L416" s="5"/>
      <c r="M416" s="5"/>
      <c r="N416" s="5"/>
      <c r="O416" s="5"/>
      <c r="P416" s="5"/>
    </row>
    <row r="417" spans="1:16" ht="15.75" customHeight="1">
      <c r="A417" s="5"/>
      <c r="B417" s="5"/>
      <c r="C417" s="5"/>
      <c r="D417" s="5"/>
      <c r="E417" s="5"/>
      <c r="F417" s="5"/>
      <c r="G417" s="5"/>
      <c r="H417" s="5"/>
      <c r="I417" s="5"/>
      <c r="J417" s="5"/>
      <c r="K417" s="5"/>
      <c r="L417" s="5"/>
      <c r="M417" s="5"/>
      <c r="N417" s="5"/>
      <c r="O417" s="5"/>
      <c r="P417" s="5"/>
    </row>
    <row r="418" spans="1:16" ht="15.75" customHeight="1">
      <c r="A418" s="5"/>
      <c r="B418" s="5"/>
      <c r="C418" s="5"/>
      <c r="D418" s="5"/>
      <c r="E418" s="5"/>
      <c r="F418" s="5"/>
      <c r="G418" s="5"/>
      <c r="H418" s="5"/>
      <c r="I418" s="5"/>
      <c r="J418" s="5"/>
      <c r="K418" s="5"/>
      <c r="L418" s="5"/>
      <c r="M418" s="5"/>
      <c r="N418" s="5"/>
      <c r="O418" s="5"/>
      <c r="P418" s="5"/>
    </row>
    <row r="419" spans="1:16" ht="15.75" customHeight="1">
      <c r="A419" s="5"/>
      <c r="B419" s="5"/>
      <c r="C419" s="5"/>
      <c r="D419" s="5"/>
      <c r="E419" s="5"/>
      <c r="F419" s="5"/>
      <c r="G419" s="5"/>
      <c r="H419" s="5"/>
      <c r="I419" s="5"/>
      <c r="J419" s="5"/>
      <c r="K419" s="5"/>
      <c r="L419" s="5"/>
      <c r="M419" s="5"/>
      <c r="N419" s="5"/>
      <c r="O419" s="5"/>
      <c r="P419" s="5"/>
    </row>
    <row r="420" spans="1:16" ht="15.75" customHeight="1">
      <c r="A420" s="5"/>
      <c r="B420" s="5"/>
      <c r="C420" s="5"/>
      <c r="D420" s="5"/>
      <c r="E420" s="5"/>
      <c r="F420" s="5"/>
      <c r="G420" s="5"/>
      <c r="H420" s="5"/>
      <c r="I420" s="5"/>
      <c r="J420" s="5"/>
      <c r="K420" s="5"/>
      <c r="L420" s="5"/>
      <c r="M420" s="5"/>
      <c r="N420" s="5"/>
      <c r="O420" s="5"/>
      <c r="P420" s="5"/>
    </row>
    <row r="421" spans="1:16" ht="15.75" customHeight="1">
      <c r="A421" s="5"/>
      <c r="B421" s="5"/>
      <c r="C421" s="5"/>
      <c r="D421" s="5"/>
      <c r="E421" s="5"/>
      <c r="F421" s="5"/>
      <c r="G421" s="5"/>
      <c r="H421" s="5"/>
      <c r="I421" s="5"/>
      <c r="J421" s="5"/>
      <c r="K421" s="5"/>
      <c r="L421" s="5"/>
      <c r="M421" s="5"/>
      <c r="N421" s="5"/>
      <c r="O421" s="5"/>
      <c r="P421" s="5"/>
    </row>
    <row r="422" spans="1:16" ht="15.75" customHeight="1">
      <c r="A422" s="5"/>
      <c r="B422" s="5"/>
      <c r="C422" s="5"/>
      <c r="D422" s="5"/>
      <c r="E422" s="5"/>
      <c r="F422" s="5"/>
      <c r="G422" s="5"/>
      <c r="H422" s="5"/>
      <c r="I422" s="5"/>
      <c r="J422" s="5"/>
      <c r="K422" s="5"/>
      <c r="L422" s="5"/>
      <c r="M422" s="5"/>
      <c r="N422" s="5"/>
      <c r="O422" s="5"/>
      <c r="P422" s="5"/>
    </row>
    <row r="423" spans="1:16" ht="15.75" customHeight="1">
      <c r="A423" s="5"/>
      <c r="B423" s="5"/>
      <c r="C423" s="5"/>
      <c r="D423" s="5"/>
      <c r="E423" s="5"/>
      <c r="F423" s="5"/>
      <c r="G423" s="5"/>
      <c r="H423" s="5"/>
      <c r="I423" s="5"/>
      <c r="J423" s="5"/>
      <c r="K423" s="5"/>
      <c r="L423" s="5"/>
      <c r="M423" s="5"/>
      <c r="N423" s="5"/>
      <c r="O423" s="5"/>
      <c r="P423" s="5"/>
    </row>
    <row r="424" spans="1:16" ht="15.75" customHeight="1">
      <c r="A424" s="5"/>
      <c r="B424" s="5"/>
      <c r="C424" s="5"/>
      <c r="D424" s="5"/>
      <c r="E424" s="5"/>
      <c r="F424" s="5"/>
      <c r="G424" s="5"/>
      <c r="H424" s="5"/>
      <c r="I424" s="5"/>
      <c r="J424" s="5"/>
      <c r="K424" s="5"/>
      <c r="L424" s="5"/>
      <c r="M424" s="5"/>
      <c r="N424" s="5"/>
      <c r="O424" s="5"/>
      <c r="P424" s="5"/>
    </row>
    <row r="425" spans="1:16" ht="15.75" customHeight="1">
      <c r="A425" s="5"/>
      <c r="B425" s="5"/>
      <c r="C425" s="5"/>
      <c r="D425" s="5"/>
      <c r="E425" s="5"/>
      <c r="F425" s="5"/>
      <c r="G425" s="5"/>
      <c r="H425" s="5"/>
      <c r="I425" s="5"/>
      <c r="J425" s="5"/>
      <c r="K425" s="5"/>
      <c r="L425" s="5"/>
      <c r="M425" s="5"/>
      <c r="N425" s="5"/>
      <c r="O425" s="5"/>
      <c r="P425" s="5"/>
    </row>
    <row r="426" spans="1:16" ht="15.75" customHeight="1">
      <c r="A426" s="5"/>
      <c r="B426" s="5"/>
      <c r="C426" s="5"/>
      <c r="D426" s="5"/>
      <c r="E426" s="5"/>
      <c r="F426" s="5"/>
      <c r="G426" s="5"/>
      <c r="H426" s="5"/>
      <c r="I426" s="5"/>
      <c r="J426" s="5"/>
      <c r="K426" s="5"/>
      <c r="L426" s="5"/>
      <c r="M426" s="5"/>
      <c r="N426" s="5"/>
      <c r="O426" s="5"/>
      <c r="P426" s="5"/>
    </row>
    <row r="427" spans="1:16" ht="15.75" customHeight="1">
      <c r="A427" s="5"/>
      <c r="B427" s="5"/>
      <c r="C427" s="5"/>
      <c r="D427" s="5"/>
      <c r="E427" s="5"/>
      <c r="F427" s="5"/>
      <c r="G427" s="5"/>
      <c r="H427" s="5"/>
      <c r="I427" s="5"/>
      <c r="J427" s="5"/>
      <c r="K427" s="5"/>
      <c r="L427" s="5"/>
      <c r="M427" s="5"/>
      <c r="N427" s="5"/>
      <c r="O427" s="5"/>
      <c r="P427" s="5"/>
    </row>
    <row r="428" spans="1:16" ht="15.75" customHeight="1">
      <c r="A428" s="5"/>
      <c r="B428" s="5"/>
      <c r="C428" s="5"/>
      <c r="D428" s="5"/>
      <c r="E428" s="5"/>
      <c r="F428" s="5"/>
      <c r="G428" s="5"/>
      <c r="H428" s="5"/>
      <c r="I428" s="5"/>
      <c r="J428" s="5"/>
      <c r="K428" s="5"/>
      <c r="L428" s="5"/>
      <c r="M428" s="5"/>
      <c r="N428" s="5"/>
      <c r="O428" s="5"/>
      <c r="P428" s="5"/>
    </row>
    <row r="429" spans="1:16" ht="15.75" customHeight="1">
      <c r="A429" s="5"/>
      <c r="B429" s="5"/>
      <c r="C429" s="5"/>
      <c r="D429" s="5"/>
      <c r="E429" s="5"/>
      <c r="F429" s="5"/>
      <c r="G429" s="5"/>
      <c r="H429" s="5"/>
      <c r="I429" s="5"/>
      <c r="J429" s="5"/>
      <c r="K429" s="5"/>
      <c r="L429" s="5"/>
      <c r="M429" s="5"/>
      <c r="N429" s="5"/>
      <c r="O429" s="5"/>
      <c r="P429" s="5"/>
    </row>
    <row r="430" spans="1:16" ht="15.75" customHeight="1">
      <c r="A430" s="5"/>
      <c r="B430" s="5"/>
      <c r="C430" s="5"/>
      <c r="D430" s="5"/>
      <c r="E430" s="5"/>
      <c r="F430" s="5"/>
      <c r="G430" s="5"/>
      <c r="H430" s="5"/>
      <c r="I430" s="5"/>
      <c r="J430" s="5"/>
      <c r="K430" s="5"/>
      <c r="L430" s="5"/>
      <c r="M430" s="5"/>
      <c r="N430" s="5"/>
      <c r="O430" s="5"/>
      <c r="P430" s="5"/>
    </row>
    <row r="431" spans="1:16" ht="15.75" customHeight="1">
      <c r="A431" s="5"/>
      <c r="B431" s="5"/>
      <c r="C431" s="5"/>
      <c r="D431" s="5"/>
      <c r="E431" s="5"/>
      <c r="F431" s="5"/>
      <c r="G431" s="5"/>
      <c r="H431" s="5"/>
      <c r="I431" s="5"/>
      <c r="J431" s="5"/>
      <c r="K431" s="5"/>
      <c r="L431" s="5"/>
      <c r="M431" s="5"/>
      <c r="N431" s="5"/>
      <c r="O431" s="5"/>
      <c r="P431" s="5"/>
    </row>
    <row r="432" spans="1:16" ht="15.75" customHeight="1">
      <c r="A432" s="5"/>
      <c r="B432" s="5"/>
      <c r="C432" s="5"/>
      <c r="D432" s="5"/>
      <c r="E432" s="5"/>
      <c r="F432" s="5"/>
      <c r="G432" s="5"/>
      <c r="H432" s="5"/>
      <c r="I432" s="5"/>
      <c r="J432" s="5"/>
      <c r="K432" s="5"/>
      <c r="L432" s="5"/>
      <c r="M432" s="5"/>
      <c r="N432" s="5"/>
      <c r="O432" s="5"/>
      <c r="P432" s="5"/>
    </row>
    <row r="433" spans="1:16" ht="15.75" customHeight="1">
      <c r="A433" s="5"/>
      <c r="B433" s="5"/>
      <c r="C433" s="5"/>
      <c r="D433" s="5"/>
      <c r="E433" s="5"/>
      <c r="F433" s="5"/>
      <c r="G433" s="5"/>
      <c r="H433" s="5"/>
      <c r="I433" s="5"/>
      <c r="J433" s="5"/>
      <c r="K433" s="5"/>
      <c r="L433" s="5"/>
      <c r="M433" s="5"/>
      <c r="N433" s="5"/>
      <c r="O433" s="5"/>
      <c r="P433" s="5"/>
    </row>
    <row r="434" spans="1:16" ht="15.75" customHeight="1">
      <c r="A434" s="5"/>
      <c r="B434" s="5"/>
      <c r="C434" s="5"/>
      <c r="D434" s="5"/>
      <c r="E434" s="5"/>
      <c r="F434" s="5"/>
      <c r="G434" s="5"/>
      <c r="H434" s="5"/>
      <c r="I434" s="5"/>
      <c r="J434" s="5"/>
      <c r="K434" s="5"/>
      <c r="L434" s="5"/>
      <c r="M434" s="5"/>
      <c r="N434" s="5"/>
      <c r="O434" s="5"/>
      <c r="P434" s="5"/>
    </row>
    <row r="435" spans="1:16" ht="15.75" customHeight="1">
      <c r="A435" s="5"/>
      <c r="B435" s="5"/>
      <c r="C435" s="5"/>
      <c r="D435" s="5"/>
      <c r="E435" s="5"/>
      <c r="F435" s="5"/>
      <c r="G435" s="5"/>
      <c r="H435" s="5"/>
      <c r="I435" s="5"/>
      <c r="J435" s="5"/>
      <c r="K435" s="5"/>
      <c r="L435" s="5"/>
      <c r="M435" s="5"/>
      <c r="N435" s="5"/>
      <c r="O435" s="5"/>
      <c r="P435" s="5"/>
    </row>
    <row r="436" spans="1:16" ht="15.75" customHeight="1">
      <c r="A436" s="5"/>
      <c r="B436" s="5"/>
      <c r="C436" s="5"/>
      <c r="D436" s="5"/>
      <c r="E436" s="5"/>
      <c r="F436" s="5"/>
      <c r="G436" s="5"/>
      <c r="H436" s="5"/>
      <c r="I436" s="5"/>
      <c r="J436" s="5"/>
      <c r="K436" s="5"/>
      <c r="L436" s="5"/>
      <c r="M436" s="5"/>
      <c r="N436" s="5"/>
      <c r="O436" s="5"/>
      <c r="P436" s="5"/>
    </row>
    <row r="437" spans="1:16" ht="15.75" customHeight="1">
      <c r="A437" s="5"/>
      <c r="B437" s="5"/>
      <c r="C437" s="5"/>
      <c r="D437" s="5"/>
      <c r="E437" s="5"/>
      <c r="F437" s="5"/>
      <c r="G437" s="5"/>
      <c r="H437" s="5"/>
      <c r="I437" s="5"/>
      <c r="J437" s="5"/>
      <c r="K437" s="5"/>
      <c r="L437" s="5"/>
      <c r="M437" s="5"/>
      <c r="N437" s="5"/>
      <c r="O437" s="5"/>
      <c r="P437" s="5"/>
    </row>
    <row r="438" spans="1:16" ht="15.75" customHeight="1">
      <c r="A438" s="5"/>
      <c r="B438" s="5"/>
      <c r="C438" s="5"/>
      <c r="D438" s="5"/>
      <c r="E438" s="5"/>
      <c r="F438" s="5"/>
      <c r="G438" s="5"/>
      <c r="H438" s="5"/>
      <c r="I438" s="5"/>
      <c r="J438" s="5"/>
      <c r="K438" s="5"/>
      <c r="L438" s="5"/>
      <c r="M438" s="5"/>
      <c r="N438" s="5"/>
      <c r="O438" s="5"/>
      <c r="P438" s="5"/>
    </row>
    <row r="439" spans="1:16" ht="15.75" customHeight="1">
      <c r="A439" s="5"/>
      <c r="B439" s="5"/>
      <c r="C439" s="5"/>
      <c r="D439" s="5"/>
      <c r="E439" s="5"/>
      <c r="F439" s="5"/>
      <c r="G439" s="5"/>
      <c r="H439" s="5"/>
      <c r="I439" s="5"/>
      <c r="J439" s="5"/>
      <c r="K439" s="5"/>
      <c r="L439" s="5"/>
      <c r="M439" s="5"/>
      <c r="N439" s="5"/>
      <c r="O439" s="5"/>
      <c r="P439" s="5"/>
    </row>
    <row r="440" spans="1:16" ht="15.75" customHeight="1">
      <c r="A440" s="5"/>
      <c r="B440" s="5"/>
      <c r="C440" s="5"/>
      <c r="D440" s="5"/>
      <c r="E440" s="5"/>
      <c r="F440" s="5"/>
      <c r="G440" s="5"/>
      <c r="H440" s="5"/>
      <c r="I440" s="5"/>
      <c r="J440" s="5"/>
      <c r="K440" s="5"/>
      <c r="L440" s="5"/>
      <c r="M440" s="5"/>
      <c r="N440" s="5"/>
      <c r="O440" s="5"/>
      <c r="P440" s="5"/>
    </row>
    <row r="441" spans="1:16" ht="15.75" customHeight="1">
      <c r="A441" s="5"/>
      <c r="B441" s="5"/>
      <c r="C441" s="5"/>
      <c r="D441" s="5"/>
      <c r="E441" s="5"/>
      <c r="F441" s="5"/>
      <c r="G441" s="5"/>
      <c r="H441" s="5"/>
      <c r="I441" s="5"/>
      <c r="J441" s="5"/>
      <c r="K441" s="5"/>
      <c r="L441" s="5"/>
      <c r="M441" s="5"/>
      <c r="N441" s="5"/>
      <c r="O441" s="5"/>
      <c r="P441" s="5"/>
    </row>
    <row r="442" spans="1:16" ht="15.75" customHeight="1">
      <c r="A442" s="5"/>
      <c r="B442" s="5"/>
      <c r="C442" s="5"/>
      <c r="D442" s="5"/>
      <c r="E442" s="5"/>
      <c r="F442" s="5"/>
      <c r="G442" s="5"/>
      <c r="H442" s="5"/>
      <c r="I442" s="5"/>
      <c r="J442" s="5"/>
      <c r="K442" s="5"/>
      <c r="L442" s="5"/>
      <c r="M442" s="5"/>
      <c r="N442" s="5"/>
      <c r="O442" s="5"/>
      <c r="P442" s="5"/>
    </row>
    <row r="443" spans="1:16" ht="15.75" customHeight="1">
      <c r="A443" s="5"/>
      <c r="B443" s="5"/>
      <c r="C443" s="5"/>
      <c r="D443" s="5"/>
      <c r="E443" s="5"/>
      <c r="F443" s="5"/>
      <c r="G443" s="5"/>
      <c r="H443" s="5"/>
      <c r="I443" s="5"/>
      <c r="J443" s="5"/>
      <c r="K443" s="5"/>
      <c r="L443" s="5"/>
      <c r="M443" s="5"/>
      <c r="N443" s="5"/>
      <c r="O443" s="5"/>
      <c r="P443" s="5"/>
    </row>
    <row r="444" spans="1:16" ht="15.75" customHeight="1">
      <c r="A444" s="5"/>
      <c r="B444" s="5"/>
      <c r="C444" s="5"/>
      <c r="D444" s="5"/>
      <c r="E444" s="5"/>
      <c r="F444" s="5"/>
      <c r="G444" s="5"/>
      <c r="H444" s="5"/>
      <c r="I444" s="5"/>
      <c r="J444" s="5"/>
      <c r="K444" s="5"/>
      <c r="L444" s="5"/>
      <c r="M444" s="5"/>
      <c r="N444" s="5"/>
      <c r="O444" s="5"/>
      <c r="P444" s="5"/>
    </row>
    <row r="445" spans="1:16" ht="15.75" customHeight="1">
      <c r="A445" s="5"/>
      <c r="B445" s="5"/>
      <c r="C445" s="5"/>
      <c r="D445" s="5"/>
      <c r="E445" s="5"/>
      <c r="F445" s="5"/>
      <c r="G445" s="5"/>
      <c r="H445" s="5"/>
      <c r="I445" s="5"/>
      <c r="J445" s="5"/>
      <c r="K445" s="5"/>
      <c r="L445" s="5"/>
      <c r="M445" s="5"/>
      <c r="N445" s="5"/>
      <c r="O445" s="5"/>
      <c r="P445" s="5"/>
    </row>
    <row r="446" spans="1:16" ht="15.75" customHeight="1">
      <c r="A446" s="5"/>
      <c r="B446" s="5"/>
      <c r="C446" s="5"/>
      <c r="D446" s="5"/>
      <c r="E446" s="5"/>
      <c r="F446" s="5"/>
      <c r="G446" s="5"/>
      <c r="H446" s="5"/>
      <c r="I446" s="5"/>
      <c r="J446" s="5"/>
      <c r="K446" s="5"/>
      <c r="L446" s="5"/>
      <c r="M446" s="5"/>
      <c r="N446" s="5"/>
      <c r="O446" s="5"/>
      <c r="P446" s="5"/>
    </row>
    <row r="447" spans="1:16" ht="15.75" customHeight="1">
      <c r="A447" s="5"/>
      <c r="B447" s="5"/>
      <c r="C447" s="5"/>
      <c r="D447" s="5"/>
      <c r="E447" s="5"/>
      <c r="F447" s="5"/>
      <c r="G447" s="5"/>
      <c r="H447" s="5"/>
      <c r="I447" s="5"/>
      <c r="J447" s="5"/>
      <c r="K447" s="5"/>
      <c r="L447" s="5"/>
      <c r="M447" s="5"/>
      <c r="N447" s="5"/>
      <c r="O447" s="5"/>
      <c r="P447" s="5"/>
    </row>
    <row r="448" spans="1:16" ht="15.75" customHeight="1">
      <c r="A448" s="5"/>
      <c r="B448" s="5"/>
      <c r="C448" s="5"/>
      <c r="D448" s="5"/>
      <c r="E448" s="5"/>
      <c r="F448" s="5"/>
      <c r="G448" s="5"/>
      <c r="H448" s="5"/>
      <c r="I448" s="5"/>
      <c r="J448" s="5"/>
      <c r="K448" s="5"/>
      <c r="L448" s="5"/>
      <c r="M448" s="5"/>
      <c r="N448" s="5"/>
      <c r="O448" s="5"/>
      <c r="P448" s="5"/>
    </row>
    <row r="449" spans="1:16" ht="15.75" customHeight="1">
      <c r="A449" s="5"/>
      <c r="B449" s="5"/>
      <c r="C449" s="5"/>
      <c r="D449" s="5"/>
      <c r="E449" s="5"/>
      <c r="F449" s="5"/>
      <c r="G449" s="5"/>
      <c r="H449" s="5"/>
      <c r="I449" s="5"/>
      <c r="J449" s="5"/>
      <c r="K449" s="5"/>
      <c r="L449" s="5"/>
      <c r="M449" s="5"/>
      <c r="N449" s="5"/>
      <c r="O449" s="5"/>
      <c r="P449" s="5"/>
    </row>
    <row r="450" spans="1:16" ht="15.75" customHeight="1">
      <c r="A450" s="5"/>
      <c r="B450" s="5"/>
      <c r="C450" s="5"/>
      <c r="D450" s="5"/>
      <c r="E450" s="5"/>
      <c r="F450" s="5"/>
      <c r="G450" s="5"/>
      <c r="H450" s="5"/>
      <c r="I450" s="5"/>
      <c r="J450" s="5"/>
      <c r="K450" s="5"/>
      <c r="L450" s="5"/>
      <c r="M450" s="5"/>
      <c r="N450" s="5"/>
      <c r="O450" s="5"/>
      <c r="P450" s="5"/>
    </row>
    <row r="451" spans="1:16" ht="15.75" customHeight="1">
      <c r="A451" s="5"/>
      <c r="B451" s="5"/>
      <c r="C451" s="5"/>
      <c r="D451" s="5"/>
      <c r="E451" s="5"/>
      <c r="F451" s="5"/>
      <c r="G451" s="5"/>
      <c r="H451" s="5"/>
      <c r="I451" s="5"/>
      <c r="J451" s="5"/>
      <c r="K451" s="5"/>
      <c r="L451" s="5"/>
      <c r="M451" s="5"/>
      <c r="N451" s="5"/>
      <c r="O451" s="5"/>
      <c r="P451" s="5"/>
    </row>
    <row r="452" spans="1:16" ht="15.75" customHeight="1">
      <c r="A452" s="5"/>
      <c r="B452" s="5"/>
      <c r="C452" s="5"/>
      <c r="D452" s="5"/>
      <c r="E452" s="5"/>
      <c r="F452" s="5"/>
      <c r="G452" s="5"/>
      <c r="H452" s="5"/>
      <c r="I452" s="5"/>
      <c r="J452" s="5"/>
      <c r="K452" s="5"/>
      <c r="L452" s="5"/>
      <c r="M452" s="5"/>
      <c r="N452" s="5"/>
      <c r="O452" s="5"/>
      <c r="P452" s="5"/>
    </row>
    <row r="453" spans="1:16" ht="15.75" customHeight="1">
      <c r="A453" s="5"/>
      <c r="B453" s="5"/>
      <c r="C453" s="5"/>
      <c r="D453" s="5"/>
      <c r="E453" s="5"/>
      <c r="F453" s="5"/>
      <c r="G453" s="5"/>
      <c r="H453" s="5"/>
      <c r="I453" s="5"/>
      <c r="J453" s="5"/>
      <c r="K453" s="5"/>
      <c r="L453" s="5"/>
      <c r="M453" s="5"/>
      <c r="N453" s="5"/>
      <c r="O453" s="5"/>
      <c r="P453" s="5"/>
    </row>
    <row r="454" spans="1:16" ht="15.75" customHeight="1">
      <c r="A454" s="5"/>
      <c r="B454" s="5"/>
      <c r="C454" s="5"/>
      <c r="D454" s="5"/>
      <c r="E454" s="5"/>
      <c r="F454" s="5"/>
      <c r="G454" s="5"/>
      <c r="H454" s="5"/>
      <c r="I454" s="5"/>
      <c r="J454" s="5"/>
      <c r="K454" s="5"/>
      <c r="L454" s="5"/>
      <c r="M454" s="5"/>
      <c r="N454" s="5"/>
      <c r="O454" s="5"/>
      <c r="P454" s="5"/>
    </row>
    <row r="455" spans="1:16" ht="15.75" customHeight="1">
      <c r="A455" s="5"/>
      <c r="B455" s="5"/>
      <c r="C455" s="5"/>
      <c r="D455" s="5"/>
      <c r="E455" s="5"/>
      <c r="F455" s="5"/>
      <c r="G455" s="5"/>
      <c r="H455" s="5"/>
      <c r="I455" s="5"/>
      <c r="J455" s="5"/>
      <c r="K455" s="5"/>
      <c r="L455" s="5"/>
      <c r="M455" s="5"/>
      <c r="N455" s="5"/>
      <c r="O455" s="5"/>
      <c r="P455" s="5"/>
    </row>
    <row r="456" spans="1:16" ht="15.75" customHeight="1">
      <c r="A456" s="5"/>
      <c r="B456" s="5"/>
      <c r="C456" s="5"/>
      <c r="D456" s="5"/>
      <c r="E456" s="5"/>
      <c r="F456" s="5"/>
      <c r="G456" s="5"/>
      <c r="H456" s="5"/>
      <c r="I456" s="5"/>
      <c r="J456" s="5"/>
      <c r="K456" s="5"/>
      <c r="L456" s="5"/>
      <c r="M456" s="5"/>
      <c r="N456" s="5"/>
      <c r="O456" s="5"/>
      <c r="P456" s="5"/>
    </row>
    <row r="457" spans="1:16" ht="15.75" customHeight="1">
      <c r="A457" s="5"/>
      <c r="B457" s="5"/>
      <c r="C457" s="5"/>
      <c r="D457" s="5"/>
      <c r="E457" s="5"/>
      <c r="F457" s="5"/>
      <c r="G457" s="5"/>
      <c r="H457" s="5"/>
      <c r="I457" s="5"/>
      <c r="J457" s="5"/>
      <c r="K457" s="5"/>
      <c r="L457" s="5"/>
      <c r="M457" s="5"/>
      <c r="N457" s="5"/>
      <c r="O457" s="5"/>
      <c r="P457" s="5"/>
    </row>
    <row r="458" spans="1:16" ht="15.75" customHeight="1">
      <c r="A458" s="5"/>
      <c r="B458" s="5"/>
      <c r="C458" s="5"/>
      <c r="D458" s="5"/>
      <c r="E458" s="5"/>
      <c r="F458" s="5"/>
      <c r="G458" s="5"/>
      <c r="H458" s="5"/>
      <c r="I458" s="5"/>
      <c r="J458" s="5"/>
      <c r="K458" s="5"/>
      <c r="L458" s="5"/>
      <c r="M458" s="5"/>
      <c r="N458" s="5"/>
      <c r="O458" s="5"/>
      <c r="P458" s="5"/>
    </row>
    <row r="459" spans="1:16" ht="15.75" customHeight="1">
      <c r="A459" s="5"/>
      <c r="B459" s="5"/>
      <c r="C459" s="5"/>
      <c r="D459" s="5"/>
      <c r="E459" s="5"/>
      <c r="F459" s="5"/>
      <c r="G459" s="5"/>
      <c r="H459" s="5"/>
      <c r="I459" s="5"/>
      <c r="J459" s="5"/>
      <c r="K459" s="5"/>
      <c r="L459" s="5"/>
      <c r="M459" s="5"/>
      <c r="N459" s="5"/>
      <c r="O459" s="5"/>
      <c r="P459" s="5"/>
    </row>
    <row r="460" spans="1:16" ht="15.75" customHeight="1">
      <c r="A460" s="5"/>
      <c r="B460" s="5"/>
      <c r="C460" s="5"/>
      <c r="D460" s="5"/>
      <c r="E460" s="5"/>
      <c r="F460" s="5"/>
      <c r="G460" s="5"/>
      <c r="H460" s="5"/>
      <c r="I460" s="5"/>
      <c r="J460" s="5"/>
      <c r="K460" s="5"/>
      <c r="L460" s="5"/>
      <c r="M460" s="5"/>
      <c r="N460" s="5"/>
      <c r="O460" s="5"/>
      <c r="P460" s="5"/>
    </row>
    <row r="461" spans="1:16" ht="15.75" customHeight="1">
      <c r="A461" s="5"/>
      <c r="B461" s="5"/>
      <c r="C461" s="5"/>
      <c r="D461" s="5"/>
      <c r="E461" s="5"/>
      <c r="F461" s="5"/>
      <c r="G461" s="5"/>
      <c r="H461" s="5"/>
      <c r="I461" s="5"/>
      <c r="J461" s="5"/>
      <c r="K461" s="5"/>
      <c r="L461" s="5"/>
      <c r="M461" s="5"/>
      <c r="N461" s="5"/>
      <c r="O461" s="5"/>
      <c r="P461" s="5"/>
    </row>
    <row r="462" spans="1:16" ht="15.75" customHeight="1">
      <c r="A462" s="5"/>
      <c r="B462" s="5"/>
      <c r="C462" s="5"/>
      <c r="D462" s="5"/>
      <c r="E462" s="5"/>
      <c r="F462" s="5"/>
      <c r="G462" s="5"/>
      <c r="H462" s="5"/>
      <c r="I462" s="5"/>
      <c r="J462" s="5"/>
      <c r="K462" s="5"/>
      <c r="L462" s="5"/>
      <c r="M462" s="5"/>
      <c r="N462" s="5"/>
      <c r="O462" s="5"/>
      <c r="P462" s="5"/>
    </row>
    <row r="463" spans="1:16" ht="15.75" customHeight="1">
      <c r="A463" s="5"/>
      <c r="B463" s="5"/>
      <c r="C463" s="5"/>
      <c r="D463" s="5"/>
      <c r="E463" s="5"/>
      <c r="F463" s="5"/>
      <c r="G463" s="5"/>
      <c r="H463" s="5"/>
      <c r="I463" s="5"/>
      <c r="J463" s="5"/>
      <c r="K463" s="5"/>
      <c r="L463" s="5"/>
      <c r="M463" s="5"/>
      <c r="N463" s="5"/>
      <c r="O463" s="5"/>
      <c r="P463" s="5"/>
    </row>
    <row r="464" spans="1:16" ht="15.75" customHeight="1">
      <c r="A464" s="5"/>
      <c r="B464" s="5"/>
      <c r="C464" s="5"/>
      <c r="D464" s="5"/>
      <c r="E464" s="5"/>
      <c r="F464" s="5"/>
      <c r="G464" s="5"/>
      <c r="H464" s="5"/>
      <c r="I464" s="5"/>
      <c r="J464" s="5"/>
      <c r="K464" s="5"/>
      <c r="L464" s="5"/>
      <c r="M464" s="5"/>
      <c r="N464" s="5"/>
      <c r="O464" s="5"/>
      <c r="P464" s="5"/>
    </row>
    <row r="465" spans="1:16" ht="15.75" customHeight="1">
      <c r="A465" s="5"/>
      <c r="B465" s="5"/>
      <c r="C465" s="5"/>
      <c r="D465" s="5"/>
      <c r="E465" s="5"/>
      <c r="F465" s="5"/>
      <c r="G465" s="5"/>
      <c r="H465" s="5"/>
      <c r="I465" s="5"/>
      <c r="J465" s="5"/>
      <c r="K465" s="5"/>
      <c r="L465" s="5"/>
      <c r="M465" s="5"/>
      <c r="N465" s="5"/>
      <c r="O465" s="5"/>
      <c r="P465" s="5"/>
    </row>
    <row r="466" spans="1:16" ht="15.75" customHeight="1">
      <c r="A466" s="5"/>
      <c r="B466" s="5"/>
      <c r="C466" s="5"/>
      <c r="D466" s="5"/>
      <c r="E466" s="5"/>
      <c r="F466" s="5"/>
      <c r="G466" s="5"/>
      <c r="H466" s="5"/>
      <c r="I466" s="5"/>
      <c r="J466" s="5"/>
      <c r="K466" s="5"/>
      <c r="L466" s="5"/>
      <c r="M466" s="5"/>
      <c r="N466" s="5"/>
      <c r="O466" s="5"/>
      <c r="P466" s="5"/>
    </row>
    <row r="467" spans="1:16" ht="15.75" customHeight="1">
      <c r="A467" s="5"/>
      <c r="B467" s="5"/>
      <c r="C467" s="5"/>
      <c r="D467" s="5"/>
      <c r="E467" s="5"/>
      <c r="F467" s="5"/>
      <c r="G467" s="5"/>
      <c r="H467" s="5"/>
      <c r="I467" s="5"/>
      <c r="J467" s="5"/>
      <c r="K467" s="5"/>
      <c r="L467" s="5"/>
      <c r="M467" s="5"/>
      <c r="N467" s="5"/>
      <c r="O467" s="5"/>
      <c r="P467" s="5"/>
    </row>
    <row r="468" spans="1:16" ht="15.75" customHeight="1">
      <c r="A468" s="5"/>
      <c r="B468" s="5"/>
      <c r="C468" s="5"/>
      <c r="D468" s="5"/>
      <c r="E468" s="5"/>
      <c r="F468" s="5"/>
      <c r="G468" s="5"/>
      <c r="H468" s="5"/>
      <c r="I468" s="5"/>
      <c r="J468" s="5"/>
      <c r="K468" s="5"/>
      <c r="L468" s="5"/>
      <c r="M468" s="5"/>
      <c r="N468" s="5"/>
      <c r="O468" s="5"/>
      <c r="P468" s="5"/>
    </row>
    <row r="469" spans="1:16" ht="15.75" customHeight="1">
      <c r="A469" s="5"/>
      <c r="B469" s="5"/>
      <c r="C469" s="5"/>
      <c r="D469" s="5"/>
      <c r="E469" s="5"/>
      <c r="F469" s="5"/>
      <c r="G469" s="5"/>
      <c r="H469" s="5"/>
      <c r="I469" s="5"/>
      <c r="J469" s="5"/>
      <c r="K469" s="5"/>
      <c r="L469" s="5"/>
      <c r="M469" s="5"/>
      <c r="N469" s="5"/>
      <c r="O469" s="5"/>
      <c r="P469" s="5"/>
    </row>
    <row r="470" spans="1:16" ht="15.75" customHeight="1">
      <c r="A470" s="5"/>
      <c r="B470" s="5"/>
      <c r="C470" s="5"/>
      <c r="D470" s="5"/>
      <c r="E470" s="5"/>
      <c r="F470" s="5"/>
      <c r="G470" s="5"/>
      <c r="H470" s="5"/>
      <c r="I470" s="5"/>
      <c r="J470" s="5"/>
      <c r="K470" s="5"/>
      <c r="L470" s="5"/>
      <c r="M470" s="5"/>
      <c r="N470" s="5"/>
      <c r="O470" s="5"/>
      <c r="P470" s="5"/>
    </row>
    <row r="471" spans="1:16" ht="15.75" customHeight="1">
      <c r="A471" s="5"/>
      <c r="B471" s="5"/>
      <c r="C471" s="5"/>
      <c r="D471" s="5"/>
      <c r="E471" s="5"/>
      <c r="F471" s="5"/>
      <c r="G471" s="5"/>
      <c r="H471" s="5"/>
      <c r="I471" s="5"/>
      <c r="J471" s="5"/>
      <c r="K471" s="5"/>
      <c r="L471" s="5"/>
      <c r="M471" s="5"/>
      <c r="N471" s="5"/>
      <c r="O471" s="5"/>
      <c r="P471" s="5"/>
    </row>
    <row r="472" spans="1:16" ht="15.75" customHeight="1">
      <c r="A472" s="5"/>
      <c r="B472" s="5"/>
      <c r="C472" s="5"/>
      <c r="D472" s="5"/>
      <c r="E472" s="5"/>
      <c r="F472" s="5"/>
      <c r="G472" s="5"/>
      <c r="H472" s="5"/>
      <c r="I472" s="5"/>
      <c r="J472" s="5"/>
      <c r="K472" s="5"/>
      <c r="L472" s="5"/>
      <c r="M472" s="5"/>
      <c r="N472" s="5"/>
      <c r="O472" s="5"/>
      <c r="P472" s="5"/>
    </row>
    <row r="473" spans="1:16" ht="15.75" customHeight="1">
      <c r="A473" s="5"/>
      <c r="B473" s="5"/>
      <c r="C473" s="5"/>
      <c r="D473" s="5"/>
      <c r="E473" s="5"/>
      <c r="F473" s="5"/>
      <c r="G473" s="5"/>
      <c r="H473" s="5"/>
      <c r="I473" s="5"/>
      <c r="J473" s="5"/>
      <c r="K473" s="5"/>
      <c r="L473" s="5"/>
      <c r="M473" s="5"/>
      <c r="N473" s="5"/>
      <c r="O473" s="5"/>
      <c r="P473" s="5"/>
    </row>
    <row r="474" spans="1:16" ht="15.75" customHeight="1">
      <c r="A474" s="5"/>
      <c r="B474" s="5"/>
      <c r="C474" s="5"/>
      <c r="D474" s="5"/>
      <c r="E474" s="5"/>
      <c r="F474" s="5"/>
      <c r="G474" s="5"/>
      <c r="H474" s="5"/>
      <c r="I474" s="5"/>
      <c r="J474" s="5"/>
      <c r="K474" s="5"/>
      <c r="L474" s="5"/>
      <c r="M474" s="5"/>
      <c r="N474" s="5"/>
      <c r="O474" s="5"/>
      <c r="P474" s="5"/>
    </row>
    <row r="475" spans="1:16" ht="15.75" customHeight="1">
      <c r="A475" s="5"/>
      <c r="B475" s="5"/>
      <c r="C475" s="5"/>
      <c r="D475" s="5"/>
      <c r="E475" s="5"/>
      <c r="F475" s="5"/>
      <c r="G475" s="5"/>
      <c r="H475" s="5"/>
      <c r="I475" s="5"/>
      <c r="J475" s="5"/>
      <c r="K475" s="5"/>
      <c r="L475" s="5"/>
      <c r="M475" s="5"/>
      <c r="N475" s="5"/>
      <c r="O475" s="5"/>
      <c r="P475" s="5"/>
    </row>
    <row r="476" spans="1:16" ht="15.75" customHeight="1">
      <c r="A476" s="5"/>
      <c r="B476" s="5"/>
      <c r="C476" s="5"/>
      <c r="D476" s="5"/>
      <c r="E476" s="5"/>
      <c r="F476" s="5"/>
      <c r="G476" s="5"/>
      <c r="H476" s="5"/>
      <c r="I476" s="5"/>
      <c r="J476" s="5"/>
      <c r="K476" s="5"/>
      <c r="L476" s="5"/>
      <c r="M476" s="5"/>
      <c r="N476" s="5"/>
      <c r="O476" s="5"/>
      <c r="P476" s="5"/>
    </row>
    <row r="477" spans="1:16" ht="15.75" customHeight="1">
      <c r="A477" s="5"/>
      <c r="B477" s="5"/>
      <c r="C477" s="5"/>
      <c r="D477" s="5"/>
      <c r="E477" s="5"/>
      <c r="F477" s="5"/>
      <c r="G477" s="5"/>
      <c r="H477" s="5"/>
      <c r="I477" s="5"/>
      <c r="J477" s="5"/>
      <c r="K477" s="5"/>
      <c r="L477" s="5"/>
      <c r="M477" s="5"/>
      <c r="N477" s="5"/>
      <c r="O477" s="5"/>
      <c r="P477" s="5"/>
    </row>
    <row r="478" spans="1:16" ht="15.75" customHeight="1">
      <c r="A478" s="5"/>
      <c r="B478" s="5"/>
      <c r="C478" s="5"/>
      <c r="D478" s="5"/>
      <c r="E478" s="5"/>
      <c r="F478" s="5"/>
      <c r="G478" s="5"/>
      <c r="H478" s="5"/>
      <c r="I478" s="5"/>
      <c r="J478" s="5"/>
      <c r="K478" s="5"/>
      <c r="L478" s="5"/>
      <c r="M478" s="5"/>
      <c r="N478" s="5"/>
      <c r="O478" s="5"/>
      <c r="P478" s="5"/>
    </row>
    <row r="479" spans="1:16" ht="15.75" customHeight="1">
      <c r="A479" s="5"/>
      <c r="B479" s="5"/>
      <c r="C479" s="5"/>
      <c r="D479" s="5"/>
      <c r="E479" s="5"/>
      <c r="F479" s="5"/>
      <c r="G479" s="5"/>
      <c r="H479" s="5"/>
      <c r="I479" s="5"/>
      <c r="J479" s="5"/>
      <c r="K479" s="5"/>
      <c r="L479" s="5"/>
      <c r="M479" s="5"/>
      <c r="N479" s="5"/>
      <c r="O479" s="5"/>
      <c r="P479" s="5"/>
    </row>
    <row r="480" spans="1:16" ht="15.75" customHeight="1">
      <c r="A480" s="5"/>
      <c r="B480" s="5"/>
      <c r="C480" s="5"/>
      <c r="D480" s="5"/>
      <c r="E480" s="5"/>
      <c r="F480" s="5"/>
      <c r="G480" s="5"/>
      <c r="H480" s="5"/>
      <c r="I480" s="5"/>
      <c r="J480" s="5"/>
      <c r="K480" s="5"/>
      <c r="L480" s="5"/>
      <c r="M480" s="5"/>
      <c r="N480" s="5"/>
      <c r="O480" s="5"/>
      <c r="P480" s="5"/>
    </row>
    <row r="481" spans="1:16" ht="15.75" customHeight="1">
      <c r="A481" s="5"/>
      <c r="B481" s="5"/>
      <c r="C481" s="5"/>
      <c r="D481" s="5"/>
      <c r="E481" s="5"/>
      <c r="F481" s="5"/>
      <c r="G481" s="5"/>
      <c r="H481" s="5"/>
      <c r="I481" s="5"/>
      <c r="J481" s="5"/>
      <c r="K481" s="5"/>
      <c r="L481" s="5"/>
      <c r="M481" s="5"/>
      <c r="N481" s="5"/>
      <c r="O481" s="5"/>
      <c r="P481" s="5"/>
    </row>
    <row r="482" spans="1:16" ht="15.75" customHeight="1">
      <c r="A482" s="5"/>
      <c r="B482" s="5"/>
      <c r="C482" s="5"/>
      <c r="D482" s="5"/>
      <c r="E482" s="5"/>
      <c r="F482" s="5"/>
      <c r="G482" s="5"/>
      <c r="H482" s="5"/>
      <c r="I482" s="5"/>
      <c r="J482" s="5"/>
      <c r="K482" s="5"/>
      <c r="L482" s="5"/>
      <c r="M482" s="5"/>
      <c r="N482" s="5"/>
      <c r="O482" s="5"/>
      <c r="P482" s="5"/>
    </row>
    <row r="483" spans="1:16" ht="15.75" customHeight="1">
      <c r="A483" s="5"/>
      <c r="B483" s="5"/>
      <c r="C483" s="5"/>
      <c r="D483" s="5"/>
      <c r="E483" s="5"/>
      <c r="F483" s="5"/>
      <c r="G483" s="5"/>
      <c r="H483" s="5"/>
      <c r="I483" s="5"/>
      <c r="J483" s="5"/>
      <c r="K483" s="5"/>
      <c r="L483" s="5"/>
      <c r="M483" s="5"/>
      <c r="N483" s="5"/>
      <c r="O483" s="5"/>
      <c r="P483" s="5"/>
    </row>
    <row r="484" spans="1:16" ht="15.75" customHeight="1">
      <c r="A484" s="5"/>
      <c r="B484" s="5"/>
      <c r="C484" s="5"/>
      <c r="D484" s="5"/>
      <c r="E484" s="5"/>
      <c r="F484" s="5"/>
      <c r="G484" s="5"/>
      <c r="H484" s="5"/>
      <c r="I484" s="5"/>
      <c r="J484" s="5"/>
      <c r="K484" s="5"/>
      <c r="L484" s="5"/>
      <c r="M484" s="5"/>
      <c r="N484" s="5"/>
      <c r="O484" s="5"/>
      <c r="P484" s="5"/>
    </row>
    <row r="485" spans="1:16" ht="15.75" customHeight="1">
      <c r="A485" s="5"/>
      <c r="B485" s="5"/>
      <c r="C485" s="5"/>
      <c r="D485" s="5"/>
      <c r="E485" s="5"/>
      <c r="F485" s="5"/>
      <c r="G485" s="5"/>
      <c r="H485" s="5"/>
      <c r="I485" s="5"/>
      <c r="J485" s="5"/>
      <c r="K485" s="5"/>
      <c r="L485" s="5"/>
      <c r="M485" s="5"/>
      <c r="N485" s="5"/>
      <c r="O485" s="5"/>
      <c r="P485" s="5"/>
    </row>
    <row r="486" spans="1:16" ht="15.75" customHeight="1">
      <c r="A486" s="5"/>
      <c r="B486" s="5"/>
      <c r="C486" s="5"/>
      <c r="D486" s="5"/>
      <c r="E486" s="5"/>
      <c r="F486" s="5"/>
      <c r="G486" s="5"/>
      <c r="H486" s="5"/>
      <c r="I486" s="5"/>
      <c r="J486" s="5"/>
      <c r="K486" s="5"/>
      <c r="L486" s="5"/>
      <c r="M486" s="5"/>
      <c r="N486" s="5"/>
      <c r="O486" s="5"/>
      <c r="P486" s="5"/>
    </row>
    <row r="487" spans="1:16" ht="15.75" customHeight="1">
      <c r="A487" s="5"/>
      <c r="B487" s="5"/>
      <c r="C487" s="5"/>
      <c r="D487" s="5"/>
      <c r="E487" s="5"/>
      <c r="F487" s="5"/>
      <c r="G487" s="5"/>
      <c r="H487" s="5"/>
      <c r="I487" s="5"/>
      <c r="J487" s="5"/>
      <c r="K487" s="5"/>
      <c r="L487" s="5"/>
      <c r="M487" s="5"/>
      <c r="N487" s="5"/>
      <c r="O487" s="5"/>
      <c r="P487" s="5"/>
    </row>
    <row r="488" spans="1:16" ht="15.75" customHeight="1">
      <c r="A488" s="5"/>
      <c r="B488" s="5"/>
      <c r="C488" s="5"/>
      <c r="D488" s="5"/>
      <c r="E488" s="5"/>
      <c r="F488" s="5"/>
      <c r="G488" s="5"/>
      <c r="H488" s="5"/>
      <c r="I488" s="5"/>
      <c r="J488" s="5"/>
      <c r="K488" s="5"/>
      <c r="L488" s="5"/>
      <c r="M488" s="5"/>
      <c r="N488" s="5"/>
      <c r="O488" s="5"/>
      <c r="P488" s="5"/>
    </row>
    <row r="489" spans="1:16" ht="15.75" customHeight="1">
      <c r="A489" s="5"/>
      <c r="B489" s="5"/>
      <c r="C489" s="5"/>
      <c r="D489" s="5"/>
      <c r="E489" s="5"/>
      <c r="F489" s="5"/>
      <c r="G489" s="5"/>
      <c r="H489" s="5"/>
      <c r="I489" s="5"/>
      <c r="J489" s="5"/>
      <c r="K489" s="5"/>
      <c r="L489" s="5"/>
      <c r="M489" s="5"/>
      <c r="N489" s="5"/>
      <c r="O489" s="5"/>
      <c r="P489" s="5"/>
    </row>
    <row r="490" spans="1:16" ht="15.75" customHeight="1">
      <c r="A490" s="5"/>
      <c r="B490" s="5"/>
      <c r="C490" s="5"/>
      <c r="D490" s="5"/>
      <c r="E490" s="5"/>
      <c r="F490" s="5"/>
      <c r="G490" s="5"/>
      <c r="H490" s="5"/>
      <c r="I490" s="5"/>
      <c r="J490" s="5"/>
      <c r="K490" s="5"/>
      <c r="L490" s="5"/>
      <c r="M490" s="5"/>
      <c r="N490" s="5"/>
      <c r="O490" s="5"/>
      <c r="P490" s="5"/>
    </row>
    <row r="491" spans="1:16" ht="15.75" customHeight="1">
      <c r="A491" s="5"/>
      <c r="B491" s="5"/>
      <c r="C491" s="5"/>
      <c r="D491" s="5"/>
      <c r="E491" s="5"/>
      <c r="F491" s="5"/>
      <c r="G491" s="5"/>
      <c r="H491" s="5"/>
      <c r="I491" s="5"/>
      <c r="J491" s="5"/>
      <c r="K491" s="5"/>
      <c r="L491" s="5"/>
      <c r="M491" s="5"/>
      <c r="N491" s="5"/>
      <c r="O491" s="5"/>
      <c r="P491" s="5"/>
    </row>
    <row r="492" spans="1:16" ht="15.75" customHeight="1">
      <c r="A492" s="5"/>
      <c r="B492" s="5"/>
      <c r="C492" s="5"/>
      <c r="D492" s="5"/>
      <c r="E492" s="5"/>
      <c r="F492" s="5"/>
      <c r="G492" s="5"/>
      <c r="H492" s="5"/>
      <c r="I492" s="5"/>
      <c r="J492" s="5"/>
      <c r="K492" s="5"/>
      <c r="L492" s="5"/>
      <c r="M492" s="5"/>
      <c r="N492" s="5"/>
      <c r="O492" s="5"/>
      <c r="P492" s="5"/>
    </row>
    <row r="493" spans="1:16" ht="15.75" customHeight="1">
      <c r="A493" s="5"/>
      <c r="B493" s="5"/>
      <c r="C493" s="5"/>
      <c r="D493" s="5"/>
      <c r="E493" s="5"/>
      <c r="F493" s="5"/>
      <c r="G493" s="5"/>
      <c r="H493" s="5"/>
      <c r="I493" s="5"/>
      <c r="J493" s="5"/>
      <c r="K493" s="5"/>
      <c r="L493" s="5"/>
      <c r="M493" s="5"/>
      <c r="N493" s="5"/>
      <c r="O493" s="5"/>
      <c r="P493" s="5"/>
    </row>
    <row r="494" spans="1:16" ht="15.75" customHeight="1">
      <c r="A494" s="5"/>
      <c r="B494" s="5"/>
      <c r="C494" s="5"/>
      <c r="D494" s="5"/>
      <c r="E494" s="5"/>
      <c r="F494" s="5"/>
      <c r="G494" s="5"/>
      <c r="H494" s="5"/>
      <c r="I494" s="5"/>
      <c r="J494" s="5"/>
      <c r="K494" s="5"/>
      <c r="L494" s="5"/>
      <c r="M494" s="5"/>
      <c r="N494" s="5"/>
      <c r="O494" s="5"/>
      <c r="P494" s="5"/>
    </row>
    <row r="495" spans="1:16" ht="15.75" customHeight="1">
      <c r="A495" s="5"/>
      <c r="B495" s="5"/>
      <c r="C495" s="5"/>
      <c r="D495" s="5"/>
      <c r="E495" s="5"/>
      <c r="F495" s="5"/>
      <c r="G495" s="5"/>
      <c r="H495" s="5"/>
      <c r="I495" s="5"/>
      <c r="J495" s="5"/>
      <c r="K495" s="5"/>
      <c r="L495" s="5"/>
      <c r="M495" s="5"/>
      <c r="N495" s="5"/>
      <c r="O495" s="5"/>
      <c r="P495" s="5"/>
    </row>
    <row r="496" spans="1:16" ht="15.75" customHeight="1">
      <c r="A496" s="5"/>
      <c r="B496" s="5"/>
      <c r="C496" s="5"/>
      <c r="D496" s="5"/>
      <c r="E496" s="5"/>
      <c r="F496" s="5"/>
      <c r="G496" s="5"/>
      <c r="H496" s="5"/>
      <c r="I496" s="5"/>
      <c r="J496" s="5"/>
      <c r="K496" s="5"/>
      <c r="L496" s="5"/>
      <c r="M496" s="5"/>
      <c r="N496" s="5"/>
      <c r="O496" s="5"/>
      <c r="P496" s="5"/>
    </row>
    <row r="497" spans="1:16" ht="15.75" customHeight="1">
      <c r="A497" s="5"/>
      <c r="B497" s="5"/>
      <c r="C497" s="5"/>
      <c r="D497" s="5"/>
      <c r="E497" s="5"/>
      <c r="F497" s="5"/>
      <c r="G497" s="5"/>
      <c r="H497" s="5"/>
      <c r="I497" s="5"/>
      <c r="J497" s="5"/>
      <c r="K497" s="5"/>
      <c r="L497" s="5"/>
      <c r="M497" s="5"/>
      <c r="N497" s="5"/>
      <c r="O497" s="5"/>
      <c r="P497" s="5"/>
    </row>
    <row r="498" spans="1:16" ht="15.75" customHeight="1">
      <c r="A498" s="5"/>
      <c r="B498" s="5"/>
      <c r="C498" s="5"/>
      <c r="D498" s="5"/>
      <c r="E498" s="5"/>
      <c r="F498" s="5"/>
      <c r="G498" s="5"/>
      <c r="H498" s="5"/>
      <c r="I498" s="5"/>
      <c r="J498" s="5"/>
      <c r="K498" s="5"/>
      <c r="L498" s="5"/>
      <c r="M498" s="5"/>
      <c r="N498" s="5"/>
      <c r="O498" s="5"/>
      <c r="P498" s="5"/>
    </row>
    <row r="499" spans="1:16" ht="15.75" customHeight="1">
      <c r="A499" s="5"/>
      <c r="B499" s="5"/>
      <c r="C499" s="5"/>
      <c r="D499" s="5"/>
      <c r="E499" s="5"/>
      <c r="F499" s="5"/>
      <c r="G499" s="5"/>
      <c r="H499" s="5"/>
      <c r="I499" s="5"/>
      <c r="J499" s="5"/>
      <c r="K499" s="5"/>
      <c r="L499" s="5"/>
      <c r="M499" s="5"/>
      <c r="N499" s="5"/>
      <c r="O499" s="5"/>
      <c r="P499" s="5"/>
    </row>
    <row r="500" spans="1:16" ht="15.75" customHeight="1">
      <c r="A500" s="5"/>
      <c r="B500" s="5"/>
      <c r="C500" s="5"/>
      <c r="D500" s="5"/>
      <c r="E500" s="5"/>
      <c r="F500" s="5"/>
      <c r="G500" s="5"/>
      <c r="H500" s="5"/>
      <c r="I500" s="5"/>
      <c r="J500" s="5"/>
      <c r="K500" s="5"/>
      <c r="L500" s="5"/>
      <c r="M500" s="5"/>
      <c r="N500" s="5"/>
      <c r="O500" s="5"/>
      <c r="P500" s="5"/>
    </row>
    <row r="501" spans="1:16" ht="15.75" customHeight="1">
      <c r="A501" s="5"/>
      <c r="B501" s="5"/>
      <c r="C501" s="5"/>
      <c r="D501" s="5"/>
      <c r="E501" s="5"/>
      <c r="F501" s="5"/>
      <c r="G501" s="5"/>
      <c r="H501" s="5"/>
      <c r="I501" s="5"/>
      <c r="J501" s="5"/>
      <c r="K501" s="5"/>
      <c r="L501" s="5"/>
      <c r="M501" s="5"/>
      <c r="N501" s="5"/>
      <c r="O501" s="5"/>
      <c r="P501" s="5"/>
    </row>
    <row r="502" spans="1:16" ht="15.75" customHeight="1">
      <c r="A502" s="5"/>
      <c r="B502" s="5"/>
      <c r="C502" s="5"/>
      <c r="D502" s="5"/>
      <c r="E502" s="5"/>
      <c r="F502" s="5"/>
      <c r="G502" s="5"/>
      <c r="H502" s="5"/>
      <c r="I502" s="5"/>
      <c r="J502" s="5"/>
      <c r="K502" s="5"/>
      <c r="L502" s="5"/>
      <c r="M502" s="5"/>
      <c r="N502" s="5"/>
      <c r="O502" s="5"/>
      <c r="P502" s="5"/>
    </row>
    <row r="503" spans="1:16" ht="15.75" customHeight="1">
      <c r="A503" s="5"/>
      <c r="B503" s="5"/>
      <c r="C503" s="5"/>
      <c r="D503" s="5"/>
      <c r="E503" s="5"/>
      <c r="F503" s="5"/>
      <c r="G503" s="5"/>
      <c r="H503" s="5"/>
      <c r="I503" s="5"/>
      <c r="J503" s="5"/>
      <c r="K503" s="5"/>
      <c r="L503" s="5"/>
      <c r="M503" s="5"/>
      <c r="N503" s="5"/>
      <c r="O503" s="5"/>
      <c r="P503" s="5"/>
    </row>
    <row r="504" spans="1:16" ht="15.75" customHeight="1">
      <c r="A504" s="5"/>
      <c r="B504" s="5"/>
      <c r="C504" s="5"/>
      <c r="D504" s="5"/>
      <c r="E504" s="5"/>
      <c r="F504" s="5"/>
      <c r="G504" s="5"/>
      <c r="H504" s="5"/>
      <c r="I504" s="5"/>
      <c r="J504" s="5"/>
      <c r="K504" s="5"/>
      <c r="L504" s="5"/>
      <c r="M504" s="5"/>
      <c r="N504" s="5"/>
      <c r="O504" s="5"/>
      <c r="P504" s="5"/>
    </row>
    <row r="505" spans="1:16" ht="15.75" customHeight="1">
      <c r="A505" s="5"/>
      <c r="B505" s="5"/>
      <c r="C505" s="5"/>
      <c r="D505" s="5"/>
      <c r="E505" s="5"/>
      <c r="F505" s="5"/>
      <c r="G505" s="5"/>
      <c r="H505" s="5"/>
      <c r="I505" s="5"/>
      <c r="J505" s="5"/>
      <c r="K505" s="5"/>
      <c r="L505" s="5"/>
      <c r="M505" s="5"/>
      <c r="N505" s="5"/>
      <c r="O505" s="5"/>
      <c r="P505" s="5"/>
    </row>
    <row r="506" spans="1:16" ht="15.75" customHeight="1">
      <c r="A506" s="5"/>
      <c r="B506" s="5"/>
      <c r="C506" s="5"/>
      <c r="D506" s="5"/>
      <c r="E506" s="5"/>
      <c r="F506" s="5"/>
      <c r="G506" s="5"/>
      <c r="H506" s="5"/>
      <c r="I506" s="5"/>
      <c r="J506" s="5"/>
      <c r="K506" s="5"/>
      <c r="L506" s="5"/>
      <c r="M506" s="5"/>
      <c r="N506" s="5"/>
      <c r="O506" s="5"/>
      <c r="P506" s="5"/>
    </row>
    <row r="507" spans="1:16" ht="15.75" customHeight="1">
      <c r="A507" s="5"/>
      <c r="B507" s="5"/>
      <c r="C507" s="5"/>
      <c r="D507" s="5"/>
      <c r="E507" s="5"/>
      <c r="F507" s="5"/>
      <c r="G507" s="5"/>
      <c r="H507" s="5"/>
      <c r="I507" s="5"/>
      <c r="J507" s="5"/>
      <c r="K507" s="5"/>
      <c r="L507" s="5"/>
      <c r="M507" s="5"/>
      <c r="N507" s="5"/>
      <c r="O507" s="5"/>
      <c r="P507" s="5"/>
    </row>
    <row r="508" spans="1:16" ht="15.75" customHeight="1">
      <c r="A508" s="5"/>
      <c r="B508" s="5"/>
      <c r="C508" s="5"/>
      <c r="D508" s="5"/>
      <c r="E508" s="5"/>
      <c r="F508" s="5"/>
      <c r="G508" s="5"/>
      <c r="H508" s="5"/>
      <c r="I508" s="5"/>
      <c r="J508" s="5"/>
      <c r="K508" s="5"/>
      <c r="L508" s="5"/>
      <c r="M508" s="5"/>
      <c r="N508" s="5"/>
      <c r="O508" s="5"/>
      <c r="P508" s="5"/>
    </row>
    <row r="509" spans="1:16" ht="15.75" customHeight="1">
      <c r="A509" s="5"/>
      <c r="B509" s="5"/>
      <c r="C509" s="5"/>
      <c r="D509" s="5"/>
      <c r="E509" s="5"/>
      <c r="F509" s="5"/>
      <c r="G509" s="5"/>
      <c r="H509" s="5"/>
      <c r="I509" s="5"/>
      <c r="J509" s="5"/>
      <c r="K509" s="5"/>
      <c r="L509" s="5"/>
      <c r="M509" s="5"/>
      <c r="N509" s="5"/>
      <c r="O509" s="5"/>
      <c r="P509" s="5"/>
    </row>
    <row r="510" spans="1:16" ht="15.75" customHeight="1">
      <c r="A510" s="5"/>
      <c r="B510" s="5"/>
      <c r="C510" s="5"/>
      <c r="D510" s="5"/>
      <c r="E510" s="5"/>
      <c r="F510" s="5"/>
      <c r="G510" s="5"/>
      <c r="H510" s="5"/>
      <c r="I510" s="5"/>
      <c r="J510" s="5"/>
      <c r="K510" s="5"/>
      <c r="L510" s="5"/>
      <c r="M510" s="5"/>
      <c r="N510" s="5"/>
      <c r="O510" s="5"/>
      <c r="P510" s="5"/>
    </row>
    <row r="511" spans="1:16" ht="15.75" customHeight="1">
      <c r="A511" s="5"/>
      <c r="B511" s="5"/>
      <c r="C511" s="5"/>
      <c r="D511" s="5"/>
      <c r="E511" s="5"/>
      <c r="F511" s="5"/>
      <c r="G511" s="5"/>
      <c r="H511" s="5"/>
      <c r="I511" s="5"/>
      <c r="J511" s="5"/>
      <c r="K511" s="5"/>
      <c r="L511" s="5"/>
      <c r="M511" s="5"/>
      <c r="N511" s="5"/>
      <c r="O511" s="5"/>
      <c r="P511" s="5"/>
    </row>
    <row r="512" spans="1:16" ht="15.75" customHeight="1">
      <c r="A512" s="5"/>
      <c r="B512" s="5"/>
      <c r="C512" s="5"/>
      <c r="D512" s="5"/>
      <c r="E512" s="5"/>
      <c r="F512" s="5"/>
      <c r="G512" s="5"/>
      <c r="H512" s="5"/>
      <c r="I512" s="5"/>
      <c r="J512" s="5"/>
      <c r="K512" s="5"/>
      <c r="L512" s="5"/>
      <c r="M512" s="5"/>
      <c r="N512" s="5"/>
      <c r="O512" s="5"/>
      <c r="P512" s="5"/>
    </row>
    <row r="513" spans="1:16" ht="15.75" customHeight="1">
      <c r="A513" s="5"/>
      <c r="B513" s="5"/>
      <c r="C513" s="5"/>
      <c r="D513" s="5"/>
      <c r="E513" s="5"/>
      <c r="F513" s="5"/>
      <c r="G513" s="5"/>
      <c r="H513" s="5"/>
      <c r="I513" s="5"/>
      <c r="J513" s="5"/>
      <c r="K513" s="5"/>
      <c r="L513" s="5"/>
      <c r="M513" s="5"/>
      <c r="N513" s="5"/>
      <c r="O513" s="5"/>
      <c r="P513" s="5"/>
    </row>
    <row r="514" spans="1:16" ht="15.75" customHeight="1">
      <c r="A514" s="5"/>
      <c r="B514" s="5"/>
      <c r="C514" s="5"/>
      <c r="D514" s="5"/>
      <c r="E514" s="5"/>
      <c r="F514" s="5"/>
      <c r="G514" s="5"/>
      <c r="H514" s="5"/>
      <c r="I514" s="5"/>
      <c r="J514" s="5"/>
      <c r="K514" s="5"/>
      <c r="L514" s="5"/>
      <c r="M514" s="5"/>
      <c r="N514" s="5"/>
      <c r="O514" s="5"/>
      <c r="P514" s="5"/>
    </row>
    <row r="515" spans="1:16" ht="15.75" customHeight="1">
      <c r="A515" s="5"/>
      <c r="B515" s="5"/>
      <c r="C515" s="5"/>
      <c r="D515" s="5"/>
      <c r="E515" s="5"/>
      <c r="F515" s="5"/>
      <c r="G515" s="5"/>
      <c r="H515" s="5"/>
      <c r="I515" s="5"/>
      <c r="J515" s="5"/>
      <c r="K515" s="5"/>
      <c r="L515" s="5"/>
      <c r="M515" s="5"/>
      <c r="N515" s="5"/>
      <c r="O515" s="5"/>
      <c r="P515" s="5"/>
    </row>
    <row r="516" spans="1:16" ht="15.75" customHeight="1">
      <c r="A516" s="5"/>
      <c r="B516" s="5"/>
      <c r="C516" s="5"/>
      <c r="D516" s="5"/>
      <c r="E516" s="5"/>
      <c r="F516" s="5"/>
      <c r="G516" s="5"/>
      <c r="H516" s="5"/>
      <c r="I516" s="5"/>
      <c r="J516" s="5"/>
      <c r="K516" s="5"/>
      <c r="L516" s="5"/>
      <c r="M516" s="5"/>
      <c r="N516" s="5"/>
      <c r="O516" s="5"/>
      <c r="P516" s="5"/>
    </row>
    <row r="517" spans="1:16" ht="15.75" customHeight="1">
      <c r="A517" s="5"/>
      <c r="B517" s="5"/>
      <c r="C517" s="5"/>
      <c r="D517" s="5"/>
      <c r="E517" s="5"/>
      <c r="F517" s="5"/>
      <c r="G517" s="5"/>
      <c r="H517" s="5"/>
      <c r="I517" s="5"/>
      <c r="J517" s="5"/>
      <c r="K517" s="5"/>
      <c r="L517" s="5"/>
      <c r="M517" s="5"/>
      <c r="N517" s="5"/>
      <c r="O517" s="5"/>
      <c r="P517" s="5"/>
    </row>
    <row r="518" spans="1:16" ht="15.75" customHeight="1">
      <c r="A518" s="5"/>
      <c r="B518" s="5"/>
      <c r="C518" s="5"/>
      <c r="D518" s="5"/>
      <c r="E518" s="5"/>
      <c r="F518" s="5"/>
      <c r="G518" s="5"/>
      <c r="H518" s="5"/>
      <c r="I518" s="5"/>
      <c r="J518" s="5"/>
      <c r="K518" s="5"/>
      <c r="L518" s="5"/>
      <c r="M518" s="5"/>
      <c r="N518" s="5"/>
      <c r="O518" s="5"/>
      <c r="P518" s="5"/>
    </row>
    <row r="519" spans="1:16" ht="15.75" customHeight="1">
      <c r="A519" s="5"/>
      <c r="B519" s="5"/>
      <c r="C519" s="5"/>
      <c r="D519" s="5"/>
      <c r="E519" s="5"/>
      <c r="F519" s="5"/>
      <c r="G519" s="5"/>
      <c r="H519" s="5"/>
      <c r="I519" s="5"/>
      <c r="J519" s="5"/>
      <c r="K519" s="5"/>
      <c r="L519" s="5"/>
      <c r="M519" s="5"/>
      <c r="N519" s="5"/>
      <c r="O519" s="5"/>
      <c r="P519" s="5"/>
    </row>
    <row r="520" spans="1:16" ht="15.75" customHeight="1">
      <c r="A520" s="5"/>
      <c r="B520" s="5"/>
      <c r="C520" s="5"/>
      <c r="D520" s="5"/>
      <c r="E520" s="5"/>
      <c r="F520" s="5"/>
      <c r="G520" s="5"/>
      <c r="H520" s="5"/>
      <c r="I520" s="5"/>
      <c r="J520" s="5"/>
      <c r="K520" s="5"/>
      <c r="L520" s="5"/>
      <c r="M520" s="5"/>
      <c r="N520" s="5"/>
      <c r="O520" s="5"/>
      <c r="P520" s="5"/>
    </row>
    <row r="521" spans="1:16" ht="15.75" customHeight="1">
      <c r="A521" s="5"/>
      <c r="B521" s="5"/>
      <c r="C521" s="5"/>
      <c r="D521" s="5"/>
      <c r="E521" s="5"/>
      <c r="F521" s="5"/>
      <c r="G521" s="5"/>
      <c r="H521" s="5"/>
      <c r="I521" s="5"/>
      <c r="J521" s="5"/>
      <c r="K521" s="5"/>
      <c r="L521" s="5"/>
      <c r="M521" s="5"/>
      <c r="N521" s="5"/>
      <c r="O521" s="5"/>
      <c r="P521" s="5"/>
    </row>
    <row r="522" spans="1:16" ht="15.75" customHeight="1">
      <c r="A522" s="5"/>
      <c r="B522" s="5"/>
      <c r="C522" s="5"/>
      <c r="D522" s="5"/>
      <c r="E522" s="5"/>
      <c r="F522" s="5"/>
      <c r="G522" s="5"/>
      <c r="H522" s="5"/>
      <c r="I522" s="5"/>
      <c r="J522" s="5"/>
      <c r="K522" s="5"/>
      <c r="L522" s="5"/>
      <c r="M522" s="5"/>
      <c r="N522" s="5"/>
      <c r="O522" s="5"/>
      <c r="P522" s="5"/>
    </row>
    <row r="523" spans="1:16" ht="15.75" customHeight="1">
      <c r="A523" s="5"/>
      <c r="B523" s="5"/>
      <c r="C523" s="5"/>
      <c r="D523" s="5"/>
      <c r="E523" s="5"/>
      <c r="F523" s="5"/>
      <c r="G523" s="5"/>
      <c r="H523" s="5"/>
      <c r="I523" s="5"/>
      <c r="J523" s="5"/>
      <c r="K523" s="5"/>
      <c r="L523" s="5"/>
      <c r="M523" s="5"/>
      <c r="N523" s="5"/>
      <c r="O523" s="5"/>
      <c r="P523" s="5"/>
    </row>
    <row r="524" spans="1:16" ht="15.75" customHeight="1">
      <c r="A524" s="5"/>
      <c r="B524" s="5"/>
      <c r="C524" s="5"/>
      <c r="D524" s="5"/>
      <c r="E524" s="5"/>
      <c r="F524" s="5"/>
      <c r="G524" s="5"/>
      <c r="H524" s="5"/>
      <c r="I524" s="5"/>
      <c r="J524" s="5"/>
      <c r="K524" s="5"/>
      <c r="L524" s="5"/>
      <c r="M524" s="5"/>
      <c r="N524" s="5"/>
      <c r="O524" s="5"/>
      <c r="P524" s="5"/>
    </row>
    <row r="525" spans="1:16" ht="15.75" customHeight="1">
      <c r="A525" s="5"/>
      <c r="B525" s="5"/>
      <c r="C525" s="5"/>
      <c r="D525" s="5"/>
      <c r="E525" s="5"/>
      <c r="F525" s="5"/>
      <c r="G525" s="5"/>
      <c r="H525" s="5"/>
      <c r="I525" s="5"/>
      <c r="J525" s="5"/>
      <c r="K525" s="5"/>
      <c r="L525" s="5"/>
      <c r="M525" s="5"/>
      <c r="N525" s="5"/>
      <c r="O525" s="5"/>
      <c r="P525" s="5"/>
    </row>
    <row r="526" spans="1:16" ht="15.75" customHeight="1">
      <c r="A526" s="5"/>
      <c r="B526" s="5"/>
      <c r="C526" s="5"/>
      <c r="D526" s="5"/>
      <c r="E526" s="5"/>
      <c r="F526" s="5"/>
      <c r="G526" s="5"/>
      <c r="H526" s="5"/>
      <c r="I526" s="5"/>
      <c r="J526" s="5"/>
      <c r="K526" s="5"/>
      <c r="L526" s="5"/>
      <c r="M526" s="5"/>
      <c r="N526" s="5"/>
      <c r="O526" s="5"/>
      <c r="P526" s="5"/>
    </row>
    <row r="527" spans="1:16" ht="15.75" customHeight="1">
      <c r="A527" s="5"/>
      <c r="B527" s="5"/>
      <c r="C527" s="5"/>
      <c r="D527" s="5"/>
      <c r="E527" s="5"/>
      <c r="F527" s="5"/>
      <c r="G527" s="5"/>
      <c r="H527" s="5"/>
      <c r="I527" s="5"/>
      <c r="J527" s="5"/>
      <c r="K527" s="5"/>
      <c r="L527" s="5"/>
      <c r="M527" s="5"/>
      <c r="N527" s="5"/>
      <c r="O527" s="5"/>
      <c r="P527" s="5"/>
    </row>
    <row r="528" spans="1:16" ht="15.75" customHeight="1">
      <c r="A528" s="5"/>
      <c r="B528" s="5"/>
      <c r="C528" s="5"/>
      <c r="D528" s="5"/>
      <c r="E528" s="5"/>
      <c r="F528" s="5"/>
      <c r="G528" s="5"/>
      <c r="H528" s="5"/>
      <c r="I528" s="5"/>
      <c r="J528" s="5"/>
      <c r="K528" s="5"/>
      <c r="L528" s="5"/>
      <c r="M528" s="5"/>
      <c r="N528" s="5"/>
      <c r="O528" s="5"/>
      <c r="P528" s="5"/>
    </row>
    <row r="529" spans="1:16" ht="15.75" customHeight="1">
      <c r="A529" s="5"/>
      <c r="B529" s="5"/>
      <c r="C529" s="5"/>
      <c r="D529" s="5"/>
      <c r="E529" s="5"/>
      <c r="F529" s="5"/>
      <c r="G529" s="5"/>
      <c r="H529" s="5"/>
      <c r="I529" s="5"/>
      <c r="J529" s="5"/>
      <c r="K529" s="5"/>
      <c r="L529" s="5"/>
      <c r="M529" s="5"/>
      <c r="N529" s="5"/>
      <c r="O529" s="5"/>
      <c r="P529" s="5"/>
    </row>
    <row r="530" spans="1:16" ht="15.75" customHeight="1">
      <c r="A530" s="5"/>
      <c r="B530" s="5"/>
      <c r="C530" s="5"/>
      <c r="D530" s="5"/>
      <c r="E530" s="5"/>
      <c r="F530" s="5"/>
      <c r="G530" s="5"/>
      <c r="H530" s="5"/>
      <c r="I530" s="5"/>
      <c r="J530" s="5"/>
      <c r="K530" s="5"/>
      <c r="L530" s="5"/>
      <c r="M530" s="5"/>
      <c r="N530" s="5"/>
      <c r="O530" s="5"/>
      <c r="P530" s="5"/>
    </row>
    <row r="531" spans="1:16" ht="15.75" customHeight="1">
      <c r="A531" s="5"/>
      <c r="B531" s="5"/>
      <c r="C531" s="5"/>
      <c r="D531" s="5"/>
      <c r="E531" s="5"/>
      <c r="F531" s="5"/>
      <c r="G531" s="5"/>
      <c r="H531" s="5"/>
      <c r="I531" s="5"/>
      <c r="J531" s="5"/>
      <c r="K531" s="5"/>
      <c r="L531" s="5"/>
      <c r="M531" s="5"/>
      <c r="N531" s="5"/>
      <c r="O531" s="5"/>
      <c r="P531" s="5"/>
    </row>
    <row r="532" spans="1:16" ht="15.75" customHeight="1">
      <c r="A532" s="5"/>
      <c r="B532" s="5"/>
      <c r="C532" s="5"/>
      <c r="D532" s="5"/>
      <c r="E532" s="5"/>
      <c r="F532" s="5"/>
      <c r="G532" s="5"/>
      <c r="H532" s="5"/>
      <c r="I532" s="5"/>
      <c r="J532" s="5"/>
      <c r="K532" s="5"/>
      <c r="L532" s="5"/>
      <c r="M532" s="5"/>
      <c r="N532" s="5"/>
      <c r="O532" s="5"/>
      <c r="P532" s="5"/>
    </row>
    <row r="533" spans="1:16" ht="15.75" customHeight="1">
      <c r="A533" s="5"/>
      <c r="B533" s="5"/>
      <c r="C533" s="5"/>
      <c r="D533" s="5"/>
      <c r="E533" s="5"/>
      <c r="F533" s="5"/>
      <c r="G533" s="5"/>
      <c r="H533" s="5"/>
      <c r="I533" s="5"/>
      <c r="J533" s="5"/>
      <c r="K533" s="5"/>
      <c r="L533" s="5"/>
      <c r="M533" s="5"/>
      <c r="N533" s="5"/>
      <c r="O533" s="5"/>
      <c r="P533" s="5"/>
    </row>
    <row r="534" spans="1:16" ht="15.75" customHeight="1">
      <c r="A534" s="5"/>
      <c r="B534" s="5"/>
      <c r="C534" s="5"/>
      <c r="D534" s="5"/>
      <c r="E534" s="5"/>
      <c r="F534" s="5"/>
      <c r="G534" s="5"/>
      <c r="H534" s="5"/>
      <c r="I534" s="5"/>
      <c r="J534" s="5"/>
      <c r="K534" s="5"/>
      <c r="L534" s="5"/>
      <c r="M534" s="5"/>
      <c r="N534" s="5"/>
      <c r="O534" s="5"/>
      <c r="P534" s="5"/>
    </row>
    <row r="535" spans="1:16" ht="15.75" customHeight="1">
      <c r="A535" s="5"/>
      <c r="B535" s="5"/>
      <c r="C535" s="5"/>
      <c r="D535" s="5"/>
      <c r="E535" s="5"/>
      <c r="F535" s="5"/>
      <c r="G535" s="5"/>
      <c r="H535" s="5"/>
      <c r="I535" s="5"/>
      <c r="J535" s="5"/>
      <c r="K535" s="5"/>
      <c r="L535" s="5"/>
      <c r="M535" s="5"/>
      <c r="N535" s="5"/>
      <c r="O535" s="5"/>
      <c r="P535" s="5"/>
    </row>
    <row r="536" spans="1:16" ht="15.75" customHeight="1">
      <c r="A536" s="5"/>
      <c r="B536" s="5"/>
      <c r="C536" s="5"/>
      <c r="D536" s="5"/>
      <c r="E536" s="5"/>
      <c r="F536" s="5"/>
      <c r="G536" s="5"/>
      <c r="H536" s="5"/>
      <c r="I536" s="5"/>
      <c r="J536" s="5"/>
      <c r="K536" s="5"/>
      <c r="L536" s="5"/>
      <c r="M536" s="5"/>
      <c r="N536" s="5"/>
      <c r="O536" s="5"/>
      <c r="P536" s="5"/>
    </row>
    <row r="537" spans="1:16" ht="15.75" customHeight="1">
      <c r="A537" s="5"/>
      <c r="B537" s="5"/>
      <c r="C537" s="5"/>
      <c r="D537" s="5"/>
      <c r="E537" s="5"/>
      <c r="F537" s="5"/>
      <c r="G537" s="5"/>
      <c r="H537" s="5"/>
      <c r="I537" s="5"/>
      <c r="J537" s="5"/>
      <c r="K537" s="5"/>
      <c r="L537" s="5"/>
      <c r="M537" s="5"/>
      <c r="N537" s="5"/>
      <c r="O537" s="5"/>
      <c r="P537" s="5"/>
    </row>
    <row r="538" spans="1:16" ht="15.75" customHeight="1">
      <c r="A538" s="5"/>
      <c r="B538" s="5"/>
      <c r="C538" s="5"/>
      <c r="D538" s="5"/>
      <c r="E538" s="5"/>
      <c r="F538" s="5"/>
      <c r="G538" s="5"/>
      <c r="H538" s="5"/>
      <c r="I538" s="5"/>
      <c r="J538" s="5"/>
      <c r="K538" s="5"/>
      <c r="L538" s="5"/>
      <c r="M538" s="5"/>
      <c r="N538" s="5"/>
      <c r="O538" s="5"/>
      <c r="P538" s="5"/>
    </row>
    <row r="539" spans="1:16" ht="15.75" customHeight="1">
      <c r="A539" s="5"/>
      <c r="B539" s="5"/>
      <c r="C539" s="5"/>
      <c r="D539" s="5"/>
      <c r="E539" s="5"/>
      <c r="F539" s="5"/>
      <c r="G539" s="5"/>
      <c r="H539" s="5"/>
      <c r="I539" s="5"/>
      <c r="J539" s="5"/>
      <c r="K539" s="5"/>
      <c r="L539" s="5"/>
      <c r="M539" s="5"/>
      <c r="N539" s="5"/>
      <c r="O539" s="5"/>
      <c r="P539" s="5"/>
    </row>
    <row r="540" spans="1:16" ht="15.75" customHeight="1">
      <c r="A540" s="5"/>
      <c r="B540" s="5"/>
      <c r="C540" s="5"/>
      <c r="D540" s="5"/>
      <c r="E540" s="5"/>
      <c r="F540" s="5"/>
      <c r="G540" s="5"/>
      <c r="H540" s="5"/>
      <c r="I540" s="5"/>
      <c r="J540" s="5"/>
      <c r="K540" s="5"/>
      <c r="L540" s="5"/>
      <c r="M540" s="5"/>
      <c r="N540" s="5"/>
      <c r="O540" s="5"/>
      <c r="P540" s="5"/>
    </row>
    <row r="541" spans="1:16" ht="15.75" customHeight="1">
      <c r="A541" s="5"/>
      <c r="B541" s="5"/>
      <c r="C541" s="5"/>
      <c r="D541" s="5"/>
      <c r="E541" s="5"/>
      <c r="F541" s="5"/>
      <c r="G541" s="5"/>
      <c r="H541" s="5"/>
      <c r="I541" s="5"/>
      <c r="J541" s="5"/>
      <c r="K541" s="5"/>
      <c r="L541" s="5"/>
      <c r="M541" s="5"/>
      <c r="N541" s="5"/>
      <c r="O541" s="5"/>
      <c r="P541" s="5"/>
    </row>
    <row r="542" spans="1:16" ht="15.75" customHeight="1">
      <c r="A542" s="5"/>
      <c r="B542" s="5"/>
      <c r="C542" s="5"/>
      <c r="D542" s="5"/>
      <c r="E542" s="5"/>
      <c r="F542" s="5"/>
      <c r="G542" s="5"/>
      <c r="H542" s="5"/>
      <c r="I542" s="5"/>
      <c r="J542" s="5"/>
      <c r="K542" s="5"/>
      <c r="L542" s="5"/>
      <c r="M542" s="5"/>
      <c r="N542" s="5"/>
      <c r="O542" s="5"/>
      <c r="P542" s="5"/>
    </row>
    <row r="543" spans="1:16" ht="15.75" customHeight="1">
      <c r="A543" s="5"/>
      <c r="B543" s="5"/>
      <c r="C543" s="5"/>
      <c r="D543" s="5"/>
      <c r="E543" s="5"/>
      <c r="F543" s="5"/>
      <c r="G543" s="5"/>
      <c r="H543" s="5"/>
      <c r="I543" s="5"/>
      <c r="J543" s="5"/>
      <c r="K543" s="5"/>
      <c r="L543" s="5"/>
      <c r="M543" s="5"/>
      <c r="N543" s="5"/>
      <c r="O543" s="5"/>
      <c r="P543" s="5"/>
    </row>
    <row r="544" spans="1:16" ht="15.75" customHeight="1">
      <c r="A544" s="5"/>
      <c r="B544" s="5"/>
      <c r="C544" s="5"/>
      <c r="D544" s="5"/>
      <c r="E544" s="5"/>
      <c r="F544" s="5"/>
      <c r="G544" s="5"/>
      <c r="H544" s="5"/>
      <c r="I544" s="5"/>
      <c r="J544" s="5"/>
      <c r="K544" s="5"/>
      <c r="L544" s="5"/>
      <c r="M544" s="5"/>
      <c r="N544" s="5"/>
      <c r="O544" s="5"/>
      <c r="P544" s="5"/>
    </row>
    <row r="545" spans="1:16" ht="15.75" customHeight="1">
      <c r="A545" s="5"/>
      <c r="B545" s="5"/>
      <c r="C545" s="5"/>
      <c r="D545" s="5"/>
      <c r="E545" s="5"/>
      <c r="F545" s="5"/>
      <c r="G545" s="5"/>
      <c r="H545" s="5"/>
      <c r="I545" s="5"/>
      <c r="J545" s="5"/>
      <c r="K545" s="5"/>
      <c r="L545" s="5"/>
      <c r="M545" s="5"/>
      <c r="N545" s="5"/>
      <c r="O545" s="5"/>
      <c r="P545" s="5"/>
    </row>
    <row r="546" spans="1:16" ht="15.75" customHeight="1">
      <c r="A546" s="5"/>
      <c r="B546" s="5"/>
      <c r="C546" s="5"/>
      <c r="D546" s="5"/>
      <c r="E546" s="5"/>
      <c r="F546" s="5"/>
      <c r="G546" s="5"/>
      <c r="H546" s="5"/>
      <c r="I546" s="5"/>
      <c r="J546" s="5"/>
      <c r="K546" s="5"/>
      <c r="L546" s="5"/>
      <c r="M546" s="5"/>
      <c r="N546" s="5"/>
      <c r="O546" s="5"/>
      <c r="P546" s="5"/>
    </row>
    <row r="547" spans="1:16" ht="15.75" customHeight="1">
      <c r="A547" s="5"/>
      <c r="B547" s="5"/>
      <c r="C547" s="5"/>
      <c r="D547" s="5"/>
      <c r="E547" s="5"/>
      <c r="F547" s="5"/>
      <c r="G547" s="5"/>
      <c r="H547" s="5"/>
      <c r="I547" s="5"/>
      <c r="J547" s="5"/>
      <c r="K547" s="5"/>
      <c r="L547" s="5"/>
      <c r="M547" s="5"/>
      <c r="N547" s="5"/>
      <c r="O547" s="5"/>
      <c r="P547" s="5"/>
    </row>
    <row r="548" spans="1:16" ht="15.75" customHeight="1">
      <c r="A548" s="5"/>
      <c r="B548" s="5"/>
      <c r="C548" s="5"/>
      <c r="D548" s="5"/>
      <c r="E548" s="5"/>
      <c r="F548" s="5"/>
      <c r="G548" s="5"/>
      <c r="H548" s="5"/>
      <c r="I548" s="5"/>
      <c r="J548" s="5"/>
      <c r="K548" s="5"/>
      <c r="L548" s="5"/>
      <c r="M548" s="5"/>
      <c r="N548" s="5"/>
      <c r="O548" s="5"/>
      <c r="P548" s="5"/>
    </row>
    <row r="549" spans="1:16" ht="15.75" customHeight="1">
      <c r="A549" s="5"/>
      <c r="B549" s="5"/>
      <c r="C549" s="5"/>
      <c r="D549" s="5"/>
      <c r="E549" s="5"/>
      <c r="F549" s="5"/>
      <c r="G549" s="5"/>
      <c r="H549" s="5"/>
      <c r="I549" s="5"/>
      <c r="J549" s="5"/>
      <c r="K549" s="5"/>
      <c r="L549" s="5"/>
      <c r="M549" s="5"/>
      <c r="N549" s="5"/>
      <c r="O549" s="5"/>
      <c r="P549" s="5"/>
    </row>
    <row r="550" spans="1:16" ht="15.75" customHeight="1">
      <c r="A550" s="5"/>
      <c r="B550" s="5"/>
      <c r="C550" s="5"/>
      <c r="D550" s="5"/>
      <c r="E550" s="5"/>
      <c r="F550" s="5"/>
      <c r="G550" s="5"/>
      <c r="H550" s="5"/>
      <c r="I550" s="5"/>
      <c r="J550" s="5"/>
      <c r="K550" s="5"/>
      <c r="L550" s="5"/>
      <c r="M550" s="5"/>
      <c r="N550" s="5"/>
      <c r="O550" s="5"/>
      <c r="P550" s="5"/>
    </row>
    <row r="551" spans="1:16" ht="15.75" customHeight="1">
      <c r="A551" s="5"/>
      <c r="B551" s="5"/>
      <c r="C551" s="5"/>
      <c r="D551" s="5"/>
      <c r="E551" s="5"/>
      <c r="F551" s="5"/>
      <c r="G551" s="5"/>
      <c r="H551" s="5"/>
      <c r="I551" s="5"/>
      <c r="J551" s="5"/>
      <c r="K551" s="5"/>
      <c r="L551" s="5"/>
      <c r="M551" s="5"/>
      <c r="N551" s="5"/>
      <c r="O551" s="5"/>
      <c r="P551" s="5"/>
    </row>
    <row r="552" spans="1:16" ht="15.75" customHeight="1">
      <c r="A552" s="5"/>
      <c r="B552" s="5"/>
      <c r="C552" s="5"/>
      <c r="D552" s="5"/>
      <c r="E552" s="5"/>
      <c r="F552" s="5"/>
      <c r="G552" s="5"/>
      <c r="H552" s="5"/>
      <c r="I552" s="5"/>
      <c r="J552" s="5"/>
      <c r="K552" s="5"/>
      <c r="L552" s="5"/>
      <c r="M552" s="5"/>
      <c r="N552" s="5"/>
      <c r="O552" s="5"/>
      <c r="P552" s="5"/>
    </row>
    <row r="553" spans="1:16" ht="15.75" customHeight="1">
      <c r="A553" s="5"/>
      <c r="B553" s="5"/>
      <c r="C553" s="5"/>
      <c r="D553" s="5"/>
      <c r="E553" s="5"/>
      <c r="F553" s="5"/>
      <c r="G553" s="5"/>
      <c r="H553" s="5"/>
      <c r="I553" s="5"/>
      <c r="J553" s="5"/>
      <c r="K553" s="5"/>
      <c r="L553" s="5"/>
      <c r="M553" s="5"/>
      <c r="N553" s="5"/>
      <c r="O553" s="5"/>
      <c r="P553" s="5"/>
    </row>
    <row r="554" spans="1:16" ht="15.75" customHeight="1">
      <c r="A554" s="5"/>
      <c r="B554" s="5"/>
      <c r="C554" s="5"/>
      <c r="D554" s="5"/>
      <c r="E554" s="5"/>
      <c r="F554" s="5"/>
      <c r="G554" s="5"/>
      <c r="H554" s="5"/>
      <c r="I554" s="5"/>
      <c r="J554" s="5"/>
      <c r="K554" s="5"/>
      <c r="L554" s="5"/>
      <c r="M554" s="5"/>
      <c r="N554" s="5"/>
      <c r="O554" s="5"/>
      <c r="P554" s="5"/>
    </row>
    <row r="555" spans="1:16" ht="15.75" customHeight="1">
      <c r="A555" s="5"/>
      <c r="B555" s="5"/>
      <c r="C555" s="5"/>
      <c r="D555" s="5"/>
      <c r="E555" s="5"/>
      <c r="F555" s="5"/>
      <c r="G555" s="5"/>
      <c r="H555" s="5"/>
      <c r="I555" s="5"/>
      <c r="J555" s="5"/>
      <c r="K555" s="5"/>
      <c r="L555" s="5"/>
      <c r="M555" s="5"/>
      <c r="N555" s="5"/>
      <c r="O555" s="5"/>
      <c r="P555" s="5"/>
    </row>
    <row r="556" spans="1:16" ht="15.75" customHeight="1">
      <c r="A556" s="5"/>
      <c r="B556" s="5"/>
      <c r="C556" s="5"/>
      <c r="D556" s="5"/>
      <c r="E556" s="5"/>
      <c r="F556" s="5"/>
      <c r="G556" s="5"/>
      <c r="H556" s="5"/>
      <c r="I556" s="5"/>
      <c r="J556" s="5"/>
      <c r="K556" s="5"/>
      <c r="L556" s="5"/>
      <c r="M556" s="5"/>
      <c r="N556" s="5"/>
      <c r="O556" s="5"/>
      <c r="P556" s="5"/>
    </row>
    <row r="557" spans="1:16" ht="15.75" customHeight="1">
      <c r="A557" s="5"/>
      <c r="B557" s="5"/>
      <c r="C557" s="5"/>
      <c r="D557" s="5"/>
      <c r="E557" s="5"/>
      <c r="F557" s="5"/>
      <c r="G557" s="5"/>
      <c r="H557" s="5"/>
      <c r="I557" s="5"/>
      <c r="J557" s="5"/>
      <c r="K557" s="5"/>
      <c r="L557" s="5"/>
      <c r="M557" s="5"/>
      <c r="N557" s="5"/>
      <c r="O557" s="5"/>
      <c r="P557" s="5"/>
    </row>
    <row r="558" spans="1:16" ht="15.75" customHeight="1">
      <c r="A558" s="5"/>
      <c r="B558" s="5"/>
      <c r="C558" s="5"/>
      <c r="D558" s="5"/>
      <c r="E558" s="5"/>
      <c r="F558" s="5"/>
      <c r="G558" s="5"/>
      <c r="H558" s="5"/>
      <c r="I558" s="5"/>
      <c r="J558" s="5"/>
      <c r="K558" s="5"/>
      <c r="L558" s="5"/>
      <c r="M558" s="5"/>
      <c r="N558" s="5"/>
      <c r="O558" s="5"/>
      <c r="P558" s="5"/>
    </row>
    <row r="559" spans="1:16" ht="15.75" customHeight="1">
      <c r="A559" s="5"/>
      <c r="B559" s="5"/>
      <c r="C559" s="5"/>
      <c r="D559" s="5"/>
      <c r="E559" s="5"/>
      <c r="F559" s="5"/>
      <c r="G559" s="5"/>
      <c r="H559" s="5"/>
      <c r="I559" s="5"/>
      <c r="J559" s="5"/>
      <c r="K559" s="5"/>
      <c r="L559" s="5"/>
      <c r="M559" s="5"/>
      <c r="N559" s="5"/>
      <c r="O559" s="5"/>
      <c r="P559" s="5"/>
    </row>
    <row r="560" spans="1:16" ht="15.75" customHeight="1">
      <c r="A560" s="5"/>
      <c r="B560" s="5"/>
      <c r="C560" s="5"/>
      <c r="D560" s="5"/>
      <c r="E560" s="5"/>
      <c r="F560" s="5"/>
      <c r="G560" s="5"/>
      <c r="H560" s="5"/>
      <c r="I560" s="5"/>
      <c r="J560" s="5"/>
      <c r="K560" s="5"/>
      <c r="L560" s="5"/>
      <c r="M560" s="5"/>
      <c r="N560" s="5"/>
      <c r="O560" s="5"/>
      <c r="P560" s="5"/>
    </row>
    <row r="561" spans="1:16" ht="15.75" customHeight="1">
      <c r="A561" s="5"/>
      <c r="B561" s="5"/>
      <c r="C561" s="5"/>
      <c r="D561" s="5"/>
      <c r="E561" s="5"/>
      <c r="F561" s="5"/>
      <c r="G561" s="5"/>
      <c r="H561" s="5"/>
      <c r="I561" s="5"/>
      <c r="J561" s="5"/>
      <c r="K561" s="5"/>
      <c r="L561" s="5"/>
      <c r="M561" s="5"/>
      <c r="N561" s="5"/>
      <c r="O561" s="5"/>
      <c r="P561" s="5"/>
    </row>
    <row r="562" spans="1:16" ht="15.75" customHeight="1">
      <c r="A562" s="5"/>
      <c r="B562" s="5"/>
      <c r="C562" s="5"/>
      <c r="D562" s="5"/>
      <c r="E562" s="5"/>
      <c r="F562" s="5"/>
      <c r="G562" s="5"/>
      <c r="H562" s="5"/>
      <c r="I562" s="5"/>
      <c r="J562" s="5"/>
      <c r="K562" s="5"/>
      <c r="L562" s="5"/>
      <c r="M562" s="5"/>
      <c r="N562" s="5"/>
      <c r="O562" s="5"/>
      <c r="P562" s="5"/>
    </row>
    <row r="563" spans="1:16" ht="15.75" customHeight="1">
      <c r="A563" s="5"/>
      <c r="B563" s="5"/>
      <c r="C563" s="5"/>
      <c r="D563" s="5"/>
      <c r="E563" s="5"/>
      <c r="F563" s="5"/>
      <c r="G563" s="5"/>
      <c r="H563" s="5"/>
      <c r="I563" s="5"/>
      <c r="J563" s="5"/>
      <c r="K563" s="5"/>
      <c r="L563" s="5"/>
      <c r="M563" s="5"/>
      <c r="N563" s="5"/>
      <c r="O563" s="5"/>
      <c r="P563" s="5"/>
    </row>
    <row r="564" spans="1:16" ht="15.75" customHeight="1">
      <c r="A564" s="5"/>
      <c r="B564" s="5"/>
      <c r="C564" s="5"/>
      <c r="D564" s="5"/>
      <c r="E564" s="5"/>
      <c r="F564" s="5"/>
      <c r="G564" s="5"/>
      <c r="H564" s="5"/>
      <c r="I564" s="5"/>
      <c r="J564" s="5"/>
      <c r="K564" s="5"/>
      <c r="L564" s="5"/>
      <c r="M564" s="5"/>
      <c r="N564" s="5"/>
      <c r="O564" s="5"/>
      <c r="P564" s="5"/>
    </row>
    <row r="565" spans="1:16" ht="15.75" customHeight="1">
      <c r="A565" s="5"/>
      <c r="B565" s="5"/>
      <c r="C565" s="5"/>
      <c r="D565" s="5"/>
      <c r="E565" s="5"/>
      <c r="F565" s="5"/>
      <c r="G565" s="5"/>
      <c r="H565" s="5"/>
      <c r="I565" s="5"/>
      <c r="J565" s="5"/>
      <c r="K565" s="5"/>
      <c r="L565" s="5"/>
      <c r="M565" s="5"/>
      <c r="N565" s="5"/>
      <c r="O565" s="5"/>
      <c r="P565" s="5"/>
    </row>
    <row r="566" spans="1:16" ht="15.75" customHeight="1">
      <c r="A566" s="5"/>
      <c r="B566" s="5"/>
      <c r="C566" s="5"/>
      <c r="D566" s="5"/>
      <c r="E566" s="5"/>
      <c r="F566" s="5"/>
      <c r="G566" s="5"/>
      <c r="H566" s="5"/>
      <c r="I566" s="5"/>
      <c r="J566" s="5"/>
      <c r="K566" s="5"/>
      <c r="L566" s="5"/>
      <c r="M566" s="5"/>
      <c r="N566" s="5"/>
      <c r="O566" s="5"/>
      <c r="P566" s="5"/>
    </row>
    <row r="567" spans="1:16" ht="15.75" customHeight="1">
      <c r="A567" s="5"/>
      <c r="B567" s="5"/>
      <c r="C567" s="5"/>
      <c r="D567" s="5"/>
      <c r="E567" s="5"/>
      <c r="F567" s="5"/>
      <c r="G567" s="5"/>
      <c r="H567" s="5"/>
      <c r="I567" s="5"/>
      <c r="J567" s="5"/>
      <c r="K567" s="5"/>
      <c r="L567" s="5"/>
      <c r="M567" s="5"/>
      <c r="N567" s="5"/>
      <c r="O567" s="5"/>
      <c r="P567" s="5"/>
    </row>
    <row r="568" spans="1:16" ht="15.75" customHeight="1">
      <c r="A568" s="5"/>
      <c r="B568" s="5"/>
      <c r="C568" s="5"/>
      <c r="D568" s="5"/>
      <c r="E568" s="5"/>
      <c r="F568" s="5"/>
      <c r="G568" s="5"/>
      <c r="H568" s="5"/>
      <c r="I568" s="5"/>
      <c r="J568" s="5"/>
      <c r="K568" s="5"/>
      <c r="L568" s="5"/>
      <c r="M568" s="5"/>
      <c r="N568" s="5"/>
      <c r="O568" s="5"/>
      <c r="P568" s="5"/>
    </row>
    <row r="569" spans="1:16" ht="15.75" customHeight="1">
      <c r="A569" s="5"/>
      <c r="B569" s="5"/>
      <c r="C569" s="5"/>
      <c r="D569" s="5"/>
      <c r="E569" s="5"/>
      <c r="F569" s="5"/>
      <c r="G569" s="5"/>
      <c r="H569" s="5"/>
      <c r="I569" s="5"/>
      <c r="J569" s="5"/>
      <c r="K569" s="5"/>
      <c r="L569" s="5"/>
      <c r="M569" s="5"/>
      <c r="N569" s="5"/>
      <c r="O569" s="5"/>
      <c r="P569" s="5"/>
    </row>
    <row r="570" spans="1:16" ht="15.75" customHeight="1">
      <c r="A570" s="5"/>
      <c r="B570" s="5"/>
      <c r="C570" s="5"/>
      <c r="D570" s="5"/>
      <c r="E570" s="5"/>
      <c r="F570" s="5"/>
      <c r="G570" s="5"/>
      <c r="H570" s="5"/>
      <c r="I570" s="5"/>
      <c r="J570" s="5"/>
      <c r="K570" s="5"/>
      <c r="L570" s="5"/>
      <c r="M570" s="5"/>
      <c r="N570" s="5"/>
      <c r="O570" s="5"/>
      <c r="P570" s="5"/>
    </row>
    <row r="571" spans="1:16" ht="15.75" customHeight="1">
      <c r="A571" s="5"/>
      <c r="B571" s="5"/>
      <c r="C571" s="5"/>
      <c r="D571" s="5"/>
      <c r="E571" s="5"/>
      <c r="F571" s="5"/>
      <c r="G571" s="5"/>
      <c r="H571" s="5"/>
      <c r="I571" s="5"/>
      <c r="J571" s="5"/>
      <c r="K571" s="5"/>
      <c r="L571" s="5"/>
      <c r="M571" s="5"/>
      <c r="N571" s="5"/>
      <c r="O571" s="5"/>
      <c r="P571" s="5"/>
    </row>
    <row r="572" spans="1:16" ht="15.75" customHeight="1">
      <c r="A572" s="5"/>
      <c r="B572" s="5"/>
      <c r="C572" s="5"/>
      <c r="D572" s="5"/>
      <c r="E572" s="5"/>
      <c r="F572" s="5"/>
      <c r="G572" s="5"/>
      <c r="H572" s="5"/>
      <c r="I572" s="5"/>
      <c r="J572" s="5"/>
      <c r="K572" s="5"/>
      <c r="L572" s="5"/>
      <c r="M572" s="5"/>
      <c r="N572" s="5"/>
      <c r="O572" s="5"/>
      <c r="P572" s="5"/>
    </row>
    <row r="573" spans="1:16" ht="15.75" customHeight="1">
      <c r="A573" s="5"/>
      <c r="B573" s="5"/>
      <c r="C573" s="5"/>
      <c r="D573" s="5"/>
      <c r="E573" s="5"/>
      <c r="F573" s="5"/>
      <c r="G573" s="5"/>
      <c r="H573" s="5"/>
      <c r="I573" s="5"/>
      <c r="J573" s="5"/>
      <c r="K573" s="5"/>
      <c r="L573" s="5"/>
      <c r="M573" s="5"/>
      <c r="N573" s="5"/>
      <c r="O573" s="5"/>
      <c r="P573" s="5"/>
    </row>
    <row r="574" spans="1:16" ht="15.75" customHeight="1">
      <c r="A574" s="5"/>
      <c r="B574" s="5"/>
      <c r="C574" s="5"/>
      <c r="D574" s="5"/>
      <c r="E574" s="5"/>
      <c r="F574" s="5"/>
      <c r="G574" s="5"/>
      <c r="H574" s="5"/>
      <c r="I574" s="5"/>
      <c r="J574" s="5"/>
      <c r="K574" s="5"/>
      <c r="L574" s="5"/>
      <c r="M574" s="5"/>
      <c r="N574" s="5"/>
      <c r="O574" s="5"/>
      <c r="P574" s="5"/>
    </row>
    <row r="575" spans="1:16" ht="15.75" customHeight="1">
      <c r="A575" s="5"/>
      <c r="B575" s="5"/>
      <c r="C575" s="5"/>
      <c r="D575" s="5"/>
      <c r="E575" s="5"/>
      <c r="F575" s="5"/>
      <c r="G575" s="5"/>
      <c r="H575" s="5"/>
      <c r="I575" s="5"/>
      <c r="J575" s="5"/>
      <c r="K575" s="5"/>
      <c r="L575" s="5"/>
      <c r="M575" s="5"/>
      <c r="N575" s="5"/>
      <c r="O575" s="5"/>
      <c r="P575" s="5"/>
    </row>
    <row r="576" spans="1:16" ht="15.75" customHeight="1">
      <c r="A576" s="5"/>
      <c r="B576" s="5"/>
      <c r="C576" s="5"/>
      <c r="D576" s="5"/>
      <c r="E576" s="5"/>
      <c r="F576" s="5"/>
      <c r="G576" s="5"/>
      <c r="H576" s="5"/>
      <c r="I576" s="5"/>
      <c r="J576" s="5"/>
      <c r="K576" s="5"/>
      <c r="L576" s="5"/>
      <c r="M576" s="5"/>
      <c r="N576" s="5"/>
      <c r="O576" s="5"/>
      <c r="P576" s="5"/>
    </row>
    <row r="577" spans="1:16" ht="15.75" customHeight="1">
      <c r="A577" s="5"/>
      <c r="B577" s="5"/>
      <c r="C577" s="5"/>
      <c r="D577" s="5"/>
      <c r="E577" s="5"/>
      <c r="F577" s="5"/>
      <c r="G577" s="5"/>
      <c r="H577" s="5"/>
      <c r="I577" s="5"/>
      <c r="J577" s="5"/>
      <c r="K577" s="5"/>
      <c r="L577" s="5"/>
      <c r="M577" s="5"/>
      <c r="N577" s="5"/>
      <c r="O577" s="5"/>
      <c r="P577" s="5"/>
    </row>
    <row r="578" spans="1:16" ht="15.75" customHeight="1">
      <c r="A578" s="5"/>
      <c r="B578" s="5"/>
      <c r="C578" s="5"/>
      <c r="D578" s="5"/>
      <c r="E578" s="5"/>
      <c r="F578" s="5"/>
      <c r="G578" s="5"/>
      <c r="H578" s="5"/>
      <c r="I578" s="5"/>
      <c r="J578" s="5"/>
      <c r="K578" s="5"/>
      <c r="L578" s="5"/>
      <c r="M578" s="5"/>
      <c r="N578" s="5"/>
      <c r="O578" s="5"/>
      <c r="P578" s="5"/>
    </row>
    <row r="579" spans="1:16" ht="15.75" customHeight="1">
      <c r="A579" s="5"/>
      <c r="B579" s="5"/>
      <c r="C579" s="5"/>
      <c r="D579" s="5"/>
      <c r="E579" s="5"/>
      <c r="F579" s="5"/>
      <c r="G579" s="5"/>
      <c r="H579" s="5"/>
      <c r="I579" s="5"/>
      <c r="J579" s="5"/>
      <c r="K579" s="5"/>
      <c r="L579" s="5"/>
      <c r="M579" s="5"/>
      <c r="N579" s="5"/>
      <c r="O579" s="5"/>
      <c r="P579" s="5"/>
    </row>
    <row r="580" spans="1:16" ht="15.75" customHeight="1">
      <c r="A580" s="5"/>
      <c r="B580" s="5"/>
      <c r="C580" s="5"/>
      <c r="D580" s="5"/>
      <c r="E580" s="5"/>
      <c r="F580" s="5"/>
      <c r="G580" s="5"/>
      <c r="H580" s="5"/>
      <c r="I580" s="5"/>
      <c r="J580" s="5"/>
      <c r="K580" s="5"/>
      <c r="L580" s="5"/>
      <c r="M580" s="5"/>
      <c r="N580" s="5"/>
      <c r="O580" s="5"/>
      <c r="P580" s="5"/>
    </row>
    <row r="581" spans="1:16" ht="15.75" customHeight="1">
      <c r="A581" s="5"/>
      <c r="B581" s="5"/>
      <c r="C581" s="5"/>
      <c r="D581" s="5"/>
      <c r="E581" s="5"/>
      <c r="F581" s="5"/>
      <c r="G581" s="5"/>
      <c r="H581" s="5"/>
      <c r="I581" s="5"/>
      <c r="J581" s="5"/>
      <c r="K581" s="5"/>
      <c r="L581" s="5"/>
      <c r="M581" s="5"/>
      <c r="N581" s="5"/>
      <c r="O581" s="5"/>
      <c r="P581" s="5"/>
    </row>
    <row r="582" spans="1:16" ht="15.75" customHeight="1">
      <c r="A582" s="5"/>
      <c r="B582" s="5"/>
      <c r="C582" s="5"/>
      <c r="D582" s="5"/>
      <c r="E582" s="5"/>
      <c r="F582" s="5"/>
      <c r="G582" s="5"/>
      <c r="H582" s="5"/>
      <c r="I582" s="5"/>
      <c r="J582" s="5"/>
      <c r="K582" s="5"/>
      <c r="L582" s="5"/>
      <c r="M582" s="5"/>
      <c r="N582" s="5"/>
      <c r="O582" s="5"/>
      <c r="P582" s="5"/>
    </row>
    <row r="583" spans="1:16" ht="15.75" customHeight="1">
      <c r="A583" s="5"/>
      <c r="B583" s="5"/>
      <c r="C583" s="5"/>
      <c r="D583" s="5"/>
      <c r="E583" s="5"/>
      <c r="F583" s="5"/>
      <c r="G583" s="5"/>
      <c r="H583" s="5"/>
      <c r="I583" s="5"/>
      <c r="J583" s="5"/>
      <c r="K583" s="5"/>
      <c r="L583" s="5"/>
      <c r="M583" s="5"/>
      <c r="N583" s="5"/>
      <c r="O583" s="5"/>
      <c r="P583" s="5"/>
    </row>
    <row r="584" spans="1:16" ht="15.75" customHeight="1">
      <c r="A584" s="5"/>
      <c r="B584" s="5"/>
      <c r="C584" s="5"/>
      <c r="D584" s="5"/>
      <c r="E584" s="5"/>
      <c r="F584" s="5"/>
      <c r="G584" s="5"/>
      <c r="H584" s="5"/>
      <c r="I584" s="5"/>
      <c r="J584" s="5"/>
      <c r="K584" s="5"/>
      <c r="L584" s="5"/>
      <c r="M584" s="5"/>
      <c r="N584" s="5"/>
      <c r="O584" s="5"/>
      <c r="P584" s="5"/>
    </row>
    <row r="585" spans="1:16" ht="15.75" customHeight="1">
      <c r="A585" s="5"/>
      <c r="B585" s="5"/>
      <c r="C585" s="5"/>
      <c r="D585" s="5"/>
      <c r="E585" s="5"/>
      <c r="F585" s="5"/>
      <c r="G585" s="5"/>
      <c r="H585" s="5"/>
      <c r="I585" s="5"/>
      <c r="J585" s="5"/>
      <c r="K585" s="5"/>
      <c r="L585" s="5"/>
      <c r="M585" s="5"/>
      <c r="N585" s="5"/>
      <c r="O585" s="5"/>
      <c r="P585" s="5"/>
    </row>
    <row r="586" spans="1:16" ht="15.75" customHeight="1">
      <c r="A586" s="5"/>
      <c r="B586" s="5"/>
      <c r="C586" s="5"/>
      <c r="D586" s="5"/>
      <c r="E586" s="5"/>
      <c r="F586" s="5"/>
      <c r="G586" s="5"/>
      <c r="H586" s="5"/>
      <c r="I586" s="5"/>
      <c r="J586" s="5"/>
      <c r="K586" s="5"/>
      <c r="L586" s="5"/>
      <c r="M586" s="5"/>
      <c r="N586" s="5"/>
      <c r="O586" s="5"/>
      <c r="P586" s="5"/>
    </row>
    <row r="587" spans="1:16" ht="15.75" customHeight="1">
      <c r="A587" s="5"/>
      <c r="B587" s="5"/>
      <c r="C587" s="5"/>
      <c r="D587" s="5"/>
      <c r="E587" s="5"/>
      <c r="F587" s="5"/>
      <c r="G587" s="5"/>
      <c r="H587" s="5"/>
      <c r="I587" s="5"/>
      <c r="J587" s="5"/>
      <c r="K587" s="5"/>
      <c r="L587" s="5"/>
      <c r="M587" s="5"/>
      <c r="N587" s="5"/>
      <c r="O587" s="5"/>
      <c r="P587" s="5"/>
    </row>
    <row r="588" spans="1:16" ht="15.75" customHeight="1">
      <c r="A588" s="5"/>
      <c r="B588" s="5"/>
      <c r="C588" s="5"/>
      <c r="D588" s="5"/>
      <c r="E588" s="5"/>
      <c r="F588" s="5"/>
      <c r="G588" s="5"/>
      <c r="H588" s="5"/>
      <c r="I588" s="5"/>
      <c r="J588" s="5"/>
      <c r="K588" s="5"/>
      <c r="L588" s="5"/>
      <c r="M588" s="5"/>
      <c r="N588" s="5"/>
      <c r="O588" s="5"/>
      <c r="P588" s="5"/>
    </row>
    <row r="589" spans="1:16" ht="15.75" customHeight="1">
      <c r="A589" s="5"/>
      <c r="B589" s="5"/>
      <c r="C589" s="5"/>
      <c r="D589" s="5"/>
      <c r="E589" s="5"/>
      <c r="F589" s="5"/>
      <c r="G589" s="5"/>
      <c r="H589" s="5"/>
      <c r="I589" s="5"/>
      <c r="J589" s="5"/>
      <c r="K589" s="5"/>
      <c r="L589" s="5"/>
      <c r="M589" s="5"/>
      <c r="N589" s="5"/>
      <c r="O589" s="5"/>
      <c r="P589" s="5"/>
    </row>
    <row r="590" spans="1:16" ht="15.75" customHeight="1">
      <c r="A590" s="5"/>
      <c r="B590" s="5"/>
      <c r="C590" s="5"/>
      <c r="D590" s="5"/>
      <c r="E590" s="5"/>
      <c r="F590" s="5"/>
      <c r="G590" s="5"/>
      <c r="H590" s="5"/>
      <c r="I590" s="5"/>
      <c r="J590" s="5"/>
      <c r="K590" s="5"/>
      <c r="L590" s="5"/>
      <c r="M590" s="5"/>
      <c r="N590" s="5"/>
      <c r="O590" s="5"/>
      <c r="P590" s="5"/>
    </row>
    <row r="591" spans="1:16" ht="15.75" customHeight="1">
      <c r="A591" s="5"/>
      <c r="B591" s="5"/>
      <c r="C591" s="5"/>
      <c r="D591" s="5"/>
      <c r="E591" s="5"/>
      <c r="F591" s="5"/>
      <c r="G591" s="5"/>
      <c r="H591" s="5"/>
      <c r="I591" s="5"/>
      <c r="J591" s="5"/>
      <c r="K591" s="5"/>
      <c r="L591" s="5"/>
      <c r="M591" s="5"/>
      <c r="N591" s="5"/>
      <c r="O591" s="5"/>
      <c r="P591" s="5"/>
    </row>
    <row r="592" spans="1:16" ht="15.75" customHeight="1">
      <c r="A592" s="5"/>
      <c r="B592" s="5"/>
      <c r="C592" s="5"/>
      <c r="D592" s="5"/>
      <c r="E592" s="5"/>
      <c r="F592" s="5"/>
      <c r="G592" s="5"/>
      <c r="H592" s="5"/>
      <c r="I592" s="5"/>
      <c r="J592" s="5"/>
      <c r="K592" s="5"/>
      <c r="L592" s="5"/>
      <c r="M592" s="5"/>
      <c r="N592" s="5"/>
      <c r="O592" s="5"/>
      <c r="P592" s="5"/>
    </row>
    <row r="593" spans="1:16" ht="15.75" customHeight="1">
      <c r="A593" s="5"/>
      <c r="B593" s="5"/>
      <c r="C593" s="5"/>
      <c r="D593" s="5"/>
      <c r="E593" s="5"/>
      <c r="F593" s="5"/>
      <c r="G593" s="5"/>
      <c r="H593" s="5"/>
      <c r="I593" s="5"/>
      <c r="J593" s="5"/>
      <c r="K593" s="5"/>
      <c r="L593" s="5"/>
      <c r="M593" s="5"/>
      <c r="N593" s="5"/>
      <c r="O593" s="5"/>
      <c r="P593" s="5"/>
    </row>
    <row r="594" spans="1:16" ht="15.75" customHeight="1">
      <c r="A594" s="5"/>
      <c r="B594" s="5"/>
      <c r="C594" s="5"/>
      <c r="D594" s="5"/>
      <c r="E594" s="5"/>
      <c r="F594" s="5"/>
      <c r="G594" s="5"/>
      <c r="H594" s="5"/>
      <c r="I594" s="5"/>
      <c r="J594" s="5"/>
      <c r="K594" s="5"/>
      <c r="L594" s="5"/>
      <c r="M594" s="5"/>
      <c r="N594" s="5"/>
      <c r="O594" s="5"/>
      <c r="P594" s="5"/>
    </row>
    <row r="595" spans="1:16" ht="15.75" customHeight="1">
      <c r="A595" s="5"/>
      <c r="B595" s="5"/>
      <c r="C595" s="5"/>
      <c r="D595" s="5"/>
      <c r="E595" s="5"/>
      <c r="F595" s="5"/>
      <c r="G595" s="5"/>
      <c r="H595" s="5"/>
      <c r="I595" s="5"/>
      <c r="J595" s="5"/>
      <c r="K595" s="5"/>
      <c r="L595" s="5"/>
      <c r="M595" s="5"/>
      <c r="N595" s="5"/>
      <c r="O595" s="5"/>
      <c r="P595" s="5"/>
    </row>
    <row r="596" spans="1:16" ht="15.75" customHeight="1">
      <c r="A596" s="5"/>
      <c r="B596" s="5"/>
      <c r="C596" s="5"/>
      <c r="D596" s="5"/>
      <c r="E596" s="5"/>
      <c r="F596" s="5"/>
      <c r="G596" s="5"/>
      <c r="H596" s="5"/>
      <c r="I596" s="5"/>
      <c r="J596" s="5"/>
      <c r="K596" s="5"/>
      <c r="L596" s="5"/>
      <c r="M596" s="5"/>
      <c r="N596" s="5"/>
      <c r="O596" s="5"/>
      <c r="P596" s="5"/>
    </row>
    <row r="597" spans="1:16" ht="15.75" customHeight="1">
      <c r="A597" s="5"/>
      <c r="B597" s="5"/>
      <c r="C597" s="5"/>
      <c r="D597" s="5"/>
      <c r="E597" s="5"/>
      <c r="F597" s="5"/>
      <c r="G597" s="5"/>
      <c r="H597" s="5"/>
      <c r="I597" s="5"/>
      <c r="J597" s="5"/>
      <c r="K597" s="5"/>
      <c r="L597" s="5"/>
      <c r="M597" s="5"/>
      <c r="N597" s="5"/>
      <c r="O597" s="5"/>
      <c r="P597" s="5"/>
    </row>
    <row r="598" spans="1:16" ht="15.75" customHeight="1">
      <c r="A598" s="5"/>
      <c r="B598" s="5"/>
      <c r="C598" s="5"/>
      <c r="D598" s="5"/>
      <c r="E598" s="5"/>
      <c r="F598" s="5"/>
      <c r="G598" s="5"/>
      <c r="H598" s="5"/>
      <c r="I598" s="5"/>
      <c r="J598" s="5"/>
      <c r="K598" s="5"/>
      <c r="L598" s="5"/>
      <c r="M598" s="5"/>
      <c r="N598" s="5"/>
      <c r="O598" s="5"/>
      <c r="P598" s="5"/>
    </row>
    <row r="599" spans="1:16" ht="15.75" customHeight="1">
      <c r="A599" s="5"/>
      <c r="B599" s="5"/>
      <c r="C599" s="5"/>
      <c r="D599" s="5"/>
      <c r="E599" s="5"/>
      <c r="F599" s="5"/>
      <c r="G599" s="5"/>
      <c r="H599" s="5"/>
      <c r="I599" s="5"/>
      <c r="J599" s="5"/>
      <c r="K599" s="5"/>
      <c r="L599" s="5"/>
      <c r="M599" s="5"/>
      <c r="N599" s="5"/>
      <c r="O599" s="5"/>
      <c r="P599" s="5"/>
    </row>
    <row r="600" spans="1:16" ht="15.75" customHeight="1">
      <c r="A600" s="5"/>
      <c r="B600" s="5"/>
      <c r="C600" s="5"/>
      <c r="D600" s="5"/>
      <c r="E600" s="5"/>
      <c r="F600" s="5"/>
      <c r="G600" s="5"/>
      <c r="H600" s="5"/>
      <c r="I600" s="5"/>
      <c r="J600" s="5"/>
      <c r="K600" s="5"/>
      <c r="L600" s="5"/>
      <c r="M600" s="5"/>
      <c r="N600" s="5"/>
      <c r="O600" s="5"/>
      <c r="P600" s="5"/>
    </row>
    <row r="601" spans="1:16" ht="15.75" customHeight="1">
      <c r="A601" s="5"/>
      <c r="B601" s="5"/>
      <c r="C601" s="5"/>
      <c r="D601" s="5"/>
      <c r="E601" s="5"/>
      <c r="F601" s="5"/>
      <c r="G601" s="5"/>
      <c r="H601" s="5"/>
      <c r="I601" s="5"/>
      <c r="J601" s="5"/>
      <c r="K601" s="5"/>
      <c r="L601" s="5"/>
      <c r="M601" s="5"/>
      <c r="N601" s="5"/>
      <c r="O601" s="5"/>
      <c r="P601" s="5"/>
    </row>
    <row r="602" spans="1:16" ht="15.75" customHeight="1">
      <c r="A602" s="5"/>
      <c r="B602" s="5"/>
      <c r="C602" s="5"/>
      <c r="D602" s="5"/>
      <c r="E602" s="5"/>
      <c r="F602" s="5"/>
      <c r="G602" s="5"/>
      <c r="H602" s="5"/>
      <c r="I602" s="5"/>
      <c r="J602" s="5"/>
      <c r="K602" s="5"/>
      <c r="L602" s="5"/>
      <c r="M602" s="5"/>
      <c r="N602" s="5"/>
      <c r="O602" s="5"/>
      <c r="P602" s="5"/>
    </row>
    <row r="603" spans="1:16" ht="15.75" customHeight="1">
      <c r="A603" s="5"/>
      <c r="B603" s="5"/>
      <c r="C603" s="5"/>
      <c r="D603" s="5"/>
      <c r="E603" s="5"/>
      <c r="F603" s="5"/>
      <c r="G603" s="5"/>
      <c r="H603" s="5"/>
      <c r="I603" s="5"/>
      <c r="J603" s="5"/>
      <c r="K603" s="5"/>
      <c r="L603" s="5"/>
      <c r="M603" s="5"/>
      <c r="N603" s="5"/>
      <c r="O603" s="5"/>
      <c r="P603" s="5"/>
    </row>
    <row r="604" spans="1:16" ht="15.75" customHeight="1">
      <c r="A604" s="5"/>
      <c r="B604" s="5"/>
      <c r="C604" s="5"/>
      <c r="D604" s="5"/>
      <c r="E604" s="5"/>
      <c r="F604" s="5"/>
      <c r="G604" s="5"/>
      <c r="H604" s="5"/>
      <c r="I604" s="5"/>
      <c r="J604" s="5"/>
      <c r="K604" s="5"/>
      <c r="L604" s="5"/>
      <c r="M604" s="5"/>
      <c r="N604" s="5"/>
      <c r="O604" s="5"/>
      <c r="P604" s="5"/>
    </row>
    <row r="605" spans="1:16" ht="15.75" customHeight="1">
      <c r="A605" s="5"/>
      <c r="B605" s="5"/>
      <c r="C605" s="5"/>
      <c r="D605" s="5"/>
      <c r="E605" s="5"/>
      <c r="F605" s="5"/>
      <c r="G605" s="5"/>
      <c r="H605" s="5"/>
      <c r="I605" s="5"/>
      <c r="J605" s="5"/>
      <c r="K605" s="5"/>
      <c r="L605" s="5"/>
      <c r="M605" s="5"/>
      <c r="N605" s="5"/>
      <c r="O605" s="5"/>
      <c r="P605" s="5"/>
    </row>
    <row r="606" spans="1:16" ht="15.75" customHeight="1">
      <c r="A606" s="5"/>
      <c r="B606" s="5"/>
      <c r="C606" s="5"/>
      <c r="D606" s="5"/>
      <c r="E606" s="5"/>
      <c r="F606" s="5"/>
      <c r="G606" s="5"/>
      <c r="H606" s="5"/>
      <c r="I606" s="5"/>
      <c r="J606" s="5"/>
      <c r="K606" s="5"/>
      <c r="L606" s="5"/>
      <c r="M606" s="5"/>
      <c r="N606" s="5"/>
      <c r="O606" s="5"/>
      <c r="P606" s="5"/>
    </row>
    <row r="607" spans="1:16" ht="15.75" customHeight="1">
      <c r="A607" s="5"/>
      <c r="B607" s="5"/>
      <c r="C607" s="5"/>
      <c r="D607" s="5"/>
      <c r="E607" s="5"/>
      <c r="F607" s="5"/>
      <c r="G607" s="5"/>
      <c r="H607" s="5"/>
      <c r="I607" s="5"/>
      <c r="J607" s="5"/>
      <c r="K607" s="5"/>
      <c r="L607" s="5"/>
      <c r="M607" s="5"/>
      <c r="N607" s="5"/>
      <c r="O607" s="5"/>
      <c r="P607" s="5"/>
    </row>
    <row r="608" spans="1:16" ht="15.75" customHeight="1">
      <c r="A608" s="5"/>
      <c r="B608" s="5"/>
      <c r="C608" s="5"/>
      <c r="D608" s="5"/>
      <c r="E608" s="5"/>
      <c r="F608" s="5"/>
      <c r="G608" s="5"/>
      <c r="H608" s="5"/>
      <c r="I608" s="5"/>
      <c r="J608" s="5"/>
      <c r="K608" s="5"/>
      <c r="L608" s="5"/>
      <c r="M608" s="5"/>
      <c r="N608" s="5"/>
      <c r="O608" s="5"/>
      <c r="P608" s="5"/>
    </row>
    <row r="609" spans="1:16" ht="15.75" customHeight="1">
      <c r="A609" s="5"/>
      <c r="B609" s="5"/>
      <c r="C609" s="5"/>
      <c r="D609" s="5"/>
      <c r="E609" s="5"/>
      <c r="F609" s="5"/>
      <c r="G609" s="5"/>
      <c r="H609" s="5"/>
      <c r="I609" s="5"/>
      <c r="J609" s="5"/>
      <c r="K609" s="5"/>
      <c r="L609" s="5"/>
      <c r="M609" s="5"/>
      <c r="N609" s="5"/>
      <c r="O609" s="5"/>
      <c r="P609" s="5"/>
    </row>
    <row r="610" spans="1:16" ht="15.75" customHeight="1">
      <c r="A610" s="5"/>
      <c r="B610" s="5"/>
      <c r="C610" s="5"/>
      <c r="D610" s="5"/>
      <c r="E610" s="5"/>
      <c r="F610" s="5"/>
      <c r="G610" s="5"/>
      <c r="H610" s="5"/>
      <c r="I610" s="5"/>
      <c r="J610" s="5"/>
      <c r="K610" s="5"/>
      <c r="L610" s="5"/>
      <c r="M610" s="5"/>
      <c r="N610" s="5"/>
      <c r="O610" s="5"/>
      <c r="P610" s="5"/>
    </row>
    <row r="611" spans="1:16" ht="15.75" customHeight="1">
      <c r="A611" s="5"/>
      <c r="B611" s="5"/>
      <c r="C611" s="5"/>
      <c r="D611" s="5"/>
      <c r="E611" s="5"/>
      <c r="F611" s="5"/>
      <c r="G611" s="5"/>
      <c r="H611" s="5"/>
      <c r="I611" s="5"/>
      <c r="J611" s="5"/>
      <c r="K611" s="5"/>
      <c r="L611" s="5"/>
      <c r="M611" s="5"/>
      <c r="N611" s="5"/>
      <c r="O611" s="5"/>
      <c r="P611" s="5"/>
    </row>
    <row r="612" spans="1:16" ht="15.75" customHeight="1">
      <c r="A612" s="5"/>
      <c r="B612" s="5"/>
      <c r="C612" s="5"/>
      <c r="D612" s="5"/>
      <c r="E612" s="5"/>
      <c r="F612" s="5"/>
      <c r="G612" s="5"/>
      <c r="H612" s="5"/>
      <c r="I612" s="5"/>
      <c r="J612" s="5"/>
      <c r="K612" s="5"/>
      <c r="L612" s="5"/>
      <c r="M612" s="5"/>
      <c r="N612" s="5"/>
      <c r="O612" s="5"/>
      <c r="P612" s="5"/>
    </row>
    <row r="613" spans="1:16" ht="15.75" customHeight="1">
      <c r="A613" s="5"/>
      <c r="B613" s="5"/>
      <c r="C613" s="5"/>
      <c r="D613" s="5"/>
      <c r="E613" s="5"/>
      <c r="F613" s="5"/>
      <c r="G613" s="5"/>
      <c r="H613" s="5"/>
      <c r="I613" s="5"/>
      <c r="J613" s="5"/>
      <c r="K613" s="5"/>
      <c r="L613" s="5"/>
      <c r="M613" s="5"/>
      <c r="N613" s="5"/>
      <c r="O613" s="5"/>
      <c r="P613" s="5"/>
    </row>
    <row r="614" spans="1:16" ht="15.75" customHeight="1">
      <c r="A614" s="5"/>
      <c r="B614" s="5"/>
      <c r="C614" s="5"/>
      <c r="D614" s="5"/>
      <c r="E614" s="5"/>
      <c r="F614" s="5"/>
      <c r="G614" s="5"/>
      <c r="H614" s="5"/>
      <c r="I614" s="5"/>
      <c r="J614" s="5"/>
      <c r="K614" s="5"/>
      <c r="L614" s="5"/>
      <c r="M614" s="5"/>
      <c r="N614" s="5"/>
      <c r="O614" s="5"/>
      <c r="P614" s="5"/>
    </row>
    <row r="615" spans="1:16" ht="15.75" customHeight="1">
      <c r="A615" s="5"/>
      <c r="B615" s="5"/>
      <c r="C615" s="5"/>
      <c r="D615" s="5"/>
      <c r="E615" s="5"/>
      <c r="F615" s="5"/>
      <c r="G615" s="5"/>
      <c r="H615" s="5"/>
      <c r="I615" s="5"/>
      <c r="J615" s="5"/>
      <c r="K615" s="5"/>
      <c r="L615" s="5"/>
      <c r="M615" s="5"/>
      <c r="N615" s="5"/>
      <c r="O615" s="5"/>
      <c r="P615" s="5"/>
    </row>
    <row r="616" spans="1:16" ht="15.75" customHeight="1">
      <c r="A616" s="5"/>
      <c r="B616" s="5"/>
      <c r="C616" s="5"/>
      <c r="D616" s="5"/>
      <c r="E616" s="5"/>
      <c r="F616" s="5"/>
      <c r="G616" s="5"/>
      <c r="H616" s="5"/>
      <c r="I616" s="5"/>
      <c r="J616" s="5"/>
      <c r="K616" s="5"/>
      <c r="L616" s="5"/>
      <c r="M616" s="5"/>
      <c r="N616" s="5"/>
      <c r="O616" s="5"/>
      <c r="P616" s="5"/>
    </row>
    <row r="617" spans="1:16" ht="15.75" customHeight="1">
      <c r="A617" s="5"/>
      <c r="B617" s="5"/>
      <c r="C617" s="5"/>
      <c r="D617" s="5"/>
      <c r="E617" s="5"/>
      <c r="F617" s="5"/>
      <c r="G617" s="5"/>
      <c r="H617" s="5"/>
      <c r="I617" s="5"/>
      <c r="J617" s="5"/>
      <c r="K617" s="5"/>
      <c r="L617" s="5"/>
      <c r="M617" s="5"/>
      <c r="N617" s="5"/>
      <c r="O617" s="5"/>
      <c r="P617" s="5"/>
    </row>
    <row r="618" spans="1:16" ht="15.75" customHeight="1">
      <c r="A618" s="5"/>
      <c r="B618" s="5"/>
      <c r="C618" s="5"/>
      <c r="D618" s="5"/>
      <c r="E618" s="5"/>
      <c r="F618" s="5"/>
      <c r="G618" s="5"/>
      <c r="H618" s="5"/>
      <c r="I618" s="5"/>
      <c r="J618" s="5"/>
      <c r="K618" s="5"/>
      <c r="L618" s="5"/>
      <c r="M618" s="5"/>
      <c r="N618" s="5"/>
      <c r="O618" s="5"/>
      <c r="P618" s="5"/>
    </row>
    <row r="619" spans="1:16" ht="15.75" customHeight="1">
      <c r="A619" s="5"/>
      <c r="B619" s="5"/>
      <c r="C619" s="5"/>
      <c r="D619" s="5"/>
      <c r="E619" s="5"/>
      <c r="F619" s="5"/>
      <c r="G619" s="5"/>
      <c r="H619" s="5"/>
      <c r="I619" s="5"/>
      <c r="J619" s="5"/>
      <c r="K619" s="5"/>
      <c r="L619" s="5"/>
      <c r="M619" s="5"/>
      <c r="N619" s="5"/>
      <c r="O619" s="5"/>
      <c r="P619" s="5"/>
    </row>
    <row r="620" spans="1:16" ht="15.75" customHeight="1">
      <c r="A620" s="5"/>
      <c r="B620" s="5"/>
      <c r="C620" s="5"/>
      <c r="D620" s="5"/>
      <c r="E620" s="5"/>
      <c r="F620" s="5"/>
      <c r="G620" s="5"/>
      <c r="H620" s="5"/>
      <c r="I620" s="5"/>
      <c r="J620" s="5"/>
      <c r="K620" s="5"/>
      <c r="L620" s="5"/>
      <c r="M620" s="5"/>
      <c r="N620" s="5"/>
      <c r="O620" s="5"/>
      <c r="P620" s="5"/>
    </row>
    <row r="621" spans="1:16" ht="15.75" customHeight="1">
      <c r="A621" s="5"/>
      <c r="B621" s="5"/>
      <c r="C621" s="5"/>
      <c r="D621" s="5"/>
      <c r="E621" s="5"/>
      <c r="F621" s="5"/>
      <c r="G621" s="5"/>
      <c r="H621" s="5"/>
      <c r="I621" s="5"/>
      <c r="J621" s="5"/>
      <c r="K621" s="5"/>
      <c r="L621" s="5"/>
      <c r="M621" s="5"/>
      <c r="N621" s="5"/>
      <c r="O621" s="5"/>
      <c r="P621" s="5"/>
    </row>
    <row r="622" spans="1:16" ht="15.75" customHeight="1">
      <c r="A622" s="5"/>
      <c r="B622" s="5"/>
      <c r="C622" s="5"/>
      <c r="D622" s="5"/>
      <c r="E622" s="5"/>
      <c r="F622" s="5"/>
      <c r="G622" s="5"/>
      <c r="H622" s="5"/>
      <c r="I622" s="5"/>
      <c r="J622" s="5"/>
      <c r="K622" s="5"/>
      <c r="L622" s="5"/>
      <c r="M622" s="5"/>
      <c r="N622" s="5"/>
      <c r="O622" s="5"/>
      <c r="P622" s="5"/>
    </row>
    <row r="623" spans="1:16" ht="15.75" customHeight="1">
      <c r="A623" s="5"/>
      <c r="B623" s="5"/>
      <c r="C623" s="5"/>
      <c r="D623" s="5"/>
      <c r="E623" s="5"/>
      <c r="F623" s="5"/>
      <c r="G623" s="5"/>
      <c r="H623" s="5"/>
      <c r="I623" s="5"/>
      <c r="J623" s="5"/>
      <c r="K623" s="5"/>
      <c r="L623" s="5"/>
      <c r="M623" s="5"/>
      <c r="N623" s="5"/>
      <c r="O623" s="5"/>
      <c r="P623" s="5"/>
    </row>
    <row r="624" spans="1:16" ht="15.75" customHeight="1">
      <c r="A624" s="5"/>
      <c r="B624" s="5"/>
      <c r="C624" s="5"/>
      <c r="D624" s="5"/>
      <c r="E624" s="5"/>
      <c r="F624" s="5"/>
      <c r="G624" s="5"/>
      <c r="H624" s="5"/>
      <c r="I624" s="5"/>
      <c r="J624" s="5"/>
      <c r="K624" s="5"/>
      <c r="L624" s="5"/>
      <c r="M624" s="5"/>
      <c r="N624" s="5"/>
      <c r="O624" s="5"/>
      <c r="P624" s="5"/>
    </row>
    <row r="625" spans="1:16" ht="15.75" customHeight="1">
      <c r="A625" s="5"/>
      <c r="B625" s="5"/>
      <c r="C625" s="5"/>
      <c r="D625" s="5"/>
      <c r="E625" s="5"/>
      <c r="F625" s="5"/>
      <c r="G625" s="5"/>
      <c r="H625" s="5"/>
      <c r="I625" s="5"/>
      <c r="J625" s="5"/>
      <c r="K625" s="5"/>
      <c r="L625" s="5"/>
      <c r="M625" s="5"/>
      <c r="N625" s="5"/>
      <c r="O625" s="5"/>
      <c r="P625" s="5"/>
    </row>
    <row r="626" spans="1:16" ht="15.75" customHeight="1">
      <c r="A626" s="5"/>
      <c r="B626" s="5"/>
      <c r="C626" s="5"/>
      <c r="D626" s="5"/>
      <c r="E626" s="5"/>
      <c r="F626" s="5"/>
      <c r="G626" s="5"/>
      <c r="H626" s="5"/>
      <c r="I626" s="5"/>
      <c r="J626" s="5"/>
      <c r="K626" s="5"/>
      <c r="L626" s="5"/>
      <c r="M626" s="5"/>
      <c r="N626" s="5"/>
      <c r="O626" s="5"/>
      <c r="P626" s="5"/>
    </row>
    <row r="627" spans="1:16" ht="15.75" customHeight="1">
      <c r="A627" s="5"/>
      <c r="B627" s="5"/>
      <c r="C627" s="5"/>
      <c r="D627" s="5"/>
      <c r="E627" s="5"/>
      <c r="F627" s="5"/>
      <c r="G627" s="5"/>
      <c r="H627" s="5"/>
      <c r="I627" s="5"/>
      <c r="J627" s="5"/>
      <c r="K627" s="5"/>
      <c r="L627" s="5"/>
      <c r="M627" s="5"/>
      <c r="N627" s="5"/>
      <c r="O627" s="5"/>
      <c r="P627" s="5"/>
    </row>
    <row r="628" spans="1:16" ht="15.75" customHeight="1">
      <c r="A628" s="5"/>
      <c r="B628" s="5"/>
      <c r="C628" s="5"/>
      <c r="D628" s="5"/>
      <c r="E628" s="5"/>
      <c r="F628" s="5"/>
      <c r="G628" s="5"/>
      <c r="H628" s="5"/>
      <c r="I628" s="5"/>
      <c r="J628" s="5"/>
      <c r="K628" s="5"/>
      <c r="L628" s="5"/>
      <c r="M628" s="5"/>
      <c r="N628" s="5"/>
      <c r="O628" s="5"/>
      <c r="P628" s="5"/>
    </row>
    <row r="629" spans="1:16" ht="15.75" customHeight="1">
      <c r="A629" s="5"/>
      <c r="B629" s="5"/>
      <c r="C629" s="5"/>
      <c r="D629" s="5"/>
      <c r="E629" s="5"/>
      <c r="F629" s="5"/>
      <c r="G629" s="5"/>
      <c r="H629" s="5"/>
      <c r="I629" s="5"/>
      <c r="J629" s="5"/>
      <c r="K629" s="5"/>
      <c r="L629" s="5"/>
      <c r="M629" s="5"/>
      <c r="N629" s="5"/>
      <c r="O629" s="5"/>
      <c r="P629" s="5"/>
    </row>
    <row r="630" spans="1:16" ht="15.75" customHeight="1">
      <c r="A630" s="5"/>
      <c r="B630" s="5"/>
      <c r="C630" s="5"/>
      <c r="D630" s="5"/>
      <c r="E630" s="5"/>
      <c r="F630" s="5"/>
      <c r="G630" s="5"/>
      <c r="H630" s="5"/>
      <c r="I630" s="5"/>
      <c r="J630" s="5"/>
      <c r="K630" s="5"/>
      <c r="L630" s="5"/>
      <c r="M630" s="5"/>
      <c r="N630" s="5"/>
      <c r="O630" s="5"/>
      <c r="P630" s="5"/>
    </row>
    <row r="631" spans="1:16" ht="15.75" customHeight="1">
      <c r="A631" s="5"/>
      <c r="B631" s="5"/>
      <c r="C631" s="5"/>
      <c r="D631" s="5"/>
      <c r="E631" s="5"/>
      <c r="F631" s="5"/>
      <c r="G631" s="5"/>
      <c r="H631" s="5"/>
      <c r="I631" s="5"/>
      <c r="J631" s="5"/>
      <c r="K631" s="5"/>
      <c r="L631" s="5"/>
      <c r="M631" s="5"/>
      <c r="N631" s="5"/>
      <c r="O631" s="5"/>
      <c r="P631" s="5"/>
    </row>
    <row r="632" spans="1:16" ht="15.75" customHeight="1">
      <c r="A632" s="5"/>
      <c r="B632" s="5"/>
      <c r="C632" s="5"/>
      <c r="D632" s="5"/>
      <c r="E632" s="5"/>
      <c r="F632" s="5"/>
      <c r="G632" s="5"/>
      <c r="H632" s="5"/>
      <c r="I632" s="5"/>
      <c r="J632" s="5"/>
      <c r="K632" s="5"/>
      <c r="L632" s="5"/>
      <c r="M632" s="5"/>
      <c r="N632" s="5"/>
      <c r="O632" s="5"/>
      <c r="P632" s="5"/>
    </row>
    <row r="633" spans="1:16" ht="15.75" customHeight="1">
      <c r="A633" s="5"/>
      <c r="B633" s="5"/>
      <c r="C633" s="5"/>
      <c r="D633" s="5"/>
      <c r="E633" s="5"/>
      <c r="F633" s="5"/>
      <c r="G633" s="5"/>
      <c r="H633" s="5"/>
      <c r="I633" s="5"/>
      <c r="J633" s="5"/>
      <c r="K633" s="5"/>
      <c r="L633" s="5"/>
      <c r="M633" s="5"/>
      <c r="N633" s="5"/>
      <c r="O633" s="5"/>
      <c r="P633" s="5"/>
    </row>
    <row r="634" spans="1:16" ht="15.75" customHeight="1">
      <c r="A634" s="5"/>
      <c r="B634" s="5"/>
      <c r="C634" s="5"/>
      <c r="D634" s="5"/>
      <c r="E634" s="5"/>
      <c r="F634" s="5"/>
      <c r="G634" s="5"/>
      <c r="H634" s="5"/>
      <c r="I634" s="5"/>
      <c r="J634" s="5"/>
      <c r="K634" s="5"/>
      <c r="L634" s="5"/>
      <c r="M634" s="5"/>
      <c r="N634" s="5"/>
      <c r="O634" s="5"/>
      <c r="P634" s="5"/>
    </row>
    <row r="635" spans="1:16" ht="15.75" customHeight="1">
      <c r="A635" s="5"/>
      <c r="B635" s="5"/>
      <c r="C635" s="5"/>
      <c r="D635" s="5"/>
      <c r="E635" s="5"/>
      <c r="F635" s="5"/>
      <c r="G635" s="5"/>
      <c r="H635" s="5"/>
      <c r="I635" s="5"/>
      <c r="J635" s="5"/>
      <c r="K635" s="5"/>
      <c r="L635" s="5"/>
      <c r="M635" s="5"/>
      <c r="N635" s="5"/>
      <c r="O635" s="5"/>
      <c r="P635" s="5"/>
    </row>
    <row r="636" spans="1:16" ht="15.75" customHeight="1">
      <c r="A636" s="5"/>
      <c r="B636" s="5"/>
      <c r="C636" s="5"/>
      <c r="D636" s="5"/>
      <c r="E636" s="5"/>
      <c r="F636" s="5"/>
      <c r="G636" s="5"/>
      <c r="H636" s="5"/>
      <c r="I636" s="5"/>
      <c r="J636" s="5"/>
      <c r="K636" s="5"/>
      <c r="L636" s="5"/>
      <c r="M636" s="5"/>
      <c r="N636" s="5"/>
      <c r="O636" s="5"/>
      <c r="P636" s="5"/>
    </row>
    <row r="637" spans="1:16" ht="15.75" customHeight="1">
      <c r="A637" s="5"/>
      <c r="B637" s="5"/>
      <c r="C637" s="5"/>
      <c r="D637" s="5"/>
      <c r="E637" s="5"/>
      <c r="F637" s="5"/>
      <c r="G637" s="5"/>
      <c r="H637" s="5"/>
      <c r="I637" s="5"/>
      <c r="J637" s="5"/>
      <c r="K637" s="5"/>
      <c r="L637" s="5"/>
      <c r="M637" s="5"/>
      <c r="N637" s="5"/>
      <c r="O637" s="5"/>
      <c r="P637" s="5"/>
    </row>
    <row r="638" spans="1:16" ht="15.75" customHeight="1">
      <c r="A638" s="5"/>
      <c r="B638" s="5"/>
      <c r="C638" s="5"/>
      <c r="D638" s="5"/>
      <c r="E638" s="5"/>
      <c r="F638" s="5"/>
      <c r="G638" s="5"/>
      <c r="H638" s="5"/>
      <c r="I638" s="5"/>
      <c r="J638" s="5"/>
      <c r="K638" s="5"/>
      <c r="L638" s="5"/>
      <c r="M638" s="5"/>
      <c r="N638" s="5"/>
      <c r="O638" s="5"/>
      <c r="P638" s="5"/>
    </row>
    <row r="639" spans="1:16" ht="15.75" customHeight="1">
      <c r="A639" s="5"/>
      <c r="B639" s="5"/>
      <c r="C639" s="5"/>
      <c r="D639" s="5"/>
      <c r="E639" s="5"/>
      <c r="F639" s="5"/>
      <c r="G639" s="5"/>
      <c r="H639" s="5"/>
      <c r="I639" s="5"/>
      <c r="J639" s="5"/>
      <c r="K639" s="5"/>
      <c r="L639" s="5"/>
      <c r="M639" s="5"/>
      <c r="N639" s="5"/>
      <c r="O639" s="5"/>
      <c r="P639" s="5"/>
    </row>
    <row r="640" spans="1:16" ht="15.75" customHeight="1">
      <c r="A640" s="5"/>
      <c r="B640" s="5"/>
      <c r="C640" s="5"/>
      <c r="D640" s="5"/>
      <c r="E640" s="5"/>
      <c r="F640" s="5"/>
      <c r="G640" s="5"/>
      <c r="H640" s="5"/>
      <c r="I640" s="5"/>
      <c r="J640" s="5"/>
      <c r="K640" s="5"/>
      <c r="L640" s="5"/>
      <c r="M640" s="5"/>
      <c r="N640" s="5"/>
      <c r="O640" s="5"/>
      <c r="P640" s="5"/>
    </row>
    <row r="641" spans="1:16" ht="15.75" customHeight="1">
      <c r="A641" s="5"/>
      <c r="B641" s="5"/>
      <c r="C641" s="5"/>
      <c r="D641" s="5"/>
      <c r="E641" s="5"/>
      <c r="F641" s="5"/>
      <c r="G641" s="5"/>
      <c r="H641" s="5"/>
      <c r="I641" s="5"/>
      <c r="J641" s="5"/>
      <c r="K641" s="5"/>
      <c r="L641" s="5"/>
      <c r="M641" s="5"/>
      <c r="N641" s="5"/>
      <c r="O641" s="5"/>
      <c r="P641" s="5"/>
    </row>
    <row r="642" spans="1:16" ht="15.75" customHeight="1">
      <c r="A642" s="5"/>
      <c r="B642" s="5"/>
      <c r="C642" s="5"/>
      <c r="D642" s="5"/>
      <c r="E642" s="5"/>
      <c r="F642" s="5"/>
      <c r="G642" s="5"/>
      <c r="H642" s="5"/>
      <c r="I642" s="5"/>
      <c r="J642" s="5"/>
      <c r="K642" s="5"/>
      <c r="L642" s="5"/>
      <c r="M642" s="5"/>
      <c r="N642" s="5"/>
      <c r="O642" s="5"/>
      <c r="P642" s="5"/>
    </row>
    <row r="643" spans="1:16" ht="15.75" customHeight="1">
      <c r="A643" s="5"/>
      <c r="B643" s="5"/>
      <c r="C643" s="5"/>
      <c r="D643" s="5"/>
      <c r="E643" s="5"/>
      <c r="F643" s="5"/>
      <c r="G643" s="5"/>
      <c r="H643" s="5"/>
      <c r="I643" s="5"/>
      <c r="J643" s="5"/>
      <c r="K643" s="5"/>
      <c r="L643" s="5"/>
      <c r="M643" s="5"/>
      <c r="N643" s="5"/>
      <c r="O643" s="5"/>
      <c r="P643" s="5"/>
    </row>
    <row r="644" spans="1:16" ht="15.75" customHeight="1">
      <c r="A644" s="5"/>
      <c r="B644" s="5"/>
      <c r="C644" s="5"/>
      <c r="D644" s="5"/>
      <c r="E644" s="5"/>
      <c r="F644" s="5"/>
      <c r="G644" s="5"/>
      <c r="H644" s="5"/>
      <c r="I644" s="5"/>
      <c r="J644" s="5"/>
      <c r="K644" s="5"/>
      <c r="L644" s="5"/>
      <c r="M644" s="5"/>
      <c r="N644" s="5"/>
      <c r="O644" s="5"/>
      <c r="P644" s="5"/>
    </row>
    <row r="645" spans="1:16" ht="15.75" customHeight="1">
      <c r="A645" s="5"/>
      <c r="B645" s="5"/>
      <c r="C645" s="5"/>
      <c r="D645" s="5"/>
      <c r="E645" s="5"/>
      <c r="F645" s="5"/>
      <c r="G645" s="5"/>
      <c r="H645" s="5"/>
      <c r="I645" s="5"/>
      <c r="J645" s="5"/>
      <c r="K645" s="5"/>
      <c r="L645" s="5"/>
      <c r="M645" s="5"/>
      <c r="N645" s="5"/>
      <c r="O645" s="5"/>
      <c r="P645" s="5"/>
    </row>
    <row r="646" spans="1:16" ht="15.75" customHeight="1">
      <c r="A646" s="5"/>
      <c r="B646" s="5"/>
      <c r="C646" s="5"/>
      <c r="D646" s="5"/>
      <c r="E646" s="5"/>
      <c r="F646" s="5"/>
      <c r="G646" s="5"/>
      <c r="H646" s="5"/>
      <c r="I646" s="5"/>
      <c r="J646" s="5"/>
      <c r="K646" s="5"/>
      <c r="L646" s="5"/>
      <c r="M646" s="5"/>
      <c r="N646" s="5"/>
      <c r="O646" s="5"/>
      <c r="P646" s="5"/>
    </row>
    <row r="647" spans="1:16" ht="15.75" customHeight="1">
      <c r="A647" s="5"/>
      <c r="B647" s="5"/>
      <c r="C647" s="5"/>
      <c r="D647" s="5"/>
      <c r="E647" s="5"/>
      <c r="F647" s="5"/>
      <c r="G647" s="5"/>
      <c r="H647" s="5"/>
      <c r="I647" s="5"/>
      <c r="J647" s="5"/>
      <c r="K647" s="5"/>
      <c r="L647" s="5"/>
      <c r="M647" s="5"/>
      <c r="N647" s="5"/>
      <c r="O647" s="5"/>
      <c r="P647" s="5"/>
    </row>
    <row r="648" spans="1:16" ht="15.75" customHeight="1">
      <c r="A648" s="5"/>
      <c r="B648" s="5"/>
      <c r="C648" s="5"/>
      <c r="D648" s="5"/>
      <c r="E648" s="5"/>
      <c r="F648" s="5"/>
      <c r="G648" s="5"/>
      <c r="H648" s="5"/>
      <c r="I648" s="5"/>
      <c r="J648" s="5"/>
      <c r="K648" s="5"/>
      <c r="L648" s="5"/>
      <c r="M648" s="5"/>
      <c r="N648" s="5"/>
      <c r="O648" s="5"/>
      <c r="P648" s="5"/>
    </row>
    <row r="649" spans="1:16" ht="15.75" customHeight="1">
      <c r="A649" s="5"/>
      <c r="B649" s="5"/>
      <c r="C649" s="5"/>
      <c r="D649" s="5"/>
      <c r="E649" s="5"/>
      <c r="F649" s="5"/>
      <c r="G649" s="5"/>
      <c r="H649" s="5"/>
      <c r="I649" s="5"/>
      <c r="J649" s="5"/>
      <c r="K649" s="5"/>
      <c r="L649" s="5"/>
      <c r="M649" s="5"/>
      <c r="N649" s="5"/>
      <c r="O649" s="5"/>
      <c r="P649" s="5"/>
    </row>
    <row r="650" spans="1:16" ht="15.75" customHeight="1">
      <c r="A650" s="5"/>
      <c r="B650" s="5"/>
      <c r="C650" s="5"/>
      <c r="D650" s="5"/>
      <c r="E650" s="5"/>
      <c r="F650" s="5"/>
      <c r="G650" s="5"/>
      <c r="H650" s="5"/>
      <c r="I650" s="5"/>
      <c r="J650" s="5"/>
      <c r="K650" s="5"/>
      <c r="L650" s="5"/>
      <c r="M650" s="5"/>
      <c r="N650" s="5"/>
      <c r="O650" s="5"/>
      <c r="P650" s="5"/>
    </row>
    <row r="651" spans="1:16" ht="15.75" customHeight="1">
      <c r="A651" s="5"/>
      <c r="B651" s="5"/>
      <c r="C651" s="5"/>
      <c r="D651" s="5"/>
      <c r="E651" s="5"/>
      <c r="F651" s="5"/>
      <c r="G651" s="5"/>
      <c r="H651" s="5"/>
      <c r="I651" s="5"/>
      <c r="J651" s="5"/>
      <c r="K651" s="5"/>
      <c r="L651" s="5"/>
      <c r="M651" s="5"/>
      <c r="N651" s="5"/>
      <c r="O651" s="5"/>
      <c r="P651" s="5"/>
    </row>
    <row r="652" spans="1:16" ht="15.75" customHeight="1">
      <c r="A652" s="5"/>
      <c r="B652" s="5"/>
      <c r="C652" s="5"/>
      <c r="D652" s="5"/>
      <c r="E652" s="5"/>
      <c r="F652" s="5"/>
      <c r="G652" s="5"/>
      <c r="H652" s="5"/>
      <c r="I652" s="5"/>
      <c r="J652" s="5"/>
      <c r="K652" s="5"/>
      <c r="L652" s="5"/>
      <c r="M652" s="5"/>
      <c r="N652" s="5"/>
      <c r="O652" s="5"/>
      <c r="P652" s="5"/>
    </row>
    <row r="653" spans="1:16" ht="15.75" customHeight="1">
      <c r="A653" s="5"/>
      <c r="B653" s="5"/>
      <c r="C653" s="5"/>
      <c r="D653" s="5"/>
      <c r="E653" s="5"/>
      <c r="F653" s="5"/>
      <c r="G653" s="5"/>
      <c r="H653" s="5"/>
      <c r="I653" s="5"/>
      <c r="J653" s="5"/>
      <c r="K653" s="5"/>
      <c r="L653" s="5"/>
      <c r="M653" s="5"/>
      <c r="N653" s="5"/>
      <c r="O653" s="5"/>
      <c r="P653" s="5"/>
    </row>
    <row r="654" spans="1:16" ht="15.75" customHeight="1">
      <c r="A654" s="5"/>
      <c r="B654" s="5"/>
      <c r="C654" s="5"/>
      <c r="D654" s="5"/>
      <c r="E654" s="5"/>
      <c r="F654" s="5"/>
      <c r="G654" s="5"/>
      <c r="H654" s="5"/>
      <c r="I654" s="5"/>
      <c r="J654" s="5"/>
      <c r="K654" s="5"/>
      <c r="L654" s="5"/>
      <c r="M654" s="5"/>
      <c r="N654" s="5"/>
      <c r="O654" s="5"/>
      <c r="P654" s="5"/>
    </row>
    <row r="655" spans="1:16" ht="15.75" customHeight="1">
      <c r="A655" s="5"/>
      <c r="B655" s="5"/>
      <c r="C655" s="5"/>
      <c r="D655" s="5"/>
      <c r="E655" s="5"/>
      <c r="F655" s="5"/>
      <c r="G655" s="5"/>
      <c r="H655" s="5"/>
      <c r="I655" s="5"/>
      <c r="J655" s="5"/>
      <c r="K655" s="5"/>
      <c r="L655" s="5"/>
      <c r="M655" s="5"/>
      <c r="N655" s="5"/>
      <c r="O655" s="5"/>
      <c r="P655" s="5"/>
    </row>
    <row r="656" spans="1:16" ht="15.75" customHeight="1">
      <c r="A656" s="5"/>
      <c r="B656" s="5"/>
      <c r="C656" s="5"/>
      <c r="D656" s="5"/>
      <c r="E656" s="5"/>
      <c r="F656" s="5"/>
      <c r="G656" s="5"/>
      <c r="H656" s="5"/>
      <c r="I656" s="5"/>
      <c r="J656" s="5"/>
      <c r="K656" s="5"/>
      <c r="L656" s="5"/>
      <c r="M656" s="5"/>
      <c r="N656" s="5"/>
      <c r="O656" s="5"/>
      <c r="P656" s="5"/>
    </row>
    <row r="657" spans="1:16" ht="15.75" customHeight="1">
      <c r="A657" s="5"/>
      <c r="B657" s="5"/>
      <c r="C657" s="5"/>
      <c r="D657" s="5"/>
      <c r="E657" s="5"/>
      <c r="F657" s="5"/>
      <c r="G657" s="5"/>
      <c r="H657" s="5"/>
      <c r="I657" s="5"/>
      <c r="J657" s="5"/>
      <c r="K657" s="5"/>
      <c r="L657" s="5"/>
      <c r="M657" s="5"/>
      <c r="N657" s="5"/>
      <c r="O657" s="5"/>
      <c r="P657" s="5"/>
    </row>
    <row r="658" spans="1:16" ht="15.75" customHeight="1">
      <c r="A658" s="5"/>
      <c r="B658" s="5"/>
      <c r="C658" s="5"/>
      <c r="D658" s="5"/>
      <c r="E658" s="5"/>
      <c r="F658" s="5"/>
      <c r="G658" s="5"/>
      <c r="H658" s="5"/>
      <c r="I658" s="5"/>
      <c r="J658" s="5"/>
      <c r="K658" s="5"/>
      <c r="L658" s="5"/>
      <c r="M658" s="5"/>
      <c r="N658" s="5"/>
      <c r="O658" s="5"/>
      <c r="P658" s="5"/>
    </row>
    <row r="659" spans="1:16" ht="15.75" customHeight="1">
      <c r="A659" s="5"/>
      <c r="B659" s="5"/>
      <c r="C659" s="5"/>
      <c r="D659" s="5"/>
      <c r="E659" s="5"/>
      <c r="F659" s="5"/>
      <c r="G659" s="5"/>
      <c r="H659" s="5"/>
      <c r="I659" s="5"/>
      <c r="J659" s="5"/>
      <c r="K659" s="5"/>
      <c r="L659" s="5"/>
      <c r="M659" s="5"/>
      <c r="N659" s="5"/>
      <c r="O659" s="5"/>
      <c r="P659" s="5"/>
    </row>
    <row r="660" spans="1:16" ht="15.75" customHeight="1">
      <c r="A660" s="5"/>
      <c r="B660" s="5"/>
      <c r="C660" s="5"/>
      <c r="D660" s="5"/>
      <c r="E660" s="5"/>
      <c r="F660" s="5"/>
      <c r="G660" s="5"/>
      <c r="H660" s="5"/>
      <c r="I660" s="5"/>
      <c r="J660" s="5"/>
      <c r="K660" s="5"/>
      <c r="L660" s="5"/>
      <c r="M660" s="5"/>
      <c r="N660" s="5"/>
      <c r="O660" s="5"/>
      <c r="P660" s="5"/>
    </row>
    <row r="661" spans="1:16" ht="15.75" customHeight="1">
      <c r="A661" s="5"/>
      <c r="B661" s="5"/>
      <c r="C661" s="5"/>
      <c r="D661" s="5"/>
      <c r="E661" s="5"/>
      <c r="F661" s="5"/>
      <c r="G661" s="5"/>
      <c r="H661" s="5"/>
      <c r="I661" s="5"/>
      <c r="J661" s="5"/>
      <c r="K661" s="5"/>
      <c r="L661" s="5"/>
      <c r="M661" s="5"/>
      <c r="N661" s="5"/>
      <c r="O661" s="5"/>
      <c r="P661" s="5"/>
    </row>
    <row r="662" spans="1:16" ht="15.75" customHeight="1">
      <c r="A662" s="5"/>
      <c r="B662" s="5"/>
      <c r="C662" s="5"/>
      <c r="D662" s="5"/>
      <c r="E662" s="5"/>
      <c r="F662" s="5"/>
      <c r="G662" s="5"/>
      <c r="H662" s="5"/>
      <c r="I662" s="5"/>
      <c r="J662" s="5"/>
      <c r="K662" s="5"/>
      <c r="L662" s="5"/>
      <c r="M662" s="5"/>
      <c r="N662" s="5"/>
      <c r="O662" s="5"/>
      <c r="P662" s="5"/>
    </row>
    <row r="663" spans="1:16" ht="15.75" customHeight="1">
      <c r="A663" s="5"/>
      <c r="B663" s="5"/>
      <c r="C663" s="5"/>
      <c r="D663" s="5"/>
      <c r="E663" s="5"/>
      <c r="F663" s="5"/>
      <c r="G663" s="5"/>
      <c r="H663" s="5"/>
      <c r="I663" s="5"/>
      <c r="J663" s="5"/>
      <c r="K663" s="5"/>
      <c r="L663" s="5"/>
      <c r="M663" s="5"/>
      <c r="N663" s="5"/>
      <c r="O663" s="5"/>
      <c r="P663" s="5"/>
    </row>
    <row r="664" spans="1:16" ht="15.75" customHeight="1">
      <c r="A664" s="5"/>
      <c r="B664" s="5"/>
      <c r="C664" s="5"/>
      <c r="D664" s="5"/>
      <c r="E664" s="5"/>
      <c r="F664" s="5"/>
      <c r="G664" s="5"/>
      <c r="H664" s="5"/>
      <c r="I664" s="5"/>
      <c r="J664" s="5"/>
      <c r="K664" s="5"/>
      <c r="L664" s="5"/>
      <c r="M664" s="5"/>
      <c r="N664" s="5"/>
      <c r="O664" s="5"/>
      <c r="P664" s="5"/>
    </row>
    <row r="665" spans="1:16" ht="15.75" customHeight="1">
      <c r="A665" s="5"/>
      <c r="B665" s="5"/>
      <c r="C665" s="5"/>
      <c r="D665" s="5"/>
      <c r="E665" s="5"/>
      <c r="F665" s="5"/>
      <c r="G665" s="5"/>
      <c r="H665" s="5"/>
      <c r="I665" s="5"/>
      <c r="J665" s="5"/>
      <c r="K665" s="5"/>
      <c r="L665" s="5"/>
      <c r="M665" s="5"/>
      <c r="N665" s="5"/>
      <c r="O665" s="5"/>
      <c r="P665" s="5"/>
    </row>
    <row r="666" spans="1:16" ht="15.75" customHeight="1">
      <c r="A666" s="5"/>
      <c r="B666" s="5"/>
      <c r="C666" s="5"/>
      <c r="D666" s="5"/>
      <c r="E666" s="5"/>
      <c r="F666" s="5"/>
      <c r="G666" s="5"/>
      <c r="H666" s="5"/>
      <c r="I666" s="5"/>
      <c r="J666" s="5"/>
      <c r="K666" s="5"/>
      <c r="L666" s="5"/>
      <c r="M666" s="5"/>
      <c r="N666" s="5"/>
      <c r="O666" s="5"/>
      <c r="P666" s="5"/>
    </row>
    <row r="667" spans="1:16" ht="15.75" customHeight="1">
      <c r="A667" s="5"/>
      <c r="B667" s="5"/>
      <c r="C667" s="5"/>
      <c r="D667" s="5"/>
      <c r="E667" s="5"/>
      <c r="F667" s="5"/>
      <c r="G667" s="5"/>
      <c r="H667" s="5"/>
      <c r="I667" s="5"/>
      <c r="J667" s="5"/>
      <c r="K667" s="5"/>
      <c r="L667" s="5"/>
      <c r="M667" s="5"/>
      <c r="N667" s="5"/>
      <c r="O667" s="5"/>
      <c r="P667" s="5"/>
    </row>
    <row r="668" spans="1:16" ht="15.75" customHeight="1">
      <c r="A668" s="5"/>
      <c r="B668" s="5"/>
      <c r="C668" s="5"/>
      <c r="D668" s="5"/>
      <c r="E668" s="5"/>
      <c r="F668" s="5"/>
      <c r="G668" s="5"/>
      <c r="H668" s="5"/>
      <c r="I668" s="5"/>
      <c r="J668" s="5"/>
      <c r="K668" s="5"/>
      <c r="L668" s="5"/>
      <c r="M668" s="5"/>
      <c r="N668" s="5"/>
      <c r="O668" s="5"/>
      <c r="P668" s="5"/>
    </row>
    <row r="669" spans="1:16" ht="15.75" customHeight="1">
      <c r="A669" s="5"/>
      <c r="B669" s="5"/>
      <c r="C669" s="5"/>
      <c r="D669" s="5"/>
      <c r="E669" s="5"/>
      <c r="F669" s="5"/>
      <c r="G669" s="5"/>
      <c r="H669" s="5"/>
      <c r="I669" s="5"/>
      <c r="J669" s="5"/>
      <c r="K669" s="5"/>
      <c r="L669" s="5"/>
      <c r="M669" s="5"/>
      <c r="N669" s="5"/>
      <c r="O669" s="5"/>
      <c r="P669" s="5"/>
    </row>
    <row r="670" spans="1:16" ht="15.75" customHeight="1">
      <c r="A670" s="5"/>
      <c r="B670" s="5"/>
      <c r="C670" s="5"/>
      <c r="D670" s="5"/>
      <c r="E670" s="5"/>
      <c r="F670" s="5"/>
      <c r="G670" s="5"/>
      <c r="H670" s="5"/>
      <c r="I670" s="5"/>
      <c r="J670" s="5"/>
      <c r="K670" s="5"/>
      <c r="L670" s="5"/>
      <c r="M670" s="5"/>
      <c r="N670" s="5"/>
      <c r="O670" s="5"/>
      <c r="P670" s="5"/>
    </row>
    <row r="671" spans="1:16" ht="15.75" customHeight="1">
      <c r="A671" s="5"/>
      <c r="B671" s="5"/>
      <c r="C671" s="5"/>
      <c r="D671" s="5"/>
      <c r="E671" s="5"/>
      <c r="F671" s="5"/>
      <c r="G671" s="5"/>
      <c r="H671" s="5"/>
      <c r="I671" s="5"/>
      <c r="J671" s="5"/>
      <c r="K671" s="5"/>
      <c r="L671" s="5"/>
      <c r="M671" s="5"/>
      <c r="N671" s="5"/>
      <c r="O671" s="5"/>
      <c r="P671" s="5"/>
    </row>
    <row r="672" spans="1:16" ht="15.75" customHeight="1">
      <c r="A672" s="5"/>
      <c r="B672" s="5"/>
      <c r="C672" s="5"/>
      <c r="D672" s="5"/>
      <c r="E672" s="5"/>
      <c r="F672" s="5"/>
      <c r="G672" s="5"/>
      <c r="H672" s="5"/>
      <c r="I672" s="5"/>
      <c r="J672" s="5"/>
      <c r="K672" s="5"/>
      <c r="L672" s="5"/>
      <c r="M672" s="5"/>
      <c r="N672" s="5"/>
      <c r="O672" s="5"/>
      <c r="P672" s="5"/>
    </row>
    <row r="673" spans="1:16" ht="15.75" customHeight="1">
      <c r="A673" s="5"/>
      <c r="B673" s="5"/>
      <c r="C673" s="5"/>
      <c r="D673" s="5"/>
      <c r="E673" s="5"/>
      <c r="F673" s="5"/>
      <c r="G673" s="5"/>
      <c r="H673" s="5"/>
      <c r="I673" s="5"/>
      <c r="J673" s="5"/>
      <c r="K673" s="5"/>
      <c r="L673" s="5"/>
      <c r="M673" s="5"/>
      <c r="N673" s="5"/>
      <c r="O673" s="5"/>
      <c r="P673" s="5"/>
    </row>
    <row r="674" spans="1:16" ht="15.75" customHeight="1">
      <c r="A674" s="5"/>
      <c r="B674" s="5"/>
      <c r="C674" s="5"/>
      <c r="D674" s="5"/>
      <c r="E674" s="5"/>
      <c r="F674" s="5"/>
      <c r="G674" s="5"/>
      <c r="H674" s="5"/>
      <c r="I674" s="5"/>
      <c r="J674" s="5"/>
      <c r="K674" s="5"/>
      <c r="L674" s="5"/>
      <c r="M674" s="5"/>
      <c r="N674" s="5"/>
      <c r="O674" s="5"/>
      <c r="P674" s="5"/>
    </row>
    <row r="675" spans="1:16" ht="15.75" customHeight="1">
      <c r="A675" s="5"/>
      <c r="B675" s="5"/>
      <c r="C675" s="5"/>
      <c r="D675" s="5"/>
      <c r="E675" s="5"/>
      <c r="F675" s="5"/>
      <c r="G675" s="5"/>
      <c r="H675" s="5"/>
      <c r="I675" s="5"/>
      <c r="J675" s="5"/>
      <c r="K675" s="5"/>
      <c r="L675" s="5"/>
      <c r="M675" s="5"/>
      <c r="N675" s="5"/>
      <c r="O675" s="5"/>
      <c r="P675" s="5"/>
    </row>
    <row r="676" spans="1:16" ht="15.75" customHeight="1">
      <c r="A676" s="5"/>
      <c r="B676" s="5"/>
      <c r="C676" s="5"/>
      <c r="D676" s="5"/>
      <c r="E676" s="5"/>
      <c r="F676" s="5"/>
      <c r="G676" s="5"/>
      <c r="H676" s="5"/>
      <c r="I676" s="5"/>
      <c r="J676" s="5"/>
      <c r="K676" s="5"/>
      <c r="L676" s="5"/>
      <c r="M676" s="5"/>
      <c r="N676" s="5"/>
      <c r="O676" s="5"/>
      <c r="P676" s="5"/>
    </row>
    <row r="677" spans="1:16" ht="15.75" customHeight="1">
      <c r="A677" s="5"/>
      <c r="B677" s="5"/>
      <c r="C677" s="5"/>
      <c r="D677" s="5"/>
      <c r="E677" s="5"/>
      <c r="F677" s="5"/>
      <c r="G677" s="5"/>
      <c r="H677" s="5"/>
      <c r="I677" s="5"/>
      <c r="J677" s="5"/>
      <c r="K677" s="5"/>
      <c r="L677" s="5"/>
      <c r="M677" s="5"/>
      <c r="N677" s="5"/>
      <c r="O677" s="5"/>
      <c r="P677" s="5"/>
    </row>
    <row r="678" spans="1:16" ht="15.75" customHeight="1">
      <c r="A678" s="5"/>
      <c r="B678" s="5"/>
      <c r="C678" s="5"/>
      <c r="D678" s="5"/>
      <c r="E678" s="5"/>
      <c r="F678" s="5"/>
      <c r="G678" s="5"/>
      <c r="H678" s="5"/>
      <c r="I678" s="5"/>
      <c r="J678" s="5"/>
      <c r="K678" s="5"/>
      <c r="L678" s="5"/>
      <c r="M678" s="5"/>
      <c r="N678" s="5"/>
      <c r="O678" s="5"/>
      <c r="P678" s="5"/>
    </row>
    <row r="679" spans="1:16" ht="15.75" customHeight="1">
      <c r="A679" s="5"/>
      <c r="B679" s="5"/>
      <c r="C679" s="5"/>
      <c r="D679" s="5"/>
      <c r="E679" s="5"/>
      <c r="F679" s="5"/>
      <c r="G679" s="5"/>
      <c r="H679" s="5"/>
      <c r="I679" s="5"/>
      <c r="J679" s="5"/>
      <c r="K679" s="5"/>
      <c r="L679" s="5"/>
      <c r="M679" s="5"/>
      <c r="N679" s="5"/>
      <c r="O679" s="5"/>
      <c r="P679" s="5"/>
    </row>
    <row r="680" spans="1:16" ht="15.75" customHeight="1">
      <c r="A680" s="5"/>
      <c r="B680" s="5"/>
      <c r="C680" s="5"/>
      <c r="D680" s="5"/>
      <c r="E680" s="5"/>
      <c r="F680" s="5"/>
      <c r="G680" s="5"/>
      <c r="H680" s="5"/>
      <c r="I680" s="5"/>
      <c r="J680" s="5"/>
      <c r="K680" s="5"/>
      <c r="L680" s="5"/>
      <c r="M680" s="5"/>
      <c r="N680" s="5"/>
      <c r="O680" s="5"/>
      <c r="P680" s="5"/>
    </row>
    <row r="681" spans="1:16" ht="15.75" customHeight="1">
      <c r="A681" s="5"/>
      <c r="B681" s="5"/>
      <c r="C681" s="5"/>
      <c r="D681" s="5"/>
      <c r="E681" s="5"/>
      <c r="F681" s="5"/>
      <c r="G681" s="5"/>
      <c r="H681" s="5"/>
      <c r="I681" s="5"/>
      <c r="J681" s="5"/>
      <c r="K681" s="5"/>
      <c r="L681" s="5"/>
      <c r="M681" s="5"/>
      <c r="N681" s="5"/>
      <c r="O681" s="5"/>
      <c r="P681" s="5"/>
    </row>
    <row r="682" spans="1:16" ht="15.75" customHeight="1">
      <c r="A682" s="5"/>
      <c r="B682" s="5"/>
      <c r="C682" s="5"/>
      <c r="D682" s="5"/>
      <c r="E682" s="5"/>
      <c r="F682" s="5"/>
      <c r="G682" s="5"/>
      <c r="H682" s="5"/>
      <c r="I682" s="5"/>
      <c r="J682" s="5"/>
      <c r="K682" s="5"/>
      <c r="L682" s="5"/>
      <c r="M682" s="5"/>
      <c r="N682" s="5"/>
      <c r="O682" s="5"/>
      <c r="P682" s="5"/>
    </row>
    <row r="683" spans="1:16" ht="15.75" customHeight="1">
      <c r="A683" s="5"/>
      <c r="B683" s="5"/>
      <c r="C683" s="5"/>
      <c r="D683" s="5"/>
      <c r="E683" s="5"/>
      <c r="F683" s="5"/>
      <c r="G683" s="5"/>
      <c r="H683" s="5"/>
      <c r="I683" s="5"/>
      <c r="J683" s="5"/>
      <c r="K683" s="5"/>
      <c r="L683" s="5"/>
      <c r="M683" s="5"/>
      <c r="N683" s="5"/>
      <c r="O683" s="5"/>
      <c r="P683" s="5"/>
    </row>
    <row r="684" spans="1:16" ht="15.75" customHeight="1">
      <c r="A684" s="5"/>
      <c r="B684" s="5"/>
      <c r="C684" s="5"/>
      <c r="D684" s="5"/>
      <c r="E684" s="5"/>
      <c r="F684" s="5"/>
      <c r="G684" s="5"/>
      <c r="H684" s="5"/>
      <c r="I684" s="5"/>
      <c r="J684" s="5"/>
      <c r="K684" s="5"/>
      <c r="L684" s="5"/>
      <c r="M684" s="5"/>
      <c r="N684" s="5"/>
      <c r="O684" s="5"/>
      <c r="P684" s="5"/>
    </row>
    <row r="685" spans="1:16" ht="15.75" customHeight="1">
      <c r="A685" s="5"/>
      <c r="B685" s="5"/>
      <c r="C685" s="5"/>
      <c r="D685" s="5"/>
      <c r="E685" s="5"/>
      <c r="F685" s="5"/>
      <c r="G685" s="5"/>
      <c r="H685" s="5"/>
      <c r="I685" s="5"/>
      <c r="J685" s="5"/>
      <c r="K685" s="5"/>
      <c r="L685" s="5"/>
      <c r="M685" s="5"/>
      <c r="N685" s="5"/>
      <c r="O685" s="5"/>
      <c r="P685" s="5"/>
    </row>
    <row r="686" spans="1:16" ht="15.75" customHeight="1">
      <c r="A686" s="5"/>
      <c r="B686" s="5"/>
      <c r="C686" s="5"/>
      <c r="D686" s="5"/>
      <c r="E686" s="5"/>
      <c r="F686" s="5"/>
      <c r="G686" s="5"/>
      <c r="H686" s="5"/>
      <c r="I686" s="5"/>
      <c r="J686" s="5"/>
      <c r="K686" s="5"/>
      <c r="L686" s="5"/>
      <c r="M686" s="5"/>
      <c r="N686" s="5"/>
      <c r="O686" s="5"/>
      <c r="P686" s="5"/>
    </row>
    <row r="687" spans="1:16" ht="15.75" customHeight="1">
      <c r="A687" s="5"/>
      <c r="B687" s="5"/>
      <c r="C687" s="5"/>
      <c r="D687" s="5"/>
      <c r="E687" s="5"/>
      <c r="F687" s="5"/>
      <c r="G687" s="5"/>
      <c r="H687" s="5"/>
      <c r="I687" s="5"/>
      <c r="J687" s="5"/>
      <c r="K687" s="5"/>
      <c r="L687" s="5"/>
      <c r="M687" s="5"/>
      <c r="N687" s="5"/>
      <c r="O687" s="5"/>
      <c r="P687" s="5"/>
    </row>
    <row r="688" spans="1:16" ht="15.75" customHeight="1">
      <c r="A688" s="5"/>
      <c r="B688" s="5"/>
      <c r="C688" s="5"/>
      <c r="D688" s="5"/>
      <c r="E688" s="5"/>
      <c r="F688" s="5"/>
      <c r="G688" s="5"/>
      <c r="H688" s="5"/>
      <c r="I688" s="5"/>
      <c r="J688" s="5"/>
      <c r="K688" s="5"/>
      <c r="L688" s="5"/>
      <c r="M688" s="5"/>
      <c r="N688" s="5"/>
      <c r="O688" s="5"/>
      <c r="P688" s="5"/>
    </row>
    <row r="689" spans="1:16" ht="15.75" customHeight="1">
      <c r="A689" s="5"/>
      <c r="B689" s="5"/>
      <c r="C689" s="5"/>
      <c r="D689" s="5"/>
      <c r="E689" s="5"/>
      <c r="F689" s="5"/>
      <c r="G689" s="5"/>
      <c r="H689" s="5"/>
      <c r="I689" s="5"/>
      <c r="J689" s="5"/>
      <c r="K689" s="5"/>
      <c r="L689" s="5"/>
      <c r="M689" s="5"/>
      <c r="N689" s="5"/>
      <c r="O689" s="5"/>
      <c r="P689" s="5"/>
    </row>
    <row r="690" spans="1:16" ht="15.75" customHeight="1">
      <c r="A690" s="5"/>
      <c r="B690" s="5"/>
      <c r="C690" s="5"/>
      <c r="D690" s="5"/>
      <c r="E690" s="5"/>
      <c r="F690" s="5"/>
      <c r="G690" s="5"/>
      <c r="H690" s="5"/>
      <c r="I690" s="5"/>
      <c r="J690" s="5"/>
      <c r="K690" s="5"/>
      <c r="L690" s="5"/>
      <c r="M690" s="5"/>
      <c r="N690" s="5"/>
      <c r="O690" s="5"/>
      <c r="P690" s="5"/>
    </row>
    <row r="691" spans="1:16" ht="15.75" customHeight="1">
      <c r="A691" s="5"/>
      <c r="B691" s="5"/>
      <c r="C691" s="5"/>
      <c r="D691" s="5"/>
      <c r="E691" s="5"/>
      <c r="F691" s="5"/>
      <c r="G691" s="5"/>
      <c r="H691" s="5"/>
      <c r="I691" s="5"/>
      <c r="J691" s="5"/>
      <c r="K691" s="5"/>
      <c r="L691" s="5"/>
      <c r="M691" s="5"/>
      <c r="N691" s="5"/>
      <c r="O691" s="5"/>
      <c r="P691" s="5"/>
    </row>
    <row r="692" spans="1:16" ht="15.75" customHeight="1">
      <c r="A692" s="5"/>
      <c r="B692" s="5"/>
      <c r="C692" s="5"/>
      <c r="D692" s="5"/>
      <c r="E692" s="5"/>
      <c r="F692" s="5"/>
      <c r="G692" s="5"/>
      <c r="H692" s="5"/>
      <c r="I692" s="5"/>
      <c r="J692" s="5"/>
      <c r="K692" s="5"/>
      <c r="L692" s="5"/>
      <c r="M692" s="5"/>
      <c r="N692" s="5"/>
      <c r="O692" s="5"/>
      <c r="P692" s="5"/>
    </row>
    <row r="693" spans="1:16" ht="15.75" customHeight="1">
      <c r="A693" s="5"/>
      <c r="B693" s="5"/>
      <c r="C693" s="5"/>
      <c r="D693" s="5"/>
      <c r="E693" s="5"/>
      <c r="F693" s="5"/>
      <c r="G693" s="5"/>
      <c r="H693" s="5"/>
      <c r="I693" s="5"/>
      <c r="J693" s="5"/>
      <c r="K693" s="5"/>
      <c r="L693" s="5"/>
      <c r="M693" s="5"/>
      <c r="N693" s="5"/>
      <c r="O693" s="5"/>
      <c r="P693" s="5"/>
    </row>
    <row r="694" spans="1:16" ht="15.75" customHeight="1">
      <c r="A694" s="5"/>
      <c r="B694" s="5"/>
      <c r="C694" s="5"/>
      <c r="D694" s="5"/>
      <c r="E694" s="5"/>
      <c r="F694" s="5"/>
      <c r="G694" s="5"/>
      <c r="H694" s="5"/>
      <c r="I694" s="5"/>
      <c r="J694" s="5"/>
      <c r="K694" s="5"/>
      <c r="L694" s="5"/>
      <c r="M694" s="5"/>
      <c r="N694" s="5"/>
      <c r="O694" s="5"/>
      <c r="P694" s="5"/>
    </row>
    <row r="695" spans="1:16" ht="15.75" customHeight="1">
      <c r="A695" s="5"/>
      <c r="B695" s="5"/>
      <c r="C695" s="5"/>
      <c r="D695" s="5"/>
      <c r="E695" s="5"/>
      <c r="F695" s="5"/>
      <c r="G695" s="5"/>
      <c r="H695" s="5"/>
      <c r="I695" s="5"/>
      <c r="J695" s="5"/>
      <c r="K695" s="5"/>
      <c r="L695" s="5"/>
      <c r="M695" s="5"/>
      <c r="N695" s="5"/>
      <c r="O695" s="5"/>
      <c r="P695" s="5"/>
    </row>
    <row r="696" spans="1:16" ht="15.75" customHeight="1">
      <c r="A696" s="5"/>
      <c r="B696" s="5"/>
      <c r="C696" s="5"/>
      <c r="D696" s="5"/>
      <c r="E696" s="5"/>
      <c r="F696" s="5"/>
      <c r="G696" s="5"/>
      <c r="H696" s="5"/>
      <c r="I696" s="5"/>
      <c r="J696" s="5"/>
      <c r="K696" s="5"/>
      <c r="L696" s="5"/>
      <c r="M696" s="5"/>
      <c r="N696" s="5"/>
      <c r="O696" s="5"/>
      <c r="P696" s="5"/>
    </row>
    <row r="697" spans="1:16" ht="15.75" customHeight="1">
      <c r="A697" s="5"/>
      <c r="B697" s="5"/>
      <c r="C697" s="5"/>
      <c r="D697" s="5"/>
      <c r="E697" s="5"/>
      <c r="F697" s="5"/>
      <c r="G697" s="5"/>
      <c r="H697" s="5"/>
      <c r="I697" s="5"/>
      <c r="J697" s="5"/>
      <c r="K697" s="5"/>
      <c r="L697" s="5"/>
      <c r="M697" s="5"/>
      <c r="N697" s="5"/>
      <c r="O697" s="5"/>
      <c r="P697" s="5"/>
    </row>
    <row r="698" spans="1:16" ht="15.75" customHeight="1">
      <c r="A698" s="5"/>
      <c r="B698" s="5"/>
      <c r="C698" s="5"/>
      <c r="D698" s="5"/>
      <c r="E698" s="5"/>
      <c r="F698" s="5"/>
      <c r="G698" s="5"/>
      <c r="H698" s="5"/>
      <c r="I698" s="5"/>
      <c r="J698" s="5"/>
      <c r="K698" s="5"/>
      <c r="L698" s="5"/>
      <c r="M698" s="5"/>
      <c r="N698" s="5"/>
      <c r="O698" s="5"/>
      <c r="P698" s="5"/>
    </row>
    <row r="699" spans="1:16" ht="15.75" customHeight="1">
      <c r="A699" s="5"/>
      <c r="B699" s="5"/>
      <c r="C699" s="5"/>
      <c r="D699" s="5"/>
      <c r="E699" s="5"/>
      <c r="F699" s="5"/>
      <c r="G699" s="5"/>
      <c r="H699" s="5"/>
      <c r="I699" s="5"/>
      <c r="J699" s="5"/>
      <c r="K699" s="5"/>
      <c r="L699" s="5"/>
      <c r="M699" s="5"/>
      <c r="N699" s="5"/>
      <c r="O699" s="5"/>
      <c r="P699" s="5"/>
    </row>
    <row r="700" spans="1:16" ht="15.75" customHeight="1">
      <c r="A700" s="5"/>
      <c r="B700" s="5"/>
      <c r="C700" s="5"/>
      <c r="D700" s="5"/>
      <c r="E700" s="5"/>
      <c r="F700" s="5"/>
      <c r="G700" s="5"/>
      <c r="H700" s="5"/>
      <c r="I700" s="5"/>
      <c r="J700" s="5"/>
      <c r="K700" s="5"/>
      <c r="L700" s="5"/>
      <c r="M700" s="5"/>
      <c r="N700" s="5"/>
      <c r="O700" s="5"/>
      <c r="P700" s="5"/>
    </row>
    <row r="701" spans="1:16" ht="15.75" customHeight="1">
      <c r="A701" s="5"/>
      <c r="B701" s="5"/>
      <c r="C701" s="5"/>
      <c r="D701" s="5"/>
      <c r="E701" s="5"/>
      <c r="F701" s="5"/>
      <c r="G701" s="5"/>
      <c r="H701" s="5"/>
      <c r="I701" s="5"/>
      <c r="J701" s="5"/>
      <c r="K701" s="5"/>
      <c r="L701" s="5"/>
      <c r="M701" s="5"/>
      <c r="N701" s="5"/>
      <c r="O701" s="5"/>
      <c r="P701" s="5"/>
    </row>
    <row r="702" spans="1:16" ht="15.75" customHeight="1">
      <c r="A702" s="5"/>
      <c r="B702" s="5"/>
      <c r="C702" s="5"/>
      <c r="D702" s="5"/>
      <c r="E702" s="5"/>
      <c r="F702" s="5"/>
      <c r="G702" s="5"/>
      <c r="H702" s="5"/>
      <c r="I702" s="5"/>
      <c r="J702" s="5"/>
      <c r="K702" s="5"/>
      <c r="L702" s="5"/>
      <c r="M702" s="5"/>
      <c r="N702" s="5"/>
      <c r="O702" s="5"/>
      <c r="P702" s="5"/>
    </row>
    <row r="703" spans="1:16" ht="15.75" customHeight="1">
      <c r="A703" s="5"/>
      <c r="B703" s="5"/>
      <c r="C703" s="5"/>
      <c r="D703" s="5"/>
      <c r="E703" s="5"/>
      <c r="F703" s="5"/>
      <c r="G703" s="5"/>
      <c r="H703" s="5"/>
      <c r="I703" s="5"/>
      <c r="J703" s="5"/>
      <c r="K703" s="5"/>
      <c r="L703" s="5"/>
      <c r="M703" s="5"/>
      <c r="N703" s="5"/>
      <c r="O703" s="5"/>
      <c r="P703" s="5"/>
    </row>
    <row r="704" spans="1:16" ht="15.75" customHeight="1">
      <c r="A704" s="5"/>
      <c r="B704" s="5"/>
      <c r="C704" s="5"/>
      <c r="D704" s="5"/>
      <c r="E704" s="5"/>
      <c r="F704" s="5"/>
      <c r="G704" s="5"/>
      <c r="H704" s="5"/>
      <c r="I704" s="5"/>
      <c r="J704" s="5"/>
      <c r="K704" s="5"/>
      <c r="L704" s="5"/>
      <c r="M704" s="5"/>
      <c r="N704" s="5"/>
      <c r="O704" s="5"/>
      <c r="P704" s="5"/>
    </row>
    <row r="705" spans="1:16" ht="15.75" customHeight="1">
      <c r="A705" s="5"/>
      <c r="B705" s="5"/>
      <c r="C705" s="5"/>
      <c r="D705" s="5"/>
      <c r="E705" s="5"/>
      <c r="F705" s="5"/>
      <c r="G705" s="5"/>
      <c r="H705" s="5"/>
      <c r="I705" s="5"/>
      <c r="J705" s="5"/>
      <c r="K705" s="5"/>
      <c r="L705" s="5"/>
      <c r="M705" s="5"/>
      <c r="N705" s="5"/>
      <c r="O705" s="5"/>
      <c r="P705" s="5"/>
    </row>
    <row r="706" spans="1:16" ht="15.75" customHeight="1">
      <c r="A706" s="5"/>
      <c r="B706" s="5"/>
      <c r="C706" s="5"/>
      <c r="D706" s="5"/>
      <c r="E706" s="5"/>
      <c r="F706" s="5"/>
      <c r="G706" s="5"/>
      <c r="H706" s="5"/>
      <c r="I706" s="5"/>
      <c r="J706" s="5"/>
      <c r="K706" s="5"/>
      <c r="L706" s="5"/>
      <c r="M706" s="5"/>
      <c r="N706" s="5"/>
      <c r="O706" s="5"/>
      <c r="P706" s="5"/>
    </row>
    <row r="707" spans="1:16" ht="15.75" customHeight="1">
      <c r="A707" s="5"/>
      <c r="B707" s="5"/>
      <c r="C707" s="5"/>
      <c r="D707" s="5"/>
      <c r="E707" s="5"/>
      <c r="F707" s="5"/>
      <c r="G707" s="5"/>
      <c r="H707" s="5"/>
      <c r="I707" s="5"/>
      <c r="J707" s="5"/>
      <c r="K707" s="5"/>
      <c r="L707" s="5"/>
      <c r="M707" s="5"/>
      <c r="N707" s="5"/>
      <c r="O707" s="5"/>
      <c r="P707" s="5"/>
    </row>
    <row r="708" spans="1:16" ht="15.75" customHeight="1">
      <c r="A708" s="5"/>
      <c r="B708" s="5"/>
      <c r="C708" s="5"/>
      <c r="D708" s="5"/>
      <c r="E708" s="5"/>
      <c r="F708" s="5"/>
      <c r="G708" s="5"/>
      <c r="H708" s="5"/>
      <c r="I708" s="5"/>
      <c r="J708" s="5"/>
      <c r="K708" s="5"/>
      <c r="L708" s="5"/>
      <c r="M708" s="5"/>
      <c r="N708" s="5"/>
      <c r="O708" s="5"/>
      <c r="P708" s="5"/>
    </row>
    <row r="709" spans="1:16" ht="15.75" customHeight="1">
      <c r="A709" s="5"/>
      <c r="B709" s="5"/>
      <c r="C709" s="5"/>
      <c r="D709" s="5"/>
      <c r="E709" s="5"/>
      <c r="F709" s="5"/>
      <c r="G709" s="5"/>
      <c r="H709" s="5"/>
      <c r="I709" s="5"/>
      <c r="J709" s="5"/>
      <c r="K709" s="5"/>
      <c r="L709" s="5"/>
      <c r="M709" s="5"/>
      <c r="N709" s="5"/>
      <c r="O709" s="5"/>
      <c r="P709" s="5"/>
    </row>
    <row r="710" spans="1:16" ht="15.75" customHeight="1">
      <c r="A710" s="5"/>
      <c r="B710" s="5"/>
      <c r="C710" s="5"/>
      <c r="D710" s="5"/>
      <c r="E710" s="5"/>
      <c r="F710" s="5"/>
      <c r="G710" s="5"/>
      <c r="H710" s="5"/>
      <c r="I710" s="5"/>
      <c r="J710" s="5"/>
      <c r="K710" s="5"/>
      <c r="L710" s="5"/>
      <c r="M710" s="5"/>
      <c r="N710" s="5"/>
      <c r="O710" s="5"/>
      <c r="P710" s="5"/>
    </row>
    <row r="711" spans="1:16" ht="15.75" customHeight="1">
      <c r="A711" s="5"/>
      <c r="B711" s="5"/>
      <c r="C711" s="5"/>
      <c r="D711" s="5"/>
      <c r="E711" s="5"/>
      <c r="F711" s="5"/>
      <c r="G711" s="5"/>
      <c r="H711" s="5"/>
      <c r="I711" s="5"/>
      <c r="J711" s="5"/>
      <c r="K711" s="5"/>
      <c r="L711" s="5"/>
      <c r="M711" s="5"/>
      <c r="N711" s="5"/>
      <c r="O711" s="5"/>
      <c r="P711" s="5"/>
    </row>
    <row r="712" spans="1:16" ht="15.75" customHeight="1">
      <c r="A712" s="5"/>
      <c r="B712" s="5"/>
      <c r="C712" s="5"/>
      <c r="D712" s="5"/>
      <c r="E712" s="5"/>
      <c r="F712" s="5"/>
      <c r="G712" s="5"/>
      <c r="H712" s="5"/>
      <c r="I712" s="5"/>
      <c r="J712" s="5"/>
      <c r="K712" s="5"/>
      <c r="L712" s="5"/>
      <c r="M712" s="5"/>
      <c r="N712" s="5"/>
      <c r="O712" s="5"/>
      <c r="P712" s="5"/>
    </row>
    <row r="713" spans="1:16" ht="15.75" customHeight="1">
      <c r="A713" s="5"/>
      <c r="B713" s="5"/>
      <c r="C713" s="5"/>
      <c r="D713" s="5"/>
      <c r="E713" s="5"/>
      <c r="F713" s="5"/>
      <c r="G713" s="5"/>
      <c r="H713" s="5"/>
      <c r="I713" s="5"/>
      <c r="J713" s="5"/>
      <c r="K713" s="5"/>
      <c r="L713" s="5"/>
      <c r="M713" s="5"/>
      <c r="N713" s="5"/>
      <c r="O713" s="5"/>
      <c r="P713" s="5"/>
    </row>
    <row r="714" spans="1:16" ht="15.75" customHeight="1">
      <c r="A714" s="5"/>
      <c r="B714" s="5"/>
      <c r="C714" s="5"/>
      <c r="D714" s="5"/>
      <c r="E714" s="5"/>
      <c r="F714" s="5"/>
      <c r="G714" s="5"/>
      <c r="H714" s="5"/>
      <c r="I714" s="5"/>
      <c r="J714" s="5"/>
      <c r="K714" s="5"/>
      <c r="L714" s="5"/>
      <c r="M714" s="5"/>
      <c r="N714" s="5"/>
      <c r="O714" s="5"/>
      <c r="P714" s="5"/>
    </row>
    <row r="715" spans="1:16" ht="15.75" customHeight="1">
      <c r="A715" s="5"/>
      <c r="B715" s="5"/>
      <c r="C715" s="5"/>
      <c r="D715" s="5"/>
      <c r="E715" s="5"/>
      <c r="F715" s="5"/>
      <c r="G715" s="5"/>
      <c r="H715" s="5"/>
      <c r="I715" s="5"/>
      <c r="J715" s="5"/>
      <c r="K715" s="5"/>
      <c r="L715" s="5"/>
      <c r="M715" s="5"/>
      <c r="N715" s="5"/>
      <c r="O715" s="5"/>
      <c r="P715" s="5"/>
    </row>
    <row r="716" spans="1:16" ht="15.75" customHeight="1">
      <c r="A716" s="5"/>
      <c r="B716" s="5"/>
      <c r="C716" s="5"/>
      <c r="D716" s="5"/>
      <c r="E716" s="5"/>
      <c r="F716" s="5"/>
      <c r="G716" s="5"/>
      <c r="H716" s="5"/>
      <c r="I716" s="5"/>
      <c r="J716" s="5"/>
      <c r="K716" s="5"/>
      <c r="L716" s="5"/>
      <c r="M716" s="5"/>
      <c r="N716" s="5"/>
      <c r="O716" s="5"/>
      <c r="P716" s="5"/>
    </row>
    <row r="717" spans="1:16" ht="15.75" customHeight="1">
      <c r="A717" s="5"/>
      <c r="B717" s="5"/>
      <c r="C717" s="5"/>
      <c r="D717" s="5"/>
      <c r="E717" s="5"/>
      <c r="F717" s="5"/>
      <c r="G717" s="5"/>
      <c r="H717" s="5"/>
      <c r="I717" s="5"/>
      <c r="J717" s="5"/>
      <c r="K717" s="5"/>
      <c r="L717" s="5"/>
      <c r="M717" s="5"/>
      <c r="N717" s="5"/>
      <c r="O717" s="5"/>
      <c r="P717" s="5"/>
    </row>
    <row r="718" spans="1:16" ht="15.75" customHeight="1">
      <c r="A718" s="5"/>
      <c r="B718" s="5"/>
      <c r="C718" s="5"/>
      <c r="D718" s="5"/>
      <c r="E718" s="5"/>
      <c r="F718" s="5"/>
      <c r="G718" s="5"/>
      <c r="H718" s="5"/>
      <c r="I718" s="5"/>
      <c r="J718" s="5"/>
      <c r="K718" s="5"/>
      <c r="L718" s="5"/>
      <c r="M718" s="5"/>
      <c r="N718" s="5"/>
      <c r="O718" s="5"/>
      <c r="P718" s="5"/>
    </row>
    <row r="719" spans="1:16" ht="15.75" customHeight="1">
      <c r="A719" s="5"/>
      <c r="B719" s="5"/>
      <c r="C719" s="5"/>
      <c r="D719" s="5"/>
      <c r="E719" s="5"/>
      <c r="F719" s="5"/>
      <c r="G719" s="5"/>
      <c r="H719" s="5"/>
      <c r="I719" s="5"/>
      <c r="J719" s="5"/>
      <c r="K719" s="5"/>
      <c r="L719" s="5"/>
      <c r="M719" s="5"/>
      <c r="N719" s="5"/>
      <c r="O719" s="5"/>
      <c r="P719" s="5"/>
    </row>
    <row r="720" spans="1:16" ht="15.75" customHeight="1">
      <c r="A720" s="5"/>
      <c r="B720" s="5"/>
      <c r="C720" s="5"/>
      <c r="D720" s="5"/>
      <c r="E720" s="5"/>
      <c r="F720" s="5"/>
      <c r="G720" s="5"/>
      <c r="H720" s="5"/>
      <c r="I720" s="5"/>
      <c r="J720" s="5"/>
      <c r="K720" s="5"/>
      <c r="L720" s="5"/>
      <c r="M720" s="5"/>
      <c r="N720" s="5"/>
      <c r="O720" s="5"/>
      <c r="P720" s="5"/>
    </row>
    <row r="721" spans="1:16" ht="15.75" customHeight="1">
      <c r="A721" s="5"/>
      <c r="B721" s="5"/>
      <c r="C721" s="5"/>
      <c r="D721" s="5"/>
      <c r="E721" s="5"/>
      <c r="F721" s="5"/>
      <c r="G721" s="5"/>
      <c r="H721" s="5"/>
      <c r="I721" s="5"/>
      <c r="J721" s="5"/>
      <c r="K721" s="5"/>
      <c r="L721" s="5"/>
      <c r="M721" s="5"/>
      <c r="N721" s="5"/>
      <c r="O721" s="5"/>
      <c r="P721" s="5"/>
    </row>
    <row r="722" spans="1:16" ht="15.75" customHeight="1">
      <c r="A722" s="5"/>
      <c r="B722" s="5"/>
      <c r="C722" s="5"/>
      <c r="D722" s="5"/>
      <c r="E722" s="5"/>
      <c r="F722" s="5"/>
      <c r="G722" s="5"/>
      <c r="H722" s="5"/>
      <c r="I722" s="5"/>
      <c r="J722" s="5"/>
      <c r="K722" s="5"/>
      <c r="L722" s="5"/>
      <c r="M722" s="5"/>
      <c r="N722" s="5"/>
      <c r="O722" s="5"/>
      <c r="P722" s="5"/>
    </row>
    <row r="723" spans="1:16" ht="15.75" customHeight="1">
      <c r="A723" s="5"/>
      <c r="B723" s="5"/>
      <c r="C723" s="5"/>
      <c r="D723" s="5"/>
      <c r="E723" s="5"/>
      <c r="F723" s="5"/>
      <c r="G723" s="5"/>
      <c r="H723" s="5"/>
      <c r="I723" s="5"/>
      <c r="J723" s="5"/>
      <c r="K723" s="5"/>
      <c r="L723" s="5"/>
      <c r="M723" s="5"/>
      <c r="N723" s="5"/>
      <c r="O723" s="5"/>
      <c r="P723" s="5"/>
    </row>
    <row r="724" spans="1:16" ht="15.75" customHeight="1">
      <c r="A724" s="5"/>
      <c r="B724" s="5"/>
      <c r="C724" s="5"/>
      <c r="D724" s="5"/>
      <c r="E724" s="5"/>
      <c r="F724" s="5"/>
      <c r="G724" s="5"/>
      <c r="H724" s="5"/>
      <c r="I724" s="5"/>
      <c r="J724" s="5"/>
      <c r="K724" s="5"/>
      <c r="L724" s="5"/>
      <c r="M724" s="5"/>
      <c r="N724" s="5"/>
      <c r="O724" s="5"/>
      <c r="P724" s="5"/>
    </row>
    <row r="725" spans="1:16" ht="15.75" customHeight="1">
      <c r="A725" s="5"/>
      <c r="B725" s="5"/>
      <c r="C725" s="5"/>
      <c r="D725" s="5"/>
      <c r="E725" s="5"/>
      <c r="F725" s="5"/>
      <c r="G725" s="5"/>
      <c r="H725" s="5"/>
      <c r="I725" s="5"/>
      <c r="J725" s="5"/>
      <c r="K725" s="5"/>
      <c r="L725" s="5"/>
      <c r="M725" s="5"/>
      <c r="N725" s="5"/>
      <c r="O725" s="5"/>
      <c r="P725" s="5"/>
    </row>
    <row r="726" spans="1:16" ht="15.75" customHeight="1">
      <c r="A726" s="5"/>
      <c r="B726" s="5"/>
      <c r="C726" s="5"/>
      <c r="D726" s="5"/>
      <c r="E726" s="5"/>
      <c r="F726" s="5"/>
      <c r="G726" s="5"/>
      <c r="H726" s="5"/>
      <c r="I726" s="5"/>
      <c r="J726" s="5"/>
      <c r="K726" s="5"/>
      <c r="L726" s="5"/>
      <c r="M726" s="5"/>
      <c r="N726" s="5"/>
      <c r="O726" s="5"/>
      <c r="P726" s="5"/>
    </row>
    <row r="727" spans="1:16" ht="15.75" customHeight="1">
      <c r="A727" s="5"/>
      <c r="B727" s="5"/>
      <c r="C727" s="5"/>
      <c r="D727" s="5"/>
      <c r="E727" s="5"/>
      <c r="F727" s="5"/>
      <c r="G727" s="5"/>
      <c r="H727" s="5"/>
      <c r="I727" s="5"/>
      <c r="J727" s="5"/>
      <c r="K727" s="5"/>
      <c r="L727" s="5"/>
      <c r="M727" s="5"/>
      <c r="N727" s="5"/>
      <c r="O727" s="5"/>
      <c r="P727" s="5"/>
    </row>
    <row r="728" spans="1:16" ht="15.75" customHeight="1">
      <c r="A728" s="5"/>
      <c r="B728" s="5"/>
      <c r="C728" s="5"/>
      <c r="D728" s="5"/>
      <c r="E728" s="5"/>
      <c r="F728" s="5"/>
      <c r="G728" s="5"/>
      <c r="H728" s="5"/>
      <c r="I728" s="5"/>
      <c r="J728" s="5"/>
      <c r="K728" s="5"/>
      <c r="L728" s="5"/>
      <c r="M728" s="5"/>
      <c r="N728" s="5"/>
      <c r="O728" s="5"/>
      <c r="P728" s="5"/>
    </row>
    <row r="729" spans="1:16" ht="15.75" customHeight="1">
      <c r="A729" s="5"/>
      <c r="B729" s="5"/>
      <c r="C729" s="5"/>
      <c r="D729" s="5"/>
      <c r="E729" s="5"/>
      <c r="F729" s="5"/>
      <c r="G729" s="5"/>
      <c r="H729" s="5"/>
      <c r="I729" s="5"/>
      <c r="J729" s="5"/>
      <c r="K729" s="5"/>
      <c r="L729" s="5"/>
      <c r="M729" s="5"/>
      <c r="N729" s="5"/>
      <c r="O729" s="5"/>
      <c r="P729" s="5"/>
    </row>
    <row r="730" spans="1:16" ht="15.75" customHeight="1">
      <c r="A730" s="5"/>
      <c r="B730" s="5"/>
      <c r="C730" s="5"/>
      <c r="D730" s="5"/>
      <c r="E730" s="5"/>
      <c r="F730" s="5"/>
      <c r="G730" s="5"/>
      <c r="H730" s="5"/>
      <c r="I730" s="5"/>
      <c r="J730" s="5"/>
      <c r="K730" s="5"/>
      <c r="L730" s="5"/>
      <c r="M730" s="5"/>
      <c r="N730" s="5"/>
      <c r="O730" s="5"/>
      <c r="P730" s="5"/>
    </row>
    <row r="731" spans="1:16" ht="15.75" customHeight="1">
      <c r="A731" s="5"/>
      <c r="B731" s="5"/>
      <c r="C731" s="5"/>
      <c r="D731" s="5"/>
      <c r="E731" s="5"/>
      <c r="F731" s="5"/>
      <c r="G731" s="5"/>
      <c r="H731" s="5"/>
      <c r="I731" s="5"/>
      <c r="J731" s="5"/>
      <c r="K731" s="5"/>
      <c r="L731" s="5"/>
      <c r="M731" s="5"/>
      <c r="N731" s="5"/>
      <c r="O731" s="5"/>
      <c r="P731" s="5"/>
    </row>
    <row r="732" spans="1:16" ht="15.75" customHeight="1">
      <c r="A732" s="5"/>
      <c r="B732" s="5"/>
      <c r="C732" s="5"/>
      <c r="D732" s="5"/>
      <c r="E732" s="5"/>
      <c r="F732" s="5"/>
      <c r="G732" s="5"/>
      <c r="H732" s="5"/>
      <c r="I732" s="5"/>
      <c r="J732" s="5"/>
      <c r="K732" s="5"/>
      <c r="L732" s="5"/>
      <c r="M732" s="5"/>
      <c r="N732" s="5"/>
      <c r="O732" s="5"/>
      <c r="P732" s="5"/>
    </row>
    <row r="733" spans="1:16" ht="15.75" customHeight="1">
      <c r="A733" s="5"/>
      <c r="B733" s="5"/>
      <c r="C733" s="5"/>
      <c r="D733" s="5"/>
      <c r="E733" s="5"/>
      <c r="F733" s="5"/>
      <c r="G733" s="5"/>
      <c r="H733" s="5"/>
      <c r="I733" s="5"/>
      <c r="J733" s="5"/>
      <c r="K733" s="5"/>
      <c r="L733" s="5"/>
      <c r="M733" s="5"/>
      <c r="N733" s="5"/>
      <c r="O733" s="5"/>
      <c r="P733" s="5"/>
    </row>
    <row r="734" spans="1:16" ht="15.75" customHeight="1">
      <c r="A734" s="5"/>
      <c r="B734" s="5"/>
      <c r="C734" s="5"/>
      <c r="D734" s="5"/>
      <c r="E734" s="5"/>
      <c r="F734" s="5"/>
      <c r="G734" s="5"/>
      <c r="H734" s="5"/>
      <c r="I734" s="5"/>
      <c r="J734" s="5"/>
      <c r="K734" s="5"/>
      <c r="L734" s="5"/>
      <c r="M734" s="5"/>
      <c r="N734" s="5"/>
      <c r="O734" s="5"/>
      <c r="P734" s="5"/>
    </row>
    <row r="735" spans="1:16" ht="15.75" customHeight="1">
      <c r="A735" s="5"/>
      <c r="B735" s="5"/>
      <c r="C735" s="5"/>
      <c r="D735" s="5"/>
      <c r="E735" s="5"/>
      <c r="F735" s="5"/>
      <c r="G735" s="5"/>
      <c r="H735" s="5"/>
      <c r="I735" s="5"/>
      <c r="J735" s="5"/>
      <c r="K735" s="5"/>
      <c r="L735" s="5"/>
      <c r="M735" s="5"/>
      <c r="N735" s="5"/>
      <c r="O735" s="5"/>
      <c r="P735" s="5"/>
    </row>
    <row r="736" spans="1:16" ht="15.75" customHeight="1">
      <c r="A736" s="5"/>
      <c r="B736" s="5"/>
      <c r="C736" s="5"/>
      <c r="D736" s="5"/>
      <c r="E736" s="5"/>
      <c r="F736" s="5"/>
      <c r="G736" s="5"/>
      <c r="H736" s="5"/>
      <c r="I736" s="5"/>
      <c r="J736" s="5"/>
      <c r="K736" s="5"/>
      <c r="L736" s="5"/>
      <c r="M736" s="5"/>
      <c r="N736" s="5"/>
      <c r="O736" s="5"/>
      <c r="P736" s="5"/>
    </row>
    <row r="737" spans="1:16" ht="15.75" customHeight="1">
      <c r="A737" s="5"/>
      <c r="B737" s="5"/>
      <c r="C737" s="5"/>
      <c r="D737" s="5"/>
      <c r="E737" s="5"/>
      <c r="F737" s="5"/>
      <c r="G737" s="5"/>
      <c r="H737" s="5"/>
      <c r="I737" s="5"/>
      <c r="J737" s="5"/>
      <c r="K737" s="5"/>
      <c r="L737" s="5"/>
      <c r="M737" s="5"/>
      <c r="N737" s="5"/>
      <c r="O737" s="5"/>
      <c r="P737" s="5"/>
    </row>
    <row r="738" spans="1:16" ht="15.75" customHeight="1">
      <c r="A738" s="5"/>
      <c r="B738" s="5"/>
      <c r="C738" s="5"/>
      <c r="D738" s="5"/>
      <c r="E738" s="5"/>
      <c r="F738" s="5"/>
      <c r="G738" s="5"/>
      <c r="H738" s="5"/>
      <c r="I738" s="5"/>
      <c r="J738" s="5"/>
      <c r="K738" s="5"/>
      <c r="L738" s="5"/>
      <c r="M738" s="5"/>
      <c r="N738" s="5"/>
      <c r="O738" s="5"/>
      <c r="P738" s="5"/>
    </row>
    <row r="739" spans="1:16" ht="15.75" customHeight="1">
      <c r="A739" s="5"/>
      <c r="B739" s="5"/>
      <c r="C739" s="5"/>
      <c r="D739" s="5"/>
      <c r="E739" s="5"/>
      <c r="F739" s="5"/>
      <c r="G739" s="5"/>
      <c r="H739" s="5"/>
      <c r="I739" s="5"/>
      <c r="J739" s="5"/>
      <c r="K739" s="5"/>
      <c r="L739" s="5"/>
      <c r="M739" s="5"/>
      <c r="N739" s="5"/>
      <c r="O739" s="5"/>
      <c r="P739" s="5"/>
    </row>
    <row r="740" spans="1:16" ht="15.75" customHeight="1">
      <c r="A740" s="5"/>
      <c r="B740" s="5"/>
      <c r="C740" s="5"/>
      <c r="D740" s="5"/>
      <c r="E740" s="5"/>
      <c r="F740" s="5"/>
      <c r="G740" s="5"/>
      <c r="H740" s="5"/>
      <c r="I740" s="5"/>
      <c r="J740" s="5"/>
      <c r="K740" s="5"/>
      <c r="L740" s="5"/>
      <c r="M740" s="5"/>
      <c r="N740" s="5"/>
      <c r="O740" s="5"/>
      <c r="P740" s="5"/>
    </row>
    <row r="741" spans="1:16" ht="15.75" customHeight="1">
      <c r="A741" s="5"/>
      <c r="B741" s="5"/>
      <c r="C741" s="5"/>
      <c r="D741" s="5"/>
      <c r="E741" s="5"/>
      <c r="F741" s="5"/>
      <c r="G741" s="5"/>
      <c r="H741" s="5"/>
      <c r="I741" s="5"/>
      <c r="J741" s="5"/>
      <c r="K741" s="5"/>
      <c r="L741" s="5"/>
      <c r="M741" s="5"/>
      <c r="N741" s="5"/>
      <c r="O741" s="5"/>
      <c r="P741" s="5"/>
    </row>
    <row r="742" spans="1:16" ht="15.75" customHeight="1">
      <c r="A742" s="5"/>
      <c r="B742" s="5"/>
      <c r="C742" s="5"/>
      <c r="D742" s="5"/>
      <c r="E742" s="5"/>
      <c r="F742" s="5"/>
      <c r="G742" s="5"/>
      <c r="H742" s="5"/>
      <c r="I742" s="5"/>
      <c r="J742" s="5"/>
      <c r="K742" s="5"/>
      <c r="L742" s="5"/>
      <c r="M742" s="5"/>
      <c r="N742" s="5"/>
      <c r="O742" s="5"/>
      <c r="P742" s="5"/>
    </row>
    <row r="743" spans="1:16" ht="15.75" customHeight="1">
      <c r="A743" s="5"/>
      <c r="B743" s="5"/>
      <c r="C743" s="5"/>
      <c r="D743" s="5"/>
      <c r="E743" s="5"/>
      <c r="F743" s="5"/>
      <c r="G743" s="5"/>
      <c r="H743" s="5"/>
      <c r="I743" s="5"/>
      <c r="J743" s="5"/>
      <c r="K743" s="5"/>
      <c r="L743" s="5"/>
      <c r="M743" s="5"/>
      <c r="N743" s="5"/>
      <c r="O743" s="5"/>
      <c r="P743" s="5"/>
    </row>
    <row r="744" spans="1:16" ht="15.75" customHeight="1">
      <c r="A744" s="5"/>
      <c r="B744" s="5"/>
      <c r="C744" s="5"/>
      <c r="D744" s="5"/>
      <c r="E744" s="5"/>
      <c r="F744" s="5"/>
      <c r="G744" s="5"/>
      <c r="H744" s="5"/>
      <c r="I744" s="5"/>
      <c r="J744" s="5"/>
      <c r="K744" s="5"/>
      <c r="L744" s="5"/>
      <c r="M744" s="5"/>
      <c r="N744" s="5"/>
      <c r="O744" s="5"/>
      <c r="P744" s="5"/>
    </row>
    <row r="745" spans="1:16" ht="15.75" customHeight="1">
      <c r="A745" s="5"/>
      <c r="B745" s="5"/>
      <c r="C745" s="5"/>
      <c r="D745" s="5"/>
      <c r="E745" s="5"/>
      <c r="F745" s="5"/>
      <c r="G745" s="5"/>
      <c r="H745" s="5"/>
      <c r="I745" s="5"/>
      <c r="J745" s="5"/>
      <c r="K745" s="5"/>
      <c r="L745" s="5"/>
      <c r="M745" s="5"/>
      <c r="N745" s="5"/>
      <c r="O745" s="5"/>
      <c r="P745" s="5"/>
    </row>
    <row r="746" spans="1:16" ht="15.75" customHeight="1">
      <c r="A746" s="5"/>
      <c r="B746" s="5"/>
      <c r="C746" s="5"/>
      <c r="D746" s="5"/>
      <c r="E746" s="5"/>
      <c r="F746" s="5"/>
      <c r="G746" s="5"/>
      <c r="H746" s="5"/>
      <c r="I746" s="5"/>
      <c r="J746" s="5"/>
      <c r="K746" s="5"/>
      <c r="L746" s="5"/>
      <c r="M746" s="5"/>
      <c r="N746" s="5"/>
      <c r="O746" s="5"/>
      <c r="P746" s="5"/>
    </row>
    <row r="747" spans="1:16" ht="15.75" customHeight="1">
      <c r="A747" s="5"/>
      <c r="B747" s="5"/>
      <c r="C747" s="5"/>
      <c r="D747" s="5"/>
      <c r="E747" s="5"/>
      <c r="F747" s="5"/>
      <c r="G747" s="5"/>
      <c r="H747" s="5"/>
      <c r="I747" s="5"/>
      <c r="J747" s="5"/>
      <c r="K747" s="5"/>
      <c r="L747" s="5"/>
      <c r="M747" s="5"/>
      <c r="N747" s="5"/>
      <c r="O747" s="5"/>
      <c r="P747" s="5"/>
    </row>
    <row r="748" spans="1:16" ht="15.75" customHeight="1">
      <c r="A748" s="5"/>
      <c r="B748" s="5"/>
      <c r="C748" s="5"/>
      <c r="D748" s="5"/>
      <c r="E748" s="5"/>
      <c r="F748" s="5"/>
      <c r="G748" s="5"/>
      <c r="H748" s="5"/>
      <c r="I748" s="5"/>
      <c r="J748" s="5"/>
      <c r="K748" s="5"/>
      <c r="L748" s="5"/>
      <c r="M748" s="5"/>
      <c r="N748" s="5"/>
      <c r="O748" s="5"/>
      <c r="P748" s="5"/>
    </row>
    <row r="749" spans="1:16" ht="15.75" customHeight="1">
      <c r="A749" s="5"/>
      <c r="B749" s="5"/>
      <c r="C749" s="5"/>
      <c r="D749" s="5"/>
      <c r="E749" s="5"/>
      <c r="F749" s="5"/>
      <c r="G749" s="5"/>
      <c r="H749" s="5"/>
      <c r="I749" s="5"/>
      <c r="J749" s="5"/>
      <c r="K749" s="5"/>
      <c r="L749" s="5"/>
      <c r="M749" s="5"/>
      <c r="N749" s="5"/>
      <c r="O749" s="5"/>
      <c r="P749" s="5"/>
    </row>
    <row r="750" spans="1:16" ht="15.75" customHeight="1">
      <c r="A750" s="5"/>
      <c r="B750" s="5"/>
      <c r="C750" s="5"/>
      <c r="D750" s="5"/>
      <c r="E750" s="5"/>
      <c r="F750" s="5"/>
      <c r="G750" s="5"/>
      <c r="H750" s="5"/>
      <c r="I750" s="5"/>
      <c r="J750" s="5"/>
      <c r="K750" s="5"/>
      <c r="L750" s="5"/>
      <c r="M750" s="5"/>
      <c r="N750" s="5"/>
      <c r="O750" s="5"/>
      <c r="P750" s="5"/>
    </row>
    <row r="751" spans="1:16" ht="15.75" customHeight="1">
      <c r="A751" s="5"/>
      <c r="B751" s="5"/>
      <c r="C751" s="5"/>
      <c r="D751" s="5"/>
      <c r="E751" s="5"/>
      <c r="F751" s="5"/>
      <c r="G751" s="5"/>
      <c r="H751" s="5"/>
      <c r="I751" s="5"/>
      <c r="J751" s="5"/>
      <c r="K751" s="5"/>
      <c r="L751" s="5"/>
      <c r="M751" s="5"/>
      <c r="N751" s="5"/>
      <c r="O751" s="5"/>
      <c r="P751" s="5"/>
    </row>
    <row r="752" spans="1:16" ht="15.75" customHeight="1">
      <c r="A752" s="5"/>
      <c r="B752" s="5"/>
      <c r="C752" s="5"/>
      <c r="D752" s="5"/>
      <c r="E752" s="5"/>
      <c r="F752" s="5"/>
      <c r="G752" s="5"/>
      <c r="H752" s="5"/>
      <c r="I752" s="5"/>
      <c r="J752" s="5"/>
      <c r="K752" s="5"/>
      <c r="L752" s="5"/>
      <c r="M752" s="5"/>
      <c r="N752" s="5"/>
      <c r="O752" s="5"/>
      <c r="P752" s="5"/>
    </row>
    <row r="753" spans="1:16" ht="15.75" customHeight="1">
      <c r="A753" s="5"/>
      <c r="B753" s="5"/>
      <c r="C753" s="5"/>
      <c r="D753" s="5"/>
      <c r="E753" s="5"/>
      <c r="F753" s="5"/>
      <c r="G753" s="5"/>
      <c r="H753" s="5"/>
      <c r="I753" s="5"/>
      <c r="J753" s="5"/>
      <c r="K753" s="5"/>
      <c r="L753" s="5"/>
      <c r="M753" s="5"/>
      <c r="N753" s="5"/>
      <c r="O753" s="5"/>
      <c r="P753" s="5"/>
    </row>
    <row r="754" spans="1:16" ht="15.75" customHeight="1">
      <c r="A754" s="5"/>
      <c r="B754" s="5"/>
      <c r="C754" s="5"/>
      <c r="D754" s="5"/>
      <c r="E754" s="5"/>
      <c r="F754" s="5"/>
      <c r="G754" s="5"/>
      <c r="H754" s="5"/>
      <c r="I754" s="5"/>
      <c r="J754" s="5"/>
      <c r="K754" s="5"/>
      <c r="L754" s="5"/>
      <c r="M754" s="5"/>
      <c r="N754" s="5"/>
      <c r="O754" s="5"/>
      <c r="P754" s="5"/>
    </row>
    <row r="755" spans="1:16" ht="15.75" customHeight="1">
      <c r="A755" s="5"/>
      <c r="B755" s="5"/>
      <c r="C755" s="5"/>
      <c r="D755" s="5"/>
      <c r="E755" s="5"/>
      <c r="F755" s="5"/>
      <c r="G755" s="5"/>
      <c r="H755" s="5"/>
      <c r="I755" s="5"/>
      <c r="J755" s="5"/>
      <c r="K755" s="5"/>
      <c r="L755" s="5"/>
      <c r="M755" s="5"/>
      <c r="N755" s="5"/>
      <c r="O755" s="5"/>
      <c r="P755" s="5"/>
    </row>
    <row r="756" spans="1:16" ht="15.75" customHeight="1">
      <c r="A756" s="5"/>
      <c r="B756" s="5"/>
      <c r="C756" s="5"/>
      <c r="D756" s="5"/>
      <c r="E756" s="5"/>
      <c r="F756" s="5"/>
      <c r="G756" s="5"/>
      <c r="H756" s="5"/>
      <c r="I756" s="5"/>
      <c r="J756" s="5"/>
      <c r="K756" s="5"/>
      <c r="L756" s="5"/>
      <c r="M756" s="5"/>
      <c r="N756" s="5"/>
      <c r="O756" s="5"/>
      <c r="P756" s="5"/>
    </row>
    <row r="757" spans="1:16" ht="15.75" customHeight="1">
      <c r="A757" s="5"/>
      <c r="B757" s="5"/>
      <c r="C757" s="5"/>
      <c r="D757" s="5"/>
      <c r="E757" s="5"/>
      <c r="F757" s="5"/>
      <c r="G757" s="5"/>
      <c r="H757" s="5"/>
      <c r="I757" s="5"/>
      <c r="J757" s="5"/>
      <c r="K757" s="5"/>
      <c r="L757" s="5"/>
      <c r="M757" s="5"/>
      <c r="N757" s="5"/>
      <c r="O757" s="5"/>
      <c r="P757" s="5"/>
    </row>
    <row r="758" spans="1:16" ht="15.75" customHeight="1">
      <c r="A758" s="5"/>
      <c r="B758" s="5"/>
      <c r="C758" s="5"/>
      <c r="D758" s="5"/>
      <c r="E758" s="5"/>
      <c r="F758" s="5"/>
      <c r="G758" s="5"/>
      <c r="H758" s="5"/>
      <c r="I758" s="5"/>
      <c r="J758" s="5"/>
      <c r="K758" s="5"/>
      <c r="L758" s="5"/>
      <c r="M758" s="5"/>
      <c r="N758" s="5"/>
      <c r="O758" s="5"/>
      <c r="P758" s="5"/>
    </row>
    <row r="759" spans="1:16" ht="15.75" customHeight="1">
      <c r="A759" s="5"/>
      <c r="B759" s="5"/>
      <c r="C759" s="5"/>
      <c r="D759" s="5"/>
      <c r="E759" s="5"/>
      <c r="F759" s="5"/>
      <c r="G759" s="5"/>
      <c r="H759" s="5"/>
      <c r="I759" s="5"/>
      <c r="J759" s="5"/>
      <c r="K759" s="5"/>
      <c r="L759" s="5"/>
      <c r="M759" s="5"/>
      <c r="N759" s="5"/>
      <c r="O759" s="5"/>
      <c r="P759" s="5"/>
    </row>
    <row r="760" spans="1:16" ht="15.75" customHeight="1">
      <c r="A760" s="5"/>
      <c r="B760" s="5"/>
      <c r="C760" s="5"/>
      <c r="D760" s="5"/>
      <c r="E760" s="5"/>
      <c r="F760" s="5"/>
      <c r="G760" s="5"/>
      <c r="H760" s="5"/>
      <c r="I760" s="5"/>
      <c r="J760" s="5"/>
      <c r="K760" s="5"/>
      <c r="L760" s="5"/>
      <c r="M760" s="5"/>
      <c r="N760" s="5"/>
      <c r="O760" s="5"/>
      <c r="P760" s="5"/>
    </row>
    <row r="761" spans="1:16" ht="15.75" customHeight="1">
      <c r="A761" s="5"/>
      <c r="B761" s="5"/>
      <c r="C761" s="5"/>
      <c r="D761" s="5"/>
      <c r="E761" s="5"/>
      <c r="F761" s="5"/>
      <c r="G761" s="5"/>
      <c r="H761" s="5"/>
      <c r="I761" s="5"/>
      <c r="J761" s="5"/>
      <c r="K761" s="5"/>
      <c r="L761" s="5"/>
      <c r="M761" s="5"/>
      <c r="N761" s="5"/>
      <c r="O761" s="5"/>
      <c r="P761" s="5"/>
    </row>
    <row r="762" spans="1:16" ht="15.75" customHeight="1">
      <c r="A762" s="5"/>
      <c r="B762" s="5"/>
      <c r="C762" s="5"/>
      <c r="D762" s="5"/>
      <c r="E762" s="5"/>
      <c r="F762" s="5"/>
      <c r="G762" s="5"/>
      <c r="H762" s="5"/>
      <c r="I762" s="5"/>
      <c r="J762" s="5"/>
      <c r="K762" s="5"/>
      <c r="L762" s="5"/>
      <c r="M762" s="5"/>
      <c r="N762" s="5"/>
      <c r="O762" s="5"/>
      <c r="P762" s="5"/>
    </row>
    <row r="763" spans="1:16" ht="15.75" customHeight="1">
      <c r="A763" s="5"/>
      <c r="B763" s="5"/>
      <c r="C763" s="5"/>
      <c r="D763" s="5"/>
      <c r="E763" s="5"/>
      <c r="F763" s="5"/>
      <c r="G763" s="5"/>
      <c r="H763" s="5"/>
      <c r="I763" s="5"/>
      <c r="J763" s="5"/>
      <c r="K763" s="5"/>
      <c r="L763" s="5"/>
      <c r="M763" s="5"/>
      <c r="N763" s="5"/>
      <c r="O763" s="5"/>
      <c r="P763" s="5"/>
    </row>
    <row r="764" spans="1:16" ht="15.75" customHeight="1">
      <c r="A764" s="5"/>
      <c r="B764" s="5"/>
      <c r="C764" s="5"/>
      <c r="D764" s="5"/>
      <c r="E764" s="5"/>
      <c r="F764" s="5"/>
      <c r="G764" s="5"/>
      <c r="H764" s="5"/>
      <c r="I764" s="5"/>
      <c r="J764" s="5"/>
      <c r="K764" s="5"/>
      <c r="L764" s="5"/>
      <c r="M764" s="5"/>
      <c r="N764" s="5"/>
      <c r="O764" s="5"/>
      <c r="P764" s="5"/>
    </row>
    <row r="765" spans="1:16" ht="15.75" customHeight="1">
      <c r="A765" s="5"/>
      <c r="B765" s="5"/>
      <c r="C765" s="5"/>
      <c r="D765" s="5"/>
      <c r="E765" s="5"/>
      <c r="F765" s="5"/>
      <c r="G765" s="5"/>
      <c r="H765" s="5"/>
      <c r="I765" s="5"/>
      <c r="J765" s="5"/>
      <c r="K765" s="5"/>
      <c r="L765" s="5"/>
      <c r="M765" s="5"/>
      <c r="N765" s="5"/>
      <c r="O765" s="5"/>
      <c r="P765" s="5"/>
    </row>
    <row r="766" spans="1:16" ht="15.75" customHeight="1">
      <c r="A766" s="5"/>
      <c r="B766" s="5"/>
      <c r="C766" s="5"/>
      <c r="D766" s="5"/>
      <c r="E766" s="5"/>
      <c r="F766" s="5"/>
      <c r="G766" s="5"/>
      <c r="H766" s="5"/>
      <c r="I766" s="5"/>
      <c r="J766" s="5"/>
      <c r="K766" s="5"/>
      <c r="L766" s="5"/>
      <c r="M766" s="5"/>
      <c r="N766" s="5"/>
      <c r="O766" s="5"/>
      <c r="P766" s="5"/>
    </row>
    <row r="767" spans="1:16" ht="15.75" customHeight="1">
      <c r="A767" s="5"/>
      <c r="B767" s="5"/>
      <c r="C767" s="5"/>
      <c r="D767" s="5"/>
      <c r="E767" s="5"/>
      <c r="F767" s="5"/>
      <c r="G767" s="5"/>
      <c r="H767" s="5"/>
      <c r="I767" s="5"/>
      <c r="J767" s="5"/>
      <c r="K767" s="5"/>
      <c r="L767" s="5"/>
      <c r="M767" s="5"/>
      <c r="N767" s="5"/>
      <c r="O767" s="5"/>
      <c r="P767" s="5"/>
    </row>
    <row r="768" spans="1:16" ht="15.75" customHeight="1">
      <c r="A768" s="5"/>
      <c r="B768" s="5"/>
      <c r="C768" s="5"/>
      <c r="D768" s="5"/>
      <c r="E768" s="5"/>
      <c r="F768" s="5"/>
      <c r="G768" s="5"/>
      <c r="H768" s="5"/>
      <c r="I768" s="5"/>
      <c r="J768" s="5"/>
      <c r="K768" s="5"/>
      <c r="L768" s="5"/>
      <c r="M768" s="5"/>
      <c r="N768" s="5"/>
      <c r="O768" s="5"/>
      <c r="P768" s="5"/>
    </row>
    <row r="769" spans="1:16" ht="15.75" customHeight="1">
      <c r="A769" s="5"/>
      <c r="B769" s="5"/>
      <c r="C769" s="5"/>
      <c r="D769" s="5"/>
      <c r="E769" s="5"/>
      <c r="F769" s="5"/>
      <c r="G769" s="5"/>
      <c r="H769" s="5"/>
      <c r="I769" s="5"/>
      <c r="J769" s="5"/>
      <c r="K769" s="5"/>
      <c r="L769" s="5"/>
      <c r="M769" s="5"/>
      <c r="N769" s="5"/>
      <c r="O769" s="5"/>
      <c r="P769" s="5"/>
    </row>
    <row r="770" spans="1:16" ht="15.75" customHeight="1">
      <c r="A770" s="5"/>
      <c r="B770" s="5"/>
      <c r="C770" s="5"/>
      <c r="D770" s="5"/>
      <c r="E770" s="5"/>
      <c r="F770" s="5"/>
      <c r="G770" s="5"/>
      <c r="H770" s="5"/>
      <c r="I770" s="5"/>
      <c r="J770" s="5"/>
      <c r="K770" s="5"/>
      <c r="L770" s="5"/>
      <c r="M770" s="5"/>
      <c r="N770" s="5"/>
      <c r="O770" s="5"/>
      <c r="P770" s="5"/>
    </row>
    <row r="771" spans="1:16" ht="15.75" customHeight="1">
      <c r="A771" s="5"/>
      <c r="B771" s="5"/>
      <c r="C771" s="5"/>
      <c r="D771" s="5"/>
      <c r="E771" s="5"/>
      <c r="F771" s="5"/>
      <c r="G771" s="5"/>
      <c r="H771" s="5"/>
      <c r="I771" s="5"/>
      <c r="J771" s="5"/>
      <c r="K771" s="5"/>
      <c r="L771" s="5"/>
      <c r="M771" s="5"/>
      <c r="N771" s="5"/>
      <c r="O771" s="5"/>
      <c r="P771" s="5"/>
    </row>
    <row r="772" spans="1:16" ht="15.75" customHeight="1">
      <c r="A772" s="5"/>
      <c r="B772" s="5"/>
      <c r="C772" s="5"/>
      <c r="D772" s="5"/>
      <c r="E772" s="5"/>
      <c r="F772" s="5"/>
      <c r="G772" s="5"/>
      <c r="H772" s="5"/>
      <c r="I772" s="5"/>
      <c r="J772" s="5"/>
      <c r="K772" s="5"/>
      <c r="L772" s="5"/>
      <c r="M772" s="5"/>
      <c r="N772" s="5"/>
      <c r="O772" s="5"/>
      <c r="P772" s="5"/>
    </row>
    <row r="773" spans="1:16" ht="15.75" customHeight="1">
      <c r="A773" s="5"/>
      <c r="B773" s="5"/>
      <c r="C773" s="5"/>
      <c r="D773" s="5"/>
      <c r="E773" s="5"/>
      <c r="F773" s="5"/>
      <c r="G773" s="5"/>
      <c r="H773" s="5"/>
      <c r="I773" s="5"/>
      <c r="J773" s="5"/>
      <c r="K773" s="5"/>
      <c r="L773" s="5"/>
      <c r="M773" s="5"/>
      <c r="N773" s="5"/>
      <c r="O773" s="5"/>
      <c r="P773" s="5"/>
    </row>
    <row r="774" spans="1:16" ht="15.75" customHeight="1">
      <c r="A774" s="5"/>
      <c r="B774" s="5"/>
      <c r="C774" s="5"/>
      <c r="D774" s="5"/>
      <c r="E774" s="5"/>
      <c r="F774" s="5"/>
      <c r="G774" s="5"/>
      <c r="H774" s="5"/>
      <c r="I774" s="5"/>
      <c r="J774" s="5"/>
      <c r="K774" s="5"/>
      <c r="L774" s="5"/>
      <c r="M774" s="5"/>
      <c r="N774" s="5"/>
      <c r="O774" s="5"/>
      <c r="P774" s="5"/>
    </row>
    <row r="775" spans="1:16" ht="15.75" customHeight="1">
      <c r="A775" s="5"/>
      <c r="B775" s="5"/>
      <c r="C775" s="5"/>
      <c r="D775" s="5"/>
      <c r="E775" s="5"/>
      <c r="F775" s="5"/>
      <c r="G775" s="5"/>
      <c r="H775" s="5"/>
      <c r="I775" s="5"/>
      <c r="J775" s="5"/>
      <c r="K775" s="5"/>
      <c r="L775" s="5"/>
      <c r="M775" s="5"/>
      <c r="N775" s="5"/>
      <c r="O775" s="5"/>
      <c r="P775" s="5"/>
    </row>
    <row r="776" spans="1:16" ht="15.75" customHeight="1">
      <c r="A776" s="5"/>
      <c r="B776" s="5"/>
      <c r="C776" s="5"/>
      <c r="D776" s="5"/>
      <c r="E776" s="5"/>
      <c r="F776" s="5"/>
      <c r="G776" s="5"/>
      <c r="H776" s="5"/>
      <c r="I776" s="5"/>
      <c r="J776" s="5"/>
      <c r="K776" s="5"/>
      <c r="L776" s="5"/>
      <c r="M776" s="5"/>
      <c r="N776" s="5"/>
      <c r="O776" s="5"/>
      <c r="P776" s="5"/>
    </row>
    <row r="777" spans="1:16" ht="15.75" customHeight="1">
      <c r="A777" s="5"/>
      <c r="B777" s="5"/>
      <c r="C777" s="5"/>
      <c r="D777" s="5"/>
      <c r="E777" s="5"/>
      <c r="F777" s="5"/>
      <c r="G777" s="5"/>
      <c r="H777" s="5"/>
      <c r="I777" s="5"/>
      <c r="J777" s="5"/>
      <c r="K777" s="5"/>
      <c r="L777" s="5"/>
      <c r="M777" s="5"/>
      <c r="N777" s="5"/>
      <c r="O777" s="5"/>
      <c r="P777" s="5"/>
    </row>
    <row r="778" spans="1:16" ht="15.75" customHeight="1">
      <c r="A778" s="5"/>
      <c r="B778" s="5"/>
      <c r="C778" s="5"/>
      <c r="D778" s="5"/>
      <c r="E778" s="5"/>
      <c r="F778" s="5"/>
      <c r="G778" s="5"/>
      <c r="H778" s="5"/>
      <c r="I778" s="5"/>
      <c r="J778" s="5"/>
      <c r="K778" s="5"/>
      <c r="L778" s="5"/>
      <c r="M778" s="5"/>
      <c r="N778" s="5"/>
      <c r="O778" s="5"/>
      <c r="P778" s="5"/>
    </row>
    <row r="779" spans="1:16" ht="15.75" customHeight="1">
      <c r="A779" s="5"/>
      <c r="B779" s="5"/>
      <c r="C779" s="5"/>
      <c r="D779" s="5"/>
      <c r="E779" s="5"/>
      <c r="F779" s="5"/>
      <c r="G779" s="5"/>
      <c r="H779" s="5"/>
      <c r="I779" s="5"/>
      <c r="J779" s="5"/>
      <c r="K779" s="5"/>
      <c r="L779" s="5"/>
      <c r="M779" s="5"/>
      <c r="N779" s="5"/>
      <c r="O779" s="5"/>
      <c r="P779" s="5"/>
    </row>
    <row r="780" spans="1:16" ht="15.75" customHeight="1">
      <c r="A780" s="5"/>
      <c r="B780" s="5"/>
      <c r="C780" s="5"/>
      <c r="D780" s="5"/>
      <c r="E780" s="5"/>
      <c r="F780" s="5"/>
      <c r="G780" s="5"/>
      <c r="H780" s="5"/>
      <c r="I780" s="5"/>
      <c r="J780" s="5"/>
      <c r="K780" s="5"/>
      <c r="L780" s="5"/>
      <c r="M780" s="5"/>
      <c r="N780" s="5"/>
      <c r="O780" s="5"/>
      <c r="P780" s="5"/>
    </row>
    <row r="781" spans="1:16" ht="15.75" customHeight="1">
      <c r="A781" s="5"/>
      <c r="B781" s="5"/>
      <c r="C781" s="5"/>
      <c r="D781" s="5"/>
      <c r="E781" s="5"/>
      <c r="F781" s="5"/>
      <c r="G781" s="5"/>
      <c r="H781" s="5"/>
      <c r="I781" s="5"/>
      <c r="J781" s="5"/>
      <c r="K781" s="5"/>
      <c r="L781" s="5"/>
      <c r="M781" s="5"/>
      <c r="N781" s="5"/>
      <c r="O781" s="5"/>
      <c r="P781" s="5"/>
    </row>
    <row r="782" spans="1:16" ht="15.75" customHeight="1">
      <c r="A782" s="5"/>
      <c r="B782" s="5"/>
      <c r="C782" s="5"/>
      <c r="D782" s="5"/>
      <c r="E782" s="5"/>
      <c r="F782" s="5"/>
      <c r="G782" s="5"/>
      <c r="H782" s="5"/>
      <c r="I782" s="5"/>
      <c r="J782" s="5"/>
      <c r="K782" s="5"/>
      <c r="L782" s="5"/>
      <c r="M782" s="5"/>
      <c r="N782" s="5"/>
      <c r="O782" s="5"/>
      <c r="P782" s="5"/>
    </row>
    <row r="783" spans="1:16" ht="15.75" customHeight="1">
      <c r="A783" s="5"/>
      <c r="B783" s="5"/>
      <c r="C783" s="5"/>
      <c r="D783" s="5"/>
      <c r="E783" s="5"/>
      <c r="F783" s="5"/>
      <c r="G783" s="5"/>
      <c r="H783" s="5"/>
      <c r="I783" s="5"/>
      <c r="J783" s="5"/>
      <c r="K783" s="5"/>
      <c r="L783" s="5"/>
      <c r="M783" s="5"/>
      <c r="N783" s="5"/>
      <c r="O783" s="5"/>
      <c r="P783" s="5"/>
    </row>
    <row r="784" spans="1:16" ht="15.75" customHeight="1">
      <c r="A784" s="5"/>
      <c r="B784" s="5"/>
      <c r="C784" s="5"/>
      <c r="D784" s="5"/>
      <c r="E784" s="5"/>
      <c r="F784" s="5"/>
      <c r="G784" s="5"/>
      <c r="H784" s="5"/>
      <c r="I784" s="5"/>
      <c r="J784" s="5"/>
      <c r="K784" s="5"/>
      <c r="L784" s="5"/>
      <c r="M784" s="5"/>
      <c r="N784" s="5"/>
      <c r="O784" s="5"/>
      <c r="P784" s="5"/>
    </row>
    <row r="785" spans="1:16" ht="15.75" customHeight="1">
      <c r="A785" s="5"/>
      <c r="B785" s="5"/>
      <c r="C785" s="5"/>
      <c r="D785" s="5"/>
      <c r="E785" s="5"/>
      <c r="F785" s="5"/>
      <c r="G785" s="5"/>
      <c r="H785" s="5"/>
      <c r="I785" s="5"/>
      <c r="J785" s="5"/>
      <c r="K785" s="5"/>
      <c r="L785" s="5"/>
      <c r="M785" s="5"/>
      <c r="N785" s="5"/>
      <c r="O785" s="5"/>
      <c r="P785" s="5"/>
    </row>
    <row r="786" spans="1:16" ht="15.75" customHeight="1">
      <c r="A786" s="5"/>
      <c r="B786" s="5"/>
      <c r="C786" s="5"/>
      <c r="D786" s="5"/>
      <c r="E786" s="5"/>
      <c r="F786" s="5"/>
      <c r="G786" s="5"/>
      <c r="H786" s="5"/>
      <c r="I786" s="5"/>
      <c r="J786" s="5"/>
      <c r="K786" s="5"/>
      <c r="L786" s="5"/>
      <c r="M786" s="5"/>
      <c r="N786" s="5"/>
      <c r="O786" s="5"/>
      <c r="P786" s="5"/>
    </row>
    <row r="787" spans="1:16" ht="15.75" customHeight="1">
      <c r="A787" s="5"/>
      <c r="B787" s="5"/>
      <c r="C787" s="5"/>
      <c r="D787" s="5"/>
      <c r="E787" s="5"/>
      <c r="F787" s="5"/>
      <c r="G787" s="5"/>
      <c r="H787" s="5"/>
      <c r="I787" s="5"/>
      <c r="J787" s="5"/>
      <c r="K787" s="5"/>
      <c r="L787" s="5"/>
      <c r="M787" s="5"/>
      <c r="N787" s="5"/>
      <c r="O787" s="5"/>
      <c r="P787" s="5"/>
    </row>
    <row r="788" spans="1:16" ht="15.75" customHeight="1">
      <c r="A788" s="5"/>
      <c r="B788" s="5"/>
      <c r="C788" s="5"/>
      <c r="D788" s="5"/>
      <c r="E788" s="5"/>
      <c r="F788" s="5"/>
      <c r="G788" s="5"/>
      <c r="H788" s="5"/>
      <c r="I788" s="5"/>
      <c r="J788" s="5"/>
      <c r="K788" s="5"/>
      <c r="L788" s="5"/>
      <c r="M788" s="5"/>
      <c r="N788" s="5"/>
      <c r="O788" s="5"/>
      <c r="P788" s="5"/>
    </row>
    <row r="789" spans="1:16" ht="15.75" customHeight="1">
      <c r="A789" s="5"/>
      <c r="B789" s="5"/>
      <c r="C789" s="5"/>
      <c r="D789" s="5"/>
      <c r="E789" s="5"/>
      <c r="F789" s="5"/>
      <c r="G789" s="5"/>
      <c r="H789" s="5"/>
      <c r="I789" s="5"/>
      <c r="J789" s="5"/>
      <c r="K789" s="5"/>
      <c r="L789" s="5"/>
      <c r="M789" s="5"/>
      <c r="N789" s="5"/>
      <c r="O789" s="5"/>
      <c r="P789" s="5"/>
    </row>
    <row r="790" spans="1:16" ht="15.75" customHeight="1">
      <c r="A790" s="5"/>
      <c r="B790" s="5"/>
      <c r="C790" s="5"/>
      <c r="D790" s="5"/>
      <c r="E790" s="5"/>
      <c r="F790" s="5"/>
      <c r="G790" s="5"/>
      <c r="H790" s="5"/>
      <c r="I790" s="5"/>
      <c r="J790" s="5"/>
      <c r="K790" s="5"/>
      <c r="L790" s="5"/>
      <c r="M790" s="5"/>
      <c r="N790" s="5"/>
      <c r="O790" s="5"/>
      <c r="P790" s="5"/>
    </row>
    <row r="791" spans="1:16" ht="15.75" customHeight="1">
      <c r="A791" s="5"/>
      <c r="B791" s="5"/>
      <c r="C791" s="5"/>
      <c r="D791" s="5"/>
      <c r="E791" s="5"/>
      <c r="F791" s="5"/>
      <c r="G791" s="5"/>
      <c r="H791" s="5"/>
      <c r="I791" s="5"/>
      <c r="J791" s="5"/>
      <c r="K791" s="5"/>
      <c r="L791" s="5"/>
      <c r="M791" s="5"/>
      <c r="N791" s="5"/>
      <c r="O791" s="5"/>
      <c r="P791" s="5"/>
    </row>
    <row r="792" spans="1:16" ht="15.75" customHeight="1">
      <c r="A792" s="5"/>
      <c r="B792" s="5"/>
      <c r="C792" s="5"/>
      <c r="D792" s="5"/>
      <c r="E792" s="5"/>
      <c r="F792" s="5"/>
      <c r="G792" s="5"/>
      <c r="H792" s="5"/>
      <c r="I792" s="5"/>
      <c r="J792" s="5"/>
      <c r="K792" s="5"/>
      <c r="L792" s="5"/>
      <c r="M792" s="5"/>
      <c r="N792" s="5"/>
      <c r="O792" s="5"/>
      <c r="P792" s="5"/>
    </row>
    <row r="793" spans="1:16" ht="15.75" customHeight="1">
      <c r="A793" s="5"/>
      <c r="B793" s="5"/>
      <c r="C793" s="5"/>
      <c r="D793" s="5"/>
      <c r="E793" s="5"/>
      <c r="F793" s="5"/>
      <c r="G793" s="5"/>
      <c r="H793" s="5"/>
      <c r="I793" s="5"/>
      <c r="J793" s="5"/>
      <c r="K793" s="5"/>
      <c r="L793" s="5"/>
      <c r="M793" s="5"/>
      <c r="N793" s="5"/>
      <c r="O793" s="5"/>
      <c r="P793" s="5"/>
    </row>
    <row r="794" spans="1:16" ht="15.75" customHeight="1">
      <c r="A794" s="5"/>
      <c r="B794" s="5"/>
      <c r="C794" s="5"/>
      <c r="D794" s="5"/>
      <c r="E794" s="5"/>
      <c r="F794" s="5"/>
      <c r="G794" s="5"/>
      <c r="H794" s="5"/>
      <c r="I794" s="5"/>
      <c r="J794" s="5"/>
      <c r="K794" s="5"/>
      <c r="L794" s="5"/>
      <c r="M794" s="5"/>
      <c r="N794" s="5"/>
      <c r="O794" s="5"/>
      <c r="P794" s="5"/>
    </row>
    <row r="795" spans="1:16" ht="15.75" customHeight="1">
      <c r="A795" s="5"/>
      <c r="B795" s="5"/>
      <c r="C795" s="5"/>
      <c r="D795" s="5"/>
      <c r="E795" s="5"/>
      <c r="F795" s="5"/>
      <c r="G795" s="5"/>
      <c r="H795" s="5"/>
      <c r="I795" s="5"/>
      <c r="J795" s="5"/>
      <c r="K795" s="5"/>
      <c r="L795" s="5"/>
      <c r="M795" s="5"/>
      <c r="N795" s="5"/>
      <c r="O795" s="5"/>
      <c r="P795" s="5"/>
    </row>
    <row r="796" spans="1:16" ht="15.75" customHeight="1">
      <c r="A796" s="5"/>
      <c r="B796" s="5"/>
      <c r="C796" s="5"/>
      <c r="D796" s="5"/>
      <c r="E796" s="5"/>
      <c r="F796" s="5"/>
      <c r="G796" s="5"/>
      <c r="H796" s="5"/>
      <c r="I796" s="5"/>
      <c r="J796" s="5"/>
      <c r="K796" s="5"/>
      <c r="L796" s="5"/>
      <c r="M796" s="5"/>
      <c r="N796" s="5"/>
      <c r="O796" s="5"/>
      <c r="P796" s="5"/>
    </row>
    <row r="797" spans="1:16" ht="15.75" customHeight="1">
      <c r="A797" s="5"/>
      <c r="B797" s="5"/>
      <c r="C797" s="5"/>
      <c r="D797" s="5"/>
      <c r="E797" s="5"/>
      <c r="F797" s="5"/>
      <c r="G797" s="5"/>
      <c r="H797" s="5"/>
      <c r="I797" s="5"/>
      <c r="J797" s="5"/>
      <c r="K797" s="5"/>
      <c r="L797" s="5"/>
      <c r="M797" s="5"/>
      <c r="N797" s="5"/>
      <c r="O797" s="5"/>
      <c r="P797" s="5"/>
    </row>
    <row r="798" spans="1:16" ht="15.75" customHeight="1">
      <c r="A798" s="5"/>
      <c r="B798" s="5"/>
      <c r="C798" s="5"/>
      <c r="D798" s="5"/>
      <c r="E798" s="5"/>
      <c r="F798" s="5"/>
      <c r="G798" s="5"/>
      <c r="H798" s="5"/>
      <c r="I798" s="5"/>
      <c r="J798" s="5"/>
      <c r="K798" s="5"/>
      <c r="L798" s="5"/>
      <c r="M798" s="5"/>
      <c r="N798" s="5"/>
      <c r="O798" s="5"/>
      <c r="P798" s="5"/>
    </row>
    <row r="799" spans="1:16" ht="15.75" customHeight="1">
      <c r="A799" s="5"/>
      <c r="B799" s="5"/>
      <c r="C799" s="5"/>
      <c r="D799" s="5"/>
      <c r="E799" s="5"/>
      <c r="F799" s="5"/>
      <c r="G799" s="5"/>
      <c r="H799" s="5"/>
      <c r="I799" s="5"/>
      <c r="J799" s="5"/>
      <c r="K799" s="5"/>
      <c r="L799" s="5"/>
      <c r="M799" s="5"/>
      <c r="N799" s="5"/>
      <c r="O799" s="5"/>
      <c r="P799" s="5"/>
    </row>
    <row r="800" spans="1:16" ht="15.75" customHeight="1">
      <c r="A800" s="5"/>
      <c r="B800" s="5"/>
      <c r="C800" s="5"/>
      <c r="D800" s="5"/>
      <c r="E800" s="5"/>
      <c r="F800" s="5"/>
      <c r="G800" s="5"/>
      <c r="H800" s="5"/>
      <c r="I800" s="5"/>
      <c r="J800" s="5"/>
      <c r="K800" s="5"/>
      <c r="L800" s="5"/>
      <c r="M800" s="5"/>
      <c r="N800" s="5"/>
      <c r="O800" s="5"/>
      <c r="P800" s="5"/>
    </row>
    <row r="801" spans="1:16" ht="15.75" customHeight="1">
      <c r="A801" s="5"/>
      <c r="B801" s="5"/>
      <c r="C801" s="5"/>
      <c r="D801" s="5"/>
      <c r="E801" s="5"/>
      <c r="F801" s="5"/>
      <c r="G801" s="5"/>
      <c r="H801" s="5"/>
      <c r="I801" s="5"/>
      <c r="J801" s="5"/>
      <c r="K801" s="5"/>
      <c r="L801" s="5"/>
      <c r="M801" s="5"/>
      <c r="N801" s="5"/>
      <c r="O801" s="5"/>
      <c r="P801" s="5"/>
    </row>
    <row r="802" spans="1:16" ht="15.75" customHeight="1">
      <c r="A802" s="5"/>
      <c r="B802" s="5"/>
      <c r="C802" s="5"/>
      <c r="D802" s="5"/>
      <c r="E802" s="5"/>
      <c r="F802" s="5"/>
      <c r="G802" s="5"/>
      <c r="H802" s="5"/>
      <c r="I802" s="5"/>
      <c r="J802" s="5"/>
      <c r="K802" s="5"/>
      <c r="L802" s="5"/>
      <c r="M802" s="5"/>
      <c r="N802" s="5"/>
      <c r="O802" s="5"/>
      <c r="P802" s="5"/>
    </row>
    <row r="803" spans="1:16" ht="15.75" customHeight="1">
      <c r="A803" s="5"/>
      <c r="B803" s="5"/>
      <c r="C803" s="5"/>
      <c r="D803" s="5"/>
      <c r="E803" s="5"/>
      <c r="F803" s="5"/>
      <c r="G803" s="5"/>
      <c r="H803" s="5"/>
      <c r="I803" s="5"/>
      <c r="J803" s="5"/>
      <c r="K803" s="5"/>
      <c r="L803" s="5"/>
      <c r="M803" s="5"/>
      <c r="N803" s="5"/>
      <c r="O803" s="5"/>
      <c r="P803" s="5"/>
    </row>
    <row r="804" spans="1:16" ht="15.75" customHeight="1">
      <c r="A804" s="5"/>
      <c r="B804" s="5"/>
      <c r="C804" s="5"/>
      <c r="D804" s="5"/>
      <c r="E804" s="5"/>
      <c r="F804" s="5"/>
      <c r="G804" s="5"/>
      <c r="H804" s="5"/>
      <c r="I804" s="5"/>
      <c r="J804" s="5"/>
      <c r="K804" s="5"/>
      <c r="L804" s="5"/>
      <c r="M804" s="5"/>
      <c r="N804" s="5"/>
      <c r="O804" s="5"/>
      <c r="P804" s="5"/>
    </row>
    <row r="805" spans="1:16" ht="15.75" customHeight="1">
      <c r="A805" s="5"/>
      <c r="B805" s="5"/>
      <c r="C805" s="5"/>
      <c r="D805" s="5"/>
      <c r="E805" s="5"/>
      <c r="F805" s="5"/>
      <c r="G805" s="5"/>
      <c r="H805" s="5"/>
      <c r="I805" s="5"/>
      <c r="J805" s="5"/>
      <c r="K805" s="5"/>
      <c r="L805" s="5"/>
      <c r="M805" s="5"/>
      <c r="N805" s="5"/>
      <c r="O805" s="5"/>
      <c r="P805" s="5"/>
    </row>
    <row r="806" spans="1:16" ht="15.75" customHeight="1">
      <c r="A806" s="5"/>
      <c r="B806" s="5"/>
      <c r="C806" s="5"/>
      <c r="D806" s="5"/>
      <c r="E806" s="5"/>
      <c r="F806" s="5"/>
      <c r="G806" s="5"/>
      <c r="H806" s="5"/>
      <c r="I806" s="5"/>
      <c r="J806" s="5"/>
      <c r="K806" s="5"/>
      <c r="L806" s="5"/>
      <c r="M806" s="5"/>
      <c r="N806" s="5"/>
      <c r="O806" s="5"/>
      <c r="P806" s="5"/>
    </row>
    <row r="807" spans="1:16" ht="15.75" customHeight="1">
      <c r="A807" s="5"/>
      <c r="B807" s="5"/>
      <c r="C807" s="5"/>
      <c r="D807" s="5"/>
      <c r="E807" s="5"/>
      <c r="F807" s="5"/>
      <c r="G807" s="5"/>
      <c r="H807" s="5"/>
      <c r="I807" s="5"/>
      <c r="J807" s="5"/>
      <c r="K807" s="5"/>
      <c r="L807" s="5"/>
      <c r="M807" s="5"/>
      <c r="N807" s="5"/>
      <c r="O807" s="5"/>
      <c r="P807" s="5"/>
    </row>
    <row r="808" spans="1:16" ht="15.75" customHeight="1">
      <c r="A808" s="5"/>
      <c r="B808" s="5"/>
      <c r="C808" s="5"/>
      <c r="D808" s="5"/>
      <c r="E808" s="5"/>
      <c r="F808" s="5"/>
      <c r="G808" s="5"/>
      <c r="H808" s="5"/>
      <c r="I808" s="5"/>
      <c r="J808" s="5"/>
      <c r="K808" s="5"/>
      <c r="L808" s="5"/>
      <c r="M808" s="5"/>
      <c r="N808" s="5"/>
      <c r="O808" s="5"/>
      <c r="P808" s="5"/>
    </row>
    <row r="809" spans="1:16" ht="15.75" customHeight="1">
      <c r="A809" s="5"/>
      <c r="B809" s="5"/>
      <c r="C809" s="5"/>
      <c r="D809" s="5"/>
      <c r="E809" s="5"/>
      <c r="F809" s="5"/>
      <c r="G809" s="5"/>
      <c r="H809" s="5"/>
      <c r="I809" s="5"/>
      <c r="J809" s="5"/>
      <c r="K809" s="5"/>
      <c r="L809" s="5"/>
      <c r="M809" s="5"/>
      <c r="N809" s="5"/>
      <c r="O809" s="5"/>
      <c r="P809" s="5"/>
    </row>
    <row r="810" spans="1:16" ht="15.75" customHeight="1">
      <c r="A810" s="5"/>
      <c r="B810" s="5"/>
      <c r="C810" s="5"/>
      <c r="D810" s="5"/>
      <c r="E810" s="5"/>
      <c r="F810" s="5"/>
      <c r="G810" s="5"/>
      <c r="H810" s="5"/>
      <c r="I810" s="5"/>
      <c r="J810" s="5"/>
      <c r="K810" s="5"/>
      <c r="L810" s="5"/>
      <c r="M810" s="5"/>
      <c r="N810" s="5"/>
      <c r="O810" s="5"/>
      <c r="P810" s="5"/>
    </row>
    <row r="811" spans="1:16" ht="15.75" customHeight="1">
      <c r="A811" s="5"/>
      <c r="B811" s="5"/>
      <c r="C811" s="5"/>
      <c r="D811" s="5"/>
      <c r="E811" s="5"/>
      <c r="F811" s="5"/>
      <c r="G811" s="5"/>
      <c r="H811" s="5"/>
      <c r="I811" s="5"/>
      <c r="J811" s="5"/>
      <c r="K811" s="5"/>
      <c r="L811" s="5"/>
      <c r="M811" s="5"/>
      <c r="N811" s="5"/>
      <c r="O811" s="5"/>
      <c r="P811" s="5"/>
    </row>
    <row r="812" spans="1:16" ht="15.75" customHeight="1">
      <c r="A812" s="5"/>
      <c r="B812" s="5"/>
      <c r="C812" s="5"/>
      <c r="D812" s="5"/>
      <c r="E812" s="5"/>
      <c r="F812" s="5"/>
      <c r="G812" s="5"/>
      <c r="H812" s="5"/>
      <c r="I812" s="5"/>
      <c r="J812" s="5"/>
      <c r="K812" s="5"/>
      <c r="L812" s="5"/>
      <c r="M812" s="5"/>
      <c r="N812" s="5"/>
      <c r="O812" s="5"/>
      <c r="P812" s="5"/>
    </row>
    <row r="813" spans="1:16" ht="15.75" customHeight="1">
      <c r="A813" s="5"/>
      <c r="B813" s="5"/>
      <c r="C813" s="5"/>
      <c r="D813" s="5"/>
      <c r="E813" s="5"/>
      <c r="F813" s="5"/>
      <c r="G813" s="5"/>
      <c r="H813" s="5"/>
      <c r="I813" s="5"/>
      <c r="J813" s="5"/>
      <c r="K813" s="5"/>
      <c r="L813" s="5"/>
      <c r="M813" s="5"/>
      <c r="N813" s="5"/>
      <c r="O813" s="5"/>
      <c r="P813" s="5"/>
    </row>
    <row r="814" spans="1:16" ht="15.75" customHeight="1">
      <c r="A814" s="5"/>
      <c r="B814" s="5"/>
      <c r="C814" s="5"/>
      <c r="D814" s="5"/>
      <c r="E814" s="5"/>
      <c r="F814" s="5"/>
      <c r="G814" s="5"/>
      <c r="H814" s="5"/>
      <c r="I814" s="5"/>
      <c r="J814" s="5"/>
      <c r="K814" s="5"/>
      <c r="L814" s="5"/>
      <c r="M814" s="5"/>
      <c r="N814" s="5"/>
      <c r="O814" s="5"/>
      <c r="P814" s="5"/>
    </row>
    <row r="815" spans="1:16" ht="15.75" customHeight="1">
      <c r="A815" s="5"/>
      <c r="B815" s="5"/>
      <c r="C815" s="5"/>
      <c r="D815" s="5"/>
      <c r="E815" s="5"/>
      <c r="F815" s="5"/>
      <c r="G815" s="5"/>
      <c r="H815" s="5"/>
      <c r="I815" s="5"/>
      <c r="J815" s="5"/>
      <c r="K815" s="5"/>
      <c r="L815" s="5"/>
      <c r="M815" s="5"/>
      <c r="N815" s="5"/>
      <c r="O815" s="5"/>
      <c r="P815" s="5"/>
    </row>
    <row r="816" spans="1:16" ht="15.75" customHeight="1">
      <c r="A816" s="5"/>
      <c r="B816" s="5"/>
      <c r="C816" s="5"/>
      <c r="D816" s="5"/>
      <c r="E816" s="5"/>
      <c r="F816" s="5"/>
      <c r="G816" s="5"/>
      <c r="H816" s="5"/>
      <c r="I816" s="5"/>
      <c r="J816" s="5"/>
      <c r="K816" s="5"/>
      <c r="L816" s="5"/>
      <c r="M816" s="5"/>
      <c r="N816" s="5"/>
      <c r="O816" s="5"/>
      <c r="P816" s="5"/>
    </row>
    <row r="817" spans="1:16" ht="15.75" customHeight="1">
      <c r="A817" s="5"/>
      <c r="B817" s="5"/>
      <c r="C817" s="5"/>
      <c r="D817" s="5"/>
      <c r="E817" s="5"/>
      <c r="F817" s="5"/>
      <c r="G817" s="5"/>
      <c r="H817" s="5"/>
      <c r="I817" s="5"/>
      <c r="J817" s="5"/>
      <c r="K817" s="5"/>
      <c r="L817" s="5"/>
      <c r="M817" s="5"/>
      <c r="N817" s="5"/>
      <c r="O817" s="5"/>
      <c r="P817" s="5"/>
    </row>
    <row r="818" spans="1:16" ht="15.75" customHeight="1">
      <c r="A818" s="5"/>
      <c r="B818" s="5"/>
      <c r="C818" s="5"/>
      <c r="D818" s="5"/>
      <c r="E818" s="5"/>
      <c r="F818" s="5"/>
      <c r="G818" s="5"/>
      <c r="H818" s="5"/>
      <c r="I818" s="5"/>
      <c r="J818" s="5"/>
      <c r="K818" s="5"/>
      <c r="L818" s="5"/>
      <c r="M818" s="5"/>
      <c r="N818" s="5"/>
      <c r="O818" s="5"/>
      <c r="P818" s="5"/>
    </row>
    <row r="819" spans="1:16" ht="15.75" customHeight="1">
      <c r="A819" s="5"/>
      <c r="B819" s="5"/>
      <c r="C819" s="5"/>
      <c r="D819" s="5"/>
      <c r="E819" s="5"/>
      <c r="F819" s="5"/>
      <c r="G819" s="5"/>
      <c r="H819" s="5"/>
      <c r="I819" s="5"/>
      <c r="J819" s="5"/>
      <c r="K819" s="5"/>
      <c r="L819" s="5"/>
      <c r="M819" s="5"/>
      <c r="N819" s="5"/>
      <c r="O819" s="5"/>
      <c r="P819" s="5"/>
    </row>
    <row r="820" spans="1:16" ht="15.75" customHeight="1">
      <c r="A820" s="5"/>
      <c r="B820" s="5"/>
      <c r="C820" s="5"/>
      <c r="D820" s="5"/>
      <c r="E820" s="5"/>
      <c r="F820" s="5"/>
      <c r="G820" s="5"/>
      <c r="H820" s="5"/>
      <c r="I820" s="5"/>
      <c r="J820" s="5"/>
      <c r="K820" s="5"/>
      <c r="L820" s="5"/>
      <c r="M820" s="5"/>
      <c r="N820" s="5"/>
      <c r="O820" s="5"/>
      <c r="P820" s="5"/>
    </row>
    <row r="821" spans="1:16" ht="15.75" customHeight="1">
      <c r="A821" s="5"/>
      <c r="B821" s="5"/>
      <c r="C821" s="5"/>
      <c r="D821" s="5"/>
      <c r="E821" s="5"/>
      <c r="F821" s="5"/>
      <c r="G821" s="5"/>
      <c r="H821" s="5"/>
      <c r="I821" s="5"/>
      <c r="J821" s="5"/>
      <c r="K821" s="5"/>
      <c r="L821" s="5"/>
      <c r="M821" s="5"/>
      <c r="N821" s="5"/>
      <c r="O821" s="5"/>
      <c r="P821" s="5"/>
    </row>
    <row r="822" spans="1:16" ht="15.75" customHeight="1">
      <c r="A822" s="5"/>
      <c r="B822" s="5"/>
      <c r="C822" s="5"/>
      <c r="D822" s="5"/>
      <c r="E822" s="5"/>
      <c r="F822" s="5"/>
      <c r="G822" s="5"/>
      <c r="H822" s="5"/>
      <c r="I822" s="5"/>
      <c r="J822" s="5"/>
      <c r="K822" s="5"/>
      <c r="L822" s="5"/>
      <c r="M822" s="5"/>
      <c r="N822" s="5"/>
      <c r="O822" s="5"/>
      <c r="P822" s="5"/>
    </row>
    <row r="823" spans="1:16" ht="15.75" customHeight="1">
      <c r="A823" s="5"/>
      <c r="B823" s="5"/>
      <c r="C823" s="5"/>
      <c r="D823" s="5"/>
      <c r="E823" s="5"/>
      <c r="F823" s="5"/>
      <c r="G823" s="5"/>
      <c r="H823" s="5"/>
      <c r="I823" s="5"/>
      <c r="J823" s="5"/>
      <c r="K823" s="5"/>
      <c r="L823" s="5"/>
      <c r="M823" s="5"/>
      <c r="N823" s="5"/>
      <c r="O823" s="5"/>
      <c r="P823" s="5"/>
    </row>
    <row r="824" spans="1:16" ht="15.75" customHeight="1">
      <c r="A824" s="5"/>
      <c r="B824" s="5"/>
      <c r="C824" s="5"/>
      <c r="D824" s="5"/>
      <c r="E824" s="5"/>
      <c r="F824" s="5"/>
      <c r="G824" s="5"/>
      <c r="H824" s="5"/>
      <c r="I824" s="5"/>
      <c r="J824" s="5"/>
      <c r="K824" s="5"/>
      <c r="L824" s="5"/>
      <c r="M824" s="5"/>
      <c r="N824" s="5"/>
      <c r="O824" s="5"/>
      <c r="P824" s="5"/>
    </row>
    <row r="825" spans="1:16" ht="15.75" customHeight="1">
      <c r="A825" s="5"/>
      <c r="B825" s="5"/>
      <c r="C825" s="5"/>
      <c r="D825" s="5"/>
      <c r="E825" s="5"/>
      <c r="F825" s="5"/>
      <c r="G825" s="5"/>
      <c r="H825" s="5"/>
      <c r="I825" s="5"/>
      <c r="J825" s="5"/>
      <c r="K825" s="5"/>
      <c r="L825" s="5"/>
      <c r="M825" s="5"/>
      <c r="N825" s="5"/>
      <c r="O825" s="5"/>
      <c r="P825" s="5"/>
    </row>
    <row r="826" spans="1:16" ht="15.75" customHeight="1">
      <c r="A826" s="5"/>
      <c r="B826" s="5"/>
      <c r="C826" s="5"/>
      <c r="D826" s="5"/>
      <c r="E826" s="5"/>
      <c r="F826" s="5"/>
      <c r="G826" s="5"/>
      <c r="H826" s="5"/>
      <c r="I826" s="5"/>
      <c r="J826" s="5"/>
      <c r="K826" s="5"/>
      <c r="L826" s="5"/>
      <c r="M826" s="5"/>
      <c r="N826" s="5"/>
      <c r="O826" s="5"/>
      <c r="P826" s="5"/>
    </row>
    <row r="827" spans="1:16" ht="15.75" customHeight="1">
      <c r="A827" s="5"/>
      <c r="B827" s="5"/>
      <c r="C827" s="5"/>
      <c r="D827" s="5"/>
      <c r="E827" s="5"/>
      <c r="F827" s="5"/>
      <c r="G827" s="5"/>
      <c r="H827" s="5"/>
      <c r="I827" s="5"/>
      <c r="J827" s="5"/>
      <c r="K827" s="5"/>
      <c r="L827" s="5"/>
      <c r="M827" s="5"/>
      <c r="N827" s="5"/>
      <c r="O827" s="5"/>
      <c r="P827" s="5"/>
    </row>
    <row r="828" spans="1:16" ht="15.75" customHeight="1">
      <c r="A828" s="5"/>
      <c r="B828" s="5"/>
      <c r="C828" s="5"/>
      <c r="D828" s="5"/>
      <c r="E828" s="5"/>
      <c r="F828" s="5"/>
      <c r="G828" s="5"/>
      <c r="H828" s="5"/>
      <c r="I828" s="5"/>
      <c r="J828" s="5"/>
      <c r="K828" s="5"/>
      <c r="L828" s="5"/>
      <c r="M828" s="5"/>
      <c r="N828" s="5"/>
      <c r="O828" s="5"/>
      <c r="P828" s="5"/>
    </row>
    <row r="829" spans="1:16" ht="15.75" customHeight="1">
      <c r="A829" s="5"/>
      <c r="B829" s="5"/>
      <c r="C829" s="5"/>
      <c r="D829" s="5"/>
      <c r="E829" s="5"/>
      <c r="F829" s="5"/>
      <c r="G829" s="5"/>
      <c r="H829" s="5"/>
      <c r="I829" s="5"/>
      <c r="J829" s="5"/>
      <c r="K829" s="5"/>
      <c r="L829" s="5"/>
      <c r="M829" s="5"/>
      <c r="N829" s="5"/>
      <c r="O829" s="5"/>
      <c r="P829" s="5"/>
    </row>
    <row r="830" spans="1:16" ht="15.75" customHeight="1">
      <c r="A830" s="5"/>
      <c r="B830" s="5"/>
      <c r="C830" s="5"/>
      <c r="D830" s="5"/>
      <c r="E830" s="5"/>
      <c r="F830" s="5"/>
      <c r="G830" s="5"/>
      <c r="H830" s="5"/>
      <c r="I830" s="5"/>
      <c r="J830" s="5"/>
      <c r="K830" s="5"/>
      <c r="L830" s="5"/>
      <c r="M830" s="5"/>
      <c r="N830" s="5"/>
      <c r="O830" s="5"/>
      <c r="P830" s="5"/>
    </row>
    <row r="831" spans="1:16" ht="15.75" customHeight="1">
      <c r="A831" s="5"/>
      <c r="B831" s="5"/>
      <c r="C831" s="5"/>
      <c r="D831" s="5"/>
      <c r="E831" s="5"/>
      <c r="F831" s="5"/>
      <c r="G831" s="5"/>
      <c r="H831" s="5"/>
      <c r="I831" s="5"/>
      <c r="J831" s="5"/>
      <c r="K831" s="5"/>
      <c r="L831" s="5"/>
      <c r="M831" s="5"/>
      <c r="N831" s="5"/>
      <c r="O831" s="5"/>
      <c r="P831" s="5"/>
    </row>
    <row r="832" spans="1:16" ht="15.75" customHeight="1">
      <c r="A832" s="5"/>
      <c r="B832" s="5"/>
      <c r="C832" s="5"/>
      <c r="D832" s="5"/>
      <c r="E832" s="5"/>
      <c r="F832" s="5"/>
      <c r="G832" s="5"/>
      <c r="H832" s="5"/>
      <c r="I832" s="5"/>
      <c r="J832" s="5"/>
      <c r="K832" s="5"/>
      <c r="L832" s="5"/>
      <c r="M832" s="5"/>
      <c r="N832" s="5"/>
      <c r="O832" s="5"/>
      <c r="P832" s="5"/>
    </row>
    <row r="833" spans="1:16" ht="15.75" customHeight="1">
      <c r="A833" s="5"/>
      <c r="B833" s="5"/>
      <c r="C833" s="5"/>
      <c r="D833" s="5"/>
      <c r="E833" s="5"/>
      <c r="F833" s="5"/>
      <c r="G833" s="5"/>
      <c r="H833" s="5"/>
      <c r="I833" s="5"/>
      <c r="J833" s="5"/>
      <c r="K833" s="5"/>
      <c r="L833" s="5"/>
      <c r="M833" s="5"/>
      <c r="N833" s="5"/>
      <c r="O833" s="5"/>
      <c r="P833" s="5"/>
    </row>
    <row r="834" spans="1:16" ht="15.75" customHeight="1">
      <c r="A834" s="5"/>
      <c r="B834" s="5"/>
      <c r="C834" s="5"/>
      <c r="D834" s="5"/>
      <c r="E834" s="5"/>
      <c r="F834" s="5"/>
      <c r="G834" s="5"/>
      <c r="H834" s="5"/>
      <c r="I834" s="5"/>
      <c r="J834" s="5"/>
      <c r="K834" s="5"/>
      <c r="L834" s="5"/>
      <c r="M834" s="5"/>
      <c r="N834" s="5"/>
      <c r="O834" s="5"/>
      <c r="P834" s="5"/>
    </row>
    <row r="835" spans="1:16" ht="15.75" customHeight="1">
      <c r="A835" s="5"/>
      <c r="B835" s="5"/>
      <c r="C835" s="5"/>
      <c r="D835" s="5"/>
      <c r="E835" s="5"/>
      <c r="F835" s="5"/>
      <c r="G835" s="5"/>
      <c r="H835" s="5"/>
      <c r="I835" s="5"/>
      <c r="J835" s="5"/>
      <c r="K835" s="5"/>
      <c r="L835" s="5"/>
      <c r="M835" s="5"/>
      <c r="N835" s="5"/>
      <c r="O835" s="5"/>
      <c r="P835" s="5"/>
    </row>
    <row r="836" spans="1:16" ht="15.75" customHeight="1">
      <c r="A836" s="5"/>
      <c r="B836" s="5"/>
      <c r="C836" s="5"/>
      <c r="D836" s="5"/>
      <c r="E836" s="5"/>
      <c r="F836" s="5"/>
      <c r="G836" s="5"/>
      <c r="H836" s="5"/>
      <c r="I836" s="5"/>
      <c r="J836" s="5"/>
      <c r="K836" s="5"/>
      <c r="L836" s="5"/>
      <c r="M836" s="5"/>
      <c r="N836" s="5"/>
      <c r="O836" s="5"/>
      <c r="P836" s="5"/>
    </row>
    <row r="837" spans="1:16" ht="15.75" customHeight="1">
      <c r="A837" s="5"/>
      <c r="B837" s="5"/>
      <c r="C837" s="5"/>
      <c r="D837" s="5"/>
      <c r="E837" s="5"/>
      <c r="F837" s="5"/>
      <c r="G837" s="5"/>
      <c r="H837" s="5"/>
      <c r="I837" s="5"/>
      <c r="J837" s="5"/>
      <c r="K837" s="5"/>
      <c r="L837" s="5"/>
      <c r="M837" s="5"/>
      <c r="N837" s="5"/>
      <c r="O837" s="5"/>
      <c r="P837" s="5"/>
    </row>
    <row r="838" spans="1:16" ht="15.75" customHeight="1">
      <c r="A838" s="5"/>
      <c r="B838" s="5"/>
      <c r="C838" s="5"/>
      <c r="D838" s="5"/>
      <c r="E838" s="5"/>
      <c r="F838" s="5"/>
      <c r="G838" s="5"/>
      <c r="H838" s="5"/>
      <c r="I838" s="5"/>
      <c r="J838" s="5"/>
      <c r="K838" s="5"/>
      <c r="L838" s="5"/>
      <c r="M838" s="5"/>
      <c r="N838" s="5"/>
      <c r="O838" s="5"/>
      <c r="P838" s="5"/>
    </row>
    <row r="839" spans="1:16" ht="15.75" customHeight="1">
      <c r="A839" s="5"/>
      <c r="B839" s="5"/>
      <c r="C839" s="5"/>
      <c r="D839" s="5"/>
      <c r="E839" s="5"/>
      <c r="F839" s="5"/>
      <c r="G839" s="5"/>
      <c r="H839" s="5"/>
      <c r="I839" s="5"/>
      <c r="J839" s="5"/>
      <c r="K839" s="5"/>
      <c r="L839" s="5"/>
      <c r="M839" s="5"/>
      <c r="N839" s="5"/>
      <c r="O839" s="5"/>
      <c r="P839" s="5"/>
    </row>
    <row r="840" spans="1:16" ht="15.75" customHeight="1">
      <c r="A840" s="5"/>
      <c r="B840" s="5"/>
      <c r="C840" s="5"/>
      <c r="D840" s="5"/>
      <c r="E840" s="5"/>
      <c r="F840" s="5"/>
      <c r="G840" s="5"/>
      <c r="H840" s="5"/>
      <c r="I840" s="5"/>
      <c r="J840" s="5"/>
      <c r="K840" s="5"/>
      <c r="L840" s="5"/>
      <c r="M840" s="5"/>
      <c r="N840" s="5"/>
      <c r="O840" s="5"/>
      <c r="P840" s="5"/>
    </row>
    <row r="841" spans="1:16" ht="15.75" customHeight="1">
      <c r="A841" s="5"/>
      <c r="B841" s="5"/>
      <c r="C841" s="5"/>
      <c r="D841" s="5"/>
      <c r="E841" s="5"/>
      <c r="F841" s="5"/>
      <c r="G841" s="5"/>
      <c r="H841" s="5"/>
      <c r="I841" s="5"/>
      <c r="J841" s="5"/>
      <c r="K841" s="5"/>
      <c r="L841" s="5"/>
      <c r="M841" s="5"/>
      <c r="N841" s="5"/>
      <c r="O841" s="5"/>
      <c r="P841" s="5"/>
    </row>
    <row r="842" spans="1:16" ht="15.75" customHeight="1">
      <c r="A842" s="5"/>
      <c r="B842" s="5"/>
      <c r="C842" s="5"/>
      <c r="D842" s="5"/>
      <c r="E842" s="5"/>
      <c r="F842" s="5"/>
      <c r="G842" s="5"/>
      <c r="H842" s="5"/>
      <c r="I842" s="5"/>
      <c r="J842" s="5"/>
      <c r="K842" s="5"/>
      <c r="L842" s="5"/>
      <c r="M842" s="5"/>
      <c r="N842" s="5"/>
      <c r="O842" s="5"/>
      <c r="P842" s="5"/>
    </row>
    <row r="843" spans="1:16" ht="15.75" customHeight="1">
      <c r="A843" s="5"/>
      <c r="B843" s="5"/>
      <c r="C843" s="5"/>
      <c r="D843" s="5"/>
      <c r="E843" s="5"/>
      <c r="F843" s="5"/>
      <c r="G843" s="5"/>
      <c r="H843" s="5"/>
      <c r="I843" s="5"/>
      <c r="J843" s="5"/>
      <c r="K843" s="5"/>
      <c r="L843" s="5"/>
      <c r="M843" s="5"/>
      <c r="N843" s="5"/>
      <c r="O843" s="5"/>
      <c r="P843" s="5"/>
    </row>
    <row r="844" spans="1:16" ht="15.75" customHeight="1">
      <c r="A844" s="5"/>
      <c r="B844" s="5"/>
      <c r="C844" s="5"/>
      <c r="D844" s="5"/>
      <c r="E844" s="5"/>
      <c r="F844" s="5"/>
      <c r="G844" s="5"/>
      <c r="H844" s="5"/>
      <c r="I844" s="5"/>
      <c r="J844" s="5"/>
      <c r="K844" s="5"/>
      <c r="L844" s="5"/>
      <c r="M844" s="5"/>
      <c r="N844" s="5"/>
      <c r="O844" s="5"/>
      <c r="P844" s="5"/>
    </row>
    <row r="845" spans="1:16" ht="15.75" customHeight="1">
      <c r="A845" s="5"/>
      <c r="B845" s="5"/>
      <c r="C845" s="5"/>
      <c r="D845" s="5"/>
      <c r="E845" s="5"/>
      <c r="F845" s="5"/>
      <c r="G845" s="5"/>
      <c r="H845" s="5"/>
      <c r="I845" s="5"/>
      <c r="J845" s="5"/>
      <c r="K845" s="5"/>
      <c r="L845" s="5"/>
      <c r="M845" s="5"/>
      <c r="N845" s="5"/>
      <c r="O845" s="5"/>
      <c r="P845" s="5"/>
    </row>
    <row r="846" spans="1:16" ht="15.75" customHeight="1">
      <c r="A846" s="5"/>
      <c r="B846" s="5"/>
      <c r="C846" s="5"/>
      <c r="D846" s="5"/>
      <c r="E846" s="5"/>
      <c r="F846" s="5"/>
      <c r="G846" s="5"/>
      <c r="H846" s="5"/>
      <c r="I846" s="5"/>
      <c r="J846" s="5"/>
      <c r="K846" s="5"/>
      <c r="L846" s="5"/>
      <c r="M846" s="5"/>
      <c r="N846" s="5"/>
      <c r="O846" s="5"/>
      <c r="P846" s="5"/>
    </row>
    <row r="847" spans="1:16" ht="15.75" customHeight="1">
      <c r="A847" s="5"/>
      <c r="B847" s="5"/>
      <c r="C847" s="5"/>
      <c r="D847" s="5"/>
      <c r="E847" s="5"/>
      <c r="F847" s="5"/>
      <c r="G847" s="5"/>
      <c r="H847" s="5"/>
      <c r="I847" s="5"/>
      <c r="J847" s="5"/>
      <c r="K847" s="5"/>
      <c r="L847" s="5"/>
      <c r="M847" s="5"/>
      <c r="N847" s="5"/>
      <c r="O847" s="5"/>
      <c r="P847" s="5"/>
    </row>
    <row r="848" spans="1:16" ht="15.75" customHeight="1">
      <c r="A848" s="5"/>
      <c r="B848" s="5"/>
      <c r="C848" s="5"/>
      <c r="D848" s="5"/>
      <c r="E848" s="5"/>
      <c r="F848" s="5"/>
      <c r="G848" s="5"/>
      <c r="H848" s="5"/>
      <c r="I848" s="5"/>
      <c r="J848" s="5"/>
      <c r="K848" s="5"/>
      <c r="L848" s="5"/>
      <c r="M848" s="5"/>
      <c r="N848" s="5"/>
      <c r="O848" s="5"/>
      <c r="P848" s="5"/>
    </row>
    <row r="849" spans="1:16" ht="15.75" customHeight="1">
      <c r="A849" s="5"/>
      <c r="B849" s="5"/>
      <c r="C849" s="5"/>
      <c r="D849" s="5"/>
      <c r="E849" s="5"/>
      <c r="F849" s="5"/>
      <c r="G849" s="5"/>
      <c r="H849" s="5"/>
      <c r="I849" s="5"/>
      <c r="J849" s="5"/>
      <c r="K849" s="5"/>
      <c r="L849" s="5"/>
      <c r="M849" s="5"/>
      <c r="N849" s="5"/>
      <c r="O849" s="5"/>
      <c r="P849" s="5"/>
    </row>
    <row r="850" spans="1:16" ht="15.75" customHeight="1">
      <c r="A850" s="5"/>
      <c r="B850" s="5"/>
      <c r="C850" s="5"/>
      <c r="D850" s="5"/>
      <c r="E850" s="5"/>
      <c r="F850" s="5"/>
      <c r="G850" s="5"/>
      <c r="H850" s="5"/>
      <c r="I850" s="5"/>
      <c r="J850" s="5"/>
      <c r="K850" s="5"/>
      <c r="L850" s="5"/>
      <c r="M850" s="5"/>
      <c r="N850" s="5"/>
      <c r="O850" s="5"/>
      <c r="P850" s="5"/>
    </row>
    <row r="851" spans="1:16" ht="15.75" customHeight="1">
      <c r="A851" s="5"/>
      <c r="B851" s="5"/>
      <c r="C851" s="5"/>
      <c r="D851" s="5"/>
      <c r="E851" s="5"/>
      <c r="F851" s="5"/>
      <c r="G851" s="5"/>
      <c r="H851" s="5"/>
      <c r="I851" s="5"/>
      <c r="J851" s="5"/>
      <c r="K851" s="5"/>
      <c r="L851" s="5"/>
      <c r="M851" s="5"/>
      <c r="N851" s="5"/>
      <c r="O851" s="5"/>
      <c r="P851" s="5"/>
    </row>
    <row r="852" spans="1:16" ht="15.75" customHeight="1">
      <c r="A852" s="5"/>
      <c r="B852" s="5"/>
      <c r="C852" s="5"/>
      <c r="D852" s="5"/>
      <c r="E852" s="5"/>
      <c r="F852" s="5"/>
      <c r="G852" s="5"/>
      <c r="H852" s="5"/>
      <c r="I852" s="5"/>
      <c r="J852" s="5"/>
      <c r="K852" s="5"/>
      <c r="L852" s="5"/>
      <c r="M852" s="5"/>
      <c r="N852" s="5"/>
      <c r="O852" s="5"/>
      <c r="P852" s="5"/>
    </row>
    <row r="853" spans="1:16" ht="15.75" customHeight="1">
      <c r="A853" s="5"/>
      <c r="B853" s="5"/>
      <c r="C853" s="5"/>
      <c r="D853" s="5"/>
      <c r="E853" s="5"/>
      <c r="F853" s="5"/>
      <c r="G853" s="5"/>
      <c r="H853" s="5"/>
      <c r="I853" s="5"/>
      <c r="J853" s="5"/>
      <c r="K853" s="5"/>
      <c r="L853" s="5"/>
      <c r="M853" s="5"/>
      <c r="N853" s="5"/>
      <c r="O853" s="5"/>
      <c r="P853" s="5"/>
    </row>
    <row r="854" spans="1:16" ht="15.75" customHeight="1">
      <c r="A854" s="5"/>
      <c r="B854" s="5"/>
      <c r="C854" s="5"/>
      <c r="D854" s="5"/>
      <c r="E854" s="5"/>
      <c r="F854" s="5"/>
      <c r="G854" s="5"/>
      <c r="H854" s="5"/>
      <c r="I854" s="5"/>
      <c r="J854" s="5"/>
      <c r="K854" s="5"/>
      <c r="L854" s="5"/>
      <c r="M854" s="5"/>
      <c r="N854" s="5"/>
      <c r="O854" s="5"/>
      <c r="P854" s="5"/>
    </row>
    <row r="855" spans="1:16" ht="15.75" customHeight="1">
      <c r="A855" s="5"/>
      <c r="B855" s="5"/>
      <c r="C855" s="5"/>
      <c r="D855" s="5"/>
      <c r="E855" s="5"/>
      <c r="F855" s="5"/>
      <c r="G855" s="5"/>
      <c r="H855" s="5"/>
      <c r="I855" s="5"/>
      <c r="J855" s="5"/>
      <c r="K855" s="5"/>
      <c r="L855" s="5"/>
      <c r="M855" s="5"/>
      <c r="N855" s="5"/>
      <c r="O855" s="5"/>
      <c r="P855" s="5"/>
    </row>
    <row r="856" spans="1:16" ht="15.75" customHeight="1">
      <c r="A856" s="5"/>
      <c r="B856" s="5"/>
      <c r="C856" s="5"/>
      <c r="D856" s="5"/>
      <c r="E856" s="5"/>
      <c r="F856" s="5"/>
      <c r="G856" s="5"/>
      <c r="H856" s="5"/>
      <c r="I856" s="5"/>
      <c r="J856" s="5"/>
      <c r="K856" s="5"/>
      <c r="L856" s="5"/>
      <c r="M856" s="5"/>
      <c r="N856" s="5"/>
      <c r="O856" s="5"/>
      <c r="P856" s="5"/>
    </row>
    <row r="857" spans="1:16" ht="15.75" customHeight="1">
      <c r="A857" s="5"/>
      <c r="B857" s="5"/>
      <c r="C857" s="5"/>
      <c r="D857" s="5"/>
      <c r="E857" s="5"/>
      <c r="F857" s="5"/>
      <c r="G857" s="5"/>
      <c r="H857" s="5"/>
      <c r="I857" s="5"/>
      <c r="J857" s="5"/>
      <c r="K857" s="5"/>
      <c r="L857" s="5"/>
      <c r="M857" s="5"/>
      <c r="N857" s="5"/>
      <c r="O857" s="5"/>
      <c r="P857" s="5"/>
    </row>
    <row r="858" spans="1:16" ht="15.75" customHeight="1">
      <c r="A858" s="5"/>
      <c r="B858" s="5"/>
      <c r="C858" s="5"/>
      <c r="D858" s="5"/>
      <c r="E858" s="5"/>
      <c r="F858" s="5"/>
      <c r="G858" s="5"/>
      <c r="H858" s="5"/>
      <c r="I858" s="5"/>
      <c r="J858" s="5"/>
      <c r="K858" s="5"/>
      <c r="L858" s="5"/>
      <c r="M858" s="5"/>
      <c r="N858" s="5"/>
      <c r="O858" s="5"/>
      <c r="P858" s="5"/>
    </row>
    <row r="859" spans="1:16" ht="15.75" customHeight="1">
      <c r="A859" s="5"/>
      <c r="B859" s="5"/>
      <c r="C859" s="5"/>
      <c r="D859" s="5"/>
      <c r="E859" s="5"/>
      <c r="F859" s="5"/>
      <c r="G859" s="5"/>
      <c r="H859" s="5"/>
      <c r="I859" s="5"/>
      <c r="J859" s="5"/>
      <c r="K859" s="5"/>
      <c r="L859" s="5"/>
      <c r="M859" s="5"/>
      <c r="N859" s="5"/>
      <c r="O859" s="5"/>
      <c r="P859" s="5"/>
    </row>
    <row r="860" spans="1:16" ht="15.75" customHeight="1">
      <c r="A860" s="5"/>
      <c r="B860" s="5"/>
      <c r="C860" s="5"/>
      <c r="D860" s="5"/>
      <c r="E860" s="5"/>
      <c r="F860" s="5"/>
      <c r="G860" s="5"/>
      <c r="H860" s="5"/>
      <c r="I860" s="5"/>
      <c r="J860" s="5"/>
      <c r="K860" s="5"/>
      <c r="L860" s="5"/>
      <c r="M860" s="5"/>
      <c r="N860" s="5"/>
      <c r="O860" s="5"/>
      <c r="P860" s="5"/>
    </row>
    <row r="861" spans="1:16" ht="15.75" customHeight="1">
      <c r="A861" s="5"/>
      <c r="B861" s="5"/>
      <c r="C861" s="5"/>
      <c r="D861" s="5"/>
      <c r="E861" s="5"/>
      <c r="F861" s="5"/>
      <c r="G861" s="5"/>
      <c r="H861" s="5"/>
      <c r="I861" s="5"/>
      <c r="J861" s="5"/>
      <c r="K861" s="5"/>
      <c r="L861" s="5"/>
      <c r="M861" s="5"/>
      <c r="N861" s="5"/>
      <c r="O861" s="5"/>
      <c r="P861" s="5"/>
    </row>
    <row r="862" spans="1:16" ht="15.75" customHeight="1">
      <c r="A862" s="5"/>
      <c r="B862" s="5"/>
      <c r="C862" s="5"/>
      <c r="D862" s="5"/>
      <c r="E862" s="5"/>
      <c r="F862" s="5"/>
      <c r="G862" s="5"/>
      <c r="H862" s="5"/>
      <c r="I862" s="5"/>
      <c r="J862" s="5"/>
      <c r="K862" s="5"/>
      <c r="L862" s="5"/>
      <c r="M862" s="5"/>
      <c r="N862" s="5"/>
      <c r="O862" s="5"/>
      <c r="P862" s="5"/>
    </row>
    <row r="863" spans="1:16" ht="15.75" customHeight="1">
      <c r="A863" s="5"/>
      <c r="B863" s="5"/>
      <c r="C863" s="5"/>
      <c r="D863" s="5"/>
      <c r="E863" s="5"/>
      <c r="F863" s="5"/>
      <c r="G863" s="5"/>
      <c r="H863" s="5"/>
      <c r="I863" s="5"/>
      <c r="J863" s="5"/>
      <c r="K863" s="5"/>
      <c r="L863" s="5"/>
      <c r="M863" s="5"/>
      <c r="N863" s="5"/>
      <c r="O863" s="5"/>
      <c r="P863" s="5"/>
    </row>
    <row r="864" spans="1:16" ht="15.75" customHeight="1">
      <c r="A864" s="5"/>
      <c r="B864" s="5"/>
      <c r="C864" s="5"/>
      <c r="D864" s="5"/>
      <c r="E864" s="5"/>
      <c r="F864" s="5"/>
      <c r="G864" s="5"/>
      <c r="H864" s="5"/>
      <c r="I864" s="5"/>
      <c r="J864" s="5"/>
      <c r="K864" s="5"/>
      <c r="L864" s="5"/>
      <c r="M864" s="5"/>
      <c r="N864" s="5"/>
      <c r="O864" s="5"/>
      <c r="P864" s="5"/>
    </row>
    <row r="865" spans="1:16" ht="15.75" customHeight="1">
      <c r="A865" s="5"/>
      <c r="B865" s="5"/>
      <c r="C865" s="5"/>
      <c r="D865" s="5"/>
      <c r="E865" s="5"/>
      <c r="F865" s="5"/>
      <c r="G865" s="5"/>
      <c r="H865" s="5"/>
      <c r="I865" s="5"/>
      <c r="J865" s="5"/>
      <c r="K865" s="5"/>
      <c r="L865" s="5"/>
      <c r="M865" s="5"/>
      <c r="N865" s="5"/>
      <c r="O865" s="5"/>
      <c r="P865" s="5"/>
    </row>
    <row r="866" spans="1:16" ht="15.75" customHeight="1">
      <c r="A866" s="5"/>
      <c r="B866" s="5"/>
      <c r="C866" s="5"/>
      <c r="D866" s="5"/>
      <c r="E866" s="5"/>
      <c r="F866" s="5"/>
      <c r="G866" s="5"/>
      <c r="H866" s="5"/>
      <c r="I866" s="5"/>
      <c r="J866" s="5"/>
      <c r="K866" s="5"/>
      <c r="L866" s="5"/>
      <c r="M866" s="5"/>
      <c r="N866" s="5"/>
      <c r="O866" s="5"/>
      <c r="P866" s="5"/>
    </row>
    <row r="867" spans="1:16" ht="15.75" customHeight="1">
      <c r="A867" s="5"/>
      <c r="B867" s="5"/>
      <c r="C867" s="5"/>
      <c r="D867" s="5"/>
      <c r="E867" s="5"/>
      <c r="F867" s="5"/>
      <c r="G867" s="5"/>
      <c r="H867" s="5"/>
      <c r="I867" s="5"/>
      <c r="J867" s="5"/>
      <c r="K867" s="5"/>
      <c r="L867" s="5"/>
      <c r="M867" s="5"/>
      <c r="N867" s="5"/>
      <c r="O867" s="5"/>
      <c r="P867" s="5"/>
    </row>
    <row r="868" spans="1:16" ht="15.75" customHeight="1">
      <c r="A868" s="5"/>
      <c r="B868" s="5"/>
      <c r="C868" s="5"/>
      <c r="D868" s="5"/>
      <c r="E868" s="5"/>
      <c r="F868" s="5"/>
      <c r="G868" s="5"/>
      <c r="H868" s="5"/>
      <c r="I868" s="5"/>
      <c r="J868" s="5"/>
      <c r="K868" s="5"/>
      <c r="L868" s="5"/>
      <c r="M868" s="5"/>
      <c r="N868" s="5"/>
      <c r="O868" s="5"/>
      <c r="P868" s="5"/>
    </row>
    <row r="869" spans="1:16" ht="15.75" customHeight="1">
      <c r="A869" s="5"/>
      <c r="B869" s="5"/>
      <c r="C869" s="5"/>
      <c r="D869" s="5"/>
      <c r="E869" s="5"/>
      <c r="F869" s="5"/>
      <c r="G869" s="5"/>
      <c r="H869" s="5"/>
      <c r="I869" s="5"/>
      <c r="J869" s="5"/>
      <c r="K869" s="5"/>
      <c r="L869" s="5"/>
      <c r="M869" s="5"/>
      <c r="N869" s="5"/>
      <c r="O869" s="5"/>
      <c r="P869" s="5"/>
    </row>
    <row r="870" spans="1:16" ht="15.75" customHeight="1">
      <c r="A870" s="5"/>
      <c r="B870" s="5"/>
      <c r="C870" s="5"/>
      <c r="D870" s="5"/>
      <c r="E870" s="5"/>
      <c r="F870" s="5"/>
      <c r="G870" s="5"/>
      <c r="H870" s="5"/>
      <c r="I870" s="5"/>
      <c r="J870" s="5"/>
      <c r="K870" s="5"/>
      <c r="L870" s="5"/>
      <c r="M870" s="5"/>
      <c r="N870" s="5"/>
      <c r="O870" s="5"/>
      <c r="P870" s="5"/>
    </row>
    <row r="871" spans="1:16" ht="15.75" customHeight="1">
      <c r="A871" s="5"/>
      <c r="B871" s="5"/>
      <c r="C871" s="5"/>
      <c r="D871" s="5"/>
      <c r="E871" s="5"/>
      <c r="F871" s="5"/>
      <c r="G871" s="5"/>
      <c r="H871" s="5"/>
      <c r="I871" s="5"/>
      <c r="J871" s="5"/>
      <c r="K871" s="5"/>
      <c r="L871" s="5"/>
      <c r="M871" s="5"/>
      <c r="N871" s="5"/>
      <c r="O871" s="5"/>
      <c r="P871" s="5"/>
    </row>
    <row r="872" spans="1:16" ht="15.75" customHeight="1">
      <c r="A872" s="5"/>
      <c r="B872" s="5"/>
      <c r="C872" s="5"/>
      <c r="D872" s="5"/>
      <c r="E872" s="5"/>
      <c r="F872" s="5"/>
      <c r="G872" s="5"/>
      <c r="H872" s="5"/>
      <c r="I872" s="5"/>
      <c r="J872" s="5"/>
      <c r="K872" s="5"/>
      <c r="L872" s="5"/>
      <c r="M872" s="5"/>
      <c r="N872" s="5"/>
      <c r="O872" s="5"/>
      <c r="P872" s="5"/>
    </row>
    <row r="873" spans="1:16" ht="15.75" customHeight="1">
      <c r="A873" s="5"/>
      <c r="B873" s="5"/>
      <c r="C873" s="5"/>
      <c r="D873" s="5"/>
      <c r="E873" s="5"/>
      <c r="F873" s="5"/>
      <c r="G873" s="5"/>
      <c r="H873" s="5"/>
      <c r="I873" s="5"/>
      <c r="J873" s="5"/>
      <c r="K873" s="5"/>
      <c r="L873" s="5"/>
      <c r="M873" s="5"/>
      <c r="N873" s="5"/>
      <c r="O873" s="5"/>
      <c r="P873" s="5"/>
    </row>
    <row r="874" spans="1:16" ht="15.75" customHeight="1">
      <c r="A874" s="5"/>
      <c r="B874" s="5"/>
      <c r="C874" s="5"/>
      <c r="D874" s="5"/>
      <c r="E874" s="5"/>
      <c r="F874" s="5"/>
      <c r="G874" s="5"/>
      <c r="H874" s="5"/>
      <c r="I874" s="5"/>
      <c r="J874" s="5"/>
      <c r="K874" s="5"/>
      <c r="L874" s="5"/>
      <c r="M874" s="5"/>
      <c r="N874" s="5"/>
      <c r="O874" s="5"/>
      <c r="P874" s="5"/>
    </row>
  </sheetData>
  <mergeCells count="14">
    <mergeCell ref="L34:M34"/>
    <mergeCell ref="N34:O34"/>
    <mergeCell ref="B1:C1"/>
    <mergeCell ref="D1:E1"/>
    <mergeCell ref="F1:G1"/>
    <mergeCell ref="H1:I1"/>
    <mergeCell ref="J1:K1"/>
    <mergeCell ref="L1:M1"/>
    <mergeCell ref="N1:O1"/>
    <mergeCell ref="B34:C34"/>
    <mergeCell ref="D34:E34"/>
    <mergeCell ref="F34:G34"/>
    <mergeCell ref="H34:I34"/>
    <mergeCell ref="J34:K34"/>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M1003"/>
  <sheetViews>
    <sheetView workbookViewId="0"/>
  </sheetViews>
  <sheetFormatPr defaultColWidth="14.42578125" defaultRowHeight="15" customHeight="1"/>
  <cols>
    <col min="1" max="1" width="11.28515625" hidden="1" customWidth="1"/>
    <col min="2" max="2" width="43.140625" hidden="1" customWidth="1"/>
    <col min="3" max="3" width="8.5703125" hidden="1" customWidth="1"/>
    <col min="4" max="4" width="7.85546875" hidden="1" customWidth="1"/>
    <col min="5" max="5" width="11.140625" hidden="1" customWidth="1"/>
    <col min="6" max="7" width="17" hidden="1" customWidth="1"/>
    <col min="8" max="8" width="11.140625" hidden="1" customWidth="1"/>
    <col min="9" max="9" width="8.5703125" hidden="1" customWidth="1"/>
    <col min="10" max="10" width="7.85546875" hidden="1" customWidth="1"/>
    <col min="11" max="11" width="11.140625" hidden="1" customWidth="1"/>
    <col min="12" max="12" width="10.5703125" hidden="1" customWidth="1"/>
    <col min="13" max="13" width="7.85546875" hidden="1" customWidth="1"/>
    <col min="14" max="14" width="11.140625" hidden="1" customWidth="1"/>
    <col min="15" max="15" width="9.42578125" hidden="1" customWidth="1"/>
    <col min="16" max="16" width="7.85546875" hidden="1" customWidth="1"/>
    <col min="17" max="17" width="11.140625" hidden="1" customWidth="1"/>
    <col min="18" max="18" width="9.5703125" hidden="1" customWidth="1"/>
    <col min="19" max="19" width="7.85546875" hidden="1" customWidth="1"/>
    <col min="20" max="20" width="11.140625" hidden="1" customWidth="1"/>
    <col min="21" max="21" width="8.5703125" hidden="1" customWidth="1"/>
    <col min="22" max="22" width="7.85546875" hidden="1" customWidth="1"/>
    <col min="23" max="23" width="11.140625" hidden="1" customWidth="1"/>
    <col min="25" max="25" width="12.7109375" customWidth="1"/>
    <col min="26" max="26" width="17" customWidth="1"/>
    <col min="35" max="35" width="16" customWidth="1"/>
  </cols>
  <sheetData>
    <row r="1" spans="1:39">
      <c r="A1" s="120"/>
      <c r="B1" s="120"/>
      <c r="C1" s="121"/>
      <c r="D1" s="121"/>
      <c r="E1" s="121"/>
      <c r="F1" s="121"/>
      <c r="G1" s="121"/>
      <c r="H1" s="121"/>
      <c r="I1" s="121"/>
      <c r="J1" s="121"/>
      <c r="K1" s="121"/>
      <c r="L1" s="121"/>
      <c r="M1" s="121"/>
      <c r="N1" s="121"/>
      <c r="O1" s="121"/>
      <c r="P1" s="121"/>
      <c r="Q1" s="121"/>
      <c r="R1" s="121"/>
      <c r="S1" s="121"/>
      <c r="T1" s="121"/>
      <c r="U1" s="121"/>
      <c r="V1" s="121"/>
      <c r="W1" s="121"/>
      <c r="Z1" s="122"/>
      <c r="AA1" s="1215" t="s">
        <v>50</v>
      </c>
      <c r="AB1" s="1216"/>
      <c r="AC1" s="1216"/>
      <c r="AD1" s="1216"/>
      <c r="AE1" s="1216"/>
      <c r="AF1" s="1217"/>
      <c r="AH1" s="1215" t="s">
        <v>50</v>
      </c>
      <c r="AI1" s="1216"/>
      <c r="AJ1" s="1216"/>
      <c r="AK1" s="1216"/>
      <c r="AL1" s="1216"/>
      <c r="AM1" s="1217"/>
    </row>
    <row r="2" spans="1:39">
      <c r="A2" s="1218" t="s">
        <v>51</v>
      </c>
      <c r="B2" s="1219"/>
      <c r="C2" s="1220" t="s">
        <v>1</v>
      </c>
      <c r="D2" s="1216"/>
      <c r="E2" s="1217"/>
      <c r="F2" s="1220" t="s">
        <v>52</v>
      </c>
      <c r="G2" s="1216"/>
      <c r="H2" s="1217"/>
      <c r="I2" s="1220" t="s">
        <v>53</v>
      </c>
      <c r="J2" s="1216"/>
      <c r="K2" s="1217"/>
      <c r="L2" s="1220" t="s">
        <v>54</v>
      </c>
      <c r="M2" s="1216"/>
      <c r="N2" s="1217"/>
      <c r="O2" s="1220" t="s">
        <v>55</v>
      </c>
      <c r="P2" s="1216"/>
      <c r="Q2" s="1217"/>
      <c r="R2" s="1220" t="s">
        <v>56</v>
      </c>
      <c r="S2" s="1216"/>
      <c r="T2" s="1217"/>
      <c r="U2" s="1220" t="s">
        <v>57</v>
      </c>
      <c r="V2" s="1216"/>
      <c r="W2" s="1217"/>
      <c r="Z2" s="122"/>
      <c r="AA2" s="1215" t="s">
        <v>58</v>
      </c>
      <c r="AB2" s="1216"/>
      <c r="AC2" s="1216"/>
      <c r="AD2" s="1216"/>
      <c r="AE2" s="1216"/>
      <c r="AF2" s="1217"/>
      <c r="AH2" s="1221" t="s">
        <v>59</v>
      </c>
      <c r="AI2" s="1216"/>
      <c r="AJ2" s="1216"/>
      <c r="AK2" s="1216"/>
      <c r="AL2" s="1216"/>
      <c r="AM2" s="1217"/>
    </row>
    <row r="3" spans="1:39">
      <c r="A3" s="1222"/>
      <c r="B3" s="1223" t="s">
        <v>60</v>
      </c>
      <c r="C3" s="1224" t="s">
        <v>61</v>
      </c>
      <c r="D3" s="1224" t="s">
        <v>62</v>
      </c>
      <c r="E3" s="1224" t="s">
        <v>63</v>
      </c>
      <c r="F3" s="1224" t="s">
        <v>61</v>
      </c>
      <c r="G3" s="1224" t="s">
        <v>62</v>
      </c>
      <c r="H3" s="1224" t="s">
        <v>63</v>
      </c>
      <c r="I3" s="1224" t="s">
        <v>61</v>
      </c>
      <c r="J3" s="1224" t="s">
        <v>62</v>
      </c>
      <c r="K3" s="1224" t="s">
        <v>63</v>
      </c>
      <c r="L3" s="1224" t="s">
        <v>61</v>
      </c>
      <c r="M3" s="1224" t="s">
        <v>62</v>
      </c>
      <c r="N3" s="1224" t="s">
        <v>63</v>
      </c>
      <c r="O3" s="1224" t="s">
        <v>61</v>
      </c>
      <c r="P3" s="1224" t="s">
        <v>62</v>
      </c>
      <c r="Q3" s="1224" t="s">
        <v>63</v>
      </c>
      <c r="R3" s="1224" t="s">
        <v>61</v>
      </c>
      <c r="S3" s="1224" t="s">
        <v>62</v>
      </c>
      <c r="T3" s="1224" t="s">
        <v>63</v>
      </c>
      <c r="U3" s="1224" t="s">
        <v>61</v>
      </c>
      <c r="V3" s="1224" t="s">
        <v>62</v>
      </c>
      <c r="W3" s="1224" t="s">
        <v>63</v>
      </c>
      <c r="Z3" s="122"/>
      <c r="AA3" s="1225" t="s">
        <v>64</v>
      </c>
      <c r="AB3" s="1226" t="s">
        <v>65</v>
      </c>
      <c r="AC3" s="1226" t="s">
        <v>66</v>
      </c>
      <c r="AD3" s="1226" t="s">
        <v>67</v>
      </c>
      <c r="AE3" s="1226" t="s">
        <v>68</v>
      </c>
      <c r="AF3" s="1226" t="s">
        <v>69</v>
      </c>
      <c r="AH3" s="123" t="s">
        <v>64</v>
      </c>
      <c r="AI3" s="123" t="s">
        <v>65</v>
      </c>
      <c r="AJ3" s="123" t="s">
        <v>70</v>
      </c>
      <c r="AK3" s="123" t="s">
        <v>71</v>
      </c>
      <c r="AL3" s="123" t="s">
        <v>68</v>
      </c>
      <c r="AM3" s="123" t="s">
        <v>69</v>
      </c>
    </row>
    <row r="4" spans="1:39">
      <c r="A4" s="1083">
        <v>45292</v>
      </c>
      <c r="B4" s="1227" t="s">
        <v>72</v>
      </c>
      <c r="C4" s="1228" t="e">
        <v>#REF!</v>
      </c>
      <c r="D4" s="1228" t="s">
        <v>27</v>
      </c>
      <c r="E4" s="1228" t="e">
        <v>#REF!</v>
      </c>
      <c r="F4" s="1228" t="e">
        <v>#REF!</v>
      </c>
      <c r="G4" s="1228" t="s">
        <v>27</v>
      </c>
      <c r="H4" s="1228" t="e">
        <v>#REF!</v>
      </c>
      <c r="I4" s="1228" t="e">
        <v>#REF!</v>
      </c>
      <c r="J4" s="1228" t="s">
        <v>27</v>
      </c>
      <c r="K4" s="1228" t="e">
        <v>#REF!</v>
      </c>
      <c r="L4" s="1228" t="e">
        <v>#REF!</v>
      </c>
      <c r="M4" s="1228" t="s">
        <v>27</v>
      </c>
      <c r="N4" s="1228" t="e">
        <v>#REF!</v>
      </c>
      <c r="O4" s="1228" t="e">
        <v>#REF!</v>
      </c>
      <c r="P4" s="1228" t="s">
        <v>27</v>
      </c>
      <c r="Q4" s="1228" t="e">
        <v>#REF!</v>
      </c>
      <c r="R4" s="1228" t="e">
        <v>#REF!</v>
      </c>
      <c r="S4" s="1228" t="s">
        <v>27</v>
      </c>
      <c r="T4" s="1228" t="e">
        <v>#REF!</v>
      </c>
      <c r="U4" s="1228" t="e">
        <v>#REF!</v>
      </c>
      <c r="V4" s="1228" t="s">
        <v>27</v>
      </c>
      <c r="W4" s="1228" t="e">
        <v>#REF!</v>
      </c>
      <c r="Z4" s="124"/>
      <c r="AA4" s="1229" t="s">
        <v>2</v>
      </c>
      <c r="AB4" s="1230">
        <v>2527360220</v>
      </c>
      <c r="AC4" s="1230"/>
      <c r="AD4" s="1230">
        <f t="shared" ref="AD4:AD9" si="0">AB4+AC4</f>
        <v>2527360220</v>
      </c>
      <c r="AE4" s="1230">
        <v>3800</v>
      </c>
      <c r="AF4" s="1230">
        <f t="shared" ref="AF4:AF9" si="1">AD4/AE4</f>
        <v>665094.79473684216</v>
      </c>
      <c r="AH4" s="125" t="s">
        <v>2</v>
      </c>
      <c r="AI4" s="126">
        <v>1925069899</v>
      </c>
      <c r="AJ4" s="126">
        <v>7899894</v>
      </c>
      <c r="AK4" s="126">
        <f t="shared" ref="AK4:AK9" si="2">AI4+AJ4</f>
        <v>1932969793</v>
      </c>
      <c r="AL4" s="126">
        <v>3900</v>
      </c>
      <c r="AM4" s="126">
        <f t="shared" ref="AM4:AM9" si="3">AK4/AL4</f>
        <v>495633.28025641025</v>
      </c>
    </row>
    <row r="5" spans="1:39">
      <c r="A5" s="1231"/>
      <c r="B5" s="1232" t="s">
        <v>73</v>
      </c>
      <c r="C5" s="1233" t="s">
        <v>27</v>
      </c>
      <c r="D5" s="1233" t="s">
        <v>27</v>
      </c>
      <c r="E5" s="1233" t="e">
        <v>#REF!</v>
      </c>
      <c r="F5" s="1233" t="s">
        <v>27</v>
      </c>
      <c r="G5" s="1233" t="s">
        <v>27</v>
      </c>
      <c r="H5" s="1234" t="e">
        <v>#DIV/0!</v>
      </c>
      <c r="I5" s="1234" t="s">
        <v>27</v>
      </c>
      <c r="J5" s="1234"/>
      <c r="K5" s="1234" t="e">
        <v>#DIV/0!</v>
      </c>
      <c r="L5" s="1234" t="s">
        <v>27</v>
      </c>
      <c r="M5" s="1234"/>
      <c r="N5" s="1234" t="e">
        <v>#DIV/0!</v>
      </c>
      <c r="O5" s="1234" t="s">
        <v>27</v>
      </c>
      <c r="P5" s="1234"/>
      <c r="Q5" s="1234" t="e">
        <v>#DIV/0!</v>
      </c>
      <c r="R5" s="1234" t="s">
        <v>27</v>
      </c>
      <c r="S5" s="1234"/>
      <c r="T5" s="1234" t="e">
        <v>#DIV/0!</v>
      </c>
      <c r="U5" s="1234" t="s">
        <v>27</v>
      </c>
      <c r="V5" s="1234"/>
      <c r="W5" s="1234" t="e">
        <v>#DIV/0!</v>
      </c>
      <c r="Z5" s="127" t="s">
        <v>74</v>
      </c>
      <c r="AA5" s="1229" t="s">
        <v>3</v>
      </c>
      <c r="AB5" s="1230">
        <v>819732311</v>
      </c>
      <c r="AC5" s="1230">
        <v>182675617</v>
      </c>
      <c r="AD5" s="1230">
        <f t="shared" si="0"/>
        <v>1002407928</v>
      </c>
      <c r="AE5" s="1230">
        <v>3800</v>
      </c>
      <c r="AF5" s="1230">
        <f t="shared" si="1"/>
        <v>263791.56</v>
      </c>
      <c r="AH5" s="125" t="s">
        <v>3</v>
      </c>
      <c r="AI5" s="126">
        <v>768398874</v>
      </c>
      <c r="AJ5" s="126">
        <v>165944896</v>
      </c>
      <c r="AK5" s="126">
        <f t="shared" si="2"/>
        <v>934343770</v>
      </c>
      <c r="AL5" s="126">
        <v>3900</v>
      </c>
      <c r="AM5" s="126">
        <f t="shared" si="3"/>
        <v>239575.32564102564</v>
      </c>
    </row>
    <row r="6" spans="1:39">
      <c r="A6" s="1231"/>
      <c r="B6" s="1235" t="s">
        <v>75</v>
      </c>
      <c r="C6" s="1236" t="s">
        <v>27</v>
      </c>
      <c r="D6" s="1237"/>
      <c r="E6" s="1238" t="e">
        <v>#DIV/0!</v>
      </c>
      <c r="F6" s="1237"/>
      <c r="G6" s="1237"/>
      <c r="H6" s="1239" t="e">
        <v>#DIV/0!</v>
      </c>
      <c r="I6" s="1240"/>
      <c r="J6" s="1240"/>
      <c r="K6" s="1239" t="e">
        <v>#DIV/0!</v>
      </c>
      <c r="L6" s="1240"/>
      <c r="M6" s="1240"/>
      <c r="N6" s="1239" t="e">
        <v>#DIV/0!</v>
      </c>
      <c r="O6" s="1240"/>
      <c r="P6" s="1240"/>
      <c r="Q6" s="1239" t="e">
        <v>#DIV/0!</v>
      </c>
      <c r="R6" s="1240"/>
      <c r="S6" s="1240"/>
      <c r="T6" s="1239" t="e">
        <v>#DIV/0!</v>
      </c>
      <c r="U6" s="1240"/>
      <c r="V6" s="1240"/>
      <c r="W6" s="1241" t="e">
        <v>#DIV/0!</v>
      </c>
      <c r="X6" s="128">
        <f>X5/AE4</f>
        <v>0</v>
      </c>
      <c r="Z6" s="124"/>
      <c r="AA6" s="1229" t="s">
        <v>4</v>
      </c>
      <c r="AB6" s="1230">
        <v>418207415</v>
      </c>
      <c r="AC6" s="1242"/>
      <c r="AD6" s="1230">
        <f t="shared" si="0"/>
        <v>418207415</v>
      </c>
      <c r="AE6" s="1230">
        <v>2850</v>
      </c>
      <c r="AF6" s="1230">
        <f t="shared" si="1"/>
        <v>146739.44385964912</v>
      </c>
      <c r="AH6" s="125" t="s">
        <v>4</v>
      </c>
      <c r="AI6" s="126">
        <v>352644661</v>
      </c>
      <c r="AJ6" s="126"/>
      <c r="AK6" s="126">
        <f t="shared" si="2"/>
        <v>352644661</v>
      </c>
      <c r="AL6" s="126">
        <v>2700</v>
      </c>
      <c r="AM6" s="126">
        <f t="shared" si="3"/>
        <v>130609.1337037037</v>
      </c>
    </row>
    <row r="7" spans="1:39">
      <c r="A7" s="1231"/>
      <c r="B7" s="1235" t="s">
        <v>76</v>
      </c>
      <c r="C7" s="1236" t="s">
        <v>27</v>
      </c>
      <c r="D7" s="1237"/>
      <c r="E7" s="1238" t="e">
        <v>#DIV/0!</v>
      </c>
      <c r="F7" s="1237"/>
      <c r="G7" s="1237"/>
      <c r="H7" s="1239" t="e">
        <v>#DIV/0!</v>
      </c>
      <c r="I7" s="1240"/>
      <c r="J7" s="1240"/>
      <c r="K7" s="1239" t="e">
        <v>#DIV/0!</v>
      </c>
      <c r="L7" s="1240"/>
      <c r="M7" s="1240"/>
      <c r="N7" s="1239" t="e">
        <v>#DIV/0!</v>
      </c>
      <c r="O7" s="1240"/>
      <c r="P7" s="1240"/>
      <c r="Q7" s="1239" t="e">
        <v>#DIV/0!</v>
      </c>
      <c r="R7" s="1240"/>
      <c r="S7" s="1240"/>
      <c r="T7" s="1239" t="e">
        <v>#DIV/0!</v>
      </c>
      <c r="U7" s="1240"/>
      <c r="V7" s="1240"/>
      <c r="W7" s="1241" t="e">
        <v>#DIV/0!</v>
      </c>
      <c r="Z7" s="124"/>
      <c r="AA7" s="1229" t="s">
        <v>7</v>
      </c>
      <c r="AB7" s="1230">
        <v>3523373</v>
      </c>
      <c r="AC7" s="1230">
        <v>27500</v>
      </c>
      <c r="AD7" s="1230">
        <f t="shared" si="0"/>
        <v>3550873</v>
      </c>
      <c r="AE7" s="1242">
        <v>135</v>
      </c>
      <c r="AF7" s="1230">
        <f t="shared" si="1"/>
        <v>26302.762962962963</v>
      </c>
      <c r="AH7" s="125" t="s">
        <v>7</v>
      </c>
      <c r="AI7" s="126">
        <v>3509674</v>
      </c>
      <c r="AJ7" s="126"/>
      <c r="AK7" s="126">
        <f t="shared" si="2"/>
        <v>3509674</v>
      </c>
      <c r="AL7" s="126">
        <v>160</v>
      </c>
      <c r="AM7" s="126">
        <f t="shared" si="3"/>
        <v>21935.462500000001</v>
      </c>
    </row>
    <row r="8" spans="1:39">
      <c r="A8" s="1231"/>
      <c r="B8" s="1235" t="s">
        <v>77</v>
      </c>
      <c r="C8" s="1236" t="s">
        <v>27</v>
      </c>
      <c r="D8" s="1237"/>
      <c r="E8" s="1238" t="e">
        <v>#DIV/0!</v>
      </c>
      <c r="F8" s="1237"/>
      <c r="G8" s="1237"/>
      <c r="H8" s="1239" t="e">
        <v>#REF!</v>
      </c>
      <c r="I8" s="1240"/>
      <c r="J8" s="1240"/>
      <c r="K8" s="1239" t="e">
        <v>#DIV/0!</v>
      </c>
      <c r="L8" s="1240"/>
      <c r="M8" s="1240"/>
      <c r="N8" s="1239" t="e">
        <v>#DIV/0!</v>
      </c>
      <c r="O8" s="1240"/>
      <c r="P8" s="1240"/>
      <c r="Q8" s="1239" t="e">
        <v>#DIV/0!</v>
      </c>
      <c r="R8" s="1240"/>
      <c r="S8" s="1240"/>
      <c r="T8" s="1239" t="e">
        <v>#DIV/0!</v>
      </c>
      <c r="U8" s="1240"/>
      <c r="V8" s="1240"/>
      <c r="W8" s="1241" t="e">
        <v>#DIV/0!</v>
      </c>
      <c r="Z8" s="124"/>
      <c r="AA8" s="1229" t="s">
        <v>5</v>
      </c>
      <c r="AB8" s="1230">
        <v>32530864</v>
      </c>
      <c r="AC8" s="1242"/>
      <c r="AD8" s="1230">
        <f t="shared" si="0"/>
        <v>32530864</v>
      </c>
      <c r="AE8" s="1230">
        <v>1475</v>
      </c>
      <c r="AF8" s="1230">
        <f t="shared" si="1"/>
        <v>22054.823050847459</v>
      </c>
      <c r="AH8" s="125" t="s">
        <v>5</v>
      </c>
      <c r="AI8" s="126">
        <v>33264863</v>
      </c>
      <c r="AJ8" s="126"/>
      <c r="AK8" s="126">
        <f t="shared" si="2"/>
        <v>33264863</v>
      </c>
      <c r="AL8" s="126">
        <v>1300</v>
      </c>
      <c r="AM8" s="126">
        <f t="shared" si="3"/>
        <v>25588.356153846154</v>
      </c>
    </row>
    <row r="9" spans="1:39">
      <c r="A9" s="1231"/>
      <c r="B9" s="1232" t="s">
        <v>78</v>
      </c>
      <c r="C9" s="1233" t="s">
        <v>27</v>
      </c>
      <c r="D9" s="1233"/>
      <c r="E9" s="1233" t="e">
        <v>#DIV/0!</v>
      </c>
      <c r="F9" s="1233" t="s">
        <v>27</v>
      </c>
      <c r="G9" s="1233" t="s">
        <v>27</v>
      </c>
      <c r="H9" s="1234" t="e">
        <v>#DIV/0!</v>
      </c>
      <c r="I9" s="1234"/>
      <c r="J9" s="1234"/>
      <c r="K9" s="1234" t="e">
        <v>#DIV/0!</v>
      </c>
      <c r="L9" s="1234"/>
      <c r="M9" s="1234"/>
      <c r="N9" s="1234" t="e">
        <v>#DIV/0!</v>
      </c>
      <c r="O9" s="1234"/>
      <c r="P9" s="1234"/>
      <c r="Q9" s="1234" t="e">
        <v>#DIV/0!</v>
      </c>
      <c r="R9" s="1234"/>
      <c r="S9" s="1234"/>
      <c r="T9" s="1234" t="e">
        <v>#DIV/0!</v>
      </c>
      <c r="U9" s="1234"/>
      <c r="V9" s="1234"/>
      <c r="W9" s="1234" t="e">
        <v>#DIV/0!</v>
      </c>
      <c r="Z9" s="124"/>
      <c r="AA9" s="1229" t="s">
        <v>6</v>
      </c>
      <c r="AB9" s="1230">
        <v>91168530</v>
      </c>
      <c r="AC9" s="1242"/>
      <c r="AD9" s="1230">
        <f t="shared" si="0"/>
        <v>91168530</v>
      </c>
      <c r="AE9" s="1230">
        <v>3500</v>
      </c>
      <c r="AF9" s="1230">
        <f t="shared" si="1"/>
        <v>26048.151428571429</v>
      </c>
      <c r="AH9" s="125" t="s">
        <v>6</v>
      </c>
      <c r="AI9" s="126">
        <v>85655956</v>
      </c>
      <c r="AJ9" s="126"/>
      <c r="AK9" s="126">
        <f t="shared" si="2"/>
        <v>85655956</v>
      </c>
      <c r="AL9" s="126">
        <v>3000</v>
      </c>
      <c r="AM9" s="126">
        <f t="shared" si="3"/>
        <v>28551.985333333334</v>
      </c>
    </row>
    <row r="10" spans="1:39">
      <c r="A10" s="1231"/>
      <c r="B10" s="1235" t="s">
        <v>79</v>
      </c>
      <c r="C10" s="1236" t="s">
        <v>27</v>
      </c>
      <c r="D10" s="1237"/>
      <c r="E10" s="1238" t="e">
        <v>#DIV/0!</v>
      </c>
      <c r="F10" s="1237"/>
      <c r="G10" s="1237"/>
      <c r="H10" s="1239" t="e">
        <v>#DIV/0!</v>
      </c>
      <c r="I10" s="1240"/>
      <c r="J10" s="1240"/>
      <c r="K10" s="1239" t="e">
        <v>#DIV/0!</v>
      </c>
      <c r="L10" s="1240"/>
      <c r="M10" s="1240"/>
      <c r="N10" s="1239" t="e">
        <v>#DIV/0!</v>
      </c>
      <c r="O10" s="1240"/>
      <c r="P10" s="1240"/>
      <c r="Q10" s="1239" t="e">
        <v>#DIV/0!</v>
      </c>
      <c r="R10" s="1240"/>
      <c r="S10" s="1240"/>
      <c r="T10" s="1239" t="e">
        <v>#DIV/0!</v>
      </c>
      <c r="U10" s="1240"/>
      <c r="V10" s="1240"/>
      <c r="W10" s="1241" t="e">
        <v>#DIV/0!</v>
      </c>
      <c r="Z10" s="120"/>
      <c r="AA10" s="120"/>
      <c r="AB10" s="120"/>
      <c r="AC10" s="1243" t="s">
        <v>67</v>
      </c>
      <c r="AD10" s="1243"/>
      <c r="AE10" s="1243"/>
      <c r="AF10" s="1244">
        <f>SUM(AF4:AF9)</f>
        <v>1150031.5360388733</v>
      </c>
      <c r="AJ10" s="1245" t="s">
        <v>67</v>
      </c>
      <c r="AK10" s="1245"/>
      <c r="AL10" s="1246"/>
      <c r="AM10" s="1247">
        <f>SUM(AM4:AM9)</f>
        <v>941893.54358831921</v>
      </c>
    </row>
    <row r="11" spans="1:39">
      <c r="A11" s="1231"/>
      <c r="B11" s="1235" t="s">
        <v>80</v>
      </c>
      <c r="C11" s="1248" t="s">
        <v>27</v>
      </c>
      <c r="D11" s="1240"/>
      <c r="E11" s="1239" t="e">
        <v>#DIV/0!</v>
      </c>
      <c r="F11" s="1240"/>
      <c r="G11" s="1240"/>
      <c r="H11" s="1239" t="e">
        <v>#DIV/0!</v>
      </c>
      <c r="I11" s="1240"/>
      <c r="J11" s="1240"/>
      <c r="K11" s="1239" t="e">
        <v>#DIV/0!</v>
      </c>
      <c r="L11" s="1240"/>
      <c r="M11" s="1240"/>
      <c r="N11" s="1239" t="e">
        <v>#DIV/0!</v>
      </c>
      <c r="O11" s="1240"/>
      <c r="P11" s="1240"/>
      <c r="Q11" s="1239" t="e">
        <v>#DIV/0!</v>
      </c>
      <c r="R11" s="1240"/>
      <c r="S11" s="1240"/>
      <c r="T11" s="1239" t="e">
        <v>#DIV/0!</v>
      </c>
      <c r="U11" s="1240"/>
      <c r="V11" s="1240"/>
      <c r="W11" s="1241" t="e">
        <v>#DIV/0!</v>
      </c>
      <c r="X11" s="1249" t="s">
        <v>64</v>
      </c>
      <c r="Y11" s="1250" t="s">
        <v>81</v>
      </c>
      <c r="Z11" s="120" t="s">
        <v>69</v>
      </c>
      <c r="AA11" s="120"/>
      <c r="AB11" s="120"/>
      <c r="AC11" s="120"/>
      <c r="AD11" s="120"/>
      <c r="AE11" s="129"/>
      <c r="AF11" s="120"/>
      <c r="AL11" s="130"/>
    </row>
    <row r="12" spans="1:39">
      <c r="A12" s="1231"/>
      <c r="B12" s="1235" t="s">
        <v>82</v>
      </c>
      <c r="C12" s="1248" t="s">
        <v>27</v>
      </c>
      <c r="D12" s="1240"/>
      <c r="E12" s="1239" t="e">
        <v>#DIV/0!</v>
      </c>
      <c r="F12" s="1240"/>
      <c r="G12" s="1240"/>
      <c r="H12" s="1239" t="e">
        <v>#DIV/0!</v>
      </c>
      <c r="I12" s="1240"/>
      <c r="J12" s="1240"/>
      <c r="K12" s="1239" t="e">
        <v>#DIV/0!</v>
      </c>
      <c r="L12" s="1240"/>
      <c r="M12" s="1240"/>
      <c r="N12" s="1239" t="e">
        <v>#DIV/0!</v>
      </c>
      <c r="O12" s="1240"/>
      <c r="P12" s="1240"/>
      <c r="Q12" s="1239" t="e">
        <v>#DIV/0!</v>
      </c>
      <c r="R12" s="1240"/>
      <c r="S12" s="1240"/>
      <c r="T12" s="1239" t="e">
        <v>#DIV/0!</v>
      </c>
      <c r="U12" s="1240"/>
      <c r="V12" s="1240"/>
      <c r="W12" s="1241" t="e">
        <v>#DIV/0!</v>
      </c>
      <c r="X12" s="131" t="s">
        <v>2</v>
      </c>
      <c r="Y12" s="1251">
        <f>AB4+AB16+AB28+AB40+AB52+AB64+AB76+AB88+AB100+AB113+AB125+AB138</f>
        <v>26822416515.23</v>
      </c>
      <c r="Z12" s="132">
        <f t="shared" ref="Z12:Z17" si="4">Y12/AE16</f>
        <v>7058530.6619026316</v>
      </c>
      <c r="AA12" s="120"/>
      <c r="AB12" s="120"/>
      <c r="AC12" s="120"/>
      <c r="AD12" s="120"/>
      <c r="AE12" s="129"/>
      <c r="AF12" s="120"/>
      <c r="AL12" s="130"/>
    </row>
    <row r="13" spans="1:39">
      <c r="A13" s="1231"/>
      <c r="B13" s="1235" t="s">
        <v>83</v>
      </c>
      <c r="C13" s="1248" t="s">
        <v>27</v>
      </c>
      <c r="D13" s="1240"/>
      <c r="E13" s="1239" t="e">
        <v>#DIV/0!</v>
      </c>
      <c r="F13" s="1240"/>
      <c r="G13" s="1240"/>
      <c r="H13" s="1239" t="e">
        <v>#DIV/0!</v>
      </c>
      <c r="I13" s="1240"/>
      <c r="J13" s="1240"/>
      <c r="K13" s="1239" t="e">
        <v>#DIV/0!</v>
      </c>
      <c r="L13" s="1240"/>
      <c r="M13" s="1240"/>
      <c r="N13" s="1239" t="e">
        <v>#DIV/0!</v>
      </c>
      <c r="O13" s="1240"/>
      <c r="P13" s="1240"/>
      <c r="Q13" s="1239" t="e">
        <v>#DIV/0!</v>
      </c>
      <c r="R13" s="1240"/>
      <c r="S13" s="1240"/>
      <c r="T13" s="1239" t="e">
        <v>#DIV/0!</v>
      </c>
      <c r="U13" s="1240"/>
      <c r="V13" s="1240"/>
      <c r="W13" s="1241" t="e">
        <v>#DIV/0!</v>
      </c>
      <c r="X13" s="133" t="s">
        <v>3</v>
      </c>
      <c r="Y13" s="1251">
        <f>(AB5+AB17+AB29+AB41+AB53+AB65+AB77+AB89+AB101+AB114+AB126+AB139)*0+3937617277</f>
        <v>3937617277</v>
      </c>
      <c r="Z13" s="132">
        <f t="shared" si="4"/>
        <v>1036215.0728947369</v>
      </c>
      <c r="AA13" s="1252" t="s">
        <v>50</v>
      </c>
      <c r="AB13" s="1216"/>
      <c r="AC13" s="1216"/>
      <c r="AD13" s="1216"/>
      <c r="AE13" s="1216"/>
      <c r="AF13" s="1217"/>
      <c r="AH13" s="1253" t="s">
        <v>50</v>
      </c>
      <c r="AI13" s="1216"/>
      <c r="AJ13" s="1216"/>
      <c r="AK13" s="1216"/>
      <c r="AL13" s="1216"/>
      <c r="AM13" s="1217"/>
    </row>
    <row r="14" spans="1:39">
      <c r="A14" s="1231"/>
      <c r="B14" s="1254" t="s">
        <v>84</v>
      </c>
      <c r="C14" s="1234" t="e">
        <v>#REF!</v>
      </c>
      <c r="D14" s="1234"/>
      <c r="E14" s="1234" t="e">
        <v>#REF!</v>
      </c>
      <c r="F14" s="1234" t="e">
        <v>#REF!</v>
      </c>
      <c r="G14" s="1255"/>
      <c r="H14" s="1256" t="e">
        <v>#REF!</v>
      </c>
      <c r="I14" s="1234" t="e">
        <v>#REF!</v>
      </c>
      <c r="J14" s="1234"/>
      <c r="K14" s="1234" t="e">
        <v>#REF!</v>
      </c>
      <c r="L14" s="1234" t="e">
        <v>#REF!</v>
      </c>
      <c r="M14" s="1255"/>
      <c r="N14" s="1256" t="e">
        <v>#REF!</v>
      </c>
      <c r="O14" s="1234" t="e">
        <v>#REF!</v>
      </c>
      <c r="P14" s="1234"/>
      <c r="Q14" s="1256" t="e">
        <v>#REF!</v>
      </c>
      <c r="R14" s="1234" t="e">
        <v>#REF!</v>
      </c>
      <c r="S14" s="1255"/>
      <c r="T14" s="1256" t="e">
        <v>#REF!</v>
      </c>
      <c r="U14" s="1234" t="e">
        <v>#REF!</v>
      </c>
      <c r="V14" s="1255"/>
      <c r="W14" s="1234" t="e">
        <v>#REF!</v>
      </c>
      <c r="X14" s="133" t="s">
        <v>4</v>
      </c>
      <c r="Y14" s="1251">
        <f t="shared" ref="Y14:Y17" si="5">AB6+AB18+AB30+AB42+AB54+AB66+AB78+AB90+AB102+AB115+AB127+AB140</f>
        <v>5641788776.8900003</v>
      </c>
      <c r="Z14" s="132">
        <f t="shared" si="4"/>
        <v>1979575.0094350879</v>
      </c>
      <c r="AA14" s="1257" t="s">
        <v>85</v>
      </c>
      <c r="AB14" s="1258"/>
      <c r="AC14" s="1258"/>
      <c r="AD14" s="1258"/>
      <c r="AE14" s="1258"/>
      <c r="AF14" s="1259"/>
      <c r="AH14" s="1260" t="s">
        <v>86</v>
      </c>
      <c r="AI14" s="1258"/>
      <c r="AJ14" s="1258"/>
      <c r="AK14" s="1258"/>
      <c r="AL14" s="1258"/>
      <c r="AM14" s="1259"/>
    </row>
    <row r="15" spans="1:39">
      <c r="A15" s="1222"/>
      <c r="B15" s="1254" t="s">
        <v>87</v>
      </c>
      <c r="C15" s="1234" t="e">
        <v>#REF!</v>
      </c>
      <c r="D15" s="1255"/>
      <c r="E15" s="1256" t="e">
        <v>#REF!</v>
      </c>
      <c r="F15" s="1234" t="e">
        <v>#REF!</v>
      </c>
      <c r="G15" s="1255"/>
      <c r="H15" s="1256" t="e">
        <v>#REF!</v>
      </c>
      <c r="I15" s="1234" t="e">
        <v>#REF!</v>
      </c>
      <c r="J15" s="1234"/>
      <c r="K15" s="1256" t="e">
        <v>#REF!</v>
      </c>
      <c r="L15" s="1234" t="e">
        <v>#REF!</v>
      </c>
      <c r="M15" s="1255"/>
      <c r="N15" s="1255" t="s">
        <v>27</v>
      </c>
      <c r="O15" s="1234" t="e">
        <v>#REF!</v>
      </c>
      <c r="P15" s="1234"/>
      <c r="Q15" s="1256" t="e">
        <v>#REF!</v>
      </c>
      <c r="R15" s="1234" t="e">
        <v>#REF!</v>
      </c>
      <c r="S15" s="1255"/>
      <c r="T15" s="1255" t="s">
        <v>27</v>
      </c>
      <c r="U15" s="1234" t="e">
        <v>#REF!</v>
      </c>
      <c r="V15" s="1255"/>
      <c r="W15" s="1234" t="s">
        <v>27</v>
      </c>
      <c r="X15" s="133" t="s">
        <v>7</v>
      </c>
      <c r="Y15" s="1251">
        <f t="shared" si="5"/>
        <v>39757073</v>
      </c>
      <c r="Z15" s="132">
        <f t="shared" si="4"/>
        <v>294496.83703703701</v>
      </c>
      <c r="AA15" s="1249" t="s">
        <v>64</v>
      </c>
      <c r="AB15" s="1250" t="s">
        <v>81</v>
      </c>
      <c r="AC15" s="1250" t="s">
        <v>66</v>
      </c>
      <c r="AD15" s="1250" t="s">
        <v>67</v>
      </c>
      <c r="AE15" s="1261" t="s">
        <v>68</v>
      </c>
      <c r="AF15" s="1250" t="s">
        <v>69</v>
      </c>
      <c r="AH15" s="1262" t="s">
        <v>64</v>
      </c>
      <c r="AI15" s="1263" t="s">
        <v>81</v>
      </c>
      <c r="AJ15" s="1263" t="s">
        <v>66</v>
      </c>
      <c r="AK15" s="1263" t="s">
        <v>67</v>
      </c>
      <c r="AL15" s="1264" t="s">
        <v>68</v>
      </c>
      <c r="AM15" s="1263" t="s">
        <v>69</v>
      </c>
    </row>
    <row r="16" spans="1:39">
      <c r="A16" s="1082">
        <v>45323</v>
      </c>
      <c r="B16" s="1227" t="s">
        <v>72</v>
      </c>
      <c r="C16" s="1228" t="e">
        <v>#REF!</v>
      </c>
      <c r="D16" s="1228" t="s">
        <v>27</v>
      </c>
      <c r="E16" s="1228" t="e">
        <v>#REF!</v>
      </c>
      <c r="F16" s="1228" t="e">
        <v>#REF!</v>
      </c>
      <c r="G16" s="1228" t="s">
        <v>27</v>
      </c>
      <c r="H16" s="1228" t="e">
        <v>#REF!</v>
      </c>
      <c r="I16" s="1228" t="e">
        <v>#REF!</v>
      </c>
      <c r="J16" s="1228" t="s">
        <v>27</v>
      </c>
      <c r="K16" s="1228" t="e">
        <v>#REF!</v>
      </c>
      <c r="L16" s="1228" t="e">
        <v>#REF!</v>
      </c>
      <c r="M16" s="1228" t="s">
        <v>27</v>
      </c>
      <c r="N16" s="1228" t="e">
        <v>#REF!</v>
      </c>
      <c r="O16" s="1228" t="e">
        <v>#REF!</v>
      </c>
      <c r="P16" s="1228" t="s">
        <v>27</v>
      </c>
      <c r="Q16" s="1228" t="e">
        <v>#REF!</v>
      </c>
      <c r="R16" s="1228" t="e">
        <v>#REF!</v>
      </c>
      <c r="S16" s="1228" t="s">
        <v>27</v>
      </c>
      <c r="T16" s="1228" t="e">
        <v>#REF!</v>
      </c>
      <c r="U16" s="1228" t="e">
        <v>#REF!</v>
      </c>
      <c r="V16" s="1228" t="s">
        <v>27</v>
      </c>
      <c r="W16" s="1228" t="e">
        <v>#REF!</v>
      </c>
      <c r="X16" s="133" t="s">
        <v>5</v>
      </c>
      <c r="Y16" s="1251">
        <f t="shared" si="5"/>
        <v>544414067</v>
      </c>
      <c r="Z16" s="132">
        <f t="shared" si="4"/>
        <v>369094.28271186439</v>
      </c>
      <c r="AA16" s="131" t="s">
        <v>2</v>
      </c>
      <c r="AB16" s="1251">
        <v>2482448390</v>
      </c>
      <c r="AC16" s="1251"/>
      <c r="AD16" s="1251">
        <f t="shared" ref="AD16:AD21" si="6">AB16+AC16</f>
        <v>2482448390</v>
      </c>
      <c r="AE16" s="1265">
        <v>3800</v>
      </c>
      <c r="AF16" s="1251">
        <f t="shared" ref="AF16:AF21" si="7">AD16/AE16</f>
        <v>653275.89210526319</v>
      </c>
      <c r="AH16" s="131" t="s">
        <v>2</v>
      </c>
      <c r="AI16" s="1251">
        <v>2072195199</v>
      </c>
      <c r="AJ16" s="1266">
        <v>7183909</v>
      </c>
      <c r="AK16" s="1266">
        <f t="shared" ref="AK16:AK21" si="8">AI16+AJ16</f>
        <v>2079379108</v>
      </c>
      <c r="AL16" s="1265">
        <v>3900</v>
      </c>
      <c r="AM16" s="1266">
        <f t="shared" ref="AM16:AM21" si="9">AK16/AL16</f>
        <v>533174.13025641022</v>
      </c>
    </row>
    <row r="17" spans="1:39">
      <c r="A17" s="1231"/>
      <c r="B17" s="1232" t="s">
        <v>73</v>
      </c>
      <c r="C17" s="1234" t="s">
        <v>27</v>
      </c>
      <c r="D17" s="1234" t="s">
        <v>27</v>
      </c>
      <c r="E17" s="1234" t="e">
        <v>#REF!</v>
      </c>
      <c r="F17" s="1234" t="s">
        <v>27</v>
      </c>
      <c r="G17" s="1234" t="s">
        <v>27</v>
      </c>
      <c r="H17" s="1234" t="e">
        <v>#DIV/0!</v>
      </c>
      <c r="I17" s="1234" t="s">
        <v>27</v>
      </c>
      <c r="J17" s="1234"/>
      <c r="K17" s="1234" t="e">
        <v>#DIV/0!</v>
      </c>
      <c r="L17" s="1234" t="s">
        <v>27</v>
      </c>
      <c r="M17" s="1234"/>
      <c r="N17" s="1234" t="e">
        <v>#DIV/0!</v>
      </c>
      <c r="O17" s="1234" t="s">
        <v>27</v>
      </c>
      <c r="P17" s="1234"/>
      <c r="Q17" s="1234" t="e">
        <v>#DIV/0!</v>
      </c>
      <c r="R17" s="1234" t="s">
        <v>27</v>
      </c>
      <c r="S17" s="1234"/>
      <c r="T17" s="1234" t="e">
        <v>#DIV/0!</v>
      </c>
      <c r="U17" s="1234" t="s">
        <v>27</v>
      </c>
      <c r="V17" s="1234"/>
      <c r="W17" s="1234" t="e">
        <v>#DIV/0!</v>
      </c>
      <c r="X17" s="133" t="s">
        <v>6</v>
      </c>
      <c r="Y17" s="1251">
        <f t="shared" si="5"/>
        <v>1329045775</v>
      </c>
      <c r="Z17" s="132">
        <f t="shared" si="4"/>
        <v>379727.36428571428</v>
      </c>
      <c r="AA17" s="133" t="s">
        <v>3</v>
      </c>
      <c r="AB17" s="1251">
        <v>717623093</v>
      </c>
      <c r="AC17" s="1251">
        <v>162671248</v>
      </c>
      <c r="AD17" s="1251">
        <f t="shared" si="6"/>
        <v>880294341</v>
      </c>
      <c r="AE17" s="1265">
        <v>3800</v>
      </c>
      <c r="AF17" s="1251">
        <f t="shared" si="7"/>
        <v>231656.40552631579</v>
      </c>
      <c r="AH17" s="133" t="s">
        <v>3</v>
      </c>
      <c r="AI17" s="1251">
        <v>664825261</v>
      </c>
      <c r="AJ17" s="1266">
        <v>159081998</v>
      </c>
      <c r="AK17" s="1266">
        <f t="shared" si="8"/>
        <v>823907259</v>
      </c>
      <c r="AL17" s="1265">
        <v>3900</v>
      </c>
      <c r="AM17" s="1266">
        <f t="shared" si="9"/>
        <v>211258.27153846153</v>
      </c>
    </row>
    <row r="18" spans="1:39">
      <c r="A18" s="1231"/>
      <c r="B18" s="1235" t="s">
        <v>75</v>
      </c>
      <c r="C18" s="1248" t="s">
        <v>27</v>
      </c>
      <c r="D18" s="1240"/>
      <c r="E18" s="1239" t="e">
        <v>#DIV/0!</v>
      </c>
      <c r="F18" s="1240"/>
      <c r="G18" s="1240"/>
      <c r="H18" s="1239" t="e">
        <v>#DIV/0!</v>
      </c>
      <c r="I18" s="1240"/>
      <c r="J18" s="1240"/>
      <c r="K18" s="1239" t="e">
        <v>#DIV/0!</v>
      </c>
      <c r="L18" s="1240"/>
      <c r="M18" s="1240"/>
      <c r="N18" s="1239" t="e">
        <v>#DIV/0!</v>
      </c>
      <c r="O18" s="1240"/>
      <c r="P18" s="1240"/>
      <c r="Q18" s="1239" t="e">
        <v>#DIV/0!</v>
      </c>
      <c r="R18" s="1240"/>
      <c r="S18" s="1240"/>
      <c r="T18" s="1239" t="e">
        <v>#DIV/0!</v>
      </c>
      <c r="U18" s="1240"/>
      <c r="V18" s="1240"/>
      <c r="W18" s="1241" t="e">
        <v>#DIV/0!</v>
      </c>
      <c r="X18" s="133" t="s">
        <v>88</v>
      </c>
      <c r="Y18" s="1267"/>
      <c r="Z18" s="134">
        <f>(8528+8376)*12</f>
        <v>202848</v>
      </c>
      <c r="AA18" s="133" t="s">
        <v>4</v>
      </c>
      <c r="AB18" s="1268">
        <v>476204671</v>
      </c>
      <c r="AC18" s="1269">
        <v>0</v>
      </c>
      <c r="AD18" s="1251">
        <f t="shared" si="6"/>
        <v>476204671</v>
      </c>
      <c r="AE18" s="1265">
        <v>2850</v>
      </c>
      <c r="AF18" s="1251">
        <f t="shared" si="7"/>
        <v>167089.35824561404</v>
      </c>
      <c r="AH18" s="133" t="s">
        <v>4</v>
      </c>
      <c r="AI18" s="1251">
        <v>367943763</v>
      </c>
      <c r="AJ18" s="1269">
        <v>0</v>
      </c>
      <c r="AK18" s="1266">
        <f t="shared" si="8"/>
        <v>367943763</v>
      </c>
      <c r="AL18" s="1265">
        <v>2700</v>
      </c>
      <c r="AM18" s="1266">
        <f t="shared" si="9"/>
        <v>136275.46777777778</v>
      </c>
    </row>
    <row r="19" spans="1:39">
      <c r="A19" s="1231"/>
      <c r="B19" s="1235" t="s">
        <v>76</v>
      </c>
      <c r="C19" s="1248" t="s">
        <v>27</v>
      </c>
      <c r="D19" s="1240"/>
      <c r="E19" s="1239" t="e">
        <v>#DIV/0!</v>
      </c>
      <c r="F19" s="1240"/>
      <c r="G19" s="1240"/>
      <c r="H19" s="1239" t="e">
        <v>#DIV/0!</v>
      </c>
      <c r="I19" s="1240"/>
      <c r="J19" s="1240"/>
      <c r="K19" s="1239" t="e">
        <v>#DIV/0!</v>
      </c>
      <c r="L19" s="1240"/>
      <c r="M19" s="1240"/>
      <c r="N19" s="1239" t="e">
        <v>#DIV/0!</v>
      </c>
      <c r="O19" s="1240"/>
      <c r="P19" s="1240"/>
      <c r="Q19" s="1239" t="e">
        <v>#DIV/0!</v>
      </c>
      <c r="R19" s="1240"/>
      <c r="S19" s="1240"/>
      <c r="T19" s="1239" t="e">
        <v>#DIV/0!</v>
      </c>
      <c r="U19" s="1240"/>
      <c r="V19" s="1240"/>
      <c r="W19" s="1241" t="e">
        <v>#DIV/0!</v>
      </c>
      <c r="X19" s="135" t="s">
        <v>1</v>
      </c>
      <c r="Y19" s="1267"/>
      <c r="Z19" s="134">
        <f>SUM(Z12:Z18)</f>
        <v>11320487.228267072</v>
      </c>
      <c r="AA19" s="133" t="s">
        <v>7</v>
      </c>
      <c r="AB19" s="1251">
        <v>3602939</v>
      </c>
      <c r="AC19" s="1266">
        <v>27500</v>
      </c>
      <c r="AD19" s="1251">
        <f t="shared" si="6"/>
        <v>3630439</v>
      </c>
      <c r="AE19" s="1270">
        <v>135</v>
      </c>
      <c r="AF19" s="1251">
        <f t="shared" si="7"/>
        <v>26892.140740740742</v>
      </c>
      <c r="AH19" s="133" t="s">
        <v>7</v>
      </c>
      <c r="AI19" s="1251">
        <v>3666808</v>
      </c>
      <c r="AJ19" s="1266">
        <v>97450</v>
      </c>
      <c r="AK19" s="1266">
        <f t="shared" si="8"/>
        <v>3764258</v>
      </c>
      <c r="AL19" s="1270">
        <v>160</v>
      </c>
      <c r="AM19" s="1266">
        <f t="shared" si="9"/>
        <v>23526.612499999999</v>
      </c>
    </row>
    <row r="20" spans="1:39">
      <c r="A20" s="1231"/>
      <c r="B20" s="1235" t="s">
        <v>77</v>
      </c>
      <c r="C20" s="1248" t="s">
        <v>27</v>
      </c>
      <c r="D20" s="1240"/>
      <c r="E20" s="1239" t="e">
        <v>#DIV/0!</v>
      </c>
      <c r="F20" s="1240"/>
      <c r="G20" s="1240"/>
      <c r="H20" s="1239" t="e">
        <v>#REF!</v>
      </c>
      <c r="I20" s="1240"/>
      <c r="J20" s="1240"/>
      <c r="K20" s="1239" t="e">
        <v>#DIV/0!</v>
      </c>
      <c r="L20" s="1240"/>
      <c r="M20" s="1240"/>
      <c r="N20" s="1239" t="e">
        <v>#DIV/0!</v>
      </c>
      <c r="O20" s="1240"/>
      <c r="P20" s="1240"/>
      <c r="Q20" s="1239" t="e">
        <v>#DIV/0!</v>
      </c>
      <c r="R20" s="1240"/>
      <c r="S20" s="1240"/>
      <c r="T20" s="1239" t="e">
        <v>#DIV/0!</v>
      </c>
      <c r="U20" s="1240"/>
      <c r="V20" s="1240"/>
      <c r="W20" s="1241" t="e">
        <v>#DIV/0!</v>
      </c>
      <c r="Z20" s="136"/>
      <c r="AA20" s="133" t="s">
        <v>5</v>
      </c>
      <c r="AB20" s="1251">
        <v>48942842</v>
      </c>
      <c r="AC20" s="1269"/>
      <c r="AD20" s="1251">
        <f t="shared" si="6"/>
        <v>48942842</v>
      </c>
      <c r="AE20" s="1265">
        <v>1475</v>
      </c>
      <c r="AF20" s="1251">
        <f t="shared" si="7"/>
        <v>33181.587796610169</v>
      </c>
      <c r="AH20" s="133" t="s">
        <v>5</v>
      </c>
      <c r="AI20" s="1251">
        <v>32498825</v>
      </c>
      <c r="AJ20" s="1269"/>
      <c r="AK20" s="1266">
        <f t="shared" si="8"/>
        <v>32498825</v>
      </c>
      <c r="AL20" s="1265">
        <v>1300</v>
      </c>
      <c r="AM20" s="1266">
        <f t="shared" si="9"/>
        <v>24999.096153846152</v>
      </c>
    </row>
    <row r="21" spans="1:39">
      <c r="A21" s="1231"/>
      <c r="B21" s="1232" t="s">
        <v>78</v>
      </c>
      <c r="C21" s="1234" t="s">
        <v>27</v>
      </c>
      <c r="D21" s="1234"/>
      <c r="E21" s="1234" t="e">
        <v>#DIV/0!</v>
      </c>
      <c r="F21" s="1234" t="s">
        <v>27</v>
      </c>
      <c r="G21" s="1234" t="s">
        <v>27</v>
      </c>
      <c r="H21" s="1234" t="e">
        <v>#DIV/0!</v>
      </c>
      <c r="I21" s="1234"/>
      <c r="J21" s="1234"/>
      <c r="K21" s="1234" t="e">
        <v>#DIV/0!</v>
      </c>
      <c r="L21" s="1234"/>
      <c r="M21" s="1234"/>
      <c r="N21" s="1234" t="e">
        <v>#DIV/0!</v>
      </c>
      <c r="O21" s="1234"/>
      <c r="P21" s="1234"/>
      <c r="Q21" s="1234" t="e">
        <v>#DIV/0!</v>
      </c>
      <c r="R21" s="1234"/>
      <c r="S21" s="1234"/>
      <c r="T21" s="1234" t="e">
        <v>#DIV/0!</v>
      </c>
      <c r="U21" s="1234"/>
      <c r="V21" s="1234"/>
      <c r="W21" s="1234" t="e">
        <v>#DIV/0!</v>
      </c>
      <c r="Z21" s="136"/>
      <c r="AA21" s="133" t="s">
        <v>6</v>
      </c>
      <c r="AB21" s="1251">
        <v>97555934</v>
      </c>
      <c r="AC21" s="1269">
        <v>0</v>
      </c>
      <c r="AD21" s="1251">
        <f t="shared" si="6"/>
        <v>97555934</v>
      </c>
      <c r="AE21" s="1265">
        <v>3500</v>
      </c>
      <c r="AF21" s="1251">
        <f t="shared" si="7"/>
        <v>27873.124</v>
      </c>
      <c r="AH21" s="133" t="s">
        <v>6</v>
      </c>
      <c r="AI21" s="1251">
        <v>85896206</v>
      </c>
      <c r="AJ21" s="1269">
        <v>0</v>
      </c>
      <c r="AK21" s="1266">
        <f t="shared" si="8"/>
        <v>85896206</v>
      </c>
      <c r="AL21" s="1265">
        <v>3000</v>
      </c>
      <c r="AM21" s="1266">
        <f t="shared" si="9"/>
        <v>28632.068666666666</v>
      </c>
    </row>
    <row r="22" spans="1:39">
      <c r="A22" s="1231"/>
      <c r="B22" s="1235" t="s">
        <v>79</v>
      </c>
      <c r="C22" s="1248" t="s">
        <v>27</v>
      </c>
      <c r="D22" s="1240"/>
      <c r="E22" s="1239" t="e">
        <v>#DIV/0!</v>
      </c>
      <c r="F22" s="1240"/>
      <c r="G22" s="1240"/>
      <c r="H22" s="1239" t="e">
        <v>#DIV/0!</v>
      </c>
      <c r="I22" s="1240"/>
      <c r="J22" s="1240"/>
      <c r="K22" s="1239" t="e">
        <v>#DIV/0!</v>
      </c>
      <c r="L22" s="1240"/>
      <c r="M22" s="1240"/>
      <c r="N22" s="1239" t="e">
        <v>#DIV/0!</v>
      </c>
      <c r="O22" s="1240"/>
      <c r="P22" s="1240"/>
      <c r="Q22" s="1239" t="e">
        <v>#DIV/0!</v>
      </c>
      <c r="R22" s="1240"/>
      <c r="S22" s="1240"/>
      <c r="T22" s="1239" t="e">
        <v>#DIV/0!</v>
      </c>
      <c r="U22" s="1240"/>
      <c r="V22" s="1240"/>
      <c r="W22" s="1241" t="e">
        <v>#DIV/0!</v>
      </c>
      <c r="Z22" s="136"/>
      <c r="AA22" s="135" t="s">
        <v>1</v>
      </c>
      <c r="AB22" s="1267"/>
      <c r="AC22" s="1271"/>
      <c r="AD22" s="1271"/>
      <c r="AE22" s="1272" t="s">
        <v>67</v>
      </c>
      <c r="AF22" s="1273">
        <f>SUM(AF16:AF21)</f>
        <v>1139968.5084145439</v>
      </c>
      <c r="AH22" s="135" t="s">
        <v>1</v>
      </c>
      <c r="AI22" s="1267"/>
      <c r="AJ22" s="1271"/>
      <c r="AK22" s="1271"/>
      <c r="AL22" s="1272" t="s">
        <v>67</v>
      </c>
      <c r="AM22" s="1274">
        <f>SUM(AM16:AM21)</f>
        <v>957865.6468931624</v>
      </c>
    </row>
    <row r="23" spans="1:39">
      <c r="A23" s="1231"/>
      <c r="B23" s="1235" t="s">
        <v>80</v>
      </c>
      <c r="C23" s="1248" t="s">
        <v>27</v>
      </c>
      <c r="D23" s="1240"/>
      <c r="E23" s="1239" t="e">
        <v>#DIV/0!</v>
      </c>
      <c r="F23" s="1240"/>
      <c r="G23" s="1240"/>
      <c r="H23" s="1239" t="e">
        <v>#DIV/0!</v>
      </c>
      <c r="I23" s="1240"/>
      <c r="J23" s="1240"/>
      <c r="K23" s="1239" t="e">
        <v>#DIV/0!</v>
      </c>
      <c r="L23" s="1240"/>
      <c r="M23" s="1240"/>
      <c r="N23" s="1239" t="e">
        <v>#DIV/0!</v>
      </c>
      <c r="O23" s="1240"/>
      <c r="P23" s="1240"/>
      <c r="Q23" s="1239" t="e">
        <v>#DIV/0!</v>
      </c>
      <c r="R23" s="1240"/>
      <c r="S23" s="1240"/>
      <c r="T23" s="1239" t="e">
        <v>#DIV/0!</v>
      </c>
      <c r="U23" s="1240"/>
      <c r="V23" s="1240"/>
      <c r="W23" s="1241" t="e">
        <v>#DIV/0!</v>
      </c>
      <c r="Z23" s="137"/>
      <c r="AA23" s="120"/>
      <c r="AB23" s="120"/>
      <c r="AC23" s="120"/>
      <c r="AD23" s="120"/>
      <c r="AE23" s="129"/>
      <c r="AF23" s="120"/>
      <c r="AL23" s="130"/>
    </row>
    <row r="24" spans="1:39">
      <c r="A24" s="1231"/>
      <c r="B24" s="1235" t="s">
        <v>82</v>
      </c>
      <c r="C24" s="1248" t="s">
        <v>27</v>
      </c>
      <c r="D24" s="1240"/>
      <c r="E24" s="1239" t="e">
        <v>#DIV/0!</v>
      </c>
      <c r="F24" s="1240"/>
      <c r="G24" s="1240"/>
      <c r="H24" s="1239" t="e">
        <v>#DIV/0!</v>
      </c>
      <c r="I24" s="1240"/>
      <c r="J24" s="1240"/>
      <c r="K24" s="1239" t="e">
        <v>#DIV/0!</v>
      </c>
      <c r="L24" s="1240"/>
      <c r="M24" s="1240"/>
      <c r="N24" s="1239" t="e">
        <v>#DIV/0!</v>
      </c>
      <c r="O24" s="1240"/>
      <c r="P24" s="1240"/>
      <c r="Q24" s="1239" t="e">
        <v>#DIV/0!</v>
      </c>
      <c r="R24" s="1240"/>
      <c r="S24" s="1240"/>
      <c r="T24" s="1239" t="e">
        <v>#DIV/0!</v>
      </c>
      <c r="U24" s="1240"/>
      <c r="V24" s="1240"/>
      <c r="W24" s="1241" t="e">
        <v>#DIV/0!</v>
      </c>
      <c r="Z24" s="120"/>
      <c r="AA24" s="120"/>
      <c r="AB24" s="120"/>
      <c r="AC24" s="120"/>
      <c r="AD24" s="120"/>
      <c r="AE24" s="129"/>
      <c r="AF24" s="120"/>
      <c r="AL24" s="130"/>
    </row>
    <row r="25" spans="1:39">
      <c r="A25" s="1231"/>
      <c r="B25" s="1235" t="s">
        <v>83</v>
      </c>
      <c r="C25" s="1248" t="s">
        <v>27</v>
      </c>
      <c r="D25" s="1240"/>
      <c r="E25" s="1239" t="e">
        <v>#DIV/0!</v>
      </c>
      <c r="F25" s="1240"/>
      <c r="G25" s="1240"/>
      <c r="H25" s="1239" t="e">
        <v>#DIV/0!</v>
      </c>
      <c r="I25" s="1240"/>
      <c r="J25" s="1240"/>
      <c r="K25" s="1239" t="e">
        <v>#DIV/0!</v>
      </c>
      <c r="L25" s="1240"/>
      <c r="M25" s="1240"/>
      <c r="N25" s="1239" t="e">
        <v>#DIV/0!</v>
      </c>
      <c r="O25" s="1240"/>
      <c r="P25" s="1240"/>
      <c r="Q25" s="1239" t="e">
        <v>#DIV/0!</v>
      </c>
      <c r="R25" s="1240"/>
      <c r="S25" s="1240"/>
      <c r="T25" s="1239" t="e">
        <v>#DIV/0!</v>
      </c>
      <c r="U25" s="1240"/>
      <c r="V25" s="1240"/>
      <c r="W25" s="1241" t="e">
        <v>#DIV/0!</v>
      </c>
      <c r="Z25" s="120"/>
      <c r="AA25" s="1252" t="s">
        <v>50</v>
      </c>
      <c r="AB25" s="1216"/>
      <c r="AC25" s="1216"/>
      <c r="AD25" s="1216"/>
      <c r="AE25" s="1216"/>
      <c r="AF25" s="1217"/>
      <c r="AH25" s="1253" t="s">
        <v>50</v>
      </c>
      <c r="AI25" s="1216"/>
      <c r="AJ25" s="1216"/>
      <c r="AK25" s="1216"/>
      <c r="AL25" s="1216"/>
      <c r="AM25" s="1217"/>
    </row>
    <row r="26" spans="1:39">
      <c r="A26" s="1231"/>
      <c r="B26" s="1254" t="s">
        <v>84</v>
      </c>
      <c r="C26" s="1234" t="e">
        <v>#REF!</v>
      </c>
      <c r="D26" s="1234"/>
      <c r="E26" s="1234" t="e">
        <v>#REF!</v>
      </c>
      <c r="F26" s="1234" t="e">
        <v>#REF!</v>
      </c>
      <c r="G26" s="1255"/>
      <c r="H26" s="1256" t="e">
        <v>#REF!</v>
      </c>
      <c r="I26" s="1234" t="e">
        <v>#REF!</v>
      </c>
      <c r="J26" s="1234"/>
      <c r="K26" s="1234" t="e">
        <v>#REF!</v>
      </c>
      <c r="L26" s="1234" t="e">
        <v>#REF!</v>
      </c>
      <c r="M26" s="1255"/>
      <c r="N26" s="1256" t="e">
        <v>#REF!</v>
      </c>
      <c r="O26" s="1234" t="e">
        <v>#REF!</v>
      </c>
      <c r="P26" s="1234"/>
      <c r="Q26" s="1256" t="e">
        <v>#REF!</v>
      </c>
      <c r="R26" s="1234" t="e">
        <v>#REF!</v>
      </c>
      <c r="S26" s="1255"/>
      <c r="T26" s="1256" t="e">
        <v>#REF!</v>
      </c>
      <c r="U26" s="1234" t="e">
        <v>#REF!</v>
      </c>
      <c r="V26" s="1255"/>
      <c r="W26" s="1234" t="e">
        <v>#REF!</v>
      </c>
      <c r="Z26" s="138"/>
      <c r="AA26" s="1257" t="s">
        <v>89</v>
      </c>
      <c r="AB26" s="1258"/>
      <c r="AC26" s="1258"/>
      <c r="AD26" s="1258"/>
      <c r="AE26" s="1258"/>
      <c r="AF26" s="1259"/>
      <c r="AH26" s="1260" t="s">
        <v>90</v>
      </c>
      <c r="AI26" s="1258"/>
      <c r="AJ26" s="1258"/>
      <c r="AK26" s="1258"/>
      <c r="AL26" s="1258"/>
      <c r="AM26" s="1259"/>
    </row>
    <row r="27" spans="1:39">
      <c r="A27" s="1222"/>
      <c r="B27" s="1254" t="s">
        <v>87</v>
      </c>
      <c r="C27" s="1234" t="e">
        <v>#REF!</v>
      </c>
      <c r="D27" s="1255"/>
      <c r="E27" s="1256" t="e">
        <v>#REF!</v>
      </c>
      <c r="F27" s="1234" t="e">
        <v>#REF!</v>
      </c>
      <c r="G27" s="1255"/>
      <c r="H27" s="1256" t="e">
        <v>#REF!</v>
      </c>
      <c r="I27" s="1234" t="e">
        <v>#REF!</v>
      </c>
      <c r="J27" s="1234"/>
      <c r="K27" s="1256" t="e">
        <v>#REF!</v>
      </c>
      <c r="L27" s="1234" t="e">
        <v>#REF!</v>
      </c>
      <c r="M27" s="1255"/>
      <c r="N27" s="1255" t="s">
        <v>27</v>
      </c>
      <c r="O27" s="1234" t="e">
        <v>#REF!</v>
      </c>
      <c r="P27" s="1234"/>
      <c r="Q27" s="1256" t="e">
        <v>#REF!</v>
      </c>
      <c r="R27" s="1234" t="e">
        <v>#REF!</v>
      </c>
      <c r="S27" s="1255"/>
      <c r="T27" s="1255" t="s">
        <v>27</v>
      </c>
      <c r="U27" s="1234" t="e">
        <v>#REF!</v>
      </c>
      <c r="V27" s="1255"/>
      <c r="W27" s="1234" t="s">
        <v>27</v>
      </c>
      <c r="Z27" s="138"/>
      <c r="AA27" s="1249" t="s">
        <v>64</v>
      </c>
      <c r="AB27" s="1250" t="s">
        <v>81</v>
      </c>
      <c r="AC27" s="1250" t="s">
        <v>66</v>
      </c>
      <c r="AD27" s="1250" t="s">
        <v>67</v>
      </c>
      <c r="AE27" s="1261" t="s">
        <v>68</v>
      </c>
      <c r="AF27" s="1250" t="s">
        <v>69</v>
      </c>
      <c r="AH27" s="1262" t="s">
        <v>64</v>
      </c>
      <c r="AI27" s="1263" t="s">
        <v>81</v>
      </c>
      <c r="AJ27" s="1263" t="s">
        <v>66</v>
      </c>
      <c r="AK27" s="1263" t="s">
        <v>67</v>
      </c>
      <c r="AL27" s="1264" t="s">
        <v>68</v>
      </c>
      <c r="AM27" s="1263" t="s">
        <v>69</v>
      </c>
    </row>
    <row r="28" spans="1:39">
      <c r="A28" s="1082">
        <v>45352</v>
      </c>
      <c r="B28" s="1227" t="s">
        <v>72</v>
      </c>
      <c r="C28" s="1228" t="e">
        <v>#REF!</v>
      </c>
      <c r="D28" s="1228" t="s">
        <v>27</v>
      </c>
      <c r="E28" s="1228" t="e">
        <v>#REF!</v>
      </c>
      <c r="F28" s="1228" t="e">
        <v>#REF!</v>
      </c>
      <c r="G28" s="1228" t="s">
        <v>27</v>
      </c>
      <c r="H28" s="1228" t="e">
        <v>#REF!</v>
      </c>
      <c r="I28" s="1228" t="e">
        <v>#REF!</v>
      </c>
      <c r="J28" s="1228" t="s">
        <v>27</v>
      </c>
      <c r="K28" s="1228" t="e">
        <v>#REF!</v>
      </c>
      <c r="L28" s="1228" t="e">
        <v>#REF!</v>
      </c>
      <c r="M28" s="1228" t="s">
        <v>27</v>
      </c>
      <c r="N28" s="1228" t="e">
        <v>#REF!</v>
      </c>
      <c r="O28" s="1228" t="e">
        <v>#REF!</v>
      </c>
      <c r="P28" s="1228" t="s">
        <v>27</v>
      </c>
      <c r="Q28" s="1228" t="e">
        <v>#REF!</v>
      </c>
      <c r="R28" s="1228" t="e">
        <v>#REF!</v>
      </c>
      <c r="S28" s="1228" t="s">
        <v>27</v>
      </c>
      <c r="T28" s="1228" t="e">
        <v>#REF!</v>
      </c>
      <c r="U28" s="1228" t="e">
        <v>#REF!</v>
      </c>
      <c r="V28" s="1228" t="s">
        <v>27</v>
      </c>
      <c r="W28" s="1228" t="e">
        <v>#REF!</v>
      </c>
      <c r="Z28" s="139"/>
      <c r="AA28" s="131" t="s">
        <v>2</v>
      </c>
      <c r="AB28" s="1251">
        <v>2253821642</v>
      </c>
      <c r="AC28" s="1251"/>
      <c r="AD28" s="1251">
        <f t="shared" ref="AD28:AD33" si="10">AB28+AC28</f>
        <v>2253821642</v>
      </c>
      <c r="AE28" s="1265">
        <v>3800</v>
      </c>
      <c r="AF28" s="1251">
        <f t="shared" ref="AF28:AF33" si="11">AD28/AE28</f>
        <v>593110.95842105267</v>
      </c>
      <c r="AH28" s="131" t="s">
        <v>2</v>
      </c>
      <c r="AI28" s="1251">
        <v>2422485038</v>
      </c>
      <c r="AJ28" s="1266">
        <v>8639792</v>
      </c>
      <c r="AK28" s="1266">
        <f t="shared" ref="AK28:AK33" si="12">AI28+AJ28</f>
        <v>2431124830</v>
      </c>
      <c r="AL28" s="1265">
        <v>3900</v>
      </c>
      <c r="AM28" s="1266">
        <f t="shared" ref="AM28:AM33" si="13">AK28/AL28</f>
        <v>623365.34102564107</v>
      </c>
    </row>
    <row r="29" spans="1:39">
      <c r="A29" s="1231"/>
      <c r="B29" s="1232" t="s">
        <v>73</v>
      </c>
      <c r="C29" s="1234" t="s">
        <v>27</v>
      </c>
      <c r="D29" s="1234" t="s">
        <v>27</v>
      </c>
      <c r="E29" s="1234" t="e">
        <v>#REF!</v>
      </c>
      <c r="F29" s="1234" t="s">
        <v>27</v>
      </c>
      <c r="G29" s="1234" t="s">
        <v>27</v>
      </c>
      <c r="H29" s="1234" t="e">
        <v>#DIV/0!</v>
      </c>
      <c r="I29" s="1234" t="s">
        <v>27</v>
      </c>
      <c r="J29" s="1234"/>
      <c r="K29" s="1234" t="e">
        <v>#DIV/0!</v>
      </c>
      <c r="L29" s="1234" t="s">
        <v>27</v>
      </c>
      <c r="M29" s="1234"/>
      <c r="N29" s="1234" t="e">
        <v>#DIV/0!</v>
      </c>
      <c r="O29" s="1234" t="s">
        <v>27</v>
      </c>
      <c r="P29" s="1234"/>
      <c r="Q29" s="1234" t="e">
        <v>#DIV/0!</v>
      </c>
      <c r="R29" s="1234" t="s">
        <v>27</v>
      </c>
      <c r="S29" s="1234"/>
      <c r="T29" s="1234" t="e">
        <v>#DIV/0!</v>
      </c>
      <c r="U29" s="1234" t="s">
        <v>27</v>
      </c>
      <c r="V29" s="1234"/>
      <c r="W29" s="1234" t="e">
        <v>#DIV/0!</v>
      </c>
      <c r="Z29" s="140"/>
      <c r="AA29" s="133" t="s">
        <v>3</v>
      </c>
      <c r="AB29" s="1251">
        <v>752536334</v>
      </c>
      <c r="AC29" s="1251">
        <v>202783555</v>
      </c>
      <c r="AD29" s="1251">
        <f t="shared" si="10"/>
        <v>955319889</v>
      </c>
      <c r="AE29" s="1265">
        <v>3800</v>
      </c>
      <c r="AF29" s="1251">
        <f t="shared" si="11"/>
        <v>251399.97078947368</v>
      </c>
      <c r="AH29" s="133" t="s">
        <v>3</v>
      </c>
      <c r="AI29" s="1251">
        <v>767385515</v>
      </c>
      <c r="AJ29" s="1266">
        <v>178894190</v>
      </c>
      <c r="AK29" s="1266">
        <f t="shared" si="12"/>
        <v>946279705</v>
      </c>
      <c r="AL29" s="1265">
        <v>3900</v>
      </c>
      <c r="AM29" s="1266">
        <f t="shared" si="13"/>
        <v>242635.82179487179</v>
      </c>
    </row>
    <row r="30" spans="1:39">
      <c r="A30" s="1231"/>
      <c r="B30" s="1235" t="s">
        <v>75</v>
      </c>
      <c r="C30" s="1248" t="s">
        <v>27</v>
      </c>
      <c r="D30" s="1240"/>
      <c r="E30" s="1239" t="e">
        <v>#DIV/0!</v>
      </c>
      <c r="F30" s="1240"/>
      <c r="G30" s="1240"/>
      <c r="H30" s="1239" t="e">
        <v>#DIV/0!</v>
      </c>
      <c r="I30" s="1240"/>
      <c r="J30" s="1240"/>
      <c r="K30" s="1239" t="e">
        <v>#DIV/0!</v>
      </c>
      <c r="L30" s="1240"/>
      <c r="M30" s="1240"/>
      <c r="N30" s="1239" t="e">
        <v>#DIV/0!</v>
      </c>
      <c r="O30" s="1240"/>
      <c r="P30" s="1240"/>
      <c r="Q30" s="1239" t="e">
        <v>#DIV/0!</v>
      </c>
      <c r="R30" s="1240"/>
      <c r="S30" s="1240"/>
      <c r="T30" s="1239" t="e">
        <v>#DIV/0!</v>
      </c>
      <c r="U30" s="1240"/>
      <c r="V30" s="1240"/>
      <c r="W30" s="1241" t="e">
        <v>#DIV/0!</v>
      </c>
      <c r="Z30" s="136" t="s">
        <v>91</v>
      </c>
      <c r="AA30" s="133" t="s">
        <v>4</v>
      </c>
      <c r="AB30" s="1251">
        <v>700417000</v>
      </c>
      <c r="AC30" s="1269"/>
      <c r="AD30" s="1251">
        <f t="shared" si="10"/>
        <v>700417000</v>
      </c>
      <c r="AE30" s="1265">
        <v>2850</v>
      </c>
      <c r="AF30" s="1251">
        <f t="shared" si="11"/>
        <v>245760.35087719298</v>
      </c>
      <c r="AH30" s="133" t="s">
        <v>4</v>
      </c>
      <c r="AI30" s="1251">
        <v>462579298</v>
      </c>
      <c r="AJ30" s="1269">
        <v>0</v>
      </c>
      <c r="AK30" s="1266">
        <f t="shared" si="12"/>
        <v>462579298</v>
      </c>
      <c r="AL30" s="1265">
        <v>2700</v>
      </c>
      <c r="AM30" s="1266">
        <f t="shared" si="13"/>
        <v>171325.66592592592</v>
      </c>
    </row>
    <row r="31" spans="1:39">
      <c r="A31" s="1231"/>
      <c r="B31" s="1235" t="s">
        <v>76</v>
      </c>
      <c r="C31" s="1248" t="s">
        <v>27</v>
      </c>
      <c r="D31" s="1240"/>
      <c r="E31" s="1239" t="e">
        <v>#DIV/0!</v>
      </c>
      <c r="F31" s="1240"/>
      <c r="G31" s="1240"/>
      <c r="H31" s="1239" t="e">
        <v>#DIV/0!</v>
      </c>
      <c r="I31" s="1240"/>
      <c r="J31" s="1240"/>
      <c r="K31" s="1239" t="e">
        <v>#DIV/0!</v>
      </c>
      <c r="L31" s="1240"/>
      <c r="M31" s="1240"/>
      <c r="N31" s="1239" t="e">
        <v>#DIV/0!</v>
      </c>
      <c r="O31" s="1240"/>
      <c r="P31" s="1240"/>
      <c r="Q31" s="1239" t="e">
        <v>#DIV/0!</v>
      </c>
      <c r="R31" s="1240"/>
      <c r="S31" s="1240"/>
      <c r="T31" s="1239" t="e">
        <v>#DIV/0!</v>
      </c>
      <c r="U31" s="1240"/>
      <c r="V31" s="1240"/>
      <c r="W31" s="1241" t="e">
        <v>#DIV/0!</v>
      </c>
      <c r="Z31" s="136" t="s">
        <v>92</v>
      </c>
      <c r="AA31" s="133" t="s">
        <v>7</v>
      </c>
      <c r="AB31" s="1251">
        <v>3823250</v>
      </c>
      <c r="AC31" s="1266">
        <v>11200</v>
      </c>
      <c r="AD31" s="1251">
        <f t="shared" si="10"/>
        <v>3834450</v>
      </c>
      <c r="AE31" s="1270">
        <v>135</v>
      </c>
      <c r="AF31" s="1251">
        <f t="shared" si="11"/>
        <v>28403.333333333332</v>
      </c>
      <c r="AH31" s="133" t="s">
        <v>7</v>
      </c>
      <c r="AI31" s="1251">
        <v>4818946</v>
      </c>
      <c r="AJ31" s="1266">
        <v>91500</v>
      </c>
      <c r="AK31" s="1266">
        <f t="shared" si="12"/>
        <v>4910446</v>
      </c>
      <c r="AL31" s="1270">
        <v>160</v>
      </c>
      <c r="AM31" s="1266">
        <f t="shared" si="13"/>
        <v>30690.287499999999</v>
      </c>
    </row>
    <row r="32" spans="1:39">
      <c r="A32" s="1231"/>
      <c r="B32" s="1235" t="s">
        <v>77</v>
      </c>
      <c r="C32" s="1248" t="s">
        <v>27</v>
      </c>
      <c r="D32" s="1240"/>
      <c r="E32" s="1239" t="e">
        <v>#DIV/0!</v>
      </c>
      <c r="F32" s="1240"/>
      <c r="G32" s="1240"/>
      <c r="H32" s="1239" t="e">
        <v>#REF!</v>
      </c>
      <c r="I32" s="1240"/>
      <c r="J32" s="1240"/>
      <c r="K32" s="1239" t="e">
        <v>#DIV/0!</v>
      </c>
      <c r="L32" s="1240"/>
      <c r="M32" s="1240"/>
      <c r="N32" s="1239" t="e">
        <v>#DIV/0!</v>
      </c>
      <c r="O32" s="1240"/>
      <c r="P32" s="1240"/>
      <c r="Q32" s="1239" t="e">
        <v>#DIV/0!</v>
      </c>
      <c r="R32" s="1240"/>
      <c r="S32" s="1240"/>
      <c r="T32" s="1239" t="e">
        <v>#DIV/0!</v>
      </c>
      <c r="U32" s="1240"/>
      <c r="V32" s="1240"/>
      <c r="W32" s="1241" t="e">
        <v>#DIV/0!</v>
      </c>
      <c r="Z32" s="136"/>
      <c r="AA32" s="133" t="s">
        <v>5</v>
      </c>
      <c r="AB32" s="1251">
        <v>55403785</v>
      </c>
      <c r="AC32" s="1269">
        <v>0</v>
      </c>
      <c r="AD32" s="1251">
        <f t="shared" si="10"/>
        <v>55403785</v>
      </c>
      <c r="AE32" s="1265">
        <v>1475</v>
      </c>
      <c r="AF32" s="1251">
        <f t="shared" si="11"/>
        <v>37561.888135593217</v>
      </c>
      <c r="AH32" s="133" t="s">
        <v>5</v>
      </c>
      <c r="AI32" s="1251">
        <v>47277497</v>
      </c>
      <c r="AJ32" s="1269">
        <v>0</v>
      </c>
      <c r="AK32" s="1266">
        <f t="shared" si="12"/>
        <v>47277497</v>
      </c>
      <c r="AL32" s="1265">
        <v>1300</v>
      </c>
      <c r="AM32" s="1266">
        <f t="shared" si="13"/>
        <v>36367.305384615385</v>
      </c>
    </row>
    <row r="33" spans="1:39">
      <c r="A33" s="1231"/>
      <c r="B33" s="1232" t="s">
        <v>78</v>
      </c>
      <c r="C33" s="1234" t="s">
        <v>27</v>
      </c>
      <c r="D33" s="1234"/>
      <c r="E33" s="1234" t="e">
        <v>#DIV/0!</v>
      </c>
      <c r="F33" s="1234" t="s">
        <v>27</v>
      </c>
      <c r="G33" s="1234" t="s">
        <v>27</v>
      </c>
      <c r="H33" s="1234" t="e">
        <v>#DIV/0!</v>
      </c>
      <c r="I33" s="1234"/>
      <c r="J33" s="1234"/>
      <c r="K33" s="1234" t="e">
        <v>#DIV/0!</v>
      </c>
      <c r="L33" s="1234"/>
      <c r="M33" s="1234"/>
      <c r="N33" s="1234" t="e">
        <v>#DIV/0!</v>
      </c>
      <c r="O33" s="1234"/>
      <c r="P33" s="1234"/>
      <c r="Q33" s="1234" t="e">
        <v>#DIV/0!</v>
      </c>
      <c r="R33" s="1234"/>
      <c r="S33" s="1234"/>
      <c r="T33" s="1234" t="e">
        <v>#DIV/0!</v>
      </c>
      <c r="U33" s="1234"/>
      <c r="V33" s="1234"/>
      <c r="W33" s="1234" t="e">
        <v>#DIV/0!</v>
      </c>
      <c r="Z33" s="136"/>
      <c r="AA33" s="133" t="s">
        <v>6</v>
      </c>
      <c r="AB33" s="1251">
        <v>147457202</v>
      </c>
      <c r="AC33" s="1269">
        <v>0</v>
      </c>
      <c r="AD33" s="1251">
        <f t="shared" si="10"/>
        <v>147457202</v>
      </c>
      <c r="AE33" s="1265">
        <v>3500</v>
      </c>
      <c r="AF33" s="1251">
        <f t="shared" si="11"/>
        <v>42130.629142857142</v>
      </c>
      <c r="AH33" s="133" t="s">
        <v>6</v>
      </c>
      <c r="AI33" s="1251">
        <v>106751957</v>
      </c>
      <c r="AJ33" s="1269">
        <v>0</v>
      </c>
      <c r="AK33" s="1266">
        <f t="shared" si="12"/>
        <v>106751957</v>
      </c>
      <c r="AL33" s="1265">
        <v>3000</v>
      </c>
      <c r="AM33" s="1266">
        <f t="shared" si="13"/>
        <v>35583.985666666667</v>
      </c>
    </row>
    <row r="34" spans="1:39">
      <c r="A34" s="1231"/>
      <c r="B34" s="1235" t="s">
        <v>79</v>
      </c>
      <c r="C34" s="1248" t="s">
        <v>27</v>
      </c>
      <c r="D34" s="1240"/>
      <c r="E34" s="1239" t="e">
        <v>#DIV/0!</v>
      </c>
      <c r="F34" s="1240"/>
      <c r="G34" s="1240"/>
      <c r="H34" s="1239" t="e">
        <v>#DIV/0!</v>
      </c>
      <c r="I34" s="1240"/>
      <c r="J34" s="1240"/>
      <c r="K34" s="1239" t="e">
        <v>#DIV/0!</v>
      </c>
      <c r="L34" s="1240"/>
      <c r="M34" s="1240"/>
      <c r="N34" s="1239" t="e">
        <v>#DIV/0!</v>
      </c>
      <c r="O34" s="1240"/>
      <c r="P34" s="1240"/>
      <c r="Q34" s="1239" t="e">
        <v>#DIV/0!</v>
      </c>
      <c r="R34" s="1240"/>
      <c r="S34" s="1240"/>
      <c r="T34" s="1239" t="e">
        <v>#DIV/0!</v>
      </c>
      <c r="U34" s="1240"/>
      <c r="V34" s="1240"/>
      <c r="W34" s="1241" t="e">
        <v>#DIV/0!</v>
      </c>
      <c r="Z34" s="136"/>
      <c r="AA34" s="135" t="s">
        <v>1</v>
      </c>
      <c r="AB34" s="1267"/>
      <c r="AC34" s="1271"/>
      <c r="AD34" s="1271"/>
      <c r="AE34" s="1272" t="s">
        <v>67</v>
      </c>
      <c r="AF34" s="1273">
        <f>SUM(AF28:AF33)</f>
        <v>1198367.130699503</v>
      </c>
      <c r="AH34" s="135" t="s">
        <v>1</v>
      </c>
      <c r="AI34" s="1267"/>
      <c r="AJ34" s="1271"/>
      <c r="AK34" s="1271"/>
      <c r="AL34" s="1272" t="s">
        <v>67</v>
      </c>
      <c r="AM34" s="1274">
        <f>SUM(AM28:AM33)</f>
        <v>1139968.4072977209</v>
      </c>
    </row>
    <row r="35" spans="1:39">
      <c r="A35" s="1231"/>
      <c r="B35" s="1235" t="s">
        <v>80</v>
      </c>
      <c r="C35" s="1248" t="s">
        <v>27</v>
      </c>
      <c r="D35" s="1240"/>
      <c r="E35" s="1239" t="e">
        <v>#DIV/0!</v>
      </c>
      <c r="F35" s="1240"/>
      <c r="G35" s="1240"/>
      <c r="H35" s="1239" t="e">
        <v>#DIV/0!</v>
      </c>
      <c r="I35" s="1240"/>
      <c r="J35" s="1240"/>
      <c r="K35" s="1239" t="e">
        <v>#DIV/0!</v>
      </c>
      <c r="L35" s="1240"/>
      <c r="M35" s="1240"/>
      <c r="N35" s="1239" t="e">
        <v>#DIV/0!</v>
      </c>
      <c r="O35" s="1240"/>
      <c r="P35" s="1240"/>
      <c r="Q35" s="1239" t="e">
        <v>#DIV/0!</v>
      </c>
      <c r="R35" s="1240"/>
      <c r="S35" s="1240"/>
      <c r="T35" s="1239" t="e">
        <v>#DIV/0!</v>
      </c>
      <c r="U35" s="1240"/>
      <c r="V35" s="1240"/>
      <c r="W35" s="1241" t="e">
        <v>#DIV/0!</v>
      </c>
      <c r="Z35" s="137"/>
      <c r="AA35" s="120"/>
      <c r="AB35" s="120"/>
      <c r="AC35" s="120"/>
      <c r="AD35" s="120"/>
      <c r="AE35" s="129"/>
      <c r="AF35" s="120"/>
      <c r="AL35" s="130"/>
    </row>
    <row r="36" spans="1:39">
      <c r="A36" s="1231"/>
      <c r="B36" s="1235" t="s">
        <v>82</v>
      </c>
      <c r="C36" s="1248" t="s">
        <v>27</v>
      </c>
      <c r="D36" s="1240"/>
      <c r="E36" s="1239" t="e">
        <v>#DIV/0!</v>
      </c>
      <c r="F36" s="1240"/>
      <c r="G36" s="1240"/>
      <c r="H36" s="1239" t="e">
        <v>#DIV/0!</v>
      </c>
      <c r="I36" s="1240"/>
      <c r="J36" s="1240"/>
      <c r="K36" s="1239" t="e">
        <v>#DIV/0!</v>
      </c>
      <c r="L36" s="1240"/>
      <c r="M36" s="1240"/>
      <c r="N36" s="1239" t="e">
        <v>#DIV/0!</v>
      </c>
      <c r="O36" s="1240"/>
      <c r="P36" s="1240"/>
      <c r="Q36" s="1239" t="e">
        <v>#DIV/0!</v>
      </c>
      <c r="R36" s="1240"/>
      <c r="S36" s="1240"/>
      <c r="T36" s="1239" t="e">
        <v>#DIV/0!</v>
      </c>
      <c r="U36" s="1240"/>
      <c r="V36" s="1240"/>
      <c r="W36" s="1241" t="e">
        <v>#DIV/0!</v>
      </c>
      <c r="Z36" s="120"/>
      <c r="AA36" s="120"/>
      <c r="AB36" s="120"/>
      <c r="AC36" s="120"/>
      <c r="AD36" s="120"/>
      <c r="AE36" s="129"/>
      <c r="AF36" s="120"/>
      <c r="AL36" s="130"/>
    </row>
    <row r="37" spans="1:39">
      <c r="A37" s="1231"/>
      <c r="B37" s="1235" t="s">
        <v>83</v>
      </c>
      <c r="C37" s="1248" t="s">
        <v>27</v>
      </c>
      <c r="D37" s="1240"/>
      <c r="E37" s="1239" t="e">
        <v>#DIV/0!</v>
      </c>
      <c r="F37" s="1240"/>
      <c r="G37" s="1240"/>
      <c r="H37" s="1239" t="e">
        <v>#DIV/0!</v>
      </c>
      <c r="I37" s="1240"/>
      <c r="J37" s="1240"/>
      <c r="K37" s="1239" t="e">
        <v>#DIV/0!</v>
      </c>
      <c r="L37" s="1240"/>
      <c r="M37" s="1240"/>
      <c r="N37" s="1239" t="e">
        <v>#DIV/0!</v>
      </c>
      <c r="O37" s="1240"/>
      <c r="P37" s="1240"/>
      <c r="Q37" s="1239" t="e">
        <v>#DIV/0!</v>
      </c>
      <c r="R37" s="1240"/>
      <c r="S37" s="1240"/>
      <c r="T37" s="1239" t="e">
        <v>#DIV/0!</v>
      </c>
      <c r="U37" s="1240"/>
      <c r="V37" s="1240"/>
      <c r="W37" s="1241" t="e">
        <v>#DIV/0!</v>
      </c>
      <c r="Z37" s="120"/>
      <c r="AA37" s="1252" t="s">
        <v>93</v>
      </c>
      <c r="AB37" s="1216"/>
      <c r="AC37" s="1216"/>
      <c r="AD37" s="1216"/>
      <c r="AE37" s="1216"/>
      <c r="AF37" s="1217"/>
      <c r="AH37" s="1253" t="s">
        <v>93</v>
      </c>
      <c r="AI37" s="1216"/>
      <c r="AJ37" s="1216"/>
      <c r="AK37" s="1216"/>
      <c r="AL37" s="1216"/>
      <c r="AM37" s="1217"/>
    </row>
    <row r="38" spans="1:39">
      <c r="A38" s="1231"/>
      <c r="B38" s="1254" t="s">
        <v>84</v>
      </c>
      <c r="C38" s="1234" t="e">
        <v>#REF!</v>
      </c>
      <c r="D38" s="1234"/>
      <c r="E38" s="1234" t="e">
        <v>#REF!</v>
      </c>
      <c r="F38" s="1234" t="e">
        <v>#REF!</v>
      </c>
      <c r="G38" s="1255"/>
      <c r="H38" s="1256" t="e">
        <v>#REF!</v>
      </c>
      <c r="I38" s="1234" t="e">
        <v>#REF!</v>
      </c>
      <c r="J38" s="1234"/>
      <c r="K38" s="1234" t="e">
        <v>#REF!</v>
      </c>
      <c r="L38" s="1234" t="e">
        <v>#REF!</v>
      </c>
      <c r="M38" s="1255"/>
      <c r="N38" s="1256" t="e">
        <v>#REF!</v>
      </c>
      <c r="O38" s="1234" t="e">
        <v>#REF!</v>
      </c>
      <c r="P38" s="1234"/>
      <c r="Q38" s="1256" t="e">
        <v>#REF!</v>
      </c>
      <c r="R38" s="1234" t="e">
        <v>#REF!</v>
      </c>
      <c r="S38" s="1255"/>
      <c r="T38" s="1256" t="e">
        <v>#REF!</v>
      </c>
      <c r="U38" s="1234" t="e">
        <v>#REF!</v>
      </c>
      <c r="V38" s="1255"/>
      <c r="W38" s="1234" t="e">
        <v>#REF!</v>
      </c>
      <c r="Z38" s="138"/>
      <c r="AA38" s="1257" t="s">
        <v>94</v>
      </c>
      <c r="AB38" s="1258"/>
      <c r="AC38" s="1258"/>
      <c r="AD38" s="1258"/>
      <c r="AE38" s="1258"/>
      <c r="AF38" s="1259"/>
      <c r="AH38" s="1260" t="s">
        <v>95</v>
      </c>
      <c r="AI38" s="1258"/>
      <c r="AJ38" s="1258"/>
      <c r="AK38" s="1258"/>
      <c r="AL38" s="1258"/>
      <c r="AM38" s="1259"/>
    </row>
    <row r="39" spans="1:39">
      <c r="A39" s="1222"/>
      <c r="B39" s="1254" t="s">
        <v>87</v>
      </c>
      <c r="C39" s="1234" t="e">
        <v>#REF!</v>
      </c>
      <c r="D39" s="1255"/>
      <c r="E39" s="1256" t="e">
        <v>#REF!</v>
      </c>
      <c r="F39" s="1234" t="e">
        <v>#REF!</v>
      </c>
      <c r="G39" s="1255"/>
      <c r="H39" s="1256" t="e">
        <v>#REF!</v>
      </c>
      <c r="I39" s="1234" t="e">
        <v>#REF!</v>
      </c>
      <c r="J39" s="1234"/>
      <c r="K39" s="1256" t="e">
        <v>#REF!</v>
      </c>
      <c r="L39" s="1234" t="e">
        <v>#REF!</v>
      </c>
      <c r="M39" s="1255"/>
      <c r="N39" s="1255" t="s">
        <v>27</v>
      </c>
      <c r="O39" s="1234" t="e">
        <v>#REF!</v>
      </c>
      <c r="P39" s="1234"/>
      <c r="Q39" s="1256" t="e">
        <v>#REF!</v>
      </c>
      <c r="R39" s="1234" t="e">
        <v>#REF!</v>
      </c>
      <c r="S39" s="1255"/>
      <c r="T39" s="1255" t="s">
        <v>27</v>
      </c>
      <c r="U39" s="1234" t="e">
        <v>#REF!</v>
      </c>
      <c r="V39" s="1255"/>
      <c r="W39" s="1234" t="s">
        <v>27</v>
      </c>
      <c r="Z39" s="138"/>
      <c r="AA39" s="1249" t="s">
        <v>64</v>
      </c>
      <c r="AB39" s="1250" t="s">
        <v>81</v>
      </c>
      <c r="AC39" s="1250" t="s">
        <v>66</v>
      </c>
      <c r="AD39" s="1250" t="s">
        <v>67</v>
      </c>
      <c r="AE39" s="1261" t="s">
        <v>68</v>
      </c>
      <c r="AF39" s="1250" t="s">
        <v>69</v>
      </c>
      <c r="AH39" s="1262" t="s">
        <v>64</v>
      </c>
      <c r="AI39" s="1263" t="s">
        <v>81</v>
      </c>
      <c r="AJ39" s="1263" t="s">
        <v>66</v>
      </c>
      <c r="AK39" s="1263" t="s">
        <v>67</v>
      </c>
      <c r="AL39" s="1264" t="s">
        <v>68</v>
      </c>
      <c r="AM39" s="1263" t="s">
        <v>69</v>
      </c>
    </row>
    <row r="40" spans="1:39">
      <c r="A40" s="1082">
        <v>45383</v>
      </c>
      <c r="B40" s="1227" t="s">
        <v>72</v>
      </c>
      <c r="C40" s="1228" t="e">
        <v>#REF!</v>
      </c>
      <c r="D40" s="1228" t="s">
        <v>27</v>
      </c>
      <c r="E40" s="1228" t="e">
        <v>#REF!</v>
      </c>
      <c r="F40" s="1228" t="e">
        <v>#REF!</v>
      </c>
      <c r="G40" s="1228" t="s">
        <v>27</v>
      </c>
      <c r="H40" s="1228" t="e">
        <v>#REF!</v>
      </c>
      <c r="I40" s="1228" t="e">
        <v>#REF!</v>
      </c>
      <c r="J40" s="1228" t="s">
        <v>27</v>
      </c>
      <c r="K40" s="1228" t="e">
        <v>#REF!</v>
      </c>
      <c r="L40" s="1228" t="e">
        <v>#REF!</v>
      </c>
      <c r="M40" s="1228" t="s">
        <v>27</v>
      </c>
      <c r="N40" s="1228" t="e">
        <v>#REF!</v>
      </c>
      <c r="O40" s="1228" t="e">
        <v>#REF!</v>
      </c>
      <c r="P40" s="1228" t="s">
        <v>27</v>
      </c>
      <c r="Q40" s="1228" t="e">
        <v>#REF!</v>
      </c>
      <c r="R40" s="1228" t="e">
        <v>#REF!</v>
      </c>
      <c r="S40" s="1228" t="s">
        <v>27</v>
      </c>
      <c r="T40" s="1228" t="e">
        <v>#REF!</v>
      </c>
      <c r="U40" s="1228" t="e">
        <v>#REF!</v>
      </c>
      <c r="V40" s="1228" t="s">
        <v>27</v>
      </c>
      <c r="W40" s="1228" t="e">
        <v>#REF!</v>
      </c>
      <c r="Z40" s="139"/>
      <c r="AA40" s="131" t="s">
        <v>2</v>
      </c>
      <c r="AB40" s="1251">
        <v>2934134126</v>
      </c>
      <c r="AC40" s="1251">
        <v>15294786</v>
      </c>
      <c r="AD40" s="1251">
        <f t="shared" ref="AD40:AD45" si="14">AB40+AC40</f>
        <v>2949428912</v>
      </c>
      <c r="AE40" s="1265">
        <v>3800</v>
      </c>
      <c r="AF40" s="1251">
        <f t="shared" ref="AF40:AF45" si="15">AD40/AE40</f>
        <v>776165.50315789471</v>
      </c>
      <c r="AH40" s="131" t="s">
        <v>2</v>
      </c>
      <c r="AI40" s="1251">
        <v>2016267514</v>
      </c>
      <c r="AJ40" s="1266">
        <v>7260649</v>
      </c>
      <c r="AK40" s="1266">
        <v>2023528163</v>
      </c>
      <c r="AL40" s="1265">
        <v>3900</v>
      </c>
      <c r="AM40" s="1266">
        <v>518853</v>
      </c>
    </row>
    <row r="41" spans="1:39">
      <c r="A41" s="1231"/>
      <c r="B41" s="1232" t="s">
        <v>73</v>
      </c>
      <c r="C41" s="1234" t="s">
        <v>27</v>
      </c>
      <c r="D41" s="1234" t="s">
        <v>27</v>
      </c>
      <c r="E41" s="1234" t="e">
        <v>#REF!</v>
      </c>
      <c r="F41" s="1234" t="s">
        <v>27</v>
      </c>
      <c r="G41" s="1234" t="s">
        <v>27</v>
      </c>
      <c r="H41" s="1234" t="e">
        <v>#DIV/0!</v>
      </c>
      <c r="I41" s="1234" t="s">
        <v>27</v>
      </c>
      <c r="J41" s="1234"/>
      <c r="K41" s="1234" t="e">
        <v>#DIV/0!</v>
      </c>
      <c r="L41" s="1234" t="s">
        <v>27</v>
      </c>
      <c r="M41" s="1234"/>
      <c r="N41" s="1234" t="e">
        <v>#DIV/0!</v>
      </c>
      <c r="O41" s="1234" t="s">
        <v>27</v>
      </c>
      <c r="P41" s="1234"/>
      <c r="Q41" s="1234" t="e">
        <v>#DIV/0!</v>
      </c>
      <c r="R41" s="1234" t="s">
        <v>27</v>
      </c>
      <c r="S41" s="1234"/>
      <c r="T41" s="1234" t="e">
        <v>#DIV/0!</v>
      </c>
      <c r="U41" s="1234" t="s">
        <v>27</v>
      </c>
      <c r="V41" s="1234"/>
      <c r="W41" s="1234" t="e">
        <v>#DIV/0!</v>
      </c>
      <c r="Z41" s="140"/>
      <c r="AA41" s="133" t="s">
        <v>3</v>
      </c>
      <c r="AB41" s="1251">
        <v>751624086</v>
      </c>
      <c r="AC41" s="1251">
        <v>207927241</v>
      </c>
      <c r="AD41" s="1251">
        <f t="shared" si="14"/>
        <v>959551327</v>
      </c>
      <c r="AE41" s="1265">
        <v>3800</v>
      </c>
      <c r="AF41" s="1251">
        <f t="shared" si="15"/>
        <v>252513.50710526315</v>
      </c>
      <c r="AH41" s="133" t="s">
        <v>3</v>
      </c>
      <c r="AI41" s="1251">
        <v>709805502</v>
      </c>
      <c r="AJ41" s="1266">
        <v>190469437</v>
      </c>
      <c r="AK41" s="1266">
        <v>900274939</v>
      </c>
      <c r="AL41" s="1265">
        <v>3900</v>
      </c>
      <c r="AM41" s="1266">
        <v>230840</v>
      </c>
    </row>
    <row r="42" spans="1:39">
      <c r="A42" s="1231"/>
      <c r="B42" s="1235" t="s">
        <v>75</v>
      </c>
      <c r="C42" s="1248" t="s">
        <v>27</v>
      </c>
      <c r="D42" s="1240"/>
      <c r="E42" s="1239" t="e">
        <v>#DIV/0!</v>
      </c>
      <c r="F42" s="1240"/>
      <c r="G42" s="1240"/>
      <c r="H42" s="1239" t="e">
        <v>#DIV/0!</v>
      </c>
      <c r="I42" s="1240"/>
      <c r="J42" s="1240"/>
      <c r="K42" s="1239" t="e">
        <v>#DIV/0!</v>
      </c>
      <c r="L42" s="1240"/>
      <c r="M42" s="1240"/>
      <c r="N42" s="1239" t="e">
        <v>#DIV/0!</v>
      </c>
      <c r="O42" s="1240"/>
      <c r="P42" s="1240"/>
      <c r="Q42" s="1239" t="e">
        <v>#DIV/0!</v>
      </c>
      <c r="R42" s="1240"/>
      <c r="S42" s="1240"/>
      <c r="T42" s="1239" t="e">
        <v>#DIV/0!</v>
      </c>
      <c r="U42" s="1240"/>
      <c r="V42" s="1240"/>
      <c r="W42" s="1241" t="e">
        <v>#DIV/0!</v>
      </c>
      <c r="Z42" s="136"/>
      <c r="AA42" s="133" t="s">
        <v>4</v>
      </c>
      <c r="AB42" s="1251">
        <v>434062193</v>
      </c>
      <c r="AC42" s="1269">
        <v>0</v>
      </c>
      <c r="AD42" s="1251">
        <f t="shared" si="14"/>
        <v>434062193</v>
      </c>
      <c r="AE42" s="1265">
        <v>2850</v>
      </c>
      <c r="AF42" s="1251">
        <f t="shared" si="15"/>
        <v>152302.52385964911</v>
      </c>
      <c r="AH42" s="133" t="s">
        <v>4</v>
      </c>
      <c r="AI42" s="141">
        <v>410328647</v>
      </c>
      <c r="AJ42" s="1269">
        <v>0</v>
      </c>
      <c r="AK42" s="141">
        <v>410328647</v>
      </c>
      <c r="AL42" s="1265">
        <v>2700</v>
      </c>
      <c r="AM42" s="1266">
        <v>151974</v>
      </c>
    </row>
    <row r="43" spans="1:39">
      <c r="A43" s="1231"/>
      <c r="B43" s="1235" t="s">
        <v>76</v>
      </c>
      <c r="C43" s="1248" t="s">
        <v>27</v>
      </c>
      <c r="D43" s="1240"/>
      <c r="E43" s="1239" t="e">
        <v>#DIV/0!</v>
      </c>
      <c r="F43" s="1240"/>
      <c r="G43" s="1240"/>
      <c r="H43" s="1239" t="e">
        <v>#DIV/0!</v>
      </c>
      <c r="I43" s="1240"/>
      <c r="J43" s="1240"/>
      <c r="K43" s="1239" t="e">
        <v>#DIV/0!</v>
      </c>
      <c r="L43" s="1240"/>
      <c r="M43" s="1240"/>
      <c r="N43" s="1239" t="e">
        <v>#DIV/0!</v>
      </c>
      <c r="O43" s="1240"/>
      <c r="P43" s="1240"/>
      <c r="Q43" s="1239" t="e">
        <v>#DIV/0!</v>
      </c>
      <c r="R43" s="1240"/>
      <c r="S43" s="1240"/>
      <c r="T43" s="1239" t="e">
        <v>#DIV/0!</v>
      </c>
      <c r="U43" s="1240"/>
      <c r="V43" s="1240"/>
      <c r="W43" s="1241" t="e">
        <v>#DIV/0!</v>
      </c>
      <c r="Z43" s="136"/>
      <c r="AA43" s="133" t="s">
        <v>7</v>
      </c>
      <c r="AB43" s="1251">
        <v>3575549</v>
      </c>
      <c r="AC43" s="1266">
        <v>16500</v>
      </c>
      <c r="AD43" s="1251">
        <f t="shared" si="14"/>
        <v>3592049</v>
      </c>
      <c r="AE43" s="1270">
        <v>135</v>
      </c>
      <c r="AF43" s="1251">
        <f t="shared" si="15"/>
        <v>26607.77037037037</v>
      </c>
      <c r="AH43" s="133" t="s">
        <v>7</v>
      </c>
      <c r="AI43" s="1251">
        <v>4509920</v>
      </c>
      <c r="AJ43" s="1266">
        <v>72300</v>
      </c>
      <c r="AK43" s="1266">
        <v>4582220</v>
      </c>
      <c r="AL43" s="1270">
        <v>160</v>
      </c>
      <c r="AM43" s="1266">
        <v>28639</v>
      </c>
    </row>
    <row r="44" spans="1:39">
      <c r="A44" s="1231"/>
      <c r="B44" s="1235" t="s">
        <v>77</v>
      </c>
      <c r="C44" s="1248" t="s">
        <v>27</v>
      </c>
      <c r="D44" s="1240"/>
      <c r="E44" s="1239" t="e">
        <v>#DIV/0!</v>
      </c>
      <c r="F44" s="1240"/>
      <c r="G44" s="1240"/>
      <c r="H44" s="1239" t="e">
        <v>#REF!</v>
      </c>
      <c r="I44" s="1240"/>
      <c r="J44" s="1240"/>
      <c r="K44" s="1239" t="e">
        <v>#DIV/0!</v>
      </c>
      <c r="L44" s="1240"/>
      <c r="M44" s="1240"/>
      <c r="N44" s="1239" t="e">
        <v>#DIV/0!</v>
      </c>
      <c r="O44" s="1240"/>
      <c r="P44" s="1240"/>
      <c r="Q44" s="1239" t="e">
        <v>#DIV/0!</v>
      </c>
      <c r="R44" s="1240"/>
      <c r="S44" s="1240"/>
      <c r="T44" s="1239" t="e">
        <v>#DIV/0!</v>
      </c>
      <c r="U44" s="1240"/>
      <c r="V44" s="1240"/>
      <c r="W44" s="1241" t="e">
        <v>#DIV/0!</v>
      </c>
      <c r="Z44" s="136"/>
      <c r="AA44" s="133" t="s">
        <v>5</v>
      </c>
      <c r="AB44" s="1251">
        <v>50144988</v>
      </c>
      <c r="AC44" s="1269">
        <v>0</v>
      </c>
      <c r="AD44" s="1251">
        <f t="shared" si="14"/>
        <v>50144988</v>
      </c>
      <c r="AE44" s="1265">
        <v>1250</v>
      </c>
      <c r="AF44" s="1251">
        <f t="shared" si="15"/>
        <v>40115.990400000002</v>
      </c>
      <c r="AH44" s="133" t="s">
        <v>5</v>
      </c>
      <c r="AI44" s="1251">
        <v>41287929</v>
      </c>
      <c r="AJ44" s="1269">
        <v>0</v>
      </c>
      <c r="AK44" s="1266">
        <v>41287929</v>
      </c>
      <c r="AL44" s="1265">
        <v>1300</v>
      </c>
      <c r="AM44" s="1266">
        <v>31760</v>
      </c>
    </row>
    <row r="45" spans="1:39">
      <c r="A45" s="1231"/>
      <c r="B45" s="1232" t="s">
        <v>78</v>
      </c>
      <c r="C45" s="1234" t="s">
        <v>27</v>
      </c>
      <c r="D45" s="1234"/>
      <c r="E45" s="1234" t="e">
        <v>#DIV/0!</v>
      </c>
      <c r="F45" s="1234" t="s">
        <v>27</v>
      </c>
      <c r="G45" s="1234" t="s">
        <v>27</v>
      </c>
      <c r="H45" s="1234" t="e">
        <v>#DIV/0!</v>
      </c>
      <c r="I45" s="1234"/>
      <c r="J45" s="1234"/>
      <c r="K45" s="1234" t="e">
        <v>#DIV/0!</v>
      </c>
      <c r="L45" s="1234"/>
      <c r="M45" s="1234"/>
      <c r="N45" s="1234" t="e">
        <v>#DIV/0!</v>
      </c>
      <c r="O45" s="1234"/>
      <c r="P45" s="1234"/>
      <c r="Q45" s="1234" t="e">
        <v>#DIV/0!</v>
      </c>
      <c r="R45" s="1234"/>
      <c r="S45" s="1234"/>
      <c r="T45" s="1234" t="e">
        <v>#DIV/0!</v>
      </c>
      <c r="U45" s="1234"/>
      <c r="V45" s="1234"/>
      <c r="W45" s="1234" t="e">
        <v>#DIV/0!</v>
      </c>
      <c r="Z45" s="136"/>
      <c r="AA45" s="133" t="s">
        <v>6</v>
      </c>
      <c r="AB45" s="1251">
        <v>113454326</v>
      </c>
      <c r="AC45" s="1269">
        <v>0</v>
      </c>
      <c r="AD45" s="1251">
        <f t="shared" si="14"/>
        <v>113454326</v>
      </c>
      <c r="AE45" s="1265">
        <v>3000</v>
      </c>
      <c r="AF45" s="1251">
        <f t="shared" si="15"/>
        <v>37818.108666666667</v>
      </c>
      <c r="AH45" s="133" t="s">
        <v>6</v>
      </c>
      <c r="AI45" s="1251">
        <v>99177165</v>
      </c>
      <c r="AJ45" s="1269">
        <v>0</v>
      </c>
      <c r="AK45" s="1266">
        <v>99177165</v>
      </c>
      <c r="AL45" s="1265">
        <v>3000</v>
      </c>
      <c r="AM45" s="1266">
        <v>33059</v>
      </c>
    </row>
    <row r="46" spans="1:39">
      <c r="A46" s="1231"/>
      <c r="B46" s="1235" t="s">
        <v>79</v>
      </c>
      <c r="C46" s="1248" t="s">
        <v>27</v>
      </c>
      <c r="D46" s="1240"/>
      <c r="E46" s="1239" t="e">
        <v>#DIV/0!</v>
      </c>
      <c r="F46" s="1240"/>
      <c r="G46" s="1240"/>
      <c r="H46" s="1239" t="e">
        <v>#DIV/0!</v>
      </c>
      <c r="I46" s="1240"/>
      <c r="J46" s="1240"/>
      <c r="K46" s="1239" t="e">
        <v>#DIV/0!</v>
      </c>
      <c r="L46" s="1240"/>
      <c r="M46" s="1240"/>
      <c r="N46" s="1239" t="e">
        <v>#DIV/0!</v>
      </c>
      <c r="O46" s="1240"/>
      <c r="P46" s="1240"/>
      <c r="Q46" s="1239" t="e">
        <v>#DIV/0!</v>
      </c>
      <c r="R46" s="1240"/>
      <c r="S46" s="1240"/>
      <c r="T46" s="1239" t="e">
        <v>#DIV/0!</v>
      </c>
      <c r="U46" s="1240"/>
      <c r="V46" s="1240"/>
      <c r="W46" s="1241" t="e">
        <v>#DIV/0!</v>
      </c>
      <c r="Z46" s="136"/>
      <c r="AA46" s="135" t="s">
        <v>1</v>
      </c>
      <c r="AB46" s="1267"/>
      <c r="AC46" s="1271"/>
      <c r="AD46" s="1271"/>
      <c r="AE46" s="1272" t="s">
        <v>67</v>
      </c>
      <c r="AF46" s="1273">
        <f>SUM(AF40:AF45)</f>
        <v>1285523.403559844</v>
      </c>
      <c r="AH46" s="135" t="s">
        <v>1</v>
      </c>
      <c r="AI46" s="1267"/>
      <c r="AJ46" s="1271"/>
      <c r="AK46" s="1271"/>
      <c r="AL46" s="1272" t="s">
        <v>67</v>
      </c>
      <c r="AM46" s="1274">
        <f>SUM(AM40:AM45)</f>
        <v>995125</v>
      </c>
    </row>
    <row r="47" spans="1:39">
      <c r="A47" s="1231"/>
      <c r="B47" s="1235" t="s">
        <v>80</v>
      </c>
      <c r="C47" s="1248" t="s">
        <v>27</v>
      </c>
      <c r="D47" s="1240"/>
      <c r="E47" s="1239" t="e">
        <v>#DIV/0!</v>
      </c>
      <c r="F47" s="1240"/>
      <c r="G47" s="1240"/>
      <c r="H47" s="1239" t="e">
        <v>#DIV/0!</v>
      </c>
      <c r="I47" s="1240"/>
      <c r="J47" s="1240"/>
      <c r="K47" s="1239" t="e">
        <v>#DIV/0!</v>
      </c>
      <c r="L47" s="1240"/>
      <c r="M47" s="1240"/>
      <c r="N47" s="1239" t="e">
        <v>#DIV/0!</v>
      </c>
      <c r="O47" s="1240"/>
      <c r="P47" s="1240"/>
      <c r="Q47" s="1239" t="e">
        <v>#DIV/0!</v>
      </c>
      <c r="R47" s="1240"/>
      <c r="S47" s="1240"/>
      <c r="T47" s="1239" t="e">
        <v>#DIV/0!</v>
      </c>
      <c r="U47" s="1240"/>
      <c r="V47" s="1240"/>
      <c r="W47" s="1241" t="e">
        <v>#DIV/0!</v>
      </c>
      <c r="Z47" s="137"/>
      <c r="AA47" s="120"/>
      <c r="AB47" s="120"/>
      <c r="AC47" s="120"/>
      <c r="AD47" s="120"/>
      <c r="AE47" s="129"/>
      <c r="AF47" s="120"/>
      <c r="AL47" s="130"/>
    </row>
    <row r="48" spans="1:39">
      <c r="A48" s="1231"/>
      <c r="B48" s="1235" t="s">
        <v>82</v>
      </c>
      <c r="C48" s="1248" t="s">
        <v>27</v>
      </c>
      <c r="D48" s="1240"/>
      <c r="E48" s="1239" t="e">
        <v>#DIV/0!</v>
      </c>
      <c r="F48" s="1240"/>
      <c r="G48" s="1240"/>
      <c r="H48" s="1239" t="e">
        <v>#DIV/0!</v>
      </c>
      <c r="I48" s="1240"/>
      <c r="J48" s="1240"/>
      <c r="K48" s="1239" t="e">
        <v>#DIV/0!</v>
      </c>
      <c r="L48" s="1240"/>
      <c r="M48" s="1240"/>
      <c r="N48" s="1239" t="e">
        <v>#DIV/0!</v>
      </c>
      <c r="O48" s="1240"/>
      <c r="P48" s="1240"/>
      <c r="Q48" s="1239" t="e">
        <v>#DIV/0!</v>
      </c>
      <c r="R48" s="1240"/>
      <c r="S48" s="1240"/>
      <c r="T48" s="1239" t="e">
        <v>#DIV/0!</v>
      </c>
      <c r="U48" s="1240"/>
      <c r="V48" s="1240"/>
      <c r="W48" s="1241" t="e">
        <v>#DIV/0!</v>
      </c>
      <c r="Z48" s="120"/>
      <c r="AA48" s="120"/>
      <c r="AB48" s="120"/>
      <c r="AC48" s="120"/>
      <c r="AD48" s="120"/>
      <c r="AE48" s="129"/>
      <c r="AF48" s="120"/>
      <c r="AL48" s="130"/>
    </row>
    <row r="49" spans="1:39">
      <c r="A49" s="1231"/>
      <c r="B49" s="1235" t="s">
        <v>83</v>
      </c>
      <c r="C49" s="1248" t="s">
        <v>27</v>
      </c>
      <c r="D49" s="1240"/>
      <c r="E49" s="1239" t="e">
        <v>#DIV/0!</v>
      </c>
      <c r="F49" s="1240"/>
      <c r="G49" s="1240"/>
      <c r="H49" s="1239" t="e">
        <v>#DIV/0!</v>
      </c>
      <c r="I49" s="1240"/>
      <c r="J49" s="1240"/>
      <c r="K49" s="1239" t="e">
        <v>#DIV/0!</v>
      </c>
      <c r="L49" s="1240"/>
      <c r="M49" s="1240"/>
      <c r="N49" s="1239" t="e">
        <v>#DIV/0!</v>
      </c>
      <c r="O49" s="1240"/>
      <c r="P49" s="1240"/>
      <c r="Q49" s="1239" t="e">
        <v>#DIV/0!</v>
      </c>
      <c r="R49" s="1240"/>
      <c r="S49" s="1240"/>
      <c r="T49" s="1239" t="e">
        <v>#DIV/0!</v>
      </c>
      <c r="U49" s="1240"/>
      <c r="V49" s="1240"/>
      <c r="W49" s="1241" t="e">
        <v>#DIV/0!</v>
      </c>
      <c r="Z49" s="120"/>
      <c r="AA49" s="1252" t="s">
        <v>93</v>
      </c>
      <c r="AB49" s="1216"/>
      <c r="AC49" s="1216"/>
      <c r="AD49" s="1216"/>
      <c r="AE49" s="1216"/>
      <c r="AF49" s="1217"/>
      <c r="AH49" s="1253" t="s">
        <v>96</v>
      </c>
      <c r="AI49" s="1216"/>
      <c r="AJ49" s="1216"/>
      <c r="AK49" s="1216"/>
      <c r="AL49" s="1216"/>
      <c r="AM49" s="1217"/>
    </row>
    <row r="50" spans="1:39">
      <c r="A50" s="1231"/>
      <c r="B50" s="1254" t="s">
        <v>84</v>
      </c>
      <c r="C50" s="1234" t="e">
        <v>#REF!</v>
      </c>
      <c r="D50" s="1234"/>
      <c r="E50" s="1234" t="e">
        <v>#REF!</v>
      </c>
      <c r="F50" s="1234" t="e">
        <v>#REF!</v>
      </c>
      <c r="G50" s="1255"/>
      <c r="H50" s="1256" t="e">
        <v>#REF!</v>
      </c>
      <c r="I50" s="1234" t="e">
        <v>#REF!</v>
      </c>
      <c r="J50" s="1234"/>
      <c r="K50" s="1234" t="e">
        <v>#REF!</v>
      </c>
      <c r="L50" s="1234" t="e">
        <v>#REF!</v>
      </c>
      <c r="M50" s="1255"/>
      <c r="N50" s="1256" t="e">
        <v>#REF!</v>
      </c>
      <c r="O50" s="1234" t="e">
        <v>#REF!</v>
      </c>
      <c r="P50" s="1234"/>
      <c r="Q50" s="1256" t="e">
        <v>#REF!</v>
      </c>
      <c r="R50" s="1234" t="e">
        <v>#REF!</v>
      </c>
      <c r="S50" s="1255"/>
      <c r="T50" s="1256" t="e">
        <v>#REF!</v>
      </c>
      <c r="U50" s="1234" t="e">
        <v>#REF!</v>
      </c>
      <c r="V50" s="1255"/>
      <c r="W50" s="1234" t="e">
        <v>#REF!</v>
      </c>
      <c r="Z50" s="138"/>
      <c r="AA50" s="1257" t="s">
        <v>97</v>
      </c>
      <c r="AB50" s="1258"/>
      <c r="AC50" s="1258"/>
      <c r="AD50" s="1258"/>
      <c r="AE50" s="1258"/>
      <c r="AF50" s="1259"/>
      <c r="AH50" s="1260" t="s">
        <v>98</v>
      </c>
      <c r="AI50" s="1258"/>
      <c r="AJ50" s="1258"/>
      <c r="AK50" s="1258"/>
      <c r="AL50" s="1258"/>
      <c r="AM50" s="1259"/>
    </row>
    <row r="51" spans="1:39">
      <c r="A51" s="1222"/>
      <c r="B51" s="1254" t="s">
        <v>87</v>
      </c>
      <c r="C51" s="1234" t="e">
        <v>#REF!</v>
      </c>
      <c r="D51" s="1255"/>
      <c r="E51" s="1256" t="e">
        <v>#REF!</v>
      </c>
      <c r="F51" s="1234" t="e">
        <v>#REF!</v>
      </c>
      <c r="G51" s="1255"/>
      <c r="H51" s="1256" t="e">
        <v>#REF!</v>
      </c>
      <c r="I51" s="1234" t="e">
        <v>#REF!</v>
      </c>
      <c r="J51" s="1234"/>
      <c r="K51" s="1256" t="e">
        <v>#REF!</v>
      </c>
      <c r="L51" s="1234" t="e">
        <v>#REF!</v>
      </c>
      <c r="M51" s="1255"/>
      <c r="N51" s="1255" t="s">
        <v>27</v>
      </c>
      <c r="O51" s="1234" t="e">
        <v>#REF!</v>
      </c>
      <c r="P51" s="1234"/>
      <c r="Q51" s="1256" t="e">
        <v>#REF!</v>
      </c>
      <c r="R51" s="1234" t="e">
        <v>#REF!</v>
      </c>
      <c r="S51" s="1255"/>
      <c r="T51" s="1255" t="s">
        <v>27</v>
      </c>
      <c r="U51" s="1234" t="e">
        <v>#REF!</v>
      </c>
      <c r="V51" s="1255"/>
      <c r="W51" s="1234" t="s">
        <v>27</v>
      </c>
      <c r="Z51" s="138"/>
      <c r="AA51" s="1249" t="s">
        <v>64</v>
      </c>
      <c r="AB51" s="1250" t="s">
        <v>81</v>
      </c>
      <c r="AC51" s="1250" t="s">
        <v>66</v>
      </c>
      <c r="AD51" s="1250" t="s">
        <v>67</v>
      </c>
      <c r="AE51" s="1261" t="s">
        <v>68</v>
      </c>
      <c r="AF51" s="1250" t="s">
        <v>69</v>
      </c>
      <c r="AH51" s="1262" t="s">
        <v>64</v>
      </c>
      <c r="AI51" s="1263" t="s">
        <v>81</v>
      </c>
      <c r="AJ51" s="1263" t="s">
        <v>66</v>
      </c>
      <c r="AK51" s="1263" t="s">
        <v>67</v>
      </c>
      <c r="AL51" s="1264" t="s">
        <v>68</v>
      </c>
      <c r="AM51" s="1263" t="s">
        <v>69</v>
      </c>
    </row>
    <row r="52" spans="1:39">
      <c r="A52" s="1084">
        <v>45413</v>
      </c>
      <c r="B52" s="1227" t="s">
        <v>72</v>
      </c>
      <c r="C52" s="1228" t="e">
        <v>#REF!</v>
      </c>
      <c r="D52" s="1228" t="s">
        <v>27</v>
      </c>
      <c r="E52" s="1228" t="e">
        <v>#REF!</v>
      </c>
      <c r="F52" s="1228" t="e">
        <v>#REF!</v>
      </c>
      <c r="G52" s="1228" t="s">
        <v>27</v>
      </c>
      <c r="H52" s="1228" t="e">
        <v>#REF!</v>
      </c>
      <c r="I52" s="1228" t="e">
        <v>#REF!</v>
      </c>
      <c r="J52" s="1228" t="s">
        <v>27</v>
      </c>
      <c r="K52" s="1228" t="e">
        <v>#REF!</v>
      </c>
      <c r="L52" s="1228" t="e">
        <v>#REF!</v>
      </c>
      <c r="M52" s="1228" t="s">
        <v>27</v>
      </c>
      <c r="N52" s="1228" t="e">
        <v>#REF!</v>
      </c>
      <c r="O52" s="1228" t="e">
        <v>#REF!</v>
      </c>
      <c r="P52" s="1228" t="s">
        <v>27</v>
      </c>
      <c r="Q52" s="1228" t="e">
        <v>#REF!</v>
      </c>
      <c r="R52" s="1228" t="e">
        <v>#REF!</v>
      </c>
      <c r="S52" s="1228" t="s">
        <v>27</v>
      </c>
      <c r="T52" s="1228" t="e">
        <v>#REF!</v>
      </c>
      <c r="U52" s="1228" t="e">
        <v>#REF!</v>
      </c>
      <c r="V52" s="1228" t="s">
        <v>27</v>
      </c>
      <c r="W52" s="1228" t="e">
        <v>#REF!</v>
      </c>
      <c r="Z52" s="139"/>
      <c r="AA52" s="131" t="s">
        <v>2</v>
      </c>
      <c r="AB52" s="1251">
        <v>2213197619</v>
      </c>
      <c r="AC52" s="1251">
        <v>17500810</v>
      </c>
      <c r="AD52" s="1251">
        <f t="shared" ref="AD52:AD57" si="16">AB52+AC52</f>
        <v>2230698429</v>
      </c>
      <c r="AE52" s="1265">
        <v>3800</v>
      </c>
      <c r="AF52" s="1251">
        <f t="shared" ref="AF52:AF57" si="17">AD52/AE52</f>
        <v>587025.90236842108</v>
      </c>
      <c r="AH52" s="131" t="s">
        <v>2</v>
      </c>
      <c r="AI52" s="141">
        <v>2923740308</v>
      </c>
      <c r="AJ52" s="1266">
        <v>6454571</v>
      </c>
      <c r="AK52" s="1266">
        <v>2930194879</v>
      </c>
      <c r="AL52" s="1265">
        <v>3900</v>
      </c>
      <c r="AM52" s="1266">
        <v>751332</v>
      </c>
    </row>
    <row r="53" spans="1:39">
      <c r="A53" s="1231"/>
      <c r="B53" s="1232" t="s">
        <v>73</v>
      </c>
      <c r="C53" s="1234" t="s">
        <v>27</v>
      </c>
      <c r="D53" s="1234" t="s">
        <v>27</v>
      </c>
      <c r="E53" s="1234" t="e">
        <v>#REF!</v>
      </c>
      <c r="F53" s="142">
        <f t="shared" ref="F53:G53" si="18">SUM(F54:F56)</f>
        <v>0</v>
      </c>
      <c r="G53" s="142">
        <f t="shared" si="18"/>
        <v>0</v>
      </c>
      <c r="H53" s="1234" t="e">
        <v>#DIV/0!</v>
      </c>
      <c r="I53" s="1234" t="s">
        <v>27</v>
      </c>
      <c r="J53" s="1234"/>
      <c r="K53" s="1234" t="e">
        <v>#DIV/0!</v>
      </c>
      <c r="L53" s="1234" t="s">
        <v>27</v>
      </c>
      <c r="M53" s="1234"/>
      <c r="N53" s="1234" t="e">
        <v>#DIV/0!</v>
      </c>
      <c r="O53" s="1234" t="s">
        <v>27</v>
      </c>
      <c r="P53" s="1234"/>
      <c r="Q53" s="1234" t="e">
        <v>#DIV/0!</v>
      </c>
      <c r="R53" s="1234" t="s">
        <v>27</v>
      </c>
      <c r="S53" s="1234"/>
      <c r="T53" s="1234" t="e">
        <v>#DIV/0!</v>
      </c>
      <c r="U53" s="1234" t="s">
        <v>27</v>
      </c>
      <c r="V53" s="1234"/>
      <c r="W53" s="1234" t="e">
        <v>#DIV/0!</v>
      </c>
      <c r="Z53" s="140"/>
      <c r="AA53" s="133" t="s">
        <v>3</v>
      </c>
      <c r="AB53" s="1251">
        <v>670470162</v>
      </c>
      <c r="AC53" s="1251">
        <v>208676663</v>
      </c>
      <c r="AD53" s="1251">
        <f t="shared" si="16"/>
        <v>879146825</v>
      </c>
      <c r="AE53" s="1265">
        <v>3800</v>
      </c>
      <c r="AF53" s="1251">
        <f t="shared" si="17"/>
        <v>231354.42763157896</v>
      </c>
      <c r="AH53" s="133" t="s">
        <v>3</v>
      </c>
      <c r="AI53" s="1251">
        <v>767385515</v>
      </c>
      <c r="AJ53" s="1266">
        <v>169945454</v>
      </c>
      <c r="AK53" s="1266">
        <v>937330969</v>
      </c>
      <c r="AL53" s="1265">
        <v>3900</v>
      </c>
      <c r="AM53" s="1266">
        <v>240341</v>
      </c>
    </row>
    <row r="54" spans="1:39">
      <c r="A54" s="1231"/>
      <c r="B54" s="1235" t="s">
        <v>75</v>
      </c>
      <c r="C54" s="1248" t="s">
        <v>27</v>
      </c>
      <c r="D54" s="1240"/>
      <c r="E54" s="1239" t="e">
        <v>#DIV/0!</v>
      </c>
      <c r="F54" s="143"/>
      <c r="G54" s="144"/>
      <c r="H54" s="1239" t="e">
        <v>#DIV/0!</v>
      </c>
      <c r="I54" s="1240"/>
      <c r="J54" s="1240"/>
      <c r="K54" s="1239" t="e">
        <v>#DIV/0!</v>
      </c>
      <c r="L54" s="1240"/>
      <c r="M54" s="1240"/>
      <c r="N54" s="1239" t="e">
        <v>#DIV/0!</v>
      </c>
      <c r="O54" s="1240"/>
      <c r="P54" s="1240"/>
      <c r="Q54" s="1239" t="e">
        <v>#DIV/0!</v>
      </c>
      <c r="R54" s="1240"/>
      <c r="S54" s="1240"/>
      <c r="T54" s="1239" t="e">
        <v>#DIV/0!</v>
      </c>
      <c r="U54" s="1240"/>
      <c r="V54" s="1240"/>
      <c r="W54" s="1241" t="e">
        <v>#DIV/0!</v>
      </c>
      <c r="Z54" s="136"/>
      <c r="AA54" s="133" t="s">
        <v>4</v>
      </c>
      <c r="AB54" s="1251">
        <v>478593369</v>
      </c>
      <c r="AC54" s="1269">
        <v>0</v>
      </c>
      <c r="AD54" s="1251">
        <f t="shared" si="16"/>
        <v>478593369</v>
      </c>
      <c r="AE54" s="1265">
        <v>2850</v>
      </c>
      <c r="AF54" s="1251">
        <f t="shared" si="17"/>
        <v>167927.49789473685</v>
      </c>
      <c r="AH54" s="133" t="s">
        <v>4</v>
      </c>
      <c r="AI54" s="141">
        <v>545856052</v>
      </c>
      <c r="AJ54" s="1269">
        <v>0</v>
      </c>
      <c r="AK54" s="141">
        <v>545856052</v>
      </c>
      <c r="AL54" s="1265">
        <v>2700</v>
      </c>
      <c r="AM54" s="1266">
        <v>202169</v>
      </c>
    </row>
    <row r="55" spans="1:39">
      <c r="A55" s="1231"/>
      <c r="B55" s="1235" t="s">
        <v>76</v>
      </c>
      <c r="C55" s="1248" t="s">
        <v>27</v>
      </c>
      <c r="D55" s="1240"/>
      <c r="E55" s="1239" t="e">
        <v>#DIV/0!</v>
      </c>
      <c r="F55" s="143"/>
      <c r="G55" s="144"/>
      <c r="H55" s="1239" t="e">
        <v>#DIV/0!</v>
      </c>
      <c r="I55" s="1240"/>
      <c r="J55" s="1240"/>
      <c r="K55" s="1239" t="e">
        <v>#DIV/0!</v>
      </c>
      <c r="L55" s="1240"/>
      <c r="M55" s="1240"/>
      <c r="N55" s="1239" t="e">
        <v>#DIV/0!</v>
      </c>
      <c r="O55" s="1240"/>
      <c r="P55" s="1240"/>
      <c r="Q55" s="1239" t="e">
        <v>#DIV/0!</v>
      </c>
      <c r="R55" s="1240"/>
      <c r="S55" s="1240"/>
      <c r="T55" s="1239" t="e">
        <v>#DIV/0!</v>
      </c>
      <c r="U55" s="1240"/>
      <c r="V55" s="1240"/>
      <c r="W55" s="1241" t="e">
        <v>#DIV/0!</v>
      </c>
      <c r="Z55" s="136"/>
      <c r="AA55" s="133" t="s">
        <v>7</v>
      </c>
      <c r="AB55" s="1251">
        <v>3336626</v>
      </c>
      <c r="AC55" s="1266">
        <v>7020</v>
      </c>
      <c r="AD55" s="1251">
        <f t="shared" si="16"/>
        <v>3343646</v>
      </c>
      <c r="AE55" s="1270">
        <v>135</v>
      </c>
      <c r="AF55" s="1251">
        <f t="shared" si="17"/>
        <v>24767.748148148148</v>
      </c>
      <c r="AH55" s="133" t="s">
        <v>7</v>
      </c>
      <c r="AI55" s="1251">
        <v>4637756</v>
      </c>
      <c r="AJ55" s="1266">
        <v>45200</v>
      </c>
      <c r="AK55" s="1266">
        <v>4682956</v>
      </c>
      <c r="AL55" s="1270">
        <v>160</v>
      </c>
      <c r="AM55" s="1266">
        <v>29268</v>
      </c>
    </row>
    <row r="56" spans="1:39">
      <c r="A56" s="1231"/>
      <c r="B56" s="1235" t="s">
        <v>77</v>
      </c>
      <c r="C56" s="1248" t="s">
        <v>27</v>
      </c>
      <c r="D56" s="1240"/>
      <c r="E56" s="1239" t="e">
        <v>#DIV/0!</v>
      </c>
      <c r="F56" s="143"/>
      <c r="G56" s="144"/>
      <c r="H56" s="1239" t="e">
        <v>#REF!</v>
      </c>
      <c r="I56" s="1240"/>
      <c r="J56" s="1240"/>
      <c r="K56" s="1239" t="e">
        <v>#DIV/0!</v>
      </c>
      <c r="L56" s="1240"/>
      <c r="M56" s="1240"/>
      <c r="N56" s="1239" t="e">
        <v>#DIV/0!</v>
      </c>
      <c r="O56" s="1240"/>
      <c r="P56" s="1240"/>
      <c r="Q56" s="1239" t="e">
        <v>#DIV/0!</v>
      </c>
      <c r="R56" s="1240"/>
      <c r="S56" s="1240"/>
      <c r="T56" s="1239" t="e">
        <v>#DIV/0!</v>
      </c>
      <c r="U56" s="1240"/>
      <c r="V56" s="1240"/>
      <c r="W56" s="1241" t="e">
        <v>#DIV/0!</v>
      </c>
      <c r="Z56" s="136"/>
      <c r="AA56" s="133" t="s">
        <v>5</v>
      </c>
      <c r="AB56" s="1251">
        <v>60696250</v>
      </c>
      <c r="AC56" s="1269">
        <v>0</v>
      </c>
      <c r="AD56" s="1251">
        <f t="shared" si="16"/>
        <v>60696250</v>
      </c>
      <c r="AE56" s="1265">
        <v>1475</v>
      </c>
      <c r="AF56" s="1251">
        <f t="shared" si="17"/>
        <v>41150</v>
      </c>
      <c r="AH56" s="133" t="s">
        <v>5</v>
      </c>
      <c r="AI56" s="141">
        <v>45836140</v>
      </c>
      <c r="AJ56" s="1269">
        <v>0</v>
      </c>
      <c r="AK56" s="141">
        <v>45836140</v>
      </c>
      <c r="AL56" s="1265">
        <v>1300</v>
      </c>
      <c r="AM56" s="1266">
        <v>35259</v>
      </c>
    </row>
    <row r="57" spans="1:39">
      <c r="A57" s="1231"/>
      <c r="B57" s="1232" t="s">
        <v>78</v>
      </c>
      <c r="C57" s="1234" t="s">
        <v>27</v>
      </c>
      <c r="D57" s="1234"/>
      <c r="E57" s="1234" t="e">
        <v>#DIV/0!</v>
      </c>
      <c r="F57" s="142">
        <f t="shared" ref="F57:G57" si="19">SUM(F58:F60)</f>
        <v>0</v>
      </c>
      <c r="G57" s="142">
        <f t="shared" si="19"/>
        <v>0</v>
      </c>
      <c r="H57" s="1234" t="e">
        <v>#DIV/0!</v>
      </c>
      <c r="I57" s="1234"/>
      <c r="J57" s="1234"/>
      <c r="K57" s="1234" t="e">
        <v>#DIV/0!</v>
      </c>
      <c r="L57" s="1234"/>
      <c r="M57" s="1234"/>
      <c r="N57" s="1234" t="e">
        <v>#DIV/0!</v>
      </c>
      <c r="O57" s="1234"/>
      <c r="P57" s="1234"/>
      <c r="Q57" s="1234" t="e">
        <v>#DIV/0!</v>
      </c>
      <c r="R57" s="1234"/>
      <c r="S57" s="1234"/>
      <c r="T57" s="1234" t="e">
        <v>#DIV/0!</v>
      </c>
      <c r="U57" s="1234"/>
      <c r="V57" s="1234"/>
      <c r="W57" s="1234" t="e">
        <v>#DIV/0!</v>
      </c>
      <c r="Z57" s="136"/>
      <c r="AA57" s="133" t="s">
        <v>6</v>
      </c>
      <c r="AB57" s="1251">
        <v>116166557</v>
      </c>
      <c r="AC57" s="1269">
        <v>0</v>
      </c>
      <c r="AD57" s="1251">
        <f t="shared" si="16"/>
        <v>116166557</v>
      </c>
      <c r="AE57" s="1265">
        <v>3500</v>
      </c>
      <c r="AF57" s="1251">
        <f t="shared" si="17"/>
        <v>33190.444857142858</v>
      </c>
      <c r="AH57" s="133" t="s">
        <v>6</v>
      </c>
      <c r="AI57" s="1251">
        <v>98649845</v>
      </c>
      <c r="AJ57" s="1269">
        <v>0</v>
      </c>
      <c r="AK57" s="1266">
        <v>98649845</v>
      </c>
      <c r="AL57" s="1265">
        <v>3000</v>
      </c>
      <c r="AM57" s="1266">
        <v>32883</v>
      </c>
    </row>
    <row r="58" spans="1:39">
      <c r="A58" s="1231"/>
      <c r="B58" s="1235" t="s">
        <v>79</v>
      </c>
      <c r="C58" s="1248" t="s">
        <v>27</v>
      </c>
      <c r="D58" s="1240"/>
      <c r="E58" s="1239" t="e">
        <v>#DIV/0!</v>
      </c>
      <c r="F58" s="143"/>
      <c r="G58" s="1240"/>
      <c r="H58" s="1239" t="e">
        <v>#DIV/0!</v>
      </c>
      <c r="I58" s="1240"/>
      <c r="J58" s="1240"/>
      <c r="K58" s="1239" t="e">
        <v>#DIV/0!</v>
      </c>
      <c r="L58" s="1240"/>
      <c r="M58" s="1240"/>
      <c r="N58" s="1239" t="e">
        <v>#DIV/0!</v>
      </c>
      <c r="O58" s="1240"/>
      <c r="P58" s="1240"/>
      <c r="Q58" s="1239" t="e">
        <v>#DIV/0!</v>
      </c>
      <c r="R58" s="1240"/>
      <c r="S58" s="1240"/>
      <c r="T58" s="1239" t="e">
        <v>#DIV/0!</v>
      </c>
      <c r="U58" s="1240"/>
      <c r="V58" s="1240"/>
      <c r="W58" s="1241" t="e">
        <v>#DIV/0!</v>
      </c>
      <c r="Z58" s="136"/>
      <c r="AA58" s="135" t="s">
        <v>1</v>
      </c>
      <c r="AB58" s="1267"/>
      <c r="AC58" s="1271"/>
      <c r="AD58" s="1271"/>
      <c r="AE58" s="1272" t="s">
        <v>67</v>
      </c>
      <c r="AF58" s="1273">
        <f>SUM(AF52:AF57)</f>
        <v>1085416.0209000278</v>
      </c>
      <c r="AH58" s="135" t="s">
        <v>1</v>
      </c>
      <c r="AI58" s="1267"/>
      <c r="AJ58" s="1271"/>
      <c r="AK58" s="1271"/>
      <c r="AL58" s="1272" t="s">
        <v>67</v>
      </c>
      <c r="AM58" s="1274">
        <f>SUM(AM52:AM57)</f>
        <v>1291252</v>
      </c>
    </row>
    <row r="59" spans="1:39">
      <c r="A59" s="1231"/>
      <c r="B59" s="1235" t="s">
        <v>80</v>
      </c>
      <c r="C59" s="1248" t="s">
        <v>27</v>
      </c>
      <c r="D59" s="1240"/>
      <c r="E59" s="1239" t="e">
        <v>#DIV/0!</v>
      </c>
      <c r="F59" s="143"/>
      <c r="G59" s="144"/>
      <c r="H59" s="1239" t="e">
        <v>#DIV/0!</v>
      </c>
      <c r="I59" s="1240"/>
      <c r="J59" s="1240"/>
      <c r="K59" s="1239" t="e">
        <v>#DIV/0!</v>
      </c>
      <c r="L59" s="1240"/>
      <c r="M59" s="1240"/>
      <c r="N59" s="1239" t="e">
        <v>#DIV/0!</v>
      </c>
      <c r="O59" s="1240"/>
      <c r="P59" s="1240"/>
      <c r="Q59" s="1239" t="e">
        <v>#DIV/0!</v>
      </c>
      <c r="R59" s="1240"/>
      <c r="S59" s="1240"/>
      <c r="T59" s="1239" t="e">
        <v>#DIV/0!</v>
      </c>
      <c r="U59" s="1240"/>
      <c r="V59" s="1240"/>
      <c r="W59" s="1241" t="e">
        <v>#DIV/0!</v>
      </c>
      <c r="Z59" s="137"/>
      <c r="AA59" s="120"/>
      <c r="AB59" s="120"/>
      <c r="AC59" s="120"/>
      <c r="AD59" s="120"/>
      <c r="AE59" s="129"/>
      <c r="AF59" s="120"/>
      <c r="AL59" s="130"/>
    </row>
    <row r="60" spans="1:39">
      <c r="A60" s="1231"/>
      <c r="B60" s="1235" t="s">
        <v>82</v>
      </c>
      <c r="C60" s="1248" t="s">
        <v>27</v>
      </c>
      <c r="D60" s="1240"/>
      <c r="E60" s="1239" t="e">
        <v>#DIV/0!</v>
      </c>
      <c r="F60" s="143"/>
      <c r="G60" s="1240"/>
      <c r="H60" s="1239" t="e">
        <v>#DIV/0!</v>
      </c>
      <c r="I60" s="1240"/>
      <c r="J60" s="1240"/>
      <c r="K60" s="1239" t="e">
        <v>#DIV/0!</v>
      </c>
      <c r="L60" s="1240"/>
      <c r="M60" s="1240"/>
      <c r="N60" s="1239" t="e">
        <v>#DIV/0!</v>
      </c>
      <c r="O60" s="1240"/>
      <c r="P60" s="1240"/>
      <c r="Q60" s="1239" t="e">
        <v>#DIV/0!</v>
      </c>
      <c r="R60" s="1240"/>
      <c r="S60" s="1240"/>
      <c r="T60" s="1239" t="e">
        <v>#DIV/0!</v>
      </c>
      <c r="U60" s="1240"/>
      <c r="V60" s="1240"/>
      <c r="W60" s="1241" t="e">
        <v>#DIV/0!</v>
      </c>
      <c r="Z60" s="120"/>
      <c r="AA60" s="120"/>
      <c r="AB60" s="120"/>
      <c r="AC60" s="120"/>
      <c r="AD60" s="120"/>
      <c r="AE60" s="129"/>
      <c r="AF60" s="120"/>
      <c r="AL60" s="130"/>
    </row>
    <row r="61" spans="1:39">
      <c r="A61" s="1231"/>
      <c r="B61" s="1235" t="s">
        <v>83</v>
      </c>
      <c r="C61" s="1248" t="s">
        <v>27</v>
      </c>
      <c r="D61" s="1240"/>
      <c r="E61" s="1239" t="e">
        <v>#DIV/0!</v>
      </c>
      <c r="F61" s="1240"/>
      <c r="G61" s="144"/>
      <c r="H61" s="1239" t="e">
        <v>#DIV/0!</v>
      </c>
      <c r="I61" s="1240"/>
      <c r="J61" s="1240"/>
      <c r="K61" s="1239" t="e">
        <v>#DIV/0!</v>
      </c>
      <c r="L61" s="1240"/>
      <c r="M61" s="1240"/>
      <c r="N61" s="1239" t="e">
        <v>#DIV/0!</v>
      </c>
      <c r="O61" s="1240"/>
      <c r="P61" s="1240"/>
      <c r="Q61" s="1239" t="e">
        <v>#DIV/0!</v>
      </c>
      <c r="R61" s="1240"/>
      <c r="S61" s="1240"/>
      <c r="T61" s="1239" t="e">
        <v>#DIV/0!</v>
      </c>
      <c r="U61" s="1240"/>
      <c r="V61" s="1240"/>
      <c r="W61" s="1241" t="e">
        <v>#DIV/0!</v>
      </c>
      <c r="Z61" s="120"/>
      <c r="AA61" s="1252" t="s">
        <v>93</v>
      </c>
      <c r="AB61" s="1216"/>
      <c r="AC61" s="1216"/>
      <c r="AD61" s="1216"/>
      <c r="AE61" s="1216"/>
      <c r="AF61" s="1217"/>
      <c r="AH61" s="1253" t="s">
        <v>93</v>
      </c>
      <c r="AI61" s="1216"/>
      <c r="AJ61" s="1216"/>
      <c r="AK61" s="1216"/>
      <c r="AL61" s="1216"/>
      <c r="AM61" s="1217"/>
    </row>
    <row r="62" spans="1:39">
      <c r="A62" s="1231"/>
      <c r="B62" s="1254" t="s">
        <v>84</v>
      </c>
      <c r="C62" s="1234" t="e">
        <v>#REF!</v>
      </c>
      <c r="D62" s="1234"/>
      <c r="E62" s="1234" t="e">
        <v>#REF!</v>
      </c>
      <c r="F62" s="142"/>
      <c r="G62" s="142"/>
      <c r="H62" s="1256" t="e">
        <v>#REF!</v>
      </c>
      <c r="I62" s="1234" t="e">
        <v>#REF!</v>
      </c>
      <c r="J62" s="1234"/>
      <c r="K62" s="1234" t="e">
        <v>#REF!</v>
      </c>
      <c r="L62" s="1234" t="e">
        <v>#REF!</v>
      </c>
      <c r="M62" s="1255"/>
      <c r="N62" s="1256" t="e">
        <v>#REF!</v>
      </c>
      <c r="O62" s="1234" t="e">
        <v>#REF!</v>
      </c>
      <c r="P62" s="1234"/>
      <c r="Q62" s="1256" t="e">
        <v>#REF!</v>
      </c>
      <c r="R62" s="1234" t="e">
        <v>#REF!</v>
      </c>
      <c r="S62" s="1255"/>
      <c r="T62" s="1256" t="e">
        <v>#REF!</v>
      </c>
      <c r="U62" s="1234" t="e">
        <v>#REF!</v>
      </c>
      <c r="V62" s="1255"/>
      <c r="W62" s="1234" t="e">
        <v>#REF!</v>
      </c>
      <c r="Z62" s="138"/>
      <c r="AA62" s="1257" t="s">
        <v>99</v>
      </c>
      <c r="AB62" s="1258"/>
      <c r="AC62" s="1258"/>
      <c r="AD62" s="1258"/>
      <c r="AE62" s="1258"/>
      <c r="AF62" s="1259"/>
      <c r="AH62" s="1260" t="s">
        <v>100</v>
      </c>
      <c r="AI62" s="1258"/>
      <c r="AJ62" s="1258"/>
      <c r="AK62" s="1258"/>
      <c r="AL62" s="1258"/>
      <c r="AM62" s="1259"/>
    </row>
    <row r="63" spans="1:39">
      <c r="A63" s="1222"/>
      <c r="B63" s="1254" t="s">
        <v>87</v>
      </c>
      <c r="C63" s="1234" t="e">
        <v>#REF!</v>
      </c>
      <c r="D63" s="1255"/>
      <c r="E63" s="1256" t="e">
        <v>#REF!</v>
      </c>
      <c r="F63" s="142"/>
      <c r="G63" s="142"/>
      <c r="H63" s="1256" t="e">
        <v>#REF!</v>
      </c>
      <c r="I63" s="1234" t="e">
        <v>#REF!</v>
      </c>
      <c r="J63" s="1234"/>
      <c r="K63" s="1256" t="e">
        <v>#REF!</v>
      </c>
      <c r="L63" s="1234" t="e">
        <v>#REF!</v>
      </c>
      <c r="M63" s="1255"/>
      <c r="N63" s="1255" t="s">
        <v>27</v>
      </c>
      <c r="O63" s="1234" t="e">
        <v>#REF!</v>
      </c>
      <c r="P63" s="1234"/>
      <c r="Q63" s="1256" t="e">
        <v>#REF!</v>
      </c>
      <c r="R63" s="1234" t="e">
        <v>#REF!</v>
      </c>
      <c r="S63" s="1255"/>
      <c r="T63" s="1255" t="s">
        <v>27</v>
      </c>
      <c r="U63" s="1234" t="e">
        <v>#REF!</v>
      </c>
      <c r="V63" s="1255"/>
      <c r="W63" s="1234" t="s">
        <v>27</v>
      </c>
      <c r="Z63" s="138"/>
      <c r="AA63" s="1249" t="s">
        <v>64</v>
      </c>
      <c r="AB63" s="1250" t="s">
        <v>81</v>
      </c>
      <c r="AC63" s="1250" t="s">
        <v>66</v>
      </c>
      <c r="AD63" s="1250" t="s">
        <v>67</v>
      </c>
      <c r="AE63" s="1261" t="s">
        <v>68</v>
      </c>
      <c r="AF63" s="1250" t="s">
        <v>69</v>
      </c>
      <c r="AH63" s="1262" t="s">
        <v>64</v>
      </c>
      <c r="AI63" s="1263" t="s">
        <v>81</v>
      </c>
      <c r="AJ63" s="1263" t="s">
        <v>66</v>
      </c>
      <c r="AK63" s="1263" t="s">
        <v>67</v>
      </c>
      <c r="AL63" s="1264" t="s">
        <v>68</v>
      </c>
      <c r="AM63" s="1263" t="s">
        <v>69</v>
      </c>
    </row>
    <row r="64" spans="1:39">
      <c r="A64" s="1082">
        <v>45444</v>
      </c>
      <c r="B64" s="1227" t="s">
        <v>72</v>
      </c>
      <c r="C64" s="1228" t="e">
        <v>#REF!</v>
      </c>
      <c r="D64" s="1228" t="s">
        <v>27</v>
      </c>
      <c r="E64" s="1228" t="e">
        <v>#REF!</v>
      </c>
      <c r="F64" s="1228" t="e">
        <v>#REF!</v>
      </c>
      <c r="G64" s="1228" t="s">
        <v>27</v>
      </c>
      <c r="H64" s="1228" t="e">
        <v>#REF!</v>
      </c>
      <c r="I64" s="1228" t="e">
        <v>#REF!</v>
      </c>
      <c r="J64" s="1228" t="s">
        <v>27</v>
      </c>
      <c r="K64" s="1228" t="e">
        <v>#REF!</v>
      </c>
      <c r="L64" s="1228" t="e">
        <v>#REF!</v>
      </c>
      <c r="M64" s="1228" t="s">
        <v>27</v>
      </c>
      <c r="N64" s="1228" t="e">
        <v>#REF!</v>
      </c>
      <c r="O64" s="1228" t="e">
        <v>#REF!</v>
      </c>
      <c r="P64" s="1228" t="s">
        <v>27</v>
      </c>
      <c r="Q64" s="1228" t="e">
        <v>#REF!</v>
      </c>
      <c r="R64" s="1228" t="e">
        <v>#REF!</v>
      </c>
      <c r="S64" s="1228" t="s">
        <v>27</v>
      </c>
      <c r="T64" s="1228" t="e">
        <v>#REF!</v>
      </c>
      <c r="U64" s="1228" t="e">
        <v>#REF!</v>
      </c>
      <c r="V64" s="1228" t="s">
        <v>27</v>
      </c>
      <c r="W64" s="1228" t="e">
        <v>#REF!</v>
      </c>
      <c r="Z64" s="139"/>
      <c r="AA64" s="131" t="s">
        <v>2</v>
      </c>
      <c r="AB64" s="1251">
        <v>2269638096</v>
      </c>
      <c r="AC64" s="1251">
        <v>15446498</v>
      </c>
      <c r="AD64" s="1251">
        <f t="shared" ref="AD64:AD67" si="20">AB64+AC64</f>
        <v>2285084594</v>
      </c>
      <c r="AE64" s="1265">
        <v>3800</v>
      </c>
      <c r="AF64" s="1251">
        <f t="shared" ref="AF64:AF69" si="21">AD64/AE64</f>
        <v>601338.05105263158</v>
      </c>
      <c r="AH64" s="131" t="s">
        <v>2</v>
      </c>
      <c r="AI64" s="141">
        <v>2239793267</v>
      </c>
      <c r="AJ64" s="1266">
        <v>6455631</v>
      </c>
      <c r="AK64" s="1266">
        <v>2246248898</v>
      </c>
      <c r="AL64" s="1265">
        <v>3900</v>
      </c>
      <c r="AM64" s="1266">
        <v>575961</v>
      </c>
    </row>
    <row r="65" spans="1:39">
      <c r="A65" s="1231"/>
      <c r="B65" s="1232" t="s">
        <v>73</v>
      </c>
      <c r="C65" s="1234" t="s">
        <v>27</v>
      </c>
      <c r="D65" s="1234" t="s">
        <v>27</v>
      </c>
      <c r="E65" s="1234" t="e">
        <v>#REF!</v>
      </c>
      <c r="F65" s="1234" t="s">
        <v>27</v>
      </c>
      <c r="G65" s="1234" t="s">
        <v>27</v>
      </c>
      <c r="H65" s="1234" t="e">
        <v>#DIV/0!</v>
      </c>
      <c r="I65" s="1234" t="s">
        <v>27</v>
      </c>
      <c r="J65" s="1234"/>
      <c r="K65" s="1234" t="e">
        <v>#DIV/0!</v>
      </c>
      <c r="L65" s="1234" t="s">
        <v>27</v>
      </c>
      <c r="M65" s="1234"/>
      <c r="N65" s="1234" t="e">
        <v>#DIV/0!</v>
      </c>
      <c r="O65" s="1234" t="s">
        <v>27</v>
      </c>
      <c r="P65" s="1234"/>
      <c r="Q65" s="1234" t="e">
        <v>#DIV/0!</v>
      </c>
      <c r="R65" s="1234" t="s">
        <v>27</v>
      </c>
      <c r="S65" s="1234"/>
      <c r="T65" s="1234" t="e">
        <v>#DIV/0!</v>
      </c>
      <c r="U65" s="1234" t="s">
        <v>27</v>
      </c>
      <c r="V65" s="1234"/>
      <c r="W65" s="1234" t="e">
        <v>#DIV/0!</v>
      </c>
      <c r="Z65" s="140"/>
      <c r="AA65" s="133" t="s">
        <v>3</v>
      </c>
      <c r="AB65" s="1251">
        <v>671025975</v>
      </c>
      <c r="AC65" s="1251">
        <v>217347040</v>
      </c>
      <c r="AD65" s="1251">
        <f t="shared" si="20"/>
        <v>888373015</v>
      </c>
      <c r="AE65" s="1265">
        <v>3800</v>
      </c>
      <c r="AF65" s="1251">
        <f t="shared" si="21"/>
        <v>233782.37236842106</v>
      </c>
      <c r="AH65" s="133" t="s">
        <v>3</v>
      </c>
      <c r="AI65" s="1251">
        <v>733361043</v>
      </c>
      <c r="AJ65" s="1266">
        <v>185846557</v>
      </c>
      <c r="AK65" s="1266">
        <v>919207600</v>
      </c>
      <c r="AL65" s="1265">
        <v>3900</v>
      </c>
      <c r="AM65" s="1266">
        <v>235694</v>
      </c>
    </row>
    <row r="66" spans="1:39">
      <c r="A66" s="1231"/>
      <c r="B66" s="1235" t="s">
        <v>75</v>
      </c>
      <c r="C66" s="1248" t="s">
        <v>27</v>
      </c>
      <c r="D66" s="1240"/>
      <c r="E66" s="1239" t="e">
        <v>#DIV/0!</v>
      </c>
      <c r="F66" s="1240"/>
      <c r="G66" s="1240"/>
      <c r="H66" s="1239" t="e">
        <v>#DIV/0!</v>
      </c>
      <c r="I66" s="1240"/>
      <c r="J66" s="1240"/>
      <c r="K66" s="1239" t="e">
        <v>#DIV/0!</v>
      </c>
      <c r="L66" s="1240"/>
      <c r="M66" s="1240"/>
      <c r="N66" s="1239" t="e">
        <v>#DIV/0!</v>
      </c>
      <c r="O66" s="1240"/>
      <c r="P66" s="1240"/>
      <c r="Q66" s="1239" t="e">
        <v>#DIV/0!</v>
      </c>
      <c r="R66" s="1240"/>
      <c r="S66" s="1240"/>
      <c r="T66" s="1239" t="e">
        <v>#DIV/0!</v>
      </c>
      <c r="U66" s="1240"/>
      <c r="V66" s="1240"/>
      <c r="W66" s="1241" t="e">
        <v>#DIV/0!</v>
      </c>
      <c r="Z66" s="136"/>
      <c r="AA66" s="133" t="s">
        <v>4</v>
      </c>
      <c r="AB66" s="1251">
        <v>432160254</v>
      </c>
      <c r="AC66" s="1269">
        <v>0</v>
      </c>
      <c r="AD66" s="1251">
        <f t="shared" si="20"/>
        <v>432160254</v>
      </c>
      <c r="AE66" s="1265">
        <v>2850</v>
      </c>
      <c r="AF66" s="1251">
        <f t="shared" si="21"/>
        <v>151635.17684210525</v>
      </c>
      <c r="AH66" s="133" t="s">
        <v>4</v>
      </c>
      <c r="AI66" s="141">
        <v>444635119</v>
      </c>
      <c r="AJ66" s="1269">
        <v>0</v>
      </c>
      <c r="AK66" s="1266">
        <v>444635119</v>
      </c>
      <c r="AL66" s="1265">
        <v>2700</v>
      </c>
      <c r="AM66" s="1266">
        <v>164680</v>
      </c>
    </row>
    <row r="67" spans="1:39">
      <c r="A67" s="1231"/>
      <c r="B67" s="1235" t="s">
        <v>76</v>
      </c>
      <c r="C67" s="1248" t="s">
        <v>27</v>
      </c>
      <c r="D67" s="1240"/>
      <c r="E67" s="1239" t="e">
        <v>#DIV/0!</v>
      </c>
      <c r="F67" s="1240"/>
      <c r="G67" s="1240"/>
      <c r="H67" s="1239" t="e">
        <v>#DIV/0!</v>
      </c>
      <c r="I67" s="1240"/>
      <c r="J67" s="1240"/>
      <c r="K67" s="1239" t="e">
        <v>#DIV/0!</v>
      </c>
      <c r="L67" s="1240"/>
      <c r="M67" s="1240"/>
      <c r="N67" s="1239" t="e">
        <v>#DIV/0!</v>
      </c>
      <c r="O67" s="1240"/>
      <c r="P67" s="1240"/>
      <c r="Q67" s="1239" t="e">
        <v>#DIV/0!</v>
      </c>
      <c r="R67" s="1240"/>
      <c r="S67" s="1240"/>
      <c r="T67" s="1239" t="e">
        <v>#DIV/0!</v>
      </c>
      <c r="U67" s="1240"/>
      <c r="V67" s="1240"/>
      <c r="W67" s="1241" t="e">
        <v>#DIV/0!</v>
      </c>
      <c r="Z67" s="136"/>
      <c r="AA67" s="133" t="s">
        <v>7</v>
      </c>
      <c r="AB67" s="1251">
        <v>3146482</v>
      </c>
      <c r="AC67" s="1266">
        <v>1480</v>
      </c>
      <c r="AD67" s="1251">
        <f t="shared" si="20"/>
        <v>3147962</v>
      </c>
      <c r="AE67" s="1270">
        <v>135</v>
      </c>
      <c r="AF67" s="1251">
        <f t="shared" si="21"/>
        <v>23318.237037037037</v>
      </c>
      <c r="AH67" s="133" t="s">
        <v>7</v>
      </c>
      <c r="AI67" s="1251">
        <v>4720813</v>
      </c>
      <c r="AJ67" s="1266">
        <v>39800</v>
      </c>
      <c r="AK67" s="1266">
        <v>4760613</v>
      </c>
      <c r="AL67" s="1270">
        <v>160</v>
      </c>
      <c r="AM67" s="1266">
        <v>29754</v>
      </c>
    </row>
    <row r="68" spans="1:39">
      <c r="A68" s="1231"/>
      <c r="B68" s="1235" t="s">
        <v>77</v>
      </c>
      <c r="C68" s="1248" t="s">
        <v>27</v>
      </c>
      <c r="D68" s="1240"/>
      <c r="E68" s="1239" t="e">
        <v>#DIV/0!</v>
      </c>
      <c r="F68" s="1240"/>
      <c r="G68" s="1240"/>
      <c r="H68" s="1239" t="e">
        <v>#REF!</v>
      </c>
      <c r="I68" s="1240"/>
      <c r="J68" s="1240"/>
      <c r="K68" s="1239" t="e">
        <v>#DIV/0!</v>
      </c>
      <c r="L68" s="1240"/>
      <c r="M68" s="1240"/>
      <c r="N68" s="1239" t="e">
        <v>#DIV/0!</v>
      </c>
      <c r="O68" s="1240"/>
      <c r="P68" s="1240"/>
      <c r="Q68" s="1239" t="e">
        <v>#DIV/0!</v>
      </c>
      <c r="R68" s="1240"/>
      <c r="S68" s="1240"/>
      <c r="T68" s="1239" t="e">
        <v>#DIV/0!</v>
      </c>
      <c r="U68" s="1240"/>
      <c r="V68" s="1240"/>
      <c r="W68" s="1241" t="e">
        <v>#DIV/0!</v>
      </c>
      <c r="Z68" s="136"/>
      <c r="AA68" s="133" t="s">
        <v>5</v>
      </c>
      <c r="AB68" s="1251">
        <v>42689242</v>
      </c>
      <c r="AC68" s="1269">
        <v>0</v>
      </c>
      <c r="AD68" s="1251"/>
      <c r="AE68" s="1265">
        <v>1475</v>
      </c>
      <c r="AF68" s="1251">
        <f t="shared" si="21"/>
        <v>0</v>
      </c>
      <c r="AH68" s="133" t="s">
        <v>5</v>
      </c>
      <c r="AI68" s="141">
        <v>53922018</v>
      </c>
      <c r="AJ68" s="1269">
        <v>0</v>
      </c>
      <c r="AK68" s="1266"/>
      <c r="AL68" s="1265">
        <v>1300</v>
      </c>
      <c r="AM68" s="1266">
        <v>0</v>
      </c>
    </row>
    <row r="69" spans="1:39">
      <c r="A69" s="1231"/>
      <c r="B69" s="1232" t="s">
        <v>78</v>
      </c>
      <c r="C69" s="1234" t="s">
        <v>27</v>
      </c>
      <c r="D69" s="1234"/>
      <c r="E69" s="1234" t="e">
        <v>#DIV/0!</v>
      </c>
      <c r="F69" s="1234" t="s">
        <v>27</v>
      </c>
      <c r="G69" s="1234" t="s">
        <v>27</v>
      </c>
      <c r="H69" s="1234" t="e">
        <v>#DIV/0!</v>
      </c>
      <c r="I69" s="1234"/>
      <c r="J69" s="1234"/>
      <c r="K69" s="1234" t="e">
        <v>#DIV/0!</v>
      </c>
      <c r="L69" s="1234"/>
      <c r="M69" s="1234"/>
      <c r="N69" s="1234" t="e">
        <v>#DIV/0!</v>
      </c>
      <c r="O69" s="1234"/>
      <c r="P69" s="1234"/>
      <c r="Q69" s="1234" t="e">
        <v>#DIV/0!</v>
      </c>
      <c r="R69" s="1234"/>
      <c r="S69" s="1234"/>
      <c r="T69" s="1234" t="e">
        <v>#DIV/0!</v>
      </c>
      <c r="U69" s="1234"/>
      <c r="V69" s="1234"/>
      <c r="W69" s="1234" t="e">
        <v>#DIV/0!</v>
      </c>
      <c r="Z69" s="136"/>
      <c r="AA69" s="133" t="s">
        <v>6</v>
      </c>
      <c r="AB69" s="1251">
        <v>115075823</v>
      </c>
      <c r="AC69" s="1269">
        <v>0</v>
      </c>
      <c r="AD69" s="1251">
        <f>AB69+AC69</f>
        <v>115075823</v>
      </c>
      <c r="AE69" s="1265">
        <v>3500</v>
      </c>
      <c r="AF69" s="1251">
        <f t="shared" si="21"/>
        <v>32878.806571428569</v>
      </c>
      <c r="AH69" s="133" t="s">
        <v>6</v>
      </c>
      <c r="AI69" s="1251">
        <v>84270026</v>
      </c>
      <c r="AJ69" s="1269">
        <v>0</v>
      </c>
      <c r="AK69" s="1266">
        <v>84270026</v>
      </c>
      <c r="AL69" s="1265">
        <v>3000</v>
      </c>
      <c r="AM69" s="1266">
        <v>28090</v>
      </c>
    </row>
    <row r="70" spans="1:39">
      <c r="A70" s="1231"/>
      <c r="B70" s="1235" t="s">
        <v>79</v>
      </c>
      <c r="C70" s="1248" t="s">
        <v>27</v>
      </c>
      <c r="D70" s="1240"/>
      <c r="E70" s="1239" t="e">
        <v>#DIV/0!</v>
      </c>
      <c r="F70" s="1240"/>
      <c r="G70" s="1240"/>
      <c r="H70" s="1239" t="e">
        <v>#DIV/0!</v>
      </c>
      <c r="I70" s="1240"/>
      <c r="J70" s="1240"/>
      <c r="K70" s="1239" t="e">
        <v>#DIV/0!</v>
      </c>
      <c r="L70" s="1240"/>
      <c r="M70" s="1240"/>
      <c r="N70" s="1239" t="e">
        <v>#DIV/0!</v>
      </c>
      <c r="O70" s="1240"/>
      <c r="P70" s="1240"/>
      <c r="Q70" s="1239" t="e">
        <v>#DIV/0!</v>
      </c>
      <c r="R70" s="1240"/>
      <c r="S70" s="1240"/>
      <c r="T70" s="1239" t="e">
        <v>#DIV/0!</v>
      </c>
      <c r="U70" s="1240"/>
      <c r="V70" s="1240"/>
      <c r="W70" s="1241" t="e">
        <v>#DIV/0!</v>
      </c>
      <c r="Z70" s="136"/>
      <c r="AA70" s="135" t="s">
        <v>1</v>
      </c>
      <c r="AB70" s="1267"/>
      <c r="AC70" s="1271"/>
      <c r="AD70" s="1271"/>
      <c r="AE70" s="1272" t="s">
        <v>67</v>
      </c>
      <c r="AF70" s="1273">
        <f>SUM(AF64:AF69)</f>
        <v>1042952.6438716234</v>
      </c>
      <c r="AH70" s="135" t="s">
        <v>1</v>
      </c>
      <c r="AI70" s="1267"/>
      <c r="AJ70" s="1271"/>
      <c r="AK70" s="1271"/>
      <c r="AL70" s="1272" t="s">
        <v>67</v>
      </c>
      <c r="AM70" s="1274">
        <f>SUM(AM64:AM69)</f>
        <v>1034179</v>
      </c>
    </row>
    <row r="71" spans="1:39">
      <c r="A71" s="1231"/>
      <c r="B71" s="1235" t="s">
        <v>80</v>
      </c>
      <c r="C71" s="1248" t="s">
        <v>27</v>
      </c>
      <c r="D71" s="1240"/>
      <c r="E71" s="1239" t="e">
        <v>#DIV/0!</v>
      </c>
      <c r="F71" s="1240"/>
      <c r="G71" s="1240"/>
      <c r="H71" s="1239" t="e">
        <v>#DIV/0!</v>
      </c>
      <c r="I71" s="1240"/>
      <c r="J71" s="1240"/>
      <c r="K71" s="1239" t="e">
        <v>#DIV/0!</v>
      </c>
      <c r="L71" s="1240"/>
      <c r="M71" s="1240"/>
      <c r="N71" s="1239" t="e">
        <v>#DIV/0!</v>
      </c>
      <c r="O71" s="1240"/>
      <c r="P71" s="1240"/>
      <c r="Q71" s="1239" t="e">
        <v>#DIV/0!</v>
      </c>
      <c r="R71" s="1240"/>
      <c r="S71" s="1240"/>
      <c r="T71" s="1239" t="e">
        <v>#DIV/0!</v>
      </c>
      <c r="U71" s="1240"/>
      <c r="V71" s="1240"/>
      <c r="W71" s="1241" t="e">
        <v>#DIV/0!</v>
      </c>
      <c r="Z71" s="137"/>
      <c r="AA71" s="120"/>
      <c r="AB71" s="120"/>
      <c r="AC71" s="120"/>
      <c r="AD71" s="120"/>
      <c r="AE71" s="129"/>
      <c r="AF71" s="120"/>
      <c r="AL71" s="130"/>
    </row>
    <row r="72" spans="1:39">
      <c r="A72" s="1231"/>
      <c r="B72" s="1235" t="s">
        <v>82</v>
      </c>
      <c r="C72" s="1248" t="s">
        <v>27</v>
      </c>
      <c r="D72" s="1240"/>
      <c r="E72" s="1239" t="e">
        <v>#DIV/0!</v>
      </c>
      <c r="F72" s="1240"/>
      <c r="G72" s="1240"/>
      <c r="H72" s="1239" t="e">
        <v>#DIV/0!</v>
      </c>
      <c r="I72" s="1240"/>
      <c r="J72" s="1240"/>
      <c r="K72" s="1239" t="e">
        <v>#DIV/0!</v>
      </c>
      <c r="L72" s="1240"/>
      <c r="M72" s="1240"/>
      <c r="N72" s="1239" t="e">
        <v>#DIV/0!</v>
      </c>
      <c r="O72" s="1240"/>
      <c r="P72" s="1240"/>
      <c r="Q72" s="1239" t="e">
        <v>#DIV/0!</v>
      </c>
      <c r="R72" s="1240"/>
      <c r="S72" s="1240"/>
      <c r="T72" s="1239" t="e">
        <v>#DIV/0!</v>
      </c>
      <c r="U72" s="1240"/>
      <c r="V72" s="1240"/>
      <c r="W72" s="1241" t="e">
        <v>#DIV/0!</v>
      </c>
      <c r="Z72" s="120"/>
      <c r="AA72" s="120"/>
      <c r="AB72" s="120"/>
      <c r="AC72" s="120"/>
      <c r="AD72" s="120"/>
      <c r="AE72" s="129"/>
      <c r="AF72" s="120"/>
      <c r="AG72" s="1275"/>
      <c r="AL72" s="130"/>
    </row>
    <row r="73" spans="1:39">
      <c r="A73" s="1231"/>
      <c r="B73" s="1235" t="s">
        <v>83</v>
      </c>
      <c r="C73" s="1248" t="s">
        <v>27</v>
      </c>
      <c r="D73" s="1240"/>
      <c r="E73" s="1239" t="e">
        <v>#DIV/0!</v>
      </c>
      <c r="F73" s="1240"/>
      <c r="G73" s="1240"/>
      <c r="H73" s="1239" t="e">
        <v>#DIV/0!</v>
      </c>
      <c r="I73" s="1240"/>
      <c r="J73" s="1240"/>
      <c r="K73" s="1239" t="e">
        <v>#DIV/0!</v>
      </c>
      <c r="L73" s="1240"/>
      <c r="M73" s="1240"/>
      <c r="N73" s="1239" t="e">
        <v>#DIV/0!</v>
      </c>
      <c r="O73" s="1240"/>
      <c r="P73" s="1240"/>
      <c r="Q73" s="1239" t="e">
        <v>#DIV/0!</v>
      </c>
      <c r="R73" s="1240"/>
      <c r="S73" s="1240"/>
      <c r="T73" s="1239" t="e">
        <v>#DIV/0!</v>
      </c>
      <c r="U73" s="1240"/>
      <c r="V73" s="1240"/>
      <c r="W73" s="1241" t="e">
        <v>#DIV/0!</v>
      </c>
      <c r="Z73" s="120"/>
      <c r="AA73" s="1252" t="s">
        <v>93</v>
      </c>
      <c r="AB73" s="1216"/>
      <c r="AC73" s="1216"/>
      <c r="AD73" s="1216"/>
      <c r="AE73" s="1216"/>
      <c r="AF73" s="1217"/>
      <c r="AH73" s="1276" t="s">
        <v>93</v>
      </c>
      <c r="AI73" s="1216"/>
      <c r="AJ73" s="1216"/>
      <c r="AK73" s="1216"/>
      <c r="AL73" s="1216"/>
      <c r="AM73" s="1217"/>
    </row>
    <row r="74" spans="1:39">
      <c r="A74" s="1231"/>
      <c r="B74" s="1254" t="s">
        <v>84</v>
      </c>
      <c r="C74" s="1234" t="e">
        <v>#REF!</v>
      </c>
      <c r="D74" s="1234"/>
      <c r="E74" s="1234" t="e">
        <v>#REF!</v>
      </c>
      <c r="F74" s="1234" t="e">
        <v>#REF!</v>
      </c>
      <c r="G74" s="1255"/>
      <c r="H74" s="1256" t="e">
        <v>#REF!</v>
      </c>
      <c r="I74" s="1234" t="e">
        <v>#REF!</v>
      </c>
      <c r="J74" s="1234"/>
      <c r="K74" s="1234" t="e">
        <v>#REF!</v>
      </c>
      <c r="L74" s="1234" t="e">
        <v>#REF!</v>
      </c>
      <c r="M74" s="1255"/>
      <c r="N74" s="1256" t="e">
        <v>#REF!</v>
      </c>
      <c r="O74" s="1234" t="e">
        <v>#REF!</v>
      </c>
      <c r="P74" s="1234"/>
      <c r="Q74" s="1256" t="e">
        <v>#REF!</v>
      </c>
      <c r="R74" s="1234" t="e">
        <v>#REF!</v>
      </c>
      <c r="S74" s="1255"/>
      <c r="T74" s="1256" t="e">
        <v>#REF!</v>
      </c>
      <c r="U74" s="1234" t="e">
        <v>#REF!</v>
      </c>
      <c r="V74" s="1255"/>
      <c r="W74" s="1234" t="e">
        <v>#REF!</v>
      </c>
      <c r="Z74" s="138"/>
      <c r="AA74" s="1257" t="s">
        <v>101</v>
      </c>
      <c r="AB74" s="1258"/>
      <c r="AC74" s="1258"/>
      <c r="AD74" s="1258"/>
      <c r="AE74" s="1258"/>
      <c r="AF74" s="1259"/>
      <c r="AH74" s="1277" t="s">
        <v>102</v>
      </c>
      <c r="AI74" s="1258"/>
      <c r="AJ74" s="1258"/>
      <c r="AK74" s="1258"/>
      <c r="AL74" s="1258"/>
      <c r="AM74" s="1259"/>
    </row>
    <row r="75" spans="1:39">
      <c r="A75" s="1222"/>
      <c r="B75" s="1254" t="s">
        <v>87</v>
      </c>
      <c r="C75" s="1234" t="e">
        <v>#REF!</v>
      </c>
      <c r="D75" s="1255"/>
      <c r="E75" s="1256" t="e">
        <v>#REF!</v>
      </c>
      <c r="F75" s="1234" t="e">
        <v>#REF!</v>
      </c>
      <c r="G75" s="1255"/>
      <c r="H75" s="1256" t="e">
        <v>#REF!</v>
      </c>
      <c r="I75" s="1234" t="e">
        <v>#REF!</v>
      </c>
      <c r="J75" s="1234"/>
      <c r="K75" s="1256" t="e">
        <v>#REF!</v>
      </c>
      <c r="L75" s="1234" t="e">
        <v>#REF!</v>
      </c>
      <c r="M75" s="1255"/>
      <c r="N75" s="1255" t="s">
        <v>27</v>
      </c>
      <c r="O75" s="1234" t="e">
        <v>#REF!</v>
      </c>
      <c r="P75" s="1234"/>
      <c r="Q75" s="1256" t="e">
        <v>#REF!</v>
      </c>
      <c r="R75" s="1234" t="e">
        <v>#REF!</v>
      </c>
      <c r="S75" s="1255"/>
      <c r="T75" s="1255" t="s">
        <v>27</v>
      </c>
      <c r="U75" s="1234" t="e">
        <v>#REF!</v>
      </c>
      <c r="V75" s="1255"/>
      <c r="W75" s="1234" t="s">
        <v>27</v>
      </c>
      <c r="Z75" s="138"/>
      <c r="AA75" s="1249" t="s">
        <v>64</v>
      </c>
      <c r="AB75" s="1250" t="s">
        <v>81</v>
      </c>
      <c r="AC75" s="1250" t="s">
        <v>66</v>
      </c>
      <c r="AD75" s="1250" t="s">
        <v>67</v>
      </c>
      <c r="AE75" s="1261" t="s">
        <v>68</v>
      </c>
      <c r="AF75" s="1250" t="s">
        <v>69</v>
      </c>
      <c r="AH75" s="1278" t="s">
        <v>64</v>
      </c>
      <c r="AI75" s="1279" t="s">
        <v>81</v>
      </c>
      <c r="AJ75" s="1279" t="s">
        <v>66</v>
      </c>
      <c r="AK75" s="1279" t="s">
        <v>67</v>
      </c>
      <c r="AL75" s="1280" t="s">
        <v>68</v>
      </c>
      <c r="AM75" s="1279" t="s">
        <v>69</v>
      </c>
    </row>
    <row r="76" spans="1:39">
      <c r="A76" s="1082">
        <v>45474</v>
      </c>
      <c r="B76" s="1227" t="s">
        <v>72</v>
      </c>
      <c r="C76" s="1228" t="e">
        <v>#REF!</v>
      </c>
      <c r="D76" s="1228" t="s">
        <v>27</v>
      </c>
      <c r="E76" s="1228" t="e">
        <v>#REF!</v>
      </c>
      <c r="F76" s="1228" t="e">
        <v>#REF!</v>
      </c>
      <c r="G76" s="1228" t="s">
        <v>27</v>
      </c>
      <c r="H76" s="1228" t="e">
        <v>#REF!</v>
      </c>
      <c r="I76" s="1228" t="e">
        <v>#REF!</v>
      </c>
      <c r="J76" s="1228" t="s">
        <v>27</v>
      </c>
      <c r="K76" s="1228" t="e">
        <v>#REF!</v>
      </c>
      <c r="L76" s="1228" t="e">
        <v>#REF!</v>
      </c>
      <c r="M76" s="1228" t="s">
        <v>27</v>
      </c>
      <c r="N76" s="1228" t="e">
        <v>#REF!</v>
      </c>
      <c r="O76" s="1228" t="e">
        <v>#REF!</v>
      </c>
      <c r="P76" s="1228" t="s">
        <v>27</v>
      </c>
      <c r="Q76" s="1228" t="e">
        <v>#REF!</v>
      </c>
      <c r="R76" s="1228" t="e">
        <v>#REF!</v>
      </c>
      <c r="S76" s="1228" t="s">
        <v>27</v>
      </c>
      <c r="T76" s="1228" t="e">
        <v>#REF!</v>
      </c>
      <c r="U76" s="1228" t="e">
        <v>#REF!</v>
      </c>
      <c r="V76" s="1228" t="s">
        <v>27</v>
      </c>
      <c r="W76" s="1228" t="e">
        <v>#REF!</v>
      </c>
      <c r="Z76" s="139"/>
      <c r="AA76" s="131" t="s">
        <v>2</v>
      </c>
      <c r="AB76" s="1251">
        <v>2026648520</v>
      </c>
      <c r="AC76" s="1251">
        <v>18131279</v>
      </c>
      <c r="AD76" s="1251">
        <f t="shared" ref="AD76:AD81" si="22">AB76+AC76</f>
        <v>2044779799</v>
      </c>
      <c r="AE76" s="1265">
        <v>3800</v>
      </c>
      <c r="AF76" s="1251">
        <f t="shared" ref="AF76:AF81" si="23">AD76/AE76</f>
        <v>538099.94710526313</v>
      </c>
      <c r="AH76" s="145" t="s">
        <v>2</v>
      </c>
      <c r="AI76" s="1281">
        <v>2822834172</v>
      </c>
      <c r="AJ76" s="1281">
        <v>6622402</v>
      </c>
      <c r="AK76" s="1281">
        <f t="shared" ref="AK76:AK81" si="24">AI76+AJ76</f>
        <v>2829456574</v>
      </c>
      <c r="AL76" s="1282">
        <v>3900</v>
      </c>
      <c r="AM76" s="1281">
        <f t="shared" ref="AM76:AM81" si="25">AK76/AL76</f>
        <v>725501.68564102566</v>
      </c>
    </row>
    <row r="77" spans="1:39">
      <c r="A77" s="1231"/>
      <c r="B77" s="1232" t="s">
        <v>73</v>
      </c>
      <c r="C77" s="1234" t="s">
        <v>27</v>
      </c>
      <c r="D77" s="1234" t="s">
        <v>27</v>
      </c>
      <c r="E77" s="1234" t="e">
        <v>#REF!</v>
      </c>
      <c r="F77" s="1234" t="s">
        <v>27</v>
      </c>
      <c r="G77" s="1234" t="s">
        <v>27</v>
      </c>
      <c r="H77" s="1234" t="e">
        <v>#DIV/0!</v>
      </c>
      <c r="I77" s="1234" t="s">
        <v>27</v>
      </c>
      <c r="J77" s="1234"/>
      <c r="K77" s="1234" t="e">
        <v>#DIV/0!</v>
      </c>
      <c r="L77" s="1234" t="s">
        <v>27</v>
      </c>
      <c r="M77" s="1234"/>
      <c r="N77" s="1234" t="e">
        <v>#DIV/0!</v>
      </c>
      <c r="O77" s="1234" t="s">
        <v>27</v>
      </c>
      <c r="P77" s="1234"/>
      <c r="Q77" s="1234" t="e">
        <v>#DIV/0!</v>
      </c>
      <c r="R77" s="1234" t="s">
        <v>27</v>
      </c>
      <c r="S77" s="1234"/>
      <c r="T77" s="1234" t="e">
        <v>#DIV/0!</v>
      </c>
      <c r="U77" s="1234" t="s">
        <v>27</v>
      </c>
      <c r="V77" s="1234"/>
      <c r="W77" s="1234" t="e">
        <v>#DIV/0!</v>
      </c>
      <c r="X77" s="5"/>
      <c r="Z77" s="140"/>
      <c r="AA77" s="133" t="s">
        <v>3</v>
      </c>
      <c r="AB77" s="1251">
        <v>676137413.67999995</v>
      </c>
      <c r="AC77" s="1251">
        <v>221672091</v>
      </c>
      <c r="AD77" s="1251">
        <f t="shared" si="22"/>
        <v>897809504.67999995</v>
      </c>
      <c r="AE77" s="1265">
        <v>3800</v>
      </c>
      <c r="AF77" s="1251">
        <f t="shared" si="23"/>
        <v>236265.65912631579</v>
      </c>
      <c r="AH77" s="146" t="s">
        <v>3</v>
      </c>
      <c r="AI77" s="1281">
        <v>680847542</v>
      </c>
      <c r="AJ77" s="1281">
        <v>177841143</v>
      </c>
      <c r="AK77" s="1281">
        <f t="shared" si="24"/>
        <v>858688685</v>
      </c>
      <c r="AL77" s="1282">
        <v>3900</v>
      </c>
      <c r="AM77" s="1281">
        <f t="shared" si="25"/>
        <v>220176.5858974359</v>
      </c>
    </row>
    <row r="78" spans="1:39">
      <c r="A78" s="1231"/>
      <c r="B78" s="1235" t="s">
        <v>75</v>
      </c>
      <c r="C78" s="1248" t="s">
        <v>27</v>
      </c>
      <c r="D78" s="1240"/>
      <c r="E78" s="1239" t="e">
        <v>#DIV/0!</v>
      </c>
      <c r="F78" s="1240"/>
      <c r="G78" s="1240"/>
      <c r="H78" s="1239" t="e">
        <v>#DIV/0!</v>
      </c>
      <c r="I78" s="1240"/>
      <c r="J78" s="1240"/>
      <c r="K78" s="1239" t="e">
        <v>#DIV/0!</v>
      </c>
      <c r="L78" s="1240"/>
      <c r="M78" s="1240"/>
      <c r="N78" s="1239" t="e">
        <v>#DIV/0!</v>
      </c>
      <c r="O78" s="1240"/>
      <c r="P78" s="1240"/>
      <c r="Q78" s="1239" t="e">
        <v>#DIV/0!</v>
      </c>
      <c r="R78" s="1240"/>
      <c r="S78" s="1240"/>
      <c r="T78" s="1239" t="e">
        <v>#DIV/0!</v>
      </c>
      <c r="U78" s="1240"/>
      <c r="V78" s="1240"/>
      <c r="W78" s="1241" t="e">
        <v>#DIV/0!</v>
      </c>
      <c r="Z78" s="136"/>
      <c r="AA78" s="147" t="s">
        <v>4</v>
      </c>
      <c r="AB78" s="148">
        <v>501265247</v>
      </c>
      <c r="AC78" s="149"/>
      <c r="AD78" s="1251">
        <f t="shared" si="22"/>
        <v>501265247</v>
      </c>
      <c r="AE78" s="1265">
        <v>2850</v>
      </c>
      <c r="AF78" s="1251">
        <f t="shared" si="23"/>
        <v>175882.54280701754</v>
      </c>
      <c r="AH78" s="150" t="s">
        <v>4</v>
      </c>
      <c r="AI78" s="151">
        <v>690298714</v>
      </c>
      <c r="AJ78" s="152"/>
      <c r="AK78" s="1281">
        <f t="shared" si="24"/>
        <v>690298714</v>
      </c>
      <c r="AL78" s="1282">
        <v>2700</v>
      </c>
      <c r="AM78" s="1281">
        <f t="shared" si="25"/>
        <v>255666.19037037037</v>
      </c>
    </row>
    <row r="79" spans="1:39">
      <c r="A79" s="1231"/>
      <c r="B79" s="1235" t="s">
        <v>76</v>
      </c>
      <c r="C79" s="1248" t="s">
        <v>27</v>
      </c>
      <c r="D79" s="1240"/>
      <c r="E79" s="1239" t="e">
        <v>#DIV/0!</v>
      </c>
      <c r="F79" s="1240"/>
      <c r="G79" s="1240"/>
      <c r="H79" s="1239" t="e">
        <v>#DIV/0!</v>
      </c>
      <c r="I79" s="1240"/>
      <c r="J79" s="1240"/>
      <c r="K79" s="1239" t="e">
        <v>#DIV/0!</v>
      </c>
      <c r="L79" s="1240"/>
      <c r="M79" s="1240"/>
      <c r="N79" s="1239" t="e">
        <v>#DIV/0!</v>
      </c>
      <c r="O79" s="1240"/>
      <c r="P79" s="1240"/>
      <c r="Q79" s="1239" t="e">
        <v>#DIV/0!</v>
      </c>
      <c r="R79" s="1240"/>
      <c r="S79" s="1240"/>
      <c r="T79" s="1239" t="e">
        <v>#DIV/0!</v>
      </c>
      <c r="U79" s="1240"/>
      <c r="V79" s="1240"/>
      <c r="W79" s="1241" t="e">
        <v>#DIV/0!</v>
      </c>
      <c r="X79" s="5"/>
      <c r="Z79" s="136"/>
      <c r="AA79" s="147" t="s">
        <v>7</v>
      </c>
      <c r="AB79" s="153">
        <v>3154482</v>
      </c>
      <c r="AC79" s="154">
        <v>8140</v>
      </c>
      <c r="AD79" s="1251">
        <f t="shared" si="22"/>
        <v>3162622</v>
      </c>
      <c r="AE79" s="1270">
        <v>135</v>
      </c>
      <c r="AF79" s="1251">
        <f t="shared" si="23"/>
        <v>23426.829629629628</v>
      </c>
      <c r="AH79" s="150" t="s">
        <v>7</v>
      </c>
      <c r="AI79" s="151">
        <v>4393637</v>
      </c>
      <c r="AJ79" s="151">
        <v>38900</v>
      </c>
      <c r="AK79" s="1281">
        <f t="shared" si="24"/>
        <v>4432537</v>
      </c>
      <c r="AL79" s="1283">
        <v>160</v>
      </c>
      <c r="AM79" s="1281">
        <f t="shared" si="25"/>
        <v>27703.356250000001</v>
      </c>
    </row>
    <row r="80" spans="1:39">
      <c r="A80" s="1231"/>
      <c r="B80" s="1235" t="s">
        <v>77</v>
      </c>
      <c r="C80" s="1248" t="s">
        <v>27</v>
      </c>
      <c r="D80" s="1240"/>
      <c r="E80" s="1239" t="e">
        <v>#DIV/0!</v>
      </c>
      <c r="F80" s="1240"/>
      <c r="G80" s="1240"/>
      <c r="H80" s="1239" t="e">
        <v>#REF!</v>
      </c>
      <c r="I80" s="1240"/>
      <c r="J80" s="1240"/>
      <c r="K80" s="1239" t="e">
        <v>#DIV/0!</v>
      </c>
      <c r="L80" s="1240"/>
      <c r="M80" s="1240"/>
      <c r="N80" s="1239" t="e">
        <v>#DIV/0!</v>
      </c>
      <c r="O80" s="1240"/>
      <c r="P80" s="1240"/>
      <c r="Q80" s="1239" t="e">
        <v>#DIV/0!</v>
      </c>
      <c r="R80" s="1240"/>
      <c r="S80" s="1240"/>
      <c r="T80" s="1239" t="e">
        <v>#DIV/0!</v>
      </c>
      <c r="U80" s="1240"/>
      <c r="V80" s="1240"/>
      <c r="W80" s="1241" t="e">
        <v>#DIV/0!</v>
      </c>
      <c r="Z80" s="136"/>
      <c r="AA80" s="133" t="s">
        <v>5</v>
      </c>
      <c r="AB80" s="154">
        <v>41500071</v>
      </c>
      <c r="AC80" s="1269"/>
      <c r="AD80" s="1251">
        <f t="shared" si="22"/>
        <v>41500071</v>
      </c>
      <c r="AE80" s="1265">
        <v>1475</v>
      </c>
      <c r="AF80" s="1251">
        <f t="shared" si="23"/>
        <v>28135.641355932203</v>
      </c>
      <c r="AH80" s="146" t="s">
        <v>5</v>
      </c>
      <c r="AI80" s="151">
        <v>126298174</v>
      </c>
      <c r="AJ80" s="1284"/>
      <c r="AK80" s="1281">
        <f t="shared" si="24"/>
        <v>126298174</v>
      </c>
      <c r="AL80" s="1282">
        <v>1300</v>
      </c>
      <c r="AM80" s="1281">
        <f t="shared" si="25"/>
        <v>97152.441538461542</v>
      </c>
    </row>
    <row r="81" spans="1:39">
      <c r="A81" s="1231"/>
      <c r="B81" s="1232" t="s">
        <v>78</v>
      </c>
      <c r="C81" s="1234" t="s">
        <v>27</v>
      </c>
      <c r="D81" s="1234"/>
      <c r="E81" s="1234" t="e">
        <v>#DIV/0!</v>
      </c>
      <c r="F81" s="1234" t="s">
        <v>27</v>
      </c>
      <c r="G81" s="1234" t="s">
        <v>27</v>
      </c>
      <c r="H81" s="1234" t="e">
        <v>#DIV/0!</v>
      </c>
      <c r="I81" s="1234"/>
      <c r="J81" s="1234"/>
      <c r="K81" s="1234" t="e">
        <v>#DIV/0!</v>
      </c>
      <c r="L81" s="1234"/>
      <c r="M81" s="1234"/>
      <c r="N81" s="1234" t="e">
        <v>#DIV/0!</v>
      </c>
      <c r="O81" s="1234"/>
      <c r="P81" s="1234"/>
      <c r="Q81" s="1234" t="e">
        <v>#DIV/0!</v>
      </c>
      <c r="R81" s="1234"/>
      <c r="S81" s="1234"/>
      <c r="T81" s="1234" t="e">
        <v>#DIV/0!</v>
      </c>
      <c r="U81" s="1234"/>
      <c r="V81" s="1234"/>
      <c r="W81" s="1234" t="e">
        <v>#DIV/0!</v>
      </c>
      <c r="X81" s="5"/>
      <c r="Z81" s="136"/>
      <c r="AA81" s="133" t="s">
        <v>6</v>
      </c>
      <c r="AB81" s="1251">
        <v>115328341</v>
      </c>
      <c r="AC81" s="1269"/>
      <c r="AD81" s="1251">
        <f t="shared" si="22"/>
        <v>115328341</v>
      </c>
      <c r="AE81" s="1265">
        <v>3500</v>
      </c>
      <c r="AF81" s="1251">
        <f t="shared" si="23"/>
        <v>32950.95457142857</v>
      </c>
      <c r="AH81" s="146" t="s">
        <v>6</v>
      </c>
      <c r="AI81" s="1281">
        <v>83877460</v>
      </c>
      <c r="AJ81" s="1284"/>
      <c r="AK81" s="1281">
        <f t="shared" si="24"/>
        <v>83877460</v>
      </c>
      <c r="AL81" s="1282">
        <v>3000</v>
      </c>
      <c r="AM81" s="1281">
        <f t="shared" si="25"/>
        <v>27959.153333333332</v>
      </c>
    </row>
    <row r="82" spans="1:39">
      <c r="A82" s="1231"/>
      <c r="B82" s="1235" t="s">
        <v>79</v>
      </c>
      <c r="C82" s="1248" t="s">
        <v>27</v>
      </c>
      <c r="D82" s="1240"/>
      <c r="E82" s="1239" t="e">
        <v>#DIV/0!</v>
      </c>
      <c r="F82" s="1240"/>
      <c r="G82" s="1240"/>
      <c r="H82" s="1239" t="e">
        <v>#DIV/0!</v>
      </c>
      <c r="I82" s="1240"/>
      <c r="J82" s="1240"/>
      <c r="K82" s="1239" t="e">
        <v>#DIV/0!</v>
      </c>
      <c r="L82" s="1240"/>
      <c r="M82" s="1240"/>
      <c r="N82" s="1239" t="e">
        <v>#DIV/0!</v>
      </c>
      <c r="O82" s="1240"/>
      <c r="P82" s="1240"/>
      <c r="Q82" s="1239" t="e">
        <v>#DIV/0!</v>
      </c>
      <c r="R82" s="1240"/>
      <c r="S82" s="1240"/>
      <c r="T82" s="1239" t="e">
        <v>#DIV/0!</v>
      </c>
      <c r="U82" s="1240"/>
      <c r="V82" s="1240"/>
      <c r="W82" s="1241" t="e">
        <v>#DIV/0!</v>
      </c>
      <c r="Z82" s="136"/>
      <c r="AA82" s="135" t="s">
        <v>1</v>
      </c>
      <c r="AB82" s="1267"/>
      <c r="AC82" s="1271"/>
      <c r="AD82" s="1271"/>
      <c r="AE82" s="1272" t="s">
        <v>67</v>
      </c>
      <c r="AF82" s="1273">
        <f>SUM(AF76:AF81)</f>
        <v>1034761.5745955869</v>
      </c>
      <c r="AH82" s="155" t="s">
        <v>1</v>
      </c>
      <c r="AI82" s="1284"/>
      <c r="AJ82" s="1284"/>
      <c r="AK82" s="1284"/>
      <c r="AL82" s="1285" t="s">
        <v>67</v>
      </c>
      <c r="AM82" s="1286">
        <f>SUM(AM76:AM81)</f>
        <v>1354159.4130306267</v>
      </c>
    </row>
    <row r="83" spans="1:39">
      <c r="A83" s="1231"/>
      <c r="B83" s="1235" t="s">
        <v>80</v>
      </c>
      <c r="C83" s="1248" t="s">
        <v>27</v>
      </c>
      <c r="D83" s="1240"/>
      <c r="E83" s="1239" t="e">
        <v>#DIV/0!</v>
      </c>
      <c r="F83" s="1240"/>
      <c r="G83" s="1240"/>
      <c r="H83" s="1239" t="e">
        <v>#DIV/0!</v>
      </c>
      <c r="I83" s="1240"/>
      <c r="J83" s="1240"/>
      <c r="K83" s="1239" t="e">
        <v>#DIV/0!</v>
      </c>
      <c r="L83" s="1240"/>
      <c r="M83" s="1240"/>
      <c r="N83" s="1239" t="e">
        <v>#DIV/0!</v>
      </c>
      <c r="O83" s="1240"/>
      <c r="P83" s="1240"/>
      <c r="Q83" s="1239" t="e">
        <v>#DIV/0!</v>
      </c>
      <c r="R83" s="1240"/>
      <c r="S83" s="1240"/>
      <c r="T83" s="1239" t="e">
        <v>#DIV/0!</v>
      </c>
      <c r="U83" s="1240"/>
      <c r="V83" s="1240"/>
      <c r="W83" s="1241" t="e">
        <v>#DIV/0!</v>
      </c>
      <c r="Z83" s="137"/>
      <c r="AA83" s="156"/>
      <c r="AB83" s="156"/>
      <c r="AC83" s="156"/>
      <c r="AD83" s="156"/>
      <c r="AE83" s="157"/>
      <c r="AF83" s="156"/>
      <c r="AL83" s="130"/>
    </row>
    <row r="84" spans="1:39">
      <c r="A84" s="1231"/>
      <c r="B84" s="1235" t="s">
        <v>82</v>
      </c>
      <c r="C84" s="1248" t="s">
        <v>27</v>
      </c>
      <c r="D84" s="1240"/>
      <c r="E84" s="1239" t="e">
        <v>#DIV/0!</v>
      </c>
      <c r="F84" s="1240"/>
      <c r="G84" s="1240"/>
      <c r="H84" s="1239" t="e">
        <v>#DIV/0!</v>
      </c>
      <c r="I84" s="1240"/>
      <c r="J84" s="1240"/>
      <c r="K84" s="1239" t="e">
        <v>#DIV/0!</v>
      </c>
      <c r="L84" s="1240"/>
      <c r="M84" s="1240"/>
      <c r="N84" s="1239" t="e">
        <v>#DIV/0!</v>
      </c>
      <c r="O84" s="1240"/>
      <c r="P84" s="1240"/>
      <c r="Q84" s="1239" t="e">
        <v>#DIV/0!</v>
      </c>
      <c r="R84" s="1240"/>
      <c r="S84" s="1240"/>
      <c r="T84" s="1239" t="e">
        <v>#DIV/0!</v>
      </c>
      <c r="U84" s="1240"/>
      <c r="V84" s="1240"/>
      <c r="W84" s="1241" t="e">
        <v>#DIV/0!</v>
      </c>
      <c r="Z84" s="156"/>
      <c r="AA84" s="156"/>
      <c r="AB84" s="156"/>
      <c r="AC84" s="156"/>
      <c r="AD84" s="156"/>
      <c r="AE84" s="157"/>
      <c r="AF84" s="156"/>
      <c r="AG84" s="1275"/>
      <c r="AL84" s="130"/>
    </row>
    <row r="85" spans="1:39">
      <c r="A85" s="1231"/>
      <c r="B85" s="1235" t="s">
        <v>83</v>
      </c>
      <c r="C85" s="1248" t="s">
        <v>27</v>
      </c>
      <c r="D85" s="1240"/>
      <c r="E85" s="1239" t="e">
        <v>#DIV/0!</v>
      </c>
      <c r="F85" s="1240"/>
      <c r="G85" s="1240"/>
      <c r="H85" s="1239" t="e">
        <v>#DIV/0!</v>
      </c>
      <c r="I85" s="1240"/>
      <c r="J85" s="1240"/>
      <c r="K85" s="1239" t="e">
        <v>#DIV/0!</v>
      </c>
      <c r="L85" s="1240"/>
      <c r="M85" s="1240"/>
      <c r="N85" s="1239" t="e">
        <v>#DIV/0!</v>
      </c>
      <c r="O85" s="1240"/>
      <c r="P85" s="1240"/>
      <c r="Q85" s="1239" t="e">
        <v>#DIV/0!</v>
      </c>
      <c r="R85" s="1240"/>
      <c r="S85" s="1240"/>
      <c r="T85" s="1239" t="e">
        <v>#DIV/0!</v>
      </c>
      <c r="U85" s="1240"/>
      <c r="V85" s="1240"/>
      <c r="W85" s="1241" t="e">
        <v>#DIV/0!</v>
      </c>
      <c r="Z85" s="156"/>
      <c r="AA85" s="1252" t="s">
        <v>93</v>
      </c>
      <c r="AB85" s="1216"/>
      <c r="AC85" s="1216"/>
      <c r="AD85" s="1216"/>
      <c r="AE85" s="1216"/>
      <c r="AF85" s="1217"/>
      <c r="AH85" s="1276" t="s">
        <v>93</v>
      </c>
      <c r="AI85" s="1216"/>
      <c r="AJ85" s="1216"/>
      <c r="AK85" s="1216"/>
      <c r="AL85" s="1216"/>
      <c r="AM85" s="1217"/>
    </row>
    <row r="86" spans="1:39">
      <c r="A86" s="1231"/>
      <c r="B86" s="1254" t="s">
        <v>84</v>
      </c>
      <c r="C86" s="1234" t="e">
        <v>#REF!</v>
      </c>
      <c r="D86" s="1234"/>
      <c r="E86" s="1234" t="e">
        <v>#REF!</v>
      </c>
      <c r="F86" s="1234" t="e">
        <v>#REF!</v>
      </c>
      <c r="G86" s="1255"/>
      <c r="H86" s="1256" t="e">
        <v>#REF!</v>
      </c>
      <c r="I86" s="1234" t="e">
        <v>#REF!</v>
      </c>
      <c r="J86" s="1234"/>
      <c r="K86" s="1234" t="e">
        <v>#REF!</v>
      </c>
      <c r="L86" s="1234" t="e">
        <v>#REF!</v>
      </c>
      <c r="M86" s="1255"/>
      <c r="N86" s="1256" t="e">
        <v>#REF!</v>
      </c>
      <c r="O86" s="1234" t="e">
        <v>#REF!</v>
      </c>
      <c r="P86" s="1234"/>
      <c r="Q86" s="1256" t="e">
        <v>#REF!</v>
      </c>
      <c r="R86" s="1234" t="e">
        <v>#REF!</v>
      </c>
      <c r="S86" s="1255"/>
      <c r="T86" s="1256" t="e">
        <v>#REF!</v>
      </c>
      <c r="U86" s="1234" t="e">
        <v>#REF!</v>
      </c>
      <c r="V86" s="1255"/>
      <c r="W86" s="1234" t="e">
        <v>#REF!</v>
      </c>
      <c r="Z86" s="138"/>
      <c r="AA86" s="1257" t="s">
        <v>103</v>
      </c>
      <c r="AB86" s="1258"/>
      <c r="AC86" s="1258"/>
      <c r="AD86" s="1258"/>
      <c r="AE86" s="1258"/>
      <c r="AF86" s="1259"/>
      <c r="AH86" s="1277" t="s">
        <v>104</v>
      </c>
      <c r="AI86" s="1258"/>
      <c r="AJ86" s="1258"/>
      <c r="AK86" s="1258"/>
      <c r="AL86" s="1258"/>
      <c r="AM86" s="1259"/>
    </row>
    <row r="87" spans="1:39">
      <c r="A87" s="1222"/>
      <c r="B87" s="1254" t="s">
        <v>87</v>
      </c>
      <c r="C87" s="1234" t="e">
        <v>#REF!</v>
      </c>
      <c r="D87" s="1255"/>
      <c r="E87" s="1256" t="e">
        <v>#REF!</v>
      </c>
      <c r="F87" s="1234" t="e">
        <v>#REF!</v>
      </c>
      <c r="G87" s="1255"/>
      <c r="H87" s="1256" t="e">
        <v>#REF!</v>
      </c>
      <c r="I87" s="1234" t="e">
        <v>#REF!</v>
      </c>
      <c r="J87" s="1234"/>
      <c r="K87" s="1256" t="e">
        <v>#REF!</v>
      </c>
      <c r="L87" s="1234" t="e">
        <v>#REF!</v>
      </c>
      <c r="M87" s="1255"/>
      <c r="N87" s="1255" t="s">
        <v>27</v>
      </c>
      <c r="O87" s="1234" t="e">
        <v>#REF!</v>
      </c>
      <c r="P87" s="1234"/>
      <c r="Q87" s="1256" t="e">
        <v>#REF!</v>
      </c>
      <c r="R87" s="1234" t="e">
        <v>#REF!</v>
      </c>
      <c r="S87" s="1255"/>
      <c r="T87" s="1255" t="s">
        <v>27</v>
      </c>
      <c r="U87" s="1234" t="e">
        <v>#REF!</v>
      </c>
      <c r="V87" s="1255"/>
      <c r="W87" s="1234" t="s">
        <v>27</v>
      </c>
      <c r="Z87" s="138"/>
      <c r="AA87" s="1249" t="s">
        <v>64</v>
      </c>
      <c r="AB87" s="1250" t="s">
        <v>81</v>
      </c>
      <c r="AC87" s="1250" t="s">
        <v>66</v>
      </c>
      <c r="AD87" s="1250" t="s">
        <v>67</v>
      </c>
      <c r="AE87" s="1261" t="s">
        <v>68</v>
      </c>
      <c r="AF87" s="1250" t="s">
        <v>69</v>
      </c>
      <c r="AH87" s="1278" t="s">
        <v>64</v>
      </c>
      <c r="AI87" s="1279" t="s">
        <v>81</v>
      </c>
      <c r="AJ87" s="1279" t="s">
        <v>66</v>
      </c>
      <c r="AK87" s="1279" t="s">
        <v>67</v>
      </c>
      <c r="AL87" s="1280" t="s">
        <v>68</v>
      </c>
      <c r="AM87" s="1279" t="s">
        <v>69</v>
      </c>
    </row>
    <row r="88" spans="1:39">
      <c r="A88" s="1082">
        <v>45505</v>
      </c>
      <c r="B88" s="1227" t="s">
        <v>72</v>
      </c>
      <c r="C88" s="1228" t="e">
        <v>#REF!</v>
      </c>
      <c r="D88" s="1228" t="s">
        <v>27</v>
      </c>
      <c r="E88" s="1228" t="e">
        <v>#REF!</v>
      </c>
      <c r="F88" s="1228" t="e">
        <v>#REF!</v>
      </c>
      <c r="G88" s="1228" t="s">
        <v>27</v>
      </c>
      <c r="H88" s="1228" t="e">
        <v>#REF!</v>
      </c>
      <c r="I88" s="1228" t="e">
        <v>#REF!</v>
      </c>
      <c r="J88" s="1228" t="s">
        <v>27</v>
      </c>
      <c r="K88" s="1228" t="e">
        <v>#REF!</v>
      </c>
      <c r="L88" s="1228" t="e">
        <v>#REF!</v>
      </c>
      <c r="M88" s="1228" t="s">
        <v>27</v>
      </c>
      <c r="N88" s="1228" t="e">
        <v>#REF!</v>
      </c>
      <c r="O88" s="1228" t="e">
        <v>#REF!</v>
      </c>
      <c r="P88" s="1228" t="s">
        <v>27</v>
      </c>
      <c r="Q88" s="1228" t="e">
        <v>#REF!</v>
      </c>
      <c r="R88" s="1228" t="e">
        <v>#REF!</v>
      </c>
      <c r="S88" s="1228" t="s">
        <v>27</v>
      </c>
      <c r="T88" s="1228" t="e">
        <v>#REF!</v>
      </c>
      <c r="U88" s="1228" t="e">
        <v>#REF!</v>
      </c>
      <c r="V88" s="1228" t="s">
        <v>27</v>
      </c>
      <c r="W88" s="1228" t="e">
        <v>#REF!</v>
      </c>
      <c r="Z88" s="139"/>
      <c r="AA88" s="131" t="s">
        <v>2</v>
      </c>
      <c r="AB88" s="1251">
        <v>1922613079.23</v>
      </c>
      <c r="AC88" s="1251">
        <v>17447922</v>
      </c>
      <c r="AD88" s="1251">
        <f t="shared" ref="AD88:AD93" si="26">AB88+AC88</f>
        <v>1940061001.23</v>
      </c>
      <c r="AE88" s="1265">
        <v>3800</v>
      </c>
      <c r="AF88" s="1251">
        <f t="shared" ref="AF88:AF93" si="27">AD88/AE88</f>
        <v>510542.36874473683</v>
      </c>
      <c r="AH88" s="145" t="s">
        <v>2</v>
      </c>
      <c r="AI88" s="1281">
        <v>2359084774</v>
      </c>
      <c r="AJ88" s="1281">
        <v>10823805</v>
      </c>
      <c r="AK88" s="1281">
        <f t="shared" ref="AK88:AK93" si="28">AI88+AJ88</f>
        <v>2369908579</v>
      </c>
      <c r="AL88" s="1282">
        <v>3900</v>
      </c>
      <c r="AM88" s="1281">
        <f t="shared" ref="AM88:AM93" si="29">AK88/AL88</f>
        <v>607668.86641025636</v>
      </c>
    </row>
    <row r="89" spans="1:39">
      <c r="A89" s="1231"/>
      <c r="B89" s="1232" t="s">
        <v>73</v>
      </c>
      <c r="C89" s="1234" t="s">
        <v>27</v>
      </c>
      <c r="D89" s="1234" t="s">
        <v>27</v>
      </c>
      <c r="E89" s="1234" t="e">
        <v>#REF!</v>
      </c>
      <c r="F89" s="1234" t="s">
        <v>27</v>
      </c>
      <c r="G89" s="1234" t="s">
        <v>27</v>
      </c>
      <c r="H89" s="1234" t="e">
        <v>#DIV/0!</v>
      </c>
      <c r="I89" s="1234" t="s">
        <v>27</v>
      </c>
      <c r="J89" s="1234"/>
      <c r="K89" s="1234" t="e">
        <v>#DIV/0!</v>
      </c>
      <c r="L89" s="1234" t="s">
        <v>27</v>
      </c>
      <c r="M89" s="1234"/>
      <c r="N89" s="1234" t="e">
        <v>#DIV/0!</v>
      </c>
      <c r="O89" s="1234" t="s">
        <v>27</v>
      </c>
      <c r="P89" s="1234"/>
      <c r="Q89" s="1234" t="e">
        <v>#DIV/0!</v>
      </c>
      <c r="R89" s="1234" t="s">
        <v>27</v>
      </c>
      <c r="S89" s="1234"/>
      <c r="T89" s="1234" t="e">
        <v>#DIV/0!</v>
      </c>
      <c r="U89" s="1234" t="s">
        <v>27</v>
      </c>
      <c r="V89" s="1234"/>
      <c r="W89" s="1234" t="e">
        <v>#DIV/0!</v>
      </c>
      <c r="Z89" s="140"/>
      <c r="AA89" s="133" t="s">
        <v>3</v>
      </c>
      <c r="AB89" s="1251">
        <v>745390981.79999995</v>
      </c>
      <c r="AC89" s="1251">
        <v>231822134</v>
      </c>
      <c r="AD89" s="1251">
        <f t="shared" si="26"/>
        <v>977213115.79999995</v>
      </c>
      <c r="AE89" s="1265">
        <v>3800</v>
      </c>
      <c r="AF89" s="1251">
        <f t="shared" si="27"/>
        <v>257161.34626315787</v>
      </c>
      <c r="AH89" s="146" t="s">
        <v>3</v>
      </c>
      <c r="AI89" s="1281">
        <v>805537572</v>
      </c>
      <c r="AJ89" s="1281">
        <v>162874421</v>
      </c>
      <c r="AK89" s="1281">
        <f t="shared" si="28"/>
        <v>968411993</v>
      </c>
      <c r="AL89" s="1282">
        <v>3900</v>
      </c>
      <c r="AM89" s="1281">
        <f t="shared" si="29"/>
        <v>248310.76743589743</v>
      </c>
    </row>
    <row r="90" spans="1:39">
      <c r="A90" s="1231"/>
      <c r="B90" s="1235" t="s">
        <v>75</v>
      </c>
      <c r="C90" s="1248" t="s">
        <v>27</v>
      </c>
      <c r="D90" s="1240"/>
      <c r="E90" s="1239" t="e">
        <v>#DIV/0!</v>
      </c>
      <c r="F90" s="1240"/>
      <c r="G90" s="1240"/>
      <c r="H90" s="1239" t="e">
        <v>#DIV/0!</v>
      </c>
      <c r="I90" s="1240"/>
      <c r="J90" s="1240"/>
      <c r="K90" s="1239" t="e">
        <v>#DIV/0!</v>
      </c>
      <c r="L90" s="1240"/>
      <c r="M90" s="1240"/>
      <c r="N90" s="1239" t="e">
        <v>#DIV/0!</v>
      </c>
      <c r="O90" s="1240"/>
      <c r="P90" s="1240"/>
      <c r="Q90" s="1239" t="e">
        <v>#DIV/0!</v>
      </c>
      <c r="R90" s="1240"/>
      <c r="S90" s="1240"/>
      <c r="T90" s="1239" t="e">
        <v>#DIV/0!</v>
      </c>
      <c r="U90" s="1240"/>
      <c r="V90" s="1240"/>
      <c r="W90" s="1241" t="e">
        <v>#DIV/0!</v>
      </c>
      <c r="Z90" s="136"/>
      <c r="AA90" s="133" t="s">
        <v>4</v>
      </c>
      <c r="AB90" s="154">
        <v>415321246</v>
      </c>
      <c r="AC90" s="1269"/>
      <c r="AD90" s="1251">
        <f t="shared" si="26"/>
        <v>415321246</v>
      </c>
      <c r="AE90" s="1265">
        <v>2850</v>
      </c>
      <c r="AF90" s="1251">
        <f t="shared" si="27"/>
        <v>145726.75298245615</v>
      </c>
      <c r="AH90" s="146" t="s">
        <v>4</v>
      </c>
      <c r="AI90" s="151">
        <v>352019670</v>
      </c>
      <c r="AJ90" s="1284"/>
      <c r="AK90" s="1281">
        <f t="shared" si="28"/>
        <v>352019670</v>
      </c>
      <c r="AL90" s="1282">
        <v>2700</v>
      </c>
      <c r="AM90" s="1281">
        <f t="shared" si="29"/>
        <v>130377.65555555555</v>
      </c>
    </row>
    <row r="91" spans="1:39">
      <c r="A91" s="1231"/>
      <c r="B91" s="1235" t="s">
        <v>76</v>
      </c>
      <c r="C91" s="1248" t="s">
        <v>27</v>
      </c>
      <c r="D91" s="1240"/>
      <c r="E91" s="1239" t="e">
        <v>#DIV/0!</v>
      </c>
      <c r="F91" s="1240"/>
      <c r="G91" s="1240"/>
      <c r="H91" s="1239" t="e">
        <v>#DIV/0!</v>
      </c>
      <c r="I91" s="1240"/>
      <c r="J91" s="1240"/>
      <c r="K91" s="1239" t="e">
        <v>#DIV/0!</v>
      </c>
      <c r="L91" s="1240"/>
      <c r="M91" s="1240"/>
      <c r="N91" s="1239" t="e">
        <v>#DIV/0!</v>
      </c>
      <c r="O91" s="1240"/>
      <c r="P91" s="1240"/>
      <c r="Q91" s="1239" t="e">
        <v>#DIV/0!</v>
      </c>
      <c r="R91" s="1240"/>
      <c r="S91" s="1240"/>
      <c r="T91" s="1239" t="e">
        <v>#DIV/0!</v>
      </c>
      <c r="U91" s="1240"/>
      <c r="V91" s="1240"/>
      <c r="W91" s="1241" t="e">
        <v>#DIV/0!</v>
      </c>
      <c r="Z91" s="136"/>
      <c r="AA91" s="133" t="s">
        <v>7</v>
      </c>
      <c r="AB91" s="1287">
        <v>3405468</v>
      </c>
      <c r="AC91" s="1266">
        <v>4500</v>
      </c>
      <c r="AD91" s="1251">
        <f t="shared" si="26"/>
        <v>3409968</v>
      </c>
      <c r="AE91" s="1270">
        <v>135</v>
      </c>
      <c r="AF91" s="1251">
        <f t="shared" si="27"/>
        <v>25259.022222222222</v>
      </c>
      <c r="AH91" s="146" t="s">
        <v>7</v>
      </c>
      <c r="AI91" s="1288">
        <v>8752244</v>
      </c>
      <c r="AJ91" s="1281">
        <v>38535</v>
      </c>
      <c r="AK91" s="1281">
        <f t="shared" si="28"/>
        <v>8790779</v>
      </c>
      <c r="AL91" s="1283">
        <v>160</v>
      </c>
      <c r="AM91" s="1281">
        <f t="shared" si="29"/>
        <v>54942.368750000001</v>
      </c>
    </row>
    <row r="92" spans="1:39">
      <c r="A92" s="1231"/>
      <c r="B92" s="1235" t="s">
        <v>77</v>
      </c>
      <c r="C92" s="1248" t="s">
        <v>27</v>
      </c>
      <c r="D92" s="1240"/>
      <c r="E92" s="1239" t="e">
        <v>#DIV/0!</v>
      </c>
      <c r="F92" s="1240"/>
      <c r="G92" s="1240"/>
      <c r="H92" s="1239" t="e">
        <v>#REF!</v>
      </c>
      <c r="I92" s="1240"/>
      <c r="J92" s="1240"/>
      <c r="K92" s="1239" t="e">
        <v>#DIV/0!</v>
      </c>
      <c r="L92" s="1240"/>
      <c r="M92" s="1240"/>
      <c r="N92" s="1239" t="e">
        <v>#DIV/0!</v>
      </c>
      <c r="O92" s="1240"/>
      <c r="P92" s="1240"/>
      <c r="Q92" s="1239" t="e">
        <v>#DIV/0!</v>
      </c>
      <c r="R92" s="1240"/>
      <c r="S92" s="1240"/>
      <c r="T92" s="1239" t="e">
        <v>#DIV/0!</v>
      </c>
      <c r="U92" s="1240"/>
      <c r="V92" s="1240"/>
      <c r="W92" s="1241" t="e">
        <v>#DIV/0!</v>
      </c>
      <c r="Z92" s="136"/>
      <c r="AA92" s="133" t="s">
        <v>5</v>
      </c>
      <c r="AB92" s="158">
        <v>41909283</v>
      </c>
      <c r="AC92" s="1269"/>
      <c r="AD92" s="1251">
        <f t="shared" si="26"/>
        <v>41909283</v>
      </c>
      <c r="AE92" s="1265">
        <v>1475</v>
      </c>
      <c r="AF92" s="1251">
        <f t="shared" si="27"/>
        <v>28413.073220338982</v>
      </c>
      <c r="AH92" s="146" t="s">
        <v>5</v>
      </c>
      <c r="AI92" s="159">
        <v>39286183</v>
      </c>
      <c r="AJ92" s="1284"/>
      <c r="AK92" s="1281">
        <f t="shared" si="28"/>
        <v>39286183</v>
      </c>
      <c r="AL92" s="1282">
        <v>1300</v>
      </c>
      <c r="AM92" s="1281">
        <f t="shared" si="29"/>
        <v>30220.140769230769</v>
      </c>
    </row>
    <row r="93" spans="1:39">
      <c r="A93" s="1231"/>
      <c r="B93" s="1232" t="s">
        <v>78</v>
      </c>
      <c r="C93" s="1234" t="s">
        <v>27</v>
      </c>
      <c r="D93" s="1234"/>
      <c r="E93" s="1234" t="e">
        <v>#DIV/0!</v>
      </c>
      <c r="F93" s="1234" t="s">
        <v>27</v>
      </c>
      <c r="G93" s="1234" t="s">
        <v>27</v>
      </c>
      <c r="H93" s="1234" t="e">
        <v>#DIV/0!</v>
      </c>
      <c r="I93" s="1234"/>
      <c r="J93" s="1234"/>
      <c r="K93" s="1234" t="e">
        <v>#DIV/0!</v>
      </c>
      <c r="L93" s="1234"/>
      <c r="M93" s="1234"/>
      <c r="N93" s="1234" t="e">
        <v>#DIV/0!</v>
      </c>
      <c r="O93" s="1234"/>
      <c r="P93" s="1234"/>
      <c r="Q93" s="1234" t="e">
        <v>#DIV/0!</v>
      </c>
      <c r="R93" s="1234"/>
      <c r="S93" s="1234"/>
      <c r="T93" s="1234" t="e">
        <v>#DIV/0!</v>
      </c>
      <c r="U93" s="1234"/>
      <c r="V93" s="1234"/>
      <c r="W93" s="1234" t="e">
        <v>#DIV/0!</v>
      </c>
      <c r="Z93" s="136"/>
      <c r="AA93" s="133" t="s">
        <v>6</v>
      </c>
      <c r="AB93" s="1251">
        <v>115783118</v>
      </c>
      <c r="AC93" s="1269"/>
      <c r="AD93" s="1251">
        <f t="shared" si="26"/>
        <v>115783118</v>
      </c>
      <c r="AE93" s="1265">
        <v>3500</v>
      </c>
      <c r="AF93" s="1251">
        <f t="shared" si="27"/>
        <v>33080.890857142855</v>
      </c>
      <c r="AH93" s="146" t="s">
        <v>6</v>
      </c>
      <c r="AI93" s="1281">
        <v>93309537</v>
      </c>
      <c r="AJ93" s="1284"/>
      <c r="AK93" s="1281">
        <f t="shared" si="28"/>
        <v>93309537</v>
      </c>
      <c r="AL93" s="1282">
        <v>3000</v>
      </c>
      <c r="AM93" s="1281">
        <f t="shared" si="29"/>
        <v>31103.179</v>
      </c>
    </row>
    <row r="94" spans="1:39">
      <c r="A94" s="1231"/>
      <c r="B94" s="1235" t="s">
        <v>79</v>
      </c>
      <c r="C94" s="1248" t="s">
        <v>27</v>
      </c>
      <c r="D94" s="1240"/>
      <c r="E94" s="1239" t="e">
        <v>#DIV/0!</v>
      </c>
      <c r="F94" s="1240"/>
      <c r="G94" s="1240"/>
      <c r="H94" s="1239" t="e">
        <v>#DIV/0!</v>
      </c>
      <c r="I94" s="1240"/>
      <c r="J94" s="1240"/>
      <c r="K94" s="1239" t="e">
        <v>#DIV/0!</v>
      </c>
      <c r="L94" s="1240"/>
      <c r="M94" s="1240"/>
      <c r="N94" s="1239" t="e">
        <v>#DIV/0!</v>
      </c>
      <c r="O94" s="1240"/>
      <c r="P94" s="1240"/>
      <c r="Q94" s="1239" t="e">
        <v>#DIV/0!</v>
      </c>
      <c r="R94" s="1240"/>
      <c r="S94" s="1240"/>
      <c r="T94" s="1239" t="e">
        <v>#DIV/0!</v>
      </c>
      <c r="U94" s="1240"/>
      <c r="V94" s="1240"/>
      <c r="W94" s="1241" t="e">
        <v>#DIV/0!</v>
      </c>
      <c r="Z94" s="136"/>
      <c r="AA94" s="135" t="s">
        <v>1</v>
      </c>
      <c r="AB94" s="1267"/>
      <c r="AC94" s="1271"/>
      <c r="AD94" s="1271"/>
      <c r="AE94" s="1272" t="s">
        <v>67</v>
      </c>
      <c r="AF94" s="1273">
        <f>SUM(AF88:AF93)</f>
        <v>1000183.4542900549</v>
      </c>
      <c r="AH94" s="155" t="s">
        <v>1</v>
      </c>
      <c r="AI94" s="1284"/>
      <c r="AJ94" s="1284"/>
      <c r="AK94" s="1284"/>
      <c r="AL94" s="1285" t="s">
        <v>67</v>
      </c>
      <c r="AM94" s="1286">
        <f>SUM(AM88:AM93)</f>
        <v>1102622.9779209401</v>
      </c>
    </row>
    <row r="95" spans="1:39">
      <c r="A95" s="1231"/>
      <c r="B95" s="1235" t="s">
        <v>80</v>
      </c>
      <c r="C95" s="1248" t="s">
        <v>27</v>
      </c>
      <c r="D95" s="1240"/>
      <c r="E95" s="1239" t="e">
        <v>#DIV/0!</v>
      </c>
      <c r="F95" s="1240"/>
      <c r="G95" s="1240"/>
      <c r="H95" s="1239" t="e">
        <v>#DIV/0!</v>
      </c>
      <c r="I95" s="1240"/>
      <c r="J95" s="1240"/>
      <c r="K95" s="1239" t="e">
        <v>#DIV/0!</v>
      </c>
      <c r="L95" s="1240"/>
      <c r="M95" s="1240"/>
      <c r="N95" s="1239" t="e">
        <v>#DIV/0!</v>
      </c>
      <c r="O95" s="1240"/>
      <c r="P95" s="1240"/>
      <c r="Q95" s="1239" t="e">
        <v>#DIV/0!</v>
      </c>
      <c r="R95" s="1240"/>
      <c r="S95" s="1240"/>
      <c r="T95" s="1239" t="e">
        <v>#DIV/0!</v>
      </c>
      <c r="U95" s="1240"/>
      <c r="V95" s="1240"/>
      <c r="W95" s="1241" t="e">
        <v>#DIV/0!</v>
      </c>
      <c r="Z95" s="137"/>
      <c r="AA95" s="160"/>
      <c r="AB95" s="160"/>
      <c r="AC95" s="160"/>
      <c r="AD95" s="160"/>
      <c r="AE95" s="161"/>
      <c r="AF95" s="160"/>
      <c r="AL95" s="130"/>
    </row>
    <row r="96" spans="1:39">
      <c r="A96" s="1231"/>
      <c r="B96" s="1235" t="s">
        <v>82</v>
      </c>
      <c r="C96" s="1248" t="s">
        <v>27</v>
      </c>
      <c r="D96" s="1240"/>
      <c r="E96" s="1239" t="e">
        <v>#DIV/0!</v>
      </c>
      <c r="F96" s="1240"/>
      <c r="G96" s="1240"/>
      <c r="H96" s="1239" t="e">
        <v>#DIV/0!</v>
      </c>
      <c r="I96" s="1240"/>
      <c r="J96" s="1240"/>
      <c r="K96" s="1239" t="e">
        <v>#DIV/0!</v>
      </c>
      <c r="L96" s="1240"/>
      <c r="M96" s="1240"/>
      <c r="N96" s="1239" t="e">
        <v>#DIV/0!</v>
      </c>
      <c r="O96" s="1240"/>
      <c r="P96" s="1240"/>
      <c r="Q96" s="1239" t="e">
        <v>#DIV/0!</v>
      </c>
      <c r="R96" s="1240"/>
      <c r="S96" s="1240"/>
      <c r="T96" s="1239" t="e">
        <v>#DIV/0!</v>
      </c>
      <c r="U96" s="1240"/>
      <c r="V96" s="1240"/>
      <c r="W96" s="1241" t="e">
        <v>#DIV/0!</v>
      </c>
      <c r="Z96" s="160"/>
      <c r="AA96" s="160"/>
      <c r="AB96" s="160"/>
      <c r="AC96" s="160"/>
      <c r="AD96" s="160"/>
      <c r="AE96" s="161"/>
      <c r="AF96" s="160"/>
      <c r="AL96" s="130"/>
    </row>
    <row r="97" spans="1:39">
      <c r="A97" s="1231"/>
      <c r="B97" s="1235" t="s">
        <v>83</v>
      </c>
      <c r="C97" s="1248" t="s">
        <v>27</v>
      </c>
      <c r="D97" s="1240"/>
      <c r="E97" s="1239" t="e">
        <v>#DIV/0!</v>
      </c>
      <c r="F97" s="1240"/>
      <c r="G97" s="1240"/>
      <c r="H97" s="1239" t="e">
        <v>#DIV/0!</v>
      </c>
      <c r="I97" s="1240"/>
      <c r="J97" s="1240"/>
      <c r="K97" s="1239" t="e">
        <v>#DIV/0!</v>
      </c>
      <c r="L97" s="1240"/>
      <c r="M97" s="1240"/>
      <c r="N97" s="1239" t="e">
        <v>#DIV/0!</v>
      </c>
      <c r="O97" s="1240"/>
      <c r="P97" s="1240"/>
      <c r="Q97" s="1239" t="e">
        <v>#DIV/0!</v>
      </c>
      <c r="R97" s="1240"/>
      <c r="S97" s="1240"/>
      <c r="T97" s="1239" t="e">
        <v>#DIV/0!</v>
      </c>
      <c r="U97" s="1240"/>
      <c r="V97" s="1240"/>
      <c r="W97" s="1241" t="e">
        <v>#DIV/0!</v>
      </c>
      <c r="Z97" s="160"/>
      <c r="AA97" s="1252" t="s">
        <v>93</v>
      </c>
      <c r="AB97" s="1216"/>
      <c r="AC97" s="1216"/>
      <c r="AD97" s="1216"/>
      <c r="AE97" s="1216"/>
      <c r="AF97" s="1217"/>
      <c r="AH97" s="1276" t="s">
        <v>93</v>
      </c>
      <c r="AI97" s="1216"/>
      <c r="AJ97" s="1216"/>
      <c r="AK97" s="1216"/>
      <c r="AL97" s="1216"/>
      <c r="AM97" s="1217"/>
    </row>
    <row r="98" spans="1:39">
      <c r="A98" s="1231"/>
      <c r="B98" s="1254" t="s">
        <v>84</v>
      </c>
      <c r="C98" s="1234" t="e">
        <v>#REF!</v>
      </c>
      <c r="D98" s="1234"/>
      <c r="E98" s="1234" t="e">
        <v>#REF!</v>
      </c>
      <c r="F98" s="1234" t="e">
        <v>#REF!</v>
      </c>
      <c r="G98" s="1255"/>
      <c r="H98" s="1256" t="e">
        <v>#REF!</v>
      </c>
      <c r="I98" s="1234" t="e">
        <v>#REF!</v>
      </c>
      <c r="J98" s="1234"/>
      <c r="K98" s="1234" t="e">
        <v>#REF!</v>
      </c>
      <c r="L98" s="1234" t="e">
        <v>#REF!</v>
      </c>
      <c r="M98" s="1255"/>
      <c r="N98" s="1256" t="e">
        <v>#REF!</v>
      </c>
      <c r="O98" s="1234" t="e">
        <v>#REF!</v>
      </c>
      <c r="P98" s="1234"/>
      <c r="Q98" s="1256" t="e">
        <v>#REF!</v>
      </c>
      <c r="R98" s="1234" t="e">
        <v>#REF!</v>
      </c>
      <c r="S98" s="1255"/>
      <c r="T98" s="1256" t="e">
        <v>#REF!</v>
      </c>
      <c r="U98" s="1234" t="e">
        <v>#REF!</v>
      </c>
      <c r="V98" s="1255"/>
      <c r="W98" s="1234" t="e">
        <v>#REF!</v>
      </c>
      <c r="Z98" s="138"/>
      <c r="AA98" s="1257" t="s">
        <v>105</v>
      </c>
      <c r="AB98" s="1258"/>
      <c r="AC98" s="1258"/>
      <c r="AD98" s="1258"/>
      <c r="AE98" s="1258"/>
      <c r="AF98" s="1259"/>
      <c r="AH98" s="1277" t="s">
        <v>106</v>
      </c>
      <c r="AI98" s="1258"/>
      <c r="AJ98" s="1258"/>
      <c r="AK98" s="1258"/>
      <c r="AL98" s="1258"/>
      <c r="AM98" s="1259"/>
    </row>
    <row r="99" spans="1:39">
      <c r="A99" s="1222"/>
      <c r="B99" s="1254" t="s">
        <v>87</v>
      </c>
      <c r="C99" s="1234" t="e">
        <v>#REF!</v>
      </c>
      <c r="D99" s="1255"/>
      <c r="E99" s="1256" t="e">
        <v>#REF!</v>
      </c>
      <c r="F99" s="1234" t="e">
        <v>#REF!</v>
      </c>
      <c r="G99" s="1255"/>
      <c r="H99" s="1256" t="e">
        <v>#REF!</v>
      </c>
      <c r="I99" s="1234" t="e">
        <v>#REF!</v>
      </c>
      <c r="J99" s="1234"/>
      <c r="K99" s="1256" t="e">
        <v>#REF!</v>
      </c>
      <c r="L99" s="1234" t="e">
        <v>#REF!</v>
      </c>
      <c r="M99" s="1255"/>
      <c r="N99" s="1255" t="s">
        <v>27</v>
      </c>
      <c r="O99" s="1234" t="e">
        <v>#REF!</v>
      </c>
      <c r="P99" s="1234"/>
      <c r="Q99" s="1256" t="e">
        <v>#REF!</v>
      </c>
      <c r="R99" s="1234" t="e">
        <v>#REF!</v>
      </c>
      <c r="S99" s="1255"/>
      <c r="T99" s="1255" t="s">
        <v>27</v>
      </c>
      <c r="U99" s="1234" t="e">
        <v>#REF!</v>
      </c>
      <c r="V99" s="1255"/>
      <c r="W99" s="1234" t="s">
        <v>27</v>
      </c>
      <c r="Z99" s="138"/>
      <c r="AA99" s="1249" t="s">
        <v>64</v>
      </c>
      <c r="AB99" s="1250" t="s">
        <v>81</v>
      </c>
      <c r="AC99" s="1250" t="s">
        <v>66</v>
      </c>
      <c r="AD99" s="1250" t="s">
        <v>67</v>
      </c>
      <c r="AE99" s="1261" t="s">
        <v>68</v>
      </c>
      <c r="AF99" s="1250" t="s">
        <v>69</v>
      </c>
      <c r="AH99" s="1278" t="s">
        <v>64</v>
      </c>
      <c r="AI99" s="1279" t="s">
        <v>81</v>
      </c>
      <c r="AJ99" s="1279" t="s">
        <v>66</v>
      </c>
      <c r="AK99" s="1279" t="s">
        <v>67</v>
      </c>
      <c r="AL99" s="1280" t="s">
        <v>68</v>
      </c>
      <c r="AM99" s="1279" t="s">
        <v>69</v>
      </c>
    </row>
    <row r="100" spans="1:39">
      <c r="A100" s="1082">
        <v>45536</v>
      </c>
      <c r="B100" s="1227" t="s">
        <v>72</v>
      </c>
      <c r="C100" s="1228" t="e">
        <v>#REF!</v>
      </c>
      <c r="D100" s="1228" t="s">
        <v>27</v>
      </c>
      <c r="E100" s="1228" t="e">
        <v>#REF!</v>
      </c>
      <c r="F100" s="1228" t="e">
        <v>#REF!</v>
      </c>
      <c r="G100" s="1228" t="s">
        <v>27</v>
      </c>
      <c r="H100" s="1228" t="e">
        <v>#REF!</v>
      </c>
      <c r="I100" s="1228" t="e">
        <v>#REF!</v>
      </c>
      <c r="J100" s="1228" t="s">
        <v>27</v>
      </c>
      <c r="K100" s="1228" t="e">
        <v>#REF!</v>
      </c>
      <c r="L100" s="1228" t="e">
        <v>#REF!</v>
      </c>
      <c r="M100" s="1228" t="s">
        <v>27</v>
      </c>
      <c r="N100" s="1228" t="e">
        <v>#REF!</v>
      </c>
      <c r="O100" s="1228" t="e">
        <v>#REF!</v>
      </c>
      <c r="P100" s="1228" t="s">
        <v>27</v>
      </c>
      <c r="Q100" s="1228" t="e">
        <v>#REF!</v>
      </c>
      <c r="R100" s="1228" t="e">
        <v>#REF!</v>
      </c>
      <c r="S100" s="1228" t="s">
        <v>27</v>
      </c>
      <c r="T100" s="1228" t="e">
        <v>#REF!</v>
      </c>
      <c r="U100" s="1228" t="e">
        <v>#REF!</v>
      </c>
      <c r="V100" s="1228" t="s">
        <v>27</v>
      </c>
      <c r="W100" s="1228" t="e">
        <v>#REF!</v>
      </c>
      <c r="Z100" s="139"/>
      <c r="AA100" s="131" t="s">
        <v>2</v>
      </c>
      <c r="AB100" s="1251">
        <v>2131426071</v>
      </c>
      <c r="AC100" s="1251">
        <v>17166486</v>
      </c>
      <c r="AD100" s="1251">
        <f t="shared" ref="AD100:AD105" si="30">AB100+AC100</f>
        <v>2148592557</v>
      </c>
      <c r="AE100" s="1265">
        <v>3800</v>
      </c>
      <c r="AF100" s="1251">
        <f t="shared" ref="AF100:AF105" si="31">AD100/AE100</f>
        <v>565419.09394736844</v>
      </c>
      <c r="AH100" s="145" t="s">
        <v>2</v>
      </c>
      <c r="AI100" s="1281">
        <v>2487577626</v>
      </c>
      <c r="AJ100" s="1281">
        <v>10994027</v>
      </c>
      <c r="AK100" s="1281">
        <f t="shared" ref="AK100:AK105" si="32">AI100+AJ100</f>
        <v>2498571653</v>
      </c>
      <c r="AL100" s="1282">
        <v>3900</v>
      </c>
      <c r="AM100" s="1281">
        <f t="shared" ref="AM100:AM105" si="33">AK100/AL100</f>
        <v>640659.39820512815</v>
      </c>
    </row>
    <row r="101" spans="1:39">
      <c r="A101" s="1231"/>
      <c r="B101" s="1232" t="s">
        <v>73</v>
      </c>
      <c r="C101" s="1234" t="s">
        <v>27</v>
      </c>
      <c r="D101" s="1234" t="s">
        <v>27</v>
      </c>
      <c r="E101" s="1234" t="e">
        <v>#REF!</v>
      </c>
      <c r="F101" s="1234" t="s">
        <v>27</v>
      </c>
      <c r="G101" s="1234" t="s">
        <v>27</v>
      </c>
      <c r="H101" s="1234" t="e">
        <v>#DIV/0!</v>
      </c>
      <c r="I101" s="1234" t="s">
        <v>27</v>
      </c>
      <c r="J101" s="1234"/>
      <c r="K101" s="1234" t="e">
        <v>#DIV/0!</v>
      </c>
      <c r="L101" s="1234" t="s">
        <v>27</v>
      </c>
      <c r="M101" s="1234"/>
      <c r="N101" s="1234" t="e">
        <v>#DIV/0!</v>
      </c>
      <c r="O101" s="1234" t="s">
        <v>27</v>
      </c>
      <c r="P101" s="1234"/>
      <c r="Q101" s="1234" t="e">
        <v>#DIV/0!</v>
      </c>
      <c r="R101" s="1234" t="s">
        <v>27</v>
      </c>
      <c r="S101" s="1234"/>
      <c r="T101" s="1234" t="e">
        <v>#DIV/0!</v>
      </c>
      <c r="U101" s="1234" t="s">
        <v>27</v>
      </c>
      <c r="V101" s="1234"/>
      <c r="W101" s="1234" t="e">
        <v>#DIV/0!</v>
      </c>
      <c r="Z101" s="140"/>
      <c r="AA101" s="133" t="s">
        <v>3</v>
      </c>
      <c r="AB101" s="1251">
        <v>693351605.60000002</v>
      </c>
      <c r="AC101" s="1251">
        <v>224309872</v>
      </c>
      <c r="AD101" s="1251">
        <f t="shared" si="30"/>
        <v>917661477.60000002</v>
      </c>
      <c r="AE101" s="1265">
        <v>3800</v>
      </c>
      <c r="AF101" s="1251">
        <f t="shared" si="31"/>
        <v>241489.86252631579</v>
      </c>
      <c r="AH101" s="146" t="s">
        <v>3</v>
      </c>
      <c r="AI101" s="1281">
        <v>697621216</v>
      </c>
      <c r="AJ101" s="1281">
        <v>172916698.75999999</v>
      </c>
      <c r="AK101" s="1281">
        <f t="shared" si="32"/>
        <v>870537914.75999999</v>
      </c>
      <c r="AL101" s="1282">
        <v>3900</v>
      </c>
      <c r="AM101" s="1281">
        <f t="shared" si="33"/>
        <v>223214.84993846153</v>
      </c>
    </row>
    <row r="102" spans="1:39">
      <c r="A102" s="1231"/>
      <c r="B102" s="1235" t="s">
        <v>75</v>
      </c>
      <c r="C102" s="1248" t="s">
        <v>27</v>
      </c>
      <c r="D102" s="1240"/>
      <c r="E102" s="1239" t="e">
        <v>#DIV/0!</v>
      </c>
      <c r="F102" s="1240"/>
      <c r="G102" s="1240"/>
      <c r="H102" s="1239" t="e">
        <v>#DIV/0!</v>
      </c>
      <c r="I102" s="1240"/>
      <c r="J102" s="1240"/>
      <c r="K102" s="1239" t="e">
        <v>#DIV/0!</v>
      </c>
      <c r="L102" s="1240"/>
      <c r="M102" s="1240"/>
      <c r="N102" s="1239" t="e">
        <v>#DIV/0!</v>
      </c>
      <c r="O102" s="1240"/>
      <c r="P102" s="1240"/>
      <c r="Q102" s="1239" t="e">
        <v>#DIV/0!</v>
      </c>
      <c r="R102" s="1240"/>
      <c r="S102" s="1240"/>
      <c r="T102" s="1239" t="e">
        <v>#DIV/0!</v>
      </c>
      <c r="U102" s="1240"/>
      <c r="V102" s="1240"/>
      <c r="W102" s="1241" t="e">
        <v>#DIV/0!</v>
      </c>
      <c r="Z102" s="136"/>
      <c r="AA102" s="133" t="s">
        <v>4</v>
      </c>
      <c r="AB102" s="154">
        <v>424058279.58999997</v>
      </c>
      <c r="AC102" s="1269"/>
      <c r="AD102" s="1251">
        <f t="shared" si="30"/>
        <v>424058279.58999997</v>
      </c>
      <c r="AE102" s="1265">
        <v>2850</v>
      </c>
      <c r="AF102" s="1251">
        <f t="shared" si="31"/>
        <v>148792.37880350876</v>
      </c>
      <c r="AH102" s="146" t="s">
        <v>4</v>
      </c>
      <c r="AI102" s="151">
        <v>464039131</v>
      </c>
      <c r="AJ102" s="1284"/>
      <c r="AK102" s="1281">
        <f t="shared" si="32"/>
        <v>464039131</v>
      </c>
      <c r="AL102" s="1282">
        <v>2700</v>
      </c>
      <c r="AM102" s="1281">
        <f t="shared" si="33"/>
        <v>171866.3448148148</v>
      </c>
    </row>
    <row r="103" spans="1:39">
      <c r="A103" s="1231"/>
      <c r="B103" s="1235" t="s">
        <v>76</v>
      </c>
      <c r="C103" s="1248" t="s">
        <v>27</v>
      </c>
      <c r="D103" s="1240"/>
      <c r="E103" s="1239" t="e">
        <v>#DIV/0!</v>
      </c>
      <c r="F103" s="1240"/>
      <c r="G103" s="1240"/>
      <c r="H103" s="1239" t="e">
        <v>#DIV/0!</v>
      </c>
      <c r="I103" s="1240"/>
      <c r="J103" s="1240"/>
      <c r="K103" s="1239" t="e">
        <v>#DIV/0!</v>
      </c>
      <c r="L103" s="1240"/>
      <c r="M103" s="1240"/>
      <c r="N103" s="1239" t="e">
        <v>#DIV/0!</v>
      </c>
      <c r="O103" s="1240"/>
      <c r="P103" s="1240"/>
      <c r="Q103" s="1239" t="e">
        <v>#DIV/0!</v>
      </c>
      <c r="R103" s="1240"/>
      <c r="S103" s="1240"/>
      <c r="T103" s="1239" t="e">
        <v>#DIV/0!</v>
      </c>
      <c r="U103" s="1240"/>
      <c r="V103" s="1240"/>
      <c r="W103" s="1241" t="e">
        <v>#DIV/0!</v>
      </c>
      <c r="Z103" s="136"/>
      <c r="AA103" s="133" t="s">
        <v>7</v>
      </c>
      <c r="AB103" s="154">
        <v>3061498</v>
      </c>
      <c r="AC103" s="1266">
        <v>6490</v>
      </c>
      <c r="AD103" s="1251">
        <f t="shared" si="30"/>
        <v>3067988</v>
      </c>
      <c r="AE103" s="1270">
        <v>135</v>
      </c>
      <c r="AF103" s="1251">
        <f t="shared" si="31"/>
        <v>22725.837037037036</v>
      </c>
      <c r="AH103" s="146" t="s">
        <v>7</v>
      </c>
      <c r="AI103" s="151">
        <v>3852104</v>
      </c>
      <c r="AJ103" s="1281">
        <v>31000</v>
      </c>
      <c r="AK103" s="1281">
        <f t="shared" si="32"/>
        <v>3883104</v>
      </c>
      <c r="AL103" s="1283">
        <v>160</v>
      </c>
      <c r="AM103" s="1281">
        <f t="shared" si="33"/>
        <v>24269.4</v>
      </c>
    </row>
    <row r="104" spans="1:39">
      <c r="A104" s="1231"/>
      <c r="B104" s="1235" t="s">
        <v>77</v>
      </c>
      <c r="C104" s="1248" t="s">
        <v>27</v>
      </c>
      <c r="D104" s="1240"/>
      <c r="E104" s="1239" t="e">
        <v>#DIV/0!</v>
      </c>
      <c r="F104" s="1240"/>
      <c r="G104" s="1240"/>
      <c r="H104" s="1239" t="e">
        <v>#REF!</v>
      </c>
      <c r="I104" s="1240"/>
      <c r="J104" s="1240"/>
      <c r="K104" s="1239" t="e">
        <v>#DIV/0!</v>
      </c>
      <c r="L104" s="1240"/>
      <c r="M104" s="1240"/>
      <c r="N104" s="1239" t="e">
        <v>#DIV/0!</v>
      </c>
      <c r="O104" s="1240"/>
      <c r="P104" s="1240"/>
      <c r="Q104" s="1239" t="e">
        <v>#DIV/0!</v>
      </c>
      <c r="R104" s="1240"/>
      <c r="S104" s="1240"/>
      <c r="T104" s="1239" t="e">
        <v>#DIV/0!</v>
      </c>
      <c r="U104" s="1240"/>
      <c r="V104" s="1240"/>
      <c r="W104" s="1241" t="e">
        <v>#DIV/0!</v>
      </c>
      <c r="Z104" s="136"/>
      <c r="AA104" s="133" t="s">
        <v>5</v>
      </c>
      <c r="AB104" s="154">
        <v>43317392</v>
      </c>
      <c r="AC104" s="1269"/>
      <c r="AD104" s="1251">
        <f t="shared" si="30"/>
        <v>43317392</v>
      </c>
      <c r="AE104" s="1265">
        <v>1475</v>
      </c>
      <c r="AF104" s="1251">
        <f t="shared" si="31"/>
        <v>29367.723389830509</v>
      </c>
      <c r="AH104" s="146" t="s">
        <v>5</v>
      </c>
      <c r="AI104" s="151">
        <v>39065654</v>
      </c>
      <c r="AJ104" s="1284"/>
      <c r="AK104" s="1281">
        <f t="shared" si="32"/>
        <v>39065654</v>
      </c>
      <c r="AL104" s="1282">
        <v>1300</v>
      </c>
      <c r="AM104" s="1281">
        <f t="shared" si="33"/>
        <v>30050.503076923076</v>
      </c>
    </row>
    <row r="105" spans="1:39">
      <c r="A105" s="1231"/>
      <c r="B105" s="1232" t="s">
        <v>78</v>
      </c>
      <c r="C105" s="1234" t="s">
        <v>27</v>
      </c>
      <c r="D105" s="1234"/>
      <c r="E105" s="1234" t="e">
        <v>#DIV/0!</v>
      </c>
      <c r="F105" s="1234" t="s">
        <v>27</v>
      </c>
      <c r="G105" s="1234" t="s">
        <v>27</v>
      </c>
      <c r="H105" s="1234" t="e">
        <v>#DIV/0!</v>
      </c>
      <c r="I105" s="1234"/>
      <c r="J105" s="1234"/>
      <c r="K105" s="1234" t="e">
        <v>#DIV/0!</v>
      </c>
      <c r="L105" s="1234"/>
      <c r="M105" s="1234"/>
      <c r="N105" s="1234" t="e">
        <v>#DIV/0!</v>
      </c>
      <c r="O105" s="1234"/>
      <c r="P105" s="1234"/>
      <c r="Q105" s="1234" t="e">
        <v>#DIV/0!</v>
      </c>
      <c r="R105" s="1234"/>
      <c r="S105" s="1234"/>
      <c r="T105" s="1234" t="e">
        <v>#DIV/0!</v>
      </c>
      <c r="U105" s="1234"/>
      <c r="V105" s="1234"/>
      <c r="W105" s="1234" t="e">
        <v>#DIV/0!</v>
      </c>
      <c r="Z105" s="136"/>
      <c r="AA105" s="133" t="s">
        <v>6</v>
      </c>
      <c r="AB105" s="1251">
        <v>115884118</v>
      </c>
      <c r="AC105" s="1269"/>
      <c r="AD105" s="1251">
        <f t="shared" si="30"/>
        <v>115884118</v>
      </c>
      <c r="AE105" s="1265">
        <v>3500</v>
      </c>
      <c r="AF105" s="1251">
        <f t="shared" si="31"/>
        <v>33109.748</v>
      </c>
      <c r="AH105" s="146" t="s">
        <v>6</v>
      </c>
      <c r="AI105" s="1281">
        <v>82593364</v>
      </c>
      <c r="AJ105" s="1284"/>
      <c r="AK105" s="1281">
        <f t="shared" si="32"/>
        <v>82593364</v>
      </c>
      <c r="AL105" s="1282">
        <v>3000</v>
      </c>
      <c r="AM105" s="1281">
        <f t="shared" si="33"/>
        <v>27531.121333333333</v>
      </c>
    </row>
    <row r="106" spans="1:39">
      <c r="A106" s="1231"/>
      <c r="B106" s="1235" t="s">
        <v>79</v>
      </c>
      <c r="C106" s="1248" t="s">
        <v>27</v>
      </c>
      <c r="D106" s="1240"/>
      <c r="E106" s="1239" t="e">
        <v>#DIV/0!</v>
      </c>
      <c r="F106" s="1240"/>
      <c r="G106" s="1240"/>
      <c r="H106" s="1239" t="e">
        <v>#DIV/0!</v>
      </c>
      <c r="I106" s="1240"/>
      <c r="J106" s="1240"/>
      <c r="K106" s="1239" t="e">
        <v>#DIV/0!</v>
      </c>
      <c r="L106" s="1240"/>
      <c r="M106" s="1240"/>
      <c r="N106" s="1239" t="e">
        <v>#DIV/0!</v>
      </c>
      <c r="O106" s="1240"/>
      <c r="P106" s="1240"/>
      <c r="Q106" s="1239" t="e">
        <v>#DIV/0!</v>
      </c>
      <c r="R106" s="1240"/>
      <c r="S106" s="1240"/>
      <c r="T106" s="1239" t="e">
        <v>#DIV/0!</v>
      </c>
      <c r="U106" s="1240"/>
      <c r="V106" s="1240"/>
      <c r="W106" s="1241" t="e">
        <v>#DIV/0!</v>
      </c>
      <c r="Z106" s="136"/>
      <c r="AA106" s="135" t="s">
        <v>1</v>
      </c>
      <c r="AB106" s="1267"/>
      <c r="AC106" s="1271"/>
      <c r="AD106" s="1271"/>
      <c r="AE106" s="1272" t="s">
        <v>67</v>
      </c>
      <c r="AF106" s="1273">
        <f>SUM(AF100:AF105)</f>
        <v>1040904.6437040606</v>
      </c>
      <c r="AH106" s="155" t="s">
        <v>1</v>
      </c>
      <c r="AI106" s="1284"/>
      <c r="AJ106" s="1284"/>
      <c r="AK106" s="1284"/>
      <c r="AL106" s="1285" t="s">
        <v>67</v>
      </c>
      <c r="AM106" s="1286">
        <f>SUM(AM100:AM105)</f>
        <v>1117591.6173686609</v>
      </c>
    </row>
    <row r="107" spans="1:39">
      <c r="A107" s="1231"/>
      <c r="B107" s="1235" t="s">
        <v>80</v>
      </c>
      <c r="C107" s="1248" t="s">
        <v>27</v>
      </c>
      <c r="D107" s="1240"/>
      <c r="E107" s="1239" t="e">
        <v>#DIV/0!</v>
      </c>
      <c r="F107" s="1240"/>
      <c r="G107" s="1240"/>
      <c r="H107" s="1239" t="e">
        <v>#DIV/0!</v>
      </c>
      <c r="I107" s="1240"/>
      <c r="J107" s="1240"/>
      <c r="K107" s="1239" t="e">
        <v>#DIV/0!</v>
      </c>
      <c r="L107" s="1240"/>
      <c r="M107" s="1240"/>
      <c r="N107" s="1239" t="e">
        <v>#DIV/0!</v>
      </c>
      <c r="O107" s="1240"/>
      <c r="P107" s="1240"/>
      <c r="Q107" s="1239" t="e">
        <v>#DIV/0!</v>
      </c>
      <c r="R107" s="1240"/>
      <c r="S107" s="1240"/>
      <c r="T107" s="1239" t="e">
        <v>#DIV/0!</v>
      </c>
      <c r="U107" s="1240"/>
      <c r="V107" s="1240"/>
      <c r="W107" s="1241" t="e">
        <v>#DIV/0!</v>
      </c>
      <c r="Z107" s="137"/>
      <c r="AA107" s="160"/>
      <c r="AB107" s="160"/>
      <c r="AC107" s="160"/>
      <c r="AD107" s="160"/>
      <c r="AE107" s="161"/>
      <c r="AF107" s="160"/>
      <c r="AL107" s="130"/>
    </row>
    <row r="108" spans="1:39">
      <c r="A108" s="1231"/>
      <c r="B108" s="1235" t="s">
        <v>82</v>
      </c>
      <c r="C108" s="1248" t="s">
        <v>27</v>
      </c>
      <c r="D108" s="1240"/>
      <c r="E108" s="1239" t="e">
        <v>#DIV/0!</v>
      </c>
      <c r="F108" s="1240"/>
      <c r="G108" s="1240"/>
      <c r="H108" s="1239" t="e">
        <v>#DIV/0!</v>
      </c>
      <c r="I108" s="1240"/>
      <c r="J108" s="1240"/>
      <c r="K108" s="1239" t="e">
        <v>#DIV/0!</v>
      </c>
      <c r="L108" s="1240"/>
      <c r="M108" s="1240"/>
      <c r="N108" s="1239" t="e">
        <v>#DIV/0!</v>
      </c>
      <c r="O108" s="1240"/>
      <c r="P108" s="1240"/>
      <c r="Q108" s="1239" t="e">
        <v>#DIV/0!</v>
      </c>
      <c r="R108" s="1240"/>
      <c r="S108" s="1240"/>
      <c r="T108" s="1239" t="e">
        <v>#DIV/0!</v>
      </c>
      <c r="U108" s="1240"/>
      <c r="V108" s="1240"/>
      <c r="W108" s="1241" t="e">
        <v>#DIV/0!</v>
      </c>
      <c r="Z108" s="160"/>
      <c r="AA108" s="160"/>
      <c r="AB108" s="160"/>
      <c r="AC108" s="160"/>
      <c r="AD108" s="160"/>
      <c r="AE108" s="161"/>
      <c r="AF108" s="160"/>
      <c r="AL108" s="130"/>
    </row>
    <row r="109" spans="1:39">
      <c r="A109" s="1231"/>
      <c r="B109" s="1235" t="s">
        <v>83</v>
      </c>
      <c r="C109" s="1248" t="s">
        <v>27</v>
      </c>
      <c r="D109" s="1240"/>
      <c r="E109" s="1239" t="e">
        <v>#DIV/0!</v>
      </c>
      <c r="F109" s="1240"/>
      <c r="G109" s="1240"/>
      <c r="H109" s="1239" t="e">
        <v>#DIV/0!</v>
      </c>
      <c r="I109" s="1240"/>
      <c r="J109" s="1240"/>
      <c r="K109" s="1239" t="e">
        <v>#DIV/0!</v>
      </c>
      <c r="L109" s="1240"/>
      <c r="M109" s="1240"/>
      <c r="N109" s="1239" t="e">
        <v>#DIV/0!</v>
      </c>
      <c r="O109" s="1240"/>
      <c r="P109" s="1240"/>
      <c r="Q109" s="1239" t="e">
        <v>#DIV/0!</v>
      </c>
      <c r="R109" s="1240"/>
      <c r="S109" s="1240"/>
      <c r="T109" s="1239" t="e">
        <v>#DIV/0!</v>
      </c>
      <c r="U109" s="1240"/>
      <c r="V109" s="1240"/>
      <c r="W109" s="1241" t="e">
        <v>#DIV/0!</v>
      </c>
      <c r="Z109" s="160"/>
      <c r="AA109" s="160"/>
      <c r="AB109" s="160"/>
      <c r="AC109" s="160"/>
      <c r="AD109" s="160"/>
      <c r="AE109" s="161"/>
      <c r="AF109" s="160"/>
      <c r="AL109" s="130"/>
    </row>
    <row r="110" spans="1:39">
      <c r="A110" s="1231"/>
      <c r="B110" s="1254" t="s">
        <v>84</v>
      </c>
      <c r="C110" s="1234" t="e">
        <v>#REF!</v>
      </c>
      <c r="D110" s="1234"/>
      <c r="E110" s="1234" t="e">
        <v>#REF!</v>
      </c>
      <c r="F110" s="1234" t="e">
        <v>#REF!</v>
      </c>
      <c r="G110" s="1255"/>
      <c r="H110" s="1256" t="e">
        <v>#REF!</v>
      </c>
      <c r="I110" s="1234" t="e">
        <v>#REF!</v>
      </c>
      <c r="J110" s="1234"/>
      <c r="K110" s="1234" t="e">
        <v>#REF!</v>
      </c>
      <c r="L110" s="1234" t="e">
        <v>#REF!</v>
      </c>
      <c r="M110" s="1255"/>
      <c r="N110" s="1256" t="e">
        <v>#REF!</v>
      </c>
      <c r="O110" s="1234" t="e">
        <v>#REF!</v>
      </c>
      <c r="P110" s="1234"/>
      <c r="Q110" s="1256" t="e">
        <v>#REF!</v>
      </c>
      <c r="R110" s="1234" t="e">
        <v>#REF!</v>
      </c>
      <c r="S110" s="1255"/>
      <c r="T110" s="1256" t="e">
        <v>#REF!</v>
      </c>
      <c r="U110" s="1234" t="e">
        <v>#REF!</v>
      </c>
      <c r="V110" s="1255"/>
      <c r="W110" s="1234" t="e">
        <v>#REF!</v>
      </c>
      <c r="Z110" s="160"/>
      <c r="AA110" s="1252" t="s">
        <v>93</v>
      </c>
      <c r="AB110" s="1216"/>
      <c r="AC110" s="1216"/>
      <c r="AD110" s="1216"/>
      <c r="AE110" s="1216"/>
      <c r="AF110" s="1217"/>
      <c r="AH110" s="1276" t="s">
        <v>93</v>
      </c>
      <c r="AI110" s="1216"/>
      <c r="AJ110" s="1216"/>
      <c r="AK110" s="1216"/>
      <c r="AL110" s="1216"/>
      <c r="AM110" s="1217"/>
    </row>
    <row r="111" spans="1:39">
      <c r="A111" s="1222"/>
      <c r="B111" s="1254" t="s">
        <v>87</v>
      </c>
      <c r="C111" s="1234" t="e">
        <v>#REF!</v>
      </c>
      <c r="D111" s="1255"/>
      <c r="E111" s="1256" t="e">
        <v>#REF!</v>
      </c>
      <c r="F111" s="1234" t="e">
        <v>#REF!</v>
      </c>
      <c r="G111" s="1255"/>
      <c r="H111" s="1256" t="e">
        <v>#REF!</v>
      </c>
      <c r="I111" s="1234" t="e">
        <v>#REF!</v>
      </c>
      <c r="J111" s="1234"/>
      <c r="K111" s="1256" t="e">
        <v>#REF!</v>
      </c>
      <c r="L111" s="1234" t="e">
        <v>#REF!</v>
      </c>
      <c r="M111" s="1255"/>
      <c r="N111" s="1255" t="s">
        <v>27</v>
      </c>
      <c r="O111" s="1234" t="e">
        <v>#REF!</v>
      </c>
      <c r="P111" s="1234"/>
      <c r="Q111" s="1256" t="e">
        <v>#REF!</v>
      </c>
      <c r="R111" s="1234" t="e">
        <v>#REF!</v>
      </c>
      <c r="S111" s="1255"/>
      <c r="T111" s="1255" t="s">
        <v>27</v>
      </c>
      <c r="U111" s="1234" t="e">
        <v>#REF!</v>
      </c>
      <c r="V111" s="1255"/>
      <c r="W111" s="1234" t="s">
        <v>27</v>
      </c>
      <c r="Z111" s="160"/>
      <c r="AA111" s="1257" t="s">
        <v>107</v>
      </c>
      <c r="AB111" s="1258"/>
      <c r="AC111" s="1258"/>
      <c r="AD111" s="1258"/>
      <c r="AE111" s="1258"/>
      <c r="AF111" s="1259"/>
      <c r="AH111" s="1277" t="s">
        <v>108</v>
      </c>
      <c r="AI111" s="1258"/>
      <c r="AJ111" s="1258"/>
      <c r="AK111" s="1258"/>
      <c r="AL111" s="1258"/>
      <c r="AM111" s="1259"/>
    </row>
    <row r="112" spans="1:39">
      <c r="A112" s="1082">
        <v>45566</v>
      </c>
      <c r="B112" s="1227" t="s">
        <v>72</v>
      </c>
      <c r="C112" s="1228" t="e">
        <v>#REF!</v>
      </c>
      <c r="D112" s="1228" t="s">
        <v>27</v>
      </c>
      <c r="E112" s="1228" t="e">
        <v>#REF!</v>
      </c>
      <c r="F112" s="1228" t="e">
        <v>#REF!</v>
      </c>
      <c r="G112" s="1228" t="s">
        <v>27</v>
      </c>
      <c r="H112" s="1228" t="e">
        <v>#REF!</v>
      </c>
      <c r="I112" s="1228" t="e">
        <v>#REF!</v>
      </c>
      <c r="J112" s="1228" t="s">
        <v>27</v>
      </c>
      <c r="K112" s="1228" t="e">
        <v>#REF!</v>
      </c>
      <c r="L112" s="1228" t="e">
        <v>#REF!</v>
      </c>
      <c r="M112" s="1228" t="s">
        <v>27</v>
      </c>
      <c r="N112" s="1228" t="e">
        <v>#REF!</v>
      </c>
      <c r="O112" s="1228" t="e">
        <v>#REF!</v>
      </c>
      <c r="P112" s="1228" t="s">
        <v>27</v>
      </c>
      <c r="Q112" s="1228" t="e">
        <v>#REF!</v>
      </c>
      <c r="R112" s="1228" t="e">
        <v>#REF!</v>
      </c>
      <c r="S112" s="1228" t="s">
        <v>27</v>
      </c>
      <c r="T112" s="1228" t="e">
        <v>#REF!</v>
      </c>
      <c r="U112" s="1228" t="e">
        <v>#REF!</v>
      </c>
      <c r="V112" s="1228" t="s">
        <v>27</v>
      </c>
      <c r="W112" s="1228" t="e">
        <v>#REF!</v>
      </c>
      <c r="Z112" s="160"/>
      <c r="AA112" s="1249" t="s">
        <v>64</v>
      </c>
      <c r="AB112" s="1250" t="s">
        <v>81</v>
      </c>
      <c r="AC112" s="1250" t="s">
        <v>66</v>
      </c>
      <c r="AD112" s="1250" t="s">
        <v>67</v>
      </c>
      <c r="AE112" s="1261" t="s">
        <v>68</v>
      </c>
      <c r="AF112" s="1250" t="s">
        <v>69</v>
      </c>
      <c r="AH112" s="1278" t="s">
        <v>64</v>
      </c>
      <c r="AI112" s="1279" t="s">
        <v>81</v>
      </c>
      <c r="AJ112" s="1279" t="s">
        <v>66</v>
      </c>
      <c r="AK112" s="1279" t="s">
        <v>67</v>
      </c>
      <c r="AL112" s="1280" t="s">
        <v>68</v>
      </c>
      <c r="AM112" s="1279" t="s">
        <v>69</v>
      </c>
    </row>
    <row r="113" spans="1:39">
      <c r="A113" s="1231"/>
      <c r="B113" s="1232" t="s">
        <v>73</v>
      </c>
      <c r="C113" s="1234" t="s">
        <v>27</v>
      </c>
      <c r="D113" s="1234" t="s">
        <v>27</v>
      </c>
      <c r="E113" s="1234" t="e">
        <v>#REF!</v>
      </c>
      <c r="F113" s="1234" t="s">
        <v>27</v>
      </c>
      <c r="G113" s="1234" t="s">
        <v>27</v>
      </c>
      <c r="H113" s="1234" t="e">
        <v>#DIV/0!</v>
      </c>
      <c r="I113" s="1234" t="s">
        <v>27</v>
      </c>
      <c r="J113" s="1234"/>
      <c r="K113" s="1234" t="e">
        <v>#DIV/0!</v>
      </c>
      <c r="L113" s="1234" t="s">
        <v>27</v>
      </c>
      <c r="M113" s="1234"/>
      <c r="N113" s="1234" t="e">
        <v>#DIV/0!</v>
      </c>
      <c r="O113" s="1234" t="s">
        <v>27</v>
      </c>
      <c r="P113" s="1234"/>
      <c r="Q113" s="1234" t="e">
        <v>#DIV/0!</v>
      </c>
      <c r="R113" s="1234" t="s">
        <v>27</v>
      </c>
      <c r="S113" s="1234"/>
      <c r="T113" s="1234" t="e">
        <v>#DIV/0!</v>
      </c>
      <c r="U113" s="1234" t="s">
        <v>27</v>
      </c>
      <c r="V113" s="1234"/>
      <c r="W113" s="1234" t="e">
        <v>#DIV/0!</v>
      </c>
      <c r="Z113" s="160"/>
      <c r="AA113" s="162" t="s">
        <v>2</v>
      </c>
      <c r="AB113" s="1251">
        <v>2097041364</v>
      </c>
      <c r="AC113" s="1289">
        <v>17188981</v>
      </c>
      <c r="AD113" s="1251">
        <f t="shared" ref="AD113:AD118" si="34">AB113+AC113</f>
        <v>2114230345</v>
      </c>
      <c r="AE113" s="1265">
        <v>3800</v>
      </c>
      <c r="AF113" s="1251">
        <f t="shared" ref="AF113:AF118" si="35">AD113/AE113</f>
        <v>556376.40657894732</v>
      </c>
      <c r="AH113" s="163" t="s">
        <v>2</v>
      </c>
      <c r="AI113" s="1281">
        <v>2259496478</v>
      </c>
      <c r="AJ113" s="1290">
        <v>7093320</v>
      </c>
      <c r="AK113" s="1281">
        <f t="shared" ref="AK113:AK118" si="36">AI113+AJ113</f>
        <v>2266589798</v>
      </c>
      <c r="AL113" s="1282">
        <v>3900</v>
      </c>
      <c r="AM113" s="1281">
        <f t="shared" ref="AM113:AM118" si="37">AK113/AL113</f>
        <v>581176.87128205132</v>
      </c>
    </row>
    <row r="114" spans="1:39">
      <c r="A114" s="1231"/>
      <c r="B114" s="1235" t="s">
        <v>75</v>
      </c>
      <c r="C114" s="1248" t="s">
        <v>27</v>
      </c>
      <c r="D114" s="1240"/>
      <c r="E114" s="1239" t="e">
        <v>#DIV/0!</v>
      </c>
      <c r="F114" s="1240"/>
      <c r="G114" s="1240"/>
      <c r="H114" s="1239" t="e">
        <v>#DIV/0!</v>
      </c>
      <c r="I114" s="1240"/>
      <c r="J114" s="1240"/>
      <c r="K114" s="1239" t="e">
        <v>#DIV/0!</v>
      </c>
      <c r="L114" s="1240"/>
      <c r="M114" s="1240"/>
      <c r="N114" s="1239" t="e">
        <v>#DIV/0!</v>
      </c>
      <c r="O114" s="1240"/>
      <c r="P114" s="1240"/>
      <c r="Q114" s="1239" t="e">
        <v>#DIV/0!</v>
      </c>
      <c r="R114" s="1240"/>
      <c r="S114" s="1240"/>
      <c r="T114" s="1239" t="e">
        <v>#DIV/0!</v>
      </c>
      <c r="U114" s="1240"/>
      <c r="V114" s="1240"/>
      <c r="W114" s="1241" t="e">
        <v>#DIV/0!</v>
      </c>
      <c r="Z114" s="160"/>
      <c r="AA114" s="164" t="s">
        <v>3</v>
      </c>
      <c r="AB114" s="1251">
        <v>716301556</v>
      </c>
      <c r="AC114" s="1251">
        <v>88473089</v>
      </c>
      <c r="AD114" s="1251">
        <f t="shared" si="34"/>
        <v>804774645</v>
      </c>
      <c r="AE114" s="1265">
        <v>3800</v>
      </c>
      <c r="AF114" s="1251">
        <f t="shared" si="35"/>
        <v>211782.80131578946</v>
      </c>
      <c r="AH114" s="165" t="s">
        <v>3</v>
      </c>
      <c r="AI114" s="1281">
        <v>705862651</v>
      </c>
      <c r="AJ114" s="1281">
        <v>173036727</v>
      </c>
      <c r="AK114" s="1281">
        <f t="shared" si="36"/>
        <v>878899378</v>
      </c>
      <c r="AL114" s="1282">
        <v>3900</v>
      </c>
      <c r="AM114" s="1281">
        <f t="shared" si="37"/>
        <v>225358.81487179486</v>
      </c>
    </row>
    <row r="115" spans="1:39">
      <c r="A115" s="1231"/>
      <c r="B115" s="1235" t="s">
        <v>76</v>
      </c>
      <c r="C115" s="1248" t="s">
        <v>27</v>
      </c>
      <c r="D115" s="1240"/>
      <c r="E115" s="1239" t="e">
        <v>#DIV/0!</v>
      </c>
      <c r="F115" s="1240"/>
      <c r="G115" s="1240"/>
      <c r="H115" s="1239" t="e">
        <v>#DIV/0!</v>
      </c>
      <c r="I115" s="1240"/>
      <c r="J115" s="1240"/>
      <c r="K115" s="1239" t="e">
        <v>#DIV/0!</v>
      </c>
      <c r="L115" s="1240"/>
      <c r="M115" s="1240"/>
      <c r="N115" s="1239" t="e">
        <v>#DIV/0!</v>
      </c>
      <c r="O115" s="1240"/>
      <c r="P115" s="1240"/>
      <c r="Q115" s="1239" t="e">
        <v>#DIV/0!</v>
      </c>
      <c r="R115" s="1240"/>
      <c r="S115" s="1240"/>
      <c r="T115" s="1239" t="e">
        <v>#DIV/0!</v>
      </c>
      <c r="U115" s="1240"/>
      <c r="V115" s="1240"/>
      <c r="W115" s="1241" t="e">
        <v>#DIV/0!</v>
      </c>
      <c r="Z115" s="160"/>
      <c r="AA115" s="164" t="s">
        <v>4</v>
      </c>
      <c r="AB115" s="154">
        <v>501237322.30000001</v>
      </c>
      <c r="AC115" s="1269"/>
      <c r="AD115" s="1251">
        <f t="shared" si="34"/>
        <v>501237322.30000001</v>
      </c>
      <c r="AE115" s="1265">
        <v>2850</v>
      </c>
      <c r="AF115" s="1251">
        <f t="shared" si="35"/>
        <v>175872.74466666667</v>
      </c>
      <c r="AH115" s="165" t="s">
        <v>4</v>
      </c>
      <c r="AI115" s="151">
        <v>409042750</v>
      </c>
      <c r="AJ115" s="1284"/>
      <c r="AK115" s="1281">
        <f t="shared" si="36"/>
        <v>409042750</v>
      </c>
      <c r="AL115" s="1282">
        <v>2700</v>
      </c>
      <c r="AM115" s="1281">
        <f t="shared" si="37"/>
        <v>151497.3148148148</v>
      </c>
    </row>
    <row r="116" spans="1:39">
      <c r="A116" s="1231"/>
      <c r="B116" s="1235" t="s">
        <v>77</v>
      </c>
      <c r="C116" s="1248" t="s">
        <v>27</v>
      </c>
      <c r="D116" s="1240"/>
      <c r="E116" s="1239" t="e">
        <v>#DIV/0!</v>
      </c>
      <c r="F116" s="1240"/>
      <c r="G116" s="1240"/>
      <c r="H116" s="1239" t="e">
        <v>#REF!</v>
      </c>
      <c r="I116" s="1240"/>
      <c r="J116" s="1240"/>
      <c r="K116" s="1239" t="e">
        <v>#DIV/0!</v>
      </c>
      <c r="L116" s="1240"/>
      <c r="M116" s="1240"/>
      <c r="N116" s="1239" t="e">
        <v>#DIV/0!</v>
      </c>
      <c r="O116" s="1240"/>
      <c r="P116" s="1240"/>
      <c r="Q116" s="1239" t="e">
        <v>#DIV/0!</v>
      </c>
      <c r="R116" s="1240"/>
      <c r="S116" s="1240"/>
      <c r="T116" s="1239" t="e">
        <v>#DIV/0!</v>
      </c>
      <c r="U116" s="1240"/>
      <c r="V116" s="1240"/>
      <c r="W116" s="1241" t="e">
        <v>#DIV/0!</v>
      </c>
      <c r="Z116" s="160"/>
      <c r="AA116" s="164" t="s">
        <v>7</v>
      </c>
      <c r="AB116" s="154">
        <v>3039183</v>
      </c>
      <c r="AC116" s="1266">
        <v>13680</v>
      </c>
      <c r="AD116" s="1251">
        <f t="shared" si="34"/>
        <v>3052863</v>
      </c>
      <c r="AE116" s="1270">
        <v>135</v>
      </c>
      <c r="AF116" s="1251">
        <f t="shared" si="35"/>
        <v>22613.8</v>
      </c>
      <c r="AH116" s="165" t="s">
        <v>7</v>
      </c>
      <c r="AI116" s="151">
        <v>3494081</v>
      </c>
      <c r="AJ116" s="1281">
        <v>26400</v>
      </c>
      <c r="AK116" s="1281">
        <f t="shared" si="36"/>
        <v>3520481</v>
      </c>
      <c r="AL116" s="1283">
        <v>160</v>
      </c>
      <c r="AM116" s="1281">
        <f t="shared" si="37"/>
        <v>22003.006249999999</v>
      </c>
    </row>
    <row r="117" spans="1:39">
      <c r="A117" s="1231"/>
      <c r="B117" s="1232" t="s">
        <v>78</v>
      </c>
      <c r="C117" s="1234" t="s">
        <v>27</v>
      </c>
      <c r="D117" s="1234"/>
      <c r="E117" s="1234" t="e">
        <v>#DIV/0!</v>
      </c>
      <c r="F117" s="1234" t="s">
        <v>27</v>
      </c>
      <c r="G117" s="1234" t="s">
        <v>27</v>
      </c>
      <c r="H117" s="1234" t="e">
        <v>#DIV/0!</v>
      </c>
      <c r="I117" s="1234"/>
      <c r="J117" s="1234"/>
      <c r="K117" s="1234" t="e">
        <v>#DIV/0!</v>
      </c>
      <c r="L117" s="1234"/>
      <c r="M117" s="1234"/>
      <c r="N117" s="1234" t="e">
        <v>#DIV/0!</v>
      </c>
      <c r="O117" s="1234"/>
      <c r="P117" s="1234"/>
      <c r="Q117" s="1234" t="e">
        <v>#DIV/0!</v>
      </c>
      <c r="R117" s="1234"/>
      <c r="S117" s="1234"/>
      <c r="T117" s="1234" t="e">
        <v>#DIV/0!</v>
      </c>
      <c r="U117" s="1234"/>
      <c r="V117" s="1234"/>
      <c r="W117" s="1234" t="e">
        <v>#DIV/0!</v>
      </c>
      <c r="Z117" s="160"/>
      <c r="AA117" s="164" t="s">
        <v>5</v>
      </c>
      <c r="AB117" s="154">
        <v>42267958</v>
      </c>
      <c r="AC117" s="1269"/>
      <c r="AD117" s="1251">
        <f t="shared" si="34"/>
        <v>42267958</v>
      </c>
      <c r="AE117" s="1265">
        <v>1475</v>
      </c>
      <c r="AF117" s="1251">
        <f t="shared" si="35"/>
        <v>28656.242711864408</v>
      </c>
      <c r="AH117" s="165" t="s">
        <v>5</v>
      </c>
      <c r="AI117" s="151">
        <v>39306025</v>
      </c>
      <c r="AJ117" s="1284"/>
      <c r="AK117" s="1281">
        <f t="shared" si="36"/>
        <v>39306025</v>
      </c>
      <c r="AL117" s="1282">
        <v>1300</v>
      </c>
      <c r="AM117" s="1281">
        <f t="shared" si="37"/>
        <v>30235.403846153848</v>
      </c>
    </row>
    <row r="118" spans="1:39">
      <c r="A118" s="1231"/>
      <c r="B118" s="1235" t="s">
        <v>79</v>
      </c>
      <c r="C118" s="1248" t="s">
        <v>27</v>
      </c>
      <c r="D118" s="1240"/>
      <c r="E118" s="1239" t="e">
        <v>#DIV/0!</v>
      </c>
      <c r="F118" s="1240"/>
      <c r="G118" s="1240"/>
      <c r="H118" s="1239" t="e">
        <v>#DIV/0!</v>
      </c>
      <c r="I118" s="1240"/>
      <c r="J118" s="1240"/>
      <c r="K118" s="1239" t="e">
        <v>#DIV/0!</v>
      </c>
      <c r="L118" s="1240"/>
      <c r="M118" s="1240"/>
      <c r="N118" s="1239" t="e">
        <v>#DIV/0!</v>
      </c>
      <c r="O118" s="1240"/>
      <c r="P118" s="1240"/>
      <c r="Q118" s="1239" t="e">
        <v>#DIV/0!</v>
      </c>
      <c r="R118" s="1240"/>
      <c r="S118" s="1240"/>
      <c r="T118" s="1239" t="e">
        <v>#DIV/0!</v>
      </c>
      <c r="U118" s="1240"/>
      <c r="V118" s="1240"/>
      <c r="W118" s="1241" t="e">
        <v>#DIV/0!</v>
      </c>
      <c r="Z118" s="160"/>
      <c r="AA118" s="133" t="s">
        <v>6</v>
      </c>
      <c r="AB118" s="1251">
        <v>115306221</v>
      </c>
      <c r="AC118" s="1269"/>
      <c r="AD118" s="1251">
        <f t="shared" si="34"/>
        <v>115306221</v>
      </c>
      <c r="AE118" s="1265">
        <v>3500</v>
      </c>
      <c r="AF118" s="1251">
        <f t="shared" si="35"/>
        <v>32944.634571428571</v>
      </c>
      <c r="AH118" s="146" t="s">
        <v>6</v>
      </c>
      <c r="AI118" s="1281">
        <v>83055259</v>
      </c>
      <c r="AJ118" s="1284"/>
      <c r="AK118" s="1281">
        <f t="shared" si="36"/>
        <v>83055259</v>
      </c>
      <c r="AL118" s="1282">
        <v>3000</v>
      </c>
      <c r="AM118" s="1281">
        <f t="shared" si="37"/>
        <v>27685.086333333333</v>
      </c>
    </row>
    <row r="119" spans="1:39">
      <c r="A119" s="1231"/>
      <c r="B119" s="1235" t="s">
        <v>80</v>
      </c>
      <c r="C119" s="1248" t="s">
        <v>27</v>
      </c>
      <c r="D119" s="1240"/>
      <c r="E119" s="1239" t="e">
        <v>#DIV/0!</v>
      </c>
      <c r="F119" s="1240"/>
      <c r="G119" s="1240"/>
      <c r="H119" s="1239" t="e">
        <v>#DIV/0!</v>
      </c>
      <c r="I119" s="1240"/>
      <c r="J119" s="1240"/>
      <c r="K119" s="1239" t="e">
        <v>#DIV/0!</v>
      </c>
      <c r="L119" s="1240"/>
      <c r="M119" s="1240"/>
      <c r="N119" s="1239" t="e">
        <v>#DIV/0!</v>
      </c>
      <c r="O119" s="1240"/>
      <c r="P119" s="1240"/>
      <c r="Q119" s="1239" t="e">
        <v>#DIV/0!</v>
      </c>
      <c r="R119" s="1240"/>
      <c r="S119" s="1240"/>
      <c r="T119" s="1239" t="e">
        <v>#DIV/0!</v>
      </c>
      <c r="U119" s="1240"/>
      <c r="V119" s="1240"/>
      <c r="W119" s="1241" t="e">
        <v>#DIV/0!</v>
      </c>
      <c r="Z119" s="160"/>
      <c r="AA119" s="135" t="s">
        <v>1</v>
      </c>
      <c r="AB119" s="1267"/>
      <c r="AC119" s="1271"/>
      <c r="AD119" s="1271"/>
      <c r="AE119" s="1272" t="s">
        <v>67</v>
      </c>
      <c r="AF119" s="1273">
        <f>SUM(AF113:AF118)</f>
        <v>1028246.6298446964</v>
      </c>
      <c r="AH119" s="155" t="s">
        <v>1</v>
      </c>
      <c r="AI119" s="1284"/>
      <c r="AJ119" s="1284"/>
      <c r="AK119" s="1284"/>
      <c r="AL119" s="1285" t="s">
        <v>67</v>
      </c>
      <c r="AM119" s="1286">
        <f>SUM(AM113:AM118)</f>
        <v>1037956.4973981482</v>
      </c>
    </row>
    <row r="120" spans="1:39">
      <c r="A120" s="1231"/>
      <c r="B120" s="1235" t="s">
        <v>82</v>
      </c>
      <c r="C120" s="1248" t="s">
        <v>27</v>
      </c>
      <c r="D120" s="1240"/>
      <c r="E120" s="1239" t="e">
        <v>#DIV/0!</v>
      </c>
      <c r="F120" s="1240"/>
      <c r="G120" s="1240"/>
      <c r="H120" s="1239" t="e">
        <v>#DIV/0!</v>
      </c>
      <c r="I120" s="1240"/>
      <c r="J120" s="1240"/>
      <c r="K120" s="1239" t="e">
        <v>#DIV/0!</v>
      </c>
      <c r="L120" s="1240"/>
      <c r="M120" s="1240"/>
      <c r="N120" s="1239" t="e">
        <v>#DIV/0!</v>
      </c>
      <c r="O120" s="1240"/>
      <c r="P120" s="1240"/>
      <c r="Q120" s="1239" t="e">
        <v>#DIV/0!</v>
      </c>
      <c r="R120" s="1240"/>
      <c r="S120" s="1240"/>
      <c r="T120" s="1239" t="e">
        <v>#DIV/0!</v>
      </c>
      <c r="U120" s="1240"/>
      <c r="V120" s="1240"/>
      <c r="W120" s="1241" t="e">
        <v>#DIV/0!</v>
      </c>
      <c r="Z120" s="160"/>
      <c r="AA120" s="160"/>
      <c r="AB120" s="160"/>
      <c r="AC120" s="160"/>
      <c r="AD120" s="160"/>
      <c r="AE120" s="161"/>
      <c r="AF120" s="160"/>
      <c r="AL120" s="130"/>
    </row>
    <row r="121" spans="1:39">
      <c r="A121" s="1231"/>
      <c r="B121" s="1235" t="s">
        <v>83</v>
      </c>
      <c r="C121" s="1248" t="s">
        <v>27</v>
      </c>
      <c r="D121" s="1240"/>
      <c r="E121" s="1239" t="e">
        <v>#DIV/0!</v>
      </c>
      <c r="F121" s="1240"/>
      <c r="G121" s="1240"/>
      <c r="H121" s="1239" t="e">
        <v>#DIV/0!</v>
      </c>
      <c r="I121" s="1240"/>
      <c r="J121" s="1240"/>
      <c r="K121" s="1239" t="e">
        <v>#DIV/0!</v>
      </c>
      <c r="L121" s="1240"/>
      <c r="M121" s="1240"/>
      <c r="N121" s="1239" t="e">
        <v>#DIV/0!</v>
      </c>
      <c r="O121" s="1240"/>
      <c r="P121" s="1240"/>
      <c r="Q121" s="1239" t="e">
        <v>#DIV/0!</v>
      </c>
      <c r="R121" s="1240"/>
      <c r="S121" s="1240"/>
      <c r="T121" s="1239" t="e">
        <v>#DIV/0!</v>
      </c>
      <c r="U121" s="1240"/>
      <c r="V121" s="1240"/>
      <c r="W121" s="1241" t="e">
        <v>#DIV/0!</v>
      </c>
      <c r="Z121" s="160"/>
      <c r="AA121" s="160"/>
      <c r="AB121" s="160"/>
      <c r="AC121" s="160"/>
      <c r="AD121" s="160"/>
      <c r="AE121" s="161"/>
      <c r="AF121" s="160"/>
      <c r="AL121" s="130"/>
    </row>
    <row r="122" spans="1:39">
      <c r="A122" s="1231"/>
      <c r="B122" s="1254" t="s">
        <v>84</v>
      </c>
      <c r="C122" s="1234" t="e">
        <v>#REF!</v>
      </c>
      <c r="D122" s="1234"/>
      <c r="E122" s="1234" t="e">
        <v>#REF!</v>
      </c>
      <c r="F122" s="1234" t="e">
        <v>#REF!</v>
      </c>
      <c r="G122" s="1255"/>
      <c r="H122" s="1256" t="e">
        <v>#REF!</v>
      </c>
      <c r="I122" s="1234" t="e">
        <v>#REF!</v>
      </c>
      <c r="J122" s="1234"/>
      <c r="K122" s="1234" t="e">
        <v>#REF!</v>
      </c>
      <c r="L122" s="1234" t="e">
        <v>#REF!</v>
      </c>
      <c r="M122" s="1255"/>
      <c r="N122" s="1256" t="e">
        <v>#REF!</v>
      </c>
      <c r="O122" s="1234" t="e">
        <v>#REF!</v>
      </c>
      <c r="P122" s="1234"/>
      <c r="Q122" s="1256" t="e">
        <v>#REF!</v>
      </c>
      <c r="R122" s="1234" t="e">
        <v>#REF!</v>
      </c>
      <c r="S122" s="1255"/>
      <c r="T122" s="1256" t="e">
        <v>#REF!</v>
      </c>
      <c r="U122" s="1234" t="e">
        <v>#REF!</v>
      </c>
      <c r="V122" s="1255"/>
      <c r="W122" s="1234" t="e">
        <v>#REF!</v>
      </c>
      <c r="Z122" s="160"/>
      <c r="AA122" s="1252" t="s">
        <v>93</v>
      </c>
      <c r="AB122" s="1216"/>
      <c r="AC122" s="1216"/>
      <c r="AD122" s="1216"/>
      <c r="AE122" s="1216"/>
      <c r="AF122" s="1217"/>
      <c r="AH122" s="1276" t="s">
        <v>93</v>
      </c>
      <c r="AI122" s="1216"/>
      <c r="AJ122" s="1216"/>
      <c r="AK122" s="1216"/>
      <c r="AL122" s="1216"/>
      <c r="AM122" s="1217"/>
    </row>
    <row r="123" spans="1:39">
      <c r="A123" s="1222"/>
      <c r="B123" s="1254" t="s">
        <v>87</v>
      </c>
      <c r="C123" s="1234" t="e">
        <v>#REF!</v>
      </c>
      <c r="D123" s="1255"/>
      <c r="E123" s="1256" t="e">
        <v>#REF!</v>
      </c>
      <c r="F123" s="1234" t="e">
        <v>#REF!</v>
      </c>
      <c r="G123" s="1255"/>
      <c r="H123" s="1256" t="e">
        <v>#REF!</v>
      </c>
      <c r="I123" s="1234" t="e">
        <v>#REF!</v>
      </c>
      <c r="J123" s="1234"/>
      <c r="K123" s="1256" t="e">
        <v>#REF!</v>
      </c>
      <c r="L123" s="1234" t="e">
        <v>#REF!</v>
      </c>
      <c r="M123" s="1255"/>
      <c r="N123" s="1255" t="s">
        <v>27</v>
      </c>
      <c r="O123" s="1234" t="e">
        <v>#REF!</v>
      </c>
      <c r="P123" s="1234"/>
      <c r="Q123" s="1256" t="e">
        <v>#REF!</v>
      </c>
      <c r="R123" s="1234" t="e">
        <v>#REF!</v>
      </c>
      <c r="S123" s="1255"/>
      <c r="T123" s="1255" t="s">
        <v>27</v>
      </c>
      <c r="U123" s="1234" t="e">
        <v>#REF!</v>
      </c>
      <c r="V123" s="1255"/>
      <c r="W123" s="1234" t="s">
        <v>27</v>
      </c>
      <c r="Z123" s="160"/>
      <c r="AA123" s="1257" t="s">
        <v>109</v>
      </c>
      <c r="AB123" s="1258"/>
      <c r="AC123" s="1258"/>
      <c r="AD123" s="1258"/>
      <c r="AE123" s="1258"/>
      <c r="AF123" s="1259"/>
      <c r="AH123" s="1277" t="s">
        <v>110</v>
      </c>
      <c r="AI123" s="1258"/>
      <c r="AJ123" s="1258"/>
      <c r="AK123" s="1258"/>
      <c r="AL123" s="1258"/>
      <c r="AM123" s="1259"/>
    </row>
    <row r="124" spans="1:39">
      <c r="A124" s="1082">
        <v>45597</v>
      </c>
      <c r="B124" s="1227" t="s">
        <v>72</v>
      </c>
      <c r="C124" s="1228" t="e">
        <v>#REF!</v>
      </c>
      <c r="D124" s="1228" t="s">
        <v>27</v>
      </c>
      <c r="E124" s="1228" t="e">
        <v>#REF!</v>
      </c>
      <c r="F124" s="1228" t="e">
        <v>#REF!</v>
      </c>
      <c r="G124" s="1228" t="s">
        <v>27</v>
      </c>
      <c r="H124" s="1228" t="e">
        <v>#REF!</v>
      </c>
      <c r="I124" s="1228" t="e">
        <v>#REF!</v>
      </c>
      <c r="J124" s="1228" t="s">
        <v>27</v>
      </c>
      <c r="K124" s="1228" t="e">
        <v>#REF!</v>
      </c>
      <c r="L124" s="1228" t="e">
        <v>#REF!</v>
      </c>
      <c r="M124" s="1228" t="s">
        <v>27</v>
      </c>
      <c r="N124" s="1228" t="e">
        <v>#REF!</v>
      </c>
      <c r="O124" s="1228" t="e">
        <v>#REF!</v>
      </c>
      <c r="P124" s="1228" t="s">
        <v>27</v>
      </c>
      <c r="Q124" s="1228" t="e">
        <v>#REF!</v>
      </c>
      <c r="R124" s="1228" t="e">
        <v>#REF!</v>
      </c>
      <c r="S124" s="1228" t="s">
        <v>27</v>
      </c>
      <c r="T124" s="1228" t="e">
        <v>#REF!</v>
      </c>
      <c r="U124" s="1228" t="e">
        <v>#REF!</v>
      </c>
      <c r="V124" s="1228" t="s">
        <v>27</v>
      </c>
      <c r="W124" s="1228" t="e">
        <v>#REF!</v>
      </c>
      <c r="Z124" s="160"/>
      <c r="AA124" s="1249" t="s">
        <v>64</v>
      </c>
      <c r="AB124" s="1250" t="s">
        <v>81</v>
      </c>
      <c r="AC124" s="1250" t="s">
        <v>66</v>
      </c>
      <c r="AD124" s="1250" t="s">
        <v>67</v>
      </c>
      <c r="AE124" s="1261" t="s">
        <v>68</v>
      </c>
      <c r="AF124" s="1250" t="s">
        <v>69</v>
      </c>
      <c r="AH124" s="1278" t="s">
        <v>64</v>
      </c>
      <c r="AI124" s="1279" t="s">
        <v>81</v>
      </c>
      <c r="AJ124" s="1279" t="s">
        <v>66</v>
      </c>
      <c r="AK124" s="1279" t="s">
        <v>67</v>
      </c>
      <c r="AL124" s="1280" t="s">
        <v>68</v>
      </c>
      <c r="AM124" s="1279" t="s">
        <v>69</v>
      </c>
    </row>
    <row r="125" spans="1:39">
      <c r="A125" s="1231"/>
      <c r="B125" s="1232" t="s">
        <v>73</v>
      </c>
      <c r="C125" s="1234" t="s">
        <v>27</v>
      </c>
      <c r="D125" s="1234" t="s">
        <v>27</v>
      </c>
      <c r="E125" s="1234" t="e">
        <v>#REF!</v>
      </c>
      <c r="F125" s="1234" t="s">
        <v>27</v>
      </c>
      <c r="G125" s="1234" t="s">
        <v>27</v>
      </c>
      <c r="H125" s="1234" t="e">
        <v>#DIV/0!</v>
      </c>
      <c r="I125" s="1234" t="s">
        <v>27</v>
      </c>
      <c r="J125" s="1234"/>
      <c r="K125" s="1234" t="e">
        <v>#DIV/0!</v>
      </c>
      <c r="L125" s="1234" t="s">
        <v>27</v>
      </c>
      <c r="M125" s="1234"/>
      <c r="N125" s="1234" t="e">
        <v>#DIV/0!</v>
      </c>
      <c r="O125" s="1234" t="s">
        <v>27</v>
      </c>
      <c r="P125" s="1234"/>
      <c r="Q125" s="1234" t="e">
        <v>#DIV/0!</v>
      </c>
      <c r="R125" s="1234" t="s">
        <v>27</v>
      </c>
      <c r="S125" s="1234"/>
      <c r="T125" s="1234" t="e">
        <v>#DIV/0!</v>
      </c>
      <c r="U125" s="1234" t="s">
        <v>27</v>
      </c>
      <c r="V125" s="1234"/>
      <c r="W125" s="1234" t="e">
        <v>#DIV/0!</v>
      </c>
      <c r="Z125" s="160"/>
      <c r="AA125" s="162" t="s">
        <v>2</v>
      </c>
      <c r="AB125" s="1251">
        <v>1995735169</v>
      </c>
      <c r="AC125" s="1289">
        <v>15596545</v>
      </c>
      <c r="AD125" s="1251">
        <f t="shared" ref="AD125:AD129" si="38">AB125+AC125</f>
        <v>2011331714</v>
      </c>
      <c r="AE125" s="1265">
        <v>3800</v>
      </c>
      <c r="AF125" s="1251">
        <f t="shared" ref="AF125:AF130" si="39">AD125/AE125</f>
        <v>529297.81947368418</v>
      </c>
      <c r="AH125" s="163" t="s">
        <v>2</v>
      </c>
      <c r="AI125" s="1281">
        <v>2383392868</v>
      </c>
      <c r="AJ125" s="1290">
        <v>8004398</v>
      </c>
      <c r="AK125" s="1281">
        <f t="shared" ref="AK125:AK129" si="40">AI125+AJ125</f>
        <v>2391397266</v>
      </c>
      <c r="AL125" s="1282">
        <v>3900</v>
      </c>
      <c r="AM125" s="1281">
        <f t="shared" ref="AM125:AM130" si="41">AK125/AL125</f>
        <v>613178.78615384619</v>
      </c>
    </row>
    <row r="126" spans="1:39">
      <c r="A126" s="1231"/>
      <c r="B126" s="1235" t="s">
        <v>75</v>
      </c>
      <c r="C126" s="1248" t="s">
        <v>27</v>
      </c>
      <c r="D126" s="1240"/>
      <c r="E126" s="1239" t="e">
        <v>#DIV/0!</v>
      </c>
      <c r="F126" s="1240"/>
      <c r="G126" s="1240"/>
      <c r="H126" s="1239" t="e">
        <v>#DIV/0!</v>
      </c>
      <c r="I126" s="1240"/>
      <c r="J126" s="1240"/>
      <c r="K126" s="1239" t="e">
        <v>#DIV/0!</v>
      </c>
      <c r="L126" s="1240"/>
      <c r="M126" s="1240"/>
      <c r="N126" s="1239" t="e">
        <v>#DIV/0!</v>
      </c>
      <c r="O126" s="1240"/>
      <c r="P126" s="1240"/>
      <c r="Q126" s="1239" t="e">
        <v>#DIV/0!</v>
      </c>
      <c r="R126" s="1240"/>
      <c r="S126" s="1240"/>
      <c r="T126" s="1239" t="e">
        <v>#DIV/0!</v>
      </c>
      <c r="U126" s="1240"/>
      <c r="V126" s="1240"/>
      <c r="W126" s="1241" t="e">
        <v>#DIV/0!</v>
      </c>
      <c r="Z126" s="160"/>
      <c r="AA126" s="133" t="s">
        <v>3</v>
      </c>
      <c r="AB126" s="1251">
        <v>693385113</v>
      </c>
      <c r="AC126" s="1251"/>
      <c r="AD126" s="1251">
        <f t="shared" si="38"/>
        <v>693385113</v>
      </c>
      <c r="AE126" s="1265">
        <v>3800</v>
      </c>
      <c r="AF126" s="1251">
        <f t="shared" si="39"/>
        <v>182469.76657894737</v>
      </c>
      <c r="AH126" s="146" t="s">
        <v>3</v>
      </c>
      <c r="AI126" s="1281">
        <v>693176659</v>
      </c>
      <c r="AJ126" s="1281">
        <v>152518810</v>
      </c>
      <c r="AK126" s="1281">
        <f t="shared" si="40"/>
        <v>845695469</v>
      </c>
      <c r="AL126" s="1282">
        <v>3900</v>
      </c>
      <c r="AM126" s="1281">
        <f t="shared" si="41"/>
        <v>216844.99205128205</v>
      </c>
    </row>
    <row r="127" spans="1:39">
      <c r="A127" s="1231"/>
      <c r="B127" s="1235" t="s">
        <v>76</v>
      </c>
      <c r="C127" s="1248" t="s">
        <v>27</v>
      </c>
      <c r="D127" s="1240"/>
      <c r="E127" s="1239" t="e">
        <v>#DIV/0!</v>
      </c>
      <c r="F127" s="1240"/>
      <c r="G127" s="1240"/>
      <c r="H127" s="1239" t="e">
        <v>#DIV/0!</v>
      </c>
      <c r="I127" s="1240"/>
      <c r="J127" s="1240"/>
      <c r="K127" s="1239" t="e">
        <v>#DIV/0!</v>
      </c>
      <c r="L127" s="1240"/>
      <c r="M127" s="1240"/>
      <c r="N127" s="1239" t="e">
        <v>#DIV/0!</v>
      </c>
      <c r="O127" s="1240"/>
      <c r="P127" s="1240"/>
      <c r="Q127" s="1239" t="e">
        <v>#DIV/0!</v>
      </c>
      <c r="R127" s="1240"/>
      <c r="S127" s="1240"/>
      <c r="T127" s="1239" t="e">
        <v>#DIV/0!</v>
      </c>
      <c r="U127" s="1240"/>
      <c r="V127" s="1240"/>
      <c r="W127" s="1241" t="e">
        <v>#DIV/0!</v>
      </c>
      <c r="Z127" s="160"/>
      <c r="AA127" s="164" t="s">
        <v>4</v>
      </c>
      <c r="AB127" s="154">
        <v>415745140</v>
      </c>
      <c r="AC127" s="1269"/>
      <c r="AD127" s="1251">
        <f t="shared" si="38"/>
        <v>415745140</v>
      </c>
      <c r="AE127" s="1265">
        <v>2850</v>
      </c>
      <c r="AF127" s="1251">
        <f t="shared" si="39"/>
        <v>145875.48771929825</v>
      </c>
      <c r="AH127" s="165" t="s">
        <v>4</v>
      </c>
      <c r="AI127" s="151">
        <v>423449055</v>
      </c>
      <c r="AJ127" s="1284"/>
      <c r="AK127" s="1281">
        <f t="shared" si="40"/>
        <v>423449055</v>
      </c>
      <c r="AL127" s="1282">
        <v>2700</v>
      </c>
      <c r="AM127" s="1281">
        <f t="shared" si="41"/>
        <v>156832.98333333334</v>
      </c>
    </row>
    <row r="128" spans="1:39">
      <c r="A128" s="1231"/>
      <c r="B128" s="1235" t="s">
        <v>77</v>
      </c>
      <c r="C128" s="1248" t="s">
        <v>27</v>
      </c>
      <c r="D128" s="1240"/>
      <c r="E128" s="1239" t="e">
        <v>#DIV/0!</v>
      </c>
      <c r="F128" s="1240"/>
      <c r="G128" s="1240"/>
      <c r="H128" s="1239" t="e">
        <v>#REF!</v>
      </c>
      <c r="I128" s="1240"/>
      <c r="J128" s="1240"/>
      <c r="K128" s="1239" t="e">
        <v>#DIV/0!</v>
      </c>
      <c r="L128" s="1240"/>
      <c r="M128" s="1240"/>
      <c r="N128" s="1239" t="e">
        <v>#DIV/0!</v>
      </c>
      <c r="O128" s="1240"/>
      <c r="P128" s="1240"/>
      <c r="Q128" s="1239" t="e">
        <v>#DIV/0!</v>
      </c>
      <c r="R128" s="1240"/>
      <c r="S128" s="1240"/>
      <c r="T128" s="1239" t="e">
        <v>#DIV/0!</v>
      </c>
      <c r="U128" s="1240"/>
      <c r="V128" s="1240"/>
      <c r="W128" s="1241" t="e">
        <v>#DIV/0!</v>
      </c>
      <c r="Z128" s="160"/>
      <c r="AA128" s="164" t="s">
        <v>7</v>
      </c>
      <c r="AB128" s="154">
        <v>3042425</v>
      </c>
      <c r="AC128" s="1266">
        <v>26558</v>
      </c>
      <c r="AD128" s="1251">
        <f t="shared" si="38"/>
        <v>3068983</v>
      </c>
      <c r="AE128" s="1270">
        <v>135</v>
      </c>
      <c r="AF128" s="1251">
        <f t="shared" si="39"/>
        <v>22733.207407407408</v>
      </c>
      <c r="AH128" s="165" t="s">
        <v>7</v>
      </c>
      <c r="AI128" s="151">
        <v>3037535</v>
      </c>
      <c r="AJ128" s="1281">
        <v>32500</v>
      </c>
      <c r="AK128" s="1281">
        <f t="shared" si="40"/>
        <v>3070035</v>
      </c>
      <c r="AL128" s="1283">
        <v>160</v>
      </c>
      <c r="AM128" s="1281">
        <f t="shared" si="41"/>
        <v>19187.71875</v>
      </c>
    </row>
    <row r="129" spans="1:39">
      <c r="A129" s="1231"/>
      <c r="B129" s="1232" t="s">
        <v>78</v>
      </c>
      <c r="C129" s="1234" t="s">
        <v>27</v>
      </c>
      <c r="D129" s="1234"/>
      <c r="E129" s="1234" t="e">
        <v>#DIV/0!</v>
      </c>
      <c r="F129" s="1234" t="s">
        <v>27</v>
      </c>
      <c r="G129" s="1234" t="s">
        <v>27</v>
      </c>
      <c r="H129" s="1234" t="e">
        <v>#DIV/0!</v>
      </c>
      <c r="I129" s="1234"/>
      <c r="J129" s="1234"/>
      <c r="K129" s="1234" t="e">
        <v>#DIV/0!</v>
      </c>
      <c r="L129" s="1234"/>
      <c r="M129" s="1234"/>
      <c r="N129" s="1234" t="e">
        <v>#DIV/0!</v>
      </c>
      <c r="O129" s="1234"/>
      <c r="P129" s="1234"/>
      <c r="Q129" s="1234" t="e">
        <v>#DIV/0!</v>
      </c>
      <c r="R129" s="1234"/>
      <c r="S129" s="1234"/>
      <c r="T129" s="1234" t="e">
        <v>#DIV/0!</v>
      </c>
      <c r="U129" s="1234"/>
      <c r="V129" s="1234"/>
      <c r="W129" s="1234" t="e">
        <v>#DIV/0!</v>
      </c>
      <c r="Z129" s="160"/>
      <c r="AA129" s="164" t="s">
        <v>5</v>
      </c>
      <c r="AB129" s="154">
        <v>42437135</v>
      </c>
      <c r="AC129" s="1269"/>
      <c r="AD129" s="1251">
        <f t="shared" si="38"/>
        <v>42437135</v>
      </c>
      <c r="AE129" s="1265">
        <v>1475</v>
      </c>
      <c r="AF129" s="1251">
        <f t="shared" si="39"/>
        <v>28770.938983050848</v>
      </c>
      <c r="AH129" s="165" t="s">
        <v>5</v>
      </c>
      <c r="AI129" s="151">
        <v>37018545</v>
      </c>
      <c r="AJ129" s="1291"/>
      <c r="AK129" s="1281">
        <f t="shared" si="40"/>
        <v>37018545</v>
      </c>
      <c r="AL129" s="1282">
        <v>1300</v>
      </c>
      <c r="AM129" s="1281">
        <f t="shared" si="41"/>
        <v>28475.803846153845</v>
      </c>
    </row>
    <row r="130" spans="1:39">
      <c r="A130" s="1231"/>
      <c r="B130" s="1235" t="s">
        <v>79</v>
      </c>
      <c r="C130" s="1248" t="s">
        <v>27</v>
      </c>
      <c r="D130" s="1240"/>
      <c r="E130" s="1239" t="e">
        <v>#DIV/0!</v>
      </c>
      <c r="F130" s="1240"/>
      <c r="G130" s="1240"/>
      <c r="H130" s="1239" t="e">
        <v>#DIV/0!</v>
      </c>
      <c r="I130" s="1240"/>
      <c r="J130" s="1240"/>
      <c r="K130" s="1239" t="e">
        <v>#DIV/0!</v>
      </c>
      <c r="L130" s="1240"/>
      <c r="M130" s="1240"/>
      <c r="N130" s="1239" t="e">
        <v>#DIV/0!</v>
      </c>
      <c r="O130" s="1240"/>
      <c r="P130" s="1240"/>
      <c r="Q130" s="1239" t="e">
        <v>#DIV/0!</v>
      </c>
      <c r="R130" s="1240"/>
      <c r="S130" s="1240"/>
      <c r="T130" s="1239" t="e">
        <v>#DIV/0!</v>
      </c>
      <c r="U130" s="1240"/>
      <c r="V130" s="1240"/>
      <c r="W130" s="1241" t="e">
        <v>#DIV/0!</v>
      </c>
      <c r="Z130" s="160"/>
      <c r="AA130" s="133" t="s">
        <v>6</v>
      </c>
      <c r="AB130" s="1251">
        <v>72881519</v>
      </c>
      <c r="AC130" s="1269"/>
      <c r="AD130" s="1251"/>
      <c r="AE130" s="1265">
        <v>3500</v>
      </c>
      <c r="AF130" s="1251">
        <f t="shared" si="39"/>
        <v>0</v>
      </c>
      <c r="AH130" s="146" t="s">
        <v>6</v>
      </c>
      <c r="AI130" s="1281">
        <v>120265105</v>
      </c>
      <c r="AJ130" s="1284"/>
      <c r="AK130" s="1291"/>
      <c r="AL130" s="1282">
        <v>3000</v>
      </c>
      <c r="AM130" s="1281">
        <f t="shared" si="41"/>
        <v>0</v>
      </c>
    </row>
    <row r="131" spans="1:39">
      <c r="A131" s="1231"/>
      <c r="B131" s="1235" t="s">
        <v>80</v>
      </c>
      <c r="C131" s="1248" t="s">
        <v>27</v>
      </c>
      <c r="D131" s="1240"/>
      <c r="E131" s="1239" t="e">
        <v>#DIV/0!</v>
      </c>
      <c r="F131" s="1240"/>
      <c r="G131" s="1240"/>
      <c r="H131" s="1239" t="e">
        <v>#DIV/0!</v>
      </c>
      <c r="I131" s="1240"/>
      <c r="J131" s="1240"/>
      <c r="K131" s="1239" t="e">
        <v>#DIV/0!</v>
      </c>
      <c r="L131" s="1240"/>
      <c r="M131" s="1240"/>
      <c r="N131" s="1239" t="e">
        <v>#DIV/0!</v>
      </c>
      <c r="O131" s="1240"/>
      <c r="P131" s="1240"/>
      <c r="Q131" s="1239" t="e">
        <v>#DIV/0!</v>
      </c>
      <c r="R131" s="1240"/>
      <c r="S131" s="1240"/>
      <c r="T131" s="1239" t="e">
        <v>#DIV/0!</v>
      </c>
      <c r="U131" s="1240"/>
      <c r="V131" s="1240"/>
      <c r="W131" s="1241" t="e">
        <v>#DIV/0!</v>
      </c>
      <c r="Z131" s="160"/>
      <c r="AA131" s="135" t="s">
        <v>1</v>
      </c>
      <c r="AB131" s="1267"/>
      <c r="AC131" s="1271"/>
      <c r="AD131" s="1271"/>
      <c r="AE131" s="1272" t="s">
        <v>67</v>
      </c>
      <c r="AF131" s="1273">
        <f>SUM(AF125:AF130)</f>
        <v>909147.22016238805</v>
      </c>
      <c r="AH131" s="155" t="s">
        <v>1</v>
      </c>
      <c r="AI131" s="1284"/>
      <c r="AJ131" s="1284"/>
      <c r="AK131" s="1284"/>
      <c r="AL131" s="1285" t="s">
        <v>67</v>
      </c>
      <c r="AM131" s="1286">
        <f>SUM(AM125:AM130)</f>
        <v>1034520.2841346154</v>
      </c>
    </row>
    <row r="132" spans="1:39">
      <c r="A132" s="1231"/>
      <c r="B132" s="1235" t="s">
        <v>82</v>
      </c>
      <c r="C132" s="1248" t="s">
        <v>27</v>
      </c>
      <c r="D132" s="1240"/>
      <c r="E132" s="1239" t="e">
        <v>#DIV/0!</v>
      </c>
      <c r="F132" s="1240"/>
      <c r="G132" s="1240"/>
      <c r="H132" s="1239" t="e">
        <v>#DIV/0!</v>
      </c>
      <c r="I132" s="1240"/>
      <c r="J132" s="1240"/>
      <c r="K132" s="1239" t="e">
        <v>#DIV/0!</v>
      </c>
      <c r="L132" s="1240"/>
      <c r="M132" s="1240"/>
      <c r="N132" s="1239" t="e">
        <v>#DIV/0!</v>
      </c>
      <c r="O132" s="1240"/>
      <c r="P132" s="1240"/>
      <c r="Q132" s="1239" t="e">
        <v>#DIV/0!</v>
      </c>
      <c r="R132" s="1240"/>
      <c r="S132" s="1240"/>
      <c r="T132" s="1239" t="e">
        <v>#DIV/0!</v>
      </c>
      <c r="U132" s="1240"/>
      <c r="V132" s="1240"/>
      <c r="W132" s="1241" t="e">
        <v>#DIV/0!</v>
      </c>
      <c r="Z132" s="160"/>
      <c r="AA132" s="160"/>
      <c r="AB132" s="160"/>
      <c r="AC132" s="160"/>
      <c r="AD132" s="160"/>
      <c r="AE132" s="161"/>
      <c r="AF132" s="160"/>
      <c r="AL132" s="130"/>
    </row>
    <row r="133" spans="1:39">
      <c r="A133" s="1231"/>
      <c r="B133" s="1235" t="s">
        <v>83</v>
      </c>
      <c r="C133" s="1248" t="s">
        <v>27</v>
      </c>
      <c r="D133" s="1240"/>
      <c r="E133" s="1239" t="e">
        <v>#DIV/0!</v>
      </c>
      <c r="F133" s="1240"/>
      <c r="G133" s="1240"/>
      <c r="H133" s="1239" t="e">
        <v>#DIV/0!</v>
      </c>
      <c r="I133" s="1240"/>
      <c r="J133" s="1240"/>
      <c r="K133" s="1239" t="e">
        <v>#DIV/0!</v>
      </c>
      <c r="L133" s="1240"/>
      <c r="M133" s="1240"/>
      <c r="N133" s="1239" t="e">
        <v>#DIV/0!</v>
      </c>
      <c r="O133" s="1240"/>
      <c r="P133" s="1240"/>
      <c r="Q133" s="1239" t="e">
        <v>#DIV/0!</v>
      </c>
      <c r="R133" s="1240"/>
      <c r="S133" s="1240"/>
      <c r="T133" s="1239" t="e">
        <v>#DIV/0!</v>
      </c>
      <c r="U133" s="1240"/>
      <c r="V133" s="1240"/>
      <c r="W133" s="1241" t="e">
        <v>#DIV/0!</v>
      </c>
      <c r="Z133" s="160"/>
      <c r="AA133" s="160"/>
      <c r="AB133" s="160"/>
      <c r="AC133" s="160"/>
      <c r="AD133" s="160"/>
      <c r="AE133" s="161"/>
      <c r="AF133" s="160"/>
      <c r="AL133" s="130"/>
    </row>
    <row r="134" spans="1:39">
      <c r="A134" s="1231"/>
      <c r="B134" s="1254" t="s">
        <v>84</v>
      </c>
      <c r="C134" s="1234" t="e">
        <v>#REF!</v>
      </c>
      <c r="D134" s="1234"/>
      <c r="E134" s="1234" t="e">
        <v>#REF!</v>
      </c>
      <c r="F134" s="1234" t="e">
        <v>#REF!</v>
      </c>
      <c r="G134" s="1255"/>
      <c r="H134" s="1256" t="e">
        <v>#REF!</v>
      </c>
      <c r="I134" s="1234" t="e">
        <v>#REF!</v>
      </c>
      <c r="J134" s="1234"/>
      <c r="K134" s="1234" t="e">
        <v>#REF!</v>
      </c>
      <c r="L134" s="1234" t="e">
        <v>#REF!</v>
      </c>
      <c r="M134" s="1255"/>
      <c r="N134" s="1256" t="e">
        <v>#REF!</v>
      </c>
      <c r="O134" s="1234" t="e">
        <v>#REF!</v>
      </c>
      <c r="P134" s="1234"/>
      <c r="Q134" s="1256" t="e">
        <v>#REF!</v>
      </c>
      <c r="R134" s="1234" t="e">
        <v>#REF!</v>
      </c>
      <c r="S134" s="1255"/>
      <c r="T134" s="1256" t="e">
        <v>#REF!</v>
      </c>
      <c r="U134" s="1234" t="e">
        <v>#REF!</v>
      </c>
      <c r="V134" s="1255"/>
      <c r="W134" s="1234" t="e">
        <v>#REF!</v>
      </c>
      <c r="Z134" s="160"/>
      <c r="AA134" s="160"/>
      <c r="AB134" s="160"/>
      <c r="AC134" s="160"/>
      <c r="AD134" s="160"/>
      <c r="AE134" s="161"/>
      <c r="AF134" s="160"/>
      <c r="AL134" s="130"/>
    </row>
    <row r="135" spans="1:39">
      <c r="A135" s="1222"/>
      <c r="B135" s="1254" t="s">
        <v>87</v>
      </c>
      <c r="C135" s="1234" t="e">
        <v>#REF!</v>
      </c>
      <c r="D135" s="1255"/>
      <c r="E135" s="1256" t="e">
        <v>#REF!</v>
      </c>
      <c r="F135" s="1234" t="e">
        <v>#REF!</v>
      </c>
      <c r="G135" s="1255"/>
      <c r="H135" s="1256" t="e">
        <v>#REF!</v>
      </c>
      <c r="I135" s="1234" t="e">
        <v>#REF!</v>
      </c>
      <c r="J135" s="1234"/>
      <c r="K135" s="1256" t="e">
        <v>#REF!</v>
      </c>
      <c r="L135" s="1234" t="e">
        <v>#REF!</v>
      </c>
      <c r="M135" s="1255"/>
      <c r="N135" s="1255" t="s">
        <v>27</v>
      </c>
      <c r="O135" s="1234" t="e">
        <v>#REF!</v>
      </c>
      <c r="P135" s="1234"/>
      <c r="Q135" s="1256" t="e">
        <v>#REF!</v>
      </c>
      <c r="R135" s="1234" t="e">
        <v>#REF!</v>
      </c>
      <c r="S135" s="1255"/>
      <c r="T135" s="1255" t="s">
        <v>27</v>
      </c>
      <c r="U135" s="1234" t="e">
        <v>#REF!</v>
      </c>
      <c r="V135" s="1255"/>
      <c r="W135" s="1234" t="s">
        <v>27</v>
      </c>
      <c r="Z135" s="160"/>
      <c r="AA135" s="1252" t="s">
        <v>93</v>
      </c>
      <c r="AB135" s="1216"/>
      <c r="AC135" s="1216"/>
      <c r="AD135" s="1216"/>
      <c r="AE135" s="1216"/>
      <c r="AF135" s="1217"/>
      <c r="AH135" s="1276" t="s">
        <v>93</v>
      </c>
      <c r="AI135" s="1216"/>
      <c r="AJ135" s="1216"/>
      <c r="AK135" s="1216"/>
      <c r="AL135" s="1216"/>
      <c r="AM135" s="1217"/>
    </row>
    <row r="136" spans="1:39">
      <c r="A136" s="1082">
        <v>45627</v>
      </c>
      <c r="B136" s="1227" t="s">
        <v>72</v>
      </c>
      <c r="C136" s="1228" t="e">
        <v>#REF!</v>
      </c>
      <c r="D136" s="1228" t="s">
        <v>27</v>
      </c>
      <c r="E136" s="1228" t="e">
        <v>#REF!</v>
      </c>
      <c r="F136" s="1228" t="e">
        <v>#REF!</v>
      </c>
      <c r="G136" s="1228" t="s">
        <v>27</v>
      </c>
      <c r="H136" s="1228" t="e">
        <v>#REF!</v>
      </c>
      <c r="I136" s="1228" t="e">
        <v>#REF!</v>
      </c>
      <c r="J136" s="1228" t="s">
        <v>27</v>
      </c>
      <c r="K136" s="1228" t="e">
        <v>#REF!</v>
      </c>
      <c r="L136" s="1228" t="e">
        <v>#REF!</v>
      </c>
      <c r="M136" s="1228" t="s">
        <v>27</v>
      </c>
      <c r="N136" s="1228" t="e">
        <v>#REF!</v>
      </c>
      <c r="O136" s="1228" t="e">
        <v>#REF!</v>
      </c>
      <c r="P136" s="1228" t="s">
        <v>27</v>
      </c>
      <c r="Q136" s="1228" t="e">
        <v>#REF!</v>
      </c>
      <c r="R136" s="1228" t="e">
        <v>#REF!</v>
      </c>
      <c r="S136" s="1228" t="s">
        <v>27</v>
      </c>
      <c r="T136" s="1228" t="e">
        <v>#REF!</v>
      </c>
      <c r="U136" s="1228" t="e">
        <v>#REF!</v>
      </c>
      <c r="V136" s="1228" t="s">
        <v>27</v>
      </c>
      <c r="W136" s="1228" t="e">
        <v>#REF!</v>
      </c>
      <c r="Z136" s="160"/>
      <c r="AA136" s="1257" t="s">
        <v>111</v>
      </c>
      <c r="AB136" s="1258"/>
      <c r="AC136" s="1258"/>
      <c r="AD136" s="1258"/>
      <c r="AE136" s="1258"/>
      <c r="AF136" s="1259"/>
      <c r="AH136" s="1277" t="s">
        <v>112</v>
      </c>
      <c r="AI136" s="1258"/>
      <c r="AJ136" s="1258"/>
      <c r="AK136" s="1258"/>
      <c r="AL136" s="1258"/>
      <c r="AM136" s="1259"/>
    </row>
    <row r="137" spans="1:39">
      <c r="A137" s="1231"/>
      <c r="B137" s="1232" t="s">
        <v>73</v>
      </c>
      <c r="C137" s="1234" t="s">
        <v>27</v>
      </c>
      <c r="D137" s="1234" t="s">
        <v>27</v>
      </c>
      <c r="E137" s="1234" t="e">
        <v>#REF!</v>
      </c>
      <c r="F137" s="1234" t="s">
        <v>27</v>
      </c>
      <c r="G137" s="1234" t="s">
        <v>27</v>
      </c>
      <c r="H137" s="1234" t="e">
        <v>#DIV/0!</v>
      </c>
      <c r="I137" s="1234" t="s">
        <v>27</v>
      </c>
      <c r="J137" s="1234"/>
      <c r="K137" s="1234" t="e">
        <v>#DIV/0!</v>
      </c>
      <c r="L137" s="1234" t="s">
        <v>27</v>
      </c>
      <c r="M137" s="1234"/>
      <c r="N137" s="1234" t="e">
        <v>#DIV/0!</v>
      </c>
      <c r="O137" s="1234" t="s">
        <v>27</v>
      </c>
      <c r="P137" s="1234"/>
      <c r="Q137" s="1234" t="e">
        <v>#DIV/0!</v>
      </c>
      <c r="R137" s="1234" t="s">
        <v>27</v>
      </c>
      <c r="S137" s="1234"/>
      <c r="T137" s="1234" t="e">
        <v>#DIV/0!</v>
      </c>
      <c r="U137" s="1234" t="s">
        <v>27</v>
      </c>
      <c r="V137" s="1234"/>
      <c r="W137" s="1234" t="e">
        <v>#DIV/0!</v>
      </c>
      <c r="Z137" s="160"/>
      <c r="AA137" s="1249" t="s">
        <v>64</v>
      </c>
      <c r="AB137" s="1250" t="s">
        <v>81</v>
      </c>
      <c r="AC137" s="1250" t="s">
        <v>66</v>
      </c>
      <c r="AD137" s="1250" t="s">
        <v>67</v>
      </c>
      <c r="AE137" s="1261" t="s">
        <v>68</v>
      </c>
      <c r="AF137" s="1250" t="s">
        <v>69</v>
      </c>
      <c r="AH137" s="1278" t="s">
        <v>64</v>
      </c>
      <c r="AI137" s="1279" t="s">
        <v>81</v>
      </c>
      <c r="AJ137" s="1279" t="s">
        <v>66</v>
      </c>
      <c r="AK137" s="1279" t="s">
        <v>67</v>
      </c>
      <c r="AL137" s="1280" t="s">
        <v>68</v>
      </c>
      <c r="AM137" s="1279" t="s">
        <v>69</v>
      </c>
    </row>
    <row r="138" spans="1:39">
      <c r="A138" s="1231"/>
      <c r="B138" s="1235" t="s">
        <v>75</v>
      </c>
      <c r="C138" s="1248" t="s">
        <v>27</v>
      </c>
      <c r="D138" s="1240"/>
      <c r="E138" s="1239" t="e">
        <v>#DIV/0!</v>
      </c>
      <c r="F138" s="1240"/>
      <c r="G138" s="1240"/>
      <c r="H138" s="1239" t="e">
        <v>#DIV/0!</v>
      </c>
      <c r="I138" s="1240"/>
      <c r="J138" s="1240"/>
      <c r="K138" s="1239" t="e">
        <v>#DIV/0!</v>
      </c>
      <c r="L138" s="1240"/>
      <c r="M138" s="1240"/>
      <c r="N138" s="1239" t="e">
        <v>#DIV/0!</v>
      </c>
      <c r="O138" s="1240"/>
      <c r="P138" s="1240"/>
      <c r="Q138" s="1239" t="e">
        <v>#DIV/0!</v>
      </c>
      <c r="R138" s="1240"/>
      <c r="S138" s="1240"/>
      <c r="T138" s="1239" t="e">
        <v>#DIV/0!</v>
      </c>
      <c r="U138" s="1240"/>
      <c r="V138" s="1240"/>
      <c r="W138" s="1241" t="e">
        <v>#DIV/0!</v>
      </c>
      <c r="Z138" s="160"/>
      <c r="AA138" s="162" t="s">
        <v>2</v>
      </c>
      <c r="AB138" s="154">
        <v>1968352219</v>
      </c>
      <c r="AC138" s="1289">
        <v>14732739</v>
      </c>
      <c r="AD138" s="1251">
        <f t="shared" ref="AD138:AD143" si="42">AB138+AC138</f>
        <v>1983084958</v>
      </c>
      <c r="AE138" s="1265">
        <v>3800</v>
      </c>
      <c r="AF138" s="1251">
        <f t="shared" ref="AF138:AF143" si="43">AD138/AE138</f>
        <v>521864.46263157896</v>
      </c>
      <c r="AH138" s="163" t="s">
        <v>2</v>
      </c>
      <c r="AI138" s="151">
        <v>2198631221</v>
      </c>
      <c r="AJ138" s="1290">
        <v>10475579</v>
      </c>
      <c r="AK138" s="1281">
        <f t="shared" ref="AK138:AK143" si="44">AI138+AJ138</f>
        <v>2209106800</v>
      </c>
      <c r="AL138" s="1282">
        <v>3900</v>
      </c>
      <c r="AM138" s="1281">
        <f t="shared" ref="AM138:AM143" si="45">AK138/AL138</f>
        <v>566437.641025641</v>
      </c>
    </row>
    <row r="139" spans="1:39">
      <c r="A139" s="1231"/>
      <c r="B139" s="1235" t="s">
        <v>76</v>
      </c>
      <c r="C139" s="1248" t="s">
        <v>27</v>
      </c>
      <c r="D139" s="1240"/>
      <c r="E139" s="1239" t="e">
        <v>#DIV/0!</v>
      </c>
      <c r="F139" s="1240"/>
      <c r="G139" s="1240"/>
      <c r="H139" s="1239" t="e">
        <v>#DIV/0!</v>
      </c>
      <c r="I139" s="1240"/>
      <c r="J139" s="1240"/>
      <c r="K139" s="1239" t="e">
        <v>#DIV/0!</v>
      </c>
      <c r="L139" s="1240"/>
      <c r="M139" s="1240"/>
      <c r="N139" s="1239" t="e">
        <v>#DIV/0!</v>
      </c>
      <c r="O139" s="1240"/>
      <c r="P139" s="1240"/>
      <c r="Q139" s="1239" t="e">
        <v>#DIV/0!</v>
      </c>
      <c r="R139" s="1240"/>
      <c r="S139" s="1240"/>
      <c r="T139" s="1239" t="e">
        <v>#DIV/0!</v>
      </c>
      <c r="U139" s="1240"/>
      <c r="V139" s="1240"/>
      <c r="W139" s="1241" t="e">
        <v>#DIV/0!</v>
      </c>
      <c r="Z139" s="160"/>
      <c r="AA139" s="133" t="s">
        <v>3</v>
      </c>
      <c r="AB139" s="1251">
        <v>691547984</v>
      </c>
      <c r="AC139" s="166"/>
      <c r="AD139" s="1251">
        <f t="shared" si="42"/>
        <v>691547984</v>
      </c>
      <c r="AE139" s="1265">
        <v>3800</v>
      </c>
      <c r="AF139" s="1251">
        <f t="shared" si="43"/>
        <v>181986.31157894738</v>
      </c>
      <c r="AH139" s="146" t="s">
        <v>3</v>
      </c>
      <c r="AI139" s="1281">
        <v>683652567</v>
      </c>
      <c r="AJ139" s="167">
        <v>164239296</v>
      </c>
      <c r="AK139" s="1281">
        <f t="shared" si="44"/>
        <v>847891863</v>
      </c>
      <c r="AL139" s="1282">
        <v>3900</v>
      </c>
      <c r="AM139" s="1281">
        <f t="shared" si="45"/>
        <v>217408.17</v>
      </c>
    </row>
    <row r="140" spans="1:39">
      <c r="A140" s="1231"/>
      <c r="B140" s="1235" t="s">
        <v>77</v>
      </c>
      <c r="C140" s="1248" t="s">
        <v>27</v>
      </c>
      <c r="D140" s="1240"/>
      <c r="E140" s="1239" t="e">
        <v>#DIV/0!</v>
      </c>
      <c r="F140" s="1240"/>
      <c r="G140" s="1240"/>
      <c r="H140" s="1239" t="e">
        <v>#REF!</v>
      </c>
      <c r="I140" s="1240"/>
      <c r="J140" s="1240"/>
      <c r="K140" s="1239" t="e">
        <v>#DIV/0!</v>
      </c>
      <c r="L140" s="1240"/>
      <c r="M140" s="1240"/>
      <c r="N140" s="1239" t="e">
        <v>#DIV/0!</v>
      </c>
      <c r="O140" s="1240"/>
      <c r="P140" s="1240"/>
      <c r="Q140" s="1239" t="e">
        <v>#DIV/0!</v>
      </c>
      <c r="R140" s="1240"/>
      <c r="S140" s="1240"/>
      <c r="T140" s="1239" t="e">
        <v>#DIV/0!</v>
      </c>
      <c r="U140" s="1240"/>
      <c r="V140" s="1240"/>
      <c r="W140" s="1241" t="e">
        <v>#DIV/0!</v>
      </c>
      <c r="Z140" s="160"/>
      <c r="AA140" s="164" t="s">
        <v>4</v>
      </c>
      <c r="AB140" s="154">
        <v>444516640</v>
      </c>
      <c r="AC140" s="1269"/>
      <c r="AD140" s="1251">
        <f t="shared" si="42"/>
        <v>444516640</v>
      </c>
      <c r="AE140" s="1265">
        <v>2850</v>
      </c>
      <c r="AF140" s="1251">
        <f t="shared" si="43"/>
        <v>155970.75087719297</v>
      </c>
      <c r="AH140" s="165" t="s">
        <v>4</v>
      </c>
      <c r="AI140" s="151">
        <v>387055145</v>
      </c>
      <c r="AJ140" s="1284"/>
      <c r="AK140" s="1281">
        <f t="shared" si="44"/>
        <v>387055145</v>
      </c>
      <c r="AL140" s="1282">
        <v>2700</v>
      </c>
      <c r="AM140" s="1281">
        <f t="shared" si="45"/>
        <v>143353.75740740742</v>
      </c>
    </row>
    <row r="141" spans="1:39">
      <c r="A141" s="1231"/>
      <c r="B141" s="1232" t="s">
        <v>78</v>
      </c>
      <c r="C141" s="1234" t="s">
        <v>27</v>
      </c>
      <c r="D141" s="1234"/>
      <c r="E141" s="1234" t="e">
        <v>#DIV/0!</v>
      </c>
      <c r="F141" s="1234" t="s">
        <v>27</v>
      </c>
      <c r="G141" s="1234" t="s">
        <v>27</v>
      </c>
      <c r="H141" s="1234" t="e">
        <v>#DIV/0!</v>
      </c>
      <c r="I141" s="1234"/>
      <c r="J141" s="1234"/>
      <c r="K141" s="1234" t="e">
        <v>#DIV/0!</v>
      </c>
      <c r="L141" s="1234"/>
      <c r="M141" s="1234"/>
      <c r="N141" s="1234" t="e">
        <v>#DIV/0!</v>
      </c>
      <c r="O141" s="1234"/>
      <c r="P141" s="1234"/>
      <c r="Q141" s="1234" t="e">
        <v>#DIV/0!</v>
      </c>
      <c r="R141" s="1234"/>
      <c r="S141" s="1234"/>
      <c r="T141" s="1234" t="e">
        <v>#DIV/0!</v>
      </c>
      <c r="U141" s="1234"/>
      <c r="V141" s="1234"/>
      <c r="W141" s="1234" t="e">
        <v>#DIV/0!</v>
      </c>
      <c r="Z141" s="160"/>
      <c r="AA141" s="164" t="s">
        <v>7</v>
      </c>
      <c r="AB141" s="154">
        <v>3045798</v>
      </c>
      <c r="AC141" s="154"/>
      <c r="AD141" s="1251">
        <f t="shared" si="42"/>
        <v>3045798</v>
      </c>
      <c r="AE141" s="1270">
        <v>135</v>
      </c>
      <c r="AF141" s="1251">
        <f t="shared" si="43"/>
        <v>22561.466666666667</v>
      </c>
      <c r="AH141" s="165" t="s">
        <v>7</v>
      </c>
      <c r="AI141" s="151">
        <v>3043825</v>
      </c>
      <c r="AJ141" s="151">
        <v>23600</v>
      </c>
      <c r="AK141" s="1281">
        <f t="shared" si="44"/>
        <v>3067425</v>
      </c>
      <c r="AL141" s="1283">
        <v>160</v>
      </c>
      <c r="AM141" s="1281">
        <f t="shared" si="45"/>
        <v>19171.40625</v>
      </c>
    </row>
    <row r="142" spans="1:39">
      <c r="A142" s="1231"/>
      <c r="B142" s="1235" t="s">
        <v>79</v>
      </c>
      <c r="C142" s="1248" t="s">
        <v>27</v>
      </c>
      <c r="D142" s="1240"/>
      <c r="E142" s="1239" t="e">
        <v>#DIV/0!</v>
      </c>
      <c r="F142" s="1240"/>
      <c r="G142" s="1240"/>
      <c r="H142" s="1239" t="e">
        <v>#DIV/0!</v>
      </c>
      <c r="I142" s="1240"/>
      <c r="J142" s="1240"/>
      <c r="K142" s="1239" t="e">
        <v>#DIV/0!</v>
      </c>
      <c r="L142" s="1240"/>
      <c r="M142" s="1240"/>
      <c r="N142" s="1239" t="e">
        <v>#DIV/0!</v>
      </c>
      <c r="O142" s="1240"/>
      <c r="P142" s="1240"/>
      <c r="Q142" s="1239" t="e">
        <v>#DIV/0!</v>
      </c>
      <c r="R142" s="1240"/>
      <c r="S142" s="1240"/>
      <c r="T142" s="1239" t="e">
        <v>#DIV/0!</v>
      </c>
      <c r="U142" s="1240"/>
      <c r="V142" s="1240"/>
      <c r="W142" s="1241" t="e">
        <v>#DIV/0!</v>
      </c>
      <c r="Z142" s="160"/>
      <c r="AA142" s="164" t="s">
        <v>5</v>
      </c>
      <c r="AB142" s="154">
        <v>42574257</v>
      </c>
      <c r="AC142" s="1269"/>
      <c r="AD142" s="1251">
        <f t="shared" si="42"/>
        <v>42574257</v>
      </c>
      <c r="AE142" s="1265">
        <v>1475</v>
      </c>
      <c r="AF142" s="1251">
        <f t="shared" si="43"/>
        <v>28863.903050847457</v>
      </c>
      <c r="AH142" s="165" t="s">
        <v>5</v>
      </c>
      <c r="AI142" s="151">
        <v>37764952</v>
      </c>
      <c r="AJ142" s="1284"/>
      <c r="AK142" s="1281">
        <f t="shared" si="44"/>
        <v>37764952</v>
      </c>
      <c r="AL142" s="1282">
        <v>1300</v>
      </c>
      <c r="AM142" s="1281">
        <f t="shared" si="45"/>
        <v>29049.963076923075</v>
      </c>
    </row>
    <row r="143" spans="1:39">
      <c r="A143" s="1231"/>
      <c r="B143" s="1235" t="s">
        <v>80</v>
      </c>
      <c r="C143" s="1248" t="s">
        <v>27</v>
      </c>
      <c r="D143" s="1240"/>
      <c r="E143" s="1239" t="e">
        <v>#DIV/0!</v>
      </c>
      <c r="F143" s="1240"/>
      <c r="G143" s="1240"/>
      <c r="H143" s="1239" t="e">
        <v>#DIV/0!</v>
      </c>
      <c r="I143" s="1240"/>
      <c r="J143" s="1240"/>
      <c r="K143" s="1239" t="e">
        <v>#DIV/0!</v>
      </c>
      <c r="L143" s="1240"/>
      <c r="M143" s="1240"/>
      <c r="N143" s="1239" t="e">
        <v>#DIV/0!</v>
      </c>
      <c r="O143" s="1240"/>
      <c r="P143" s="1240"/>
      <c r="Q143" s="1239" t="e">
        <v>#DIV/0!</v>
      </c>
      <c r="R143" s="1240"/>
      <c r="S143" s="1240"/>
      <c r="T143" s="1239" t="e">
        <v>#DIV/0!</v>
      </c>
      <c r="U143" s="1240"/>
      <c r="V143" s="1240"/>
      <c r="W143" s="1241" t="e">
        <v>#DIV/0!</v>
      </c>
      <c r="Z143" s="160"/>
      <c r="AA143" s="133" t="s">
        <v>6</v>
      </c>
      <c r="AB143" s="1251">
        <v>112984086</v>
      </c>
      <c r="AC143" s="1269"/>
      <c r="AD143" s="1251">
        <f t="shared" si="42"/>
        <v>112984086</v>
      </c>
      <c r="AE143" s="1265">
        <v>3500</v>
      </c>
      <c r="AF143" s="1251">
        <f t="shared" si="43"/>
        <v>32281.167428571429</v>
      </c>
      <c r="AH143" s="146" t="s">
        <v>6</v>
      </c>
      <c r="AI143" s="1281">
        <v>90149905</v>
      </c>
      <c r="AJ143" s="1284"/>
      <c r="AK143" s="1281">
        <f t="shared" si="44"/>
        <v>90149905</v>
      </c>
      <c r="AL143" s="1282">
        <v>3000</v>
      </c>
      <c r="AM143" s="1281">
        <f t="shared" si="45"/>
        <v>30049.968333333334</v>
      </c>
    </row>
    <row r="144" spans="1:39">
      <c r="A144" s="1231"/>
      <c r="B144" s="1235" t="s">
        <v>82</v>
      </c>
      <c r="C144" s="1248" t="s">
        <v>27</v>
      </c>
      <c r="D144" s="1240"/>
      <c r="E144" s="1239" t="e">
        <v>#DIV/0!</v>
      </c>
      <c r="F144" s="1240"/>
      <c r="G144" s="1240"/>
      <c r="H144" s="1239" t="e">
        <v>#DIV/0!</v>
      </c>
      <c r="I144" s="1240"/>
      <c r="J144" s="1240"/>
      <c r="K144" s="1239" t="e">
        <v>#DIV/0!</v>
      </c>
      <c r="L144" s="1240"/>
      <c r="M144" s="1240"/>
      <c r="N144" s="1239" t="e">
        <v>#DIV/0!</v>
      </c>
      <c r="O144" s="1240"/>
      <c r="P144" s="1240"/>
      <c r="Q144" s="1239" t="e">
        <v>#DIV/0!</v>
      </c>
      <c r="R144" s="1240"/>
      <c r="S144" s="1240"/>
      <c r="T144" s="1239" t="e">
        <v>#DIV/0!</v>
      </c>
      <c r="U144" s="1240"/>
      <c r="V144" s="1240"/>
      <c r="W144" s="1241" t="e">
        <v>#DIV/0!</v>
      </c>
      <c r="Z144" s="160"/>
      <c r="AA144" s="135" t="s">
        <v>1</v>
      </c>
      <c r="AB144" s="1267"/>
      <c r="AC144" s="1271"/>
      <c r="AD144" s="1271"/>
      <c r="AE144" s="1272" t="s">
        <v>67</v>
      </c>
      <c r="AF144" s="1273">
        <f>SUM(AF138:AF143)</f>
        <v>943528.06223380484</v>
      </c>
      <c r="AH144" s="155" t="s">
        <v>1</v>
      </c>
      <c r="AI144" s="1284"/>
      <c r="AJ144" s="1284"/>
      <c r="AK144" s="1284"/>
      <c r="AL144" s="1285" t="s">
        <v>67</v>
      </c>
      <c r="AM144" s="1286">
        <f>SUM(AM138:AM143)</f>
        <v>1005470.9060933049</v>
      </c>
    </row>
    <row r="145" spans="1:38">
      <c r="A145" s="1231"/>
      <c r="B145" s="1235" t="s">
        <v>83</v>
      </c>
      <c r="C145" s="1248" t="s">
        <v>27</v>
      </c>
      <c r="D145" s="1240"/>
      <c r="E145" s="1239" t="e">
        <v>#DIV/0!</v>
      </c>
      <c r="F145" s="1240"/>
      <c r="G145" s="1240"/>
      <c r="H145" s="1239" t="e">
        <v>#DIV/0!</v>
      </c>
      <c r="I145" s="1240"/>
      <c r="J145" s="1240"/>
      <c r="K145" s="1239" t="e">
        <v>#DIV/0!</v>
      </c>
      <c r="L145" s="1240"/>
      <c r="M145" s="1240"/>
      <c r="N145" s="1239" t="e">
        <v>#DIV/0!</v>
      </c>
      <c r="O145" s="1240"/>
      <c r="P145" s="1240"/>
      <c r="Q145" s="1239" t="e">
        <v>#DIV/0!</v>
      </c>
      <c r="R145" s="1240"/>
      <c r="S145" s="1240"/>
      <c r="T145" s="1239" t="e">
        <v>#DIV/0!</v>
      </c>
      <c r="U145" s="1240"/>
      <c r="V145" s="1240"/>
      <c r="W145" s="1241" t="e">
        <v>#DIV/0!</v>
      </c>
      <c r="Z145" s="160"/>
      <c r="AA145" s="160"/>
      <c r="AB145" s="160"/>
      <c r="AC145" s="160"/>
      <c r="AD145" s="160"/>
      <c r="AE145" s="161"/>
      <c r="AF145" s="160"/>
      <c r="AL145" s="130"/>
    </row>
    <row r="146" spans="1:38">
      <c r="A146" s="1231"/>
      <c r="B146" s="1254" t="s">
        <v>84</v>
      </c>
      <c r="C146" s="1234" t="e">
        <v>#REF!</v>
      </c>
      <c r="D146" s="1234"/>
      <c r="E146" s="1234" t="e">
        <v>#REF!</v>
      </c>
      <c r="F146" s="1234" t="e">
        <v>#REF!</v>
      </c>
      <c r="G146" s="1255"/>
      <c r="H146" s="1256" t="e">
        <v>#REF!</v>
      </c>
      <c r="I146" s="1234" t="e">
        <v>#REF!</v>
      </c>
      <c r="J146" s="1234"/>
      <c r="K146" s="1234" t="e">
        <v>#REF!</v>
      </c>
      <c r="L146" s="1234" t="e">
        <v>#REF!</v>
      </c>
      <c r="M146" s="1255"/>
      <c r="N146" s="1256" t="e">
        <v>#REF!</v>
      </c>
      <c r="O146" s="1234" t="e">
        <v>#REF!</v>
      </c>
      <c r="P146" s="1234"/>
      <c r="Q146" s="1256" t="e">
        <v>#REF!</v>
      </c>
      <c r="R146" s="1234" t="e">
        <v>#REF!</v>
      </c>
      <c r="S146" s="1255"/>
      <c r="T146" s="1256" t="e">
        <v>#REF!</v>
      </c>
      <c r="U146" s="1234" t="e">
        <v>#REF!</v>
      </c>
      <c r="V146" s="1255"/>
      <c r="W146" s="1234" t="e">
        <v>#REF!</v>
      </c>
      <c r="Z146" s="160"/>
      <c r="AA146" s="160"/>
      <c r="AB146" s="160"/>
      <c r="AC146" s="160"/>
      <c r="AD146" s="160"/>
      <c r="AE146" s="161"/>
      <c r="AF146" s="160"/>
      <c r="AL146" s="130"/>
    </row>
    <row r="147" spans="1:38">
      <c r="A147" s="1222"/>
      <c r="B147" s="1254" t="s">
        <v>87</v>
      </c>
      <c r="C147" s="1234" t="e">
        <v>#REF!</v>
      </c>
      <c r="D147" s="1255"/>
      <c r="E147" s="1256" t="e">
        <v>#REF!</v>
      </c>
      <c r="F147" s="1234" t="e">
        <v>#REF!</v>
      </c>
      <c r="G147" s="1255"/>
      <c r="H147" s="1256" t="e">
        <v>#REF!</v>
      </c>
      <c r="I147" s="1234" t="e">
        <v>#REF!</v>
      </c>
      <c r="J147" s="1234"/>
      <c r="K147" s="1256" t="e">
        <v>#REF!</v>
      </c>
      <c r="L147" s="1234" t="e">
        <v>#REF!</v>
      </c>
      <c r="M147" s="1255"/>
      <c r="N147" s="1255" t="s">
        <v>27</v>
      </c>
      <c r="O147" s="1234" t="e">
        <v>#REF!</v>
      </c>
      <c r="P147" s="1234"/>
      <c r="Q147" s="1256" t="e">
        <v>#REF!</v>
      </c>
      <c r="R147" s="1234" t="e">
        <v>#REF!</v>
      </c>
      <c r="S147" s="1255"/>
      <c r="T147" s="1255" t="s">
        <v>27</v>
      </c>
      <c r="U147" s="1234" t="e">
        <v>#REF!</v>
      </c>
      <c r="V147" s="1255"/>
      <c r="W147" s="1234" t="s">
        <v>27</v>
      </c>
      <c r="Z147" s="160"/>
      <c r="AA147" s="160"/>
      <c r="AB147" s="160"/>
      <c r="AC147" s="160"/>
      <c r="AD147" s="160"/>
      <c r="AE147" s="161"/>
      <c r="AF147" s="160"/>
      <c r="AI147" s="168"/>
      <c r="AL147" s="130"/>
    </row>
    <row r="148" spans="1:38">
      <c r="Z148" s="160"/>
      <c r="AA148" s="160"/>
      <c r="AB148" s="160"/>
      <c r="AC148" s="160"/>
      <c r="AD148" s="160"/>
      <c r="AE148" s="161"/>
      <c r="AF148" s="160"/>
      <c r="AL148" s="130"/>
    </row>
    <row r="149" spans="1:38">
      <c r="Z149" s="160"/>
      <c r="AA149" s="160"/>
      <c r="AB149" s="160"/>
      <c r="AC149" s="160"/>
      <c r="AD149" s="160"/>
      <c r="AE149" s="161"/>
      <c r="AF149" s="160"/>
      <c r="AL149" s="130"/>
    </row>
    <row r="150" spans="1:38">
      <c r="Z150" s="160"/>
      <c r="AA150" s="160"/>
      <c r="AB150" s="160"/>
      <c r="AC150" s="160"/>
      <c r="AD150" s="160"/>
      <c r="AE150" s="161"/>
      <c r="AF150" s="160"/>
      <c r="AL150" s="130"/>
    </row>
    <row r="151" spans="1:38">
      <c r="Z151" s="160"/>
      <c r="AA151" s="160"/>
      <c r="AB151" s="160"/>
      <c r="AC151" s="160"/>
      <c r="AD151" s="160"/>
      <c r="AE151" s="161"/>
      <c r="AF151" s="160"/>
      <c r="AL151" s="130"/>
    </row>
    <row r="152" spans="1:38">
      <c r="Z152" s="160"/>
      <c r="AA152" s="160"/>
      <c r="AB152" s="160"/>
      <c r="AC152" s="160"/>
      <c r="AD152" s="160"/>
      <c r="AE152" s="161"/>
      <c r="AF152" s="160"/>
      <c r="AL152" s="130"/>
    </row>
    <row r="153" spans="1:38">
      <c r="Z153" s="160"/>
      <c r="AA153" s="160"/>
      <c r="AB153" s="160"/>
      <c r="AC153" s="160"/>
      <c r="AD153" s="160"/>
      <c r="AE153" s="161"/>
      <c r="AF153" s="160"/>
      <c r="AL153" s="130"/>
    </row>
    <row r="154" spans="1:38">
      <c r="Z154" s="160"/>
      <c r="AA154" s="160"/>
      <c r="AB154" s="160"/>
      <c r="AC154" s="160"/>
      <c r="AD154" s="160"/>
      <c r="AE154" s="161"/>
      <c r="AF154" s="160"/>
      <c r="AL154" s="130"/>
    </row>
    <row r="155" spans="1:38">
      <c r="Z155" s="160"/>
      <c r="AA155" s="160"/>
      <c r="AB155" s="160"/>
      <c r="AC155" s="160"/>
      <c r="AD155" s="160"/>
      <c r="AE155" s="161"/>
      <c r="AF155" s="160"/>
      <c r="AL155" s="130"/>
    </row>
    <row r="156" spans="1:38">
      <c r="Z156" s="160"/>
      <c r="AA156" s="160"/>
      <c r="AB156" s="160"/>
      <c r="AC156" s="160"/>
      <c r="AD156" s="160"/>
      <c r="AE156" s="161"/>
      <c r="AF156" s="160"/>
      <c r="AL156" s="130"/>
    </row>
    <row r="157" spans="1:38">
      <c r="Z157" s="160"/>
      <c r="AA157" s="160"/>
      <c r="AB157" s="160"/>
      <c r="AC157" s="160"/>
      <c r="AD157" s="160"/>
      <c r="AE157" s="161"/>
      <c r="AF157" s="160"/>
      <c r="AL157" s="130"/>
    </row>
    <row r="158" spans="1:38">
      <c r="Z158" s="160"/>
      <c r="AA158" s="160"/>
      <c r="AB158" s="160"/>
      <c r="AC158" s="160"/>
      <c r="AD158" s="160"/>
      <c r="AE158" s="161"/>
      <c r="AF158" s="160"/>
      <c r="AL158" s="130"/>
    </row>
    <row r="159" spans="1:38">
      <c r="Z159" s="160"/>
      <c r="AA159" s="160"/>
      <c r="AB159" s="160"/>
      <c r="AC159" s="160"/>
      <c r="AD159" s="160"/>
      <c r="AE159" s="161"/>
      <c r="AF159" s="160"/>
      <c r="AL159" s="130"/>
    </row>
    <row r="160" spans="1:38">
      <c r="Z160" s="160"/>
      <c r="AA160" s="160"/>
      <c r="AB160" s="160"/>
      <c r="AC160" s="160"/>
      <c r="AD160" s="160"/>
      <c r="AE160" s="161"/>
      <c r="AF160" s="160"/>
      <c r="AL160" s="130"/>
    </row>
    <row r="161" spans="26:38">
      <c r="Z161" s="160"/>
      <c r="AA161" s="160"/>
      <c r="AB161" s="160"/>
      <c r="AC161" s="160"/>
      <c r="AD161" s="160"/>
      <c r="AE161" s="161"/>
      <c r="AF161" s="160"/>
      <c r="AL161" s="130"/>
    </row>
    <row r="162" spans="26:38">
      <c r="Z162" s="160"/>
      <c r="AA162" s="160"/>
      <c r="AB162" s="160"/>
      <c r="AC162" s="160"/>
      <c r="AD162" s="160"/>
      <c r="AE162" s="161"/>
      <c r="AF162" s="160"/>
      <c r="AL162" s="130"/>
    </row>
    <row r="163" spans="26:38">
      <c r="Z163" s="160"/>
      <c r="AA163" s="160"/>
      <c r="AB163" s="160"/>
      <c r="AC163" s="160"/>
      <c r="AD163" s="160"/>
      <c r="AE163" s="161"/>
      <c r="AF163" s="160"/>
      <c r="AL163" s="130"/>
    </row>
    <row r="164" spans="26:38">
      <c r="Z164" s="160"/>
      <c r="AA164" s="160"/>
      <c r="AB164" s="160"/>
      <c r="AC164" s="160"/>
      <c r="AD164" s="160"/>
      <c r="AE164" s="161"/>
      <c r="AF164" s="160"/>
      <c r="AL164" s="130"/>
    </row>
    <row r="165" spans="26:38">
      <c r="Z165" s="160"/>
      <c r="AA165" s="160"/>
      <c r="AB165" s="160"/>
      <c r="AC165" s="160"/>
      <c r="AD165" s="160"/>
      <c r="AE165" s="161"/>
      <c r="AF165" s="160"/>
      <c r="AL165" s="130"/>
    </row>
    <row r="166" spans="26:38">
      <c r="Z166" s="160"/>
      <c r="AA166" s="160"/>
      <c r="AB166" s="160"/>
      <c r="AC166" s="160"/>
      <c r="AD166" s="160"/>
      <c r="AE166" s="161"/>
      <c r="AF166" s="160"/>
      <c r="AL166" s="130"/>
    </row>
    <row r="167" spans="26:38">
      <c r="Z167" s="160"/>
      <c r="AA167" s="160"/>
      <c r="AB167" s="160"/>
      <c r="AC167" s="160"/>
      <c r="AD167" s="160"/>
      <c r="AE167" s="161"/>
      <c r="AF167" s="160"/>
      <c r="AL167" s="130"/>
    </row>
    <row r="168" spans="26:38">
      <c r="Z168" s="160"/>
      <c r="AA168" s="160"/>
      <c r="AB168" s="160"/>
      <c r="AC168" s="160"/>
      <c r="AD168" s="160"/>
      <c r="AE168" s="161"/>
      <c r="AF168" s="160"/>
      <c r="AL168" s="130"/>
    </row>
    <row r="169" spans="26:38">
      <c r="Z169" s="160"/>
      <c r="AA169" s="160"/>
      <c r="AB169" s="160"/>
      <c r="AC169" s="160"/>
      <c r="AD169" s="160"/>
      <c r="AE169" s="161"/>
      <c r="AF169" s="160"/>
      <c r="AL169" s="130"/>
    </row>
    <row r="170" spans="26:38">
      <c r="Z170" s="160"/>
      <c r="AA170" s="160"/>
      <c r="AB170" s="160"/>
      <c r="AC170" s="160"/>
      <c r="AD170" s="160"/>
      <c r="AE170" s="161"/>
      <c r="AF170" s="160"/>
      <c r="AL170" s="130"/>
    </row>
    <row r="171" spans="26:38">
      <c r="Z171" s="160"/>
      <c r="AA171" s="160"/>
      <c r="AB171" s="160"/>
      <c r="AC171" s="160"/>
      <c r="AD171" s="160"/>
      <c r="AE171" s="161"/>
      <c r="AF171" s="160"/>
      <c r="AL171" s="130"/>
    </row>
    <row r="172" spans="26:38">
      <c r="Z172" s="160"/>
      <c r="AA172" s="160"/>
      <c r="AB172" s="160"/>
      <c r="AC172" s="160"/>
      <c r="AD172" s="160"/>
      <c r="AE172" s="161"/>
      <c r="AF172" s="160"/>
      <c r="AL172" s="130"/>
    </row>
    <row r="173" spans="26:38">
      <c r="Z173" s="160"/>
      <c r="AA173" s="160"/>
      <c r="AB173" s="160"/>
      <c r="AC173" s="160"/>
      <c r="AD173" s="160"/>
      <c r="AE173" s="161"/>
      <c r="AF173" s="160"/>
      <c r="AL173" s="130"/>
    </row>
    <row r="174" spans="26:38">
      <c r="Z174" s="160"/>
      <c r="AA174" s="160"/>
      <c r="AB174" s="160"/>
      <c r="AC174" s="160"/>
      <c r="AD174" s="160"/>
      <c r="AE174" s="161"/>
      <c r="AF174" s="160"/>
      <c r="AL174" s="130"/>
    </row>
    <row r="175" spans="26:38">
      <c r="Z175" s="160"/>
      <c r="AA175" s="160"/>
      <c r="AB175" s="160"/>
      <c r="AC175" s="160"/>
      <c r="AD175" s="160"/>
      <c r="AE175" s="161"/>
      <c r="AF175" s="160"/>
      <c r="AL175" s="130"/>
    </row>
    <row r="176" spans="26:38">
      <c r="Z176" s="160"/>
      <c r="AA176" s="160"/>
      <c r="AB176" s="160"/>
      <c r="AC176" s="160"/>
      <c r="AD176" s="160"/>
      <c r="AE176" s="161"/>
      <c r="AF176" s="160"/>
      <c r="AL176" s="130"/>
    </row>
    <row r="177" spans="26:38">
      <c r="Z177" s="160"/>
      <c r="AA177" s="160"/>
      <c r="AB177" s="160"/>
      <c r="AC177" s="160"/>
      <c r="AD177" s="160"/>
      <c r="AE177" s="161"/>
      <c r="AF177" s="160"/>
      <c r="AL177" s="130"/>
    </row>
    <row r="178" spans="26:38">
      <c r="Z178" s="160"/>
      <c r="AA178" s="160"/>
      <c r="AB178" s="160"/>
      <c r="AC178" s="160"/>
      <c r="AD178" s="160"/>
      <c r="AE178" s="161"/>
      <c r="AF178" s="160"/>
      <c r="AL178" s="130"/>
    </row>
    <row r="179" spans="26:38">
      <c r="Z179" s="160"/>
      <c r="AA179" s="160"/>
      <c r="AB179" s="160"/>
      <c r="AC179" s="160"/>
      <c r="AD179" s="160"/>
      <c r="AE179" s="161"/>
      <c r="AF179" s="160"/>
      <c r="AL179" s="130"/>
    </row>
    <row r="180" spans="26:38">
      <c r="Z180" s="160"/>
      <c r="AA180" s="160"/>
      <c r="AB180" s="160"/>
      <c r="AC180" s="160"/>
      <c r="AD180" s="160"/>
      <c r="AE180" s="161"/>
      <c r="AF180" s="160"/>
      <c r="AL180" s="130"/>
    </row>
    <row r="181" spans="26:38">
      <c r="Z181" s="160"/>
      <c r="AA181" s="160"/>
      <c r="AB181" s="160"/>
      <c r="AC181" s="160"/>
      <c r="AD181" s="160"/>
      <c r="AE181" s="161"/>
      <c r="AF181" s="160"/>
      <c r="AL181" s="130"/>
    </row>
    <row r="182" spans="26:38">
      <c r="Z182" s="160"/>
      <c r="AA182" s="160"/>
      <c r="AB182" s="160"/>
      <c r="AC182" s="160"/>
      <c r="AD182" s="160"/>
      <c r="AE182" s="161"/>
      <c r="AF182" s="160"/>
      <c r="AL182" s="130"/>
    </row>
    <row r="183" spans="26:38">
      <c r="Z183" s="160"/>
      <c r="AA183" s="160"/>
      <c r="AB183" s="160"/>
      <c r="AC183" s="160"/>
      <c r="AD183" s="160"/>
      <c r="AE183" s="161"/>
      <c r="AF183" s="160"/>
      <c r="AL183" s="130"/>
    </row>
    <row r="184" spans="26:38">
      <c r="Z184" s="160"/>
      <c r="AA184" s="160"/>
      <c r="AB184" s="160"/>
      <c r="AC184" s="160"/>
      <c r="AD184" s="160"/>
      <c r="AE184" s="161"/>
      <c r="AF184" s="160"/>
      <c r="AL184" s="130"/>
    </row>
    <row r="185" spans="26:38">
      <c r="Z185" s="160"/>
      <c r="AA185" s="160"/>
      <c r="AB185" s="160"/>
      <c r="AC185" s="160"/>
      <c r="AD185" s="160"/>
      <c r="AE185" s="161"/>
      <c r="AF185" s="160"/>
      <c r="AL185" s="130"/>
    </row>
    <row r="186" spans="26:38">
      <c r="Z186" s="160"/>
      <c r="AA186" s="160"/>
      <c r="AB186" s="160"/>
      <c r="AC186" s="160"/>
      <c r="AD186" s="160"/>
      <c r="AE186" s="161"/>
      <c r="AF186" s="160"/>
      <c r="AL186" s="130"/>
    </row>
    <row r="187" spans="26:38">
      <c r="Z187" s="160"/>
      <c r="AA187" s="160"/>
      <c r="AB187" s="160"/>
      <c r="AC187" s="160"/>
      <c r="AD187" s="160"/>
      <c r="AE187" s="161"/>
      <c r="AF187" s="160"/>
      <c r="AL187" s="130"/>
    </row>
    <row r="188" spans="26:38">
      <c r="Z188" s="160"/>
      <c r="AA188" s="160"/>
      <c r="AB188" s="160"/>
      <c r="AC188" s="160"/>
      <c r="AD188" s="160"/>
      <c r="AE188" s="161"/>
      <c r="AF188" s="160"/>
      <c r="AL188" s="130"/>
    </row>
    <row r="189" spans="26:38">
      <c r="Z189" s="160"/>
      <c r="AA189" s="160"/>
      <c r="AB189" s="160"/>
      <c r="AC189" s="160"/>
      <c r="AD189" s="160"/>
      <c r="AE189" s="161"/>
      <c r="AF189" s="160"/>
      <c r="AL189" s="130"/>
    </row>
    <row r="190" spans="26:38">
      <c r="Z190" s="160"/>
      <c r="AA190" s="160"/>
      <c r="AB190" s="160"/>
      <c r="AC190" s="160"/>
      <c r="AD190" s="160"/>
      <c r="AE190" s="161"/>
      <c r="AF190" s="160"/>
      <c r="AL190" s="130"/>
    </row>
    <row r="191" spans="26:38">
      <c r="Z191" s="160"/>
      <c r="AA191" s="160"/>
      <c r="AB191" s="160"/>
      <c r="AC191" s="160"/>
      <c r="AD191" s="160"/>
      <c r="AE191" s="161"/>
      <c r="AF191" s="160"/>
      <c r="AL191" s="130"/>
    </row>
    <row r="192" spans="26:38">
      <c r="Z192" s="160"/>
      <c r="AA192" s="160"/>
      <c r="AB192" s="160"/>
      <c r="AC192" s="160"/>
      <c r="AD192" s="160"/>
      <c r="AE192" s="161"/>
      <c r="AF192" s="160"/>
      <c r="AL192" s="130"/>
    </row>
    <row r="193" spans="26:38">
      <c r="Z193" s="160"/>
      <c r="AA193" s="160"/>
      <c r="AB193" s="160"/>
      <c r="AC193" s="160"/>
      <c r="AD193" s="160"/>
      <c r="AE193" s="161"/>
      <c r="AF193" s="160"/>
      <c r="AL193" s="130"/>
    </row>
    <row r="194" spans="26:38">
      <c r="Z194" s="160"/>
      <c r="AA194" s="160"/>
      <c r="AB194" s="160"/>
      <c r="AC194" s="160"/>
      <c r="AD194" s="160"/>
      <c r="AE194" s="161"/>
      <c r="AF194" s="160"/>
      <c r="AL194" s="130"/>
    </row>
    <row r="195" spans="26:38">
      <c r="Z195" s="160"/>
      <c r="AA195" s="160"/>
      <c r="AB195" s="160"/>
      <c r="AC195" s="160"/>
      <c r="AD195" s="160"/>
      <c r="AE195" s="161"/>
      <c r="AF195" s="160"/>
      <c r="AL195" s="130"/>
    </row>
    <row r="196" spans="26:38">
      <c r="Z196" s="160"/>
      <c r="AA196" s="160"/>
      <c r="AB196" s="160"/>
      <c r="AC196" s="160"/>
      <c r="AD196" s="160"/>
      <c r="AE196" s="161"/>
      <c r="AF196" s="160"/>
      <c r="AL196" s="130"/>
    </row>
    <row r="197" spans="26:38">
      <c r="Z197" s="160"/>
      <c r="AA197" s="160"/>
      <c r="AB197" s="160"/>
      <c r="AC197" s="160"/>
      <c r="AD197" s="160"/>
      <c r="AE197" s="161"/>
      <c r="AF197" s="160"/>
      <c r="AL197" s="130"/>
    </row>
    <row r="198" spans="26:38">
      <c r="Z198" s="160"/>
      <c r="AA198" s="160"/>
      <c r="AB198" s="160"/>
      <c r="AC198" s="160"/>
      <c r="AD198" s="160"/>
      <c r="AE198" s="161"/>
      <c r="AF198" s="160"/>
      <c r="AL198" s="130"/>
    </row>
    <row r="199" spans="26:38">
      <c r="Z199" s="160"/>
      <c r="AA199" s="160"/>
      <c r="AB199" s="160"/>
      <c r="AC199" s="160"/>
      <c r="AD199" s="160"/>
      <c r="AE199" s="161"/>
      <c r="AF199" s="160"/>
      <c r="AL199" s="130"/>
    </row>
    <row r="200" spans="26:38">
      <c r="Z200" s="160"/>
      <c r="AA200" s="160"/>
      <c r="AB200" s="160"/>
      <c r="AC200" s="160"/>
      <c r="AD200" s="160"/>
      <c r="AE200" s="161"/>
      <c r="AF200" s="160"/>
      <c r="AL200" s="130"/>
    </row>
    <row r="201" spans="26:38">
      <c r="Z201" s="160"/>
      <c r="AA201" s="160"/>
      <c r="AB201" s="160"/>
      <c r="AC201" s="160"/>
      <c r="AD201" s="160"/>
      <c r="AE201" s="161"/>
      <c r="AF201" s="160"/>
      <c r="AL201" s="130"/>
    </row>
    <row r="202" spans="26:38">
      <c r="Z202" s="160"/>
      <c r="AA202" s="160"/>
      <c r="AB202" s="160"/>
      <c r="AC202" s="160"/>
      <c r="AD202" s="160"/>
      <c r="AE202" s="161"/>
      <c r="AF202" s="160"/>
      <c r="AL202" s="130"/>
    </row>
    <row r="203" spans="26:38">
      <c r="Z203" s="160"/>
      <c r="AA203" s="160"/>
      <c r="AB203" s="160"/>
      <c r="AC203" s="160"/>
      <c r="AD203" s="160"/>
      <c r="AE203" s="161"/>
      <c r="AF203" s="160"/>
      <c r="AL203" s="130"/>
    </row>
    <row r="204" spans="26:38">
      <c r="Z204" s="160"/>
      <c r="AA204" s="160"/>
      <c r="AB204" s="160"/>
      <c r="AC204" s="160"/>
      <c r="AD204" s="160"/>
      <c r="AE204" s="161"/>
      <c r="AF204" s="160"/>
      <c r="AL204" s="130"/>
    </row>
    <row r="205" spans="26:38">
      <c r="Z205" s="160"/>
      <c r="AA205" s="160"/>
      <c r="AB205" s="160"/>
      <c r="AC205" s="160"/>
      <c r="AD205" s="160"/>
      <c r="AE205" s="161"/>
      <c r="AF205" s="160"/>
      <c r="AL205" s="130"/>
    </row>
    <row r="206" spans="26:38">
      <c r="Z206" s="160"/>
      <c r="AA206" s="160"/>
      <c r="AB206" s="160"/>
      <c r="AC206" s="160"/>
      <c r="AD206" s="160"/>
      <c r="AE206" s="161"/>
      <c r="AF206" s="160"/>
      <c r="AL206" s="130"/>
    </row>
    <row r="207" spans="26:38">
      <c r="Z207" s="160"/>
      <c r="AA207" s="160"/>
      <c r="AB207" s="160"/>
      <c r="AC207" s="160"/>
      <c r="AD207" s="160"/>
      <c r="AE207" s="161"/>
      <c r="AF207" s="160"/>
      <c r="AL207" s="130"/>
    </row>
    <row r="208" spans="26:38">
      <c r="Z208" s="160"/>
      <c r="AA208" s="160"/>
      <c r="AB208" s="160"/>
      <c r="AC208" s="160"/>
      <c r="AD208" s="160"/>
      <c r="AE208" s="161"/>
      <c r="AF208" s="160"/>
      <c r="AL208" s="130"/>
    </row>
    <row r="209" spans="26:38">
      <c r="Z209" s="160"/>
      <c r="AA209" s="160"/>
      <c r="AB209" s="160"/>
      <c r="AC209" s="160"/>
      <c r="AD209" s="160"/>
      <c r="AE209" s="161"/>
      <c r="AF209" s="160"/>
      <c r="AL209" s="130"/>
    </row>
    <row r="210" spans="26:38">
      <c r="Z210" s="160"/>
      <c r="AA210" s="160"/>
      <c r="AB210" s="160"/>
      <c r="AC210" s="160"/>
      <c r="AD210" s="160"/>
      <c r="AE210" s="161"/>
      <c r="AF210" s="160"/>
      <c r="AL210" s="130"/>
    </row>
    <row r="211" spans="26:38">
      <c r="Z211" s="160"/>
      <c r="AA211" s="160"/>
      <c r="AB211" s="160"/>
      <c r="AC211" s="160"/>
      <c r="AD211" s="160"/>
      <c r="AE211" s="161"/>
      <c r="AF211" s="160"/>
      <c r="AL211" s="130"/>
    </row>
    <row r="212" spans="26:38">
      <c r="Z212" s="160"/>
      <c r="AA212" s="160"/>
      <c r="AB212" s="160"/>
      <c r="AC212" s="160"/>
      <c r="AD212" s="160"/>
      <c r="AE212" s="161"/>
      <c r="AF212" s="160"/>
      <c r="AL212" s="130"/>
    </row>
    <row r="213" spans="26:38">
      <c r="Z213" s="160"/>
      <c r="AA213" s="160"/>
      <c r="AB213" s="160"/>
      <c r="AC213" s="160"/>
      <c r="AD213" s="160"/>
      <c r="AE213" s="161"/>
      <c r="AF213" s="160"/>
      <c r="AL213" s="130"/>
    </row>
    <row r="214" spans="26:38">
      <c r="Z214" s="160"/>
      <c r="AA214" s="160"/>
      <c r="AB214" s="160"/>
      <c r="AC214" s="160"/>
      <c r="AD214" s="160"/>
      <c r="AE214" s="161"/>
      <c r="AF214" s="160"/>
      <c r="AL214" s="130"/>
    </row>
    <row r="215" spans="26:38">
      <c r="Z215" s="160"/>
      <c r="AA215" s="160"/>
      <c r="AB215" s="160"/>
      <c r="AC215" s="160"/>
      <c r="AD215" s="160"/>
      <c r="AE215" s="161"/>
      <c r="AF215" s="160"/>
      <c r="AL215" s="130"/>
    </row>
    <row r="216" spans="26:38">
      <c r="Z216" s="160"/>
      <c r="AA216" s="160"/>
      <c r="AB216" s="160"/>
      <c r="AC216" s="160"/>
      <c r="AD216" s="160"/>
      <c r="AE216" s="161"/>
      <c r="AF216" s="160"/>
      <c r="AL216" s="130"/>
    </row>
    <row r="217" spans="26:38">
      <c r="Z217" s="160"/>
      <c r="AA217" s="160"/>
      <c r="AB217" s="160"/>
      <c r="AC217" s="160"/>
      <c r="AD217" s="160"/>
      <c r="AE217" s="161"/>
      <c r="AF217" s="160"/>
      <c r="AL217" s="130"/>
    </row>
    <row r="218" spans="26:38">
      <c r="Z218" s="160"/>
      <c r="AA218" s="160"/>
      <c r="AB218" s="160"/>
      <c r="AC218" s="160"/>
      <c r="AD218" s="160"/>
      <c r="AE218" s="161"/>
      <c r="AF218" s="160"/>
      <c r="AL218" s="130"/>
    </row>
    <row r="219" spans="26:38">
      <c r="Z219" s="160"/>
      <c r="AA219" s="160"/>
      <c r="AB219" s="160"/>
      <c r="AC219" s="160"/>
      <c r="AD219" s="160"/>
      <c r="AE219" s="161"/>
      <c r="AF219" s="160"/>
      <c r="AL219" s="130"/>
    </row>
    <row r="220" spans="26:38">
      <c r="Z220" s="160"/>
      <c r="AA220" s="160"/>
      <c r="AB220" s="160"/>
      <c r="AC220" s="160"/>
      <c r="AD220" s="160"/>
      <c r="AE220" s="161"/>
      <c r="AF220" s="160"/>
      <c r="AL220" s="130"/>
    </row>
    <row r="221" spans="26:38">
      <c r="Z221" s="160"/>
      <c r="AA221" s="160"/>
      <c r="AB221" s="160"/>
      <c r="AC221" s="160"/>
      <c r="AD221" s="160"/>
      <c r="AE221" s="161"/>
      <c r="AF221" s="160"/>
      <c r="AL221" s="130"/>
    </row>
    <row r="222" spans="26:38">
      <c r="Z222" s="160"/>
      <c r="AA222" s="160"/>
      <c r="AB222" s="160"/>
      <c r="AC222" s="160"/>
      <c r="AD222" s="160"/>
      <c r="AE222" s="161"/>
      <c r="AF222" s="160"/>
      <c r="AL222" s="130"/>
    </row>
    <row r="223" spans="26:38">
      <c r="Z223" s="160"/>
      <c r="AA223" s="160"/>
      <c r="AB223" s="160"/>
      <c r="AC223" s="160"/>
      <c r="AD223" s="160"/>
      <c r="AE223" s="161"/>
      <c r="AF223" s="160"/>
      <c r="AL223" s="130"/>
    </row>
    <row r="224" spans="26:38">
      <c r="Z224" s="160"/>
      <c r="AA224" s="160"/>
      <c r="AB224" s="160"/>
      <c r="AC224" s="160"/>
      <c r="AD224" s="160"/>
      <c r="AE224" s="161"/>
      <c r="AF224" s="160"/>
      <c r="AL224" s="130"/>
    </row>
    <row r="225" spans="26:38">
      <c r="Z225" s="160"/>
      <c r="AA225" s="160"/>
      <c r="AB225" s="160"/>
      <c r="AC225" s="160"/>
      <c r="AD225" s="160"/>
      <c r="AE225" s="161"/>
      <c r="AF225" s="160"/>
      <c r="AL225" s="130"/>
    </row>
    <row r="226" spans="26:38">
      <c r="Z226" s="160"/>
      <c r="AA226" s="160"/>
      <c r="AB226" s="160"/>
      <c r="AC226" s="160"/>
      <c r="AD226" s="160"/>
      <c r="AE226" s="161"/>
      <c r="AF226" s="160"/>
      <c r="AL226" s="130"/>
    </row>
    <row r="227" spans="26:38">
      <c r="Z227" s="160"/>
      <c r="AA227" s="160"/>
      <c r="AB227" s="160"/>
      <c r="AC227" s="160"/>
      <c r="AD227" s="160"/>
      <c r="AE227" s="161"/>
      <c r="AF227" s="160"/>
      <c r="AL227" s="130"/>
    </row>
    <row r="228" spans="26:38">
      <c r="Z228" s="160"/>
      <c r="AA228" s="160"/>
      <c r="AB228" s="160"/>
      <c r="AC228" s="160"/>
      <c r="AD228" s="160"/>
      <c r="AE228" s="161"/>
      <c r="AF228" s="160"/>
      <c r="AL228" s="130"/>
    </row>
    <row r="229" spans="26:38">
      <c r="Z229" s="160"/>
      <c r="AA229" s="160"/>
      <c r="AB229" s="160"/>
      <c r="AC229" s="160"/>
      <c r="AD229" s="160"/>
      <c r="AE229" s="161"/>
      <c r="AF229" s="160"/>
      <c r="AL229" s="130"/>
    </row>
    <row r="230" spans="26:38">
      <c r="Z230" s="160"/>
      <c r="AA230" s="160"/>
      <c r="AB230" s="160"/>
      <c r="AC230" s="160"/>
      <c r="AD230" s="160"/>
      <c r="AE230" s="161"/>
      <c r="AF230" s="160"/>
      <c r="AL230" s="130"/>
    </row>
    <row r="231" spans="26:38">
      <c r="Z231" s="160"/>
      <c r="AA231" s="160"/>
      <c r="AB231" s="160"/>
      <c r="AC231" s="160"/>
      <c r="AD231" s="160"/>
      <c r="AE231" s="161"/>
      <c r="AF231" s="160"/>
      <c r="AL231" s="130"/>
    </row>
    <row r="232" spans="26:38">
      <c r="Z232" s="160"/>
      <c r="AA232" s="160"/>
      <c r="AB232" s="160"/>
      <c r="AC232" s="160"/>
      <c r="AD232" s="160"/>
      <c r="AE232" s="161"/>
      <c r="AF232" s="160"/>
      <c r="AL232" s="130"/>
    </row>
    <row r="233" spans="26:38">
      <c r="Z233" s="160"/>
      <c r="AA233" s="160"/>
      <c r="AB233" s="160"/>
      <c r="AC233" s="160"/>
      <c r="AD233" s="160"/>
      <c r="AE233" s="161"/>
      <c r="AF233" s="160"/>
      <c r="AL233" s="130"/>
    </row>
    <row r="234" spans="26:38">
      <c r="Z234" s="160"/>
      <c r="AA234" s="160"/>
      <c r="AB234" s="160"/>
      <c r="AC234" s="160"/>
      <c r="AD234" s="160"/>
      <c r="AE234" s="161"/>
      <c r="AF234" s="160"/>
      <c r="AL234" s="130"/>
    </row>
    <row r="235" spans="26:38">
      <c r="Z235" s="160"/>
      <c r="AA235" s="160"/>
      <c r="AB235" s="160"/>
      <c r="AC235" s="160"/>
      <c r="AD235" s="160"/>
      <c r="AE235" s="161"/>
      <c r="AF235" s="160"/>
      <c r="AL235" s="130"/>
    </row>
    <row r="236" spans="26:38">
      <c r="Z236" s="160"/>
      <c r="AA236" s="160"/>
      <c r="AB236" s="160"/>
      <c r="AC236" s="160"/>
      <c r="AD236" s="160"/>
      <c r="AE236" s="161"/>
      <c r="AF236" s="160"/>
      <c r="AL236" s="130"/>
    </row>
    <row r="237" spans="26:38">
      <c r="Z237" s="160"/>
      <c r="AA237" s="160"/>
      <c r="AB237" s="160"/>
      <c r="AC237" s="160"/>
      <c r="AD237" s="160"/>
      <c r="AE237" s="161"/>
      <c r="AF237" s="160"/>
      <c r="AL237" s="130"/>
    </row>
    <row r="238" spans="26:38">
      <c r="Z238" s="160"/>
      <c r="AA238" s="160"/>
      <c r="AB238" s="160"/>
      <c r="AC238" s="160"/>
      <c r="AD238" s="160"/>
      <c r="AE238" s="161"/>
      <c r="AF238" s="160"/>
      <c r="AL238" s="130"/>
    </row>
    <row r="239" spans="26:38">
      <c r="Z239" s="160"/>
      <c r="AA239" s="160"/>
      <c r="AB239" s="160"/>
      <c r="AC239" s="160"/>
      <c r="AD239" s="160"/>
      <c r="AE239" s="161"/>
      <c r="AF239" s="160"/>
      <c r="AL239" s="130"/>
    </row>
    <row r="240" spans="26:38">
      <c r="Z240" s="160"/>
      <c r="AA240" s="160"/>
      <c r="AB240" s="160"/>
      <c r="AC240" s="160"/>
      <c r="AD240" s="160"/>
      <c r="AE240" s="161"/>
      <c r="AF240" s="160"/>
      <c r="AL240" s="130"/>
    </row>
    <row r="241" spans="26:38">
      <c r="Z241" s="160"/>
      <c r="AA241" s="160"/>
      <c r="AB241" s="160"/>
      <c r="AC241" s="160"/>
      <c r="AD241" s="160"/>
      <c r="AE241" s="161"/>
      <c r="AF241" s="160"/>
      <c r="AL241" s="130"/>
    </row>
    <row r="242" spans="26:38">
      <c r="Z242" s="160"/>
      <c r="AA242" s="160"/>
      <c r="AB242" s="160"/>
      <c r="AC242" s="160"/>
      <c r="AD242" s="160"/>
      <c r="AE242" s="161"/>
      <c r="AF242" s="160"/>
      <c r="AL242" s="130"/>
    </row>
    <row r="243" spans="26:38">
      <c r="Z243" s="160"/>
      <c r="AA243" s="160"/>
      <c r="AB243" s="160"/>
      <c r="AC243" s="160"/>
      <c r="AD243" s="160"/>
      <c r="AE243" s="161"/>
      <c r="AF243" s="160"/>
      <c r="AL243" s="130"/>
    </row>
    <row r="244" spans="26:38">
      <c r="Z244" s="160"/>
      <c r="AA244" s="160"/>
      <c r="AB244" s="160"/>
      <c r="AC244" s="160"/>
      <c r="AD244" s="160"/>
      <c r="AE244" s="161"/>
      <c r="AF244" s="160"/>
      <c r="AL244" s="130"/>
    </row>
    <row r="245" spans="26:38">
      <c r="Z245" s="160"/>
      <c r="AA245" s="160"/>
      <c r="AB245" s="160"/>
      <c r="AC245" s="160"/>
      <c r="AD245" s="160"/>
      <c r="AE245" s="161"/>
      <c r="AF245" s="160"/>
      <c r="AL245" s="130"/>
    </row>
    <row r="246" spans="26:38">
      <c r="Z246" s="160"/>
      <c r="AA246" s="160"/>
      <c r="AB246" s="160"/>
      <c r="AC246" s="160"/>
      <c r="AD246" s="160"/>
      <c r="AE246" s="161"/>
      <c r="AF246" s="160"/>
      <c r="AL246" s="130"/>
    </row>
    <row r="247" spans="26:38">
      <c r="Z247" s="160"/>
      <c r="AA247" s="160"/>
      <c r="AB247" s="160"/>
      <c r="AC247" s="160"/>
      <c r="AD247" s="160"/>
      <c r="AE247" s="161"/>
      <c r="AF247" s="160"/>
      <c r="AL247" s="130"/>
    </row>
    <row r="248" spans="26:38">
      <c r="Z248" s="160"/>
      <c r="AA248" s="160"/>
      <c r="AB248" s="160"/>
      <c r="AC248" s="160"/>
      <c r="AD248" s="160"/>
      <c r="AE248" s="161"/>
      <c r="AF248" s="160"/>
      <c r="AL248" s="130"/>
    </row>
    <row r="249" spans="26:38">
      <c r="Z249" s="160"/>
      <c r="AA249" s="160"/>
      <c r="AB249" s="160"/>
      <c r="AC249" s="160"/>
      <c r="AD249" s="160"/>
      <c r="AE249" s="161"/>
      <c r="AF249" s="160"/>
      <c r="AL249" s="130"/>
    </row>
    <row r="250" spans="26:38">
      <c r="Z250" s="160"/>
      <c r="AA250" s="160"/>
      <c r="AB250" s="160"/>
      <c r="AC250" s="160"/>
      <c r="AD250" s="160"/>
      <c r="AE250" s="161"/>
      <c r="AF250" s="160"/>
      <c r="AL250" s="130"/>
    </row>
    <row r="251" spans="26:38">
      <c r="Z251" s="160"/>
      <c r="AA251" s="160"/>
      <c r="AB251" s="160"/>
      <c r="AC251" s="160"/>
      <c r="AD251" s="160"/>
      <c r="AE251" s="161"/>
      <c r="AF251" s="160"/>
      <c r="AL251" s="130"/>
    </row>
    <row r="252" spans="26:38">
      <c r="Z252" s="160"/>
      <c r="AA252" s="160"/>
      <c r="AB252" s="160"/>
      <c r="AC252" s="160"/>
      <c r="AD252" s="160"/>
      <c r="AE252" s="161"/>
      <c r="AF252" s="160"/>
      <c r="AL252" s="130"/>
    </row>
    <row r="253" spans="26:38">
      <c r="Z253" s="160"/>
      <c r="AA253" s="160"/>
      <c r="AB253" s="160"/>
      <c r="AC253" s="160"/>
      <c r="AD253" s="160"/>
      <c r="AE253" s="161"/>
      <c r="AF253" s="160"/>
      <c r="AL253" s="130"/>
    </row>
    <row r="254" spans="26:38">
      <c r="Z254" s="160"/>
      <c r="AA254" s="160"/>
      <c r="AB254" s="160"/>
      <c r="AC254" s="160"/>
      <c r="AD254" s="160"/>
      <c r="AE254" s="161"/>
      <c r="AF254" s="160"/>
      <c r="AL254" s="130"/>
    </row>
    <row r="255" spans="26:38">
      <c r="Z255" s="160"/>
      <c r="AA255" s="160"/>
      <c r="AB255" s="160"/>
      <c r="AC255" s="160"/>
      <c r="AD255" s="160"/>
      <c r="AE255" s="161"/>
      <c r="AF255" s="160"/>
      <c r="AL255" s="130"/>
    </row>
    <row r="256" spans="26:38">
      <c r="Z256" s="160"/>
      <c r="AA256" s="160"/>
      <c r="AB256" s="160"/>
      <c r="AC256" s="160"/>
      <c r="AD256" s="160"/>
      <c r="AE256" s="161"/>
      <c r="AF256" s="160"/>
      <c r="AL256" s="130"/>
    </row>
    <row r="257" spans="26:38">
      <c r="Z257" s="160"/>
      <c r="AA257" s="160"/>
      <c r="AB257" s="160"/>
      <c r="AC257" s="160"/>
      <c r="AD257" s="160"/>
      <c r="AE257" s="161"/>
      <c r="AF257" s="160"/>
      <c r="AL257" s="130"/>
    </row>
    <row r="258" spans="26:38">
      <c r="Z258" s="160"/>
      <c r="AA258" s="160"/>
      <c r="AB258" s="160"/>
      <c r="AC258" s="160"/>
      <c r="AD258" s="160"/>
      <c r="AE258" s="161"/>
      <c r="AF258" s="160"/>
      <c r="AL258" s="130"/>
    </row>
    <row r="259" spans="26:38">
      <c r="Z259" s="160"/>
      <c r="AA259" s="160"/>
      <c r="AB259" s="160"/>
      <c r="AC259" s="160"/>
      <c r="AD259" s="160"/>
      <c r="AE259" s="161"/>
      <c r="AF259" s="160"/>
      <c r="AL259" s="130"/>
    </row>
    <row r="260" spans="26:38">
      <c r="Z260" s="160"/>
      <c r="AA260" s="160"/>
      <c r="AB260" s="160"/>
      <c r="AC260" s="160"/>
      <c r="AD260" s="160"/>
      <c r="AE260" s="161"/>
      <c r="AF260" s="160"/>
      <c r="AL260" s="130"/>
    </row>
    <row r="261" spans="26:38">
      <c r="Z261" s="160"/>
      <c r="AA261" s="160"/>
      <c r="AB261" s="160"/>
      <c r="AC261" s="160"/>
      <c r="AD261" s="160"/>
      <c r="AE261" s="161"/>
      <c r="AF261" s="160"/>
      <c r="AL261" s="130"/>
    </row>
    <row r="262" spans="26:38">
      <c r="Z262" s="160"/>
      <c r="AA262" s="160"/>
      <c r="AB262" s="160"/>
      <c r="AC262" s="160"/>
      <c r="AD262" s="160"/>
      <c r="AE262" s="161"/>
      <c r="AF262" s="160"/>
      <c r="AL262" s="130"/>
    </row>
    <row r="263" spans="26:38">
      <c r="Z263" s="160"/>
      <c r="AA263" s="160"/>
      <c r="AB263" s="160"/>
      <c r="AC263" s="160"/>
      <c r="AD263" s="160"/>
      <c r="AE263" s="161"/>
      <c r="AF263" s="160"/>
      <c r="AL263" s="130"/>
    </row>
    <row r="264" spans="26:38">
      <c r="Z264" s="160"/>
      <c r="AA264" s="160"/>
      <c r="AB264" s="160"/>
      <c r="AC264" s="160"/>
      <c r="AD264" s="160"/>
      <c r="AE264" s="161"/>
      <c r="AF264" s="160"/>
      <c r="AL264" s="130"/>
    </row>
    <row r="265" spans="26:38">
      <c r="Z265" s="160"/>
      <c r="AA265" s="160"/>
      <c r="AB265" s="160"/>
      <c r="AC265" s="160"/>
      <c r="AD265" s="160"/>
      <c r="AE265" s="161"/>
      <c r="AF265" s="160"/>
      <c r="AL265" s="130"/>
    </row>
    <row r="266" spans="26:38">
      <c r="Z266" s="160"/>
      <c r="AA266" s="160"/>
      <c r="AB266" s="160"/>
      <c r="AC266" s="160"/>
      <c r="AD266" s="160"/>
      <c r="AE266" s="161"/>
      <c r="AF266" s="160"/>
      <c r="AL266" s="130"/>
    </row>
    <row r="267" spans="26:38">
      <c r="Z267" s="160"/>
      <c r="AA267" s="160"/>
      <c r="AB267" s="160"/>
      <c r="AC267" s="160"/>
      <c r="AD267" s="160"/>
      <c r="AE267" s="161"/>
      <c r="AF267" s="160"/>
      <c r="AL267" s="130"/>
    </row>
    <row r="268" spans="26:38">
      <c r="Z268" s="160"/>
      <c r="AA268" s="160"/>
      <c r="AB268" s="160"/>
      <c r="AC268" s="160"/>
      <c r="AD268" s="160"/>
      <c r="AE268" s="161"/>
      <c r="AF268" s="160"/>
      <c r="AL268" s="130"/>
    </row>
    <row r="269" spans="26:38">
      <c r="Z269" s="160"/>
      <c r="AA269" s="160"/>
      <c r="AB269" s="160"/>
      <c r="AC269" s="160"/>
      <c r="AD269" s="160"/>
      <c r="AE269" s="161"/>
      <c r="AF269" s="160"/>
      <c r="AL269" s="130"/>
    </row>
    <row r="270" spans="26:38">
      <c r="Z270" s="160"/>
      <c r="AA270" s="160"/>
      <c r="AB270" s="160"/>
      <c r="AC270" s="160"/>
      <c r="AD270" s="160"/>
      <c r="AE270" s="161"/>
      <c r="AF270" s="160"/>
      <c r="AL270" s="130"/>
    </row>
    <row r="271" spans="26:38">
      <c r="Z271" s="160"/>
      <c r="AA271" s="160"/>
      <c r="AB271" s="160"/>
      <c r="AC271" s="160"/>
      <c r="AD271" s="160"/>
      <c r="AE271" s="161"/>
      <c r="AF271" s="160"/>
      <c r="AL271" s="130"/>
    </row>
    <row r="272" spans="26:38">
      <c r="Z272" s="160"/>
      <c r="AA272" s="160"/>
      <c r="AB272" s="160"/>
      <c r="AC272" s="160"/>
      <c r="AD272" s="160"/>
      <c r="AE272" s="161"/>
      <c r="AF272" s="160"/>
      <c r="AL272" s="130"/>
    </row>
    <row r="273" spans="26:38">
      <c r="Z273" s="160"/>
      <c r="AA273" s="160"/>
      <c r="AB273" s="160"/>
      <c r="AC273" s="160"/>
      <c r="AD273" s="160"/>
      <c r="AE273" s="161"/>
      <c r="AF273" s="160"/>
      <c r="AL273" s="130"/>
    </row>
    <row r="274" spans="26:38">
      <c r="Z274" s="160"/>
      <c r="AA274" s="160"/>
      <c r="AB274" s="160"/>
      <c r="AC274" s="160"/>
      <c r="AD274" s="160"/>
      <c r="AE274" s="161"/>
      <c r="AF274" s="160"/>
      <c r="AL274" s="130"/>
    </row>
    <row r="275" spans="26:38">
      <c r="Z275" s="160"/>
      <c r="AA275" s="160"/>
      <c r="AB275" s="160"/>
      <c r="AC275" s="160"/>
      <c r="AD275" s="160"/>
      <c r="AE275" s="161"/>
      <c r="AF275" s="160"/>
      <c r="AL275" s="130"/>
    </row>
    <row r="276" spans="26:38">
      <c r="Z276" s="160"/>
      <c r="AA276" s="160"/>
      <c r="AB276" s="160"/>
      <c r="AC276" s="160"/>
      <c r="AD276" s="160"/>
      <c r="AE276" s="161"/>
      <c r="AF276" s="160"/>
      <c r="AL276" s="130"/>
    </row>
    <row r="277" spans="26:38">
      <c r="Z277" s="160"/>
      <c r="AA277" s="160"/>
      <c r="AB277" s="160"/>
      <c r="AC277" s="160"/>
      <c r="AD277" s="160"/>
      <c r="AE277" s="161"/>
      <c r="AF277" s="160"/>
      <c r="AL277" s="130"/>
    </row>
    <row r="278" spans="26:38">
      <c r="Z278" s="160"/>
      <c r="AA278" s="160"/>
      <c r="AB278" s="160"/>
      <c r="AC278" s="160"/>
      <c r="AD278" s="160"/>
      <c r="AE278" s="161"/>
      <c r="AF278" s="160"/>
      <c r="AL278" s="130"/>
    </row>
    <row r="279" spans="26:38">
      <c r="Z279" s="160"/>
      <c r="AA279" s="160"/>
      <c r="AB279" s="160"/>
      <c r="AC279" s="160"/>
      <c r="AD279" s="160"/>
      <c r="AE279" s="161"/>
      <c r="AF279" s="160"/>
      <c r="AL279" s="130"/>
    </row>
    <row r="280" spans="26:38">
      <c r="Z280" s="160"/>
      <c r="AA280" s="160"/>
      <c r="AB280" s="160"/>
      <c r="AC280" s="160"/>
      <c r="AD280" s="160"/>
      <c r="AE280" s="161"/>
      <c r="AF280" s="160"/>
      <c r="AL280" s="130"/>
    </row>
    <row r="281" spans="26:38">
      <c r="Z281" s="160"/>
      <c r="AA281" s="160"/>
      <c r="AB281" s="160"/>
      <c r="AC281" s="160"/>
      <c r="AD281" s="160"/>
      <c r="AE281" s="161"/>
      <c r="AF281" s="160"/>
      <c r="AL281" s="130"/>
    </row>
    <row r="282" spans="26:38">
      <c r="Z282" s="160"/>
      <c r="AA282" s="160"/>
      <c r="AB282" s="160"/>
      <c r="AC282" s="160"/>
      <c r="AD282" s="160"/>
      <c r="AE282" s="161"/>
      <c r="AF282" s="160"/>
      <c r="AL282" s="130"/>
    </row>
    <row r="283" spans="26:38">
      <c r="Z283" s="160"/>
      <c r="AA283" s="160"/>
      <c r="AB283" s="160"/>
      <c r="AC283" s="160"/>
      <c r="AD283" s="160"/>
      <c r="AE283" s="161"/>
      <c r="AF283" s="160"/>
      <c r="AL283" s="130"/>
    </row>
    <row r="284" spans="26:38">
      <c r="Z284" s="160"/>
      <c r="AA284" s="160"/>
      <c r="AB284" s="160"/>
      <c r="AC284" s="160"/>
      <c r="AD284" s="160"/>
      <c r="AE284" s="161"/>
      <c r="AF284" s="160"/>
      <c r="AL284" s="130"/>
    </row>
    <row r="285" spans="26:38">
      <c r="Z285" s="160"/>
      <c r="AA285" s="160"/>
      <c r="AB285" s="160"/>
      <c r="AC285" s="160"/>
      <c r="AD285" s="160"/>
      <c r="AE285" s="161"/>
      <c r="AF285" s="160"/>
      <c r="AL285" s="130"/>
    </row>
    <row r="286" spans="26:38">
      <c r="Z286" s="160"/>
      <c r="AA286" s="160"/>
      <c r="AB286" s="160"/>
      <c r="AC286" s="160"/>
      <c r="AD286" s="160"/>
      <c r="AE286" s="161"/>
      <c r="AF286" s="160"/>
      <c r="AL286" s="130"/>
    </row>
    <row r="287" spans="26:38">
      <c r="Z287" s="160"/>
      <c r="AA287" s="160"/>
      <c r="AB287" s="160"/>
      <c r="AC287" s="160"/>
      <c r="AD287" s="160"/>
      <c r="AE287" s="161"/>
      <c r="AF287" s="160"/>
      <c r="AL287" s="130"/>
    </row>
    <row r="288" spans="26:38">
      <c r="Z288" s="160"/>
      <c r="AA288" s="160"/>
      <c r="AB288" s="160"/>
      <c r="AC288" s="160"/>
      <c r="AD288" s="160"/>
      <c r="AE288" s="161"/>
      <c r="AF288" s="160"/>
      <c r="AL288" s="130"/>
    </row>
    <row r="289" spans="26:38">
      <c r="Z289" s="160"/>
      <c r="AA289" s="160"/>
      <c r="AB289" s="160"/>
      <c r="AC289" s="160"/>
      <c r="AD289" s="160"/>
      <c r="AE289" s="161"/>
      <c r="AF289" s="160"/>
      <c r="AL289" s="130"/>
    </row>
    <row r="290" spans="26:38">
      <c r="Z290" s="160"/>
      <c r="AA290" s="160"/>
      <c r="AB290" s="160"/>
      <c r="AC290" s="160"/>
      <c r="AD290" s="160"/>
      <c r="AE290" s="161"/>
      <c r="AF290" s="160"/>
      <c r="AL290" s="130"/>
    </row>
    <row r="291" spans="26:38">
      <c r="Z291" s="160"/>
      <c r="AA291" s="160"/>
      <c r="AB291" s="160"/>
      <c r="AC291" s="160"/>
      <c r="AD291" s="160"/>
      <c r="AE291" s="161"/>
      <c r="AF291" s="160"/>
      <c r="AL291" s="130"/>
    </row>
    <row r="292" spans="26:38">
      <c r="Z292" s="160"/>
      <c r="AA292" s="160"/>
      <c r="AB292" s="160"/>
      <c r="AC292" s="160"/>
      <c r="AD292" s="160"/>
      <c r="AE292" s="161"/>
      <c r="AF292" s="160"/>
      <c r="AL292" s="130"/>
    </row>
    <row r="293" spans="26:38">
      <c r="Z293" s="160"/>
      <c r="AA293" s="160"/>
      <c r="AB293" s="160"/>
      <c r="AC293" s="160"/>
      <c r="AD293" s="160"/>
      <c r="AE293" s="161"/>
      <c r="AF293" s="160"/>
      <c r="AL293" s="130"/>
    </row>
    <row r="294" spans="26:38">
      <c r="Z294" s="160"/>
      <c r="AA294" s="160"/>
      <c r="AB294" s="160"/>
      <c r="AC294" s="160"/>
      <c r="AD294" s="160"/>
      <c r="AE294" s="161"/>
      <c r="AF294" s="160"/>
      <c r="AL294" s="130"/>
    </row>
    <row r="295" spans="26:38">
      <c r="Z295" s="160"/>
      <c r="AA295" s="160"/>
      <c r="AB295" s="160"/>
      <c r="AC295" s="160"/>
      <c r="AD295" s="160"/>
      <c r="AE295" s="161"/>
      <c r="AF295" s="160"/>
      <c r="AL295" s="130"/>
    </row>
    <row r="296" spans="26:38">
      <c r="Z296" s="160"/>
      <c r="AA296" s="160"/>
      <c r="AB296" s="160"/>
      <c r="AC296" s="160"/>
      <c r="AD296" s="160"/>
      <c r="AE296" s="161"/>
      <c r="AF296" s="160"/>
      <c r="AL296" s="130"/>
    </row>
    <row r="297" spans="26:38">
      <c r="Z297" s="160"/>
      <c r="AA297" s="160"/>
      <c r="AB297" s="160"/>
      <c r="AC297" s="160"/>
      <c r="AD297" s="160"/>
      <c r="AE297" s="161"/>
      <c r="AF297" s="160"/>
      <c r="AL297" s="130"/>
    </row>
    <row r="298" spans="26:38">
      <c r="Z298" s="160"/>
      <c r="AA298" s="160"/>
      <c r="AB298" s="160"/>
      <c r="AC298" s="160"/>
      <c r="AD298" s="160"/>
      <c r="AE298" s="161"/>
      <c r="AF298" s="160"/>
      <c r="AL298" s="130"/>
    </row>
    <row r="299" spans="26:38">
      <c r="Z299" s="160"/>
      <c r="AA299" s="160"/>
      <c r="AB299" s="160"/>
      <c r="AC299" s="160"/>
      <c r="AD299" s="160"/>
      <c r="AE299" s="161"/>
      <c r="AF299" s="160"/>
      <c r="AL299" s="130"/>
    </row>
    <row r="300" spans="26:38">
      <c r="Z300" s="160"/>
      <c r="AA300" s="160"/>
      <c r="AB300" s="160"/>
      <c r="AC300" s="160"/>
      <c r="AD300" s="160"/>
      <c r="AE300" s="161"/>
      <c r="AF300" s="160"/>
      <c r="AL300" s="130"/>
    </row>
    <row r="301" spans="26:38">
      <c r="Z301" s="160"/>
      <c r="AA301" s="160"/>
      <c r="AB301" s="160"/>
      <c r="AC301" s="160"/>
      <c r="AD301" s="160"/>
      <c r="AE301" s="161"/>
      <c r="AF301" s="160"/>
      <c r="AL301" s="130"/>
    </row>
    <row r="302" spans="26:38">
      <c r="Z302" s="160"/>
      <c r="AA302" s="160"/>
      <c r="AB302" s="160"/>
      <c r="AC302" s="160"/>
      <c r="AD302" s="160"/>
      <c r="AE302" s="161"/>
      <c r="AF302" s="160"/>
      <c r="AL302" s="130"/>
    </row>
    <row r="303" spans="26:38">
      <c r="Z303" s="160"/>
      <c r="AA303" s="160"/>
      <c r="AB303" s="160"/>
      <c r="AC303" s="160"/>
      <c r="AD303" s="160"/>
      <c r="AE303" s="161"/>
      <c r="AF303" s="160"/>
      <c r="AL303" s="130"/>
    </row>
    <row r="304" spans="26:38">
      <c r="Z304" s="160"/>
      <c r="AA304" s="160"/>
      <c r="AB304" s="160"/>
      <c r="AC304" s="160"/>
      <c r="AD304" s="160"/>
      <c r="AE304" s="161"/>
      <c r="AF304" s="160"/>
      <c r="AL304" s="130"/>
    </row>
    <row r="305" spans="26:38">
      <c r="Z305" s="160"/>
      <c r="AA305" s="160"/>
      <c r="AB305" s="160"/>
      <c r="AC305" s="160"/>
      <c r="AD305" s="160"/>
      <c r="AE305" s="161"/>
      <c r="AF305" s="160"/>
      <c r="AL305" s="130"/>
    </row>
    <row r="306" spans="26:38">
      <c r="Z306" s="160"/>
      <c r="AA306" s="160"/>
      <c r="AB306" s="160"/>
      <c r="AC306" s="160"/>
      <c r="AD306" s="160"/>
      <c r="AE306" s="161"/>
      <c r="AF306" s="160"/>
      <c r="AL306" s="130"/>
    </row>
    <row r="307" spans="26:38">
      <c r="Z307" s="160"/>
      <c r="AA307" s="160"/>
      <c r="AB307" s="160"/>
      <c r="AC307" s="160"/>
      <c r="AD307" s="160"/>
      <c r="AE307" s="161"/>
      <c r="AF307" s="160"/>
      <c r="AL307" s="130"/>
    </row>
    <row r="308" spans="26:38">
      <c r="Z308" s="160"/>
      <c r="AA308" s="160"/>
      <c r="AB308" s="160"/>
      <c r="AC308" s="160"/>
      <c r="AD308" s="160"/>
      <c r="AE308" s="161"/>
      <c r="AF308" s="160"/>
      <c r="AL308" s="130"/>
    </row>
    <row r="309" spans="26:38">
      <c r="Z309" s="160"/>
      <c r="AA309" s="160"/>
      <c r="AB309" s="160"/>
      <c r="AC309" s="160"/>
      <c r="AD309" s="160"/>
      <c r="AE309" s="161"/>
      <c r="AF309" s="160"/>
      <c r="AL309" s="130"/>
    </row>
    <row r="310" spans="26:38">
      <c r="Z310" s="160"/>
      <c r="AA310" s="160"/>
      <c r="AB310" s="160"/>
      <c r="AC310" s="160"/>
      <c r="AD310" s="160"/>
      <c r="AE310" s="161"/>
      <c r="AF310" s="160"/>
      <c r="AL310" s="130"/>
    </row>
    <row r="311" spans="26:38">
      <c r="Z311" s="160"/>
      <c r="AA311" s="160"/>
      <c r="AB311" s="160"/>
      <c r="AC311" s="160"/>
      <c r="AD311" s="160"/>
      <c r="AE311" s="161"/>
      <c r="AF311" s="160"/>
      <c r="AL311" s="130"/>
    </row>
    <row r="312" spans="26:38">
      <c r="Z312" s="160"/>
      <c r="AA312" s="160"/>
      <c r="AB312" s="160"/>
      <c r="AC312" s="160"/>
      <c r="AD312" s="160"/>
      <c r="AE312" s="161"/>
      <c r="AF312" s="160"/>
      <c r="AL312" s="130"/>
    </row>
    <row r="313" spans="26:38">
      <c r="Z313" s="160"/>
      <c r="AA313" s="160"/>
      <c r="AB313" s="160"/>
      <c r="AC313" s="160"/>
      <c r="AD313" s="160"/>
      <c r="AE313" s="161"/>
      <c r="AF313" s="160"/>
      <c r="AL313" s="130"/>
    </row>
    <row r="314" spans="26:38">
      <c r="Z314" s="160"/>
      <c r="AA314" s="160"/>
      <c r="AB314" s="160"/>
      <c r="AC314" s="160"/>
      <c r="AD314" s="160"/>
      <c r="AE314" s="161"/>
      <c r="AF314" s="160"/>
      <c r="AL314" s="130"/>
    </row>
    <row r="315" spans="26:38">
      <c r="Z315" s="160"/>
      <c r="AA315" s="160"/>
      <c r="AB315" s="160"/>
      <c r="AC315" s="160"/>
      <c r="AD315" s="160"/>
      <c r="AE315" s="161"/>
      <c r="AF315" s="160"/>
      <c r="AL315" s="130"/>
    </row>
    <row r="316" spans="26:38">
      <c r="Z316" s="160"/>
      <c r="AA316" s="160"/>
      <c r="AB316" s="160"/>
      <c r="AC316" s="160"/>
      <c r="AD316" s="160"/>
      <c r="AE316" s="161"/>
      <c r="AF316" s="160"/>
      <c r="AL316" s="130"/>
    </row>
    <row r="317" spans="26:38">
      <c r="Z317" s="160"/>
      <c r="AA317" s="160"/>
      <c r="AB317" s="160"/>
      <c r="AC317" s="160"/>
      <c r="AD317" s="160"/>
      <c r="AE317" s="161"/>
      <c r="AF317" s="160"/>
      <c r="AL317" s="130"/>
    </row>
    <row r="318" spans="26:38">
      <c r="Z318" s="160"/>
      <c r="AA318" s="160"/>
      <c r="AB318" s="160"/>
      <c r="AC318" s="160"/>
      <c r="AD318" s="160"/>
      <c r="AE318" s="161"/>
      <c r="AF318" s="160"/>
      <c r="AL318" s="130"/>
    </row>
    <row r="319" spans="26:38">
      <c r="Z319" s="160"/>
      <c r="AA319" s="160"/>
      <c r="AB319" s="160"/>
      <c r="AC319" s="160"/>
      <c r="AD319" s="160"/>
      <c r="AE319" s="161"/>
      <c r="AF319" s="160"/>
      <c r="AL319" s="130"/>
    </row>
    <row r="320" spans="26:38">
      <c r="Z320" s="160"/>
      <c r="AA320" s="160"/>
      <c r="AB320" s="160"/>
      <c r="AC320" s="160"/>
      <c r="AD320" s="160"/>
      <c r="AE320" s="161"/>
      <c r="AF320" s="160"/>
      <c r="AL320" s="130"/>
    </row>
    <row r="321" spans="26:38">
      <c r="Z321" s="160"/>
      <c r="AA321" s="160"/>
      <c r="AB321" s="160"/>
      <c r="AC321" s="160"/>
      <c r="AD321" s="160"/>
      <c r="AE321" s="161"/>
      <c r="AF321" s="160"/>
      <c r="AL321" s="130"/>
    </row>
    <row r="322" spans="26:38">
      <c r="Z322" s="160"/>
      <c r="AA322" s="160"/>
      <c r="AB322" s="160"/>
      <c r="AC322" s="160"/>
      <c r="AD322" s="160"/>
      <c r="AE322" s="161"/>
      <c r="AF322" s="160"/>
      <c r="AL322" s="130"/>
    </row>
    <row r="323" spans="26:38">
      <c r="Z323" s="160"/>
      <c r="AA323" s="160"/>
      <c r="AB323" s="160"/>
      <c r="AC323" s="160"/>
      <c r="AD323" s="160"/>
      <c r="AE323" s="161"/>
      <c r="AF323" s="160"/>
      <c r="AL323" s="130"/>
    </row>
    <row r="324" spans="26:38">
      <c r="Z324" s="160"/>
      <c r="AA324" s="160"/>
      <c r="AB324" s="160"/>
      <c r="AC324" s="160"/>
      <c r="AD324" s="160"/>
      <c r="AE324" s="161"/>
      <c r="AF324" s="160"/>
      <c r="AL324" s="130"/>
    </row>
    <row r="325" spans="26:38">
      <c r="Z325" s="160"/>
      <c r="AA325" s="160"/>
      <c r="AB325" s="160"/>
      <c r="AC325" s="160"/>
      <c r="AD325" s="160"/>
      <c r="AE325" s="161"/>
      <c r="AF325" s="160"/>
      <c r="AL325" s="130"/>
    </row>
    <row r="326" spans="26:38">
      <c r="Z326" s="160"/>
      <c r="AA326" s="160"/>
      <c r="AB326" s="160"/>
      <c r="AC326" s="160"/>
      <c r="AD326" s="160"/>
      <c r="AE326" s="161"/>
      <c r="AF326" s="160"/>
      <c r="AL326" s="130"/>
    </row>
    <row r="327" spans="26:38">
      <c r="Z327" s="160"/>
      <c r="AA327" s="160"/>
      <c r="AB327" s="160"/>
      <c r="AC327" s="160"/>
      <c r="AD327" s="160"/>
      <c r="AE327" s="161"/>
      <c r="AF327" s="160"/>
      <c r="AL327" s="130"/>
    </row>
    <row r="328" spans="26:38">
      <c r="Z328" s="160"/>
      <c r="AA328" s="160"/>
      <c r="AB328" s="160"/>
      <c r="AC328" s="160"/>
      <c r="AD328" s="160"/>
      <c r="AE328" s="161"/>
      <c r="AF328" s="160"/>
      <c r="AL328" s="130"/>
    </row>
    <row r="329" spans="26:38">
      <c r="Z329" s="160"/>
      <c r="AA329" s="160"/>
      <c r="AB329" s="160"/>
      <c r="AC329" s="160"/>
      <c r="AD329" s="160"/>
      <c r="AE329" s="161"/>
      <c r="AF329" s="160"/>
      <c r="AL329" s="130"/>
    </row>
    <row r="330" spans="26:38">
      <c r="Z330" s="160"/>
      <c r="AA330" s="160"/>
      <c r="AB330" s="160"/>
      <c r="AC330" s="160"/>
      <c r="AD330" s="160"/>
      <c r="AE330" s="161"/>
      <c r="AF330" s="160"/>
      <c r="AL330" s="130"/>
    </row>
    <row r="331" spans="26:38">
      <c r="Z331" s="160"/>
      <c r="AA331" s="160"/>
      <c r="AB331" s="160"/>
      <c r="AC331" s="160"/>
      <c r="AD331" s="160"/>
      <c r="AE331" s="161"/>
      <c r="AF331" s="160"/>
      <c r="AL331" s="130"/>
    </row>
    <row r="332" spans="26:38">
      <c r="Z332" s="160"/>
      <c r="AA332" s="160"/>
      <c r="AB332" s="160"/>
      <c r="AC332" s="160"/>
      <c r="AD332" s="160"/>
      <c r="AE332" s="161"/>
      <c r="AF332" s="160"/>
      <c r="AL332" s="130"/>
    </row>
    <row r="333" spans="26:38">
      <c r="Z333" s="160"/>
      <c r="AA333" s="160"/>
      <c r="AB333" s="160"/>
      <c r="AC333" s="160"/>
      <c r="AD333" s="160"/>
      <c r="AE333" s="161"/>
      <c r="AF333" s="160"/>
      <c r="AL333" s="130"/>
    </row>
    <row r="334" spans="26:38">
      <c r="Z334" s="160"/>
      <c r="AA334" s="160"/>
      <c r="AB334" s="160"/>
      <c r="AC334" s="160"/>
      <c r="AD334" s="160"/>
      <c r="AE334" s="161"/>
      <c r="AF334" s="160"/>
      <c r="AL334" s="130"/>
    </row>
    <row r="335" spans="26:38">
      <c r="Z335" s="160"/>
      <c r="AA335" s="160"/>
      <c r="AB335" s="160"/>
      <c r="AC335" s="160"/>
      <c r="AD335" s="160"/>
      <c r="AE335" s="161"/>
      <c r="AF335" s="160"/>
      <c r="AL335" s="130"/>
    </row>
    <row r="336" spans="26:38">
      <c r="Z336" s="160"/>
      <c r="AA336" s="160"/>
      <c r="AB336" s="160"/>
      <c r="AC336" s="160"/>
      <c r="AD336" s="160"/>
      <c r="AE336" s="161"/>
      <c r="AF336" s="160"/>
      <c r="AL336" s="130"/>
    </row>
    <row r="337" spans="26:38">
      <c r="Z337" s="160"/>
      <c r="AA337" s="160"/>
      <c r="AB337" s="160"/>
      <c r="AC337" s="160"/>
      <c r="AD337" s="160"/>
      <c r="AE337" s="161"/>
      <c r="AF337" s="160"/>
      <c r="AL337" s="130"/>
    </row>
    <row r="338" spans="26:38">
      <c r="Z338" s="160"/>
      <c r="AA338" s="160"/>
      <c r="AB338" s="160"/>
      <c r="AC338" s="160"/>
      <c r="AD338" s="160"/>
      <c r="AE338" s="161"/>
      <c r="AF338" s="160"/>
      <c r="AL338" s="130"/>
    </row>
    <row r="339" spans="26:38">
      <c r="Z339" s="160"/>
      <c r="AA339" s="160"/>
      <c r="AB339" s="160"/>
      <c r="AC339" s="160"/>
      <c r="AD339" s="160"/>
      <c r="AE339" s="161"/>
      <c r="AF339" s="160"/>
      <c r="AL339" s="130"/>
    </row>
    <row r="340" spans="26:38">
      <c r="Z340" s="160"/>
      <c r="AA340" s="160"/>
      <c r="AB340" s="160"/>
      <c r="AC340" s="160"/>
      <c r="AD340" s="160"/>
      <c r="AE340" s="161"/>
      <c r="AF340" s="160"/>
      <c r="AL340" s="130"/>
    </row>
    <row r="341" spans="26:38">
      <c r="Z341" s="160"/>
      <c r="AA341" s="160"/>
      <c r="AB341" s="160"/>
      <c r="AC341" s="160"/>
      <c r="AD341" s="160"/>
      <c r="AE341" s="161"/>
      <c r="AF341" s="160"/>
      <c r="AL341" s="130"/>
    </row>
    <row r="342" spans="26:38">
      <c r="Z342" s="160"/>
      <c r="AA342" s="160"/>
      <c r="AB342" s="160"/>
      <c r="AC342" s="160"/>
      <c r="AD342" s="160"/>
      <c r="AE342" s="161"/>
      <c r="AF342" s="160"/>
      <c r="AL342" s="130"/>
    </row>
    <row r="343" spans="26:38">
      <c r="Z343" s="160"/>
      <c r="AA343" s="160"/>
      <c r="AB343" s="160"/>
      <c r="AC343" s="160"/>
      <c r="AD343" s="160"/>
      <c r="AE343" s="161"/>
      <c r="AF343" s="160"/>
      <c r="AL343" s="130"/>
    </row>
    <row r="344" spans="26:38">
      <c r="Z344" s="160"/>
      <c r="AA344" s="160"/>
      <c r="AB344" s="160"/>
      <c r="AC344" s="160"/>
      <c r="AD344" s="160"/>
      <c r="AE344" s="161"/>
      <c r="AF344" s="160"/>
      <c r="AL344" s="130"/>
    </row>
    <row r="345" spans="26:38">
      <c r="Z345" s="160"/>
      <c r="AA345" s="160"/>
      <c r="AB345" s="160"/>
      <c r="AC345" s="160"/>
      <c r="AD345" s="160"/>
      <c r="AE345" s="161"/>
      <c r="AF345" s="160"/>
      <c r="AL345" s="130"/>
    </row>
    <row r="346" spans="26:38">
      <c r="Z346" s="160"/>
      <c r="AA346" s="160"/>
      <c r="AB346" s="160"/>
      <c r="AC346" s="160"/>
      <c r="AD346" s="160"/>
      <c r="AE346" s="161"/>
      <c r="AF346" s="160"/>
      <c r="AL346" s="130"/>
    </row>
    <row r="347" spans="26:38">
      <c r="Z347" s="160"/>
      <c r="AA347" s="160"/>
      <c r="AB347" s="160"/>
      <c r="AC347" s="160"/>
      <c r="AD347" s="160"/>
      <c r="AE347" s="161"/>
      <c r="AF347" s="160"/>
      <c r="AL347" s="130"/>
    </row>
    <row r="348" spans="26:38">
      <c r="Z348" s="160"/>
      <c r="AA348" s="160"/>
      <c r="AB348" s="160"/>
      <c r="AC348" s="160"/>
      <c r="AD348" s="160"/>
      <c r="AE348" s="161"/>
      <c r="AF348" s="160"/>
      <c r="AL348" s="130"/>
    </row>
    <row r="349" spans="26:38">
      <c r="Z349" s="160"/>
      <c r="AA349" s="160"/>
      <c r="AB349" s="160"/>
      <c r="AC349" s="160"/>
      <c r="AD349" s="160"/>
      <c r="AE349" s="161"/>
      <c r="AF349" s="160"/>
      <c r="AL349" s="130"/>
    </row>
    <row r="350" spans="26:38">
      <c r="Z350" s="160"/>
      <c r="AA350" s="160"/>
      <c r="AB350" s="160"/>
      <c r="AC350" s="160"/>
      <c r="AD350" s="160"/>
      <c r="AE350" s="161"/>
      <c r="AF350" s="160"/>
      <c r="AL350" s="130"/>
    </row>
    <row r="351" spans="26:38">
      <c r="Z351" s="160"/>
      <c r="AA351" s="160"/>
      <c r="AB351" s="160"/>
      <c r="AC351" s="160"/>
      <c r="AD351" s="160"/>
      <c r="AE351" s="161"/>
      <c r="AF351" s="160"/>
      <c r="AL351" s="130"/>
    </row>
    <row r="352" spans="26:38">
      <c r="Z352" s="160"/>
      <c r="AA352" s="160"/>
      <c r="AB352" s="160"/>
      <c r="AC352" s="160"/>
      <c r="AD352" s="160"/>
      <c r="AE352" s="161"/>
      <c r="AF352" s="160"/>
      <c r="AL352" s="130"/>
    </row>
    <row r="353" spans="26:38">
      <c r="Z353" s="160"/>
      <c r="AA353" s="160"/>
      <c r="AB353" s="160"/>
      <c r="AC353" s="160"/>
      <c r="AD353" s="160"/>
      <c r="AE353" s="161"/>
      <c r="AF353" s="160"/>
      <c r="AL353" s="130"/>
    </row>
    <row r="354" spans="26:38">
      <c r="Z354" s="160"/>
      <c r="AA354" s="160"/>
      <c r="AB354" s="160"/>
      <c r="AC354" s="160"/>
      <c r="AD354" s="160"/>
      <c r="AE354" s="161"/>
      <c r="AF354" s="160"/>
      <c r="AL354" s="130"/>
    </row>
    <row r="355" spans="26:38">
      <c r="Z355" s="160"/>
      <c r="AA355" s="160"/>
      <c r="AB355" s="160"/>
      <c r="AC355" s="160"/>
      <c r="AD355" s="160"/>
      <c r="AE355" s="161"/>
      <c r="AF355" s="160"/>
      <c r="AL355" s="130"/>
    </row>
    <row r="356" spans="26:38">
      <c r="Z356" s="160"/>
      <c r="AA356" s="160"/>
      <c r="AB356" s="160"/>
      <c r="AC356" s="160"/>
      <c r="AD356" s="160"/>
      <c r="AE356" s="161"/>
      <c r="AF356" s="160"/>
      <c r="AL356" s="130"/>
    </row>
    <row r="357" spans="26:38">
      <c r="Z357" s="160"/>
      <c r="AA357" s="160"/>
      <c r="AB357" s="160"/>
      <c r="AC357" s="160"/>
      <c r="AD357" s="160"/>
      <c r="AE357" s="161"/>
      <c r="AF357" s="160"/>
      <c r="AL357" s="130"/>
    </row>
    <row r="358" spans="26:38">
      <c r="Z358" s="160"/>
      <c r="AA358" s="160"/>
      <c r="AB358" s="160"/>
      <c r="AC358" s="160"/>
      <c r="AD358" s="160"/>
      <c r="AE358" s="161"/>
      <c r="AF358" s="160"/>
      <c r="AL358" s="130"/>
    </row>
    <row r="359" spans="26:38">
      <c r="Z359" s="160"/>
      <c r="AA359" s="160"/>
      <c r="AB359" s="160"/>
      <c r="AC359" s="160"/>
      <c r="AD359" s="160"/>
      <c r="AE359" s="161"/>
      <c r="AF359" s="160"/>
      <c r="AL359" s="130"/>
    </row>
    <row r="360" spans="26:38">
      <c r="Z360" s="160"/>
      <c r="AA360" s="160"/>
      <c r="AB360" s="160"/>
      <c r="AC360" s="160"/>
      <c r="AD360" s="160"/>
      <c r="AE360" s="161"/>
      <c r="AF360" s="160"/>
      <c r="AL360" s="130"/>
    </row>
    <row r="361" spans="26:38">
      <c r="Z361" s="160"/>
      <c r="AA361" s="160"/>
      <c r="AB361" s="160"/>
      <c r="AC361" s="160"/>
      <c r="AD361" s="160"/>
      <c r="AE361" s="161"/>
      <c r="AF361" s="160"/>
      <c r="AL361" s="130"/>
    </row>
    <row r="362" spans="26:38">
      <c r="Z362" s="160"/>
      <c r="AA362" s="160"/>
      <c r="AB362" s="160"/>
      <c r="AC362" s="160"/>
      <c r="AD362" s="160"/>
      <c r="AE362" s="161"/>
      <c r="AF362" s="160"/>
      <c r="AL362" s="130"/>
    </row>
    <row r="363" spans="26:38">
      <c r="Z363" s="160"/>
      <c r="AA363" s="160"/>
      <c r="AB363" s="160"/>
      <c r="AC363" s="160"/>
      <c r="AD363" s="160"/>
      <c r="AE363" s="161"/>
      <c r="AF363" s="160"/>
      <c r="AL363" s="130"/>
    </row>
    <row r="364" spans="26:38">
      <c r="Z364" s="160"/>
      <c r="AA364" s="160"/>
      <c r="AB364" s="160"/>
      <c r="AC364" s="160"/>
      <c r="AD364" s="160"/>
      <c r="AE364" s="161"/>
      <c r="AF364" s="160"/>
      <c r="AL364" s="130"/>
    </row>
    <row r="365" spans="26:38">
      <c r="Z365" s="160"/>
      <c r="AA365" s="160"/>
      <c r="AB365" s="160"/>
      <c r="AC365" s="160"/>
      <c r="AD365" s="160"/>
      <c r="AE365" s="161"/>
      <c r="AF365" s="160"/>
      <c r="AL365" s="130"/>
    </row>
    <row r="366" spans="26:38">
      <c r="Z366" s="160"/>
      <c r="AA366" s="160"/>
      <c r="AB366" s="160"/>
      <c r="AC366" s="160"/>
      <c r="AD366" s="160"/>
      <c r="AE366" s="161"/>
      <c r="AF366" s="160"/>
      <c r="AL366" s="130"/>
    </row>
    <row r="367" spans="26:38">
      <c r="Z367" s="160"/>
      <c r="AA367" s="160"/>
      <c r="AB367" s="160"/>
      <c r="AC367" s="160"/>
      <c r="AD367" s="160"/>
      <c r="AE367" s="161"/>
      <c r="AF367" s="160"/>
      <c r="AL367" s="130"/>
    </row>
    <row r="368" spans="26:38">
      <c r="Z368" s="160"/>
      <c r="AA368" s="160"/>
      <c r="AB368" s="160"/>
      <c r="AC368" s="160"/>
      <c r="AD368" s="160"/>
      <c r="AE368" s="161"/>
      <c r="AF368" s="160"/>
      <c r="AL368" s="130"/>
    </row>
    <row r="369" spans="26:38">
      <c r="Z369" s="160"/>
      <c r="AA369" s="160"/>
      <c r="AB369" s="160"/>
      <c r="AC369" s="160"/>
      <c r="AD369" s="160"/>
      <c r="AE369" s="161"/>
      <c r="AF369" s="160"/>
      <c r="AL369" s="130"/>
    </row>
    <row r="370" spans="26:38">
      <c r="Z370" s="160"/>
      <c r="AA370" s="160"/>
      <c r="AB370" s="160"/>
      <c r="AC370" s="160"/>
      <c r="AD370" s="160"/>
      <c r="AE370" s="161"/>
      <c r="AF370" s="160"/>
      <c r="AL370" s="130"/>
    </row>
    <row r="371" spans="26:38">
      <c r="Z371" s="160"/>
      <c r="AA371" s="160"/>
      <c r="AB371" s="160"/>
      <c r="AC371" s="160"/>
      <c r="AD371" s="160"/>
      <c r="AE371" s="161"/>
      <c r="AF371" s="160"/>
      <c r="AL371" s="130"/>
    </row>
    <row r="372" spans="26:38">
      <c r="Z372" s="160"/>
      <c r="AA372" s="160"/>
      <c r="AB372" s="160"/>
      <c r="AC372" s="160"/>
      <c r="AD372" s="160"/>
      <c r="AE372" s="161"/>
      <c r="AF372" s="160"/>
      <c r="AL372" s="130"/>
    </row>
    <row r="373" spans="26:38">
      <c r="Z373" s="160"/>
      <c r="AA373" s="160"/>
      <c r="AB373" s="160"/>
      <c r="AC373" s="160"/>
      <c r="AD373" s="160"/>
      <c r="AE373" s="161"/>
      <c r="AF373" s="160"/>
      <c r="AL373" s="130"/>
    </row>
    <row r="374" spans="26:38">
      <c r="Z374" s="160"/>
      <c r="AA374" s="160"/>
      <c r="AB374" s="160"/>
      <c r="AC374" s="160"/>
      <c r="AD374" s="160"/>
      <c r="AE374" s="161"/>
      <c r="AF374" s="160"/>
      <c r="AL374" s="130"/>
    </row>
    <row r="375" spans="26:38">
      <c r="Z375" s="160"/>
      <c r="AA375" s="160"/>
      <c r="AB375" s="160"/>
      <c r="AC375" s="160"/>
      <c r="AD375" s="160"/>
      <c r="AE375" s="161"/>
      <c r="AF375" s="160"/>
      <c r="AL375" s="130"/>
    </row>
    <row r="376" spans="26:38">
      <c r="Z376" s="160"/>
      <c r="AA376" s="160"/>
      <c r="AB376" s="160"/>
      <c r="AC376" s="160"/>
      <c r="AD376" s="160"/>
      <c r="AE376" s="161"/>
      <c r="AF376" s="160"/>
      <c r="AL376" s="130"/>
    </row>
    <row r="377" spans="26:38">
      <c r="Z377" s="160"/>
      <c r="AA377" s="160"/>
      <c r="AB377" s="160"/>
      <c r="AC377" s="160"/>
      <c r="AD377" s="160"/>
      <c r="AE377" s="161"/>
      <c r="AF377" s="160"/>
      <c r="AL377" s="130"/>
    </row>
    <row r="378" spans="26:38">
      <c r="Z378" s="160"/>
      <c r="AA378" s="160"/>
      <c r="AB378" s="160"/>
      <c r="AC378" s="160"/>
      <c r="AD378" s="160"/>
      <c r="AE378" s="161"/>
      <c r="AF378" s="160"/>
      <c r="AL378" s="130"/>
    </row>
    <row r="379" spans="26:38">
      <c r="Z379" s="160"/>
      <c r="AA379" s="160"/>
      <c r="AB379" s="160"/>
      <c r="AC379" s="160"/>
      <c r="AD379" s="160"/>
      <c r="AE379" s="161"/>
      <c r="AF379" s="160"/>
      <c r="AL379" s="130"/>
    </row>
    <row r="380" spans="26:38">
      <c r="Z380" s="160"/>
      <c r="AA380" s="160"/>
      <c r="AB380" s="160"/>
      <c r="AC380" s="160"/>
      <c r="AD380" s="160"/>
      <c r="AE380" s="161"/>
      <c r="AF380" s="160"/>
      <c r="AL380" s="130"/>
    </row>
    <row r="381" spans="26:38">
      <c r="Z381" s="160"/>
      <c r="AA381" s="160"/>
      <c r="AB381" s="160"/>
      <c r="AC381" s="160"/>
      <c r="AD381" s="160"/>
      <c r="AE381" s="161"/>
      <c r="AF381" s="160"/>
      <c r="AL381" s="130"/>
    </row>
    <row r="382" spans="26:38">
      <c r="Z382" s="160"/>
      <c r="AA382" s="160"/>
      <c r="AB382" s="160"/>
      <c r="AC382" s="160"/>
      <c r="AD382" s="160"/>
      <c r="AE382" s="161"/>
      <c r="AF382" s="160"/>
      <c r="AL382" s="130"/>
    </row>
    <row r="383" spans="26:38">
      <c r="Z383" s="160"/>
      <c r="AA383" s="160"/>
      <c r="AB383" s="160"/>
      <c r="AC383" s="160"/>
      <c r="AD383" s="160"/>
      <c r="AE383" s="161"/>
      <c r="AF383" s="160"/>
      <c r="AL383" s="130"/>
    </row>
    <row r="384" spans="26:38">
      <c r="Z384" s="160"/>
      <c r="AA384" s="160"/>
      <c r="AB384" s="160"/>
      <c r="AC384" s="160"/>
      <c r="AD384" s="160"/>
      <c r="AE384" s="161"/>
      <c r="AF384" s="160"/>
      <c r="AL384" s="130"/>
    </row>
    <row r="385" spans="26:38">
      <c r="Z385" s="160"/>
      <c r="AA385" s="160"/>
      <c r="AB385" s="160"/>
      <c r="AC385" s="160"/>
      <c r="AD385" s="160"/>
      <c r="AE385" s="161"/>
      <c r="AF385" s="160"/>
      <c r="AL385" s="130"/>
    </row>
    <row r="386" spans="26:38">
      <c r="Z386" s="160"/>
      <c r="AA386" s="160"/>
      <c r="AB386" s="160"/>
      <c r="AC386" s="160"/>
      <c r="AD386" s="160"/>
      <c r="AE386" s="161"/>
      <c r="AF386" s="160"/>
      <c r="AL386" s="130"/>
    </row>
    <row r="387" spans="26:38">
      <c r="Z387" s="160"/>
      <c r="AA387" s="160"/>
      <c r="AB387" s="160"/>
      <c r="AC387" s="160"/>
      <c r="AD387" s="160"/>
      <c r="AE387" s="161"/>
      <c r="AF387" s="160"/>
      <c r="AL387" s="130"/>
    </row>
    <row r="388" spans="26:38">
      <c r="Z388" s="160"/>
      <c r="AA388" s="160"/>
      <c r="AB388" s="160"/>
      <c r="AC388" s="160"/>
      <c r="AD388" s="160"/>
      <c r="AE388" s="161"/>
      <c r="AF388" s="160"/>
      <c r="AL388" s="130"/>
    </row>
    <row r="389" spans="26:38">
      <c r="Z389" s="160"/>
      <c r="AA389" s="160"/>
      <c r="AB389" s="160"/>
      <c r="AC389" s="160"/>
      <c r="AD389" s="160"/>
      <c r="AE389" s="161"/>
      <c r="AF389" s="160"/>
      <c r="AL389" s="130"/>
    </row>
    <row r="390" spans="26:38">
      <c r="Z390" s="160"/>
      <c r="AA390" s="160"/>
      <c r="AB390" s="160"/>
      <c r="AC390" s="160"/>
      <c r="AD390" s="160"/>
      <c r="AE390" s="161"/>
      <c r="AF390" s="160"/>
      <c r="AL390" s="130"/>
    </row>
    <row r="391" spans="26:38">
      <c r="Z391" s="160"/>
      <c r="AA391" s="160"/>
      <c r="AB391" s="160"/>
      <c r="AC391" s="160"/>
      <c r="AD391" s="160"/>
      <c r="AE391" s="161"/>
      <c r="AF391" s="160"/>
      <c r="AL391" s="130"/>
    </row>
    <row r="392" spans="26:38">
      <c r="Z392" s="160"/>
      <c r="AA392" s="160"/>
      <c r="AB392" s="160"/>
      <c r="AC392" s="160"/>
      <c r="AD392" s="160"/>
      <c r="AE392" s="161"/>
      <c r="AF392" s="160"/>
      <c r="AL392" s="130"/>
    </row>
    <row r="393" spans="26:38">
      <c r="Z393" s="160"/>
      <c r="AA393" s="160"/>
      <c r="AB393" s="160"/>
      <c r="AC393" s="160"/>
      <c r="AD393" s="160"/>
      <c r="AE393" s="161"/>
      <c r="AF393" s="160"/>
      <c r="AL393" s="130"/>
    </row>
    <row r="394" spans="26:38">
      <c r="Z394" s="160"/>
      <c r="AA394" s="160"/>
      <c r="AB394" s="160"/>
      <c r="AC394" s="160"/>
      <c r="AD394" s="160"/>
      <c r="AE394" s="161"/>
      <c r="AF394" s="160"/>
      <c r="AL394" s="130"/>
    </row>
    <row r="395" spans="26:38">
      <c r="Z395" s="160"/>
      <c r="AA395" s="160"/>
      <c r="AB395" s="160"/>
      <c r="AC395" s="160"/>
      <c r="AD395" s="160"/>
      <c r="AE395" s="161"/>
      <c r="AF395" s="160"/>
      <c r="AL395" s="130"/>
    </row>
    <row r="396" spans="26:38">
      <c r="Z396" s="160"/>
      <c r="AA396" s="160"/>
      <c r="AB396" s="160"/>
      <c r="AC396" s="160"/>
      <c r="AD396" s="160"/>
      <c r="AE396" s="161"/>
      <c r="AF396" s="160"/>
      <c r="AL396" s="130"/>
    </row>
    <row r="397" spans="26:38">
      <c r="Z397" s="160"/>
      <c r="AA397" s="160"/>
      <c r="AB397" s="160"/>
      <c r="AC397" s="160"/>
      <c r="AD397" s="160"/>
      <c r="AE397" s="161"/>
      <c r="AF397" s="160"/>
      <c r="AL397" s="130"/>
    </row>
    <row r="398" spans="26:38">
      <c r="Z398" s="160"/>
      <c r="AA398" s="160"/>
      <c r="AB398" s="160"/>
      <c r="AC398" s="160"/>
      <c r="AD398" s="160"/>
      <c r="AE398" s="161"/>
      <c r="AF398" s="160"/>
      <c r="AL398" s="130"/>
    </row>
    <row r="399" spans="26:38">
      <c r="Z399" s="160"/>
      <c r="AA399" s="160"/>
      <c r="AB399" s="160"/>
      <c r="AC399" s="160"/>
      <c r="AD399" s="160"/>
      <c r="AE399" s="161"/>
      <c r="AF399" s="160"/>
      <c r="AL399" s="130"/>
    </row>
    <row r="400" spans="26:38">
      <c r="Z400" s="160"/>
      <c r="AA400" s="160"/>
      <c r="AB400" s="160"/>
      <c r="AC400" s="160"/>
      <c r="AD400" s="160"/>
      <c r="AE400" s="161"/>
      <c r="AF400" s="160"/>
      <c r="AL400" s="130"/>
    </row>
    <row r="401" spans="26:38">
      <c r="Z401" s="160"/>
      <c r="AA401" s="160"/>
      <c r="AB401" s="160"/>
      <c r="AC401" s="160"/>
      <c r="AD401" s="160"/>
      <c r="AE401" s="161"/>
      <c r="AF401" s="160"/>
      <c r="AL401" s="130"/>
    </row>
    <row r="402" spans="26:38">
      <c r="Z402" s="160"/>
      <c r="AA402" s="160"/>
      <c r="AB402" s="160"/>
      <c r="AC402" s="160"/>
      <c r="AD402" s="160"/>
      <c r="AE402" s="161"/>
      <c r="AF402" s="160"/>
      <c r="AL402" s="130"/>
    </row>
    <row r="403" spans="26:38">
      <c r="Z403" s="160"/>
      <c r="AA403" s="160"/>
      <c r="AB403" s="160"/>
      <c r="AC403" s="160"/>
      <c r="AD403" s="160"/>
      <c r="AE403" s="161"/>
      <c r="AF403" s="160"/>
      <c r="AL403" s="130"/>
    </row>
    <row r="404" spans="26:38">
      <c r="Z404" s="160"/>
      <c r="AA404" s="160"/>
      <c r="AB404" s="160"/>
      <c r="AC404" s="160"/>
      <c r="AD404" s="160"/>
      <c r="AE404" s="161"/>
      <c r="AF404" s="160"/>
      <c r="AL404" s="130"/>
    </row>
    <row r="405" spans="26:38">
      <c r="Z405" s="160"/>
      <c r="AA405" s="160"/>
      <c r="AB405" s="160"/>
      <c r="AC405" s="160"/>
      <c r="AD405" s="160"/>
      <c r="AE405" s="161"/>
      <c r="AF405" s="160"/>
      <c r="AL405" s="130"/>
    </row>
    <row r="406" spans="26:38">
      <c r="Z406" s="160"/>
      <c r="AA406" s="160"/>
      <c r="AB406" s="160"/>
      <c r="AC406" s="160"/>
      <c r="AD406" s="160"/>
      <c r="AE406" s="161"/>
      <c r="AF406" s="160"/>
      <c r="AL406" s="130"/>
    </row>
    <row r="407" spans="26:38">
      <c r="Z407" s="160"/>
      <c r="AA407" s="160"/>
      <c r="AB407" s="160"/>
      <c r="AC407" s="160"/>
      <c r="AD407" s="160"/>
      <c r="AE407" s="161"/>
      <c r="AF407" s="160"/>
      <c r="AL407" s="130"/>
    </row>
    <row r="408" spans="26:38">
      <c r="Z408" s="160"/>
      <c r="AA408" s="160"/>
      <c r="AB408" s="160"/>
      <c r="AC408" s="160"/>
      <c r="AD408" s="160"/>
      <c r="AE408" s="161"/>
      <c r="AF408" s="160"/>
      <c r="AL408" s="130"/>
    </row>
    <row r="409" spans="26:38">
      <c r="Z409" s="160"/>
      <c r="AA409" s="160"/>
      <c r="AB409" s="160"/>
      <c r="AC409" s="160"/>
      <c r="AD409" s="160"/>
      <c r="AE409" s="161"/>
      <c r="AF409" s="160"/>
      <c r="AL409" s="130"/>
    </row>
    <row r="410" spans="26:38">
      <c r="Z410" s="160"/>
      <c r="AA410" s="160"/>
      <c r="AB410" s="160"/>
      <c r="AC410" s="160"/>
      <c r="AD410" s="160"/>
      <c r="AE410" s="161"/>
      <c r="AF410" s="160"/>
      <c r="AL410" s="130"/>
    </row>
    <row r="411" spans="26:38">
      <c r="Z411" s="160"/>
      <c r="AA411" s="160"/>
      <c r="AB411" s="160"/>
      <c r="AC411" s="160"/>
      <c r="AD411" s="160"/>
      <c r="AE411" s="161"/>
      <c r="AF411" s="160"/>
      <c r="AL411" s="130"/>
    </row>
    <row r="412" spans="26:38">
      <c r="Z412" s="160"/>
      <c r="AA412" s="160"/>
      <c r="AB412" s="160"/>
      <c r="AC412" s="160"/>
      <c r="AD412" s="160"/>
      <c r="AE412" s="161"/>
      <c r="AF412" s="160"/>
      <c r="AL412" s="130"/>
    </row>
    <row r="413" spans="26:38">
      <c r="Z413" s="160"/>
      <c r="AA413" s="160"/>
      <c r="AB413" s="160"/>
      <c r="AC413" s="160"/>
      <c r="AD413" s="160"/>
      <c r="AE413" s="161"/>
      <c r="AF413" s="160"/>
      <c r="AL413" s="130"/>
    </row>
    <row r="414" spans="26:38">
      <c r="Z414" s="160"/>
      <c r="AA414" s="160"/>
      <c r="AB414" s="160"/>
      <c r="AC414" s="160"/>
      <c r="AD414" s="160"/>
      <c r="AE414" s="161"/>
      <c r="AF414" s="160"/>
      <c r="AL414" s="130"/>
    </row>
    <row r="415" spans="26:38">
      <c r="Z415" s="160"/>
      <c r="AA415" s="160"/>
      <c r="AB415" s="160"/>
      <c r="AC415" s="160"/>
      <c r="AD415" s="160"/>
      <c r="AE415" s="161"/>
      <c r="AF415" s="160"/>
      <c r="AL415" s="130"/>
    </row>
    <row r="416" spans="26:38">
      <c r="Z416" s="160"/>
      <c r="AA416" s="160"/>
      <c r="AB416" s="160"/>
      <c r="AC416" s="160"/>
      <c r="AD416" s="160"/>
      <c r="AE416" s="161"/>
      <c r="AF416" s="160"/>
      <c r="AL416" s="130"/>
    </row>
    <row r="417" spans="26:38">
      <c r="Z417" s="160"/>
      <c r="AA417" s="160"/>
      <c r="AB417" s="160"/>
      <c r="AC417" s="160"/>
      <c r="AD417" s="160"/>
      <c r="AE417" s="161"/>
      <c r="AF417" s="160"/>
      <c r="AL417" s="130"/>
    </row>
    <row r="418" spans="26:38">
      <c r="Z418" s="160"/>
      <c r="AA418" s="160"/>
      <c r="AB418" s="160"/>
      <c r="AC418" s="160"/>
      <c r="AD418" s="160"/>
      <c r="AE418" s="161"/>
      <c r="AF418" s="160"/>
      <c r="AL418" s="130"/>
    </row>
    <row r="419" spans="26:38">
      <c r="Z419" s="160"/>
      <c r="AA419" s="160"/>
      <c r="AB419" s="160"/>
      <c r="AC419" s="160"/>
      <c r="AD419" s="160"/>
      <c r="AE419" s="161"/>
      <c r="AF419" s="160"/>
      <c r="AL419" s="130"/>
    </row>
    <row r="420" spans="26:38">
      <c r="Z420" s="160"/>
      <c r="AA420" s="160"/>
      <c r="AB420" s="160"/>
      <c r="AC420" s="160"/>
      <c r="AD420" s="160"/>
      <c r="AE420" s="161"/>
      <c r="AF420" s="160"/>
      <c r="AL420" s="130"/>
    </row>
    <row r="421" spans="26:38">
      <c r="Z421" s="160"/>
      <c r="AA421" s="160"/>
      <c r="AB421" s="160"/>
      <c r="AC421" s="160"/>
      <c r="AD421" s="160"/>
      <c r="AE421" s="161"/>
      <c r="AF421" s="160"/>
      <c r="AL421" s="130"/>
    </row>
    <row r="422" spans="26:38">
      <c r="Z422" s="160"/>
      <c r="AA422" s="160"/>
      <c r="AB422" s="160"/>
      <c r="AC422" s="160"/>
      <c r="AD422" s="160"/>
      <c r="AE422" s="161"/>
      <c r="AF422" s="160"/>
      <c r="AL422" s="130"/>
    </row>
    <row r="423" spans="26:38">
      <c r="Z423" s="160"/>
      <c r="AA423" s="160"/>
      <c r="AB423" s="160"/>
      <c r="AC423" s="160"/>
      <c r="AD423" s="160"/>
      <c r="AE423" s="161"/>
      <c r="AF423" s="160"/>
      <c r="AL423" s="130"/>
    </row>
    <row r="424" spans="26:38">
      <c r="Z424" s="160"/>
      <c r="AA424" s="160"/>
      <c r="AB424" s="160"/>
      <c r="AC424" s="160"/>
      <c r="AD424" s="160"/>
      <c r="AE424" s="161"/>
      <c r="AF424" s="160"/>
      <c r="AL424" s="130"/>
    </row>
    <row r="425" spans="26:38">
      <c r="Z425" s="160"/>
      <c r="AA425" s="160"/>
      <c r="AB425" s="160"/>
      <c r="AC425" s="160"/>
      <c r="AD425" s="160"/>
      <c r="AE425" s="161"/>
      <c r="AF425" s="160"/>
      <c r="AL425" s="130"/>
    </row>
    <row r="426" spans="26:38">
      <c r="Z426" s="160"/>
      <c r="AA426" s="160"/>
      <c r="AB426" s="160"/>
      <c r="AC426" s="160"/>
      <c r="AD426" s="160"/>
      <c r="AE426" s="161"/>
      <c r="AF426" s="160"/>
      <c r="AL426" s="130"/>
    </row>
    <row r="427" spans="26:38">
      <c r="Z427" s="160"/>
      <c r="AA427" s="160"/>
      <c r="AB427" s="160"/>
      <c r="AC427" s="160"/>
      <c r="AD427" s="160"/>
      <c r="AE427" s="161"/>
      <c r="AF427" s="160"/>
      <c r="AL427" s="130"/>
    </row>
    <row r="428" spans="26:38">
      <c r="Z428" s="160"/>
      <c r="AA428" s="160"/>
      <c r="AB428" s="160"/>
      <c r="AC428" s="160"/>
      <c r="AD428" s="160"/>
      <c r="AE428" s="161"/>
      <c r="AF428" s="160"/>
      <c r="AL428" s="130"/>
    </row>
    <row r="429" spans="26:38">
      <c r="Z429" s="160"/>
      <c r="AA429" s="160"/>
      <c r="AB429" s="160"/>
      <c r="AC429" s="160"/>
      <c r="AD429" s="160"/>
      <c r="AE429" s="161"/>
      <c r="AF429" s="160"/>
      <c r="AL429" s="130"/>
    </row>
    <row r="430" spans="26:38">
      <c r="Z430" s="160"/>
      <c r="AA430" s="160"/>
      <c r="AB430" s="160"/>
      <c r="AC430" s="160"/>
      <c r="AD430" s="160"/>
      <c r="AE430" s="161"/>
      <c r="AF430" s="160"/>
      <c r="AL430" s="130"/>
    </row>
    <row r="431" spans="26:38">
      <c r="Z431" s="160"/>
      <c r="AA431" s="160"/>
      <c r="AB431" s="160"/>
      <c r="AC431" s="160"/>
      <c r="AD431" s="160"/>
      <c r="AE431" s="161"/>
      <c r="AF431" s="160"/>
      <c r="AL431" s="130"/>
    </row>
    <row r="432" spans="26:38">
      <c r="Z432" s="160"/>
      <c r="AA432" s="160"/>
      <c r="AB432" s="160"/>
      <c r="AC432" s="160"/>
      <c r="AD432" s="160"/>
      <c r="AE432" s="161"/>
      <c r="AF432" s="160"/>
      <c r="AL432" s="130"/>
    </row>
    <row r="433" spans="26:38">
      <c r="Z433" s="160"/>
      <c r="AA433" s="160"/>
      <c r="AB433" s="160"/>
      <c r="AC433" s="160"/>
      <c r="AD433" s="160"/>
      <c r="AE433" s="161"/>
      <c r="AF433" s="160"/>
      <c r="AL433" s="130"/>
    </row>
    <row r="434" spans="26:38">
      <c r="Z434" s="160"/>
      <c r="AA434" s="160"/>
      <c r="AB434" s="160"/>
      <c r="AC434" s="160"/>
      <c r="AD434" s="160"/>
      <c r="AE434" s="161"/>
      <c r="AF434" s="160"/>
      <c r="AL434" s="130"/>
    </row>
    <row r="435" spans="26:38">
      <c r="Z435" s="160"/>
      <c r="AA435" s="160"/>
      <c r="AB435" s="160"/>
      <c r="AC435" s="160"/>
      <c r="AD435" s="160"/>
      <c r="AE435" s="161"/>
      <c r="AF435" s="160"/>
      <c r="AL435" s="130"/>
    </row>
    <row r="436" spans="26:38">
      <c r="Z436" s="160"/>
      <c r="AA436" s="160"/>
      <c r="AB436" s="160"/>
      <c r="AC436" s="160"/>
      <c r="AD436" s="160"/>
      <c r="AE436" s="161"/>
      <c r="AF436" s="160"/>
      <c r="AL436" s="130"/>
    </row>
    <row r="437" spans="26:38">
      <c r="Z437" s="160"/>
      <c r="AA437" s="160"/>
      <c r="AB437" s="160"/>
      <c r="AC437" s="160"/>
      <c r="AD437" s="160"/>
      <c r="AE437" s="161"/>
      <c r="AF437" s="160"/>
      <c r="AL437" s="130"/>
    </row>
    <row r="438" spans="26:38">
      <c r="Z438" s="160"/>
      <c r="AA438" s="160"/>
      <c r="AB438" s="160"/>
      <c r="AC438" s="160"/>
      <c r="AD438" s="160"/>
      <c r="AE438" s="161"/>
      <c r="AF438" s="160"/>
      <c r="AL438" s="130"/>
    </row>
    <row r="439" spans="26:38">
      <c r="Z439" s="160"/>
      <c r="AA439" s="160"/>
      <c r="AB439" s="160"/>
      <c r="AC439" s="160"/>
      <c r="AD439" s="160"/>
      <c r="AE439" s="161"/>
      <c r="AF439" s="160"/>
      <c r="AL439" s="130"/>
    </row>
    <row r="440" spans="26:38">
      <c r="Z440" s="160"/>
      <c r="AA440" s="160"/>
      <c r="AB440" s="160"/>
      <c r="AC440" s="160"/>
      <c r="AD440" s="160"/>
      <c r="AE440" s="161"/>
      <c r="AF440" s="160"/>
      <c r="AL440" s="130"/>
    </row>
    <row r="441" spans="26:38">
      <c r="Z441" s="160"/>
      <c r="AA441" s="160"/>
      <c r="AB441" s="160"/>
      <c r="AC441" s="160"/>
      <c r="AD441" s="160"/>
      <c r="AE441" s="161"/>
      <c r="AF441" s="160"/>
      <c r="AL441" s="130"/>
    </row>
    <row r="442" spans="26:38">
      <c r="Z442" s="160"/>
      <c r="AA442" s="160"/>
      <c r="AB442" s="160"/>
      <c r="AC442" s="160"/>
      <c r="AD442" s="160"/>
      <c r="AE442" s="161"/>
      <c r="AF442" s="160"/>
      <c r="AL442" s="130"/>
    </row>
    <row r="443" spans="26:38">
      <c r="Z443" s="160"/>
      <c r="AA443" s="160"/>
      <c r="AB443" s="160"/>
      <c r="AC443" s="160"/>
      <c r="AD443" s="160"/>
      <c r="AE443" s="161"/>
      <c r="AF443" s="160"/>
      <c r="AL443" s="130"/>
    </row>
    <row r="444" spans="26:38">
      <c r="Z444" s="160"/>
      <c r="AA444" s="160"/>
      <c r="AB444" s="160"/>
      <c r="AC444" s="160"/>
      <c r="AD444" s="160"/>
      <c r="AE444" s="161"/>
      <c r="AF444" s="160"/>
      <c r="AL444" s="130"/>
    </row>
    <row r="445" spans="26:38">
      <c r="Z445" s="160"/>
      <c r="AA445" s="160"/>
      <c r="AB445" s="160"/>
      <c r="AC445" s="160"/>
      <c r="AD445" s="160"/>
      <c r="AE445" s="161"/>
      <c r="AF445" s="160"/>
      <c r="AL445" s="130"/>
    </row>
    <row r="446" spans="26:38">
      <c r="Z446" s="160"/>
      <c r="AA446" s="160"/>
      <c r="AB446" s="160"/>
      <c r="AC446" s="160"/>
      <c r="AD446" s="160"/>
      <c r="AE446" s="161"/>
      <c r="AF446" s="160"/>
      <c r="AL446" s="130"/>
    </row>
    <row r="447" spans="26:38">
      <c r="Z447" s="160"/>
      <c r="AA447" s="160"/>
      <c r="AB447" s="160"/>
      <c r="AC447" s="160"/>
      <c r="AD447" s="160"/>
      <c r="AE447" s="161"/>
      <c r="AF447" s="160"/>
      <c r="AL447" s="130"/>
    </row>
    <row r="448" spans="26:38">
      <c r="Z448" s="160"/>
      <c r="AA448" s="160"/>
      <c r="AB448" s="160"/>
      <c r="AC448" s="160"/>
      <c r="AD448" s="160"/>
      <c r="AE448" s="161"/>
      <c r="AF448" s="160"/>
      <c r="AL448" s="130"/>
    </row>
    <row r="449" spans="26:38">
      <c r="Z449" s="160"/>
      <c r="AA449" s="160"/>
      <c r="AB449" s="160"/>
      <c r="AC449" s="160"/>
      <c r="AD449" s="160"/>
      <c r="AE449" s="161"/>
      <c r="AF449" s="160"/>
      <c r="AL449" s="130"/>
    </row>
    <row r="450" spans="26:38">
      <c r="Z450" s="160"/>
      <c r="AA450" s="160"/>
      <c r="AB450" s="160"/>
      <c r="AC450" s="160"/>
      <c r="AD450" s="160"/>
      <c r="AE450" s="161"/>
      <c r="AF450" s="160"/>
      <c r="AL450" s="130"/>
    </row>
    <row r="451" spans="26:38">
      <c r="Z451" s="160"/>
      <c r="AA451" s="160"/>
      <c r="AB451" s="160"/>
      <c r="AC451" s="160"/>
      <c r="AD451" s="160"/>
      <c r="AE451" s="161"/>
      <c r="AF451" s="160"/>
      <c r="AL451" s="130"/>
    </row>
    <row r="452" spans="26:38">
      <c r="Z452" s="160"/>
      <c r="AA452" s="160"/>
      <c r="AB452" s="160"/>
      <c r="AC452" s="160"/>
      <c r="AD452" s="160"/>
      <c r="AE452" s="161"/>
      <c r="AF452" s="160"/>
      <c r="AL452" s="130"/>
    </row>
    <row r="453" spans="26:38">
      <c r="Z453" s="160"/>
      <c r="AA453" s="160"/>
      <c r="AB453" s="160"/>
      <c r="AC453" s="160"/>
      <c r="AD453" s="160"/>
      <c r="AE453" s="161"/>
      <c r="AF453" s="160"/>
      <c r="AL453" s="130"/>
    </row>
    <row r="454" spans="26:38">
      <c r="Z454" s="160"/>
      <c r="AA454" s="160"/>
      <c r="AB454" s="160"/>
      <c r="AC454" s="160"/>
      <c r="AD454" s="160"/>
      <c r="AE454" s="161"/>
      <c r="AF454" s="160"/>
      <c r="AL454" s="130"/>
    </row>
    <row r="455" spans="26:38">
      <c r="Z455" s="160"/>
      <c r="AA455" s="160"/>
      <c r="AB455" s="160"/>
      <c r="AC455" s="160"/>
      <c r="AD455" s="160"/>
      <c r="AE455" s="161"/>
      <c r="AF455" s="160"/>
      <c r="AL455" s="130"/>
    </row>
    <row r="456" spans="26:38">
      <c r="Z456" s="160"/>
      <c r="AA456" s="160"/>
      <c r="AB456" s="160"/>
      <c r="AC456" s="160"/>
      <c r="AD456" s="160"/>
      <c r="AE456" s="161"/>
      <c r="AF456" s="160"/>
      <c r="AL456" s="130"/>
    </row>
    <row r="457" spans="26:38">
      <c r="Z457" s="160"/>
      <c r="AA457" s="160"/>
      <c r="AB457" s="160"/>
      <c r="AC457" s="160"/>
      <c r="AD457" s="160"/>
      <c r="AE457" s="161"/>
      <c r="AF457" s="160"/>
      <c r="AL457" s="130"/>
    </row>
    <row r="458" spans="26:38">
      <c r="Z458" s="160"/>
      <c r="AA458" s="160"/>
      <c r="AB458" s="160"/>
      <c r="AC458" s="160"/>
      <c r="AD458" s="160"/>
      <c r="AE458" s="161"/>
      <c r="AF458" s="160"/>
      <c r="AL458" s="130"/>
    </row>
    <row r="459" spans="26:38">
      <c r="Z459" s="160"/>
      <c r="AA459" s="160"/>
      <c r="AB459" s="160"/>
      <c r="AC459" s="160"/>
      <c r="AD459" s="160"/>
      <c r="AE459" s="161"/>
      <c r="AF459" s="160"/>
      <c r="AL459" s="130"/>
    </row>
    <row r="460" spans="26:38">
      <c r="Z460" s="160"/>
      <c r="AA460" s="160"/>
      <c r="AB460" s="160"/>
      <c r="AC460" s="160"/>
      <c r="AD460" s="160"/>
      <c r="AE460" s="161"/>
      <c r="AF460" s="160"/>
      <c r="AL460" s="130"/>
    </row>
    <row r="461" spans="26:38">
      <c r="Z461" s="160"/>
      <c r="AA461" s="160"/>
      <c r="AB461" s="160"/>
      <c r="AC461" s="160"/>
      <c r="AD461" s="160"/>
      <c r="AE461" s="161"/>
      <c r="AF461" s="160"/>
      <c r="AL461" s="130"/>
    </row>
    <row r="462" spans="26:38">
      <c r="Z462" s="160"/>
      <c r="AA462" s="160"/>
      <c r="AB462" s="160"/>
      <c r="AC462" s="160"/>
      <c r="AD462" s="160"/>
      <c r="AE462" s="161"/>
      <c r="AF462" s="160"/>
      <c r="AL462" s="130"/>
    </row>
    <row r="463" spans="26:38">
      <c r="Z463" s="160"/>
      <c r="AA463" s="160"/>
      <c r="AB463" s="160"/>
      <c r="AC463" s="160"/>
      <c r="AD463" s="160"/>
      <c r="AE463" s="161"/>
      <c r="AF463" s="160"/>
      <c r="AL463" s="130"/>
    </row>
    <row r="464" spans="26:38">
      <c r="Z464" s="160"/>
      <c r="AA464" s="160"/>
      <c r="AB464" s="160"/>
      <c r="AC464" s="160"/>
      <c r="AD464" s="160"/>
      <c r="AE464" s="161"/>
      <c r="AF464" s="160"/>
      <c r="AL464" s="130"/>
    </row>
    <row r="465" spans="26:38">
      <c r="Z465" s="160"/>
      <c r="AA465" s="160"/>
      <c r="AB465" s="160"/>
      <c r="AC465" s="160"/>
      <c r="AD465" s="160"/>
      <c r="AE465" s="161"/>
      <c r="AF465" s="160"/>
      <c r="AL465" s="130"/>
    </row>
    <row r="466" spans="26:38">
      <c r="Z466" s="160"/>
      <c r="AA466" s="160"/>
      <c r="AB466" s="160"/>
      <c r="AC466" s="160"/>
      <c r="AD466" s="160"/>
      <c r="AE466" s="161"/>
      <c r="AF466" s="160"/>
      <c r="AL466" s="130"/>
    </row>
    <row r="467" spans="26:38">
      <c r="Z467" s="160"/>
      <c r="AA467" s="160"/>
      <c r="AB467" s="160"/>
      <c r="AC467" s="160"/>
      <c r="AD467" s="160"/>
      <c r="AE467" s="161"/>
      <c r="AF467" s="160"/>
      <c r="AL467" s="130"/>
    </row>
    <row r="468" spans="26:38">
      <c r="Z468" s="160"/>
      <c r="AA468" s="160"/>
      <c r="AB468" s="160"/>
      <c r="AC468" s="160"/>
      <c r="AD468" s="160"/>
      <c r="AE468" s="161"/>
      <c r="AF468" s="160"/>
      <c r="AL468" s="130"/>
    </row>
    <row r="469" spans="26:38">
      <c r="Z469" s="160"/>
      <c r="AA469" s="160"/>
      <c r="AB469" s="160"/>
      <c r="AC469" s="160"/>
      <c r="AD469" s="160"/>
      <c r="AE469" s="161"/>
      <c r="AF469" s="160"/>
      <c r="AL469" s="130"/>
    </row>
    <row r="470" spans="26:38">
      <c r="Z470" s="160"/>
      <c r="AA470" s="160"/>
      <c r="AB470" s="160"/>
      <c r="AC470" s="160"/>
      <c r="AD470" s="160"/>
      <c r="AE470" s="161"/>
      <c r="AF470" s="160"/>
      <c r="AL470" s="130"/>
    </row>
    <row r="471" spans="26:38">
      <c r="Z471" s="160"/>
      <c r="AA471" s="160"/>
      <c r="AB471" s="160"/>
      <c r="AC471" s="160"/>
      <c r="AD471" s="160"/>
      <c r="AE471" s="161"/>
      <c r="AF471" s="160"/>
      <c r="AL471" s="130"/>
    </row>
    <row r="472" spans="26:38">
      <c r="Z472" s="160"/>
      <c r="AA472" s="160"/>
      <c r="AB472" s="160"/>
      <c r="AC472" s="160"/>
      <c r="AD472" s="160"/>
      <c r="AE472" s="161"/>
      <c r="AF472" s="160"/>
      <c r="AL472" s="130"/>
    </row>
    <row r="473" spans="26:38">
      <c r="Z473" s="160"/>
      <c r="AA473" s="160"/>
      <c r="AB473" s="160"/>
      <c r="AC473" s="160"/>
      <c r="AD473" s="160"/>
      <c r="AE473" s="161"/>
      <c r="AF473" s="160"/>
      <c r="AL473" s="130"/>
    </row>
    <row r="474" spans="26:38">
      <c r="Z474" s="160"/>
      <c r="AA474" s="160"/>
      <c r="AB474" s="160"/>
      <c r="AC474" s="160"/>
      <c r="AD474" s="160"/>
      <c r="AE474" s="161"/>
      <c r="AF474" s="160"/>
      <c r="AL474" s="130"/>
    </row>
    <row r="475" spans="26:38">
      <c r="Z475" s="160"/>
      <c r="AA475" s="160"/>
      <c r="AB475" s="160"/>
      <c r="AC475" s="160"/>
      <c r="AD475" s="160"/>
      <c r="AE475" s="161"/>
      <c r="AF475" s="160"/>
      <c r="AL475" s="130"/>
    </row>
    <row r="476" spans="26:38">
      <c r="Z476" s="160"/>
      <c r="AA476" s="160"/>
      <c r="AB476" s="160"/>
      <c r="AC476" s="160"/>
      <c r="AD476" s="160"/>
      <c r="AE476" s="161"/>
      <c r="AF476" s="160"/>
      <c r="AL476" s="130"/>
    </row>
    <row r="477" spans="26:38">
      <c r="Z477" s="160"/>
      <c r="AA477" s="160"/>
      <c r="AB477" s="160"/>
      <c r="AC477" s="160"/>
      <c r="AD477" s="160"/>
      <c r="AE477" s="161"/>
      <c r="AF477" s="160"/>
      <c r="AL477" s="130"/>
    </row>
    <row r="478" spans="26:38">
      <c r="Z478" s="160"/>
      <c r="AA478" s="160"/>
      <c r="AB478" s="160"/>
      <c r="AC478" s="160"/>
      <c r="AD478" s="160"/>
      <c r="AE478" s="161"/>
      <c r="AF478" s="160"/>
      <c r="AL478" s="130"/>
    </row>
    <row r="479" spans="26:38">
      <c r="Z479" s="160"/>
      <c r="AA479" s="160"/>
      <c r="AB479" s="160"/>
      <c r="AC479" s="160"/>
      <c r="AD479" s="160"/>
      <c r="AE479" s="161"/>
      <c r="AF479" s="160"/>
      <c r="AL479" s="130"/>
    </row>
    <row r="480" spans="26:38">
      <c r="Z480" s="160"/>
      <c r="AA480" s="160"/>
      <c r="AB480" s="160"/>
      <c r="AC480" s="160"/>
      <c r="AD480" s="160"/>
      <c r="AE480" s="161"/>
      <c r="AF480" s="160"/>
      <c r="AL480" s="130"/>
    </row>
    <row r="481" spans="26:38">
      <c r="Z481" s="160"/>
      <c r="AA481" s="160"/>
      <c r="AB481" s="160"/>
      <c r="AC481" s="160"/>
      <c r="AD481" s="160"/>
      <c r="AE481" s="161"/>
      <c r="AF481" s="160"/>
      <c r="AL481" s="130"/>
    </row>
    <row r="482" spans="26:38">
      <c r="Z482" s="160"/>
      <c r="AA482" s="160"/>
      <c r="AB482" s="160"/>
      <c r="AC482" s="160"/>
      <c r="AD482" s="160"/>
      <c r="AE482" s="161"/>
      <c r="AF482" s="160"/>
      <c r="AL482" s="130"/>
    </row>
    <row r="483" spans="26:38">
      <c r="Z483" s="160"/>
      <c r="AA483" s="160"/>
      <c r="AB483" s="160"/>
      <c r="AC483" s="160"/>
      <c r="AD483" s="160"/>
      <c r="AE483" s="161"/>
      <c r="AF483" s="160"/>
      <c r="AL483" s="130"/>
    </row>
    <row r="484" spans="26:38">
      <c r="Z484" s="160"/>
      <c r="AA484" s="160"/>
      <c r="AB484" s="160"/>
      <c r="AC484" s="160"/>
      <c r="AD484" s="160"/>
      <c r="AE484" s="161"/>
      <c r="AF484" s="160"/>
      <c r="AL484" s="130"/>
    </row>
    <row r="485" spans="26:38">
      <c r="Z485" s="160"/>
      <c r="AA485" s="160"/>
      <c r="AB485" s="160"/>
      <c r="AC485" s="160"/>
      <c r="AD485" s="160"/>
      <c r="AE485" s="161"/>
      <c r="AF485" s="160"/>
      <c r="AL485" s="130"/>
    </row>
    <row r="486" spans="26:38">
      <c r="Z486" s="160"/>
      <c r="AA486" s="160"/>
      <c r="AB486" s="160"/>
      <c r="AC486" s="160"/>
      <c r="AD486" s="160"/>
      <c r="AE486" s="161"/>
      <c r="AF486" s="160"/>
      <c r="AL486" s="130"/>
    </row>
    <row r="487" spans="26:38">
      <c r="Z487" s="160"/>
      <c r="AA487" s="160"/>
      <c r="AB487" s="160"/>
      <c r="AC487" s="160"/>
      <c r="AD487" s="160"/>
      <c r="AE487" s="161"/>
      <c r="AF487" s="160"/>
      <c r="AL487" s="130"/>
    </row>
    <row r="488" spans="26:38">
      <c r="Z488" s="160"/>
      <c r="AA488" s="160"/>
      <c r="AB488" s="160"/>
      <c r="AC488" s="160"/>
      <c r="AD488" s="160"/>
      <c r="AE488" s="161"/>
      <c r="AF488" s="160"/>
      <c r="AL488" s="130"/>
    </row>
    <row r="489" spans="26:38">
      <c r="Z489" s="160"/>
      <c r="AA489" s="160"/>
      <c r="AB489" s="160"/>
      <c r="AC489" s="160"/>
      <c r="AD489" s="160"/>
      <c r="AE489" s="161"/>
      <c r="AF489" s="160"/>
      <c r="AL489" s="130"/>
    </row>
    <row r="490" spans="26:38">
      <c r="Z490" s="160"/>
      <c r="AA490" s="160"/>
      <c r="AB490" s="160"/>
      <c r="AC490" s="160"/>
      <c r="AD490" s="160"/>
      <c r="AE490" s="161"/>
      <c r="AF490" s="160"/>
      <c r="AL490" s="130"/>
    </row>
    <row r="491" spans="26:38">
      <c r="Z491" s="160"/>
      <c r="AA491" s="160"/>
      <c r="AB491" s="160"/>
      <c r="AC491" s="160"/>
      <c r="AD491" s="160"/>
      <c r="AE491" s="161"/>
      <c r="AF491" s="160"/>
      <c r="AL491" s="130"/>
    </row>
    <row r="492" spans="26:38">
      <c r="Z492" s="160"/>
      <c r="AA492" s="160"/>
      <c r="AB492" s="160"/>
      <c r="AC492" s="160"/>
      <c r="AD492" s="160"/>
      <c r="AE492" s="161"/>
      <c r="AF492" s="160"/>
      <c r="AL492" s="130"/>
    </row>
    <row r="493" spans="26:38">
      <c r="Z493" s="160"/>
      <c r="AA493" s="160"/>
      <c r="AB493" s="160"/>
      <c r="AC493" s="160"/>
      <c r="AD493" s="160"/>
      <c r="AE493" s="161"/>
      <c r="AF493" s="160"/>
      <c r="AL493" s="130"/>
    </row>
    <row r="494" spans="26:38">
      <c r="Z494" s="160"/>
      <c r="AA494" s="160"/>
      <c r="AB494" s="160"/>
      <c r="AC494" s="160"/>
      <c r="AD494" s="160"/>
      <c r="AE494" s="161"/>
      <c r="AF494" s="160"/>
      <c r="AL494" s="130"/>
    </row>
    <row r="495" spans="26:38">
      <c r="Z495" s="160"/>
      <c r="AA495" s="160"/>
      <c r="AB495" s="160"/>
      <c r="AC495" s="160"/>
      <c r="AD495" s="160"/>
      <c r="AE495" s="161"/>
      <c r="AF495" s="160"/>
      <c r="AL495" s="130"/>
    </row>
    <row r="496" spans="26:38">
      <c r="Z496" s="160"/>
      <c r="AA496" s="160"/>
      <c r="AB496" s="160"/>
      <c r="AC496" s="160"/>
      <c r="AD496" s="160"/>
      <c r="AE496" s="161"/>
      <c r="AF496" s="160"/>
      <c r="AL496" s="130"/>
    </row>
    <row r="497" spans="26:38">
      <c r="Z497" s="160"/>
      <c r="AA497" s="160"/>
      <c r="AB497" s="160"/>
      <c r="AC497" s="160"/>
      <c r="AD497" s="160"/>
      <c r="AE497" s="161"/>
      <c r="AF497" s="160"/>
      <c r="AL497" s="130"/>
    </row>
    <row r="498" spans="26:38">
      <c r="Z498" s="160"/>
      <c r="AA498" s="160"/>
      <c r="AB498" s="160"/>
      <c r="AC498" s="160"/>
      <c r="AD498" s="160"/>
      <c r="AE498" s="161"/>
      <c r="AF498" s="160"/>
      <c r="AL498" s="130"/>
    </row>
    <row r="499" spans="26:38">
      <c r="Z499" s="160"/>
      <c r="AA499" s="160"/>
      <c r="AB499" s="160"/>
      <c r="AC499" s="160"/>
      <c r="AD499" s="160"/>
      <c r="AE499" s="161"/>
      <c r="AF499" s="160"/>
      <c r="AL499" s="130"/>
    </row>
    <row r="500" spans="26:38">
      <c r="Z500" s="160"/>
      <c r="AA500" s="160"/>
      <c r="AB500" s="160"/>
      <c r="AC500" s="160"/>
      <c r="AD500" s="160"/>
      <c r="AE500" s="161"/>
      <c r="AF500" s="160"/>
      <c r="AL500" s="130"/>
    </row>
    <row r="501" spans="26:38">
      <c r="Z501" s="160"/>
      <c r="AA501" s="160"/>
      <c r="AB501" s="160"/>
      <c r="AC501" s="160"/>
      <c r="AD501" s="160"/>
      <c r="AE501" s="161"/>
      <c r="AF501" s="160"/>
      <c r="AL501" s="130"/>
    </row>
    <row r="502" spans="26:38">
      <c r="Z502" s="160"/>
      <c r="AA502" s="160"/>
      <c r="AB502" s="160"/>
      <c r="AC502" s="160"/>
      <c r="AD502" s="160"/>
      <c r="AE502" s="161"/>
      <c r="AF502" s="160"/>
      <c r="AL502" s="130"/>
    </row>
    <row r="503" spans="26:38">
      <c r="Z503" s="160"/>
      <c r="AA503" s="160"/>
      <c r="AB503" s="160"/>
      <c r="AC503" s="160"/>
      <c r="AD503" s="160"/>
      <c r="AE503" s="161"/>
      <c r="AF503" s="160"/>
      <c r="AL503" s="130"/>
    </row>
    <row r="504" spans="26:38">
      <c r="Z504" s="160"/>
      <c r="AA504" s="160"/>
      <c r="AB504" s="160"/>
      <c r="AC504" s="160"/>
      <c r="AD504" s="160"/>
      <c r="AE504" s="161"/>
      <c r="AF504" s="160"/>
      <c r="AL504" s="130"/>
    </row>
    <row r="505" spans="26:38">
      <c r="Z505" s="160"/>
      <c r="AA505" s="160"/>
      <c r="AB505" s="160"/>
      <c r="AC505" s="160"/>
      <c r="AD505" s="160"/>
      <c r="AE505" s="161"/>
      <c r="AF505" s="160"/>
      <c r="AL505" s="130"/>
    </row>
    <row r="506" spans="26:38">
      <c r="Z506" s="160"/>
      <c r="AA506" s="160"/>
      <c r="AB506" s="160"/>
      <c r="AC506" s="160"/>
      <c r="AD506" s="160"/>
      <c r="AE506" s="161"/>
      <c r="AF506" s="160"/>
      <c r="AL506" s="130"/>
    </row>
    <row r="507" spans="26:38">
      <c r="Z507" s="160"/>
      <c r="AA507" s="160"/>
      <c r="AB507" s="160"/>
      <c r="AC507" s="160"/>
      <c r="AD507" s="160"/>
      <c r="AE507" s="161"/>
      <c r="AF507" s="160"/>
      <c r="AL507" s="130"/>
    </row>
    <row r="508" spans="26:38">
      <c r="Z508" s="160"/>
      <c r="AA508" s="160"/>
      <c r="AB508" s="160"/>
      <c r="AC508" s="160"/>
      <c r="AD508" s="160"/>
      <c r="AE508" s="161"/>
      <c r="AF508" s="160"/>
      <c r="AL508" s="130"/>
    </row>
    <row r="509" spans="26:38">
      <c r="Z509" s="160"/>
      <c r="AA509" s="160"/>
      <c r="AB509" s="160"/>
      <c r="AC509" s="160"/>
      <c r="AD509" s="160"/>
      <c r="AE509" s="161"/>
      <c r="AF509" s="160"/>
      <c r="AL509" s="130"/>
    </row>
    <row r="510" spans="26:38">
      <c r="Z510" s="160"/>
      <c r="AA510" s="160"/>
      <c r="AB510" s="160"/>
      <c r="AC510" s="160"/>
      <c r="AD510" s="160"/>
      <c r="AE510" s="161"/>
      <c r="AF510" s="160"/>
      <c r="AL510" s="130"/>
    </row>
    <row r="511" spans="26:38">
      <c r="Z511" s="160"/>
      <c r="AA511" s="160"/>
      <c r="AB511" s="160"/>
      <c r="AC511" s="160"/>
      <c r="AD511" s="160"/>
      <c r="AE511" s="161"/>
      <c r="AF511" s="160"/>
      <c r="AL511" s="130"/>
    </row>
    <row r="512" spans="26:38">
      <c r="Z512" s="160"/>
      <c r="AA512" s="160"/>
      <c r="AB512" s="160"/>
      <c r="AC512" s="160"/>
      <c r="AD512" s="160"/>
      <c r="AE512" s="161"/>
      <c r="AF512" s="160"/>
      <c r="AL512" s="130"/>
    </row>
    <row r="513" spans="26:38">
      <c r="Z513" s="160"/>
      <c r="AA513" s="160"/>
      <c r="AB513" s="160"/>
      <c r="AC513" s="160"/>
      <c r="AD513" s="160"/>
      <c r="AE513" s="161"/>
      <c r="AF513" s="160"/>
      <c r="AL513" s="130"/>
    </row>
    <row r="514" spans="26:38">
      <c r="Z514" s="160"/>
      <c r="AA514" s="160"/>
      <c r="AB514" s="160"/>
      <c r="AC514" s="160"/>
      <c r="AD514" s="160"/>
      <c r="AE514" s="161"/>
      <c r="AF514" s="160"/>
      <c r="AL514" s="130"/>
    </row>
    <row r="515" spans="26:38">
      <c r="Z515" s="160"/>
      <c r="AA515" s="160"/>
      <c r="AB515" s="160"/>
      <c r="AC515" s="160"/>
      <c r="AD515" s="160"/>
      <c r="AE515" s="161"/>
      <c r="AF515" s="160"/>
      <c r="AL515" s="130"/>
    </row>
    <row r="516" spans="26:38">
      <c r="Z516" s="160"/>
      <c r="AA516" s="160"/>
      <c r="AB516" s="160"/>
      <c r="AC516" s="160"/>
      <c r="AD516" s="160"/>
      <c r="AE516" s="161"/>
      <c r="AF516" s="160"/>
      <c r="AL516" s="130"/>
    </row>
    <row r="517" spans="26:38">
      <c r="Z517" s="160"/>
      <c r="AA517" s="160"/>
      <c r="AB517" s="160"/>
      <c r="AC517" s="160"/>
      <c r="AD517" s="160"/>
      <c r="AE517" s="161"/>
      <c r="AF517" s="160"/>
      <c r="AL517" s="130"/>
    </row>
    <row r="518" spans="26:38">
      <c r="Z518" s="160"/>
      <c r="AA518" s="160"/>
      <c r="AB518" s="160"/>
      <c r="AC518" s="160"/>
      <c r="AD518" s="160"/>
      <c r="AE518" s="161"/>
      <c r="AF518" s="160"/>
      <c r="AL518" s="130"/>
    </row>
    <row r="519" spans="26:38">
      <c r="Z519" s="160"/>
      <c r="AA519" s="160"/>
      <c r="AB519" s="160"/>
      <c r="AC519" s="160"/>
      <c r="AD519" s="160"/>
      <c r="AE519" s="161"/>
      <c r="AF519" s="160"/>
      <c r="AL519" s="130"/>
    </row>
    <row r="520" spans="26:38">
      <c r="Z520" s="160"/>
      <c r="AA520" s="160"/>
      <c r="AB520" s="160"/>
      <c r="AC520" s="160"/>
      <c r="AD520" s="160"/>
      <c r="AE520" s="161"/>
      <c r="AF520" s="160"/>
      <c r="AL520" s="130"/>
    </row>
    <row r="521" spans="26:38">
      <c r="Z521" s="160"/>
      <c r="AA521" s="160"/>
      <c r="AB521" s="160"/>
      <c r="AC521" s="160"/>
      <c r="AD521" s="160"/>
      <c r="AE521" s="161"/>
      <c r="AF521" s="160"/>
      <c r="AL521" s="130"/>
    </row>
    <row r="522" spans="26:38">
      <c r="Z522" s="160"/>
      <c r="AA522" s="160"/>
      <c r="AB522" s="160"/>
      <c r="AC522" s="160"/>
      <c r="AD522" s="160"/>
      <c r="AE522" s="161"/>
      <c r="AF522" s="160"/>
      <c r="AL522" s="130"/>
    </row>
    <row r="523" spans="26:38">
      <c r="Z523" s="160"/>
      <c r="AA523" s="160"/>
      <c r="AB523" s="160"/>
      <c r="AC523" s="160"/>
      <c r="AD523" s="160"/>
      <c r="AE523" s="161"/>
      <c r="AF523" s="160"/>
      <c r="AL523" s="130"/>
    </row>
    <row r="524" spans="26:38">
      <c r="Z524" s="160"/>
      <c r="AA524" s="160"/>
      <c r="AB524" s="160"/>
      <c r="AC524" s="160"/>
      <c r="AD524" s="160"/>
      <c r="AE524" s="161"/>
      <c r="AF524" s="160"/>
      <c r="AL524" s="130"/>
    </row>
    <row r="525" spans="26:38">
      <c r="Z525" s="160"/>
      <c r="AA525" s="160"/>
      <c r="AB525" s="160"/>
      <c r="AC525" s="160"/>
      <c r="AD525" s="160"/>
      <c r="AE525" s="161"/>
      <c r="AF525" s="160"/>
      <c r="AL525" s="130"/>
    </row>
    <row r="526" spans="26:38">
      <c r="Z526" s="160"/>
      <c r="AA526" s="160"/>
      <c r="AB526" s="160"/>
      <c r="AC526" s="160"/>
      <c r="AD526" s="160"/>
      <c r="AE526" s="161"/>
      <c r="AF526" s="160"/>
      <c r="AL526" s="130"/>
    </row>
    <row r="527" spans="26:38">
      <c r="Z527" s="160"/>
      <c r="AA527" s="160"/>
      <c r="AB527" s="160"/>
      <c r="AC527" s="160"/>
      <c r="AD527" s="160"/>
      <c r="AE527" s="161"/>
      <c r="AF527" s="160"/>
      <c r="AL527" s="130"/>
    </row>
    <row r="528" spans="26:38">
      <c r="Z528" s="160"/>
      <c r="AA528" s="160"/>
      <c r="AB528" s="160"/>
      <c r="AC528" s="160"/>
      <c r="AD528" s="160"/>
      <c r="AE528" s="161"/>
      <c r="AF528" s="160"/>
      <c r="AL528" s="130"/>
    </row>
    <row r="529" spans="26:38">
      <c r="Z529" s="160"/>
      <c r="AA529" s="160"/>
      <c r="AB529" s="160"/>
      <c r="AC529" s="160"/>
      <c r="AD529" s="160"/>
      <c r="AE529" s="161"/>
      <c r="AF529" s="160"/>
      <c r="AL529" s="130"/>
    </row>
    <row r="530" spans="26:38">
      <c r="Z530" s="160"/>
      <c r="AA530" s="160"/>
      <c r="AB530" s="160"/>
      <c r="AC530" s="160"/>
      <c r="AD530" s="160"/>
      <c r="AE530" s="161"/>
      <c r="AF530" s="160"/>
      <c r="AL530" s="130"/>
    </row>
    <row r="531" spans="26:38">
      <c r="Z531" s="160"/>
      <c r="AA531" s="160"/>
      <c r="AB531" s="160"/>
      <c r="AC531" s="160"/>
      <c r="AD531" s="160"/>
      <c r="AE531" s="161"/>
      <c r="AF531" s="160"/>
      <c r="AL531" s="130"/>
    </row>
    <row r="532" spans="26:38">
      <c r="Z532" s="160"/>
      <c r="AA532" s="160"/>
      <c r="AB532" s="160"/>
      <c r="AC532" s="160"/>
      <c r="AD532" s="160"/>
      <c r="AE532" s="161"/>
      <c r="AF532" s="160"/>
      <c r="AL532" s="130"/>
    </row>
    <row r="533" spans="26:38">
      <c r="Z533" s="160"/>
      <c r="AA533" s="160"/>
      <c r="AB533" s="160"/>
      <c r="AC533" s="160"/>
      <c r="AD533" s="160"/>
      <c r="AE533" s="161"/>
      <c r="AF533" s="160"/>
      <c r="AL533" s="130"/>
    </row>
    <row r="534" spans="26:38">
      <c r="Z534" s="160"/>
      <c r="AA534" s="160"/>
      <c r="AB534" s="160"/>
      <c r="AC534" s="160"/>
      <c r="AD534" s="160"/>
      <c r="AE534" s="161"/>
      <c r="AF534" s="160"/>
      <c r="AL534" s="130"/>
    </row>
    <row r="535" spans="26:38">
      <c r="Z535" s="160"/>
      <c r="AA535" s="160"/>
      <c r="AB535" s="160"/>
      <c r="AC535" s="160"/>
      <c r="AD535" s="160"/>
      <c r="AE535" s="161"/>
      <c r="AF535" s="160"/>
      <c r="AL535" s="130"/>
    </row>
    <row r="536" spans="26:38">
      <c r="Z536" s="160"/>
      <c r="AA536" s="160"/>
      <c r="AB536" s="160"/>
      <c r="AC536" s="160"/>
      <c r="AD536" s="160"/>
      <c r="AE536" s="161"/>
      <c r="AF536" s="160"/>
      <c r="AL536" s="130"/>
    </row>
    <row r="537" spans="26:38">
      <c r="Z537" s="160"/>
      <c r="AA537" s="160"/>
      <c r="AB537" s="160"/>
      <c r="AC537" s="160"/>
      <c r="AD537" s="160"/>
      <c r="AE537" s="161"/>
      <c r="AF537" s="160"/>
      <c r="AL537" s="130"/>
    </row>
    <row r="538" spans="26:38">
      <c r="Z538" s="160"/>
      <c r="AA538" s="160"/>
      <c r="AB538" s="160"/>
      <c r="AC538" s="160"/>
      <c r="AD538" s="160"/>
      <c r="AE538" s="161"/>
      <c r="AF538" s="160"/>
      <c r="AL538" s="130"/>
    </row>
    <row r="539" spans="26:38">
      <c r="Z539" s="160"/>
      <c r="AA539" s="160"/>
      <c r="AB539" s="160"/>
      <c r="AC539" s="160"/>
      <c r="AD539" s="160"/>
      <c r="AE539" s="161"/>
      <c r="AF539" s="160"/>
      <c r="AL539" s="130"/>
    </row>
    <row r="540" spans="26:38">
      <c r="Z540" s="160"/>
      <c r="AA540" s="160"/>
      <c r="AB540" s="160"/>
      <c r="AC540" s="160"/>
      <c r="AD540" s="160"/>
      <c r="AE540" s="161"/>
      <c r="AF540" s="160"/>
      <c r="AL540" s="130"/>
    </row>
    <row r="541" spans="26:38">
      <c r="Z541" s="160"/>
      <c r="AA541" s="160"/>
      <c r="AB541" s="160"/>
      <c r="AC541" s="160"/>
      <c r="AD541" s="160"/>
      <c r="AE541" s="161"/>
      <c r="AF541" s="160"/>
      <c r="AL541" s="130"/>
    </row>
    <row r="542" spans="26:38">
      <c r="Z542" s="160"/>
      <c r="AA542" s="160"/>
      <c r="AB542" s="160"/>
      <c r="AC542" s="160"/>
      <c r="AD542" s="160"/>
      <c r="AE542" s="161"/>
      <c r="AF542" s="160"/>
      <c r="AL542" s="130"/>
    </row>
    <row r="543" spans="26:38">
      <c r="Z543" s="160"/>
      <c r="AA543" s="160"/>
      <c r="AB543" s="160"/>
      <c r="AC543" s="160"/>
      <c r="AD543" s="160"/>
      <c r="AE543" s="161"/>
      <c r="AF543" s="160"/>
      <c r="AL543" s="130"/>
    </row>
    <row r="544" spans="26:38">
      <c r="Z544" s="160"/>
      <c r="AA544" s="160"/>
      <c r="AB544" s="160"/>
      <c r="AC544" s="160"/>
      <c r="AD544" s="160"/>
      <c r="AE544" s="161"/>
      <c r="AF544" s="160"/>
      <c r="AL544" s="130"/>
    </row>
    <row r="545" spans="26:38">
      <c r="Z545" s="160"/>
      <c r="AA545" s="160"/>
      <c r="AB545" s="160"/>
      <c r="AC545" s="160"/>
      <c r="AD545" s="160"/>
      <c r="AE545" s="161"/>
      <c r="AF545" s="160"/>
      <c r="AL545" s="130"/>
    </row>
    <row r="546" spans="26:38">
      <c r="Z546" s="160"/>
      <c r="AA546" s="160"/>
      <c r="AB546" s="160"/>
      <c r="AC546" s="160"/>
      <c r="AD546" s="160"/>
      <c r="AE546" s="161"/>
      <c r="AF546" s="160"/>
      <c r="AL546" s="130"/>
    </row>
    <row r="547" spans="26:38">
      <c r="Z547" s="160"/>
      <c r="AA547" s="160"/>
      <c r="AB547" s="160"/>
      <c r="AC547" s="160"/>
      <c r="AD547" s="160"/>
      <c r="AE547" s="161"/>
      <c r="AF547" s="160"/>
      <c r="AL547" s="130"/>
    </row>
    <row r="548" spans="26:38">
      <c r="Z548" s="160"/>
      <c r="AA548" s="160"/>
      <c r="AB548" s="160"/>
      <c r="AC548" s="160"/>
      <c r="AD548" s="160"/>
      <c r="AE548" s="161"/>
      <c r="AF548" s="160"/>
      <c r="AL548" s="130"/>
    </row>
    <row r="549" spans="26:38">
      <c r="Z549" s="160"/>
      <c r="AA549" s="160"/>
      <c r="AB549" s="160"/>
      <c r="AC549" s="160"/>
      <c r="AD549" s="160"/>
      <c r="AE549" s="161"/>
      <c r="AF549" s="160"/>
      <c r="AL549" s="130"/>
    </row>
    <row r="550" spans="26:38">
      <c r="Z550" s="160"/>
      <c r="AA550" s="160"/>
      <c r="AB550" s="160"/>
      <c r="AC550" s="160"/>
      <c r="AD550" s="160"/>
      <c r="AE550" s="161"/>
      <c r="AF550" s="160"/>
      <c r="AL550" s="130"/>
    </row>
    <row r="551" spans="26:38">
      <c r="Z551" s="160"/>
      <c r="AA551" s="160"/>
      <c r="AB551" s="160"/>
      <c r="AC551" s="160"/>
      <c r="AD551" s="160"/>
      <c r="AE551" s="161"/>
      <c r="AF551" s="160"/>
      <c r="AL551" s="130"/>
    </row>
    <row r="552" spans="26:38">
      <c r="Z552" s="160"/>
      <c r="AA552" s="160"/>
      <c r="AB552" s="160"/>
      <c r="AC552" s="160"/>
      <c r="AD552" s="160"/>
      <c r="AE552" s="161"/>
      <c r="AF552" s="160"/>
      <c r="AL552" s="130"/>
    </row>
    <row r="553" spans="26:38">
      <c r="Z553" s="160"/>
      <c r="AA553" s="160"/>
      <c r="AB553" s="160"/>
      <c r="AC553" s="160"/>
      <c r="AD553" s="160"/>
      <c r="AE553" s="161"/>
      <c r="AF553" s="160"/>
      <c r="AL553" s="130"/>
    </row>
    <row r="554" spans="26:38">
      <c r="Z554" s="160"/>
      <c r="AA554" s="160"/>
      <c r="AB554" s="160"/>
      <c r="AC554" s="160"/>
      <c r="AD554" s="160"/>
      <c r="AE554" s="161"/>
      <c r="AF554" s="160"/>
      <c r="AL554" s="130"/>
    </row>
    <row r="555" spans="26:38">
      <c r="Z555" s="160"/>
      <c r="AA555" s="160"/>
      <c r="AB555" s="160"/>
      <c r="AC555" s="160"/>
      <c r="AD555" s="160"/>
      <c r="AE555" s="161"/>
      <c r="AF555" s="160"/>
      <c r="AL555" s="130"/>
    </row>
    <row r="556" spans="26:38">
      <c r="Z556" s="160"/>
      <c r="AA556" s="160"/>
      <c r="AB556" s="160"/>
      <c r="AC556" s="160"/>
      <c r="AD556" s="160"/>
      <c r="AE556" s="161"/>
      <c r="AF556" s="160"/>
      <c r="AL556" s="130"/>
    </row>
    <row r="557" spans="26:38">
      <c r="Z557" s="160"/>
      <c r="AA557" s="160"/>
      <c r="AB557" s="160"/>
      <c r="AC557" s="160"/>
      <c r="AD557" s="160"/>
      <c r="AE557" s="161"/>
      <c r="AF557" s="160"/>
      <c r="AL557" s="130"/>
    </row>
    <row r="558" spans="26:38">
      <c r="Z558" s="160"/>
      <c r="AA558" s="160"/>
      <c r="AB558" s="160"/>
      <c r="AC558" s="160"/>
      <c r="AD558" s="160"/>
      <c r="AE558" s="161"/>
      <c r="AF558" s="160"/>
      <c r="AL558" s="130"/>
    </row>
    <row r="559" spans="26:38">
      <c r="Z559" s="160"/>
      <c r="AA559" s="160"/>
      <c r="AB559" s="160"/>
      <c r="AC559" s="160"/>
      <c r="AD559" s="160"/>
      <c r="AE559" s="161"/>
      <c r="AF559" s="160"/>
      <c r="AL559" s="130"/>
    </row>
    <row r="560" spans="26:38">
      <c r="Z560" s="160"/>
      <c r="AA560" s="160"/>
      <c r="AB560" s="160"/>
      <c r="AC560" s="160"/>
      <c r="AD560" s="160"/>
      <c r="AE560" s="161"/>
      <c r="AF560" s="160"/>
      <c r="AL560" s="130"/>
    </row>
    <row r="561" spans="26:38">
      <c r="Z561" s="160"/>
      <c r="AA561" s="160"/>
      <c r="AB561" s="160"/>
      <c r="AC561" s="160"/>
      <c r="AD561" s="160"/>
      <c r="AE561" s="161"/>
      <c r="AF561" s="160"/>
      <c r="AL561" s="130"/>
    </row>
    <row r="562" spans="26:38">
      <c r="Z562" s="160"/>
      <c r="AA562" s="160"/>
      <c r="AB562" s="160"/>
      <c r="AC562" s="160"/>
      <c r="AD562" s="160"/>
      <c r="AE562" s="161"/>
      <c r="AF562" s="160"/>
      <c r="AL562" s="130"/>
    </row>
    <row r="563" spans="26:38">
      <c r="Z563" s="160"/>
      <c r="AA563" s="160"/>
      <c r="AB563" s="160"/>
      <c r="AC563" s="160"/>
      <c r="AD563" s="160"/>
      <c r="AE563" s="161"/>
      <c r="AF563" s="160"/>
      <c r="AL563" s="130"/>
    </row>
    <row r="564" spans="26:38">
      <c r="Z564" s="160"/>
      <c r="AA564" s="160"/>
      <c r="AB564" s="160"/>
      <c r="AC564" s="160"/>
      <c r="AD564" s="160"/>
      <c r="AE564" s="161"/>
      <c r="AF564" s="160"/>
      <c r="AL564" s="130"/>
    </row>
    <row r="565" spans="26:38">
      <c r="Z565" s="160"/>
      <c r="AA565" s="160"/>
      <c r="AB565" s="160"/>
      <c r="AC565" s="160"/>
      <c r="AD565" s="160"/>
      <c r="AE565" s="161"/>
      <c r="AF565" s="160"/>
      <c r="AL565" s="130"/>
    </row>
    <row r="566" spans="26:38">
      <c r="Z566" s="160"/>
      <c r="AA566" s="160"/>
      <c r="AB566" s="160"/>
      <c r="AC566" s="160"/>
      <c r="AD566" s="160"/>
      <c r="AE566" s="161"/>
      <c r="AF566" s="160"/>
      <c r="AL566" s="130"/>
    </row>
    <row r="567" spans="26:38">
      <c r="Z567" s="160"/>
      <c r="AA567" s="160"/>
      <c r="AB567" s="160"/>
      <c r="AC567" s="160"/>
      <c r="AD567" s="160"/>
      <c r="AE567" s="161"/>
      <c r="AF567" s="160"/>
      <c r="AL567" s="130"/>
    </row>
    <row r="568" spans="26:38">
      <c r="Z568" s="160"/>
      <c r="AA568" s="160"/>
      <c r="AB568" s="160"/>
      <c r="AC568" s="160"/>
      <c r="AD568" s="160"/>
      <c r="AE568" s="161"/>
      <c r="AF568" s="160"/>
      <c r="AL568" s="130"/>
    </row>
    <row r="569" spans="26:38">
      <c r="Z569" s="160"/>
      <c r="AA569" s="160"/>
      <c r="AB569" s="160"/>
      <c r="AC569" s="160"/>
      <c r="AD569" s="160"/>
      <c r="AE569" s="161"/>
      <c r="AF569" s="160"/>
      <c r="AL569" s="130"/>
    </row>
    <row r="570" spans="26:38">
      <c r="Z570" s="160"/>
      <c r="AA570" s="160"/>
      <c r="AB570" s="160"/>
      <c r="AC570" s="160"/>
      <c r="AD570" s="160"/>
      <c r="AE570" s="161"/>
      <c r="AF570" s="160"/>
      <c r="AL570" s="130"/>
    </row>
    <row r="571" spans="26:38">
      <c r="Z571" s="160"/>
      <c r="AA571" s="160"/>
      <c r="AB571" s="160"/>
      <c r="AC571" s="160"/>
      <c r="AD571" s="160"/>
      <c r="AE571" s="161"/>
      <c r="AF571" s="160"/>
      <c r="AL571" s="130"/>
    </row>
    <row r="572" spans="26:38">
      <c r="Z572" s="160"/>
      <c r="AA572" s="160"/>
      <c r="AB572" s="160"/>
      <c r="AC572" s="160"/>
      <c r="AD572" s="160"/>
      <c r="AE572" s="161"/>
      <c r="AF572" s="160"/>
      <c r="AL572" s="130"/>
    </row>
    <row r="573" spans="26:38">
      <c r="Z573" s="160"/>
      <c r="AA573" s="160"/>
      <c r="AB573" s="160"/>
      <c r="AC573" s="160"/>
      <c r="AD573" s="160"/>
      <c r="AE573" s="161"/>
      <c r="AF573" s="160"/>
      <c r="AL573" s="130"/>
    </row>
    <row r="574" spans="26:38">
      <c r="Z574" s="160"/>
      <c r="AA574" s="160"/>
      <c r="AB574" s="160"/>
      <c r="AC574" s="160"/>
      <c r="AD574" s="160"/>
      <c r="AE574" s="161"/>
      <c r="AF574" s="160"/>
      <c r="AL574" s="130"/>
    </row>
    <row r="575" spans="26:38">
      <c r="Z575" s="160"/>
      <c r="AA575" s="160"/>
      <c r="AB575" s="160"/>
      <c r="AC575" s="160"/>
      <c r="AD575" s="160"/>
      <c r="AE575" s="161"/>
      <c r="AF575" s="160"/>
      <c r="AL575" s="130"/>
    </row>
    <row r="576" spans="26:38">
      <c r="Z576" s="160"/>
      <c r="AA576" s="160"/>
      <c r="AB576" s="160"/>
      <c r="AC576" s="160"/>
      <c r="AD576" s="160"/>
      <c r="AE576" s="161"/>
      <c r="AF576" s="160"/>
      <c r="AL576" s="130"/>
    </row>
    <row r="577" spans="26:38">
      <c r="Z577" s="160"/>
      <c r="AA577" s="160"/>
      <c r="AB577" s="160"/>
      <c r="AC577" s="160"/>
      <c r="AD577" s="160"/>
      <c r="AE577" s="161"/>
      <c r="AF577" s="160"/>
      <c r="AL577" s="130"/>
    </row>
    <row r="578" spans="26:38">
      <c r="Z578" s="160"/>
      <c r="AA578" s="160"/>
      <c r="AB578" s="160"/>
      <c r="AC578" s="160"/>
      <c r="AD578" s="160"/>
      <c r="AE578" s="161"/>
      <c r="AF578" s="160"/>
      <c r="AL578" s="130"/>
    </row>
    <row r="579" spans="26:38">
      <c r="Z579" s="160"/>
      <c r="AA579" s="160"/>
      <c r="AB579" s="160"/>
      <c r="AC579" s="160"/>
      <c r="AD579" s="160"/>
      <c r="AE579" s="161"/>
      <c r="AF579" s="160"/>
      <c r="AL579" s="130"/>
    </row>
    <row r="580" spans="26:38">
      <c r="Z580" s="160"/>
      <c r="AA580" s="160"/>
      <c r="AB580" s="160"/>
      <c r="AC580" s="160"/>
      <c r="AD580" s="160"/>
      <c r="AE580" s="161"/>
      <c r="AF580" s="160"/>
      <c r="AL580" s="130"/>
    </row>
    <row r="581" spans="26:38">
      <c r="Z581" s="160"/>
      <c r="AA581" s="160"/>
      <c r="AB581" s="160"/>
      <c r="AC581" s="160"/>
      <c r="AD581" s="160"/>
      <c r="AE581" s="161"/>
      <c r="AF581" s="160"/>
      <c r="AL581" s="130"/>
    </row>
    <row r="582" spans="26:38">
      <c r="Z582" s="160"/>
      <c r="AA582" s="160"/>
      <c r="AB582" s="160"/>
      <c r="AC582" s="160"/>
      <c r="AD582" s="160"/>
      <c r="AE582" s="161"/>
      <c r="AF582" s="160"/>
      <c r="AL582" s="130"/>
    </row>
    <row r="583" spans="26:38">
      <c r="Z583" s="160"/>
      <c r="AA583" s="160"/>
      <c r="AB583" s="160"/>
      <c r="AC583" s="160"/>
      <c r="AD583" s="160"/>
      <c r="AE583" s="161"/>
      <c r="AF583" s="160"/>
      <c r="AL583" s="130"/>
    </row>
    <row r="584" spans="26:38">
      <c r="Z584" s="160"/>
      <c r="AA584" s="160"/>
      <c r="AB584" s="160"/>
      <c r="AC584" s="160"/>
      <c r="AD584" s="160"/>
      <c r="AE584" s="161"/>
      <c r="AF584" s="160"/>
      <c r="AL584" s="130"/>
    </row>
    <row r="585" spans="26:38">
      <c r="Z585" s="160"/>
      <c r="AA585" s="160"/>
      <c r="AB585" s="160"/>
      <c r="AC585" s="160"/>
      <c r="AD585" s="160"/>
      <c r="AE585" s="161"/>
      <c r="AF585" s="160"/>
      <c r="AL585" s="130"/>
    </row>
    <row r="586" spans="26:38">
      <c r="Z586" s="160"/>
      <c r="AA586" s="160"/>
      <c r="AB586" s="160"/>
      <c r="AC586" s="160"/>
      <c r="AD586" s="160"/>
      <c r="AE586" s="161"/>
      <c r="AF586" s="160"/>
      <c r="AL586" s="130"/>
    </row>
    <row r="587" spans="26:38">
      <c r="Z587" s="160"/>
      <c r="AA587" s="160"/>
      <c r="AB587" s="160"/>
      <c r="AC587" s="160"/>
      <c r="AD587" s="160"/>
      <c r="AE587" s="161"/>
      <c r="AF587" s="160"/>
      <c r="AL587" s="130"/>
    </row>
    <row r="588" spans="26:38">
      <c r="Z588" s="160"/>
      <c r="AA588" s="160"/>
      <c r="AB588" s="160"/>
      <c r="AC588" s="160"/>
      <c r="AD588" s="160"/>
      <c r="AE588" s="161"/>
      <c r="AF588" s="160"/>
      <c r="AL588" s="130"/>
    </row>
    <row r="589" spans="26:38">
      <c r="Z589" s="160"/>
      <c r="AA589" s="160"/>
      <c r="AB589" s="160"/>
      <c r="AC589" s="160"/>
      <c r="AD589" s="160"/>
      <c r="AE589" s="161"/>
      <c r="AF589" s="160"/>
      <c r="AL589" s="130"/>
    </row>
    <row r="590" spans="26:38">
      <c r="Z590" s="160"/>
      <c r="AA590" s="160"/>
      <c r="AB590" s="160"/>
      <c r="AC590" s="160"/>
      <c r="AD590" s="160"/>
      <c r="AE590" s="161"/>
      <c r="AF590" s="160"/>
      <c r="AL590" s="130"/>
    </row>
    <row r="591" spans="26:38">
      <c r="Z591" s="160"/>
      <c r="AA591" s="160"/>
      <c r="AB591" s="160"/>
      <c r="AC591" s="160"/>
      <c r="AD591" s="160"/>
      <c r="AE591" s="161"/>
      <c r="AF591" s="160"/>
      <c r="AL591" s="130"/>
    </row>
    <row r="592" spans="26:38">
      <c r="Z592" s="160"/>
      <c r="AA592" s="160"/>
      <c r="AB592" s="160"/>
      <c r="AC592" s="160"/>
      <c r="AD592" s="160"/>
      <c r="AE592" s="161"/>
      <c r="AF592" s="160"/>
      <c r="AL592" s="130"/>
    </row>
    <row r="593" spans="26:38">
      <c r="Z593" s="160"/>
      <c r="AA593" s="160"/>
      <c r="AB593" s="160"/>
      <c r="AC593" s="160"/>
      <c r="AD593" s="160"/>
      <c r="AE593" s="161"/>
      <c r="AF593" s="160"/>
      <c r="AL593" s="130"/>
    </row>
    <row r="594" spans="26:38">
      <c r="Z594" s="160"/>
      <c r="AA594" s="160"/>
      <c r="AB594" s="160"/>
      <c r="AC594" s="160"/>
      <c r="AD594" s="160"/>
      <c r="AE594" s="161"/>
      <c r="AF594" s="160"/>
      <c r="AL594" s="130"/>
    </row>
    <row r="595" spans="26:38">
      <c r="Z595" s="160"/>
      <c r="AA595" s="160"/>
      <c r="AB595" s="160"/>
      <c r="AC595" s="160"/>
      <c r="AD595" s="160"/>
      <c r="AE595" s="161"/>
      <c r="AF595" s="160"/>
      <c r="AL595" s="130"/>
    </row>
    <row r="596" spans="26:38">
      <c r="Z596" s="160"/>
      <c r="AA596" s="160"/>
      <c r="AB596" s="160"/>
      <c r="AC596" s="160"/>
      <c r="AD596" s="160"/>
      <c r="AE596" s="161"/>
      <c r="AF596" s="160"/>
      <c r="AL596" s="130"/>
    </row>
    <row r="597" spans="26:38">
      <c r="Z597" s="160"/>
      <c r="AA597" s="160"/>
      <c r="AB597" s="160"/>
      <c r="AC597" s="160"/>
      <c r="AD597" s="160"/>
      <c r="AE597" s="161"/>
      <c r="AF597" s="160"/>
      <c r="AL597" s="130"/>
    </row>
    <row r="598" spans="26:38">
      <c r="Z598" s="160"/>
      <c r="AA598" s="160"/>
      <c r="AB598" s="160"/>
      <c r="AC598" s="160"/>
      <c r="AD598" s="160"/>
      <c r="AE598" s="161"/>
      <c r="AF598" s="160"/>
      <c r="AL598" s="130"/>
    </row>
    <row r="599" spans="26:38">
      <c r="Z599" s="160"/>
      <c r="AA599" s="160"/>
      <c r="AB599" s="160"/>
      <c r="AC599" s="160"/>
      <c r="AD599" s="160"/>
      <c r="AE599" s="161"/>
      <c r="AF599" s="160"/>
      <c r="AL599" s="130"/>
    </row>
    <row r="600" spans="26:38">
      <c r="Z600" s="160"/>
      <c r="AA600" s="160"/>
      <c r="AB600" s="160"/>
      <c r="AC600" s="160"/>
      <c r="AD600" s="160"/>
      <c r="AE600" s="161"/>
      <c r="AF600" s="160"/>
      <c r="AL600" s="130"/>
    </row>
    <row r="601" spans="26:38">
      <c r="Z601" s="160"/>
      <c r="AA601" s="160"/>
      <c r="AB601" s="160"/>
      <c r="AC601" s="160"/>
      <c r="AD601" s="160"/>
      <c r="AE601" s="161"/>
      <c r="AF601" s="160"/>
      <c r="AL601" s="130"/>
    </row>
    <row r="602" spans="26:38">
      <c r="Z602" s="160"/>
      <c r="AA602" s="160"/>
      <c r="AB602" s="160"/>
      <c r="AC602" s="160"/>
      <c r="AD602" s="160"/>
      <c r="AE602" s="161"/>
      <c r="AF602" s="160"/>
      <c r="AL602" s="130"/>
    </row>
    <row r="603" spans="26:38">
      <c r="Z603" s="160"/>
      <c r="AA603" s="160"/>
      <c r="AB603" s="160"/>
      <c r="AC603" s="160"/>
      <c r="AD603" s="160"/>
      <c r="AE603" s="161"/>
      <c r="AF603" s="160"/>
      <c r="AL603" s="130"/>
    </row>
    <row r="604" spans="26:38">
      <c r="Z604" s="160"/>
      <c r="AA604" s="160"/>
      <c r="AB604" s="160"/>
      <c r="AC604" s="160"/>
      <c r="AD604" s="160"/>
      <c r="AE604" s="161"/>
      <c r="AF604" s="160"/>
      <c r="AL604" s="130"/>
    </row>
    <row r="605" spans="26:38">
      <c r="Z605" s="160"/>
      <c r="AA605" s="160"/>
      <c r="AB605" s="160"/>
      <c r="AC605" s="160"/>
      <c r="AD605" s="160"/>
      <c r="AE605" s="161"/>
      <c r="AF605" s="160"/>
      <c r="AL605" s="130"/>
    </row>
    <row r="606" spans="26:38">
      <c r="Z606" s="160"/>
      <c r="AA606" s="160"/>
      <c r="AB606" s="160"/>
      <c r="AC606" s="160"/>
      <c r="AD606" s="160"/>
      <c r="AE606" s="161"/>
      <c r="AF606" s="160"/>
      <c r="AL606" s="130"/>
    </row>
    <row r="607" spans="26:38">
      <c r="Z607" s="160"/>
      <c r="AA607" s="160"/>
      <c r="AB607" s="160"/>
      <c r="AC607" s="160"/>
      <c r="AD607" s="160"/>
      <c r="AE607" s="161"/>
      <c r="AF607" s="160"/>
      <c r="AL607" s="130"/>
    </row>
    <row r="608" spans="26:38">
      <c r="Z608" s="160"/>
      <c r="AA608" s="160"/>
      <c r="AB608" s="160"/>
      <c r="AC608" s="160"/>
      <c r="AD608" s="160"/>
      <c r="AE608" s="161"/>
      <c r="AF608" s="160"/>
      <c r="AL608" s="130"/>
    </row>
    <row r="609" spans="26:38">
      <c r="Z609" s="160"/>
      <c r="AA609" s="160"/>
      <c r="AB609" s="160"/>
      <c r="AC609" s="160"/>
      <c r="AD609" s="160"/>
      <c r="AE609" s="161"/>
      <c r="AF609" s="160"/>
      <c r="AL609" s="130"/>
    </row>
    <row r="610" spans="26:38">
      <c r="Z610" s="160"/>
      <c r="AA610" s="160"/>
      <c r="AB610" s="160"/>
      <c r="AC610" s="160"/>
      <c r="AD610" s="160"/>
      <c r="AE610" s="161"/>
      <c r="AF610" s="160"/>
      <c r="AL610" s="130"/>
    </row>
    <row r="611" spans="26:38">
      <c r="Z611" s="160"/>
      <c r="AA611" s="160"/>
      <c r="AB611" s="160"/>
      <c r="AC611" s="160"/>
      <c r="AD611" s="160"/>
      <c r="AE611" s="161"/>
      <c r="AF611" s="160"/>
      <c r="AL611" s="130"/>
    </row>
    <row r="612" spans="26:38">
      <c r="Z612" s="160"/>
      <c r="AA612" s="160"/>
      <c r="AB612" s="160"/>
      <c r="AC612" s="160"/>
      <c r="AD612" s="160"/>
      <c r="AE612" s="161"/>
      <c r="AF612" s="160"/>
      <c r="AL612" s="130"/>
    </row>
    <row r="613" spans="26:38">
      <c r="Z613" s="160"/>
      <c r="AA613" s="160"/>
      <c r="AB613" s="160"/>
      <c r="AC613" s="160"/>
      <c r="AD613" s="160"/>
      <c r="AE613" s="161"/>
      <c r="AF613" s="160"/>
      <c r="AL613" s="130"/>
    </row>
    <row r="614" spans="26:38">
      <c r="Z614" s="160"/>
      <c r="AA614" s="160"/>
      <c r="AB614" s="160"/>
      <c r="AC614" s="160"/>
      <c r="AD614" s="160"/>
      <c r="AE614" s="161"/>
      <c r="AF614" s="160"/>
      <c r="AL614" s="130"/>
    </row>
    <row r="615" spans="26:38">
      <c r="Z615" s="160"/>
      <c r="AA615" s="160"/>
      <c r="AB615" s="160"/>
      <c r="AC615" s="160"/>
      <c r="AD615" s="160"/>
      <c r="AE615" s="161"/>
      <c r="AF615" s="160"/>
      <c r="AL615" s="130"/>
    </row>
    <row r="616" spans="26:38">
      <c r="Z616" s="160"/>
      <c r="AA616" s="160"/>
      <c r="AB616" s="160"/>
      <c r="AC616" s="160"/>
      <c r="AD616" s="160"/>
      <c r="AE616" s="161"/>
      <c r="AF616" s="160"/>
      <c r="AL616" s="130"/>
    </row>
    <row r="617" spans="26:38">
      <c r="Z617" s="160"/>
      <c r="AA617" s="160"/>
      <c r="AB617" s="160"/>
      <c r="AC617" s="160"/>
      <c r="AD617" s="160"/>
      <c r="AE617" s="161"/>
      <c r="AF617" s="160"/>
      <c r="AL617" s="130"/>
    </row>
    <row r="618" spans="26:38">
      <c r="Z618" s="160"/>
      <c r="AA618" s="160"/>
      <c r="AB618" s="160"/>
      <c r="AC618" s="160"/>
      <c r="AD618" s="160"/>
      <c r="AE618" s="161"/>
      <c r="AF618" s="160"/>
      <c r="AL618" s="130"/>
    </row>
    <row r="619" spans="26:38">
      <c r="Z619" s="160"/>
      <c r="AA619" s="160"/>
      <c r="AB619" s="160"/>
      <c r="AC619" s="160"/>
      <c r="AD619" s="160"/>
      <c r="AE619" s="161"/>
      <c r="AF619" s="160"/>
      <c r="AL619" s="130"/>
    </row>
    <row r="620" spans="26:38">
      <c r="Z620" s="160"/>
      <c r="AA620" s="160"/>
      <c r="AB620" s="160"/>
      <c r="AC620" s="160"/>
      <c r="AD620" s="160"/>
      <c r="AE620" s="161"/>
      <c r="AF620" s="160"/>
      <c r="AL620" s="130"/>
    </row>
    <row r="621" spans="26:38">
      <c r="Z621" s="160"/>
      <c r="AA621" s="160"/>
      <c r="AB621" s="160"/>
      <c r="AC621" s="160"/>
      <c r="AD621" s="160"/>
      <c r="AE621" s="161"/>
      <c r="AF621" s="160"/>
      <c r="AL621" s="130"/>
    </row>
    <row r="622" spans="26:38">
      <c r="Z622" s="160"/>
      <c r="AA622" s="160"/>
      <c r="AB622" s="160"/>
      <c r="AC622" s="160"/>
      <c r="AD622" s="160"/>
      <c r="AE622" s="161"/>
      <c r="AF622" s="160"/>
      <c r="AL622" s="130"/>
    </row>
    <row r="623" spans="26:38">
      <c r="Z623" s="160"/>
      <c r="AA623" s="160"/>
      <c r="AB623" s="160"/>
      <c r="AC623" s="160"/>
      <c r="AD623" s="160"/>
      <c r="AE623" s="161"/>
      <c r="AF623" s="160"/>
      <c r="AL623" s="130"/>
    </row>
    <row r="624" spans="26:38">
      <c r="Z624" s="160"/>
      <c r="AA624" s="160"/>
      <c r="AB624" s="160"/>
      <c r="AC624" s="160"/>
      <c r="AD624" s="160"/>
      <c r="AE624" s="161"/>
      <c r="AF624" s="160"/>
      <c r="AL624" s="130"/>
    </row>
    <row r="625" spans="26:38">
      <c r="Z625" s="160"/>
      <c r="AA625" s="160"/>
      <c r="AB625" s="160"/>
      <c r="AC625" s="160"/>
      <c r="AD625" s="160"/>
      <c r="AE625" s="161"/>
      <c r="AF625" s="160"/>
      <c r="AL625" s="130"/>
    </row>
    <row r="626" spans="26:38">
      <c r="Z626" s="160"/>
      <c r="AA626" s="160"/>
      <c r="AB626" s="160"/>
      <c r="AC626" s="160"/>
      <c r="AD626" s="160"/>
      <c r="AE626" s="161"/>
      <c r="AF626" s="160"/>
      <c r="AL626" s="130"/>
    </row>
    <row r="627" spans="26:38">
      <c r="Z627" s="160"/>
      <c r="AA627" s="160"/>
      <c r="AB627" s="160"/>
      <c r="AC627" s="160"/>
      <c r="AD627" s="160"/>
      <c r="AE627" s="161"/>
      <c r="AF627" s="160"/>
      <c r="AL627" s="130"/>
    </row>
    <row r="628" spans="26:38">
      <c r="Z628" s="160"/>
      <c r="AA628" s="160"/>
      <c r="AB628" s="160"/>
      <c r="AC628" s="160"/>
      <c r="AD628" s="160"/>
      <c r="AE628" s="161"/>
      <c r="AF628" s="160"/>
      <c r="AL628" s="130"/>
    </row>
    <row r="629" spans="26:38">
      <c r="Z629" s="160"/>
      <c r="AA629" s="160"/>
      <c r="AB629" s="160"/>
      <c r="AC629" s="160"/>
      <c r="AD629" s="160"/>
      <c r="AE629" s="161"/>
      <c r="AF629" s="160"/>
      <c r="AL629" s="130"/>
    </row>
    <row r="630" spans="26:38">
      <c r="Z630" s="160"/>
      <c r="AA630" s="160"/>
      <c r="AB630" s="160"/>
      <c r="AC630" s="160"/>
      <c r="AD630" s="160"/>
      <c r="AE630" s="161"/>
      <c r="AF630" s="160"/>
      <c r="AL630" s="130"/>
    </row>
    <row r="631" spans="26:38">
      <c r="Z631" s="160"/>
      <c r="AA631" s="160"/>
      <c r="AB631" s="160"/>
      <c r="AC631" s="160"/>
      <c r="AD631" s="160"/>
      <c r="AE631" s="161"/>
      <c r="AF631" s="160"/>
      <c r="AL631" s="130"/>
    </row>
    <row r="632" spans="26:38">
      <c r="Z632" s="160"/>
      <c r="AA632" s="160"/>
      <c r="AB632" s="160"/>
      <c r="AC632" s="160"/>
      <c r="AD632" s="160"/>
      <c r="AE632" s="161"/>
      <c r="AF632" s="160"/>
      <c r="AL632" s="130"/>
    </row>
    <row r="633" spans="26:38">
      <c r="Z633" s="160"/>
      <c r="AA633" s="160"/>
      <c r="AB633" s="160"/>
      <c r="AC633" s="160"/>
      <c r="AD633" s="160"/>
      <c r="AE633" s="161"/>
      <c r="AF633" s="160"/>
      <c r="AL633" s="130"/>
    </row>
    <row r="634" spans="26:38">
      <c r="Z634" s="160"/>
      <c r="AA634" s="160"/>
      <c r="AB634" s="160"/>
      <c r="AC634" s="160"/>
      <c r="AD634" s="160"/>
      <c r="AE634" s="161"/>
      <c r="AF634" s="160"/>
      <c r="AL634" s="130"/>
    </row>
    <row r="635" spans="26:38">
      <c r="Z635" s="160"/>
      <c r="AA635" s="160"/>
      <c r="AB635" s="160"/>
      <c r="AC635" s="160"/>
      <c r="AD635" s="160"/>
      <c r="AE635" s="161"/>
      <c r="AF635" s="160"/>
      <c r="AL635" s="130"/>
    </row>
    <row r="636" spans="26:38">
      <c r="Z636" s="160"/>
      <c r="AA636" s="160"/>
      <c r="AB636" s="160"/>
      <c r="AC636" s="160"/>
      <c r="AD636" s="160"/>
      <c r="AE636" s="161"/>
      <c r="AF636" s="160"/>
      <c r="AL636" s="130"/>
    </row>
    <row r="637" spans="26:38">
      <c r="Z637" s="160"/>
      <c r="AA637" s="160"/>
      <c r="AB637" s="160"/>
      <c r="AC637" s="160"/>
      <c r="AD637" s="160"/>
      <c r="AE637" s="161"/>
      <c r="AF637" s="160"/>
      <c r="AL637" s="130"/>
    </row>
    <row r="638" spans="26:38">
      <c r="Z638" s="160"/>
      <c r="AA638" s="160"/>
      <c r="AB638" s="160"/>
      <c r="AC638" s="160"/>
      <c r="AD638" s="160"/>
      <c r="AE638" s="161"/>
      <c r="AF638" s="160"/>
      <c r="AL638" s="130"/>
    </row>
    <row r="639" spans="26:38">
      <c r="Z639" s="160"/>
      <c r="AA639" s="160"/>
      <c r="AB639" s="160"/>
      <c r="AC639" s="160"/>
      <c r="AD639" s="160"/>
      <c r="AE639" s="161"/>
      <c r="AF639" s="160"/>
      <c r="AL639" s="130"/>
    </row>
    <row r="640" spans="26:38">
      <c r="Z640" s="160"/>
      <c r="AA640" s="160"/>
      <c r="AB640" s="160"/>
      <c r="AC640" s="160"/>
      <c r="AD640" s="160"/>
      <c r="AE640" s="161"/>
      <c r="AF640" s="160"/>
      <c r="AL640" s="130"/>
    </row>
    <row r="641" spans="26:38">
      <c r="Z641" s="160"/>
      <c r="AA641" s="160"/>
      <c r="AB641" s="160"/>
      <c r="AC641" s="160"/>
      <c r="AD641" s="160"/>
      <c r="AE641" s="161"/>
      <c r="AF641" s="160"/>
      <c r="AL641" s="130"/>
    </row>
    <row r="642" spans="26:38">
      <c r="Z642" s="160"/>
      <c r="AA642" s="160"/>
      <c r="AB642" s="160"/>
      <c r="AC642" s="160"/>
      <c r="AD642" s="160"/>
      <c r="AE642" s="161"/>
      <c r="AF642" s="160"/>
      <c r="AL642" s="130"/>
    </row>
    <row r="643" spans="26:38">
      <c r="Z643" s="160"/>
      <c r="AA643" s="160"/>
      <c r="AB643" s="160"/>
      <c r="AC643" s="160"/>
      <c r="AD643" s="160"/>
      <c r="AE643" s="161"/>
      <c r="AF643" s="160"/>
      <c r="AL643" s="130"/>
    </row>
    <row r="644" spans="26:38">
      <c r="Z644" s="160"/>
      <c r="AA644" s="160"/>
      <c r="AB644" s="160"/>
      <c r="AC644" s="160"/>
      <c r="AD644" s="160"/>
      <c r="AE644" s="161"/>
      <c r="AF644" s="160"/>
      <c r="AL644" s="130"/>
    </row>
    <row r="645" spans="26:38">
      <c r="Z645" s="160"/>
      <c r="AA645" s="160"/>
      <c r="AB645" s="160"/>
      <c r="AC645" s="160"/>
      <c r="AD645" s="160"/>
      <c r="AE645" s="161"/>
      <c r="AF645" s="160"/>
      <c r="AL645" s="130"/>
    </row>
    <row r="646" spans="26:38">
      <c r="Z646" s="160"/>
      <c r="AA646" s="160"/>
      <c r="AB646" s="160"/>
      <c r="AC646" s="160"/>
      <c r="AD646" s="160"/>
      <c r="AE646" s="161"/>
      <c r="AF646" s="160"/>
      <c r="AL646" s="130"/>
    </row>
    <row r="647" spans="26:38">
      <c r="Z647" s="160"/>
      <c r="AA647" s="160"/>
      <c r="AB647" s="160"/>
      <c r="AC647" s="160"/>
      <c r="AD647" s="160"/>
      <c r="AE647" s="161"/>
      <c r="AF647" s="160"/>
      <c r="AL647" s="130"/>
    </row>
    <row r="648" spans="26:38">
      <c r="Z648" s="160"/>
      <c r="AA648" s="160"/>
      <c r="AB648" s="160"/>
      <c r="AC648" s="160"/>
      <c r="AD648" s="160"/>
      <c r="AE648" s="161"/>
      <c r="AF648" s="160"/>
      <c r="AL648" s="130"/>
    </row>
    <row r="649" spans="26:38">
      <c r="Z649" s="160"/>
      <c r="AA649" s="160"/>
      <c r="AB649" s="160"/>
      <c r="AC649" s="160"/>
      <c r="AD649" s="160"/>
      <c r="AE649" s="161"/>
      <c r="AF649" s="160"/>
      <c r="AL649" s="130"/>
    </row>
    <row r="650" spans="26:38">
      <c r="Z650" s="160"/>
      <c r="AA650" s="160"/>
      <c r="AB650" s="160"/>
      <c r="AC650" s="160"/>
      <c r="AD650" s="160"/>
      <c r="AE650" s="161"/>
      <c r="AF650" s="160"/>
      <c r="AL650" s="130"/>
    </row>
    <row r="651" spans="26:38">
      <c r="Z651" s="160"/>
      <c r="AA651" s="160"/>
      <c r="AB651" s="160"/>
      <c r="AC651" s="160"/>
      <c r="AD651" s="160"/>
      <c r="AE651" s="161"/>
      <c r="AF651" s="160"/>
      <c r="AL651" s="130"/>
    </row>
    <row r="652" spans="26:38">
      <c r="Z652" s="160"/>
      <c r="AA652" s="160"/>
      <c r="AB652" s="160"/>
      <c r="AC652" s="160"/>
      <c r="AD652" s="160"/>
      <c r="AE652" s="161"/>
      <c r="AF652" s="160"/>
      <c r="AL652" s="130"/>
    </row>
    <row r="653" spans="26:38">
      <c r="Z653" s="160"/>
      <c r="AA653" s="160"/>
      <c r="AB653" s="160"/>
      <c r="AC653" s="160"/>
      <c r="AD653" s="160"/>
      <c r="AE653" s="161"/>
      <c r="AF653" s="160"/>
      <c r="AL653" s="130"/>
    </row>
    <row r="654" spans="26:38">
      <c r="Z654" s="160"/>
      <c r="AA654" s="160"/>
      <c r="AB654" s="160"/>
      <c r="AC654" s="160"/>
      <c r="AD654" s="160"/>
      <c r="AE654" s="161"/>
      <c r="AF654" s="160"/>
      <c r="AL654" s="130"/>
    </row>
    <row r="655" spans="26:38">
      <c r="Z655" s="160"/>
      <c r="AA655" s="160"/>
      <c r="AB655" s="160"/>
      <c r="AC655" s="160"/>
      <c r="AD655" s="160"/>
      <c r="AE655" s="161"/>
      <c r="AF655" s="160"/>
      <c r="AL655" s="130"/>
    </row>
    <row r="656" spans="26:38">
      <c r="Z656" s="160"/>
      <c r="AA656" s="160"/>
      <c r="AB656" s="160"/>
      <c r="AC656" s="160"/>
      <c r="AD656" s="160"/>
      <c r="AE656" s="161"/>
      <c r="AF656" s="160"/>
      <c r="AL656" s="130"/>
    </row>
    <row r="657" spans="26:38">
      <c r="Z657" s="160"/>
      <c r="AA657" s="160"/>
      <c r="AB657" s="160"/>
      <c r="AC657" s="160"/>
      <c r="AD657" s="160"/>
      <c r="AE657" s="161"/>
      <c r="AF657" s="160"/>
      <c r="AL657" s="130"/>
    </row>
    <row r="658" spans="26:38">
      <c r="Z658" s="160"/>
      <c r="AA658" s="160"/>
      <c r="AB658" s="160"/>
      <c r="AC658" s="160"/>
      <c r="AD658" s="160"/>
      <c r="AE658" s="161"/>
      <c r="AF658" s="160"/>
      <c r="AL658" s="130"/>
    </row>
    <row r="659" spans="26:38">
      <c r="Z659" s="160"/>
      <c r="AA659" s="160"/>
      <c r="AB659" s="160"/>
      <c r="AC659" s="160"/>
      <c r="AD659" s="160"/>
      <c r="AE659" s="161"/>
      <c r="AF659" s="160"/>
      <c r="AL659" s="130"/>
    </row>
    <row r="660" spans="26:38">
      <c r="Z660" s="160"/>
      <c r="AA660" s="160"/>
      <c r="AB660" s="160"/>
      <c r="AC660" s="160"/>
      <c r="AD660" s="160"/>
      <c r="AE660" s="161"/>
      <c r="AF660" s="160"/>
      <c r="AL660" s="130"/>
    </row>
    <row r="661" spans="26:38">
      <c r="Z661" s="160"/>
      <c r="AA661" s="160"/>
      <c r="AB661" s="160"/>
      <c r="AC661" s="160"/>
      <c r="AD661" s="160"/>
      <c r="AE661" s="161"/>
      <c r="AF661" s="160"/>
      <c r="AL661" s="130"/>
    </row>
    <row r="662" spans="26:38">
      <c r="Z662" s="160"/>
      <c r="AA662" s="160"/>
      <c r="AB662" s="160"/>
      <c r="AC662" s="160"/>
      <c r="AD662" s="160"/>
      <c r="AE662" s="161"/>
      <c r="AF662" s="160"/>
      <c r="AL662" s="130"/>
    </row>
    <row r="663" spans="26:38">
      <c r="Z663" s="160"/>
      <c r="AA663" s="160"/>
      <c r="AB663" s="160"/>
      <c r="AC663" s="160"/>
      <c r="AD663" s="160"/>
      <c r="AE663" s="161"/>
      <c r="AF663" s="160"/>
      <c r="AL663" s="130"/>
    </row>
    <row r="664" spans="26:38">
      <c r="Z664" s="160"/>
      <c r="AA664" s="160"/>
      <c r="AB664" s="160"/>
      <c r="AC664" s="160"/>
      <c r="AD664" s="160"/>
      <c r="AE664" s="161"/>
      <c r="AF664" s="160"/>
      <c r="AL664" s="130"/>
    </row>
    <row r="665" spans="26:38">
      <c r="Z665" s="160"/>
      <c r="AA665" s="160"/>
      <c r="AB665" s="160"/>
      <c r="AC665" s="160"/>
      <c r="AD665" s="160"/>
      <c r="AE665" s="161"/>
      <c r="AF665" s="160"/>
      <c r="AL665" s="130"/>
    </row>
    <row r="666" spans="26:38">
      <c r="Z666" s="160"/>
      <c r="AA666" s="160"/>
      <c r="AB666" s="160"/>
      <c r="AC666" s="160"/>
      <c r="AD666" s="160"/>
      <c r="AE666" s="161"/>
      <c r="AF666" s="160"/>
      <c r="AL666" s="130"/>
    </row>
    <row r="667" spans="26:38">
      <c r="Z667" s="160"/>
      <c r="AA667" s="160"/>
      <c r="AB667" s="160"/>
      <c r="AC667" s="160"/>
      <c r="AD667" s="160"/>
      <c r="AE667" s="161"/>
      <c r="AF667" s="160"/>
      <c r="AL667" s="130"/>
    </row>
    <row r="668" spans="26:38">
      <c r="Z668" s="160"/>
      <c r="AA668" s="160"/>
      <c r="AB668" s="160"/>
      <c r="AC668" s="160"/>
      <c r="AD668" s="160"/>
      <c r="AE668" s="161"/>
      <c r="AF668" s="160"/>
      <c r="AL668" s="130"/>
    </row>
    <row r="669" spans="26:38">
      <c r="Z669" s="160"/>
      <c r="AA669" s="160"/>
      <c r="AB669" s="160"/>
      <c r="AC669" s="160"/>
      <c r="AD669" s="160"/>
      <c r="AE669" s="161"/>
      <c r="AF669" s="160"/>
      <c r="AL669" s="130"/>
    </row>
    <row r="670" spans="26:38">
      <c r="Z670" s="160"/>
      <c r="AA670" s="160"/>
      <c r="AB670" s="160"/>
      <c r="AC670" s="160"/>
      <c r="AD670" s="160"/>
      <c r="AE670" s="161"/>
      <c r="AF670" s="160"/>
      <c r="AL670" s="130"/>
    </row>
    <row r="671" spans="26:38">
      <c r="Z671" s="160"/>
      <c r="AA671" s="160"/>
      <c r="AB671" s="160"/>
      <c r="AC671" s="160"/>
      <c r="AD671" s="160"/>
      <c r="AE671" s="161"/>
      <c r="AF671" s="160"/>
      <c r="AL671" s="130"/>
    </row>
    <row r="672" spans="26:38">
      <c r="Z672" s="160"/>
      <c r="AA672" s="160"/>
      <c r="AB672" s="160"/>
      <c r="AC672" s="160"/>
      <c r="AD672" s="160"/>
      <c r="AE672" s="161"/>
      <c r="AF672" s="160"/>
      <c r="AL672" s="130"/>
    </row>
    <row r="673" spans="26:38">
      <c r="Z673" s="160"/>
      <c r="AA673" s="160"/>
      <c r="AB673" s="160"/>
      <c r="AC673" s="160"/>
      <c r="AD673" s="160"/>
      <c r="AE673" s="161"/>
      <c r="AF673" s="160"/>
      <c r="AL673" s="130"/>
    </row>
    <row r="674" spans="26:38">
      <c r="Z674" s="160"/>
      <c r="AA674" s="160"/>
      <c r="AB674" s="160"/>
      <c r="AC674" s="160"/>
      <c r="AD674" s="160"/>
      <c r="AE674" s="161"/>
      <c r="AF674" s="160"/>
      <c r="AL674" s="130"/>
    </row>
    <row r="675" spans="26:38">
      <c r="Z675" s="160"/>
      <c r="AA675" s="160"/>
      <c r="AB675" s="160"/>
      <c r="AC675" s="160"/>
      <c r="AD675" s="160"/>
      <c r="AE675" s="161"/>
      <c r="AF675" s="160"/>
      <c r="AL675" s="130"/>
    </row>
    <row r="676" spans="26:38">
      <c r="Z676" s="160"/>
      <c r="AA676" s="160"/>
      <c r="AB676" s="160"/>
      <c r="AC676" s="160"/>
      <c r="AD676" s="160"/>
      <c r="AE676" s="161"/>
      <c r="AF676" s="160"/>
      <c r="AL676" s="130"/>
    </row>
    <row r="677" spans="26:38">
      <c r="Z677" s="160"/>
      <c r="AA677" s="160"/>
      <c r="AB677" s="160"/>
      <c r="AC677" s="160"/>
      <c r="AD677" s="160"/>
      <c r="AE677" s="161"/>
      <c r="AF677" s="160"/>
      <c r="AL677" s="130"/>
    </row>
    <row r="678" spans="26:38">
      <c r="Z678" s="160"/>
      <c r="AA678" s="160"/>
      <c r="AB678" s="160"/>
      <c r="AC678" s="160"/>
      <c r="AD678" s="160"/>
      <c r="AE678" s="161"/>
      <c r="AF678" s="160"/>
      <c r="AL678" s="130"/>
    </row>
    <row r="679" spans="26:38">
      <c r="Z679" s="160"/>
      <c r="AA679" s="160"/>
      <c r="AB679" s="160"/>
      <c r="AC679" s="160"/>
      <c r="AD679" s="160"/>
      <c r="AE679" s="161"/>
      <c r="AF679" s="160"/>
      <c r="AL679" s="130"/>
    </row>
    <row r="680" spans="26:38">
      <c r="Z680" s="160"/>
      <c r="AA680" s="160"/>
      <c r="AB680" s="160"/>
      <c r="AC680" s="160"/>
      <c r="AD680" s="160"/>
      <c r="AE680" s="161"/>
      <c r="AF680" s="160"/>
      <c r="AL680" s="130"/>
    </row>
    <row r="681" spans="26:38">
      <c r="Z681" s="160"/>
      <c r="AA681" s="160"/>
      <c r="AB681" s="160"/>
      <c r="AC681" s="160"/>
      <c r="AD681" s="160"/>
      <c r="AE681" s="161"/>
      <c r="AF681" s="160"/>
      <c r="AL681" s="130"/>
    </row>
    <row r="682" spans="26:38">
      <c r="Z682" s="160"/>
      <c r="AA682" s="160"/>
      <c r="AB682" s="160"/>
      <c r="AC682" s="160"/>
      <c r="AD682" s="160"/>
      <c r="AE682" s="161"/>
      <c r="AF682" s="160"/>
      <c r="AL682" s="130"/>
    </row>
    <row r="683" spans="26:38">
      <c r="Z683" s="160"/>
      <c r="AA683" s="160"/>
      <c r="AB683" s="160"/>
      <c r="AC683" s="160"/>
      <c r="AD683" s="160"/>
      <c r="AE683" s="161"/>
      <c r="AF683" s="160"/>
      <c r="AL683" s="130"/>
    </row>
    <row r="684" spans="26:38">
      <c r="Z684" s="160"/>
      <c r="AA684" s="160"/>
      <c r="AB684" s="160"/>
      <c r="AC684" s="160"/>
      <c r="AD684" s="160"/>
      <c r="AE684" s="161"/>
      <c r="AF684" s="160"/>
      <c r="AL684" s="130"/>
    </row>
    <row r="685" spans="26:38">
      <c r="Z685" s="160"/>
      <c r="AA685" s="160"/>
      <c r="AB685" s="160"/>
      <c r="AC685" s="160"/>
      <c r="AD685" s="160"/>
      <c r="AE685" s="161"/>
      <c r="AF685" s="160"/>
      <c r="AL685" s="130"/>
    </row>
    <row r="686" spans="26:38">
      <c r="Z686" s="160"/>
      <c r="AA686" s="160"/>
      <c r="AB686" s="160"/>
      <c r="AC686" s="160"/>
      <c r="AD686" s="160"/>
      <c r="AE686" s="161"/>
      <c r="AF686" s="160"/>
      <c r="AL686" s="130"/>
    </row>
    <row r="687" spans="26:38">
      <c r="Z687" s="160"/>
      <c r="AA687" s="160"/>
      <c r="AB687" s="160"/>
      <c r="AC687" s="160"/>
      <c r="AD687" s="160"/>
      <c r="AE687" s="161"/>
      <c r="AF687" s="160"/>
      <c r="AL687" s="130"/>
    </row>
    <row r="688" spans="26:38">
      <c r="Z688" s="160"/>
      <c r="AA688" s="160"/>
      <c r="AB688" s="160"/>
      <c r="AC688" s="160"/>
      <c r="AD688" s="160"/>
      <c r="AE688" s="161"/>
      <c r="AF688" s="160"/>
      <c r="AL688" s="130"/>
    </row>
    <row r="689" spans="26:38">
      <c r="Z689" s="160"/>
      <c r="AA689" s="160"/>
      <c r="AB689" s="160"/>
      <c r="AC689" s="160"/>
      <c r="AD689" s="160"/>
      <c r="AE689" s="161"/>
      <c r="AF689" s="160"/>
      <c r="AL689" s="130"/>
    </row>
    <row r="690" spans="26:38">
      <c r="Z690" s="160"/>
      <c r="AA690" s="160"/>
      <c r="AB690" s="160"/>
      <c r="AC690" s="160"/>
      <c r="AD690" s="160"/>
      <c r="AE690" s="161"/>
      <c r="AF690" s="160"/>
      <c r="AL690" s="130"/>
    </row>
    <row r="691" spans="26:38">
      <c r="Z691" s="160"/>
      <c r="AA691" s="160"/>
      <c r="AB691" s="160"/>
      <c r="AC691" s="160"/>
      <c r="AD691" s="160"/>
      <c r="AE691" s="161"/>
      <c r="AF691" s="160"/>
      <c r="AL691" s="130"/>
    </row>
    <row r="692" spans="26:38">
      <c r="Z692" s="160"/>
      <c r="AA692" s="160"/>
      <c r="AB692" s="160"/>
      <c r="AC692" s="160"/>
      <c r="AD692" s="160"/>
      <c r="AE692" s="161"/>
      <c r="AF692" s="160"/>
      <c r="AL692" s="130"/>
    </row>
    <row r="693" spans="26:38">
      <c r="Z693" s="160"/>
      <c r="AA693" s="160"/>
      <c r="AB693" s="160"/>
      <c r="AC693" s="160"/>
      <c r="AD693" s="160"/>
      <c r="AE693" s="161"/>
      <c r="AF693" s="160"/>
      <c r="AL693" s="130"/>
    </row>
    <row r="694" spans="26:38">
      <c r="Z694" s="160"/>
      <c r="AA694" s="160"/>
      <c r="AB694" s="160"/>
      <c r="AC694" s="160"/>
      <c r="AD694" s="160"/>
      <c r="AE694" s="161"/>
      <c r="AF694" s="160"/>
      <c r="AL694" s="130"/>
    </row>
    <row r="695" spans="26:38">
      <c r="Z695" s="160"/>
      <c r="AA695" s="160"/>
      <c r="AB695" s="160"/>
      <c r="AC695" s="160"/>
      <c r="AD695" s="160"/>
      <c r="AE695" s="161"/>
      <c r="AF695" s="160"/>
      <c r="AL695" s="130"/>
    </row>
    <row r="696" spans="26:38">
      <c r="Z696" s="160"/>
      <c r="AA696" s="160"/>
      <c r="AB696" s="160"/>
      <c r="AC696" s="160"/>
      <c r="AD696" s="160"/>
      <c r="AE696" s="161"/>
      <c r="AF696" s="160"/>
      <c r="AL696" s="130"/>
    </row>
    <row r="697" spans="26:38">
      <c r="Z697" s="160"/>
      <c r="AA697" s="160"/>
      <c r="AB697" s="160"/>
      <c r="AC697" s="160"/>
      <c r="AD697" s="160"/>
      <c r="AE697" s="161"/>
      <c r="AF697" s="160"/>
      <c r="AL697" s="130"/>
    </row>
    <row r="698" spans="26:38">
      <c r="Z698" s="160"/>
      <c r="AA698" s="160"/>
      <c r="AB698" s="160"/>
      <c r="AC698" s="160"/>
      <c r="AD698" s="160"/>
      <c r="AE698" s="161"/>
      <c r="AF698" s="160"/>
      <c r="AL698" s="130"/>
    </row>
    <row r="699" spans="26:38">
      <c r="Z699" s="160"/>
      <c r="AA699" s="160"/>
      <c r="AB699" s="160"/>
      <c r="AC699" s="160"/>
      <c r="AD699" s="160"/>
      <c r="AE699" s="161"/>
      <c r="AF699" s="160"/>
      <c r="AL699" s="130"/>
    </row>
    <row r="700" spans="26:38">
      <c r="Z700" s="160"/>
      <c r="AA700" s="160"/>
      <c r="AB700" s="160"/>
      <c r="AC700" s="160"/>
      <c r="AD700" s="160"/>
      <c r="AE700" s="161"/>
      <c r="AF700" s="160"/>
      <c r="AL700" s="130"/>
    </row>
    <row r="701" spans="26:38">
      <c r="Z701" s="160"/>
      <c r="AA701" s="160"/>
      <c r="AB701" s="160"/>
      <c r="AC701" s="160"/>
      <c r="AD701" s="160"/>
      <c r="AE701" s="161"/>
      <c r="AF701" s="160"/>
      <c r="AL701" s="130"/>
    </row>
    <row r="702" spans="26:38">
      <c r="Z702" s="160"/>
      <c r="AA702" s="160"/>
      <c r="AB702" s="160"/>
      <c r="AC702" s="160"/>
      <c r="AD702" s="160"/>
      <c r="AE702" s="161"/>
      <c r="AF702" s="160"/>
      <c r="AL702" s="130"/>
    </row>
    <row r="703" spans="26:38">
      <c r="Z703" s="160"/>
      <c r="AA703" s="160"/>
      <c r="AB703" s="160"/>
      <c r="AC703" s="160"/>
      <c r="AD703" s="160"/>
      <c r="AE703" s="161"/>
      <c r="AF703" s="160"/>
      <c r="AL703" s="130"/>
    </row>
    <row r="704" spans="26:38">
      <c r="Z704" s="160"/>
      <c r="AA704" s="160"/>
      <c r="AB704" s="160"/>
      <c r="AC704" s="160"/>
      <c r="AD704" s="160"/>
      <c r="AE704" s="161"/>
      <c r="AF704" s="160"/>
      <c r="AL704" s="130"/>
    </row>
    <row r="705" spans="26:38">
      <c r="Z705" s="160"/>
      <c r="AA705" s="160"/>
      <c r="AB705" s="160"/>
      <c r="AC705" s="160"/>
      <c r="AD705" s="160"/>
      <c r="AE705" s="161"/>
      <c r="AF705" s="160"/>
      <c r="AL705" s="130"/>
    </row>
    <row r="706" spans="26:38">
      <c r="Z706" s="160"/>
      <c r="AA706" s="160"/>
      <c r="AB706" s="160"/>
      <c r="AC706" s="160"/>
      <c r="AD706" s="160"/>
      <c r="AE706" s="161"/>
      <c r="AF706" s="160"/>
      <c r="AL706" s="130"/>
    </row>
    <row r="707" spans="26:38">
      <c r="Z707" s="160"/>
      <c r="AA707" s="160"/>
      <c r="AB707" s="160"/>
      <c r="AC707" s="160"/>
      <c r="AD707" s="160"/>
      <c r="AE707" s="161"/>
      <c r="AF707" s="160"/>
      <c r="AL707" s="130"/>
    </row>
    <row r="708" spans="26:38">
      <c r="Z708" s="160"/>
      <c r="AA708" s="160"/>
      <c r="AB708" s="160"/>
      <c r="AC708" s="160"/>
      <c r="AD708" s="160"/>
      <c r="AE708" s="161"/>
      <c r="AF708" s="160"/>
      <c r="AL708" s="130"/>
    </row>
    <row r="709" spans="26:38">
      <c r="Z709" s="160"/>
      <c r="AA709" s="160"/>
      <c r="AB709" s="160"/>
      <c r="AC709" s="160"/>
      <c r="AD709" s="160"/>
      <c r="AE709" s="161"/>
      <c r="AF709" s="160"/>
      <c r="AL709" s="130"/>
    </row>
    <row r="710" spans="26:38">
      <c r="Z710" s="160"/>
      <c r="AA710" s="160"/>
      <c r="AB710" s="160"/>
      <c r="AC710" s="160"/>
      <c r="AD710" s="160"/>
      <c r="AE710" s="161"/>
      <c r="AF710" s="160"/>
      <c r="AL710" s="130"/>
    </row>
    <row r="711" spans="26:38">
      <c r="Z711" s="160"/>
      <c r="AA711" s="160"/>
      <c r="AB711" s="160"/>
      <c r="AC711" s="160"/>
      <c r="AD711" s="160"/>
      <c r="AE711" s="161"/>
      <c r="AF711" s="160"/>
      <c r="AL711" s="130"/>
    </row>
    <row r="712" spans="26:38">
      <c r="Z712" s="160"/>
      <c r="AA712" s="160"/>
      <c r="AB712" s="160"/>
      <c r="AC712" s="160"/>
      <c r="AD712" s="160"/>
      <c r="AE712" s="161"/>
      <c r="AF712" s="160"/>
      <c r="AL712" s="130"/>
    </row>
    <row r="713" spans="26:38">
      <c r="Z713" s="160"/>
      <c r="AA713" s="160"/>
      <c r="AB713" s="160"/>
      <c r="AC713" s="160"/>
      <c r="AD713" s="160"/>
      <c r="AE713" s="161"/>
      <c r="AF713" s="160"/>
      <c r="AL713" s="130"/>
    </row>
    <row r="714" spans="26:38">
      <c r="Z714" s="160"/>
      <c r="AA714" s="160"/>
      <c r="AB714" s="160"/>
      <c r="AC714" s="160"/>
      <c r="AD714" s="160"/>
      <c r="AE714" s="161"/>
      <c r="AF714" s="160"/>
      <c r="AL714" s="130"/>
    </row>
    <row r="715" spans="26:38">
      <c r="Z715" s="160"/>
      <c r="AA715" s="160"/>
      <c r="AB715" s="160"/>
      <c r="AC715" s="160"/>
      <c r="AD715" s="160"/>
      <c r="AE715" s="161"/>
      <c r="AF715" s="160"/>
      <c r="AL715" s="130"/>
    </row>
    <row r="716" spans="26:38">
      <c r="Z716" s="160"/>
      <c r="AA716" s="160"/>
      <c r="AB716" s="160"/>
      <c r="AC716" s="160"/>
      <c r="AD716" s="160"/>
      <c r="AE716" s="161"/>
      <c r="AF716" s="160"/>
      <c r="AL716" s="130"/>
    </row>
    <row r="717" spans="26:38">
      <c r="Z717" s="160"/>
      <c r="AA717" s="160"/>
      <c r="AB717" s="160"/>
      <c r="AC717" s="160"/>
      <c r="AD717" s="160"/>
      <c r="AE717" s="161"/>
      <c r="AF717" s="160"/>
      <c r="AL717" s="130"/>
    </row>
    <row r="718" spans="26:38">
      <c r="Z718" s="160"/>
      <c r="AA718" s="160"/>
      <c r="AB718" s="160"/>
      <c r="AC718" s="160"/>
      <c r="AD718" s="160"/>
      <c r="AE718" s="161"/>
      <c r="AF718" s="160"/>
      <c r="AL718" s="130"/>
    </row>
    <row r="719" spans="26:38">
      <c r="Z719" s="160"/>
      <c r="AA719" s="160"/>
      <c r="AB719" s="160"/>
      <c r="AC719" s="160"/>
      <c r="AD719" s="160"/>
      <c r="AE719" s="161"/>
      <c r="AF719" s="160"/>
      <c r="AL719" s="130"/>
    </row>
    <row r="720" spans="26:38">
      <c r="Z720" s="160"/>
      <c r="AA720" s="160"/>
      <c r="AB720" s="160"/>
      <c r="AC720" s="160"/>
      <c r="AD720" s="160"/>
      <c r="AE720" s="161"/>
      <c r="AF720" s="160"/>
      <c r="AL720" s="130"/>
    </row>
    <row r="721" spans="26:38">
      <c r="Z721" s="160"/>
      <c r="AA721" s="160"/>
      <c r="AB721" s="160"/>
      <c r="AC721" s="160"/>
      <c r="AD721" s="160"/>
      <c r="AE721" s="161"/>
      <c r="AF721" s="160"/>
      <c r="AL721" s="130"/>
    </row>
    <row r="722" spans="26:38">
      <c r="Z722" s="160"/>
      <c r="AA722" s="160"/>
      <c r="AB722" s="160"/>
      <c r="AC722" s="160"/>
      <c r="AD722" s="160"/>
      <c r="AE722" s="161"/>
      <c r="AF722" s="160"/>
      <c r="AL722" s="130"/>
    </row>
    <row r="723" spans="26:38">
      <c r="Z723" s="160"/>
      <c r="AA723" s="160"/>
      <c r="AB723" s="160"/>
      <c r="AC723" s="160"/>
      <c r="AD723" s="160"/>
      <c r="AE723" s="161"/>
      <c r="AF723" s="160"/>
      <c r="AL723" s="130"/>
    </row>
    <row r="724" spans="26:38">
      <c r="Z724" s="160"/>
      <c r="AA724" s="160"/>
      <c r="AB724" s="160"/>
      <c r="AC724" s="160"/>
      <c r="AD724" s="160"/>
      <c r="AE724" s="161"/>
      <c r="AF724" s="160"/>
      <c r="AL724" s="130"/>
    </row>
    <row r="725" spans="26:38">
      <c r="Z725" s="160"/>
      <c r="AA725" s="160"/>
      <c r="AB725" s="160"/>
      <c r="AC725" s="160"/>
      <c r="AD725" s="160"/>
      <c r="AE725" s="161"/>
      <c r="AF725" s="160"/>
      <c r="AL725" s="130"/>
    </row>
    <row r="726" spans="26:38">
      <c r="Z726" s="160"/>
      <c r="AA726" s="160"/>
      <c r="AB726" s="160"/>
      <c r="AC726" s="160"/>
      <c r="AD726" s="160"/>
      <c r="AE726" s="161"/>
      <c r="AF726" s="160"/>
      <c r="AL726" s="130"/>
    </row>
    <row r="727" spans="26:38">
      <c r="Z727" s="160"/>
      <c r="AA727" s="160"/>
      <c r="AB727" s="160"/>
      <c r="AC727" s="160"/>
      <c r="AD727" s="160"/>
      <c r="AE727" s="161"/>
      <c r="AF727" s="160"/>
      <c r="AL727" s="130"/>
    </row>
    <row r="728" spans="26:38">
      <c r="Z728" s="160"/>
      <c r="AA728" s="160"/>
      <c r="AB728" s="160"/>
      <c r="AC728" s="160"/>
      <c r="AD728" s="160"/>
      <c r="AE728" s="161"/>
      <c r="AF728" s="160"/>
      <c r="AL728" s="130"/>
    </row>
    <row r="729" spans="26:38">
      <c r="Z729" s="160"/>
      <c r="AA729" s="160"/>
      <c r="AB729" s="160"/>
      <c r="AC729" s="160"/>
      <c r="AD729" s="160"/>
      <c r="AE729" s="161"/>
      <c r="AF729" s="160"/>
      <c r="AL729" s="130"/>
    </row>
    <row r="730" spans="26:38">
      <c r="Z730" s="160"/>
      <c r="AA730" s="160"/>
      <c r="AB730" s="160"/>
      <c r="AC730" s="160"/>
      <c r="AD730" s="160"/>
      <c r="AE730" s="161"/>
      <c r="AF730" s="160"/>
      <c r="AL730" s="130"/>
    </row>
    <row r="731" spans="26:38">
      <c r="Z731" s="160"/>
      <c r="AA731" s="160"/>
      <c r="AB731" s="160"/>
      <c r="AC731" s="160"/>
      <c r="AD731" s="160"/>
      <c r="AE731" s="161"/>
      <c r="AF731" s="160"/>
      <c r="AL731" s="130"/>
    </row>
    <row r="732" spans="26:38">
      <c r="Z732" s="160"/>
      <c r="AA732" s="160"/>
      <c r="AB732" s="160"/>
      <c r="AC732" s="160"/>
      <c r="AD732" s="160"/>
      <c r="AE732" s="161"/>
      <c r="AF732" s="160"/>
      <c r="AL732" s="130"/>
    </row>
    <row r="733" spans="26:38">
      <c r="Z733" s="160"/>
      <c r="AA733" s="160"/>
      <c r="AB733" s="160"/>
      <c r="AC733" s="160"/>
      <c r="AD733" s="160"/>
      <c r="AE733" s="161"/>
      <c r="AF733" s="160"/>
      <c r="AL733" s="130"/>
    </row>
    <row r="734" spans="26:38">
      <c r="Z734" s="160"/>
      <c r="AA734" s="160"/>
      <c r="AB734" s="160"/>
      <c r="AC734" s="160"/>
      <c r="AD734" s="160"/>
      <c r="AE734" s="161"/>
      <c r="AF734" s="160"/>
      <c r="AL734" s="130"/>
    </row>
    <row r="735" spans="26:38">
      <c r="Z735" s="160"/>
      <c r="AA735" s="160"/>
      <c r="AB735" s="160"/>
      <c r="AC735" s="160"/>
      <c r="AD735" s="160"/>
      <c r="AE735" s="161"/>
      <c r="AF735" s="160"/>
      <c r="AL735" s="130"/>
    </row>
    <row r="736" spans="26:38">
      <c r="Z736" s="160"/>
      <c r="AA736" s="160"/>
      <c r="AB736" s="160"/>
      <c r="AC736" s="160"/>
      <c r="AD736" s="160"/>
      <c r="AE736" s="161"/>
      <c r="AF736" s="160"/>
      <c r="AL736" s="130"/>
    </row>
    <row r="737" spans="26:38">
      <c r="Z737" s="160"/>
      <c r="AA737" s="160"/>
      <c r="AB737" s="160"/>
      <c r="AC737" s="160"/>
      <c r="AD737" s="160"/>
      <c r="AE737" s="161"/>
      <c r="AF737" s="160"/>
      <c r="AL737" s="130"/>
    </row>
    <row r="738" spans="26:38">
      <c r="Z738" s="160"/>
      <c r="AA738" s="160"/>
      <c r="AB738" s="160"/>
      <c r="AC738" s="160"/>
      <c r="AD738" s="160"/>
      <c r="AE738" s="161"/>
      <c r="AF738" s="160"/>
      <c r="AL738" s="130"/>
    </row>
    <row r="739" spans="26:38">
      <c r="Z739" s="160"/>
      <c r="AA739" s="160"/>
      <c r="AB739" s="160"/>
      <c r="AC739" s="160"/>
      <c r="AD739" s="160"/>
      <c r="AE739" s="161"/>
      <c r="AF739" s="160"/>
      <c r="AL739" s="130"/>
    </row>
    <row r="740" spans="26:38">
      <c r="Z740" s="160"/>
      <c r="AA740" s="160"/>
      <c r="AB740" s="160"/>
      <c r="AC740" s="160"/>
      <c r="AD740" s="160"/>
      <c r="AE740" s="161"/>
      <c r="AF740" s="160"/>
      <c r="AL740" s="130"/>
    </row>
    <row r="741" spans="26:38">
      <c r="Z741" s="160"/>
      <c r="AA741" s="160"/>
      <c r="AB741" s="160"/>
      <c r="AC741" s="160"/>
      <c r="AD741" s="160"/>
      <c r="AE741" s="161"/>
      <c r="AF741" s="160"/>
      <c r="AL741" s="130"/>
    </row>
    <row r="742" spans="26:38">
      <c r="Z742" s="160"/>
      <c r="AA742" s="160"/>
      <c r="AB742" s="160"/>
      <c r="AC742" s="160"/>
      <c r="AD742" s="160"/>
      <c r="AE742" s="161"/>
      <c r="AF742" s="160"/>
      <c r="AL742" s="130"/>
    </row>
    <row r="743" spans="26:38">
      <c r="Z743" s="160"/>
      <c r="AA743" s="160"/>
      <c r="AB743" s="160"/>
      <c r="AC743" s="160"/>
      <c r="AD743" s="160"/>
      <c r="AE743" s="161"/>
      <c r="AF743" s="160"/>
      <c r="AL743" s="130"/>
    </row>
    <row r="744" spans="26:38">
      <c r="Z744" s="160"/>
      <c r="AA744" s="160"/>
      <c r="AB744" s="160"/>
      <c r="AC744" s="160"/>
      <c r="AD744" s="160"/>
      <c r="AE744" s="161"/>
      <c r="AF744" s="160"/>
      <c r="AL744" s="130"/>
    </row>
    <row r="745" spans="26:38">
      <c r="Z745" s="160"/>
      <c r="AA745" s="160"/>
      <c r="AB745" s="160"/>
      <c r="AC745" s="160"/>
      <c r="AD745" s="160"/>
      <c r="AE745" s="161"/>
      <c r="AF745" s="160"/>
      <c r="AL745" s="130"/>
    </row>
    <row r="746" spans="26:38">
      <c r="Z746" s="160"/>
      <c r="AA746" s="160"/>
      <c r="AB746" s="160"/>
      <c r="AC746" s="160"/>
      <c r="AD746" s="160"/>
      <c r="AE746" s="161"/>
      <c r="AF746" s="160"/>
      <c r="AL746" s="130"/>
    </row>
    <row r="747" spans="26:38">
      <c r="Z747" s="160"/>
      <c r="AA747" s="160"/>
      <c r="AB747" s="160"/>
      <c r="AC747" s="160"/>
      <c r="AD747" s="160"/>
      <c r="AE747" s="161"/>
      <c r="AF747" s="160"/>
      <c r="AL747" s="130"/>
    </row>
    <row r="748" spans="26:38">
      <c r="Z748" s="160"/>
      <c r="AA748" s="160"/>
      <c r="AB748" s="160"/>
      <c r="AC748" s="160"/>
      <c r="AD748" s="160"/>
      <c r="AE748" s="161"/>
      <c r="AF748" s="160"/>
      <c r="AL748" s="130"/>
    </row>
    <row r="749" spans="26:38">
      <c r="Z749" s="160"/>
      <c r="AA749" s="160"/>
      <c r="AB749" s="160"/>
      <c r="AC749" s="160"/>
      <c r="AD749" s="160"/>
      <c r="AE749" s="161"/>
      <c r="AF749" s="160"/>
      <c r="AL749" s="130"/>
    </row>
    <row r="750" spans="26:38">
      <c r="Z750" s="160"/>
      <c r="AA750" s="160"/>
      <c r="AB750" s="160"/>
      <c r="AC750" s="160"/>
      <c r="AD750" s="160"/>
      <c r="AE750" s="161"/>
      <c r="AF750" s="160"/>
      <c r="AL750" s="130"/>
    </row>
    <row r="751" spans="26:38">
      <c r="Z751" s="160"/>
      <c r="AA751" s="160"/>
      <c r="AB751" s="160"/>
      <c r="AC751" s="160"/>
      <c r="AD751" s="160"/>
      <c r="AE751" s="161"/>
      <c r="AF751" s="160"/>
      <c r="AL751" s="130"/>
    </row>
    <row r="752" spans="26:38">
      <c r="Z752" s="160"/>
      <c r="AA752" s="160"/>
      <c r="AB752" s="160"/>
      <c r="AC752" s="160"/>
      <c r="AD752" s="160"/>
      <c r="AE752" s="161"/>
      <c r="AF752" s="160"/>
      <c r="AL752" s="130"/>
    </row>
    <row r="753" spans="26:38">
      <c r="Z753" s="160"/>
      <c r="AA753" s="160"/>
      <c r="AB753" s="160"/>
      <c r="AC753" s="160"/>
      <c r="AD753" s="160"/>
      <c r="AE753" s="161"/>
      <c r="AF753" s="160"/>
      <c r="AL753" s="130"/>
    </row>
    <row r="754" spans="26:38">
      <c r="Z754" s="160"/>
      <c r="AA754" s="160"/>
      <c r="AB754" s="160"/>
      <c r="AC754" s="160"/>
      <c r="AD754" s="160"/>
      <c r="AE754" s="161"/>
      <c r="AF754" s="160"/>
      <c r="AL754" s="130"/>
    </row>
    <row r="755" spans="26:38">
      <c r="Z755" s="160"/>
      <c r="AA755" s="160"/>
      <c r="AB755" s="160"/>
      <c r="AC755" s="160"/>
      <c r="AD755" s="160"/>
      <c r="AE755" s="161"/>
      <c r="AF755" s="160"/>
      <c r="AL755" s="130"/>
    </row>
    <row r="756" spans="26:38">
      <c r="Z756" s="160"/>
      <c r="AA756" s="160"/>
      <c r="AB756" s="160"/>
      <c r="AC756" s="160"/>
      <c r="AD756" s="160"/>
      <c r="AE756" s="161"/>
      <c r="AF756" s="160"/>
      <c r="AL756" s="130"/>
    </row>
    <row r="757" spans="26:38">
      <c r="Z757" s="160"/>
      <c r="AA757" s="160"/>
      <c r="AB757" s="160"/>
      <c r="AC757" s="160"/>
      <c r="AD757" s="160"/>
      <c r="AE757" s="161"/>
      <c r="AF757" s="160"/>
      <c r="AL757" s="130"/>
    </row>
    <row r="758" spans="26:38">
      <c r="Z758" s="160"/>
      <c r="AA758" s="160"/>
      <c r="AB758" s="160"/>
      <c r="AC758" s="160"/>
      <c r="AD758" s="160"/>
      <c r="AE758" s="161"/>
      <c r="AF758" s="160"/>
      <c r="AL758" s="130"/>
    </row>
    <row r="759" spans="26:38">
      <c r="Z759" s="160"/>
      <c r="AA759" s="160"/>
      <c r="AB759" s="160"/>
      <c r="AC759" s="160"/>
      <c r="AD759" s="160"/>
      <c r="AE759" s="161"/>
      <c r="AF759" s="160"/>
      <c r="AL759" s="130"/>
    </row>
    <row r="760" spans="26:38">
      <c r="Z760" s="160"/>
      <c r="AA760" s="160"/>
      <c r="AB760" s="160"/>
      <c r="AC760" s="160"/>
      <c r="AD760" s="160"/>
      <c r="AE760" s="161"/>
      <c r="AF760" s="160"/>
      <c r="AL760" s="130"/>
    </row>
    <row r="761" spans="26:38">
      <c r="Z761" s="160"/>
      <c r="AA761" s="160"/>
      <c r="AB761" s="160"/>
      <c r="AC761" s="160"/>
      <c r="AD761" s="160"/>
      <c r="AE761" s="161"/>
      <c r="AF761" s="160"/>
      <c r="AL761" s="130"/>
    </row>
    <row r="762" spans="26:38">
      <c r="Z762" s="160"/>
      <c r="AA762" s="160"/>
      <c r="AB762" s="160"/>
      <c r="AC762" s="160"/>
      <c r="AD762" s="160"/>
      <c r="AE762" s="161"/>
      <c r="AF762" s="160"/>
      <c r="AL762" s="130"/>
    </row>
    <row r="763" spans="26:38">
      <c r="Z763" s="160"/>
      <c r="AA763" s="160"/>
      <c r="AB763" s="160"/>
      <c r="AC763" s="160"/>
      <c r="AD763" s="160"/>
      <c r="AE763" s="161"/>
      <c r="AF763" s="160"/>
      <c r="AL763" s="130"/>
    </row>
    <row r="764" spans="26:38">
      <c r="Z764" s="160"/>
      <c r="AA764" s="160"/>
      <c r="AB764" s="160"/>
      <c r="AC764" s="160"/>
      <c r="AD764" s="160"/>
      <c r="AE764" s="161"/>
      <c r="AF764" s="160"/>
      <c r="AL764" s="130"/>
    </row>
    <row r="765" spans="26:38">
      <c r="Z765" s="160"/>
      <c r="AA765" s="160"/>
      <c r="AB765" s="160"/>
      <c r="AC765" s="160"/>
      <c r="AD765" s="160"/>
      <c r="AE765" s="161"/>
      <c r="AF765" s="160"/>
      <c r="AL765" s="130"/>
    </row>
    <row r="766" spans="26:38">
      <c r="Z766" s="160"/>
      <c r="AA766" s="160"/>
      <c r="AB766" s="160"/>
      <c r="AC766" s="160"/>
      <c r="AD766" s="160"/>
      <c r="AE766" s="161"/>
      <c r="AF766" s="160"/>
      <c r="AL766" s="130"/>
    </row>
    <row r="767" spans="26:38">
      <c r="Z767" s="160"/>
      <c r="AA767" s="160"/>
      <c r="AB767" s="160"/>
      <c r="AC767" s="160"/>
      <c r="AD767" s="160"/>
      <c r="AE767" s="161"/>
      <c r="AF767" s="160"/>
      <c r="AL767" s="130"/>
    </row>
    <row r="768" spans="26:38">
      <c r="Z768" s="160"/>
      <c r="AA768" s="160"/>
      <c r="AB768" s="160"/>
      <c r="AC768" s="160"/>
      <c r="AD768" s="160"/>
      <c r="AE768" s="161"/>
      <c r="AF768" s="160"/>
      <c r="AL768" s="130"/>
    </row>
    <row r="769" spans="26:38">
      <c r="Z769" s="160"/>
      <c r="AA769" s="160"/>
      <c r="AB769" s="160"/>
      <c r="AC769" s="160"/>
      <c r="AD769" s="160"/>
      <c r="AE769" s="161"/>
      <c r="AF769" s="160"/>
      <c r="AL769" s="130"/>
    </row>
    <row r="770" spans="26:38">
      <c r="Z770" s="160"/>
      <c r="AA770" s="160"/>
      <c r="AB770" s="160"/>
      <c r="AC770" s="160"/>
      <c r="AD770" s="160"/>
      <c r="AE770" s="161"/>
      <c r="AF770" s="160"/>
      <c r="AL770" s="130"/>
    </row>
    <row r="771" spans="26:38">
      <c r="Z771" s="160"/>
      <c r="AA771" s="160"/>
      <c r="AB771" s="160"/>
      <c r="AC771" s="160"/>
      <c r="AD771" s="160"/>
      <c r="AE771" s="161"/>
      <c r="AF771" s="160"/>
      <c r="AL771" s="130"/>
    </row>
    <row r="772" spans="26:38">
      <c r="Z772" s="160"/>
      <c r="AA772" s="160"/>
      <c r="AB772" s="160"/>
      <c r="AC772" s="160"/>
      <c r="AD772" s="160"/>
      <c r="AE772" s="161"/>
      <c r="AF772" s="160"/>
      <c r="AL772" s="130"/>
    </row>
    <row r="773" spans="26:38">
      <c r="Z773" s="160"/>
      <c r="AA773" s="160"/>
      <c r="AB773" s="160"/>
      <c r="AC773" s="160"/>
      <c r="AD773" s="160"/>
      <c r="AE773" s="161"/>
      <c r="AF773" s="160"/>
      <c r="AL773" s="130"/>
    </row>
    <row r="774" spans="26:38">
      <c r="Z774" s="160"/>
      <c r="AA774" s="160"/>
      <c r="AB774" s="160"/>
      <c r="AC774" s="160"/>
      <c r="AD774" s="160"/>
      <c r="AE774" s="161"/>
      <c r="AF774" s="160"/>
      <c r="AL774" s="130"/>
    </row>
    <row r="775" spans="26:38">
      <c r="Z775" s="160"/>
      <c r="AA775" s="160"/>
      <c r="AB775" s="160"/>
      <c r="AC775" s="160"/>
      <c r="AD775" s="160"/>
      <c r="AE775" s="161"/>
      <c r="AF775" s="160"/>
      <c r="AL775" s="130"/>
    </row>
    <row r="776" spans="26:38">
      <c r="Z776" s="160"/>
      <c r="AA776" s="160"/>
      <c r="AB776" s="160"/>
      <c r="AC776" s="160"/>
      <c r="AD776" s="160"/>
      <c r="AE776" s="161"/>
      <c r="AF776" s="160"/>
      <c r="AL776" s="130"/>
    </row>
    <row r="777" spans="26:38">
      <c r="Z777" s="160"/>
      <c r="AA777" s="160"/>
      <c r="AB777" s="160"/>
      <c r="AC777" s="160"/>
      <c r="AD777" s="160"/>
      <c r="AE777" s="161"/>
      <c r="AF777" s="160"/>
      <c r="AL777" s="130"/>
    </row>
    <row r="778" spans="26:38">
      <c r="Z778" s="160"/>
      <c r="AA778" s="160"/>
      <c r="AB778" s="160"/>
      <c r="AC778" s="160"/>
      <c r="AD778" s="160"/>
      <c r="AE778" s="161"/>
      <c r="AF778" s="160"/>
      <c r="AL778" s="130"/>
    </row>
    <row r="779" spans="26:38">
      <c r="Z779" s="160"/>
      <c r="AA779" s="160"/>
      <c r="AB779" s="160"/>
      <c r="AC779" s="160"/>
      <c r="AD779" s="160"/>
      <c r="AE779" s="161"/>
      <c r="AF779" s="160"/>
      <c r="AL779" s="130"/>
    </row>
    <row r="780" spans="26:38">
      <c r="Z780" s="160"/>
      <c r="AA780" s="160"/>
      <c r="AB780" s="160"/>
      <c r="AC780" s="160"/>
      <c r="AD780" s="160"/>
      <c r="AE780" s="161"/>
      <c r="AF780" s="160"/>
      <c r="AL780" s="130"/>
    </row>
    <row r="781" spans="26:38">
      <c r="Z781" s="160"/>
      <c r="AA781" s="160"/>
      <c r="AB781" s="160"/>
      <c r="AC781" s="160"/>
      <c r="AD781" s="160"/>
      <c r="AE781" s="161"/>
      <c r="AF781" s="160"/>
      <c r="AL781" s="130"/>
    </row>
    <row r="782" spans="26:38">
      <c r="Z782" s="160"/>
      <c r="AA782" s="160"/>
      <c r="AB782" s="160"/>
      <c r="AC782" s="160"/>
      <c r="AD782" s="160"/>
      <c r="AE782" s="161"/>
      <c r="AF782" s="160"/>
      <c r="AL782" s="130"/>
    </row>
    <row r="783" spans="26:38">
      <c r="Z783" s="160"/>
      <c r="AA783" s="160"/>
      <c r="AB783" s="160"/>
      <c r="AC783" s="160"/>
      <c r="AD783" s="160"/>
      <c r="AE783" s="161"/>
      <c r="AF783" s="160"/>
      <c r="AL783" s="130"/>
    </row>
    <row r="784" spans="26:38">
      <c r="Z784" s="160"/>
      <c r="AA784" s="160"/>
      <c r="AB784" s="160"/>
      <c r="AC784" s="160"/>
      <c r="AD784" s="160"/>
      <c r="AE784" s="161"/>
      <c r="AF784" s="160"/>
      <c r="AL784" s="130"/>
    </row>
    <row r="785" spans="26:38">
      <c r="Z785" s="160"/>
      <c r="AA785" s="160"/>
      <c r="AB785" s="160"/>
      <c r="AC785" s="160"/>
      <c r="AD785" s="160"/>
      <c r="AE785" s="161"/>
      <c r="AF785" s="160"/>
      <c r="AL785" s="130"/>
    </row>
    <row r="786" spans="26:38">
      <c r="Z786" s="160"/>
      <c r="AA786" s="160"/>
      <c r="AB786" s="160"/>
      <c r="AC786" s="160"/>
      <c r="AD786" s="160"/>
      <c r="AE786" s="161"/>
      <c r="AF786" s="160"/>
      <c r="AL786" s="130"/>
    </row>
    <row r="787" spans="26:38">
      <c r="Z787" s="160"/>
      <c r="AA787" s="160"/>
      <c r="AB787" s="160"/>
      <c r="AC787" s="160"/>
      <c r="AD787" s="160"/>
      <c r="AE787" s="161"/>
      <c r="AF787" s="160"/>
      <c r="AL787" s="130"/>
    </row>
    <row r="788" spans="26:38">
      <c r="Z788" s="160"/>
      <c r="AA788" s="160"/>
      <c r="AB788" s="160"/>
      <c r="AC788" s="160"/>
      <c r="AD788" s="160"/>
      <c r="AE788" s="161"/>
      <c r="AF788" s="160"/>
      <c r="AL788" s="130"/>
    </row>
    <row r="789" spans="26:38">
      <c r="Z789" s="160"/>
      <c r="AA789" s="160"/>
      <c r="AB789" s="160"/>
      <c r="AC789" s="160"/>
      <c r="AD789" s="160"/>
      <c r="AE789" s="161"/>
      <c r="AF789" s="160"/>
      <c r="AL789" s="130"/>
    </row>
    <row r="790" spans="26:38">
      <c r="Z790" s="160"/>
      <c r="AA790" s="160"/>
      <c r="AB790" s="160"/>
      <c r="AC790" s="160"/>
      <c r="AD790" s="160"/>
      <c r="AE790" s="161"/>
      <c r="AF790" s="160"/>
      <c r="AL790" s="130"/>
    </row>
    <row r="791" spans="26:38">
      <c r="Z791" s="160"/>
      <c r="AA791" s="160"/>
      <c r="AB791" s="160"/>
      <c r="AC791" s="160"/>
      <c r="AD791" s="160"/>
      <c r="AE791" s="161"/>
      <c r="AF791" s="160"/>
      <c r="AL791" s="130"/>
    </row>
    <row r="792" spans="26:38">
      <c r="Z792" s="160"/>
      <c r="AA792" s="160"/>
      <c r="AB792" s="160"/>
      <c r="AC792" s="160"/>
      <c r="AD792" s="160"/>
      <c r="AE792" s="161"/>
      <c r="AF792" s="160"/>
      <c r="AL792" s="130"/>
    </row>
    <row r="793" spans="26:38">
      <c r="Z793" s="160"/>
      <c r="AA793" s="160"/>
      <c r="AB793" s="160"/>
      <c r="AC793" s="160"/>
      <c r="AD793" s="160"/>
      <c r="AE793" s="161"/>
      <c r="AF793" s="160"/>
      <c r="AL793" s="130"/>
    </row>
    <row r="794" spans="26:38">
      <c r="Z794" s="160"/>
      <c r="AA794" s="160"/>
      <c r="AB794" s="160"/>
      <c r="AC794" s="160"/>
      <c r="AD794" s="160"/>
      <c r="AE794" s="161"/>
      <c r="AF794" s="160"/>
      <c r="AL794" s="130"/>
    </row>
    <row r="795" spans="26:38">
      <c r="Z795" s="160"/>
      <c r="AA795" s="160"/>
      <c r="AB795" s="160"/>
      <c r="AC795" s="160"/>
      <c r="AD795" s="160"/>
      <c r="AE795" s="161"/>
      <c r="AF795" s="160"/>
      <c r="AL795" s="130"/>
    </row>
    <row r="796" spans="26:38">
      <c r="Z796" s="160"/>
      <c r="AA796" s="160"/>
      <c r="AB796" s="160"/>
      <c r="AC796" s="160"/>
      <c r="AD796" s="160"/>
      <c r="AE796" s="161"/>
      <c r="AF796" s="160"/>
      <c r="AL796" s="130"/>
    </row>
    <row r="797" spans="26:38">
      <c r="Z797" s="160"/>
      <c r="AA797" s="160"/>
      <c r="AB797" s="160"/>
      <c r="AC797" s="160"/>
      <c r="AD797" s="160"/>
      <c r="AE797" s="161"/>
      <c r="AF797" s="160"/>
      <c r="AL797" s="130"/>
    </row>
    <row r="798" spans="26:38">
      <c r="Z798" s="160"/>
      <c r="AA798" s="160"/>
      <c r="AB798" s="160"/>
      <c r="AC798" s="160"/>
      <c r="AD798" s="160"/>
      <c r="AE798" s="161"/>
      <c r="AF798" s="160"/>
      <c r="AL798" s="130"/>
    </row>
    <row r="799" spans="26:38">
      <c r="Z799" s="160"/>
      <c r="AA799" s="160"/>
      <c r="AB799" s="160"/>
      <c r="AC799" s="160"/>
      <c r="AD799" s="160"/>
      <c r="AE799" s="161"/>
      <c r="AF799" s="160"/>
      <c r="AL799" s="130"/>
    </row>
    <row r="800" spans="26:38">
      <c r="Z800" s="160"/>
      <c r="AA800" s="160"/>
      <c r="AB800" s="160"/>
      <c r="AC800" s="160"/>
      <c r="AD800" s="160"/>
      <c r="AE800" s="161"/>
      <c r="AF800" s="160"/>
      <c r="AL800" s="130"/>
    </row>
    <row r="801" spans="26:38">
      <c r="Z801" s="160"/>
      <c r="AA801" s="160"/>
      <c r="AB801" s="160"/>
      <c r="AC801" s="160"/>
      <c r="AD801" s="160"/>
      <c r="AE801" s="161"/>
      <c r="AF801" s="160"/>
      <c r="AL801" s="130"/>
    </row>
    <row r="802" spans="26:38">
      <c r="Z802" s="160"/>
      <c r="AA802" s="160"/>
      <c r="AB802" s="160"/>
      <c r="AC802" s="160"/>
      <c r="AD802" s="160"/>
      <c r="AE802" s="161"/>
      <c r="AF802" s="160"/>
      <c r="AL802" s="130"/>
    </row>
    <row r="803" spans="26:38">
      <c r="Z803" s="160"/>
      <c r="AA803" s="160"/>
      <c r="AB803" s="160"/>
      <c r="AC803" s="160"/>
      <c r="AD803" s="160"/>
      <c r="AE803" s="161"/>
      <c r="AF803" s="160"/>
      <c r="AL803" s="130"/>
    </row>
    <row r="804" spans="26:38">
      <c r="Z804" s="160"/>
      <c r="AA804" s="160"/>
      <c r="AB804" s="160"/>
      <c r="AC804" s="160"/>
      <c r="AD804" s="160"/>
      <c r="AE804" s="161"/>
      <c r="AF804" s="160"/>
      <c r="AL804" s="130"/>
    </row>
    <row r="805" spans="26:38">
      <c r="Z805" s="160"/>
      <c r="AA805" s="160"/>
      <c r="AB805" s="160"/>
      <c r="AC805" s="160"/>
      <c r="AD805" s="160"/>
      <c r="AE805" s="161"/>
      <c r="AF805" s="160"/>
      <c r="AL805" s="130"/>
    </row>
    <row r="806" spans="26:38">
      <c r="Z806" s="160"/>
      <c r="AA806" s="160"/>
      <c r="AB806" s="160"/>
      <c r="AC806" s="160"/>
      <c r="AD806" s="160"/>
      <c r="AE806" s="161"/>
      <c r="AF806" s="160"/>
      <c r="AL806" s="130"/>
    </row>
    <row r="807" spans="26:38">
      <c r="Z807" s="160"/>
      <c r="AA807" s="160"/>
      <c r="AB807" s="160"/>
      <c r="AC807" s="160"/>
      <c r="AD807" s="160"/>
      <c r="AE807" s="161"/>
      <c r="AF807" s="160"/>
      <c r="AL807" s="130"/>
    </row>
    <row r="808" spans="26:38">
      <c r="Z808" s="160"/>
      <c r="AA808" s="160"/>
      <c r="AB808" s="160"/>
      <c r="AC808" s="160"/>
      <c r="AD808" s="160"/>
      <c r="AE808" s="161"/>
      <c r="AF808" s="160"/>
      <c r="AL808" s="130"/>
    </row>
    <row r="809" spans="26:38">
      <c r="Z809" s="160"/>
      <c r="AA809" s="160"/>
      <c r="AB809" s="160"/>
      <c r="AC809" s="160"/>
      <c r="AD809" s="160"/>
      <c r="AE809" s="161"/>
      <c r="AF809" s="160"/>
      <c r="AL809" s="130"/>
    </row>
    <row r="810" spans="26:38">
      <c r="Z810" s="160"/>
      <c r="AA810" s="160"/>
      <c r="AB810" s="160"/>
      <c r="AC810" s="160"/>
      <c r="AD810" s="160"/>
      <c r="AE810" s="161"/>
      <c r="AF810" s="160"/>
      <c r="AL810" s="130"/>
    </row>
    <row r="811" spans="26:38">
      <c r="Z811" s="160"/>
      <c r="AA811" s="160"/>
      <c r="AB811" s="160"/>
      <c r="AC811" s="160"/>
      <c r="AD811" s="160"/>
      <c r="AE811" s="161"/>
      <c r="AF811" s="160"/>
      <c r="AL811" s="130"/>
    </row>
    <row r="812" spans="26:38">
      <c r="Z812" s="160"/>
      <c r="AA812" s="160"/>
      <c r="AB812" s="160"/>
      <c r="AC812" s="160"/>
      <c r="AD812" s="160"/>
      <c r="AE812" s="161"/>
      <c r="AF812" s="160"/>
      <c r="AL812" s="130"/>
    </row>
    <row r="813" spans="26:38">
      <c r="Z813" s="160"/>
      <c r="AA813" s="160"/>
      <c r="AB813" s="160"/>
      <c r="AC813" s="160"/>
      <c r="AD813" s="160"/>
      <c r="AE813" s="161"/>
      <c r="AF813" s="160"/>
      <c r="AL813" s="130"/>
    </row>
    <row r="814" spans="26:38">
      <c r="Z814" s="160"/>
      <c r="AA814" s="160"/>
      <c r="AB814" s="160"/>
      <c r="AC814" s="160"/>
      <c r="AD814" s="160"/>
      <c r="AE814" s="161"/>
      <c r="AF814" s="160"/>
      <c r="AL814" s="130"/>
    </row>
    <row r="815" spans="26:38">
      <c r="Z815" s="160"/>
      <c r="AA815" s="160"/>
      <c r="AB815" s="160"/>
      <c r="AC815" s="160"/>
      <c r="AD815" s="160"/>
      <c r="AE815" s="161"/>
      <c r="AF815" s="160"/>
      <c r="AL815" s="130"/>
    </row>
    <row r="816" spans="26:38">
      <c r="Z816" s="160"/>
      <c r="AA816" s="160"/>
      <c r="AB816" s="160"/>
      <c r="AC816" s="160"/>
      <c r="AD816" s="160"/>
      <c r="AE816" s="161"/>
      <c r="AF816" s="160"/>
      <c r="AL816" s="130"/>
    </row>
    <row r="817" spans="26:38">
      <c r="Z817" s="160"/>
      <c r="AA817" s="160"/>
      <c r="AB817" s="160"/>
      <c r="AC817" s="160"/>
      <c r="AD817" s="160"/>
      <c r="AE817" s="161"/>
      <c r="AF817" s="160"/>
      <c r="AL817" s="130"/>
    </row>
    <row r="818" spans="26:38">
      <c r="Z818" s="160"/>
      <c r="AA818" s="160"/>
      <c r="AB818" s="160"/>
      <c r="AC818" s="160"/>
      <c r="AD818" s="160"/>
      <c r="AE818" s="161"/>
      <c r="AF818" s="160"/>
      <c r="AL818" s="130"/>
    </row>
    <row r="819" spans="26:38">
      <c r="Z819" s="160"/>
      <c r="AA819" s="160"/>
      <c r="AB819" s="160"/>
      <c r="AC819" s="160"/>
      <c r="AD819" s="160"/>
      <c r="AE819" s="161"/>
      <c r="AF819" s="160"/>
      <c r="AL819" s="130"/>
    </row>
    <row r="820" spans="26:38">
      <c r="Z820" s="160"/>
      <c r="AA820" s="160"/>
      <c r="AB820" s="160"/>
      <c r="AC820" s="160"/>
      <c r="AD820" s="160"/>
      <c r="AE820" s="161"/>
      <c r="AF820" s="160"/>
      <c r="AL820" s="130"/>
    </row>
    <row r="821" spans="26:38">
      <c r="Z821" s="160"/>
      <c r="AA821" s="160"/>
      <c r="AB821" s="160"/>
      <c r="AC821" s="160"/>
      <c r="AD821" s="160"/>
      <c r="AE821" s="161"/>
      <c r="AF821" s="160"/>
      <c r="AL821" s="130"/>
    </row>
    <row r="822" spans="26:38">
      <c r="Z822" s="160"/>
      <c r="AA822" s="160"/>
      <c r="AB822" s="160"/>
      <c r="AC822" s="160"/>
      <c r="AD822" s="160"/>
      <c r="AE822" s="161"/>
      <c r="AF822" s="160"/>
      <c r="AL822" s="130"/>
    </row>
    <row r="823" spans="26:38">
      <c r="Z823" s="160"/>
      <c r="AA823" s="160"/>
      <c r="AB823" s="160"/>
      <c r="AC823" s="160"/>
      <c r="AD823" s="160"/>
      <c r="AE823" s="161"/>
      <c r="AF823" s="160"/>
      <c r="AL823" s="130"/>
    </row>
    <row r="824" spans="26:38">
      <c r="Z824" s="160"/>
      <c r="AA824" s="160"/>
      <c r="AB824" s="160"/>
      <c r="AC824" s="160"/>
      <c r="AD824" s="160"/>
      <c r="AE824" s="161"/>
      <c r="AF824" s="160"/>
      <c r="AL824" s="130"/>
    </row>
    <row r="825" spans="26:38">
      <c r="Z825" s="160"/>
      <c r="AA825" s="160"/>
      <c r="AB825" s="160"/>
      <c r="AC825" s="160"/>
      <c r="AD825" s="160"/>
      <c r="AE825" s="161"/>
      <c r="AF825" s="160"/>
      <c r="AL825" s="130"/>
    </row>
    <row r="826" spans="26:38">
      <c r="Z826" s="160"/>
      <c r="AA826" s="160"/>
      <c r="AB826" s="160"/>
      <c r="AC826" s="160"/>
      <c r="AD826" s="160"/>
      <c r="AE826" s="161"/>
      <c r="AF826" s="160"/>
      <c r="AL826" s="130"/>
    </row>
    <row r="827" spans="26:38">
      <c r="Z827" s="160"/>
      <c r="AA827" s="160"/>
      <c r="AB827" s="160"/>
      <c r="AC827" s="160"/>
      <c r="AD827" s="160"/>
      <c r="AE827" s="161"/>
      <c r="AF827" s="160"/>
      <c r="AL827" s="130"/>
    </row>
    <row r="828" spans="26:38">
      <c r="Z828" s="160"/>
      <c r="AA828" s="160"/>
      <c r="AB828" s="160"/>
      <c r="AC828" s="160"/>
      <c r="AD828" s="160"/>
      <c r="AE828" s="161"/>
      <c r="AF828" s="160"/>
      <c r="AL828" s="130"/>
    </row>
    <row r="829" spans="26:38">
      <c r="Z829" s="160"/>
      <c r="AA829" s="160"/>
      <c r="AB829" s="160"/>
      <c r="AC829" s="160"/>
      <c r="AD829" s="160"/>
      <c r="AE829" s="161"/>
      <c r="AF829" s="160"/>
      <c r="AL829" s="130"/>
    </row>
    <row r="830" spans="26:38">
      <c r="Z830" s="160"/>
      <c r="AA830" s="160"/>
      <c r="AB830" s="160"/>
      <c r="AC830" s="160"/>
      <c r="AD830" s="160"/>
      <c r="AE830" s="161"/>
      <c r="AF830" s="160"/>
      <c r="AL830" s="130"/>
    </row>
    <row r="831" spans="26:38">
      <c r="Z831" s="160"/>
      <c r="AA831" s="160"/>
      <c r="AB831" s="160"/>
      <c r="AC831" s="160"/>
      <c r="AD831" s="160"/>
      <c r="AE831" s="161"/>
      <c r="AF831" s="160"/>
      <c r="AL831" s="130"/>
    </row>
    <row r="832" spans="26:38">
      <c r="Z832" s="160"/>
      <c r="AA832" s="160"/>
      <c r="AB832" s="160"/>
      <c r="AC832" s="160"/>
      <c r="AD832" s="160"/>
      <c r="AE832" s="161"/>
      <c r="AF832" s="160"/>
      <c r="AL832" s="130"/>
    </row>
    <row r="833" spans="26:38">
      <c r="Z833" s="160"/>
      <c r="AA833" s="160"/>
      <c r="AB833" s="160"/>
      <c r="AC833" s="160"/>
      <c r="AD833" s="160"/>
      <c r="AE833" s="161"/>
      <c r="AF833" s="160"/>
      <c r="AL833" s="130"/>
    </row>
    <row r="834" spans="26:38">
      <c r="Z834" s="160"/>
      <c r="AA834" s="160"/>
      <c r="AB834" s="160"/>
      <c r="AC834" s="160"/>
      <c r="AD834" s="160"/>
      <c r="AE834" s="161"/>
      <c r="AF834" s="160"/>
      <c r="AL834" s="130"/>
    </row>
    <row r="835" spans="26:38">
      <c r="Z835" s="160"/>
      <c r="AA835" s="160"/>
      <c r="AB835" s="160"/>
      <c r="AC835" s="160"/>
      <c r="AD835" s="160"/>
      <c r="AE835" s="161"/>
      <c r="AF835" s="160"/>
      <c r="AL835" s="130"/>
    </row>
    <row r="836" spans="26:38">
      <c r="Z836" s="160"/>
      <c r="AA836" s="160"/>
      <c r="AB836" s="160"/>
      <c r="AC836" s="160"/>
      <c r="AD836" s="160"/>
      <c r="AE836" s="161"/>
      <c r="AF836" s="160"/>
      <c r="AL836" s="130"/>
    </row>
    <row r="837" spans="26:38">
      <c r="Z837" s="160"/>
      <c r="AA837" s="160"/>
      <c r="AB837" s="160"/>
      <c r="AC837" s="160"/>
      <c r="AD837" s="160"/>
      <c r="AE837" s="161"/>
      <c r="AF837" s="160"/>
      <c r="AL837" s="130"/>
    </row>
    <row r="838" spans="26:38">
      <c r="Z838" s="160"/>
      <c r="AA838" s="160"/>
      <c r="AB838" s="160"/>
      <c r="AC838" s="160"/>
      <c r="AD838" s="160"/>
      <c r="AE838" s="161"/>
      <c r="AF838" s="160"/>
      <c r="AL838" s="130"/>
    </row>
    <row r="839" spans="26:38">
      <c r="Z839" s="160"/>
      <c r="AA839" s="160"/>
      <c r="AB839" s="160"/>
      <c r="AC839" s="160"/>
      <c r="AD839" s="160"/>
      <c r="AE839" s="161"/>
      <c r="AF839" s="160"/>
      <c r="AL839" s="130"/>
    </row>
    <row r="840" spans="26:38">
      <c r="Z840" s="160"/>
      <c r="AA840" s="160"/>
      <c r="AB840" s="160"/>
      <c r="AC840" s="160"/>
      <c r="AD840" s="160"/>
      <c r="AE840" s="161"/>
      <c r="AF840" s="160"/>
      <c r="AL840" s="130"/>
    </row>
    <row r="841" spans="26:38">
      <c r="Z841" s="160"/>
      <c r="AA841" s="160"/>
      <c r="AB841" s="160"/>
      <c r="AC841" s="160"/>
      <c r="AD841" s="160"/>
      <c r="AE841" s="161"/>
      <c r="AF841" s="160"/>
      <c r="AL841" s="130"/>
    </row>
    <row r="842" spans="26:38">
      <c r="Z842" s="160"/>
      <c r="AA842" s="160"/>
      <c r="AB842" s="160"/>
      <c r="AC842" s="160"/>
      <c r="AD842" s="160"/>
      <c r="AE842" s="161"/>
      <c r="AF842" s="160"/>
      <c r="AL842" s="130"/>
    </row>
    <row r="843" spans="26:38">
      <c r="Z843" s="160"/>
      <c r="AA843" s="160"/>
      <c r="AB843" s="160"/>
      <c r="AC843" s="160"/>
      <c r="AD843" s="160"/>
      <c r="AE843" s="161"/>
      <c r="AF843" s="160"/>
      <c r="AL843" s="130"/>
    </row>
    <row r="844" spans="26:38">
      <c r="Z844" s="160"/>
      <c r="AA844" s="160"/>
      <c r="AB844" s="160"/>
      <c r="AC844" s="160"/>
      <c r="AD844" s="160"/>
      <c r="AE844" s="161"/>
      <c r="AF844" s="160"/>
      <c r="AL844" s="130"/>
    </row>
    <row r="845" spans="26:38">
      <c r="Z845" s="160"/>
      <c r="AA845" s="160"/>
      <c r="AB845" s="160"/>
      <c r="AC845" s="160"/>
      <c r="AD845" s="160"/>
      <c r="AE845" s="161"/>
      <c r="AF845" s="160"/>
      <c r="AL845" s="130"/>
    </row>
    <row r="846" spans="26:38">
      <c r="Z846" s="160"/>
      <c r="AA846" s="160"/>
      <c r="AB846" s="160"/>
      <c r="AC846" s="160"/>
      <c r="AD846" s="160"/>
      <c r="AE846" s="161"/>
      <c r="AF846" s="160"/>
      <c r="AL846" s="130"/>
    </row>
    <row r="847" spans="26:38">
      <c r="Z847" s="160"/>
      <c r="AA847" s="160"/>
      <c r="AB847" s="160"/>
      <c r="AC847" s="160"/>
      <c r="AD847" s="160"/>
      <c r="AE847" s="161"/>
      <c r="AF847" s="160"/>
      <c r="AL847" s="130"/>
    </row>
    <row r="848" spans="26:38">
      <c r="Z848" s="160"/>
      <c r="AA848" s="160"/>
      <c r="AB848" s="160"/>
      <c r="AC848" s="160"/>
      <c r="AD848" s="160"/>
      <c r="AE848" s="161"/>
      <c r="AF848" s="160"/>
      <c r="AL848" s="130"/>
    </row>
    <row r="849" spans="26:38">
      <c r="Z849" s="160"/>
      <c r="AA849" s="160"/>
      <c r="AB849" s="160"/>
      <c r="AC849" s="160"/>
      <c r="AD849" s="160"/>
      <c r="AE849" s="161"/>
      <c r="AF849" s="160"/>
      <c r="AL849" s="130"/>
    </row>
    <row r="850" spans="26:38">
      <c r="Z850" s="160"/>
      <c r="AA850" s="160"/>
      <c r="AB850" s="160"/>
      <c r="AC850" s="160"/>
      <c r="AD850" s="160"/>
      <c r="AE850" s="161"/>
      <c r="AF850" s="160"/>
      <c r="AL850" s="130"/>
    </row>
    <row r="851" spans="26:38">
      <c r="Z851" s="160"/>
      <c r="AA851" s="160"/>
      <c r="AB851" s="160"/>
      <c r="AC851" s="160"/>
      <c r="AD851" s="160"/>
      <c r="AE851" s="161"/>
      <c r="AF851" s="160"/>
      <c r="AL851" s="130"/>
    </row>
    <row r="852" spans="26:38">
      <c r="Z852" s="160"/>
      <c r="AA852" s="160"/>
      <c r="AB852" s="160"/>
      <c r="AC852" s="160"/>
      <c r="AD852" s="160"/>
      <c r="AE852" s="161"/>
      <c r="AF852" s="160"/>
      <c r="AL852" s="130"/>
    </row>
    <row r="853" spans="26:38">
      <c r="Z853" s="160"/>
      <c r="AA853" s="160"/>
      <c r="AB853" s="160"/>
      <c r="AC853" s="160"/>
      <c r="AD853" s="160"/>
      <c r="AE853" s="161"/>
      <c r="AF853" s="160"/>
      <c r="AL853" s="130"/>
    </row>
    <row r="854" spans="26:38">
      <c r="Z854" s="160"/>
      <c r="AA854" s="160"/>
      <c r="AB854" s="160"/>
      <c r="AC854" s="160"/>
      <c r="AD854" s="160"/>
      <c r="AE854" s="161"/>
      <c r="AF854" s="160"/>
      <c r="AL854" s="130"/>
    </row>
    <row r="855" spans="26:38">
      <c r="Z855" s="160"/>
      <c r="AA855" s="160"/>
      <c r="AB855" s="160"/>
      <c r="AC855" s="160"/>
      <c r="AD855" s="160"/>
      <c r="AE855" s="161"/>
      <c r="AF855" s="160"/>
      <c r="AL855" s="130"/>
    </row>
    <row r="856" spans="26:38">
      <c r="Z856" s="160"/>
      <c r="AA856" s="160"/>
      <c r="AB856" s="160"/>
      <c r="AC856" s="160"/>
      <c r="AD856" s="160"/>
      <c r="AE856" s="161"/>
      <c r="AF856" s="160"/>
      <c r="AL856" s="130"/>
    </row>
    <row r="857" spans="26:38">
      <c r="Z857" s="160"/>
      <c r="AA857" s="160"/>
      <c r="AB857" s="160"/>
      <c r="AC857" s="160"/>
      <c r="AD857" s="160"/>
      <c r="AE857" s="161"/>
      <c r="AF857" s="160"/>
      <c r="AL857" s="130"/>
    </row>
    <row r="858" spans="26:38">
      <c r="Z858" s="160"/>
      <c r="AA858" s="160"/>
      <c r="AB858" s="160"/>
      <c r="AC858" s="160"/>
      <c r="AD858" s="160"/>
      <c r="AE858" s="161"/>
      <c r="AF858" s="160"/>
      <c r="AL858" s="130"/>
    </row>
    <row r="859" spans="26:38">
      <c r="Z859" s="160"/>
      <c r="AA859" s="160"/>
      <c r="AB859" s="160"/>
      <c r="AC859" s="160"/>
      <c r="AD859" s="160"/>
      <c r="AE859" s="161"/>
      <c r="AF859" s="160"/>
      <c r="AL859" s="130"/>
    </row>
    <row r="860" spans="26:38">
      <c r="Z860" s="160"/>
      <c r="AA860" s="160"/>
      <c r="AB860" s="160"/>
      <c r="AC860" s="160"/>
      <c r="AD860" s="160"/>
      <c r="AE860" s="161"/>
      <c r="AF860" s="160"/>
      <c r="AL860" s="130"/>
    </row>
    <row r="861" spans="26:38">
      <c r="Z861" s="160"/>
      <c r="AA861" s="160"/>
      <c r="AB861" s="160"/>
      <c r="AC861" s="160"/>
      <c r="AD861" s="160"/>
      <c r="AE861" s="161"/>
      <c r="AF861" s="160"/>
      <c r="AL861" s="130"/>
    </row>
    <row r="862" spans="26:38">
      <c r="Z862" s="160"/>
      <c r="AA862" s="160"/>
      <c r="AB862" s="160"/>
      <c r="AC862" s="160"/>
      <c r="AD862" s="160"/>
      <c r="AE862" s="161"/>
      <c r="AF862" s="160"/>
      <c r="AL862" s="130"/>
    </row>
    <row r="863" spans="26:38">
      <c r="Z863" s="160"/>
      <c r="AA863" s="160"/>
      <c r="AB863" s="160"/>
      <c r="AC863" s="160"/>
      <c r="AD863" s="160"/>
      <c r="AE863" s="161"/>
      <c r="AF863" s="160"/>
      <c r="AL863" s="130"/>
    </row>
    <row r="864" spans="26:38">
      <c r="Z864" s="160"/>
      <c r="AA864" s="160"/>
      <c r="AB864" s="160"/>
      <c r="AC864" s="160"/>
      <c r="AD864" s="160"/>
      <c r="AE864" s="161"/>
      <c r="AF864" s="160"/>
      <c r="AL864" s="130"/>
    </row>
    <row r="865" spans="26:38">
      <c r="Z865" s="160"/>
      <c r="AA865" s="160"/>
      <c r="AB865" s="160"/>
      <c r="AC865" s="160"/>
      <c r="AD865" s="160"/>
      <c r="AE865" s="161"/>
      <c r="AF865" s="160"/>
      <c r="AL865" s="130"/>
    </row>
    <row r="866" spans="26:38">
      <c r="Z866" s="160"/>
      <c r="AA866" s="160"/>
      <c r="AB866" s="160"/>
      <c r="AC866" s="160"/>
      <c r="AD866" s="160"/>
      <c r="AE866" s="161"/>
      <c r="AF866" s="160"/>
      <c r="AL866" s="130"/>
    </row>
    <row r="867" spans="26:38">
      <c r="Z867" s="160"/>
      <c r="AA867" s="160"/>
      <c r="AB867" s="160"/>
      <c r="AC867" s="160"/>
      <c r="AD867" s="160"/>
      <c r="AE867" s="161"/>
      <c r="AF867" s="160"/>
      <c r="AL867" s="130"/>
    </row>
    <row r="868" spans="26:38">
      <c r="Z868" s="160"/>
      <c r="AA868" s="160"/>
      <c r="AB868" s="160"/>
      <c r="AC868" s="160"/>
      <c r="AD868" s="160"/>
      <c r="AE868" s="161"/>
      <c r="AF868" s="160"/>
      <c r="AL868" s="130"/>
    </row>
    <row r="869" spans="26:38">
      <c r="Z869" s="160"/>
      <c r="AA869" s="160"/>
      <c r="AB869" s="160"/>
      <c r="AC869" s="160"/>
      <c r="AD869" s="160"/>
      <c r="AE869" s="161"/>
      <c r="AF869" s="160"/>
      <c r="AL869" s="130"/>
    </row>
    <row r="870" spans="26:38">
      <c r="Z870" s="160"/>
      <c r="AA870" s="160"/>
      <c r="AB870" s="160"/>
      <c r="AC870" s="160"/>
      <c r="AD870" s="160"/>
      <c r="AE870" s="161"/>
      <c r="AF870" s="160"/>
      <c r="AL870" s="130"/>
    </row>
    <row r="871" spans="26:38">
      <c r="Z871" s="160"/>
      <c r="AA871" s="160"/>
      <c r="AB871" s="160"/>
      <c r="AC871" s="160"/>
      <c r="AD871" s="160"/>
      <c r="AE871" s="161"/>
      <c r="AF871" s="160"/>
      <c r="AL871" s="130"/>
    </row>
    <row r="872" spans="26:38">
      <c r="Z872" s="160"/>
      <c r="AA872" s="160"/>
      <c r="AB872" s="160"/>
      <c r="AC872" s="160"/>
      <c r="AD872" s="160"/>
      <c r="AE872" s="161"/>
      <c r="AF872" s="160"/>
      <c r="AL872" s="130"/>
    </row>
    <row r="873" spans="26:38">
      <c r="Z873" s="160"/>
      <c r="AA873" s="160"/>
      <c r="AB873" s="160"/>
      <c r="AC873" s="160"/>
      <c r="AD873" s="160"/>
      <c r="AE873" s="161"/>
      <c r="AF873" s="160"/>
      <c r="AL873" s="130"/>
    </row>
    <row r="874" spans="26:38">
      <c r="Z874" s="160"/>
      <c r="AA874" s="160"/>
      <c r="AB874" s="160"/>
      <c r="AC874" s="160"/>
      <c r="AD874" s="160"/>
      <c r="AE874" s="161"/>
      <c r="AF874" s="160"/>
      <c r="AL874" s="130"/>
    </row>
    <row r="875" spans="26:38">
      <c r="Z875" s="160"/>
      <c r="AA875" s="160"/>
      <c r="AB875" s="160"/>
      <c r="AC875" s="160"/>
      <c r="AD875" s="160"/>
      <c r="AE875" s="161"/>
      <c r="AF875" s="160"/>
      <c r="AL875" s="130"/>
    </row>
    <row r="876" spans="26:38">
      <c r="Z876" s="160"/>
      <c r="AA876" s="160"/>
      <c r="AB876" s="160"/>
      <c r="AC876" s="160"/>
      <c r="AD876" s="160"/>
      <c r="AE876" s="161"/>
      <c r="AF876" s="160"/>
      <c r="AL876" s="130"/>
    </row>
    <row r="877" spans="26:38">
      <c r="Z877" s="160"/>
      <c r="AA877" s="160"/>
      <c r="AB877" s="160"/>
      <c r="AC877" s="160"/>
      <c r="AD877" s="160"/>
      <c r="AE877" s="161"/>
      <c r="AF877" s="160"/>
      <c r="AL877" s="130"/>
    </row>
    <row r="878" spans="26:38">
      <c r="Z878" s="160"/>
      <c r="AA878" s="160"/>
      <c r="AB878" s="160"/>
      <c r="AC878" s="160"/>
      <c r="AD878" s="160"/>
      <c r="AE878" s="161"/>
      <c r="AF878" s="160"/>
      <c r="AL878" s="130"/>
    </row>
    <row r="879" spans="26:38">
      <c r="Z879" s="160"/>
      <c r="AA879" s="160"/>
      <c r="AB879" s="160"/>
      <c r="AC879" s="160"/>
      <c r="AD879" s="160"/>
      <c r="AE879" s="161"/>
      <c r="AF879" s="160"/>
      <c r="AL879" s="130"/>
    </row>
    <row r="880" spans="26:38">
      <c r="Z880" s="160"/>
      <c r="AA880" s="160"/>
      <c r="AB880" s="160"/>
      <c r="AC880" s="160"/>
      <c r="AD880" s="160"/>
      <c r="AE880" s="161"/>
      <c r="AF880" s="160"/>
      <c r="AL880" s="130"/>
    </row>
    <row r="881" spans="26:38">
      <c r="Z881" s="160"/>
      <c r="AA881" s="160"/>
      <c r="AB881" s="160"/>
      <c r="AC881" s="160"/>
      <c r="AD881" s="160"/>
      <c r="AE881" s="161"/>
      <c r="AF881" s="160"/>
      <c r="AL881" s="130"/>
    </row>
    <row r="882" spans="26:38">
      <c r="Z882" s="160"/>
      <c r="AA882" s="160"/>
      <c r="AB882" s="160"/>
      <c r="AC882" s="160"/>
      <c r="AD882" s="160"/>
      <c r="AE882" s="161"/>
      <c r="AF882" s="160"/>
      <c r="AL882" s="130"/>
    </row>
    <row r="883" spans="26:38">
      <c r="Z883" s="160"/>
      <c r="AA883" s="160"/>
      <c r="AB883" s="160"/>
      <c r="AC883" s="160"/>
      <c r="AD883" s="160"/>
      <c r="AE883" s="161"/>
      <c r="AF883" s="160"/>
      <c r="AL883" s="130"/>
    </row>
    <row r="884" spans="26:38">
      <c r="Z884" s="160"/>
      <c r="AA884" s="160"/>
      <c r="AB884" s="160"/>
      <c r="AC884" s="160"/>
      <c r="AD884" s="160"/>
      <c r="AE884" s="161"/>
      <c r="AF884" s="160"/>
      <c r="AL884" s="130"/>
    </row>
    <row r="885" spans="26:38">
      <c r="Z885" s="160"/>
      <c r="AA885" s="160"/>
      <c r="AB885" s="160"/>
      <c r="AC885" s="160"/>
      <c r="AD885" s="160"/>
      <c r="AE885" s="161"/>
      <c r="AF885" s="160"/>
      <c r="AL885" s="130"/>
    </row>
    <row r="886" spans="26:38">
      <c r="Z886" s="160"/>
      <c r="AA886" s="160"/>
      <c r="AB886" s="160"/>
      <c r="AC886" s="160"/>
      <c r="AD886" s="160"/>
      <c r="AE886" s="161"/>
      <c r="AF886" s="160"/>
      <c r="AL886" s="130"/>
    </row>
    <row r="887" spans="26:38">
      <c r="Z887" s="160"/>
      <c r="AA887" s="160"/>
      <c r="AB887" s="160"/>
      <c r="AC887" s="160"/>
      <c r="AD887" s="160"/>
      <c r="AE887" s="161"/>
      <c r="AF887" s="160"/>
      <c r="AL887" s="130"/>
    </row>
    <row r="888" spans="26:38">
      <c r="Z888" s="160"/>
      <c r="AA888" s="160"/>
      <c r="AB888" s="160"/>
      <c r="AC888" s="160"/>
      <c r="AD888" s="160"/>
      <c r="AE888" s="161"/>
      <c r="AF888" s="160"/>
      <c r="AL888" s="130"/>
    </row>
    <row r="889" spans="26:38">
      <c r="Z889" s="160"/>
      <c r="AA889" s="160"/>
      <c r="AB889" s="160"/>
      <c r="AC889" s="160"/>
      <c r="AD889" s="160"/>
      <c r="AE889" s="161"/>
      <c r="AF889" s="160"/>
      <c r="AL889" s="130"/>
    </row>
    <row r="890" spans="26:38">
      <c r="Z890" s="160"/>
      <c r="AA890" s="160"/>
      <c r="AB890" s="160"/>
      <c r="AC890" s="160"/>
      <c r="AD890" s="160"/>
      <c r="AE890" s="161"/>
      <c r="AF890" s="160"/>
      <c r="AL890" s="130"/>
    </row>
    <row r="891" spans="26:38">
      <c r="Z891" s="160"/>
      <c r="AA891" s="160"/>
      <c r="AB891" s="160"/>
      <c r="AC891" s="160"/>
      <c r="AD891" s="160"/>
      <c r="AE891" s="161"/>
      <c r="AF891" s="160"/>
      <c r="AL891" s="130"/>
    </row>
    <row r="892" spans="26:38">
      <c r="Z892" s="160"/>
      <c r="AA892" s="160"/>
      <c r="AB892" s="160"/>
      <c r="AC892" s="160"/>
      <c r="AD892" s="160"/>
      <c r="AE892" s="161"/>
      <c r="AF892" s="160"/>
      <c r="AL892" s="130"/>
    </row>
    <row r="893" spans="26:38">
      <c r="Z893" s="160"/>
      <c r="AA893" s="160"/>
      <c r="AB893" s="160"/>
      <c r="AC893" s="160"/>
      <c r="AD893" s="160"/>
      <c r="AE893" s="161"/>
      <c r="AF893" s="160"/>
      <c r="AL893" s="130"/>
    </row>
    <row r="894" spans="26:38">
      <c r="Z894" s="160"/>
      <c r="AA894" s="160"/>
      <c r="AB894" s="160"/>
      <c r="AC894" s="160"/>
      <c r="AD894" s="160"/>
      <c r="AE894" s="161"/>
      <c r="AF894" s="160"/>
      <c r="AL894" s="130"/>
    </row>
    <row r="895" spans="26:38">
      <c r="Z895" s="160"/>
      <c r="AA895" s="160"/>
      <c r="AB895" s="160"/>
      <c r="AC895" s="160"/>
      <c r="AD895" s="160"/>
      <c r="AE895" s="161"/>
      <c r="AF895" s="160"/>
      <c r="AL895" s="130"/>
    </row>
    <row r="896" spans="26:38">
      <c r="Z896" s="160"/>
      <c r="AA896" s="160"/>
      <c r="AB896" s="160"/>
      <c r="AC896" s="160"/>
      <c r="AD896" s="160"/>
      <c r="AE896" s="161"/>
      <c r="AF896" s="160"/>
      <c r="AL896" s="130"/>
    </row>
    <row r="897" spans="26:38">
      <c r="Z897" s="160"/>
      <c r="AA897" s="160"/>
      <c r="AB897" s="160"/>
      <c r="AC897" s="160"/>
      <c r="AD897" s="160"/>
      <c r="AE897" s="161"/>
      <c r="AF897" s="160"/>
      <c r="AL897" s="130"/>
    </row>
    <row r="898" spans="26:38">
      <c r="Z898" s="160"/>
      <c r="AA898" s="160"/>
      <c r="AB898" s="160"/>
      <c r="AC898" s="160"/>
      <c r="AD898" s="160"/>
      <c r="AE898" s="161"/>
      <c r="AF898" s="160"/>
      <c r="AL898" s="130"/>
    </row>
    <row r="899" spans="26:38">
      <c r="Z899" s="160"/>
      <c r="AA899" s="160"/>
      <c r="AB899" s="160"/>
      <c r="AC899" s="160"/>
      <c r="AD899" s="160"/>
      <c r="AE899" s="161"/>
      <c r="AF899" s="160"/>
      <c r="AL899" s="130"/>
    </row>
    <row r="900" spans="26:38">
      <c r="Z900" s="160"/>
      <c r="AA900" s="160"/>
      <c r="AB900" s="160"/>
      <c r="AC900" s="160"/>
      <c r="AD900" s="160"/>
      <c r="AE900" s="161"/>
      <c r="AF900" s="160"/>
      <c r="AL900" s="130"/>
    </row>
    <row r="901" spans="26:38">
      <c r="Z901" s="160"/>
      <c r="AA901" s="160"/>
      <c r="AB901" s="160"/>
      <c r="AC901" s="160"/>
      <c r="AD901" s="160"/>
      <c r="AE901" s="161"/>
      <c r="AF901" s="160"/>
      <c r="AL901" s="130"/>
    </row>
    <row r="902" spans="26:38">
      <c r="Z902" s="160"/>
      <c r="AA902" s="160"/>
      <c r="AB902" s="160"/>
      <c r="AC902" s="160"/>
      <c r="AD902" s="160"/>
      <c r="AE902" s="161"/>
      <c r="AF902" s="160"/>
      <c r="AL902" s="130"/>
    </row>
    <row r="903" spans="26:38">
      <c r="Z903" s="160"/>
      <c r="AA903" s="160"/>
      <c r="AB903" s="160"/>
      <c r="AC903" s="160"/>
      <c r="AD903" s="160"/>
      <c r="AE903" s="161"/>
      <c r="AF903" s="160"/>
      <c r="AL903" s="130"/>
    </row>
    <row r="904" spans="26:38">
      <c r="Z904" s="160"/>
      <c r="AA904" s="160"/>
      <c r="AB904" s="160"/>
      <c r="AC904" s="160"/>
      <c r="AD904" s="160"/>
      <c r="AE904" s="161"/>
      <c r="AF904" s="160"/>
      <c r="AL904" s="130"/>
    </row>
    <row r="905" spans="26:38">
      <c r="Z905" s="160"/>
      <c r="AA905" s="160"/>
      <c r="AB905" s="160"/>
      <c r="AC905" s="160"/>
      <c r="AD905" s="160"/>
      <c r="AE905" s="161"/>
      <c r="AF905" s="160"/>
      <c r="AL905" s="130"/>
    </row>
    <row r="906" spans="26:38">
      <c r="Z906" s="160"/>
      <c r="AA906" s="160"/>
      <c r="AB906" s="160"/>
      <c r="AC906" s="160"/>
      <c r="AD906" s="160"/>
      <c r="AE906" s="161"/>
      <c r="AF906" s="160"/>
      <c r="AL906" s="130"/>
    </row>
    <row r="907" spans="26:38">
      <c r="Z907" s="160"/>
      <c r="AA907" s="160"/>
      <c r="AB907" s="160"/>
      <c r="AC907" s="160"/>
      <c r="AD907" s="160"/>
      <c r="AE907" s="161"/>
      <c r="AF907" s="160"/>
      <c r="AL907" s="130"/>
    </row>
    <row r="908" spans="26:38">
      <c r="Z908" s="160"/>
      <c r="AA908" s="160"/>
      <c r="AB908" s="160"/>
      <c r="AC908" s="160"/>
      <c r="AD908" s="160"/>
      <c r="AE908" s="161"/>
      <c r="AF908" s="160"/>
      <c r="AL908" s="130"/>
    </row>
    <row r="909" spans="26:38">
      <c r="Z909" s="160"/>
      <c r="AA909" s="160"/>
      <c r="AB909" s="160"/>
      <c r="AC909" s="160"/>
      <c r="AD909" s="160"/>
      <c r="AE909" s="161"/>
      <c r="AF909" s="160"/>
      <c r="AL909" s="130"/>
    </row>
    <row r="910" spans="26:38">
      <c r="Z910" s="160"/>
      <c r="AA910" s="160"/>
      <c r="AB910" s="160"/>
      <c r="AC910" s="160"/>
      <c r="AD910" s="160"/>
      <c r="AE910" s="161"/>
      <c r="AF910" s="160"/>
      <c r="AL910" s="130"/>
    </row>
    <row r="911" spans="26:38">
      <c r="Z911" s="160"/>
      <c r="AA911" s="160"/>
      <c r="AB911" s="160"/>
      <c r="AC911" s="160"/>
      <c r="AD911" s="160"/>
      <c r="AE911" s="161"/>
      <c r="AF911" s="160"/>
      <c r="AL911" s="130"/>
    </row>
    <row r="912" spans="26:38">
      <c r="Z912" s="160"/>
      <c r="AA912" s="160"/>
      <c r="AB912" s="160"/>
      <c r="AC912" s="160"/>
      <c r="AD912" s="160"/>
      <c r="AE912" s="161"/>
      <c r="AF912" s="160"/>
      <c r="AL912" s="130"/>
    </row>
    <row r="913" spans="26:38">
      <c r="Z913" s="160"/>
      <c r="AA913" s="160"/>
      <c r="AB913" s="160"/>
      <c r="AC913" s="160"/>
      <c r="AD913" s="160"/>
      <c r="AE913" s="161"/>
      <c r="AF913" s="160"/>
      <c r="AL913" s="130"/>
    </row>
    <row r="914" spans="26:38">
      <c r="Z914" s="160"/>
      <c r="AA914" s="160"/>
      <c r="AB914" s="160"/>
      <c r="AC914" s="160"/>
      <c r="AD914" s="160"/>
      <c r="AE914" s="161"/>
      <c r="AF914" s="160"/>
      <c r="AL914" s="130"/>
    </row>
    <row r="915" spans="26:38">
      <c r="Z915" s="160"/>
      <c r="AA915" s="160"/>
      <c r="AB915" s="160"/>
      <c r="AC915" s="160"/>
      <c r="AD915" s="160"/>
      <c r="AE915" s="161"/>
      <c r="AF915" s="160"/>
      <c r="AL915" s="130"/>
    </row>
    <row r="916" spans="26:38">
      <c r="Z916" s="160"/>
      <c r="AA916" s="160"/>
      <c r="AB916" s="160"/>
      <c r="AC916" s="160"/>
      <c r="AD916" s="160"/>
      <c r="AE916" s="161"/>
      <c r="AF916" s="160"/>
      <c r="AL916" s="130"/>
    </row>
    <row r="917" spans="26:38">
      <c r="Z917" s="160"/>
      <c r="AA917" s="160"/>
      <c r="AB917" s="160"/>
      <c r="AC917" s="160"/>
      <c r="AD917" s="160"/>
      <c r="AE917" s="161"/>
      <c r="AF917" s="160"/>
      <c r="AL917" s="130"/>
    </row>
    <row r="918" spans="26:38">
      <c r="Z918" s="160"/>
      <c r="AA918" s="160"/>
      <c r="AB918" s="160"/>
      <c r="AC918" s="160"/>
      <c r="AD918" s="160"/>
      <c r="AE918" s="161"/>
      <c r="AF918" s="160"/>
      <c r="AL918" s="130"/>
    </row>
    <row r="919" spans="26:38">
      <c r="Z919" s="160"/>
      <c r="AA919" s="160"/>
      <c r="AB919" s="160"/>
      <c r="AC919" s="160"/>
      <c r="AD919" s="160"/>
      <c r="AE919" s="161"/>
      <c r="AF919" s="160"/>
      <c r="AL919" s="130"/>
    </row>
    <row r="920" spans="26:38">
      <c r="Z920" s="160"/>
      <c r="AA920" s="160"/>
      <c r="AB920" s="160"/>
      <c r="AC920" s="160"/>
      <c r="AD920" s="160"/>
      <c r="AE920" s="161"/>
      <c r="AF920" s="160"/>
      <c r="AL920" s="130"/>
    </row>
    <row r="921" spans="26:38">
      <c r="Z921" s="160"/>
      <c r="AA921" s="160"/>
      <c r="AB921" s="160"/>
      <c r="AC921" s="160"/>
      <c r="AD921" s="160"/>
      <c r="AE921" s="161"/>
      <c r="AF921" s="160"/>
      <c r="AL921" s="130"/>
    </row>
    <row r="922" spans="26:38">
      <c r="Z922" s="160"/>
      <c r="AA922" s="160"/>
      <c r="AB922" s="160"/>
      <c r="AC922" s="160"/>
      <c r="AD922" s="160"/>
      <c r="AE922" s="161"/>
      <c r="AF922" s="160"/>
      <c r="AL922" s="130"/>
    </row>
    <row r="923" spans="26:38">
      <c r="Z923" s="160"/>
      <c r="AA923" s="160"/>
      <c r="AB923" s="160"/>
      <c r="AC923" s="160"/>
      <c r="AD923" s="160"/>
      <c r="AE923" s="161"/>
      <c r="AF923" s="160"/>
      <c r="AL923" s="130"/>
    </row>
    <row r="924" spans="26:38">
      <c r="Z924" s="160"/>
      <c r="AA924" s="160"/>
      <c r="AB924" s="160"/>
      <c r="AC924" s="160"/>
      <c r="AD924" s="160"/>
      <c r="AE924" s="161"/>
      <c r="AF924" s="160"/>
      <c r="AL924" s="130"/>
    </row>
    <row r="925" spans="26:38">
      <c r="Z925" s="160"/>
      <c r="AA925" s="160"/>
      <c r="AB925" s="160"/>
      <c r="AC925" s="160"/>
      <c r="AD925" s="160"/>
      <c r="AE925" s="161"/>
      <c r="AF925" s="160"/>
      <c r="AL925" s="130"/>
    </row>
    <row r="926" spans="26:38">
      <c r="Z926" s="160"/>
      <c r="AA926" s="160"/>
      <c r="AB926" s="160"/>
      <c r="AC926" s="160"/>
      <c r="AD926" s="160"/>
      <c r="AE926" s="161"/>
      <c r="AF926" s="160"/>
      <c r="AL926" s="130"/>
    </row>
    <row r="927" spans="26:38">
      <c r="Z927" s="160"/>
      <c r="AA927" s="160"/>
      <c r="AB927" s="160"/>
      <c r="AC927" s="160"/>
      <c r="AD927" s="160"/>
      <c r="AE927" s="161"/>
      <c r="AF927" s="160"/>
      <c r="AL927" s="130"/>
    </row>
    <row r="928" spans="26:38">
      <c r="Z928" s="160"/>
      <c r="AA928" s="160"/>
      <c r="AB928" s="160"/>
      <c r="AC928" s="160"/>
      <c r="AD928" s="160"/>
      <c r="AE928" s="161"/>
      <c r="AF928" s="160"/>
      <c r="AL928" s="130"/>
    </row>
    <row r="929" spans="26:38">
      <c r="Z929" s="160"/>
      <c r="AA929" s="160"/>
      <c r="AB929" s="160"/>
      <c r="AC929" s="160"/>
      <c r="AD929" s="160"/>
      <c r="AE929" s="161"/>
      <c r="AF929" s="160"/>
      <c r="AL929" s="130"/>
    </row>
    <row r="930" spans="26:38">
      <c r="Z930" s="160"/>
      <c r="AA930" s="160"/>
      <c r="AB930" s="160"/>
      <c r="AC930" s="160"/>
      <c r="AD930" s="160"/>
      <c r="AE930" s="161"/>
      <c r="AF930" s="160"/>
      <c r="AL930" s="130"/>
    </row>
    <row r="931" spans="26:38">
      <c r="Z931" s="160"/>
      <c r="AA931" s="160"/>
      <c r="AB931" s="160"/>
      <c r="AC931" s="160"/>
      <c r="AD931" s="160"/>
      <c r="AE931" s="161"/>
      <c r="AF931" s="160"/>
      <c r="AL931" s="130"/>
    </row>
    <row r="932" spans="26:38">
      <c r="Z932" s="160"/>
      <c r="AA932" s="160"/>
      <c r="AB932" s="160"/>
      <c r="AC932" s="160"/>
      <c r="AD932" s="160"/>
      <c r="AE932" s="161"/>
      <c r="AF932" s="160"/>
      <c r="AL932" s="130"/>
    </row>
    <row r="933" spans="26:38">
      <c r="Z933" s="160"/>
      <c r="AA933" s="160"/>
      <c r="AB933" s="160"/>
      <c r="AC933" s="160"/>
      <c r="AD933" s="160"/>
      <c r="AE933" s="161"/>
      <c r="AF933" s="160"/>
      <c r="AL933" s="130"/>
    </row>
    <row r="934" spans="26:38">
      <c r="Z934" s="160"/>
      <c r="AA934" s="160"/>
      <c r="AB934" s="160"/>
      <c r="AC934" s="160"/>
      <c r="AD934" s="160"/>
      <c r="AE934" s="161"/>
      <c r="AF934" s="160"/>
      <c r="AL934" s="130"/>
    </row>
    <row r="935" spans="26:38">
      <c r="Z935" s="160"/>
      <c r="AA935" s="160"/>
      <c r="AB935" s="160"/>
      <c r="AC935" s="160"/>
      <c r="AD935" s="160"/>
      <c r="AE935" s="161"/>
      <c r="AF935" s="160"/>
      <c r="AL935" s="130"/>
    </row>
    <row r="936" spans="26:38">
      <c r="Z936" s="160"/>
      <c r="AA936" s="160"/>
      <c r="AB936" s="160"/>
      <c r="AC936" s="160"/>
      <c r="AD936" s="160"/>
      <c r="AE936" s="161"/>
      <c r="AF936" s="160"/>
      <c r="AL936" s="130"/>
    </row>
    <row r="937" spans="26:38">
      <c r="Z937" s="160"/>
      <c r="AA937" s="160"/>
      <c r="AB937" s="160"/>
      <c r="AC937" s="160"/>
      <c r="AD937" s="160"/>
      <c r="AE937" s="161"/>
      <c r="AF937" s="160"/>
      <c r="AL937" s="130"/>
    </row>
    <row r="938" spans="26:38">
      <c r="Z938" s="160"/>
      <c r="AA938" s="160"/>
      <c r="AB938" s="160"/>
      <c r="AC938" s="160"/>
      <c r="AD938" s="160"/>
      <c r="AE938" s="161"/>
      <c r="AF938" s="160"/>
      <c r="AL938" s="130"/>
    </row>
    <row r="939" spans="26:38">
      <c r="Z939" s="160"/>
      <c r="AA939" s="160"/>
      <c r="AB939" s="160"/>
      <c r="AC939" s="160"/>
      <c r="AD939" s="160"/>
      <c r="AE939" s="161"/>
      <c r="AF939" s="160"/>
      <c r="AL939" s="130"/>
    </row>
    <row r="940" spans="26:38">
      <c r="Z940" s="160"/>
      <c r="AA940" s="160"/>
      <c r="AB940" s="160"/>
      <c r="AC940" s="160"/>
      <c r="AD940" s="160"/>
      <c r="AE940" s="161"/>
      <c r="AF940" s="160"/>
      <c r="AL940" s="130"/>
    </row>
    <row r="941" spans="26:38">
      <c r="Z941" s="160"/>
      <c r="AA941" s="160"/>
      <c r="AB941" s="160"/>
      <c r="AC941" s="160"/>
      <c r="AD941" s="160"/>
      <c r="AE941" s="161"/>
      <c r="AF941" s="160"/>
      <c r="AL941" s="130"/>
    </row>
    <row r="942" spans="26:38">
      <c r="Z942" s="160"/>
      <c r="AA942" s="160"/>
      <c r="AB942" s="160"/>
      <c r="AC942" s="160"/>
      <c r="AD942" s="160"/>
      <c r="AE942" s="161"/>
      <c r="AF942" s="160"/>
      <c r="AL942" s="130"/>
    </row>
    <row r="943" spans="26:38">
      <c r="Z943" s="160"/>
      <c r="AA943" s="160"/>
      <c r="AB943" s="160"/>
      <c r="AC943" s="160"/>
      <c r="AD943" s="160"/>
      <c r="AE943" s="161"/>
      <c r="AF943" s="160"/>
      <c r="AL943" s="130"/>
    </row>
    <row r="944" spans="26:38">
      <c r="Z944" s="160"/>
      <c r="AA944" s="160"/>
      <c r="AB944" s="160"/>
      <c r="AC944" s="160"/>
      <c r="AD944" s="160"/>
      <c r="AE944" s="161"/>
      <c r="AF944" s="160"/>
      <c r="AL944" s="130"/>
    </row>
    <row r="945" spans="26:38">
      <c r="Z945" s="160"/>
      <c r="AA945" s="160"/>
      <c r="AB945" s="160"/>
      <c r="AC945" s="160"/>
      <c r="AD945" s="160"/>
      <c r="AE945" s="161"/>
      <c r="AF945" s="160"/>
      <c r="AL945" s="130"/>
    </row>
    <row r="946" spans="26:38">
      <c r="Z946" s="160"/>
      <c r="AA946" s="160"/>
      <c r="AB946" s="160"/>
      <c r="AC946" s="160"/>
      <c r="AD946" s="160"/>
      <c r="AE946" s="161"/>
      <c r="AF946" s="160"/>
      <c r="AL946" s="130"/>
    </row>
    <row r="947" spans="26:38">
      <c r="Z947" s="160"/>
      <c r="AA947" s="160"/>
      <c r="AB947" s="160"/>
      <c r="AC947" s="160"/>
      <c r="AD947" s="160"/>
      <c r="AE947" s="161"/>
      <c r="AF947" s="160"/>
      <c r="AL947" s="130"/>
    </row>
    <row r="948" spans="26:38">
      <c r="Z948" s="160"/>
      <c r="AA948" s="160"/>
      <c r="AB948" s="160"/>
      <c r="AC948" s="160"/>
      <c r="AD948" s="160"/>
      <c r="AE948" s="161"/>
      <c r="AF948" s="160"/>
      <c r="AL948" s="130"/>
    </row>
    <row r="949" spans="26:38">
      <c r="Z949" s="160"/>
      <c r="AA949" s="160"/>
      <c r="AB949" s="160"/>
      <c r="AC949" s="160"/>
      <c r="AD949" s="160"/>
      <c r="AE949" s="161"/>
      <c r="AF949" s="160"/>
      <c r="AL949" s="130"/>
    </row>
    <row r="950" spans="26:38">
      <c r="Z950" s="160"/>
      <c r="AA950" s="160"/>
      <c r="AB950" s="160"/>
      <c r="AC950" s="160"/>
      <c r="AD950" s="160"/>
      <c r="AE950" s="161"/>
      <c r="AF950" s="160"/>
      <c r="AL950" s="130"/>
    </row>
    <row r="951" spans="26:38">
      <c r="Z951" s="160"/>
      <c r="AA951" s="160"/>
      <c r="AB951" s="160"/>
      <c r="AC951" s="160"/>
      <c r="AD951" s="160"/>
      <c r="AE951" s="161"/>
      <c r="AF951" s="160"/>
      <c r="AL951" s="130"/>
    </row>
    <row r="952" spans="26:38">
      <c r="Z952" s="160"/>
      <c r="AA952" s="160"/>
      <c r="AB952" s="160"/>
      <c r="AC952" s="160"/>
      <c r="AD952" s="160"/>
      <c r="AE952" s="161"/>
      <c r="AF952" s="160"/>
      <c r="AL952" s="130"/>
    </row>
    <row r="953" spans="26:38">
      <c r="Z953" s="160"/>
      <c r="AA953" s="160"/>
      <c r="AB953" s="160"/>
      <c r="AC953" s="160"/>
      <c r="AD953" s="160"/>
      <c r="AE953" s="161"/>
      <c r="AF953" s="160"/>
      <c r="AL953" s="130"/>
    </row>
    <row r="954" spans="26:38">
      <c r="Z954" s="160"/>
      <c r="AA954" s="160"/>
      <c r="AB954" s="160"/>
      <c r="AC954" s="160"/>
      <c r="AD954" s="160"/>
      <c r="AE954" s="161"/>
      <c r="AF954" s="160"/>
      <c r="AL954" s="130"/>
    </row>
    <row r="955" spans="26:38">
      <c r="Z955" s="160"/>
      <c r="AA955" s="160"/>
      <c r="AB955" s="160"/>
      <c r="AC955" s="160"/>
      <c r="AD955" s="160"/>
      <c r="AE955" s="161"/>
      <c r="AF955" s="160"/>
      <c r="AL955" s="130"/>
    </row>
    <row r="956" spans="26:38">
      <c r="Z956" s="160"/>
      <c r="AA956" s="160"/>
      <c r="AB956" s="160"/>
      <c r="AC956" s="160"/>
      <c r="AD956" s="160"/>
      <c r="AE956" s="161"/>
      <c r="AF956" s="160"/>
      <c r="AL956" s="130"/>
    </row>
    <row r="957" spans="26:38">
      <c r="Z957" s="160"/>
      <c r="AA957" s="160"/>
      <c r="AB957" s="160"/>
      <c r="AC957" s="160"/>
      <c r="AD957" s="160"/>
      <c r="AE957" s="161"/>
      <c r="AF957" s="160"/>
      <c r="AL957" s="130"/>
    </row>
    <row r="958" spans="26:38">
      <c r="Z958" s="160"/>
      <c r="AA958" s="160"/>
      <c r="AB958" s="160"/>
      <c r="AC958" s="160"/>
      <c r="AD958" s="160"/>
      <c r="AE958" s="161"/>
      <c r="AF958" s="160"/>
      <c r="AL958" s="130"/>
    </row>
    <row r="959" spans="26:38">
      <c r="Z959" s="160"/>
      <c r="AA959" s="160"/>
      <c r="AB959" s="160"/>
      <c r="AC959" s="160"/>
      <c r="AD959" s="160"/>
      <c r="AE959" s="161"/>
      <c r="AF959" s="160"/>
      <c r="AL959" s="130"/>
    </row>
    <row r="960" spans="26:38">
      <c r="Z960" s="160"/>
      <c r="AA960" s="160"/>
      <c r="AB960" s="160"/>
      <c r="AC960" s="160"/>
      <c r="AD960" s="160"/>
      <c r="AE960" s="161"/>
      <c r="AF960" s="160"/>
      <c r="AL960" s="130"/>
    </row>
    <row r="961" spans="26:38">
      <c r="Z961" s="160"/>
      <c r="AA961" s="160"/>
      <c r="AB961" s="160"/>
      <c r="AC961" s="160"/>
      <c r="AD961" s="160"/>
      <c r="AE961" s="161"/>
      <c r="AF961" s="160"/>
      <c r="AL961" s="130"/>
    </row>
    <row r="962" spans="26:38">
      <c r="Z962" s="160"/>
      <c r="AA962" s="160"/>
      <c r="AB962" s="160"/>
      <c r="AC962" s="160"/>
      <c r="AD962" s="160"/>
      <c r="AE962" s="161"/>
      <c r="AF962" s="160"/>
      <c r="AL962" s="130"/>
    </row>
    <row r="963" spans="26:38">
      <c r="Z963" s="160"/>
      <c r="AA963" s="160"/>
      <c r="AB963" s="160"/>
      <c r="AC963" s="160"/>
      <c r="AD963" s="160"/>
      <c r="AE963" s="161"/>
      <c r="AF963" s="160"/>
      <c r="AL963" s="130"/>
    </row>
    <row r="964" spans="26:38">
      <c r="Z964" s="160"/>
      <c r="AA964" s="160"/>
      <c r="AB964" s="160"/>
      <c r="AC964" s="160"/>
      <c r="AD964" s="160"/>
      <c r="AE964" s="161"/>
      <c r="AF964" s="160"/>
      <c r="AL964" s="130"/>
    </row>
    <row r="965" spans="26:38">
      <c r="Z965" s="160"/>
      <c r="AA965" s="160"/>
      <c r="AB965" s="160"/>
      <c r="AC965" s="160"/>
      <c r="AD965" s="160"/>
      <c r="AE965" s="161"/>
      <c r="AF965" s="160"/>
      <c r="AL965" s="130"/>
    </row>
    <row r="966" spans="26:38">
      <c r="Z966" s="160"/>
      <c r="AA966" s="160"/>
      <c r="AB966" s="160"/>
      <c r="AC966" s="160"/>
      <c r="AD966" s="160"/>
      <c r="AE966" s="161"/>
      <c r="AF966" s="160"/>
      <c r="AL966" s="130"/>
    </row>
    <row r="967" spans="26:38">
      <c r="Z967" s="160"/>
      <c r="AA967" s="160"/>
      <c r="AB967" s="160"/>
      <c r="AC967" s="160"/>
      <c r="AD967" s="160"/>
      <c r="AE967" s="161"/>
      <c r="AF967" s="160"/>
      <c r="AL967" s="130"/>
    </row>
    <row r="968" spans="26:38">
      <c r="Z968" s="160"/>
      <c r="AA968" s="160"/>
      <c r="AB968" s="160"/>
      <c r="AC968" s="160"/>
      <c r="AD968" s="160"/>
      <c r="AE968" s="161"/>
      <c r="AF968" s="160"/>
      <c r="AL968" s="130"/>
    </row>
    <row r="969" spans="26:38">
      <c r="Z969" s="160"/>
      <c r="AA969" s="160"/>
      <c r="AB969" s="160"/>
      <c r="AC969" s="160"/>
      <c r="AD969" s="160"/>
      <c r="AE969" s="161"/>
      <c r="AF969" s="160"/>
      <c r="AL969" s="130"/>
    </row>
    <row r="970" spans="26:38">
      <c r="Z970" s="160"/>
      <c r="AA970" s="160"/>
      <c r="AB970" s="160"/>
      <c r="AC970" s="160"/>
      <c r="AD970" s="160"/>
      <c r="AE970" s="161"/>
      <c r="AF970" s="160"/>
      <c r="AL970" s="130"/>
    </row>
    <row r="971" spans="26:38">
      <c r="Z971" s="160"/>
      <c r="AA971" s="160"/>
      <c r="AB971" s="160"/>
      <c r="AC971" s="160"/>
      <c r="AD971" s="160"/>
      <c r="AE971" s="161"/>
      <c r="AF971" s="160"/>
      <c r="AL971" s="130"/>
    </row>
    <row r="972" spans="26:38">
      <c r="Z972" s="160"/>
      <c r="AA972" s="160"/>
      <c r="AB972" s="160"/>
      <c r="AC972" s="160"/>
      <c r="AD972" s="160"/>
      <c r="AE972" s="161"/>
      <c r="AF972" s="160"/>
      <c r="AL972" s="130"/>
    </row>
    <row r="973" spans="26:38">
      <c r="Z973" s="160"/>
      <c r="AA973" s="160"/>
      <c r="AB973" s="160"/>
      <c r="AC973" s="160"/>
      <c r="AD973" s="160"/>
      <c r="AE973" s="161"/>
      <c r="AF973" s="160"/>
      <c r="AL973" s="130"/>
    </row>
    <row r="974" spans="26:38">
      <c r="Z974" s="160"/>
      <c r="AA974" s="160"/>
      <c r="AB974" s="160"/>
      <c r="AC974" s="160"/>
      <c r="AD974" s="160"/>
      <c r="AE974" s="161"/>
      <c r="AF974" s="160"/>
      <c r="AL974" s="130"/>
    </row>
    <row r="975" spans="26:38">
      <c r="Z975" s="160"/>
      <c r="AA975" s="160"/>
      <c r="AB975" s="160"/>
      <c r="AC975" s="160"/>
      <c r="AD975" s="160"/>
      <c r="AE975" s="161"/>
      <c r="AF975" s="160"/>
      <c r="AL975" s="130"/>
    </row>
    <row r="976" spans="26:38">
      <c r="Z976" s="160"/>
      <c r="AA976" s="160"/>
      <c r="AB976" s="160"/>
      <c r="AC976" s="160"/>
      <c r="AD976" s="160"/>
      <c r="AE976" s="161"/>
      <c r="AF976" s="160"/>
      <c r="AL976" s="130"/>
    </row>
    <row r="977" spans="26:38">
      <c r="Z977" s="160"/>
      <c r="AA977" s="160"/>
      <c r="AB977" s="160"/>
      <c r="AC977" s="160"/>
      <c r="AD977" s="160"/>
      <c r="AE977" s="161"/>
      <c r="AF977" s="160"/>
      <c r="AL977" s="130"/>
    </row>
    <row r="978" spans="26:38">
      <c r="Z978" s="160"/>
      <c r="AA978" s="160"/>
      <c r="AB978" s="160"/>
      <c r="AC978" s="160"/>
      <c r="AD978" s="160"/>
      <c r="AE978" s="161"/>
      <c r="AF978" s="160"/>
      <c r="AL978" s="130"/>
    </row>
    <row r="979" spans="26:38">
      <c r="Z979" s="160"/>
      <c r="AA979" s="160"/>
      <c r="AB979" s="160"/>
      <c r="AC979" s="160"/>
      <c r="AD979" s="160"/>
      <c r="AE979" s="161"/>
      <c r="AF979" s="160"/>
      <c r="AL979" s="130"/>
    </row>
    <row r="980" spans="26:38">
      <c r="Z980" s="160"/>
      <c r="AA980" s="160"/>
      <c r="AB980" s="160"/>
      <c r="AC980" s="160"/>
      <c r="AD980" s="160"/>
      <c r="AE980" s="161"/>
      <c r="AF980" s="160"/>
      <c r="AL980" s="130"/>
    </row>
    <row r="981" spans="26:38">
      <c r="Z981" s="160"/>
      <c r="AA981" s="160"/>
      <c r="AB981" s="160"/>
      <c r="AC981" s="160"/>
      <c r="AD981" s="160"/>
      <c r="AE981" s="161"/>
      <c r="AF981" s="160"/>
      <c r="AL981" s="130"/>
    </row>
    <row r="982" spans="26:38">
      <c r="Z982" s="160"/>
      <c r="AA982" s="160"/>
      <c r="AB982" s="160"/>
      <c r="AC982" s="160"/>
      <c r="AD982" s="160"/>
      <c r="AE982" s="161"/>
      <c r="AF982" s="160"/>
      <c r="AL982" s="130"/>
    </row>
    <row r="983" spans="26:38">
      <c r="Z983" s="160"/>
      <c r="AA983" s="160"/>
      <c r="AB983" s="160"/>
      <c r="AC983" s="160"/>
      <c r="AD983" s="160"/>
      <c r="AE983" s="161"/>
      <c r="AF983" s="160"/>
      <c r="AL983" s="130"/>
    </row>
    <row r="984" spans="26:38">
      <c r="Z984" s="160"/>
      <c r="AA984" s="160"/>
      <c r="AB984" s="160"/>
      <c r="AC984" s="160"/>
      <c r="AD984" s="160"/>
      <c r="AE984" s="161"/>
      <c r="AF984" s="160"/>
      <c r="AL984" s="130"/>
    </row>
    <row r="985" spans="26:38">
      <c r="Z985" s="160"/>
      <c r="AA985" s="160"/>
      <c r="AB985" s="160"/>
      <c r="AC985" s="160"/>
      <c r="AD985" s="160"/>
      <c r="AE985" s="161"/>
      <c r="AF985" s="160"/>
      <c r="AL985" s="130"/>
    </row>
    <row r="986" spans="26:38">
      <c r="Z986" s="160"/>
      <c r="AA986" s="160"/>
      <c r="AB986" s="160"/>
      <c r="AC986" s="160"/>
      <c r="AD986" s="160"/>
      <c r="AE986" s="161"/>
      <c r="AF986" s="160"/>
      <c r="AL986" s="130"/>
    </row>
    <row r="987" spans="26:38">
      <c r="Z987" s="160"/>
      <c r="AA987" s="160"/>
      <c r="AB987" s="160"/>
      <c r="AC987" s="160"/>
      <c r="AD987" s="160"/>
      <c r="AE987" s="161"/>
      <c r="AF987" s="160"/>
      <c r="AL987" s="130"/>
    </row>
    <row r="988" spans="26:38">
      <c r="Z988" s="160"/>
      <c r="AA988" s="160"/>
      <c r="AB988" s="160"/>
      <c r="AC988" s="160"/>
      <c r="AD988" s="160"/>
      <c r="AE988" s="161"/>
      <c r="AF988" s="160"/>
      <c r="AL988" s="130"/>
    </row>
    <row r="989" spans="26:38">
      <c r="Z989" s="160"/>
      <c r="AA989" s="160"/>
      <c r="AB989" s="160"/>
      <c r="AC989" s="160"/>
      <c r="AD989" s="160"/>
      <c r="AE989" s="161"/>
      <c r="AF989" s="160"/>
      <c r="AL989" s="130"/>
    </row>
    <row r="990" spans="26:38">
      <c r="Z990" s="160"/>
      <c r="AA990" s="160"/>
      <c r="AB990" s="160"/>
      <c r="AC990" s="160"/>
      <c r="AD990" s="160"/>
      <c r="AE990" s="161"/>
      <c r="AF990" s="160"/>
      <c r="AL990" s="130"/>
    </row>
    <row r="991" spans="26:38">
      <c r="Z991" s="160"/>
      <c r="AA991" s="160"/>
      <c r="AB991" s="160"/>
      <c r="AC991" s="160"/>
      <c r="AD991" s="160"/>
      <c r="AE991" s="161"/>
      <c r="AF991" s="160"/>
      <c r="AL991" s="130"/>
    </row>
    <row r="992" spans="26:38">
      <c r="Z992" s="160"/>
      <c r="AA992" s="160"/>
      <c r="AB992" s="160"/>
      <c r="AC992" s="160"/>
      <c r="AD992" s="160"/>
      <c r="AE992" s="161"/>
      <c r="AF992" s="160"/>
      <c r="AL992" s="130"/>
    </row>
    <row r="993" spans="26:38">
      <c r="Z993" s="160"/>
      <c r="AA993" s="160"/>
      <c r="AB993" s="160"/>
      <c r="AC993" s="160"/>
      <c r="AD993" s="160"/>
      <c r="AE993" s="161"/>
      <c r="AF993" s="160"/>
      <c r="AL993" s="130"/>
    </row>
    <row r="994" spans="26:38">
      <c r="Z994" s="160"/>
      <c r="AA994" s="160"/>
      <c r="AB994" s="160"/>
      <c r="AC994" s="160"/>
      <c r="AD994" s="160"/>
      <c r="AE994" s="161"/>
      <c r="AF994" s="160"/>
      <c r="AL994" s="130"/>
    </row>
    <row r="995" spans="26:38">
      <c r="Z995" s="160"/>
      <c r="AA995" s="160"/>
      <c r="AB995" s="160"/>
      <c r="AC995" s="160"/>
      <c r="AD995" s="160"/>
      <c r="AE995" s="161"/>
      <c r="AF995" s="160"/>
      <c r="AL995" s="130"/>
    </row>
    <row r="996" spans="26:38">
      <c r="Z996" s="160"/>
      <c r="AA996" s="160"/>
      <c r="AB996" s="160"/>
      <c r="AC996" s="160"/>
      <c r="AD996" s="160"/>
      <c r="AE996" s="161"/>
      <c r="AF996" s="160"/>
      <c r="AL996" s="130"/>
    </row>
    <row r="997" spans="26:38">
      <c r="Z997" s="160"/>
      <c r="AA997" s="160"/>
      <c r="AB997" s="160"/>
      <c r="AC997" s="160"/>
      <c r="AD997" s="160"/>
      <c r="AE997" s="161"/>
      <c r="AF997" s="160"/>
      <c r="AL997" s="130"/>
    </row>
    <row r="998" spans="26:38">
      <c r="Z998" s="160"/>
      <c r="AA998" s="160"/>
      <c r="AB998" s="160"/>
      <c r="AC998" s="160"/>
      <c r="AD998" s="160"/>
      <c r="AE998" s="161"/>
      <c r="AF998" s="160"/>
      <c r="AL998" s="130"/>
    </row>
    <row r="999" spans="26:38">
      <c r="Z999" s="160"/>
      <c r="AA999" s="160"/>
      <c r="AB999" s="160"/>
      <c r="AC999" s="160"/>
      <c r="AD999" s="160"/>
      <c r="AE999" s="161"/>
      <c r="AF999" s="160"/>
      <c r="AL999" s="130"/>
    </row>
    <row r="1000" spans="26:38">
      <c r="Z1000" s="160"/>
      <c r="AA1000" s="160"/>
      <c r="AB1000" s="160"/>
      <c r="AC1000" s="160"/>
      <c r="AD1000" s="160"/>
      <c r="AE1000" s="161"/>
      <c r="AF1000" s="160"/>
      <c r="AL1000" s="130"/>
    </row>
    <row r="1001" spans="26:38">
      <c r="Z1001" s="160"/>
      <c r="AA1001" s="160"/>
      <c r="AB1001" s="160"/>
      <c r="AC1001" s="160"/>
      <c r="AD1001" s="160"/>
      <c r="AE1001" s="161"/>
      <c r="AF1001" s="160"/>
      <c r="AL1001" s="130"/>
    </row>
    <row r="1002" spans="26:38">
      <c r="Z1002" s="160"/>
      <c r="AA1002" s="160"/>
      <c r="AB1002" s="160"/>
      <c r="AC1002" s="160"/>
      <c r="AD1002" s="160"/>
      <c r="AE1002" s="161"/>
      <c r="AF1002" s="160"/>
      <c r="AL1002" s="130"/>
    </row>
    <row r="1003" spans="26:38">
      <c r="Z1003" s="160"/>
      <c r="AA1003" s="160"/>
      <c r="AB1003" s="160"/>
      <c r="AC1003" s="160"/>
      <c r="AD1003" s="160"/>
      <c r="AE1003" s="161"/>
      <c r="AF1003" s="160"/>
      <c r="AL1003" s="130"/>
    </row>
  </sheetData>
  <mergeCells count="68">
    <mergeCell ref="AA136:AF136"/>
    <mergeCell ref="AH136:AM136"/>
    <mergeCell ref="AA122:AF122"/>
    <mergeCell ref="AA123:AF123"/>
    <mergeCell ref="AH123:AM123"/>
    <mergeCell ref="AA135:AF135"/>
    <mergeCell ref="AH135:AM135"/>
    <mergeCell ref="A136:A147"/>
    <mergeCell ref="O2:Q2"/>
    <mergeCell ref="R2:T2"/>
    <mergeCell ref="A4:A15"/>
    <mergeCell ref="A16:A27"/>
    <mergeCell ref="A28:A39"/>
    <mergeCell ref="A40:A51"/>
    <mergeCell ref="A52:A63"/>
    <mergeCell ref="A76:A87"/>
    <mergeCell ref="A88:A99"/>
    <mergeCell ref="A100:A111"/>
    <mergeCell ref="A112:A123"/>
    <mergeCell ref="A124:A135"/>
    <mergeCell ref="AA62:AF62"/>
    <mergeCell ref="AH62:AM62"/>
    <mergeCell ref="AH73:AM73"/>
    <mergeCell ref="AH74:AM74"/>
    <mergeCell ref="A64:A75"/>
    <mergeCell ref="AH50:AM50"/>
    <mergeCell ref="AA49:AF49"/>
    <mergeCell ref="AA50:AF50"/>
    <mergeCell ref="AA61:AF61"/>
    <mergeCell ref="AH61:AM61"/>
    <mergeCell ref="AA37:AF37"/>
    <mergeCell ref="AH37:AM37"/>
    <mergeCell ref="AA38:AF38"/>
    <mergeCell ref="AH38:AM38"/>
    <mergeCell ref="AH49:AM49"/>
    <mergeCell ref="AH14:AM14"/>
    <mergeCell ref="AH25:AM25"/>
    <mergeCell ref="AH26:AM26"/>
    <mergeCell ref="AA25:AF25"/>
    <mergeCell ref="AA26:AF26"/>
    <mergeCell ref="AA111:AF111"/>
    <mergeCell ref="AH111:AM111"/>
    <mergeCell ref="AH122:AM122"/>
    <mergeCell ref="AH1:AM1"/>
    <mergeCell ref="A2:A3"/>
    <mergeCell ref="C2:E2"/>
    <mergeCell ref="F2:H2"/>
    <mergeCell ref="I2:K2"/>
    <mergeCell ref="L2:N2"/>
    <mergeCell ref="U2:W2"/>
    <mergeCell ref="AH2:AM2"/>
    <mergeCell ref="AA1:AF1"/>
    <mergeCell ref="AA2:AF2"/>
    <mergeCell ref="AA13:AF13"/>
    <mergeCell ref="AH13:AM13"/>
    <mergeCell ref="AA14:AF14"/>
    <mergeCell ref="AH97:AM97"/>
    <mergeCell ref="AH98:AM98"/>
    <mergeCell ref="AA97:AF97"/>
    <mergeCell ref="AA98:AF98"/>
    <mergeCell ref="AA110:AF110"/>
    <mergeCell ref="AH110:AM110"/>
    <mergeCell ref="AA73:AF73"/>
    <mergeCell ref="AA74:AF74"/>
    <mergeCell ref="AA85:AF85"/>
    <mergeCell ref="AH85:AM85"/>
    <mergeCell ref="AA86:AF86"/>
    <mergeCell ref="AH86:AM8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14"/>
  <sheetViews>
    <sheetView workbookViewId="0"/>
  </sheetViews>
  <sheetFormatPr defaultColWidth="14.42578125" defaultRowHeight="15" customHeight="1"/>
  <cols>
    <col min="1" max="1" width="8.28515625" customWidth="1"/>
    <col min="2" max="2" width="25" customWidth="1"/>
    <col min="3" max="3" width="17.140625" customWidth="1"/>
    <col min="4" max="4" width="14.5703125" customWidth="1"/>
    <col min="5" max="5" width="14.7109375" customWidth="1"/>
    <col min="6" max="6" width="120.85546875" customWidth="1"/>
  </cols>
  <sheetData>
    <row r="1" spans="1:27">
      <c r="A1" s="169"/>
      <c r="B1" s="169"/>
      <c r="C1" s="169"/>
      <c r="D1" s="169"/>
      <c r="E1" s="169"/>
      <c r="F1" s="169"/>
      <c r="G1" s="170"/>
      <c r="H1" s="170"/>
      <c r="I1" s="170"/>
      <c r="J1" s="170"/>
      <c r="K1" s="170"/>
      <c r="L1" s="170"/>
      <c r="M1" s="170"/>
      <c r="N1" s="170"/>
      <c r="O1" s="170"/>
      <c r="P1" s="170"/>
      <c r="Q1" s="170"/>
      <c r="R1" s="170"/>
      <c r="S1" s="170"/>
      <c r="T1" s="170"/>
      <c r="U1" s="170"/>
      <c r="V1" s="170"/>
      <c r="W1" s="170"/>
      <c r="X1" s="170"/>
      <c r="Y1" s="170"/>
      <c r="Z1" s="170"/>
      <c r="AA1" s="170"/>
    </row>
    <row r="2" spans="1:27">
      <c r="A2" s="169"/>
      <c r="B2" s="1292" t="s">
        <v>113</v>
      </c>
      <c r="C2" s="1216"/>
      <c r="D2" s="1216"/>
      <c r="E2" s="1216"/>
      <c r="F2" s="1217"/>
      <c r="G2" s="171"/>
      <c r="H2" s="171"/>
      <c r="I2" s="171"/>
      <c r="J2" s="171"/>
      <c r="K2" s="171"/>
      <c r="L2" s="171"/>
      <c r="M2" s="171"/>
      <c r="N2" s="171"/>
      <c r="O2" s="171"/>
      <c r="P2" s="171"/>
      <c r="Q2" s="171"/>
      <c r="R2" s="171"/>
      <c r="S2" s="171"/>
      <c r="T2" s="171"/>
      <c r="U2" s="171"/>
      <c r="V2" s="171"/>
      <c r="W2" s="171"/>
      <c r="X2" s="171"/>
      <c r="Y2" s="171"/>
      <c r="Z2" s="171"/>
      <c r="AA2" s="171"/>
    </row>
    <row r="3" spans="1:27">
      <c r="A3" s="172"/>
      <c r="B3" s="1293" t="s">
        <v>64</v>
      </c>
      <c r="C3" s="1294" t="s">
        <v>114</v>
      </c>
      <c r="D3" s="1294" t="s">
        <v>115</v>
      </c>
      <c r="E3" s="1294" t="s">
        <v>116</v>
      </c>
      <c r="F3" s="1294" t="s">
        <v>117</v>
      </c>
      <c r="G3" s="171"/>
      <c r="H3" s="171"/>
      <c r="I3" s="171"/>
      <c r="J3" s="171"/>
      <c r="K3" s="171"/>
      <c r="L3" s="171"/>
      <c r="M3" s="171"/>
      <c r="N3" s="171"/>
      <c r="O3" s="171"/>
      <c r="P3" s="171"/>
      <c r="Q3" s="171"/>
      <c r="R3" s="171"/>
      <c r="S3" s="171"/>
      <c r="T3" s="171"/>
      <c r="U3" s="171"/>
      <c r="V3" s="171"/>
      <c r="W3" s="171"/>
      <c r="X3" s="171"/>
      <c r="Y3" s="171"/>
      <c r="Z3" s="171"/>
      <c r="AA3" s="171"/>
    </row>
    <row r="4" spans="1:27">
      <c r="A4" s="173"/>
      <c r="B4" s="174" t="s">
        <v>2</v>
      </c>
      <c r="C4" s="1295">
        <v>31</v>
      </c>
      <c r="D4" s="1295">
        <v>6</v>
      </c>
      <c r="E4" s="1295">
        <f t="shared" ref="E4:E9" si="0">C4-D4</f>
        <v>25</v>
      </c>
      <c r="F4" s="1296" t="s">
        <v>118</v>
      </c>
      <c r="G4" s="171"/>
      <c r="H4" s="171"/>
      <c r="I4" s="171"/>
      <c r="J4" s="171"/>
      <c r="K4" s="171"/>
      <c r="L4" s="171"/>
      <c r="M4" s="171"/>
      <c r="N4" s="171"/>
      <c r="O4" s="171"/>
      <c r="P4" s="171"/>
      <c r="Q4" s="171"/>
      <c r="R4" s="171"/>
      <c r="S4" s="171"/>
      <c r="T4" s="171"/>
      <c r="U4" s="171"/>
      <c r="V4" s="171"/>
      <c r="W4" s="171"/>
      <c r="X4" s="171"/>
      <c r="Y4" s="171"/>
      <c r="Z4" s="171"/>
      <c r="AA4" s="171"/>
    </row>
    <row r="5" spans="1:27">
      <c r="A5" s="173"/>
      <c r="B5" s="174" t="s">
        <v>3</v>
      </c>
      <c r="C5" s="1295">
        <v>6</v>
      </c>
      <c r="D5" s="1295">
        <v>0</v>
      </c>
      <c r="E5" s="1295">
        <f t="shared" si="0"/>
        <v>6</v>
      </c>
      <c r="F5" s="1296" t="s">
        <v>119</v>
      </c>
      <c r="G5" s="171"/>
      <c r="H5" s="171"/>
      <c r="I5" s="171"/>
      <c r="J5" s="171"/>
      <c r="K5" s="171"/>
      <c r="L5" s="171"/>
      <c r="M5" s="171"/>
      <c r="N5" s="171"/>
      <c r="O5" s="171"/>
      <c r="P5" s="171"/>
      <c r="Q5" s="171"/>
      <c r="R5" s="171"/>
      <c r="S5" s="171"/>
      <c r="T5" s="171"/>
      <c r="U5" s="171"/>
      <c r="V5" s="171"/>
      <c r="W5" s="171"/>
      <c r="X5" s="171"/>
      <c r="Y5" s="171"/>
      <c r="Z5" s="171"/>
      <c r="AA5" s="171"/>
    </row>
    <row r="6" spans="1:27">
      <c r="A6" s="173"/>
      <c r="B6" s="174" t="s">
        <v>4</v>
      </c>
      <c r="C6" s="1295">
        <v>19</v>
      </c>
      <c r="D6" s="1295">
        <v>11</v>
      </c>
      <c r="E6" s="1295">
        <f t="shared" si="0"/>
        <v>8</v>
      </c>
      <c r="F6" s="1296" t="s">
        <v>120</v>
      </c>
      <c r="G6" s="171"/>
      <c r="H6" s="171"/>
      <c r="I6" s="171"/>
      <c r="J6" s="171"/>
      <c r="K6" s="171"/>
      <c r="L6" s="171"/>
      <c r="M6" s="171"/>
      <c r="N6" s="171"/>
      <c r="O6" s="171"/>
      <c r="P6" s="171"/>
      <c r="Q6" s="171"/>
      <c r="R6" s="171"/>
      <c r="S6" s="171"/>
      <c r="T6" s="171"/>
      <c r="U6" s="171"/>
      <c r="V6" s="171"/>
      <c r="W6" s="171"/>
      <c r="X6" s="171"/>
      <c r="Y6" s="171"/>
      <c r="Z6" s="171"/>
      <c r="AA6" s="171"/>
    </row>
    <row r="7" spans="1:27">
      <c r="A7" s="173"/>
      <c r="B7" s="174" t="s">
        <v>5</v>
      </c>
      <c r="C7" s="1295">
        <v>7</v>
      </c>
      <c r="D7" s="1295">
        <v>0</v>
      </c>
      <c r="E7" s="1295">
        <f t="shared" si="0"/>
        <v>7</v>
      </c>
      <c r="F7" s="1296" t="s">
        <v>121</v>
      </c>
      <c r="G7" s="171"/>
      <c r="H7" s="171"/>
      <c r="I7" s="171"/>
      <c r="J7" s="171"/>
      <c r="K7" s="171"/>
      <c r="L7" s="171"/>
      <c r="M7" s="171"/>
      <c r="N7" s="171"/>
      <c r="O7" s="171"/>
      <c r="P7" s="171"/>
      <c r="Q7" s="171"/>
      <c r="R7" s="171"/>
      <c r="S7" s="171"/>
      <c r="T7" s="171"/>
      <c r="U7" s="171"/>
      <c r="V7" s="171"/>
      <c r="W7" s="171"/>
      <c r="X7" s="171"/>
      <c r="Y7" s="171"/>
      <c r="Z7" s="171"/>
      <c r="AA7" s="171"/>
    </row>
    <row r="8" spans="1:27">
      <c r="A8" s="173"/>
      <c r="B8" s="174" t="s">
        <v>7</v>
      </c>
      <c r="C8" s="1295">
        <v>6</v>
      </c>
      <c r="D8" s="1295">
        <v>2</v>
      </c>
      <c r="E8" s="1295">
        <f t="shared" si="0"/>
        <v>4</v>
      </c>
      <c r="F8" s="1296" t="s">
        <v>122</v>
      </c>
      <c r="G8" s="171"/>
      <c r="H8" s="171"/>
      <c r="I8" s="171"/>
      <c r="J8" s="171"/>
      <c r="K8" s="171"/>
      <c r="L8" s="171"/>
      <c r="M8" s="171"/>
      <c r="N8" s="171"/>
      <c r="O8" s="171"/>
      <c r="P8" s="171"/>
      <c r="Q8" s="171"/>
      <c r="R8" s="171"/>
      <c r="S8" s="171"/>
      <c r="T8" s="171"/>
      <c r="U8" s="171"/>
      <c r="V8" s="171"/>
      <c r="W8" s="171"/>
      <c r="X8" s="171"/>
      <c r="Y8" s="171"/>
      <c r="Z8" s="171"/>
      <c r="AA8" s="171"/>
    </row>
    <row r="9" spans="1:27">
      <c r="A9" s="173"/>
      <c r="B9" s="174" t="s">
        <v>6</v>
      </c>
      <c r="C9" s="1295">
        <v>7</v>
      </c>
      <c r="D9" s="1295">
        <v>0</v>
      </c>
      <c r="E9" s="1295">
        <f t="shared" si="0"/>
        <v>7</v>
      </c>
      <c r="F9" s="1296" t="s">
        <v>123</v>
      </c>
      <c r="G9" s="171"/>
      <c r="H9" s="171"/>
      <c r="I9" s="171"/>
      <c r="J9" s="171"/>
      <c r="K9" s="171"/>
      <c r="L9" s="171"/>
      <c r="M9" s="171"/>
      <c r="N9" s="171"/>
      <c r="O9" s="171"/>
      <c r="P9" s="171"/>
      <c r="Q9" s="171"/>
      <c r="R9" s="171"/>
      <c r="S9" s="171"/>
      <c r="T9" s="171"/>
      <c r="U9" s="171"/>
      <c r="V9" s="171"/>
      <c r="W9" s="171"/>
      <c r="X9" s="171"/>
      <c r="Y9" s="171"/>
      <c r="Z9" s="171"/>
      <c r="AA9" s="171"/>
    </row>
    <row r="10" spans="1:27">
      <c r="A10" s="175"/>
      <c r="B10" s="176" t="s">
        <v>1</v>
      </c>
      <c r="C10" s="1297">
        <f t="shared" ref="C10:E10" si="1">SUM(C4:C9)</f>
        <v>76</v>
      </c>
      <c r="D10" s="1297">
        <f t="shared" si="1"/>
        <v>19</v>
      </c>
      <c r="E10" s="1297">
        <f t="shared" si="1"/>
        <v>57</v>
      </c>
      <c r="F10" s="1298"/>
      <c r="G10" s="171"/>
      <c r="H10" s="171"/>
      <c r="I10" s="171"/>
      <c r="J10" s="171"/>
      <c r="K10" s="171"/>
      <c r="L10" s="171"/>
      <c r="M10" s="171"/>
      <c r="N10" s="171"/>
      <c r="O10" s="171"/>
      <c r="P10" s="171"/>
      <c r="Q10" s="171"/>
      <c r="R10" s="171"/>
      <c r="S10" s="171"/>
      <c r="T10" s="171"/>
      <c r="U10" s="171"/>
      <c r="V10" s="171"/>
      <c r="W10" s="171"/>
      <c r="X10" s="171"/>
      <c r="Y10" s="171"/>
      <c r="Z10" s="171"/>
      <c r="AA10" s="171"/>
    </row>
    <row r="11" spans="1:27">
      <c r="A11" s="177"/>
      <c r="B11" s="178"/>
      <c r="C11" s="178"/>
      <c r="D11" s="178"/>
      <c r="E11" s="178"/>
      <c r="F11" s="178"/>
      <c r="G11" s="171"/>
      <c r="H11" s="171"/>
      <c r="I11" s="171"/>
      <c r="J11" s="171"/>
      <c r="K11" s="171"/>
      <c r="L11" s="171"/>
      <c r="M11" s="171"/>
      <c r="N11" s="171"/>
      <c r="O11" s="171"/>
      <c r="P11" s="171"/>
      <c r="Q11" s="171"/>
      <c r="R11" s="171"/>
      <c r="S11" s="171"/>
      <c r="T11" s="171"/>
      <c r="U11" s="171"/>
      <c r="V11" s="171"/>
      <c r="W11" s="171"/>
      <c r="X11" s="171"/>
      <c r="Y11" s="171"/>
      <c r="Z11" s="171"/>
      <c r="AA11" s="171"/>
    </row>
    <row r="12" spans="1:27">
      <c r="A12" s="170"/>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row>
    <row r="13" spans="1:27">
      <c r="A13" s="169"/>
      <c r="B13" s="1292" t="s">
        <v>124</v>
      </c>
      <c r="C13" s="1216"/>
      <c r="D13" s="1216"/>
      <c r="E13" s="1216"/>
      <c r="F13" s="1217"/>
      <c r="G13" s="171"/>
      <c r="H13" s="171"/>
      <c r="I13" s="171"/>
      <c r="J13" s="171"/>
      <c r="K13" s="171"/>
      <c r="L13" s="171"/>
      <c r="M13" s="171"/>
      <c r="N13" s="171"/>
      <c r="O13" s="171"/>
      <c r="P13" s="171"/>
      <c r="Q13" s="171"/>
      <c r="R13" s="171"/>
      <c r="S13" s="171"/>
      <c r="T13" s="171"/>
      <c r="U13" s="171"/>
      <c r="V13" s="171"/>
      <c r="W13" s="171"/>
      <c r="X13" s="171"/>
      <c r="Y13" s="171"/>
      <c r="Z13" s="171"/>
      <c r="AA13" s="171"/>
    </row>
    <row r="14" spans="1:27">
      <c r="A14" s="172"/>
      <c r="B14" s="1299" t="s">
        <v>64</v>
      </c>
      <c r="C14" s="1300" t="s">
        <v>125</v>
      </c>
      <c r="D14" s="1300" t="s">
        <v>126</v>
      </c>
      <c r="E14" s="1300" t="s">
        <v>116</v>
      </c>
      <c r="F14" s="1300" t="s">
        <v>127</v>
      </c>
      <c r="G14" s="171"/>
      <c r="H14" s="171"/>
      <c r="I14" s="171"/>
      <c r="J14" s="171"/>
      <c r="K14" s="171"/>
      <c r="L14" s="171"/>
      <c r="M14" s="171"/>
      <c r="N14" s="171"/>
      <c r="O14" s="171"/>
      <c r="P14" s="171"/>
      <c r="Q14" s="171"/>
      <c r="R14" s="171"/>
      <c r="S14" s="171"/>
      <c r="T14" s="171"/>
      <c r="U14" s="171"/>
      <c r="V14" s="171"/>
      <c r="W14" s="171"/>
      <c r="X14" s="171"/>
      <c r="Y14" s="171"/>
      <c r="Z14" s="171"/>
      <c r="AA14" s="171"/>
    </row>
    <row r="15" spans="1:27">
      <c r="A15" s="173"/>
      <c r="B15" s="174" t="s">
        <v>2</v>
      </c>
      <c r="C15" s="1295">
        <v>14</v>
      </c>
      <c r="D15" s="1295">
        <v>14</v>
      </c>
      <c r="E15" s="1295">
        <v>0</v>
      </c>
      <c r="F15" s="1296"/>
      <c r="G15" s="171"/>
      <c r="H15" s="171"/>
      <c r="I15" s="171"/>
      <c r="J15" s="171"/>
      <c r="K15" s="171"/>
      <c r="L15" s="171"/>
      <c r="M15" s="171"/>
      <c r="N15" s="171"/>
      <c r="O15" s="171"/>
      <c r="P15" s="171"/>
      <c r="Q15" s="171"/>
      <c r="R15" s="171"/>
      <c r="S15" s="171"/>
      <c r="T15" s="171"/>
      <c r="U15" s="171"/>
      <c r="V15" s="171"/>
      <c r="W15" s="171"/>
      <c r="X15" s="171"/>
      <c r="Y15" s="171"/>
      <c r="Z15" s="171"/>
      <c r="AA15" s="171"/>
    </row>
    <row r="16" spans="1:27">
      <c r="A16" s="173"/>
      <c r="B16" s="174" t="s">
        <v>3</v>
      </c>
      <c r="C16" s="1295">
        <v>7</v>
      </c>
      <c r="D16" s="1295">
        <v>7</v>
      </c>
      <c r="E16" s="1295">
        <v>0</v>
      </c>
      <c r="F16" s="1298"/>
      <c r="G16" s="171"/>
      <c r="H16" s="171"/>
      <c r="I16" s="171"/>
      <c r="J16" s="171"/>
      <c r="K16" s="171"/>
      <c r="L16" s="171"/>
      <c r="M16" s="171"/>
      <c r="N16" s="171"/>
      <c r="O16" s="171"/>
      <c r="P16" s="171"/>
      <c r="Q16" s="171"/>
      <c r="R16" s="171"/>
      <c r="S16" s="171"/>
      <c r="T16" s="171"/>
      <c r="U16" s="171"/>
      <c r="V16" s="171"/>
      <c r="W16" s="171"/>
      <c r="X16" s="171"/>
      <c r="Y16" s="171"/>
      <c r="Z16" s="171"/>
      <c r="AA16" s="171"/>
    </row>
    <row r="17" spans="1:27">
      <c r="A17" s="173"/>
      <c r="B17" s="174" t="s">
        <v>4</v>
      </c>
      <c r="C17" s="1295">
        <v>18</v>
      </c>
      <c r="D17" s="1295">
        <v>18</v>
      </c>
      <c r="E17" s="1295">
        <v>0</v>
      </c>
      <c r="F17" s="1296"/>
      <c r="G17" s="171"/>
      <c r="H17" s="171"/>
      <c r="I17" s="171"/>
      <c r="J17" s="171"/>
      <c r="K17" s="171"/>
      <c r="L17" s="171"/>
      <c r="M17" s="171"/>
      <c r="N17" s="171"/>
      <c r="O17" s="171"/>
      <c r="P17" s="171"/>
      <c r="Q17" s="171"/>
      <c r="R17" s="171"/>
      <c r="S17" s="171"/>
      <c r="T17" s="171"/>
      <c r="U17" s="171"/>
      <c r="V17" s="171"/>
      <c r="W17" s="171"/>
      <c r="X17" s="171"/>
      <c r="Y17" s="171"/>
      <c r="Z17" s="171"/>
      <c r="AA17" s="171"/>
    </row>
    <row r="18" spans="1:27">
      <c r="A18" s="173"/>
      <c r="B18" s="174" t="s">
        <v>5</v>
      </c>
      <c r="C18" s="1295">
        <v>2</v>
      </c>
      <c r="D18" s="1295">
        <v>2</v>
      </c>
      <c r="E18" s="1295">
        <v>0</v>
      </c>
      <c r="F18" s="1296"/>
      <c r="G18" s="171"/>
      <c r="H18" s="171"/>
      <c r="I18" s="171"/>
      <c r="J18" s="171"/>
      <c r="K18" s="171"/>
      <c r="L18" s="171"/>
      <c r="M18" s="171"/>
      <c r="N18" s="171"/>
      <c r="O18" s="171"/>
      <c r="P18" s="171"/>
      <c r="Q18" s="171"/>
      <c r="R18" s="171"/>
      <c r="S18" s="171"/>
      <c r="T18" s="171"/>
      <c r="U18" s="171"/>
      <c r="V18" s="171"/>
      <c r="W18" s="171"/>
      <c r="X18" s="171"/>
      <c r="Y18" s="171"/>
      <c r="Z18" s="171"/>
      <c r="AA18" s="171"/>
    </row>
    <row r="19" spans="1:27">
      <c r="A19" s="173"/>
      <c r="B19" s="174" t="s">
        <v>7</v>
      </c>
      <c r="C19" s="1295">
        <v>1</v>
      </c>
      <c r="D19" s="1295">
        <v>1</v>
      </c>
      <c r="E19" s="1295">
        <v>0</v>
      </c>
      <c r="F19" s="1296"/>
      <c r="G19" s="171"/>
      <c r="H19" s="171"/>
      <c r="I19" s="171"/>
      <c r="J19" s="171"/>
      <c r="K19" s="171"/>
      <c r="L19" s="171"/>
      <c r="M19" s="171"/>
      <c r="N19" s="171"/>
      <c r="O19" s="171"/>
      <c r="P19" s="171"/>
      <c r="Q19" s="171"/>
      <c r="R19" s="171"/>
      <c r="S19" s="171"/>
      <c r="T19" s="171"/>
      <c r="U19" s="171"/>
      <c r="V19" s="171"/>
      <c r="W19" s="171"/>
      <c r="X19" s="171"/>
      <c r="Y19" s="171"/>
      <c r="Z19" s="171"/>
      <c r="AA19" s="171"/>
    </row>
    <row r="20" spans="1:27">
      <c r="A20" s="173"/>
      <c r="B20" s="174" t="s">
        <v>6</v>
      </c>
      <c r="C20" s="1295">
        <v>4</v>
      </c>
      <c r="D20" s="1295">
        <v>4</v>
      </c>
      <c r="E20" s="1295">
        <v>0</v>
      </c>
      <c r="F20" s="1298"/>
      <c r="G20" s="171"/>
      <c r="H20" s="171"/>
      <c r="I20" s="171"/>
      <c r="J20" s="171"/>
      <c r="K20" s="171"/>
      <c r="L20" s="171"/>
      <c r="M20" s="171"/>
      <c r="N20" s="171"/>
      <c r="O20" s="171"/>
      <c r="P20" s="171"/>
      <c r="Q20" s="171"/>
      <c r="R20" s="171"/>
      <c r="S20" s="171"/>
      <c r="T20" s="171"/>
      <c r="U20" s="171"/>
      <c r="V20" s="171"/>
      <c r="W20" s="171"/>
      <c r="X20" s="171"/>
      <c r="Y20" s="171"/>
      <c r="Z20" s="171"/>
      <c r="AA20" s="171"/>
    </row>
    <row r="21" spans="1:27">
      <c r="A21" s="175"/>
      <c r="B21" s="176" t="s">
        <v>1</v>
      </c>
      <c r="C21" s="1297">
        <f t="shared" ref="C21:E21" si="2">SUM(C15:C20)</f>
        <v>46</v>
      </c>
      <c r="D21" s="1297">
        <f t="shared" si="2"/>
        <v>46</v>
      </c>
      <c r="E21" s="1297">
        <f t="shared" si="2"/>
        <v>0</v>
      </c>
      <c r="F21" s="1298"/>
      <c r="G21" s="171"/>
      <c r="H21" s="171"/>
      <c r="I21" s="171"/>
      <c r="J21" s="171"/>
      <c r="K21" s="171"/>
      <c r="L21" s="171"/>
      <c r="M21" s="171"/>
      <c r="N21" s="171"/>
      <c r="O21" s="171"/>
      <c r="P21" s="171"/>
      <c r="Q21" s="171"/>
      <c r="R21" s="171"/>
      <c r="S21" s="171"/>
      <c r="T21" s="171"/>
      <c r="U21" s="171"/>
      <c r="V21" s="171"/>
      <c r="W21" s="171"/>
      <c r="X21" s="171"/>
      <c r="Y21" s="171"/>
      <c r="Z21" s="171"/>
      <c r="AA21" s="171"/>
    </row>
    <row r="22" spans="1:27">
      <c r="A22" s="170"/>
      <c r="B22" s="171"/>
      <c r="C22" s="171"/>
      <c r="D22" s="171"/>
      <c r="E22" s="171"/>
      <c r="F22" s="171"/>
      <c r="G22" s="171"/>
      <c r="H22" s="171"/>
      <c r="I22" s="171"/>
      <c r="J22" s="171"/>
      <c r="K22" s="171"/>
      <c r="L22" s="171"/>
      <c r="M22" s="171"/>
      <c r="N22" s="171"/>
      <c r="O22" s="171"/>
      <c r="P22" s="171"/>
      <c r="Q22" s="171"/>
      <c r="R22" s="171"/>
      <c r="S22" s="171"/>
      <c r="T22" s="171"/>
      <c r="U22" s="171"/>
      <c r="V22" s="171"/>
      <c r="W22" s="171"/>
      <c r="X22" s="171"/>
      <c r="Y22" s="171"/>
      <c r="Z22" s="171"/>
      <c r="AA22" s="171"/>
    </row>
    <row r="23" spans="1:27">
      <c r="A23" s="170"/>
      <c r="B23" s="171"/>
      <c r="C23" s="171"/>
      <c r="D23" s="171"/>
      <c r="E23" s="171"/>
      <c r="F23" s="171"/>
      <c r="G23" s="171"/>
      <c r="H23" s="171"/>
      <c r="I23" s="171"/>
      <c r="J23" s="171"/>
      <c r="K23" s="171"/>
      <c r="L23" s="171"/>
      <c r="M23" s="171"/>
      <c r="N23" s="171"/>
      <c r="O23" s="171"/>
      <c r="P23" s="171"/>
      <c r="Q23" s="171"/>
      <c r="R23" s="171"/>
      <c r="S23" s="171"/>
      <c r="T23" s="171"/>
      <c r="U23" s="171"/>
      <c r="V23" s="171"/>
      <c r="W23" s="171"/>
      <c r="X23" s="171"/>
      <c r="Y23" s="171"/>
      <c r="Z23" s="171"/>
      <c r="AA23" s="171"/>
    </row>
    <row r="24" spans="1:27">
      <c r="A24" s="170"/>
      <c r="B24" s="1292" t="s">
        <v>128</v>
      </c>
      <c r="C24" s="1216"/>
      <c r="D24" s="1216"/>
      <c r="E24" s="1216"/>
      <c r="F24" s="1217"/>
      <c r="G24" s="171"/>
      <c r="H24" s="171"/>
      <c r="I24" s="171"/>
      <c r="J24" s="171"/>
      <c r="K24" s="171"/>
      <c r="L24" s="171"/>
      <c r="M24" s="171"/>
      <c r="N24" s="171"/>
      <c r="O24" s="171"/>
      <c r="P24" s="171"/>
      <c r="Q24" s="171"/>
      <c r="R24" s="171"/>
      <c r="S24" s="171"/>
      <c r="T24" s="171"/>
      <c r="U24" s="171"/>
      <c r="V24" s="171"/>
      <c r="W24" s="171"/>
      <c r="X24" s="171"/>
      <c r="Y24" s="171"/>
      <c r="Z24" s="171"/>
      <c r="AA24" s="171"/>
    </row>
    <row r="25" spans="1:27">
      <c r="A25" s="170"/>
      <c r="B25" s="1293" t="s">
        <v>64</v>
      </c>
      <c r="C25" s="1294" t="s">
        <v>114</v>
      </c>
      <c r="D25" s="1294" t="s">
        <v>115</v>
      </c>
      <c r="E25" s="1294" t="s">
        <v>116</v>
      </c>
      <c r="F25" s="1294" t="s">
        <v>117</v>
      </c>
      <c r="G25" s="171"/>
      <c r="H25" s="171"/>
      <c r="I25" s="171"/>
      <c r="J25" s="171"/>
      <c r="K25" s="171"/>
      <c r="L25" s="171"/>
      <c r="M25" s="171"/>
      <c r="N25" s="171"/>
      <c r="O25" s="171"/>
      <c r="P25" s="171"/>
      <c r="Q25" s="171"/>
      <c r="R25" s="171"/>
      <c r="S25" s="171"/>
      <c r="T25" s="171"/>
      <c r="U25" s="171"/>
      <c r="V25" s="171"/>
      <c r="W25" s="171"/>
      <c r="X25" s="171"/>
      <c r="Y25" s="171"/>
      <c r="Z25" s="171"/>
      <c r="AA25" s="171"/>
    </row>
    <row r="26" spans="1:27">
      <c r="A26" s="170"/>
      <c r="B26" s="174" t="s">
        <v>2</v>
      </c>
      <c r="C26" s="1295">
        <v>26</v>
      </c>
      <c r="D26" s="1295">
        <v>13</v>
      </c>
      <c r="E26" s="1295">
        <v>13</v>
      </c>
      <c r="F26" s="1296" t="s">
        <v>129</v>
      </c>
      <c r="G26" s="171"/>
      <c r="H26" s="171"/>
      <c r="I26" s="171"/>
      <c r="J26" s="171"/>
      <c r="K26" s="171"/>
      <c r="L26" s="171"/>
      <c r="M26" s="171"/>
      <c r="N26" s="171"/>
      <c r="O26" s="171"/>
      <c r="P26" s="171"/>
      <c r="Q26" s="171"/>
      <c r="R26" s="171"/>
      <c r="S26" s="171"/>
      <c r="T26" s="171"/>
      <c r="U26" s="171"/>
      <c r="V26" s="171"/>
      <c r="W26" s="171"/>
      <c r="X26" s="171"/>
      <c r="Y26" s="171"/>
      <c r="Z26" s="171"/>
      <c r="AA26" s="171"/>
    </row>
    <row r="27" spans="1:27">
      <c r="A27" s="170"/>
      <c r="B27" s="174" t="s">
        <v>3</v>
      </c>
      <c r="C27" s="1295">
        <v>6</v>
      </c>
      <c r="D27" s="1295">
        <v>1</v>
      </c>
      <c r="E27" s="1295">
        <v>5</v>
      </c>
      <c r="F27" s="1296" t="s">
        <v>130</v>
      </c>
      <c r="G27" s="171"/>
      <c r="H27" s="171"/>
      <c r="I27" s="171"/>
      <c r="J27" s="171"/>
      <c r="K27" s="171"/>
      <c r="L27" s="171"/>
      <c r="M27" s="171"/>
      <c r="N27" s="171"/>
      <c r="O27" s="171"/>
      <c r="P27" s="171"/>
      <c r="Q27" s="171"/>
      <c r="R27" s="171"/>
      <c r="S27" s="171"/>
      <c r="T27" s="171"/>
      <c r="U27" s="171"/>
      <c r="V27" s="171"/>
      <c r="W27" s="171"/>
      <c r="X27" s="171"/>
      <c r="Y27" s="171"/>
      <c r="Z27" s="171"/>
      <c r="AA27" s="171"/>
    </row>
    <row r="28" spans="1:27">
      <c r="A28" s="170"/>
      <c r="B28" s="174" t="s">
        <v>4</v>
      </c>
      <c r="C28" s="1295">
        <v>8</v>
      </c>
      <c r="D28" s="1295">
        <v>6</v>
      </c>
      <c r="E28" s="1295">
        <v>2</v>
      </c>
      <c r="F28" s="1296" t="s">
        <v>131</v>
      </c>
      <c r="G28" s="171"/>
      <c r="H28" s="171"/>
      <c r="I28" s="171"/>
      <c r="J28" s="171"/>
      <c r="K28" s="171"/>
      <c r="L28" s="171"/>
      <c r="M28" s="171"/>
      <c r="N28" s="171"/>
      <c r="O28" s="171"/>
      <c r="P28" s="171"/>
      <c r="Q28" s="171"/>
      <c r="R28" s="171"/>
      <c r="S28" s="171"/>
      <c r="T28" s="171"/>
      <c r="U28" s="171"/>
      <c r="V28" s="171"/>
      <c r="W28" s="171"/>
      <c r="X28" s="171"/>
      <c r="Y28" s="171"/>
      <c r="Z28" s="171"/>
      <c r="AA28" s="171"/>
    </row>
    <row r="29" spans="1:27">
      <c r="A29" s="170"/>
      <c r="B29" s="174" t="s">
        <v>5</v>
      </c>
      <c r="C29" s="1295">
        <v>7</v>
      </c>
      <c r="D29" s="1295">
        <v>0</v>
      </c>
      <c r="E29" s="1295">
        <v>7</v>
      </c>
      <c r="F29" s="59" t="s">
        <v>132</v>
      </c>
      <c r="G29" s="171"/>
      <c r="H29" s="171"/>
      <c r="I29" s="171"/>
      <c r="J29" s="171"/>
      <c r="K29" s="171"/>
      <c r="L29" s="171"/>
      <c r="M29" s="171"/>
      <c r="N29" s="171"/>
      <c r="O29" s="171"/>
      <c r="P29" s="171"/>
      <c r="Q29" s="171"/>
      <c r="R29" s="171"/>
      <c r="S29" s="171"/>
      <c r="T29" s="171"/>
      <c r="U29" s="171"/>
      <c r="V29" s="171"/>
      <c r="W29" s="171"/>
      <c r="X29" s="171"/>
      <c r="Y29" s="171"/>
      <c r="Z29" s="171"/>
      <c r="AA29" s="171"/>
    </row>
    <row r="30" spans="1:27">
      <c r="A30" s="170"/>
      <c r="B30" s="174" t="s">
        <v>7</v>
      </c>
      <c r="C30" s="1295">
        <v>5</v>
      </c>
      <c r="D30" s="1295">
        <v>1</v>
      </c>
      <c r="E30" s="1295">
        <v>4</v>
      </c>
      <c r="F30" s="179" t="s">
        <v>133</v>
      </c>
      <c r="G30" s="171"/>
      <c r="H30" s="171"/>
      <c r="I30" s="171"/>
      <c r="J30" s="171"/>
      <c r="K30" s="171"/>
      <c r="L30" s="171"/>
      <c r="M30" s="171"/>
      <c r="N30" s="171"/>
      <c r="O30" s="171"/>
      <c r="P30" s="171"/>
      <c r="Q30" s="171"/>
      <c r="R30" s="171"/>
      <c r="S30" s="171"/>
      <c r="T30" s="171"/>
      <c r="U30" s="171"/>
      <c r="V30" s="171"/>
      <c r="W30" s="171"/>
      <c r="X30" s="171"/>
      <c r="Y30" s="171"/>
      <c r="Z30" s="171"/>
      <c r="AA30" s="171"/>
    </row>
    <row r="31" spans="1:27">
      <c r="A31" s="170"/>
      <c r="B31" s="174" t="s">
        <v>6</v>
      </c>
      <c r="C31" s="1295">
        <v>7</v>
      </c>
      <c r="D31" s="1295">
        <v>1</v>
      </c>
      <c r="E31" s="1295">
        <v>6</v>
      </c>
      <c r="F31" s="1296" t="s">
        <v>134</v>
      </c>
      <c r="G31" s="171"/>
      <c r="H31" s="171"/>
      <c r="I31" s="171"/>
      <c r="J31" s="171"/>
      <c r="K31" s="171"/>
      <c r="L31" s="171"/>
      <c r="M31" s="171"/>
      <c r="N31" s="171"/>
      <c r="O31" s="171"/>
      <c r="P31" s="171"/>
      <c r="Q31" s="171"/>
      <c r="R31" s="171"/>
      <c r="S31" s="171"/>
      <c r="T31" s="171"/>
      <c r="U31" s="171"/>
      <c r="V31" s="171"/>
      <c r="W31" s="171"/>
      <c r="X31" s="171"/>
      <c r="Y31" s="171"/>
      <c r="Z31" s="171"/>
      <c r="AA31" s="171"/>
    </row>
    <row r="32" spans="1:27">
      <c r="A32" s="170"/>
      <c r="B32" s="176" t="s">
        <v>1</v>
      </c>
      <c r="C32" s="1297">
        <f t="shared" ref="C32:E32" si="3">SUM(C26:C31)</f>
        <v>59</v>
      </c>
      <c r="D32" s="1297">
        <f t="shared" si="3"/>
        <v>22</v>
      </c>
      <c r="E32" s="1297">
        <f t="shared" si="3"/>
        <v>37</v>
      </c>
      <c r="F32" s="1298"/>
      <c r="G32" s="171"/>
      <c r="H32" s="171"/>
      <c r="I32" s="171"/>
      <c r="J32" s="171"/>
      <c r="K32" s="171"/>
      <c r="L32" s="171"/>
      <c r="M32" s="171"/>
      <c r="N32" s="171"/>
      <c r="O32" s="171"/>
      <c r="P32" s="171"/>
      <c r="Q32" s="171"/>
      <c r="R32" s="171"/>
      <c r="S32" s="171"/>
      <c r="T32" s="171"/>
      <c r="U32" s="171"/>
      <c r="V32" s="171"/>
      <c r="W32" s="171"/>
      <c r="X32" s="171"/>
      <c r="Y32" s="171"/>
      <c r="Z32" s="171"/>
      <c r="AA32" s="171"/>
    </row>
    <row r="33" spans="1:27">
      <c r="A33" s="170"/>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row>
    <row r="34" spans="1:27">
      <c r="A34" s="170"/>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row>
    <row r="35" spans="1:27">
      <c r="A35" s="170"/>
      <c r="B35" s="1292" t="s">
        <v>135</v>
      </c>
      <c r="C35" s="1216"/>
      <c r="D35" s="1216"/>
      <c r="E35" s="1216"/>
      <c r="F35" s="1217"/>
      <c r="G35" s="171"/>
      <c r="H35" s="171"/>
      <c r="I35" s="171"/>
      <c r="J35" s="171"/>
      <c r="K35" s="171"/>
      <c r="L35" s="171"/>
      <c r="M35" s="171"/>
      <c r="N35" s="171"/>
      <c r="O35" s="171"/>
      <c r="P35" s="171"/>
      <c r="Q35" s="171"/>
      <c r="R35" s="171"/>
      <c r="S35" s="171"/>
      <c r="T35" s="171"/>
      <c r="U35" s="171"/>
      <c r="V35" s="171"/>
      <c r="W35" s="171"/>
      <c r="X35" s="171"/>
      <c r="Y35" s="171"/>
      <c r="Z35" s="171"/>
      <c r="AA35" s="171"/>
    </row>
    <row r="36" spans="1:27">
      <c r="A36" s="170"/>
      <c r="B36" s="1299" t="s">
        <v>64</v>
      </c>
      <c r="C36" s="1300" t="s">
        <v>125</v>
      </c>
      <c r="D36" s="1300" t="s">
        <v>126</v>
      </c>
      <c r="E36" s="1300" t="s">
        <v>116</v>
      </c>
      <c r="F36" s="1300" t="s">
        <v>127</v>
      </c>
      <c r="G36" s="171"/>
      <c r="H36" s="171"/>
      <c r="I36" s="171"/>
      <c r="J36" s="171"/>
      <c r="K36" s="171"/>
      <c r="L36" s="171"/>
      <c r="M36" s="171"/>
      <c r="N36" s="171"/>
      <c r="O36" s="171"/>
      <c r="P36" s="171"/>
      <c r="Q36" s="171"/>
      <c r="R36" s="171"/>
      <c r="S36" s="171"/>
      <c r="T36" s="171"/>
      <c r="U36" s="171"/>
      <c r="V36" s="171"/>
      <c r="W36" s="171"/>
      <c r="X36" s="171"/>
      <c r="Y36" s="171"/>
      <c r="Z36" s="171"/>
      <c r="AA36" s="171"/>
    </row>
    <row r="37" spans="1:27">
      <c r="A37" s="170"/>
      <c r="B37" s="174" t="s">
        <v>2</v>
      </c>
      <c r="C37" s="1295">
        <v>16</v>
      </c>
      <c r="D37" s="1295">
        <v>16</v>
      </c>
      <c r="E37" s="1295">
        <v>0</v>
      </c>
      <c r="F37" s="1296"/>
      <c r="G37" s="171"/>
      <c r="H37" s="171"/>
      <c r="I37" s="171"/>
      <c r="J37" s="171"/>
      <c r="K37" s="171"/>
      <c r="L37" s="171"/>
      <c r="M37" s="171"/>
      <c r="N37" s="171"/>
      <c r="O37" s="171"/>
      <c r="P37" s="171"/>
      <c r="Q37" s="171"/>
      <c r="R37" s="171"/>
      <c r="S37" s="171"/>
      <c r="T37" s="171"/>
      <c r="U37" s="171"/>
      <c r="V37" s="171"/>
      <c r="W37" s="171"/>
      <c r="X37" s="171"/>
      <c r="Y37" s="171"/>
      <c r="Z37" s="171"/>
      <c r="AA37" s="171"/>
    </row>
    <row r="38" spans="1:27">
      <c r="A38" s="170"/>
      <c r="B38" s="174" t="s">
        <v>3</v>
      </c>
      <c r="C38" s="1295">
        <v>32</v>
      </c>
      <c r="D38" s="1295">
        <v>32</v>
      </c>
      <c r="E38" s="1295">
        <v>0</v>
      </c>
      <c r="F38" s="1298"/>
      <c r="G38" s="171"/>
      <c r="H38" s="171"/>
      <c r="I38" s="171"/>
      <c r="J38" s="171"/>
      <c r="K38" s="171"/>
      <c r="L38" s="171"/>
      <c r="M38" s="171"/>
      <c r="N38" s="171"/>
      <c r="O38" s="171"/>
      <c r="P38" s="171"/>
      <c r="Q38" s="171"/>
      <c r="R38" s="171"/>
      <c r="S38" s="171"/>
      <c r="T38" s="171"/>
      <c r="U38" s="171"/>
      <c r="V38" s="171"/>
      <c r="W38" s="171"/>
      <c r="X38" s="171"/>
      <c r="Y38" s="171"/>
      <c r="Z38" s="171"/>
      <c r="AA38" s="171"/>
    </row>
    <row r="39" spans="1:27">
      <c r="A39" s="170"/>
      <c r="B39" s="174" t="s">
        <v>4</v>
      </c>
      <c r="C39" s="1295">
        <v>18</v>
      </c>
      <c r="D39" s="1295">
        <v>18</v>
      </c>
      <c r="E39" s="1295">
        <v>0</v>
      </c>
      <c r="F39" s="1296"/>
      <c r="G39" s="171"/>
      <c r="H39" s="171"/>
      <c r="I39" s="171"/>
      <c r="J39" s="171"/>
      <c r="K39" s="171"/>
      <c r="L39" s="171"/>
      <c r="M39" s="171"/>
      <c r="N39" s="171"/>
      <c r="O39" s="171"/>
      <c r="P39" s="171"/>
      <c r="Q39" s="171"/>
      <c r="R39" s="171"/>
      <c r="S39" s="171"/>
      <c r="T39" s="171"/>
      <c r="U39" s="171"/>
      <c r="V39" s="171"/>
      <c r="W39" s="171"/>
      <c r="X39" s="171"/>
      <c r="Y39" s="171"/>
      <c r="Z39" s="171"/>
      <c r="AA39" s="171"/>
    </row>
    <row r="40" spans="1:27">
      <c r="A40" s="170"/>
      <c r="B40" s="174" t="s">
        <v>5</v>
      </c>
      <c r="C40" s="1295">
        <v>8</v>
      </c>
      <c r="D40" s="1295">
        <v>8</v>
      </c>
      <c r="E40" s="1295">
        <v>0</v>
      </c>
      <c r="F40" s="1296"/>
      <c r="G40" s="171"/>
      <c r="H40" s="171"/>
      <c r="I40" s="171"/>
      <c r="J40" s="171"/>
      <c r="K40" s="171"/>
      <c r="L40" s="171"/>
      <c r="M40" s="171"/>
      <c r="N40" s="171"/>
      <c r="O40" s="171"/>
      <c r="P40" s="171"/>
      <c r="Q40" s="171"/>
      <c r="R40" s="171"/>
      <c r="S40" s="171"/>
      <c r="T40" s="171"/>
      <c r="U40" s="171"/>
      <c r="V40" s="171"/>
      <c r="W40" s="171"/>
      <c r="X40" s="171"/>
      <c r="Y40" s="171"/>
      <c r="Z40" s="171"/>
      <c r="AA40" s="171"/>
    </row>
    <row r="41" spans="1:27">
      <c r="A41" s="170"/>
      <c r="B41" s="174" t="s">
        <v>7</v>
      </c>
      <c r="C41" s="1295">
        <v>1</v>
      </c>
      <c r="D41" s="1295">
        <v>1</v>
      </c>
      <c r="E41" s="1295">
        <v>0</v>
      </c>
      <c r="F41" s="1296"/>
      <c r="G41" s="171"/>
      <c r="H41" s="171"/>
      <c r="I41" s="171"/>
      <c r="J41" s="171"/>
      <c r="K41" s="171"/>
      <c r="L41" s="171"/>
      <c r="M41" s="171"/>
      <c r="N41" s="171"/>
      <c r="O41" s="171"/>
      <c r="P41" s="171"/>
      <c r="Q41" s="171"/>
      <c r="R41" s="171"/>
      <c r="S41" s="171"/>
      <c r="T41" s="171"/>
      <c r="U41" s="171"/>
      <c r="V41" s="171"/>
      <c r="W41" s="171"/>
      <c r="X41" s="171"/>
      <c r="Y41" s="171"/>
      <c r="Z41" s="171"/>
      <c r="AA41" s="171"/>
    </row>
    <row r="42" spans="1:27">
      <c r="A42" s="170"/>
      <c r="B42" s="174" t="s">
        <v>6</v>
      </c>
      <c r="C42" s="1295">
        <v>0</v>
      </c>
      <c r="D42" s="1295">
        <v>0</v>
      </c>
      <c r="E42" s="1295">
        <v>0</v>
      </c>
      <c r="F42" s="1298"/>
      <c r="G42" s="171"/>
      <c r="H42" s="171"/>
      <c r="I42" s="171"/>
      <c r="J42" s="171"/>
      <c r="K42" s="171"/>
      <c r="L42" s="171"/>
      <c r="M42" s="171"/>
      <c r="N42" s="171"/>
      <c r="O42" s="171"/>
      <c r="P42" s="171"/>
      <c r="Q42" s="171"/>
      <c r="R42" s="171"/>
      <c r="S42" s="171"/>
      <c r="T42" s="171"/>
      <c r="U42" s="171"/>
      <c r="V42" s="171"/>
      <c r="W42" s="171"/>
      <c r="X42" s="171"/>
      <c r="Y42" s="171"/>
      <c r="Z42" s="171"/>
      <c r="AA42" s="171"/>
    </row>
    <row r="43" spans="1:27">
      <c r="A43" s="170"/>
      <c r="B43" s="176" t="s">
        <v>1</v>
      </c>
      <c r="C43" s="1297">
        <f t="shared" ref="C43:E43" si="4">SUM(C37:C42)</f>
        <v>75</v>
      </c>
      <c r="D43" s="1297">
        <f t="shared" si="4"/>
        <v>75</v>
      </c>
      <c r="E43" s="1297">
        <f t="shared" si="4"/>
        <v>0</v>
      </c>
      <c r="F43" s="1298"/>
      <c r="G43" s="171"/>
      <c r="H43" s="171"/>
      <c r="I43" s="171"/>
      <c r="J43" s="171"/>
      <c r="K43" s="171"/>
      <c r="L43" s="171"/>
      <c r="M43" s="171"/>
      <c r="N43" s="171"/>
      <c r="O43" s="171"/>
      <c r="P43" s="171"/>
      <c r="Q43" s="171"/>
      <c r="R43" s="171"/>
      <c r="S43" s="171"/>
      <c r="T43" s="171"/>
      <c r="U43" s="171"/>
      <c r="V43" s="171"/>
      <c r="W43" s="171"/>
      <c r="X43" s="171"/>
      <c r="Y43" s="171"/>
      <c r="Z43" s="171"/>
      <c r="AA43" s="171"/>
    </row>
    <row r="44" spans="1:27">
      <c r="A44" s="170"/>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row>
    <row r="45" spans="1:27">
      <c r="A45" s="170"/>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row>
    <row r="46" spans="1:27">
      <c r="A46" s="170"/>
      <c r="B46" s="1292" t="s">
        <v>136</v>
      </c>
      <c r="C46" s="1216"/>
      <c r="D46" s="1216"/>
      <c r="E46" s="1216"/>
      <c r="F46" s="1217"/>
      <c r="G46" s="171"/>
      <c r="H46" s="171"/>
      <c r="I46" s="171"/>
      <c r="J46" s="171"/>
      <c r="K46" s="171"/>
      <c r="L46" s="171"/>
      <c r="M46" s="171"/>
      <c r="N46" s="171"/>
      <c r="O46" s="171"/>
      <c r="P46" s="171"/>
      <c r="Q46" s="171"/>
      <c r="R46" s="171"/>
      <c r="S46" s="171"/>
      <c r="T46" s="171"/>
      <c r="U46" s="171"/>
      <c r="V46" s="171"/>
      <c r="W46" s="171"/>
      <c r="X46" s="171"/>
      <c r="Y46" s="171"/>
      <c r="Z46" s="171"/>
      <c r="AA46" s="171"/>
    </row>
    <row r="47" spans="1:27">
      <c r="A47" s="170"/>
      <c r="B47" s="1293" t="s">
        <v>64</v>
      </c>
      <c r="C47" s="1294" t="s">
        <v>114</v>
      </c>
      <c r="D47" s="1294" t="s">
        <v>115</v>
      </c>
      <c r="E47" s="1294" t="s">
        <v>116</v>
      </c>
      <c r="F47" s="1294" t="s">
        <v>117</v>
      </c>
      <c r="G47" s="171"/>
      <c r="H47" s="171"/>
      <c r="I47" s="171"/>
      <c r="J47" s="171"/>
      <c r="K47" s="171"/>
      <c r="L47" s="171"/>
      <c r="M47" s="171"/>
      <c r="N47" s="171"/>
      <c r="O47" s="171"/>
      <c r="P47" s="171"/>
      <c r="Q47" s="171"/>
      <c r="R47" s="171"/>
      <c r="S47" s="171"/>
      <c r="T47" s="171"/>
      <c r="U47" s="171"/>
      <c r="V47" s="171"/>
      <c r="W47" s="171"/>
      <c r="X47" s="171"/>
      <c r="Y47" s="171"/>
      <c r="Z47" s="171"/>
      <c r="AA47" s="171"/>
    </row>
    <row r="48" spans="1:27">
      <c r="A48" s="170"/>
      <c r="B48" s="174" t="s">
        <v>2</v>
      </c>
      <c r="C48" s="1295">
        <v>18</v>
      </c>
      <c r="D48" s="1295">
        <v>7</v>
      </c>
      <c r="E48" s="1295">
        <f t="shared" ref="E48:E53" si="5">C48-D48</f>
        <v>11</v>
      </c>
      <c r="F48" s="1296" t="s">
        <v>137</v>
      </c>
      <c r="G48" s="171"/>
      <c r="H48" s="171"/>
      <c r="I48" s="171"/>
      <c r="J48" s="171"/>
      <c r="K48" s="171"/>
      <c r="L48" s="171"/>
      <c r="M48" s="171"/>
      <c r="N48" s="171"/>
      <c r="O48" s="171"/>
      <c r="P48" s="171"/>
      <c r="Q48" s="171"/>
      <c r="R48" s="171"/>
      <c r="S48" s="171"/>
      <c r="T48" s="171"/>
      <c r="U48" s="171"/>
      <c r="V48" s="171"/>
      <c r="W48" s="171"/>
      <c r="X48" s="171"/>
      <c r="Y48" s="171"/>
      <c r="Z48" s="171"/>
      <c r="AA48" s="171"/>
    </row>
    <row r="49" spans="1:27">
      <c r="A49" s="170"/>
      <c r="B49" s="174" t="s">
        <v>3</v>
      </c>
      <c r="C49" s="1295">
        <v>20</v>
      </c>
      <c r="D49" s="1295">
        <v>15</v>
      </c>
      <c r="E49" s="1295">
        <f t="shared" si="5"/>
        <v>5</v>
      </c>
      <c r="F49" s="1296" t="s">
        <v>130</v>
      </c>
      <c r="G49" s="171"/>
      <c r="H49" s="171"/>
      <c r="I49" s="171"/>
      <c r="J49" s="171"/>
      <c r="K49" s="171"/>
      <c r="L49" s="171"/>
      <c r="M49" s="171"/>
      <c r="N49" s="171"/>
      <c r="O49" s="171"/>
      <c r="P49" s="171"/>
      <c r="Q49" s="171"/>
      <c r="R49" s="171"/>
      <c r="S49" s="171"/>
      <c r="T49" s="171"/>
      <c r="U49" s="171"/>
      <c r="V49" s="171"/>
      <c r="W49" s="171"/>
      <c r="X49" s="171"/>
      <c r="Y49" s="171"/>
      <c r="Z49" s="171"/>
      <c r="AA49" s="171"/>
    </row>
    <row r="50" spans="1:27">
      <c r="A50" s="170"/>
      <c r="B50" s="174" t="s">
        <v>4</v>
      </c>
      <c r="C50" s="1295">
        <v>4</v>
      </c>
      <c r="D50" s="1295">
        <v>2</v>
      </c>
      <c r="E50" s="1295">
        <f t="shared" si="5"/>
        <v>2</v>
      </c>
      <c r="F50" s="1296" t="s">
        <v>131</v>
      </c>
      <c r="G50" s="171"/>
      <c r="H50" s="171"/>
      <c r="I50" s="171"/>
      <c r="J50" s="171"/>
      <c r="K50" s="171"/>
      <c r="L50" s="171"/>
      <c r="M50" s="171"/>
      <c r="N50" s="171"/>
      <c r="O50" s="171"/>
      <c r="P50" s="171"/>
      <c r="Q50" s="171"/>
      <c r="R50" s="171"/>
      <c r="S50" s="171"/>
      <c r="T50" s="171"/>
      <c r="U50" s="171"/>
      <c r="V50" s="171"/>
      <c r="W50" s="171"/>
      <c r="X50" s="171"/>
      <c r="Y50" s="171"/>
      <c r="Z50" s="171"/>
      <c r="AA50" s="171"/>
    </row>
    <row r="51" spans="1:27">
      <c r="A51" s="170"/>
      <c r="B51" s="174" t="s">
        <v>5</v>
      </c>
      <c r="C51" s="1295">
        <v>7</v>
      </c>
      <c r="D51" s="1295">
        <v>0</v>
      </c>
      <c r="E51" s="1295">
        <f t="shared" si="5"/>
        <v>7</v>
      </c>
      <c r="F51" s="1296" t="s">
        <v>138</v>
      </c>
      <c r="G51" s="171"/>
      <c r="H51" s="171"/>
      <c r="I51" s="171"/>
      <c r="J51" s="171"/>
      <c r="K51" s="171"/>
      <c r="L51" s="171"/>
      <c r="M51" s="171"/>
      <c r="N51" s="171"/>
      <c r="O51" s="171"/>
      <c r="P51" s="171"/>
      <c r="Q51" s="171"/>
      <c r="R51" s="171"/>
      <c r="S51" s="171"/>
      <c r="T51" s="171"/>
      <c r="U51" s="171"/>
      <c r="V51" s="171"/>
      <c r="W51" s="171"/>
      <c r="X51" s="171"/>
      <c r="Y51" s="171"/>
      <c r="Z51" s="171"/>
      <c r="AA51" s="171"/>
    </row>
    <row r="52" spans="1:27">
      <c r="A52" s="170"/>
      <c r="B52" s="174" t="s">
        <v>7</v>
      </c>
      <c r="C52" s="1295">
        <v>4</v>
      </c>
      <c r="D52" s="1295">
        <v>0</v>
      </c>
      <c r="E52" s="1295">
        <f t="shared" si="5"/>
        <v>4</v>
      </c>
      <c r="F52" s="1296" t="s">
        <v>139</v>
      </c>
      <c r="G52" s="171"/>
      <c r="H52" s="171"/>
      <c r="I52" s="171"/>
      <c r="J52" s="171"/>
      <c r="K52" s="171"/>
      <c r="L52" s="171"/>
      <c r="M52" s="171"/>
      <c r="N52" s="171"/>
      <c r="O52" s="171"/>
      <c r="P52" s="171"/>
      <c r="Q52" s="171"/>
      <c r="R52" s="171"/>
      <c r="S52" s="171"/>
      <c r="T52" s="171"/>
      <c r="U52" s="171"/>
      <c r="V52" s="171"/>
      <c r="W52" s="171"/>
      <c r="X52" s="171"/>
      <c r="Y52" s="171"/>
      <c r="Z52" s="171"/>
      <c r="AA52" s="171"/>
    </row>
    <row r="53" spans="1:27">
      <c r="A53" s="170"/>
      <c r="B53" s="174" t="s">
        <v>6</v>
      </c>
      <c r="C53" s="1295">
        <v>6</v>
      </c>
      <c r="D53" s="1295">
        <v>0</v>
      </c>
      <c r="E53" s="1295">
        <f t="shared" si="5"/>
        <v>6</v>
      </c>
      <c r="F53" s="1296" t="s">
        <v>134</v>
      </c>
      <c r="G53" s="171"/>
      <c r="H53" s="171"/>
      <c r="I53" s="171"/>
      <c r="J53" s="171"/>
      <c r="K53" s="171"/>
      <c r="L53" s="171"/>
      <c r="M53" s="171"/>
      <c r="N53" s="171"/>
      <c r="O53" s="171"/>
      <c r="P53" s="171"/>
      <c r="Q53" s="171"/>
      <c r="R53" s="171"/>
      <c r="S53" s="171"/>
      <c r="T53" s="171"/>
      <c r="U53" s="171"/>
      <c r="V53" s="171"/>
      <c r="W53" s="171"/>
      <c r="X53" s="171"/>
      <c r="Y53" s="171"/>
      <c r="Z53" s="171"/>
      <c r="AA53" s="171"/>
    </row>
    <row r="54" spans="1:27">
      <c r="A54" s="170"/>
      <c r="B54" s="176" t="s">
        <v>1</v>
      </c>
      <c r="C54" s="1297">
        <f t="shared" ref="C54:E54" si="6">SUM(C48:C53)</f>
        <v>59</v>
      </c>
      <c r="D54" s="1297">
        <f t="shared" si="6"/>
        <v>24</v>
      </c>
      <c r="E54" s="1297">
        <f t="shared" si="6"/>
        <v>35</v>
      </c>
      <c r="F54" s="1298"/>
      <c r="G54" s="171"/>
      <c r="H54" s="171"/>
      <c r="I54" s="171"/>
      <c r="J54" s="171"/>
      <c r="K54" s="171"/>
      <c r="L54" s="171"/>
      <c r="M54" s="171"/>
      <c r="N54" s="171"/>
      <c r="O54" s="171"/>
      <c r="P54" s="171"/>
      <c r="Q54" s="171"/>
      <c r="R54" s="171"/>
      <c r="S54" s="171"/>
      <c r="T54" s="171"/>
      <c r="U54" s="171"/>
      <c r="V54" s="171"/>
      <c r="W54" s="171"/>
      <c r="X54" s="171"/>
      <c r="Y54" s="171"/>
      <c r="Z54" s="171"/>
      <c r="AA54" s="171"/>
    </row>
    <row r="55" spans="1:27">
      <c r="A55" s="170"/>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row>
    <row r="56" spans="1:27">
      <c r="A56" s="170"/>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row>
    <row r="57" spans="1:27">
      <c r="A57" s="170"/>
      <c r="B57" s="1292" t="s">
        <v>140</v>
      </c>
      <c r="C57" s="1216"/>
      <c r="D57" s="1216"/>
      <c r="E57" s="1216"/>
      <c r="F57" s="1217"/>
      <c r="G57" s="171"/>
      <c r="H57" s="171"/>
      <c r="I57" s="171"/>
      <c r="J57" s="171"/>
      <c r="K57" s="171"/>
      <c r="L57" s="171"/>
      <c r="M57" s="171"/>
      <c r="N57" s="171"/>
      <c r="O57" s="171"/>
      <c r="P57" s="171"/>
      <c r="Q57" s="171"/>
      <c r="R57" s="171"/>
      <c r="S57" s="171"/>
      <c r="T57" s="171"/>
      <c r="U57" s="171"/>
      <c r="V57" s="171"/>
      <c r="W57" s="171"/>
      <c r="X57" s="171"/>
      <c r="Y57" s="171"/>
      <c r="Z57" s="171"/>
      <c r="AA57" s="171"/>
    </row>
    <row r="58" spans="1:27">
      <c r="A58" s="170"/>
      <c r="B58" s="1299" t="s">
        <v>64</v>
      </c>
      <c r="C58" s="1300" t="s">
        <v>125</v>
      </c>
      <c r="D58" s="1300" t="s">
        <v>126</v>
      </c>
      <c r="E58" s="1300" t="s">
        <v>116</v>
      </c>
      <c r="F58" s="1300" t="s">
        <v>127</v>
      </c>
      <c r="G58" s="171"/>
      <c r="H58" s="171"/>
      <c r="I58" s="171"/>
      <c r="J58" s="171"/>
      <c r="K58" s="171"/>
      <c r="L58" s="171"/>
      <c r="M58" s="171"/>
      <c r="N58" s="171"/>
      <c r="O58" s="171"/>
      <c r="P58" s="171"/>
      <c r="Q58" s="171"/>
      <c r="R58" s="171"/>
      <c r="S58" s="171"/>
      <c r="T58" s="171"/>
      <c r="U58" s="171"/>
      <c r="V58" s="171"/>
      <c r="W58" s="171"/>
      <c r="X58" s="171"/>
      <c r="Y58" s="171"/>
      <c r="Z58" s="171"/>
      <c r="AA58" s="171"/>
    </row>
    <row r="59" spans="1:27">
      <c r="A59" s="170"/>
      <c r="B59" s="174" t="s">
        <v>2</v>
      </c>
      <c r="C59" s="1295">
        <v>37</v>
      </c>
      <c r="D59" s="1295">
        <v>31</v>
      </c>
      <c r="E59" s="1295">
        <f t="shared" ref="E59:E64" si="7">C59-D59</f>
        <v>6</v>
      </c>
      <c r="F59" s="1296" t="s">
        <v>141</v>
      </c>
      <c r="G59" s="171"/>
      <c r="H59" s="171"/>
      <c r="I59" s="171"/>
      <c r="J59" s="171"/>
      <c r="K59" s="171"/>
      <c r="L59" s="171"/>
      <c r="M59" s="171"/>
      <c r="N59" s="171"/>
      <c r="O59" s="171"/>
      <c r="P59" s="171"/>
      <c r="Q59" s="171"/>
      <c r="R59" s="171"/>
      <c r="S59" s="171"/>
      <c r="T59" s="171"/>
      <c r="U59" s="171"/>
      <c r="V59" s="171"/>
      <c r="W59" s="171"/>
      <c r="X59" s="171"/>
      <c r="Y59" s="171"/>
      <c r="Z59" s="171"/>
      <c r="AA59" s="171"/>
    </row>
    <row r="60" spans="1:27">
      <c r="A60" s="170"/>
      <c r="B60" s="174" t="s">
        <v>3</v>
      </c>
      <c r="C60" s="1295">
        <v>17</v>
      </c>
      <c r="D60" s="1295">
        <v>14</v>
      </c>
      <c r="E60" s="1295">
        <f t="shared" si="7"/>
        <v>3</v>
      </c>
      <c r="F60" s="1298" t="s">
        <v>142</v>
      </c>
      <c r="G60" s="171"/>
      <c r="H60" s="171"/>
      <c r="I60" s="171"/>
      <c r="J60" s="171"/>
      <c r="K60" s="171"/>
      <c r="L60" s="171"/>
      <c r="M60" s="171"/>
      <c r="N60" s="171"/>
      <c r="O60" s="171"/>
      <c r="P60" s="171"/>
      <c r="Q60" s="171"/>
      <c r="R60" s="171"/>
      <c r="S60" s="171"/>
      <c r="T60" s="171"/>
      <c r="U60" s="171"/>
      <c r="V60" s="171"/>
      <c r="W60" s="171"/>
      <c r="X60" s="171"/>
      <c r="Y60" s="171"/>
      <c r="Z60" s="171"/>
      <c r="AA60" s="171"/>
    </row>
    <row r="61" spans="1:27">
      <c r="A61" s="170"/>
      <c r="B61" s="174" t="s">
        <v>4</v>
      </c>
      <c r="C61" s="1295">
        <v>17</v>
      </c>
      <c r="D61" s="1295">
        <v>15</v>
      </c>
      <c r="E61" s="1295">
        <f t="shared" si="7"/>
        <v>2</v>
      </c>
      <c r="F61" s="1296" t="s">
        <v>143</v>
      </c>
      <c r="G61" s="171"/>
      <c r="H61" s="171"/>
      <c r="I61" s="171"/>
      <c r="J61" s="171"/>
      <c r="K61" s="171"/>
      <c r="L61" s="171"/>
      <c r="M61" s="171"/>
      <c r="N61" s="171"/>
      <c r="O61" s="171"/>
      <c r="P61" s="171"/>
      <c r="Q61" s="171"/>
      <c r="R61" s="171"/>
      <c r="S61" s="171"/>
      <c r="T61" s="171"/>
      <c r="U61" s="171"/>
      <c r="V61" s="171"/>
      <c r="W61" s="171"/>
      <c r="X61" s="171"/>
      <c r="Y61" s="171"/>
      <c r="Z61" s="171"/>
      <c r="AA61" s="171"/>
    </row>
    <row r="62" spans="1:27">
      <c r="A62" s="170"/>
      <c r="B62" s="174" t="s">
        <v>5</v>
      </c>
      <c r="C62" s="1295">
        <v>1</v>
      </c>
      <c r="D62" s="1295">
        <v>0</v>
      </c>
      <c r="E62" s="1295">
        <f t="shared" si="7"/>
        <v>1</v>
      </c>
      <c r="F62" s="1296" t="s">
        <v>144</v>
      </c>
      <c r="G62" s="171"/>
      <c r="H62" s="171"/>
      <c r="I62" s="171"/>
      <c r="J62" s="171"/>
      <c r="K62" s="171"/>
      <c r="L62" s="171"/>
      <c r="M62" s="171"/>
      <c r="N62" s="171"/>
      <c r="O62" s="171"/>
      <c r="P62" s="171"/>
      <c r="Q62" s="171"/>
      <c r="R62" s="171"/>
      <c r="S62" s="171"/>
      <c r="T62" s="171"/>
      <c r="U62" s="171"/>
      <c r="V62" s="171"/>
      <c r="W62" s="171"/>
      <c r="X62" s="171"/>
      <c r="Y62" s="171"/>
      <c r="Z62" s="171"/>
      <c r="AA62" s="171"/>
    </row>
    <row r="63" spans="1:27">
      <c r="A63" s="170"/>
      <c r="B63" s="174" t="s">
        <v>7</v>
      </c>
      <c r="C63" s="1295">
        <v>0</v>
      </c>
      <c r="D63" s="1295">
        <v>0</v>
      </c>
      <c r="E63" s="1295">
        <f t="shared" si="7"/>
        <v>0</v>
      </c>
      <c r="F63" s="1296"/>
      <c r="G63" s="171"/>
      <c r="H63" s="171"/>
      <c r="I63" s="171"/>
      <c r="J63" s="171"/>
      <c r="K63" s="171"/>
      <c r="L63" s="171"/>
      <c r="M63" s="171"/>
      <c r="N63" s="171"/>
      <c r="O63" s="171"/>
      <c r="P63" s="171"/>
      <c r="Q63" s="171"/>
      <c r="R63" s="171"/>
      <c r="S63" s="171"/>
      <c r="T63" s="171"/>
      <c r="U63" s="171"/>
      <c r="V63" s="171"/>
      <c r="W63" s="171"/>
      <c r="X63" s="171"/>
      <c r="Y63" s="171"/>
      <c r="Z63" s="171"/>
      <c r="AA63" s="171"/>
    </row>
    <row r="64" spans="1:27">
      <c r="A64" s="170"/>
      <c r="B64" s="174" t="s">
        <v>6</v>
      </c>
      <c r="C64" s="1295">
        <v>1</v>
      </c>
      <c r="D64" s="1295">
        <v>1</v>
      </c>
      <c r="E64" s="1295">
        <f t="shared" si="7"/>
        <v>0</v>
      </c>
      <c r="F64" s="1298"/>
      <c r="G64" s="171"/>
      <c r="H64" s="171"/>
      <c r="I64" s="171"/>
      <c r="J64" s="171"/>
      <c r="K64" s="171"/>
      <c r="L64" s="171"/>
      <c r="M64" s="171"/>
      <c r="N64" s="171"/>
      <c r="O64" s="171"/>
      <c r="P64" s="171"/>
      <c r="Q64" s="171"/>
      <c r="R64" s="171"/>
      <c r="S64" s="171"/>
      <c r="T64" s="171"/>
      <c r="U64" s="171"/>
      <c r="V64" s="171"/>
      <c r="W64" s="171"/>
      <c r="X64" s="171"/>
      <c r="Y64" s="171"/>
      <c r="Z64" s="171"/>
      <c r="AA64" s="171"/>
    </row>
    <row r="65" spans="1:27">
      <c r="A65" s="170"/>
      <c r="B65" s="176" t="s">
        <v>1</v>
      </c>
      <c r="C65" s="1297">
        <f t="shared" ref="C65:E65" si="8">SUM(C59:C64)</f>
        <v>73</v>
      </c>
      <c r="D65" s="1297">
        <f t="shared" si="8"/>
        <v>61</v>
      </c>
      <c r="E65" s="1297">
        <f t="shared" si="8"/>
        <v>12</v>
      </c>
      <c r="F65" s="1298"/>
      <c r="G65" s="171"/>
      <c r="H65" s="171"/>
      <c r="I65" s="171"/>
      <c r="J65" s="171"/>
      <c r="K65" s="171"/>
      <c r="L65" s="171"/>
      <c r="M65" s="171"/>
      <c r="N65" s="171"/>
      <c r="O65" s="171"/>
      <c r="P65" s="171"/>
      <c r="Q65" s="171"/>
      <c r="R65" s="171"/>
      <c r="S65" s="171"/>
      <c r="T65" s="171"/>
      <c r="U65" s="171"/>
      <c r="V65" s="171"/>
      <c r="W65" s="171"/>
      <c r="X65" s="171"/>
      <c r="Y65" s="171"/>
      <c r="Z65" s="171"/>
      <c r="AA65" s="171"/>
    </row>
    <row r="66" spans="1:27">
      <c r="A66" s="170"/>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row>
    <row r="67" spans="1:27">
      <c r="A67" s="170"/>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row>
    <row r="68" spans="1:27">
      <c r="A68" s="170"/>
      <c r="B68" s="1292" t="s">
        <v>145</v>
      </c>
      <c r="C68" s="1216"/>
      <c r="D68" s="1216"/>
      <c r="E68" s="1216"/>
      <c r="F68" s="1217"/>
      <c r="G68" s="171"/>
      <c r="H68" s="171"/>
      <c r="I68" s="171"/>
      <c r="J68" s="171"/>
      <c r="K68" s="171"/>
      <c r="L68" s="171"/>
      <c r="M68" s="171"/>
      <c r="N68" s="171"/>
      <c r="O68" s="171"/>
      <c r="P68" s="171"/>
      <c r="Q68" s="171"/>
      <c r="R68" s="171"/>
      <c r="S68" s="171"/>
      <c r="T68" s="171"/>
      <c r="U68" s="171"/>
      <c r="V68" s="171"/>
      <c r="W68" s="171"/>
      <c r="X68" s="171"/>
      <c r="Y68" s="171"/>
      <c r="Z68" s="171"/>
      <c r="AA68" s="171"/>
    </row>
    <row r="69" spans="1:27">
      <c r="A69" s="170"/>
      <c r="B69" s="1301" t="s">
        <v>64</v>
      </c>
      <c r="C69" s="1302" t="s">
        <v>114</v>
      </c>
      <c r="D69" s="1302" t="s">
        <v>115</v>
      </c>
      <c r="E69" s="1302" t="s">
        <v>116</v>
      </c>
      <c r="F69" s="1302" t="s">
        <v>117</v>
      </c>
      <c r="G69" s="171"/>
      <c r="H69" s="171"/>
      <c r="I69" s="171"/>
      <c r="J69" s="171"/>
      <c r="K69" s="171"/>
      <c r="L69" s="171"/>
      <c r="M69" s="171"/>
      <c r="N69" s="171"/>
      <c r="O69" s="171"/>
      <c r="P69" s="171"/>
      <c r="Q69" s="171"/>
      <c r="R69" s="171"/>
      <c r="S69" s="171"/>
      <c r="T69" s="171"/>
      <c r="U69" s="171"/>
      <c r="V69" s="171"/>
      <c r="W69" s="171"/>
      <c r="X69" s="171"/>
      <c r="Y69" s="171"/>
      <c r="Z69" s="171"/>
      <c r="AA69" s="171"/>
    </row>
    <row r="70" spans="1:27">
      <c r="A70" s="170"/>
      <c r="B70" s="145" t="s">
        <v>2</v>
      </c>
      <c r="C70" s="1303">
        <v>11</v>
      </c>
      <c r="D70" s="1303">
        <v>1</v>
      </c>
      <c r="E70" s="1303">
        <v>10</v>
      </c>
      <c r="F70" s="1304" t="s">
        <v>146</v>
      </c>
      <c r="G70" s="171"/>
      <c r="H70" s="171"/>
      <c r="I70" s="171"/>
      <c r="J70" s="171"/>
      <c r="K70" s="171"/>
      <c r="L70" s="171"/>
      <c r="M70" s="171"/>
      <c r="N70" s="171"/>
      <c r="O70" s="171"/>
      <c r="P70" s="171"/>
      <c r="Q70" s="171"/>
      <c r="R70" s="171"/>
      <c r="S70" s="171"/>
      <c r="T70" s="171"/>
      <c r="U70" s="171"/>
      <c r="V70" s="171"/>
      <c r="W70" s="171"/>
      <c r="X70" s="171"/>
      <c r="Y70" s="171"/>
      <c r="Z70" s="171"/>
      <c r="AA70" s="171"/>
    </row>
    <row r="71" spans="1:27">
      <c r="A71" s="170"/>
      <c r="B71" s="145" t="s">
        <v>3</v>
      </c>
      <c r="C71" s="1303">
        <v>5</v>
      </c>
      <c r="D71" s="1303">
        <v>0</v>
      </c>
      <c r="E71" s="1303">
        <f t="shared" ref="E71:E75" si="9">C71-D71</f>
        <v>5</v>
      </c>
      <c r="F71" s="1304" t="s">
        <v>147</v>
      </c>
      <c r="G71" s="171"/>
      <c r="H71" s="171"/>
      <c r="I71" s="171"/>
      <c r="J71" s="171"/>
      <c r="K71" s="171"/>
      <c r="L71" s="171"/>
      <c r="M71" s="171"/>
      <c r="N71" s="171"/>
      <c r="O71" s="171"/>
      <c r="P71" s="171"/>
      <c r="Q71" s="171"/>
      <c r="R71" s="171"/>
      <c r="S71" s="171"/>
      <c r="T71" s="171"/>
      <c r="U71" s="171"/>
      <c r="V71" s="171"/>
      <c r="W71" s="171"/>
      <c r="X71" s="171"/>
      <c r="Y71" s="171"/>
      <c r="Z71" s="171"/>
      <c r="AA71" s="171"/>
    </row>
    <row r="72" spans="1:27">
      <c r="A72" s="170"/>
      <c r="B72" s="145" t="s">
        <v>4</v>
      </c>
      <c r="C72" s="1303">
        <v>1</v>
      </c>
      <c r="D72" s="1303">
        <v>0</v>
      </c>
      <c r="E72" s="1303">
        <f t="shared" si="9"/>
        <v>1</v>
      </c>
      <c r="F72" s="1304" t="s">
        <v>148</v>
      </c>
      <c r="G72" s="171"/>
      <c r="H72" s="171"/>
      <c r="I72" s="171"/>
      <c r="J72" s="171"/>
      <c r="K72" s="171"/>
      <c r="L72" s="171"/>
      <c r="M72" s="171"/>
      <c r="N72" s="171"/>
      <c r="O72" s="171"/>
      <c r="P72" s="171"/>
      <c r="Q72" s="171"/>
      <c r="R72" s="171"/>
      <c r="S72" s="171"/>
      <c r="T72" s="171"/>
      <c r="U72" s="171"/>
      <c r="V72" s="171"/>
      <c r="W72" s="171"/>
      <c r="X72" s="171"/>
      <c r="Y72" s="171"/>
      <c r="Z72" s="171"/>
      <c r="AA72" s="171"/>
    </row>
    <row r="73" spans="1:27">
      <c r="A73" s="170"/>
      <c r="B73" s="145" t="s">
        <v>5</v>
      </c>
      <c r="C73" s="1303">
        <v>7</v>
      </c>
      <c r="D73" s="1303">
        <v>0</v>
      </c>
      <c r="E73" s="1303">
        <f t="shared" si="9"/>
        <v>7</v>
      </c>
      <c r="F73" s="1304" t="s">
        <v>149</v>
      </c>
      <c r="G73" s="171"/>
      <c r="H73" s="171"/>
      <c r="I73" s="171"/>
      <c r="J73" s="171"/>
      <c r="K73" s="171"/>
      <c r="L73" s="171"/>
      <c r="M73" s="171"/>
      <c r="N73" s="171"/>
      <c r="O73" s="171"/>
      <c r="P73" s="171"/>
      <c r="Q73" s="171"/>
      <c r="R73" s="171"/>
      <c r="S73" s="171"/>
      <c r="T73" s="171"/>
      <c r="U73" s="171"/>
      <c r="V73" s="171"/>
      <c r="W73" s="171"/>
      <c r="X73" s="171"/>
      <c r="Y73" s="171"/>
      <c r="Z73" s="171"/>
      <c r="AA73" s="171"/>
    </row>
    <row r="74" spans="1:27">
      <c r="A74" s="170"/>
      <c r="B74" s="145" t="s">
        <v>7</v>
      </c>
      <c r="C74" s="1303">
        <v>4</v>
      </c>
      <c r="D74" s="1303">
        <v>0</v>
      </c>
      <c r="E74" s="1303">
        <f t="shared" si="9"/>
        <v>4</v>
      </c>
      <c r="F74" s="1304" t="s">
        <v>150</v>
      </c>
      <c r="G74" s="171"/>
      <c r="H74" s="171"/>
      <c r="I74" s="171"/>
      <c r="J74" s="171"/>
      <c r="K74" s="171"/>
      <c r="L74" s="171"/>
      <c r="M74" s="171"/>
      <c r="N74" s="171"/>
      <c r="O74" s="171"/>
      <c r="P74" s="171"/>
      <c r="Q74" s="171"/>
      <c r="R74" s="171"/>
      <c r="S74" s="171"/>
      <c r="T74" s="171"/>
      <c r="U74" s="171"/>
      <c r="V74" s="171"/>
      <c r="W74" s="171"/>
      <c r="X74" s="171"/>
      <c r="Y74" s="171"/>
      <c r="Z74" s="171"/>
      <c r="AA74" s="171"/>
    </row>
    <row r="75" spans="1:27">
      <c r="A75" s="170"/>
      <c r="B75" s="145" t="s">
        <v>6</v>
      </c>
      <c r="C75" s="1303">
        <v>6</v>
      </c>
      <c r="D75" s="1303">
        <v>0</v>
      </c>
      <c r="E75" s="1303">
        <f t="shared" si="9"/>
        <v>6</v>
      </c>
      <c r="F75" s="1304" t="s">
        <v>151</v>
      </c>
      <c r="G75" s="171"/>
      <c r="H75" s="171"/>
      <c r="I75" s="171"/>
      <c r="J75" s="171"/>
      <c r="K75" s="171"/>
      <c r="L75" s="171"/>
      <c r="M75" s="171"/>
      <c r="N75" s="171"/>
      <c r="O75" s="171"/>
      <c r="P75" s="171"/>
      <c r="Q75" s="171"/>
      <c r="R75" s="171"/>
      <c r="S75" s="171"/>
      <c r="T75" s="171"/>
      <c r="U75" s="171"/>
      <c r="V75" s="171"/>
      <c r="W75" s="171"/>
      <c r="X75" s="171"/>
      <c r="Y75" s="171"/>
      <c r="Z75" s="171"/>
      <c r="AA75" s="171"/>
    </row>
    <row r="76" spans="1:27">
      <c r="A76" s="170"/>
      <c r="B76" s="1305" t="s">
        <v>1</v>
      </c>
      <c r="C76" s="1306">
        <f t="shared" ref="C76:E76" si="10">SUM(C70:C75)</f>
        <v>34</v>
      </c>
      <c r="D76" s="1306">
        <f t="shared" si="10"/>
        <v>1</v>
      </c>
      <c r="E76" s="1306">
        <f t="shared" si="10"/>
        <v>33</v>
      </c>
      <c r="F76" s="1307"/>
      <c r="G76" s="171"/>
      <c r="H76" s="171"/>
      <c r="I76" s="171"/>
      <c r="J76" s="171"/>
      <c r="K76" s="171"/>
      <c r="L76" s="171"/>
      <c r="M76" s="171"/>
      <c r="N76" s="171"/>
      <c r="O76" s="171"/>
      <c r="P76" s="171"/>
      <c r="Q76" s="171"/>
      <c r="R76" s="171"/>
      <c r="S76" s="171"/>
      <c r="T76" s="171"/>
      <c r="U76" s="171"/>
      <c r="V76" s="171"/>
      <c r="W76" s="171"/>
      <c r="X76" s="171"/>
      <c r="Y76" s="171"/>
      <c r="Z76" s="171"/>
      <c r="AA76" s="171"/>
    </row>
    <row r="77" spans="1:27">
      <c r="A77" s="170"/>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row>
    <row r="78" spans="1:27">
      <c r="A78" s="170"/>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row>
    <row r="79" spans="1:27">
      <c r="A79" s="170"/>
      <c r="B79" s="1292" t="s">
        <v>152</v>
      </c>
      <c r="C79" s="1216"/>
      <c r="D79" s="1216"/>
      <c r="E79" s="1216"/>
      <c r="F79" s="1217"/>
      <c r="G79" s="171"/>
      <c r="H79" s="171"/>
      <c r="I79" s="171"/>
      <c r="J79" s="171"/>
      <c r="K79" s="171"/>
      <c r="L79" s="171"/>
      <c r="M79" s="171"/>
      <c r="N79" s="171"/>
      <c r="O79" s="171"/>
      <c r="P79" s="171"/>
      <c r="Q79" s="171"/>
      <c r="R79" s="171"/>
      <c r="S79" s="171"/>
      <c r="T79" s="171"/>
      <c r="U79" s="171"/>
      <c r="V79" s="171"/>
      <c r="W79" s="171"/>
      <c r="X79" s="171"/>
      <c r="Y79" s="171"/>
      <c r="Z79" s="171"/>
      <c r="AA79" s="171"/>
    </row>
    <row r="80" spans="1:27">
      <c r="A80" s="170"/>
      <c r="B80" s="1308" t="s">
        <v>64</v>
      </c>
      <c r="C80" s="1309" t="s">
        <v>153</v>
      </c>
      <c r="D80" s="1309" t="s">
        <v>115</v>
      </c>
      <c r="E80" s="1309" t="s">
        <v>154</v>
      </c>
      <c r="F80" s="1309" t="s">
        <v>127</v>
      </c>
      <c r="G80" s="171"/>
      <c r="H80" s="171"/>
      <c r="I80" s="171"/>
      <c r="J80" s="171"/>
      <c r="K80" s="171"/>
      <c r="L80" s="171"/>
      <c r="M80" s="171"/>
      <c r="N80" s="171"/>
      <c r="O80" s="171"/>
      <c r="P80" s="171"/>
      <c r="Q80" s="171"/>
      <c r="R80" s="171"/>
      <c r="S80" s="171"/>
      <c r="T80" s="171"/>
      <c r="U80" s="171"/>
      <c r="V80" s="171"/>
      <c r="W80" s="171"/>
      <c r="X80" s="171"/>
      <c r="Y80" s="171"/>
      <c r="Z80" s="171"/>
      <c r="AA80" s="171"/>
    </row>
    <row r="81" spans="1:27">
      <c r="A81" s="170"/>
      <c r="B81" s="145" t="s">
        <v>2</v>
      </c>
      <c r="C81" s="1303">
        <v>22</v>
      </c>
      <c r="D81" s="1303">
        <v>22</v>
      </c>
      <c r="E81" s="1303">
        <f t="shared" ref="E81:E86" si="11">C81-D81</f>
        <v>0</v>
      </c>
      <c r="F81" s="1310"/>
      <c r="G81" s="171"/>
      <c r="H81" s="171"/>
      <c r="I81" s="171"/>
      <c r="J81" s="171"/>
      <c r="K81" s="171"/>
      <c r="L81" s="171"/>
      <c r="M81" s="171"/>
      <c r="N81" s="171"/>
      <c r="O81" s="171"/>
      <c r="P81" s="171"/>
      <c r="Q81" s="171"/>
      <c r="R81" s="171"/>
      <c r="S81" s="171"/>
      <c r="T81" s="171"/>
      <c r="U81" s="171"/>
      <c r="V81" s="171"/>
      <c r="W81" s="171"/>
      <c r="X81" s="171"/>
      <c r="Y81" s="171"/>
      <c r="Z81" s="171"/>
      <c r="AA81" s="171"/>
    </row>
    <row r="82" spans="1:27">
      <c r="A82" s="170"/>
      <c r="B82" s="145" t="s">
        <v>3</v>
      </c>
      <c r="C82" s="1303">
        <v>7</v>
      </c>
      <c r="D82" s="1303">
        <v>7</v>
      </c>
      <c r="E82" s="1303">
        <f t="shared" si="11"/>
        <v>0</v>
      </c>
      <c r="F82" s="1310"/>
      <c r="G82" s="171"/>
      <c r="H82" s="171"/>
      <c r="I82" s="171"/>
      <c r="J82" s="171"/>
      <c r="K82" s="171"/>
      <c r="L82" s="171"/>
      <c r="M82" s="171"/>
      <c r="N82" s="171"/>
      <c r="O82" s="171"/>
      <c r="P82" s="171"/>
      <c r="Q82" s="171"/>
      <c r="R82" s="171"/>
      <c r="S82" s="171"/>
      <c r="T82" s="171"/>
      <c r="U82" s="171"/>
      <c r="V82" s="171"/>
      <c r="W82" s="171"/>
      <c r="X82" s="171"/>
      <c r="Y82" s="171"/>
      <c r="Z82" s="171"/>
      <c r="AA82" s="171"/>
    </row>
    <row r="83" spans="1:27">
      <c r="A83" s="170"/>
      <c r="B83" s="145" t="s">
        <v>4</v>
      </c>
      <c r="C83" s="1303">
        <v>19</v>
      </c>
      <c r="D83" s="1303">
        <v>19</v>
      </c>
      <c r="E83" s="1303">
        <f t="shared" si="11"/>
        <v>0</v>
      </c>
      <c r="F83" s="1310"/>
      <c r="G83" s="171"/>
      <c r="H83" s="171"/>
      <c r="I83" s="171"/>
      <c r="J83" s="171"/>
      <c r="K83" s="171"/>
      <c r="L83" s="171"/>
      <c r="M83" s="171"/>
      <c r="N83" s="171"/>
      <c r="O83" s="171"/>
      <c r="P83" s="171"/>
      <c r="Q83" s="171"/>
      <c r="R83" s="171"/>
      <c r="S83" s="171"/>
      <c r="T83" s="171"/>
      <c r="U83" s="171"/>
      <c r="V83" s="171"/>
      <c r="W83" s="171"/>
      <c r="X83" s="171"/>
      <c r="Y83" s="171"/>
      <c r="Z83" s="171"/>
      <c r="AA83" s="171"/>
    </row>
    <row r="84" spans="1:27">
      <c r="A84" s="170"/>
      <c r="B84" s="145" t="s">
        <v>5</v>
      </c>
      <c r="C84" s="1303">
        <v>2</v>
      </c>
      <c r="D84" s="1303">
        <v>2</v>
      </c>
      <c r="E84" s="1303">
        <f t="shared" si="11"/>
        <v>0</v>
      </c>
      <c r="F84" s="180"/>
      <c r="G84" s="171"/>
      <c r="H84" s="171"/>
      <c r="I84" s="171"/>
      <c r="J84" s="171"/>
      <c r="K84" s="171"/>
      <c r="L84" s="171"/>
      <c r="M84" s="171"/>
      <c r="N84" s="171"/>
      <c r="O84" s="171"/>
      <c r="P84" s="171"/>
      <c r="Q84" s="171"/>
      <c r="R84" s="171"/>
      <c r="S84" s="171"/>
      <c r="T84" s="171"/>
      <c r="U84" s="171"/>
      <c r="V84" s="171"/>
      <c r="W84" s="171"/>
      <c r="X84" s="171"/>
      <c r="Y84" s="171"/>
      <c r="Z84" s="171"/>
      <c r="AA84" s="171"/>
    </row>
    <row r="85" spans="1:27">
      <c r="A85" s="170"/>
      <c r="B85" s="145" t="s">
        <v>7</v>
      </c>
      <c r="C85" s="1303">
        <v>2</v>
      </c>
      <c r="D85" s="1303">
        <v>2</v>
      </c>
      <c r="E85" s="1303">
        <f t="shared" si="11"/>
        <v>0</v>
      </c>
      <c r="F85" s="1310"/>
      <c r="G85" s="171"/>
      <c r="H85" s="171"/>
      <c r="I85" s="171"/>
      <c r="J85" s="171"/>
      <c r="K85" s="171"/>
      <c r="L85" s="171"/>
      <c r="M85" s="171"/>
      <c r="N85" s="171"/>
      <c r="O85" s="171"/>
      <c r="P85" s="171"/>
      <c r="Q85" s="171"/>
      <c r="R85" s="171"/>
      <c r="S85" s="171"/>
      <c r="T85" s="171"/>
      <c r="U85" s="171"/>
      <c r="V85" s="171"/>
      <c r="W85" s="171"/>
      <c r="X85" s="171"/>
      <c r="Y85" s="171"/>
      <c r="Z85" s="171"/>
      <c r="AA85" s="171"/>
    </row>
    <row r="86" spans="1:27">
      <c r="A86" s="170"/>
      <c r="B86" s="145" t="s">
        <v>6</v>
      </c>
      <c r="C86" s="1303">
        <v>1</v>
      </c>
      <c r="D86" s="1303">
        <v>1</v>
      </c>
      <c r="E86" s="1303">
        <f t="shared" si="11"/>
        <v>0</v>
      </c>
      <c r="F86" s="1310"/>
      <c r="G86" s="171"/>
      <c r="H86" s="171"/>
      <c r="I86" s="171"/>
      <c r="J86" s="171"/>
      <c r="K86" s="171"/>
      <c r="L86" s="171"/>
      <c r="M86" s="171"/>
      <c r="N86" s="171"/>
      <c r="O86" s="171"/>
      <c r="P86" s="171"/>
      <c r="Q86" s="171"/>
      <c r="R86" s="171"/>
      <c r="S86" s="171"/>
      <c r="T86" s="171"/>
      <c r="U86" s="171"/>
      <c r="V86" s="171"/>
      <c r="W86" s="171"/>
      <c r="X86" s="171"/>
      <c r="Y86" s="171"/>
      <c r="Z86" s="171"/>
      <c r="AA86" s="171"/>
    </row>
    <row r="87" spans="1:27">
      <c r="A87" s="170"/>
      <c r="B87" s="1305" t="s">
        <v>1</v>
      </c>
      <c r="C87" s="1306">
        <f t="shared" ref="C87:E87" si="12">SUM(C81:C86)</f>
        <v>53</v>
      </c>
      <c r="D87" s="1306">
        <f t="shared" si="12"/>
        <v>53</v>
      </c>
      <c r="E87" s="1306">
        <f t="shared" si="12"/>
        <v>0</v>
      </c>
      <c r="F87" s="1307"/>
      <c r="G87" s="171"/>
      <c r="H87" s="171"/>
      <c r="I87" s="171"/>
      <c r="J87" s="171"/>
      <c r="K87" s="171"/>
      <c r="L87" s="171"/>
      <c r="M87" s="171"/>
      <c r="N87" s="171"/>
      <c r="O87" s="171"/>
      <c r="P87" s="171"/>
      <c r="Q87" s="171"/>
      <c r="R87" s="171"/>
      <c r="S87" s="171"/>
      <c r="T87" s="171"/>
      <c r="U87" s="171"/>
      <c r="V87" s="171"/>
      <c r="W87" s="171"/>
      <c r="X87" s="171"/>
      <c r="Y87" s="171"/>
      <c r="Z87" s="171"/>
      <c r="AA87" s="171"/>
    </row>
    <row r="88" spans="1:27">
      <c r="A88" s="170"/>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row>
    <row r="89" spans="1:27">
      <c r="A89" s="170"/>
      <c r="B89" s="181" t="s">
        <v>155</v>
      </c>
      <c r="C89" s="181">
        <f>76+2+22</f>
        <v>100</v>
      </c>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row>
    <row r="90" spans="1:27">
      <c r="A90" s="170"/>
      <c r="B90" s="181" t="s">
        <v>156</v>
      </c>
      <c r="C90" s="181">
        <f>C21+C43+C65+C87</f>
        <v>247</v>
      </c>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row>
    <row r="91" spans="1:27">
      <c r="A91" s="170"/>
      <c r="B91" s="182" t="s">
        <v>67</v>
      </c>
      <c r="C91" s="182">
        <f>C89+C90</f>
        <v>347</v>
      </c>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row>
    <row r="92" spans="1:27">
      <c r="A92" s="170"/>
      <c r="B92" s="181" t="s">
        <v>157</v>
      </c>
      <c r="C92" s="181">
        <v>33</v>
      </c>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row>
    <row r="93" spans="1:27">
      <c r="A93" s="170"/>
      <c r="B93" s="182" t="s">
        <v>158</v>
      </c>
      <c r="C93" s="182">
        <f>C91-C92</f>
        <v>314</v>
      </c>
      <c r="D93" s="171"/>
      <c r="E93" s="171"/>
      <c r="F93" s="183" t="s">
        <v>159</v>
      </c>
      <c r="G93" s="171"/>
      <c r="H93" s="171"/>
      <c r="I93" s="171"/>
      <c r="J93" s="171"/>
      <c r="K93" s="171"/>
      <c r="L93" s="171"/>
      <c r="M93" s="171"/>
      <c r="N93" s="171"/>
      <c r="O93" s="171"/>
      <c r="P93" s="171"/>
      <c r="Q93" s="171"/>
      <c r="R93" s="171"/>
      <c r="S93" s="171"/>
      <c r="T93" s="171"/>
      <c r="U93" s="171"/>
      <c r="V93" s="171"/>
      <c r="W93" s="171"/>
      <c r="X93" s="171"/>
      <c r="Y93" s="171"/>
      <c r="Z93" s="171"/>
      <c r="AA93" s="171"/>
    </row>
    <row r="94" spans="1:27">
      <c r="A94" s="170"/>
      <c r="B94" s="181" t="s">
        <v>160</v>
      </c>
      <c r="C94" s="181">
        <f>D10+D32+D54+D76</f>
        <v>66</v>
      </c>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row>
    <row r="95" spans="1:27">
      <c r="A95" s="170"/>
      <c r="B95" s="181" t="s">
        <v>161</v>
      </c>
      <c r="C95" s="181">
        <f>D21+D43+D65+D87</f>
        <v>235</v>
      </c>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row>
    <row r="96" spans="1:27">
      <c r="A96" s="170"/>
      <c r="B96" s="182" t="s">
        <v>67</v>
      </c>
      <c r="C96" s="182">
        <f>C94+C95</f>
        <v>301</v>
      </c>
      <c r="D96" s="171"/>
      <c r="E96" s="171"/>
      <c r="F96" s="171" t="s">
        <v>40</v>
      </c>
      <c r="G96" s="171"/>
      <c r="H96" s="171"/>
      <c r="I96" s="171"/>
      <c r="J96" s="171"/>
      <c r="K96" s="171"/>
      <c r="L96" s="171"/>
      <c r="M96" s="171"/>
      <c r="N96" s="171"/>
      <c r="O96" s="171"/>
      <c r="P96" s="171"/>
      <c r="Q96" s="171"/>
      <c r="R96" s="171"/>
      <c r="S96" s="171"/>
      <c r="T96" s="171"/>
      <c r="U96" s="171"/>
      <c r="V96" s="171"/>
      <c r="W96" s="171"/>
      <c r="X96" s="171"/>
      <c r="Y96" s="171"/>
      <c r="Z96" s="171"/>
      <c r="AA96" s="171"/>
    </row>
    <row r="97" spans="1:27">
      <c r="A97" s="170"/>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row>
    <row r="98" spans="1:27">
      <c r="A98" s="170"/>
      <c r="B98" s="182" t="s">
        <v>162</v>
      </c>
      <c r="C98" s="181">
        <v>10</v>
      </c>
      <c r="D98" s="181"/>
      <c r="E98" s="181"/>
      <c r="F98" s="181" t="s">
        <v>163</v>
      </c>
      <c r="G98" s="171"/>
      <c r="H98" s="171"/>
      <c r="I98" s="171"/>
      <c r="J98" s="171"/>
      <c r="K98" s="171"/>
      <c r="L98" s="171"/>
      <c r="M98" s="171"/>
      <c r="N98" s="171"/>
      <c r="O98" s="171"/>
      <c r="P98" s="171"/>
      <c r="Q98" s="171"/>
      <c r="R98" s="171"/>
      <c r="S98" s="171"/>
      <c r="T98" s="171"/>
      <c r="U98" s="171"/>
      <c r="V98" s="171"/>
      <c r="W98" s="171"/>
      <c r="X98" s="171"/>
      <c r="Y98" s="171"/>
      <c r="Z98" s="171"/>
      <c r="AA98" s="171"/>
    </row>
    <row r="99" spans="1:27">
      <c r="A99" s="170"/>
      <c r="B99" s="181"/>
      <c r="C99" s="181">
        <v>5</v>
      </c>
      <c r="D99" s="181"/>
      <c r="E99" s="181"/>
      <c r="F99" s="181" t="s">
        <v>164</v>
      </c>
      <c r="G99" s="171"/>
      <c r="H99" s="171"/>
      <c r="I99" s="171"/>
      <c r="J99" s="171"/>
      <c r="K99" s="171"/>
      <c r="L99" s="171"/>
      <c r="M99" s="171"/>
      <c r="N99" s="171"/>
      <c r="O99" s="171"/>
      <c r="P99" s="171"/>
      <c r="Q99" s="171"/>
      <c r="R99" s="171"/>
      <c r="S99" s="171"/>
      <c r="T99" s="171"/>
      <c r="U99" s="171"/>
      <c r="V99" s="171"/>
      <c r="W99" s="171"/>
      <c r="X99" s="171"/>
      <c r="Y99" s="171"/>
      <c r="Z99" s="171"/>
      <c r="AA99" s="171"/>
    </row>
    <row r="100" spans="1:27">
      <c r="A100" s="170"/>
      <c r="B100" s="181"/>
      <c r="C100" s="181">
        <v>1</v>
      </c>
      <c r="D100" s="181"/>
      <c r="E100" s="181"/>
      <c r="F100" s="181" t="s">
        <v>165</v>
      </c>
      <c r="G100" s="171"/>
      <c r="H100" s="171"/>
      <c r="I100" s="171"/>
      <c r="J100" s="171"/>
      <c r="K100" s="171"/>
      <c r="L100" s="171"/>
      <c r="M100" s="171"/>
      <c r="N100" s="171"/>
      <c r="O100" s="171"/>
      <c r="P100" s="171"/>
      <c r="Q100" s="171"/>
      <c r="R100" s="171"/>
      <c r="S100" s="171"/>
      <c r="T100" s="171"/>
      <c r="U100" s="171"/>
      <c r="V100" s="171"/>
      <c r="W100" s="171"/>
      <c r="X100" s="171"/>
      <c r="Y100" s="171"/>
      <c r="Z100" s="171"/>
      <c r="AA100" s="171"/>
    </row>
    <row r="101" spans="1:27">
      <c r="A101" s="170"/>
      <c r="B101" s="181"/>
      <c r="C101" s="181">
        <v>7</v>
      </c>
      <c r="D101" s="181"/>
      <c r="E101" s="181"/>
      <c r="F101" s="181" t="s">
        <v>166</v>
      </c>
      <c r="G101" s="171"/>
      <c r="H101" s="171"/>
      <c r="I101" s="171"/>
      <c r="J101" s="171"/>
      <c r="K101" s="171"/>
      <c r="L101" s="171"/>
      <c r="M101" s="171"/>
      <c r="N101" s="171"/>
      <c r="O101" s="171"/>
      <c r="P101" s="171"/>
      <c r="Q101" s="171"/>
      <c r="R101" s="171"/>
      <c r="S101" s="171"/>
      <c r="T101" s="171"/>
      <c r="U101" s="171"/>
      <c r="V101" s="171"/>
      <c r="W101" s="171"/>
      <c r="X101" s="171"/>
      <c r="Y101" s="171"/>
      <c r="Z101" s="171"/>
      <c r="AA101" s="171"/>
    </row>
    <row r="102" spans="1:27">
      <c r="A102" s="170"/>
      <c r="B102" s="181"/>
      <c r="C102" s="181">
        <v>4</v>
      </c>
      <c r="D102" s="181"/>
      <c r="E102" s="181"/>
      <c r="F102" s="181" t="s">
        <v>167</v>
      </c>
      <c r="G102" s="171"/>
      <c r="H102" s="171"/>
      <c r="I102" s="171"/>
      <c r="J102" s="171"/>
      <c r="K102" s="171"/>
      <c r="L102" s="171"/>
      <c r="M102" s="171"/>
      <c r="N102" s="171"/>
      <c r="O102" s="171"/>
      <c r="P102" s="171"/>
      <c r="Q102" s="171"/>
      <c r="R102" s="171"/>
      <c r="S102" s="171"/>
      <c r="T102" s="171"/>
      <c r="U102" s="171"/>
      <c r="V102" s="171"/>
      <c r="W102" s="171"/>
      <c r="X102" s="171"/>
      <c r="Y102" s="171"/>
      <c r="Z102" s="171"/>
      <c r="AA102" s="171"/>
    </row>
    <row r="103" spans="1:27">
      <c r="A103" s="170"/>
      <c r="B103" s="181"/>
      <c r="C103" s="181">
        <v>6</v>
      </c>
      <c r="D103" s="181"/>
      <c r="E103" s="181"/>
      <c r="F103" s="181" t="s">
        <v>168</v>
      </c>
      <c r="G103" s="171"/>
      <c r="H103" s="171"/>
      <c r="I103" s="171"/>
      <c r="J103" s="171"/>
      <c r="K103" s="171"/>
      <c r="L103" s="171"/>
      <c r="M103" s="171"/>
      <c r="N103" s="171"/>
      <c r="O103" s="171"/>
      <c r="P103" s="171"/>
      <c r="Q103" s="171"/>
      <c r="R103" s="171"/>
      <c r="S103" s="171"/>
      <c r="T103" s="171"/>
      <c r="U103" s="171"/>
      <c r="V103" s="171"/>
      <c r="W103" s="171"/>
      <c r="X103" s="171"/>
      <c r="Y103" s="171"/>
      <c r="Z103" s="171"/>
      <c r="AA103" s="171"/>
    </row>
    <row r="104" spans="1:27">
      <c r="A104" s="170"/>
      <c r="B104" s="181"/>
      <c r="C104" s="182">
        <f>SUM(C98:C103)</f>
        <v>33</v>
      </c>
      <c r="D104" s="181"/>
      <c r="E104" s="181"/>
      <c r="F104" s="181"/>
      <c r="G104" s="171"/>
      <c r="H104" s="171"/>
      <c r="I104" s="171"/>
      <c r="J104" s="171"/>
      <c r="K104" s="171"/>
      <c r="L104" s="171"/>
      <c r="M104" s="171"/>
      <c r="N104" s="171"/>
      <c r="O104" s="171"/>
      <c r="P104" s="171"/>
      <c r="Q104" s="171"/>
      <c r="R104" s="171"/>
      <c r="S104" s="171"/>
      <c r="T104" s="171"/>
      <c r="U104" s="171"/>
      <c r="V104" s="171"/>
      <c r="W104" s="171"/>
      <c r="X104" s="171"/>
      <c r="Y104" s="171"/>
      <c r="Z104" s="171"/>
      <c r="AA104" s="171"/>
    </row>
    <row r="105" spans="1:27">
      <c r="A105" s="170"/>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row>
    <row r="106" spans="1:27">
      <c r="A106" s="170"/>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row>
    <row r="107" spans="1:27">
      <c r="A107" s="170"/>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row>
    <row r="108" spans="1:27">
      <c r="A108" s="170"/>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row>
    <row r="109" spans="1:27">
      <c r="A109" s="170"/>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row>
    <row r="110" spans="1:27">
      <c r="A110" s="170"/>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row>
    <row r="111" spans="1:27">
      <c r="A111" s="170"/>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row>
    <row r="112" spans="1:27">
      <c r="A112" s="170"/>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row>
    <row r="113" spans="1:27">
      <c r="A113" s="170"/>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row>
    <row r="114" spans="1:27">
      <c r="A114" s="170"/>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row>
    <row r="115" spans="1:27">
      <c r="A115" s="170"/>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row>
    <row r="116" spans="1:27">
      <c r="A116" s="170"/>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row>
    <row r="117" spans="1:27">
      <c r="A117" s="170"/>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row>
    <row r="118" spans="1:27">
      <c r="A118" s="170"/>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row>
    <row r="119" spans="1:27">
      <c r="A119" s="170"/>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row>
    <row r="120" spans="1:27">
      <c r="A120" s="170"/>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row>
    <row r="121" spans="1:27">
      <c r="A121" s="170"/>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row>
    <row r="122" spans="1:27">
      <c r="A122" s="170"/>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row>
    <row r="123" spans="1:27">
      <c r="A123" s="170"/>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row>
    <row r="124" spans="1:27">
      <c r="A124" s="170"/>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row>
    <row r="125" spans="1:27">
      <c r="A125" s="170"/>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row>
    <row r="126" spans="1:27">
      <c r="A126" s="170"/>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row>
    <row r="127" spans="1:27">
      <c r="A127" s="170"/>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row>
    <row r="128" spans="1:27">
      <c r="A128" s="170"/>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row>
    <row r="129" spans="1:27">
      <c r="A129" s="170"/>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row>
    <row r="130" spans="1:27">
      <c r="A130" s="170"/>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row>
    <row r="131" spans="1:27">
      <c r="A131" s="170"/>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row>
    <row r="132" spans="1:27">
      <c r="A132" s="170"/>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row>
    <row r="133" spans="1:27">
      <c r="A133" s="170"/>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row>
    <row r="134" spans="1:27">
      <c r="A134" s="170"/>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row>
    <row r="135" spans="1:27">
      <c r="A135" s="170"/>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row>
    <row r="136" spans="1:27">
      <c r="A136" s="170"/>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row>
    <row r="137" spans="1:27">
      <c r="A137" s="170"/>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row>
    <row r="138" spans="1:27">
      <c r="A138" s="170"/>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row>
    <row r="139" spans="1:27">
      <c r="A139" s="170"/>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row>
    <row r="140" spans="1:27">
      <c r="A140" s="170"/>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row>
    <row r="141" spans="1:27">
      <c r="A141" s="170"/>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row>
    <row r="142" spans="1:27">
      <c r="A142" s="170"/>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row>
    <row r="143" spans="1:27">
      <c r="A143" s="170"/>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row>
    <row r="144" spans="1:27">
      <c r="A144" s="170"/>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row>
    <row r="145" spans="1:27">
      <c r="A145" s="170"/>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row>
    <row r="146" spans="1:27">
      <c r="A146" s="170"/>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row>
    <row r="147" spans="1:27">
      <c r="A147" s="170"/>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row>
    <row r="148" spans="1:27">
      <c r="A148" s="170"/>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row>
    <row r="149" spans="1:27">
      <c r="A149" s="170"/>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row>
    <row r="150" spans="1:27">
      <c r="A150" s="170"/>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row>
    <row r="151" spans="1:27">
      <c r="A151" s="170"/>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row>
    <row r="152" spans="1:27">
      <c r="A152" s="170"/>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row>
    <row r="153" spans="1:27">
      <c r="A153" s="170"/>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row>
    <row r="154" spans="1:27">
      <c r="A154" s="170"/>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row>
    <row r="155" spans="1:27">
      <c r="A155" s="170"/>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row>
    <row r="156" spans="1:27">
      <c r="A156" s="170"/>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row>
    <row r="157" spans="1:27">
      <c r="A157" s="170"/>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row>
    <row r="158" spans="1:27">
      <c r="A158" s="170"/>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row>
    <row r="159" spans="1:27">
      <c r="A159" s="170"/>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row>
    <row r="160" spans="1:27">
      <c r="A160" s="170"/>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row>
    <row r="161" spans="1:27">
      <c r="A161" s="170"/>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row>
    <row r="162" spans="1:27">
      <c r="A162" s="170"/>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row>
    <row r="163" spans="1:27">
      <c r="A163" s="170"/>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row>
    <row r="164" spans="1:27">
      <c r="A164" s="170"/>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row>
    <row r="165" spans="1:27">
      <c r="A165" s="170"/>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row>
    <row r="166" spans="1:27">
      <c r="A166" s="170"/>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row>
    <row r="167" spans="1:27">
      <c r="A167" s="170"/>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row>
    <row r="168" spans="1:27">
      <c r="A168" s="170"/>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row>
    <row r="169" spans="1:27">
      <c r="A169" s="170"/>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row>
    <row r="170" spans="1:27">
      <c r="A170" s="170"/>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row>
    <row r="171" spans="1:27">
      <c r="A171" s="170"/>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row>
    <row r="172" spans="1:27">
      <c r="A172" s="170"/>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row>
    <row r="173" spans="1:27">
      <c r="A173" s="170"/>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row>
    <row r="174" spans="1:27">
      <c r="A174" s="170"/>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row>
    <row r="175" spans="1:27">
      <c r="A175" s="170"/>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row>
    <row r="176" spans="1:27">
      <c r="A176" s="170"/>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row>
    <row r="177" spans="1:27">
      <c r="A177" s="170"/>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row>
    <row r="178" spans="1:27">
      <c r="A178" s="170"/>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row>
    <row r="179" spans="1:27">
      <c r="A179" s="170"/>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row>
    <row r="180" spans="1:27">
      <c r="A180" s="170"/>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row>
    <row r="181" spans="1:27">
      <c r="A181" s="170"/>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row>
    <row r="182" spans="1:27">
      <c r="A182" s="170"/>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row>
    <row r="183" spans="1:27">
      <c r="A183" s="170"/>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row>
    <row r="184" spans="1:27">
      <c r="A184" s="170"/>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row>
    <row r="185" spans="1:27">
      <c r="A185" s="170"/>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row>
    <row r="186" spans="1:27">
      <c r="A186" s="170"/>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row>
    <row r="187" spans="1:27">
      <c r="A187" s="170"/>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row>
    <row r="188" spans="1:27">
      <c r="A188" s="170"/>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row>
    <row r="189" spans="1:27">
      <c r="A189" s="170"/>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row>
    <row r="190" spans="1:27">
      <c r="A190" s="170"/>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row>
    <row r="191" spans="1:27">
      <c r="A191" s="170"/>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row>
    <row r="192" spans="1:27">
      <c r="A192" s="170"/>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row>
    <row r="193" spans="1:27">
      <c r="A193" s="170"/>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row>
    <row r="194" spans="1:27">
      <c r="A194" s="170"/>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row>
    <row r="195" spans="1:27">
      <c r="A195" s="170"/>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row>
    <row r="196" spans="1:27">
      <c r="A196" s="170"/>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row>
    <row r="197" spans="1:27">
      <c r="A197" s="170"/>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row>
    <row r="198" spans="1:27">
      <c r="A198" s="170"/>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row>
    <row r="199" spans="1:27">
      <c r="A199" s="170"/>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row>
    <row r="200" spans="1:27">
      <c r="A200" s="170"/>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row>
    <row r="201" spans="1:27">
      <c r="A201" s="170"/>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row>
    <row r="202" spans="1:27">
      <c r="A202" s="170"/>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row>
    <row r="203" spans="1:27">
      <c r="A203" s="170"/>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row>
    <row r="204" spans="1:27">
      <c r="A204" s="170"/>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row>
    <row r="205" spans="1:27">
      <c r="A205" s="170"/>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row>
    <row r="206" spans="1:27">
      <c r="A206" s="170"/>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row>
    <row r="207" spans="1:27">
      <c r="A207" s="170"/>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row>
    <row r="208" spans="1:27">
      <c r="A208" s="170"/>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row>
    <row r="209" spans="1:27">
      <c r="A209" s="170"/>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row>
    <row r="210" spans="1:27">
      <c r="A210" s="170"/>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row>
    <row r="211" spans="1:27">
      <c r="A211" s="170"/>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row>
    <row r="212" spans="1:27">
      <c r="A212" s="170"/>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row>
    <row r="213" spans="1:27">
      <c r="A213" s="170"/>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row>
    <row r="214" spans="1:27">
      <c r="A214" s="170"/>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row>
    <row r="215" spans="1:27">
      <c r="A215" s="170"/>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row>
    <row r="216" spans="1:27">
      <c r="A216" s="170"/>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row>
    <row r="217" spans="1:27">
      <c r="A217" s="170"/>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row>
    <row r="218" spans="1:27">
      <c r="A218" s="170"/>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row>
    <row r="219" spans="1:27">
      <c r="A219" s="170"/>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row>
    <row r="220" spans="1:27">
      <c r="A220" s="170"/>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row>
    <row r="221" spans="1:27">
      <c r="A221" s="170"/>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row>
    <row r="222" spans="1:27">
      <c r="A222" s="170"/>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row>
    <row r="223" spans="1:27">
      <c r="A223" s="170"/>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row>
    <row r="224" spans="1:27">
      <c r="A224" s="170"/>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row>
    <row r="225" spans="1:27">
      <c r="A225" s="170"/>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row>
    <row r="226" spans="1:27">
      <c r="A226" s="170"/>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row>
    <row r="227" spans="1:27">
      <c r="A227" s="170"/>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row>
    <row r="228" spans="1:27">
      <c r="A228" s="170"/>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row>
    <row r="229" spans="1:27">
      <c r="A229" s="170"/>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row>
    <row r="230" spans="1:27">
      <c r="A230" s="170"/>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row>
    <row r="231" spans="1:27">
      <c r="A231" s="170"/>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row>
    <row r="232" spans="1:27">
      <c r="A232" s="170"/>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row>
    <row r="233" spans="1:27">
      <c r="A233" s="170"/>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row>
    <row r="234" spans="1:27">
      <c r="A234" s="170"/>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row>
    <row r="235" spans="1:27">
      <c r="A235" s="170"/>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row>
    <row r="236" spans="1:27">
      <c r="A236" s="170"/>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row>
    <row r="237" spans="1:27">
      <c r="A237" s="170"/>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row>
    <row r="238" spans="1:27">
      <c r="A238" s="170"/>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row>
    <row r="239" spans="1:27">
      <c r="A239" s="170"/>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row>
    <row r="240" spans="1:27">
      <c r="A240" s="170"/>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row>
    <row r="241" spans="1:27">
      <c r="A241" s="170"/>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row>
    <row r="242" spans="1:27">
      <c r="A242" s="170"/>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row>
    <row r="243" spans="1:27">
      <c r="A243" s="170"/>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row>
    <row r="244" spans="1:27">
      <c r="A244" s="170"/>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row>
    <row r="245" spans="1:27">
      <c r="A245" s="170"/>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row>
    <row r="246" spans="1:27">
      <c r="A246" s="170"/>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row>
    <row r="247" spans="1:27">
      <c r="A247" s="170"/>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row>
    <row r="248" spans="1:27">
      <c r="A248" s="170"/>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row>
    <row r="249" spans="1:27">
      <c r="A249" s="170"/>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row>
    <row r="250" spans="1:27">
      <c r="A250" s="170"/>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row>
    <row r="251" spans="1:27">
      <c r="A251" s="170"/>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row>
    <row r="252" spans="1:27">
      <c r="A252" s="170"/>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row>
    <row r="253" spans="1:27">
      <c r="A253" s="170"/>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row>
    <row r="254" spans="1:27">
      <c r="A254" s="170"/>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row>
    <row r="255" spans="1:27">
      <c r="A255" s="170"/>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row>
    <row r="256" spans="1:27">
      <c r="A256" s="170"/>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row>
    <row r="257" spans="1:27">
      <c r="A257" s="170"/>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row>
    <row r="258" spans="1:27">
      <c r="A258" s="170"/>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row>
    <row r="259" spans="1:27">
      <c r="A259" s="170"/>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row>
    <row r="260" spans="1:27">
      <c r="A260" s="170"/>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row>
    <row r="261" spans="1:27">
      <c r="A261" s="170"/>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row>
    <row r="262" spans="1:27">
      <c r="A262" s="170"/>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row>
    <row r="263" spans="1:27">
      <c r="A263" s="170"/>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row>
    <row r="264" spans="1:27">
      <c r="A264" s="170"/>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row>
    <row r="265" spans="1:27">
      <c r="A265" s="170"/>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row>
    <row r="266" spans="1:27">
      <c r="A266" s="170"/>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row>
    <row r="267" spans="1:27">
      <c r="A267" s="170"/>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row>
    <row r="268" spans="1:27">
      <c r="A268" s="170"/>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row>
    <row r="269" spans="1:27">
      <c r="A269" s="170"/>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row>
    <row r="270" spans="1:27">
      <c r="A270" s="170"/>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row>
    <row r="271" spans="1:27">
      <c r="A271" s="170"/>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row>
    <row r="272" spans="1:27">
      <c r="A272" s="170"/>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row>
    <row r="273" spans="1:27">
      <c r="A273" s="170"/>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row>
    <row r="274" spans="1:27">
      <c r="A274" s="170"/>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row>
    <row r="275" spans="1:27">
      <c r="A275" s="170"/>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row>
    <row r="276" spans="1:27">
      <c r="A276" s="170"/>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row>
    <row r="277" spans="1:27">
      <c r="A277" s="170"/>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row>
    <row r="278" spans="1:27">
      <c r="A278" s="170"/>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row>
    <row r="279" spans="1:27">
      <c r="A279" s="170"/>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row>
    <row r="280" spans="1:27">
      <c r="A280" s="170"/>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row>
    <row r="281" spans="1:27">
      <c r="A281" s="170"/>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row>
    <row r="282" spans="1:27">
      <c r="A282" s="170"/>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row>
    <row r="283" spans="1:27">
      <c r="A283" s="170"/>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row>
    <row r="284" spans="1:27">
      <c r="A284" s="170"/>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row>
    <row r="285" spans="1:27">
      <c r="A285" s="170"/>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row>
    <row r="286" spans="1:27">
      <c r="A286" s="170"/>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row>
    <row r="287" spans="1:27">
      <c r="A287" s="170"/>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row>
    <row r="288" spans="1:27">
      <c r="A288" s="170"/>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row>
    <row r="289" spans="1:27">
      <c r="A289" s="170"/>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row>
    <row r="290" spans="1:27">
      <c r="A290" s="170"/>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row>
    <row r="291" spans="1:27">
      <c r="A291" s="170"/>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row>
    <row r="292" spans="1:27">
      <c r="A292" s="170"/>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row>
    <row r="293" spans="1:27">
      <c r="A293" s="170"/>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row>
    <row r="294" spans="1:27">
      <c r="A294" s="170"/>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row>
    <row r="295" spans="1:27">
      <c r="A295" s="170"/>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row>
    <row r="296" spans="1:27">
      <c r="A296" s="170"/>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row>
    <row r="297" spans="1:27">
      <c r="A297" s="170"/>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row>
    <row r="298" spans="1:27">
      <c r="A298" s="170"/>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row>
    <row r="299" spans="1:27">
      <c r="A299" s="170"/>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row>
    <row r="300" spans="1:27">
      <c r="A300" s="170"/>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row>
    <row r="301" spans="1:27">
      <c r="A301" s="170"/>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row>
    <row r="302" spans="1:27">
      <c r="A302" s="170"/>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row>
    <row r="303" spans="1:27">
      <c r="A303" s="170"/>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row>
    <row r="304" spans="1:27">
      <c r="A304" s="170"/>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row>
    <row r="305" spans="1:27">
      <c r="A305" s="170"/>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row>
    <row r="306" spans="1:27">
      <c r="A306" s="170"/>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row>
    <row r="307" spans="1:27">
      <c r="A307" s="170"/>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row>
    <row r="308" spans="1:27">
      <c r="A308" s="170"/>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row>
    <row r="309" spans="1:27">
      <c r="A309" s="170"/>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row>
    <row r="310" spans="1:27">
      <c r="A310" s="170"/>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row>
    <row r="311" spans="1:27">
      <c r="A311" s="170"/>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row>
    <row r="312" spans="1:27">
      <c r="A312" s="170"/>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row>
    <row r="313" spans="1:27">
      <c r="A313" s="170"/>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row>
    <row r="314" spans="1:27">
      <c r="A314" s="170"/>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row>
    <row r="315" spans="1:27">
      <c r="A315" s="170"/>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row>
    <row r="316" spans="1:27">
      <c r="A316" s="170"/>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row>
    <row r="317" spans="1:27">
      <c r="A317" s="170"/>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row>
    <row r="318" spans="1:27">
      <c r="A318" s="170"/>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row>
    <row r="319" spans="1:27">
      <c r="A319" s="170"/>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row>
    <row r="320" spans="1:27">
      <c r="A320" s="170"/>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row>
    <row r="321" spans="1:27">
      <c r="A321" s="170"/>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row>
    <row r="322" spans="1:27">
      <c r="A322" s="170"/>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row>
    <row r="323" spans="1:27">
      <c r="A323" s="170"/>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row>
    <row r="324" spans="1:27">
      <c r="A324" s="170"/>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row>
    <row r="325" spans="1:27">
      <c r="A325" s="170"/>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row>
    <row r="326" spans="1:27">
      <c r="A326" s="170"/>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row>
    <row r="327" spans="1:27">
      <c r="A327" s="170"/>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row>
    <row r="328" spans="1:27">
      <c r="A328" s="170"/>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row>
    <row r="329" spans="1:27">
      <c r="A329" s="170"/>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row>
    <row r="330" spans="1:27">
      <c r="A330" s="170"/>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row>
    <row r="331" spans="1:27">
      <c r="A331" s="170"/>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row>
    <row r="332" spans="1:27">
      <c r="A332" s="170"/>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row>
    <row r="333" spans="1:27">
      <c r="A333" s="170"/>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row>
    <row r="334" spans="1:27">
      <c r="A334" s="170"/>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row>
    <row r="335" spans="1:27">
      <c r="A335" s="170"/>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row>
    <row r="336" spans="1:27">
      <c r="A336" s="170"/>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row>
    <row r="337" spans="1:27">
      <c r="A337" s="170"/>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row>
    <row r="338" spans="1:27">
      <c r="A338" s="170"/>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row>
    <row r="339" spans="1:27">
      <c r="A339" s="170"/>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row>
    <row r="340" spans="1:27">
      <c r="A340" s="170"/>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row>
    <row r="341" spans="1:27">
      <c r="A341" s="170"/>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row>
    <row r="342" spans="1:27">
      <c r="A342" s="170"/>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row>
    <row r="343" spans="1:27">
      <c r="A343" s="170"/>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row>
    <row r="344" spans="1:27">
      <c r="A344" s="170"/>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row>
    <row r="345" spans="1:27">
      <c r="A345" s="170"/>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row>
    <row r="346" spans="1:27">
      <c r="A346" s="170"/>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row>
    <row r="347" spans="1:27">
      <c r="A347" s="170"/>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row>
    <row r="348" spans="1:27">
      <c r="A348" s="170"/>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row>
    <row r="349" spans="1:27">
      <c r="A349" s="170"/>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row>
    <row r="350" spans="1:27">
      <c r="A350" s="170"/>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row>
    <row r="351" spans="1:27">
      <c r="A351" s="170"/>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row>
    <row r="352" spans="1:27">
      <c r="A352" s="170"/>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row>
    <row r="353" spans="1:27">
      <c r="A353" s="170"/>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row>
    <row r="354" spans="1:27">
      <c r="A354" s="170"/>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row>
    <row r="355" spans="1:27">
      <c r="A355" s="170"/>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row>
    <row r="356" spans="1:27">
      <c r="A356" s="170"/>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row>
    <row r="357" spans="1:27">
      <c r="A357" s="170"/>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row>
    <row r="358" spans="1:27">
      <c r="A358" s="170"/>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row>
    <row r="359" spans="1:27">
      <c r="A359" s="170"/>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row>
    <row r="360" spans="1:27">
      <c r="A360" s="170"/>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row>
    <row r="361" spans="1:27">
      <c r="A361" s="170"/>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row>
    <row r="362" spans="1:27">
      <c r="A362" s="170"/>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row>
    <row r="363" spans="1:27">
      <c r="A363" s="170"/>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row>
    <row r="364" spans="1:27">
      <c r="A364" s="170"/>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row>
    <row r="365" spans="1:27">
      <c r="A365" s="170"/>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row>
    <row r="366" spans="1:27">
      <c r="A366" s="170"/>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row>
    <row r="367" spans="1:27">
      <c r="A367" s="170"/>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row>
    <row r="368" spans="1:27">
      <c r="A368" s="170"/>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row>
    <row r="369" spans="1:27">
      <c r="A369" s="170"/>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row>
    <row r="370" spans="1:27">
      <c r="A370" s="170"/>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row>
    <row r="371" spans="1:27">
      <c r="A371" s="170"/>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row>
    <row r="372" spans="1:27">
      <c r="A372" s="170"/>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row>
    <row r="373" spans="1:27">
      <c r="A373" s="170"/>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row>
    <row r="374" spans="1:27">
      <c r="A374" s="170"/>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row>
    <row r="375" spans="1:27">
      <c r="A375" s="170"/>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row>
    <row r="376" spans="1:27">
      <c r="A376" s="170"/>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row>
    <row r="377" spans="1:27">
      <c r="A377" s="170"/>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row>
    <row r="378" spans="1:27">
      <c r="A378" s="170"/>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row>
    <row r="379" spans="1:27">
      <c r="A379" s="170"/>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row>
    <row r="380" spans="1:27">
      <c r="A380" s="170"/>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row>
    <row r="381" spans="1:27">
      <c r="A381" s="170"/>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row>
    <row r="382" spans="1:27">
      <c r="A382" s="170"/>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row>
    <row r="383" spans="1:27">
      <c r="A383" s="170"/>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row>
    <row r="384" spans="1:27">
      <c r="A384" s="170"/>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row>
    <row r="385" spans="1:27">
      <c r="A385" s="170"/>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row>
    <row r="386" spans="1:27">
      <c r="A386" s="170"/>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row>
    <row r="387" spans="1:27">
      <c r="A387" s="170"/>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row>
    <row r="388" spans="1:27">
      <c r="A388" s="170"/>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row>
    <row r="389" spans="1:27">
      <c r="A389" s="170"/>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row>
    <row r="390" spans="1:27">
      <c r="A390" s="170"/>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row>
    <row r="391" spans="1:27">
      <c r="A391" s="170"/>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row>
    <row r="392" spans="1:27">
      <c r="A392" s="170"/>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row>
    <row r="393" spans="1:27">
      <c r="A393" s="170"/>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row>
    <row r="394" spans="1:27">
      <c r="A394" s="170"/>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row>
    <row r="395" spans="1:27">
      <c r="A395" s="170"/>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row>
    <row r="396" spans="1:27">
      <c r="A396" s="170"/>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row>
    <row r="397" spans="1:27">
      <c r="A397" s="170"/>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row>
    <row r="398" spans="1:27">
      <c r="A398" s="170"/>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row>
    <row r="399" spans="1:27">
      <c r="A399" s="170"/>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row>
    <row r="400" spans="1:27">
      <c r="A400" s="170"/>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row>
    <row r="401" spans="1:27">
      <c r="A401" s="170"/>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row>
    <row r="402" spans="1:27">
      <c r="A402" s="170"/>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row>
    <row r="403" spans="1:27">
      <c r="A403" s="170"/>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row>
    <row r="404" spans="1:27">
      <c r="A404" s="170"/>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row>
    <row r="405" spans="1:27">
      <c r="A405" s="170"/>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row>
    <row r="406" spans="1:27">
      <c r="A406" s="170"/>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row>
    <row r="407" spans="1:27">
      <c r="A407" s="170"/>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row>
    <row r="408" spans="1:27">
      <c r="A408" s="170"/>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row>
    <row r="409" spans="1:27">
      <c r="A409" s="170"/>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row>
    <row r="410" spans="1:27">
      <c r="A410" s="170"/>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row>
    <row r="411" spans="1:27">
      <c r="A411" s="170"/>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row>
    <row r="412" spans="1:27">
      <c r="A412" s="170"/>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row>
    <row r="413" spans="1:27">
      <c r="A413" s="170"/>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row>
    <row r="414" spans="1:27">
      <c r="A414" s="170"/>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row>
    <row r="415" spans="1:27">
      <c r="A415" s="170"/>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row>
    <row r="416" spans="1:27">
      <c r="A416" s="170"/>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row>
    <row r="417" spans="1:27">
      <c r="A417" s="170"/>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row>
    <row r="418" spans="1:27">
      <c r="A418" s="170"/>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row>
    <row r="419" spans="1:27">
      <c r="A419" s="170"/>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row>
    <row r="420" spans="1:27">
      <c r="A420" s="170"/>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row>
    <row r="421" spans="1:27">
      <c r="A421" s="170"/>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row>
    <row r="422" spans="1:27">
      <c r="A422" s="170"/>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row>
    <row r="423" spans="1:27">
      <c r="A423" s="170"/>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row>
    <row r="424" spans="1:27">
      <c r="A424" s="170"/>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row>
    <row r="425" spans="1:27">
      <c r="A425" s="170"/>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row>
    <row r="426" spans="1:27">
      <c r="A426" s="170"/>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row>
    <row r="427" spans="1:27">
      <c r="A427" s="170"/>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row>
    <row r="428" spans="1:27">
      <c r="A428" s="170"/>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row>
    <row r="429" spans="1:27">
      <c r="A429" s="170"/>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row>
    <row r="430" spans="1:27">
      <c r="A430" s="170"/>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row>
    <row r="431" spans="1:27">
      <c r="A431" s="170"/>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row>
    <row r="432" spans="1:27">
      <c r="A432" s="170"/>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row>
    <row r="433" spans="1:27">
      <c r="A433" s="170"/>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row>
    <row r="434" spans="1:27">
      <c r="A434" s="170"/>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row>
    <row r="435" spans="1:27">
      <c r="A435" s="170"/>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row>
    <row r="436" spans="1:27">
      <c r="A436" s="170"/>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row>
    <row r="437" spans="1:27">
      <c r="A437" s="170"/>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row>
    <row r="438" spans="1:27">
      <c r="A438" s="170"/>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row>
    <row r="439" spans="1:27">
      <c r="A439" s="170"/>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row>
    <row r="440" spans="1:27">
      <c r="A440" s="170"/>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row>
    <row r="441" spans="1:27">
      <c r="A441" s="170"/>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row>
    <row r="442" spans="1:27">
      <c r="A442" s="170"/>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row>
    <row r="443" spans="1:27">
      <c r="A443" s="170"/>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row>
    <row r="444" spans="1:27">
      <c r="A444" s="170"/>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row>
    <row r="445" spans="1:27">
      <c r="A445" s="170"/>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row>
    <row r="446" spans="1:27">
      <c r="A446" s="170"/>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row>
    <row r="447" spans="1:27">
      <c r="A447" s="170"/>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row>
    <row r="448" spans="1:27">
      <c r="A448" s="170"/>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row>
    <row r="449" spans="1:27">
      <c r="A449" s="170"/>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row>
    <row r="450" spans="1:27">
      <c r="A450" s="170"/>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row>
    <row r="451" spans="1:27">
      <c r="A451" s="170"/>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row>
    <row r="452" spans="1:27">
      <c r="A452" s="170"/>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row>
    <row r="453" spans="1:27">
      <c r="A453" s="170"/>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row>
    <row r="454" spans="1:27">
      <c r="A454" s="170"/>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row>
    <row r="455" spans="1:27">
      <c r="A455" s="170"/>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row>
    <row r="456" spans="1:27">
      <c r="A456" s="170"/>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row>
    <row r="457" spans="1:27">
      <c r="A457" s="170"/>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row>
    <row r="458" spans="1:27">
      <c r="A458" s="170"/>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row>
    <row r="459" spans="1:27">
      <c r="A459" s="170"/>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row>
    <row r="460" spans="1:27">
      <c r="A460" s="170"/>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row>
    <row r="461" spans="1:27">
      <c r="A461" s="170"/>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row>
    <row r="462" spans="1:27">
      <c r="A462" s="170"/>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row>
    <row r="463" spans="1:27">
      <c r="A463" s="170"/>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row>
    <row r="464" spans="1:27">
      <c r="A464" s="170"/>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row>
    <row r="465" spans="1:27">
      <c r="A465" s="170"/>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row>
    <row r="466" spans="1:27">
      <c r="A466" s="170"/>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row>
    <row r="467" spans="1:27">
      <c r="A467" s="170"/>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row>
    <row r="468" spans="1:27">
      <c r="A468" s="170"/>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row>
    <row r="469" spans="1:27">
      <c r="A469" s="170"/>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row>
    <row r="470" spans="1:27">
      <c r="A470" s="170"/>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row>
    <row r="471" spans="1:27">
      <c r="A471" s="170"/>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row>
    <row r="472" spans="1:27">
      <c r="A472" s="170"/>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row>
    <row r="473" spans="1:27">
      <c r="A473" s="170"/>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row>
    <row r="474" spans="1:27">
      <c r="A474" s="170"/>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row>
    <row r="475" spans="1:27">
      <c r="A475" s="170"/>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row>
    <row r="476" spans="1:27">
      <c r="A476" s="170"/>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row>
    <row r="477" spans="1:27">
      <c r="A477" s="170"/>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row>
    <row r="478" spans="1:27">
      <c r="A478" s="170"/>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row>
    <row r="479" spans="1:27">
      <c r="A479" s="170"/>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row>
    <row r="480" spans="1:27">
      <c r="A480" s="170"/>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row>
    <row r="481" spans="1:27">
      <c r="A481" s="170"/>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row>
    <row r="482" spans="1:27">
      <c r="A482" s="170"/>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row>
    <row r="483" spans="1:27">
      <c r="A483" s="170"/>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row>
    <row r="484" spans="1:27">
      <c r="A484" s="170"/>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row>
    <row r="485" spans="1:27">
      <c r="A485" s="170"/>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row>
    <row r="486" spans="1:27">
      <c r="A486" s="170"/>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row>
    <row r="487" spans="1:27">
      <c r="A487" s="170"/>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row>
    <row r="488" spans="1:27">
      <c r="A488" s="170"/>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row>
    <row r="489" spans="1:27">
      <c r="A489" s="170"/>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row>
    <row r="490" spans="1:27">
      <c r="A490" s="170"/>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row>
    <row r="491" spans="1:27">
      <c r="A491" s="170"/>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row>
    <row r="492" spans="1:27">
      <c r="A492" s="170"/>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row>
    <row r="493" spans="1:27">
      <c r="A493" s="170"/>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row>
    <row r="494" spans="1:27">
      <c r="A494" s="170"/>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row>
    <row r="495" spans="1:27">
      <c r="A495" s="170"/>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row>
    <row r="496" spans="1:27">
      <c r="A496" s="170"/>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row>
    <row r="497" spans="1:27">
      <c r="A497" s="170"/>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row>
    <row r="498" spans="1:27">
      <c r="A498" s="170"/>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row>
    <row r="499" spans="1:27">
      <c r="A499" s="170"/>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row>
    <row r="500" spans="1:27">
      <c r="A500" s="170"/>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row>
    <row r="501" spans="1:27">
      <c r="A501" s="170"/>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row>
    <row r="502" spans="1:27">
      <c r="A502" s="170"/>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row>
    <row r="503" spans="1:27">
      <c r="A503" s="170"/>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row>
    <row r="504" spans="1:27">
      <c r="A504" s="170"/>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row>
    <row r="505" spans="1:27">
      <c r="A505" s="170"/>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row>
    <row r="506" spans="1:27">
      <c r="A506" s="170"/>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row>
    <row r="507" spans="1:27">
      <c r="A507" s="170"/>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row>
    <row r="508" spans="1:27">
      <c r="A508" s="170"/>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row>
    <row r="509" spans="1:27">
      <c r="A509" s="170"/>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row>
    <row r="510" spans="1:27">
      <c r="A510" s="170"/>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row>
    <row r="511" spans="1:27">
      <c r="A511" s="170"/>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row>
    <row r="512" spans="1:27">
      <c r="A512" s="170"/>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row>
    <row r="513" spans="1:27">
      <c r="A513" s="170"/>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row>
    <row r="514" spans="1:27">
      <c r="A514" s="170"/>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row>
    <row r="515" spans="1:27">
      <c r="A515" s="170"/>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row>
    <row r="516" spans="1:27">
      <c r="A516" s="170"/>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row>
    <row r="517" spans="1:27">
      <c r="A517" s="170"/>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row>
    <row r="518" spans="1:27">
      <c r="A518" s="170"/>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row>
    <row r="519" spans="1:27">
      <c r="A519" s="170"/>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row>
    <row r="520" spans="1:27">
      <c r="A520" s="170"/>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row>
    <row r="521" spans="1:27">
      <c r="A521" s="170"/>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row>
    <row r="522" spans="1:27">
      <c r="A522" s="170"/>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row>
    <row r="523" spans="1:27">
      <c r="A523" s="170"/>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row>
    <row r="524" spans="1:27">
      <c r="A524" s="170"/>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row>
    <row r="525" spans="1:27">
      <c r="A525" s="170"/>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row>
    <row r="526" spans="1:27">
      <c r="A526" s="170"/>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row>
    <row r="527" spans="1:27">
      <c r="A527" s="170"/>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row>
    <row r="528" spans="1:27">
      <c r="A528" s="170"/>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row>
    <row r="529" spans="1:27">
      <c r="A529" s="170"/>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row>
    <row r="530" spans="1:27">
      <c r="A530" s="170"/>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row>
    <row r="531" spans="1:27">
      <c r="A531" s="170"/>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row>
    <row r="532" spans="1:27">
      <c r="A532" s="170"/>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row>
    <row r="533" spans="1:27">
      <c r="A533" s="170"/>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row>
    <row r="534" spans="1:27">
      <c r="A534" s="170"/>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row>
    <row r="535" spans="1:27">
      <c r="A535" s="170"/>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row>
    <row r="536" spans="1:27">
      <c r="A536" s="170"/>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row>
    <row r="537" spans="1:27">
      <c r="A537" s="170"/>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row>
    <row r="538" spans="1:27">
      <c r="A538" s="170"/>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row>
    <row r="539" spans="1:27">
      <c r="A539" s="170"/>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row>
    <row r="540" spans="1:27">
      <c r="A540" s="170"/>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row>
    <row r="541" spans="1:27">
      <c r="A541" s="170"/>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row>
    <row r="542" spans="1:27">
      <c r="A542" s="170"/>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row>
    <row r="543" spans="1:27">
      <c r="A543" s="170"/>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row>
    <row r="544" spans="1:27">
      <c r="A544" s="170"/>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row>
    <row r="545" spans="1:27">
      <c r="A545" s="170"/>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row>
    <row r="546" spans="1:27">
      <c r="A546" s="170"/>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row>
    <row r="547" spans="1:27">
      <c r="A547" s="170"/>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row>
    <row r="548" spans="1:27">
      <c r="A548" s="170"/>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row>
    <row r="549" spans="1:27">
      <c r="A549" s="170"/>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row>
    <row r="550" spans="1:27">
      <c r="A550" s="170"/>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row>
    <row r="551" spans="1:27">
      <c r="A551" s="170"/>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row>
    <row r="552" spans="1:27">
      <c r="A552" s="170"/>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row>
    <row r="553" spans="1:27">
      <c r="A553" s="170"/>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row>
    <row r="554" spans="1:27">
      <c r="A554" s="170"/>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row>
    <row r="555" spans="1:27">
      <c r="A555" s="170"/>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row>
    <row r="556" spans="1:27">
      <c r="A556" s="170"/>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row>
    <row r="557" spans="1:27">
      <c r="A557" s="170"/>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row>
    <row r="558" spans="1:27">
      <c r="A558" s="170"/>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row>
    <row r="559" spans="1:27">
      <c r="A559" s="170"/>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row>
    <row r="560" spans="1:27">
      <c r="A560" s="170"/>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row>
    <row r="561" spans="1:27">
      <c r="A561" s="170"/>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row>
    <row r="562" spans="1:27">
      <c r="A562" s="170"/>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row>
    <row r="563" spans="1:27">
      <c r="A563" s="170"/>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row>
    <row r="564" spans="1:27">
      <c r="A564" s="170"/>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row>
    <row r="565" spans="1:27">
      <c r="A565" s="170"/>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row>
    <row r="566" spans="1:27">
      <c r="A566" s="170"/>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row>
    <row r="567" spans="1:27">
      <c r="A567" s="170"/>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row>
    <row r="568" spans="1:27">
      <c r="A568" s="170"/>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row>
    <row r="569" spans="1:27">
      <c r="A569" s="170"/>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row>
    <row r="570" spans="1:27">
      <c r="A570" s="170"/>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row>
    <row r="571" spans="1:27">
      <c r="A571" s="170"/>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row>
    <row r="572" spans="1:27">
      <c r="A572" s="170"/>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row>
    <row r="573" spans="1:27">
      <c r="A573" s="170"/>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row>
    <row r="574" spans="1:27">
      <c r="A574" s="170"/>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row>
    <row r="575" spans="1:27">
      <c r="A575" s="170"/>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row>
    <row r="576" spans="1:27">
      <c r="A576" s="170"/>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row>
    <row r="577" spans="1:27">
      <c r="A577" s="170"/>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row>
    <row r="578" spans="1:27">
      <c r="A578" s="170"/>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row>
    <row r="579" spans="1:27">
      <c r="A579" s="170"/>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row>
    <row r="580" spans="1:27">
      <c r="A580" s="170"/>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row>
    <row r="581" spans="1:27">
      <c r="A581" s="170"/>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row>
    <row r="582" spans="1:27">
      <c r="A582" s="170"/>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row>
    <row r="583" spans="1:27">
      <c r="A583" s="170"/>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row>
    <row r="584" spans="1:27">
      <c r="A584" s="170"/>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row>
    <row r="585" spans="1:27">
      <c r="A585" s="170"/>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row>
    <row r="586" spans="1:27">
      <c r="A586" s="170"/>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row>
    <row r="587" spans="1:27">
      <c r="A587" s="170"/>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row>
    <row r="588" spans="1:27">
      <c r="A588" s="170"/>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row>
    <row r="589" spans="1:27">
      <c r="A589" s="170"/>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row>
    <row r="590" spans="1:27">
      <c r="A590" s="170"/>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row>
    <row r="591" spans="1:27">
      <c r="A591" s="170"/>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row>
    <row r="592" spans="1:27">
      <c r="A592" s="170"/>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row>
    <row r="593" spans="1:27">
      <c r="A593" s="170"/>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row>
    <row r="594" spans="1:27">
      <c r="A594" s="170"/>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row>
    <row r="595" spans="1:27">
      <c r="A595" s="170"/>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row>
    <row r="596" spans="1:27">
      <c r="A596" s="170"/>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row>
    <row r="597" spans="1:27">
      <c r="A597" s="170"/>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row>
    <row r="598" spans="1:27">
      <c r="A598" s="170"/>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row>
    <row r="599" spans="1:27">
      <c r="A599" s="170"/>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row>
    <row r="600" spans="1:27">
      <c r="A600" s="170"/>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row>
    <row r="601" spans="1:27">
      <c r="A601" s="170"/>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row>
    <row r="602" spans="1:27">
      <c r="A602" s="170"/>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row>
    <row r="603" spans="1:27">
      <c r="A603" s="170"/>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row>
    <row r="604" spans="1:27">
      <c r="A604" s="170"/>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row>
    <row r="605" spans="1:27">
      <c r="A605" s="170"/>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row>
    <row r="606" spans="1:27">
      <c r="A606" s="170"/>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row>
    <row r="607" spans="1:27">
      <c r="A607" s="170"/>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row>
    <row r="608" spans="1:27">
      <c r="A608" s="170"/>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row>
    <row r="609" spans="1:27">
      <c r="A609" s="170"/>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row>
    <row r="610" spans="1:27">
      <c r="A610" s="170"/>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row>
    <row r="611" spans="1:27">
      <c r="A611" s="170"/>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row>
    <row r="612" spans="1:27">
      <c r="A612" s="170"/>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row>
    <row r="613" spans="1:27">
      <c r="A613" s="170"/>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row>
    <row r="614" spans="1:27">
      <c r="A614" s="170"/>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row>
    <row r="615" spans="1:27">
      <c r="A615" s="170"/>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row>
    <row r="616" spans="1:27">
      <c r="A616" s="170"/>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row>
    <row r="617" spans="1:27">
      <c r="A617" s="170"/>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row>
    <row r="618" spans="1:27">
      <c r="A618" s="170"/>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row>
    <row r="619" spans="1:27">
      <c r="A619" s="170"/>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row>
    <row r="620" spans="1:27">
      <c r="A620" s="170"/>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row>
    <row r="621" spans="1:27">
      <c r="A621" s="170"/>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row>
    <row r="622" spans="1:27">
      <c r="A622" s="170"/>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row>
    <row r="623" spans="1:27">
      <c r="A623" s="170"/>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row>
    <row r="624" spans="1:27">
      <c r="A624" s="170"/>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row>
    <row r="625" spans="1:27">
      <c r="A625" s="170"/>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row>
    <row r="626" spans="1:27">
      <c r="A626" s="170"/>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row>
    <row r="627" spans="1:27">
      <c r="A627" s="170"/>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row>
    <row r="628" spans="1:27">
      <c r="A628" s="170"/>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row>
    <row r="629" spans="1:27">
      <c r="A629" s="170"/>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row>
    <row r="630" spans="1:27">
      <c r="A630" s="170"/>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row>
    <row r="631" spans="1:27">
      <c r="A631" s="170"/>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row>
    <row r="632" spans="1:27">
      <c r="A632" s="170"/>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row>
    <row r="633" spans="1:27">
      <c r="A633" s="170"/>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row>
    <row r="634" spans="1:27">
      <c r="A634" s="170"/>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row>
    <row r="635" spans="1:27">
      <c r="A635" s="170"/>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row>
    <row r="636" spans="1:27">
      <c r="A636" s="170"/>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row>
    <row r="637" spans="1:27">
      <c r="A637" s="170"/>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row>
    <row r="638" spans="1:27">
      <c r="A638" s="170"/>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row>
    <row r="639" spans="1:27">
      <c r="A639" s="170"/>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row>
    <row r="640" spans="1:27">
      <c r="A640" s="170"/>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row>
    <row r="641" spans="1:27">
      <c r="A641" s="170"/>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row>
    <row r="642" spans="1:27">
      <c r="A642" s="170"/>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row>
    <row r="643" spans="1:27">
      <c r="A643" s="170"/>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row>
    <row r="644" spans="1:27">
      <c r="A644" s="170"/>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row>
    <row r="645" spans="1:27">
      <c r="A645" s="170"/>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row>
    <row r="646" spans="1:27">
      <c r="A646" s="170"/>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row>
    <row r="647" spans="1:27">
      <c r="A647" s="170"/>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row>
    <row r="648" spans="1:27">
      <c r="A648" s="170"/>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row>
    <row r="649" spans="1:27">
      <c r="A649" s="170"/>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row>
    <row r="650" spans="1:27">
      <c r="A650" s="170"/>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row>
    <row r="651" spans="1:27">
      <c r="A651" s="170"/>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row>
    <row r="652" spans="1:27">
      <c r="A652" s="170"/>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row>
    <row r="653" spans="1:27">
      <c r="A653" s="170"/>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row>
    <row r="654" spans="1:27">
      <c r="A654" s="170"/>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row>
    <row r="655" spans="1:27">
      <c r="A655" s="170"/>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row>
    <row r="656" spans="1:27">
      <c r="A656" s="170"/>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row>
    <row r="657" spans="1:27">
      <c r="A657" s="170"/>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row>
    <row r="658" spans="1:27">
      <c r="A658" s="170"/>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row>
    <row r="659" spans="1:27">
      <c r="A659" s="170"/>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row>
    <row r="660" spans="1:27">
      <c r="A660" s="170"/>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row>
    <row r="661" spans="1:27">
      <c r="A661" s="170"/>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row>
    <row r="662" spans="1:27">
      <c r="A662" s="170"/>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row>
    <row r="663" spans="1:27">
      <c r="A663" s="170"/>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row>
    <row r="664" spans="1:27">
      <c r="A664" s="170"/>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row>
    <row r="665" spans="1:27">
      <c r="A665" s="170"/>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row>
    <row r="666" spans="1:27">
      <c r="A666" s="170"/>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row>
    <row r="667" spans="1:27">
      <c r="A667" s="170"/>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row>
    <row r="668" spans="1:27">
      <c r="A668" s="170"/>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row>
    <row r="669" spans="1:27">
      <c r="A669" s="170"/>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row>
    <row r="670" spans="1:27">
      <c r="A670" s="170"/>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row>
    <row r="671" spans="1:27">
      <c r="A671" s="170"/>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row>
    <row r="672" spans="1:27">
      <c r="A672" s="170"/>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row>
    <row r="673" spans="1:27">
      <c r="A673" s="170"/>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row>
    <row r="674" spans="1:27">
      <c r="A674" s="170"/>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row>
    <row r="675" spans="1:27">
      <c r="A675" s="170"/>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row>
    <row r="676" spans="1:27">
      <c r="A676" s="170"/>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row>
    <row r="677" spans="1:27">
      <c r="A677" s="170"/>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row>
    <row r="678" spans="1:27">
      <c r="A678" s="170"/>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row>
    <row r="679" spans="1:27">
      <c r="A679" s="170"/>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row>
    <row r="680" spans="1:27">
      <c r="A680" s="170"/>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row>
    <row r="681" spans="1:27">
      <c r="A681" s="170"/>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row>
    <row r="682" spans="1:27">
      <c r="A682" s="170"/>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row>
    <row r="683" spans="1:27">
      <c r="A683" s="170"/>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row>
    <row r="684" spans="1:27">
      <c r="A684" s="170"/>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row>
    <row r="685" spans="1:27">
      <c r="A685" s="170"/>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row>
    <row r="686" spans="1:27">
      <c r="A686" s="170"/>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row>
    <row r="687" spans="1:27">
      <c r="A687" s="170"/>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row>
    <row r="688" spans="1:27">
      <c r="A688" s="170"/>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row>
    <row r="689" spans="1:27">
      <c r="A689" s="170"/>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row>
    <row r="690" spans="1:27">
      <c r="A690" s="170"/>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row>
    <row r="691" spans="1:27">
      <c r="A691" s="170"/>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row>
    <row r="692" spans="1:27">
      <c r="A692" s="170"/>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row>
    <row r="693" spans="1:27">
      <c r="A693" s="170"/>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row>
    <row r="694" spans="1:27">
      <c r="A694" s="170"/>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row>
    <row r="695" spans="1:27">
      <c r="A695" s="170"/>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row>
    <row r="696" spans="1:27">
      <c r="A696" s="170"/>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row>
    <row r="697" spans="1:27">
      <c r="A697" s="170"/>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row>
    <row r="698" spans="1:27">
      <c r="A698" s="170"/>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row>
    <row r="699" spans="1:27">
      <c r="A699" s="170"/>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row>
    <row r="700" spans="1:27">
      <c r="A700" s="170"/>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row>
    <row r="701" spans="1:27">
      <c r="A701" s="170"/>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row>
    <row r="702" spans="1:27">
      <c r="A702" s="170"/>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row>
    <row r="703" spans="1:27">
      <c r="A703" s="170"/>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row>
    <row r="704" spans="1:27">
      <c r="A704" s="170"/>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row>
    <row r="705" spans="1:27">
      <c r="A705" s="170"/>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row>
    <row r="706" spans="1:27">
      <c r="A706" s="170"/>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row>
    <row r="707" spans="1:27">
      <c r="A707" s="170"/>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row>
    <row r="708" spans="1:27">
      <c r="A708" s="170"/>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row>
    <row r="709" spans="1:27">
      <c r="A709" s="170"/>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row>
    <row r="710" spans="1:27">
      <c r="A710" s="170"/>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row>
    <row r="711" spans="1:27">
      <c r="A711" s="170"/>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row>
    <row r="712" spans="1:27">
      <c r="A712" s="170"/>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row>
    <row r="713" spans="1:27">
      <c r="A713" s="170"/>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row>
    <row r="714" spans="1:27">
      <c r="A714" s="170"/>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row>
    <row r="715" spans="1:27">
      <c r="A715" s="170"/>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row>
    <row r="716" spans="1:27">
      <c r="A716" s="170"/>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row>
    <row r="717" spans="1:27">
      <c r="A717" s="170"/>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row>
    <row r="718" spans="1:27">
      <c r="A718" s="170"/>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row>
    <row r="719" spans="1:27">
      <c r="A719" s="170"/>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row>
    <row r="720" spans="1:27">
      <c r="A720" s="170"/>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row>
    <row r="721" spans="1:27">
      <c r="A721" s="170"/>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row>
    <row r="722" spans="1:27">
      <c r="A722" s="170"/>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row>
    <row r="723" spans="1:27">
      <c r="A723" s="170"/>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row>
    <row r="724" spans="1:27">
      <c r="A724" s="170"/>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row>
    <row r="725" spans="1:27">
      <c r="A725" s="170"/>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row>
    <row r="726" spans="1:27">
      <c r="A726" s="170"/>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row>
    <row r="727" spans="1:27">
      <c r="A727" s="170"/>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row>
    <row r="728" spans="1:27">
      <c r="A728" s="170"/>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row>
    <row r="729" spans="1:27">
      <c r="A729" s="170"/>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row>
    <row r="730" spans="1:27">
      <c r="A730" s="170"/>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row>
    <row r="731" spans="1:27">
      <c r="A731" s="170"/>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row>
    <row r="732" spans="1:27">
      <c r="A732" s="170"/>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row>
    <row r="733" spans="1:27">
      <c r="A733" s="170"/>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row>
    <row r="734" spans="1:27">
      <c r="A734" s="170"/>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row>
    <row r="735" spans="1:27">
      <c r="A735" s="170"/>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row>
    <row r="736" spans="1:27">
      <c r="A736" s="170"/>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row>
    <row r="737" spans="1:27">
      <c r="A737" s="170"/>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row>
    <row r="738" spans="1:27">
      <c r="A738" s="170"/>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row>
    <row r="739" spans="1:27">
      <c r="A739" s="170"/>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row>
    <row r="740" spans="1:27">
      <c r="A740" s="170"/>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row>
    <row r="741" spans="1:27">
      <c r="A741" s="170"/>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row>
    <row r="742" spans="1:27">
      <c r="A742" s="170"/>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row>
    <row r="743" spans="1:27">
      <c r="A743" s="170"/>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row>
    <row r="744" spans="1:27">
      <c r="A744" s="170"/>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row>
    <row r="745" spans="1:27">
      <c r="A745" s="170"/>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row>
    <row r="746" spans="1:27">
      <c r="A746" s="170"/>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row>
    <row r="747" spans="1:27">
      <c r="A747" s="170"/>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row>
    <row r="748" spans="1:27">
      <c r="A748" s="170"/>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row>
    <row r="749" spans="1:27">
      <c r="A749" s="170"/>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row>
    <row r="750" spans="1:27">
      <c r="A750" s="170"/>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row>
    <row r="751" spans="1:27">
      <c r="A751" s="170"/>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row>
    <row r="752" spans="1:27">
      <c r="A752" s="170"/>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row>
    <row r="753" spans="1:27">
      <c r="A753" s="170"/>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row>
    <row r="754" spans="1:27">
      <c r="A754" s="170"/>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row>
    <row r="755" spans="1:27">
      <c r="A755" s="170"/>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row>
    <row r="756" spans="1:27">
      <c r="A756" s="170"/>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row>
    <row r="757" spans="1:27">
      <c r="A757" s="170"/>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row>
    <row r="758" spans="1:27">
      <c r="A758" s="170"/>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row>
    <row r="759" spans="1:27">
      <c r="A759" s="170"/>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row>
    <row r="760" spans="1:27">
      <c r="A760" s="170"/>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row>
    <row r="761" spans="1:27">
      <c r="A761" s="170"/>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row>
    <row r="762" spans="1:27">
      <c r="A762" s="170"/>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row>
    <row r="763" spans="1:27">
      <c r="A763" s="170"/>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row>
    <row r="764" spans="1:27">
      <c r="A764" s="170"/>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row>
    <row r="765" spans="1:27">
      <c r="A765" s="170"/>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row>
    <row r="766" spans="1:27">
      <c r="A766" s="170"/>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row>
    <row r="767" spans="1:27">
      <c r="A767" s="170"/>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row>
    <row r="768" spans="1:27">
      <c r="A768" s="170"/>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row>
    <row r="769" spans="1:27">
      <c r="A769" s="170"/>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row>
    <row r="770" spans="1:27">
      <c r="A770" s="170"/>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row>
    <row r="771" spans="1:27">
      <c r="A771" s="170"/>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row>
    <row r="772" spans="1:27">
      <c r="A772" s="170"/>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row>
    <row r="773" spans="1:27">
      <c r="A773" s="170"/>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row>
    <row r="774" spans="1:27">
      <c r="A774" s="170"/>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row>
    <row r="775" spans="1:27">
      <c r="A775" s="170"/>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row>
    <row r="776" spans="1:27">
      <c r="A776" s="170"/>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row>
    <row r="777" spans="1:27">
      <c r="A777" s="170"/>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row>
    <row r="778" spans="1:27">
      <c r="A778" s="170"/>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row>
    <row r="779" spans="1:27">
      <c r="A779" s="170"/>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row>
    <row r="780" spans="1:27">
      <c r="A780" s="170"/>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row>
    <row r="781" spans="1:27">
      <c r="A781" s="170"/>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row>
    <row r="782" spans="1:27">
      <c r="A782" s="170"/>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row>
    <row r="783" spans="1:27">
      <c r="A783" s="170"/>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row>
    <row r="784" spans="1:27">
      <c r="A784" s="170"/>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row>
    <row r="785" spans="1:27">
      <c r="A785" s="170"/>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row>
    <row r="786" spans="1:27">
      <c r="A786" s="170"/>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row>
    <row r="787" spans="1:27">
      <c r="A787" s="170"/>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row>
    <row r="788" spans="1:27">
      <c r="A788" s="170"/>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row>
    <row r="789" spans="1:27">
      <c r="A789" s="170"/>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row>
    <row r="790" spans="1:27">
      <c r="A790" s="170"/>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row>
    <row r="791" spans="1:27">
      <c r="A791" s="170"/>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row>
    <row r="792" spans="1:27">
      <c r="A792" s="170"/>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row>
    <row r="793" spans="1:27">
      <c r="A793" s="170"/>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row>
    <row r="794" spans="1:27">
      <c r="A794" s="170"/>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row>
    <row r="795" spans="1:27">
      <c r="A795" s="170"/>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row>
    <row r="796" spans="1:27">
      <c r="A796" s="170"/>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row>
    <row r="797" spans="1:27">
      <c r="A797" s="170"/>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row>
    <row r="798" spans="1:27">
      <c r="A798" s="170"/>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row>
    <row r="799" spans="1:27">
      <c r="A799" s="170"/>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row>
    <row r="800" spans="1:27">
      <c r="A800" s="170"/>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row>
    <row r="801" spans="1:27">
      <c r="A801" s="170"/>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row>
    <row r="802" spans="1:27">
      <c r="A802" s="170"/>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row>
    <row r="803" spans="1:27">
      <c r="A803" s="170"/>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row>
    <row r="804" spans="1:27">
      <c r="A804" s="170"/>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row>
    <row r="805" spans="1:27">
      <c r="A805" s="170"/>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row>
    <row r="806" spans="1:27">
      <c r="A806" s="170"/>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row>
    <row r="807" spans="1:27">
      <c r="A807" s="170"/>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row>
    <row r="808" spans="1:27">
      <c r="A808" s="170"/>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row>
    <row r="809" spans="1:27">
      <c r="A809" s="170"/>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row>
    <row r="810" spans="1:27">
      <c r="A810" s="170"/>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row>
    <row r="811" spans="1:27">
      <c r="A811" s="170"/>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row>
    <row r="812" spans="1:27">
      <c r="A812" s="170"/>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row>
    <row r="813" spans="1:27">
      <c r="A813" s="170"/>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row>
    <row r="814" spans="1:27">
      <c r="A814" s="170"/>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row>
    <row r="815" spans="1:27">
      <c r="A815" s="170"/>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row>
    <row r="816" spans="1:27">
      <c r="A816" s="170"/>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row>
    <row r="817" spans="1:27">
      <c r="A817" s="170"/>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row>
    <row r="818" spans="1:27">
      <c r="A818" s="170"/>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row>
    <row r="819" spans="1:27">
      <c r="A819" s="170"/>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row>
    <row r="820" spans="1:27">
      <c r="A820" s="170"/>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row>
    <row r="821" spans="1:27">
      <c r="A821" s="170"/>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row>
    <row r="822" spans="1:27">
      <c r="A822" s="170"/>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row>
    <row r="823" spans="1:27">
      <c r="A823" s="170"/>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row>
    <row r="824" spans="1:27">
      <c r="A824" s="170"/>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row>
    <row r="825" spans="1:27">
      <c r="A825" s="170"/>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row>
    <row r="826" spans="1:27">
      <c r="A826" s="170"/>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row>
    <row r="827" spans="1:27">
      <c r="A827" s="170"/>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row>
    <row r="828" spans="1:27">
      <c r="A828" s="170"/>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row>
    <row r="829" spans="1:27">
      <c r="A829" s="170"/>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row>
    <row r="830" spans="1:27">
      <c r="A830" s="170"/>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row>
    <row r="831" spans="1:27">
      <c r="A831" s="170"/>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row>
    <row r="832" spans="1:27">
      <c r="A832" s="170"/>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row>
    <row r="833" spans="1:27">
      <c r="A833" s="170"/>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row>
    <row r="834" spans="1:27">
      <c r="A834" s="170"/>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row>
    <row r="835" spans="1:27">
      <c r="A835" s="170"/>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row>
    <row r="836" spans="1:27">
      <c r="A836" s="170"/>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row>
    <row r="837" spans="1:27">
      <c r="A837" s="170"/>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row>
    <row r="838" spans="1:27">
      <c r="A838" s="170"/>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row>
    <row r="839" spans="1:27">
      <c r="A839" s="170"/>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row>
    <row r="840" spans="1:27">
      <c r="A840" s="170"/>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row>
    <row r="841" spans="1:27">
      <c r="A841" s="170"/>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row>
    <row r="842" spans="1:27">
      <c r="A842" s="170"/>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row>
    <row r="843" spans="1:27">
      <c r="A843" s="170"/>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row>
    <row r="844" spans="1:27">
      <c r="A844" s="170"/>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row>
    <row r="845" spans="1:27">
      <c r="A845" s="170"/>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row>
    <row r="846" spans="1:27">
      <c r="A846" s="170"/>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row>
    <row r="847" spans="1:27">
      <c r="A847" s="170"/>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row>
    <row r="848" spans="1:27">
      <c r="A848" s="170"/>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row>
    <row r="849" spans="1:27">
      <c r="A849" s="170"/>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row>
    <row r="850" spans="1:27">
      <c r="A850" s="170"/>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row>
    <row r="851" spans="1:27">
      <c r="A851" s="170"/>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row>
    <row r="852" spans="1:27">
      <c r="A852" s="170"/>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row>
    <row r="853" spans="1:27">
      <c r="A853" s="170"/>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row>
    <row r="854" spans="1:27">
      <c r="A854" s="170"/>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row>
    <row r="855" spans="1:27">
      <c r="A855" s="170"/>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row>
    <row r="856" spans="1:27">
      <c r="A856" s="170"/>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row>
    <row r="857" spans="1:27">
      <c r="A857" s="170"/>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row>
    <row r="858" spans="1:27">
      <c r="A858" s="170"/>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row>
    <row r="859" spans="1:27">
      <c r="A859" s="170"/>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row>
    <row r="860" spans="1:27">
      <c r="A860" s="170"/>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row>
    <row r="861" spans="1:27">
      <c r="A861" s="170"/>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row>
    <row r="862" spans="1:27">
      <c r="A862" s="170"/>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row>
    <row r="863" spans="1:27">
      <c r="A863" s="170"/>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row>
    <row r="864" spans="1:27">
      <c r="A864" s="170"/>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row>
    <row r="865" spans="1:27">
      <c r="A865" s="170"/>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row>
    <row r="866" spans="1:27">
      <c r="A866" s="170"/>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row>
    <row r="867" spans="1:27">
      <c r="A867" s="170"/>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row>
    <row r="868" spans="1:27">
      <c r="A868" s="170"/>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row>
    <row r="869" spans="1:27">
      <c r="A869" s="170"/>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row>
    <row r="870" spans="1:27">
      <c r="A870" s="170"/>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row>
    <row r="871" spans="1:27">
      <c r="A871" s="170"/>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row>
    <row r="872" spans="1:27">
      <c r="A872" s="170"/>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row>
    <row r="873" spans="1:27">
      <c r="A873" s="170"/>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row>
    <row r="874" spans="1:27">
      <c r="A874" s="170"/>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row>
    <row r="875" spans="1:27">
      <c r="A875" s="170"/>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row>
    <row r="876" spans="1:27">
      <c r="A876" s="170"/>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row>
    <row r="877" spans="1:27">
      <c r="A877" s="170"/>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row>
    <row r="878" spans="1:27">
      <c r="A878" s="170"/>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row>
    <row r="879" spans="1:27">
      <c r="A879" s="170"/>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row>
    <row r="880" spans="1:27">
      <c r="A880" s="170"/>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row>
    <row r="881" spans="1:27">
      <c r="A881" s="170"/>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row>
    <row r="882" spans="1:27">
      <c r="A882" s="170"/>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row>
    <row r="883" spans="1:27">
      <c r="A883" s="170"/>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row>
    <row r="884" spans="1:27">
      <c r="A884" s="170"/>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row>
    <row r="885" spans="1:27">
      <c r="A885" s="170"/>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row>
    <row r="886" spans="1:27">
      <c r="A886" s="170"/>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row>
    <row r="887" spans="1:27">
      <c r="A887" s="170"/>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row>
    <row r="888" spans="1:27">
      <c r="A888" s="170"/>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row>
    <row r="889" spans="1:27">
      <c r="A889" s="170"/>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row>
    <row r="890" spans="1:27">
      <c r="A890" s="170"/>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row>
    <row r="891" spans="1:27">
      <c r="A891" s="170"/>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row>
    <row r="892" spans="1:27">
      <c r="A892" s="170"/>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row>
    <row r="893" spans="1:27">
      <c r="A893" s="170"/>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row>
    <row r="894" spans="1:27">
      <c r="A894" s="170"/>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row>
    <row r="895" spans="1:27">
      <c r="A895" s="170"/>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row>
    <row r="896" spans="1:27">
      <c r="A896" s="170"/>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row>
    <row r="897" spans="1:27">
      <c r="A897" s="170"/>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row>
    <row r="898" spans="1:27">
      <c r="A898" s="170"/>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row>
    <row r="899" spans="1:27">
      <c r="A899" s="170"/>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row>
    <row r="900" spans="1:27">
      <c r="A900" s="170"/>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row>
    <row r="901" spans="1:27">
      <c r="A901" s="170"/>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row>
    <row r="902" spans="1:27">
      <c r="A902" s="170"/>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row>
    <row r="903" spans="1:27">
      <c r="A903" s="170"/>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row>
    <row r="904" spans="1:27">
      <c r="A904" s="170"/>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row>
    <row r="905" spans="1:27">
      <c r="A905" s="170"/>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row>
    <row r="906" spans="1:27">
      <c r="A906" s="170"/>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row>
    <row r="907" spans="1:27">
      <c r="A907" s="170"/>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row>
    <row r="908" spans="1:27">
      <c r="A908" s="170"/>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row>
    <row r="909" spans="1:27">
      <c r="A909" s="170"/>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row>
    <row r="910" spans="1:27">
      <c r="A910" s="170"/>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row>
    <row r="911" spans="1:27">
      <c r="A911" s="170"/>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row>
    <row r="912" spans="1:27">
      <c r="A912" s="170"/>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row>
    <row r="913" spans="1:27">
      <c r="A913" s="170"/>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row>
    <row r="914" spans="1:27">
      <c r="A914" s="170"/>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row>
    <row r="915" spans="1:27">
      <c r="A915" s="170"/>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row>
    <row r="916" spans="1:27">
      <c r="A916" s="170"/>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row>
    <row r="917" spans="1:27">
      <c r="A917" s="170"/>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row>
    <row r="918" spans="1:27">
      <c r="A918" s="170"/>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row>
    <row r="919" spans="1:27">
      <c r="A919" s="170"/>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row>
    <row r="920" spans="1:27">
      <c r="A920" s="170"/>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row>
    <row r="921" spans="1:27">
      <c r="A921" s="170"/>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row>
    <row r="922" spans="1:27">
      <c r="A922" s="170"/>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row>
    <row r="923" spans="1:27">
      <c r="A923" s="170"/>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row>
    <row r="924" spans="1:27">
      <c r="A924" s="170"/>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row>
    <row r="925" spans="1:27">
      <c r="A925" s="170"/>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row>
    <row r="926" spans="1:27">
      <c r="A926" s="170"/>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row>
    <row r="927" spans="1:27">
      <c r="A927" s="170"/>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row>
    <row r="928" spans="1:27">
      <c r="A928" s="170"/>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row>
    <row r="929" spans="1:27">
      <c r="A929" s="170"/>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row>
    <row r="930" spans="1:27">
      <c r="A930" s="170"/>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row>
    <row r="931" spans="1:27">
      <c r="A931" s="170"/>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row>
    <row r="932" spans="1:27">
      <c r="A932" s="170"/>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row>
    <row r="933" spans="1:27">
      <c r="A933" s="170"/>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row>
    <row r="934" spans="1:27">
      <c r="A934" s="170"/>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row>
    <row r="935" spans="1:27">
      <c r="A935" s="170"/>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row>
    <row r="936" spans="1:27">
      <c r="A936" s="170"/>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row>
    <row r="937" spans="1:27">
      <c r="A937" s="170"/>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row>
    <row r="938" spans="1:27">
      <c r="A938" s="170"/>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row>
    <row r="939" spans="1:27">
      <c r="A939" s="170"/>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row>
    <row r="940" spans="1:27">
      <c r="A940" s="170"/>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row>
    <row r="941" spans="1:27">
      <c r="A941" s="170"/>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row>
    <row r="942" spans="1:27">
      <c r="A942" s="170"/>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row>
    <row r="943" spans="1:27">
      <c r="A943" s="170"/>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row>
    <row r="944" spans="1:27">
      <c r="A944" s="170"/>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row>
    <row r="945" spans="1:27">
      <c r="A945" s="170"/>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row>
    <row r="946" spans="1:27">
      <c r="A946" s="170"/>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row>
    <row r="947" spans="1:27">
      <c r="A947" s="170"/>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row>
    <row r="948" spans="1:27">
      <c r="A948" s="170"/>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row>
    <row r="949" spans="1:27">
      <c r="A949" s="170"/>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row>
    <row r="950" spans="1:27">
      <c r="A950" s="170"/>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row>
    <row r="951" spans="1:27">
      <c r="A951" s="170"/>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row>
    <row r="952" spans="1:27">
      <c r="A952" s="170"/>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row>
    <row r="953" spans="1:27">
      <c r="A953" s="170"/>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row>
    <row r="954" spans="1:27">
      <c r="A954" s="170"/>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row>
    <row r="955" spans="1:27">
      <c r="A955" s="170"/>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row>
    <row r="956" spans="1:27">
      <c r="A956" s="170"/>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row>
    <row r="957" spans="1:27">
      <c r="A957" s="170"/>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row>
    <row r="958" spans="1:27">
      <c r="A958" s="170"/>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row>
    <row r="959" spans="1:27">
      <c r="A959" s="170"/>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row>
    <row r="960" spans="1:27">
      <c r="A960" s="170"/>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row>
    <row r="961" spans="1:27">
      <c r="A961" s="170"/>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row>
    <row r="962" spans="1:27">
      <c r="A962" s="170"/>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row>
    <row r="963" spans="1:27">
      <c r="A963" s="170"/>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row>
    <row r="964" spans="1:27">
      <c r="A964" s="170"/>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row>
    <row r="965" spans="1:27">
      <c r="A965" s="170"/>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row>
    <row r="966" spans="1:27">
      <c r="A966" s="170"/>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row>
    <row r="967" spans="1:27">
      <c r="A967" s="170"/>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row>
    <row r="968" spans="1:27">
      <c r="A968" s="170"/>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row>
    <row r="969" spans="1:27">
      <c r="A969" s="170"/>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row>
    <row r="970" spans="1:27">
      <c r="A970" s="170"/>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row>
    <row r="971" spans="1:27">
      <c r="A971" s="170"/>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row>
    <row r="972" spans="1:27">
      <c r="A972" s="170"/>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row>
    <row r="973" spans="1:27">
      <c r="A973" s="170"/>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row>
    <row r="974" spans="1:27">
      <c r="A974" s="170"/>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row>
    <row r="975" spans="1:27">
      <c r="A975" s="170"/>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row>
    <row r="976" spans="1:27">
      <c r="A976" s="170"/>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row>
    <row r="977" spans="1:27">
      <c r="A977" s="170"/>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row>
    <row r="978" spans="1:27">
      <c r="A978" s="170"/>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row>
    <row r="979" spans="1:27">
      <c r="A979" s="170"/>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row>
    <row r="980" spans="1:27">
      <c r="A980" s="170"/>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row>
    <row r="981" spans="1:27">
      <c r="A981" s="170"/>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row>
    <row r="982" spans="1:27">
      <c r="A982" s="170"/>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row>
    <row r="983" spans="1:27">
      <c r="A983" s="170"/>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row>
    <row r="984" spans="1:27">
      <c r="A984" s="170"/>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row>
    <row r="985" spans="1:27">
      <c r="A985" s="170"/>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row>
    <row r="986" spans="1:27">
      <c r="A986" s="170"/>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row>
    <row r="987" spans="1:27">
      <c r="A987" s="170"/>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row>
    <row r="988" spans="1:27">
      <c r="A988" s="170"/>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row>
    <row r="989" spans="1:27">
      <c r="A989" s="170"/>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row>
    <row r="990" spans="1:27">
      <c r="A990" s="170"/>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row>
    <row r="991" spans="1:27">
      <c r="A991" s="170"/>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row>
    <row r="992" spans="1:27">
      <c r="A992" s="170"/>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row>
    <row r="993" spans="1:27">
      <c r="A993" s="170"/>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row>
    <row r="994" spans="1:27">
      <c r="A994" s="170"/>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row>
    <row r="995" spans="1:27">
      <c r="A995" s="170"/>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row>
    <row r="996" spans="1:27">
      <c r="A996" s="170"/>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row>
    <row r="997" spans="1:27">
      <c r="A997" s="170"/>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row>
    <row r="998" spans="1:27">
      <c r="A998" s="170"/>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row>
    <row r="999" spans="1:27">
      <c r="A999" s="170"/>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row>
    <row r="1000" spans="1:27">
      <c r="A1000" s="170"/>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row>
    <row r="1001" spans="1:27">
      <c r="A1001" s="170"/>
      <c r="B1001" s="171"/>
      <c r="C1001" s="171"/>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c r="Y1001" s="171"/>
      <c r="Z1001" s="171"/>
      <c r="AA1001" s="171"/>
    </row>
    <row r="1002" spans="1:27">
      <c r="A1002" s="170"/>
      <c r="B1002" s="171"/>
      <c r="C1002" s="171"/>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c r="Y1002" s="171"/>
      <c r="Z1002" s="171"/>
      <c r="AA1002" s="171"/>
    </row>
    <row r="1003" spans="1:27">
      <c r="A1003" s="170"/>
      <c r="B1003" s="171"/>
      <c r="C1003" s="171"/>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c r="Y1003" s="171"/>
      <c r="Z1003" s="171"/>
      <c r="AA1003" s="171"/>
    </row>
    <row r="1004" spans="1:27">
      <c r="A1004" s="170"/>
      <c r="B1004" s="171"/>
      <c r="C1004" s="171"/>
      <c r="D1004" s="171"/>
      <c r="E1004" s="171"/>
      <c r="F1004" s="171"/>
      <c r="G1004" s="171"/>
      <c r="H1004" s="171"/>
      <c r="I1004" s="171"/>
      <c r="J1004" s="171"/>
      <c r="K1004" s="171"/>
      <c r="L1004" s="171"/>
      <c r="M1004" s="171"/>
      <c r="N1004" s="171"/>
      <c r="O1004" s="171"/>
      <c r="P1004" s="171"/>
      <c r="Q1004" s="171"/>
      <c r="R1004" s="171"/>
      <c r="S1004" s="171"/>
      <c r="T1004" s="171"/>
      <c r="U1004" s="171"/>
      <c r="V1004" s="171"/>
      <c r="W1004" s="171"/>
      <c r="X1004" s="171"/>
      <c r="Y1004" s="171"/>
      <c r="Z1004" s="171"/>
      <c r="AA1004" s="171"/>
    </row>
    <row r="1005" spans="1:27">
      <c r="A1005" s="170"/>
      <c r="B1005" s="171"/>
      <c r="C1005" s="171"/>
      <c r="D1005" s="171"/>
      <c r="E1005" s="171"/>
      <c r="F1005" s="171"/>
      <c r="G1005" s="171"/>
      <c r="H1005" s="171"/>
      <c r="I1005" s="171"/>
      <c r="J1005" s="171"/>
      <c r="K1005" s="171"/>
      <c r="L1005" s="171"/>
      <c r="M1005" s="171"/>
      <c r="N1005" s="171"/>
      <c r="O1005" s="171"/>
      <c r="P1005" s="171"/>
      <c r="Q1005" s="171"/>
      <c r="R1005" s="171"/>
      <c r="S1005" s="171"/>
      <c r="T1005" s="171"/>
      <c r="U1005" s="171"/>
      <c r="V1005" s="171"/>
      <c r="W1005" s="171"/>
      <c r="X1005" s="171"/>
      <c r="Y1005" s="171"/>
      <c r="Z1005" s="171"/>
      <c r="AA1005" s="171"/>
    </row>
    <row r="1006" spans="1:27">
      <c r="A1006" s="170"/>
      <c r="B1006" s="171"/>
      <c r="C1006" s="171"/>
      <c r="D1006" s="171"/>
      <c r="E1006" s="171"/>
      <c r="F1006" s="171"/>
      <c r="G1006" s="171"/>
      <c r="H1006" s="171"/>
      <c r="I1006" s="171"/>
      <c r="J1006" s="171"/>
      <c r="K1006" s="171"/>
      <c r="L1006" s="171"/>
      <c r="M1006" s="171"/>
      <c r="N1006" s="171"/>
      <c r="O1006" s="171"/>
      <c r="P1006" s="171"/>
      <c r="Q1006" s="171"/>
      <c r="R1006" s="171"/>
      <c r="S1006" s="171"/>
      <c r="T1006" s="171"/>
      <c r="U1006" s="171"/>
      <c r="V1006" s="171"/>
      <c r="W1006" s="171"/>
      <c r="X1006" s="171"/>
      <c r="Y1006" s="171"/>
      <c r="Z1006" s="171"/>
      <c r="AA1006" s="171"/>
    </row>
    <row r="1007" spans="1:27">
      <c r="A1007" s="170"/>
      <c r="B1007" s="171"/>
      <c r="C1007" s="171"/>
      <c r="D1007" s="171"/>
      <c r="E1007" s="171"/>
      <c r="F1007" s="171"/>
      <c r="G1007" s="171"/>
      <c r="H1007" s="171"/>
      <c r="I1007" s="171"/>
      <c r="J1007" s="171"/>
      <c r="K1007" s="171"/>
      <c r="L1007" s="171"/>
      <c r="M1007" s="171"/>
      <c r="N1007" s="171"/>
      <c r="O1007" s="171"/>
      <c r="P1007" s="171"/>
      <c r="Q1007" s="171"/>
      <c r="R1007" s="171"/>
      <c r="S1007" s="171"/>
      <c r="T1007" s="171"/>
      <c r="U1007" s="171"/>
      <c r="V1007" s="171"/>
      <c r="W1007" s="171"/>
      <c r="X1007" s="171"/>
      <c r="Y1007" s="171"/>
      <c r="Z1007" s="171"/>
      <c r="AA1007" s="171"/>
    </row>
    <row r="1008" spans="1:27">
      <c r="A1008" s="170"/>
      <c r="B1008" s="171"/>
      <c r="C1008" s="171"/>
      <c r="D1008" s="171"/>
      <c r="E1008" s="171"/>
      <c r="F1008" s="171"/>
      <c r="G1008" s="171"/>
      <c r="H1008" s="171"/>
      <c r="I1008" s="171"/>
      <c r="J1008" s="171"/>
      <c r="K1008" s="171"/>
      <c r="L1008" s="171"/>
      <c r="M1008" s="171"/>
      <c r="N1008" s="171"/>
      <c r="O1008" s="171"/>
      <c r="P1008" s="171"/>
      <c r="Q1008" s="171"/>
      <c r="R1008" s="171"/>
      <c r="S1008" s="171"/>
      <c r="T1008" s="171"/>
      <c r="U1008" s="171"/>
      <c r="V1008" s="171"/>
      <c r="W1008" s="171"/>
      <c r="X1008" s="171"/>
      <c r="Y1008" s="171"/>
      <c r="Z1008" s="171"/>
      <c r="AA1008" s="171"/>
    </row>
    <row r="1009" spans="1:27">
      <c r="A1009" s="170"/>
      <c r="B1009" s="171"/>
      <c r="C1009" s="171"/>
      <c r="D1009" s="171"/>
      <c r="E1009" s="171"/>
      <c r="F1009" s="171"/>
      <c r="G1009" s="171"/>
      <c r="H1009" s="171"/>
      <c r="I1009" s="171"/>
      <c r="J1009" s="171"/>
      <c r="K1009" s="171"/>
      <c r="L1009" s="171"/>
      <c r="M1009" s="171"/>
      <c r="N1009" s="171"/>
      <c r="O1009" s="171"/>
      <c r="P1009" s="171"/>
      <c r="Q1009" s="171"/>
      <c r="R1009" s="171"/>
      <c r="S1009" s="171"/>
      <c r="T1009" s="171"/>
      <c r="U1009" s="171"/>
      <c r="V1009" s="171"/>
      <c r="W1009" s="171"/>
      <c r="X1009" s="171"/>
      <c r="Y1009" s="171"/>
      <c r="Z1009" s="171"/>
      <c r="AA1009" s="171"/>
    </row>
    <row r="1010" spans="1:27">
      <c r="A1010" s="170"/>
      <c r="B1010" s="171"/>
      <c r="C1010" s="171"/>
      <c r="D1010" s="171"/>
      <c r="E1010" s="171"/>
      <c r="F1010" s="171"/>
      <c r="G1010" s="171"/>
      <c r="H1010" s="171"/>
      <c r="I1010" s="171"/>
      <c r="J1010" s="171"/>
      <c r="K1010" s="171"/>
      <c r="L1010" s="171"/>
      <c r="M1010" s="171"/>
      <c r="N1010" s="171"/>
      <c r="O1010" s="171"/>
      <c r="P1010" s="171"/>
      <c r="Q1010" s="171"/>
      <c r="R1010" s="171"/>
      <c r="S1010" s="171"/>
      <c r="T1010" s="171"/>
      <c r="U1010" s="171"/>
      <c r="V1010" s="171"/>
      <c r="W1010" s="171"/>
      <c r="X1010" s="171"/>
      <c r="Y1010" s="171"/>
      <c r="Z1010" s="171"/>
      <c r="AA1010" s="171"/>
    </row>
    <row r="1011" spans="1:27">
      <c r="A1011" s="170"/>
      <c r="B1011" s="171"/>
      <c r="C1011" s="171"/>
      <c r="D1011" s="171"/>
      <c r="E1011" s="171"/>
      <c r="F1011" s="171"/>
      <c r="G1011" s="171"/>
      <c r="H1011" s="171"/>
      <c r="I1011" s="171"/>
      <c r="J1011" s="171"/>
      <c r="K1011" s="171"/>
      <c r="L1011" s="171"/>
      <c r="M1011" s="171"/>
      <c r="N1011" s="171"/>
      <c r="O1011" s="171"/>
      <c r="P1011" s="171"/>
      <c r="Q1011" s="171"/>
      <c r="R1011" s="171"/>
      <c r="S1011" s="171"/>
      <c r="T1011" s="171"/>
      <c r="U1011" s="171"/>
      <c r="V1011" s="171"/>
      <c r="W1011" s="171"/>
      <c r="X1011" s="171"/>
      <c r="Y1011" s="171"/>
      <c r="Z1011" s="171"/>
      <c r="AA1011" s="171"/>
    </row>
    <row r="1012" spans="1:27">
      <c r="A1012" s="170"/>
      <c r="B1012" s="171"/>
      <c r="C1012" s="171"/>
      <c r="D1012" s="171"/>
      <c r="E1012" s="171"/>
      <c r="F1012" s="171"/>
      <c r="G1012" s="171"/>
      <c r="H1012" s="171"/>
      <c r="I1012" s="171"/>
      <c r="J1012" s="171"/>
      <c r="K1012" s="171"/>
      <c r="L1012" s="171"/>
      <c r="M1012" s="171"/>
      <c r="N1012" s="171"/>
      <c r="O1012" s="171"/>
      <c r="P1012" s="171"/>
      <c r="Q1012" s="171"/>
      <c r="R1012" s="171"/>
      <c r="S1012" s="171"/>
      <c r="T1012" s="171"/>
      <c r="U1012" s="171"/>
      <c r="V1012" s="171"/>
      <c r="W1012" s="171"/>
      <c r="X1012" s="171"/>
      <c r="Y1012" s="171"/>
      <c r="Z1012" s="171"/>
      <c r="AA1012" s="171"/>
    </row>
    <row r="1013" spans="1:27">
      <c r="A1013" s="170"/>
      <c r="B1013" s="171"/>
      <c r="C1013" s="171"/>
      <c r="D1013" s="171"/>
      <c r="E1013" s="171"/>
      <c r="F1013" s="171"/>
      <c r="G1013" s="171"/>
      <c r="H1013" s="171"/>
      <c r="I1013" s="171"/>
      <c r="J1013" s="171"/>
      <c r="K1013" s="171"/>
      <c r="L1013" s="171"/>
      <c r="M1013" s="171"/>
      <c r="N1013" s="171"/>
      <c r="O1013" s="171"/>
      <c r="P1013" s="171"/>
      <c r="Q1013" s="171"/>
      <c r="R1013" s="171"/>
      <c r="S1013" s="171"/>
      <c r="T1013" s="171"/>
      <c r="U1013" s="171"/>
      <c r="V1013" s="171"/>
      <c r="W1013" s="171"/>
      <c r="X1013" s="171"/>
      <c r="Y1013" s="171"/>
      <c r="Z1013" s="171"/>
      <c r="AA1013" s="171"/>
    </row>
    <row r="1014" spans="1:27">
      <c r="A1014" s="170"/>
      <c r="B1014" s="171"/>
      <c r="C1014" s="171"/>
      <c r="D1014" s="171"/>
      <c r="E1014" s="171"/>
      <c r="F1014" s="171"/>
      <c r="G1014" s="171"/>
      <c r="H1014" s="171"/>
      <c r="I1014" s="171"/>
      <c r="J1014" s="171"/>
      <c r="K1014" s="171"/>
      <c r="L1014" s="171"/>
      <c r="M1014" s="171"/>
      <c r="N1014" s="171"/>
      <c r="O1014" s="171"/>
      <c r="P1014" s="171"/>
      <c r="Q1014" s="171"/>
      <c r="R1014" s="171"/>
      <c r="S1014" s="171"/>
      <c r="T1014" s="171"/>
      <c r="U1014" s="171"/>
      <c r="V1014" s="171"/>
      <c r="W1014" s="171"/>
      <c r="X1014" s="171"/>
      <c r="Y1014" s="171"/>
      <c r="Z1014" s="171"/>
      <c r="AA1014" s="171"/>
    </row>
  </sheetData>
  <mergeCells count="8">
    <mergeCell ref="B57:F57"/>
    <mergeCell ref="B68:F68"/>
    <mergeCell ref="B79:F79"/>
    <mergeCell ref="B2:F2"/>
    <mergeCell ref="B13:F13"/>
    <mergeCell ref="B24:F24"/>
    <mergeCell ref="B35:F35"/>
    <mergeCell ref="B46:F4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312"/>
  <sheetViews>
    <sheetView workbookViewId="0">
      <pane ySplit="2" topLeftCell="A3" activePane="bottomLeft" state="frozen"/>
      <selection pane="bottomLeft" activeCell="B4" sqref="B4"/>
    </sheetView>
  </sheetViews>
  <sheetFormatPr defaultColWidth="14.42578125" defaultRowHeight="15" customHeight="1"/>
  <cols>
    <col min="1" max="2" width="4.85546875" customWidth="1"/>
    <col min="3" max="3" width="14.140625" customWidth="1"/>
    <col min="4" max="4" width="42.42578125" customWidth="1"/>
    <col min="5" max="5" width="24" customWidth="1"/>
    <col min="6" max="6" width="31" customWidth="1"/>
    <col min="7" max="7" width="29.85546875" customWidth="1"/>
    <col min="8" max="8" width="13.42578125" customWidth="1"/>
    <col min="9" max="9" width="16.7109375" customWidth="1"/>
    <col min="10" max="10" width="18.42578125" customWidth="1"/>
    <col min="11" max="11" width="13.28515625" customWidth="1"/>
    <col min="12" max="12" width="10.42578125" customWidth="1"/>
    <col min="13" max="13" width="12.140625" customWidth="1"/>
    <col min="14" max="14" width="12.7109375" customWidth="1"/>
    <col min="17" max="17" width="40.5703125" customWidth="1"/>
  </cols>
  <sheetData>
    <row r="1" spans="1:26" ht="15" customHeight="1">
      <c r="A1" s="1311"/>
      <c r="B1" s="1312" t="s">
        <v>169</v>
      </c>
      <c r="C1" s="1147"/>
      <c r="D1" s="1147"/>
      <c r="E1" s="1147"/>
      <c r="F1" s="1147"/>
      <c r="G1" s="1147"/>
      <c r="H1" s="1147"/>
      <c r="I1" s="1147"/>
      <c r="J1" s="1147"/>
      <c r="K1" s="1313"/>
      <c r="L1" s="1313"/>
      <c r="M1" s="1313"/>
      <c r="N1" s="1313"/>
      <c r="O1" s="1313"/>
      <c r="P1" s="180"/>
      <c r="Q1" s="180"/>
      <c r="R1" s="180"/>
      <c r="S1" s="180"/>
      <c r="T1" s="180"/>
      <c r="U1" s="180"/>
      <c r="V1" s="180"/>
      <c r="W1" s="180"/>
      <c r="X1" s="180"/>
      <c r="Y1" s="180"/>
      <c r="Z1" s="180"/>
    </row>
    <row r="2" spans="1:26">
      <c r="A2" s="1314"/>
      <c r="B2" s="184" t="s">
        <v>170</v>
      </c>
      <c r="C2" s="185" t="s">
        <v>64</v>
      </c>
      <c r="D2" s="186" t="s">
        <v>171</v>
      </c>
      <c r="E2" s="186" t="s">
        <v>172</v>
      </c>
      <c r="F2" s="186" t="s">
        <v>173</v>
      </c>
      <c r="G2" s="186" t="s">
        <v>174</v>
      </c>
      <c r="H2" s="187" t="s">
        <v>175</v>
      </c>
      <c r="I2" s="188" t="s">
        <v>176</v>
      </c>
      <c r="J2" s="186" t="s">
        <v>177</v>
      </c>
      <c r="K2" s="189" t="s">
        <v>61</v>
      </c>
      <c r="L2" s="189" t="s">
        <v>62</v>
      </c>
      <c r="M2" s="190" t="s">
        <v>178</v>
      </c>
      <c r="N2" s="186" t="s">
        <v>179</v>
      </c>
      <c r="O2" s="186" t="s">
        <v>180</v>
      </c>
      <c r="P2" s="191"/>
      <c r="Q2" s="191"/>
      <c r="R2" s="191"/>
      <c r="S2" s="191"/>
      <c r="T2" s="191"/>
      <c r="U2" s="191"/>
      <c r="V2" s="191"/>
      <c r="W2" s="191"/>
      <c r="X2" s="191"/>
      <c r="Y2" s="191"/>
      <c r="Z2" s="191"/>
    </row>
    <row r="3" spans="1:26">
      <c r="A3" s="157"/>
      <c r="B3" s="1315">
        <v>1</v>
      </c>
      <c r="C3" s="1316" t="s">
        <v>181</v>
      </c>
      <c r="D3" s="192" t="s">
        <v>182</v>
      </c>
      <c r="E3" s="1317" t="s">
        <v>183</v>
      </c>
      <c r="F3" s="193" t="s">
        <v>184</v>
      </c>
      <c r="G3" s="1318" t="s">
        <v>185</v>
      </c>
      <c r="H3" s="1319" t="s">
        <v>186</v>
      </c>
      <c r="I3" s="1320">
        <v>45670</v>
      </c>
      <c r="J3" s="1317" t="s">
        <v>187</v>
      </c>
      <c r="K3" s="194">
        <v>249</v>
      </c>
      <c r="L3" s="1321">
        <v>211</v>
      </c>
      <c r="M3" s="1322">
        <f t="shared" ref="M3:M303" si="0">K3-L3</f>
        <v>38</v>
      </c>
      <c r="N3" s="1323">
        <f t="shared" ref="N3:N303" si="1">M3/K3</f>
        <v>0.15261044176706828</v>
      </c>
      <c r="O3" s="195"/>
      <c r="P3" s="180"/>
      <c r="Q3" s="180"/>
      <c r="R3" s="180"/>
      <c r="S3" s="180"/>
      <c r="T3" s="180"/>
      <c r="U3" s="180"/>
      <c r="V3" s="180"/>
      <c r="W3" s="180"/>
      <c r="X3" s="180"/>
      <c r="Y3" s="180"/>
      <c r="Z3" s="180"/>
    </row>
    <row r="4" spans="1:26">
      <c r="A4" s="157"/>
      <c r="B4" s="1315">
        <v>2</v>
      </c>
      <c r="C4" s="1209"/>
      <c r="D4" s="196" t="s">
        <v>182</v>
      </c>
      <c r="E4" s="1324" t="s">
        <v>183</v>
      </c>
      <c r="F4" s="1325" t="s">
        <v>188</v>
      </c>
      <c r="G4" s="1326" t="s">
        <v>189</v>
      </c>
      <c r="H4" s="1327" t="s">
        <v>186</v>
      </c>
      <c r="I4" s="1328">
        <v>45673</v>
      </c>
      <c r="J4" s="1324" t="s">
        <v>190</v>
      </c>
      <c r="K4" s="197">
        <v>211</v>
      </c>
      <c r="L4" s="1329">
        <v>211</v>
      </c>
      <c r="M4" s="1322">
        <f t="shared" si="0"/>
        <v>0</v>
      </c>
      <c r="N4" s="1330">
        <f t="shared" si="1"/>
        <v>0</v>
      </c>
      <c r="O4" s="1331"/>
      <c r="P4" s="180"/>
      <c r="Q4" s="1332" t="s">
        <v>191</v>
      </c>
      <c r="R4" s="1216"/>
      <c r="S4" s="1216"/>
      <c r="T4" s="1216"/>
      <c r="U4" s="1216"/>
      <c r="V4" s="1216"/>
      <c r="W4" s="1216"/>
      <c r="X4" s="1217"/>
      <c r="Y4" s="180"/>
      <c r="Z4" s="180"/>
    </row>
    <row r="5" spans="1:26">
      <c r="A5" s="157"/>
      <c r="B5" s="1315">
        <v>3</v>
      </c>
      <c r="C5" s="1209"/>
      <c r="D5" s="196" t="s">
        <v>192</v>
      </c>
      <c r="E5" s="1324" t="s">
        <v>183</v>
      </c>
      <c r="F5" s="1325" t="s">
        <v>193</v>
      </c>
      <c r="G5" s="1326" t="s">
        <v>194</v>
      </c>
      <c r="H5" s="1327" t="s">
        <v>186</v>
      </c>
      <c r="I5" s="1328">
        <v>45677</v>
      </c>
      <c r="J5" s="1324" t="s">
        <v>187</v>
      </c>
      <c r="K5" s="197">
        <v>121</v>
      </c>
      <c r="L5" s="1329">
        <v>103</v>
      </c>
      <c r="M5" s="1322">
        <f t="shared" si="0"/>
        <v>18</v>
      </c>
      <c r="N5" s="1330">
        <f t="shared" si="1"/>
        <v>0.1487603305785124</v>
      </c>
      <c r="O5" s="1331"/>
      <c r="P5" s="180"/>
      <c r="Q5" s="1333"/>
      <c r="R5" s="1334" t="s">
        <v>1</v>
      </c>
      <c r="S5" s="1335" t="s">
        <v>2</v>
      </c>
      <c r="T5" s="1335" t="s">
        <v>3</v>
      </c>
      <c r="U5" s="1335" t="s">
        <v>4</v>
      </c>
      <c r="V5" s="1335" t="s">
        <v>5</v>
      </c>
      <c r="W5" s="1335" t="s">
        <v>7</v>
      </c>
      <c r="X5" s="1335" t="s">
        <v>6</v>
      </c>
      <c r="Y5" s="180"/>
      <c r="Z5" s="180"/>
    </row>
    <row r="6" spans="1:26">
      <c r="A6" s="157"/>
      <c r="B6" s="1315">
        <v>4</v>
      </c>
      <c r="C6" s="1209"/>
      <c r="D6" s="196" t="s">
        <v>195</v>
      </c>
      <c r="E6" s="1324" t="s">
        <v>183</v>
      </c>
      <c r="F6" s="1324" t="s">
        <v>196</v>
      </c>
      <c r="G6" s="1324" t="s">
        <v>197</v>
      </c>
      <c r="H6" s="1327" t="s">
        <v>186</v>
      </c>
      <c r="I6" s="1328">
        <v>45674</v>
      </c>
      <c r="J6" s="1324" t="s">
        <v>187</v>
      </c>
      <c r="K6" s="1329">
        <v>116</v>
      </c>
      <c r="L6" s="1329">
        <v>103</v>
      </c>
      <c r="M6" s="1322">
        <f t="shared" si="0"/>
        <v>13</v>
      </c>
      <c r="N6" s="1330">
        <f t="shared" si="1"/>
        <v>0.11206896551724138</v>
      </c>
      <c r="O6" s="1331"/>
      <c r="P6" s="180"/>
      <c r="Q6" s="1336" t="s">
        <v>198</v>
      </c>
      <c r="R6" s="1337">
        <f t="shared" ref="R6:R9" si="2">SUM(S6,T6,U6,V6,W6,X6)</f>
        <v>0</v>
      </c>
      <c r="S6" s="471"/>
      <c r="T6" s="471"/>
      <c r="U6" s="471"/>
      <c r="V6" s="471"/>
      <c r="W6" s="471"/>
      <c r="X6" s="471"/>
      <c r="Y6" s="180"/>
      <c r="Z6" s="180"/>
    </row>
    <row r="7" spans="1:26">
      <c r="A7" s="157"/>
      <c r="B7" s="1315">
        <v>5</v>
      </c>
      <c r="C7" s="1209"/>
      <c r="D7" s="196" t="s">
        <v>199</v>
      </c>
      <c r="E7" s="1324" t="s">
        <v>183</v>
      </c>
      <c r="F7" s="1324" t="s">
        <v>200</v>
      </c>
      <c r="G7" s="1324" t="s">
        <v>201</v>
      </c>
      <c r="H7" s="1327" t="s">
        <v>186</v>
      </c>
      <c r="I7" s="1328">
        <v>45693</v>
      </c>
      <c r="J7" s="1324" t="s">
        <v>187</v>
      </c>
      <c r="K7" s="1329">
        <v>115</v>
      </c>
      <c r="L7" s="1329">
        <v>132</v>
      </c>
      <c r="M7" s="1322">
        <f t="shared" si="0"/>
        <v>-17</v>
      </c>
      <c r="N7" s="1330">
        <f t="shared" si="1"/>
        <v>-0.14782608695652175</v>
      </c>
      <c r="O7" s="1331"/>
      <c r="P7" s="180"/>
      <c r="Q7" s="1336" t="s">
        <v>202</v>
      </c>
      <c r="R7" s="1337">
        <f t="shared" si="2"/>
        <v>0</v>
      </c>
      <c r="S7" s="471"/>
      <c r="T7" s="471"/>
      <c r="U7" s="471"/>
      <c r="V7" s="471"/>
      <c r="W7" s="471"/>
      <c r="X7" s="471"/>
      <c r="Y7" s="180"/>
      <c r="Z7" s="180"/>
    </row>
    <row r="8" spans="1:26">
      <c r="A8" s="157"/>
      <c r="B8" s="1315">
        <v>6</v>
      </c>
      <c r="C8" s="1209"/>
      <c r="D8" s="196" t="s">
        <v>203</v>
      </c>
      <c r="E8" s="1324" t="s">
        <v>183</v>
      </c>
      <c r="F8" s="1324" t="s">
        <v>188</v>
      </c>
      <c r="G8" s="1324" t="s">
        <v>204</v>
      </c>
      <c r="H8" s="1327" t="s">
        <v>186</v>
      </c>
      <c r="I8" s="1328">
        <v>45705</v>
      </c>
      <c r="J8" s="1324" t="s">
        <v>190</v>
      </c>
      <c r="K8" s="1338">
        <v>103</v>
      </c>
      <c r="L8" s="1329">
        <v>103</v>
      </c>
      <c r="M8" s="1339">
        <f t="shared" si="0"/>
        <v>0</v>
      </c>
      <c r="N8" s="1330">
        <f t="shared" si="1"/>
        <v>0</v>
      </c>
      <c r="O8" s="1331"/>
      <c r="P8" s="180"/>
      <c r="Q8" s="1340" t="s">
        <v>205</v>
      </c>
      <c r="R8" s="1341">
        <f t="shared" si="2"/>
        <v>0</v>
      </c>
      <c r="S8" s="1342">
        <f t="shared" ref="S8:X8" si="3">S6+S7</f>
        <v>0</v>
      </c>
      <c r="T8" s="1342">
        <f t="shared" si="3"/>
        <v>0</v>
      </c>
      <c r="U8" s="1342">
        <f t="shared" si="3"/>
        <v>0</v>
      </c>
      <c r="V8" s="1342">
        <f t="shared" si="3"/>
        <v>0</v>
      </c>
      <c r="W8" s="1342">
        <f t="shared" si="3"/>
        <v>0</v>
      </c>
      <c r="X8" s="1342">
        <f t="shared" si="3"/>
        <v>0</v>
      </c>
      <c r="Y8" s="180"/>
      <c r="Z8" s="180"/>
    </row>
    <row r="9" spans="1:26">
      <c r="A9" s="157"/>
      <c r="B9" s="1315">
        <v>7</v>
      </c>
      <c r="C9" s="1209"/>
      <c r="D9" s="196" t="s">
        <v>203</v>
      </c>
      <c r="E9" s="1324" t="s">
        <v>183</v>
      </c>
      <c r="F9" s="1324" t="s">
        <v>188</v>
      </c>
      <c r="G9" s="1324" t="s">
        <v>206</v>
      </c>
      <c r="H9" s="1327" t="s">
        <v>186</v>
      </c>
      <c r="I9" s="1328">
        <v>45705</v>
      </c>
      <c r="J9" s="1324" t="s">
        <v>190</v>
      </c>
      <c r="K9" s="1338">
        <v>103</v>
      </c>
      <c r="L9" s="1338">
        <v>103</v>
      </c>
      <c r="M9" s="1339">
        <f t="shared" si="0"/>
        <v>0</v>
      </c>
      <c r="N9" s="1330">
        <f t="shared" si="1"/>
        <v>0</v>
      </c>
      <c r="O9" s="1331"/>
      <c r="P9" s="180"/>
      <c r="Q9" s="1336" t="s">
        <v>207</v>
      </c>
      <c r="R9" s="1337">
        <f t="shared" si="2"/>
        <v>0</v>
      </c>
      <c r="S9" s="471"/>
      <c r="T9" s="471"/>
      <c r="U9" s="471"/>
      <c r="V9" s="471"/>
      <c r="W9" s="471"/>
      <c r="X9" s="471"/>
      <c r="Y9" s="180"/>
      <c r="Z9" s="180"/>
    </row>
    <row r="10" spans="1:26">
      <c r="A10" s="157"/>
      <c r="B10" s="1315">
        <v>8</v>
      </c>
      <c r="C10" s="1209"/>
      <c r="D10" s="196" t="s">
        <v>203</v>
      </c>
      <c r="E10" s="1324" t="s">
        <v>183</v>
      </c>
      <c r="F10" s="1324" t="s">
        <v>188</v>
      </c>
      <c r="G10" s="1324" t="s">
        <v>208</v>
      </c>
      <c r="H10" s="1327" t="s">
        <v>186</v>
      </c>
      <c r="I10" s="1328">
        <v>45705</v>
      </c>
      <c r="J10" s="1324" t="s">
        <v>190</v>
      </c>
      <c r="K10" s="1329">
        <v>103</v>
      </c>
      <c r="L10" s="1329">
        <v>103</v>
      </c>
      <c r="M10" s="1322">
        <f t="shared" si="0"/>
        <v>0</v>
      </c>
      <c r="N10" s="1330">
        <f t="shared" si="1"/>
        <v>0</v>
      </c>
      <c r="O10" s="1331"/>
      <c r="P10" s="180"/>
      <c r="Q10" s="1336"/>
      <c r="R10" s="1337"/>
      <c r="S10" s="471"/>
      <c r="T10" s="471"/>
      <c r="U10" s="471"/>
      <c r="V10" s="471"/>
      <c r="W10" s="471"/>
      <c r="X10" s="471"/>
      <c r="Y10" s="180"/>
      <c r="Z10" s="180"/>
    </row>
    <row r="11" spans="1:26">
      <c r="A11" s="157"/>
      <c r="B11" s="1315">
        <v>9</v>
      </c>
      <c r="C11" s="1209"/>
      <c r="D11" s="196" t="s">
        <v>203</v>
      </c>
      <c r="E11" s="1324" t="s">
        <v>183</v>
      </c>
      <c r="F11" s="1324" t="s">
        <v>188</v>
      </c>
      <c r="G11" s="1324" t="s">
        <v>209</v>
      </c>
      <c r="H11" s="1327" t="s">
        <v>186</v>
      </c>
      <c r="I11" s="1328">
        <v>45705</v>
      </c>
      <c r="J11" s="1324" t="s">
        <v>190</v>
      </c>
      <c r="K11" s="1329">
        <v>103</v>
      </c>
      <c r="L11" s="1329">
        <v>103</v>
      </c>
      <c r="M11" s="1322">
        <f t="shared" si="0"/>
        <v>0</v>
      </c>
      <c r="N11" s="1330">
        <f t="shared" si="1"/>
        <v>0</v>
      </c>
      <c r="O11" s="1331"/>
      <c r="P11" s="180"/>
      <c r="Q11" s="1343" t="s">
        <v>210</v>
      </c>
      <c r="R11" s="1344">
        <f t="shared" ref="R11:R12" si="4">SUM(S11,T11,U11,V11,W11,X11)</f>
        <v>248</v>
      </c>
      <c r="S11" s="479">
        <v>100</v>
      </c>
      <c r="T11" s="479">
        <v>41</v>
      </c>
      <c r="U11" s="479">
        <v>84</v>
      </c>
      <c r="V11" s="479">
        <f>V8-V9</f>
        <v>0</v>
      </c>
      <c r="W11" s="479">
        <v>12</v>
      </c>
      <c r="X11" s="479">
        <f>11</f>
        <v>11</v>
      </c>
      <c r="Y11" s="180"/>
      <c r="Z11" s="180"/>
    </row>
    <row r="12" spans="1:26">
      <c r="A12" s="157"/>
      <c r="B12" s="1315">
        <v>10</v>
      </c>
      <c r="C12" s="1209"/>
      <c r="D12" s="196" t="s">
        <v>203</v>
      </c>
      <c r="E12" s="1324" t="s">
        <v>183</v>
      </c>
      <c r="F12" s="1324" t="s">
        <v>188</v>
      </c>
      <c r="G12" s="1324" t="s">
        <v>211</v>
      </c>
      <c r="H12" s="1327" t="s">
        <v>186</v>
      </c>
      <c r="I12" s="1328">
        <v>45712</v>
      </c>
      <c r="J12" s="1324" t="s">
        <v>190</v>
      </c>
      <c r="K12" s="1329">
        <v>103</v>
      </c>
      <c r="L12" s="1329">
        <v>103</v>
      </c>
      <c r="M12" s="1322">
        <f t="shared" si="0"/>
        <v>0</v>
      </c>
      <c r="N12" s="1330">
        <f t="shared" si="1"/>
        <v>0</v>
      </c>
      <c r="O12" s="1331"/>
      <c r="P12" s="180"/>
      <c r="Q12" s="1345" t="s">
        <v>212</v>
      </c>
      <c r="R12" s="1346">
        <f t="shared" si="4"/>
        <v>198</v>
      </c>
      <c r="S12" s="1347">
        <v>81</v>
      </c>
      <c r="T12" s="1347">
        <v>40</v>
      </c>
      <c r="U12" s="1347">
        <v>42</v>
      </c>
      <c r="V12" s="1347">
        <v>20</v>
      </c>
      <c r="W12" s="1347">
        <v>10</v>
      </c>
      <c r="X12" s="1347">
        <v>5</v>
      </c>
      <c r="Y12" s="180"/>
      <c r="Z12" s="180"/>
    </row>
    <row r="13" spans="1:26">
      <c r="A13" s="157"/>
      <c r="B13" s="1315">
        <v>11</v>
      </c>
      <c r="C13" s="1209"/>
      <c r="D13" s="196" t="s">
        <v>213</v>
      </c>
      <c r="E13" s="1324" t="s">
        <v>183</v>
      </c>
      <c r="F13" s="1324" t="s">
        <v>214</v>
      </c>
      <c r="G13" s="1324" t="s">
        <v>215</v>
      </c>
      <c r="H13" s="1327" t="s">
        <v>216</v>
      </c>
      <c r="I13" s="1328">
        <v>45691</v>
      </c>
      <c r="J13" s="1324" t="s">
        <v>187</v>
      </c>
      <c r="K13" s="1348">
        <v>1707</v>
      </c>
      <c r="L13" s="1329">
        <v>1175</v>
      </c>
      <c r="M13" s="1349">
        <f t="shared" si="0"/>
        <v>532</v>
      </c>
      <c r="N13" s="1330">
        <f t="shared" si="1"/>
        <v>0.31165787932044525</v>
      </c>
      <c r="O13" s="1331"/>
      <c r="P13" s="180"/>
      <c r="Q13" s="198" t="s">
        <v>217</v>
      </c>
      <c r="R13" s="199">
        <f t="shared" ref="R13:X13" si="5">R12/R11</f>
        <v>0.79838709677419351</v>
      </c>
      <c r="S13" s="199">
        <f t="shared" si="5"/>
        <v>0.81</v>
      </c>
      <c r="T13" s="199">
        <f t="shared" si="5"/>
        <v>0.97560975609756095</v>
      </c>
      <c r="U13" s="199">
        <f t="shared" si="5"/>
        <v>0.5</v>
      </c>
      <c r="V13" s="199" t="e">
        <f t="shared" si="5"/>
        <v>#DIV/0!</v>
      </c>
      <c r="W13" s="199">
        <f t="shared" si="5"/>
        <v>0.83333333333333337</v>
      </c>
      <c r="X13" s="199">
        <f t="shared" si="5"/>
        <v>0.45454545454545453</v>
      </c>
      <c r="Y13" s="180"/>
      <c r="Z13" s="180"/>
    </row>
    <row r="14" spans="1:26">
      <c r="A14" s="157"/>
      <c r="B14" s="1315">
        <v>12</v>
      </c>
      <c r="C14" s="1209"/>
      <c r="D14" s="196" t="s">
        <v>213</v>
      </c>
      <c r="E14" s="1324" t="s">
        <v>183</v>
      </c>
      <c r="F14" s="756" t="s">
        <v>218</v>
      </c>
      <c r="G14" s="1324" t="s">
        <v>219</v>
      </c>
      <c r="H14" s="1327" t="s">
        <v>216</v>
      </c>
      <c r="I14" s="1328">
        <v>45694</v>
      </c>
      <c r="J14" s="1324" t="s">
        <v>187</v>
      </c>
      <c r="K14" s="1338">
        <v>1747</v>
      </c>
      <c r="L14" s="1338">
        <v>1175</v>
      </c>
      <c r="M14" s="1339">
        <f t="shared" si="0"/>
        <v>572</v>
      </c>
      <c r="N14" s="1330">
        <f t="shared" si="1"/>
        <v>0.3274184315970235</v>
      </c>
      <c r="O14" s="1331"/>
      <c r="P14" s="180"/>
      <c r="Q14" s="180"/>
      <c r="R14" s="180"/>
      <c r="S14" s="180"/>
      <c r="T14" s="180"/>
      <c r="U14" s="180"/>
      <c r="V14" s="180"/>
      <c r="W14" s="180"/>
      <c r="X14" s="180"/>
      <c r="Y14" s="180"/>
      <c r="Z14" s="180"/>
    </row>
    <row r="15" spans="1:26">
      <c r="A15" s="157"/>
      <c r="B15" s="1315">
        <v>13</v>
      </c>
      <c r="C15" s="1209"/>
      <c r="D15" s="196" t="s">
        <v>220</v>
      </c>
      <c r="E15" s="1324" t="s">
        <v>221</v>
      </c>
      <c r="F15" s="1324" t="s">
        <v>222</v>
      </c>
      <c r="G15" s="200" t="s">
        <v>223</v>
      </c>
      <c r="H15" s="1327" t="s">
        <v>224</v>
      </c>
      <c r="I15" s="1328">
        <v>45691</v>
      </c>
      <c r="J15" s="1324" t="s">
        <v>187</v>
      </c>
      <c r="K15" s="1338">
        <v>5916</v>
      </c>
      <c r="L15" s="1329">
        <v>11053</v>
      </c>
      <c r="M15" s="1339">
        <f t="shared" si="0"/>
        <v>-5137</v>
      </c>
      <c r="N15" s="1330">
        <f t="shared" si="1"/>
        <v>-0.86832319134550373</v>
      </c>
      <c r="O15" s="1331"/>
      <c r="P15" s="180"/>
      <c r="Q15" s="180"/>
      <c r="R15" s="180"/>
      <c r="S15" s="180"/>
      <c r="T15" s="180"/>
      <c r="U15" s="180"/>
      <c r="V15" s="180"/>
      <c r="W15" s="180"/>
      <c r="X15" s="180"/>
      <c r="Y15" s="180"/>
      <c r="Z15" s="180"/>
    </row>
    <row r="16" spans="1:26">
      <c r="A16" s="157"/>
      <c r="B16" s="1315">
        <v>14</v>
      </c>
      <c r="C16" s="1209"/>
      <c r="D16" s="196" t="s">
        <v>225</v>
      </c>
      <c r="E16" s="1324" t="s">
        <v>183</v>
      </c>
      <c r="F16" s="1324" t="s">
        <v>226</v>
      </c>
      <c r="G16" s="1324" t="s">
        <v>227</v>
      </c>
      <c r="H16" s="1327" t="s">
        <v>186</v>
      </c>
      <c r="I16" s="1328">
        <v>45712</v>
      </c>
      <c r="J16" s="1324" t="s">
        <v>187</v>
      </c>
      <c r="K16" s="1338">
        <v>138</v>
      </c>
      <c r="L16" s="1329">
        <v>132</v>
      </c>
      <c r="M16" s="1339">
        <f t="shared" si="0"/>
        <v>6</v>
      </c>
      <c r="N16" s="1330">
        <f t="shared" si="1"/>
        <v>4.3478260869565216E-2</v>
      </c>
      <c r="O16" s="1331"/>
      <c r="P16" s="180"/>
      <c r="Q16" s="180"/>
      <c r="R16" s="180"/>
      <c r="S16" s="180"/>
      <c r="T16" s="180"/>
      <c r="U16" s="180"/>
      <c r="V16" s="180"/>
      <c r="W16" s="180"/>
      <c r="X16" s="180"/>
      <c r="Y16" s="180"/>
      <c r="Z16" s="180"/>
    </row>
    <row r="17" spans="1:26">
      <c r="A17" s="157"/>
      <c r="B17" s="1315">
        <v>15</v>
      </c>
      <c r="C17" s="1209"/>
      <c r="D17" s="196" t="s">
        <v>228</v>
      </c>
      <c r="E17" s="1324" t="s">
        <v>183</v>
      </c>
      <c r="F17" s="1324" t="s">
        <v>229</v>
      </c>
      <c r="G17" s="1324" t="s">
        <v>230</v>
      </c>
      <c r="H17" s="1327" t="s">
        <v>186</v>
      </c>
      <c r="I17" s="1328">
        <v>45712</v>
      </c>
      <c r="J17" s="1324" t="s">
        <v>187</v>
      </c>
      <c r="K17" s="1338">
        <v>169</v>
      </c>
      <c r="L17" s="1329">
        <v>132</v>
      </c>
      <c r="M17" s="1339">
        <f t="shared" si="0"/>
        <v>37</v>
      </c>
      <c r="N17" s="1330">
        <f t="shared" si="1"/>
        <v>0.21893491124260356</v>
      </c>
      <c r="O17" s="1331"/>
      <c r="P17" s="180"/>
      <c r="Q17" s="180"/>
      <c r="R17" s="180"/>
      <c r="S17" s="180"/>
      <c r="T17" s="180"/>
      <c r="U17" s="180"/>
      <c r="V17" s="180"/>
      <c r="W17" s="180"/>
      <c r="X17" s="180"/>
      <c r="Y17" s="180"/>
      <c r="Z17" s="180"/>
    </row>
    <row r="18" spans="1:26">
      <c r="A18" s="157"/>
      <c r="B18" s="1315">
        <v>16</v>
      </c>
      <c r="C18" s="1209"/>
      <c r="D18" s="196" t="s">
        <v>213</v>
      </c>
      <c r="E18" s="1324" t="s">
        <v>183</v>
      </c>
      <c r="F18" s="756" t="s">
        <v>231</v>
      </c>
      <c r="G18" s="1324" t="s">
        <v>232</v>
      </c>
      <c r="H18" s="1327" t="s">
        <v>216</v>
      </c>
      <c r="I18" s="1328">
        <v>45712</v>
      </c>
      <c r="J18" s="1324" t="s">
        <v>187</v>
      </c>
      <c r="K18" s="1350">
        <v>1801</v>
      </c>
      <c r="L18" s="1329">
        <v>1175</v>
      </c>
      <c r="M18" s="1339">
        <f t="shared" si="0"/>
        <v>626</v>
      </c>
      <c r="N18" s="1330">
        <f t="shared" si="1"/>
        <v>0.34758467518045533</v>
      </c>
      <c r="O18" s="1331"/>
      <c r="P18" s="180"/>
      <c r="Q18" s="180"/>
      <c r="R18" s="180"/>
      <c r="S18" s="180"/>
      <c r="T18" s="180"/>
      <c r="U18" s="180"/>
      <c r="V18" s="180"/>
      <c r="W18" s="180"/>
      <c r="X18" s="180"/>
      <c r="Y18" s="180"/>
      <c r="Z18" s="180"/>
    </row>
    <row r="19" spans="1:26">
      <c r="A19" s="157"/>
      <c r="B19" s="1315">
        <v>17</v>
      </c>
      <c r="C19" s="1209"/>
      <c r="D19" s="196" t="s">
        <v>195</v>
      </c>
      <c r="E19" s="1324" t="s">
        <v>183</v>
      </c>
      <c r="F19" s="1324" t="s">
        <v>233</v>
      </c>
      <c r="G19" s="1324" t="s">
        <v>234</v>
      </c>
      <c r="H19" s="1327" t="s">
        <v>186</v>
      </c>
      <c r="I19" s="1328">
        <v>45733</v>
      </c>
      <c r="J19" s="1324" t="s">
        <v>187</v>
      </c>
      <c r="K19" s="1329">
        <v>126</v>
      </c>
      <c r="L19" s="1329">
        <v>103</v>
      </c>
      <c r="M19" s="1322">
        <f t="shared" si="0"/>
        <v>23</v>
      </c>
      <c r="N19" s="1330">
        <f t="shared" si="1"/>
        <v>0.18253968253968253</v>
      </c>
      <c r="O19" s="1331"/>
      <c r="P19" s="180"/>
      <c r="Q19" s="180"/>
      <c r="R19" s="180"/>
      <c r="S19" s="180"/>
      <c r="T19" s="180"/>
      <c r="U19" s="180"/>
      <c r="V19" s="180"/>
      <c r="W19" s="180"/>
      <c r="X19" s="180"/>
      <c r="Y19" s="180"/>
      <c r="Z19" s="180"/>
    </row>
    <row r="20" spans="1:26">
      <c r="A20" s="157"/>
      <c r="B20" s="1315">
        <v>18</v>
      </c>
      <c r="C20" s="1209"/>
      <c r="D20" s="196" t="s">
        <v>228</v>
      </c>
      <c r="E20" s="1324" t="s">
        <v>183</v>
      </c>
      <c r="F20" s="1324" t="s">
        <v>235</v>
      </c>
      <c r="G20" s="1324" t="s">
        <v>236</v>
      </c>
      <c r="H20" s="1327" t="s">
        <v>186</v>
      </c>
      <c r="I20" s="1328">
        <v>45733</v>
      </c>
      <c r="J20" s="1324" t="s">
        <v>187</v>
      </c>
      <c r="K20" s="1351">
        <v>257</v>
      </c>
      <c r="L20" s="1329">
        <v>132</v>
      </c>
      <c r="M20" s="1352">
        <f t="shared" si="0"/>
        <v>125</v>
      </c>
      <c r="N20" s="1330">
        <f t="shared" si="1"/>
        <v>0.48638132295719844</v>
      </c>
      <c r="O20" s="1331"/>
      <c r="P20" s="180"/>
      <c r="Q20" s="180"/>
      <c r="R20" s="180"/>
      <c r="S20" s="180"/>
      <c r="T20" s="180"/>
      <c r="U20" s="180"/>
      <c r="V20" s="180"/>
      <c r="W20" s="180"/>
      <c r="X20" s="180"/>
      <c r="Y20" s="180"/>
      <c r="Z20" s="180"/>
    </row>
    <row r="21" spans="1:26">
      <c r="A21" s="157"/>
      <c r="B21" s="1315">
        <v>19</v>
      </c>
      <c r="C21" s="1209"/>
      <c r="D21" s="196" t="s">
        <v>237</v>
      </c>
      <c r="E21" s="1324" t="s">
        <v>183</v>
      </c>
      <c r="F21" s="1324" t="s">
        <v>231</v>
      </c>
      <c r="G21" s="1324" t="s">
        <v>238</v>
      </c>
      <c r="H21" s="1327" t="s">
        <v>216</v>
      </c>
      <c r="I21" s="1328">
        <v>45719</v>
      </c>
      <c r="J21" s="1324" t="s">
        <v>187</v>
      </c>
      <c r="K21" s="1351">
        <v>1801</v>
      </c>
      <c r="L21" s="1329">
        <v>1579</v>
      </c>
      <c r="M21" s="1352">
        <f t="shared" si="0"/>
        <v>222</v>
      </c>
      <c r="N21" s="1330">
        <f t="shared" si="1"/>
        <v>0.12326485285952249</v>
      </c>
      <c r="O21" s="1331"/>
      <c r="P21" s="180"/>
      <c r="Q21" s="180"/>
      <c r="R21" s="180"/>
      <c r="S21" s="180"/>
      <c r="T21" s="180"/>
      <c r="U21" s="180"/>
      <c r="V21" s="180"/>
      <c r="W21" s="180"/>
      <c r="X21" s="180"/>
      <c r="Y21" s="180"/>
      <c r="Z21" s="180"/>
    </row>
    <row r="22" spans="1:26">
      <c r="A22" s="157"/>
      <c r="B22" s="1315">
        <v>20</v>
      </c>
      <c r="C22" s="1209"/>
      <c r="D22" s="196" t="s">
        <v>182</v>
      </c>
      <c r="E22" s="1324" t="s">
        <v>183</v>
      </c>
      <c r="F22" s="1324" t="s">
        <v>239</v>
      </c>
      <c r="G22" s="1324" t="s">
        <v>240</v>
      </c>
      <c r="H22" s="1327" t="s">
        <v>186</v>
      </c>
      <c r="I22" s="1328">
        <v>45719</v>
      </c>
      <c r="J22" s="1324" t="s">
        <v>187</v>
      </c>
      <c r="K22" s="1351">
        <v>197</v>
      </c>
      <c r="L22" s="1329">
        <v>211</v>
      </c>
      <c r="M22" s="1352">
        <f t="shared" si="0"/>
        <v>-14</v>
      </c>
      <c r="N22" s="1330">
        <f t="shared" si="1"/>
        <v>-7.1065989847715741E-2</v>
      </c>
      <c r="O22" s="1331"/>
      <c r="P22" s="180"/>
      <c r="Q22" s="180"/>
      <c r="R22" s="180"/>
      <c r="S22" s="180"/>
      <c r="T22" s="180"/>
      <c r="U22" s="180"/>
      <c r="V22" s="180"/>
      <c r="W22" s="180"/>
      <c r="X22" s="180"/>
      <c r="Y22" s="180"/>
      <c r="Z22" s="180"/>
    </row>
    <row r="23" spans="1:26">
      <c r="A23" s="157"/>
      <c r="B23" s="1315">
        <v>21</v>
      </c>
      <c r="C23" s="1209"/>
      <c r="D23" s="196" t="s">
        <v>241</v>
      </c>
      <c r="E23" s="1324" t="s">
        <v>242</v>
      </c>
      <c r="F23" s="1324" t="s">
        <v>188</v>
      </c>
      <c r="G23" s="1324" t="s">
        <v>243</v>
      </c>
      <c r="H23" s="1327" t="s">
        <v>216</v>
      </c>
      <c r="I23" s="1328">
        <v>45748</v>
      </c>
      <c r="J23" s="1324" t="s">
        <v>190</v>
      </c>
      <c r="K23" s="1351">
        <v>1580</v>
      </c>
      <c r="L23" s="1338">
        <v>1580</v>
      </c>
      <c r="M23" s="1352">
        <f t="shared" si="0"/>
        <v>0</v>
      </c>
      <c r="N23" s="1330">
        <f t="shared" si="1"/>
        <v>0</v>
      </c>
      <c r="O23" s="1331"/>
      <c r="P23" s="180"/>
      <c r="Q23" s="180"/>
      <c r="R23" s="180"/>
      <c r="S23" s="180"/>
      <c r="T23" s="180"/>
      <c r="U23" s="180"/>
      <c r="V23" s="180"/>
      <c r="W23" s="180"/>
      <c r="X23" s="180"/>
      <c r="Y23" s="180"/>
      <c r="Z23" s="180"/>
    </row>
    <row r="24" spans="1:26">
      <c r="A24" s="157"/>
      <c r="B24" s="1315">
        <v>22</v>
      </c>
      <c r="C24" s="1209"/>
      <c r="D24" s="196" t="s">
        <v>241</v>
      </c>
      <c r="E24" s="1324" t="s">
        <v>242</v>
      </c>
      <c r="F24" s="1324" t="s">
        <v>188</v>
      </c>
      <c r="G24" s="1324" t="s">
        <v>244</v>
      </c>
      <c r="H24" s="1327" t="s">
        <v>216</v>
      </c>
      <c r="I24" s="1328">
        <v>45748</v>
      </c>
      <c r="J24" s="1324" t="s">
        <v>190</v>
      </c>
      <c r="K24" s="1338">
        <v>1782</v>
      </c>
      <c r="L24" s="1338">
        <v>1782</v>
      </c>
      <c r="M24" s="1339">
        <f t="shared" si="0"/>
        <v>0</v>
      </c>
      <c r="N24" s="1330">
        <f t="shared" si="1"/>
        <v>0</v>
      </c>
      <c r="O24" s="1331"/>
      <c r="P24" s="180"/>
      <c r="Q24" s="180"/>
      <c r="R24" s="180"/>
      <c r="S24" s="180"/>
      <c r="T24" s="180"/>
      <c r="U24" s="180"/>
      <c r="V24" s="180"/>
      <c r="W24" s="180"/>
      <c r="X24" s="180"/>
      <c r="Y24" s="180"/>
      <c r="Z24" s="180"/>
    </row>
    <row r="25" spans="1:26">
      <c r="A25" s="157"/>
      <c r="B25" s="1315">
        <v>23</v>
      </c>
      <c r="C25" s="1209"/>
      <c r="D25" s="196" t="s">
        <v>245</v>
      </c>
      <c r="E25" s="1324" t="s">
        <v>242</v>
      </c>
      <c r="F25" s="1324" t="s">
        <v>246</v>
      </c>
      <c r="G25" s="1324" t="s">
        <v>247</v>
      </c>
      <c r="H25" s="1327" t="s">
        <v>186</v>
      </c>
      <c r="I25" s="1328">
        <v>45749</v>
      </c>
      <c r="J25" s="1324" t="s">
        <v>187</v>
      </c>
      <c r="K25" s="1351">
        <v>211</v>
      </c>
      <c r="L25" s="1329">
        <v>211</v>
      </c>
      <c r="M25" s="1352">
        <f t="shared" si="0"/>
        <v>0</v>
      </c>
      <c r="N25" s="1330">
        <f t="shared" si="1"/>
        <v>0</v>
      </c>
      <c r="O25" s="1331"/>
      <c r="P25" s="180"/>
      <c r="Q25" s="180"/>
      <c r="R25" s="180"/>
      <c r="S25" s="180"/>
      <c r="T25" s="180"/>
      <c r="U25" s="180"/>
      <c r="V25" s="180"/>
      <c r="W25" s="180"/>
      <c r="X25" s="180"/>
      <c r="Y25" s="180"/>
      <c r="Z25" s="180"/>
    </row>
    <row r="26" spans="1:26">
      <c r="A26" s="157"/>
      <c r="B26" s="1315">
        <v>24</v>
      </c>
      <c r="C26" s="1209"/>
      <c r="D26" s="196" t="s">
        <v>248</v>
      </c>
      <c r="E26" s="1324" t="s">
        <v>221</v>
      </c>
      <c r="F26" s="1324" t="s">
        <v>188</v>
      </c>
      <c r="G26" s="1324" t="s">
        <v>249</v>
      </c>
      <c r="H26" s="1327" t="s">
        <v>186</v>
      </c>
      <c r="I26" s="1328">
        <v>45761</v>
      </c>
      <c r="J26" s="1324" t="s">
        <v>190</v>
      </c>
      <c r="K26" s="1329">
        <v>711</v>
      </c>
      <c r="L26" s="1329">
        <v>711</v>
      </c>
      <c r="M26" s="1322">
        <f t="shared" si="0"/>
        <v>0</v>
      </c>
      <c r="N26" s="1330">
        <f t="shared" si="1"/>
        <v>0</v>
      </c>
      <c r="O26" s="1331"/>
      <c r="P26" s="180"/>
      <c r="Q26" s="180"/>
      <c r="R26" s="180"/>
      <c r="S26" s="180"/>
      <c r="T26" s="180"/>
      <c r="U26" s="180"/>
      <c r="V26" s="180"/>
      <c r="W26" s="180"/>
      <c r="X26" s="180"/>
      <c r="Y26" s="180"/>
      <c r="Z26" s="180"/>
    </row>
    <row r="27" spans="1:26">
      <c r="A27" s="157"/>
      <c r="B27" s="1315">
        <v>25</v>
      </c>
      <c r="C27" s="1209"/>
      <c r="D27" s="196" t="s">
        <v>248</v>
      </c>
      <c r="E27" s="1324" t="s">
        <v>221</v>
      </c>
      <c r="F27" s="1324" t="s">
        <v>188</v>
      </c>
      <c r="G27" s="1324" t="s">
        <v>250</v>
      </c>
      <c r="H27" s="1327" t="s">
        <v>216</v>
      </c>
      <c r="I27" s="1328">
        <v>45769</v>
      </c>
      <c r="J27" s="1324" t="s">
        <v>190</v>
      </c>
      <c r="K27" s="1338">
        <v>2316</v>
      </c>
      <c r="L27" s="1338">
        <v>2316</v>
      </c>
      <c r="M27" s="1339">
        <f t="shared" si="0"/>
        <v>0</v>
      </c>
      <c r="N27" s="1330">
        <f t="shared" si="1"/>
        <v>0</v>
      </c>
      <c r="O27" s="1331"/>
      <c r="P27" s="180"/>
      <c r="Q27" s="180"/>
      <c r="R27" s="180"/>
      <c r="S27" s="180"/>
      <c r="T27" s="180"/>
      <c r="U27" s="180"/>
      <c r="V27" s="180"/>
      <c r="W27" s="180"/>
      <c r="X27" s="180"/>
      <c r="Y27" s="180"/>
      <c r="Z27" s="180"/>
    </row>
    <row r="28" spans="1:26">
      <c r="A28" s="157"/>
      <c r="B28" s="1315">
        <v>26</v>
      </c>
      <c r="C28" s="1209"/>
      <c r="D28" s="200" t="s">
        <v>251</v>
      </c>
      <c r="E28" s="1324" t="s">
        <v>242</v>
      </c>
      <c r="F28" s="1324" t="s">
        <v>252</v>
      </c>
      <c r="G28" s="200" t="s">
        <v>253</v>
      </c>
      <c r="H28" s="1327" t="s">
        <v>186</v>
      </c>
      <c r="I28" s="1328">
        <v>45757</v>
      </c>
      <c r="J28" s="1324" t="s">
        <v>187</v>
      </c>
      <c r="K28" s="1351">
        <v>177</v>
      </c>
      <c r="L28" s="1329">
        <v>158</v>
      </c>
      <c r="M28" s="1352">
        <f t="shared" si="0"/>
        <v>19</v>
      </c>
      <c r="N28" s="1330">
        <f t="shared" si="1"/>
        <v>0.10734463276836158</v>
      </c>
      <c r="O28" s="1331"/>
      <c r="P28" s="180"/>
      <c r="Q28" s="180"/>
      <c r="R28" s="180"/>
      <c r="S28" s="180"/>
      <c r="T28" s="180"/>
      <c r="U28" s="180"/>
      <c r="V28" s="180"/>
      <c r="W28" s="180"/>
      <c r="X28" s="180"/>
      <c r="Y28" s="180"/>
      <c r="Z28" s="180"/>
    </row>
    <row r="29" spans="1:26">
      <c r="A29" s="157"/>
      <c r="B29" s="1315">
        <v>27</v>
      </c>
      <c r="C29" s="1209"/>
      <c r="D29" s="196" t="s">
        <v>251</v>
      </c>
      <c r="E29" s="1324" t="s">
        <v>242</v>
      </c>
      <c r="F29" s="1324" t="s">
        <v>254</v>
      </c>
      <c r="G29" s="1324" t="s">
        <v>255</v>
      </c>
      <c r="H29" s="1327" t="s">
        <v>186</v>
      </c>
      <c r="I29" s="1328">
        <v>45757</v>
      </c>
      <c r="J29" s="1324" t="s">
        <v>187</v>
      </c>
      <c r="K29" s="1351">
        <v>254</v>
      </c>
      <c r="L29" s="1329">
        <v>158</v>
      </c>
      <c r="M29" s="1352">
        <f t="shared" si="0"/>
        <v>96</v>
      </c>
      <c r="N29" s="1330">
        <f t="shared" si="1"/>
        <v>0.37795275590551181</v>
      </c>
      <c r="O29" s="1331"/>
      <c r="P29" s="180"/>
      <c r="Q29" s="180"/>
      <c r="R29" s="180"/>
      <c r="S29" s="180"/>
      <c r="T29" s="180"/>
      <c r="U29" s="180"/>
      <c r="V29" s="180"/>
      <c r="W29" s="180"/>
      <c r="X29" s="180"/>
      <c r="Y29" s="180"/>
      <c r="Z29" s="180"/>
    </row>
    <row r="30" spans="1:26">
      <c r="A30" s="157"/>
      <c r="B30" s="1315">
        <v>28</v>
      </c>
      <c r="C30" s="1209"/>
      <c r="D30" s="196" t="s">
        <v>195</v>
      </c>
      <c r="E30" s="1324" t="s">
        <v>183</v>
      </c>
      <c r="F30" s="1324" t="s">
        <v>188</v>
      </c>
      <c r="G30" s="1324" t="s">
        <v>256</v>
      </c>
      <c r="H30" s="1327" t="s">
        <v>186</v>
      </c>
      <c r="I30" s="1328">
        <v>45764</v>
      </c>
      <c r="J30" s="1324" t="s">
        <v>190</v>
      </c>
      <c r="K30" s="1351">
        <v>103</v>
      </c>
      <c r="L30" s="1329">
        <v>103</v>
      </c>
      <c r="M30" s="1352">
        <f t="shared" si="0"/>
        <v>0</v>
      </c>
      <c r="N30" s="1330">
        <f t="shared" si="1"/>
        <v>0</v>
      </c>
      <c r="O30" s="1331"/>
      <c r="P30" s="180"/>
      <c r="Q30" s="180"/>
      <c r="R30" s="180"/>
      <c r="S30" s="180"/>
      <c r="T30" s="180"/>
      <c r="U30" s="180"/>
      <c r="V30" s="180"/>
      <c r="W30" s="180"/>
      <c r="X30" s="180"/>
      <c r="Y30" s="180"/>
      <c r="Z30" s="180"/>
    </row>
    <row r="31" spans="1:26">
      <c r="A31" s="157"/>
      <c r="B31" s="1315">
        <v>29</v>
      </c>
      <c r="C31" s="1209"/>
      <c r="D31" s="196" t="s">
        <v>182</v>
      </c>
      <c r="E31" s="1324" t="s">
        <v>183</v>
      </c>
      <c r="F31" s="1324" t="s">
        <v>257</v>
      </c>
      <c r="G31" s="1324" t="s">
        <v>258</v>
      </c>
      <c r="H31" s="1327" t="s">
        <v>186</v>
      </c>
      <c r="I31" s="1328">
        <v>45763</v>
      </c>
      <c r="J31" s="1324" t="s">
        <v>187</v>
      </c>
      <c r="K31" s="1329">
        <v>211</v>
      </c>
      <c r="L31" s="1329">
        <v>211</v>
      </c>
      <c r="M31" s="1322">
        <f t="shared" si="0"/>
        <v>0</v>
      </c>
      <c r="N31" s="1330">
        <f t="shared" si="1"/>
        <v>0</v>
      </c>
      <c r="O31" s="1331"/>
      <c r="P31" s="180"/>
      <c r="Q31" s="180"/>
      <c r="R31" s="180"/>
      <c r="S31" s="180"/>
      <c r="T31" s="180"/>
      <c r="U31" s="180"/>
      <c r="V31" s="180"/>
      <c r="W31" s="180"/>
      <c r="X31" s="180"/>
      <c r="Y31" s="180"/>
      <c r="Z31" s="180"/>
    </row>
    <row r="32" spans="1:26">
      <c r="A32" s="157"/>
      <c r="B32" s="1315">
        <v>30</v>
      </c>
      <c r="C32" s="1209"/>
      <c r="D32" s="196" t="s">
        <v>259</v>
      </c>
      <c r="E32" s="1324" t="s">
        <v>183</v>
      </c>
      <c r="F32" s="1324" t="s">
        <v>260</v>
      </c>
      <c r="G32" s="1324" t="s">
        <v>261</v>
      </c>
      <c r="H32" s="1327" t="s">
        <v>216</v>
      </c>
      <c r="I32" s="1328">
        <v>45763</v>
      </c>
      <c r="J32" s="1324" t="s">
        <v>187</v>
      </c>
      <c r="K32" s="1338">
        <v>2256</v>
      </c>
      <c r="L32" s="1338">
        <v>1377</v>
      </c>
      <c r="M32" s="1339">
        <f t="shared" si="0"/>
        <v>879</v>
      </c>
      <c r="N32" s="1330">
        <f t="shared" si="1"/>
        <v>0.3896276595744681</v>
      </c>
      <c r="O32" s="1331"/>
      <c r="P32" s="180"/>
      <c r="Q32" s="180"/>
      <c r="R32" s="180"/>
      <c r="S32" s="180"/>
      <c r="T32" s="180"/>
      <c r="U32" s="180"/>
      <c r="V32" s="180"/>
      <c r="W32" s="180"/>
      <c r="X32" s="180"/>
      <c r="Y32" s="180"/>
      <c r="Z32" s="180"/>
    </row>
    <row r="33" spans="1:26">
      <c r="A33" s="157"/>
      <c r="B33" s="1315">
        <v>31</v>
      </c>
      <c r="C33" s="1209"/>
      <c r="D33" s="196" t="s">
        <v>262</v>
      </c>
      <c r="E33" s="1324" t="s">
        <v>183</v>
      </c>
      <c r="F33" s="1324" t="s">
        <v>263</v>
      </c>
      <c r="G33" s="1324" t="s">
        <v>264</v>
      </c>
      <c r="H33" s="1327" t="s">
        <v>216</v>
      </c>
      <c r="I33" s="1328">
        <v>45775</v>
      </c>
      <c r="J33" s="1324" t="s">
        <v>187</v>
      </c>
      <c r="K33" s="1338">
        <v>4577</v>
      </c>
      <c r="L33" s="1338">
        <v>1580</v>
      </c>
      <c r="M33" s="1339">
        <f t="shared" si="0"/>
        <v>2997</v>
      </c>
      <c r="N33" s="1330">
        <f t="shared" si="1"/>
        <v>0.65479571771902989</v>
      </c>
      <c r="O33" s="1331"/>
      <c r="P33" s="180"/>
      <c r="Q33" s="180"/>
      <c r="R33" s="180"/>
      <c r="S33" s="180"/>
      <c r="T33" s="180"/>
      <c r="U33" s="180"/>
      <c r="V33" s="180"/>
      <c r="W33" s="180"/>
      <c r="X33" s="180"/>
      <c r="Y33" s="180"/>
      <c r="Z33" s="180"/>
    </row>
    <row r="34" spans="1:26">
      <c r="A34" s="157"/>
      <c r="B34" s="1315">
        <v>32</v>
      </c>
      <c r="C34" s="1209"/>
      <c r="D34" s="196" t="s">
        <v>248</v>
      </c>
      <c r="E34" s="1324" t="s">
        <v>221</v>
      </c>
      <c r="F34" s="1324" t="s">
        <v>188</v>
      </c>
      <c r="G34" s="1324" t="s">
        <v>265</v>
      </c>
      <c r="H34" s="1327" t="s">
        <v>186</v>
      </c>
      <c r="I34" s="1328">
        <v>45779</v>
      </c>
      <c r="J34" s="1324" t="s">
        <v>190</v>
      </c>
      <c r="K34" s="201">
        <v>1026</v>
      </c>
      <c r="L34" s="201">
        <v>1026</v>
      </c>
      <c r="M34" s="1339">
        <f t="shared" si="0"/>
        <v>0</v>
      </c>
      <c r="N34" s="1330">
        <f t="shared" si="1"/>
        <v>0</v>
      </c>
      <c r="O34" s="1331"/>
      <c r="P34" s="180"/>
      <c r="Q34" s="180"/>
      <c r="R34" s="180"/>
      <c r="S34" s="180"/>
      <c r="T34" s="180"/>
      <c r="U34" s="180"/>
      <c r="V34" s="180"/>
      <c r="W34" s="180"/>
      <c r="X34" s="180"/>
      <c r="Y34" s="180"/>
      <c r="Z34" s="180"/>
    </row>
    <row r="35" spans="1:26">
      <c r="A35" s="157"/>
      <c r="B35" s="1315">
        <v>33</v>
      </c>
      <c r="C35" s="1209"/>
      <c r="D35" s="196" t="s">
        <v>248</v>
      </c>
      <c r="E35" s="1324" t="s">
        <v>221</v>
      </c>
      <c r="F35" s="1324" t="s">
        <v>188</v>
      </c>
      <c r="G35" s="1324" t="s">
        <v>266</v>
      </c>
      <c r="H35" s="1327" t="s">
        <v>186</v>
      </c>
      <c r="I35" s="1328">
        <v>45779</v>
      </c>
      <c r="J35" s="1324" t="s">
        <v>190</v>
      </c>
      <c r="K35" s="1329">
        <v>921</v>
      </c>
      <c r="L35" s="1329">
        <v>921</v>
      </c>
      <c r="M35" s="1322">
        <f t="shared" si="0"/>
        <v>0</v>
      </c>
      <c r="N35" s="1330">
        <f t="shared" si="1"/>
        <v>0</v>
      </c>
      <c r="O35" s="1331"/>
      <c r="P35" s="180"/>
      <c r="Q35" s="180"/>
      <c r="R35" s="180"/>
      <c r="S35" s="180"/>
      <c r="T35" s="180"/>
      <c r="U35" s="180"/>
      <c r="V35" s="180"/>
      <c r="W35" s="180"/>
      <c r="X35" s="180"/>
      <c r="Y35" s="180"/>
      <c r="Z35" s="180"/>
    </row>
    <row r="36" spans="1:26">
      <c r="A36" s="157"/>
      <c r="B36" s="1315">
        <v>34</v>
      </c>
      <c r="C36" s="1209"/>
      <c r="D36" s="196" t="s">
        <v>248</v>
      </c>
      <c r="E36" s="1324" t="s">
        <v>221</v>
      </c>
      <c r="F36" s="1324" t="s">
        <v>188</v>
      </c>
      <c r="G36" s="1324" t="s">
        <v>267</v>
      </c>
      <c r="H36" s="1327" t="s">
        <v>186</v>
      </c>
      <c r="I36" s="1328">
        <v>45779</v>
      </c>
      <c r="J36" s="1324" t="s">
        <v>190</v>
      </c>
      <c r="K36" s="1329">
        <v>658</v>
      </c>
      <c r="L36" s="1329">
        <v>658</v>
      </c>
      <c r="M36" s="1322">
        <f t="shared" si="0"/>
        <v>0</v>
      </c>
      <c r="N36" s="1330">
        <f t="shared" si="1"/>
        <v>0</v>
      </c>
      <c r="O36" s="1331"/>
      <c r="P36" s="180"/>
      <c r="Q36" s="180"/>
      <c r="R36" s="180"/>
      <c r="S36" s="180"/>
      <c r="T36" s="180"/>
      <c r="U36" s="180"/>
      <c r="V36" s="180"/>
      <c r="W36" s="180"/>
      <c r="X36" s="180"/>
      <c r="Y36" s="180"/>
      <c r="Z36" s="180"/>
    </row>
    <row r="37" spans="1:26">
      <c r="A37" s="157"/>
      <c r="B37" s="1315">
        <v>35</v>
      </c>
      <c r="C37" s="1209"/>
      <c r="D37" s="196" t="s">
        <v>268</v>
      </c>
      <c r="E37" s="1324" t="s">
        <v>269</v>
      </c>
      <c r="F37" s="1324" t="s">
        <v>270</v>
      </c>
      <c r="G37" s="1324" t="s">
        <v>271</v>
      </c>
      <c r="H37" s="1327" t="s">
        <v>186</v>
      </c>
      <c r="I37" s="1328">
        <v>45782</v>
      </c>
      <c r="J37" s="1324" t="s">
        <v>187</v>
      </c>
      <c r="K37" s="1329">
        <v>703</v>
      </c>
      <c r="L37" s="1329">
        <v>632</v>
      </c>
      <c r="M37" s="1322">
        <f t="shared" si="0"/>
        <v>71</v>
      </c>
      <c r="N37" s="1330">
        <f t="shared" si="1"/>
        <v>0.10099573257467995</v>
      </c>
      <c r="O37" s="1331"/>
      <c r="P37" s="180"/>
      <c r="Q37" s="180"/>
      <c r="R37" s="180"/>
      <c r="S37" s="180"/>
      <c r="T37" s="180"/>
      <c r="U37" s="180"/>
      <c r="V37" s="180"/>
      <c r="W37" s="180"/>
      <c r="X37" s="180"/>
      <c r="Y37" s="180"/>
      <c r="Z37" s="180"/>
    </row>
    <row r="38" spans="1:26">
      <c r="A38" s="157"/>
      <c r="B38" s="1315">
        <v>36</v>
      </c>
      <c r="C38" s="1209"/>
      <c r="D38" s="196" t="s">
        <v>182</v>
      </c>
      <c r="E38" s="1324" t="s">
        <v>183</v>
      </c>
      <c r="F38" s="1324" t="s">
        <v>272</v>
      </c>
      <c r="G38" s="1324" t="s">
        <v>273</v>
      </c>
      <c r="H38" s="1327" t="s">
        <v>186</v>
      </c>
      <c r="I38" s="1328">
        <v>45779</v>
      </c>
      <c r="J38" s="1324" t="s">
        <v>187</v>
      </c>
      <c r="K38" s="1338">
        <v>226</v>
      </c>
      <c r="L38" s="1338">
        <v>211</v>
      </c>
      <c r="M38" s="1339">
        <f t="shared" si="0"/>
        <v>15</v>
      </c>
      <c r="N38" s="1330">
        <f t="shared" si="1"/>
        <v>6.637168141592921E-2</v>
      </c>
      <c r="O38" s="1331"/>
      <c r="P38" s="180"/>
      <c r="Q38" s="180"/>
      <c r="R38" s="180"/>
      <c r="S38" s="180"/>
      <c r="T38" s="180"/>
      <c r="U38" s="180"/>
      <c r="V38" s="180"/>
      <c r="W38" s="180"/>
      <c r="X38" s="180"/>
      <c r="Y38" s="180"/>
      <c r="Z38" s="180"/>
    </row>
    <row r="39" spans="1:26">
      <c r="A39" s="157"/>
      <c r="B39" s="1315">
        <v>37</v>
      </c>
      <c r="C39" s="1209"/>
      <c r="D39" s="196" t="s">
        <v>268</v>
      </c>
      <c r="E39" s="1324" t="s">
        <v>269</v>
      </c>
      <c r="F39" s="1324" t="s">
        <v>188</v>
      </c>
      <c r="G39" s="1324" t="s">
        <v>274</v>
      </c>
      <c r="H39" s="1327" t="s">
        <v>186</v>
      </c>
      <c r="I39" s="1328">
        <v>45804</v>
      </c>
      <c r="J39" s="1324" t="s">
        <v>190</v>
      </c>
      <c r="K39" s="1329">
        <v>421</v>
      </c>
      <c r="L39" s="1329">
        <v>421</v>
      </c>
      <c r="M39" s="1322">
        <f t="shared" si="0"/>
        <v>0</v>
      </c>
      <c r="N39" s="1330">
        <f t="shared" si="1"/>
        <v>0</v>
      </c>
      <c r="O39" s="1331"/>
      <c r="P39" s="180"/>
      <c r="Q39" s="180"/>
      <c r="R39" s="180"/>
      <c r="S39" s="180"/>
      <c r="T39" s="180"/>
      <c r="U39" s="180"/>
      <c r="V39" s="180"/>
      <c r="W39" s="180"/>
      <c r="X39" s="180"/>
      <c r="Y39" s="180"/>
      <c r="Z39" s="180"/>
    </row>
    <row r="40" spans="1:26">
      <c r="A40" s="157"/>
      <c r="B40" s="1315">
        <v>38</v>
      </c>
      <c r="C40" s="1209"/>
      <c r="D40" s="196" t="s">
        <v>195</v>
      </c>
      <c r="E40" s="1324" t="s">
        <v>183</v>
      </c>
      <c r="F40" s="1324" t="s">
        <v>275</v>
      </c>
      <c r="G40" s="1324" t="s">
        <v>276</v>
      </c>
      <c r="H40" s="1327" t="s">
        <v>186</v>
      </c>
      <c r="I40" s="1328">
        <v>45796</v>
      </c>
      <c r="J40" s="1324" t="s">
        <v>187</v>
      </c>
      <c r="K40" s="1329">
        <v>107</v>
      </c>
      <c r="L40" s="1329">
        <v>103</v>
      </c>
      <c r="M40" s="1322">
        <f t="shared" si="0"/>
        <v>4</v>
      </c>
      <c r="N40" s="1330">
        <f t="shared" si="1"/>
        <v>3.7383177570093455E-2</v>
      </c>
      <c r="O40" s="1331"/>
      <c r="P40" s="180"/>
      <c r="Q40" s="180"/>
      <c r="R40" s="180"/>
      <c r="S40" s="180"/>
      <c r="T40" s="180"/>
      <c r="U40" s="180"/>
      <c r="V40" s="180"/>
      <c r="W40" s="180"/>
      <c r="X40" s="180"/>
      <c r="Y40" s="180"/>
      <c r="Z40" s="180"/>
    </row>
    <row r="41" spans="1:26">
      <c r="A41" s="157"/>
      <c r="B41" s="1315">
        <v>39</v>
      </c>
      <c r="C41" s="1209"/>
      <c r="D41" s="202" t="s">
        <v>192</v>
      </c>
      <c r="E41" s="1326" t="s">
        <v>183</v>
      </c>
      <c r="F41" s="1324" t="s">
        <v>194</v>
      </c>
      <c r="G41" s="1353" t="s">
        <v>277</v>
      </c>
      <c r="H41" s="1327" t="s">
        <v>186</v>
      </c>
      <c r="I41" s="1328">
        <v>45805</v>
      </c>
      <c r="J41" s="1324" t="s">
        <v>187</v>
      </c>
      <c r="K41" s="1354">
        <v>103</v>
      </c>
      <c r="L41" s="1354">
        <v>103</v>
      </c>
      <c r="M41" s="1339">
        <f t="shared" si="0"/>
        <v>0</v>
      </c>
      <c r="N41" s="1330">
        <f t="shared" si="1"/>
        <v>0</v>
      </c>
      <c r="O41" s="1331"/>
      <c r="P41" s="180"/>
      <c r="Q41" s="180"/>
      <c r="R41" s="180"/>
      <c r="S41" s="180"/>
      <c r="T41" s="180"/>
      <c r="U41" s="180"/>
      <c r="V41" s="180"/>
      <c r="W41" s="180"/>
      <c r="X41" s="180"/>
      <c r="Y41" s="180"/>
      <c r="Z41" s="180"/>
    </row>
    <row r="42" spans="1:26">
      <c r="A42" s="157"/>
      <c r="B42" s="1315">
        <v>40</v>
      </c>
      <c r="C42" s="1209"/>
      <c r="D42" s="198" t="s">
        <v>225</v>
      </c>
      <c r="E42" s="198" t="s">
        <v>183</v>
      </c>
      <c r="F42" s="198" t="s">
        <v>278</v>
      </c>
      <c r="G42" s="203" t="s">
        <v>279</v>
      </c>
      <c r="H42" s="1327" t="s">
        <v>186</v>
      </c>
      <c r="I42" s="204">
        <v>45810</v>
      </c>
      <c r="J42" s="1324" t="s">
        <v>187</v>
      </c>
      <c r="K42" s="205">
        <v>280</v>
      </c>
      <c r="L42" s="205">
        <v>132</v>
      </c>
      <c r="M42" s="205">
        <f t="shared" si="0"/>
        <v>148</v>
      </c>
      <c r="N42" s="1330">
        <f t="shared" si="1"/>
        <v>0.52857142857142858</v>
      </c>
      <c r="O42" s="1331"/>
      <c r="P42" s="180"/>
      <c r="Q42" s="180"/>
      <c r="R42" s="180"/>
      <c r="S42" s="180"/>
      <c r="T42" s="180"/>
      <c r="U42" s="180"/>
      <c r="V42" s="180"/>
      <c r="W42" s="180"/>
      <c r="X42" s="180"/>
      <c r="Y42" s="180"/>
      <c r="Z42" s="180"/>
    </row>
    <row r="43" spans="1:26">
      <c r="A43" s="157"/>
      <c r="B43" s="1315">
        <v>41</v>
      </c>
      <c r="C43" s="1209"/>
      <c r="D43" s="202" t="s">
        <v>280</v>
      </c>
      <c r="E43" s="202" t="s">
        <v>281</v>
      </c>
      <c r="F43" s="202" t="s">
        <v>282</v>
      </c>
      <c r="G43" s="206" t="s">
        <v>283</v>
      </c>
      <c r="H43" s="1327" t="s">
        <v>186</v>
      </c>
      <c r="I43" s="204">
        <v>45810</v>
      </c>
      <c r="J43" s="1324" t="s">
        <v>187</v>
      </c>
      <c r="K43" s="205">
        <v>569</v>
      </c>
      <c r="L43" s="205">
        <v>263</v>
      </c>
      <c r="M43" s="205">
        <f t="shared" si="0"/>
        <v>306</v>
      </c>
      <c r="N43" s="1330">
        <f t="shared" si="1"/>
        <v>0.53778558875219684</v>
      </c>
      <c r="O43" s="1331"/>
      <c r="P43" s="180"/>
      <c r="Q43" s="180"/>
      <c r="R43" s="180"/>
      <c r="S43" s="180"/>
      <c r="T43" s="180"/>
      <c r="U43" s="180"/>
      <c r="V43" s="180"/>
      <c r="W43" s="180"/>
      <c r="X43" s="180"/>
      <c r="Y43" s="180"/>
      <c r="Z43" s="180"/>
    </row>
    <row r="44" spans="1:26">
      <c r="A44" s="157"/>
      <c r="B44" s="1315">
        <v>42</v>
      </c>
      <c r="C44" s="1209"/>
      <c r="D44" s="202" t="s">
        <v>268</v>
      </c>
      <c r="E44" s="202" t="s">
        <v>269</v>
      </c>
      <c r="F44" s="202" t="s">
        <v>188</v>
      </c>
      <c r="G44" s="206" t="s">
        <v>284</v>
      </c>
      <c r="H44" s="1327" t="s">
        <v>186</v>
      </c>
      <c r="I44" s="207">
        <v>45812</v>
      </c>
      <c r="J44" s="1324" t="s">
        <v>190</v>
      </c>
      <c r="K44" s="205">
        <v>632</v>
      </c>
      <c r="L44" s="205">
        <v>632</v>
      </c>
      <c r="M44" s="205">
        <f t="shared" si="0"/>
        <v>0</v>
      </c>
      <c r="N44" s="1330">
        <f t="shared" si="1"/>
        <v>0</v>
      </c>
      <c r="O44" s="1331"/>
      <c r="P44" s="180"/>
      <c r="Q44" s="180"/>
      <c r="R44" s="180"/>
      <c r="S44" s="180"/>
      <c r="T44" s="180"/>
      <c r="U44" s="180"/>
      <c r="V44" s="180"/>
      <c r="W44" s="180"/>
      <c r="X44" s="180"/>
      <c r="Y44" s="180"/>
      <c r="Z44" s="180"/>
    </row>
    <row r="45" spans="1:26">
      <c r="A45" s="157"/>
      <c r="B45" s="1315">
        <v>43</v>
      </c>
      <c r="C45" s="1209"/>
      <c r="D45" s="202" t="s">
        <v>285</v>
      </c>
      <c r="E45" s="202" t="s">
        <v>269</v>
      </c>
      <c r="F45" s="202" t="s">
        <v>286</v>
      </c>
      <c r="G45" s="206" t="s">
        <v>287</v>
      </c>
      <c r="H45" s="1327" t="s">
        <v>216</v>
      </c>
      <c r="I45" s="207">
        <v>45818</v>
      </c>
      <c r="J45" s="1324" t="s">
        <v>187</v>
      </c>
      <c r="K45" s="205">
        <v>1184</v>
      </c>
      <c r="L45" s="205">
        <v>1377</v>
      </c>
      <c r="M45" s="205">
        <f t="shared" si="0"/>
        <v>-193</v>
      </c>
      <c r="N45" s="1330">
        <f t="shared" si="1"/>
        <v>-0.16300675675675674</v>
      </c>
      <c r="O45" s="1331"/>
      <c r="P45" s="180"/>
      <c r="Q45" s="180"/>
      <c r="R45" s="180"/>
      <c r="S45" s="180"/>
      <c r="T45" s="180"/>
      <c r="U45" s="180"/>
      <c r="V45" s="180"/>
      <c r="W45" s="180"/>
      <c r="X45" s="180"/>
      <c r="Y45" s="180"/>
      <c r="Z45" s="180"/>
    </row>
    <row r="46" spans="1:26">
      <c r="A46" s="157"/>
      <c r="B46" s="1315">
        <v>44</v>
      </c>
      <c r="C46" s="1209"/>
      <c r="D46" s="202" t="s">
        <v>228</v>
      </c>
      <c r="E46" s="202" t="s">
        <v>183</v>
      </c>
      <c r="F46" s="202" t="s">
        <v>288</v>
      </c>
      <c r="G46" s="206" t="s">
        <v>289</v>
      </c>
      <c r="H46" s="1327" t="s">
        <v>186</v>
      </c>
      <c r="I46" s="207">
        <v>45813</v>
      </c>
      <c r="J46" s="1324" t="s">
        <v>187</v>
      </c>
      <c r="K46" s="208">
        <v>132</v>
      </c>
      <c r="L46" s="208">
        <v>132</v>
      </c>
      <c r="M46" s="208">
        <f t="shared" si="0"/>
        <v>0</v>
      </c>
      <c r="N46" s="1330">
        <f t="shared" si="1"/>
        <v>0</v>
      </c>
      <c r="O46" s="1331"/>
      <c r="P46" s="180"/>
      <c r="Q46" s="180"/>
      <c r="R46" s="180"/>
      <c r="S46" s="180"/>
      <c r="T46" s="180"/>
      <c r="U46" s="180"/>
      <c r="V46" s="180"/>
      <c r="W46" s="180"/>
      <c r="X46" s="180"/>
      <c r="Y46" s="180"/>
      <c r="Z46" s="180"/>
    </row>
    <row r="47" spans="1:26">
      <c r="A47" s="157"/>
      <c r="B47" s="1315">
        <v>45</v>
      </c>
      <c r="C47" s="1209"/>
      <c r="D47" s="202" t="s">
        <v>213</v>
      </c>
      <c r="E47" s="202" t="s">
        <v>183</v>
      </c>
      <c r="F47" s="202" t="s">
        <v>188</v>
      </c>
      <c r="G47" s="206" t="s">
        <v>290</v>
      </c>
      <c r="H47" s="1327" t="s">
        <v>216</v>
      </c>
      <c r="I47" s="207">
        <v>45823</v>
      </c>
      <c r="J47" s="1324" t="s">
        <v>190</v>
      </c>
      <c r="K47" s="208">
        <v>1499</v>
      </c>
      <c r="L47" s="208">
        <v>1499</v>
      </c>
      <c r="M47" s="208">
        <f t="shared" si="0"/>
        <v>0</v>
      </c>
      <c r="N47" s="1330">
        <f t="shared" si="1"/>
        <v>0</v>
      </c>
      <c r="O47" s="1331"/>
      <c r="P47" s="180"/>
      <c r="Q47" s="180"/>
      <c r="R47" s="180"/>
      <c r="S47" s="180"/>
      <c r="T47" s="180"/>
      <c r="U47" s="180"/>
      <c r="V47" s="180"/>
      <c r="W47" s="180"/>
      <c r="X47" s="180"/>
      <c r="Y47" s="180"/>
      <c r="Z47" s="180"/>
    </row>
    <row r="48" spans="1:26">
      <c r="A48" s="157"/>
      <c r="B48" s="1315">
        <v>46</v>
      </c>
      <c r="C48" s="1209"/>
      <c r="D48" s="202" t="s">
        <v>192</v>
      </c>
      <c r="E48" s="202" t="s">
        <v>183</v>
      </c>
      <c r="F48" s="202" t="s">
        <v>275</v>
      </c>
      <c r="G48" s="206" t="s">
        <v>291</v>
      </c>
      <c r="H48" s="1327" t="s">
        <v>186</v>
      </c>
      <c r="I48" s="207">
        <v>45820</v>
      </c>
      <c r="J48" s="1324" t="s">
        <v>187</v>
      </c>
      <c r="K48" s="208">
        <v>105</v>
      </c>
      <c r="L48" s="208">
        <v>103</v>
      </c>
      <c r="M48" s="208">
        <f t="shared" si="0"/>
        <v>2</v>
      </c>
      <c r="N48" s="1330">
        <f t="shared" si="1"/>
        <v>1.9047619047619049E-2</v>
      </c>
      <c r="O48" s="1331"/>
      <c r="P48" s="180"/>
      <c r="Q48" s="180"/>
      <c r="R48" s="180"/>
      <c r="S48" s="180"/>
      <c r="T48" s="180"/>
      <c r="U48" s="180"/>
      <c r="V48" s="180"/>
      <c r="W48" s="180"/>
      <c r="X48" s="180"/>
      <c r="Y48" s="180"/>
      <c r="Z48" s="180"/>
    </row>
    <row r="49" spans="1:26">
      <c r="A49" s="157"/>
      <c r="B49" s="1315">
        <v>47</v>
      </c>
      <c r="C49" s="1209"/>
      <c r="D49" s="202" t="s">
        <v>195</v>
      </c>
      <c r="E49" s="202" t="s">
        <v>183</v>
      </c>
      <c r="F49" s="202" t="s">
        <v>292</v>
      </c>
      <c r="G49" s="206" t="s">
        <v>293</v>
      </c>
      <c r="H49" s="1327" t="s">
        <v>186</v>
      </c>
      <c r="I49" s="207">
        <v>45831</v>
      </c>
      <c r="J49" s="1324" t="s">
        <v>187</v>
      </c>
      <c r="K49" s="208">
        <v>131</v>
      </c>
      <c r="L49" s="208">
        <v>103</v>
      </c>
      <c r="M49" s="208">
        <f t="shared" si="0"/>
        <v>28</v>
      </c>
      <c r="N49" s="1330">
        <f t="shared" si="1"/>
        <v>0.21374045801526717</v>
      </c>
      <c r="O49" s="1331"/>
      <c r="P49" s="180"/>
      <c r="Q49" s="180"/>
      <c r="R49" s="180"/>
      <c r="S49" s="180"/>
      <c r="T49" s="180"/>
      <c r="U49" s="180"/>
      <c r="V49" s="180"/>
      <c r="W49" s="180"/>
      <c r="X49" s="180"/>
      <c r="Y49" s="180"/>
      <c r="Z49" s="180"/>
    </row>
    <row r="50" spans="1:26">
      <c r="A50" s="157"/>
      <c r="B50" s="1315">
        <v>48</v>
      </c>
      <c r="C50" s="1209"/>
      <c r="D50" s="202" t="s">
        <v>294</v>
      </c>
      <c r="E50" s="202" t="s">
        <v>281</v>
      </c>
      <c r="F50" s="202" t="s">
        <v>295</v>
      </c>
      <c r="G50" s="206" t="s">
        <v>296</v>
      </c>
      <c r="H50" s="1327" t="s">
        <v>216</v>
      </c>
      <c r="I50" s="207">
        <v>45826</v>
      </c>
      <c r="J50" s="1324" t="s">
        <v>187</v>
      </c>
      <c r="K50" s="208">
        <v>1259</v>
      </c>
      <c r="L50" s="208">
        <v>526</v>
      </c>
      <c r="M50" s="208">
        <f t="shared" si="0"/>
        <v>733</v>
      </c>
      <c r="N50" s="1330">
        <f t="shared" si="1"/>
        <v>0.58220810166799042</v>
      </c>
      <c r="O50" s="1331"/>
      <c r="P50" s="180"/>
      <c r="Q50" s="180"/>
      <c r="R50" s="180"/>
      <c r="S50" s="180"/>
      <c r="T50" s="180"/>
      <c r="U50" s="180"/>
      <c r="V50" s="180"/>
      <c r="W50" s="180"/>
      <c r="X50" s="180"/>
      <c r="Y50" s="180"/>
      <c r="Z50" s="180"/>
    </row>
    <row r="51" spans="1:26">
      <c r="A51" s="209"/>
      <c r="B51" s="1315">
        <v>49</v>
      </c>
      <c r="C51" s="1209"/>
      <c r="D51" s="210" t="s">
        <v>225</v>
      </c>
      <c r="E51" s="210" t="s">
        <v>183</v>
      </c>
      <c r="F51" s="211" t="s">
        <v>188</v>
      </c>
      <c r="G51" s="210" t="s">
        <v>297</v>
      </c>
      <c r="H51" s="756" t="s">
        <v>186</v>
      </c>
      <c r="I51" s="1355">
        <v>45831</v>
      </c>
      <c r="J51" s="1356" t="s">
        <v>190</v>
      </c>
      <c r="K51" s="212">
        <v>132</v>
      </c>
      <c r="L51" s="212">
        <v>132</v>
      </c>
      <c r="M51" s="208">
        <f t="shared" si="0"/>
        <v>0</v>
      </c>
      <c r="N51" s="1330">
        <f t="shared" si="1"/>
        <v>0</v>
      </c>
      <c r="O51" s="1357"/>
      <c r="P51" s="213"/>
      <c r="Q51" s="213"/>
      <c r="R51" s="213"/>
      <c r="S51" s="213"/>
      <c r="T51" s="213"/>
      <c r="U51" s="213"/>
      <c r="V51" s="213"/>
      <c r="W51" s="213"/>
      <c r="X51" s="213"/>
      <c r="Y51" s="213"/>
      <c r="Z51" s="213"/>
    </row>
    <row r="52" spans="1:26">
      <c r="A52" s="209"/>
      <c r="B52" s="1315">
        <v>50</v>
      </c>
      <c r="C52" s="1209"/>
      <c r="D52" s="210" t="s">
        <v>298</v>
      </c>
      <c r="E52" s="210" t="s">
        <v>221</v>
      </c>
      <c r="F52" s="211" t="s">
        <v>188</v>
      </c>
      <c r="G52" s="210" t="s">
        <v>299</v>
      </c>
      <c r="H52" s="756" t="s">
        <v>216</v>
      </c>
      <c r="I52" s="1355">
        <v>45839</v>
      </c>
      <c r="J52" s="1356" t="s">
        <v>190</v>
      </c>
      <c r="K52" s="212">
        <v>108.84</v>
      </c>
      <c r="L52" s="212">
        <v>103</v>
      </c>
      <c r="M52" s="208">
        <f t="shared" si="0"/>
        <v>5.8400000000000034</v>
      </c>
      <c r="N52" s="1330">
        <f t="shared" si="1"/>
        <v>5.3656743844174966E-2</v>
      </c>
      <c r="O52" s="1357"/>
      <c r="P52" s="213"/>
      <c r="Q52" s="213"/>
      <c r="R52" s="213"/>
      <c r="S52" s="213"/>
      <c r="T52" s="213"/>
      <c r="U52" s="213"/>
      <c r="V52" s="213"/>
      <c r="W52" s="213"/>
      <c r="X52" s="213"/>
      <c r="Y52" s="213"/>
      <c r="Z52" s="213"/>
    </row>
    <row r="53" spans="1:26">
      <c r="A53" s="209"/>
      <c r="B53" s="1315">
        <v>51</v>
      </c>
      <c r="C53" s="1209"/>
      <c r="D53" s="210" t="s">
        <v>300</v>
      </c>
      <c r="E53" s="210" t="s">
        <v>281</v>
      </c>
      <c r="F53" s="211" t="s">
        <v>301</v>
      </c>
      <c r="G53" s="210" t="s">
        <v>302</v>
      </c>
      <c r="H53" s="756" t="s">
        <v>186</v>
      </c>
      <c r="I53" s="1355">
        <v>45842</v>
      </c>
      <c r="J53" s="1356" t="s">
        <v>187</v>
      </c>
      <c r="K53" s="212">
        <v>107.25</v>
      </c>
      <c r="L53" s="212">
        <v>103</v>
      </c>
      <c r="M53" s="208">
        <f t="shared" si="0"/>
        <v>4.25</v>
      </c>
      <c r="N53" s="1330">
        <f t="shared" si="1"/>
        <v>3.9627039627039624E-2</v>
      </c>
      <c r="O53" s="1357"/>
      <c r="P53" s="213"/>
      <c r="Q53" s="213"/>
      <c r="R53" s="213"/>
      <c r="S53" s="213"/>
      <c r="T53" s="213"/>
      <c r="U53" s="213"/>
      <c r="V53" s="213"/>
      <c r="W53" s="213"/>
      <c r="X53" s="213"/>
      <c r="Y53" s="213"/>
      <c r="Z53" s="213"/>
    </row>
    <row r="54" spans="1:26">
      <c r="A54" s="209"/>
      <c r="B54" s="1315">
        <v>52</v>
      </c>
      <c r="C54" s="1209"/>
      <c r="D54" s="211" t="s">
        <v>192</v>
      </c>
      <c r="E54" s="210" t="s">
        <v>183</v>
      </c>
      <c r="F54" s="211" t="s">
        <v>303</v>
      </c>
      <c r="G54" s="211" t="s">
        <v>304</v>
      </c>
      <c r="H54" s="756" t="s">
        <v>186</v>
      </c>
      <c r="I54" s="1355">
        <v>45843</v>
      </c>
      <c r="J54" s="1356" t="s">
        <v>187</v>
      </c>
      <c r="K54" s="212">
        <v>108.57</v>
      </c>
      <c r="L54" s="212">
        <v>103</v>
      </c>
      <c r="M54" s="212">
        <f t="shared" si="0"/>
        <v>5.5699999999999932</v>
      </c>
      <c r="N54" s="1358">
        <f t="shared" si="1"/>
        <v>5.1303306622455497E-2</v>
      </c>
      <c r="O54" s="1357"/>
      <c r="P54" s="213"/>
      <c r="Q54" s="213"/>
      <c r="R54" s="213"/>
      <c r="S54" s="213"/>
      <c r="T54" s="213"/>
      <c r="U54" s="213"/>
      <c r="V54" s="213"/>
      <c r="W54" s="213"/>
      <c r="X54" s="213"/>
      <c r="Y54" s="213"/>
      <c r="Z54" s="213"/>
    </row>
    <row r="55" spans="1:26">
      <c r="A55" s="209"/>
      <c r="B55" s="1315">
        <v>53</v>
      </c>
      <c r="C55" s="1209"/>
      <c r="D55" s="211" t="s">
        <v>182</v>
      </c>
      <c r="E55" s="210" t="s">
        <v>183</v>
      </c>
      <c r="F55" s="214" t="s">
        <v>305</v>
      </c>
      <c r="G55" s="211" t="s">
        <v>306</v>
      </c>
      <c r="H55" s="756" t="s">
        <v>186</v>
      </c>
      <c r="I55" s="1355">
        <v>45843</v>
      </c>
      <c r="J55" s="1356" t="s">
        <v>187</v>
      </c>
      <c r="K55" s="215">
        <v>211.6</v>
      </c>
      <c r="L55" s="215">
        <v>211</v>
      </c>
      <c r="M55" s="212">
        <f t="shared" si="0"/>
        <v>0.59999999999999432</v>
      </c>
      <c r="N55" s="1358">
        <f t="shared" si="1"/>
        <v>2.8355387523629223E-3</v>
      </c>
      <c r="O55" s="1357"/>
      <c r="P55" s="213"/>
      <c r="Q55" s="213"/>
      <c r="R55" s="213"/>
      <c r="S55" s="213"/>
      <c r="T55" s="213"/>
      <c r="U55" s="213"/>
      <c r="V55" s="213"/>
      <c r="W55" s="213"/>
      <c r="X55" s="213"/>
      <c r="Y55" s="213"/>
      <c r="Z55" s="213"/>
    </row>
    <row r="56" spans="1:26">
      <c r="A56" s="209"/>
      <c r="B56" s="1315">
        <v>54</v>
      </c>
      <c r="C56" s="1209"/>
      <c r="D56" s="211" t="s">
        <v>195</v>
      </c>
      <c r="E56" s="210" t="s">
        <v>183</v>
      </c>
      <c r="F56" s="213" t="s">
        <v>307</v>
      </c>
      <c r="G56" s="211" t="s">
        <v>308</v>
      </c>
      <c r="H56" s="756" t="s">
        <v>186</v>
      </c>
      <c r="I56" s="1355">
        <v>45845</v>
      </c>
      <c r="J56" s="1356" t="s">
        <v>187</v>
      </c>
      <c r="K56" s="212">
        <v>1974</v>
      </c>
      <c r="L56" s="1359">
        <v>1974</v>
      </c>
      <c r="M56" s="212">
        <f t="shared" si="0"/>
        <v>0</v>
      </c>
      <c r="N56" s="1358">
        <f t="shared" si="1"/>
        <v>0</v>
      </c>
      <c r="O56" s="1357"/>
      <c r="P56" s="213"/>
      <c r="Q56" s="213"/>
      <c r="R56" s="213"/>
      <c r="S56" s="213"/>
      <c r="T56" s="213"/>
      <c r="U56" s="213"/>
      <c r="V56" s="213"/>
      <c r="W56" s="213"/>
      <c r="X56" s="213"/>
      <c r="Y56" s="213"/>
      <c r="Z56" s="213"/>
    </row>
    <row r="57" spans="1:26">
      <c r="A57" s="209"/>
      <c r="B57" s="1315">
        <v>55</v>
      </c>
      <c r="C57" s="1209"/>
      <c r="D57" s="200" t="s">
        <v>309</v>
      </c>
      <c r="E57" s="1356" t="s">
        <v>281</v>
      </c>
      <c r="F57" s="214" t="s">
        <v>310</v>
      </c>
      <c r="G57" s="1356" t="s">
        <v>311</v>
      </c>
      <c r="H57" s="756" t="s">
        <v>216</v>
      </c>
      <c r="I57" s="1355">
        <v>45845</v>
      </c>
      <c r="J57" s="1356" t="s">
        <v>187</v>
      </c>
      <c r="K57" s="215">
        <v>174.79</v>
      </c>
      <c r="L57" s="215">
        <v>105</v>
      </c>
      <c r="M57" s="212">
        <f t="shared" si="0"/>
        <v>69.789999999999992</v>
      </c>
      <c r="N57" s="1358">
        <f t="shared" si="1"/>
        <v>0.39927913496195433</v>
      </c>
      <c r="O57" s="1357"/>
      <c r="P57" s="213"/>
      <c r="Q57" s="213"/>
      <c r="R57" s="213"/>
      <c r="S57" s="213"/>
      <c r="T57" s="213"/>
      <c r="U57" s="213"/>
      <c r="V57" s="213"/>
      <c r="W57" s="213"/>
      <c r="X57" s="213"/>
      <c r="Y57" s="213"/>
      <c r="Z57" s="213"/>
    </row>
    <row r="58" spans="1:26">
      <c r="A58" s="157"/>
      <c r="B58" s="1315">
        <v>56</v>
      </c>
      <c r="C58" s="1209"/>
      <c r="D58" s="196" t="s">
        <v>195</v>
      </c>
      <c r="E58" s="1324" t="s">
        <v>183</v>
      </c>
      <c r="F58" s="1324" t="s">
        <v>312</v>
      </c>
      <c r="G58" s="1324" t="s">
        <v>313</v>
      </c>
      <c r="H58" s="1327" t="s">
        <v>186</v>
      </c>
      <c r="I58" s="1328">
        <v>45846</v>
      </c>
      <c r="J58" s="1324" t="s">
        <v>187</v>
      </c>
      <c r="K58" s="1329">
        <v>1473.68</v>
      </c>
      <c r="L58" s="1338">
        <v>1842</v>
      </c>
      <c r="M58" s="1339">
        <f t="shared" si="0"/>
        <v>-368.31999999999994</v>
      </c>
      <c r="N58" s="1358">
        <f t="shared" si="1"/>
        <v>-0.24993214266326469</v>
      </c>
      <c r="O58" s="1331"/>
      <c r="P58" s="180"/>
      <c r="Q58" s="180"/>
      <c r="R58" s="180"/>
      <c r="S58" s="180"/>
      <c r="T58" s="180"/>
      <c r="U58" s="180"/>
      <c r="V58" s="180"/>
      <c r="W58" s="180"/>
      <c r="X58" s="180"/>
      <c r="Y58" s="180"/>
      <c r="Z58" s="180"/>
    </row>
    <row r="59" spans="1:26">
      <c r="A59" s="157"/>
      <c r="B59" s="1315">
        <v>57</v>
      </c>
      <c r="C59" s="1209"/>
      <c r="D59" s="196" t="s">
        <v>314</v>
      </c>
      <c r="E59" s="1324" t="s">
        <v>315</v>
      </c>
      <c r="F59" s="1324" t="s">
        <v>316</v>
      </c>
      <c r="G59" s="1324" t="s">
        <v>317</v>
      </c>
      <c r="H59" s="1327" t="s">
        <v>318</v>
      </c>
      <c r="I59" s="1328">
        <v>45852</v>
      </c>
      <c r="J59" s="1324" t="s">
        <v>187</v>
      </c>
      <c r="K59" s="1329">
        <v>4991</v>
      </c>
      <c r="L59" s="1338">
        <v>5263</v>
      </c>
      <c r="M59" s="1339">
        <f t="shared" si="0"/>
        <v>-272</v>
      </c>
      <c r="N59" s="1358">
        <f t="shared" si="1"/>
        <v>-5.4498096573832901E-2</v>
      </c>
      <c r="O59" s="1331"/>
      <c r="P59" s="180"/>
      <c r="Q59" s="180"/>
      <c r="R59" s="180"/>
      <c r="S59" s="180"/>
      <c r="T59" s="180"/>
      <c r="U59" s="180"/>
      <c r="V59" s="180"/>
      <c r="W59" s="180"/>
      <c r="X59" s="180"/>
      <c r="Y59" s="180"/>
      <c r="Z59" s="180"/>
    </row>
    <row r="60" spans="1:26">
      <c r="A60" s="157"/>
      <c r="B60" s="1315">
        <v>58</v>
      </c>
      <c r="C60" s="1209"/>
      <c r="D60" s="196" t="s">
        <v>309</v>
      </c>
      <c r="E60" s="1324" t="s">
        <v>281</v>
      </c>
      <c r="F60" s="1324" t="s">
        <v>319</v>
      </c>
      <c r="G60" s="1324" t="s">
        <v>320</v>
      </c>
      <c r="H60" s="1327" t="s">
        <v>216</v>
      </c>
      <c r="I60" s="1328">
        <v>45866</v>
      </c>
      <c r="J60" s="1324" t="s">
        <v>187</v>
      </c>
      <c r="K60" s="1329">
        <v>2117</v>
      </c>
      <c r="L60" s="1329">
        <v>2237</v>
      </c>
      <c r="M60" s="1322">
        <f t="shared" si="0"/>
        <v>-120</v>
      </c>
      <c r="N60" s="1358">
        <f t="shared" si="1"/>
        <v>-5.6683986773736421E-2</v>
      </c>
      <c r="O60" s="1331"/>
      <c r="P60" s="180"/>
      <c r="Q60" s="180"/>
      <c r="R60" s="180"/>
      <c r="S60" s="180"/>
      <c r="T60" s="180"/>
      <c r="U60" s="180"/>
      <c r="V60" s="180"/>
      <c r="W60" s="180"/>
      <c r="X60" s="180"/>
      <c r="Y60" s="180"/>
      <c r="Z60" s="180"/>
    </row>
    <row r="61" spans="1:26">
      <c r="A61" s="157"/>
      <c r="B61" s="1315">
        <v>59</v>
      </c>
      <c r="C61" s="1209"/>
      <c r="D61" s="196" t="s">
        <v>225</v>
      </c>
      <c r="E61" s="1324" t="s">
        <v>183</v>
      </c>
      <c r="F61" s="1324" t="s">
        <v>321</v>
      </c>
      <c r="G61" s="1324" t="s">
        <v>322</v>
      </c>
      <c r="H61" s="1327" t="s">
        <v>186</v>
      </c>
      <c r="I61" s="1328">
        <v>45873</v>
      </c>
      <c r="J61" s="1324" t="s">
        <v>187</v>
      </c>
      <c r="K61" s="1338">
        <v>132</v>
      </c>
      <c r="L61" s="1338">
        <v>0</v>
      </c>
      <c r="M61" s="1339">
        <f t="shared" si="0"/>
        <v>132</v>
      </c>
      <c r="N61" s="1358">
        <f t="shared" si="1"/>
        <v>1</v>
      </c>
      <c r="O61" s="1331"/>
      <c r="P61" s="180"/>
      <c r="Q61" s="180"/>
      <c r="R61" s="180"/>
      <c r="S61" s="180"/>
      <c r="T61" s="180"/>
      <c r="U61" s="180"/>
      <c r="V61" s="180"/>
      <c r="W61" s="180"/>
      <c r="X61" s="180"/>
      <c r="Y61" s="180"/>
      <c r="Z61" s="180"/>
    </row>
    <row r="62" spans="1:26">
      <c r="A62" s="157"/>
      <c r="B62" s="1315">
        <v>60</v>
      </c>
      <c r="C62" s="1209"/>
      <c r="D62" s="196" t="s">
        <v>323</v>
      </c>
      <c r="E62" s="1324" t="s">
        <v>183</v>
      </c>
      <c r="F62" s="1324" t="s">
        <v>188</v>
      </c>
      <c r="G62" s="1324" t="s">
        <v>324</v>
      </c>
      <c r="H62" s="1327" t="s">
        <v>186</v>
      </c>
      <c r="I62" s="1328">
        <v>45874</v>
      </c>
      <c r="J62" s="1324" t="s">
        <v>190</v>
      </c>
      <c r="K62" s="1329">
        <v>132</v>
      </c>
      <c r="L62" s="1329">
        <v>0</v>
      </c>
      <c r="M62" s="1322">
        <f t="shared" si="0"/>
        <v>132</v>
      </c>
      <c r="N62" s="1358">
        <f t="shared" si="1"/>
        <v>1</v>
      </c>
      <c r="O62" s="1331"/>
      <c r="P62" s="180"/>
      <c r="Q62" s="180"/>
      <c r="R62" s="180"/>
      <c r="S62" s="180"/>
      <c r="T62" s="180"/>
      <c r="U62" s="180"/>
      <c r="V62" s="180"/>
      <c r="W62" s="180"/>
      <c r="X62" s="180"/>
      <c r="Y62" s="180"/>
      <c r="Z62" s="180"/>
    </row>
    <row r="63" spans="1:26">
      <c r="A63" s="157"/>
      <c r="B63" s="1315">
        <v>61</v>
      </c>
      <c r="C63" s="1209"/>
      <c r="D63" s="196" t="s">
        <v>323</v>
      </c>
      <c r="E63" s="1324" t="s">
        <v>183</v>
      </c>
      <c r="F63" s="1324" t="s">
        <v>188</v>
      </c>
      <c r="G63" s="1324" t="s">
        <v>325</v>
      </c>
      <c r="H63" s="1327" t="s">
        <v>186</v>
      </c>
      <c r="I63" s="1328">
        <v>45874</v>
      </c>
      <c r="J63" s="1324" t="s">
        <v>190</v>
      </c>
      <c r="K63" s="1329">
        <v>132</v>
      </c>
      <c r="L63" s="1329">
        <v>0</v>
      </c>
      <c r="M63" s="1322">
        <f t="shared" si="0"/>
        <v>132</v>
      </c>
      <c r="N63" s="1358">
        <f t="shared" si="1"/>
        <v>1</v>
      </c>
      <c r="O63" s="1331"/>
      <c r="P63" s="180"/>
      <c r="Q63" s="180"/>
      <c r="R63" s="180"/>
      <c r="S63" s="180"/>
      <c r="T63" s="180"/>
      <c r="U63" s="180"/>
      <c r="V63" s="180"/>
      <c r="W63" s="180"/>
      <c r="X63" s="180"/>
      <c r="Y63" s="180"/>
      <c r="Z63" s="180"/>
    </row>
    <row r="64" spans="1:26">
      <c r="A64" s="157"/>
      <c r="B64" s="1315">
        <v>62</v>
      </c>
      <c r="C64" s="1209"/>
      <c r="D64" s="196" t="s">
        <v>323</v>
      </c>
      <c r="E64" s="1324" t="s">
        <v>183</v>
      </c>
      <c r="F64" s="1324" t="s">
        <v>188</v>
      </c>
      <c r="G64" s="1324" t="s">
        <v>326</v>
      </c>
      <c r="H64" s="1327" t="s">
        <v>186</v>
      </c>
      <c r="I64" s="1328">
        <v>45874</v>
      </c>
      <c r="J64" s="1324" t="s">
        <v>190</v>
      </c>
      <c r="K64" s="1329">
        <v>132</v>
      </c>
      <c r="L64" s="1329">
        <v>0</v>
      </c>
      <c r="M64" s="1322">
        <f t="shared" si="0"/>
        <v>132</v>
      </c>
      <c r="N64" s="1358">
        <f t="shared" si="1"/>
        <v>1</v>
      </c>
      <c r="O64" s="1331"/>
      <c r="P64" s="180"/>
      <c r="Q64" s="180"/>
      <c r="R64" s="180"/>
      <c r="S64" s="180"/>
      <c r="T64" s="180"/>
      <c r="U64" s="180"/>
      <c r="V64" s="180"/>
      <c r="W64" s="180"/>
      <c r="X64" s="180"/>
      <c r="Y64" s="180"/>
      <c r="Z64" s="180"/>
    </row>
    <row r="65" spans="1:26">
      <c r="A65" s="157"/>
      <c r="B65" s="1315">
        <v>63</v>
      </c>
      <c r="C65" s="1209"/>
      <c r="D65" s="196" t="s">
        <v>323</v>
      </c>
      <c r="E65" s="1324" t="s">
        <v>183</v>
      </c>
      <c r="F65" s="1324" t="s">
        <v>188</v>
      </c>
      <c r="G65" s="1324" t="s">
        <v>327</v>
      </c>
      <c r="H65" s="1327" t="s">
        <v>186</v>
      </c>
      <c r="I65" s="1328">
        <v>45874</v>
      </c>
      <c r="J65" s="1324" t="s">
        <v>190</v>
      </c>
      <c r="K65" s="1329">
        <v>132</v>
      </c>
      <c r="L65" s="1329">
        <v>0</v>
      </c>
      <c r="M65" s="1322">
        <f t="shared" si="0"/>
        <v>132</v>
      </c>
      <c r="N65" s="1358">
        <f t="shared" si="1"/>
        <v>1</v>
      </c>
      <c r="O65" s="1331"/>
      <c r="P65" s="180"/>
      <c r="Q65" s="180"/>
      <c r="R65" s="180"/>
      <c r="S65" s="180"/>
      <c r="T65" s="180"/>
      <c r="U65" s="180"/>
      <c r="V65" s="180"/>
      <c r="W65" s="180"/>
      <c r="X65" s="180"/>
      <c r="Y65" s="180"/>
      <c r="Z65" s="180"/>
    </row>
    <row r="66" spans="1:26">
      <c r="A66" s="157"/>
      <c r="B66" s="1315">
        <v>64</v>
      </c>
      <c r="C66" s="1209"/>
      <c r="D66" s="196" t="s">
        <v>323</v>
      </c>
      <c r="E66" s="1324" t="s">
        <v>183</v>
      </c>
      <c r="F66" s="1324" t="s">
        <v>188</v>
      </c>
      <c r="G66" s="1324" t="s">
        <v>328</v>
      </c>
      <c r="H66" s="1327" t="s">
        <v>186</v>
      </c>
      <c r="I66" s="1328">
        <v>45874</v>
      </c>
      <c r="J66" s="1324" t="s">
        <v>190</v>
      </c>
      <c r="K66" s="1329">
        <v>132</v>
      </c>
      <c r="L66" s="1329">
        <v>0</v>
      </c>
      <c r="M66" s="1322">
        <f t="shared" si="0"/>
        <v>132</v>
      </c>
      <c r="N66" s="1358">
        <f t="shared" si="1"/>
        <v>1</v>
      </c>
      <c r="O66" s="1331"/>
      <c r="P66" s="180"/>
      <c r="Q66" s="180"/>
      <c r="R66" s="180"/>
      <c r="S66" s="180"/>
      <c r="T66" s="180"/>
      <c r="U66" s="180"/>
      <c r="V66" s="180"/>
      <c r="W66" s="180"/>
      <c r="X66" s="180"/>
      <c r="Y66" s="180"/>
      <c r="Z66" s="180"/>
    </row>
    <row r="67" spans="1:26">
      <c r="A67" s="157"/>
      <c r="B67" s="1315">
        <v>65</v>
      </c>
      <c r="C67" s="1209"/>
      <c r="D67" s="196" t="s">
        <v>300</v>
      </c>
      <c r="E67" s="1324" t="s">
        <v>281</v>
      </c>
      <c r="F67" s="1324" t="s">
        <v>329</v>
      </c>
      <c r="G67" s="1324" t="s">
        <v>330</v>
      </c>
      <c r="H67" s="1327" t="s">
        <v>186</v>
      </c>
      <c r="I67" s="1328">
        <v>45880</v>
      </c>
      <c r="J67" s="1324" t="s">
        <v>190</v>
      </c>
      <c r="K67" s="1329">
        <v>105</v>
      </c>
      <c r="L67" s="1329">
        <v>0</v>
      </c>
      <c r="M67" s="1322">
        <f t="shared" si="0"/>
        <v>105</v>
      </c>
      <c r="N67" s="1358">
        <f t="shared" si="1"/>
        <v>1</v>
      </c>
      <c r="O67" s="1331"/>
      <c r="P67" s="180"/>
      <c r="Q67" s="180"/>
      <c r="R67" s="180"/>
      <c r="S67" s="180"/>
      <c r="T67" s="180"/>
      <c r="U67" s="180"/>
      <c r="V67" s="180"/>
      <c r="W67" s="180"/>
      <c r="X67" s="180"/>
      <c r="Y67" s="180"/>
      <c r="Z67" s="180"/>
    </row>
    <row r="68" spans="1:26">
      <c r="A68" s="157"/>
      <c r="B68" s="1315">
        <v>66</v>
      </c>
      <c r="C68" s="1209"/>
      <c r="D68" s="196" t="s">
        <v>248</v>
      </c>
      <c r="E68" s="1324" t="s">
        <v>221</v>
      </c>
      <c r="F68" s="1324" t="s">
        <v>266</v>
      </c>
      <c r="G68" s="1324" t="s">
        <v>331</v>
      </c>
      <c r="H68" s="1327" t="s">
        <v>186</v>
      </c>
      <c r="I68" s="1328">
        <v>45880</v>
      </c>
      <c r="J68" s="1324" t="s">
        <v>187</v>
      </c>
      <c r="K68" s="1338">
        <v>1000</v>
      </c>
      <c r="L68" s="1329">
        <v>1000</v>
      </c>
      <c r="M68" s="1339">
        <f t="shared" si="0"/>
        <v>0</v>
      </c>
      <c r="N68" s="1358">
        <f t="shared" si="1"/>
        <v>0</v>
      </c>
      <c r="O68" s="1331"/>
      <c r="P68" s="180"/>
      <c r="Q68" s="180"/>
      <c r="R68" s="180"/>
      <c r="S68" s="180"/>
      <c r="T68" s="180"/>
      <c r="U68" s="180"/>
      <c r="V68" s="180"/>
      <c r="W68" s="180"/>
      <c r="X68" s="180"/>
      <c r="Y68" s="180"/>
      <c r="Z68" s="180"/>
    </row>
    <row r="69" spans="1:26">
      <c r="A69" s="157"/>
      <c r="B69" s="1315">
        <v>67</v>
      </c>
      <c r="C69" s="1209"/>
      <c r="D69" s="196" t="s">
        <v>332</v>
      </c>
      <c r="E69" s="1324" t="s">
        <v>242</v>
      </c>
      <c r="F69" s="1324" t="s">
        <v>333</v>
      </c>
      <c r="G69" s="1324" t="s">
        <v>334</v>
      </c>
      <c r="H69" s="1327" t="s">
        <v>186</v>
      </c>
      <c r="I69" s="1328">
        <v>45885</v>
      </c>
      <c r="J69" s="1324" t="s">
        <v>187</v>
      </c>
      <c r="K69" s="1329">
        <v>118</v>
      </c>
      <c r="L69" s="1338">
        <v>0</v>
      </c>
      <c r="M69" s="1339">
        <f t="shared" si="0"/>
        <v>118</v>
      </c>
      <c r="N69" s="1358">
        <f t="shared" si="1"/>
        <v>1</v>
      </c>
      <c r="O69" s="1331"/>
      <c r="P69" s="180"/>
      <c r="Q69" s="180"/>
      <c r="R69" s="180"/>
      <c r="S69" s="180"/>
      <c r="T69" s="180"/>
      <c r="U69" s="180"/>
      <c r="V69" s="180"/>
      <c r="W69" s="180"/>
      <c r="X69" s="180"/>
      <c r="Y69" s="180"/>
      <c r="Z69" s="180"/>
    </row>
    <row r="70" spans="1:26">
      <c r="A70" s="157"/>
      <c r="B70" s="1315">
        <v>68</v>
      </c>
      <c r="C70" s="1209"/>
      <c r="D70" s="196" t="s">
        <v>195</v>
      </c>
      <c r="E70" s="1324" t="s">
        <v>183</v>
      </c>
      <c r="F70" s="1324" t="s">
        <v>335</v>
      </c>
      <c r="G70" s="1324" t="s">
        <v>336</v>
      </c>
      <c r="H70" s="1327" t="s">
        <v>186</v>
      </c>
      <c r="I70" s="1328">
        <v>45889</v>
      </c>
      <c r="J70" s="1324" t="s">
        <v>187</v>
      </c>
      <c r="K70" s="1329">
        <v>103</v>
      </c>
      <c r="L70" s="1338">
        <v>0</v>
      </c>
      <c r="M70" s="1339">
        <f t="shared" si="0"/>
        <v>103</v>
      </c>
      <c r="N70" s="1358">
        <f t="shared" si="1"/>
        <v>1</v>
      </c>
      <c r="O70" s="1331"/>
      <c r="P70" s="180"/>
      <c r="Q70" s="180"/>
      <c r="R70" s="180"/>
      <c r="S70" s="180"/>
      <c r="T70" s="180"/>
      <c r="U70" s="180"/>
      <c r="V70" s="180"/>
      <c r="W70" s="180"/>
      <c r="X70" s="180"/>
      <c r="Y70" s="180"/>
      <c r="Z70" s="180"/>
    </row>
    <row r="71" spans="1:26">
      <c r="A71" s="157"/>
      <c r="B71" s="1315">
        <v>69</v>
      </c>
      <c r="C71" s="1209"/>
      <c r="D71" s="196" t="s">
        <v>337</v>
      </c>
      <c r="E71" s="1324" t="s">
        <v>183</v>
      </c>
      <c r="F71" s="1324" t="s">
        <v>338</v>
      </c>
      <c r="G71" s="1324" t="s">
        <v>339</v>
      </c>
      <c r="H71" s="1327" t="s">
        <v>186</v>
      </c>
      <c r="I71" s="1328">
        <v>45894</v>
      </c>
      <c r="J71" s="1324" t="s">
        <v>187</v>
      </c>
      <c r="K71" s="1329">
        <v>163</v>
      </c>
      <c r="L71" s="1329">
        <v>200.67</v>
      </c>
      <c r="M71" s="1322">
        <f t="shared" si="0"/>
        <v>-37.669999999999987</v>
      </c>
      <c r="N71" s="1358">
        <f t="shared" si="1"/>
        <v>-0.23110429447852754</v>
      </c>
      <c r="O71" s="1331"/>
      <c r="P71" s="180"/>
      <c r="Q71" s="180"/>
      <c r="R71" s="180"/>
      <c r="S71" s="180"/>
      <c r="T71" s="180"/>
      <c r="U71" s="180"/>
      <c r="V71" s="180"/>
      <c r="W71" s="180"/>
      <c r="X71" s="180"/>
      <c r="Y71" s="180"/>
      <c r="Z71" s="180"/>
    </row>
    <row r="72" spans="1:26">
      <c r="A72" s="157"/>
      <c r="B72" s="1315">
        <v>70</v>
      </c>
      <c r="C72" s="1209"/>
      <c r="D72" s="196" t="s">
        <v>340</v>
      </c>
      <c r="E72" s="1324" t="s">
        <v>183</v>
      </c>
      <c r="F72" s="1324" t="s">
        <v>341</v>
      </c>
      <c r="G72" s="1324" t="s">
        <v>342</v>
      </c>
      <c r="H72" s="1327" t="s">
        <v>186</v>
      </c>
      <c r="I72" s="1328">
        <v>45894</v>
      </c>
      <c r="J72" s="1324" t="s">
        <v>187</v>
      </c>
      <c r="K72" s="1329">
        <v>163</v>
      </c>
      <c r="L72" s="1329">
        <v>162.75</v>
      </c>
      <c r="M72" s="1322">
        <f t="shared" si="0"/>
        <v>0.25</v>
      </c>
      <c r="N72" s="1358">
        <f t="shared" si="1"/>
        <v>1.5337423312883436E-3</v>
      </c>
      <c r="O72" s="1331"/>
      <c r="P72" s="180"/>
      <c r="Q72" s="180"/>
      <c r="R72" s="180"/>
      <c r="S72" s="180"/>
      <c r="T72" s="180"/>
      <c r="U72" s="180"/>
      <c r="V72" s="180"/>
      <c r="W72" s="180"/>
      <c r="X72" s="180"/>
      <c r="Y72" s="180"/>
      <c r="Z72" s="180"/>
    </row>
    <row r="73" spans="1:26">
      <c r="A73" s="157"/>
      <c r="B73" s="1315">
        <v>71</v>
      </c>
      <c r="C73" s="1209"/>
      <c r="D73" s="196" t="s">
        <v>228</v>
      </c>
      <c r="E73" s="1324" t="s">
        <v>183</v>
      </c>
      <c r="F73" s="1324" t="s">
        <v>343</v>
      </c>
      <c r="G73" s="1324" t="s">
        <v>344</v>
      </c>
      <c r="H73" s="1327" t="s">
        <v>186</v>
      </c>
      <c r="I73" s="1328">
        <v>45894</v>
      </c>
      <c r="J73" s="1324" t="s">
        <v>187</v>
      </c>
      <c r="K73" s="1329">
        <v>163</v>
      </c>
      <c r="L73" s="1329">
        <v>0</v>
      </c>
      <c r="M73" s="1322">
        <f t="shared" si="0"/>
        <v>163</v>
      </c>
      <c r="N73" s="1358">
        <f t="shared" si="1"/>
        <v>1</v>
      </c>
      <c r="O73" s="1331"/>
      <c r="P73" s="180"/>
      <c r="Q73" s="180"/>
      <c r="R73" s="180"/>
      <c r="S73" s="180"/>
      <c r="T73" s="180"/>
      <c r="U73" s="180"/>
      <c r="V73" s="180"/>
      <c r="W73" s="180"/>
      <c r="X73" s="180"/>
      <c r="Y73" s="180"/>
      <c r="Z73" s="180"/>
    </row>
    <row r="74" spans="1:26">
      <c r="A74" s="157"/>
      <c r="B74" s="1315">
        <v>72</v>
      </c>
      <c r="C74" s="1209"/>
      <c r="D74" s="196" t="s">
        <v>225</v>
      </c>
      <c r="E74" s="1324" t="s">
        <v>183</v>
      </c>
      <c r="F74" s="1324" t="s">
        <v>345</v>
      </c>
      <c r="G74" s="1324" t="s">
        <v>346</v>
      </c>
      <c r="H74" s="1327" t="s">
        <v>186</v>
      </c>
      <c r="I74" s="1328">
        <v>45901</v>
      </c>
      <c r="J74" s="1324" t="s">
        <v>187</v>
      </c>
      <c r="K74" s="1338">
        <v>132</v>
      </c>
      <c r="L74" s="1338">
        <v>139</v>
      </c>
      <c r="M74" s="1339">
        <f t="shared" si="0"/>
        <v>-7</v>
      </c>
      <c r="N74" s="1358">
        <f t="shared" si="1"/>
        <v>-5.3030303030303032E-2</v>
      </c>
      <c r="O74" s="1331"/>
      <c r="P74" s="180"/>
      <c r="Q74" s="180"/>
      <c r="R74" s="180"/>
      <c r="S74" s="180"/>
      <c r="T74" s="180"/>
      <c r="U74" s="180"/>
      <c r="V74" s="180"/>
      <c r="W74" s="180"/>
      <c r="X74" s="180"/>
      <c r="Y74" s="180"/>
      <c r="Z74" s="180"/>
    </row>
    <row r="75" spans="1:26">
      <c r="A75" s="157"/>
      <c r="B75" s="1315">
        <v>73</v>
      </c>
      <c r="C75" s="1209"/>
      <c r="D75" s="196" t="s">
        <v>347</v>
      </c>
      <c r="E75" s="1324" t="s">
        <v>183</v>
      </c>
      <c r="F75" s="1324" t="s">
        <v>348</v>
      </c>
      <c r="G75" s="1324" t="s">
        <v>349</v>
      </c>
      <c r="H75" s="1327" t="s">
        <v>186</v>
      </c>
      <c r="I75" s="1328">
        <v>45901</v>
      </c>
      <c r="J75" s="1324" t="s">
        <v>187</v>
      </c>
      <c r="K75" s="1329">
        <v>132</v>
      </c>
      <c r="L75" s="1329">
        <v>197</v>
      </c>
      <c r="M75" s="1322">
        <f t="shared" si="0"/>
        <v>-65</v>
      </c>
      <c r="N75" s="1358">
        <f t="shared" si="1"/>
        <v>-0.49242424242424243</v>
      </c>
      <c r="O75" s="1331"/>
      <c r="P75" s="180"/>
      <c r="Q75" s="180"/>
      <c r="R75" s="180"/>
      <c r="S75" s="180"/>
      <c r="T75" s="180"/>
      <c r="U75" s="180"/>
      <c r="V75" s="180"/>
      <c r="W75" s="180"/>
      <c r="X75" s="180"/>
      <c r="Y75" s="180"/>
      <c r="Z75" s="180"/>
    </row>
    <row r="76" spans="1:26">
      <c r="A76" s="157"/>
      <c r="B76" s="1315">
        <v>74</v>
      </c>
      <c r="C76" s="1209"/>
      <c r="D76" s="196" t="s">
        <v>213</v>
      </c>
      <c r="E76" s="1324" t="s">
        <v>183</v>
      </c>
      <c r="F76" s="1324" t="s">
        <v>350</v>
      </c>
      <c r="G76" s="1324" t="s">
        <v>351</v>
      </c>
      <c r="H76" s="1327" t="s">
        <v>216</v>
      </c>
      <c r="I76" s="1328">
        <v>45901</v>
      </c>
      <c r="J76" s="1324" t="s">
        <v>187</v>
      </c>
      <c r="K76" s="1338">
        <v>1300</v>
      </c>
      <c r="L76" s="1338">
        <v>2024</v>
      </c>
      <c r="M76" s="1339">
        <f t="shared" si="0"/>
        <v>-724</v>
      </c>
      <c r="N76" s="1358">
        <f t="shared" si="1"/>
        <v>-0.55692307692307697</v>
      </c>
      <c r="O76" s="1331"/>
      <c r="P76" s="180"/>
      <c r="Q76" s="180"/>
      <c r="R76" s="180"/>
      <c r="S76" s="180"/>
      <c r="T76" s="180"/>
      <c r="U76" s="180"/>
      <c r="V76" s="180"/>
      <c r="W76" s="180"/>
      <c r="X76" s="180"/>
      <c r="Y76" s="180"/>
      <c r="Z76" s="180"/>
    </row>
    <row r="77" spans="1:26">
      <c r="A77" s="157"/>
      <c r="B77" s="1315">
        <v>75</v>
      </c>
      <c r="C77" s="1209"/>
      <c r="D77" s="196" t="s">
        <v>192</v>
      </c>
      <c r="E77" s="1324" t="s">
        <v>242</v>
      </c>
      <c r="F77" s="1324" t="s">
        <v>352</v>
      </c>
      <c r="G77" s="1324" t="s">
        <v>353</v>
      </c>
      <c r="H77" s="1327" t="s">
        <v>186</v>
      </c>
      <c r="I77" s="1328">
        <v>45902</v>
      </c>
      <c r="J77" s="1324" t="s">
        <v>187</v>
      </c>
      <c r="K77" s="1329">
        <v>103</v>
      </c>
      <c r="L77" s="1329">
        <v>163</v>
      </c>
      <c r="M77" s="1322">
        <f t="shared" si="0"/>
        <v>-60</v>
      </c>
      <c r="N77" s="1358">
        <f t="shared" si="1"/>
        <v>-0.58252427184466016</v>
      </c>
      <c r="O77" s="1331"/>
      <c r="P77" s="180"/>
      <c r="Q77" s="180"/>
      <c r="R77" s="180"/>
      <c r="S77" s="180"/>
      <c r="T77" s="180"/>
      <c r="U77" s="180"/>
      <c r="V77" s="180"/>
      <c r="W77" s="180"/>
      <c r="X77" s="180"/>
      <c r="Y77" s="180"/>
      <c r="Z77" s="180"/>
    </row>
    <row r="78" spans="1:26">
      <c r="A78" s="157"/>
      <c r="B78" s="1315">
        <v>76</v>
      </c>
      <c r="C78" s="1209"/>
      <c r="D78" s="196" t="s">
        <v>192</v>
      </c>
      <c r="E78" s="1324" t="s">
        <v>242</v>
      </c>
      <c r="F78" s="1324" t="s">
        <v>354</v>
      </c>
      <c r="G78" s="1324" t="s">
        <v>355</v>
      </c>
      <c r="H78" s="1327" t="s">
        <v>186</v>
      </c>
      <c r="I78" s="1328">
        <v>45902</v>
      </c>
      <c r="J78" s="1324" t="s">
        <v>187</v>
      </c>
      <c r="K78" s="1329">
        <v>103</v>
      </c>
      <c r="L78" s="1329">
        <v>129</v>
      </c>
      <c r="M78" s="1322">
        <f t="shared" si="0"/>
        <v>-26</v>
      </c>
      <c r="N78" s="1358">
        <f t="shared" si="1"/>
        <v>-0.25242718446601942</v>
      </c>
      <c r="O78" s="1331"/>
      <c r="P78" s="180"/>
      <c r="Q78" s="180"/>
      <c r="R78" s="180"/>
      <c r="S78" s="180"/>
      <c r="T78" s="180"/>
      <c r="U78" s="180"/>
      <c r="V78" s="180"/>
      <c r="W78" s="180"/>
      <c r="X78" s="180"/>
      <c r="Y78" s="180"/>
      <c r="Z78" s="180"/>
    </row>
    <row r="79" spans="1:26">
      <c r="A79" s="157"/>
      <c r="B79" s="1315">
        <v>77</v>
      </c>
      <c r="C79" s="1209"/>
      <c r="D79" s="196" t="s">
        <v>323</v>
      </c>
      <c r="E79" s="1324" t="s">
        <v>183</v>
      </c>
      <c r="F79" s="1324" t="s">
        <v>188</v>
      </c>
      <c r="G79" s="1324" t="s">
        <v>356</v>
      </c>
      <c r="H79" s="1327" t="s">
        <v>186</v>
      </c>
      <c r="I79" s="1328">
        <v>45903</v>
      </c>
      <c r="J79" s="1324" t="s">
        <v>190</v>
      </c>
      <c r="K79" s="1329">
        <v>132</v>
      </c>
      <c r="L79" s="1329">
        <v>0</v>
      </c>
      <c r="M79" s="1322">
        <f t="shared" si="0"/>
        <v>132</v>
      </c>
      <c r="N79" s="1358">
        <f t="shared" si="1"/>
        <v>1</v>
      </c>
      <c r="O79" s="1331"/>
      <c r="P79" s="180"/>
      <c r="Q79" s="180"/>
      <c r="R79" s="180"/>
      <c r="S79" s="180"/>
      <c r="T79" s="180"/>
      <c r="U79" s="180"/>
      <c r="V79" s="180"/>
      <c r="W79" s="180"/>
      <c r="X79" s="180"/>
      <c r="Y79" s="180"/>
      <c r="Z79" s="180"/>
    </row>
    <row r="80" spans="1:26">
      <c r="A80" s="157"/>
      <c r="B80" s="1315">
        <v>78</v>
      </c>
      <c r="C80" s="1209"/>
      <c r="D80" s="196" t="s">
        <v>192</v>
      </c>
      <c r="E80" s="1324" t="s">
        <v>183</v>
      </c>
      <c r="F80" s="1324" t="s">
        <v>291</v>
      </c>
      <c r="G80" s="1324" t="s">
        <v>357</v>
      </c>
      <c r="H80" s="1327" t="s">
        <v>186</v>
      </c>
      <c r="I80" s="1328">
        <v>45903</v>
      </c>
      <c r="J80" s="1324" t="s">
        <v>187</v>
      </c>
      <c r="K80" s="1329">
        <v>103</v>
      </c>
      <c r="L80" s="1329">
        <v>103</v>
      </c>
      <c r="M80" s="1322">
        <f t="shared" si="0"/>
        <v>0</v>
      </c>
      <c r="N80" s="1358">
        <f t="shared" si="1"/>
        <v>0</v>
      </c>
      <c r="O80" s="1331"/>
      <c r="P80" s="180"/>
      <c r="Q80" s="180"/>
      <c r="R80" s="180"/>
      <c r="S80" s="180"/>
      <c r="T80" s="180"/>
      <c r="U80" s="180"/>
      <c r="V80" s="180"/>
      <c r="W80" s="180"/>
      <c r="X80" s="180"/>
      <c r="Y80" s="180"/>
      <c r="Z80" s="180"/>
    </row>
    <row r="81" spans="1:26">
      <c r="A81" s="157"/>
      <c r="B81" s="1315">
        <v>79</v>
      </c>
      <c r="C81" s="1209"/>
      <c r="D81" s="196" t="s">
        <v>182</v>
      </c>
      <c r="E81" s="1324" t="s">
        <v>183</v>
      </c>
      <c r="F81" s="1324" t="s">
        <v>358</v>
      </c>
      <c r="G81" s="1324" t="s">
        <v>359</v>
      </c>
      <c r="H81" s="1327" t="s">
        <v>186</v>
      </c>
      <c r="I81" s="1328">
        <v>45904</v>
      </c>
      <c r="J81" s="1324" t="s">
        <v>187</v>
      </c>
      <c r="K81" s="1329">
        <v>211</v>
      </c>
      <c r="L81" s="1329">
        <v>222</v>
      </c>
      <c r="M81" s="1322">
        <f t="shared" si="0"/>
        <v>-11</v>
      </c>
      <c r="N81" s="1358">
        <f t="shared" si="1"/>
        <v>-5.2132701421800945E-2</v>
      </c>
      <c r="O81" s="1331"/>
      <c r="P81" s="180"/>
      <c r="Q81" s="180"/>
      <c r="R81" s="180"/>
      <c r="S81" s="180"/>
      <c r="T81" s="180"/>
      <c r="U81" s="180"/>
      <c r="V81" s="180"/>
      <c r="W81" s="180"/>
      <c r="X81" s="180"/>
      <c r="Y81" s="180"/>
      <c r="Z81" s="180"/>
    </row>
    <row r="82" spans="1:26">
      <c r="A82" s="157"/>
      <c r="B82" s="1315">
        <v>80</v>
      </c>
      <c r="C82" s="1209"/>
      <c r="D82" s="196" t="s">
        <v>195</v>
      </c>
      <c r="E82" s="1324" t="s">
        <v>183</v>
      </c>
      <c r="F82" s="1324" t="s">
        <v>360</v>
      </c>
      <c r="G82" s="1324" t="s">
        <v>361</v>
      </c>
      <c r="H82" s="1327" t="s">
        <v>186</v>
      </c>
      <c r="I82" s="1328">
        <v>45911</v>
      </c>
      <c r="J82" s="1324" t="s">
        <v>187</v>
      </c>
      <c r="K82" s="1329">
        <v>103</v>
      </c>
      <c r="L82" s="1329">
        <v>109</v>
      </c>
      <c r="M82" s="1322">
        <f t="shared" si="0"/>
        <v>-6</v>
      </c>
      <c r="N82" s="1358">
        <f t="shared" si="1"/>
        <v>-5.8252427184466021E-2</v>
      </c>
      <c r="O82" s="1331"/>
      <c r="P82" s="180"/>
      <c r="Q82" s="180"/>
      <c r="R82" s="180"/>
      <c r="S82" s="180"/>
      <c r="T82" s="180"/>
      <c r="U82" s="180"/>
      <c r="V82" s="180"/>
      <c r="W82" s="180"/>
      <c r="X82" s="180"/>
      <c r="Y82" s="180"/>
      <c r="Z82" s="180"/>
    </row>
    <row r="83" spans="1:26">
      <c r="A83" s="157"/>
      <c r="B83" s="1315">
        <v>81</v>
      </c>
      <c r="C83" s="1209"/>
      <c r="D83" s="196" t="s">
        <v>195</v>
      </c>
      <c r="E83" s="1324" t="s">
        <v>183</v>
      </c>
      <c r="F83" s="1324" t="s">
        <v>362</v>
      </c>
      <c r="G83" s="1324" t="s">
        <v>363</v>
      </c>
      <c r="H83" s="1327" t="s">
        <v>186</v>
      </c>
      <c r="I83" s="1328">
        <v>45911</v>
      </c>
      <c r="J83" s="1324" t="s">
        <v>187</v>
      </c>
      <c r="K83" s="1329">
        <v>126</v>
      </c>
      <c r="L83" s="1329">
        <v>126</v>
      </c>
      <c r="M83" s="1322">
        <f t="shared" si="0"/>
        <v>0</v>
      </c>
      <c r="N83" s="1358">
        <f t="shared" si="1"/>
        <v>0</v>
      </c>
      <c r="O83" s="1331"/>
      <c r="P83" s="180"/>
      <c r="Q83" s="180"/>
      <c r="R83" s="180"/>
      <c r="S83" s="180"/>
      <c r="T83" s="180"/>
      <c r="U83" s="180"/>
      <c r="V83" s="180"/>
      <c r="W83" s="180"/>
      <c r="X83" s="180"/>
      <c r="Y83" s="180"/>
      <c r="Z83" s="180"/>
    </row>
    <row r="84" spans="1:26">
      <c r="A84" s="157"/>
      <c r="B84" s="1315">
        <v>82</v>
      </c>
      <c r="C84" s="1209"/>
      <c r="D84" s="196" t="s">
        <v>195</v>
      </c>
      <c r="E84" s="1324" t="s">
        <v>183</v>
      </c>
      <c r="F84" s="1324" t="s">
        <v>364</v>
      </c>
      <c r="G84" s="1324" t="s">
        <v>365</v>
      </c>
      <c r="H84" s="1327" t="s">
        <v>186</v>
      </c>
      <c r="I84" s="1328">
        <v>45912</v>
      </c>
      <c r="J84" s="1324" t="s">
        <v>187</v>
      </c>
      <c r="K84" s="1329">
        <v>103</v>
      </c>
      <c r="L84" s="1329">
        <v>108</v>
      </c>
      <c r="M84" s="1322">
        <f t="shared" si="0"/>
        <v>-5</v>
      </c>
      <c r="N84" s="1358">
        <f t="shared" si="1"/>
        <v>-4.8543689320388349E-2</v>
      </c>
      <c r="O84" s="1331"/>
      <c r="P84" s="180"/>
      <c r="Q84" s="180"/>
      <c r="R84" s="180"/>
      <c r="S84" s="180"/>
      <c r="T84" s="180"/>
      <c r="U84" s="180"/>
      <c r="V84" s="180"/>
      <c r="W84" s="180"/>
      <c r="X84" s="180"/>
      <c r="Y84" s="180"/>
      <c r="Z84" s="180"/>
    </row>
    <row r="85" spans="1:26">
      <c r="A85" s="157"/>
      <c r="B85" s="1315">
        <v>83</v>
      </c>
      <c r="C85" s="1209"/>
      <c r="D85" s="196" t="s">
        <v>237</v>
      </c>
      <c r="E85" s="1324" t="s">
        <v>183</v>
      </c>
      <c r="F85" s="1324" t="s">
        <v>366</v>
      </c>
      <c r="G85" s="1324" t="s">
        <v>367</v>
      </c>
      <c r="H85" s="1327" t="s">
        <v>216</v>
      </c>
      <c r="I85" s="1328">
        <v>45915</v>
      </c>
      <c r="J85" s="1324" t="s">
        <v>187</v>
      </c>
      <c r="K85" s="1338">
        <v>1987</v>
      </c>
      <c r="L85" s="1338">
        <v>1750</v>
      </c>
      <c r="M85" s="1339">
        <f t="shared" si="0"/>
        <v>237</v>
      </c>
      <c r="N85" s="1358">
        <f t="shared" si="1"/>
        <v>0.11927528938097634</v>
      </c>
      <c r="O85" s="1331"/>
      <c r="P85" s="180"/>
      <c r="Q85" s="180"/>
      <c r="R85" s="180"/>
      <c r="S85" s="180"/>
      <c r="T85" s="180"/>
      <c r="U85" s="180"/>
      <c r="V85" s="180"/>
      <c r="W85" s="180"/>
      <c r="X85" s="180"/>
      <c r="Y85" s="180"/>
      <c r="Z85" s="180"/>
    </row>
    <row r="86" spans="1:26">
      <c r="A86" s="157"/>
      <c r="B86" s="1315">
        <v>84</v>
      </c>
      <c r="C86" s="1209"/>
      <c r="D86" s="196" t="s">
        <v>347</v>
      </c>
      <c r="E86" s="1324" t="s">
        <v>183</v>
      </c>
      <c r="F86" s="1324" t="s">
        <v>368</v>
      </c>
      <c r="G86" s="1324" t="s">
        <v>369</v>
      </c>
      <c r="H86" s="1327" t="s">
        <v>186</v>
      </c>
      <c r="I86" s="1328">
        <v>45930</v>
      </c>
      <c r="J86" s="1324" t="s">
        <v>187</v>
      </c>
      <c r="K86" s="1329">
        <v>197.37</v>
      </c>
      <c r="L86" s="1329">
        <v>197</v>
      </c>
      <c r="M86" s="1322">
        <f t="shared" si="0"/>
        <v>0.37000000000000455</v>
      </c>
      <c r="N86" s="1358">
        <f t="shared" si="1"/>
        <v>1.8746516694533341E-3</v>
      </c>
      <c r="O86" s="1331"/>
      <c r="P86" s="180"/>
      <c r="Q86" s="180"/>
      <c r="R86" s="180"/>
      <c r="S86" s="180"/>
      <c r="T86" s="180"/>
      <c r="U86" s="180"/>
      <c r="V86" s="180"/>
      <c r="W86" s="180"/>
      <c r="X86" s="180"/>
      <c r="Y86" s="180"/>
      <c r="Z86" s="180"/>
    </row>
    <row r="87" spans="1:26">
      <c r="A87" s="157"/>
      <c r="B87" s="1315">
        <v>85</v>
      </c>
      <c r="C87" s="1209"/>
      <c r="D87" s="196" t="s">
        <v>347</v>
      </c>
      <c r="E87" s="1324" t="s">
        <v>183</v>
      </c>
      <c r="F87" s="1324" t="s">
        <v>370</v>
      </c>
      <c r="G87" s="1324" t="s">
        <v>371</v>
      </c>
      <c r="H87" s="1327" t="s">
        <v>186</v>
      </c>
      <c r="I87" s="1328">
        <v>45930</v>
      </c>
      <c r="J87" s="1324" t="s">
        <v>187</v>
      </c>
      <c r="K87" s="1329">
        <v>210.45</v>
      </c>
      <c r="L87" s="1329">
        <v>210</v>
      </c>
      <c r="M87" s="1322">
        <f t="shared" si="0"/>
        <v>0.44999999999998863</v>
      </c>
      <c r="N87" s="1358">
        <f t="shared" si="1"/>
        <v>2.1382751247326615E-3</v>
      </c>
      <c r="O87" s="1331"/>
      <c r="P87" s="180"/>
      <c r="Q87" s="180"/>
      <c r="R87" s="180"/>
      <c r="S87" s="180"/>
      <c r="T87" s="180"/>
      <c r="U87" s="180"/>
      <c r="V87" s="180"/>
      <c r="W87" s="180"/>
      <c r="X87" s="180"/>
      <c r="Y87" s="180"/>
      <c r="Z87" s="180"/>
    </row>
    <row r="88" spans="1:26">
      <c r="A88" s="157"/>
      <c r="B88" s="1315">
        <v>86</v>
      </c>
      <c r="C88" s="1209"/>
      <c r="D88" s="196" t="s">
        <v>347</v>
      </c>
      <c r="E88" s="1324" t="s">
        <v>183</v>
      </c>
      <c r="F88" s="1324" t="s">
        <v>188</v>
      </c>
      <c r="G88" s="1324" t="s">
        <v>372</v>
      </c>
      <c r="H88" s="1327" t="s">
        <v>186</v>
      </c>
      <c r="I88" s="1328">
        <v>45930</v>
      </c>
      <c r="J88" s="1324" t="s">
        <v>190</v>
      </c>
      <c r="K88" s="1329">
        <v>210</v>
      </c>
      <c r="L88" s="1329">
        <v>210</v>
      </c>
      <c r="M88" s="1322">
        <f t="shared" si="0"/>
        <v>0</v>
      </c>
      <c r="N88" s="1358">
        <f t="shared" si="1"/>
        <v>0</v>
      </c>
      <c r="O88" s="1331"/>
      <c r="P88" s="180"/>
      <c r="Q88" s="180"/>
      <c r="R88" s="180"/>
      <c r="S88" s="180"/>
      <c r="T88" s="180"/>
      <c r="U88" s="180"/>
      <c r="V88" s="180"/>
      <c r="W88" s="180"/>
      <c r="X88" s="180"/>
      <c r="Y88" s="180"/>
      <c r="Z88" s="180"/>
    </row>
    <row r="89" spans="1:26">
      <c r="A89" s="157"/>
      <c r="B89" s="1315">
        <v>87</v>
      </c>
      <c r="C89" s="1209"/>
      <c r="D89" s="196" t="s">
        <v>373</v>
      </c>
      <c r="E89" s="1324" t="s">
        <v>183</v>
      </c>
      <c r="F89" s="1324" t="s">
        <v>374</v>
      </c>
      <c r="G89" s="1324" t="s">
        <v>375</v>
      </c>
      <c r="H89" s="1327" t="s">
        <v>186</v>
      </c>
      <c r="I89" s="1328">
        <v>45930</v>
      </c>
      <c r="J89" s="1324" t="s">
        <v>187</v>
      </c>
      <c r="K89" s="1329">
        <v>106.95</v>
      </c>
      <c r="L89" s="1329">
        <v>107</v>
      </c>
      <c r="M89" s="1322">
        <f t="shared" si="0"/>
        <v>-4.9999999999997158E-2</v>
      </c>
      <c r="N89" s="1358">
        <f t="shared" si="1"/>
        <v>-4.6750818139314779E-4</v>
      </c>
      <c r="O89" s="1331"/>
      <c r="P89" s="180"/>
      <c r="Q89" s="180"/>
      <c r="R89" s="180"/>
      <c r="S89" s="180"/>
      <c r="T89" s="180"/>
      <c r="U89" s="180"/>
      <c r="V89" s="180"/>
      <c r="W89" s="180"/>
      <c r="X89" s="180"/>
      <c r="Y89" s="180"/>
      <c r="Z89" s="180"/>
    </row>
    <row r="90" spans="1:26">
      <c r="A90" s="157"/>
      <c r="B90" s="1315">
        <v>88</v>
      </c>
      <c r="C90" s="1209"/>
      <c r="D90" s="196" t="s">
        <v>182</v>
      </c>
      <c r="E90" s="1324" t="s">
        <v>183</v>
      </c>
      <c r="F90" s="1324" t="s">
        <v>376</v>
      </c>
      <c r="G90" s="1324" t="s">
        <v>377</v>
      </c>
      <c r="H90" s="1327" t="s">
        <v>186</v>
      </c>
      <c r="I90" s="1328">
        <v>45931</v>
      </c>
      <c r="J90" s="1324" t="s">
        <v>187</v>
      </c>
      <c r="K90" s="1329">
        <v>211</v>
      </c>
      <c r="L90" s="1329">
        <v>211</v>
      </c>
      <c r="M90" s="1322">
        <f t="shared" si="0"/>
        <v>0</v>
      </c>
      <c r="N90" s="1358">
        <f t="shared" si="1"/>
        <v>0</v>
      </c>
      <c r="O90" s="1331"/>
      <c r="P90" s="180"/>
      <c r="Q90" s="180"/>
      <c r="R90" s="180"/>
      <c r="S90" s="180"/>
      <c r="T90" s="180"/>
      <c r="U90" s="180"/>
      <c r="V90" s="180"/>
      <c r="W90" s="180"/>
      <c r="X90" s="180"/>
      <c r="Y90" s="180"/>
      <c r="Z90" s="180"/>
    </row>
    <row r="91" spans="1:26">
      <c r="A91" s="157"/>
      <c r="B91" s="1315">
        <v>89</v>
      </c>
      <c r="C91" s="1209"/>
      <c r="D91" s="196" t="s">
        <v>182</v>
      </c>
      <c r="E91" s="1324" t="s">
        <v>183</v>
      </c>
      <c r="F91" s="1324" t="s">
        <v>378</v>
      </c>
      <c r="G91" s="1324" t="s">
        <v>379</v>
      </c>
      <c r="H91" s="1327" t="s">
        <v>186</v>
      </c>
      <c r="I91" s="1328">
        <v>45933</v>
      </c>
      <c r="J91" s="1324" t="s">
        <v>187</v>
      </c>
      <c r="K91" s="1329">
        <v>211</v>
      </c>
      <c r="L91" s="1329">
        <v>211</v>
      </c>
      <c r="M91" s="1322">
        <f t="shared" si="0"/>
        <v>0</v>
      </c>
      <c r="N91" s="1358">
        <f t="shared" si="1"/>
        <v>0</v>
      </c>
      <c r="O91" s="1331"/>
      <c r="P91" s="180"/>
      <c r="Q91" s="180"/>
      <c r="R91" s="180"/>
      <c r="S91" s="180"/>
      <c r="T91" s="180"/>
      <c r="U91" s="180"/>
      <c r="V91" s="180"/>
      <c r="W91" s="180"/>
      <c r="X91" s="180"/>
      <c r="Y91" s="180"/>
      <c r="Z91" s="180"/>
    </row>
    <row r="92" spans="1:26">
      <c r="A92" s="157"/>
      <c r="B92" s="1315">
        <v>90</v>
      </c>
      <c r="C92" s="1209"/>
      <c r="D92" s="196" t="s">
        <v>380</v>
      </c>
      <c r="E92" s="1324" t="s">
        <v>242</v>
      </c>
      <c r="F92" s="1324" t="s">
        <v>188</v>
      </c>
      <c r="G92" s="1324" t="s">
        <v>381</v>
      </c>
      <c r="H92" s="1327" t="s">
        <v>186</v>
      </c>
      <c r="I92" s="1328">
        <v>45944</v>
      </c>
      <c r="J92" s="1324" t="s">
        <v>190</v>
      </c>
      <c r="K92" s="1329">
        <v>132</v>
      </c>
      <c r="L92" s="1329">
        <v>132</v>
      </c>
      <c r="M92" s="1322">
        <f t="shared" si="0"/>
        <v>0</v>
      </c>
      <c r="N92" s="1358">
        <f t="shared" si="1"/>
        <v>0</v>
      </c>
      <c r="O92" s="1331"/>
      <c r="P92" s="180"/>
      <c r="Q92" s="180"/>
      <c r="R92" s="180"/>
      <c r="S92" s="180"/>
      <c r="T92" s="180"/>
      <c r="U92" s="180"/>
      <c r="V92" s="180"/>
      <c r="W92" s="180"/>
      <c r="X92" s="180"/>
      <c r="Y92" s="180"/>
      <c r="Z92" s="180"/>
    </row>
    <row r="93" spans="1:26">
      <c r="A93" s="157"/>
      <c r="B93" s="1315">
        <v>91</v>
      </c>
      <c r="C93" s="1209"/>
      <c r="D93" s="196" t="s">
        <v>382</v>
      </c>
      <c r="E93" s="1324" t="s">
        <v>183</v>
      </c>
      <c r="F93" s="1324" t="s">
        <v>383</v>
      </c>
      <c r="G93" s="1324" t="s">
        <v>384</v>
      </c>
      <c r="H93" s="1327" t="s">
        <v>318</v>
      </c>
      <c r="I93" s="1328">
        <v>45945</v>
      </c>
      <c r="J93" s="1324" t="s">
        <v>187</v>
      </c>
      <c r="K93" s="1338">
        <v>4566</v>
      </c>
      <c r="L93" s="1338">
        <v>4566</v>
      </c>
      <c r="M93" s="1339">
        <f t="shared" si="0"/>
        <v>0</v>
      </c>
      <c r="N93" s="1358">
        <f t="shared" si="1"/>
        <v>0</v>
      </c>
      <c r="O93" s="1331"/>
      <c r="P93" s="180"/>
      <c r="Q93" s="180"/>
      <c r="R93" s="180"/>
      <c r="S93" s="180"/>
      <c r="T93" s="180"/>
      <c r="U93" s="180"/>
      <c r="V93" s="180"/>
      <c r="W93" s="180"/>
      <c r="X93" s="180"/>
      <c r="Y93" s="180"/>
      <c r="Z93" s="180"/>
    </row>
    <row r="94" spans="1:26">
      <c r="A94" s="157"/>
      <c r="B94" s="1315">
        <v>92</v>
      </c>
      <c r="C94" s="1209"/>
      <c r="D94" s="196" t="s">
        <v>228</v>
      </c>
      <c r="E94" s="1324" t="s">
        <v>183</v>
      </c>
      <c r="F94" s="1324" t="s">
        <v>385</v>
      </c>
      <c r="G94" s="1324" t="s">
        <v>386</v>
      </c>
      <c r="H94" s="1327" t="s">
        <v>186</v>
      </c>
      <c r="I94" s="1328">
        <v>45951</v>
      </c>
      <c r="J94" s="1324" t="s">
        <v>187</v>
      </c>
      <c r="K94" s="1329">
        <v>132</v>
      </c>
      <c r="L94" s="1329">
        <v>132</v>
      </c>
      <c r="M94" s="1322">
        <f t="shared" si="0"/>
        <v>0</v>
      </c>
      <c r="N94" s="1358">
        <f t="shared" si="1"/>
        <v>0</v>
      </c>
      <c r="O94" s="1331"/>
      <c r="P94" s="180"/>
      <c r="Q94" s="180"/>
      <c r="R94" s="180"/>
      <c r="S94" s="180"/>
      <c r="T94" s="180"/>
      <c r="U94" s="180"/>
      <c r="V94" s="180"/>
      <c r="W94" s="180"/>
      <c r="X94" s="180"/>
      <c r="Y94" s="180"/>
      <c r="Z94" s="180"/>
    </row>
    <row r="95" spans="1:26">
      <c r="A95" s="157"/>
      <c r="B95" s="1315">
        <v>93</v>
      </c>
      <c r="C95" s="1209"/>
      <c r="D95" s="196" t="s">
        <v>251</v>
      </c>
      <c r="E95" s="1324" t="s">
        <v>281</v>
      </c>
      <c r="F95" s="1324" t="s">
        <v>188</v>
      </c>
      <c r="G95" s="1324" t="s">
        <v>387</v>
      </c>
      <c r="H95" s="1327" t="s">
        <v>186</v>
      </c>
      <c r="I95" s="1328">
        <v>45952</v>
      </c>
      <c r="J95" s="1324" t="s">
        <v>190</v>
      </c>
      <c r="K95" s="1329">
        <v>158</v>
      </c>
      <c r="L95" s="1329">
        <v>158</v>
      </c>
      <c r="M95" s="1322">
        <f t="shared" si="0"/>
        <v>0</v>
      </c>
      <c r="N95" s="1358">
        <f t="shared" si="1"/>
        <v>0</v>
      </c>
      <c r="O95" s="1331"/>
      <c r="P95" s="180"/>
      <c r="Q95" s="180"/>
      <c r="R95" s="180"/>
      <c r="S95" s="180"/>
      <c r="T95" s="180"/>
      <c r="U95" s="180"/>
      <c r="V95" s="180"/>
      <c r="W95" s="180"/>
      <c r="X95" s="180"/>
      <c r="Y95" s="180"/>
      <c r="Z95" s="180"/>
    </row>
    <row r="96" spans="1:26">
      <c r="A96" s="157"/>
      <c r="B96" s="1315">
        <v>94</v>
      </c>
      <c r="C96" s="1209"/>
      <c r="D96" s="196" t="s">
        <v>213</v>
      </c>
      <c r="E96" s="1324" t="s">
        <v>183</v>
      </c>
      <c r="F96" s="1324" t="s">
        <v>350</v>
      </c>
      <c r="G96" s="1324" t="s">
        <v>388</v>
      </c>
      <c r="H96" s="1327" t="s">
        <v>216</v>
      </c>
      <c r="I96" s="1328">
        <v>45964</v>
      </c>
      <c r="J96" s="1324" t="s">
        <v>187</v>
      </c>
      <c r="K96" s="1360">
        <f>7689537/3800</f>
        <v>2023.5623684210527</v>
      </c>
      <c r="L96" s="1360">
        <f>4464700/3800</f>
        <v>1174.921052631579</v>
      </c>
      <c r="M96" s="1361">
        <f t="shared" si="0"/>
        <v>848.64131578947377</v>
      </c>
      <c r="N96" s="1358">
        <f t="shared" si="1"/>
        <v>0.41937986643409092</v>
      </c>
      <c r="O96" s="1331"/>
      <c r="P96" s="180"/>
      <c r="Q96" s="180"/>
      <c r="R96" s="180"/>
      <c r="S96" s="180"/>
      <c r="T96" s="180"/>
      <c r="U96" s="180"/>
      <c r="V96" s="180"/>
      <c r="W96" s="180"/>
      <c r="X96" s="180"/>
      <c r="Y96" s="180"/>
      <c r="Z96" s="180"/>
    </row>
    <row r="97" spans="1:26">
      <c r="A97" s="157"/>
      <c r="B97" s="1315">
        <v>95</v>
      </c>
      <c r="C97" s="1209"/>
      <c r="D97" s="196" t="s">
        <v>373</v>
      </c>
      <c r="E97" s="1324" t="s">
        <v>183</v>
      </c>
      <c r="F97" s="1324" t="s">
        <v>389</v>
      </c>
      <c r="G97" s="1324" t="s">
        <v>390</v>
      </c>
      <c r="H97" s="1327" t="s">
        <v>186</v>
      </c>
      <c r="I97" s="1328">
        <v>45965</v>
      </c>
      <c r="J97" s="1324" t="s">
        <v>187</v>
      </c>
      <c r="K97" s="1329">
        <v>102</v>
      </c>
      <c r="L97" s="1329">
        <v>132</v>
      </c>
      <c r="M97" s="1322">
        <f t="shared" si="0"/>
        <v>-30</v>
      </c>
      <c r="N97" s="1358">
        <f t="shared" si="1"/>
        <v>-0.29411764705882354</v>
      </c>
      <c r="O97" s="1331"/>
      <c r="P97" s="180"/>
      <c r="Q97" s="180"/>
      <c r="R97" s="180"/>
      <c r="S97" s="180"/>
      <c r="T97" s="180"/>
      <c r="U97" s="180"/>
      <c r="V97" s="180"/>
      <c r="W97" s="180"/>
      <c r="X97" s="180"/>
      <c r="Y97" s="180"/>
      <c r="Z97" s="180"/>
    </row>
    <row r="98" spans="1:26">
      <c r="A98" s="157"/>
      <c r="B98" s="1315">
        <v>96</v>
      </c>
      <c r="C98" s="1209"/>
      <c r="D98" s="196" t="s">
        <v>373</v>
      </c>
      <c r="E98" s="1324" t="s">
        <v>183</v>
      </c>
      <c r="F98" s="1324" t="s">
        <v>188</v>
      </c>
      <c r="G98" s="1324" t="s">
        <v>391</v>
      </c>
      <c r="H98" s="1327" t="s">
        <v>186</v>
      </c>
      <c r="I98" s="1328">
        <v>45965</v>
      </c>
      <c r="J98" s="1324" t="s">
        <v>190</v>
      </c>
      <c r="K98" s="1329">
        <v>102</v>
      </c>
      <c r="L98" s="1329">
        <v>102</v>
      </c>
      <c r="M98" s="1322">
        <f t="shared" si="0"/>
        <v>0</v>
      </c>
      <c r="N98" s="1358">
        <f t="shared" si="1"/>
        <v>0</v>
      </c>
      <c r="O98" s="1331" t="s">
        <v>40</v>
      </c>
      <c r="P98" s="180"/>
      <c r="Q98" s="180"/>
      <c r="R98" s="180"/>
      <c r="S98" s="180"/>
      <c r="T98" s="180"/>
      <c r="U98" s="180"/>
      <c r="V98" s="180"/>
      <c r="W98" s="180"/>
      <c r="X98" s="180"/>
      <c r="Y98" s="180"/>
      <c r="Z98" s="180"/>
    </row>
    <row r="99" spans="1:26">
      <c r="A99" s="157"/>
      <c r="B99" s="1315">
        <v>97</v>
      </c>
      <c r="C99" s="1209"/>
      <c r="D99" s="196" t="s">
        <v>182</v>
      </c>
      <c r="E99" s="1324" t="s">
        <v>183</v>
      </c>
      <c r="F99" s="1324" t="s">
        <v>189</v>
      </c>
      <c r="G99" s="1324" t="s">
        <v>392</v>
      </c>
      <c r="H99" s="1327" t="s">
        <v>186</v>
      </c>
      <c r="I99" s="1328">
        <v>45973</v>
      </c>
      <c r="J99" s="1324" t="s">
        <v>187</v>
      </c>
      <c r="K99" s="1329">
        <v>211</v>
      </c>
      <c r="L99" s="1329">
        <v>211</v>
      </c>
      <c r="M99" s="1322">
        <f t="shared" si="0"/>
        <v>0</v>
      </c>
      <c r="N99" s="1358">
        <f t="shared" si="1"/>
        <v>0</v>
      </c>
      <c r="O99" s="1331"/>
      <c r="P99" s="180"/>
      <c r="Q99" s="180"/>
      <c r="R99" s="180"/>
      <c r="S99" s="180"/>
      <c r="T99" s="180"/>
      <c r="U99" s="180"/>
      <c r="V99" s="180"/>
      <c r="W99" s="180"/>
      <c r="X99" s="180"/>
      <c r="Y99" s="180"/>
      <c r="Z99" s="180"/>
    </row>
    <row r="100" spans="1:26">
      <c r="A100" s="157"/>
      <c r="B100" s="1315">
        <v>98</v>
      </c>
      <c r="C100" s="1209"/>
      <c r="D100" s="196" t="s">
        <v>393</v>
      </c>
      <c r="E100" s="1324" t="s">
        <v>394</v>
      </c>
      <c r="F100" s="1324" t="s">
        <v>188</v>
      </c>
      <c r="G100" s="1324" t="s">
        <v>395</v>
      </c>
      <c r="H100" s="1327" t="s">
        <v>186</v>
      </c>
      <c r="I100" s="1328">
        <v>45978</v>
      </c>
      <c r="J100" s="1324" t="s">
        <v>190</v>
      </c>
      <c r="K100" s="1329">
        <v>211</v>
      </c>
      <c r="L100" s="1329">
        <v>211</v>
      </c>
      <c r="M100" s="1322">
        <f t="shared" si="0"/>
        <v>0</v>
      </c>
      <c r="N100" s="1358">
        <f t="shared" si="1"/>
        <v>0</v>
      </c>
      <c r="O100" s="1331"/>
      <c r="P100" s="180"/>
      <c r="Q100" s="180"/>
      <c r="R100" s="180"/>
      <c r="S100" s="180"/>
      <c r="T100" s="180"/>
      <c r="U100" s="180"/>
      <c r="V100" s="180"/>
      <c r="W100" s="180"/>
      <c r="X100" s="180"/>
      <c r="Y100" s="180"/>
      <c r="Z100" s="180"/>
    </row>
    <row r="101" spans="1:26">
      <c r="A101" s="157"/>
      <c r="B101" s="1315">
        <v>99</v>
      </c>
      <c r="C101" s="1209"/>
      <c r="D101" s="196" t="s">
        <v>213</v>
      </c>
      <c r="E101" s="1324" t="s">
        <v>183</v>
      </c>
      <c r="F101" s="1324" t="s">
        <v>396</v>
      </c>
      <c r="G101" s="1324" t="s">
        <v>397</v>
      </c>
      <c r="H101" s="1327" t="s">
        <v>216</v>
      </c>
      <c r="I101" s="1328">
        <v>45985</v>
      </c>
      <c r="J101" s="1324" t="s">
        <v>187</v>
      </c>
      <c r="K101" s="1329">
        <v>1174</v>
      </c>
      <c r="L101" s="1329">
        <v>1174</v>
      </c>
      <c r="M101" s="1322">
        <f t="shared" si="0"/>
        <v>0</v>
      </c>
      <c r="N101" s="1358">
        <f t="shared" si="1"/>
        <v>0</v>
      </c>
      <c r="O101" s="1331"/>
      <c r="P101" s="180"/>
      <c r="Q101" s="180"/>
      <c r="R101" s="180"/>
      <c r="S101" s="180"/>
      <c r="T101" s="180"/>
      <c r="U101" s="180"/>
      <c r="V101" s="180"/>
      <c r="W101" s="180"/>
      <c r="X101" s="180"/>
      <c r="Y101" s="180"/>
      <c r="Z101" s="180"/>
    </row>
    <row r="102" spans="1:26">
      <c r="A102" s="157"/>
      <c r="B102" s="1315">
        <v>100</v>
      </c>
      <c r="C102" s="1209"/>
      <c r="D102" s="196" t="s">
        <v>213</v>
      </c>
      <c r="E102" s="1324" t="s">
        <v>183</v>
      </c>
      <c r="F102" s="1324" t="s">
        <v>398</v>
      </c>
      <c r="G102" s="1324" t="s">
        <v>399</v>
      </c>
      <c r="H102" s="1327" t="s">
        <v>216</v>
      </c>
      <c r="I102" s="1328">
        <v>45987</v>
      </c>
      <c r="J102" s="1324" t="s">
        <v>187</v>
      </c>
      <c r="K102" s="1329">
        <v>1174</v>
      </c>
      <c r="L102" s="1329">
        <v>1174</v>
      </c>
      <c r="M102" s="1322">
        <f t="shared" si="0"/>
        <v>0</v>
      </c>
      <c r="N102" s="1358">
        <f t="shared" si="1"/>
        <v>0</v>
      </c>
      <c r="O102" s="1331"/>
      <c r="P102" s="180"/>
      <c r="Q102" s="180"/>
      <c r="R102" s="180"/>
      <c r="S102" s="180"/>
      <c r="T102" s="180"/>
      <c r="U102" s="180"/>
      <c r="V102" s="180"/>
      <c r="W102" s="180"/>
      <c r="X102" s="180"/>
      <c r="Y102" s="180"/>
      <c r="Z102" s="180"/>
    </row>
    <row r="103" spans="1:26">
      <c r="A103" s="157"/>
      <c r="B103" s="1315">
        <v>101</v>
      </c>
      <c r="C103" s="1209"/>
      <c r="D103" s="196" t="s">
        <v>228</v>
      </c>
      <c r="E103" s="1324" t="s">
        <v>183</v>
      </c>
      <c r="F103" s="1324" t="s">
        <v>400</v>
      </c>
      <c r="G103" s="1324" t="s">
        <v>401</v>
      </c>
      <c r="H103" s="1327" t="s">
        <v>186</v>
      </c>
      <c r="I103" s="1328">
        <v>45992</v>
      </c>
      <c r="J103" s="1324" t="s">
        <v>187</v>
      </c>
      <c r="K103" s="1329">
        <v>147.62</v>
      </c>
      <c r="L103" s="1329">
        <v>132</v>
      </c>
      <c r="M103" s="1322">
        <f t="shared" si="0"/>
        <v>15.620000000000005</v>
      </c>
      <c r="N103" s="1358">
        <f t="shared" si="1"/>
        <v>0.10581222056631895</v>
      </c>
      <c r="O103" s="1331"/>
      <c r="P103" s="180"/>
      <c r="Q103" s="180"/>
      <c r="R103" s="180"/>
      <c r="S103" s="180"/>
      <c r="T103" s="180"/>
      <c r="U103" s="180"/>
      <c r="V103" s="180"/>
      <c r="W103" s="180"/>
      <c r="X103" s="180"/>
      <c r="Y103" s="180"/>
      <c r="Z103" s="180"/>
    </row>
    <row r="104" spans="1:26">
      <c r="A104" s="157"/>
      <c r="B104" s="1315">
        <v>102</v>
      </c>
      <c r="C104" s="1209"/>
      <c r="D104" s="196" t="s">
        <v>213</v>
      </c>
      <c r="E104" s="1324" t="s">
        <v>183</v>
      </c>
      <c r="F104" s="1324" t="s">
        <v>402</v>
      </c>
      <c r="G104" s="1324" t="s">
        <v>403</v>
      </c>
      <c r="H104" s="1327" t="s">
        <v>216</v>
      </c>
      <c r="I104" s="1328">
        <v>45992</v>
      </c>
      <c r="J104" s="1324" t="s">
        <v>187</v>
      </c>
      <c r="K104" s="1338">
        <v>1174</v>
      </c>
      <c r="L104" s="1338">
        <v>1174</v>
      </c>
      <c r="M104" s="1339">
        <f t="shared" si="0"/>
        <v>0</v>
      </c>
      <c r="N104" s="1358">
        <f t="shared" si="1"/>
        <v>0</v>
      </c>
      <c r="O104" s="1331"/>
      <c r="P104" s="180"/>
      <c r="Q104" s="180"/>
      <c r="R104" s="180"/>
      <c r="S104" s="180"/>
      <c r="T104" s="180"/>
      <c r="U104" s="180"/>
      <c r="V104" s="180"/>
      <c r="W104" s="180"/>
      <c r="X104" s="180"/>
      <c r="Y104" s="180"/>
      <c r="Z104" s="180"/>
    </row>
    <row r="105" spans="1:26">
      <c r="A105" s="157"/>
      <c r="B105" s="1315">
        <v>103</v>
      </c>
      <c r="C105" s="1209"/>
      <c r="D105" s="196" t="s">
        <v>213</v>
      </c>
      <c r="E105" s="1324" t="s">
        <v>183</v>
      </c>
      <c r="F105" s="1324" t="s">
        <v>404</v>
      </c>
      <c r="G105" s="1324" t="s">
        <v>405</v>
      </c>
      <c r="H105" s="1327" t="s">
        <v>216</v>
      </c>
      <c r="I105" s="1328">
        <v>45994</v>
      </c>
      <c r="J105" s="1324" t="s">
        <v>187</v>
      </c>
      <c r="K105" s="1338">
        <v>1621.4</v>
      </c>
      <c r="L105" s="1338">
        <v>1300</v>
      </c>
      <c r="M105" s="1339">
        <f t="shared" si="0"/>
        <v>321.40000000000009</v>
      </c>
      <c r="N105" s="1358">
        <f t="shared" si="1"/>
        <v>0.19822375724682378</v>
      </c>
      <c r="O105" s="1331"/>
      <c r="P105" s="180"/>
      <c r="Q105" s="180"/>
      <c r="R105" s="180"/>
      <c r="S105" s="180"/>
      <c r="T105" s="180"/>
      <c r="U105" s="180"/>
      <c r="V105" s="180"/>
      <c r="W105" s="180"/>
      <c r="X105" s="180"/>
      <c r="Y105" s="180"/>
      <c r="Z105" s="180"/>
    </row>
    <row r="106" spans="1:26">
      <c r="A106" s="157"/>
      <c r="B106" s="1315">
        <v>104</v>
      </c>
      <c r="C106" s="1209"/>
      <c r="D106" s="196" t="s">
        <v>213</v>
      </c>
      <c r="E106" s="1324" t="s">
        <v>183</v>
      </c>
      <c r="F106" s="1324" t="s">
        <v>406</v>
      </c>
      <c r="G106" s="1324" t="s">
        <v>407</v>
      </c>
      <c r="H106" s="1327" t="s">
        <v>216</v>
      </c>
      <c r="I106" s="1328">
        <v>45999</v>
      </c>
      <c r="J106" s="1324" t="s">
        <v>187</v>
      </c>
      <c r="K106" s="1338">
        <v>2334.62</v>
      </c>
      <c r="L106" s="1338">
        <v>1300</v>
      </c>
      <c r="M106" s="1339">
        <f t="shared" si="0"/>
        <v>1034.6199999999999</v>
      </c>
      <c r="N106" s="1358">
        <f t="shared" si="1"/>
        <v>0.44316419802794454</v>
      </c>
      <c r="O106" s="1331"/>
      <c r="P106" s="180"/>
      <c r="Q106" s="180"/>
      <c r="R106" s="180"/>
      <c r="S106" s="180"/>
      <c r="T106" s="180"/>
      <c r="U106" s="180"/>
      <c r="V106" s="180"/>
      <c r="W106" s="180"/>
      <c r="X106" s="180"/>
      <c r="Y106" s="180"/>
      <c r="Z106" s="180"/>
    </row>
    <row r="107" spans="1:26">
      <c r="A107" s="157"/>
      <c r="B107" s="1315">
        <v>105</v>
      </c>
      <c r="C107" s="1209"/>
      <c r="D107" s="196" t="s">
        <v>195</v>
      </c>
      <c r="E107" s="1324" t="s">
        <v>183</v>
      </c>
      <c r="F107" s="1324" t="s">
        <v>408</v>
      </c>
      <c r="G107" s="1324" t="s">
        <v>409</v>
      </c>
      <c r="H107" s="1327" t="s">
        <v>186</v>
      </c>
      <c r="I107" s="1328">
        <v>45999</v>
      </c>
      <c r="J107" s="1324" t="s">
        <v>187</v>
      </c>
      <c r="K107" s="1338">
        <v>169.55</v>
      </c>
      <c r="L107" s="1338">
        <v>132</v>
      </c>
      <c r="M107" s="1339">
        <f t="shared" si="0"/>
        <v>37.550000000000011</v>
      </c>
      <c r="N107" s="1358">
        <f t="shared" si="1"/>
        <v>0.22146859333529936</v>
      </c>
      <c r="O107" s="1331"/>
      <c r="P107" s="180"/>
      <c r="Q107" s="180"/>
      <c r="R107" s="180"/>
      <c r="S107" s="180"/>
      <c r="T107" s="180"/>
      <c r="U107" s="180"/>
      <c r="V107" s="180"/>
      <c r="W107" s="180"/>
      <c r="X107" s="180"/>
      <c r="Y107" s="180"/>
      <c r="Z107" s="180"/>
    </row>
    <row r="108" spans="1:26">
      <c r="A108" s="157"/>
      <c r="B108" s="1315">
        <v>106</v>
      </c>
      <c r="C108" s="1209"/>
      <c r="D108" s="196" t="s">
        <v>225</v>
      </c>
      <c r="E108" s="1324" t="s">
        <v>183</v>
      </c>
      <c r="F108" s="1324" t="s">
        <v>410</v>
      </c>
      <c r="G108" s="1324" t="s">
        <v>411</v>
      </c>
      <c r="H108" s="1327" t="s">
        <v>186</v>
      </c>
      <c r="I108" s="1328">
        <v>46006</v>
      </c>
      <c r="J108" s="1324" t="s">
        <v>187</v>
      </c>
      <c r="K108" s="1338">
        <v>150.47999999999999</v>
      </c>
      <c r="L108" s="1338">
        <v>132</v>
      </c>
      <c r="M108" s="1339">
        <f t="shared" si="0"/>
        <v>18.47999999999999</v>
      </c>
      <c r="N108" s="1358">
        <f t="shared" si="1"/>
        <v>0.12280701754385959</v>
      </c>
      <c r="O108" s="1331"/>
      <c r="P108" s="180"/>
      <c r="Q108" s="180"/>
      <c r="R108" s="180"/>
      <c r="S108" s="180"/>
      <c r="T108" s="180"/>
      <c r="U108" s="180"/>
      <c r="V108" s="180"/>
      <c r="W108" s="180"/>
      <c r="X108" s="180"/>
      <c r="Y108" s="180"/>
      <c r="Z108" s="180"/>
    </row>
    <row r="109" spans="1:26">
      <c r="A109" s="157"/>
      <c r="B109" s="1315">
        <v>107</v>
      </c>
      <c r="C109" s="1209"/>
      <c r="D109" s="196" t="s">
        <v>225</v>
      </c>
      <c r="E109" s="1324" t="s">
        <v>183</v>
      </c>
      <c r="F109" s="1324" t="s">
        <v>412</v>
      </c>
      <c r="G109" s="1324" t="s">
        <v>413</v>
      </c>
      <c r="H109" s="1327" t="s">
        <v>186</v>
      </c>
      <c r="I109" s="1328">
        <v>46006</v>
      </c>
      <c r="J109" s="1324" t="s">
        <v>187</v>
      </c>
      <c r="K109" s="1338">
        <v>139.44999999999999</v>
      </c>
      <c r="L109" s="1338">
        <v>132</v>
      </c>
      <c r="M109" s="1339">
        <f t="shared" si="0"/>
        <v>7.4499999999999886</v>
      </c>
      <c r="N109" s="1358">
        <f t="shared" si="1"/>
        <v>5.3424166367873713E-2</v>
      </c>
      <c r="O109" s="1331"/>
      <c r="P109" s="180"/>
      <c r="Q109" s="180"/>
      <c r="R109" s="180"/>
      <c r="S109" s="180"/>
      <c r="T109" s="180"/>
      <c r="U109" s="180"/>
      <c r="V109" s="180"/>
      <c r="W109" s="180"/>
      <c r="X109" s="180"/>
      <c r="Y109" s="180"/>
      <c r="Z109" s="180"/>
    </row>
    <row r="110" spans="1:26">
      <c r="A110" s="157"/>
      <c r="B110" s="1315">
        <v>108</v>
      </c>
      <c r="C110" s="1209"/>
      <c r="D110" s="196" t="s">
        <v>182</v>
      </c>
      <c r="E110" s="1324" t="s">
        <v>183</v>
      </c>
      <c r="F110" s="1324" t="s">
        <v>414</v>
      </c>
      <c r="G110" s="1324" t="s">
        <v>415</v>
      </c>
      <c r="H110" s="1327" t="s">
        <v>186</v>
      </c>
      <c r="I110" s="1328">
        <v>46006</v>
      </c>
      <c r="J110" s="1324" t="s">
        <v>187</v>
      </c>
      <c r="K110" s="1338">
        <v>310.07</v>
      </c>
      <c r="L110" s="1338">
        <v>211</v>
      </c>
      <c r="M110" s="1339">
        <f t="shared" si="0"/>
        <v>99.07</v>
      </c>
      <c r="N110" s="1358">
        <f t="shared" si="1"/>
        <v>0.31950849808107845</v>
      </c>
      <c r="O110" s="1331"/>
      <c r="P110" s="180"/>
      <c r="Q110" s="180"/>
      <c r="R110" s="180"/>
      <c r="S110" s="180"/>
      <c r="T110" s="180"/>
      <c r="U110" s="180"/>
      <c r="V110" s="180"/>
      <c r="W110" s="180"/>
      <c r="X110" s="180"/>
      <c r="Y110" s="180"/>
      <c r="Z110" s="180"/>
    </row>
    <row r="111" spans="1:26">
      <c r="A111" s="157"/>
      <c r="B111" s="1315">
        <v>109</v>
      </c>
      <c r="C111" s="1209"/>
      <c r="D111" s="196" t="s">
        <v>182</v>
      </c>
      <c r="E111" s="1324" t="s">
        <v>183</v>
      </c>
      <c r="F111" s="1324" t="s">
        <v>416</v>
      </c>
      <c r="G111" s="1324" t="s">
        <v>417</v>
      </c>
      <c r="H111" s="1327" t="s">
        <v>186</v>
      </c>
      <c r="I111" s="1328">
        <v>46006</v>
      </c>
      <c r="J111" s="1324" t="s">
        <v>187</v>
      </c>
      <c r="K111" s="1338">
        <v>290.52999999999997</v>
      </c>
      <c r="L111" s="1338">
        <v>211</v>
      </c>
      <c r="M111" s="1339">
        <f t="shared" si="0"/>
        <v>79.529999999999973</v>
      </c>
      <c r="N111" s="1358">
        <f t="shared" si="1"/>
        <v>0.2737410938629401</v>
      </c>
      <c r="O111" s="1331"/>
      <c r="P111" s="180"/>
      <c r="Q111" s="180"/>
      <c r="R111" s="180"/>
      <c r="S111" s="180"/>
      <c r="T111" s="180"/>
      <c r="U111" s="180"/>
      <c r="V111" s="180"/>
      <c r="W111" s="180"/>
      <c r="X111" s="180"/>
      <c r="Y111" s="180"/>
      <c r="Z111" s="180"/>
    </row>
    <row r="112" spans="1:26">
      <c r="A112" s="157"/>
      <c r="B112" s="1315">
        <v>110</v>
      </c>
      <c r="C112" s="1209"/>
      <c r="D112" s="216" t="s">
        <v>347</v>
      </c>
      <c r="E112" s="1362" t="s">
        <v>183</v>
      </c>
      <c r="F112" s="1362" t="s">
        <v>418</v>
      </c>
      <c r="G112" s="1362" t="s">
        <v>419</v>
      </c>
      <c r="H112" s="1363" t="s">
        <v>186</v>
      </c>
      <c r="I112" s="1364">
        <v>46014</v>
      </c>
      <c r="J112" s="1362" t="s">
        <v>187</v>
      </c>
      <c r="K112" s="1365">
        <v>222.94</v>
      </c>
      <c r="L112" s="1365">
        <v>132</v>
      </c>
      <c r="M112" s="1366">
        <f t="shared" si="0"/>
        <v>90.94</v>
      </c>
      <c r="N112" s="1367">
        <f t="shared" si="1"/>
        <v>0.40791244280972461</v>
      </c>
      <c r="O112" s="1368"/>
      <c r="P112" s="180"/>
      <c r="Q112" s="180"/>
      <c r="R112" s="180"/>
      <c r="S112" s="180"/>
      <c r="T112" s="180"/>
      <c r="U112" s="180"/>
      <c r="V112" s="180"/>
      <c r="W112" s="180"/>
      <c r="X112" s="180"/>
      <c r="Y112" s="180"/>
      <c r="Z112" s="180"/>
    </row>
    <row r="113" spans="1:26">
      <c r="A113" s="157"/>
      <c r="B113" s="217">
        <v>1</v>
      </c>
      <c r="C113" s="1369" t="s">
        <v>3</v>
      </c>
      <c r="D113" s="218" t="s">
        <v>420</v>
      </c>
      <c r="E113" s="219" t="s">
        <v>421</v>
      </c>
      <c r="F113" s="219" t="s">
        <v>422</v>
      </c>
      <c r="G113" s="219" t="s">
        <v>423</v>
      </c>
      <c r="H113" s="220" t="s">
        <v>186</v>
      </c>
      <c r="I113" s="221">
        <v>45659</v>
      </c>
      <c r="J113" s="219" t="s">
        <v>187</v>
      </c>
      <c r="K113" s="222">
        <v>343</v>
      </c>
      <c r="L113" s="222">
        <v>197</v>
      </c>
      <c r="M113" s="1370">
        <f t="shared" si="0"/>
        <v>146</v>
      </c>
      <c r="N113" s="1371">
        <f t="shared" si="1"/>
        <v>0.42565597667638483</v>
      </c>
      <c r="O113" s="223"/>
      <c r="P113" s="180"/>
      <c r="Q113" s="180"/>
      <c r="R113" s="180"/>
      <c r="S113" s="180"/>
      <c r="T113" s="180"/>
      <c r="U113" s="180"/>
      <c r="V113" s="180"/>
      <c r="W113" s="180"/>
      <c r="X113" s="180"/>
      <c r="Y113" s="180"/>
      <c r="Z113" s="180"/>
    </row>
    <row r="114" spans="1:26">
      <c r="A114" s="157"/>
      <c r="B114" s="217">
        <v>2</v>
      </c>
      <c r="C114" s="1209"/>
      <c r="D114" s="224" t="s">
        <v>420</v>
      </c>
      <c r="E114" s="214" t="s">
        <v>421</v>
      </c>
      <c r="F114" s="214" t="s">
        <v>424</v>
      </c>
      <c r="G114" s="214" t="s">
        <v>425</v>
      </c>
      <c r="H114" s="225" t="s">
        <v>186</v>
      </c>
      <c r="I114" s="226">
        <v>45659</v>
      </c>
      <c r="J114" s="214" t="s">
        <v>187</v>
      </c>
      <c r="K114" s="227">
        <v>244</v>
      </c>
      <c r="L114" s="227">
        <v>197</v>
      </c>
      <c r="M114" s="1322">
        <f t="shared" si="0"/>
        <v>47</v>
      </c>
      <c r="N114" s="1330">
        <f t="shared" si="1"/>
        <v>0.19262295081967212</v>
      </c>
      <c r="O114" s="228"/>
      <c r="P114" s="180"/>
      <c r="Q114" s="180"/>
      <c r="R114" s="180"/>
      <c r="S114" s="180"/>
      <c r="T114" s="180"/>
      <c r="U114" s="180"/>
      <c r="V114" s="180"/>
      <c r="W114" s="180"/>
      <c r="X114" s="180"/>
      <c r="Y114" s="180"/>
      <c r="Z114" s="180"/>
    </row>
    <row r="115" spans="1:26">
      <c r="A115" s="157"/>
      <c r="B115" s="217">
        <v>3</v>
      </c>
      <c r="C115" s="1209"/>
      <c r="D115" s="224" t="s">
        <v>426</v>
      </c>
      <c r="E115" s="214" t="s">
        <v>427</v>
      </c>
      <c r="F115" s="214" t="s">
        <v>428</v>
      </c>
      <c r="G115" s="214" t="s">
        <v>429</v>
      </c>
      <c r="H115" s="225" t="s">
        <v>186</v>
      </c>
      <c r="I115" s="226">
        <v>45659</v>
      </c>
      <c r="J115" s="214" t="s">
        <v>187</v>
      </c>
      <c r="K115" s="227">
        <v>210</v>
      </c>
      <c r="L115" s="227">
        <v>197</v>
      </c>
      <c r="M115" s="1322">
        <f t="shared" si="0"/>
        <v>13</v>
      </c>
      <c r="N115" s="1330">
        <f t="shared" si="1"/>
        <v>6.1904761904761907E-2</v>
      </c>
      <c r="O115" s="228"/>
      <c r="P115" s="180"/>
      <c r="Q115" s="180"/>
      <c r="R115" s="180"/>
      <c r="S115" s="180"/>
      <c r="T115" s="180"/>
      <c r="U115" s="180"/>
      <c r="V115" s="180"/>
      <c r="W115" s="180"/>
      <c r="X115" s="180"/>
      <c r="Y115" s="180"/>
      <c r="Z115" s="180"/>
    </row>
    <row r="116" spans="1:26">
      <c r="A116" s="157"/>
      <c r="B116" s="217">
        <v>4</v>
      </c>
      <c r="C116" s="1209"/>
      <c r="D116" s="224" t="s">
        <v>420</v>
      </c>
      <c r="E116" s="214" t="s">
        <v>421</v>
      </c>
      <c r="F116" s="214" t="s">
        <v>430</v>
      </c>
      <c r="G116" s="214" t="s">
        <v>431</v>
      </c>
      <c r="H116" s="225" t="s">
        <v>186</v>
      </c>
      <c r="I116" s="226">
        <v>45691</v>
      </c>
      <c r="J116" s="214" t="s">
        <v>187</v>
      </c>
      <c r="K116" s="227">
        <v>253</v>
      </c>
      <c r="L116" s="227">
        <v>197</v>
      </c>
      <c r="M116" s="1322">
        <f t="shared" si="0"/>
        <v>56</v>
      </c>
      <c r="N116" s="1330">
        <f t="shared" si="1"/>
        <v>0.22134387351778656</v>
      </c>
      <c r="O116" s="228"/>
      <c r="P116" s="180"/>
      <c r="Q116" s="180"/>
      <c r="R116" s="180"/>
      <c r="S116" s="180"/>
      <c r="T116" s="180"/>
      <c r="U116" s="180"/>
      <c r="V116" s="180"/>
      <c r="W116" s="180"/>
      <c r="X116" s="180"/>
      <c r="Y116" s="180"/>
      <c r="Z116" s="180"/>
    </row>
    <row r="117" spans="1:26">
      <c r="A117" s="157"/>
      <c r="B117" s="217">
        <v>5</v>
      </c>
      <c r="C117" s="1209"/>
      <c r="D117" s="224" t="s">
        <v>426</v>
      </c>
      <c r="E117" s="214" t="s">
        <v>427</v>
      </c>
      <c r="F117" s="229" t="s">
        <v>432</v>
      </c>
      <c r="G117" s="214" t="s">
        <v>433</v>
      </c>
      <c r="H117" s="225" t="s">
        <v>186</v>
      </c>
      <c r="I117" s="226">
        <v>45691</v>
      </c>
      <c r="J117" s="214" t="s">
        <v>187</v>
      </c>
      <c r="K117" s="227">
        <v>248</v>
      </c>
      <c r="L117" s="227">
        <v>197</v>
      </c>
      <c r="M117" s="1322">
        <f t="shared" si="0"/>
        <v>51</v>
      </c>
      <c r="N117" s="1330">
        <f t="shared" si="1"/>
        <v>0.20564516129032259</v>
      </c>
      <c r="O117" s="228"/>
      <c r="P117" s="180"/>
      <c r="Q117" s="180"/>
      <c r="R117" s="180"/>
      <c r="S117" s="180"/>
      <c r="T117" s="180"/>
      <c r="U117" s="180"/>
      <c r="V117" s="180"/>
      <c r="W117" s="180"/>
      <c r="X117" s="180"/>
      <c r="Y117" s="180"/>
      <c r="Z117" s="180"/>
    </row>
    <row r="118" spans="1:26">
      <c r="A118" s="157"/>
      <c r="B118" s="217">
        <v>6</v>
      </c>
      <c r="C118" s="1209"/>
      <c r="D118" s="1317" t="s">
        <v>426</v>
      </c>
      <c r="E118" s="214" t="s">
        <v>427</v>
      </c>
      <c r="F118" s="192" t="s">
        <v>188</v>
      </c>
      <c r="G118" s="192" t="s">
        <v>434</v>
      </c>
      <c r="H118" s="225" t="s">
        <v>186</v>
      </c>
      <c r="I118" s="230">
        <v>45719</v>
      </c>
      <c r="J118" s="214" t="s">
        <v>190</v>
      </c>
      <c r="K118" s="227">
        <v>197</v>
      </c>
      <c r="L118" s="227">
        <v>197</v>
      </c>
      <c r="M118" s="1322">
        <f t="shared" si="0"/>
        <v>0</v>
      </c>
      <c r="N118" s="1330">
        <f t="shared" si="1"/>
        <v>0</v>
      </c>
      <c r="O118" s="228"/>
      <c r="P118" s="180"/>
      <c r="Q118" s="180"/>
      <c r="R118" s="180"/>
      <c r="S118" s="180"/>
      <c r="T118" s="180"/>
      <c r="U118" s="180"/>
      <c r="V118" s="180"/>
      <c r="W118" s="180"/>
      <c r="X118" s="180"/>
      <c r="Y118" s="180"/>
      <c r="Z118" s="180"/>
    </row>
    <row r="119" spans="1:26">
      <c r="A119" s="157"/>
      <c r="B119" s="217">
        <v>7</v>
      </c>
      <c r="C119" s="1209"/>
      <c r="D119" s="224" t="s">
        <v>426</v>
      </c>
      <c r="E119" s="214" t="s">
        <v>427</v>
      </c>
      <c r="F119" s="192" t="s">
        <v>435</v>
      </c>
      <c r="G119" s="192" t="s">
        <v>436</v>
      </c>
      <c r="H119" s="225" t="s">
        <v>186</v>
      </c>
      <c r="I119" s="230">
        <v>45719</v>
      </c>
      <c r="J119" s="214" t="s">
        <v>187</v>
      </c>
      <c r="K119" s="227">
        <v>197</v>
      </c>
      <c r="L119" s="227">
        <v>197</v>
      </c>
      <c r="M119" s="1322">
        <f t="shared" si="0"/>
        <v>0</v>
      </c>
      <c r="N119" s="1330">
        <f t="shared" si="1"/>
        <v>0</v>
      </c>
      <c r="O119" s="228"/>
      <c r="P119" s="180"/>
      <c r="Q119" s="180"/>
      <c r="R119" s="180"/>
      <c r="S119" s="180"/>
      <c r="T119" s="180"/>
      <c r="U119" s="180"/>
      <c r="V119" s="180"/>
      <c r="W119" s="180"/>
      <c r="X119" s="180"/>
      <c r="Y119" s="180"/>
      <c r="Z119" s="180"/>
    </row>
    <row r="120" spans="1:26">
      <c r="A120" s="157"/>
      <c r="B120" s="217">
        <v>8</v>
      </c>
      <c r="C120" s="1209"/>
      <c r="D120" s="1317" t="s">
        <v>437</v>
      </c>
      <c r="E120" s="214" t="s">
        <v>427</v>
      </c>
      <c r="F120" s="192" t="s">
        <v>438</v>
      </c>
      <c r="G120" s="192" t="s">
        <v>439</v>
      </c>
      <c r="H120" s="225" t="s">
        <v>186</v>
      </c>
      <c r="I120" s="230">
        <v>45748</v>
      </c>
      <c r="J120" s="214" t="s">
        <v>187</v>
      </c>
      <c r="K120" s="231">
        <v>256.44</v>
      </c>
      <c r="L120" s="231">
        <v>197</v>
      </c>
      <c r="M120" s="1339">
        <f t="shared" si="0"/>
        <v>59.44</v>
      </c>
      <c r="N120" s="1330">
        <f t="shared" si="1"/>
        <v>0.23178911246295428</v>
      </c>
      <c r="O120" s="228"/>
      <c r="P120" s="180"/>
      <c r="Q120" s="180"/>
      <c r="R120" s="180"/>
      <c r="S120" s="180"/>
      <c r="T120" s="180"/>
      <c r="U120" s="180"/>
      <c r="V120" s="180"/>
      <c r="W120" s="180"/>
      <c r="X120" s="180"/>
      <c r="Y120" s="180"/>
      <c r="Z120" s="180"/>
    </row>
    <row r="121" spans="1:26">
      <c r="A121" s="157"/>
      <c r="B121" s="217">
        <v>9</v>
      </c>
      <c r="C121" s="1209"/>
      <c r="D121" s="224" t="s">
        <v>437</v>
      </c>
      <c r="E121" s="192" t="s">
        <v>427</v>
      </c>
      <c r="F121" s="214" t="s">
        <v>440</v>
      </c>
      <c r="G121" s="232" t="s">
        <v>441</v>
      </c>
      <c r="H121" s="225" t="s">
        <v>186</v>
      </c>
      <c r="I121" s="233">
        <v>45748</v>
      </c>
      <c r="J121" s="225" t="s">
        <v>187</v>
      </c>
      <c r="K121" s="234">
        <v>353</v>
      </c>
      <c r="L121" s="227">
        <v>197</v>
      </c>
      <c r="M121" s="1322">
        <f t="shared" si="0"/>
        <v>156</v>
      </c>
      <c r="N121" s="1330">
        <f t="shared" si="1"/>
        <v>0.44192634560906513</v>
      </c>
      <c r="O121" s="228"/>
      <c r="P121" s="180"/>
      <c r="Q121" s="180"/>
      <c r="R121" s="180"/>
      <c r="S121" s="180"/>
      <c r="T121" s="180"/>
      <c r="U121" s="180"/>
      <c r="V121" s="180"/>
      <c r="W121" s="180"/>
      <c r="X121" s="180"/>
      <c r="Y121" s="180"/>
      <c r="Z121" s="180"/>
    </row>
    <row r="122" spans="1:26">
      <c r="A122" s="157"/>
      <c r="B122" s="217">
        <v>10</v>
      </c>
      <c r="C122" s="1209"/>
      <c r="D122" s="224" t="s">
        <v>426</v>
      </c>
      <c r="E122" s="180" t="s">
        <v>427</v>
      </c>
      <c r="F122" s="192" t="s">
        <v>188</v>
      </c>
      <c r="G122" s="192" t="s">
        <v>442</v>
      </c>
      <c r="H122" s="225" t="s">
        <v>186</v>
      </c>
      <c r="I122" s="230">
        <v>45775</v>
      </c>
      <c r="J122" s="225" t="s">
        <v>190</v>
      </c>
      <c r="K122" s="235">
        <v>197</v>
      </c>
      <c r="L122" s="1372">
        <v>197</v>
      </c>
      <c r="M122" s="1339">
        <f t="shared" si="0"/>
        <v>0</v>
      </c>
      <c r="N122" s="1330">
        <f t="shared" si="1"/>
        <v>0</v>
      </c>
      <c r="O122" s="228"/>
      <c r="P122" s="180"/>
      <c r="Q122" s="180"/>
      <c r="R122" s="180"/>
      <c r="S122" s="180"/>
      <c r="T122" s="180"/>
      <c r="U122" s="180"/>
      <c r="V122" s="180"/>
      <c r="W122" s="180"/>
      <c r="X122" s="180"/>
      <c r="Y122" s="180"/>
      <c r="Z122" s="180"/>
    </row>
    <row r="123" spans="1:26">
      <c r="A123" s="157"/>
      <c r="B123" s="217">
        <v>11</v>
      </c>
      <c r="C123" s="1209"/>
      <c r="D123" s="224" t="s">
        <v>426</v>
      </c>
      <c r="E123" s="192" t="s">
        <v>427</v>
      </c>
      <c r="F123" s="192" t="s">
        <v>443</v>
      </c>
      <c r="G123" s="192" t="s">
        <v>444</v>
      </c>
      <c r="H123" s="225" t="s">
        <v>186</v>
      </c>
      <c r="I123" s="230">
        <v>45775</v>
      </c>
      <c r="J123" s="225" t="s">
        <v>187</v>
      </c>
      <c r="K123" s="236">
        <v>335</v>
      </c>
      <c r="L123" s="1373">
        <v>316</v>
      </c>
      <c r="M123" s="1339">
        <f t="shared" si="0"/>
        <v>19</v>
      </c>
      <c r="N123" s="1330">
        <f t="shared" si="1"/>
        <v>5.6716417910447764E-2</v>
      </c>
      <c r="O123" s="228"/>
      <c r="P123" s="180"/>
      <c r="Q123" s="180"/>
      <c r="R123" s="180"/>
      <c r="S123" s="180"/>
      <c r="T123" s="180"/>
      <c r="U123" s="180"/>
      <c r="V123" s="180"/>
      <c r="W123" s="180"/>
      <c r="X123" s="180"/>
      <c r="Y123" s="180"/>
      <c r="Z123" s="180"/>
    </row>
    <row r="124" spans="1:26">
      <c r="A124" s="157"/>
      <c r="B124" s="217">
        <v>12</v>
      </c>
      <c r="C124" s="1209"/>
      <c r="D124" s="1374" t="s">
        <v>445</v>
      </c>
      <c r="E124" s="1375" t="s">
        <v>242</v>
      </c>
      <c r="F124" s="192" t="s">
        <v>446</v>
      </c>
      <c r="G124" s="1375" t="s">
        <v>447</v>
      </c>
      <c r="H124" s="1376" t="s">
        <v>186</v>
      </c>
      <c r="I124" s="1377">
        <v>45775</v>
      </c>
      <c r="J124" s="1376" t="s">
        <v>187</v>
      </c>
      <c r="K124" s="236">
        <v>536</v>
      </c>
      <c r="L124" s="1373">
        <v>197</v>
      </c>
      <c r="M124" s="1339">
        <f t="shared" si="0"/>
        <v>339</v>
      </c>
      <c r="N124" s="1330">
        <f t="shared" si="1"/>
        <v>0.6324626865671642</v>
      </c>
      <c r="O124" s="1378"/>
      <c r="P124" s="180"/>
      <c r="Q124" s="180"/>
      <c r="R124" s="180"/>
      <c r="S124" s="180"/>
      <c r="T124" s="180"/>
      <c r="U124" s="180"/>
      <c r="V124" s="180"/>
      <c r="W124" s="180"/>
      <c r="X124" s="180"/>
      <c r="Y124" s="180"/>
      <c r="Z124" s="180"/>
    </row>
    <row r="125" spans="1:26">
      <c r="A125" s="157"/>
      <c r="B125" s="217">
        <v>13</v>
      </c>
      <c r="C125" s="1209"/>
      <c r="D125" s="1374" t="s">
        <v>437</v>
      </c>
      <c r="E125" s="1375" t="s">
        <v>427</v>
      </c>
      <c r="F125" s="192" t="s">
        <v>448</v>
      </c>
      <c r="G125" s="1375" t="s">
        <v>449</v>
      </c>
      <c r="H125" s="1376" t="s">
        <v>186</v>
      </c>
      <c r="I125" s="1377">
        <v>45775</v>
      </c>
      <c r="J125" s="1376" t="s">
        <v>187</v>
      </c>
      <c r="K125" s="236">
        <v>254</v>
      </c>
      <c r="L125" s="1373">
        <v>197</v>
      </c>
      <c r="M125" s="1339">
        <f t="shared" si="0"/>
        <v>57</v>
      </c>
      <c r="N125" s="1330">
        <f t="shared" si="1"/>
        <v>0.22440944881889763</v>
      </c>
      <c r="O125" s="1378"/>
      <c r="P125" s="180"/>
      <c r="Q125" s="180"/>
      <c r="R125" s="180"/>
      <c r="S125" s="180"/>
      <c r="T125" s="180"/>
      <c r="U125" s="180"/>
      <c r="V125" s="180"/>
      <c r="W125" s="180"/>
      <c r="X125" s="180"/>
      <c r="Y125" s="180"/>
      <c r="Z125" s="180"/>
    </row>
    <row r="126" spans="1:26">
      <c r="A126" s="157"/>
      <c r="B126" s="217">
        <v>14</v>
      </c>
      <c r="C126" s="1209"/>
      <c r="D126" s="1374" t="s">
        <v>450</v>
      </c>
      <c r="E126" s="1375" t="s">
        <v>427</v>
      </c>
      <c r="F126" s="192" t="s">
        <v>451</v>
      </c>
      <c r="G126" s="1375" t="s">
        <v>452</v>
      </c>
      <c r="H126" s="225" t="s">
        <v>186</v>
      </c>
      <c r="I126" s="1377">
        <v>45778</v>
      </c>
      <c r="J126" s="1376" t="s">
        <v>187</v>
      </c>
      <c r="K126" s="236">
        <v>395</v>
      </c>
      <c r="L126" s="1373">
        <v>395</v>
      </c>
      <c r="M126" s="1339">
        <f t="shared" si="0"/>
        <v>0</v>
      </c>
      <c r="N126" s="1330">
        <f t="shared" si="1"/>
        <v>0</v>
      </c>
      <c r="O126" s="1378"/>
      <c r="P126" s="180"/>
      <c r="Q126" s="180"/>
      <c r="R126" s="180"/>
      <c r="S126" s="180"/>
      <c r="T126" s="180"/>
      <c r="U126" s="180"/>
      <c r="V126" s="180"/>
      <c r="W126" s="180"/>
      <c r="X126" s="180"/>
      <c r="Y126" s="180"/>
      <c r="Z126" s="180"/>
    </row>
    <row r="127" spans="1:26">
      <c r="A127" s="157"/>
      <c r="B127" s="217">
        <v>15</v>
      </c>
      <c r="C127" s="1209"/>
      <c r="D127" s="198" t="s">
        <v>453</v>
      </c>
      <c r="E127" s="198" t="s">
        <v>242</v>
      </c>
      <c r="F127" s="198" t="s">
        <v>454</v>
      </c>
      <c r="G127" s="198" t="s">
        <v>455</v>
      </c>
      <c r="H127" s="1327" t="s">
        <v>186</v>
      </c>
      <c r="I127" s="237">
        <v>45792</v>
      </c>
      <c r="J127" s="238" t="s">
        <v>187</v>
      </c>
      <c r="K127" s="236">
        <v>4719</v>
      </c>
      <c r="L127" s="1373">
        <v>4929</v>
      </c>
      <c r="M127" s="1339">
        <f t="shared" si="0"/>
        <v>-210</v>
      </c>
      <c r="N127" s="1330">
        <f t="shared" si="1"/>
        <v>-4.450095359186268E-2</v>
      </c>
      <c r="O127" s="1378"/>
      <c r="P127" s="180"/>
      <c r="Q127" s="180"/>
      <c r="R127" s="180"/>
      <c r="S127" s="180"/>
      <c r="T127" s="180"/>
      <c r="U127" s="180"/>
      <c r="V127" s="180"/>
      <c r="W127" s="180"/>
      <c r="X127" s="180"/>
      <c r="Y127" s="180"/>
      <c r="Z127" s="180"/>
    </row>
    <row r="128" spans="1:26">
      <c r="A128" s="157"/>
      <c r="B128" s="217">
        <v>16</v>
      </c>
      <c r="C128" s="1209"/>
      <c r="D128" s="202" t="s">
        <v>456</v>
      </c>
      <c r="E128" s="202" t="s">
        <v>421</v>
      </c>
      <c r="F128" s="202" t="s">
        <v>457</v>
      </c>
      <c r="G128" s="202" t="s">
        <v>458</v>
      </c>
      <c r="H128" s="1327" t="s">
        <v>186</v>
      </c>
      <c r="I128" s="239">
        <v>45798</v>
      </c>
      <c r="J128" s="1325" t="s">
        <v>190</v>
      </c>
      <c r="K128" s="236">
        <v>237</v>
      </c>
      <c r="L128" s="1373">
        <v>237</v>
      </c>
      <c r="M128" s="1339">
        <f t="shared" si="0"/>
        <v>0</v>
      </c>
      <c r="N128" s="1330">
        <f t="shared" si="1"/>
        <v>0</v>
      </c>
      <c r="O128" s="1378"/>
      <c r="P128" s="180"/>
      <c r="Q128" s="180"/>
      <c r="R128" s="180"/>
      <c r="S128" s="180"/>
      <c r="T128" s="180"/>
      <c r="U128" s="180"/>
      <c r="V128" s="180"/>
      <c r="W128" s="180"/>
      <c r="X128" s="180"/>
      <c r="Y128" s="180"/>
      <c r="Z128" s="180"/>
    </row>
    <row r="129" spans="1:26">
      <c r="A129" s="157"/>
      <c r="B129" s="217">
        <v>17</v>
      </c>
      <c r="C129" s="1209"/>
      <c r="D129" s="198" t="s">
        <v>456</v>
      </c>
      <c r="E129" s="198" t="s">
        <v>421</v>
      </c>
      <c r="F129" s="198" t="s">
        <v>457</v>
      </c>
      <c r="G129" s="198" t="s">
        <v>459</v>
      </c>
      <c r="H129" s="1376" t="s">
        <v>186</v>
      </c>
      <c r="I129" s="237">
        <v>45798</v>
      </c>
      <c r="J129" s="238" t="s">
        <v>190</v>
      </c>
      <c r="K129" s="235">
        <v>237</v>
      </c>
      <c r="L129" s="1372">
        <v>237</v>
      </c>
      <c r="M129" s="1372">
        <f t="shared" si="0"/>
        <v>0</v>
      </c>
      <c r="N129" s="1330">
        <f t="shared" si="1"/>
        <v>0</v>
      </c>
      <c r="O129" s="1378"/>
      <c r="P129" s="180"/>
      <c r="Q129" s="180"/>
      <c r="R129" s="180"/>
      <c r="S129" s="180"/>
      <c r="T129" s="180"/>
      <c r="U129" s="180"/>
      <c r="V129" s="180"/>
      <c r="W129" s="180"/>
      <c r="X129" s="180"/>
      <c r="Y129" s="180"/>
      <c r="Z129" s="180"/>
    </row>
    <row r="130" spans="1:26">
      <c r="A130" s="157"/>
      <c r="B130" s="217">
        <v>18</v>
      </c>
      <c r="C130" s="1209"/>
      <c r="D130" s="152" t="s">
        <v>456</v>
      </c>
      <c r="E130" s="202" t="s">
        <v>421</v>
      </c>
      <c r="F130" s="202" t="s">
        <v>457</v>
      </c>
      <c r="G130" s="202" t="s">
        <v>460</v>
      </c>
      <c r="H130" s="1376" t="s">
        <v>186</v>
      </c>
      <c r="I130" s="237">
        <v>45798</v>
      </c>
      <c r="J130" s="1325" t="s">
        <v>190</v>
      </c>
      <c r="K130" s="236">
        <v>237</v>
      </c>
      <c r="L130" s="1373">
        <v>237</v>
      </c>
      <c r="M130" s="1373">
        <f t="shared" si="0"/>
        <v>0</v>
      </c>
      <c r="N130" s="1330">
        <f t="shared" si="1"/>
        <v>0</v>
      </c>
      <c r="O130" s="1378"/>
      <c r="P130" s="180"/>
      <c r="Q130" s="180"/>
      <c r="R130" s="180"/>
      <c r="S130" s="180"/>
      <c r="T130" s="180"/>
      <c r="U130" s="180"/>
      <c r="V130" s="180"/>
      <c r="W130" s="180"/>
      <c r="X130" s="180"/>
      <c r="Y130" s="180"/>
      <c r="Z130" s="180"/>
    </row>
    <row r="131" spans="1:26">
      <c r="A131" s="157"/>
      <c r="B131" s="217">
        <v>19</v>
      </c>
      <c r="C131" s="1209"/>
      <c r="D131" s="202" t="s">
        <v>420</v>
      </c>
      <c r="E131" s="1379" t="s">
        <v>421</v>
      </c>
      <c r="F131" s="1380" t="s">
        <v>457</v>
      </c>
      <c r="G131" s="1375" t="s">
        <v>461</v>
      </c>
      <c r="H131" s="1376" t="s">
        <v>186</v>
      </c>
      <c r="I131" s="237">
        <v>45798</v>
      </c>
      <c r="J131" s="1376" t="s">
        <v>190</v>
      </c>
      <c r="K131" s="240">
        <v>197</v>
      </c>
      <c r="L131" s="1381">
        <v>197</v>
      </c>
      <c r="M131" s="1322">
        <f t="shared" si="0"/>
        <v>0</v>
      </c>
      <c r="N131" s="1330">
        <f t="shared" si="1"/>
        <v>0</v>
      </c>
      <c r="O131" s="1378"/>
      <c r="P131" s="180"/>
      <c r="Q131" s="180"/>
      <c r="R131" s="180"/>
      <c r="S131" s="180"/>
      <c r="T131" s="180"/>
      <c r="U131" s="180"/>
      <c r="V131" s="180"/>
      <c r="W131" s="180"/>
      <c r="X131" s="180"/>
      <c r="Y131" s="180"/>
      <c r="Z131" s="180"/>
    </row>
    <row r="132" spans="1:26">
      <c r="A132" s="157"/>
      <c r="B132" s="217">
        <v>20</v>
      </c>
      <c r="C132" s="1209"/>
      <c r="D132" s="1374" t="s">
        <v>420</v>
      </c>
      <c r="E132" s="1375" t="s">
        <v>421</v>
      </c>
      <c r="F132" s="1382" t="s">
        <v>457</v>
      </c>
      <c r="G132" s="1375" t="s">
        <v>462</v>
      </c>
      <c r="H132" s="1376" t="s">
        <v>186</v>
      </c>
      <c r="I132" s="237">
        <v>45805</v>
      </c>
      <c r="J132" s="1376" t="s">
        <v>190</v>
      </c>
      <c r="K132" s="240">
        <v>197</v>
      </c>
      <c r="L132" s="1381">
        <v>197</v>
      </c>
      <c r="M132" s="1373">
        <f t="shared" si="0"/>
        <v>0</v>
      </c>
      <c r="N132" s="1330">
        <f t="shared" si="1"/>
        <v>0</v>
      </c>
      <c r="O132" s="1378"/>
      <c r="P132" s="180"/>
      <c r="Q132" s="180"/>
      <c r="R132" s="180"/>
      <c r="S132" s="180"/>
      <c r="T132" s="180"/>
      <c r="U132" s="180"/>
      <c r="V132" s="180"/>
      <c r="W132" s="180"/>
      <c r="X132" s="180"/>
      <c r="Y132" s="180"/>
      <c r="Z132" s="180"/>
    </row>
    <row r="133" spans="1:26">
      <c r="A133" s="157"/>
      <c r="B133" s="217">
        <v>21</v>
      </c>
      <c r="C133" s="1209"/>
      <c r="D133" s="214" t="s">
        <v>420</v>
      </c>
      <c r="E133" s="192" t="s">
        <v>421</v>
      </c>
      <c r="F133" s="1382" t="s">
        <v>457</v>
      </c>
      <c r="G133" s="192" t="s">
        <v>463</v>
      </c>
      <c r="H133" s="225" t="s">
        <v>186</v>
      </c>
      <c r="I133" s="237">
        <v>45805</v>
      </c>
      <c r="J133" s="225" t="s">
        <v>190</v>
      </c>
      <c r="K133" s="234">
        <v>197</v>
      </c>
      <c r="L133" s="227">
        <v>197</v>
      </c>
      <c r="M133" s="1373">
        <f t="shared" si="0"/>
        <v>0</v>
      </c>
      <c r="N133" s="1330">
        <f t="shared" si="1"/>
        <v>0</v>
      </c>
      <c r="O133" s="228"/>
      <c r="P133" s="180"/>
      <c r="Q133" s="180"/>
      <c r="R133" s="180"/>
      <c r="S133" s="180"/>
      <c r="T133" s="180"/>
      <c r="U133" s="180"/>
      <c r="V133" s="180"/>
      <c r="W133" s="180"/>
      <c r="X133" s="180"/>
      <c r="Y133" s="180"/>
      <c r="Z133" s="180"/>
    </row>
    <row r="134" spans="1:26">
      <c r="A134" s="157"/>
      <c r="B134" s="217">
        <v>22</v>
      </c>
      <c r="C134" s="1209"/>
      <c r="D134" s="214" t="s">
        <v>420</v>
      </c>
      <c r="E134" s="192" t="s">
        <v>421</v>
      </c>
      <c r="F134" s="1382" t="s">
        <v>457</v>
      </c>
      <c r="G134" s="192" t="s">
        <v>464</v>
      </c>
      <c r="H134" s="225" t="s">
        <v>186</v>
      </c>
      <c r="I134" s="237">
        <v>45798</v>
      </c>
      <c r="J134" s="225" t="s">
        <v>190</v>
      </c>
      <c r="K134" s="234">
        <v>197</v>
      </c>
      <c r="L134" s="227">
        <v>197</v>
      </c>
      <c r="M134" s="1373">
        <f t="shared" si="0"/>
        <v>0</v>
      </c>
      <c r="N134" s="1330">
        <f t="shared" si="1"/>
        <v>0</v>
      </c>
      <c r="O134" s="228"/>
      <c r="P134" s="180"/>
      <c r="Q134" s="180"/>
      <c r="R134" s="180"/>
      <c r="S134" s="180"/>
      <c r="T134" s="180"/>
      <c r="U134" s="180"/>
      <c r="V134" s="180"/>
      <c r="W134" s="180"/>
      <c r="X134" s="180"/>
      <c r="Y134" s="180"/>
      <c r="Z134" s="180"/>
    </row>
    <row r="135" spans="1:26">
      <c r="A135" s="157"/>
      <c r="B135" s="217">
        <v>23</v>
      </c>
      <c r="C135" s="1209"/>
      <c r="D135" s="214" t="s">
        <v>465</v>
      </c>
      <c r="E135" s="192" t="s">
        <v>421</v>
      </c>
      <c r="F135" s="1382" t="s">
        <v>457</v>
      </c>
      <c r="G135" s="192" t="s">
        <v>466</v>
      </c>
      <c r="H135" s="225" t="s">
        <v>186</v>
      </c>
      <c r="I135" s="237">
        <v>45810</v>
      </c>
      <c r="J135" s="225" t="s">
        <v>190</v>
      </c>
      <c r="K135" s="234">
        <v>158</v>
      </c>
      <c r="L135" s="227">
        <v>158</v>
      </c>
      <c r="M135" s="1373">
        <f t="shared" si="0"/>
        <v>0</v>
      </c>
      <c r="N135" s="1330">
        <f t="shared" si="1"/>
        <v>0</v>
      </c>
      <c r="O135" s="228"/>
      <c r="P135" s="180"/>
      <c r="Q135" s="180"/>
      <c r="R135" s="180"/>
      <c r="S135" s="180"/>
      <c r="T135" s="180"/>
      <c r="U135" s="180"/>
      <c r="V135" s="180"/>
      <c r="W135" s="180"/>
      <c r="X135" s="180"/>
      <c r="Y135" s="180"/>
      <c r="Z135" s="180"/>
    </row>
    <row r="136" spans="1:26">
      <c r="A136" s="157"/>
      <c r="B136" s="217">
        <v>24</v>
      </c>
      <c r="C136" s="1209"/>
      <c r="D136" s="214" t="s">
        <v>465</v>
      </c>
      <c r="E136" s="241" t="s">
        <v>421</v>
      </c>
      <c r="F136" s="1382" t="s">
        <v>457</v>
      </c>
      <c r="G136" s="192" t="s">
        <v>467</v>
      </c>
      <c r="H136" s="225" t="s">
        <v>186</v>
      </c>
      <c r="I136" s="242">
        <v>45810</v>
      </c>
      <c r="J136" s="225" t="s">
        <v>190</v>
      </c>
      <c r="K136" s="234">
        <v>158</v>
      </c>
      <c r="L136" s="227">
        <v>158</v>
      </c>
      <c r="M136" s="1373">
        <f t="shared" si="0"/>
        <v>0</v>
      </c>
      <c r="N136" s="1330">
        <f t="shared" si="1"/>
        <v>0</v>
      </c>
      <c r="O136" s="228"/>
      <c r="P136" s="180"/>
      <c r="Q136" s="180"/>
      <c r="R136" s="180"/>
      <c r="S136" s="180"/>
      <c r="T136" s="180"/>
      <c r="U136" s="180"/>
      <c r="V136" s="180"/>
      <c r="W136" s="180"/>
      <c r="X136" s="180"/>
      <c r="Y136" s="180"/>
      <c r="Z136" s="180"/>
    </row>
    <row r="137" spans="1:26">
      <c r="A137" s="157"/>
      <c r="B137" s="217">
        <v>25</v>
      </c>
      <c r="C137" s="1209"/>
      <c r="D137" s="214" t="s">
        <v>465</v>
      </c>
      <c r="E137" s="192" t="s">
        <v>421</v>
      </c>
      <c r="F137" s="150" t="s">
        <v>457</v>
      </c>
      <c r="G137" s="192" t="s">
        <v>468</v>
      </c>
      <c r="H137" s="225" t="s">
        <v>186</v>
      </c>
      <c r="I137" s="242">
        <v>45810</v>
      </c>
      <c r="J137" s="225" t="s">
        <v>190</v>
      </c>
      <c r="K137" s="234">
        <v>158</v>
      </c>
      <c r="L137" s="227">
        <v>158</v>
      </c>
      <c r="M137" s="1373">
        <f t="shared" si="0"/>
        <v>0</v>
      </c>
      <c r="N137" s="1330">
        <f t="shared" si="1"/>
        <v>0</v>
      </c>
      <c r="O137" s="228"/>
      <c r="P137" s="180"/>
      <c r="Q137" s="180"/>
      <c r="R137" s="180"/>
      <c r="S137" s="180"/>
      <c r="T137" s="180"/>
      <c r="U137" s="180"/>
      <c r="V137" s="180"/>
      <c r="W137" s="180"/>
      <c r="X137" s="180"/>
      <c r="Y137" s="180"/>
      <c r="Z137" s="180"/>
    </row>
    <row r="138" spans="1:26">
      <c r="A138" s="209"/>
      <c r="B138" s="217">
        <v>26</v>
      </c>
      <c r="C138" s="1209"/>
      <c r="D138" s="214" t="s">
        <v>465</v>
      </c>
      <c r="E138" s="214" t="s">
        <v>421</v>
      </c>
      <c r="F138" s="243" t="s">
        <v>457</v>
      </c>
      <c r="G138" s="214" t="s">
        <v>469</v>
      </c>
      <c r="H138" s="244" t="s">
        <v>186</v>
      </c>
      <c r="I138" s="242">
        <v>45819</v>
      </c>
      <c r="J138" s="244" t="s">
        <v>190</v>
      </c>
      <c r="K138" s="245">
        <v>197</v>
      </c>
      <c r="L138" s="245">
        <v>197</v>
      </c>
      <c r="M138" s="1373">
        <f t="shared" si="0"/>
        <v>0</v>
      </c>
      <c r="N138" s="1330">
        <f t="shared" si="1"/>
        <v>0</v>
      </c>
      <c r="O138" s="228"/>
      <c r="P138" s="213"/>
      <c r="Q138" s="213"/>
      <c r="R138" s="213"/>
      <c r="S138" s="213"/>
      <c r="T138" s="213"/>
      <c r="U138" s="213"/>
      <c r="V138" s="213"/>
      <c r="W138" s="213"/>
      <c r="X138" s="213"/>
      <c r="Y138" s="213"/>
      <c r="Z138" s="213"/>
    </row>
    <row r="139" spans="1:26">
      <c r="A139" s="209"/>
      <c r="B139" s="217">
        <v>27</v>
      </c>
      <c r="C139" s="1209"/>
      <c r="D139" s="214" t="s">
        <v>470</v>
      </c>
      <c r="E139" s="214" t="s">
        <v>421</v>
      </c>
      <c r="F139" s="243" t="s">
        <v>457</v>
      </c>
      <c r="G139" s="214" t="s">
        <v>471</v>
      </c>
      <c r="H139" s="244" t="s">
        <v>186</v>
      </c>
      <c r="I139" s="242">
        <v>45819</v>
      </c>
      <c r="J139" s="244" t="s">
        <v>190</v>
      </c>
      <c r="K139" s="245">
        <v>197</v>
      </c>
      <c r="L139" s="245">
        <v>197</v>
      </c>
      <c r="M139" s="1373">
        <f t="shared" si="0"/>
        <v>0</v>
      </c>
      <c r="N139" s="1330">
        <f t="shared" si="1"/>
        <v>0</v>
      </c>
      <c r="O139" s="228"/>
      <c r="P139" s="213"/>
      <c r="Q139" s="213"/>
      <c r="R139" s="213"/>
      <c r="S139" s="213"/>
      <c r="T139" s="213"/>
      <c r="U139" s="213"/>
      <c r="V139" s="213"/>
      <c r="W139" s="213"/>
      <c r="X139" s="213"/>
      <c r="Y139" s="213"/>
      <c r="Z139" s="213"/>
    </row>
    <row r="140" spans="1:26">
      <c r="A140" s="209"/>
      <c r="B140" s="217">
        <v>28</v>
      </c>
      <c r="C140" s="1209"/>
      <c r="D140" s="214" t="s">
        <v>420</v>
      </c>
      <c r="E140" s="214" t="s">
        <v>421</v>
      </c>
      <c r="F140" s="243" t="s">
        <v>457</v>
      </c>
      <c r="G140" s="214" t="s">
        <v>472</v>
      </c>
      <c r="H140" s="244" t="s">
        <v>186</v>
      </c>
      <c r="I140" s="242">
        <v>45812</v>
      </c>
      <c r="J140" s="244" t="s">
        <v>190</v>
      </c>
      <c r="K140" s="245">
        <v>197</v>
      </c>
      <c r="L140" s="245">
        <v>197</v>
      </c>
      <c r="M140" s="1373">
        <f t="shared" si="0"/>
        <v>0</v>
      </c>
      <c r="N140" s="1330">
        <f t="shared" si="1"/>
        <v>0</v>
      </c>
      <c r="O140" s="228"/>
      <c r="P140" s="213"/>
      <c r="Q140" s="213"/>
      <c r="R140" s="213"/>
      <c r="S140" s="213"/>
      <c r="T140" s="213"/>
      <c r="U140" s="213"/>
      <c r="V140" s="213"/>
      <c r="W140" s="213"/>
      <c r="X140" s="213"/>
      <c r="Y140" s="213"/>
      <c r="Z140" s="213"/>
    </row>
    <row r="141" spans="1:26">
      <c r="A141" s="209"/>
      <c r="B141" s="217">
        <v>29</v>
      </c>
      <c r="C141" s="1209"/>
      <c r="D141" s="214" t="s">
        <v>473</v>
      </c>
      <c r="E141" s="214" t="s">
        <v>474</v>
      </c>
      <c r="F141" s="243" t="s">
        <v>457</v>
      </c>
      <c r="G141" s="214" t="s">
        <v>475</v>
      </c>
      <c r="H141" s="244" t="s">
        <v>186</v>
      </c>
      <c r="I141" s="242">
        <v>45819</v>
      </c>
      <c r="J141" s="244" t="s">
        <v>190</v>
      </c>
      <c r="K141" s="245">
        <v>316</v>
      </c>
      <c r="L141" s="245">
        <v>316</v>
      </c>
      <c r="M141" s="1373">
        <f t="shared" si="0"/>
        <v>0</v>
      </c>
      <c r="N141" s="1330">
        <f t="shared" si="1"/>
        <v>0</v>
      </c>
      <c r="O141" s="228"/>
      <c r="P141" s="213"/>
      <c r="Q141" s="213"/>
      <c r="R141" s="213"/>
      <c r="S141" s="213"/>
      <c r="T141" s="213"/>
      <c r="U141" s="213"/>
      <c r="V141" s="213"/>
      <c r="W141" s="213"/>
      <c r="X141" s="213"/>
      <c r="Y141" s="213"/>
      <c r="Z141" s="213"/>
    </row>
    <row r="142" spans="1:26">
      <c r="A142" s="209"/>
      <c r="B142" s="217">
        <v>30</v>
      </c>
      <c r="C142" s="1209"/>
      <c r="D142" s="214" t="s">
        <v>465</v>
      </c>
      <c r="E142" s="214" t="s">
        <v>421</v>
      </c>
      <c r="F142" s="243" t="s">
        <v>457</v>
      </c>
      <c r="G142" s="214" t="s">
        <v>476</v>
      </c>
      <c r="H142" s="244" t="s">
        <v>186</v>
      </c>
      <c r="I142" s="242">
        <v>45819</v>
      </c>
      <c r="J142" s="244" t="s">
        <v>190</v>
      </c>
      <c r="K142" s="234">
        <v>158</v>
      </c>
      <c r="L142" s="234">
        <v>158</v>
      </c>
      <c r="M142" s="1383">
        <f t="shared" si="0"/>
        <v>0</v>
      </c>
      <c r="N142" s="1330">
        <f t="shared" si="1"/>
        <v>0</v>
      </c>
      <c r="O142" s="228"/>
      <c r="P142" s="213"/>
      <c r="Q142" s="213"/>
      <c r="R142" s="213"/>
      <c r="S142" s="213"/>
      <c r="T142" s="213"/>
      <c r="U142" s="213"/>
      <c r="V142" s="213"/>
      <c r="W142" s="213"/>
      <c r="X142" s="213"/>
      <c r="Y142" s="213"/>
      <c r="Z142" s="213"/>
    </row>
    <row r="143" spans="1:26">
      <c r="A143" s="209"/>
      <c r="B143" s="217">
        <v>31</v>
      </c>
      <c r="C143" s="1209"/>
      <c r="D143" s="214" t="s">
        <v>477</v>
      </c>
      <c r="E143" s="214" t="s">
        <v>242</v>
      </c>
      <c r="F143" s="243" t="s">
        <v>457</v>
      </c>
      <c r="G143" s="214" t="s">
        <v>478</v>
      </c>
      <c r="H143" s="244" t="s">
        <v>186</v>
      </c>
      <c r="I143" s="242">
        <v>45824</v>
      </c>
      <c r="J143" s="244" t="s">
        <v>190</v>
      </c>
      <c r="K143" s="234">
        <v>158</v>
      </c>
      <c r="L143" s="234">
        <v>158</v>
      </c>
      <c r="M143" s="1383">
        <f t="shared" si="0"/>
        <v>0</v>
      </c>
      <c r="N143" s="1330">
        <f t="shared" si="1"/>
        <v>0</v>
      </c>
      <c r="O143" s="228"/>
      <c r="P143" s="213"/>
      <c r="Q143" s="213"/>
      <c r="R143" s="213"/>
      <c r="S143" s="213"/>
      <c r="T143" s="213"/>
      <c r="U143" s="213"/>
      <c r="V143" s="213"/>
      <c r="W143" s="213"/>
      <c r="X143" s="213"/>
      <c r="Y143" s="213"/>
      <c r="Z143" s="213"/>
    </row>
    <row r="144" spans="1:26">
      <c r="A144" s="209"/>
      <c r="B144" s="217">
        <v>32</v>
      </c>
      <c r="C144" s="1209"/>
      <c r="D144" s="214" t="s">
        <v>465</v>
      </c>
      <c r="E144" s="214" t="s">
        <v>421</v>
      </c>
      <c r="F144" s="243" t="s">
        <v>457</v>
      </c>
      <c r="G144" s="214" t="s">
        <v>479</v>
      </c>
      <c r="H144" s="244" t="s">
        <v>186</v>
      </c>
      <c r="I144" s="242">
        <v>45819</v>
      </c>
      <c r="J144" s="244" t="s">
        <v>190</v>
      </c>
      <c r="K144" s="234">
        <v>158</v>
      </c>
      <c r="L144" s="234">
        <v>158</v>
      </c>
      <c r="M144" s="1383">
        <f t="shared" si="0"/>
        <v>0</v>
      </c>
      <c r="N144" s="1330">
        <f t="shared" si="1"/>
        <v>0</v>
      </c>
      <c r="O144" s="228"/>
      <c r="P144" s="213"/>
      <c r="Q144" s="213"/>
      <c r="R144" s="213"/>
      <c r="S144" s="213"/>
      <c r="T144" s="213"/>
      <c r="U144" s="213"/>
      <c r="V144" s="213"/>
      <c r="W144" s="213"/>
      <c r="X144" s="213"/>
      <c r="Y144" s="213"/>
      <c r="Z144" s="213"/>
    </row>
    <row r="145" spans="1:26">
      <c r="A145" s="209"/>
      <c r="B145" s="217">
        <v>33</v>
      </c>
      <c r="C145" s="1209"/>
      <c r="D145" s="214" t="s">
        <v>465</v>
      </c>
      <c r="E145" s="214" t="s">
        <v>421</v>
      </c>
      <c r="F145" s="243" t="s">
        <v>457</v>
      </c>
      <c r="G145" s="214" t="s">
        <v>480</v>
      </c>
      <c r="H145" s="244" t="s">
        <v>186</v>
      </c>
      <c r="I145" s="242">
        <v>45819</v>
      </c>
      <c r="J145" s="244" t="s">
        <v>190</v>
      </c>
      <c r="K145" s="234">
        <v>158</v>
      </c>
      <c r="L145" s="234">
        <v>158</v>
      </c>
      <c r="M145" s="1383">
        <f t="shared" si="0"/>
        <v>0</v>
      </c>
      <c r="N145" s="1330">
        <f t="shared" si="1"/>
        <v>0</v>
      </c>
      <c r="O145" s="228"/>
      <c r="P145" s="213"/>
      <c r="Q145" s="213"/>
      <c r="R145" s="213"/>
      <c r="S145" s="213"/>
      <c r="T145" s="213"/>
      <c r="U145" s="213"/>
      <c r="V145" s="213"/>
      <c r="W145" s="213"/>
      <c r="X145" s="213"/>
      <c r="Y145" s="213"/>
      <c r="Z145" s="213"/>
    </row>
    <row r="146" spans="1:26">
      <c r="A146" s="209"/>
      <c r="B146" s="217">
        <v>34</v>
      </c>
      <c r="C146" s="1209"/>
      <c r="D146" s="214" t="s">
        <v>465</v>
      </c>
      <c r="E146" s="214" t="s">
        <v>421</v>
      </c>
      <c r="F146" s="243" t="s">
        <v>457</v>
      </c>
      <c r="G146" s="214" t="s">
        <v>481</v>
      </c>
      <c r="H146" s="244" t="s">
        <v>186</v>
      </c>
      <c r="I146" s="242">
        <v>45819</v>
      </c>
      <c r="J146" s="244" t="s">
        <v>190</v>
      </c>
      <c r="K146" s="234">
        <v>158</v>
      </c>
      <c r="L146" s="234">
        <v>158</v>
      </c>
      <c r="M146" s="1383">
        <f t="shared" si="0"/>
        <v>0</v>
      </c>
      <c r="N146" s="1330">
        <f t="shared" si="1"/>
        <v>0</v>
      </c>
      <c r="O146" s="228"/>
      <c r="P146" s="213"/>
      <c r="Q146" s="213"/>
      <c r="R146" s="213"/>
      <c r="S146" s="213"/>
      <c r="T146" s="213"/>
      <c r="U146" s="213"/>
      <c r="V146" s="213"/>
      <c r="W146" s="213"/>
      <c r="X146" s="213"/>
      <c r="Y146" s="213"/>
      <c r="Z146" s="213"/>
    </row>
    <row r="147" spans="1:26">
      <c r="A147" s="209"/>
      <c r="B147" s="217">
        <v>35</v>
      </c>
      <c r="C147" s="1209"/>
      <c r="D147" s="214" t="s">
        <v>420</v>
      </c>
      <c r="E147" s="214" t="s">
        <v>421</v>
      </c>
      <c r="F147" s="243" t="s">
        <v>457</v>
      </c>
      <c r="G147" s="214" t="s">
        <v>482</v>
      </c>
      <c r="H147" s="244" t="s">
        <v>186</v>
      </c>
      <c r="I147" s="242">
        <v>45831</v>
      </c>
      <c r="J147" s="244" t="s">
        <v>190</v>
      </c>
      <c r="K147" s="234">
        <v>197</v>
      </c>
      <c r="L147" s="234">
        <v>197</v>
      </c>
      <c r="M147" s="1383">
        <f t="shared" si="0"/>
        <v>0</v>
      </c>
      <c r="N147" s="1330">
        <f t="shared" si="1"/>
        <v>0</v>
      </c>
      <c r="O147" s="228"/>
      <c r="P147" s="213"/>
      <c r="Q147" s="213"/>
      <c r="R147" s="213"/>
      <c r="S147" s="213"/>
      <c r="T147" s="213"/>
      <c r="U147" s="213"/>
      <c r="V147" s="213"/>
      <c r="W147" s="213"/>
      <c r="X147" s="213"/>
      <c r="Y147" s="213"/>
      <c r="Z147" s="213"/>
    </row>
    <row r="148" spans="1:26">
      <c r="A148" s="157"/>
      <c r="B148" s="217">
        <v>36</v>
      </c>
      <c r="C148" s="1209"/>
      <c r="D148" s="198" t="s">
        <v>437</v>
      </c>
      <c r="E148" s="192" t="s">
        <v>427</v>
      </c>
      <c r="F148" s="192" t="s">
        <v>457</v>
      </c>
      <c r="G148" s="192" t="s">
        <v>483</v>
      </c>
      <c r="H148" s="225" t="s">
        <v>186</v>
      </c>
      <c r="I148" s="242">
        <v>45831</v>
      </c>
      <c r="J148" s="225" t="s">
        <v>190</v>
      </c>
      <c r="K148" s="234">
        <v>197</v>
      </c>
      <c r="L148" s="227">
        <v>197</v>
      </c>
      <c r="M148" s="1383">
        <f t="shared" si="0"/>
        <v>0</v>
      </c>
      <c r="N148" s="1330">
        <f t="shared" si="1"/>
        <v>0</v>
      </c>
      <c r="O148" s="228"/>
      <c r="P148" s="180"/>
      <c r="Q148" s="180"/>
      <c r="R148" s="180"/>
      <c r="S148" s="180"/>
      <c r="T148" s="180"/>
      <c r="U148" s="180"/>
      <c r="V148" s="180"/>
      <c r="W148" s="180"/>
      <c r="X148" s="180"/>
      <c r="Y148" s="180"/>
      <c r="Z148" s="180"/>
    </row>
    <row r="149" spans="1:26">
      <c r="A149" s="157"/>
      <c r="B149" s="217">
        <v>37</v>
      </c>
      <c r="C149" s="1209"/>
      <c r="D149" s="198" t="s">
        <v>437</v>
      </c>
      <c r="E149" s="192" t="s">
        <v>427</v>
      </c>
      <c r="F149" s="192" t="s">
        <v>457</v>
      </c>
      <c r="G149" s="192" t="s">
        <v>484</v>
      </c>
      <c r="H149" s="225" t="s">
        <v>186</v>
      </c>
      <c r="I149" s="237">
        <v>45831</v>
      </c>
      <c r="J149" s="225" t="s">
        <v>190</v>
      </c>
      <c r="K149" s="234">
        <v>197</v>
      </c>
      <c r="L149" s="227">
        <v>197</v>
      </c>
      <c r="M149" s="1383">
        <f t="shared" si="0"/>
        <v>0</v>
      </c>
      <c r="N149" s="1330">
        <f t="shared" si="1"/>
        <v>0</v>
      </c>
      <c r="O149" s="228"/>
      <c r="P149" s="180"/>
      <c r="Q149" s="180"/>
      <c r="R149" s="180"/>
      <c r="S149" s="180"/>
      <c r="T149" s="180"/>
      <c r="U149" s="180"/>
      <c r="V149" s="180"/>
      <c r="W149" s="180"/>
      <c r="X149" s="180"/>
      <c r="Y149" s="180"/>
      <c r="Z149" s="180"/>
    </row>
    <row r="150" spans="1:26">
      <c r="A150" s="157"/>
      <c r="B150" s="217">
        <v>38</v>
      </c>
      <c r="C150" s="1209"/>
      <c r="D150" s="198" t="s">
        <v>437</v>
      </c>
      <c r="E150" s="192" t="s">
        <v>427</v>
      </c>
      <c r="F150" s="192" t="s">
        <v>457</v>
      </c>
      <c r="G150" s="192" t="s">
        <v>485</v>
      </c>
      <c r="H150" s="225" t="s">
        <v>186</v>
      </c>
      <c r="I150" s="237">
        <v>45831</v>
      </c>
      <c r="J150" s="225" t="s">
        <v>190</v>
      </c>
      <c r="K150" s="234">
        <v>197</v>
      </c>
      <c r="L150" s="227">
        <v>197</v>
      </c>
      <c r="M150" s="1383">
        <f t="shared" si="0"/>
        <v>0</v>
      </c>
      <c r="N150" s="1330">
        <f t="shared" si="1"/>
        <v>0</v>
      </c>
      <c r="O150" s="228"/>
      <c r="P150" s="180"/>
      <c r="Q150" s="180"/>
      <c r="R150" s="180"/>
      <c r="S150" s="180"/>
      <c r="T150" s="180"/>
      <c r="U150" s="180"/>
      <c r="V150" s="180"/>
      <c r="W150" s="180"/>
      <c r="X150" s="180"/>
      <c r="Y150" s="180"/>
      <c r="Z150" s="180"/>
    </row>
    <row r="151" spans="1:26">
      <c r="A151" s="157"/>
      <c r="B151" s="217">
        <v>39</v>
      </c>
      <c r="C151" s="1209"/>
      <c r="D151" s="198" t="s">
        <v>473</v>
      </c>
      <c r="E151" s="192" t="s">
        <v>474</v>
      </c>
      <c r="F151" s="192" t="s">
        <v>486</v>
      </c>
      <c r="G151" s="192" t="s">
        <v>487</v>
      </c>
      <c r="H151" s="225" t="s">
        <v>186</v>
      </c>
      <c r="I151" s="237">
        <v>45831</v>
      </c>
      <c r="J151" s="225" t="s">
        <v>187</v>
      </c>
      <c r="K151" s="234">
        <v>670</v>
      </c>
      <c r="L151" s="227">
        <v>342</v>
      </c>
      <c r="M151" s="1383">
        <f t="shared" si="0"/>
        <v>328</v>
      </c>
      <c r="N151" s="1330">
        <f t="shared" si="1"/>
        <v>0.48955223880597015</v>
      </c>
      <c r="O151" s="228"/>
      <c r="P151" s="180"/>
      <c r="Q151" s="180"/>
      <c r="R151" s="180"/>
      <c r="S151" s="180"/>
      <c r="T151" s="180"/>
      <c r="U151" s="180"/>
      <c r="V151" s="180"/>
      <c r="W151" s="180"/>
      <c r="X151" s="180"/>
      <c r="Y151" s="180"/>
      <c r="Z151" s="180"/>
    </row>
    <row r="152" spans="1:26">
      <c r="A152" s="157"/>
      <c r="B152" s="217">
        <v>40</v>
      </c>
      <c r="C152" s="1209"/>
      <c r="D152" s="198" t="s">
        <v>420</v>
      </c>
      <c r="E152" s="192" t="s">
        <v>421</v>
      </c>
      <c r="F152" s="192" t="s">
        <v>488</v>
      </c>
      <c r="G152" s="192" t="s">
        <v>489</v>
      </c>
      <c r="H152" s="225" t="s">
        <v>186</v>
      </c>
      <c r="I152" s="237">
        <v>45831</v>
      </c>
      <c r="J152" s="225" t="s">
        <v>187</v>
      </c>
      <c r="K152" s="234">
        <v>197</v>
      </c>
      <c r="L152" s="227">
        <v>197</v>
      </c>
      <c r="M152" s="1383">
        <f t="shared" si="0"/>
        <v>0</v>
      </c>
      <c r="N152" s="1330">
        <f t="shared" si="1"/>
        <v>0</v>
      </c>
      <c r="O152" s="228"/>
      <c r="P152" s="180"/>
      <c r="Q152" s="180"/>
      <c r="R152" s="180"/>
      <c r="S152" s="180"/>
      <c r="T152" s="180"/>
      <c r="U152" s="180"/>
      <c r="V152" s="180"/>
      <c r="W152" s="180"/>
      <c r="X152" s="180"/>
      <c r="Y152" s="180"/>
      <c r="Z152" s="180"/>
    </row>
    <row r="153" spans="1:26">
      <c r="A153" s="157"/>
      <c r="B153" s="217">
        <v>41</v>
      </c>
      <c r="C153" s="1209"/>
      <c r="D153" s="214" t="s">
        <v>426</v>
      </c>
      <c r="E153" s="192" t="s">
        <v>427</v>
      </c>
      <c r="F153" s="198" t="s">
        <v>457</v>
      </c>
      <c r="G153" s="192" t="s">
        <v>490</v>
      </c>
      <c r="H153" s="225" t="s">
        <v>186</v>
      </c>
      <c r="I153" s="237">
        <v>45839</v>
      </c>
      <c r="J153" s="225" t="s">
        <v>190</v>
      </c>
      <c r="K153" s="234">
        <v>197</v>
      </c>
      <c r="L153" s="227">
        <v>197</v>
      </c>
      <c r="M153" s="1383">
        <f t="shared" si="0"/>
        <v>0</v>
      </c>
      <c r="N153" s="1330">
        <f t="shared" si="1"/>
        <v>0</v>
      </c>
      <c r="O153" s="228"/>
      <c r="P153" s="180"/>
      <c r="Q153" s="180"/>
      <c r="R153" s="180"/>
      <c r="S153" s="180"/>
      <c r="T153" s="180"/>
      <c r="U153" s="180"/>
      <c r="V153" s="180"/>
      <c r="W153" s="180"/>
      <c r="X153" s="180"/>
      <c r="Y153" s="180"/>
      <c r="Z153" s="180"/>
    </row>
    <row r="154" spans="1:26">
      <c r="A154" s="157"/>
      <c r="B154" s="217">
        <v>42</v>
      </c>
      <c r="C154" s="1209"/>
      <c r="D154" s="214" t="s">
        <v>420</v>
      </c>
      <c r="E154" s="192" t="s">
        <v>421</v>
      </c>
      <c r="F154" s="198" t="s">
        <v>491</v>
      </c>
      <c r="G154" s="192" t="s">
        <v>492</v>
      </c>
      <c r="H154" s="225" t="s">
        <v>186</v>
      </c>
      <c r="I154" s="237">
        <v>45840</v>
      </c>
      <c r="J154" s="225" t="s">
        <v>187</v>
      </c>
      <c r="K154" s="234">
        <v>338</v>
      </c>
      <c r="L154" s="227">
        <v>197</v>
      </c>
      <c r="M154" s="1383">
        <f t="shared" si="0"/>
        <v>141</v>
      </c>
      <c r="N154" s="1330">
        <f t="shared" si="1"/>
        <v>0.41715976331360949</v>
      </c>
      <c r="O154" s="228"/>
      <c r="P154" s="180"/>
      <c r="Q154" s="180"/>
      <c r="R154" s="180"/>
      <c r="S154" s="180"/>
      <c r="T154" s="180"/>
      <c r="U154" s="180"/>
      <c r="V154" s="180"/>
      <c r="W154" s="180"/>
      <c r="X154" s="180"/>
      <c r="Y154" s="180"/>
      <c r="Z154" s="180"/>
    </row>
    <row r="155" spans="1:26">
      <c r="A155" s="157"/>
      <c r="B155" s="217">
        <v>43</v>
      </c>
      <c r="C155" s="1209"/>
      <c r="D155" s="214" t="s">
        <v>445</v>
      </c>
      <c r="E155" s="192" t="s">
        <v>242</v>
      </c>
      <c r="F155" s="198" t="s">
        <v>493</v>
      </c>
      <c r="G155" s="192" t="s">
        <v>494</v>
      </c>
      <c r="H155" s="225" t="s">
        <v>186</v>
      </c>
      <c r="I155" s="237">
        <v>45839</v>
      </c>
      <c r="J155" s="225" t="s">
        <v>187</v>
      </c>
      <c r="K155" s="234">
        <v>190.88</v>
      </c>
      <c r="L155" s="227">
        <v>171</v>
      </c>
      <c r="M155" s="1383">
        <f t="shared" si="0"/>
        <v>19.879999999999995</v>
      </c>
      <c r="N155" s="1330">
        <f t="shared" si="1"/>
        <v>0.10414920368818104</v>
      </c>
      <c r="O155" s="228"/>
      <c r="P155" s="180"/>
      <c r="Q155" s="180"/>
      <c r="R155" s="180"/>
      <c r="S155" s="180"/>
      <c r="T155" s="180"/>
      <c r="U155" s="180"/>
      <c r="V155" s="180"/>
      <c r="W155" s="180"/>
      <c r="X155" s="180"/>
      <c r="Y155" s="180"/>
      <c r="Z155" s="180"/>
    </row>
    <row r="156" spans="1:26">
      <c r="A156" s="157"/>
      <c r="B156" s="217">
        <v>44</v>
      </c>
      <c r="C156" s="1209"/>
      <c r="D156" s="214" t="s">
        <v>445</v>
      </c>
      <c r="E156" s="192" t="s">
        <v>242</v>
      </c>
      <c r="F156" s="198" t="s">
        <v>457</v>
      </c>
      <c r="G156" s="192" t="s">
        <v>495</v>
      </c>
      <c r="H156" s="225" t="s">
        <v>186</v>
      </c>
      <c r="I156" s="237">
        <v>45839</v>
      </c>
      <c r="J156" s="225" t="s">
        <v>190</v>
      </c>
      <c r="K156" s="234">
        <v>171</v>
      </c>
      <c r="L156" s="227">
        <v>171</v>
      </c>
      <c r="M156" s="1383">
        <f t="shared" si="0"/>
        <v>0</v>
      </c>
      <c r="N156" s="1330">
        <f t="shared" si="1"/>
        <v>0</v>
      </c>
      <c r="O156" s="228"/>
      <c r="P156" s="180"/>
      <c r="Q156" s="180"/>
      <c r="R156" s="180"/>
      <c r="S156" s="180"/>
      <c r="T156" s="180"/>
      <c r="U156" s="180"/>
      <c r="V156" s="180"/>
      <c r="W156" s="180"/>
      <c r="X156" s="180"/>
      <c r="Y156" s="180"/>
      <c r="Z156" s="180"/>
    </row>
    <row r="157" spans="1:26">
      <c r="A157" s="157"/>
      <c r="B157" s="217">
        <v>45</v>
      </c>
      <c r="C157" s="1209"/>
      <c r="D157" s="214" t="s">
        <v>465</v>
      </c>
      <c r="E157" s="192" t="s">
        <v>421</v>
      </c>
      <c r="F157" s="198" t="s">
        <v>457</v>
      </c>
      <c r="G157" s="192" t="s">
        <v>496</v>
      </c>
      <c r="H157" s="225" t="s">
        <v>224</v>
      </c>
      <c r="I157" s="237">
        <v>45839</v>
      </c>
      <c r="J157" s="225" t="s">
        <v>190</v>
      </c>
      <c r="K157" s="234">
        <v>158</v>
      </c>
      <c r="L157" s="227">
        <v>158</v>
      </c>
      <c r="M157" s="1383">
        <f t="shared" si="0"/>
        <v>0</v>
      </c>
      <c r="N157" s="1330">
        <f t="shared" si="1"/>
        <v>0</v>
      </c>
      <c r="O157" s="228"/>
      <c r="P157" s="180"/>
      <c r="Q157" s="180"/>
      <c r="R157" s="180"/>
      <c r="S157" s="180"/>
      <c r="T157" s="180"/>
      <c r="U157" s="180"/>
      <c r="V157" s="180"/>
      <c r="W157" s="180"/>
      <c r="X157" s="180"/>
      <c r="Y157" s="180"/>
      <c r="Z157" s="180"/>
    </row>
    <row r="158" spans="1:26">
      <c r="A158" s="157"/>
      <c r="B158" s="217">
        <v>46</v>
      </c>
      <c r="C158" s="1209"/>
      <c r="D158" s="214" t="s">
        <v>497</v>
      </c>
      <c r="E158" s="192" t="s">
        <v>427</v>
      </c>
      <c r="F158" s="198" t="s">
        <v>457</v>
      </c>
      <c r="G158" s="192" t="s">
        <v>498</v>
      </c>
      <c r="H158" s="225" t="s">
        <v>186</v>
      </c>
      <c r="I158" s="237">
        <v>45859</v>
      </c>
      <c r="J158" s="225" t="s">
        <v>190</v>
      </c>
      <c r="K158" s="234">
        <v>395</v>
      </c>
      <c r="L158" s="227">
        <v>395</v>
      </c>
      <c r="M158" s="1383">
        <f t="shared" si="0"/>
        <v>0</v>
      </c>
      <c r="N158" s="1330">
        <f t="shared" si="1"/>
        <v>0</v>
      </c>
      <c r="O158" s="228"/>
      <c r="P158" s="180"/>
      <c r="Q158" s="180"/>
      <c r="R158" s="180"/>
      <c r="S158" s="180"/>
      <c r="T158" s="180"/>
      <c r="U158" s="180"/>
      <c r="V158" s="180"/>
      <c r="W158" s="180"/>
      <c r="X158" s="180"/>
      <c r="Y158" s="180"/>
      <c r="Z158" s="180"/>
    </row>
    <row r="159" spans="1:26">
      <c r="A159" s="157"/>
      <c r="B159" s="217">
        <v>47</v>
      </c>
      <c r="C159" s="1209"/>
      <c r="D159" s="214" t="s">
        <v>420</v>
      </c>
      <c r="E159" s="192" t="s">
        <v>421</v>
      </c>
      <c r="F159" s="198" t="s">
        <v>457</v>
      </c>
      <c r="G159" s="192" t="s">
        <v>499</v>
      </c>
      <c r="H159" s="225" t="s">
        <v>186</v>
      </c>
      <c r="I159" s="237">
        <v>45862</v>
      </c>
      <c r="J159" s="225" t="s">
        <v>190</v>
      </c>
      <c r="K159" s="234">
        <v>157</v>
      </c>
      <c r="L159" s="227">
        <v>157</v>
      </c>
      <c r="M159" s="1383">
        <f t="shared" si="0"/>
        <v>0</v>
      </c>
      <c r="N159" s="1330">
        <f t="shared" si="1"/>
        <v>0</v>
      </c>
      <c r="O159" s="228"/>
      <c r="P159" s="180"/>
      <c r="Q159" s="180"/>
      <c r="R159" s="180"/>
      <c r="S159" s="180"/>
      <c r="T159" s="180"/>
      <c r="U159" s="180"/>
      <c r="V159" s="180"/>
      <c r="W159" s="180"/>
      <c r="X159" s="180"/>
      <c r="Y159" s="180"/>
      <c r="Z159" s="180"/>
    </row>
    <row r="160" spans="1:26">
      <c r="A160" s="157"/>
      <c r="B160" s="217">
        <v>48</v>
      </c>
      <c r="C160" s="1209"/>
      <c r="D160" s="214" t="s">
        <v>420</v>
      </c>
      <c r="E160" s="192" t="s">
        <v>421</v>
      </c>
      <c r="F160" s="198" t="s">
        <v>457</v>
      </c>
      <c r="G160" s="192" t="s">
        <v>500</v>
      </c>
      <c r="H160" s="225" t="s">
        <v>186</v>
      </c>
      <c r="I160" s="237">
        <v>45862</v>
      </c>
      <c r="J160" s="225" t="s">
        <v>190</v>
      </c>
      <c r="K160" s="234">
        <v>157</v>
      </c>
      <c r="L160" s="227">
        <v>157</v>
      </c>
      <c r="M160" s="1383">
        <f t="shared" si="0"/>
        <v>0</v>
      </c>
      <c r="N160" s="1330">
        <f t="shared" si="1"/>
        <v>0</v>
      </c>
      <c r="O160" s="228"/>
      <c r="P160" s="180"/>
      <c r="Q160" s="180"/>
      <c r="R160" s="180"/>
      <c r="S160" s="180"/>
      <c r="T160" s="180"/>
      <c r="U160" s="180"/>
      <c r="V160" s="180"/>
      <c r="W160" s="180"/>
      <c r="X160" s="180"/>
      <c r="Y160" s="180"/>
      <c r="Z160" s="180"/>
    </row>
    <row r="161" spans="1:26">
      <c r="A161" s="157"/>
      <c r="B161" s="217">
        <v>49</v>
      </c>
      <c r="C161" s="1209"/>
      <c r="D161" s="214" t="s">
        <v>420</v>
      </c>
      <c r="E161" s="192" t="s">
        <v>421</v>
      </c>
      <c r="F161" s="198" t="s">
        <v>457</v>
      </c>
      <c r="G161" s="192" t="s">
        <v>501</v>
      </c>
      <c r="H161" s="225" t="s">
        <v>186</v>
      </c>
      <c r="I161" s="237">
        <v>45862</v>
      </c>
      <c r="J161" s="225" t="s">
        <v>190</v>
      </c>
      <c r="K161" s="234">
        <v>157</v>
      </c>
      <c r="L161" s="227">
        <v>157</v>
      </c>
      <c r="M161" s="1383">
        <f t="shared" si="0"/>
        <v>0</v>
      </c>
      <c r="N161" s="1330">
        <f t="shared" si="1"/>
        <v>0</v>
      </c>
      <c r="O161" s="228"/>
      <c r="P161" s="180"/>
      <c r="Q161" s="180"/>
      <c r="R161" s="180"/>
      <c r="S161" s="180"/>
      <c r="T161" s="180"/>
      <c r="U161" s="180"/>
      <c r="V161" s="180"/>
      <c r="W161" s="180"/>
      <c r="X161" s="180"/>
      <c r="Y161" s="180"/>
      <c r="Z161" s="180"/>
    </row>
    <row r="162" spans="1:26">
      <c r="A162" s="157"/>
      <c r="B162" s="217">
        <v>50</v>
      </c>
      <c r="C162" s="1209"/>
      <c r="D162" s="214" t="s">
        <v>420</v>
      </c>
      <c r="E162" s="192" t="s">
        <v>421</v>
      </c>
      <c r="F162" s="198" t="s">
        <v>457</v>
      </c>
      <c r="G162" s="192" t="s">
        <v>502</v>
      </c>
      <c r="H162" s="225" t="s">
        <v>186</v>
      </c>
      <c r="I162" s="237">
        <v>45873</v>
      </c>
      <c r="J162" s="225" t="s">
        <v>190</v>
      </c>
      <c r="K162" s="234">
        <v>157</v>
      </c>
      <c r="L162" s="227">
        <v>157</v>
      </c>
      <c r="M162" s="1383">
        <f t="shared" si="0"/>
        <v>0</v>
      </c>
      <c r="N162" s="1330">
        <f t="shared" si="1"/>
        <v>0</v>
      </c>
      <c r="O162" s="228"/>
      <c r="P162" s="180"/>
      <c r="Q162" s="180"/>
      <c r="R162" s="180"/>
      <c r="S162" s="180"/>
      <c r="T162" s="180"/>
      <c r="U162" s="180"/>
      <c r="V162" s="180"/>
      <c r="W162" s="180"/>
      <c r="X162" s="180"/>
      <c r="Y162" s="180"/>
      <c r="Z162" s="180"/>
    </row>
    <row r="163" spans="1:26">
      <c r="A163" s="157"/>
      <c r="B163" s="217">
        <v>51</v>
      </c>
      <c r="C163" s="1209"/>
      <c r="D163" s="214" t="s">
        <v>503</v>
      </c>
      <c r="E163" s="192" t="s">
        <v>474</v>
      </c>
      <c r="F163" s="198" t="s">
        <v>457</v>
      </c>
      <c r="G163" s="192" t="s">
        <v>504</v>
      </c>
      <c r="H163" s="225" t="s">
        <v>186</v>
      </c>
      <c r="I163" s="237">
        <v>45875</v>
      </c>
      <c r="J163" s="225" t="s">
        <v>190</v>
      </c>
      <c r="K163" s="234">
        <v>315</v>
      </c>
      <c r="L163" s="227">
        <v>315</v>
      </c>
      <c r="M163" s="1383">
        <f t="shared" si="0"/>
        <v>0</v>
      </c>
      <c r="N163" s="1330">
        <f t="shared" si="1"/>
        <v>0</v>
      </c>
      <c r="O163" s="228"/>
      <c r="P163" s="180"/>
      <c r="Q163" s="180"/>
      <c r="R163" s="180"/>
      <c r="S163" s="180"/>
      <c r="T163" s="180"/>
      <c r="U163" s="180"/>
      <c r="V163" s="180"/>
      <c r="W163" s="180"/>
      <c r="X163" s="180"/>
      <c r="Y163" s="180"/>
      <c r="Z163" s="180"/>
    </row>
    <row r="164" spans="1:26">
      <c r="A164" s="157"/>
      <c r="B164" s="217">
        <v>52</v>
      </c>
      <c r="C164" s="1209"/>
      <c r="D164" s="214" t="s">
        <v>505</v>
      </c>
      <c r="E164" s="192" t="s">
        <v>281</v>
      </c>
      <c r="F164" s="198" t="s">
        <v>506</v>
      </c>
      <c r="G164" s="192" t="s">
        <v>507</v>
      </c>
      <c r="H164" s="225" t="s">
        <v>186</v>
      </c>
      <c r="I164" s="237">
        <v>45880</v>
      </c>
      <c r="J164" s="225" t="s">
        <v>187</v>
      </c>
      <c r="K164" s="234">
        <v>699</v>
      </c>
      <c r="L164" s="227">
        <v>658</v>
      </c>
      <c r="M164" s="1383">
        <f t="shared" si="0"/>
        <v>41</v>
      </c>
      <c r="N164" s="1330">
        <f t="shared" si="1"/>
        <v>5.8655221745350504E-2</v>
      </c>
      <c r="O164" s="228"/>
      <c r="P164" s="180"/>
      <c r="Q164" s="180"/>
      <c r="R164" s="180"/>
      <c r="S164" s="180"/>
      <c r="T164" s="180"/>
      <c r="U164" s="180"/>
      <c r="V164" s="180"/>
      <c r="W164" s="180"/>
      <c r="X164" s="180"/>
      <c r="Y164" s="180"/>
      <c r="Z164" s="180"/>
    </row>
    <row r="165" spans="1:26">
      <c r="A165" s="157"/>
      <c r="B165" s="217">
        <v>53</v>
      </c>
      <c r="C165" s="1209"/>
      <c r="D165" s="214" t="s">
        <v>508</v>
      </c>
      <c r="E165" s="192" t="s">
        <v>427</v>
      </c>
      <c r="F165" s="198" t="s">
        <v>457</v>
      </c>
      <c r="G165" s="192" t="s">
        <v>509</v>
      </c>
      <c r="H165" s="225" t="s">
        <v>186</v>
      </c>
      <c r="I165" s="237">
        <v>45880</v>
      </c>
      <c r="J165" s="225" t="s">
        <v>190</v>
      </c>
      <c r="K165" s="234">
        <v>197</v>
      </c>
      <c r="L165" s="227">
        <v>197</v>
      </c>
      <c r="M165" s="1383">
        <f t="shared" si="0"/>
        <v>0</v>
      </c>
      <c r="N165" s="1330">
        <f t="shared" si="1"/>
        <v>0</v>
      </c>
      <c r="O165" s="228"/>
      <c r="P165" s="180"/>
      <c r="Q165" s="180"/>
      <c r="R165" s="180"/>
      <c r="S165" s="180"/>
      <c r="T165" s="180"/>
      <c r="U165" s="180"/>
      <c r="V165" s="180"/>
      <c r="W165" s="180"/>
      <c r="X165" s="180"/>
      <c r="Y165" s="180"/>
      <c r="Z165" s="180"/>
    </row>
    <row r="166" spans="1:26">
      <c r="A166" s="157"/>
      <c r="B166" s="217">
        <v>54</v>
      </c>
      <c r="C166" s="1209"/>
      <c r="D166" s="214" t="s">
        <v>508</v>
      </c>
      <c r="E166" s="192" t="s">
        <v>427</v>
      </c>
      <c r="F166" s="198" t="s">
        <v>510</v>
      </c>
      <c r="G166" s="192" t="s">
        <v>511</v>
      </c>
      <c r="H166" s="225" t="s">
        <v>186</v>
      </c>
      <c r="I166" s="237">
        <v>45880</v>
      </c>
      <c r="J166" s="225" t="s">
        <v>187</v>
      </c>
      <c r="K166" s="234">
        <v>197</v>
      </c>
      <c r="L166" s="227">
        <v>197</v>
      </c>
      <c r="M166" s="1383">
        <f t="shared" si="0"/>
        <v>0</v>
      </c>
      <c r="N166" s="1330">
        <f t="shared" si="1"/>
        <v>0</v>
      </c>
      <c r="O166" s="228"/>
      <c r="P166" s="180"/>
      <c r="Q166" s="180"/>
      <c r="R166" s="180"/>
      <c r="S166" s="180"/>
      <c r="T166" s="180"/>
      <c r="U166" s="180"/>
      <c r="V166" s="180"/>
      <c r="W166" s="180"/>
      <c r="X166" s="180"/>
      <c r="Y166" s="180"/>
      <c r="Z166" s="180"/>
    </row>
    <row r="167" spans="1:26">
      <c r="A167" s="157"/>
      <c r="B167" s="217">
        <v>55</v>
      </c>
      <c r="C167" s="1209"/>
      <c r="D167" s="214" t="s">
        <v>508</v>
      </c>
      <c r="E167" s="192" t="s">
        <v>427</v>
      </c>
      <c r="F167" s="198" t="s">
        <v>512</v>
      </c>
      <c r="G167" s="192" t="s">
        <v>513</v>
      </c>
      <c r="H167" s="225" t="s">
        <v>186</v>
      </c>
      <c r="I167" s="237">
        <v>45880</v>
      </c>
      <c r="J167" s="225" t="s">
        <v>187</v>
      </c>
      <c r="K167" s="234">
        <v>197</v>
      </c>
      <c r="L167" s="227">
        <v>197</v>
      </c>
      <c r="M167" s="1383">
        <f t="shared" si="0"/>
        <v>0</v>
      </c>
      <c r="N167" s="1330">
        <f t="shared" si="1"/>
        <v>0</v>
      </c>
      <c r="O167" s="228"/>
      <c r="P167" s="180"/>
      <c r="Q167" s="180"/>
      <c r="R167" s="180"/>
      <c r="S167" s="180"/>
      <c r="T167" s="180"/>
      <c r="U167" s="180"/>
      <c r="V167" s="180"/>
      <c r="W167" s="180"/>
      <c r="X167" s="180"/>
      <c r="Y167" s="180"/>
      <c r="Z167" s="180"/>
    </row>
    <row r="168" spans="1:26">
      <c r="A168" s="157"/>
      <c r="B168" s="217">
        <v>56</v>
      </c>
      <c r="C168" s="1209"/>
      <c r="D168" s="214" t="s">
        <v>508</v>
      </c>
      <c r="E168" s="192" t="s">
        <v>427</v>
      </c>
      <c r="F168" s="198" t="s">
        <v>514</v>
      </c>
      <c r="G168" s="192" t="s">
        <v>515</v>
      </c>
      <c r="H168" s="225" t="s">
        <v>186</v>
      </c>
      <c r="I168" s="237">
        <v>45880</v>
      </c>
      <c r="J168" s="225" t="s">
        <v>187</v>
      </c>
      <c r="K168" s="234">
        <v>197</v>
      </c>
      <c r="L168" s="227">
        <v>197</v>
      </c>
      <c r="M168" s="1383">
        <f t="shared" si="0"/>
        <v>0</v>
      </c>
      <c r="N168" s="1330">
        <f t="shared" si="1"/>
        <v>0</v>
      </c>
      <c r="O168" s="228"/>
      <c r="P168" s="180"/>
      <c r="Q168" s="180"/>
      <c r="R168" s="180"/>
      <c r="S168" s="180"/>
      <c r="T168" s="180"/>
      <c r="U168" s="180"/>
      <c r="V168" s="180"/>
      <c r="W168" s="180"/>
      <c r="X168" s="180"/>
      <c r="Y168" s="180"/>
      <c r="Z168" s="180"/>
    </row>
    <row r="169" spans="1:26">
      <c r="A169" s="157"/>
      <c r="B169" s="217">
        <v>57</v>
      </c>
      <c r="C169" s="1209"/>
      <c r="D169" s="214" t="s">
        <v>516</v>
      </c>
      <c r="E169" s="192" t="s">
        <v>427</v>
      </c>
      <c r="F169" s="198" t="s">
        <v>188</v>
      </c>
      <c r="G169" s="192" t="s">
        <v>517</v>
      </c>
      <c r="H169" s="225" t="s">
        <v>186</v>
      </c>
      <c r="I169" s="237">
        <v>45883</v>
      </c>
      <c r="J169" s="225" t="s">
        <v>190</v>
      </c>
      <c r="K169" s="234">
        <v>197</v>
      </c>
      <c r="L169" s="227">
        <v>197</v>
      </c>
      <c r="M169" s="1383">
        <f t="shared" si="0"/>
        <v>0</v>
      </c>
      <c r="N169" s="1330">
        <f t="shared" si="1"/>
        <v>0</v>
      </c>
      <c r="O169" s="228"/>
      <c r="P169" s="180"/>
      <c r="Q169" s="180"/>
      <c r="R169" s="180"/>
      <c r="S169" s="180"/>
      <c r="T169" s="180"/>
      <c r="U169" s="180"/>
      <c r="V169" s="180"/>
      <c r="W169" s="180"/>
      <c r="X169" s="180"/>
      <c r="Y169" s="180"/>
      <c r="Z169" s="180"/>
    </row>
    <row r="170" spans="1:26">
      <c r="A170" s="157"/>
      <c r="B170" s="217">
        <v>58</v>
      </c>
      <c r="C170" s="1209"/>
      <c r="D170" s="214" t="s">
        <v>516</v>
      </c>
      <c r="E170" s="192" t="s">
        <v>427</v>
      </c>
      <c r="F170" s="198" t="s">
        <v>188</v>
      </c>
      <c r="G170" s="192" t="s">
        <v>518</v>
      </c>
      <c r="H170" s="225" t="s">
        <v>186</v>
      </c>
      <c r="I170" s="237">
        <v>45883</v>
      </c>
      <c r="J170" s="225" t="s">
        <v>190</v>
      </c>
      <c r="K170" s="234">
        <v>197</v>
      </c>
      <c r="L170" s="227">
        <v>197</v>
      </c>
      <c r="M170" s="1383">
        <f t="shared" si="0"/>
        <v>0</v>
      </c>
      <c r="N170" s="1330">
        <f t="shared" si="1"/>
        <v>0</v>
      </c>
      <c r="O170" s="228"/>
      <c r="P170" s="180"/>
      <c r="Q170" s="180"/>
      <c r="R170" s="180"/>
      <c r="S170" s="180"/>
      <c r="T170" s="180"/>
      <c r="U170" s="180"/>
      <c r="V170" s="180"/>
      <c r="W170" s="180"/>
      <c r="X170" s="180"/>
      <c r="Y170" s="180"/>
      <c r="Z170" s="180"/>
    </row>
    <row r="171" spans="1:26">
      <c r="A171" s="157"/>
      <c r="B171" s="217">
        <v>59</v>
      </c>
      <c r="C171" s="1209"/>
      <c r="D171" s="214" t="s">
        <v>519</v>
      </c>
      <c r="E171" s="192" t="s">
        <v>474</v>
      </c>
      <c r="F171" s="198" t="s">
        <v>188</v>
      </c>
      <c r="G171" s="192" t="s">
        <v>520</v>
      </c>
      <c r="H171" s="225" t="s">
        <v>216</v>
      </c>
      <c r="I171" s="237">
        <v>45883</v>
      </c>
      <c r="J171" s="225" t="s">
        <v>190</v>
      </c>
      <c r="K171" s="234">
        <v>1000</v>
      </c>
      <c r="L171" s="227">
        <v>1000</v>
      </c>
      <c r="M171" s="1383">
        <f t="shared" si="0"/>
        <v>0</v>
      </c>
      <c r="N171" s="1330">
        <f t="shared" si="1"/>
        <v>0</v>
      </c>
      <c r="O171" s="228"/>
      <c r="P171" s="180"/>
      <c r="Q171" s="180"/>
      <c r="R171" s="180"/>
      <c r="S171" s="180"/>
      <c r="T171" s="180"/>
      <c r="U171" s="180"/>
      <c r="V171" s="180"/>
      <c r="W171" s="180"/>
      <c r="X171" s="180"/>
      <c r="Y171" s="180"/>
      <c r="Z171" s="180"/>
    </row>
    <row r="172" spans="1:26">
      <c r="A172" s="157"/>
      <c r="B172" s="217">
        <v>60</v>
      </c>
      <c r="C172" s="1209"/>
      <c r="D172" s="214" t="s">
        <v>473</v>
      </c>
      <c r="E172" s="192" t="s">
        <v>474</v>
      </c>
      <c r="F172" s="198"/>
      <c r="G172" s="192" t="s">
        <v>521</v>
      </c>
      <c r="H172" s="225" t="s">
        <v>186</v>
      </c>
      <c r="I172" s="237">
        <v>45883</v>
      </c>
      <c r="J172" s="225"/>
      <c r="K172" s="234">
        <v>342</v>
      </c>
      <c r="L172" s="227">
        <v>342</v>
      </c>
      <c r="M172" s="1383">
        <f t="shared" si="0"/>
        <v>0</v>
      </c>
      <c r="N172" s="1330">
        <f t="shared" si="1"/>
        <v>0</v>
      </c>
      <c r="O172" s="228"/>
      <c r="P172" s="180"/>
      <c r="Q172" s="180"/>
      <c r="R172" s="180"/>
      <c r="S172" s="180"/>
      <c r="T172" s="180"/>
      <c r="U172" s="180"/>
      <c r="V172" s="180"/>
      <c r="W172" s="180"/>
      <c r="X172" s="180"/>
      <c r="Y172" s="180"/>
      <c r="Z172" s="180"/>
    </row>
    <row r="173" spans="1:26">
      <c r="A173" s="157"/>
      <c r="B173" s="217">
        <v>61</v>
      </c>
      <c r="C173" s="1209"/>
      <c r="D173" s="214" t="s">
        <v>516</v>
      </c>
      <c r="E173" s="192" t="s">
        <v>427</v>
      </c>
      <c r="F173" s="198" t="s">
        <v>188</v>
      </c>
      <c r="G173" s="192" t="s">
        <v>522</v>
      </c>
      <c r="H173" s="225" t="s">
        <v>186</v>
      </c>
      <c r="I173" s="237">
        <v>45887</v>
      </c>
      <c r="J173" s="225" t="s">
        <v>190</v>
      </c>
      <c r="K173" s="234">
        <v>197</v>
      </c>
      <c r="L173" s="227">
        <v>197</v>
      </c>
      <c r="M173" s="1383">
        <f t="shared" si="0"/>
        <v>0</v>
      </c>
      <c r="N173" s="1330">
        <f t="shared" si="1"/>
        <v>0</v>
      </c>
      <c r="O173" s="228"/>
      <c r="P173" s="180"/>
      <c r="Q173" s="180"/>
      <c r="R173" s="180"/>
      <c r="S173" s="180"/>
      <c r="T173" s="180"/>
      <c r="U173" s="180"/>
      <c r="V173" s="180"/>
      <c r="W173" s="180"/>
      <c r="X173" s="180"/>
      <c r="Y173" s="180"/>
      <c r="Z173" s="180"/>
    </row>
    <row r="174" spans="1:26">
      <c r="A174" s="157"/>
      <c r="B174" s="217">
        <v>62</v>
      </c>
      <c r="C174" s="1209"/>
      <c r="D174" s="214" t="s">
        <v>420</v>
      </c>
      <c r="E174" s="192" t="s">
        <v>421</v>
      </c>
      <c r="F174" s="198" t="s">
        <v>523</v>
      </c>
      <c r="G174" s="192" t="s">
        <v>524</v>
      </c>
      <c r="H174" s="225" t="s">
        <v>186</v>
      </c>
      <c r="I174" s="237">
        <v>45901</v>
      </c>
      <c r="J174" s="225" t="s">
        <v>187</v>
      </c>
      <c r="K174" s="234">
        <v>197</v>
      </c>
      <c r="L174" s="227">
        <v>197</v>
      </c>
      <c r="M174" s="1383">
        <f t="shared" si="0"/>
        <v>0</v>
      </c>
      <c r="N174" s="1330">
        <f t="shared" si="1"/>
        <v>0</v>
      </c>
      <c r="O174" s="228"/>
      <c r="P174" s="180"/>
      <c r="Q174" s="180"/>
      <c r="R174" s="180"/>
      <c r="S174" s="180"/>
      <c r="T174" s="180"/>
      <c r="U174" s="180"/>
      <c r="V174" s="180"/>
      <c r="W174" s="180"/>
      <c r="X174" s="180"/>
      <c r="Y174" s="180"/>
      <c r="Z174" s="180"/>
    </row>
    <row r="175" spans="1:26">
      <c r="A175" s="157"/>
      <c r="B175" s="217">
        <v>63</v>
      </c>
      <c r="C175" s="1209"/>
      <c r="D175" s="214" t="s">
        <v>420</v>
      </c>
      <c r="E175" s="192" t="s">
        <v>421</v>
      </c>
      <c r="F175" s="198" t="s">
        <v>525</v>
      </c>
      <c r="G175" s="192" t="s">
        <v>526</v>
      </c>
      <c r="H175" s="225" t="s">
        <v>186</v>
      </c>
      <c r="I175" s="237">
        <v>45901</v>
      </c>
      <c r="J175" s="225" t="s">
        <v>187</v>
      </c>
      <c r="K175" s="234">
        <v>197</v>
      </c>
      <c r="L175" s="227">
        <v>197</v>
      </c>
      <c r="M175" s="1383">
        <f t="shared" si="0"/>
        <v>0</v>
      </c>
      <c r="N175" s="1330">
        <f t="shared" si="1"/>
        <v>0</v>
      </c>
      <c r="O175" s="228"/>
      <c r="P175" s="180"/>
      <c r="Q175" s="180"/>
      <c r="R175" s="180"/>
      <c r="S175" s="180"/>
      <c r="T175" s="180"/>
      <c r="U175" s="180"/>
      <c r="V175" s="180"/>
      <c r="W175" s="180"/>
      <c r="X175" s="180"/>
      <c r="Y175" s="180"/>
      <c r="Z175" s="180"/>
    </row>
    <row r="176" spans="1:26">
      <c r="A176" s="157"/>
      <c r="B176" s="217">
        <v>64</v>
      </c>
      <c r="C176" s="1209"/>
      <c r="D176" s="214" t="s">
        <v>420</v>
      </c>
      <c r="E176" s="192" t="s">
        <v>421</v>
      </c>
      <c r="F176" s="198" t="s">
        <v>464</v>
      </c>
      <c r="G176" s="192" t="s">
        <v>527</v>
      </c>
      <c r="H176" s="225" t="s">
        <v>186</v>
      </c>
      <c r="I176" s="237">
        <v>45901</v>
      </c>
      <c r="J176" s="225" t="s">
        <v>187</v>
      </c>
      <c r="K176" s="234">
        <v>197</v>
      </c>
      <c r="L176" s="227">
        <v>197</v>
      </c>
      <c r="M176" s="1383">
        <f t="shared" si="0"/>
        <v>0</v>
      </c>
      <c r="N176" s="1330">
        <f t="shared" si="1"/>
        <v>0</v>
      </c>
      <c r="O176" s="228"/>
      <c r="P176" s="180"/>
      <c r="Q176" s="180"/>
      <c r="R176" s="180"/>
      <c r="S176" s="180"/>
      <c r="T176" s="180"/>
      <c r="U176" s="180"/>
      <c r="V176" s="180"/>
      <c r="W176" s="180"/>
      <c r="X176" s="180"/>
      <c r="Y176" s="180"/>
      <c r="Z176" s="180"/>
    </row>
    <row r="177" spans="1:26">
      <c r="A177" s="157"/>
      <c r="B177" s="217">
        <v>65</v>
      </c>
      <c r="C177" s="1209"/>
      <c r="D177" s="214" t="s">
        <v>528</v>
      </c>
      <c r="E177" s="192" t="s">
        <v>427</v>
      </c>
      <c r="F177" s="198" t="s">
        <v>529</v>
      </c>
      <c r="G177" s="192" t="s">
        <v>530</v>
      </c>
      <c r="H177" s="225" t="s">
        <v>318</v>
      </c>
      <c r="I177" s="237">
        <v>45901</v>
      </c>
      <c r="J177" s="225" t="s">
        <v>187</v>
      </c>
      <c r="K177" s="234">
        <v>4781</v>
      </c>
      <c r="L177" s="227">
        <v>3684</v>
      </c>
      <c r="M177" s="1383">
        <f t="shared" si="0"/>
        <v>1097</v>
      </c>
      <c r="N177" s="1330">
        <f t="shared" si="1"/>
        <v>0.2294499058774315</v>
      </c>
      <c r="O177" s="228"/>
      <c r="P177" s="180"/>
      <c r="Q177" s="180"/>
      <c r="R177" s="180"/>
      <c r="S177" s="180"/>
      <c r="T177" s="180"/>
      <c r="U177" s="180"/>
      <c r="V177" s="180"/>
      <c r="W177" s="180"/>
      <c r="X177" s="180"/>
      <c r="Y177" s="180"/>
      <c r="Z177" s="180"/>
    </row>
    <row r="178" spans="1:26">
      <c r="A178" s="157"/>
      <c r="B178" s="217">
        <v>66</v>
      </c>
      <c r="C178" s="1209"/>
      <c r="D178" s="214" t="s">
        <v>531</v>
      </c>
      <c r="E178" s="192" t="s">
        <v>421</v>
      </c>
      <c r="F178" s="198" t="s">
        <v>188</v>
      </c>
      <c r="G178" s="192" t="s">
        <v>532</v>
      </c>
      <c r="H178" s="225" t="s">
        <v>216</v>
      </c>
      <c r="I178" s="237">
        <v>45915</v>
      </c>
      <c r="J178" s="225" t="s">
        <v>190</v>
      </c>
      <c r="K178" s="234">
        <v>789</v>
      </c>
      <c r="L178" s="227">
        <v>658</v>
      </c>
      <c r="M178" s="1383">
        <f t="shared" si="0"/>
        <v>131</v>
      </c>
      <c r="N178" s="1330">
        <f t="shared" si="1"/>
        <v>0.16603295310519645</v>
      </c>
      <c r="O178" s="228"/>
      <c r="P178" s="180"/>
      <c r="Q178" s="180"/>
      <c r="R178" s="180"/>
      <c r="S178" s="180"/>
      <c r="T178" s="180"/>
      <c r="U178" s="180"/>
      <c r="V178" s="180"/>
      <c r="W178" s="180"/>
      <c r="X178" s="180"/>
      <c r="Y178" s="180"/>
      <c r="Z178" s="180"/>
    </row>
    <row r="179" spans="1:26">
      <c r="A179" s="157"/>
      <c r="B179" s="217">
        <v>67</v>
      </c>
      <c r="C179" s="1209"/>
      <c r="D179" s="214" t="s">
        <v>533</v>
      </c>
      <c r="E179" s="192" t="s">
        <v>281</v>
      </c>
      <c r="F179" s="198" t="s">
        <v>534</v>
      </c>
      <c r="G179" s="192" t="s">
        <v>535</v>
      </c>
      <c r="H179" s="225" t="s">
        <v>216</v>
      </c>
      <c r="I179" s="237">
        <v>45922</v>
      </c>
      <c r="J179" s="225" t="s">
        <v>187</v>
      </c>
      <c r="K179" s="234">
        <v>921</v>
      </c>
      <c r="L179" s="227">
        <v>1395</v>
      </c>
      <c r="M179" s="1383">
        <f t="shared" si="0"/>
        <v>-474</v>
      </c>
      <c r="N179" s="1330">
        <f t="shared" si="1"/>
        <v>-0.51465798045602607</v>
      </c>
      <c r="O179" s="228"/>
      <c r="P179" s="180"/>
      <c r="Q179" s="180"/>
      <c r="R179" s="180"/>
      <c r="S179" s="180"/>
      <c r="T179" s="180"/>
      <c r="U179" s="180"/>
      <c r="V179" s="180"/>
      <c r="W179" s="180"/>
      <c r="X179" s="180"/>
      <c r="Y179" s="180"/>
      <c r="Z179" s="180"/>
    </row>
    <row r="180" spans="1:26">
      <c r="A180" s="157"/>
      <c r="B180" s="217">
        <v>68</v>
      </c>
      <c r="C180" s="1209"/>
      <c r="D180" s="214" t="s">
        <v>536</v>
      </c>
      <c r="E180" s="192" t="s">
        <v>427</v>
      </c>
      <c r="F180" s="198" t="s">
        <v>537</v>
      </c>
      <c r="G180" s="192" t="s">
        <v>538</v>
      </c>
      <c r="H180" s="225" t="s">
        <v>186</v>
      </c>
      <c r="I180" s="237">
        <v>45929</v>
      </c>
      <c r="J180" s="225" t="s">
        <v>187</v>
      </c>
      <c r="K180" s="234">
        <v>395</v>
      </c>
      <c r="L180" s="227">
        <v>395</v>
      </c>
      <c r="M180" s="1383">
        <f t="shared" si="0"/>
        <v>0</v>
      </c>
      <c r="N180" s="1330">
        <f t="shared" si="1"/>
        <v>0</v>
      </c>
      <c r="O180" s="228"/>
      <c r="P180" s="180"/>
      <c r="Q180" s="180"/>
      <c r="R180" s="180"/>
      <c r="S180" s="180"/>
      <c r="T180" s="180"/>
      <c r="U180" s="180"/>
      <c r="V180" s="180"/>
      <c r="W180" s="180"/>
      <c r="X180" s="180"/>
      <c r="Y180" s="180"/>
      <c r="Z180" s="180"/>
    </row>
    <row r="181" spans="1:26">
      <c r="A181" s="157"/>
      <c r="B181" s="217">
        <v>69</v>
      </c>
      <c r="C181" s="1209"/>
      <c r="D181" s="214" t="s">
        <v>420</v>
      </c>
      <c r="E181" s="192" t="s">
        <v>421</v>
      </c>
      <c r="F181" s="198" t="s">
        <v>502</v>
      </c>
      <c r="G181" s="192" t="s">
        <v>539</v>
      </c>
      <c r="H181" s="225" t="s">
        <v>186</v>
      </c>
      <c r="I181" s="237">
        <v>45929</v>
      </c>
      <c r="J181" s="225" t="s">
        <v>187</v>
      </c>
      <c r="K181" s="234">
        <v>197</v>
      </c>
      <c r="L181" s="227">
        <v>197</v>
      </c>
      <c r="M181" s="1383">
        <f t="shared" si="0"/>
        <v>0</v>
      </c>
      <c r="N181" s="1330">
        <f t="shared" si="1"/>
        <v>0</v>
      </c>
      <c r="O181" s="228"/>
      <c r="P181" s="180"/>
      <c r="Q181" s="180"/>
      <c r="R181" s="180"/>
      <c r="S181" s="180"/>
      <c r="T181" s="180"/>
      <c r="U181" s="180"/>
      <c r="V181" s="180"/>
      <c r="W181" s="180"/>
      <c r="X181" s="180"/>
      <c r="Y181" s="180"/>
      <c r="Z181" s="180"/>
    </row>
    <row r="182" spans="1:26">
      <c r="A182" s="157"/>
      <c r="B182" s="217">
        <v>70</v>
      </c>
      <c r="C182" s="1209"/>
      <c r="D182" s="214" t="s">
        <v>420</v>
      </c>
      <c r="E182" s="192" t="s">
        <v>421</v>
      </c>
      <c r="F182" s="198" t="s">
        <v>540</v>
      </c>
      <c r="G182" s="192" t="s">
        <v>541</v>
      </c>
      <c r="H182" s="225" t="s">
        <v>186</v>
      </c>
      <c r="I182" s="237">
        <v>45936</v>
      </c>
      <c r="J182" s="225" t="s">
        <v>187</v>
      </c>
      <c r="K182" s="234">
        <v>197</v>
      </c>
      <c r="L182" s="227">
        <v>197</v>
      </c>
      <c r="M182" s="1383">
        <f t="shared" si="0"/>
        <v>0</v>
      </c>
      <c r="N182" s="1330">
        <f t="shared" si="1"/>
        <v>0</v>
      </c>
      <c r="O182" s="228"/>
      <c r="P182" s="180"/>
      <c r="Q182" s="180"/>
      <c r="R182" s="180"/>
      <c r="S182" s="180"/>
      <c r="T182" s="180"/>
      <c r="U182" s="180"/>
      <c r="V182" s="180"/>
      <c r="W182" s="180"/>
      <c r="X182" s="180"/>
      <c r="Y182" s="180"/>
      <c r="Z182" s="180"/>
    </row>
    <row r="183" spans="1:26">
      <c r="A183" s="157"/>
      <c r="B183" s="217">
        <v>71</v>
      </c>
      <c r="C183" s="1209"/>
      <c r="D183" s="214" t="s">
        <v>420</v>
      </c>
      <c r="E183" s="192" t="s">
        <v>421</v>
      </c>
      <c r="F183" s="198" t="s">
        <v>542</v>
      </c>
      <c r="G183" s="192" t="s">
        <v>543</v>
      </c>
      <c r="H183" s="225" t="s">
        <v>186</v>
      </c>
      <c r="I183" s="237">
        <v>45936</v>
      </c>
      <c r="J183" s="225" t="s">
        <v>187</v>
      </c>
      <c r="K183" s="234">
        <v>246</v>
      </c>
      <c r="L183" s="227">
        <v>316</v>
      </c>
      <c r="M183" s="1383">
        <f t="shared" si="0"/>
        <v>-70</v>
      </c>
      <c r="N183" s="1330">
        <f t="shared" si="1"/>
        <v>-0.28455284552845528</v>
      </c>
      <c r="O183" s="228"/>
      <c r="P183" s="180"/>
      <c r="Q183" s="180"/>
      <c r="R183" s="180"/>
      <c r="S183" s="180"/>
      <c r="T183" s="180"/>
      <c r="U183" s="180"/>
      <c r="V183" s="180"/>
      <c r="W183" s="180"/>
      <c r="X183" s="180"/>
      <c r="Y183" s="180"/>
      <c r="Z183" s="180"/>
    </row>
    <row r="184" spans="1:26">
      <c r="A184" s="157"/>
      <c r="B184" s="217">
        <v>72</v>
      </c>
      <c r="C184" s="1209"/>
      <c r="D184" s="214" t="s">
        <v>544</v>
      </c>
      <c r="E184" s="192" t="s">
        <v>474</v>
      </c>
      <c r="F184" s="198" t="s">
        <v>188</v>
      </c>
      <c r="G184" s="192" t="s">
        <v>545</v>
      </c>
      <c r="H184" s="225" t="s">
        <v>186</v>
      </c>
      <c r="I184" s="237">
        <v>45964</v>
      </c>
      <c r="J184" s="225" t="s">
        <v>190</v>
      </c>
      <c r="K184" s="234">
        <v>246</v>
      </c>
      <c r="L184" s="227">
        <v>316</v>
      </c>
      <c r="M184" s="1383">
        <f t="shared" si="0"/>
        <v>-70</v>
      </c>
      <c r="N184" s="1330">
        <f t="shared" si="1"/>
        <v>-0.28455284552845528</v>
      </c>
      <c r="O184" s="228"/>
      <c r="P184" s="180"/>
      <c r="Q184" s="180"/>
      <c r="R184" s="180"/>
      <c r="S184" s="180"/>
      <c r="T184" s="180"/>
      <c r="U184" s="180"/>
      <c r="V184" s="180"/>
      <c r="W184" s="180"/>
      <c r="X184" s="180"/>
      <c r="Y184" s="180"/>
      <c r="Z184" s="180"/>
    </row>
    <row r="185" spans="1:26">
      <c r="A185" s="157"/>
      <c r="B185" s="217">
        <v>73</v>
      </c>
      <c r="C185" s="1209"/>
      <c r="D185" s="214" t="s">
        <v>516</v>
      </c>
      <c r="E185" s="192" t="s">
        <v>427</v>
      </c>
      <c r="F185" s="198" t="s">
        <v>546</v>
      </c>
      <c r="G185" s="198" t="s">
        <v>547</v>
      </c>
      <c r="H185" s="225" t="s">
        <v>186</v>
      </c>
      <c r="I185" s="237">
        <v>45992</v>
      </c>
      <c r="J185" s="225" t="s">
        <v>187</v>
      </c>
      <c r="K185" s="234">
        <v>197</v>
      </c>
      <c r="L185" s="227">
        <v>197</v>
      </c>
      <c r="M185" s="1383">
        <f t="shared" si="0"/>
        <v>0</v>
      </c>
      <c r="N185" s="1330">
        <f t="shared" si="1"/>
        <v>0</v>
      </c>
      <c r="O185" s="228"/>
      <c r="P185" s="180"/>
      <c r="Q185" s="180"/>
      <c r="R185" s="180"/>
      <c r="S185" s="180"/>
      <c r="T185" s="180"/>
      <c r="U185" s="180"/>
      <c r="V185" s="180"/>
      <c r="W185" s="180"/>
      <c r="X185" s="180"/>
      <c r="Y185" s="180"/>
      <c r="Z185" s="180"/>
    </row>
    <row r="186" spans="1:26">
      <c r="A186" s="157"/>
      <c r="B186" s="217">
        <v>74</v>
      </c>
      <c r="C186" s="1209"/>
      <c r="D186" s="214" t="s">
        <v>516</v>
      </c>
      <c r="E186" s="192" t="s">
        <v>427</v>
      </c>
      <c r="F186" s="198" t="s">
        <v>548</v>
      </c>
      <c r="G186" s="198" t="s">
        <v>549</v>
      </c>
      <c r="H186" s="225" t="s">
        <v>186</v>
      </c>
      <c r="I186" s="237">
        <v>45992</v>
      </c>
      <c r="J186" s="225" t="s">
        <v>187</v>
      </c>
      <c r="K186" s="234">
        <v>197</v>
      </c>
      <c r="L186" s="227">
        <v>197</v>
      </c>
      <c r="M186" s="1383">
        <f t="shared" si="0"/>
        <v>0</v>
      </c>
      <c r="N186" s="1330">
        <f t="shared" si="1"/>
        <v>0</v>
      </c>
      <c r="O186" s="228"/>
      <c r="P186" s="180"/>
      <c r="Q186" s="180"/>
      <c r="R186" s="180"/>
      <c r="S186" s="180"/>
      <c r="T186" s="180"/>
      <c r="U186" s="180"/>
      <c r="V186" s="180"/>
      <c r="W186" s="180"/>
      <c r="X186" s="180"/>
      <c r="Y186" s="180"/>
      <c r="Z186" s="180"/>
    </row>
    <row r="187" spans="1:26">
      <c r="A187" s="157"/>
      <c r="B187" s="217">
        <v>75</v>
      </c>
      <c r="C187" s="1209"/>
      <c r="D187" s="214" t="s">
        <v>550</v>
      </c>
      <c r="E187" s="192" t="s">
        <v>421</v>
      </c>
      <c r="F187" s="198" t="s">
        <v>551</v>
      </c>
      <c r="G187" s="192" t="s">
        <v>552</v>
      </c>
      <c r="H187" s="225" t="s">
        <v>186</v>
      </c>
      <c r="I187" s="237">
        <v>46020</v>
      </c>
      <c r="J187" s="225" t="s">
        <v>187</v>
      </c>
      <c r="K187" s="234">
        <v>197</v>
      </c>
      <c r="L187" s="227">
        <v>197</v>
      </c>
      <c r="M187" s="1383">
        <f t="shared" si="0"/>
        <v>0</v>
      </c>
      <c r="N187" s="1330">
        <f t="shared" si="1"/>
        <v>0</v>
      </c>
      <c r="O187" s="228"/>
      <c r="P187" s="180"/>
      <c r="Q187" s="180"/>
      <c r="R187" s="180"/>
      <c r="S187" s="180"/>
      <c r="T187" s="180"/>
      <c r="U187" s="180"/>
      <c r="V187" s="180"/>
      <c r="W187" s="180"/>
      <c r="X187" s="180"/>
      <c r="Y187" s="180"/>
      <c r="Z187" s="180"/>
    </row>
    <row r="188" spans="1:26">
      <c r="A188" s="157"/>
      <c r="B188" s="217">
        <v>76</v>
      </c>
      <c r="C188" s="1210"/>
      <c r="D188" s="246" t="s">
        <v>550</v>
      </c>
      <c r="E188" s="247" t="s">
        <v>421</v>
      </c>
      <c r="F188" s="248" t="s">
        <v>460</v>
      </c>
      <c r="G188" s="247" t="s">
        <v>553</v>
      </c>
      <c r="H188" s="249" t="s">
        <v>186</v>
      </c>
      <c r="I188" s="250">
        <v>46020</v>
      </c>
      <c r="J188" s="249" t="s">
        <v>187</v>
      </c>
      <c r="K188" s="251">
        <v>197</v>
      </c>
      <c r="L188" s="252">
        <v>197</v>
      </c>
      <c r="M188" s="1384">
        <f t="shared" si="0"/>
        <v>0</v>
      </c>
      <c r="N188" s="1385">
        <f t="shared" si="1"/>
        <v>0</v>
      </c>
      <c r="O188" s="253"/>
      <c r="P188" s="180"/>
      <c r="Q188" s="180"/>
      <c r="R188" s="180"/>
      <c r="S188" s="180"/>
      <c r="T188" s="180"/>
      <c r="U188" s="180"/>
      <c r="V188" s="180"/>
      <c r="W188" s="180"/>
      <c r="X188" s="180"/>
      <c r="Y188" s="180"/>
      <c r="Z188" s="180"/>
    </row>
    <row r="189" spans="1:26">
      <c r="A189" s="157"/>
      <c r="B189" s="1386">
        <v>1</v>
      </c>
      <c r="C189" s="1387" t="s">
        <v>554</v>
      </c>
      <c r="D189" s="254" t="s">
        <v>340</v>
      </c>
      <c r="E189" s="255" t="s">
        <v>183</v>
      </c>
      <c r="F189" s="256" t="s">
        <v>188</v>
      </c>
      <c r="G189" s="255" t="s">
        <v>555</v>
      </c>
      <c r="H189" s="220" t="s">
        <v>186</v>
      </c>
      <c r="I189" s="257">
        <v>45658</v>
      </c>
      <c r="J189" s="258" t="s">
        <v>190</v>
      </c>
      <c r="K189" s="222">
        <v>239</v>
      </c>
      <c r="L189" s="259">
        <v>239</v>
      </c>
      <c r="M189" s="1388">
        <f t="shared" si="0"/>
        <v>0</v>
      </c>
      <c r="N189" s="1370">
        <f t="shared" si="1"/>
        <v>0</v>
      </c>
      <c r="O189" s="260"/>
      <c r="P189" s="180">
        <v>0</v>
      </c>
      <c r="Q189" s="180"/>
      <c r="R189" s="180"/>
      <c r="S189" s="180"/>
      <c r="T189" s="180"/>
      <c r="U189" s="180"/>
      <c r="V189" s="180"/>
      <c r="W189" s="180"/>
      <c r="X189" s="180"/>
      <c r="Y189" s="180"/>
      <c r="Z189" s="180"/>
    </row>
    <row r="190" spans="1:26">
      <c r="A190" s="157"/>
      <c r="B190" s="1386">
        <v>2</v>
      </c>
      <c r="C190" s="1209"/>
      <c r="D190" s="261" t="s">
        <v>340</v>
      </c>
      <c r="E190" s="229" t="s">
        <v>183</v>
      </c>
      <c r="F190" s="244" t="s">
        <v>556</v>
      </c>
      <c r="G190" s="262" t="s">
        <v>557</v>
      </c>
      <c r="H190" s="225" t="s">
        <v>186</v>
      </c>
      <c r="I190" s="263">
        <v>45658</v>
      </c>
      <c r="J190" s="229" t="s">
        <v>187</v>
      </c>
      <c r="K190" s="227">
        <v>376</v>
      </c>
      <c r="L190" s="227">
        <v>185</v>
      </c>
      <c r="M190" s="1322">
        <f t="shared" si="0"/>
        <v>191</v>
      </c>
      <c r="N190" s="1330">
        <f t="shared" si="1"/>
        <v>0.50797872340425532</v>
      </c>
      <c r="O190" s="228"/>
      <c r="P190" s="180"/>
      <c r="Q190" s="180"/>
      <c r="R190" s="180"/>
      <c r="S190" s="180"/>
      <c r="T190" s="180"/>
      <c r="U190" s="180"/>
      <c r="V190" s="180"/>
      <c r="W190" s="180"/>
      <c r="X190" s="180"/>
      <c r="Y190" s="180"/>
      <c r="Z190" s="180"/>
    </row>
    <row r="191" spans="1:26">
      <c r="A191" s="157"/>
      <c r="B191" s="1386">
        <v>3</v>
      </c>
      <c r="C191" s="1209"/>
      <c r="D191" s="261" t="s">
        <v>340</v>
      </c>
      <c r="E191" s="229" t="s">
        <v>183</v>
      </c>
      <c r="F191" s="244" t="s">
        <v>558</v>
      </c>
      <c r="G191" s="262" t="s">
        <v>559</v>
      </c>
      <c r="H191" s="225" t="s">
        <v>186</v>
      </c>
      <c r="I191" s="226">
        <v>45658</v>
      </c>
      <c r="J191" s="229" t="s">
        <v>187</v>
      </c>
      <c r="K191" s="227">
        <v>323</v>
      </c>
      <c r="L191" s="227">
        <v>285</v>
      </c>
      <c r="M191" s="1322">
        <f t="shared" si="0"/>
        <v>38</v>
      </c>
      <c r="N191" s="1330">
        <f t="shared" si="1"/>
        <v>0.11764705882352941</v>
      </c>
      <c r="O191" s="228"/>
      <c r="P191" s="180"/>
      <c r="Q191" s="180"/>
      <c r="R191" s="180"/>
      <c r="S191" s="180"/>
      <c r="T191" s="180"/>
      <c r="U191" s="180"/>
      <c r="V191" s="180"/>
      <c r="W191" s="180"/>
      <c r="X191" s="180"/>
      <c r="Y191" s="180"/>
      <c r="Z191" s="180"/>
    </row>
    <row r="192" spans="1:26">
      <c r="A192" s="157"/>
      <c r="B192" s="1386">
        <v>4</v>
      </c>
      <c r="C192" s="1209"/>
      <c r="D192" s="202" t="s">
        <v>560</v>
      </c>
      <c r="E192" s="1326" t="s">
        <v>269</v>
      </c>
      <c r="F192" s="1326" t="s">
        <v>561</v>
      </c>
      <c r="G192" s="1326" t="s">
        <v>562</v>
      </c>
      <c r="H192" s="1326" t="s">
        <v>186</v>
      </c>
      <c r="I192" s="239">
        <v>45658</v>
      </c>
      <c r="J192" s="202" t="s">
        <v>187</v>
      </c>
      <c r="K192" s="264">
        <v>1383</v>
      </c>
      <c r="L192" s="1389">
        <v>556</v>
      </c>
      <c r="M192" s="1361">
        <f t="shared" si="0"/>
        <v>827</v>
      </c>
      <c r="N192" s="1330">
        <f t="shared" si="1"/>
        <v>0.59797541576283442</v>
      </c>
      <c r="O192" s="228"/>
      <c r="P192" s="180"/>
      <c r="Q192" s="180"/>
      <c r="R192" s="180"/>
      <c r="S192" s="180"/>
      <c r="T192" s="180"/>
      <c r="U192" s="180"/>
      <c r="V192" s="180"/>
      <c r="W192" s="180"/>
      <c r="X192" s="180"/>
      <c r="Y192" s="180"/>
      <c r="Z192" s="180"/>
    </row>
    <row r="193" spans="1:26">
      <c r="A193" s="157"/>
      <c r="B193" s="1386">
        <v>5</v>
      </c>
      <c r="C193" s="1209"/>
      <c r="D193" s="202" t="s">
        <v>251</v>
      </c>
      <c r="E193" s="1326" t="s">
        <v>183</v>
      </c>
      <c r="F193" s="1326" t="s">
        <v>188</v>
      </c>
      <c r="G193" s="1326" t="s">
        <v>563</v>
      </c>
      <c r="H193" s="1326" t="s">
        <v>186</v>
      </c>
      <c r="I193" s="239">
        <v>45658</v>
      </c>
      <c r="J193" s="202" t="s">
        <v>190</v>
      </c>
      <c r="K193" s="264">
        <v>137</v>
      </c>
      <c r="L193" s="1389">
        <v>137</v>
      </c>
      <c r="M193" s="1361">
        <f t="shared" si="0"/>
        <v>0</v>
      </c>
      <c r="N193" s="1330">
        <f t="shared" si="1"/>
        <v>0</v>
      </c>
      <c r="O193" s="228"/>
      <c r="P193" s="180"/>
      <c r="Q193" s="180"/>
      <c r="R193" s="180"/>
      <c r="S193" s="180"/>
      <c r="T193" s="180"/>
      <c r="U193" s="180"/>
      <c r="V193" s="180"/>
      <c r="W193" s="180"/>
      <c r="X193" s="180"/>
      <c r="Y193" s="180"/>
      <c r="Z193" s="180"/>
    </row>
    <row r="194" spans="1:26">
      <c r="A194" s="157"/>
      <c r="B194" s="1386">
        <v>6</v>
      </c>
      <c r="C194" s="1209"/>
      <c r="D194" s="202" t="s">
        <v>564</v>
      </c>
      <c r="E194" s="1326" t="s">
        <v>183</v>
      </c>
      <c r="F194" s="1326" t="s">
        <v>188</v>
      </c>
      <c r="G194" s="1326" t="s">
        <v>565</v>
      </c>
      <c r="H194" s="1326" t="s">
        <v>186</v>
      </c>
      <c r="I194" s="239">
        <v>45658</v>
      </c>
      <c r="J194" s="202" t="s">
        <v>190</v>
      </c>
      <c r="K194" s="264">
        <v>137</v>
      </c>
      <c r="L194" s="1389">
        <v>137</v>
      </c>
      <c r="M194" s="1361">
        <f t="shared" si="0"/>
        <v>0</v>
      </c>
      <c r="N194" s="1330">
        <f t="shared" si="1"/>
        <v>0</v>
      </c>
      <c r="O194" s="228"/>
      <c r="P194" s="180"/>
      <c r="Q194" s="180"/>
      <c r="R194" s="180"/>
      <c r="S194" s="180"/>
      <c r="T194" s="180"/>
      <c r="U194" s="180"/>
      <c r="V194" s="180"/>
      <c r="W194" s="180"/>
      <c r="X194" s="180"/>
      <c r="Y194" s="180"/>
      <c r="Z194" s="180"/>
    </row>
    <row r="195" spans="1:26">
      <c r="A195" s="157"/>
      <c r="B195" s="1386">
        <v>7</v>
      </c>
      <c r="C195" s="1209"/>
      <c r="D195" s="202" t="s">
        <v>340</v>
      </c>
      <c r="E195" s="1326" t="s">
        <v>183</v>
      </c>
      <c r="F195" s="1326" t="s">
        <v>188</v>
      </c>
      <c r="G195" s="1326" t="s">
        <v>566</v>
      </c>
      <c r="H195" s="1326" t="s">
        <v>186</v>
      </c>
      <c r="I195" s="239">
        <v>45663</v>
      </c>
      <c r="J195" s="202" t="s">
        <v>190</v>
      </c>
      <c r="K195" s="264">
        <v>241</v>
      </c>
      <c r="L195" s="1389">
        <v>223</v>
      </c>
      <c r="M195" s="1361">
        <f t="shared" si="0"/>
        <v>18</v>
      </c>
      <c r="N195" s="1330">
        <f t="shared" si="1"/>
        <v>7.4688796680497924E-2</v>
      </c>
      <c r="O195" s="228"/>
      <c r="P195" s="180"/>
      <c r="Q195" s="180"/>
      <c r="R195" s="180"/>
      <c r="S195" s="180"/>
      <c r="T195" s="180"/>
      <c r="U195" s="180"/>
      <c r="V195" s="180"/>
      <c r="W195" s="180"/>
      <c r="X195" s="180"/>
      <c r="Y195" s="180"/>
      <c r="Z195" s="180"/>
    </row>
    <row r="196" spans="1:26">
      <c r="A196" s="157"/>
      <c r="B196" s="1386">
        <v>8</v>
      </c>
      <c r="C196" s="1209"/>
      <c r="D196" s="202" t="s">
        <v>340</v>
      </c>
      <c r="E196" s="1326" t="s">
        <v>183</v>
      </c>
      <c r="F196" s="1326" t="s">
        <v>188</v>
      </c>
      <c r="G196" s="1326" t="s">
        <v>567</v>
      </c>
      <c r="H196" s="1326" t="s">
        <v>186</v>
      </c>
      <c r="I196" s="239">
        <v>45663</v>
      </c>
      <c r="J196" s="202" t="s">
        <v>190</v>
      </c>
      <c r="K196" s="264">
        <v>241</v>
      </c>
      <c r="L196" s="1389">
        <v>223</v>
      </c>
      <c r="M196" s="1361">
        <f t="shared" si="0"/>
        <v>18</v>
      </c>
      <c r="N196" s="1330">
        <f t="shared" si="1"/>
        <v>7.4688796680497924E-2</v>
      </c>
      <c r="O196" s="228"/>
      <c r="P196" s="180"/>
      <c r="Q196" s="180"/>
      <c r="R196" s="180"/>
      <c r="S196" s="180"/>
      <c r="T196" s="180"/>
      <c r="U196" s="180"/>
      <c r="V196" s="180"/>
      <c r="W196" s="180"/>
      <c r="X196" s="180"/>
      <c r="Y196" s="180"/>
      <c r="Z196" s="180"/>
    </row>
    <row r="197" spans="1:26">
      <c r="A197" s="157"/>
      <c r="B197" s="1386">
        <v>9</v>
      </c>
      <c r="C197" s="1209"/>
      <c r="D197" s="261" t="s">
        <v>568</v>
      </c>
      <c r="E197" s="229" t="s">
        <v>183</v>
      </c>
      <c r="F197" s="244" t="s">
        <v>188</v>
      </c>
      <c r="G197" s="262" t="s">
        <v>569</v>
      </c>
      <c r="H197" s="225" t="s">
        <v>186</v>
      </c>
      <c r="I197" s="265">
        <v>45663</v>
      </c>
      <c r="J197" s="229" t="s">
        <v>190</v>
      </c>
      <c r="K197" s="227">
        <v>278</v>
      </c>
      <c r="L197" s="227">
        <v>223</v>
      </c>
      <c r="M197" s="1322">
        <f t="shared" si="0"/>
        <v>55</v>
      </c>
      <c r="N197" s="1330">
        <f t="shared" si="1"/>
        <v>0.19784172661870503</v>
      </c>
      <c r="O197" s="228"/>
      <c r="P197" s="180"/>
      <c r="Q197" s="180"/>
      <c r="R197" s="180"/>
      <c r="S197" s="180"/>
      <c r="T197" s="180"/>
      <c r="U197" s="180"/>
      <c r="V197" s="180"/>
      <c r="W197" s="180"/>
      <c r="X197" s="180"/>
      <c r="Y197" s="180"/>
      <c r="Z197" s="180"/>
    </row>
    <row r="198" spans="1:26">
      <c r="A198" s="157"/>
      <c r="B198" s="1386">
        <v>10</v>
      </c>
      <c r="C198" s="1209"/>
      <c r="D198" s="261" t="s">
        <v>505</v>
      </c>
      <c r="E198" s="229" t="s">
        <v>281</v>
      </c>
      <c r="F198" s="244" t="s">
        <v>570</v>
      </c>
      <c r="G198" s="262" t="s">
        <v>571</v>
      </c>
      <c r="H198" s="225" t="s">
        <v>186</v>
      </c>
      <c r="I198" s="226">
        <v>45664</v>
      </c>
      <c r="J198" s="229" t="s">
        <v>187</v>
      </c>
      <c r="K198" s="231">
        <v>1576</v>
      </c>
      <c r="L198" s="231">
        <v>926</v>
      </c>
      <c r="M198" s="1339">
        <f t="shared" si="0"/>
        <v>650</v>
      </c>
      <c r="N198" s="266">
        <f t="shared" si="1"/>
        <v>0.41243654822335024</v>
      </c>
      <c r="O198" s="228"/>
      <c r="P198" s="180"/>
      <c r="Q198" s="180"/>
      <c r="R198" s="180"/>
      <c r="S198" s="180"/>
      <c r="T198" s="180"/>
      <c r="U198" s="180"/>
      <c r="V198" s="180"/>
      <c r="W198" s="180"/>
      <c r="X198" s="180"/>
      <c r="Y198" s="180"/>
      <c r="Z198" s="180"/>
    </row>
    <row r="199" spans="1:26">
      <c r="A199" s="157"/>
      <c r="B199" s="1386">
        <v>11</v>
      </c>
      <c r="C199" s="1209"/>
      <c r="D199" s="261" t="s">
        <v>237</v>
      </c>
      <c r="E199" s="229" t="s">
        <v>183</v>
      </c>
      <c r="F199" s="244" t="s">
        <v>572</v>
      </c>
      <c r="G199" s="262" t="s">
        <v>573</v>
      </c>
      <c r="H199" s="225" t="s">
        <v>216</v>
      </c>
      <c r="I199" s="226">
        <v>45666</v>
      </c>
      <c r="J199" s="229" t="s">
        <v>187</v>
      </c>
      <c r="K199" s="231">
        <v>2333</v>
      </c>
      <c r="L199" s="231">
        <v>1920</v>
      </c>
      <c r="M199" s="1339">
        <f t="shared" si="0"/>
        <v>413</v>
      </c>
      <c r="N199" s="266">
        <f t="shared" si="1"/>
        <v>0.17702528932704673</v>
      </c>
      <c r="O199" s="228"/>
      <c r="P199" s="180"/>
      <c r="Q199" s="180"/>
      <c r="R199" s="180"/>
      <c r="S199" s="180"/>
      <c r="T199" s="180"/>
      <c r="U199" s="180"/>
      <c r="V199" s="180"/>
      <c r="W199" s="180"/>
      <c r="X199" s="180"/>
      <c r="Y199" s="180"/>
      <c r="Z199" s="180"/>
    </row>
    <row r="200" spans="1:26">
      <c r="A200" s="157"/>
      <c r="B200" s="1386">
        <v>12</v>
      </c>
      <c r="C200" s="1209"/>
      <c r="D200" s="261" t="s">
        <v>340</v>
      </c>
      <c r="E200" s="229" t="s">
        <v>183</v>
      </c>
      <c r="F200" s="244" t="s">
        <v>574</v>
      </c>
      <c r="G200" s="262" t="s">
        <v>575</v>
      </c>
      <c r="H200" s="225" t="s">
        <v>186</v>
      </c>
      <c r="I200" s="237">
        <v>45667</v>
      </c>
      <c r="J200" s="225" t="s">
        <v>187</v>
      </c>
      <c r="K200" s="231">
        <v>250</v>
      </c>
      <c r="L200" s="231">
        <v>239</v>
      </c>
      <c r="M200" s="1339">
        <f t="shared" si="0"/>
        <v>11</v>
      </c>
      <c r="N200" s="266">
        <f t="shared" si="1"/>
        <v>4.3999999999999997E-2</v>
      </c>
      <c r="O200" s="228"/>
      <c r="P200" s="180"/>
      <c r="Q200" s="180"/>
      <c r="R200" s="180"/>
      <c r="S200" s="180"/>
      <c r="T200" s="180"/>
      <c r="U200" s="180"/>
      <c r="V200" s="180"/>
      <c r="W200" s="180"/>
      <c r="X200" s="180"/>
      <c r="Y200" s="180"/>
      <c r="Z200" s="180"/>
    </row>
    <row r="201" spans="1:26">
      <c r="A201" s="157"/>
      <c r="B201" s="1386">
        <v>13</v>
      </c>
      <c r="C201" s="1209"/>
      <c r="D201" s="261" t="s">
        <v>340</v>
      </c>
      <c r="E201" s="229" t="s">
        <v>183</v>
      </c>
      <c r="F201" s="244" t="s">
        <v>576</v>
      </c>
      <c r="G201" s="262" t="s">
        <v>577</v>
      </c>
      <c r="H201" s="225" t="s">
        <v>186</v>
      </c>
      <c r="I201" s="239">
        <v>45672</v>
      </c>
      <c r="J201" s="225" t="s">
        <v>187</v>
      </c>
      <c r="K201" s="231">
        <v>329</v>
      </c>
      <c r="L201" s="231">
        <v>223</v>
      </c>
      <c r="M201" s="1339">
        <f t="shared" si="0"/>
        <v>106</v>
      </c>
      <c r="N201" s="266">
        <f t="shared" si="1"/>
        <v>0.32218844984802431</v>
      </c>
      <c r="O201" s="228"/>
      <c r="P201" s="180"/>
      <c r="Q201" s="180"/>
      <c r="R201" s="180"/>
      <c r="S201" s="180"/>
      <c r="T201" s="180"/>
      <c r="U201" s="180"/>
      <c r="V201" s="180"/>
      <c r="W201" s="180"/>
      <c r="X201" s="180"/>
      <c r="Y201" s="180"/>
      <c r="Z201" s="180"/>
    </row>
    <row r="202" spans="1:26">
      <c r="A202" s="157"/>
      <c r="B202" s="1386">
        <v>14</v>
      </c>
      <c r="C202" s="1209"/>
      <c r="D202" s="198" t="s">
        <v>237</v>
      </c>
      <c r="E202" s="198" t="s">
        <v>183</v>
      </c>
      <c r="F202" s="198" t="s">
        <v>578</v>
      </c>
      <c r="G202" s="198" t="s">
        <v>579</v>
      </c>
      <c r="H202" s="267" t="s">
        <v>216</v>
      </c>
      <c r="I202" s="239">
        <v>45672</v>
      </c>
      <c r="J202" s="225" t="s">
        <v>187</v>
      </c>
      <c r="K202" s="231">
        <v>2333</v>
      </c>
      <c r="L202" s="231">
        <v>1920</v>
      </c>
      <c r="M202" s="1339">
        <f t="shared" si="0"/>
        <v>413</v>
      </c>
      <c r="N202" s="266">
        <f t="shared" si="1"/>
        <v>0.17702528932704673</v>
      </c>
      <c r="O202" s="228"/>
      <c r="P202" s="180"/>
      <c r="Q202" s="180"/>
      <c r="R202" s="180"/>
      <c r="S202" s="180"/>
      <c r="T202" s="180"/>
      <c r="U202" s="180"/>
      <c r="V202" s="180"/>
      <c r="W202" s="180"/>
      <c r="X202" s="180"/>
      <c r="Y202" s="180"/>
      <c r="Z202" s="180"/>
    </row>
    <row r="203" spans="1:26">
      <c r="A203" s="157"/>
      <c r="B203" s="1386">
        <v>15</v>
      </c>
      <c r="C203" s="1209"/>
      <c r="D203" s="202" t="s">
        <v>564</v>
      </c>
      <c r="E203" s="202" t="s">
        <v>183</v>
      </c>
      <c r="F203" s="202" t="s">
        <v>580</v>
      </c>
      <c r="G203" s="202" t="s">
        <v>581</v>
      </c>
      <c r="H203" s="268" t="s">
        <v>186</v>
      </c>
      <c r="I203" s="239">
        <v>45689</v>
      </c>
      <c r="J203" s="225" t="s">
        <v>187</v>
      </c>
      <c r="K203" s="227">
        <v>139</v>
      </c>
      <c r="L203" s="227">
        <v>137</v>
      </c>
      <c r="M203" s="1322">
        <f t="shared" si="0"/>
        <v>2</v>
      </c>
      <c r="N203" s="266">
        <f t="shared" si="1"/>
        <v>1.4388489208633094E-2</v>
      </c>
      <c r="O203" s="228"/>
      <c r="P203" s="180"/>
      <c r="Q203" s="180"/>
      <c r="R203" s="180"/>
      <c r="S203" s="180"/>
      <c r="T203" s="180"/>
      <c r="U203" s="180"/>
      <c r="V203" s="180"/>
      <c r="W203" s="180"/>
      <c r="X203" s="180"/>
      <c r="Y203" s="180"/>
      <c r="Z203" s="180"/>
    </row>
    <row r="204" spans="1:26">
      <c r="A204" s="157"/>
      <c r="B204" s="1386">
        <v>16</v>
      </c>
      <c r="C204" s="1209"/>
      <c r="D204" s="1390" t="s">
        <v>582</v>
      </c>
      <c r="E204" s="192" t="s">
        <v>183</v>
      </c>
      <c r="F204" s="1391" t="s">
        <v>188</v>
      </c>
      <c r="G204" s="1391" t="s">
        <v>583</v>
      </c>
      <c r="H204" s="225" t="s">
        <v>318</v>
      </c>
      <c r="I204" s="239">
        <v>45689</v>
      </c>
      <c r="J204" s="225" t="s">
        <v>190</v>
      </c>
      <c r="K204" s="231">
        <v>6786</v>
      </c>
      <c r="L204" s="231">
        <v>6550</v>
      </c>
      <c r="M204" s="1339">
        <f t="shared" si="0"/>
        <v>236</v>
      </c>
      <c r="N204" s="266">
        <f t="shared" si="1"/>
        <v>3.4777483053345125E-2</v>
      </c>
      <c r="O204" s="228"/>
      <c r="P204" s="180"/>
      <c r="Q204" s="180"/>
      <c r="R204" s="180"/>
      <c r="S204" s="180"/>
      <c r="T204" s="180"/>
      <c r="U204" s="180"/>
      <c r="V204" s="180"/>
      <c r="W204" s="180"/>
      <c r="X204" s="180"/>
      <c r="Y204" s="180"/>
      <c r="Z204" s="180"/>
    </row>
    <row r="205" spans="1:26">
      <c r="A205" s="157"/>
      <c r="B205" s="1386">
        <v>17</v>
      </c>
      <c r="C205" s="1209"/>
      <c r="D205" s="1392" t="s">
        <v>584</v>
      </c>
      <c r="E205" s="192" t="s">
        <v>183</v>
      </c>
      <c r="F205" s="1325" t="s">
        <v>188</v>
      </c>
      <c r="G205" s="1391" t="s">
        <v>585</v>
      </c>
      <c r="H205" s="225" t="s">
        <v>216</v>
      </c>
      <c r="I205" s="239">
        <v>45691</v>
      </c>
      <c r="J205" s="225" t="s">
        <v>190</v>
      </c>
      <c r="K205" s="231">
        <v>2667</v>
      </c>
      <c r="L205" s="231">
        <v>2667</v>
      </c>
      <c r="M205" s="1339">
        <f t="shared" si="0"/>
        <v>0</v>
      </c>
      <c r="N205" s="266">
        <f t="shared" si="1"/>
        <v>0</v>
      </c>
      <c r="O205" s="228"/>
      <c r="P205" s="180"/>
      <c r="Q205" s="180"/>
      <c r="R205" s="180"/>
      <c r="S205" s="180"/>
      <c r="T205" s="180"/>
      <c r="U205" s="180"/>
      <c r="V205" s="180"/>
      <c r="W205" s="180"/>
      <c r="X205" s="180"/>
      <c r="Y205" s="180"/>
      <c r="Z205" s="180"/>
    </row>
    <row r="206" spans="1:26">
      <c r="A206" s="157"/>
      <c r="B206" s="1386">
        <v>18</v>
      </c>
      <c r="C206" s="1209"/>
      <c r="D206" s="1392" t="s">
        <v>340</v>
      </c>
      <c r="E206" s="192" t="s">
        <v>183</v>
      </c>
      <c r="F206" s="1325" t="s">
        <v>586</v>
      </c>
      <c r="G206" s="269" t="s">
        <v>587</v>
      </c>
      <c r="H206" s="225" t="s">
        <v>186</v>
      </c>
      <c r="I206" s="239">
        <v>45693</v>
      </c>
      <c r="J206" s="225" t="s">
        <v>187</v>
      </c>
      <c r="K206" s="227">
        <v>250</v>
      </c>
      <c r="L206" s="227">
        <v>223</v>
      </c>
      <c r="M206" s="1322">
        <f t="shared" si="0"/>
        <v>27</v>
      </c>
      <c r="N206" s="266">
        <f t="shared" si="1"/>
        <v>0.108</v>
      </c>
      <c r="O206" s="228"/>
      <c r="P206" s="180"/>
      <c r="Q206" s="180"/>
      <c r="R206" s="180"/>
      <c r="S206" s="180"/>
      <c r="T206" s="180"/>
      <c r="U206" s="180"/>
      <c r="V206" s="180"/>
      <c r="W206" s="180"/>
      <c r="X206" s="180"/>
      <c r="Y206" s="180"/>
      <c r="Z206" s="180"/>
    </row>
    <row r="207" spans="1:26">
      <c r="A207" s="157"/>
      <c r="B207" s="1386">
        <v>19</v>
      </c>
      <c r="C207" s="1209"/>
      <c r="D207" s="198" t="s">
        <v>340</v>
      </c>
      <c r="E207" s="198" t="s">
        <v>183</v>
      </c>
      <c r="F207" s="198" t="s">
        <v>588</v>
      </c>
      <c r="G207" s="198" t="s">
        <v>589</v>
      </c>
      <c r="H207" s="225" t="s">
        <v>186</v>
      </c>
      <c r="I207" s="237">
        <v>45696</v>
      </c>
      <c r="J207" s="225" t="s">
        <v>187</v>
      </c>
      <c r="K207" s="235">
        <v>235</v>
      </c>
      <c r="L207" s="270">
        <v>223</v>
      </c>
      <c r="M207" s="205">
        <f t="shared" si="0"/>
        <v>12</v>
      </c>
      <c r="N207" s="271">
        <f t="shared" si="1"/>
        <v>5.106382978723404E-2</v>
      </c>
      <c r="O207" s="228"/>
      <c r="P207" s="180"/>
      <c r="Q207" s="180"/>
      <c r="R207" s="180"/>
      <c r="S207" s="180"/>
      <c r="T207" s="180"/>
      <c r="U207" s="180"/>
      <c r="V207" s="180"/>
      <c r="W207" s="180"/>
      <c r="X207" s="180"/>
      <c r="Y207" s="180"/>
      <c r="Z207" s="180"/>
    </row>
    <row r="208" spans="1:26">
      <c r="A208" s="157"/>
      <c r="B208" s="1386">
        <v>20</v>
      </c>
      <c r="C208" s="1209"/>
      <c r="D208" s="198" t="s">
        <v>568</v>
      </c>
      <c r="E208" s="198" t="s">
        <v>183</v>
      </c>
      <c r="F208" s="198" t="s">
        <v>590</v>
      </c>
      <c r="G208" s="198" t="s">
        <v>591</v>
      </c>
      <c r="H208" s="225" t="s">
        <v>186</v>
      </c>
      <c r="I208" s="237">
        <v>45698</v>
      </c>
      <c r="J208" s="225" t="s">
        <v>187</v>
      </c>
      <c r="K208" s="235">
        <v>260</v>
      </c>
      <c r="L208" s="235">
        <v>277</v>
      </c>
      <c r="M208" s="205">
        <f t="shared" si="0"/>
        <v>-17</v>
      </c>
      <c r="N208" s="271">
        <f t="shared" si="1"/>
        <v>-6.5384615384615388E-2</v>
      </c>
      <c r="O208" s="228"/>
      <c r="P208" s="180"/>
      <c r="Q208" s="180"/>
      <c r="R208" s="180"/>
      <c r="S208" s="180"/>
      <c r="T208" s="180"/>
      <c r="U208" s="180"/>
      <c r="V208" s="180"/>
      <c r="W208" s="180"/>
      <c r="X208" s="180"/>
      <c r="Y208" s="180"/>
      <c r="Z208" s="180"/>
    </row>
    <row r="209" spans="1:26">
      <c r="A209" s="157"/>
      <c r="B209" s="1386">
        <v>21</v>
      </c>
      <c r="C209" s="1209"/>
      <c r="D209" s="198" t="s">
        <v>592</v>
      </c>
      <c r="E209" s="198" t="s">
        <v>183</v>
      </c>
      <c r="F209" s="198" t="s">
        <v>593</v>
      </c>
      <c r="G209" s="198" t="s">
        <v>594</v>
      </c>
      <c r="H209" s="225" t="s">
        <v>216</v>
      </c>
      <c r="I209" s="237">
        <v>45717</v>
      </c>
      <c r="J209" s="225" t="s">
        <v>190</v>
      </c>
      <c r="K209" s="270">
        <v>1852</v>
      </c>
      <c r="L209" s="270">
        <v>1626</v>
      </c>
      <c r="M209" s="272">
        <f t="shared" si="0"/>
        <v>226</v>
      </c>
      <c r="N209" s="271">
        <f t="shared" si="1"/>
        <v>0.12203023758099352</v>
      </c>
      <c r="O209" s="228"/>
      <c r="P209" s="180"/>
      <c r="Q209" s="180"/>
      <c r="R209" s="180"/>
      <c r="S209" s="180"/>
      <c r="T209" s="180"/>
      <c r="U209" s="180"/>
      <c r="V209" s="180"/>
      <c r="W209" s="180"/>
      <c r="X209" s="180"/>
      <c r="Y209" s="180"/>
      <c r="Z209" s="180"/>
    </row>
    <row r="210" spans="1:26">
      <c r="A210" s="157"/>
      <c r="B210" s="1386">
        <v>22</v>
      </c>
      <c r="C210" s="1209"/>
      <c r="D210" s="1390" t="s">
        <v>340</v>
      </c>
      <c r="E210" s="192" t="s">
        <v>183</v>
      </c>
      <c r="F210" s="198" t="s">
        <v>188</v>
      </c>
      <c r="G210" s="273" t="s">
        <v>595</v>
      </c>
      <c r="H210" s="225" t="s">
        <v>186</v>
      </c>
      <c r="I210" s="274">
        <v>45717</v>
      </c>
      <c r="J210" s="225" t="s">
        <v>190</v>
      </c>
      <c r="K210" s="231">
        <v>278</v>
      </c>
      <c r="L210" s="231">
        <v>223</v>
      </c>
      <c r="M210" s="272">
        <f t="shared" si="0"/>
        <v>55</v>
      </c>
      <c r="N210" s="271">
        <f t="shared" si="1"/>
        <v>0.19784172661870503</v>
      </c>
      <c r="O210" s="228"/>
      <c r="P210" s="180"/>
      <c r="Q210" s="180"/>
      <c r="R210" s="180"/>
      <c r="S210" s="180"/>
      <c r="T210" s="180"/>
      <c r="U210" s="180"/>
      <c r="V210" s="180"/>
      <c r="W210" s="180"/>
      <c r="X210" s="180"/>
      <c r="Y210" s="180"/>
      <c r="Z210" s="180"/>
    </row>
    <row r="211" spans="1:26">
      <c r="A211" s="157"/>
      <c r="B211" s="1386">
        <v>23</v>
      </c>
      <c r="C211" s="1209"/>
      <c r="D211" s="1390" t="s">
        <v>340</v>
      </c>
      <c r="E211" s="192" t="s">
        <v>183</v>
      </c>
      <c r="F211" s="1325" t="s">
        <v>188</v>
      </c>
      <c r="G211" s="273" t="s">
        <v>596</v>
      </c>
      <c r="H211" s="225" t="s">
        <v>186</v>
      </c>
      <c r="I211" s="274">
        <v>45717</v>
      </c>
      <c r="J211" s="225" t="s">
        <v>190</v>
      </c>
      <c r="K211" s="227">
        <v>278</v>
      </c>
      <c r="L211" s="227">
        <v>223</v>
      </c>
      <c r="M211" s="272">
        <f t="shared" si="0"/>
        <v>55</v>
      </c>
      <c r="N211" s="271">
        <f t="shared" si="1"/>
        <v>0.19784172661870503</v>
      </c>
      <c r="O211" s="228"/>
      <c r="P211" s="180"/>
      <c r="Q211" s="180"/>
      <c r="R211" s="180"/>
      <c r="S211" s="180"/>
      <c r="T211" s="180"/>
      <c r="U211" s="180"/>
      <c r="V211" s="180"/>
      <c r="W211" s="180"/>
      <c r="X211" s="180"/>
      <c r="Y211" s="180"/>
      <c r="Z211" s="180"/>
    </row>
    <row r="212" spans="1:26">
      <c r="A212" s="209"/>
      <c r="B212" s="1386">
        <v>24</v>
      </c>
      <c r="C212" s="1209"/>
      <c r="D212" s="1390" t="s">
        <v>340</v>
      </c>
      <c r="E212" s="214" t="s">
        <v>183</v>
      </c>
      <c r="F212" s="1325" t="s">
        <v>188</v>
      </c>
      <c r="G212" s="275" t="s">
        <v>597</v>
      </c>
      <c r="H212" s="244" t="s">
        <v>186</v>
      </c>
      <c r="I212" s="274">
        <v>45726</v>
      </c>
      <c r="J212" s="244" t="s">
        <v>190</v>
      </c>
      <c r="K212" s="234">
        <v>278</v>
      </c>
      <c r="L212" s="234">
        <v>223</v>
      </c>
      <c r="M212" s="1393">
        <f t="shared" si="0"/>
        <v>55</v>
      </c>
      <c r="N212" s="271">
        <f t="shared" si="1"/>
        <v>0.19784172661870503</v>
      </c>
      <c r="O212" s="228"/>
      <c r="P212" s="213"/>
      <c r="Q212" s="213"/>
      <c r="R212" s="213"/>
      <c r="S212" s="213"/>
      <c r="T212" s="213"/>
      <c r="U212" s="213"/>
      <c r="V212" s="213"/>
      <c r="W212" s="213"/>
      <c r="X212" s="213"/>
      <c r="Y212" s="213"/>
      <c r="Z212" s="213"/>
    </row>
    <row r="213" spans="1:26">
      <c r="A213" s="157"/>
      <c r="B213" s="1386">
        <v>25</v>
      </c>
      <c r="C213" s="1209"/>
      <c r="D213" s="1390" t="s">
        <v>340</v>
      </c>
      <c r="E213" s="192" t="s">
        <v>183</v>
      </c>
      <c r="F213" s="1325" t="s">
        <v>598</v>
      </c>
      <c r="G213" s="273" t="s">
        <v>599</v>
      </c>
      <c r="H213" s="225" t="s">
        <v>186</v>
      </c>
      <c r="I213" s="233">
        <v>45729</v>
      </c>
      <c r="J213" s="225" t="s">
        <v>187</v>
      </c>
      <c r="K213" s="276">
        <v>223</v>
      </c>
      <c r="L213" s="277">
        <v>223</v>
      </c>
      <c r="M213" s="1393">
        <f t="shared" si="0"/>
        <v>0</v>
      </c>
      <c r="N213" s="271">
        <f t="shared" si="1"/>
        <v>0</v>
      </c>
      <c r="O213" s="228"/>
      <c r="P213" s="180"/>
      <c r="Q213" s="180"/>
      <c r="R213" s="180"/>
      <c r="S213" s="180"/>
      <c r="T213" s="180"/>
      <c r="U213" s="180"/>
      <c r="V213" s="180"/>
      <c r="W213" s="180"/>
      <c r="X213" s="180"/>
      <c r="Y213" s="180"/>
      <c r="Z213" s="180"/>
    </row>
    <row r="214" spans="1:26">
      <c r="A214" s="157"/>
      <c r="B214" s="1386">
        <v>26</v>
      </c>
      <c r="C214" s="1209"/>
      <c r="D214" s="1390" t="s">
        <v>340</v>
      </c>
      <c r="E214" s="192" t="s">
        <v>183</v>
      </c>
      <c r="F214" s="1325" t="s">
        <v>600</v>
      </c>
      <c r="G214" s="273" t="s">
        <v>601</v>
      </c>
      <c r="H214" s="225" t="s">
        <v>186</v>
      </c>
      <c r="I214" s="233">
        <v>45729</v>
      </c>
      <c r="J214" s="225" t="s">
        <v>187</v>
      </c>
      <c r="K214" s="276">
        <v>223</v>
      </c>
      <c r="L214" s="278">
        <v>223</v>
      </c>
      <c r="M214" s="1393">
        <f t="shared" si="0"/>
        <v>0</v>
      </c>
      <c r="N214" s="271">
        <f t="shared" si="1"/>
        <v>0</v>
      </c>
      <c r="O214" s="228"/>
      <c r="P214" s="180"/>
      <c r="Q214" s="180"/>
      <c r="R214" s="180"/>
      <c r="S214" s="180"/>
      <c r="T214" s="180"/>
      <c r="U214" s="180"/>
      <c r="V214" s="180"/>
      <c r="W214" s="180"/>
      <c r="X214" s="180"/>
      <c r="Y214" s="180"/>
      <c r="Z214" s="180"/>
    </row>
    <row r="215" spans="1:26">
      <c r="A215" s="157"/>
      <c r="B215" s="1386">
        <v>27</v>
      </c>
      <c r="C215" s="1209"/>
      <c r="D215" s="1390" t="s">
        <v>340</v>
      </c>
      <c r="E215" s="192" t="s">
        <v>183</v>
      </c>
      <c r="F215" s="1325" t="s">
        <v>602</v>
      </c>
      <c r="G215" s="273" t="s">
        <v>603</v>
      </c>
      <c r="H215" s="225" t="s">
        <v>186</v>
      </c>
      <c r="I215" s="233">
        <v>45729</v>
      </c>
      <c r="J215" s="225" t="s">
        <v>187</v>
      </c>
      <c r="K215" s="227">
        <v>223</v>
      </c>
      <c r="L215" s="227">
        <v>223</v>
      </c>
      <c r="M215" s="1393">
        <f t="shared" si="0"/>
        <v>0</v>
      </c>
      <c r="N215" s="271">
        <f t="shared" si="1"/>
        <v>0</v>
      </c>
      <c r="O215" s="228"/>
      <c r="P215" s="180"/>
      <c r="Q215" s="180"/>
      <c r="R215" s="180"/>
      <c r="S215" s="180"/>
      <c r="T215" s="180"/>
      <c r="U215" s="180"/>
      <c r="V215" s="180"/>
      <c r="W215" s="180"/>
      <c r="X215" s="180"/>
      <c r="Y215" s="180"/>
      <c r="Z215" s="180"/>
    </row>
    <row r="216" spans="1:26">
      <c r="A216" s="157"/>
      <c r="B216" s="1386">
        <v>28</v>
      </c>
      <c r="C216" s="1209"/>
      <c r="D216" s="1390" t="s">
        <v>604</v>
      </c>
      <c r="E216" s="192" t="s">
        <v>269</v>
      </c>
      <c r="F216" s="1325" t="s">
        <v>605</v>
      </c>
      <c r="G216" s="273" t="s">
        <v>606</v>
      </c>
      <c r="H216" s="225" t="s">
        <v>186</v>
      </c>
      <c r="I216" s="233">
        <v>45733</v>
      </c>
      <c r="J216" s="225" t="s">
        <v>187</v>
      </c>
      <c r="K216" s="231">
        <v>1208</v>
      </c>
      <c r="L216" s="231">
        <v>1152</v>
      </c>
      <c r="M216" s="1393">
        <f t="shared" si="0"/>
        <v>56</v>
      </c>
      <c r="N216" s="271">
        <f t="shared" si="1"/>
        <v>4.6357615894039736E-2</v>
      </c>
      <c r="O216" s="228"/>
      <c r="P216" s="180"/>
      <c r="Q216" s="180"/>
      <c r="R216" s="180"/>
      <c r="S216" s="180"/>
      <c r="T216" s="180"/>
      <c r="U216" s="180"/>
      <c r="V216" s="180"/>
      <c r="W216" s="180"/>
      <c r="X216" s="180"/>
      <c r="Y216" s="180"/>
      <c r="Z216" s="180"/>
    </row>
    <row r="217" spans="1:26">
      <c r="A217" s="157"/>
      <c r="B217" s="1386">
        <v>29</v>
      </c>
      <c r="C217" s="1209"/>
      <c r="D217" s="1390" t="s">
        <v>237</v>
      </c>
      <c r="E217" s="192" t="s">
        <v>183</v>
      </c>
      <c r="F217" s="1325" t="s">
        <v>607</v>
      </c>
      <c r="G217" s="273" t="s">
        <v>608</v>
      </c>
      <c r="H217" s="225" t="s">
        <v>216</v>
      </c>
      <c r="I217" s="233">
        <v>45717</v>
      </c>
      <c r="J217" s="225" t="s">
        <v>187</v>
      </c>
      <c r="K217" s="231">
        <v>3112</v>
      </c>
      <c r="L217" s="231">
        <v>1920</v>
      </c>
      <c r="M217" s="1393">
        <f t="shared" si="0"/>
        <v>1192</v>
      </c>
      <c r="N217" s="271">
        <f t="shared" si="1"/>
        <v>0.38303341902313626</v>
      </c>
      <c r="O217" s="228"/>
      <c r="P217" s="180"/>
      <c r="Q217" s="180"/>
      <c r="R217" s="180"/>
      <c r="S217" s="180"/>
      <c r="T217" s="180"/>
      <c r="U217" s="180"/>
      <c r="V217" s="180"/>
      <c r="W217" s="180"/>
      <c r="X217" s="180"/>
      <c r="Y217" s="180"/>
      <c r="Z217" s="180"/>
    </row>
    <row r="218" spans="1:26">
      <c r="A218" s="157"/>
      <c r="B218" s="1386">
        <v>30</v>
      </c>
      <c r="C218" s="1209"/>
      <c r="D218" s="1390" t="s">
        <v>568</v>
      </c>
      <c r="E218" s="192" t="s">
        <v>183</v>
      </c>
      <c r="F218" s="1325" t="s">
        <v>609</v>
      </c>
      <c r="G218" s="273" t="s">
        <v>610</v>
      </c>
      <c r="H218" s="225" t="s">
        <v>186</v>
      </c>
      <c r="I218" s="233">
        <v>45748</v>
      </c>
      <c r="J218" s="225" t="s">
        <v>187</v>
      </c>
      <c r="K218" s="227">
        <v>511</v>
      </c>
      <c r="L218" s="227">
        <v>223</v>
      </c>
      <c r="M218" s="1393">
        <f t="shared" si="0"/>
        <v>288</v>
      </c>
      <c r="N218" s="271">
        <f t="shared" si="1"/>
        <v>0.56360078277886494</v>
      </c>
      <c r="O218" s="228"/>
      <c r="P218" s="180"/>
      <c r="Q218" s="180"/>
      <c r="R218" s="180"/>
      <c r="S218" s="180"/>
      <c r="T218" s="180"/>
      <c r="U218" s="180"/>
      <c r="V218" s="180"/>
      <c r="W218" s="180"/>
      <c r="X218" s="180"/>
      <c r="Y218" s="180"/>
      <c r="Z218" s="180"/>
    </row>
    <row r="219" spans="1:26">
      <c r="A219" s="157"/>
      <c r="B219" s="1386">
        <v>31</v>
      </c>
      <c r="C219" s="1209"/>
      <c r="D219" s="1390" t="s">
        <v>568</v>
      </c>
      <c r="E219" s="192" t="s">
        <v>183</v>
      </c>
      <c r="F219" s="1325" t="s">
        <v>611</v>
      </c>
      <c r="G219" s="275" t="s">
        <v>612</v>
      </c>
      <c r="H219" s="225" t="s">
        <v>186</v>
      </c>
      <c r="I219" s="233">
        <v>45748</v>
      </c>
      <c r="J219" s="225" t="s">
        <v>187</v>
      </c>
      <c r="K219" s="227">
        <v>264</v>
      </c>
      <c r="L219" s="227">
        <v>223</v>
      </c>
      <c r="M219" s="1393">
        <f t="shared" si="0"/>
        <v>41</v>
      </c>
      <c r="N219" s="271">
        <f t="shared" si="1"/>
        <v>0.1553030303030303</v>
      </c>
      <c r="O219" s="228"/>
      <c r="P219" s="180"/>
      <c r="Q219" s="180"/>
      <c r="R219" s="180"/>
      <c r="S219" s="180"/>
      <c r="T219" s="180"/>
      <c r="U219" s="180"/>
      <c r="V219" s="180"/>
      <c r="W219" s="180"/>
      <c r="X219" s="180"/>
      <c r="Y219" s="180"/>
      <c r="Z219" s="180"/>
    </row>
    <row r="220" spans="1:26">
      <c r="A220" s="157"/>
      <c r="B220" s="1386">
        <v>32</v>
      </c>
      <c r="C220" s="1209"/>
      <c r="D220" s="1390" t="s">
        <v>251</v>
      </c>
      <c r="E220" s="192" t="s">
        <v>242</v>
      </c>
      <c r="F220" s="1325" t="s">
        <v>613</v>
      </c>
      <c r="G220" s="275" t="s">
        <v>614</v>
      </c>
      <c r="H220" s="225" t="s">
        <v>186</v>
      </c>
      <c r="I220" s="233">
        <v>45748</v>
      </c>
      <c r="J220" s="225" t="s">
        <v>187</v>
      </c>
      <c r="K220" s="227">
        <v>137</v>
      </c>
      <c r="L220" s="227">
        <v>137</v>
      </c>
      <c r="M220" s="1393">
        <f t="shared" si="0"/>
        <v>0</v>
      </c>
      <c r="N220" s="271">
        <f t="shared" si="1"/>
        <v>0</v>
      </c>
      <c r="O220" s="228"/>
      <c r="P220" s="180"/>
      <c r="Q220" s="180"/>
      <c r="R220" s="180"/>
      <c r="S220" s="180"/>
      <c r="T220" s="180"/>
      <c r="U220" s="180"/>
      <c r="V220" s="180"/>
      <c r="W220" s="180"/>
      <c r="X220" s="180"/>
      <c r="Y220" s="180"/>
      <c r="Z220" s="180"/>
    </row>
    <row r="221" spans="1:26">
      <c r="A221" s="157"/>
      <c r="B221" s="1386">
        <v>33</v>
      </c>
      <c r="C221" s="1209"/>
      <c r="D221" s="1390" t="s">
        <v>251</v>
      </c>
      <c r="E221" s="192" t="s">
        <v>242</v>
      </c>
      <c r="F221" s="1325" t="s">
        <v>615</v>
      </c>
      <c r="G221" s="275" t="s">
        <v>616</v>
      </c>
      <c r="H221" s="225" t="s">
        <v>186</v>
      </c>
      <c r="I221" s="233">
        <v>45748</v>
      </c>
      <c r="J221" s="225" t="s">
        <v>187</v>
      </c>
      <c r="K221" s="227">
        <v>144</v>
      </c>
      <c r="L221" s="227">
        <v>137</v>
      </c>
      <c r="M221" s="1393">
        <f t="shared" si="0"/>
        <v>7</v>
      </c>
      <c r="N221" s="271">
        <f t="shared" si="1"/>
        <v>4.8611111111111112E-2</v>
      </c>
      <c r="O221" s="228"/>
      <c r="P221" s="180"/>
      <c r="Q221" s="180"/>
      <c r="R221" s="180"/>
      <c r="S221" s="180"/>
      <c r="T221" s="180"/>
      <c r="U221" s="180"/>
      <c r="V221" s="180"/>
      <c r="W221" s="180"/>
      <c r="X221" s="180"/>
      <c r="Y221" s="180"/>
      <c r="Z221" s="180"/>
    </row>
    <row r="222" spans="1:26">
      <c r="A222" s="157"/>
      <c r="B222" s="1386">
        <v>34</v>
      </c>
      <c r="C222" s="1209"/>
      <c r="D222" s="1390" t="s">
        <v>251</v>
      </c>
      <c r="E222" s="192" t="s">
        <v>242</v>
      </c>
      <c r="F222" s="1325" t="s">
        <v>617</v>
      </c>
      <c r="G222" s="273" t="s">
        <v>618</v>
      </c>
      <c r="H222" s="225" t="s">
        <v>186</v>
      </c>
      <c r="I222" s="233">
        <v>45748</v>
      </c>
      <c r="J222" s="225" t="s">
        <v>187</v>
      </c>
      <c r="K222" s="227">
        <v>144</v>
      </c>
      <c r="L222" s="227">
        <v>137</v>
      </c>
      <c r="M222" s="1393">
        <f t="shared" si="0"/>
        <v>7</v>
      </c>
      <c r="N222" s="271">
        <f t="shared" si="1"/>
        <v>4.8611111111111112E-2</v>
      </c>
      <c r="O222" s="228"/>
      <c r="P222" s="180"/>
      <c r="Q222" s="180"/>
      <c r="R222" s="180"/>
      <c r="S222" s="180"/>
      <c r="T222" s="180"/>
      <c r="U222" s="180"/>
      <c r="V222" s="180"/>
      <c r="W222" s="180"/>
      <c r="X222" s="180"/>
      <c r="Y222" s="180"/>
      <c r="Z222" s="180"/>
    </row>
    <row r="223" spans="1:26">
      <c r="A223" s="157"/>
      <c r="B223" s="1386">
        <v>35</v>
      </c>
      <c r="C223" s="1209"/>
      <c r="D223" s="1390" t="s">
        <v>619</v>
      </c>
      <c r="E223" s="192" t="s">
        <v>183</v>
      </c>
      <c r="F223" s="1325" t="s">
        <v>188</v>
      </c>
      <c r="G223" s="273" t="s">
        <v>620</v>
      </c>
      <c r="H223" s="225" t="s">
        <v>186</v>
      </c>
      <c r="I223" s="233">
        <v>45748</v>
      </c>
      <c r="J223" s="225" t="s">
        <v>190</v>
      </c>
      <c r="K223" s="227">
        <v>926</v>
      </c>
      <c r="L223" s="227">
        <v>681</v>
      </c>
      <c r="M223" s="1393">
        <f t="shared" si="0"/>
        <v>245</v>
      </c>
      <c r="N223" s="271">
        <f t="shared" si="1"/>
        <v>0.26457883369330454</v>
      </c>
      <c r="O223" s="228"/>
      <c r="P223" s="180"/>
      <c r="Q223" s="180"/>
      <c r="R223" s="180"/>
      <c r="S223" s="180"/>
      <c r="T223" s="180"/>
      <c r="U223" s="180"/>
      <c r="V223" s="180"/>
      <c r="W223" s="180"/>
      <c r="X223" s="180"/>
      <c r="Y223" s="180"/>
      <c r="Z223" s="180"/>
    </row>
    <row r="224" spans="1:26">
      <c r="A224" s="157"/>
      <c r="B224" s="1386">
        <v>36</v>
      </c>
      <c r="C224" s="1209"/>
      <c r="D224" s="1390" t="s">
        <v>251</v>
      </c>
      <c r="E224" s="192" t="s">
        <v>183</v>
      </c>
      <c r="F224" s="1325" t="s">
        <v>621</v>
      </c>
      <c r="G224" s="273" t="s">
        <v>622</v>
      </c>
      <c r="H224" s="225" t="s">
        <v>186</v>
      </c>
      <c r="I224" s="233">
        <v>45769</v>
      </c>
      <c r="J224" s="225" t="s">
        <v>187</v>
      </c>
      <c r="K224" s="227">
        <v>137</v>
      </c>
      <c r="L224" s="227">
        <v>137</v>
      </c>
      <c r="M224" s="1393">
        <f t="shared" si="0"/>
        <v>0</v>
      </c>
      <c r="N224" s="271">
        <f t="shared" si="1"/>
        <v>0</v>
      </c>
      <c r="O224" s="228"/>
      <c r="P224" s="180"/>
      <c r="Q224" s="180"/>
      <c r="R224" s="180"/>
      <c r="S224" s="180"/>
      <c r="T224" s="180"/>
      <c r="U224" s="180"/>
      <c r="V224" s="180"/>
      <c r="W224" s="180"/>
      <c r="X224" s="180"/>
      <c r="Y224" s="180"/>
      <c r="Z224" s="180"/>
    </row>
    <row r="225" spans="1:26">
      <c r="A225" s="157"/>
      <c r="B225" s="1386">
        <v>37</v>
      </c>
      <c r="C225" s="1209"/>
      <c r="D225" s="1390" t="s">
        <v>340</v>
      </c>
      <c r="E225" s="192" t="s">
        <v>183</v>
      </c>
      <c r="F225" s="1325" t="s">
        <v>188</v>
      </c>
      <c r="G225" s="273" t="s">
        <v>623</v>
      </c>
      <c r="H225" s="225" t="s">
        <v>186</v>
      </c>
      <c r="I225" s="233">
        <v>45767</v>
      </c>
      <c r="J225" s="225" t="s">
        <v>190</v>
      </c>
      <c r="K225" s="227">
        <v>278</v>
      </c>
      <c r="L225" s="227">
        <v>223</v>
      </c>
      <c r="M225" s="1393">
        <f t="shared" si="0"/>
        <v>55</v>
      </c>
      <c r="N225" s="271">
        <f t="shared" si="1"/>
        <v>0.19784172661870503</v>
      </c>
      <c r="O225" s="228"/>
      <c r="P225" s="180"/>
      <c r="Q225" s="180"/>
      <c r="R225" s="180"/>
      <c r="S225" s="180"/>
      <c r="T225" s="180"/>
      <c r="U225" s="180"/>
      <c r="V225" s="180"/>
      <c r="W225" s="180"/>
      <c r="X225" s="180"/>
      <c r="Y225" s="180"/>
      <c r="Z225" s="180"/>
    </row>
    <row r="226" spans="1:26">
      <c r="A226" s="157"/>
      <c r="B226" s="1386">
        <v>38</v>
      </c>
      <c r="C226" s="1209"/>
      <c r="D226" s="1390" t="s">
        <v>340</v>
      </c>
      <c r="E226" s="192" t="s">
        <v>183</v>
      </c>
      <c r="F226" s="1325" t="s">
        <v>188</v>
      </c>
      <c r="G226" s="273" t="s">
        <v>624</v>
      </c>
      <c r="H226" s="225" t="s">
        <v>186</v>
      </c>
      <c r="I226" s="233">
        <v>45778</v>
      </c>
      <c r="J226" s="225" t="s">
        <v>190</v>
      </c>
      <c r="K226" s="227">
        <v>278</v>
      </c>
      <c r="L226" s="227">
        <v>223</v>
      </c>
      <c r="M226" s="1393">
        <f t="shared" si="0"/>
        <v>55</v>
      </c>
      <c r="N226" s="271">
        <f t="shared" si="1"/>
        <v>0.19784172661870503</v>
      </c>
      <c r="O226" s="228"/>
      <c r="P226" s="180"/>
      <c r="Q226" s="180"/>
      <c r="R226" s="180"/>
      <c r="S226" s="180"/>
      <c r="T226" s="180"/>
      <c r="U226" s="180"/>
      <c r="V226" s="180"/>
      <c r="W226" s="180"/>
      <c r="X226" s="180"/>
      <c r="Y226" s="180"/>
      <c r="Z226" s="180"/>
    </row>
    <row r="227" spans="1:26">
      <c r="A227" s="157"/>
      <c r="B227" s="1386">
        <v>39</v>
      </c>
      <c r="C227" s="1209"/>
      <c r="D227" s="1390" t="s">
        <v>182</v>
      </c>
      <c r="E227" s="192" t="s">
        <v>183</v>
      </c>
      <c r="F227" s="1325" t="s">
        <v>188</v>
      </c>
      <c r="G227" s="273" t="s">
        <v>625</v>
      </c>
      <c r="H227" s="225" t="s">
        <v>186</v>
      </c>
      <c r="I227" s="233">
        <v>45796</v>
      </c>
      <c r="J227" s="225" t="s">
        <v>190</v>
      </c>
      <c r="K227" s="227">
        <v>278</v>
      </c>
      <c r="L227" s="227">
        <v>278</v>
      </c>
      <c r="M227" s="1393">
        <f t="shared" si="0"/>
        <v>0</v>
      </c>
      <c r="N227" s="271">
        <f t="shared" si="1"/>
        <v>0</v>
      </c>
      <c r="O227" s="228"/>
      <c r="P227" s="180"/>
      <c r="Q227" s="180"/>
      <c r="R227" s="180"/>
      <c r="S227" s="180"/>
      <c r="T227" s="180"/>
      <c r="U227" s="180"/>
      <c r="V227" s="180"/>
      <c r="W227" s="180"/>
      <c r="X227" s="180"/>
      <c r="Y227" s="180"/>
      <c r="Z227" s="180"/>
    </row>
    <row r="228" spans="1:26">
      <c r="A228" s="157"/>
      <c r="B228" s="1386">
        <v>40</v>
      </c>
      <c r="C228" s="1209"/>
      <c r="D228" s="1390" t="s">
        <v>182</v>
      </c>
      <c r="E228" s="192" t="s">
        <v>183</v>
      </c>
      <c r="F228" s="1325" t="s">
        <v>626</v>
      </c>
      <c r="G228" s="273" t="s">
        <v>627</v>
      </c>
      <c r="H228" s="225" t="s">
        <v>186</v>
      </c>
      <c r="I228" s="233">
        <v>45789</v>
      </c>
      <c r="J228" s="225" t="s">
        <v>187</v>
      </c>
      <c r="K228" s="227">
        <v>309</v>
      </c>
      <c r="L228" s="227">
        <v>223</v>
      </c>
      <c r="M228" s="1393">
        <f t="shared" si="0"/>
        <v>86</v>
      </c>
      <c r="N228" s="271">
        <f t="shared" si="1"/>
        <v>0.27831715210355989</v>
      </c>
      <c r="O228" s="228"/>
      <c r="P228" s="180"/>
      <c r="Q228" s="180"/>
      <c r="R228" s="180"/>
      <c r="S228" s="180"/>
      <c r="T228" s="180"/>
      <c r="U228" s="180"/>
      <c r="V228" s="180"/>
      <c r="W228" s="180"/>
      <c r="X228" s="180"/>
      <c r="Y228" s="180"/>
      <c r="Z228" s="180"/>
    </row>
    <row r="229" spans="1:26">
      <c r="A229" s="157"/>
      <c r="B229" s="1386">
        <v>41</v>
      </c>
      <c r="C229" s="1209"/>
      <c r="D229" s="1390" t="s">
        <v>182</v>
      </c>
      <c r="E229" s="192" t="s">
        <v>183</v>
      </c>
      <c r="F229" s="1325" t="s">
        <v>628</v>
      </c>
      <c r="G229" s="273" t="s">
        <v>629</v>
      </c>
      <c r="H229" s="225" t="s">
        <v>186</v>
      </c>
      <c r="I229" s="233">
        <v>45789</v>
      </c>
      <c r="J229" s="225" t="s">
        <v>187</v>
      </c>
      <c r="K229" s="227">
        <v>285</v>
      </c>
      <c r="L229" s="227">
        <v>223</v>
      </c>
      <c r="M229" s="1393">
        <f t="shared" si="0"/>
        <v>62</v>
      </c>
      <c r="N229" s="271">
        <f t="shared" si="1"/>
        <v>0.21754385964912282</v>
      </c>
      <c r="O229" s="228"/>
      <c r="P229" s="180"/>
      <c r="Q229" s="180"/>
      <c r="R229" s="180"/>
      <c r="S229" s="180"/>
      <c r="T229" s="180"/>
      <c r="U229" s="180"/>
      <c r="V229" s="180"/>
      <c r="W229" s="180"/>
      <c r="X229" s="180"/>
      <c r="Y229" s="180"/>
      <c r="Z229" s="180"/>
    </row>
    <row r="230" spans="1:26">
      <c r="A230" s="157"/>
      <c r="B230" s="1386">
        <v>42</v>
      </c>
      <c r="C230" s="1209"/>
      <c r="D230" s="1390" t="s">
        <v>592</v>
      </c>
      <c r="E230" s="192" t="s">
        <v>183</v>
      </c>
      <c r="F230" s="1325" t="s">
        <v>630</v>
      </c>
      <c r="G230" s="273" t="s">
        <v>631</v>
      </c>
      <c r="H230" s="225" t="s">
        <v>186</v>
      </c>
      <c r="I230" s="233">
        <v>45782</v>
      </c>
      <c r="J230" s="225" t="s">
        <v>187</v>
      </c>
      <c r="K230" s="227">
        <v>372</v>
      </c>
      <c r="L230" s="227">
        <v>511</v>
      </c>
      <c r="M230" s="1393">
        <f t="shared" si="0"/>
        <v>-139</v>
      </c>
      <c r="N230" s="271">
        <f t="shared" si="1"/>
        <v>-0.37365591397849462</v>
      </c>
      <c r="O230" s="228"/>
      <c r="P230" s="180"/>
      <c r="Q230" s="180"/>
      <c r="R230" s="180"/>
      <c r="S230" s="180"/>
      <c r="T230" s="180"/>
      <c r="U230" s="180"/>
      <c r="V230" s="180"/>
      <c r="W230" s="180"/>
      <c r="X230" s="180"/>
      <c r="Y230" s="180"/>
      <c r="Z230" s="180"/>
    </row>
    <row r="231" spans="1:26">
      <c r="A231" s="157"/>
      <c r="B231" s="1386">
        <v>43</v>
      </c>
      <c r="C231" s="1209"/>
      <c r="D231" s="1390" t="s">
        <v>592</v>
      </c>
      <c r="E231" s="192" t="s">
        <v>183</v>
      </c>
      <c r="F231" s="1325" t="s">
        <v>632</v>
      </c>
      <c r="G231" s="273" t="s">
        <v>633</v>
      </c>
      <c r="H231" s="225" t="s">
        <v>186</v>
      </c>
      <c r="I231" s="233">
        <v>45783</v>
      </c>
      <c r="J231" s="225" t="s">
        <v>187</v>
      </c>
      <c r="K231" s="231">
        <v>1071</v>
      </c>
      <c r="L231" s="227">
        <v>385</v>
      </c>
      <c r="M231" s="1393">
        <f t="shared" si="0"/>
        <v>686</v>
      </c>
      <c r="N231" s="271">
        <f t="shared" si="1"/>
        <v>0.64052287581699341</v>
      </c>
      <c r="O231" s="228"/>
      <c r="P231" s="180"/>
      <c r="Q231" s="180"/>
      <c r="R231" s="180"/>
      <c r="S231" s="180"/>
      <c r="T231" s="180"/>
      <c r="U231" s="180"/>
      <c r="V231" s="180"/>
      <c r="W231" s="180"/>
      <c r="X231" s="180"/>
      <c r="Y231" s="180"/>
      <c r="Z231" s="180"/>
    </row>
    <row r="232" spans="1:26">
      <c r="A232" s="157"/>
      <c r="B232" s="1386">
        <v>44</v>
      </c>
      <c r="C232" s="1209"/>
      <c r="D232" s="1390" t="s">
        <v>564</v>
      </c>
      <c r="E232" s="192" t="s">
        <v>183</v>
      </c>
      <c r="F232" s="1325" t="s">
        <v>188</v>
      </c>
      <c r="G232" s="273" t="s">
        <v>634</v>
      </c>
      <c r="H232" s="225" t="s">
        <v>186</v>
      </c>
      <c r="I232" s="233">
        <v>45792</v>
      </c>
      <c r="J232" s="225" t="s">
        <v>190</v>
      </c>
      <c r="K232" s="227">
        <v>137</v>
      </c>
      <c r="L232" s="227">
        <v>137</v>
      </c>
      <c r="M232" s="1393">
        <f t="shared" si="0"/>
        <v>0</v>
      </c>
      <c r="N232" s="271">
        <f t="shared" si="1"/>
        <v>0</v>
      </c>
      <c r="O232" s="228"/>
      <c r="P232" s="180"/>
      <c r="Q232" s="180"/>
      <c r="R232" s="180"/>
      <c r="S232" s="180"/>
      <c r="T232" s="180"/>
      <c r="U232" s="180"/>
      <c r="V232" s="180"/>
      <c r="W232" s="180"/>
      <c r="X232" s="180"/>
      <c r="Y232" s="180"/>
      <c r="Z232" s="180"/>
    </row>
    <row r="233" spans="1:26">
      <c r="A233" s="157"/>
      <c r="B233" s="1386">
        <v>45</v>
      </c>
      <c r="C233" s="1209"/>
      <c r="D233" s="1390" t="s">
        <v>340</v>
      </c>
      <c r="E233" s="192" t="s">
        <v>183</v>
      </c>
      <c r="F233" s="1325" t="s">
        <v>635</v>
      </c>
      <c r="G233" s="273" t="s">
        <v>636</v>
      </c>
      <c r="H233" s="225" t="s">
        <v>186</v>
      </c>
      <c r="I233" s="233">
        <v>45809</v>
      </c>
      <c r="J233" s="225" t="s">
        <v>187</v>
      </c>
      <c r="K233" s="227">
        <v>223</v>
      </c>
      <c r="L233" s="227">
        <v>223</v>
      </c>
      <c r="M233" s="1393">
        <f t="shared" si="0"/>
        <v>0</v>
      </c>
      <c r="N233" s="271">
        <f t="shared" si="1"/>
        <v>0</v>
      </c>
      <c r="O233" s="228"/>
      <c r="P233" s="180"/>
      <c r="Q233" s="180"/>
      <c r="R233" s="180"/>
      <c r="S233" s="180"/>
      <c r="T233" s="180"/>
      <c r="U233" s="180"/>
      <c r="V233" s="180"/>
      <c r="W233" s="180"/>
      <c r="X233" s="180"/>
      <c r="Y233" s="180"/>
      <c r="Z233" s="180"/>
    </row>
    <row r="234" spans="1:26">
      <c r="A234" s="157"/>
      <c r="B234" s="1386">
        <v>46</v>
      </c>
      <c r="C234" s="1209"/>
      <c r="D234" s="1390" t="s">
        <v>340</v>
      </c>
      <c r="E234" s="192" t="s">
        <v>183</v>
      </c>
      <c r="F234" s="1325" t="s">
        <v>188</v>
      </c>
      <c r="G234" s="273" t="s">
        <v>637</v>
      </c>
      <c r="H234" s="225" t="s">
        <v>186</v>
      </c>
      <c r="I234" s="233">
        <v>45809</v>
      </c>
      <c r="J234" s="225" t="s">
        <v>190</v>
      </c>
      <c r="K234" s="227">
        <v>278</v>
      </c>
      <c r="L234" s="227">
        <v>223</v>
      </c>
      <c r="M234" s="1393">
        <f t="shared" si="0"/>
        <v>55</v>
      </c>
      <c r="N234" s="271">
        <f t="shared" si="1"/>
        <v>0.19784172661870503</v>
      </c>
      <c r="O234" s="228"/>
      <c r="P234" s="180"/>
      <c r="Q234" s="180"/>
      <c r="R234" s="180"/>
      <c r="S234" s="180"/>
      <c r="T234" s="180"/>
      <c r="U234" s="180"/>
      <c r="V234" s="180"/>
      <c r="W234" s="180"/>
      <c r="X234" s="180"/>
      <c r="Y234" s="180"/>
      <c r="Z234" s="180"/>
    </row>
    <row r="235" spans="1:26">
      <c r="A235" s="157"/>
      <c r="B235" s="1386">
        <v>47</v>
      </c>
      <c r="C235" s="1209"/>
      <c r="D235" s="1390" t="s">
        <v>564</v>
      </c>
      <c r="E235" s="192" t="s">
        <v>183</v>
      </c>
      <c r="F235" s="1325" t="s">
        <v>638</v>
      </c>
      <c r="G235" s="273" t="s">
        <v>639</v>
      </c>
      <c r="H235" s="225" t="s">
        <v>186</v>
      </c>
      <c r="I235" s="233">
        <v>45809</v>
      </c>
      <c r="J235" s="225" t="s">
        <v>187</v>
      </c>
      <c r="K235" s="227">
        <v>143</v>
      </c>
      <c r="L235" s="227">
        <v>137</v>
      </c>
      <c r="M235" s="1393">
        <f t="shared" si="0"/>
        <v>6</v>
      </c>
      <c r="N235" s="271">
        <f t="shared" si="1"/>
        <v>4.195804195804196E-2</v>
      </c>
      <c r="O235" s="228"/>
      <c r="P235" s="180"/>
      <c r="Q235" s="180"/>
      <c r="R235" s="180"/>
      <c r="S235" s="180"/>
      <c r="T235" s="180"/>
      <c r="U235" s="180"/>
      <c r="V235" s="180"/>
      <c r="W235" s="180"/>
      <c r="X235" s="180"/>
      <c r="Y235" s="180"/>
      <c r="Z235" s="180"/>
    </row>
    <row r="236" spans="1:26">
      <c r="A236" s="157"/>
      <c r="B236" s="1386">
        <v>48</v>
      </c>
      <c r="C236" s="1209"/>
      <c r="D236" s="1390" t="s">
        <v>564</v>
      </c>
      <c r="E236" s="192" t="s">
        <v>183</v>
      </c>
      <c r="F236" s="1325" t="s">
        <v>188</v>
      </c>
      <c r="G236" s="273" t="s">
        <v>640</v>
      </c>
      <c r="H236" s="225" t="s">
        <v>186</v>
      </c>
      <c r="I236" s="233">
        <v>45817</v>
      </c>
      <c r="J236" s="225" t="s">
        <v>190</v>
      </c>
      <c r="K236" s="227">
        <v>223</v>
      </c>
      <c r="L236" s="227">
        <v>223</v>
      </c>
      <c r="M236" s="1393">
        <f t="shared" si="0"/>
        <v>0</v>
      </c>
      <c r="N236" s="271">
        <f t="shared" si="1"/>
        <v>0</v>
      </c>
      <c r="O236" s="228"/>
      <c r="P236" s="180"/>
      <c r="Q236" s="180"/>
      <c r="R236" s="180"/>
      <c r="S236" s="180"/>
      <c r="T236" s="180"/>
      <c r="U236" s="180"/>
      <c r="V236" s="180"/>
      <c r="W236" s="180"/>
      <c r="X236" s="180"/>
      <c r="Y236" s="180"/>
      <c r="Z236" s="180"/>
    </row>
    <row r="237" spans="1:26">
      <c r="A237" s="157"/>
      <c r="B237" s="1386">
        <v>49</v>
      </c>
      <c r="C237" s="1209"/>
      <c r="D237" s="1390" t="s">
        <v>340</v>
      </c>
      <c r="E237" s="192" t="s">
        <v>183</v>
      </c>
      <c r="F237" s="1325" t="s">
        <v>577</v>
      </c>
      <c r="G237" s="273" t="s">
        <v>588</v>
      </c>
      <c r="H237" s="225" t="s">
        <v>186</v>
      </c>
      <c r="I237" s="233">
        <v>45824</v>
      </c>
      <c r="J237" s="225" t="s">
        <v>187</v>
      </c>
      <c r="K237" s="227">
        <v>223</v>
      </c>
      <c r="L237" s="227">
        <v>223</v>
      </c>
      <c r="M237" s="1393">
        <f t="shared" si="0"/>
        <v>0</v>
      </c>
      <c r="N237" s="271">
        <f t="shared" si="1"/>
        <v>0</v>
      </c>
      <c r="O237" s="228"/>
      <c r="P237" s="180"/>
      <c r="Q237" s="180"/>
      <c r="R237" s="180"/>
      <c r="S237" s="180"/>
      <c r="T237" s="180"/>
      <c r="U237" s="180"/>
      <c r="V237" s="180"/>
      <c r="W237" s="180"/>
      <c r="X237" s="180"/>
      <c r="Y237" s="180"/>
      <c r="Z237" s="180"/>
    </row>
    <row r="238" spans="1:26">
      <c r="A238" s="157"/>
      <c r="B238" s="1386">
        <v>50</v>
      </c>
      <c r="C238" s="1209"/>
      <c r="D238" s="1390" t="s">
        <v>641</v>
      </c>
      <c r="E238" s="192" t="s">
        <v>242</v>
      </c>
      <c r="F238" s="1325" t="s">
        <v>642</v>
      </c>
      <c r="G238" s="273" t="s">
        <v>643</v>
      </c>
      <c r="H238" s="225" t="s">
        <v>186</v>
      </c>
      <c r="I238" s="233">
        <v>45824</v>
      </c>
      <c r="J238" s="225" t="s">
        <v>187</v>
      </c>
      <c r="K238" s="227">
        <v>142</v>
      </c>
      <c r="L238" s="279">
        <v>148</v>
      </c>
      <c r="M238" s="1393">
        <f t="shared" si="0"/>
        <v>-6</v>
      </c>
      <c r="N238" s="271">
        <f t="shared" si="1"/>
        <v>-4.2253521126760563E-2</v>
      </c>
      <c r="O238" s="228"/>
      <c r="P238" s="180"/>
      <c r="Q238" s="180"/>
      <c r="R238" s="180"/>
      <c r="S238" s="180"/>
      <c r="T238" s="180"/>
      <c r="U238" s="180"/>
      <c r="V238" s="180"/>
      <c r="W238" s="180"/>
      <c r="X238" s="180"/>
      <c r="Y238" s="180"/>
      <c r="Z238" s="180"/>
    </row>
    <row r="239" spans="1:26">
      <c r="A239" s="157"/>
      <c r="B239" s="1386">
        <v>51</v>
      </c>
      <c r="C239" s="1209"/>
      <c r="D239" s="1390" t="s">
        <v>251</v>
      </c>
      <c r="E239" s="192" t="s">
        <v>242</v>
      </c>
      <c r="F239" s="1325" t="s">
        <v>644</v>
      </c>
      <c r="G239" s="273" t="s">
        <v>645</v>
      </c>
      <c r="H239" s="225" t="s">
        <v>186</v>
      </c>
      <c r="I239" s="233">
        <v>45825</v>
      </c>
      <c r="J239" s="225" t="s">
        <v>187</v>
      </c>
      <c r="K239" s="227">
        <v>167</v>
      </c>
      <c r="L239" s="227">
        <v>137</v>
      </c>
      <c r="M239" s="1393">
        <f t="shared" si="0"/>
        <v>30</v>
      </c>
      <c r="N239" s="271">
        <f t="shared" si="1"/>
        <v>0.17964071856287425</v>
      </c>
      <c r="O239" s="228"/>
      <c r="P239" s="180"/>
      <c r="Q239" s="180"/>
      <c r="R239" s="180"/>
      <c r="S239" s="180"/>
      <c r="T239" s="180"/>
      <c r="U239" s="180"/>
      <c r="V239" s="180"/>
      <c r="W239" s="180"/>
      <c r="X239" s="180"/>
      <c r="Y239" s="180"/>
      <c r="Z239" s="180"/>
    </row>
    <row r="240" spans="1:26">
      <c r="A240" s="157"/>
      <c r="B240" s="1386">
        <v>52</v>
      </c>
      <c r="C240" s="1209"/>
      <c r="D240" s="1390" t="s">
        <v>340</v>
      </c>
      <c r="E240" s="192" t="s">
        <v>183</v>
      </c>
      <c r="F240" s="1325" t="s">
        <v>646</v>
      </c>
      <c r="G240" s="273" t="s">
        <v>647</v>
      </c>
      <c r="H240" s="225" t="s">
        <v>186</v>
      </c>
      <c r="I240" s="233">
        <v>45827</v>
      </c>
      <c r="J240" s="225" t="s">
        <v>187</v>
      </c>
      <c r="K240" s="227">
        <v>223</v>
      </c>
      <c r="L240" s="227">
        <v>223</v>
      </c>
      <c r="M240" s="1393">
        <f t="shared" si="0"/>
        <v>0</v>
      </c>
      <c r="N240" s="271">
        <f t="shared" si="1"/>
        <v>0</v>
      </c>
      <c r="O240" s="228"/>
      <c r="P240" s="180"/>
      <c r="Q240" s="180"/>
      <c r="R240" s="180"/>
      <c r="S240" s="180"/>
      <c r="T240" s="180"/>
      <c r="U240" s="180"/>
      <c r="V240" s="180"/>
      <c r="W240" s="180"/>
      <c r="X240" s="180"/>
      <c r="Y240" s="180"/>
      <c r="Z240" s="180"/>
    </row>
    <row r="241" spans="1:26">
      <c r="A241" s="157"/>
      <c r="B241" s="1386">
        <v>53</v>
      </c>
      <c r="C241" s="1209"/>
      <c r="D241" s="1390" t="s">
        <v>340</v>
      </c>
      <c r="E241" s="192" t="s">
        <v>183</v>
      </c>
      <c r="F241" s="1325" t="s">
        <v>648</v>
      </c>
      <c r="G241" s="273" t="s">
        <v>649</v>
      </c>
      <c r="H241" s="225" t="s">
        <v>186</v>
      </c>
      <c r="I241" s="233">
        <v>45828</v>
      </c>
      <c r="J241" s="225" t="s">
        <v>187</v>
      </c>
      <c r="K241" s="227">
        <v>223</v>
      </c>
      <c r="L241" s="227">
        <v>223</v>
      </c>
      <c r="M241" s="1393">
        <f t="shared" si="0"/>
        <v>0</v>
      </c>
      <c r="N241" s="271">
        <f t="shared" si="1"/>
        <v>0</v>
      </c>
      <c r="O241" s="228"/>
      <c r="P241" s="180"/>
      <c r="Q241" s="180"/>
      <c r="R241" s="180"/>
      <c r="S241" s="180"/>
      <c r="T241" s="180"/>
      <c r="U241" s="180"/>
      <c r="V241" s="180"/>
      <c r="W241" s="180"/>
      <c r="X241" s="180"/>
      <c r="Y241" s="180"/>
      <c r="Z241" s="180"/>
    </row>
    <row r="242" spans="1:26">
      <c r="A242" s="157"/>
      <c r="B242" s="1386">
        <v>54</v>
      </c>
      <c r="C242" s="1209"/>
      <c r="D242" s="1390" t="s">
        <v>592</v>
      </c>
      <c r="E242" s="192" t="s">
        <v>183</v>
      </c>
      <c r="F242" s="1325" t="s">
        <v>650</v>
      </c>
      <c r="G242" s="273" t="s">
        <v>651</v>
      </c>
      <c r="H242" s="225" t="s">
        <v>216</v>
      </c>
      <c r="I242" s="233">
        <v>45839</v>
      </c>
      <c r="J242" s="225" t="s">
        <v>187</v>
      </c>
      <c r="K242" s="231">
        <v>977</v>
      </c>
      <c r="L242" s="227">
        <v>484</v>
      </c>
      <c r="M242" s="1393">
        <f t="shared" si="0"/>
        <v>493</v>
      </c>
      <c r="N242" s="271">
        <f t="shared" si="1"/>
        <v>0.50460593654042984</v>
      </c>
      <c r="O242" s="228"/>
      <c r="P242" s="180"/>
      <c r="Q242" s="180"/>
      <c r="R242" s="180"/>
      <c r="S242" s="180"/>
      <c r="T242" s="180"/>
      <c r="U242" s="180"/>
      <c r="V242" s="180"/>
      <c r="W242" s="180"/>
      <c r="X242" s="180"/>
      <c r="Y242" s="180"/>
      <c r="Z242" s="180"/>
    </row>
    <row r="243" spans="1:26">
      <c r="A243" s="157"/>
      <c r="B243" s="1386">
        <v>55</v>
      </c>
      <c r="C243" s="1209"/>
      <c r="D243" s="1390" t="s">
        <v>251</v>
      </c>
      <c r="E243" s="192" t="s">
        <v>183</v>
      </c>
      <c r="F243" s="1325" t="s">
        <v>652</v>
      </c>
      <c r="G243" s="273" t="s">
        <v>653</v>
      </c>
      <c r="H243" s="225" t="s">
        <v>186</v>
      </c>
      <c r="I243" s="233">
        <v>45839</v>
      </c>
      <c r="J243" s="225" t="s">
        <v>187</v>
      </c>
      <c r="K243" s="227">
        <v>137</v>
      </c>
      <c r="L243" s="227">
        <v>130</v>
      </c>
      <c r="M243" s="1393">
        <f t="shared" si="0"/>
        <v>7</v>
      </c>
      <c r="N243" s="271">
        <f t="shared" si="1"/>
        <v>5.1094890510948905E-2</v>
      </c>
      <c r="O243" s="228"/>
      <c r="P243" s="180"/>
      <c r="Q243" s="180"/>
      <c r="R243" s="180"/>
      <c r="S243" s="180"/>
      <c r="T243" s="180"/>
      <c r="U243" s="180"/>
      <c r="V243" s="180"/>
      <c r="W243" s="180"/>
      <c r="X243" s="180"/>
      <c r="Y243" s="180"/>
      <c r="Z243" s="180"/>
    </row>
    <row r="244" spans="1:26">
      <c r="A244" s="157"/>
      <c r="B244" s="1386">
        <v>56</v>
      </c>
      <c r="C244" s="1209"/>
      <c r="D244" s="1390" t="s">
        <v>654</v>
      </c>
      <c r="E244" s="192" t="s">
        <v>655</v>
      </c>
      <c r="F244" s="211" t="s">
        <v>188</v>
      </c>
      <c r="G244" s="1390" t="s">
        <v>656</v>
      </c>
      <c r="H244" s="225" t="s">
        <v>186</v>
      </c>
      <c r="I244" s="233">
        <v>45846</v>
      </c>
      <c r="J244" s="225" t="s">
        <v>190</v>
      </c>
      <c r="K244" s="231">
        <v>1228</v>
      </c>
      <c r="L244" s="231">
        <v>1228</v>
      </c>
      <c r="M244" s="1393">
        <f t="shared" si="0"/>
        <v>0</v>
      </c>
      <c r="N244" s="271">
        <f t="shared" si="1"/>
        <v>0</v>
      </c>
      <c r="O244" s="228"/>
      <c r="P244" s="180"/>
      <c r="Q244" s="180"/>
      <c r="R244" s="180"/>
      <c r="S244" s="180"/>
      <c r="T244" s="180"/>
      <c r="U244" s="180"/>
      <c r="V244" s="180"/>
      <c r="W244" s="180"/>
      <c r="X244" s="180"/>
      <c r="Y244" s="180"/>
      <c r="Z244" s="180"/>
    </row>
    <row r="245" spans="1:26">
      <c r="A245" s="157"/>
      <c r="B245" s="1386">
        <v>57</v>
      </c>
      <c r="C245" s="1209"/>
      <c r="D245" s="1390" t="s">
        <v>340</v>
      </c>
      <c r="E245" s="192" t="s">
        <v>183</v>
      </c>
      <c r="F245" s="211" t="s">
        <v>188</v>
      </c>
      <c r="G245" s="1390" t="s">
        <v>657</v>
      </c>
      <c r="H245" s="225" t="s">
        <v>186</v>
      </c>
      <c r="I245" s="233">
        <v>45851</v>
      </c>
      <c r="J245" s="225" t="s">
        <v>190</v>
      </c>
      <c r="K245" s="227">
        <v>263</v>
      </c>
      <c r="L245" s="227">
        <v>270</v>
      </c>
      <c r="M245" s="1393">
        <f t="shared" si="0"/>
        <v>-7</v>
      </c>
      <c r="N245" s="271">
        <f t="shared" si="1"/>
        <v>-2.6615969581749048E-2</v>
      </c>
      <c r="O245" s="228"/>
      <c r="P245" s="180"/>
      <c r="Q245" s="180"/>
      <c r="R245" s="180"/>
      <c r="S245" s="180"/>
      <c r="T245" s="180"/>
      <c r="U245" s="180"/>
      <c r="V245" s="180"/>
      <c r="W245" s="180"/>
      <c r="X245" s="180"/>
      <c r="Y245" s="180"/>
      <c r="Z245" s="180"/>
    </row>
    <row r="246" spans="1:26">
      <c r="A246" s="157"/>
      <c r="B246" s="1386">
        <v>58</v>
      </c>
      <c r="C246" s="1209"/>
      <c r="D246" s="1390" t="s">
        <v>251</v>
      </c>
      <c r="E246" s="192" t="s">
        <v>242</v>
      </c>
      <c r="F246" s="211" t="s">
        <v>658</v>
      </c>
      <c r="G246" s="1390" t="s">
        <v>659</v>
      </c>
      <c r="H246" s="225" t="s">
        <v>186</v>
      </c>
      <c r="I246" s="233">
        <v>45857</v>
      </c>
      <c r="J246" s="225" t="s">
        <v>187</v>
      </c>
      <c r="K246" s="227">
        <v>147</v>
      </c>
      <c r="L246" s="227">
        <v>130</v>
      </c>
      <c r="M246" s="1393">
        <f t="shared" si="0"/>
        <v>17</v>
      </c>
      <c r="N246" s="271">
        <f t="shared" si="1"/>
        <v>0.11564625850340136</v>
      </c>
      <c r="O246" s="228"/>
      <c r="P246" s="180"/>
      <c r="Q246" s="180"/>
      <c r="R246" s="180"/>
      <c r="S246" s="180"/>
      <c r="T246" s="180"/>
      <c r="U246" s="180"/>
      <c r="V246" s="180"/>
      <c r="W246" s="180"/>
      <c r="X246" s="180"/>
      <c r="Y246" s="180"/>
      <c r="Z246" s="180"/>
    </row>
    <row r="247" spans="1:26">
      <c r="A247" s="157"/>
      <c r="B247" s="1386">
        <v>59</v>
      </c>
      <c r="C247" s="1209"/>
      <c r="D247" s="1390" t="s">
        <v>340</v>
      </c>
      <c r="E247" s="192" t="s">
        <v>183</v>
      </c>
      <c r="F247" s="211" t="s">
        <v>660</v>
      </c>
      <c r="G247" s="1390" t="s">
        <v>661</v>
      </c>
      <c r="H247" s="225" t="s">
        <v>186</v>
      </c>
      <c r="I247" s="233">
        <v>45870</v>
      </c>
      <c r="J247" s="225" t="s">
        <v>187</v>
      </c>
      <c r="K247" s="279">
        <v>305</v>
      </c>
      <c r="L247" s="227">
        <v>412</v>
      </c>
      <c r="M247" s="1393">
        <f t="shared" si="0"/>
        <v>-107</v>
      </c>
      <c r="N247" s="271">
        <f t="shared" si="1"/>
        <v>-0.35081967213114756</v>
      </c>
      <c r="O247" s="228"/>
      <c r="P247" s="180"/>
      <c r="Q247" s="180"/>
      <c r="R247" s="180"/>
      <c r="S247" s="180"/>
      <c r="T247" s="180"/>
      <c r="U247" s="180"/>
      <c r="V247" s="180"/>
      <c r="W247" s="180"/>
      <c r="X247" s="180"/>
      <c r="Y247" s="180"/>
      <c r="Z247" s="180"/>
    </row>
    <row r="248" spans="1:26">
      <c r="A248" s="157"/>
      <c r="B248" s="1386">
        <v>60</v>
      </c>
      <c r="C248" s="1209"/>
      <c r="D248" s="1390" t="s">
        <v>340</v>
      </c>
      <c r="E248" s="192" t="s">
        <v>183</v>
      </c>
      <c r="F248" s="1325" t="s">
        <v>188</v>
      </c>
      <c r="G248" s="1310" t="s">
        <v>662</v>
      </c>
      <c r="H248" s="225" t="s">
        <v>186</v>
      </c>
      <c r="I248" s="233">
        <v>45880</v>
      </c>
      <c r="J248" s="225" t="s">
        <v>190</v>
      </c>
      <c r="K248" s="227">
        <v>490</v>
      </c>
      <c r="L248" s="227">
        <v>490</v>
      </c>
      <c r="M248" s="1361">
        <f t="shared" si="0"/>
        <v>0</v>
      </c>
      <c r="N248" s="266">
        <f t="shared" si="1"/>
        <v>0</v>
      </c>
      <c r="O248" s="228"/>
      <c r="P248" s="180"/>
      <c r="Q248" s="180"/>
      <c r="R248" s="180"/>
      <c r="S248" s="180"/>
      <c r="T248" s="180"/>
      <c r="U248" s="180"/>
      <c r="V248" s="180"/>
      <c r="W248" s="180"/>
      <c r="X248" s="180"/>
      <c r="Y248" s="180"/>
      <c r="Z248" s="180"/>
    </row>
    <row r="249" spans="1:26">
      <c r="A249" s="157"/>
      <c r="B249" s="1386">
        <v>61</v>
      </c>
      <c r="C249" s="1209"/>
      <c r="D249" s="1390" t="s">
        <v>251</v>
      </c>
      <c r="E249" s="192" t="s">
        <v>183</v>
      </c>
      <c r="F249" s="1325" t="s">
        <v>188</v>
      </c>
      <c r="G249" s="1310" t="s">
        <v>663</v>
      </c>
      <c r="H249" s="225" t="s">
        <v>186</v>
      </c>
      <c r="I249" s="233">
        <v>45880</v>
      </c>
      <c r="J249" s="225" t="s">
        <v>187</v>
      </c>
      <c r="K249" s="227">
        <v>130</v>
      </c>
      <c r="L249" s="227">
        <v>130</v>
      </c>
      <c r="M249" s="1361">
        <f t="shared" si="0"/>
        <v>0</v>
      </c>
      <c r="N249" s="266">
        <f t="shared" si="1"/>
        <v>0</v>
      </c>
      <c r="O249" s="228"/>
      <c r="P249" s="180"/>
      <c r="Q249" s="180"/>
      <c r="R249" s="180"/>
      <c r="S249" s="180"/>
      <c r="T249" s="180"/>
      <c r="U249" s="180"/>
      <c r="V249" s="180"/>
      <c r="W249" s="180"/>
      <c r="X249" s="180"/>
      <c r="Y249" s="180"/>
      <c r="Z249" s="180"/>
    </row>
    <row r="250" spans="1:26">
      <c r="A250" s="157"/>
      <c r="B250" s="1386">
        <v>62</v>
      </c>
      <c r="C250" s="1209"/>
      <c r="D250" s="1390" t="s">
        <v>564</v>
      </c>
      <c r="E250" s="192" t="s">
        <v>242</v>
      </c>
      <c r="F250" s="1325" t="s">
        <v>664</v>
      </c>
      <c r="G250" s="1310" t="s">
        <v>665</v>
      </c>
      <c r="H250" s="225" t="s">
        <v>186</v>
      </c>
      <c r="I250" s="233">
        <v>45887</v>
      </c>
      <c r="J250" s="225" t="s">
        <v>187</v>
      </c>
      <c r="K250" s="227">
        <v>138</v>
      </c>
      <c r="L250" s="227">
        <v>130</v>
      </c>
      <c r="M250" s="1361">
        <f t="shared" si="0"/>
        <v>8</v>
      </c>
      <c r="N250" s="266">
        <f t="shared" si="1"/>
        <v>5.7971014492753624E-2</v>
      </c>
      <c r="O250" s="228"/>
      <c r="P250" s="180"/>
      <c r="Q250" s="180"/>
      <c r="R250" s="180"/>
      <c r="S250" s="180"/>
      <c r="T250" s="180"/>
      <c r="U250" s="180"/>
      <c r="V250" s="180"/>
      <c r="W250" s="180"/>
      <c r="X250" s="180"/>
      <c r="Y250" s="180"/>
      <c r="Z250" s="180"/>
    </row>
    <row r="251" spans="1:26">
      <c r="A251" s="157"/>
      <c r="B251" s="1386">
        <v>63</v>
      </c>
      <c r="C251" s="1209"/>
      <c r="D251" s="1390" t="s">
        <v>564</v>
      </c>
      <c r="E251" s="192" t="s">
        <v>242</v>
      </c>
      <c r="F251" s="1325" t="s">
        <v>666</v>
      </c>
      <c r="G251" s="1310" t="s">
        <v>667</v>
      </c>
      <c r="H251" s="225" t="s">
        <v>186</v>
      </c>
      <c r="I251" s="233">
        <v>45887</v>
      </c>
      <c r="J251" s="225" t="s">
        <v>187</v>
      </c>
      <c r="K251" s="227">
        <v>136</v>
      </c>
      <c r="L251" s="227">
        <v>130</v>
      </c>
      <c r="M251" s="1361">
        <f t="shared" si="0"/>
        <v>6</v>
      </c>
      <c r="N251" s="266">
        <f t="shared" si="1"/>
        <v>4.4117647058823532E-2</v>
      </c>
      <c r="O251" s="228"/>
      <c r="P251" s="180"/>
      <c r="Q251" s="180"/>
      <c r="R251" s="180"/>
      <c r="S251" s="180"/>
      <c r="T251" s="180"/>
      <c r="U251" s="180"/>
      <c r="V251" s="180"/>
      <c r="W251" s="180"/>
      <c r="X251" s="180"/>
      <c r="Y251" s="180"/>
      <c r="Z251" s="180"/>
    </row>
    <row r="252" spans="1:26">
      <c r="A252" s="157"/>
      <c r="B252" s="1386">
        <v>64</v>
      </c>
      <c r="C252" s="1209"/>
      <c r="D252" s="1390" t="s">
        <v>564</v>
      </c>
      <c r="E252" s="192" t="s">
        <v>242</v>
      </c>
      <c r="F252" s="1325" t="s">
        <v>668</v>
      </c>
      <c r="G252" s="1310" t="s">
        <v>669</v>
      </c>
      <c r="H252" s="225" t="s">
        <v>186</v>
      </c>
      <c r="I252" s="233">
        <v>45892</v>
      </c>
      <c r="J252" s="225" t="s">
        <v>187</v>
      </c>
      <c r="K252" s="227">
        <v>135</v>
      </c>
      <c r="L252" s="227">
        <v>130</v>
      </c>
      <c r="M252" s="1361">
        <f t="shared" si="0"/>
        <v>5</v>
      </c>
      <c r="N252" s="266">
        <f t="shared" si="1"/>
        <v>3.7037037037037035E-2</v>
      </c>
      <c r="O252" s="228"/>
      <c r="P252" s="180"/>
      <c r="Q252" s="180"/>
      <c r="R252" s="180"/>
      <c r="S252" s="180"/>
      <c r="T252" s="180"/>
      <c r="U252" s="180"/>
      <c r="V252" s="180"/>
      <c r="W252" s="180"/>
      <c r="X252" s="180"/>
      <c r="Y252" s="180"/>
      <c r="Z252" s="180"/>
    </row>
    <row r="253" spans="1:26">
      <c r="A253" s="157"/>
      <c r="B253" s="1386">
        <v>65</v>
      </c>
      <c r="C253" s="1209"/>
      <c r="D253" s="1390" t="s">
        <v>564</v>
      </c>
      <c r="E253" s="192" t="s">
        <v>242</v>
      </c>
      <c r="F253" s="1325" t="s">
        <v>670</v>
      </c>
      <c r="G253" s="1310" t="s">
        <v>671</v>
      </c>
      <c r="H253" s="225" t="s">
        <v>186</v>
      </c>
      <c r="I253" s="233">
        <v>45892</v>
      </c>
      <c r="J253" s="225" t="s">
        <v>187</v>
      </c>
      <c r="K253" s="227">
        <v>136</v>
      </c>
      <c r="L253" s="227">
        <v>130</v>
      </c>
      <c r="M253" s="1361">
        <f t="shared" si="0"/>
        <v>6</v>
      </c>
      <c r="N253" s="266">
        <f t="shared" si="1"/>
        <v>4.4117647058823532E-2</v>
      </c>
      <c r="O253" s="228"/>
      <c r="P253" s="180"/>
      <c r="Q253" s="180"/>
      <c r="R253" s="180"/>
      <c r="S253" s="180"/>
      <c r="T253" s="180"/>
      <c r="U253" s="180"/>
      <c r="V253" s="180"/>
      <c r="W253" s="180"/>
      <c r="X253" s="180"/>
      <c r="Y253" s="180"/>
      <c r="Z253" s="180"/>
    </row>
    <row r="254" spans="1:26">
      <c r="A254" s="157"/>
      <c r="B254" s="1386">
        <v>66</v>
      </c>
      <c r="C254" s="1209"/>
      <c r="D254" s="1390" t="s">
        <v>672</v>
      </c>
      <c r="E254" s="192" t="s">
        <v>183</v>
      </c>
      <c r="F254" s="1325" t="s">
        <v>673</v>
      </c>
      <c r="G254" s="1310" t="s">
        <v>674</v>
      </c>
      <c r="H254" s="225" t="s">
        <v>216</v>
      </c>
      <c r="I254" s="233">
        <v>45901</v>
      </c>
      <c r="J254" s="225" t="s">
        <v>187</v>
      </c>
      <c r="K254" s="231">
        <v>1852</v>
      </c>
      <c r="L254" s="231">
        <v>1852</v>
      </c>
      <c r="M254" s="1339">
        <f t="shared" si="0"/>
        <v>0</v>
      </c>
      <c r="N254" s="266">
        <f t="shared" si="1"/>
        <v>0</v>
      </c>
      <c r="O254" s="228"/>
      <c r="P254" s="180"/>
      <c r="Q254" s="180"/>
      <c r="R254" s="180"/>
      <c r="S254" s="180"/>
      <c r="T254" s="180"/>
      <c r="U254" s="180"/>
      <c r="V254" s="180"/>
      <c r="W254" s="180"/>
      <c r="X254" s="180"/>
      <c r="Y254" s="180"/>
      <c r="Z254" s="180"/>
    </row>
    <row r="255" spans="1:26">
      <c r="A255" s="157"/>
      <c r="B255" s="1386">
        <v>67</v>
      </c>
      <c r="C255" s="1209"/>
      <c r="D255" s="1390" t="s">
        <v>237</v>
      </c>
      <c r="E255" s="192" t="s">
        <v>183</v>
      </c>
      <c r="F255" s="1325" t="s">
        <v>675</v>
      </c>
      <c r="G255" s="1310" t="s">
        <v>676</v>
      </c>
      <c r="H255" s="225" t="s">
        <v>216</v>
      </c>
      <c r="I255" s="233">
        <v>45908</v>
      </c>
      <c r="J255" s="225" t="s">
        <v>187</v>
      </c>
      <c r="K255" s="231">
        <v>2717</v>
      </c>
      <c r="L255" s="231">
        <v>2394</v>
      </c>
      <c r="M255" s="1339">
        <f t="shared" si="0"/>
        <v>323</v>
      </c>
      <c r="N255" s="266">
        <f t="shared" si="1"/>
        <v>0.11888111888111888</v>
      </c>
      <c r="O255" s="228"/>
      <c r="P255" s="180"/>
      <c r="Q255" s="180"/>
      <c r="R255" s="180"/>
      <c r="S255" s="180"/>
      <c r="T255" s="180"/>
      <c r="U255" s="180"/>
      <c r="V255" s="180"/>
      <c r="W255" s="180"/>
      <c r="X255" s="180"/>
      <c r="Y255" s="180"/>
      <c r="Z255" s="180"/>
    </row>
    <row r="256" spans="1:26">
      <c r="A256" s="157"/>
      <c r="B256" s="1386">
        <v>68</v>
      </c>
      <c r="C256" s="1209"/>
      <c r="D256" s="1390" t="s">
        <v>237</v>
      </c>
      <c r="E256" s="192" t="s">
        <v>183</v>
      </c>
      <c r="F256" s="1325" t="s">
        <v>677</v>
      </c>
      <c r="G256" s="1310" t="s">
        <v>678</v>
      </c>
      <c r="H256" s="225" t="s">
        <v>216</v>
      </c>
      <c r="I256" s="233">
        <v>45915</v>
      </c>
      <c r="J256" s="225" t="s">
        <v>187</v>
      </c>
      <c r="K256" s="231">
        <v>2488</v>
      </c>
      <c r="L256" s="231">
        <v>2394</v>
      </c>
      <c r="M256" s="1339">
        <f t="shared" si="0"/>
        <v>94</v>
      </c>
      <c r="N256" s="266">
        <f t="shared" si="1"/>
        <v>3.778135048231511E-2</v>
      </c>
      <c r="O256" s="228"/>
      <c r="P256" s="180"/>
      <c r="Q256" s="180"/>
      <c r="R256" s="180"/>
      <c r="S256" s="180"/>
      <c r="T256" s="180"/>
      <c r="U256" s="180"/>
      <c r="V256" s="180"/>
      <c r="W256" s="180"/>
      <c r="X256" s="180"/>
      <c r="Y256" s="180"/>
      <c r="Z256" s="180"/>
    </row>
    <row r="257" spans="1:26">
      <c r="A257" s="157"/>
      <c r="B257" s="1386">
        <v>69</v>
      </c>
      <c r="C257" s="1209"/>
      <c r="D257" s="1390" t="s">
        <v>564</v>
      </c>
      <c r="E257" s="192" t="s">
        <v>242</v>
      </c>
      <c r="F257" s="1325" t="s">
        <v>679</v>
      </c>
      <c r="G257" s="1310" t="s">
        <v>680</v>
      </c>
      <c r="H257" s="225" t="s">
        <v>186</v>
      </c>
      <c r="I257" s="233">
        <v>45919</v>
      </c>
      <c r="J257" s="225" t="s">
        <v>187</v>
      </c>
      <c r="K257" s="227">
        <v>144</v>
      </c>
      <c r="L257" s="227">
        <v>137</v>
      </c>
      <c r="M257" s="1322">
        <f t="shared" si="0"/>
        <v>7</v>
      </c>
      <c r="N257" s="266">
        <f t="shared" si="1"/>
        <v>4.8611111111111112E-2</v>
      </c>
      <c r="O257" s="228"/>
      <c r="P257" s="180"/>
      <c r="Q257" s="180"/>
      <c r="R257" s="180"/>
      <c r="S257" s="180"/>
      <c r="T257" s="180"/>
      <c r="U257" s="180"/>
      <c r="V257" s="180"/>
      <c r="W257" s="180"/>
      <c r="X257" s="180"/>
      <c r="Y257" s="180"/>
      <c r="Z257" s="180"/>
    </row>
    <row r="258" spans="1:26">
      <c r="A258" s="157"/>
      <c r="B258" s="1386">
        <v>70</v>
      </c>
      <c r="C258" s="1209"/>
      <c r="D258" s="1390" t="s">
        <v>564</v>
      </c>
      <c r="E258" s="192" t="s">
        <v>242</v>
      </c>
      <c r="F258" s="1325" t="s">
        <v>681</v>
      </c>
      <c r="G258" s="1310" t="s">
        <v>682</v>
      </c>
      <c r="H258" s="225" t="s">
        <v>186</v>
      </c>
      <c r="I258" s="233">
        <v>45919</v>
      </c>
      <c r="J258" s="225" t="s">
        <v>187</v>
      </c>
      <c r="K258" s="227">
        <v>144</v>
      </c>
      <c r="L258" s="227">
        <v>137</v>
      </c>
      <c r="M258" s="1322">
        <f t="shared" ref="M258:M303" si="6">K258-L258</f>
        <v>7</v>
      </c>
      <c r="N258" s="266">
        <f t="shared" ref="N258:N303" si="7">M258/K258</f>
        <v>4.8611111111111112E-2</v>
      </c>
      <c r="O258" s="228"/>
      <c r="P258" s="180"/>
      <c r="Q258" s="180"/>
      <c r="R258" s="180"/>
      <c r="S258" s="180"/>
      <c r="T258" s="180"/>
      <c r="U258" s="180"/>
      <c r="V258" s="180"/>
      <c r="W258" s="180"/>
      <c r="X258" s="180"/>
      <c r="Y258" s="180"/>
      <c r="Z258" s="180"/>
    </row>
    <row r="259" spans="1:26">
      <c r="A259" s="157"/>
      <c r="B259" s="1386">
        <v>71</v>
      </c>
      <c r="C259" s="1209"/>
      <c r="D259" s="1390" t="s">
        <v>340</v>
      </c>
      <c r="E259" s="192" t="s">
        <v>183</v>
      </c>
      <c r="F259" s="1325" t="s">
        <v>683</v>
      </c>
      <c r="G259" s="1310" t="s">
        <v>684</v>
      </c>
      <c r="H259" s="225" t="s">
        <v>186</v>
      </c>
      <c r="I259" s="233">
        <v>45931</v>
      </c>
      <c r="J259" s="225" t="s">
        <v>187</v>
      </c>
      <c r="K259" s="227">
        <v>241</v>
      </c>
      <c r="L259" s="227">
        <v>241</v>
      </c>
      <c r="M259" s="1322">
        <f t="shared" si="6"/>
        <v>0</v>
      </c>
      <c r="N259" s="266">
        <f t="shared" si="7"/>
        <v>0</v>
      </c>
      <c r="O259" s="228"/>
      <c r="P259" s="180"/>
      <c r="Q259" s="180"/>
      <c r="R259" s="180"/>
      <c r="S259" s="180"/>
      <c r="T259" s="180"/>
      <c r="U259" s="180"/>
      <c r="V259" s="180"/>
      <c r="W259" s="180"/>
      <c r="X259" s="180"/>
      <c r="Y259" s="180"/>
      <c r="Z259" s="180"/>
    </row>
    <row r="260" spans="1:26">
      <c r="A260" s="157"/>
      <c r="B260" s="1386">
        <v>72</v>
      </c>
      <c r="C260" s="1209"/>
      <c r="D260" s="1390" t="s">
        <v>568</v>
      </c>
      <c r="E260" s="192" t="s">
        <v>183</v>
      </c>
      <c r="F260" s="1325" t="s">
        <v>569</v>
      </c>
      <c r="G260" s="1310" t="s">
        <v>685</v>
      </c>
      <c r="H260" s="225" t="s">
        <v>186</v>
      </c>
      <c r="I260" s="233">
        <v>45940</v>
      </c>
      <c r="J260" s="225" t="s">
        <v>187</v>
      </c>
      <c r="K260" s="227">
        <v>223</v>
      </c>
      <c r="L260" s="227">
        <v>223</v>
      </c>
      <c r="M260" s="1322">
        <f t="shared" si="6"/>
        <v>0</v>
      </c>
      <c r="N260" s="266">
        <f t="shared" si="7"/>
        <v>0</v>
      </c>
      <c r="O260" s="228"/>
      <c r="P260" s="180"/>
      <c r="Q260" s="180"/>
      <c r="R260" s="180"/>
      <c r="S260" s="180"/>
      <c r="T260" s="180"/>
      <c r="U260" s="180"/>
      <c r="V260" s="180"/>
      <c r="W260" s="180"/>
      <c r="X260" s="180"/>
      <c r="Y260" s="180"/>
      <c r="Z260" s="180"/>
    </row>
    <row r="261" spans="1:26">
      <c r="A261" s="157"/>
      <c r="B261" s="1386">
        <v>73</v>
      </c>
      <c r="C261" s="1209"/>
      <c r="D261" s="1390" t="s">
        <v>686</v>
      </c>
      <c r="E261" s="192" t="s">
        <v>281</v>
      </c>
      <c r="F261" s="1325" t="s">
        <v>643</v>
      </c>
      <c r="G261" s="1310" t="s">
        <v>687</v>
      </c>
      <c r="H261" s="225" t="s">
        <v>186</v>
      </c>
      <c r="I261" s="233">
        <v>45940</v>
      </c>
      <c r="J261" s="225" t="s">
        <v>187</v>
      </c>
      <c r="K261" s="227">
        <v>148</v>
      </c>
      <c r="L261" s="227">
        <v>148</v>
      </c>
      <c r="M261" s="1322">
        <f t="shared" si="6"/>
        <v>0</v>
      </c>
      <c r="N261" s="266">
        <f t="shared" si="7"/>
        <v>0</v>
      </c>
      <c r="O261" s="228"/>
      <c r="P261" s="180"/>
      <c r="Q261" s="180"/>
      <c r="R261" s="180"/>
      <c r="S261" s="180"/>
      <c r="T261" s="180"/>
      <c r="U261" s="180"/>
      <c r="V261" s="180"/>
      <c r="W261" s="180"/>
      <c r="X261" s="180"/>
      <c r="Y261" s="180"/>
      <c r="Z261" s="180"/>
    </row>
    <row r="262" spans="1:26">
      <c r="A262" s="157"/>
      <c r="B262" s="1386">
        <v>74</v>
      </c>
      <c r="C262" s="1209"/>
      <c r="D262" s="1390" t="s">
        <v>251</v>
      </c>
      <c r="E262" s="192" t="s">
        <v>183</v>
      </c>
      <c r="F262" s="1325" t="s">
        <v>563</v>
      </c>
      <c r="G262" s="1310" t="s">
        <v>688</v>
      </c>
      <c r="H262" s="225" t="s">
        <v>186</v>
      </c>
      <c r="I262" s="233">
        <v>45940</v>
      </c>
      <c r="J262" s="225" t="s">
        <v>187</v>
      </c>
      <c r="K262" s="227">
        <v>137</v>
      </c>
      <c r="L262" s="227">
        <v>137</v>
      </c>
      <c r="M262" s="1322">
        <f t="shared" si="6"/>
        <v>0</v>
      </c>
      <c r="N262" s="266">
        <f t="shared" si="7"/>
        <v>0</v>
      </c>
      <c r="O262" s="228"/>
      <c r="P262" s="180"/>
      <c r="Q262" s="180"/>
      <c r="R262" s="180"/>
      <c r="S262" s="180"/>
      <c r="T262" s="180"/>
      <c r="U262" s="180"/>
      <c r="V262" s="180"/>
      <c r="W262" s="180"/>
      <c r="X262" s="180"/>
      <c r="Y262" s="180"/>
      <c r="Z262" s="180"/>
    </row>
    <row r="263" spans="1:26">
      <c r="A263" s="157"/>
      <c r="B263" s="1386">
        <v>75</v>
      </c>
      <c r="C263" s="1209"/>
      <c r="D263" s="1390" t="s">
        <v>689</v>
      </c>
      <c r="E263" s="192" t="s">
        <v>242</v>
      </c>
      <c r="F263" s="1325" t="s">
        <v>188</v>
      </c>
      <c r="G263" s="1310" t="s">
        <v>690</v>
      </c>
      <c r="H263" s="225" t="s">
        <v>216</v>
      </c>
      <c r="I263" s="233">
        <v>45943</v>
      </c>
      <c r="J263" s="225" t="s">
        <v>187</v>
      </c>
      <c r="K263" s="231">
        <v>1437</v>
      </c>
      <c r="L263" s="231">
        <v>1437</v>
      </c>
      <c r="M263" s="1339">
        <f t="shared" si="6"/>
        <v>0</v>
      </c>
      <c r="N263" s="266">
        <f t="shared" si="7"/>
        <v>0</v>
      </c>
      <c r="O263" s="228"/>
      <c r="P263" s="180"/>
      <c r="Q263" s="180"/>
      <c r="R263" s="180"/>
      <c r="S263" s="180"/>
      <c r="T263" s="180"/>
      <c r="U263" s="180"/>
      <c r="V263" s="180"/>
      <c r="W263" s="180"/>
      <c r="X263" s="180"/>
      <c r="Y263" s="180"/>
      <c r="Z263" s="180"/>
    </row>
    <row r="264" spans="1:26">
      <c r="A264" s="157"/>
      <c r="B264" s="1386">
        <v>76</v>
      </c>
      <c r="C264" s="1209"/>
      <c r="D264" s="1390" t="s">
        <v>340</v>
      </c>
      <c r="E264" s="192" t="s">
        <v>183</v>
      </c>
      <c r="F264" s="1325" t="s">
        <v>188</v>
      </c>
      <c r="G264" s="1310" t="s">
        <v>691</v>
      </c>
      <c r="H264" s="225" t="s">
        <v>186</v>
      </c>
      <c r="I264" s="233">
        <v>45946</v>
      </c>
      <c r="J264" s="225" t="s">
        <v>190</v>
      </c>
      <c r="K264" s="227">
        <v>223</v>
      </c>
      <c r="L264" s="227">
        <v>223</v>
      </c>
      <c r="M264" s="1322">
        <f t="shared" si="6"/>
        <v>0</v>
      </c>
      <c r="N264" s="266">
        <f t="shared" si="7"/>
        <v>0</v>
      </c>
      <c r="O264" s="228"/>
      <c r="P264" s="180"/>
      <c r="Q264" s="180"/>
      <c r="R264" s="180"/>
      <c r="S264" s="180"/>
      <c r="T264" s="180"/>
      <c r="U264" s="180"/>
      <c r="V264" s="180"/>
      <c r="W264" s="180"/>
      <c r="X264" s="180"/>
      <c r="Y264" s="180"/>
      <c r="Z264" s="180"/>
    </row>
    <row r="265" spans="1:26">
      <c r="A265" s="157"/>
      <c r="B265" s="1386">
        <v>77</v>
      </c>
      <c r="C265" s="1209"/>
      <c r="D265" s="1390" t="s">
        <v>340</v>
      </c>
      <c r="E265" s="192" t="s">
        <v>183</v>
      </c>
      <c r="F265" s="1325" t="s">
        <v>188</v>
      </c>
      <c r="G265" s="1310" t="s">
        <v>692</v>
      </c>
      <c r="H265" s="225" t="s">
        <v>186</v>
      </c>
      <c r="I265" s="233">
        <v>45946</v>
      </c>
      <c r="J265" s="225" t="s">
        <v>190</v>
      </c>
      <c r="K265" s="227">
        <v>223</v>
      </c>
      <c r="L265" s="227">
        <v>223</v>
      </c>
      <c r="M265" s="1322">
        <f t="shared" si="6"/>
        <v>0</v>
      </c>
      <c r="N265" s="266">
        <f t="shared" si="7"/>
        <v>0</v>
      </c>
      <c r="O265" s="228"/>
      <c r="P265" s="180"/>
      <c r="Q265" s="180"/>
      <c r="R265" s="180"/>
      <c r="S265" s="180"/>
      <c r="T265" s="180"/>
      <c r="U265" s="180"/>
      <c r="V265" s="180"/>
      <c r="W265" s="180"/>
      <c r="X265" s="180"/>
      <c r="Y265" s="180"/>
      <c r="Z265" s="180"/>
    </row>
    <row r="266" spans="1:26">
      <c r="A266" s="157"/>
      <c r="B266" s="1386">
        <v>78</v>
      </c>
      <c r="C266" s="1209"/>
      <c r="D266" s="1390" t="s">
        <v>340</v>
      </c>
      <c r="E266" s="192" t="s">
        <v>183</v>
      </c>
      <c r="F266" s="1325" t="s">
        <v>188</v>
      </c>
      <c r="G266" s="1310" t="s">
        <v>693</v>
      </c>
      <c r="H266" s="225" t="s">
        <v>186</v>
      </c>
      <c r="I266" s="233">
        <v>45946</v>
      </c>
      <c r="J266" s="225" t="s">
        <v>190</v>
      </c>
      <c r="K266" s="227">
        <v>223</v>
      </c>
      <c r="L266" s="227">
        <v>223</v>
      </c>
      <c r="M266" s="1322">
        <f t="shared" si="6"/>
        <v>0</v>
      </c>
      <c r="N266" s="266">
        <f t="shared" si="7"/>
        <v>0</v>
      </c>
      <c r="O266" s="228"/>
      <c r="P266" s="180"/>
      <c r="Q266" s="180"/>
      <c r="R266" s="180"/>
      <c r="S266" s="180"/>
      <c r="T266" s="180"/>
      <c r="U266" s="180"/>
      <c r="V266" s="180"/>
      <c r="W266" s="180"/>
      <c r="X266" s="180"/>
      <c r="Y266" s="180"/>
      <c r="Z266" s="180"/>
    </row>
    <row r="267" spans="1:26">
      <c r="A267" s="157"/>
      <c r="B267" s="1386">
        <v>79</v>
      </c>
      <c r="C267" s="1209"/>
      <c r="D267" s="1390" t="s">
        <v>340</v>
      </c>
      <c r="E267" s="192" t="s">
        <v>183</v>
      </c>
      <c r="F267" s="1325" t="s">
        <v>188</v>
      </c>
      <c r="G267" s="1310" t="s">
        <v>694</v>
      </c>
      <c r="H267" s="225" t="s">
        <v>186</v>
      </c>
      <c r="I267" s="233">
        <v>45950</v>
      </c>
      <c r="J267" s="225" t="s">
        <v>190</v>
      </c>
      <c r="K267" s="227">
        <v>223</v>
      </c>
      <c r="L267" s="227">
        <v>223</v>
      </c>
      <c r="M267" s="1322">
        <f t="shared" si="6"/>
        <v>0</v>
      </c>
      <c r="N267" s="266">
        <f t="shared" si="7"/>
        <v>0</v>
      </c>
      <c r="O267" s="228"/>
      <c r="P267" s="180"/>
      <c r="Q267" s="180"/>
      <c r="R267" s="180"/>
      <c r="S267" s="180"/>
      <c r="T267" s="180"/>
      <c r="U267" s="180"/>
      <c r="V267" s="180"/>
      <c r="W267" s="180"/>
      <c r="X267" s="180"/>
      <c r="Y267" s="180"/>
      <c r="Z267" s="180"/>
    </row>
    <row r="268" spans="1:26">
      <c r="A268" s="157"/>
      <c r="B268" s="1386">
        <v>80</v>
      </c>
      <c r="C268" s="1209"/>
      <c r="D268" s="1390" t="s">
        <v>340</v>
      </c>
      <c r="E268" s="192" t="s">
        <v>183</v>
      </c>
      <c r="F268" s="1325" t="s">
        <v>188</v>
      </c>
      <c r="G268" s="1310" t="s">
        <v>695</v>
      </c>
      <c r="H268" s="225" t="s">
        <v>186</v>
      </c>
      <c r="I268" s="233">
        <v>45950</v>
      </c>
      <c r="J268" s="225" t="s">
        <v>190</v>
      </c>
      <c r="K268" s="227">
        <v>223</v>
      </c>
      <c r="L268" s="227">
        <v>223</v>
      </c>
      <c r="M268" s="1322">
        <f t="shared" si="6"/>
        <v>0</v>
      </c>
      <c r="N268" s="266">
        <f t="shared" si="7"/>
        <v>0</v>
      </c>
      <c r="O268" s="228"/>
      <c r="P268" s="180"/>
      <c r="Q268" s="180"/>
      <c r="R268" s="180"/>
      <c r="S268" s="180"/>
      <c r="T268" s="180"/>
      <c r="U268" s="180"/>
      <c r="V268" s="180"/>
      <c r="W268" s="180"/>
      <c r="X268" s="180"/>
      <c r="Y268" s="180"/>
      <c r="Z268" s="180"/>
    </row>
    <row r="269" spans="1:26">
      <c r="A269" s="157"/>
      <c r="B269" s="1386">
        <v>81</v>
      </c>
      <c r="C269" s="1209"/>
      <c r="D269" s="1390" t="s">
        <v>340</v>
      </c>
      <c r="E269" s="192" t="s">
        <v>183</v>
      </c>
      <c r="F269" s="1325" t="s">
        <v>188</v>
      </c>
      <c r="G269" s="1310" t="s">
        <v>696</v>
      </c>
      <c r="H269" s="225" t="s">
        <v>186</v>
      </c>
      <c r="I269" s="233">
        <v>45962</v>
      </c>
      <c r="J269" s="225" t="s">
        <v>190</v>
      </c>
      <c r="K269" s="227">
        <v>223</v>
      </c>
      <c r="L269" s="227">
        <v>223</v>
      </c>
      <c r="M269" s="1322">
        <f t="shared" si="6"/>
        <v>0</v>
      </c>
      <c r="N269" s="266">
        <f t="shared" si="7"/>
        <v>0</v>
      </c>
      <c r="O269" s="228"/>
      <c r="P269" s="180"/>
      <c r="Q269" s="180"/>
      <c r="R269" s="180"/>
      <c r="S269" s="180"/>
      <c r="T269" s="180"/>
      <c r="U269" s="180"/>
      <c r="V269" s="180"/>
      <c r="W269" s="180"/>
      <c r="X269" s="180"/>
      <c r="Y269" s="180"/>
      <c r="Z269" s="180"/>
    </row>
    <row r="270" spans="1:26">
      <c r="A270" s="157"/>
      <c r="B270" s="1386">
        <v>82</v>
      </c>
      <c r="C270" s="1209"/>
      <c r="D270" s="1390" t="s">
        <v>251</v>
      </c>
      <c r="E270" s="192" t="s">
        <v>183</v>
      </c>
      <c r="F270" s="1325" t="s">
        <v>697</v>
      </c>
      <c r="G270" s="1310" t="s">
        <v>698</v>
      </c>
      <c r="H270" s="225" t="s">
        <v>186</v>
      </c>
      <c r="I270" s="233">
        <v>45965</v>
      </c>
      <c r="J270" s="225" t="s">
        <v>187</v>
      </c>
      <c r="K270" s="227">
        <v>143</v>
      </c>
      <c r="L270" s="227">
        <v>137</v>
      </c>
      <c r="M270" s="1322">
        <f t="shared" si="6"/>
        <v>6</v>
      </c>
      <c r="N270" s="266">
        <f t="shared" si="7"/>
        <v>4.195804195804196E-2</v>
      </c>
      <c r="O270" s="228"/>
      <c r="P270" s="180"/>
      <c r="Q270" s="180"/>
      <c r="R270" s="180"/>
      <c r="S270" s="180"/>
      <c r="T270" s="180"/>
      <c r="U270" s="180"/>
      <c r="V270" s="180"/>
      <c r="W270" s="180"/>
      <c r="X270" s="180"/>
      <c r="Y270" s="180"/>
      <c r="Z270" s="180"/>
    </row>
    <row r="271" spans="1:26">
      <c r="A271" s="157"/>
      <c r="B271" s="1386">
        <v>83</v>
      </c>
      <c r="C271" s="1209"/>
      <c r="D271" s="1390" t="s">
        <v>182</v>
      </c>
      <c r="E271" s="192" t="s">
        <v>183</v>
      </c>
      <c r="F271" s="1325" t="s">
        <v>699</v>
      </c>
      <c r="G271" s="1310" t="s">
        <v>700</v>
      </c>
      <c r="H271" s="225" t="s">
        <v>186</v>
      </c>
      <c r="I271" s="233">
        <v>45966</v>
      </c>
      <c r="J271" s="225" t="s">
        <v>187</v>
      </c>
      <c r="K271" s="227">
        <v>285</v>
      </c>
      <c r="L271" s="227">
        <v>223</v>
      </c>
      <c r="M271" s="1322">
        <f t="shared" si="6"/>
        <v>62</v>
      </c>
      <c r="N271" s="266">
        <f t="shared" si="7"/>
        <v>0.21754385964912282</v>
      </c>
      <c r="O271" s="228"/>
      <c r="P271" s="180"/>
      <c r="Q271" s="180"/>
      <c r="R271" s="180"/>
      <c r="S271" s="180"/>
      <c r="T271" s="180"/>
      <c r="U271" s="180"/>
      <c r="V271" s="180"/>
      <c r="W271" s="180"/>
      <c r="X271" s="180"/>
      <c r="Y271" s="180"/>
      <c r="Z271" s="180"/>
    </row>
    <row r="272" spans="1:26">
      <c r="A272" s="157"/>
      <c r="B272" s="1386">
        <v>84</v>
      </c>
      <c r="C272" s="1209"/>
      <c r="D272" s="1390" t="s">
        <v>564</v>
      </c>
      <c r="E272" s="192" t="s">
        <v>242</v>
      </c>
      <c r="F272" s="1325" t="s">
        <v>701</v>
      </c>
      <c r="G272" s="1310" t="s">
        <v>702</v>
      </c>
      <c r="H272" s="225" t="s">
        <v>186</v>
      </c>
      <c r="I272" s="233">
        <v>45974</v>
      </c>
      <c r="J272" s="225" t="s">
        <v>187</v>
      </c>
      <c r="K272" s="227">
        <v>143</v>
      </c>
      <c r="L272" s="227">
        <v>137</v>
      </c>
      <c r="M272" s="1322">
        <f t="shared" si="6"/>
        <v>6</v>
      </c>
      <c r="N272" s="266">
        <f t="shared" si="7"/>
        <v>4.195804195804196E-2</v>
      </c>
      <c r="O272" s="228"/>
      <c r="P272" s="180"/>
      <c r="Q272" s="180"/>
      <c r="R272" s="180"/>
      <c r="S272" s="180"/>
      <c r="T272" s="180"/>
      <c r="U272" s="180"/>
      <c r="V272" s="180"/>
      <c r="W272" s="180"/>
      <c r="X272" s="180"/>
      <c r="Y272" s="180"/>
      <c r="Z272" s="180"/>
    </row>
    <row r="273" spans="1:26">
      <c r="A273" s="157"/>
      <c r="B273" s="1386">
        <v>85</v>
      </c>
      <c r="C273" s="1209"/>
      <c r="D273" s="1390" t="s">
        <v>703</v>
      </c>
      <c r="E273" s="192" t="s">
        <v>269</v>
      </c>
      <c r="F273" s="1325" t="s">
        <v>704</v>
      </c>
      <c r="G273" s="1310" t="s">
        <v>705</v>
      </c>
      <c r="H273" s="225" t="s">
        <v>186</v>
      </c>
      <c r="I273" s="233">
        <v>45992</v>
      </c>
      <c r="J273" s="225" t="s">
        <v>187</v>
      </c>
      <c r="K273" s="227">
        <v>389</v>
      </c>
      <c r="L273" s="227">
        <v>389</v>
      </c>
      <c r="M273" s="1322">
        <f t="shared" si="6"/>
        <v>0</v>
      </c>
      <c r="N273" s="266">
        <f t="shared" si="7"/>
        <v>0</v>
      </c>
      <c r="O273" s="228"/>
      <c r="P273" s="180"/>
      <c r="Q273" s="180"/>
      <c r="R273" s="180"/>
      <c r="S273" s="180"/>
      <c r="T273" s="180"/>
      <c r="U273" s="180"/>
      <c r="V273" s="180"/>
      <c r="W273" s="180"/>
      <c r="X273" s="180"/>
      <c r="Y273" s="180"/>
      <c r="Z273" s="180"/>
    </row>
    <row r="274" spans="1:26">
      <c r="A274" s="157"/>
      <c r="B274" s="1386">
        <v>86</v>
      </c>
      <c r="C274" s="1209"/>
      <c r="D274" s="1390" t="s">
        <v>703</v>
      </c>
      <c r="E274" s="192" t="s">
        <v>269</v>
      </c>
      <c r="F274" s="1325" t="s">
        <v>706</v>
      </c>
      <c r="G274" s="1310" t="s">
        <v>707</v>
      </c>
      <c r="H274" s="225" t="s">
        <v>186</v>
      </c>
      <c r="I274" s="233">
        <v>45992</v>
      </c>
      <c r="J274" s="225" t="s">
        <v>187</v>
      </c>
      <c r="K274" s="231">
        <v>1152</v>
      </c>
      <c r="L274" s="227">
        <v>389</v>
      </c>
      <c r="M274" s="1339">
        <f t="shared" si="6"/>
        <v>763</v>
      </c>
      <c r="N274" s="266">
        <f t="shared" si="7"/>
        <v>0.66232638888888884</v>
      </c>
      <c r="O274" s="228"/>
      <c r="P274" s="180"/>
      <c r="Q274" s="180"/>
      <c r="R274" s="180"/>
      <c r="S274" s="180"/>
      <c r="T274" s="180"/>
      <c r="U274" s="180"/>
      <c r="V274" s="180"/>
      <c r="W274" s="180"/>
      <c r="X274" s="180"/>
      <c r="Y274" s="180"/>
      <c r="Z274" s="180"/>
    </row>
    <row r="275" spans="1:26">
      <c r="A275" s="157"/>
      <c r="B275" s="1386">
        <v>87</v>
      </c>
      <c r="C275" s="1209"/>
      <c r="D275" s="1390" t="s">
        <v>703</v>
      </c>
      <c r="E275" s="192" t="s">
        <v>269</v>
      </c>
      <c r="F275" s="1325" t="s">
        <v>188</v>
      </c>
      <c r="G275" s="1310" t="s">
        <v>708</v>
      </c>
      <c r="H275" s="225" t="s">
        <v>186</v>
      </c>
      <c r="I275" s="233">
        <v>45992</v>
      </c>
      <c r="J275" s="225" t="s">
        <v>190</v>
      </c>
      <c r="K275" s="227">
        <v>389</v>
      </c>
      <c r="L275" s="227">
        <v>389</v>
      </c>
      <c r="M275" s="1322">
        <f t="shared" si="6"/>
        <v>0</v>
      </c>
      <c r="N275" s="266">
        <f t="shared" si="7"/>
        <v>0</v>
      </c>
      <c r="O275" s="228"/>
      <c r="P275" s="180"/>
      <c r="Q275" s="180"/>
      <c r="R275" s="180"/>
      <c r="S275" s="180"/>
      <c r="T275" s="180"/>
      <c r="U275" s="180"/>
      <c r="V275" s="180"/>
      <c r="W275" s="180"/>
      <c r="X275" s="180"/>
      <c r="Y275" s="180"/>
      <c r="Z275" s="180"/>
    </row>
    <row r="276" spans="1:26">
      <c r="A276" s="157"/>
      <c r="B276" s="1386">
        <v>88</v>
      </c>
      <c r="C276" s="1209"/>
      <c r="D276" s="1390" t="s">
        <v>568</v>
      </c>
      <c r="E276" s="192" t="s">
        <v>183</v>
      </c>
      <c r="F276" s="1325" t="s">
        <v>709</v>
      </c>
      <c r="G276" s="1310" t="s">
        <v>710</v>
      </c>
      <c r="H276" s="225" t="s">
        <v>186</v>
      </c>
      <c r="I276" s="233">
        <v>45992</v>
      </c>
      <c r="J276" s="225" t="s">
        <v>187</v>
      </c>
      <c r="K276" s="227">
        <v>223</v>
      </c>
      <c r="L276" s="227">
        <v>223</v>
      </c>
      <c r="M276" s="1322">
        <f t="shared" si="6"/>
        <v>0</v>
      </c>
      <c r="N276" s="266">
        <f t="shared" si="7"/>
        <v>0</v>
      </c>
      <c r="O276" s="228"/>
      <c r="P276" s="180"/>
      <c r="Q276" s="180"/>
      <c r="R276" s="180"/>
      <c r="S276" s="180"/>
      <c r="T276" s="180"/>
      <c r="U276" s="180"/>
      <c r="V276" s="180"/>
      <c r="W276" s="180"/>
      <c r="X276" s="180"/>
      <c r="Y276" s="180"/>
      <c r="Z276" s="180"/>
    </row>
    <row r="277" spans="1:26">
      <c r="A277" s="157"/>
      <c r="B277" s="1386">
        <v>89</v>
      </c>
      <c r="C277" s="1210"/>
      <c r="D277" s="280" t="s">
        <v>568</v>
      </c>
      <c r="E277" s="247" t="s">
        <v>242</v>
      </c>
      <c r="F277" s="1394" t="s">
        <v>711</v>
      </c>
      <c r="G277" s="1395" t="s">
        <v>712</v>
      </c>
      <c r="H277" s="249" t="s">
        <v>186</v>
      </c>
      <c r="I277" s="281">
        <v>46001</v>
      </c>
      <c r="J277" s="249" t="s">
        <v>187</v>
      </c>
      <c r="K277" s="252">
        <v>257</v>
      </c>
      <c r="L277" s="252">
        <v>277</v>
      </c>
      <c r="M277" s="1396">
        <f t="shared" si="6"/>
        <v>-20</v>
      </c>
      <c r="N277" s="282">
        <f t="shared" si="7"/>
        <v>-7.7821011673151752E-2</v>
      </c>
      <c r="O277" s="253"/>
      <c r="P277" s="180"/>
      <c r="Q277" s="180"/>
      <c r="R277" s="180"/>
      <c r="S277" s="180"/>
      <c r="T277" s="180"/>
      <c r="U277" s="180"/>
      <c r="V277" s="180"/>
      <c r="W277" s="180"/>
      <c r="X277" s="180"/>
      <c r="Y277" s="180"/>
      <c r="Z277" s="180"/>
    </row>
    <row r="278" spans="1:26">
      <c r="A278" s="157"/>
      <c r="B278" s="217">
        <v>1</v>
      </c>
      <c r="C278" s="1397" t="s">
        <v>713</v>
      </c>
      <c r="D278" s="283" t="s">
        <v>714</v>
      </c>
      <c r="E278" s="283" t="s">
        <v>183</v>
      </c>
      <c r="F278" s="1398" t="s">
        <v>715</v>
      </c>
      <c r="G278" s="283" t="s">
        <v>716</v>
      </c>
      <c r="H278" s="220" t="s">
        <v>186</v>
      </c>
      <c r="I278" s="284">
        <v>45659</v>
      </c>
      <c r="J278" s="220" t="s">
        <v>187</v>
      </c>
      <c r="K278" s="222">
        <v>139.83000000000001</v>
      </c>
      <c r="L278" s="1399">
        <v>139.83000000000001</v>
      </c>
      <c r="M278" s="1388">
        <f t="shared" si="6"/>
        <v>0</v>
      </c>
      <c r="N278" s="285">
        <f t="shared" si="7"/>
        <v>0</v>
      </c>
      <c r="O278" s="223"/>
      <c r="P278" s="180"/>
      <c r="Q278" s="180"/>
      <c r="R278" s="180"/>
      <c r="S278" s="180"/>
      <c r="T278" s="180"/>
      <c r="U278" s="180"/>
      <c r="V278" s="180"/>
      <c r="W278" s="180"/>
      <c r="X278" s="180"/>
      <c r="Y278" s="180"/>
      <c r="Z278" s="180"/>
    </row>
    <row r="279" spans="1:26">
      <c r="A279" s="157"/>
      <c r="B279" s="286">
        <f t="shared" ref="B279:B281" si="8">B278+1</f>
        <v>2</v>
      </c>
      <c r="C279" s="1209"/>
      <c r="D279" s="244" t="s">
        <v>717</v>
      </c>
      <c r="E279" s="225" t="s">
        <v>242</v>
      </c>
      <c r="F279" s="287" t="s">
        <v>718</v>
      </c>
      <c r="G279" s="225" t="s">
        <v>246</v>
      </c>
      <c r="H279" s="225" t="s">
        <v>186</v>
      </c>
      <c r="I279" s="230">
        <v>45764</v>
      </c>
      <c r="J279" s="225" t="s">
        <v>187</v>
      </c>
      <c r="K279" s="288">
        <v>108.09</v>
      </c>
      <c r="L279" s="1329">
        <v>594</v>
      </c>
      <c r="M279" s="1400">
        <f t="shared" si="6"/>
        <v>-485.90999999999997</v>
      </c>
      <c r="N279" s="266">
        <f t="shared" si="7"/>
        <v>-4.4954204829308901</v>
      </c>
      <c r="O279" s="228"/>
      <c r="P279" s="180"/>
      <c r="Q279" s="180"/>
      <c r="R279" s="180"/>
      <c r="S279" s="180"/>
      <c r="T279" s="180"/>
      <c r="U279" s="180"/>
      <c r="V279" s="180"/>
      <c r="W279" s="180"/>
      <c r="X279" s="180"/>
      <c r="Y279" s="180"/>
      <c r="Z279" s="180"/>
    </row>
    <row r="280" spans="1:26">
      <c r="A280" s="157"/>
      <c r="B280" s="286">
        <f t="shared" si="8"/>
        <v>3</v>
      </c>
      <c r="C280" s="1209"/>
      <c r="D280" s="244" t="s">
        <v>719</v>
      </c>
      <c r="E280" s="225" t="s">
        <v>183</v>
      </c>
      <c r="F280" s="287" t="s">
        <v>720</v>
      </c>
      <c r="G280" s="225" t="s">
        <v>721</v>
      </c>
      <c r="H280" s="225" t="s">
        <v>186</v>
      </c>
      <c r="I280" s="230">
        <v>45870</v>
      </c>
      <c r="J280" s="225" t="s">
        <v>187</v>
      </c>
      <c r="K280" s="288">
        <v>116.43</v>
      </c>
      <c r="L280" s="1329">
        <v>116.43</v>
      </c>
      <c r="M280" s="1400">
        <f t="shared" si="6"/>
        <v>0</v>
      </c>
      <c r="N280" s="266">
        <f t="shared" si="7"/>
        <v>0</v>
      </c>
      <c r="O280" s="228"/>
      <c r="P280" s="180"/>
      <c r="Q280" s="180"/>
      <c r="R280" s="180"/>
      <c r="S280" s="180"/>
      <c r="T280" s="180"/>
      <c r="U280" s="180"/>
      <c r="V280" s="180"/>
      <c r="W280" s="180"/>
      <c r="X280" s="180"/>
      <c r="Y280" s="180"/>
      <c r="Z280" s="180"/>
    </row>
    <row r="281" spans="1:26">
      <c r="A281" s="157"/>
      <c r="B281" s="289">
        <f t="shared" si="8"/>
        <v>4</v>
      </c>
      <c r="C281" s="1210"/>
      <c r="D281" s="290" t="s">
        <v>722</v>
      </c>
      <c r="E281" s="249" t="s">
        <v>183</v>
      </c>
      <c r="F281" s="291" t="s">
        <v>723</v>
      </c>
      <c r="G281" s="249" t="s">
        <v>724</v>
      </c>
      <c r="H281" s="249" t="s">
        <v>186</v>
      </c>
      <c r="I281" s="292">
        <v>45945</v>
      </c>
      <c r="J281" s="249" t="s">
        <v>187</v>
      </c>
      <c r="K281" s="293">
        <v>128</v>
      </c>
      <c r="L281" s="1401">
        <f>448138/3500</f>
        <v>128.03942857142857</v>
      </c>
      <c r="M281" s="1402">
        <f t="shared" si="6"/>
        <v>-3.9428571428572923E-2</v>
      </c>
      <c r="N281" s="282">
        <f t="shared" si="7"/>
        <v>-3.0803571428572596E-4</v>
      </c>
      <c r="O281" s="253"/>
      <c r="P281" s="180"/>
      <c r="Q281" s="180"/>
      <c r="R281" s="180"/>
      <c r="S281" s="180"/>
      <c r="T281" s="180"/>
      <c r="U281" s="180"/>
      <c r="V281" s="180"/>
      <c r="W281" s="180"/>
      <c r="X281" s="180"/>
      <c r="Y281" s="180"/>
      <c r="Z281" s="180"/>
    </row>
    <row r="282" spans="1:26">
      <c r="A282" s="157"/>
      <c r="B282" s="1386">
        <v>1</v>
      </c>
      <c r="C282" s="1403" t="s">
        <v>725</v>
      </c>
      <c r="D282" s="256" t="s">
        <v>182</v>
      </c>
      <c r="E282" s="294" t="s">
        <v>183</v>
      </c>
      <c r="F282" s="294" t="s">
        <v>726</v>
      </c>
      <c r="G282" s="220" t="s">
        <v>727</v>
      </c>
      <c r="H282" s="220" t="s">
        <v>186</v>
      </c>
      <c r="I282" s="284">
        <v>45663</v>
      </c>
      <c r="J282" s="220" t="s">
        <v>187</v>
      </c>
      <c r="K282" s="222">
        <v>538.46</v>
      </c>
      <c r="L282" s="222">
        <v>423.08</v>
      </c>
      <c r="M282" s="1370">
        <f t="shared" si="6"/>
        <v>115.38000000000005</v>
      </c>
      <c r="N282" s="285">
        <f t="shared" si="7"/>
        <v>0.2142777550793003</v>
      </c>
      <c r="O282" s="223"/>
      <c r="P282" s="180"/>
      <c r="Q282" s="180"/>
      <c r="R282" s="180"/>
      <c r="S282" s="180"/>
      <c r="T282" s="180"/>
      <c r="U282" s="180"/>
      <c r="V282" s="180"/>
      <c r="W282" s="180"/>
      <c r="X282" s="180"/>
      <c r="Y282" s="180"/>
      <c r="Z282" s="180"/>
    </row>
    <row r="283" spans="1:26">
      <c r="A283" s="157"/>
      <c r="B283" s="1386">
        <v>2</v>
      </c>
      <c r="C283" s="1209"/>
      <c r="D283" s="244" t="s">
        <v>182</v>
      </c>
      <c r="E283" s="287" t="s">
        <v>183</v>
      </c>
      <c r="F283" s="287" t="s">
        <v>728</v>
      </c>
      <c r="G283" s="225" t="s">
        <v>729</v>
      </c>
      <c r="H283" s="225" t="s">
        <v>186</v>
      </c>
      <c r="I283" s="230">
        <v>45663</v>
      </c>
      <c r="J283" s="225" t="s">
        <v>187</v>
      </c>
      <c r="K283" s="227">
        <v>538.46</v>
      </c>
      <c r="L283" s="227">
        <v>538.46</v>
      </c>
      <c r="M283" s="1322">
        <f t="shared" si="6"/>
        <v>0</v>
      </c>
      <c r="N283" s="266">
        <f t="shared" si="7"/>
        <v>0</v>
      </c>
      <c r="O283" s="228"/>
      <c r="P283" s="180"/>
      <c r="Q283" s="180"/>
      <c r="R283" s="180"/>
      <c r="S283" s="180"/>
      <c r="T283" s="180"/>
      <c r="U283" s="180"/>
      <c r="V283" s="180"/>
      <c r="W283" s="180"/>
      <c r="X283" s="180"/>
      <c r="Y283" s="180"/>
      <c r="Z283" s="180"/>
    </row>
    <row r="284" spans="1:26">
      <c r="A284" s="157"/>
      <c r="B284" s="1386">
        <v>3</v>
      </c>
      <c r="C284" s="1209"/>
      <c r="D284" s="198" t="s">
        <v>340</v>
      </c>
      <c r="E284" s="224" t="s">
        <v>183</v>
      </c>
      <c r="F284" s="224" t="s">
        <v>188</v>
      </c>
      <c r="G284" s="214" t="s">
        <v>730</v>
      </c>
      <c r="H284" s="225" t="s">
        <v>186</v>
      </c>
      <c r="I284" s="226">
        <v>45664</v>
      </c>
      <c r="J284" s="229" t="s">
        <v>190</v>
      </c>
      <c r="K284" s="227">
        <v>269.23</v>
      </c>
      <c r="L284" s="227">
        <v>230.77</v>
      </c>
      <c r="M284" s="1322">
        <f t="shared" si="6"/>
        <v>38.460000000000008</v>
      </c>
      <c r="N284" s="266">
        <f t="shared" si="7"/>
        <v>0.1428518367195335</v>
      </c>
      <c r="O284" s="228"/>
      <c r="P284" s="180"/>
      <c r="Q284" s="180"/>
      <c r="R284" s="180"/>
      <c r="S284" s="180"/>
      <c r="T284" s="180"/>
      <c r="U284" s="180"/>
      <c r="V284" s="180"/>
      <c r="W284" s="180"/>
      <c r="X284" s="180"/>
      <c r="Y284" s="180"/>
      <c r="Z284" s="180"/>
    </row>
    <row r="285" spans="1:26">
      <c r="A285" s="157"/>
      <c r="B285" s="1386">
        <v>4</v>
      </c>
      <c r="C285" s="1209"/>
      <c r="D285" s="214" t="s">
        <v>285</v>
      </c>
      <c r="E285" s="224" t="s">
        <v>269</v>
      </c>
      <c r="F285" s="224" t="s">
        <v>731</v>
      </c>
      <c r="G285" s="214" t="s">
        <v>732</v>
      </c>
      <c r="H285" s="225" t="s">
        <v>216</v>
      </c>
      <c r="I285" s="265">
        <v>45677</v>
      </c>
      <c r="J285" s="229" t="s">
        <v>187</v>
      </c>
      <c r="K285" s="227">
        <v>923.08</v>
      </c>
      <c r="L285" s="279">
        <v>1076.92</v>
      </c>
      <c r="M285" s="1349">
        <f t="shared" si="6"/>
        <v>-153.84000000000003</v>
      </c>
      <c r="N285" s="266">
        <f t="shared" si="7"/>
        <v>-0.16665944446851846</v>
      </c>
      <c r="O285" s="228"/>
      <c r="P285" s="180"/>
      <c r="Q285" s="180"/>
      <c r="R285" s="180"/>
      <c r="S285" s="180"/>
      <c r="T285" s="180"/>
      <c r="U285" s="180"/>
      <c r="V285" s="180"/>
      <c r="W285" s="180"/>
      <c r="X285" s="180"/>
      <c r="Y285" s="180"/>
      <c r="Z285" s="180"/>
    </row>
    <row r="286" spans="1:26">
      <c r="A286" s="157"/>
      <c r="B286" s="1386">
        <v>5</v>
      </c>
      <c r="C286" s="1209"/>
      <c r="D286" s="214" t="s">
        <v>340</v>
      </c>
      <c r="E286" s="224" t="s">
        <v>183</v>
      </c>
      <c r="F286" s="224" t="s">
        <v>733</v>
      </c>
      <c r="G286" s="214" t="s">
        <v>734</v>
      </c>
      <c r="H286" s="225" t="s">
        <v>186</v>
      </c>
      <c r="I286" s="265">
        <v>45705</v>
      </c>
      <c r="J286" s="229" t="s">
        <v>187</v>
      </c>
      <c r="K286" s="227">
        <v>269.23</v>
      </c>
      <c r="L286" s="227">
        <v>269.23</v>
      </c>
      <c r="M286" s="1322">
        <f t="shared" si="6"/>
        <v>0</v>
      </c>
      <c r="N286" s="266">
        <f t="shared" si="7"/>
        <v>0</v>
      </c>
      <c r="O286" s="228"/>
      <c r="P286" s="180"/>
      <c r="Q286" s="180"/>
      <c r="R286" s="180"/>
      <c r="S286" s="180"/>
      <c r="T286" s="180"/>
      <c r="U286" s="180"/>
      <c r="V286" s="180"/>
      <c r="W286" s="180"/>
      <c r="X286" s="180"/>
      <c r="Y286" s="180"/>
      <c r="Z286" s="180"/>
    </row>
    <row r="287" spans="1:26">
      <c r="A287" s="157"/>
      <c r="B287" s="1386">
        <v>6</v>
      </c>
      <c r="C287" s="1209"/>
      <c r="D287" s="287" t="s">
        <v>340</v>
      </c>
      <c r="E287" s="225" t="s">
        <v>183</v>
      </c>
      <c r="F287" s="244" t="s">
        <v>188</v>
      </c>
      <c r="G287" s="244" t="s">
        <v>735</v>
      </c>
      <c r="H287" s="244" t="s">
        <v>186</v>
      </c>
      <c r="I287" s="230">
        <v>45717</v>
      </c>
      <c r="J287" s="225" t="s">
        <v>190</v>
      </c>
      <c r="K287" s="227">
        <v>269.23</v>
      </c>
      <c r="L287" s="227">
        <v>269.23</v>
      </c>
      <c r="M287" s="1322">
        <f t="shared" si="6"/>
        <v>0</v>
      </c>
      <c r="N287" s="266">
        <f t="shared" si="7"/>
        <v>0</v>
      </c>
      <c r="O287" s="228"/>
      <c r="P287" s="180"/>
      <c r="Q287" s="180"/>
      <c r="R287" s="180"/>
      <c r="S287" s="180"/>
      <c r="T287" s="180"/>
      <c r="U287" s="180"/>
      <c r="V287" s="180"/>
      <c r="W287" s="180"/>
      <c r="X287" s="180"/>
      <c r="Y287" s="180"/>
      <c r="Z287" s="180"/>
    </row>
    <row r="288" spans="1:26">
      <c r="A288" s="157"/>
      <c r="B288" s="1386">
        <v>7</v>
      </c>
      <c r="C288" s="1209"/>
      <c r="D288" s="287" t="s">
        <v>182</v>
      </c>
      <c r="E288" s="225" t="s">
        <v>183</v>
      </c>
      <c r="F288" s="244" t="s">
        <v>736</v>
      </c>
      <c r="G288" s="244" t="s">
        <v>737</v>
      </c>
      <c r="H288" s="244" t="s">
        <v>186</v>
      </c>
      <c r="I288" s="230">
        <v>45764</v>
      </c>
      <c r="J288" s="225" t="s">
        <v>187</v>
      </c>
      <c r="K288" s="227">
        <v>269.23</v>
      </c>
      <c r="L288" s="227">
        <v>269.23</v>
      </c>
      <c r="M288" s="1322">
        <f t="shared" si="6"/>
        <v>0</v>
      </c>
      <c r="N288" s="266">
        <f t="shared" si="7"/>
        <v>0</v>
      </c>
      <c r="O288" s="228"/>
      <c r="P288" s="180"/>
      <c r="Q288" s="180"/>
      <c r="R288" s="180"/>
      <c r="S288" s="180"/>
      <c r="T288" s="180"/>
      <c r="U288" s="180"/>
      <c r="V288" s="180"/>
      <c r="W288" s="180"/>
      <c r="X288" s="180"/>
      <c r="Y288" s="180"/>
      <c r="Z288" s="180"/>
    </row>
    <row r="289" spans="1:26">
      <c r="A289" s="157"/>
      <c r="B289" s="1386">
        <v>8</v>
      </c>
      <c r="C289" s="1209"/>
      <c r="D289" s="214" t="s">
        <v>738</v>
      </c>
      <c r="E289" s="224" t="s">
        <v>242</v>
      </c>
      <c r="F289" s="244" t="s">
        <v>188</v>
      </c>
      <c r="G289" s="244" t="s">
        <v>739</v>
      </c>
      <c r="H289" s="244" t="s">
        <v>186</v>
      </c>
      <c r="I289" s="230">
        <v>45817</v>
      </c>
      <c r="J289" s="225" t="s">
        <v>190</v>
      </c>
      <c r="K289" s="227">
        <v>230.77</v>
      </c>
      <c r="L289" s="245">
        <v>230.77</v>
      </c>
      <c r="M289" s="1339">
        <f t="shared" si="6"/>
        <v>0</v>
      </c>
      <c r="N289" s="266">
        <f t="shared" si="7"/>
        <v>0</v>
      </c>
      <c r="O289" s="228"/>
      <c r="P289" s="180"/>
      <c r="Q289" s="180"/>
      <c r="R289" s="180"/>
      <c r="S289" s="180"/>
      <c r="T289" s="180"/>
      <c r="U289" s="180"/>
      <c r="V289" s="180"/>
      <c r="W289" s="180"/>
      <c r="X289" s="180"/>
      <c r="Y289" s="180"/>
      <c r="Z289" s="180"/>
    </row>
    <row r="290" spans="1:26">
      <c r="A290" s="157"/>
      <c r="B290" s="1386">
        <v>9</v>
      </c>
      <c r="C290" s="1209"/>
      <c r="D290" s="287" t="s">
        <v>740</v>
      </c>
      <c r="E290" s="225" t="s">
        <v>315</v>
      </c>
      <c r="F290" s="244" t="s">
        <v>188</v>
      </c>
      <c r="G290" s="244" t="s">
        <v>741</v>
      </c>
      <c r="H290" s="244" t="s">
        <v>186</v>
      </c>
      <c r="I290" s="230">
        <v>45936</v>
      </c>
      <c r="J290" s="225" t="s">
        <v>190</v>
      </c>
      <c r="K290" s="227">
        <v>230.77</v>
      </c>
      <c r="L290" s="227">
        <v>230.77</v>
      </c>
      <c r="M290" s="1322">
        <f t="shared" si="6"/>
        <v>0</v>
      </c>
      <c r="N290" s="266">
        <f t="shared" si="7"/>
        <v>0</v>
      </c>
      <c r="O290" s="228"/>
      <c r="P290" s="180"/>
      <c r="Q290" s="180"/>
      <c r="R290" s="180"/>
      <c r="S290" s="180"/>
      <c r="T290" s="180"/>
      <c r="U290" s="180"/>
      <c r="V290" s="180"/>
      <c r="W290" s="180"/>
      <c r="X290" s="180"/>
      <c r="Y290" s="180"/>
      <c r="Z290" s="180"/>
    </row>
    <row r="291" spans="1:26">
      <c r="A291" s="157"/>
      <c r="B291" s="1386">
        <v>10</v>
      </c>
      <c r="C291" s="1210"/>
      <c r="D291" s="291" t="s">
        <v>742</v>
      </c>
      <c r="E291" s="249" t="s">
        <v>183</v>
      </c>
      <c r="F291" s="290" t="s">
        <v>743</v>
      </c>
      <c r="G291" s="290" t="s">
        <v>744</v>
      </c>
      <c r="H291" s="290" t="s">
        <v>186</v>
      </c>
      <c r="I291" s="292">
        <v>45985</v>
      </c>
      <c r="J291" s="249" t="s">
        <v>187</v>
      </c>
      <c r="K291" s="295">
        <f>70000/135</f>
        <v>518.51851851851848</v>
      </c>
      <c r="L291" s="252">
        <v>518.52</v>
      </c>
      <c r="M291" s="1404">
        <f t="shared" si="6"/>
        <v>-1.4814814815053978E-3</v>
      </c>
      <c r="N291" s="282">
        <f t="shared" si="7"/>
        <v>-2.8571428571889816E-6</v>
      </c>
      <c r="O291" s="253"/>
      <c r="P291" s="180"/>
      <c r="Q291" s="180"/>
      <c r="R291" s="180"/>
      <c r="S291" s="180"/>
      <c r="T291" s="180"/>
      <c r="U291" s="180"/>
      <c r="V291" s="180"/>
      <c r="W291" s="180"/>
      <c r="X291" s="180"/>
      <c r="Y291" s="180"/>
      <c r="Z291" s="180"/>
    </row>
    <row r="292" spans="1:26">
      <c r="A292" s="157"/>
      <c r="B292" s="227">
        <v>1</v>
      </c>
      <c r="C292" s="1405" t="s">
        <v>745</v>
      </c>
      <c r="D292" s="256" t="s">
        <v>746</v>
      </c>
      <c r="E292" s="220" t="s">
        <v>269</v>
      </c>
      <c r="F292" s="283" t="s">
        <v>747</v>
      </c>
      <c r="G292" s="220" t="s">
        <v>748</v>
      </c>
      <c r="H292" s="220" t="s">
        <v>318</v>
      </c>
      <c r="I292" s="284">
        <v>45677</v>
      </c>
      <c r="J292" s="220" t="s">
        <v>187</v>
      </c>
      <c r="K292" s="296">
        <f>4070629/1475</f>
        <v>2759.7484745762713</v>
      </c>
      <c r="L292" s="297">
        <f>6492537/1475</f>
        <v>4401.72</v>
      </c>
      <c r="M292" s="298">
        <f t="shared" si="6"/>
        <v>-1641.971525423729</v>
      </c>
      <c r="N292" s="285">
        <f t="shared" si="7"/>
        <v>-0.59497144053167217</v>
      </c>
      <c r="O292" s="223"/>
      <c r="P292" s="180"/>
      <c r="Q292" s="180"/>
      <c r="R292" s="180"/>
      <c r="S292" s="180"/>
      <c r="T292" s="180"/>
      <c r="U292" s="180"/>
      <c r="V292" s="180"/>
      <c r="W292" s="180"/>
      <c r="X292" s="180"/>
      <c r="Y292" s="180"/>
      <c r="Z292" s="180"/>
    </row>
    <row r="293" spans="1:26">
      <c r="A293" s="157"/>
      <c r="B293" s="222">
        <v>2</v>
      </c>
      <c r="C293" s="1231"/>
      <c r="D293" s="244" t="s">
        <v>749</v>
      </c>
      <c r="E293" s="225" t="s">
        <v>183</v>
      </c>
      <c r="F293" s="192" t="s">
        <v>750</v>
      </c>
      <c r="G293" s="225" t="s">
        <v>751</v>
      </c>
      <c r="H293" s="225" t="s">
        <v>318</v>
      </c>
      <c r="I293" s="230">
        <v>45705</v>
      </c>
      <c r="J293" s="225" t="s">
        <v>187</v>
      </c>
      <c r="K293" s="231">
        <f>8548357/1475</f>
        <v>5795.4962711864409</v>
      </c>
      <c r="L293" s="299">
        <f>11404250/1475</f>
        <v>7731.6949152542375</v>
      </c>
      <c r="M293" s="300">
        <f t="shared" si="6"/>
        <v>-1936.1986440677965</v>
      </c>
      <c r="N293" s="266">
        <f t="shared" si="7"/>
        <v>-0.3340867724639951</v>
      </c>
      <c r="O293" s="228"/>
      <c r="P293" s="180"/>
      <c r="Q293" s="180"/>
      <c r="R293" s="180"/>
      <c r="S293" s="180"/>
      <c r="T293" s="180"/>
      <c r="U293" s="180"/>
      <c r="V293" s="180"/>
      <c r="W293" s="180"/>
      <c r="X293" s="180"/>
      <c r="Y293" s="180"/>
      <c r="Z293" s="180"/>
    </row>
    <row r="294" spans="1:26">
      <c r="A294" s="157"/>
      <c r="B294" s="222">
        <v>3</v>
      </c>
      <c r="C294" s="1231"/>
      <c r="D294" s="244" t="s">
        <v>752</v>
      </c>
      <c r="E294" s="225" t="s">
        <v>281</v>
      </c>
      <c r="F294" s="192" t="s">
        <v>753</v>
      </c>
      <c r="G294" s="225" t="s">
        <v>754</v>
      </c>
      <c r="H294" s="225" t="s">
        <v>216</v>
      </c>
      <c r="I294" s="230">
        <v>45748</v>
      </c>
      <c r="J294" s="225" t="s">
        <v>187</v>
      </c>
      <c r="K294" s="299">
        <f>2248675.4222651/1475</f>
        <v>1524.5257100102372</v>
      </c>
      <c r="L294" s="299">
        <f>1836800/1475</f>
        <v>1245.2881355932204</v>
      </c>
      <c r="M294" s="301">
        <f t="shared" si="6"/>
        <v>279.23757441701673</v>
      </c>
      <c r="N294" s="266">
        <f t="shared" si="7"/>
        <v>0.18316357184631649</v>
      </c>
      <c r="O294" s="228"/>
      <c r="P294" s="180"/>
      <c r="Q294" s="180"/>
      <c r="R294" s="180"/>
      <c r="S294" s="180"/>
      <c r="T294" s="180"/>
      <c r="U294" s="180"/>
      <c r="V294" s="180"/>
      <c r="W294" s="180"/>
      <c r="X294" s="180"/>
      <c r="Y294" s="180"/>
      <c r="Z294" s="180"/>
    </row>
    <row r="295" spans="1:26">
      <c r="A295" s="157"/>
      <c r="B295" s="222">
        <v>4</v>
      </c>
      <c r="C295" s="1231"/>
      <c r="D295" s="244" t="s">
        <v>182</v>
      </c>
      <c r="E295" s="225" t="s">
        <v>183</v>
      </c>
      <c r="F295" s="192" t="s">
        <v>755</v>
      </c>
      <c r="G295" s="225" t="s">
        <v>756</v>
      </c>
      <c r="H295" s="225" t="s">
        <v>186</v>
      </c>
      <c r="I295" s="230">
        <v>45761</v>
      </c>
      <c r="J295" s="225" t="s">
        <v>187</v>
      </c>
      <c r="K295" s="299">
        <f>217248.5/1475</f>
        <v>147.28711864406779</v>
      </c>
      <c r="L295" s="299">
        <f>811246/1475</f>
        <v>549.99728813559318</v>
      </c>
      <c r="M295" s="301">
        <f t="shared" si="6"/>
        <v>-402.71016949152539</v>
      </c>
      <c r="N295" s="266">
        <f t="shared" si="7"/>
        <v>-2.7341845858544476</v>
      </c>
      <c r="O295" s="228"/>
      <c r="P295" s="180"/>
      <c r="Q295" s="180"/>
      <c r="R295" s="180"/>
      <c r="S295" s="180"/>
      <c r="T295" s="180"/>
      <c r="U295" s="180"/>
      <c r="V295" s="180"/>
      <c r="W295" s="180"/>
      <c r="X295" s="180"/>
      <c r="Y295" s="180"/>
      <c r="Z295" s="180"/>
    </row>
    <row r="296" spans="1:26">
      <c r="A296" s="157"/>
      <c r="B296" s="222">
        <v>5</v>
      </c>
      <c r="C296" s="1231"/>
      <c r="D296" s="244" t="s">
        <v>757</v>
      </c>
      <c r="E296" s="225" t="s">
        <v>183</v>
      </c>
      <c r="F296" s="192" t="s">
        <v>758</v>
      </c>
      <c r="G296" s="225" t="s">
        <v>759</v>
      </c>
      <c r="H296" s="225" t="s">
        <v>216</v>
      </c>
      <c r="I296" s="230">
        <v>45763</v>
      </c>
      <c r="J296" s="225" t="s">
        <v>187</v>
      </c>
      <c r="K296" s="299">
        <f>1226794/1475</f>
        <v>831.7247457627119</v>
      </c>
      <c r="L296" s="299">
        <f>1363458/1475</f>
        <v>924.37830508474576</v>
      </c>
      <c r="M296" s="301">
        <f t="shared" si="6"/>
        <v>-92.653559322033857</v>
      </c>
      <c r="N296" s="266">
        <f t="shared" si="7"/>
        <v>-0.11139930583292706</v>
      </c>
      <c r="O296" s="228"/>
      <c r="P296" s="180"/>
      <c r="Q296" s="180"/>
      <c r="R296" s="180"/>
      <c r="S296" s="180"/>
      <c r="T296" s="180"/>
      <c r="U296" s="180"/>
      <c r="V296" s="180"/>
      <c r="W296" s="180"/>
      <c r="X296" s="180"/>
      <c r="Y296" s="180"/>
      <c r="Z296" s="180"/>
    </row>
    <row r="297" spans="1:26">
      <c r="A297" s="157"/>
      <c r="B297" s="222">
        <v>6</v>
      </c>
      <c r="C297" s="1231"/>
      <c r="D297" s="244" t="s">
        <v>182</v>
      </c>
      <c r="E297" s="225" t="s">
        <v>183</v>
      </c>
      <c r="F297" s="192" t="s">
        <v>760</v>
      </c>
      <c r="G297" s="225" t="s">
        <v>761</v>
      </c>
      <c r="H297" s="225" t="s">
        <v>186</v>
      </c>
      <c r="I297" s="230">
        <v>45778</v>
      </c>
      <c r="J297" s="225" t="s">
        <v>187</v>
      </c>
      <c r="K297" s="299">
        <f>175689/1475</f>
        <v>119.11118644067797</v>
      </c>
      <c r="L297" s="299">
        <f>259035/1475</f>
        <v>175.61694915254236</v>
      </c>
      <c r="M297" s="301">
        <f t="shared" si="6"/>
        <v>-56.505762711864392</v>
      </c>
      <c r="N297" s="266">
        <f t="shared" si="7"/>
        <v>-0.47439509587965084</v>
      </c>
      <c r="O297" s="228"/>
      <c r="P297" s="180"/>
      <c r="Q297" s="180"/>
      <c r="R297" s="180"/>
      <c r="S297" s="180"/>
      <c r="T297" s="180"/>
      <c r="U297" s="180"/>
      <c r="V297" s="180"/>
      <c r="W297" s="180"/>
      <c r="X297" s="180"/>
      <c r="Y297" s="180"/>
      <c r="Z297" s="180"/>
    </row>
    <row r="298" spans="1:26">
      <c r="A298" s="157"/>
      <c r="B298" s="222">
        <v>7</v>
      </c>
      <c r="C298" s="1231"/>
      <c r="D298" s="244" t="s">
        <v>182</v>
      </c>
      <c r="E298" s="225" t="s">
        <v>183</v>
      </c>
      <c r="F298" s="192" t="s">
        <v>762</v>
      </c>
      <c r="G298" s="225" t="s">
        <v>763</v>
      </c>
      <c r="H298" s="225" t="s">
        <v>186</v>
      </c>
      <c r="I298" s="230">
        <v>45782</v>
      </c>
      <c r="J298" s="225" t="s">
        <v>187</v>
      </c>
      <c r="K298" s="299">
        <f>262452/1475</f>
        <v>177.93355932203389</v>
      </c>
      <c r="L298" s="299">
        <f>337922/1475</f>
        <v>229.09966101694914</v>
      </c>
      <c r="M298" s="301">
        <f t="shared" si="6"/>
        <v>-51.166101694915255</v>
      </c>
      <c r="N298" s="266">
        <f t="shared" si="7"/>
        <v>-0.28755734381906028</v>
      </c>
      <c r="O298" s="228"/>
      <c r="P298" s="180"/>
      <c r="Q298" s="180"/>
      <c r="R298" s="180"/>
      <c r="S298" s="180"/>
      <c r="T298" s="180"/>
      <c r="U298" s="180"/>
      <c r="V298" s="180"/>
      <c r="W298" s="180"/>
      <c r="X298" s="180"/>
      <c r="Y298" s="180"/>
      <c r="Z298" s="180"/>
    </row>
    <row r="299" spans="1:26">
      <c r="A299" s="157"/>
      <c r="B299" s="222">
        <v>8</v>
      </c>
      <c r="C299" s="1231"/>
      <c r="D299" s="244" t="s">
        <v>764</v>
      </c>
      <c r="E299" s="225" t="s">
        <v>183</v>
      </c>
      <c r="F299" s="192" t="s">
        <v>765</v>
      </c>
      <c r="G299" s="225" t="s">
        <v>766</v>
      </c>
      <c r="H299" s="225" t="s">
        <v>186</v>
      </c>
      <c r="I299" s="230">
        <v>45782</v>
      </c>
      <c r="J299" s="225" t="s">
        <v>187</v>
      </c>
      <c r="K299" s="299">
        <f>930246.947857729/1475</f>
        <v>630.67589685269763</v>
      </c>
      <c r="L299" s="299">
        <f>1521232/1475</f>
        <v>1031.3437288135592</v>
      </c>
      <c r="M299" s="301">
        <f t="shared" si="6"/>
        <v>-400.66783196086158</v>
      </c>
      <c r="N299" s="266">
        <f t="shared" si="7"/>
        <v>-0.6352991036447404</v>
      </c>
      <c r="O299" s="228"/>
      <c r="P299" s="180"/>
      <c r="Q299" s="180"/>
      <c r="R299" s="180"/>
      <c r="S299" s="180"/>
      <c r="T299" s="180"/>
      <c r="U299" s="180"/>
      <c r="V299" s="180"/>
      <c r="W299" s="180"/>
      <c r="X299" s="180"/>
      <c r="Y299" s="180"/>
      <c r="Z299" s="180"/>
    </row>
    <row r="300" spans="1:26">
      <c r="A300" s="157"/>
      <c r="B300" s="222">
        <v>9</v>
      </c>
      <c r="C300" s="1231"/>
      <c r="D300" s="211" t="s">
        <v>182</v>
      </c>
      <c r="E300" s="211" t="s">
        <v>183</v>
      </c>
      <c r="F300" s="198" t="s">
        <v>767</v>
      </c>
      <c r="G300" s="198" t="s">
        <v>768</v>
      </c>
      <c r="H300" s="267" t="s">
        <v>186</v>
      </c>
      <c r="I300" s="237">
        <v>45810</v>
      </c>
      <c r="J300" s="198" t="s">
        <v>187</v>
      </c>
      <c r="K300" s="270">
        <f>247384.136198233/1475</f>
        <v>167.71805843947999</v>
      </c>
      <c r="L300" s="270">
        <f>246412/1475</f>
        <v>167.05898305084744</v>
      </c>
      <c r="M300" s="270">
        <f t="shared" si="6"/>
        <v>0.65907538863254445</v>
      </c>
      <c r="N300" s="266">
        <f t="shared" si="7"/>
        <v>3.929662641965103E-3</v>
      </c>
      <c r="O300" s="228"/>
      <c r="P300" s="180"/>
      <c r="Q300" s="180"/>
      <c r="R300" s="180"/>
      <c r="S300" s="180"/>
      <c r="T300" s="180"/>
      <c r="U300" s="180"/>
      <c r="V300" s="180"/>
      <c r="W300" s="180"/>
      <c r="X300" s="180"/>
      <c r="Y300" s="180"/>
      <c r="Z300" s="180"/>
    </row>
    <row r="301" spans="1:26">
      <c r="A301" s="157"/>
      <c r="B301" s="222">
        <v>10</v>
      </c>
      <c r="C301" s="1231"/>
      <c r="D301" s="198" t="s">
        <v>769</v>
      </c>
      <c r="E301" s="211" t="s">
        <v>183</v>
      </c>
      <c r="F301" s="198" t="s">
        <v>770</v>
      </c>
      <c r="G301" s="198" t="s">
        <v>771</v>
      </c>
      <c r="H301" s="267" t="s">
        <v>186</v>
      </c>
      <c r="I301" s="237">
        <v>45810</v>
      </c>
      <c r="J301" s="198" t="s">
        <v>187</v>
      </c>
      <c r="K301" s="235">
        <f>477298.20006/1475</f>
        <v>323.59200004067799</v>
      </c>
      <c r="L301" s="270">
        <f>227480/1475</f>
        <v>154.22372881355932</v>
      </c>
      <c r="M301" s="205">
        <f t="shared" si="6"/>
        <v>169.36827122711867</v>
      </c>
      <c r="N301" s="271">
        <f t="shared" si="7"/>
        <v>0.52340067494198805</v>
      </c>
      <c r="O301" s="302"/>
      <c r="P301" s="180"/>
      <c r="Q301" s="180"/>
      <c r="R301" s="180"/>
      <c r="S301" s="180"/>
      <c r="T301" s="180"/>
      <c r="U301" s="180"/>
      <c r="V301" s="180"/>
      <c r="W301" s="180"/>
      <c r="X301" s="180"/>
      <c r="Y301" s="180"/>
      <c r="Z301" s="180"/>
    </row>
    <row r="302" spans="1:26">
      <c r="A302" s="157"/>
      <c r="B302" s="222">
        <v>11</v>
      </c>
      <c r="C302" s="1231"/>
      <c r="D302" s="198" t="s">
        <v>772</v>
      </c>
      <c r="E302" s="211" t="s">
        <v>183</v>
      </c>
      <c r="F302" s="211" t="s">
        <v>773</v>
      </c>
      <c r="G302" s="198" t="s">
        <v>774</v>
      </c>
      <c r="H302" s="267" t="s">
        <v>216</v>
      </c>
      <c r="I302" s="237">
        <v>45950</v>
      </c>
      <c r="J302" s="198" t="s">
        <v>187</v>
      </c>
      <c r="K302" s="303">
        <f t="shared" ref="K302:K303" si="9">496387/1475</f>
        <v>336.53355932203391</v>
      </c>
      <c r="L302" s="270">
        <f>1250000/1475</f>
        <v>847.45762711864404</v>
      </c>
      <c r="M302" s="205">
        <f t="shared" si="6"/>
        <v>-510.92406779661013</v>
      </c>
      <c r="N302" s="271">
        <f t="shared" si="7"/>
        <v>-1.5181964878209944</v>
      </c>
      <c r="O302" s="302"/>
      <c r="P302" s="180"/>
      <c r="Q302" s="180"/>
      <c r="R302" s="180"/>
      <c r="S302" s="180"/>
      <c r="T302" s="180"/>
      <c r="U302" s="180"/>
      <c r="V302" s="180"/>
      <c r="W302" s="180"/>
      <c r="X302" s="180"/>
      <c r="Y302" s="180"/>
      <c r="Z302" s="180"/>
    </row>
    <row r="303" spans="1:26">
      <c r="A303" s="157"/>
      <c r="B303" s="222">
        <v>12</v>
      </c>
      <c r="C303" s="1222"/>
      <c r="D303" s="248" t="s">
        <v>182</v>
      </c>
      <c r="E303" s="304" t="s">
        <v>183</v>
      </c>
      <c r="F303" s="304" t="s">
        <v>775</v>
      </c>
      <c r="G303" s="248" t="s">
        <v>776</v>
      </c>
      <c r="H303" s="305" t="s">
        <v>186</v>
      </c>
      <c r="I303" s="250">
        <v>45978</v>
      </c>
      <c r="J303" s="248" t="s">
        <v>187</v>
      </c>
      <c r="K303" s="306">
        <f t="shared" si="9"/>
        <v>336.53355932203391</v>
      </c>
      <c r="L303" s="307">
        <f>246412/1475</f>
        <v>167.05898305084744</v>
      </c>
      <c r="M303" s="308">
        <f t="shared" si="6"/>
        <v>169.47457627118646</v>
      </c>
      <c r="N303" s="309">
        <f t="shared" si="7"/>
        <v>0.50358893363444257</v>
      </c>
      <c r="O303" s="310"/>
      <c r="P303" s="180"/>
      <c r="Q303" s="180"/>
      <c r="R303" s="180"/>
      <c r="S303" s="180"/>
      <c r="T303" s="180"/>
      <c r="U303" s="180"/>
      <c r="V303" s="180"/>
      <c r="W303" s="180"/>
      <c r="X303" s="180"/>
      <c r="Y303" s="180"/>
      <c r="Z303" s="180"/>
    </row>
    <row r="304" spans="1:26">
      <c r="A304" s="311"/>
      <c r="B304" s="311"/>
      <c r="C304" s="180"/>
      <c r="D304" s="180"/>
      <c r="E304" s="180"/>
      <c r="F304" s="180"/>
      <c r="G304" s="180"/>
      <c r="H304" s="312"/>
      <c r="I304" s="313"/>
      <c r="J304" s="180"/>
      <c r="K304" s="311"/>
      <c r="L304" s="311"/>
      <c r="M304" s="311"/>
      <c r="N304" s="311"/>
      <c r="O304" s="311"/>
      <c r="P304" s="180"/>
      <c r="Q304" s="180"/>
      <c r="R304" s="180"/>
      <c r="S304" s="180"/>
      <c r="T304" s="180"/>
      <c r="U304" s="180"/>
      <c r="V304" s="180"/>
      <c r="W304" s="180"/>
      <c r="X304" s="180"/>
      <c r="Y304" s="180"/>
      <c r="Z304" s="180"/>
    </row>
    <row r="305" spans="1:26">
      <c r="A305" s="311"/>
      <c r="B305" s="311"/>
      <c r="C305" s="180"/>
      <c r="D305" s="180"/>
      <c r="E305" s="180"/>
      <c r="F305" s="180"/>
      <c r="G305" s="180"/>
      <c r="H305" s="312"/>
      <c r="I305" s="313"/>
      <c r="J305" s="180"/>
      <c r="K305" s="311"/>
      <c r="L305" s="311"/>
      <c r="M305" s="311"/>
      <c r="N305" s="311"/>
      <c r="O305" s="311"/>
      <c r="P305" s="180"/>
      <c r="Q305" s="180"/>
      <c r="R305" s="180"/>
      <c r="S305" s="180"/>
      <c r="T305" s="180"/>
      <c r="U305" s="180"/>
      <c r="V305" s="180"/>
      <c r="W305" s="180"/>
      <c r="X305" s="180"/>
      <c r="Y305" s="180"/>
      <c r="Z305" s="180"/>
    </row>
    <row r="306" spans="1:26">
      <c r="A306" s="311"/>
      <c r="B306" s="311"/>
      <c r="C306" s="180"/>
      <c r="D306" s="180"/>
      <c r="E306" s="180"/>
      <c r="F306" s="180"/>
      <c r="G306" s="180"/>
      <c r="H306" s="312"/>
      <c r="I306" s="313"/>
      <c r="J306" s="180"/>
      <c r="K306" s="311"/>
      <c r="L306" s="311"/>
      <c r="M306" s="311"/>
      <c r="N306" s="311"/>
      <c r="O306" s="311"/>
      <c r="P306" s="180"/>
      <c r="Q306" s="180"/>
      <c r="R306" s="180"/>
      <c r="S306" s="180"/>
      <c r="T306" s="180"/>
      <c r="U306" s="180"/>
      <c r="V306" s="180"/>
      <c r="W306" s="180"/>
      <c r="X306" s="180"/>
      <c r="Y306" s="180"/>
      <c r="Z306" s="180"/>
    </row>
    <row r="307" spans="1:26">
      <c r="A307" s="311"/>
      <c r="B307" s="311"/>
      <c r="C307" s="180"/>
      <c r="D307" s="180"/>
      <c r="E307" s="180"/>
      <c r="F307" s="180"/>
      <c r="G307" s="180"/>
      <c r="H307" s="312"/>
      <c r="I307" s="313"/>
      <c r="J307" s="180"/>
      <c r="K307" s="311"/>
      <c r="L307" s="311"/>
      <c r="M307" s="311"/>
      <c r="N307" s="311"/>
      <c r="O307" s="311"/>
      <c r="P307" s="180"/>
      <c r="Q307" s="180"/>
      <c r="R307" s="180"/>
      <c r="S307" s="180"/>
      <c r="T307" s="180"/>
      <c r="U307" s="180"/>
      <c r="V307" s="180"/>
      <c r="W307" s="180"/>
      <c r="X307" s="180"/>
      <c r="Y307" s="180"/>
      <c r="Z307" s="180"/>
    </row>
    <row r="308" spans="1:26">
      <c r="A308" s="311"/>
      <c r="B308" s="311"/>
      <c r="C308" s="180"/>
      <c r="D308" s="180"/>
      <c r="E308" s="180"/>
      <c r="F308" s="180"/>
      <c r="G308" s="180"/>
      <c r="H308" s="312"/>
      <c r="I308" s="313"/>
      <c r="J308" s="180"/>
      <c r="K308" s="311"/>
      <c r="L308" s="311"/>
      <c r="M308" s="311"/>
      <c r="N308" s="311"/>
      <c r="O308" s="311"/>
      <c r="P308" s="180"/>
      <c r="Q308" s="180"/>
      <c r="R308" s="180"/>
      <c r="S308" s="180"/>
      <c r="T308" s="180"/>
      <c r="U308" s="180"/>
      <c r="V308" s="180"/>
      <c r="W308" s="180"/>
      <c r="X308" s="180"/>
      <c r="Y308" s="180"/>
      <c r="Z308" s="180"/>
    </row>
    <row r="309" spans="1:26">
      <c r="A309" s="311"/>
      <c r="B309" s="311"/>
      <c r="C309" s="180"/>
      <c r="D309" s="180"/>
      <c r="E309" s="180"/>
      <c r="F309" s="180"/>
      <c r="G309" s="180"/>
      <c r="H309" s="312"/>
      <c r="I309" s="313"/>
      <c r="J309" s="180"/>
      <c r="K309" s="311"/>
      <c r="L309" s="311"/>
      <c r="M309" s="311"/>
      <c r="N309" s="311"/>
      <c r="O309" s="311"/>
      <c r="P309" s="180"/>
      <c r="Q309" s="180"/>
      <c r="R309" s="180"/>
      <c r="S309" s="180"/>
      <c r="T309" s="180"/>
      <c r="U309" s="180"/>
      <c r="V309" s="180"/>
      <c r="W309" s="180"/>
      <c r="X309" s="180"/>
      <c r="Y309" s="180"/>
      <c r="Z309" s="180"/>
    </row>
    <row r="310" spans="1:26">
      <c r="A310" s="311"/>
      <c r="B310" s="311"/>
      <c r="C310" s="180"/>
      <c r="D310" s="180"/>
      <c r="E310" s="180"/>
      <c r="F310" s="180"/>
      <c r="G310" s="180"/>
      <c r="H310" s="312"/>
      <c r="I310" s="313"/>
      <c r="J310" s="180"/>
      <c r="K310" s="311"/>
      <c r="L310" s="311"/>
      <c r="M310" s="311"/>
      <c r="N310" s="311"/>
      <c r="O310" s="311"/>
      <c r="P310" s="180"/>
      <c r="Q310" s="180"/>
      <c r="R310" s="180"/>
      <c r="S310" s="180"/>
      <c r="T310" s="180"/>
      <c r="U310" s="180"/>
      <c r="V310" s="180"/>
      <c r="W310" s="180"/>
      <c r="X310" s="180"/>
      <c r="Y310" s="180"/>
      <c r="Z310" s="180"/>
    </row>
    <row r="311" spans="1:26">
      <c r="A311" s="311"/>
      <c r="B311" s="311"/>
      <c r="C311" s="180"/>
      <c r="D311" s="180"/>
      <c r="E311" s="180"/>
      <c r="F311" s="180"/>
      <c r="G311" s="180"/>
      <c r="H311" s="312"/>
      <c r="I311" s="313"/>
      <c r="J311" s="180"/>
      <c r="K311" s="311"/>
      <c r="L311" s="311"/>
      <c r="M311" s="311"/>
      <c r="N311" s="311"/>
      <c r="O311" s="311"/>
      <c r="P311" s="180"/>
      <c r="Q311" s="180"/>
      <c r="R311" s="180"/>
      <c r="S311" s="180"/>
      <c r="T311" s="180"/>
      <c r="U311" s="180"/>
      <c r="V311" s="180"/>
      <c r="W311" s="180"/>
      <c r="X311" s="180"/>
      <c r="Y311" s="180"/>
      <c r="Z311" s="180"/>
    </row>
    <row r="312" spans="1:26">
      <c r="A312" s="311"/>
      <c r="B312" s="311"/>
      <c r="C312" s="180"/>
      <c r="D312" s="180"/>
      <c r="E312" s="180"/>
      <c r="F312" s="180"/>
      <c r="G312" s="180"/>
      <c r="H312" s="312"/>
      <c r="I312" s="313"/>
      <c r="J312" s="180"/>
      <c r="K312" s="311"/>
      <c r="L312" s="311"/>
      <c r="M312" s="311"/>
      <c r="N312" s="311"/>
      <c r="O312" s="311"/>
      <c r="P312" s="180"/>
      <c r="Q312" s="180"/>
      <c r="R312" s="180"/>
      <c r="S312" s="180"/>
      <c r="T312" s="180"/>
      <c r="U312" s="180"/>
      <c r="V312" s="180"/>
      <c r="W312" s="180"/>
      <c r="X312" s="180"/>
      <c r="Y312" s="180"/>
      <c r="Z312" s="180"/>
    </row>
    <row r="313" spans="1:26">
      <c r="A313" s="311"/>
      <c r="B313" s="311"/>
      <c r="C313" s="180"/>
      <c r="D313" s="180"/>
      <c r="E313" s="180"/>
      <c r="F313" s="180"/>
      <c r="G313" s="180"/>
      <c r="H313" s="312"/>
      <c r="I313" s="313"/>
      <c r="J313" s="180"/>
      <c r="K313" s="311"/>
      <c r="L313" s="311"/>
      <c r="M313" s="311"/>
      <c r="N313" s="311"/>
      <c r="O313" s="311"/>
      <c r="P313" s="180"/>
      <c r="Q313" s="180"/>
      <c r="R313" s="180"/>
      <c r="S313" s="180"/>
      <c r="T313" s="180"/>
      <c r="U313" s="180"/>
      <c r="V313" s="180"/>
      <c r="W313" s="180"/>
      <c r="X313" s="180"/>
      <c r="Y313" s="180"/>
      <c r="Z313" s="180"/>
    </row>
    <row r="314" spans="1:26">
      <c r="A314" s="311"/>
      <c r="B314" s="311"/>
      <c r="C314" s="180"/>
      <c r="D314" s="180"/>
      <c r="E314" s="180"/>
      <c r="F314" s="180"/>
      <c r="G314" s="180"/>
      <c r="H314" s="312"/>
      <c r="I314" s="313"/>
      <c r="J314" s="180"/>
      <c r="K314" s="311"/>
      <c r="L314" s="311"/>
      <c r="M314" s="311"/>
      <c r="N314" s="311"/>
      <c r="O314" s="311"/>
      <c r="P314" s="180"/>
      <c r="Q314" s="180"/>
      <c r="R314" s="180"/>
      <c r="S314" s="180"/>
      <c r="T314" s="180"/>
      <c r="U314" s="180"/>
      <c r="V314" s="180"/>
      <c r="W314" s="180"/>
      <c r="X314" s="180"/>
      <c r="Y314" s="180"/>
      <c r="Z314" s="180"/>
    </row>
    <row r="315" spans="1:26">
      <c r="A315" s="311"/>
      <c r="B315" s="311"/>
      <c r="C315" s="180"/>
      <c r="D315" s="180"/>
      <c r="E315" s="180"/>
      <c r="F315" s="180"/>
      <c r="G315" s="180"/>
      <c r="H315" s="312"/>
      <c r="I315" s="313"/>
      <c r="J315" s="180"/>
      <c r="K315" s="311"/>
      <c r="L315" s="311"/>
      <c r="M315" s="311"/>
      <c r="N315" s="311"/>
      <c r="O315" s="311"/>
      <c r="P315" s="180"/>
      <c r="Q315" s="180"/>
      <c r="R315" s="180"/>
      <c r="S315" s="180"/>
      <c r="T315" s="180"/>
      <c r="U315" s="180"/>
      <c r="V315" s="180"/>
      <c r="W315" s="180"/>
      <c r="X315" s="180"/>
      <c r="Y315" s="180"/>
      <c r="Z315" s="180"/>
    </row>
    <row r="316" spans="1:26">
      <c r="A316" s="311"/>
      <c r="B316" s="311"/>
      <c r="C316" s="180"/>
      <c r="D316" s="180"/>
      <c r="E316" s="180"/>
      <c r="F316" s="180"/>
      <c r="G316" s="180"/>
      <c r="H316" s="312"/>
      <c r="I316" s="313"/>
      <c r="J316" s="180"/>
      <c r="K316" s="311"/>
      <c r="L316" s="311"/>
      <c r="M316" s="311"/>
      <c r="N316" s="311"/>
      <c r="O316" s="311"/>
      <c r="P316" s="180"/>
      <c r="Q316" s="180"/>
      <c r="R316" s="180"/>
      <c r="S316" s="180"/>
      <c r="T316" s="180"/>
      <c r="U316" s="180"/>
      <c r="V316" s="180"/>
      <c r="W316" s="180"/>
      <c r="X316" s="180"/>
      <c r="Y316" s="180"/>
      <c r="Z316" s="180"/>
    </row>
    <row r="317" spans="1:26">
      <c r="A317" s="311"/>
      <c r="B317" s="311"/>
      <c r="C317" s="180"/>
      <c r="D317" s="180"/>
      <c r="E317" s="180"/>
      <c r="F317" s="180"/>
      <c r="G317" s="180"/>
      <c r="H317" s="312"/>
      <c r="I317" s="313"/>
      <c r="J317" s="180"/>
      <c r="K317" s="311"/>
      <c r="L317" s="311"/>
      <c r="M317" s="311"/>
      <c r="N317" s="311"/>
      <c r="O317" s="311"/>
      <c r="P317" s="180"/>
      <c r="Q317" s="180"/>
      <c r="R317" s="180"/>
      <c r="S317" s="180"/>
      <c r="T317" s="180"/>
      <c r="U317" s="180"/>
      <c r="V317" s="180"/>
      <c r="W317" s="180"/>
      <c r="X317" s="180"/>
      <c r="Y317" s="180"/>
      <c r="Z317" s="180"/>
    </row>
    <row r="318" spans="1:26">
      <c r="A318" s="311"/>
      <c r="B318" s="311"/>
      <c r="C318" s="180"/>
      <c r="D318" s="180"/>
      <c r="E318" s="180"/>
      <c r="F318" s="180"/>
      <c r="G318" s="180"/>
      <c r="H318" s="312"/>
      <c r="I318" s="313"/>
      <c r="J318" s="180"/>
      <c r="K318" s="311"/>
      <c r="L318" s="311"/>
      <c r="M318" s="311"/>
      <c r="N318" s="311"/>
      <c r="O318" s="311"/>
      <c r="P318" s="180"/>
      <c r="Q318" s="180"/>
      <c r="R318" s="180"/>
      <c r="S318" s="180"/>
      <c r="T318" s="180"/>
      <c r="U318" s="180"/>
      <c r="V318" s="180"/>
      <c r="W318" s="180"/>
      <c r="X318" s="180"/>
      <c r="Y318" s="180"/>
      <c r="Z318" s="180"/>
    </row>
    <row r="319" spans="1:26">
      <c r="A319" s="311"/>
      <c r="B319" s="311"/>
      <c r="C319" s="180"/>
      <c r="D319" s="180"/>
      <c r="E319" s="180"/>
      <c r="F319" s="180"/>
      <c r="G319" s="180"/>
      <c r="H319" s="312"/>
      <c r="I319" s="313"/>
      <c r="J319" s="180"/>
      <c r="K319" s="311"/>
      <c r="L319" s="311"/>
      <c r="M319" s="311"/>
      <c r="N319" s="311"/>
      <c r="O319" s="311"/>
      <c r="P319" s="180"/>
      <c r="Q319" s="180"/>
      <c r="R319" s="180"/>
      <c r="S319" s="180"/>
      <c r="T319" s="180"/>
      <c r="U319" s="180"/>
      <c r="V319" s="180"/>
      <c r="W319" s="180"/>
      <c r="X319" s="180"/>
      <c r="Y319" s="180"/>
      <c r="Z319" s="180"/>
    </row>
    <row r="320" spans="1:26">
      <c r="A320" s="311"/>
      <c r="B320" s="311"/>
      <c r="C320" s="180"/>
      <c r="D320" s="180"/>
      <c r="E320" s="180"/>
      <c r="F320" s="180"/>
      <c r="G320" s="180"/>
      <c r="H320" s="312"/>
      <c r="I320" s="313"/>
      <c r="J320" s="180"/>
      <c r="K320" s="311"/>
      <c r="L320" s="311"/>
      <c r="M320" s="311"/>
      <c r="N320" s="311"/>
      <c r="O320" s="311"/>
      <c r="P320" s="180"/>
      <c r="Q320" s="180"/>
      <c r="R320" s="180"/>
      <c r="S320" s="180"/>
      <c r="T320" s="180"/>
      <c r="U320" s="180"/>
      <c r="V320" s="180"/>
      <c r="W320" s="180"/>
      <c r="X320" s="180"/>
      <c r="Y320" s="180"/>
      <c r="Z320" s="180"/>
    </row>
    <row r="321" spans="1:26">
      <c r="A321" s="311"/>
      <c r="B321" s="311"/>
      <c r="C321" s="180"/>
      <c r="D321" s="180"/>
      <c r="E321" s="180"/>
      <c r="F321" s="180"/>
      <c r="G321" s="180"/>
      <c r="H321" s="312"/>
      <c r="I321" s="313"/>
      <c r="J321" s="180"/>
      <c r="K321" s="311"/>
      <c r="L321" s="311"/>
      <c r="M321" s="311"/>
      <c r="N321" s="311"/>
      <c r="O321" s="311"/>
      <c r="P321" s="180"/>
      <c r="Q321" s="180"/>
      <c r="R321" s="180"/>
      <c r="S321" s="180"/>
      <c r="T321" s="180"/>
      <c r="U321" s="180"/>
      <c r="V321" s="180"/>
      <c r="W321" s="180"/>
      <c r="X321" s="180"/>
      <c r="Y321" s="180"/>
      <c r="Z321" s="180"/>
    </row>
    <row r="322" spans="1:26">
      <c r="A322" s="311"/>
      <c r="B322" s="311"/>
      <c r="C322" s="180"/>
      <c r="D322" s="180"/>
      <c r="E322" s="180"/>
      <c r="F322" s="180"/>
      <c r="G322" s="180"/>
      <c r="H322" s="312"/>
      <c r="I322" s="313"/>
      <c r="J322" s="180"/>
      <c r="K322" s="311"/>
      <c r="L322" s="311"/>
      <c r="M322" s="311"/>
      <c r="N322" s="311"/>
      <c r="O322" s="311"/>
      <c r="P322" s="180"/>
      <c r="Q322" s="180"/>
      <c r="R322" s="180"/>
      <c r="S322" s="180"/>
      <c r="T322" s="180"/>
      <c r="U322" s="180"/>
      <c r="V322" s="180"/>
      <c r="W322" s="180"/>
      <c r="X322" s="180"/>
      <c r="Y322" s="180"/>
      <c r="Z322" s="180"/>
    </row>
    <row r="323" spans="1:26">
      <c r="A323" s="311"/>
      <c r="B323" s="311"/>
      <c r="C323" s="180"/>
      <c r="D323" s="180"/>
      <c r="E323" s="180"/>
      <c r="F323" s="180"/>
      <c r="G323" s="180"/>
      <c r="H323" s="312"/>
      <c r="I323" s="313"/>
      <c r="J323" s="180"/>
      <c r="K323" s="311"/>
      <c r="L323" s="311"/>
      <c r="M323" s="311"/>
      <c r="N323" s="311"/>
      <c r="O323" s="311"/>
      <c r="P323" s="180"/>
      <c r="Q323" s="180"/>
      <c r="R323" s="180"/>
      <c r="S323" s="180"/>
      <c r="T323" s="180"/>
      <c r="U323" s="180"/>
      <c r="V323" s="180"/>
      <c r="W323" s="180"/>
      <c r="X323" s="180"/>
      <c r="Y323" s="180"/>
      <c r="Z323" s="180"/>
    </row>
    <row r="324" spans="1:26">
      <c r="A324" s="311"/>
      <c r="B324" s="311"/>
      <c r="C324" s="180"/>
      <c r="D324" s="180"/>
      <c r="E324" s="180"/>
      <c r="F324" s="180"/>
      <c r="G324" s="180"/>
      <c r="H324" s="312"/>
      <c r="I324" s="313"/>
      <c r="J324" s="180"/>
      <c r="K324" s="311"/>
      <c r="L324" s="311"/>
      <c r="M324" s="311"/>
      <c r="N324" s="311"/>
      <c r="O324" s="311"/>
      <c r="P324" s="180"/>
      <c r="Q324" s="180"/>
      <c r="R324" s="180"/>
      <c r="S324" s="180"/>
      <c r="T324" s="180"/>
      <c r="U324" s="180"/>
      <c r="V324" s="180"/>
      <c r="W324" s="180"/>
      <c r="X324" s="180"/>
      <c r="Y324" s="180"/>
      <c r="Z324" s="180"/>
    </row>
    <row r="325" spans="1:26">
      <c r="A325" s="311"/>
      <c r="B325" s="311"/>
      <c r="C325" s="180"/>
      <c r="D325" s="180"/>
      <c r="E325" s="180"/>
      <c r="F325" s="180"/>
      <c r="G325" s="180"/>
      <c r="H325" s="312"/>
      <c r="I325" s="313"/>
      <c r="J325" s="180"/>
      <c r="K325" s="311"/>
      <c r="L325" s="311"/>
      <c r="M325" s="311"/>
      <c r="N325" s="311"/>
      <c r="O325" s="311"/>
      <c r="P325" s="180"/>
      <c r="Q325" s="180"/>
      <c r="R325" s="180"/>
      <c r="S325" s="180"/>
      <c r="T325" s="180"/>
      <c r="U325" s="180"/>
      <c r="V325" s="180"/>
      <c r="W325" s="180"/>
      <c r="X325" s="180"/>
      <c r="Y325" s="180"/>
      <c r="Z325" s="180"/>
    </row>
    <row r="326" spans="1:26">
      <c r="A326" s="311"/>
      <c r="B326" s="311"/>
      <c r="C326" s="180"/>
      <c r="D326" s="180"/>
      <c r="E326" s="180"/>
      <c r="F326" s="180"/>
      <c r="G326" s="180"/>
      <c r="H326" s="312"/>
      <c r="I326" s="313"/>
      <c r="J326" s="180"/>
      <c r="K326" s="311"/>
      <c r="L326" s="311"/>
      <c r="M326" s="311"/>
      <c r="N326" s="311"/>
      <c r="O326" s="311"/>
      <c r="P326" s="180"/>
      <c r="Q326" s="180"/>
      <c r="R326" s="180"/>
      <c r="S326" s="180"/>
      <c r="T326" s="180"/>
      <c r="U326" s="180"/>
      <c r="V326" s="180"/>
      <c r="W326" s="180"/>
      <c r="X326" s="180"/>
      <c r="Y326" s="180"/>
      <c r="Z326" s="180"/>
    </row>
    <row r="327" spans="1:26">
      <c r="A327" s="311"/>
      <c r="B327" s="311"/>
      <c r="C327" s="180"/>
      <c r="D327" s="180"/>
      <c r="E327" s="180"/>
      <c r="F327" s="180"/>
      <c r="G327" s="180"/>
      <c r="H327" s="312"/>
      <c r="I327" s="313"/>
      <c r="J327" s="180"/>
      <c r="K327" s="311"/>
      <c r="L327" s="311"/>
      <c r="M327" s="311"/>
      <c r="N327" s="311"/>
      <c r="O327" s="311"/>
      <c r="P327" s="180"/>
      <c r="Q327" s="180"/>
      <c r="R327" s="180"/>
      <c r="S327" s="180"/>
      <c r="T327" s="180"/>
      <c r="U327" s="180"/>
      <c r="V327" s="180"/>
      <c r="W327" s="180"/>
      <c r="X327" s="180"/>
      <c r="Y327" s="180"/>
      <c r="Z327" s="180"/>
    </row>
    <row r="328" spans="1:26">
      <c r="A328" s="311"/>
      <c r="B328" s="311"/>
      <c r="C328" s="180"/>
      <c r="D328" s="180"/>
      <c r="E328" s="180"/>
      <c r="F328" s="180"/>
      <c r="G328" s="180"/>
      <c r="H328" s="312"/>
      <c r="I328" s="313"/>
      <c r="J328" s="180"/>
      <c r="K328" s="311"/>
      <c r="L328" s="311"/>
      <c r="M328" s="311"/>
      <c r="N328" s="311"/>
      <c r="O328" s="311"/>
      <c r="P328" s="180"/>
      <c r="Q328" s="180"/>
      <c r="R328" s="180"/>
      <c r="S328" s="180"/>
      <c r="T328" s="180"/>
      <c r="U328" s="180"/>
      <c r="V328" s="180"/>
      <c r="W328" s="180"/>
      <c r="X328" s="180"/>
      <c r="Y328" s="180"/>
      <c r="Z328" s="180"/>
    </row>
    <row r="329" spans="1:26">
      <c r="A329" s="311"/>
      <c r="B329" s="311"/>
      <c r="C329" s="180"/>
      <c r="D329" s="180"/>
      <c r="E329" s="180"/>
      <c r="F329" s="180"/>
      <c r="G329" s="180"/>
      <c r="H329" s="312"/>
      <c r="I329" s="313"/>
      <c r="J329" s="180"/>
      <c r="K329" s="311"/>
      <c r="L329" s="311"/>
      <c r="M329" s="311"/>
      <c r="N329" s="311"/>
      <c r="O329" s="311"/>
      <c r="P329" s="180"/>
      <c r="Q329" s="180"/>
      <c r="R329" s="180"/>
      <c r="S329" s="180"/>
      <c r="T329" s="180"/>
      <c r="U329" s="180"/>
      <c r="V329" s="180"/>
      <c r="W329" s="180"/>
      <c r="X329" s="180"/>
      <c r="Y329" s="180"/>
      <c r="Z329" s="180"/>
    </row>
    <row r="330" spans="1:26">
      <c r="A330" s="311"/>
      <c r="B330" s="311"/>
      <c r="C330" s="180"/>
      <c r="D330" s="180"/>
      <c r="E330" s="180"/>
      <c r="F330" s="180"/>
      <c r="G330" s="180"/>
      <c r="H330" s="312"/>
      <c r="I330" s="313"/>
      <c r="J330" s="180"/>
      <c r="K330" s="311"/>
      <c r="L330" s="311"/>
      <c r="M330" s="311"/>
      <c r="N330" s="311"/>
      <c r="O330" s="311"/>
      <c r="P330" s="180"/>
      <c r="Q330" s="180"/>
      <c r="R330" s="180"/>
      <c r="S330" s="180"/>
      <c r="T330" s="180"/>
      <c r="U330" s="180"/>
      <c r="V330" s="180"/>
      <c r="W330" s="180"/>
      <c r="X330" s="180"/>
      <c r="Y330" s="180"/>
      <c r="Z330" s="180"/>
    </row>
    <row r="331" spans="1:26">
      <c r="A331" s="311"/>
      <c r="B331" s="311"/>
      <c r="C331" s="180"/>
      <c r="D331" s="180"/>
      <c r="E331" s="180"/>
      <c r="F331" s="180"/>
      <c r="G331" s="180"/>
      <c r="H331" s="312"/>
      <c r="I331" s="313"/>
      <c r="J331" s="180"/>
      <c r="K331" s="311"/>
      <c r="L331" s="311"/>
      <c r="M331" s="311"/>
      <c r="N331" s="311"/>
      <c r="O331" s="311"/>
      <c r="P331" s="180"/>
      <c r="Q331" s="180"/>
      <c r="R331" s="180"/>
      <c r="S331" s="180"/>
      <c r="T331" s="180"/>
      <c r="U331" s="180"/>
      <c r="V331" s="180"/>
      <c r="W331" s="180"/>
      <c r="X331" s="180"/>
      <c r="Y331" s="180"/>
      <c r="Z331" s="180"/>
    </row>
    <row r="332" spans="1:26">
      <c r="A332" s="311"/>
      <c r="B332" s="311"/>
      <c r="C332" s="180"/>
      <c r="D332" s="180"/>
      <c r="E332" s="180"/>
      <c r="F332" s="180"/>
      <c r="G332" s="180"/>
      <c r="H332" s="312"/>
      <c r="I332" s="313"/>
      <c r="J332" s="180"/>
      <c r="K332" s="311"/>
      <c r="L332" s="311"/>
      <c r="M332" s="311"/>
      <c r="N332" s="311"/>
      <c r="O332" s="311"/>
      <c r="P332" s="180"/>
      <c r="Q332" s="180"/>
      <c r="R332" s="180"/>
      <c r="S332" s="180"/>
      <c r="T332" s="180"/>
      <c r="U332" s="180"/>
      <c r="V332" s="180"/>
      <c r="W332" s="180"/>
      <c r="X332" s="180"/>
      <c r="Y332" s="180"/>
      <c r="Z332" s="180"/>
    </row>
    <row r="333" spans="1:26">
      <c r="A333" s="311"/>
      <c r="B333" s="311"/>
      <c r="C333" s="180"/>
      <c r="D333" s="180"/>
      <c r="E333" s="180"/>
      <c r="F333" s="180"/>
      <c r="G333" s="180"/>
      <c r="H333" s="312"/>
      <c r="I333" s="313"/>
      <c r="J333" s="180"/>
      <c r="K333" s="311"/>
      <c r="L333" s="311"/>
      <c r="M333" s="311"/>
      <c r="N333" s="311"/>
      <c r="O333" s="311"/>
      <c r="P333" s="180"/>
      <c r="Q333" s="180"/>
      <c r="R333" s="180"/>
      <c r="S333" s="180"/>
      <c r="T333" s="180"/>
      <c r="U333" s="180"/>
      <c r="V333" s="180"/>
      <c r="W333" s="180"/>
      <c r="X333" s="180"/>
      <c r="Y333" s="180"/>
      <c r="Z333" s="180"/>
    </row>
    <row r="334" spans="1:26">
      <c r="A334" s="311"/>
      <c r="B334" s="311"/>
      <c r="C334" s="180"/>
      <c r="D334" s="180"/>
      <c r="E334" s="180"/>
      <c r="F334" s="180"/>
      <c r="G334" s="180"/>
      <c r="H334" s="312"/>
      <c r="I334" s="313"/>
      <c r="J334" s="180"/>
      <c r="K334" s="311"/>
      <c r="L334" s="311"/>
      <c r="M334" s="311"/>
      <c r="N334" s="311"/>
      <c r="O334" s="311"/>
      <c r="P334" s="180"/>
      <c r="Q334" s="180"/>
      <c r="R334" s="180"/>
      <c r="S334" s="180"/>
      <c r="T334" s="180"/>
      <c r="U334" s="180"/>
      <c r="V334" s="180"/>
      <c r="W334" s="180"/>
      <c r="X334" s="180"/>
      <c r="Y334" s="180"/>
      <c r="Z334" s="180"/>
    </row>
    <row r="335" spans="1:26">
      <c r="A335" s="311"/>
      <c r="B335" s="311"/>
      <c r="C335" s="180"/>
      <c r="D335" s="180"/>
      <c r="E335" s="180"/>
      <c r="F335" s="180"/>
      <c r="G335" s="180"/>
      <c r="H335" s="312"/>
      <c r="I335" s="313"/>
      <c r="J335" s="180"/>
      <c r="K335" s="311"/>
      <c r="L335" s="311"/>
      <c r="M335" s="311"/>
      <c r="N335" s="311"/>
      <c r="O335" s="311"/>
      <c r="P335" s="180"/>
      <c r="Q335" s="180"/>
      <c r="R335" s="180"/>
      <c r="S335" s="180"/>
      <c r="T335" s="180"/>
      <c r="U335" s="180"/>
      <c r="V335" s="180"/>
      <c r="W335" s="180"/>
      <c r="X335" s="180"/>
      <c r="Y335" s="180"/>
      <c r="Z335" s="180"/>
    </row>
    <row r="336" spans="1:26">
      <c r="A336" s="311"/>
      <c r="B336" s="311"/>
      <c r="C336" s="180"/>
      <c r="D336" s="180"/>
      <c r="E336" s="180"/>
      <c r="F336" s="180"/>
      <c r="G336" s="180"/>
      <c r="H336" s="312"/>
      <c r="I336" s="313"/>
      <c r="J336" s="180"/>
      <c r="K336" s="311"/>
      <c r="L336" s="311"/>
      <c r="M336" s="311"/>
      <c r="N336" s="311"/>
      <c r="O336" s="311"/>
      <c r="P336" s="180"/>
      <c r="Q336" s="180"/>
      <c r="R336" s="180"/>
      <c r="S336" s="180"/>
      <c r="T336" s="180"/>
      <c r="U336" s="180"/>
      <c r="V336" s="180"/>
      <c r="W336" s="180"/>
      <c r="X336" s="180"/>
      <c r="Y336" s="180"/>
      <c r="Z336" s="180"/>
    </row>
    <row r="337" spans="1:26">
      <c r="A337" s="311"/>
      <c r="B337" s="311"/>
      <c r="C337" s="180"/>
      <c r="D337" s="180"/>
      <c r="E337" s="180"/>
      <c r="F337" s="180"/>
      <c r="G337" s="180"/>
      <c r="H337" s="312"/>
      <c r="I337" s="313"/>
      <c r="J337" s="180"/>
      <c r="K337" s="311"/>
      <c r="L337" s="311"/>
      <c r="M337" s="311"/>
      <c r="N337" s="311"/>
      <c r="O337" s="311"/>
      <c r="P337" s="180"/>
      <c r="Q337" s="180"/>
      <c r="R337" s="180"/>
      <c r="S337" s="180"/>
      <c r="T337" s="180"/>
      <c r="U337" s="180"/>
      <c r="V337" s="180"/>
      <c r="W337" s="180"/>
      <c r="X337" s="180"/>
      <c r="Y337" s="180"/>
      <c r="Z337" s="180"/>
    </row>
    <row r="338" spans="1:26">
      <c r="A338" s="311"/>
      <c r="B338" s="311"/>
      <c r="C338" s="180"/>
      <c r="D338" s="180"/>
      <c r="E338" s="180"/>
      <c r="F338" s="180"/>
      <c r="G338" s="180"/>
      <c r="H338" s="312"/>
      <c r="I338" s="313"/>
      <c r="J338" s="180"/>
      <c r="K338" s="311"/>
      <c r="L338" s="311"/>
      <c r="M338" s="311"/>
      <c r="N338" s="311"/>
      <c r="O338" s="311"/>
      <c r="P338" s="180"/>
      <c r="Q338" s="180"/>
      <c r="R338" s="180"/>
      <c r="S338" s="180"/>
      <c r="T338" s="180"/>
      <c r="U338" s="180"/>
      <c r="V338" s="180"/>
      <c r="W338" s="180"/>
      <c r="X338" s="180"/>
      <c r="Y338" s="180"/>
      <c r="Z338" s="180"/>
    </row>
    <row r="339" spans="1:26">
      <c r="A339" s="311"/>
      <c r="B339" s="311"/>
      <c r="C339" s="180"/>
      <c r="D339" s="180"/>
      <c r="E339" s="180"/>
      <c r="F339" s="180"/>
      <c r="G339" s="180"/>
      <c r="H339" s="312"/>
      <c r="I339" s="313"/>
      <c r="J339" s="180"/>
      <c r="K339" s="311"/>
      <c r="L339" s="311"/>
      <c r="M339" s="311"/>
      <c r="N339" s="311"/>
      <c r="O339" s="311"/>
      <c r="P339" s="180"/>
      <c r="Q339" s="180"/>
      <c r="R339" s="180"/>
      <c r="S339" s="180"/>
      <c r="T339" s="180"/>
      <c r="U339" s="180"/>
      <c r="V339" s="180"/>
      <c r="W339" s="180"/>
      <c r="X339" s="180"/>
      <c r="Y339" s="180"/>
      <c r="Z339" s="180"/>
    </row>
    <row r="340" spans="1:26">
      <c r="A340" s="311"/>
      <c r="B340" s="311"/>
      <c r="C340" s="180"/>
      <c r="D340" s="180"/>
      <c r="E340" s="180"/>
      <c r="F340" s="180"/>
      <c r="G340" s="180"/>
      <c r="H340" s="312"/>
      <c r="I340" s="313"/>
      <c r="J340" s="180"/>
      <c r="K340" s="311"/>
      <c r="L340" s="311"/>
      <c r="M340" s="311"/>
      <c r="N340" s="311"/>
      <c r="O340" s="311"/>
      <c r="P340" s="180"/>
      <c r="Q340" s="180"/>
      <c r="R340" s="180"/>
      <c r="S340" s="180"/>
      <c r="T340" s="180"/>
      <c r="U340" s="180"/>
      <c r="V340" s="180"/>
      <c r="W340" s="180"/>
      <c r="X340" s="180"/>
      <c r="Y340" s="180"/>
      <c r="Z340" s="180"/>
    </row>
    <row r="341" spans="1:26">
      <c r="A341" s="311"/>
      <c r="B341" s="311"/>
      <c r="C341" s="180"/>
      <c r="D341" s="180"/>
      <c r="E341" s="180"/>
      <c r="F341" s="180"/>
      <c r="G341" s="180"/>
      <c r="H341" s="312"/>
      <c r="I341" s="313"/>
      <c r="J341" s="180"/>
      <c r="K341" s="311"/>
      <c r="L341" s="311"/>
      <c r="M341" s="311"/>
      <c r="N341" s="311"/>
      <c r="O341" s="311"/>
      <c r="P341" s="180"/>
      <c r="Q341" s="180"/>
      <c r="R341" s="180"/>
      <c r="S341" s="180"/>
      <c r="T341" s="180"/>
      <c r="U341" s="180"/>
      <c r="V341" s="180"/>
      <c r="W341" s="180"/>
      <c r="X341" s="180"/>
      <c r="Y341" s="180"/>
      <c r="Z341" s="180"/>
    </row>
    <row r="342" spans="1:26">
      <c r="A342" s="311"/>
      <c r="B342" s="311"/>
      <c r="C342" s="180"/>
      <c r="D342" s="180"/>
      <c r="E342" s="180"/>
      <c r="F342" s="180"/>
      <c r="G342" s="180"/>
      <c r="H342" s="312"/>
      <c r="I342" s="313"/>
      <c r="J342" s="180"/>
      <c r="K342" s="311"/>
      <c r="L342" s="311"/>
      <c r="M342" s="311"/>
      <c r="N342" s="311"/>
      <c r="O342" s="311"/>
      <c r="P342" s="180"/>
      <c r="Q342" s="180"/>
      <c r="R342" s="180"/>
      <c r="S342" s="180"/>
      <c r="T342" s="180"/>
      <c r="U342" s="180"/>
      <c r="V342" s="180"/>
      <c r="W342" s="180"/>
      <c r="X342" s="180"/>
      <c r="Y342" s="180"/>
      <c r="Z342" s="180"/>
    </row>
    <row r="343" spans="1:26">
      <c r="A343" s="311"/>
      <c r="B343" s="311"/>
      <c r="C343" s="180"/>
      <c r="D343" s="180"/>
      <c r="E343" s="180"/>
      <c r="F343" s="180"/>
      <c r="G343" s="180"/>
      <c r="H343" s="312"/>
      <c r="I343" s="313"/>
      <c r="J343" s="180"/>
      <c r="K343" s="311"/>
      <c r="L343" s="311"/>
      <c r="M343" s="311"/>
      <c r="N343" s="311"/>
      <c r="O343" s="311"/>
      <c r="P343" s="180"/>
      <c r="Q343" s="180"/>
      <c r="R343" s="180"/>
      <c r="S343" s="180"/>
      <c r="T343" s="180"/>
      <c r="U343" s="180"/>
      <c r="V343" s="180"/>
      <c r="W343" s="180"/>
      <c r="X343" s="180"/>
      <c r="Y343" s="180"/>
      <c r="Z343" s="180"/>
    </row>
    <row r="344" spans="1:26">
      <c r="A344" s="311"/>
      <c r="B344" s="311"/>
      <c r="C344" s="180"/>
      <c r="D344" s="180"/>
      <c r="E344" s="180"/>
      <c r="F344" s="180"/>
      <c r="G344" s="180"/>
      <c r="H344" s="312"/>
      <c r="I344" s="313"/>
      <c r="J344" s="180"/>
      <c r="K344" s="311"/>
      <c r="L344" s="311"/>
      <c r="M344" s="311"/>
      <c r="N344" s="311"/>
      <c r="O344" s="311"/>
      <c r="P344" s="180"/>
      <c r="Q344" s="180"/>
      <c r="R344" s="180"/>
      <c r="S344" s="180"/>
      <c r="T344" s="180"/>
      <c r="U344" s="180"/>
      <c r="V344" s="180"/>
      <c r="W344" s="180"/>
      <c r="X344" s="180"/>
      <c r="Y344" s="180"/>
      <c r="Z344" s="180"/>
    </row>
    <row r="345" spans="1:26">
      <c r="A345" s="311"/>
      <c r="B345" s="311"/>
      <c r="C345" s="180"/>
      <c r="D345" s="180"/>
      <c r="E345" s="180"/>
      <c r="F345" s="180"/>
      <c r="G345" s="180"/>
      <c r="H345" s="312"/>
      <c r="I345" s="313"/>
      <c r="J345" s="180"/>
      <c r="K345" s="311"/>
      <c r="L345" s="311"/>
      <c r="M345" s="311"/>
      <c r="N345" s="311"/>
      <c r="O345" s="311"/>
      <c r="P345" s="180"/>
      <c r="Q345" s="180"/>
      <c r="R345" s="180"/>
      <c r="S345" s="180"/>
      <c r="T345" s="180"/>
      <c r="U345" s="180"/>
      <c r="V345" s="180"/>
      <c r="W345" s="180"/>
      <c r="X345" s="180"/>
      <c r="Y345" s="180"/>
      <c r="Z345" s="180"/>
    </row>
    <row r="346" spans="1:26">
      <c r="A346" s="311"/>
      <c r="B346" s="311"/>
      <c r="C346" s="180"/>
      <c r="D346" s="180"/>
      <c r="E346" s="180"/>
      <c r="F346" s="180"/>
      <c r="G346" s="180"/>
      <c r="H346" s="312"/>
      <c r="I346" s="313"/>
      <c r="J346" s="180"/>
      <c r="K346" s="311"/>
      <c r="L346" s="311"/>
      <c r="M346" s="311"/>
      <c r="N346" s="311"/>
      <c r="O346" s="311"/>
      <c r="P346" s="180"/>
      <c r="Q346" s="180"/>
      <c r="R346" s="180"/>
      <c r="S346" s="180"/>
      <c r="T346" s="180"/>
      <c r="U346" s="180"/>
      <c r="V346" s="180"/>
      <c r="W346" s="180"/>
      <c r="X346" s="180"/>
      <c r="Y346" s="180"/>
      <c r="Z346" s="180"/>
    </row>
    <row r="347" spans="1:26">
      <c r="A347" s="311"/>
      <c r="B347" s="311"/>
      <c r="C347" s="180"/>
      <c r="D347" s="180"/>
      <c r="E347" s="180"/>
      <c r="F347" s="180"/>
      <c r="G347" s="180"/>
      <c r="H347" s="312"/>
      <c r="I347" s="313"/>
      <c r="J347" s="180"/>
      <c r="K347" s="311"/>
      <c r="L347" s="311"/>
      <c r="M347" s="311"/>
      <c r="N347" s="311"/>
      <c r="O347" s="311"/>
      <c r="P347" s="180"/>
      <c r="Q347" s="180"/>
      <c r="R347" s="180"/>
      <c r="S347" s="180"/>
      <c r="T347" s="180"/>
      <c r="U347" s="180"/>
      <c r="V347" s="180"/>
      <c r="W347" s="180"/>
      <c r="X347" s="180"/>
      <c r="Y347" s="180"/>
      <c r="Z347" s="180"/>
    </row>
    <row r="348" spans="1:26">
      <c r="A348" s="311"/>
      <c r="B348" s="311"/>
      <c r="C348" s="180"/>
      <c r="D348" s="180"/>
      <c r="E348" s="180"/>
      <c r="F348" s="180"/>
      <c r="G348" s="180"/>
      <c r="H348" s="312"/>
      <c r="I348" s="313"/>
      <c r="J348" s="180"/>
      <c r="K348" s="311"/>
      <c r="L348" s="311"/>
      <c r="M348" s="311"/>
      <c r="N348" s="311"/>
      <c r="O348" s="311"/>
      <c r="P348" s="180"/>
      <c r="Q348" s="180"/>
      <c r="R348" s="180"/>
      <c r="S348" s="180"/>
      <c r="T348" s="180"/>
      <c r="U348" s="180"/>
      <c r="V348" s="180"/>
      <c r="W348" s="180"/>
      <c r="X348" s="180"/>
      <c r="Y348" s="180"/>
      <c r="Z348" s="180"/>
    </row>
    <row r="349" spans="1:26">
      <c r="A349" s="311"/>
      <c r="B349" s="311"/>
      <c r="C349" s="180"/>
      <c r="D349" s="180"/>
      <c r="E349" s="180"/>
      <c r="F349" s="180"/>
      <c r="G349" s="180"/>
      <c r="H349" s="312"/>
      <c r="I349" s="313"/>
      <c r="J349" s="180"/>
      <c r="K349" s="311"/>
      <c r="L349" s="311"/>
      <c r="M349" s="311"/>
      <c r="N349" s="311"/>
      <c r="O349" s="311"/>
      <c r="P349" s="180"/>
      <c r="Q349" s="180"/>
      <c r="R349" s="180"/>
      <c r="S349" s="180"/>
      <c r="T349" s="180"/>
      <c r="U349" s="180"/>
      <c r="V349" s="180"/>
      <c r="W349" s="180"/>
      <c r="X349" s="180"/>
      <c r="Y349" s="180"/>
      <c r="Z349" s="180"/>
    </row>
    <row r="350" spans="1:26">
      <c r="A350" s="311"/>
      <c r="B350" s="311"/>
      <c r="C350" s="180"/>
      <c r="D350" s="180"/>
      <c r="E350" s="180"/>
      <c r="F350" s="180"/>
      <c r="G350" s="180"/>
      <c r="H350" s="312"/>
      <c r="I350" s="313"/>
      <c r="J350" s="180"/>
      <c r="K350" s="311"/>
      <c r="L350" s="311"/>
      <c r="M350" s="311"/>
      <c r="N350" s="311"/>
      <c r="O350" s="311"/>
      <c r="P350" s="180"/>
      <c r="Q350" s="180"/>
      <c r="R350" s="180"/>
      <c r="S350" s="180"/>
      <c r="T350" s="180"/>
      <c r="U350" s="180"/>
      <c r="V350" s="180"/>
      <c r="W350" s="180"/>
      <c r="X350" s="180"/>
      <c r="Y350" s="180"/>
      <c r="Z350" s="180"/>
    </row>
    <row r="351" spans="1:26">
      <c r="A351" s="311"/>
      <c r="B351" s="311"/>
      <c r="C351" s="180"/>
      <c r="D351" s="180"/>
      <c r="E351" s="180"/>
      <c r="F351" s="180"/>
      <c r="G351" s="180"/>
      <c r="H351" s="312"/>
      <c r="I351" s="313"/>
      <c r="J351" s="180"/>
      <c r="K351" s="311"/>
      <c r="L351" s="311"/>
      <c r="M351" s="311"/>
      <c r="N351" s="311"/>
      <c r="O351" s="311"/>
      <c r="P351" s="180"/>
      <c r="Q351" s="180"/>
      <c r="R351" s="180"/>
      <c r="S351" s="180"/>
      <c r="T351" s="180"/>
      <c r="U351" s="180"/>
      <c r="V351" s="180"/>
      <c r="W351" s="180"/>
      <c r="X351" s="180"/>
      <c r="Y351" s="180"/>
      <c r="Z351" s="180"/>
    </row>
    <row r="352" spans="1:26">
      <c r="A352" s="311"/>
      <c r="B352" s="311"/>
      <c r="C352" s="180"/>
      <c r="D352" s="180"/>
      <c r="E352" s="180"/>
      <c r="F352" s="180"/>
      <c r="G352" s="180"/>
      <c r="H352" s="312"/>
      <c r="I352" s="313"/>
      <c r="J352" s="180"/>
      <c r="K352" s="311"/>
      <c r="L352" s="311"/>
      <c r="M352" s="311"/>
      <c r="N352" s="311"/>
      <c r="O352" s="311"/>
      <c r="P352" s="180"/>
      <c r="Q352" s="180"/>
      <c r="R352" s="180"/>
      <c r="S352" s="180"/>
      <c r="T352" s="180"/>
      <c r="U352" s="180"/>
      <c r="V352" s="180"/>
      <c r="W352" s="180"/>
      <c r="X352" s="180"/>
      <c r="Y352" s="180"/>
      <c r="Z352" s="180"/>
    </row>
    <row r="353" spans="1:26">
      <c r="A353" s="311"/>
      <c r="B353" s="311"/>
      <c r="C353" s="180"/>
      <c r="D353" s="180"/>
      <c r="E353" s="180"/>
      <c r="F353" s="180"/>
      <c r="G353" s="180"/>
      <c r="H353" s="312"/>
      <c r="I353" s="313"/>
      <c r="J353" s="180"/>
      <c r="K353" s="311"/>
      <c r="L353" s="311"/>
      <c r="M353" s="311"/>
      <c r="N353" s="311"/>
      <c r="O353" s="311"/>
      <c r="P353" s="180"/>
      <c r="Q353" s="180"/>
      <c r="R353" s="180"/>
      <c r="S353" s="180"/>
      <c r="T353" s="180"/>
      <c r="U353" s="180"/>
      <c r="V353" s="180"/>
      <c r="W353" s="180"/>
      <c r="X353" s="180"/>
      <c r="Y353" s="180"/>
      <c r="Z353" s="180"/>
    </row>
    <row r="354" spans="1:26">
      <c r="A354" s="311"/>
      <c r="B354" s="311"/>
      <c r="C354" s="180"/>
      <c r="D354" s="180"/>
      <c r="E354" s="180"/>
      <c r="F354" s="180"/>
      <c r="G354" s="180"/>
      <c r="H354" s="312"/>
      <c r="I354" s="313"/>
      <c r="J354" s="180"/>
      <c r="K354" s="311"/>
      <c r="L354" s="311"/>
      <c r="M354" s="311"/>
      <c r="N354" s="311"/>
      <c r="O354" s="311"/>
      <c r="P354" s="180"/>
      <c r="Q354" s="180"/>
      <c r="R354" s="180"/>
      <c r="S354" s="180"/>
      <c r="T354" s="180"/>
      <c r="U354" s="180"/>
      <c r="V354" s="180"/>
      <c r="W354" s="180"/>
      <c r="X354" s="180"/>
      <c r="Y354" s="180"/>
      <c r="Z354" s="180"/>
    </row>
    <row r="355" spans="1:26">
      <c r="A355" s="311"/>
      <c r="B355" s="311"/>
      <c r="C355" s="180"/>
      <c r="D355" s="180"/>
      <c r="E355" s="180"/>
      <c r="F355" s="180"/>
      <c r="G355" s="180"/>
      <c r="H355" s="312"/>
      <c r="I355" s="313"/>
      <c r="J355" s="180"/>
      <c r="K355" s="311"/>
      <c r="L355" s="311"/>
      <c r="M355" s="311"/>
      <c r="N355" s="311"/>
      <c r="O355" s="311"/>
      <c r="P355" s="180"/>
      <c r="Q355" s="180"/>
      <c r="R355" s="180"/>
      <c r="S355" s="180"/>
      <c r="T355" s="180"/>
      <c r="U355" s="180"/>
      <c r="V355" s="180"/>
      <c r="W355" s="180"/>
      <c r="X355" s="180"/>
      <c r="Y355" s="180"/>
      <c r="Z355" s="180"/>
    </row>
    <row r="356" spans="1:26">
      <c r="A356" s="311"/>
      <c r="B356" s="311"/>
      <c r="C356" s="180"/>
      <c r="D356" s="180"/>
      <c r="E356" s="180"/>
      <c r="F356" s="180"/>
      <c r="G356" s="180"/>
      <c r="H356" s="312"/>
      <c r="I356" s="313"/>
      <c r="J356" s="180"/>
      <c r="K356" s="311"/>
      <c r="L356" s="311"/>
      <c r="M356" s="311"/>
      <c r="N356" s="311"/>
      <c r="O356" s="311"/>
      <c r="P356" s="180"/>
      <c r="Q356" s="180"/>
      <c r="R356" s="180"/>
      <c r="S356" s="180"/>
      <c r="T356" s="180"/>
      <c r="U356" s="180"/>
      <c r="V356" s="180"/>
      <c r="W356" s="180"/>
      <c r="X356" s="180"/>
      <c r="Y356" s="180"/>
      <c r="Z356" s="180"/>
    </row>
    <row r="357" spans="1:26">
      <c r="A357" s="311"/>
      <c r="B357" s="311"/>
      <c r="C357" s="180"/>
      <c r="D357" s="180"/>
      <c r="E357" s="180"/>
      <c r="F357" s="180"/>
      <c r="G357" s="180"/>
      <c r="H357" s="312"/>
      <c r="I357" s="313"/>
      <c r="J357" s="180"/>
      <c r="K357" s="311"/>
      <c r="L357" s="311"/>
      <c r="M357" s="311"/>
      <c r="N357" s="311"/>
      <c r="O357" s="311"/>
      <c r="P357" s="180"/>
      <c r="Q357" s="180"/>
      <c r="R357" s="180"/>
      <c r="S357" s="180"/>
      <c r="T357" s="180"/>
      <c r="U357" s="180"/>
      <c r="V357" s="180"/>
      <c r="W357" s="180"/>
      <c r="X357" s="180"/>
      <c r="Y357" s="180"/>
      <c r="Z357" s="180"/>
    </row>
    <row r="358" spans="1:26">
      <c r="A358" s="311"/>
      <c r="B358" s="311"/>
      <c r="C358" s="180"/>
      <c r="D358" s="180"/>
      <c r="E358" s="180"/>
      <c r="F358" s="180"/>
      <c r="G358" s="180"/>
      <c r="H358" s="312"/>
      <c r="I358" s="313"/>
      <c r="J358" s="180"/>
      <c r="K358" s="311"/>
      <c r="L358" s="311"/>
      <c r="M358" s="311"/>
      <c r="N358" s="311"/>
      <c r="O358" s="311"/>
      <c r="P358" s="180"/>
      <c r="Q358" s="180"/>
      <c r="R358" s="180"/>
      <c r="S358" s="180"/>
      <c r="T358" s="180"/>
      <c r="U358" s="180"/>
      <c r="V358" s="180"/>
      <c r="W358" s="180"/>
      <c r="X358" s="180"/>
      <c r="Y358" s="180"/>
      <c r="Z358" s="180"/>
    </row>
    <row r="359" spans="1:26">
      <c r="A359" s="311"/>
      <c r="B359" s="311"/>
      <c r="C359" s="180"/>
      <c r="D359" s="180"/>
      <c r="E359" s="180"/>
      <c r="F359" s="180"/>
      <c r="G359" s="180"/>
      <c r="H359" s="312"/>
      <c r="I359" s="313"/>
      <c r="J359" s="180"/>
      <c r="K359" s="311"/>
      <c r="L359" s="311"/>
      <c r="M359" s="311"/>
      <c r="N359" s="311"/>
      <c r="O359" s="311"/>
      <c r="P359" s="180"/>
      <c r="Q359" s="180"/>
      <c r="R359" s="180"/>
      <c r="S359" s="180"/>
      <c r="T359" s="180"/>
      <c r="U359" s="180"/>
      <c r="V359" s="180"/>
      <c r="W359" s="180"/>
      <c r="X359" s="180"/>
      <c r="Y359" s="180"/>
      <c r="Z359" s="180"/>
    </row>
    <row r="360" spans="1:26">
      <c r="A360" s="311"/>
      <c r="B360" s="311"/>
      <c r="C360" s="180"/>
      <c r="D360" s="180"/>
      <c r="E360" s="180"/>
      <c r="F360" s="180"/>
      <c r="G360" s="180"/>
      <c r="H360" s="312"/>
      <c r="I360" s="313"/>
      <c r="J360" s="180"/>
      <c r="K360" s="311"/>
      <c r="L360" s="311"/>
      <c r="M360" s="311"/>
      <c r="N360" s="311"/>
      <c r="O360" s="311"/>
      <c r="P360" s="180"/>
      <c r="Q360" s="180"/>
      <c r="R360" s="180"/>
      <c r="S360" s="180"/>
      <c r="T360" s="180"/>
      <c r="U360" s="180"/>
      <c r="V360" s="180"/>
      <c r="W360" s="180"/>
      <c r="X360" s="180"/>
      <c r="Y360" s="180"/>
      <c r="Z360" s="180"/>
    </row>
    <row r="361" spans="1:26">
      <c r="A361" s="311"/>
      <c r="B361" s="311"/>
      <c r="C361" s="180"/>
      <c r="D361" s="180"/>
      <c r="E361" s="180"/>
      <c r="F361" s="180"/>
      <c r="G361" s="180"/>
      <c r="H361" s="312"/>
      <c r="I361" s="313"/>
      <c r="J361" s="180"/>
      <c r="K361" s="311"/>
      <c r="L361" s="311"/>
      <c r="M361" s="311"/>
      <c r="N361" s="311"/>
      <c r="O361" s="311"/>
      <c r="P361" s="180"/>
      <c r="Q361" s="180"/>
      <c r="R361" s="180"/>
      <c r="S361" s="180"/>
      <c r="T361" s="180"/>
      <c r="U361" s="180"/>
      <c r="V361" s="180"/>
      <c r="W361" s="180"/>
      <c r="X361" s="180"/>
      <c r="Y361" s="180"/>
      <c r="Z361" s="180"/>
    </row>
    <row r="362" spans="1:26">
      <c r="A362" s="311"/>
      <c r="B362" s="311"/>
      <c r="C362" s="180"/>
      <c r="D362" s="180"/>
      <c r="E362" s="180"/>
      <c r="F362" s="180"/>
      <c r="G362" s="180"/>
      <c r="H362" s="312"/>
      <c r="I362" s="313"/>
      <c r="J362" s="180"/>
      <c r="K362" s="311"/>
      <c r="L362" s="311"/>
      <c r="M362" s="311"/>
      <c r="N362" s="311"/>
      <c r="O362" s="311"/>
      <c r="P362" s="180"/>
      <c r="Q362" s="180"/>
      <c r="R362" s="180"/>
      <c r="S362" s="180"/>
      <c r="T362" s="180"/>
      <c r="U362" s="180"/>
      <c r="V362" s="180"/>
      <c r="W362" s="180"/>
      <c r="X362" s="180"/>
      <c r="Y362" s="180"/>
      <c r="Z362" s="180"/>
    </row>
    <row r="363" spans="1:26">
      <c r="A363" s="311"/>
      <c r="B363" s="311"/>
      <c r="C363" s="180"/>
      <c r="D363" s="180"/>
      <c r="E363" s="180"/>
      <c r="F363" s="180"/>
      <c r="G363" s="180"/>
      <c r="H363" s="312"/>
      <c r="I363" s="313"/>
      <c r="J363" s="180"/>
      <c r="K363" s="311"/>
      <c r="L363" s="311"/>
      <c r="M363" s="311"/>
      <c r="N363" s="311"/>
      <c r="O363" s="311"/>
      <c r="P363" s="180"/>
      <c r="Q363" s="180"/>
      <c r="R363" s="180"/>
      <c r="S363" s="180"/>
      <c r="T363" s="180"/>
      <c r="U363" s="180"/>
      <c r="V363" s="180"/>
      <c r="W363" s="180"/>
      <c r="X363" s="180"/>
      <c r="Y363" s="180"/>
      <c r="Z363" s="180"/>
    </row>
    <row r="364" spans="1:26">
      <c r="A364" s="311"/>
      <c r="B364" s="311"/>
      <c r="C364" s="180"/>
      <c r="D364" s="180"/>
      <c r="E364" s="180"/>
      <c r="F364" s="180"/>
      <c r="G364" s="180"/>
      <c r="H364" s="312"/>
      <c r="I364" s="313"/>
      <c r="J364" s="180"/>
      <c r="K364" s="311"/>
      <c r="L364" s="311"/>
      <c r="M364" s="311"/>
      <c r="N364" s="311"/>
      <c r="O364" s="311"/>
      <c r="P364" s="180"/>
      <c r="Q364" s="180"/>
      <c r="R364" s="180"/>
      <c r="S364" s="180"/>
      <c r="T364" s="180"/>
      <c r="U364" s="180"/>
      <c r="V364" s="180"/>
      <c r="W364" s="180"/>
      <c r="X364" s="180"/>
      <c r="Y364" s="180"/>
      <c r="Z364" s="180"/>
    </row>
    <row r="365" spans="1:26">
      <c r="A365" s="311"/>
      <c r="B365" s="311"/>
      <c r="C365" s="180"/>
      <c r="D365" s="180"/>
      <c r="E365" s="180"/>
      <c r="F365" s="180"/>
      <c r="G365" s="180"/>
      <c r="H365" s="312"/>
      <c r="I365" s="313"/>
      <c r="J365" s="180"/>
      <c r="K365" s="311"/>
      <c r="L365" s="311"/>
      <c r="M365" s="311"/>
      <c r="N365" s="311"/>
      <c r="O365" s="311"/>
      <c r="P365" s="180"/>
      <c r="Q365" s="180"/>
      <c r="R365" s="180"/>
      <c r="S365" s="180"/>
      <c r="T365" s="180"/>
      <c r="U365" s="180"/>
      <c r="V365" s="180"/>
      <c r="W365" s="180"/>
      <c r="X365" s="180"/>
      <c r="Y365" s="180"/>
      <c r="Z365" s="180"/>
    </row>
    <row r="366" spans="1:26">
      <c r="A366" s="311"/>
      <c r="B366" s="311"/>
      <c r="C366" s="180"/>
      <c r="D366" s="180"/>
      <c r="E366" s="180"/>
      <c r="F366" s="180"/>
      <c r="G366" s="180"/>
      <c r="H366" s="312"/>
      <c r="I366" s="313"/>
      <c r="J366" s="180"/>
      <c r="K366" s="311"/>
      <c r="L366" s="311"/>
      <c r="M366" s="311"/>
      <c r="N366" s="311"/>
      <c r="O366" s="311"/>
      <c r="P366" s="180"/>
      <c r="Q366" s="180"/>
      <c r="R366" s="180"/>
      <c r="S366" s="180"/>
      <c r="T366" s="180"/>
      <c r="U366" s="180"/>
      <c r="V366" s="180"/>
      <c r="W366" s="180"/>
      <c r="X366" s="180"/>
      <c r="Y366" s="180"/>
      <c r="Z366" s="180"/>
    </row>
    <row r="367" spans="1:26">
      <c r="A367" s="311"/>
      <c r="B367" s="311"/>
      <c r="C367" s="180"/>
      <c r="D367" s="180"/>
      <c r="E367" s="180"/>
      <c r="F367" s="180"/>
      <c r="G367" s="180"/>
      <c r="H367" s="312"/>
      <c r="I367" s="313"/>
      <c r="J367" s="180"/>
      <c r="K367" s="311"/>
      <c r="L367" s="311"/>
      <c r="M367" s="311"/>
      <c r="N367" s="311"/>
      <c r="O367" s="311"/>
      <c r="P367" s="180"/>
      <c r="Q367" s="180"/>
      <c r="R367" s="180"/>
      <c r="S367" s="180"/>
      <c r="T367" s="180"/>
      <c r="U367" s="180"/>
      <c r="V367" s="180"/>
      <c r="W367" s="180"/>
      <c r="X367" s="180"/>
      <c r="Y367" s="180"/>
      <c r="Z367" s="180"/>
    </row>
    <row r="368" spans="1:26">
      <c r="A368" s="311"/>
      <c r="B368" s="311"/>
      <c r="C368" s="180"/>
      <c r="D368" s="180"/>
      <c r="E368" s="180"/>
      <c r="F368" s="180"/>
      <c r="G368" s="180"/>
      <c r="H368" s="312"/>
      <c r="I368" s="313"/>
      <c r="J368" s="180"/>
      <c r="K368" s="311"/>
      <c r="L368" s="311"/>
      <c r="M368" s="311"/>
      <c r="N368" s="311"/>
      <c r="O368" s="311"/>
      <c r="P368" s="180"/>
      <c r="Q368" s="180"/>
      <c r="R368" s="180"/>
      <c r="S368" s="180"/>
      <c r="T368" s="180"/>
      <c r="U368" s="180"/>
      <c r="V368" s="180"/>
      <c r="W368" s="180"/>
      <c r="X368" s="180"/>
      <c r="Y368" s="180"/>
      <c r="Z368" s="180"/>
    </row>
    <row r="369" spans="1:26">
      <c r="A369" s="311"/>
      <c r="B369" s="311"/>
      <c r="C369" s="180"/>
      <c r="D369" s="180"/>
      <c r="E369" s="180"/>
      <c r="F369" s="180"/>
      <c r="G369" s="180"/>
      <c r="H369" s="312"/>
      <c r="I369" s="313"/>
      <c r="J369" s="180"/>
      <c r="K369" s="311"/>
      <c r="L369" s="311"/>
      <c r="M369" s="311"/>
      <c r="N369" s="311"/>
      <c r="O369" s="311"/>
      <c r="P369" s="180"/>
      <c r="Q369" s="180"/>
      <c r="R369" s="180"/>
      <c r="S369" s="180"/>
      <c r="T369" s="180"/>
      <c r="U369" s="180"/>
      <c r="V369" s="180"/>
      <c r="W369" s="180"/>
      <c r="X369" s="180"/>
      <c r="Y369" s="180"/>
      <c r="Z369" s="180"/>
    </row>
    <row r="370" spans="1:26">
      <c r="A370" s="311"/>
      <c r="B370" s="311"/>
      <c r="C370" s="180"/>
      <c r="D370" s="180"/>
      <c r="E370" s="180"/>
      <c r="F370" s="180"/>
      <c r="G370" s="180"/>
      <c r="H370" s="312"/>
      <c r="I370" s="313"/>
      <c r="J370" s="180"/>
      <c r="K370" s="311"/>
      <c r="L370" s="311"/>
      <c r="M370" s="311"/>
      <c r="N370" s="311"/>
      <c r="O370" s="311"/>
      <c r="P370" s="180"/>
      <c r="Q370" s="180"/>
      <c r="R370" s="180"/>
      <c r="S370" s="180"/>
      <c r="T370" s="180"/>
      <c r="U370" s="180"/>
      <c r="V370" s="180"/>
      <c r="W370" s="180"/>
      <c r="X370" s="180"/>
      <c r="Y370" s="180"/>
      <c r="Z370" s="180"/>
    </row>
    <row r="371" spans="1:26">
      <c r="A371" s="311"/>
      <c r="B371" s="311"/>
      <c r="C371" s="180"/>
      <c r="D371" s="180"/>
      <c r="E371" s="180"/>
      <c r="F371" s="180"/>
      <c r="G371" s="180"/>
      <c r="H371" s="312"/>
      <c r="I371" s="313"/>
      <c r="J371" s="180"/>
      <c r="K371" s="311"/>
      <c r="L371" s="311"/>
      <c r="M371" s="311"/>
      <c r="N371" s="311"/>
      <c r="O371" s="311"/>
      <c r="P371" s="180"/>
      <c r="Q371" s="180"/>
      <c r="R371" s="180"/>
      <c r="S371" s="180"/>
      <c r="T371" s="180"/>
      <c r="U371" s="180"/>
      <c r="V371" s="180"/>
      <c r="W371" s="180"/>
      <c r="X371" s="180"/>
      <c r="Y371" s="180"/>
      <c r="Z371" s="180"/>
    </row>
    <row r="372" spans="1:26">
      <c r="A372" s="311"/>
      <c r="B372" s="311"/>
      <c r="C372" s="180"/>
      <c r="D372" s="180"/>
      <c r="E372" s="180"/>
      <c r="F372" s="180"/>
      <c r="G372" s="180"/>
      <c r="H372" s="312"/>
      <c r="I372" s="313"/>
      <c r="J372" s="180"/>
      <c r="K372" s="311"/>
      <c r="L372" s="311"/>
      <c r="M372" s="311"/>
      <c r="N372" s="311"/>
      <c r="O372" s="311"/>
      <c r="P372" s="180"/>
      <c r="Q372" s="180"/>
      <c r="R372" s="180"/>
      <c r="S372" s="180"/>
      <c r="T372" s="180"/>
      <c r="U372" s="180"/>
      <c r="V372" s="180"/>
      <c r="W372" s="180"/>
      <c r="X372" s="180"/>
      <c r="Y372" s="180"/>
      <c r="Z372" s="180"/>
    </row>
    <row r="373" spans="1:26">
      <c r="A373" s="311"/>
      <c r="B373" s="311"/>
      <c r="C373" s="180"/>
      <c r="D373" s="180"/>
      <c r="E373" s="180"/>
      <c r="F373" s="180"/>
      <c r="G373" s="180"/>
      <c r="H373" s="312"/>
      <c r="I373" s="313"/>
      <c r="J373" s="180"/>
      <c r="K373" s="311"/>
      <c r="L373" s="311"/>
      <c r="M373" s="311"/>
      <c r="N373" s="311"/>
      <c r="O373" s="311"/>
      <c r="P373" s="180"/>
      <c r="Q373" s="180"/>
      <c r="R373" s="180"/>
      <c r="S373" s="180"/>
      <c r="T373" s="180"/>
      <c r="U373" s="180"/>
      <c r="V373" s="180"/>
      <c r="W373" s="180"/>
      <c r="X373" s="180"/>
      <c r="Y373" s="180"/>
      <c r="Z373" s="180"/>
    </row>
    <row r="374" spans="1:26">
      <c r="A374" s="311"/>
      <c r="B374" s="311"/>
      <c r="C374" s="180"/>
      <c r="D374" s="180"/>
      <c r="E374" s="180"/>
      <c r="F374" s="180"/>
      <c r="G374" s="180"/>
      <c r="H374" s="312"/>
      <c r="I374" s="313"/>
      <c r="J374" s="180"/>
      <c r="K374" s="311"/>
      <c r="L374" s="311"/>
      <c r="M374" s="311"/>
      <c r="N374" s="311"/>
      <c r="O374" s="311"/>
      <c r="P374" s="180"/>
      <c r="Q374" s="180"/>
      <c r="R374" s="180"/>
      <c r="S374" s="180"/>
      <c r="T374" s="180"/>
      <c r="U374" s="180"/>
      <c r="V374" s="180"/>
      <c r="W374" s="180"/>
      <c r="X374" s="180"/>
      <c r="Y374" s="180"/>
      <c r="Z374" s="180"/>
    </row>
    <row r="375" spans="1:26">
      <c r="A375" s="311"/>
      <c r="B375" s="311"/>
      <c r="C375" s="180"/>
      <c r="D375" s="180"/>
      <c r="E375" s="180"/>
      <c r="F375" s="180"/>
      <c r="G375" s="180"/>
      <c r="H375" s="312"/>
      <c r="I375" s="313"/>
      <c r="J375" s="180"/>
      <c r="K375" s="311"/>
      <c r="L375" s="311"/>
      <c r="M375" s="311"/>
      <c r="N375" s="311"/>
      <c r="O375" s="311"/>
      <c r="P375" s="180"/>
      <c r="Q375" s="180"/>
      <c r="R375" s="180"/>
      <c r="S375" s="180"/>
      <c r="T375" s="180"/>
      <c r="U375" s="180"/>
      <c r="V375" s="180"/>
      <c r="W375" s="180"/>
      <c r="X375" s="180"/>
      <c r="Y375" s="180"/>
      <c r="Z375" s="180"/>
    </row>
    <row r="376" spans="1:26">
      <c r="A376" s="311"/>
      <c r="B376" s="311"/>
      <c r="C376" s="180"/>
      <c r="D376" s="180"/>
      <c r="E376" s="180"/>
      <c r="F376" s="180"/>
      <c r="G376" s="180"/>
      <c r="H376" s="312"/>
      <c r="I376" s="313"/>
      <c r="J376" s="180"/>
      <c r="K376" s="311"/>
      <c r="L376" s="311"/>
      <c r="M376" s="311"/>
      <c r="N376" s="311"/>
      <c r="O376" s="311"/>
      <c r="P376" s="180"/>
      <c r="Q376" s="180"/>
      <c r="R376" s="180"/>
      <c r="S376" s="180"/>
      <c r="T376" s="180"/>
      <c r="U376" s="180"/>
      <c r="V376" s="180"/>
      <c r="W376" s="180"/>
      <c r="X376" s="180"/>
      <c r="Y376" s="180"/>
      <c r="Z376" s="180"/>
    </row>
    <row r="377" spans="1:26">
      <c r="A377" s="311"/>
      <c r="B377" s="311"/>
      <c r="C377" s="180"/>
      <c r="D377" s="180"/>
      <c r="E377" s="180"/>
      <c r="F377" s="180"/>
      <c r="G377" s="180"/>
      <c r="H377" s="312"/>
      <c r="I377" s="313"/>
      <c r="J377" s="180"/>
      <c r="K377" s="311"/>
      <c r="L377" s="311"/>
      <c r="M377" s="311"/>
      <c r="N377" s="311"/>
      <c r="O377" s="311"/>
      <c r="P377" s="180"/>
      <c r="Q377" s="180"/>
      <c r="R377" s="180"/>
      <c r="S377" s="180"/>
      <c r="T377" s="180"/>
      <c r="U377" s="180"/>
      <c r="V377" s="180"/>
      <c r="W377" s="180"/>
      <c r="X377" s="180"/>
      <c r="Y377" s="180"/>
      <c r="Z377" s="180"/>
    </row>
    <row r="378" spans="1:26">
      <c r="A378" s="311"/>
      <c r="B378" s="311"/>
      <c r="C378" s="180"/>
      <c r="D378" s="180"/>
      <c r="E378" s="180"/>
      <c r="F378" s="180"/>
      <c r="G378" s="180"/>
      <c r="H378" s="312"/>
      <c r="I378" s="313"/>
      <c r="J378" s="180"/>
      <c r="K378" s="311"/>
      <c r="L378" s="311"/>
      <c r="M378" s="311"/>
      <c r="N378" s="311"/>
      <c r="O378" s="311"/>
      <c r="P378" s="180"/>
      <c r="Q378" s="180"/>
      <c r="R378" s="180"/>
      <c r="S378" s="180"/>
      <c r="T378" s="180"/>
      <c r="U378" s="180"/>
      <c r="V378" s="180"/>
      <c r="W378" s="180"/>
      <c r="X378" s="180"/>
      <c r="Y378" s="180"/>
      <c r="Z378" s="180"/>
    </row>
    <row r="379" spans="1:26">
      <c r="A379" s="311"/>
      <c r="B379" s="311"/>
      <c r="C379" s="180"/>
      <c r="D379" s="180"/>
      <c r="E379" s="180"/>
      <c r="F379" s="180"/>
      <c r="G379" s="180"/>
      <c r="H379" s="312"/>
      <c r="I379" s="313"/>
      <c r="J379" s="180"/>
      <c r="K379" s="311"/>
      <c r="L379" s="311"/>
      <c r="M379" s="311"/>
      <c r="N379" s="311"/>
      <c r="O379" s="311"/>
      <c r="P379" s="180"/>
      <c r="Q379" s="180"/>
      <c r="R379" s="180"/>
      <c r="S379" s="180"/>
      <c r="T379" s="180"/>
      <c r="U379" s="180"/>
      <c r="V379" s="180"/>
      <c r="W379" s="180"/>
      <c r="X379" s="180"/>
      <c r="Y379" s="180"/>
      <c r="Z379" s="180"/>
    </row>
    <row r="380" spans="1:26">
      <c r="A380" s="311"/>
      <c r="B380" s="311"/>
      <c r="C380" s="180"/>
      <c r="D380" s="180"/>
      <c r="E380" s="180"/>
      <c r="F380" s="180"/>
      <c r="G380" s="180"/>
      <c r="H380" s="312"/>
      <c r="I380" s="313"/>
      <c r="J380" s="180"/>
      <c r="K380" s="311"/>
      <c r="L380" s="311"/>
      <c r="M380" s="311"/>
      <c r="N380" s="311"/>
      <c r="O380" s="311"/>
      <c r="P380" s="180"/>
      <c r="Q380" s="180"/>
      <c r="R380" s="180"/>
      <c r="S380" s="180"/>
      <c r="T380" s="180"/>
      <c r="U380" s="180"/>
      <c r="V380" s="180"/>
      <c r="W380" s="180"/>
      <c r="X380" s="180"/>
      <c r="Y380" s="180"/>
      <c r="Z380" s="180"/>
    </row>
    <row r="381" spans="1:26">
      <c r="A381" s="311"/>
      <c r="B381" s="311"/>
      <c r="C381" s="180"/>
      <c r="D381" s="180"/>
      <c r="E381" s="180"/>
      <c r="F381" s="180"/>
      <c r="G381" s="180"/>
      <c r="H381" s="312"/>
      <c r="I381" s="313"/>
      <c r="J381" s="180"/>
      <c r="K381" s="311"/>
      <c r="L381" s="311"/>
      <c r="M381" s="311"/>
      <c r="N381" s="311"/>
      <c r="O381" s="311"/>
      <c r="P381" s="180"/>
      <c r="Q381" s="180"/>
      <c r="R381" s="180"/>
      <c r="S381" s="180"/>
      <c r="T381" s="180"/>
      <c r="U381" s="180"/>
      <c r="V381" s="180"/>
      <c r="W381" s="180"/>
      <c r="X381" s="180"/>
      <c r="Y381" s="180"/>
      <c r="Z381" s="180"/>
    </row>
    <row r="382" spans="1:26">
      <c r="A382" s="311"/>
      <c r="B382" s="311"/>
      <c r="C382" s="180"/>
      <c r="D382" s="180"/>
      <c r="E382" s="180"/>
      <c r="F382" s="180"/>
      <c r="G382" s="180"/>
      <c r="H382" s="312"/>
      <c r="I382" s="313"/>
      <c r="J382" s="180"/>
      <c r="K382" s="311"/>
      <c r="L382" s="311"/>
      <c r="M382" s="311"/>
      <c r="N382" s="311"/>
      <c r="O382" s="311"/>
      <c r="P382" s="180"/>
      <c r="Q382" s="180"/>
      <c r="R382" s="180"/>
      <c r="S382" s="180"/>
      <c r="T382" s="180"/>
      <c r="U382" s="180"/>
      <c r="V382" s="180"/>
      <c r="W382" s="180"/>
      <c r="X382" s="180"/>
      <c r="Y382" s="180"/>
      <c r="Z382" s="180"/>
    </row>
    <row r="383" spans="1:26">
      <c r="A383" s="311"/>
      <c r="B383" s="311"/>
      <c r="C383" s="180"/>
      <c r="D383" s="180"/>
      <c r="E383" s="180"/>
      <c r="F383" s="180"/>
      <c r="G383" s="180"/>
      <c r="H383" s="312"/>
      <c r="I383" s="313"/>
      <c r="J383" s="180"/>
      <c r="K383" s="311"/>
      <c r="L383" s="311"/>
      <c r="M383" s="311"/>
      <c r="N383" s="311"/>
      <c r="O383" s="311"/>
      <c r="P383" s="180"/>
      <c r="Q383" s="180"/>
      <c r="R383" s="180"/>
      <c r="S383" s="180"/>
      <c r="T383" s="180"/>
      <c r="U383" s="180"/>
      <c r="V383" s="180"/>
      <c r="W383" s="180"/>
      <c r="X383" s="180"/>
      <c r="Y383" s="180"/>
      <c r="Z383" s="180"/>
    </row>
    <row r="384" spans="1:26">
      <c r="A384" s="311"/>
      <c r="B384" s="311"/>
      <c r="C384" s="180"/>
      <c r="D384" s="180"/>
      <c r="E384" s="180"/>
      <c r="F384" s="180"/>
      <c r="G384" s="180"/>
      <c r="H384" s="312"/>
      <c r="I384" s="313"/>
      <c r="J384" s="180"/>
      <c r="K384" s="311"/>
      <c r="L384" s="311"/>
      <c r="M384" s="311"/>
      <c r="N384" s="311"/>
      <c r="O384" s="311"/>
      <c r="P384" s="180"/>
      <c r="Q384" s="180"/>
      <c r="R384" s="180"/>
      <c r="S384" s="180"/>
      <c r="T384" s="180"/>
      <c r="U384" s="180"/>
      <c r="V384" s="180"/>
      <c r="W384" s="180"/>
      <c r="X384" s="180"/>
      <c r="Y384" s="180"/>
      <c r="Z384" s="180"/>
    </row>
    <row r="385" spans="1:26">
      <c r="A385" s="311"/>
      <c r="B385" s="311"/>
      <c r="C385" s="180"/>
      <c r="D385" s="180"/>
      <c r="E385" s="180"/>
      <c r="F385" s="180"/>
      <c r="G385" s="180"/>
      <c r="H385" s="312"/>
      <c r="I385" s="313"/>
      <c r="J385" s="180"/>
      <c r="K385" s="311"/>
      <c r="L385" s="311"/>
      <c r="M385" s="311"/>
      <c r="N385" s="311"/>
      <c r="O385" s="311"/>
      <c r="P385" s="180"/>
      <c r="Q385" s="180"/>
      <c r="R385" s="180"/>
      <c r="S385" s="180"/>
      <c r="T385" s="180"/>
      <c r="U385" s="180"/>
      <c r="V385" s="180"/>
      <c r="W385" s="180"/>
      <c r="X385" s="180"/>
      <c r="Y385" s="180"/>
      <c r="Z385" s="180"/>
    </row>
    <row r="386" spans="1:26">
      <c r="A386" s="311"/>
      <c r="B386" s="311"/>
      <c r="C386" s="180"/>
      <c r="D386" s="180"/>
      <c r="E386" s="180"/>
      <c r="F386" s="180"/>
      <c r="G386" s="180"/>
      <c r="H386" s="312"/>
      <c r="I386" s="313"/>
      <c r="J386" s="180"/>
      <c r="K386" s="311"/>
      <c r="L386" s="311"/>
      <c r="M386" s="311"/>
      <c r="N386" s="311"/>
      <c r="O386" s="311"/>
      <c r="P386" s="180"/>
      <c r="Q386" s="180"/>
      <c r="R386" s="180"/>
      <c r="S386" s="180"/>
      <c r="T386" s="180"/>
      <c r="U386" s="180"/>
      <c r="V386" s="180"/>
      <c r="W386" s="180"/>
      <c r="X386" s="180"/>
      <c r="Y386" s="180"/>
      <c r="Z386" s="180"/>
    </row>
    <row r="387" spans="1:26">
      <c r="A387" s="311"/>
      <c r="B387" s="311"/>
      <c r="C387" s="180"/>
      <c r="D387" s="180"/>
      <c r="E387" s="180"/>
      <c r="F387" s="180"/>
      <c r="G387" s="180"/>
      <c r="H387" s="312"/>
      <c r="I387" s="313"/>
      <c r="J387" s="180"/>
      <c r="K387" s="311"/>
      <c r="L387" s="311"/>
      <c r="M387" s="311"/>
      <c r="N387" s="311"/>
      <c r="O387" s="311"/>
      <c r="P387" s="180"/>
      <c r="Q387" s="180"/>
      <c r="R387" s="180"/>
      <c r="S387" s="180"/>
      <c r="T387" s="180"/>
      <c r="U387" s="180"/>
      <c r="V387" s="180"/>
      <c r="W387" s="180"/>
      <c r="X387" s="180"/>
      <c r="Y387" s="180"/>
      <c r="Z387" s="180"/>
    </row>
    <row r="388" spans="1:26">
      <c r="A388" s="311"/>
      <c r="B388" s="311"/>
      <c r="C388" s="180"/>
      <c r="D388" s="180"/>
      <c r="E388" s="180"/>
      <c r="F388" s="180"/>
      <c r="G388" s="180"/>
      <c r="H388" s="312"/>
      <c r="I388" s="313"/>
      <c r="J388" s="180"/>
      <c r="K388" s="311"/>
      <c r="L388" s="311"/>
      <c r="M388" s="311"/>
      <c r="N388" s="311"/>
      <c r="O388" s="311"/>
      <c r="P388" s="180"/>
      <c r="Q388" s="180"/>
      <c r="R388" s="180"/>
      <c r="S388" s="180"/>
      <c r="T388" s="180"/>
      <c r="U388" s="180"/>
      <c r="V388" s="180"/>
      <c r="W388" s="180"/>
      <c r="X388" s="180"/>
      <c r="Y388" s="180"/>
      <c r="Z388" s="180"/>
    </row>
    <row r="389" spans="1:26">
      <c r="A389" s="311"/>
      <c r="B389" s="311"/>
      <c r="C389" s="180"/>
      <c r="D389" s="180"/>
      <c r="E389" s="180"/>
      <c r="F389" s="180"/>
      <c r="G389" s="180"/>
      <c r="H389" s="312"/>
      <c r="I389" s="313"/>
      <c r="J389" s="180"/>
      <c r="K389" s="311"/>
      <c r="L389" s="311"/>
      <c r="M389" s="311"/>
      <c r="N389" s="311"/>
      <c r="O389" s="311"/>
      <c r="P389" s="180"/>
      <c r="Q389" s="180"/>
      <c r="R389" s="180"/>
      <c r="S389" s="180"/>
      <c r="T389" s="180"/>
      <c r="U389" s="180"/>
      <c r="V389" s="180"/>
      <c r="W389" s="180"/>
      <c r="X389" s="180"/>
      <c r="Y389" s="180"/>
      <c r="Z389" s="180"/>
    </row>
    <row r="390" spans="1:26">
      <c r="A390" s="311"/>
      <c r="B390" s="311"/>
      <c r="C390" s="180"/>
      <c r="D390" s="180"/>
      <c r="E390" s="180"/>
      <c r="F390" s="180"/>
      <c r="G390" s="180"/>
      <c r="H390" s="312"/>
      <c r="I390" s="313"/>
      <c r="J390" s="180"/>
      <c r="K390" s="311"/>
      <c r="L390" s="311"/>
      <c r="M390" s="311"/>
      <c r="N390" s="311"/>
      <c r="O390" s="311"/>
      <c r="P390" s="180"/>
      <c r="Q390" s="180"/>
      <c r="R390" s="180"/>
      <c r="S390" s="180"/>
      <c r="T390" s="180"/>
      <c r="U390" s="180"/>
      <c r="V390" s="180"/>
      <c r="W390" s="180"/>
      <c r="X390" s="180"/>
      <c r="Y390" s="180"/>
      <c r="Z390" s="180"/>
    </row>
    <row r="391" spans="1:26">
      <c r="A391" s="311"/>
      <c r="B391" s="311"/>
      <c r="C391" s="180"/>
      <c r="D391" s="180"/>
      <c r="E391" s="180"/>
      <c r="F391" s="180"/>
      <c r="G391" s="180"/>
      <c r="H391" s="312"/>
      <c r="I391" s="313"/>
      <c r="J391" s="180"/>
      <c r="K391" s="311"/>
      <c r="L391" s="311"/>
      <c r="M391" s="311"/>
      <c r="N391" s="311"/>
      <c r="O391" s="311"/>
      <c r="P391" s="180"/>
      <c r="Q391" s="180"/>
      <c r="R391" s="180"/>
      <c r="S391" s="180"/>
      <c r="T391" s="180"/>
      <c r="U391" s="180"/>
      <c r="V391" s="180"/>
      <c r="W391" s="180"/>
      <c r="X391" s="180"/>
      <c r="Y391" s="180"/>
      <c r="Z391" s="180"/>
    </row>
    <row r="392" spans="1:26">
      <c r="A392" s="311"/>
      <c r="B392" s="311"/>
      <c r="C392" s="180"/>
      <c r="D392" s="180"/>
      <c r="E392" s="180"/>
      <c r="F392" s="180"/>
      <c r="G392" s="180"/>
      <c r="H392" s="312"/>
      <c r="I392" s="313"/>
      <c r="J392" s="180"/>
      <c r="K392" s="311"/>
      <c r="L392" s="311"/>
      <c r="M392" s="311"/>
      <c r="N392" s="311"/>
      <c r="O392" s="311"/>
      <c r="P392" s="180"/>
      <c r="Q392" s="180"/>
      <c r="R392" s="180"/>
      <c r="S392" s="180"/>
      <c r="T392" s="180"/>
      <c r="U392" s="180"/>
      <c r="V392" s="180"/>
      <c r="W392" s="180"/>
      <c r="X392" s="180"/>
      <c r="Y392" s="180"/>
      <c r="Z392" s="180"/>
    </row>
    <row r="393" spans="1:26">
      <c r="A393" s="311"/>
      <c r="B393" s="311"/>
      <c r="C393" s="180"/>
      <c r="D393" s="180"/>
      <c r="E393" s="180"/>
      <c r="F393" s="180"/>
      <c r="G393" s="180"/>
      <c r="H393" s="312"/>
      <c r="I393" s="313"/>
      <c r="J393" s="180"/>
      <c r="K393" s="311"/>
      <c r="L393" s="311"/>
      <c r="M393" s="311"/>
      <c r="N393" s="311"/>
      <c r="O393" s="311"/>
      <c r="P393" s="180"/>
      <c r="Q393" s="180"/>
      <c r="R393" s="180"/>
      <c r="S393" s="180"/>
      <c r="T393" s="180"/>
      <c r="U393" s="180"/>
      <c r="V393" s="180"/>
      <c r="W393" s="180"/>
      <c r="X393" s="180"/>
      <c r="Y393" s="180"/>
      <c r="Z393" s="180"/>
    </row>
    <row r="394" spans="1:26">
      <c r="A394" s="311"/>
      <c r="B394" s="311"/>
      <c r="C394" s="180"/>
      <c r="D394" s="180"/>
      <c r="E394" s="180"/>
      <c r="F394" s="180"/>
      <c r="G394" s="180"/>
      <c r="H394" s="312"/>
      <c r="I394" s="313"/>
      <c r="J394" s="180"/>
      <c r="K394" s="311"/>
      <c r="L394" s="311"/>
      <c r="M394" s="311"/>
      <c r="N394" s="311"/>
      <c r="O394" s="311"/>
      <c r="P394" s="180"/>
      <c r="Q394" s="180"/>
      <c r="R394" s="180"/>
      <c r="S394" s="180"/>
      <c r="T394" s="180"/>
      <c r="U394" s="180"/>
      <c r="V394" s="180"/>
      <c r="W394" s="180"/>
      <c r="X394" s="180"/>
      <c r="Y394" s="180"/>
      <c r="Z394" s="180"/>
    </row>
    <row r="395" spans="1:26">
      <c r="A395" s="311"/>
      <c r="B395" s="311"/>
      <c r="C395" s="180"/>
      <c r="D395" s="180"/>
      <c r="E395" s="180"/>
      <c r="F395" s="180"/>
      <c r="G395" s="180"/>
      <c r="H395" s="312"/>
      <c r="I395" s="313"/>
      <c r="J395" s="180"/>
      <c r="K395" s="311"/>
      <c r="L395" s="311"/>
      <c r="M395" s="311"/>
      <c r="N395" s="311"/>
      <c r="O395" s="311"/>
      <c r="P395" s="180"/>
      <c r="Q395" s="180"/>
      <c r="R395" s="180"/>
      <c r="S395" s="180"/>
      <c r="T395" s="180"/>
      <c r="U395" s="180"/>
      <c r="V395" s="180"/>
      <c r="W395" s="180"/>
      <c r="X395" s="180"/>
      <c r="Y395" s="180"/>
      <c r="Z395" s="180"/>
    </row>
    <row r="396" spans="1:26">
      <c r="A396" s="311"/>
      <c r="B396" s="311"/>
      <c r="C396" s="180"/>
      <c r="D396" s="180"/>
      <c r="E396" s="180"/>
      <c r="F396" s="180"/>
      <c r="G396" s="180"/>
      <c r="H396" s="312"/>
      <c r="I396" s="313"/>
      <c r="J396" s="180"/>
      <c r="K396" s="311"/>
      <c r="L396" s="311"/>
      <c r="M396" s="311"/>
      <c r="N396" s="311"/>
      <c r="O396" s="311"/>
      <c r="P396" s="180"/>
      <c r="Q396" s="180"/>
      <c r="R396" s="180"/>
      <c r="S396" s="180"/>
      <c r="T396" s="180"/>
      <c r="U396" s="180"/>
      <c r="V396" s="180"/>
      <c r="W396" s="180"/>
      <c r="X396" s="180"/>
      <c r="Y396" s="180"/>
      <c r="Z396" s="180"/>
    </row>
    <row r="397" spans="1:26">
      <c r="A397" s="311"/>
      <c r="B397" s="311"/>
      <c r="C397" s="180"/>
      <c r="D397" s="180"/>
      <c r="E397" s="180"/>
      <c r="F397" s="180"/>
      <c r="G397" s="180"/>
      <c r="H397" s="312"/>
      <c r="I397" s="313"/>
      <c r="J397" s="180"/>
      <c r="K397" s="311"/>
      <c r="L397" s="311"/>
      <c r="M397" s="311"/>
      <c r="N397" s="311"/>
      <c r="O397" s="311"/>
      <c r="P397" s="180"/>
      <c r="Q397" s="180"/>
      <c r="R397" s="180"/>
      <c r="S397" s="180"/>
      <c r="T397" s="180"/>
      <c r="U397" s="180"/>
      <c r="V397" s="180"/>
      <c r="W397" s="180"/>
      <c r="X397" s="180"/>
      <c r="Y397" s="180"/>
      <c r="Z397" s="180"/>
    </row>
    <row r="398" spans="1:26">
      <c r="A398" s="311"/>
      <c r="B398" s="311"/>
      <c r="C398" s="180"/>
      <c r="D398" s="180"/>
      <c r="E398" s="180"/>
      <c r="F398" s="180"/>
      <c r="G398" s="180"/>
      <c r="H398" s="312"/>
      <c r="I398" s="313"/>
      <c r="J398" s="180"/>
      <c r="K398" s="311"/>
      <c r="L398" s="311"/>
      <c r="M398" s="311"/>
      <c r="N398" s="311"/>
      <c r="O398" s="311"/>
      <c r="P398" s="180"/>
      <c r="Q398" s="180"/>
      <c r="R398" s="180"/>
      <c r="S398" s="180"/>
      <c r="T398" s="180"/>
      <c r="U398" s="180"/>
      <c r="V398" s="180"/>
      <c r="W398" s="180"/>
      <c r="X398" s="180"/>
      <c r="Y398" s="180"/>
      <c r="Z398" s="180"/>
    </row>
    <row r="399" spans="1:26">
      <c r="A399" s="311"/>
      <c r="B399" s="311"/>
      <c r="C399" s="180"/>
      <c r="D399" s="180"/>
      <c r="E399" s="180"/>
      <c r="F399" s="180"/>
      <c r="G399" s="180"/>
      <c r="H399" s="312"/>
      <c r="I399" s="313"/>
      <c r="J399" s="180"/>
      <c r="K399" s="311"/>
      <c r="L399" s="311"/>
      <c r="M399" s="311"/>
      <c r="N399" s="311"/>
      <c r="O399" s="311"/>
      <c r="P399" s="180"/>
      <c r="Q399" s="180"/>
      <c r="R399" s="180"/>
      <c r="S399" s="180"/>
      <c r="T399" s="180"/>
      <c r="U399" s="180"/>
      <c r="V399" s="180"/>
      <c r="W399" s="180"/>
      <c r="X399" s="180"/>
      <c r="Y399" s="180"/>
      <c r="Z399" s="180"/>
    </row>
    <row r="400" spans="1:26">
      <c r="A400" s="311"/>
      <c r="B400" s="311"/>
      <c r="C400" s="180"/>
      <c r="D400" s="180"/>
      <c r="E400" s="180"/>
      <c r="F400" s="180"/>
      <c r="G400" s="180"/>
      <c r="H400" s="312"/>
      <c r="I400" s="313"/>
      <c r="J400" s="180"/>
      <c r="K400" s="311"/>
      <c r="L400" s="311"/>
      <c r="M400" s="311"/>
      <c r="N400" s="311"/>
      <c r="O400" s="311"/>
      <c r="P400" s="180"/>
      <c r="Q400" s="180"/>
      <c r="R400" s="180"/>
      <c r="S400" s="180"/>
      <c r="T400" s="180"/>
      <c r="U400" s="180"/>
      <c r="V400" s="180"/>
      <c r="W400" s="180"/>
      <c r="X400" s="180"/>
      <c r="Y400" s="180"/>
      <c r="Z400" s="180"/>
    </row>
    <row r="401" spans="1:26">
      <c r="A401" s="311"/>
      <c r="B401" s="311"/>
      <c r="C401" s="180"/>
      <c r="D401" s="180"/>
      <c r="E401" s="180"/>
      <c r="F401" s="180"/>
      <c r="G401" s="180"/>
      <c r="H401" s="312"/>
      <c r="I401" s="313"/>
      <c r="J401" s="180"/>
      <c r="K401" s="311"/>
      <c r="L401" s="311"/>
      <c r="M401" s="311"/>
      <c r="N401" s="311"/>
      <c r="O401" s="311"/>
      <c r="P401" s="180"/>
      <c r="Q401" s="180"/>
      <c r="R401" s="180"/>
      <c r="S401" s="180"/>
      <c r="T401" s="180"/>
      <c r="U401" s="180"/>
      <c r="V401" s="180"/>
      <c r="W401" s="180"/>
      <c r="X401" s="180"/>
      <c r="Y401" s="180"/>
      <c r="Z401" s="180"/>
    </row>
    <row r="402" spans="1:26">
      <c r="A402" s="311"/>
      <c r="B402" s="311"/>
      <c r="C402" s="180"/>
      <c r="D402" s="180"/>
      <c r="E402" s="180"/>
      <c r="F402" s="180"/>
      <c r="G402" s="180"/>
      <c r="H402" s="312"/>
      <c r="I402" s="313"/>
      <c r="J402" s="180"/>
      <c r="K402" s="311"/>
      <c r="L402" s="311"/>
      <c r="M402" s="311"/>
      <c r="N402" s="311"/>
      <c r="O402" s="311"/>
      <c r="P402" s="180"/>
      <c r="Q402" s="180"/>
      <c r="R402" s="180"/>
      <c r="S402" s="180"/>
      <c r="T402" s="180"/>
      <c r="U402" s="180"/>
      <c r="V402" s="180"/>
      <c r="W402" s="180"/>
      <c r="X402" s="180"/>
      <c r="Y402" s="180"/>
      <c r="Z402" s="180"/>
    </row>
    <row r="403" spans="1:26">
      <c r="A403" s="311"/>
      <c r="B403" s="311"/>
      <c r="C403" s="180"/>
      <c r="D403" s="180"/>
      <c r="E403" s="180"/>
      <c r="F403" s="180"/>
      <c r="G403" s="180"/>
      <c r="H403" s="312"/>
      <c r="I403" s="313"/>
      <c r="J403" s="180"/>
      <c r="K403" s="311"/>
      <c r="L403" s="311"/>
      <c r="M403" s="311"/>
      <c r="N403" s="311"/>
      <c r="O403" s="311"/>
      <c r="P403" s="180"/>
      <c r="Q403" s="180"/>
      <c r="R403" s="180"/>
      <c r="S403" s="180"/>
      <c r="T403" s="180"/>
      <c r="U403" s="180"/>
      <c r="V403" s="180"/>
      <c r="W403" s="180"/>
      <c r="X403" s="180"/>
      <c r="Y403" s="180"/>
      <c r="Z403" s="180"/>
    </row>
    <row r="404" spans="1:26">
      <c r="A404" s="311"/>
      <c r="B404" s="311"/>
      <c r="C404" s="180"/>
      <c r="D404" s="180"/>
      <c r="E404" s="180"/>
      <c r="F404" s="180"/>
      <c r="G404" s="180"/>
      <c r="H404" s="312"/>
      <c r="I404" s="313"/>
      <c r="J404" s="180"/>
      <c r="K404" s="311"/>
      <c r="L404" s="311"/>
      <c r="M404" s="311"/>
      <c r="N404" s="311"/>
      <c r="O404" s="311"/>
      <c r="P404" s="180"/>
      <c r="Q404" s="180"/>
      <c r="R404" s="180"/>
      <c r="S404" s="180"/>
      <c r="T404" s="180"/>
      <c r="U404" s="180"/>
      <c r="V404" s="180"/>
      <c r="W404" s="180"/>
      <c r="X404" s="180"/>
      <c r="Y404" s="180"/>
      <c r="Z404" s="180"/>
    </row>
    <row r="405" spans="1:26">
      <c r="A405" s="311"/>
      <c r="B405" s="311"/>
      <c r="C405" s="180"/>
      <c r="D405" s="180"/>
      <c r="E405" s="180"/>
      <c r="F405" s="180"/>
      <c r="G405" s="180"/>
      <c r="H405" s="312"/>
      <c r="I405" s="313"/>
      <c r="J405" s="180"/>
      <c r="K405" s="311"/>
      <c r="L405" s="311"/>
      <c r="M405" s="311"/>
      <c r="N405" s="311"/>
      <c r="O405" s="311"/>
      <c r="P405" s="180"/>
      <c r="Q405" s="180"/>
      <c r="R405" s="180"/>
      <c r="S405" s="180"/>
      <c r="T405" s="180"/>
      <c r="U405" s="180"/>
      <c r="V405" s="180"/>
      <c r="W405" s="180"/>
      <c r="X405" s="180"/>
      <c r="Y405" s="180"/>
      <c r="Z405" s="180"/>
    </row>
    <row r="406" spans="1:26">
      <c r="A406" s="311"/>
      <c r="B406" s="311"/>
      <c r="C406" s="180"/>
      <c r="D406" s="180"/>
      <c r="E406" s="180"/>
      <c r="F406" s="180"/>
      <c r="G406" s="180"/>
      <c r="H406" s="312"/>
      <c r="I406" s="313"/>
      <c r="J406" s="180"/>
      <c r="K406" s="311"/>
      <c r="L406" s="311"/>
      <c r="M406" s="311"/>
      <c r="N406" s="311"/>
      <c r="O406" s="311"/>
      <c r="P406" s="180"/>
      <c r="Q406" s="180"/>
      <c r="R406" s="180"/>
      <c r="S406" s="180"/>
      <c r="T406" s="180"/>
      <c r="U406" s="180"/>
      <c r="V406" s="180"/>
      <c r="W406" s="180"/>
      <c r="X406" s="180"/>
      <c r="Y406" s="180"/>
      <c r="Z406" s="180"/>
    </row>
    <row r="407" spans="1:26">
      <c r="A407" s="311"/>
      <c r="B407" s="311"/>
      <c r="C407" s="180"/>
      <c r="D407" s="180"/>
      <c r="E407" s="180"/>
      <c r="F407" s="180"/>
      <c r="G407" s="180"/>
      <c r="H407" s="312"/>
      <c r="I407" s="313"/>
      <c r="J407" s="180"/>
      <c r="K407" s="311"/>
      <c r="L407" s="311"/>
      <c r="M407" s="311"/>
      <c r="N407" s="311"/>
      <c r="O407" s="311"/>
      <c r="P407" s="180"/>
      <c r="Q407" s="180"/>
      <c r="R407" s="180"/>
      <c r="S407" s="180"/>
      <c r="T407" s="180"/>
      <c r="U407" s="180"/>
      <c r="V407" s="180"/>
      <c r="W407" s="180"/>
      <c r="X407" s="180"/>
      <c r="Y407" s="180"/>
      <c r="Z407" s="180"/>
    </row>
    <row r="408" spans="1:26">
      <c r="A408" s="311"/>
      <c r="B408" s="311"/>
      <c r="C408" s="180"/>
      <c r="D408" s="180"/>
      <c r="E408" s="180"/>
      <c r="F408" s="180"/>
      <c r="G408" s="180"/>
      <c r="H408" s="312"/>
      <c r="I408" s="313"/>
      <c r="J408" s="180"/>
      <c r="K408" s="311"/>
      <c r="L408" s="311"/>
      <c r="M408" s="311"/>
      <c r="N408" s="311"/>
      <c r="O408" s="311"/>
      <c r="P408" s="180"/>
      <c r="Q408" s="180"/>
      <c r="R408" s="180"/>
      <c r="S408" s="180"/>
      <c r="T408" s="180"/>
      <c r="U408" s="180"/>
      <c r="V408" s="180"/>
      <c r="W408" s="180"/>
      <c r="X408" s="180"/>
      <c r="Y408" s="180"/>
      <c r="Z408" s="180"/>
    </row>
    <row r="409" spans="1:26">
      <c r="A409" s="311"/>
      <c r="B409" s="311"/>
      <c r="C409" s="180"/>
      <c r="D409" s="180"/>
      <c r="E409" s="180"/>
      <c r="F409" s="180"/>
      <c r="G409" s="180"/>
      <c r="H409" s="312"/>
      <c r="I409" s="313"/>
      <c r="J409" s="180"/>
      <c r="K409" s="311"/>
      <c r="L409" s="311"/>
      <c r="M409" s="311"/>
      <c r="N409" s="311"/>
      <c r="O409" s="311"/>
      <c r="P409" s="180"/>
      <c r="Q409" s="180"/>
      <c r="R409" s="180"/>
      <c r="S409" s="180"/>
      <c r="T409" s="180"/>
      <c r="U409" s="180"/>
      <c r="V409" s="180"/>
      <c r="W409" s="180"/>
      <c r="X409" s="180"/>
      <c r="Y409" s="180"/>
      <c r="Z409" s="180"/>
    </row>
    <row r="410" spans="1:26">
      <c r="A410" s="311"/>
      <c r="B410" s="311"/>
      <c r="C410" s="180"/>
      <c r="D410" s="180"/>
      <c r="E410" s="180"/>
      <c r="F410" s="180"/>
      <c r="G410" s="180"/>
      <c r="H410" s="312"/>
      <c r="I410" s="313"/>
      <c r="J410" s="180"/>
      <c r="K410" s="311"/>
      <c r="L410" s="311"/>
      <c r="M410" s="311"/>
      <c r="N410" s="311"/>
      <c r="O410" s="311"/>
      <c r="P410" s="180"/>
      <c r="Q410" s="180"/>
      <c r="R410" s="180"/>
      <c r="S410" s="180"/>
      <c r="T410" s="180"/>
      <c r="U410" s="180"/>
      <c r="V410" s="180"/>
      <c r="W410" s="180"/>
      <c r="X410" s="180"/>
      <c r="Y410" s="180"/>
      <c r="Z410" s="180"/>
    </row>
    <row r="411" spans="1:26">
      <c r="A411" s="311"/>
      <c r="B411" s="311"/>
      <c r="C411" s="180"/>
      <c r="D411" s="180"/>
      <c r="E411" s="180"/>
      <c r="F411" s="180"/>
      <c r="G411" s="180"/>
      <c r="H411" s="312"/>
      <c r="I411" s="313"/>
      <c r="J411" s="180"/>
      <c r="K411" s="311"/>
      <c r="L411" s="311"/>
      <c r="M411" s="311"/>
      <c r="N411" s="311"/>
      <c r="O411" s="311"/>
      <c r="P411" s="180"/>
      <c r="Q411" s="180"/>
      <c r="R411" s="180"/>
      <c r="S411" s="180"/>
      <c r="T411" s="180"/>
      <c r="U411" s="180"/>
      <c r="V411" s="180"/>
      <c r="W411" s="180"/>
      <c r="X411" s="180"/>
      <c r="Y411" s="180"/>
      <c r="Z411" s="180"/>
    </row>
    <row r="412" spans="1:26">
      <c r="A412" s="311"/>
      <c r="B412" s="311"/>
      <c r="C412" s="180"/>
      <c r="D412" s="180"/>
      <c r="E412" s="180"/>
      <c r="F412" s="180"/>
      <c r="G412" s="180"/>
      <c r="H412" s="312"/>
      <c r="I412" s="313"/>
      <c r="J412" s="180"/>
      <c r="K412" s="311"/>
      <c r="L412" s="311"/>
      <c r="M412" s="311"/>
      <c r="N412" s="311"/>
      <c r="O412" s="311"/>
      <c r="P412" s="180"/>
      <c r="Q412" s="180"/>
      <c r="R412" s="180"/>
      <c r="S412" s="180"/>
      <c r="T412" s="180"/>
      <c r="U412" s="180"/>
      <c r="V412" s="180"/>
      <c r="W412" s="180"/>
      <c r="X412" s="180"/>
      <c r="Y412" s="180"/>
      <c r="Z412" s="180"/>
    </row>
    <row r="413" spans="1:26">
      <c r="A413" s="311"/>
      <c r="B413" s="311"/>
      <c r="C413" s="180"/>
      <c r="D413" s="180"/>
      <c r="E413" s="180"/>
      <c r="F413" s="180"/>
      <c r="G413" s="180"/>
      <c r="H413" s="312"/>
      <c r="I413" s="313"/>
      <c r="J413" s="180"/>
      <c r="K413" s="311"/>
      <c r="L413" s="311"/>
      <c r="M413" s="311"/>
      <c r="N413" s="311"/>
      <c r="O413" s="311"/>
      <c r="P413" s="180"/>
      <c r="Q413" s="180"/>
      <c r="R413" s="180"/>
      <c r="S413" s="180"/>
      <c r="T413" s="180"/>
      <c r="U413" s="180"/>
      <c r="V413" s="180"/>
      <c r="W413" s="180"/>
      <c r="X413" s="180"/>
      <c r="Y413" s="180"/>
      <c r="Z413" s="180"/>
    </row>
    <row r="414" spans="1:26">
      <c r="A414" s="311"/>
      <c r="B414" s="311"/>
      <c r="C414" s="180"/>
      <c r="D414" s="180"/>
      <c r="E414" s="180"/>
      <c r="F414" s="180"/>
      <c r="G414" s="180"/>
      <c r="H414" s="312"/>
      <c r="I414" s="313"/>
      <c r="J414" s="180"/>
      <c r="K414" s="311"/>
      <c r="L414" s="311"/>
      <c r="M414" s="311"/>
      <c r="N414" s="311"/>
      <c r="O414" s="311"/>
      <c r="P414" s="180"/>
      <c r="Q414" s="180"/>
      <c r="R414" s="180"/>
      <c r="S414" s="180"/>
      <c r="T414" s="180"/>
      <c r="U414" s="180"/>
      <c r="V414" s="180"/>
      <c r="W414" s="180"/>
      <c r="X414" s="180"/>
      <c r="Y414" s="180"/>
      <c r="Z414" s="180"/>
    </row>
    <row r="415" spans="1:26">
      <c r="A415" s="311"/>
      <c r="B415" s="311"/>
      <c r="C415" s="180"/>
      <c r="D415" s="180"/>
      <c r="E415" s="180"/>
      <c r="F415" s="180"/>
      <c r="G415" s="180"/>
      <c r="H415" s="312"/>
      <c r="I415" s="313"/>
      <c r="J415" s="180"/>
      <c r="K415" s="311"/>
      <c r="L415" s="311"/>
      <c r="M415" s="311"/>
      <c r="N415" s="311"/>
      <c r="O415" s="311"/>
      <c r="P415" s="180"/>
      <c r="Q415" s="180"/>
      <c r="R415" s="180"/>
      <c r="S415" s="180"/>
      <c r="T415" s="180"/>
      <c r="U415" s="180"/>
      <c r="V415" s="180"/>
      <c r="W415" s="180"/>
      <c r="X415" s="180"/>
      <c r="Y415" s="180"/>
      <c r="Z415" s="180"/>
    </row>
    <row r="416" spans="1:26">
      <c r="A416" s="311"/>
      <c r="B416" s="311"/>
      <c r="C416" s="180"/>
      <c r="D416" s="180"/>
      <c r="E416" s="180"/>
      <c r="F416" s="180"/>
      <c r="G416" s="180"/>
      <c r="H416" s="312"/>
      <c r="I416" s="313"/>
      <c r="J416" s="180"/>
      <c r="K416" s="311"/>
      <c r="L416" s="311"/>
      <c r="M416" s="311"/>
      <c r="N416" s="311"/>
      <c r="O416" s="311"/>
      <c r="P416" s="180"/>
      <c r="Q416" s="180"/>
      <c r="R416" s="180"/>
      <c r="S416" s="180"/>
      <c r="T416" s="180"/>
      <c r="U416" s="180"/>
      <c r="V416" s="180"/>
      <c r="W416" s="180"/>
      <c r="X416" s="180"/>
      <c r="Y416" s="180"/>
      <c r="Z416" s="180"/>
    </row>
    <row r="417" spans="1:26">
      <c r="A417" s="311"/>
      <c r="B417" s="311"/>
      <c r="C417" s="180"/>
      <c r="D417" s="180"/>
      <c r="E417" s="180"/>
      <c r="F417" s="180"/>
      <c r="G417" s="180"/>
      <c r="H417" s="312"/>
      <c r="I417" s="313"/>
      <c r="J417" s="180"/>
      <c r="K417" s="311"/>
      <c r="L417" s="311"/>
      <c r="M417" s="311"/>
      <c r="N417" s="311"/>
      <c r="O417" s="311"/>
      <c r="P417" s="180"/>
      <c r="Q417" s="180"/>
      <c r="R417" s="180"/>
      <c r="S417" s="180"/>
      <c r="T417" s="180"/>
      <c r="U417" s="180"/>
      <c r="V417" s="180"/>
      <c r="W417" s="180"/>
      <c r="X417" s="180"/>
      <c r="Y417" s="180"/>
      <c r="Z417" s="180"/>
    </row>
    <row r="418" spans="1:26">
      <c r="A418" s="311"/>
      <c r="B418" s="311"/>
      <c r="C418" s="180"/>
      <c r="D418" s="180"/>
      <c r="E418" s="180"/>
      <c r="F418" s="180"/>
      <c r="G418" s="180"/>
      <c r="H418" s="312"/>
      <c r="I418" s="313"/>
      <c r="J418" s="180"/>
      <c r="K418" s="311"/>
      <c r="L418" s="311"/>
      <c r="M418" s="311"/>
      <c r="N418" s="311"/>
      <c r="O418" s="311"/>
      <c r="P418" s="180"/>
      <c r="Q418" s="180"/>
      <c r="R418" s="180"/>
      <c r="S418" s="180"/>
      <c r="T418" s="180"/>
      <c r="U418" s="180"/>
      <c r="V418" s="180"/>
      <c r="W418" s="180"/>
      <c r="X418" s="180"/>
      <c r="Y418" s="180"/>
      <c r="Z418" s="180"/>
    </row>
    <row r="419" spans="1:26">
      <c r="A419" s="311"/>
      <c r="B419" s="311"/>
      <c r="C419" s="180"/>
      <c r="D419" s="180"/>
      <c r="E419" s="180"/>
      <c r="F419" s="180"/>
      <c r="G419" s="180"/>
      <c r="H419" s="312"/>
      <c r="I419" s="313"/>
      <c r="J419" s="180"/>
      <c r="K419" s="311"/>
      <c r="L419" s="311"/>
      <c r="M419" s="311"/>
      <c r="N419" s="311"/>
      <c r="O419" s="311"/>
      <c r="P419" s="180"/>
      <c r="Q419" s="180"/>
      <c r="R419" s="180"/>
      <c r="S419" s="180"/>
      <c r="T419" s="180"/>
      <c r="U419" s="180"/>
      <c r="V419" s="180"/>
      <c r="W419" s="180"/>
      <c r="X419" s="180"/>
      <c r="Y419" s="180"/>
      <c r="Z419" s="180"/>
    </row>
    <row r="420" spans="1:26">
      <c r="A420" s="311"/>
      <c r="B420" s="311"/>
      <c r="C420" s="180"/>
      <c r="D420" s="180"/>
      <c r="E420" s="180"/>
      <c r="F420" s="180"/>
      <c r="G420" s="180"/>
      <c r="H420" s="312"/>
      <c r="I420" s="313"/>
      <c r="J420" s="180"/>
      <c r="K420" s="311"/>
      <c r="L420" s="311"/>
      <c r="M420" s="311"/>
      <c r="N420" s="311"/>
      <c r="O420" s="311"/>
      <c r="P420" s="180"/>
      <c r="Q420" s="180"/>
      <c r="R420" s="180"/>
      <c r="S420" s="180"/>
      <c r="T420" s="180"/>
      <c r="U420" s="180"/>
      <c r="V420" s="180"/>
      <c r="W420" s="180"/>
      <c r="X420" s="180"/>
      <c r="Y420" s="180"/>
      <c r="Z420" s="180"/>
    </row>
    <row r="421" spans="1:26">
      <c r="A421" s="311"/>
      <c r="B421" s="311"/>
      <c r="C421" s="180"/>
      <c r="D421" s="180"/>
      <c r="E421" s="180"/>
      <c r="F421" s="180"/>
      <c r="G421" s="180"/>
      <c r="H421" s="312"/>
      <c r="I421" s="313"/>
      <c r="J421" s="180"/>
      <c r="K421" s="311"/>
      <c r="L421" s="311"/>
      <c r="M421" s="311"/>
      <c r="N421" s="311"/>
      <c r="O421" s="311"/>
      <c r="P421" s="180"/>
      <c r="Q421" s="180"/>
      <c r="R421" s="180"/>
      <c r="S421" s="180"/>
      <c r="T421" s="180"/>
      <c r="U421" s="180"/>
      <c r="V421" s="180"/>
      <c r="W421" s="180"/>
      <c r="X421" s="180"/>
      <c r="Y421" s="180"/>
      <c r="Z421" s="180"/>
    </row>
    <row r="422" spans="1:26">
      <c r="A422" s="311"/>
      <c r="B422" s="311"/>
      <c r="C422" s="180"/>
      <c r="D422" s="180"/>
      <c r="E422" s="180"/>
      <c r="F422" s="180"/>
      <c r="G422" s="180"/>
      <c r="H422" s="312"/>
      <c r="I422" s="313"/>
      <c r="J422" s="180"/>
      <c r="K422" s="311"/>
      <c r="L422" s="311"/>
      <c r="M422" s="311"/>
      <c r="N422" s="311"/>
      <c r="O422" s="311"/>
      <c r="P422" s="180"/>
      <c r="Q422" s="180"/>
      <c r="R422" s="180"/>
      <c r="S422" s="180"/>
      <c r="T422" s="180"/>
      <c r="U422" s="180"/>
      <c r="V422" s="180"/>
      <c r="W422" s="180"/>
      <c r="X422" s="180"/>
      <c r="Y422" s="180"/>
      <c r="Z422" s="180"/>
    </row>
    <row r="423" spans="1:26">
      <c r="A423" s="311"/>
      <c r="B423" s="311"/>
      <c r="C423" s="180"/>
      <c r="D423" s="180"/>
      <c r="E423" s="180"/>
      <c r="F423" s="180"/>
      <c r="G423" s="180"/>
      <c r="H423" s="312"/>
      <c r="I423" s="313"/>
      <c r="J423" s="180"/>
      <c r="K423" s="311"/>
      <c r="L423" s="311"/>
      <c r="M423" s="311"/>
      <c r="N423" s="311"/>
      <c r="O423" s="311"/>
      <c r="P423" s="180"/>
      <c r="Q423" s="180"/>
      <c r="R423" s="180"/>
      <c r="S423" s="180"/>
      <c r="T423" s="180"/>
      <c r="U423" s="180"/>
      <c r="V423" s="180"/>
      <c r="W423" s="180"/>
      <c r="X423" s="180"/>
      <c r="Y423" s="180"/>
      <c r="Z423" s="180"/>
    </row>
    <row r="424" spans="1:26">
      <c r="A424" s="311"/>
      <c r="B424" s="311"/>
      <c r="C424" s="180"/>
      <c r="D424" s="180"/>
      <c r="E424" s="180"/>
      <c r="F424" s="180"/>
      <c r="G424" s="180"/>
      <c r="H424" s="312"/>
      <c r="I424" s="313"/>
      <c r="J424" s="180"/>
      <c r="K424" s="311"/>
      <c r="L424" s="311"/>
      <c r="M424" s="311"/>
      <c r="N424" s="311"/>
      <c r="O424" s="311"/>
      <c r="P424" s="180"/>
      <c r="Q424" s="180"/>
      <c r="R424" s="180"/>
      <c r="S424" s="180"/>
      <c r="T424" s="180"/>
      <c r="U424" s="180"/>
      <c r="V424" s="180"/>
      <c r="W424" s="180"/>
      <c r="X424" s="180"/>
      <c r="Y424" s="180"/>
      <c r="Z424" s="180"/>
    </row>
    <row r="425" spans="1:26">
      <c r="A425" s="311"/>
      <c r="B425" s="311"/>
      <c r="C425" s="180"/>
      <c r="D425" s="180"/>
      <c r="E425" s="180"/>
      <c r="F425" s="180"/>
      <c r="G425" s="180"/>
      <c r="H425" s="312"/>
      <c r="I425" s="313"/>
      <c r="J425" s="180"/>
      <c r="K425" s="311"/>
      <c r="L425" s="311"/>
      <c r="M425" s="311"/>
      <c r="N425" s="311"/>
      <c r="O425" s="311"/>
      <c r="P425" s="180"/>
      <c r="Q425" s="180"/>
      <c r="R425" s="180"/>
      <c r="S425" s="180"/>
      <c r="T425" s="180"/>
      <c r="U425" s="180"/>
      <c r="V425" s="180"/>
      <c r="W425" s="180"/>
      <c r="X425" s="180"/>
      <c r="Y425" s="180"/>
      <c r="Z425" s="180"/>
    </row>
    <row r="426" spans="1:26">
      <c r="A426" s="311"/>
      <c r="B426" s="311"/>
      <c r="C426" s="180"/>
      <c r="D426" s="180"/>
      <c r="E426" s="180"/>
      <c r="F426" s="180"/>
      <c r="G426" s="180"/>
      <c r="H426" s="312"/>
      <c r="I426" s="313"/>
      <c r="J426" s="180"/>
      <c r="K426" s="311"/>
      <c r="L426" s="311"/>
      <c r="M426" s="311"/>
      <c r="N426" s="311"/>
      <c r="O426" s="311"/>
      <c r="P426" s="180"/>
      <c r="Q426" s="180"/>
      <c r="R426" s="180"/>
      <c r="S426" s="180"/>
      <c r="T426" s="180"/>
      <c r="U426" s="180"/>
      <c r="V426" s="180"/>
      <c r="W426" s="180"/>
      <c r="X426" s="180"/>
      <c r="Y426" s="180"/>
      <c r="Z426" s="180"/>
    </row>
    <row r="427" spans="1:26">
      <c r="A427" s="311"/>
      <c r="B427" s="311"/>
      <c r="C427" s="180"/>
      <c r="D427" s="180"/>
      <c r="E427" s="180"/>
      <c r="F427" s="180"/>
      <c r="G427" s="180"/>
      <c r="H427" s="312"/>
      <c r="I427" s="313"/>
      <c r="J427" s="180"/>
      <c r="K427" s="311"/>
      <c r="L427" s="311"/>
      <c r="M427" s="311"/>
      <c r="N427" s="311"/>
      <c r="O427" s="311"/>
      <c r="P427" s="180"/>
      <c r="Q427" s="180"/>
      <c r="R427" s="180"/>
      <c r="S427" s="180"/>
      <c r="T427" s="180"/>
      <c r="U427" s="180"/>
      <c r="V427" s="180"/>
      <c r="W427" s="180"/>
      <c r="X427" s="180"/>
      <c r="Y427" s="180"/>
      <c r="Z427" s="180"/>
    </row>
    <row r="428" spans="1:26">
      <c r="A428" s="311"/>
      <c r="B428" s="311"/>
      <c r="C428" s="180"/>
      <c r="D428" s="180"/>
      <c r="E428" s="180"/>
      <c r="F428" s="180"/>
      <c r="G428" s="180"/>
      <c r="H428" s="312"/>
      <c r="I428" s="313"/>
      <c r="J428" s="180"/>
      <c r="K428" s="311"/>
      <c r="L428" s="311"/>
      <c r="M428" s="311"/>
      <c r="N428" s="311"/>
      <c r="O428" s="311"/>
      <c r="P428" s="180"/>
      <c r="Q428" s="180"/>
      <c r="R428" s="180"/>
      <c r="S428" s="180"/>
      <c r="T428" s="180"/>
      <c r="U428" s="180"/>
      <c r="V428" s="180"/>
      <c r="W428" s="180"/>
      <c r="X428" s="180"/>
      <c r="Y428" s="180"/>
      <c r="Z428" s="180"/>
    </row>
    <row r="429" spans="1:26">
      <c r="A429" s="311"/>
      <c r="B429" s="311"/>
      <c r="C429" s="180"/>
      <c r="D429" s="180"/>
      <c r="E429" s="180"/>
      <c r="F429" s="180"/>
      <c r="G429" s="180"/>
      <c r="H429" s="312"/>
      <c r="I429" s="313"/>
      <c r="J429" s="180"/>
      <c r="K429" s="311"/>
      <c r="L429" s="311"/>
      <c r="M429" s="311"/>
      <c r="N429" s="311"/>
      <c r="O429" s="311"/>
      <c r="P429" s="180"/>
      <c r="Q429" s="180"/>
      <c r="R429" s="180"/>
      <c r="S429" s="180"/>
      <c r="T429" s="180"/>
      <c r="U429" s="180"/>
      <c r="V429" s="180"/>
      <c r="W429" s="180"/>
      <c r="X429" s="180"/>
      <c r="Y429" s="180"/>
      <c r="Z429" s="180"/>
    </row>
    <row r="430" spans="1:26">
      <c r="A430" s="311"/>
      <c r="B430" s="311"/>
      <c r="C430" s="180"/>
      <c r="D430" s="180"/>
      <c r="E430" s="180"/>
      <c r="F430" s="180"/>
      <c r="G430" s="180"/>
      <c r="H430" s="312"/>
      <c r="I430" s="313"/>
      <c r="J430" s="180"/>
      <c r="K430" s="311"/>
      <c r="L430" s="311"/>
      <c r="M430" s="311"/>
      <c r="N430" s="311"/>
      <c r="O430" s="311"/>
      <c r="P430" s="180"/>
      <c r="Q430" s="180"/>
      <c r="R430" s="180"/>
      <c r="S430" s="180"/>
      <c r="T430" s="180"/>
      <c r="U430" s="180"/>
      <c r="V430" s="180"/>
      <c r="W430" s="180"/>
      <c r="X430" s="180"/>
      <c r="Y430" s="180"/>
      <c r="Z430" s="180"/>
    </row>
    <row r="431" spans="1:26">
      <c r="A431" s="311"/>
      <c r="B431" s="311"/>
      <c r="C431" s="180"/>
      <c r="D431" s="180"/>
      <c r="E431" s="180"/>
      <c r="F431" s="180"/>
      <c r="G431" s="180"/>
      <c r="H431" s="312"/>
      <c r="I431" s="313"/>
      <c r="J431" s="180"/>
      <c r="K431" s="311"/>
      <c r="L431" s="311"/>
      <c r="M431" s="311"/>
      <c r="N431" s="311"/>
      <c r="O431" s="311"/>
      <c r="P431" s="180"/>
      <c r="Q431" s="180"/>
      <c r="R431" s="180"/>
      <c r="S431" s="180"/>
      <c r="T431" s="180"/>
      <c r="U431" s="180"/>
      <c r="V431" s="180"/>
      <c r="W431" s="180"/>
      <c r="X431" s="180"/>
      <c r="Y431" s="180"/>
      <c r="Z431" s="180"/>
    </row>
    <row r="432" spans="1:26">
      <c r="A432" s="311"/>
      <c r="B432" s="311"/>
      <c r="C432" s="180"/>
      <c r="D432" s="180"/>
      <c r="E432" s="180"/>
      <c r="F432" s="180"/>
      <c r="G432" s="180"/>
      <c r="H432" s="312"/>
      <c r="I432" s="313"/>
      <c r="J432" s="180"/>
      <c r="K432" s="311"/>
      <c r="L432" s="311"/>
      <c r="M432" s="311"/>
      <c r="N432" s="311"/>
      <c r="O432" s="311"/>
      <c r="P432" s="180"/>
      <c r="Q432" s="180"/>
      <c r="R432" s="180"/>
      <c r="S432" s="180"/>
      <c r="T432" s="180"/>
      <c r="U432" s="180"/>
      <c r="V432" s="180"/>
      <c r="W432" s="180"/>
      <c r="X432" s="180"/>
      <c r="Y432" s="180"/>
      <c r="Z432" s="180"/>
    </row>
    <row r="433" spans="1:26">
      <c r="A433" s="311"/>
      <c r="B433" s="311"/>
      <c r="C433" s="180"/>
      <c r="D433" s="180"/>
      <c r="E433" s="180"/>
      <c r="F433" s="180"/>
      <c r="G433" s="180"/>
      <c r="H433" s="312"/>
      <c r="I433" s="313"/>
      <c r="J433" s="180"/>
      <c r="K433" s="311"/>
      <c r="L433" s="311"/>
      <c r="M433" s="311"/>
      <c r="N433" s="311"/>
      <c r="O433" s="311"/>
      <c r="P433" s="180"/>
      <c r="Q433" s="180"/>
      <c r="R433" s="180"/>
      <c r="S433" s="180"/>
      <c r="T433" s="180"/>
      <c r="U433" s="180"/>
      <c r="V433" s="180"/>
      <c r="W433" s="180"/>
      <c r="X433" s="180"/>
      <c r="Y433" s="180"/>
      <c r="Z433" s="180"/>
    </row>
    <row r="434" spans="1:26">
      <c r="A434" s="311"/>
      <c r="B434" s="311"/>
      <c r="C434" s="180"/>
      <c r="D434" s="180"/>
      <c r="E434" s="180"/>
      <c r="F434" s="180"/>
      <c r="G434" s="180"/>
      <c r="H434" s="312"/>
      <c r="I434" s="313"/>
      <c r="J434" s="180"/>
      <c r="K434" s="311"/>
      <c r="L434" s="311"/>
      <c r="M434" s="311"/>
      <c r="N434" s="311"/>
      <c r="O434" s="311"/>
      <c r="P434" s="180"/>
      <c r="Q434" s="180"/>
      <c r="R434" s="180"/>
      <c r="S434" s="180"/>
      <c r="T434" s="180"/>
      <c r="U434" s="180"/>
      <c r="V434" s="180"/>
      <c r="W434" s="180"/>
      <c r="X434" s="180"/>
      <c r="Y434" s="180"/>
      <c r="Z434" s="180"/>
    </row>
    <row r="435" spans="1:26">
      <c r="A435" s="311"/>
      <c r="B435" s="311"/>
      <c r="C435" s="180"/>
      <c r="D435" s="180"/>
      <c r="E435" s="180"/>
      <c r="F435" s="180"/>
      <c r="G435" s="180"/>
      <c r="H435" s="312"/>
      <c r="I435" s="313"/>
      <c r="J435" s="180"/>
      <c r="K435" s="311"/>
      <c r="L435" s="311"/>
      <c r="M435" s="311"/>
      <c r="N435" s="311"/>
      <c r="O435" s="311"/>
      <c r="P435" s="180"/>
      <c r="Q435" s="180"/>
      <c r="R435" s="180"/>
      <c r="S435" s="180"/>
      <c r="T435" s="180"/>
      <c r="U435" s="180"/>
      <c r="V435" s="180"/>
      <c r="W435" s="180"/>
      <c r="X435" s="180"/>
      <c r="Y435" s="180"/>
      <c r="Z435" s="180"/>
    </row>
    <row r="436" spans="1:26">
      <c r="A436" s="311"/>
      <c r="B436" s="311"/>
      <c r="C436" s="180"/>
      <c r="D436" s="180"/>
      <c r="E436" s="180"/>
      <c r="F436" s="180"/>
      <c r="G436" s="180"/>
      <c r="H436" s="312"/>
      <c r="I436" s="313"/>
      <c r="J436" s="180"/>
      <c r="K436" s="311"/>
      <c r="L436" s="311"/>
      <c r="M436" s="311"/>
      <c r="N436" s="311"/>
      <c r="O436" s="311"/>
      <c r="P436" s="180"/>
      <c r="Q436" s="180"/>
      <c r="R436" s="180"/>
      <c r="S436" s="180"/>
      <c r="T436" s="180"/>
      <c r="U436" s="180"/>
      <c r="V436" s="180"/>
      <c r="W436" s="180"/>
      <c r="X436" s="180"/>
      <c r="Y436" s="180"/>
      <c r="Z436" s="180"/>
    </row>
    <row r="437" spans="1:26">
      <c r="A437" s="311"/>
      <c r="B437" s="311"/>
      <c r="C437" s="180"/>
      <c r="D437" s="180"/>
      <c r="E437" s="180"/>
      <c r="F437" s="180"/>
      <c r="G437" s="180"/>
      <c r="H437" s="312"/>
      <c r="I437" s="313"/>
      <c r="J437" s="180"/>
      <c r="K437" s="311"/>
      <c r="L437" s="311"/>
      <c r="M437" s="311"/>
      <c r="N437" s="311"/>
      <c r="O437" s="311"/>
      <c r="P437" s="180"/>
      <c r="Q437" s="180"/>
      <c r="R437" s="180"/>
      <c r="S437" s="180"/>
      <c r="T437" s="180"/>
      <c r="U437" s="180"/>
      <c r="V437" s="180"/>
      <c r="W437" s="180"/>
      <c r="X437" s="180"/>
      <c r="Y437" s="180"/>
      <c r="Z437" s="180"/>
    </row>
    <row r="438" spans="1:26">
      <c r="A438" s="311"/>
      <c r="B438" s="311"/>
      <c r="C438" s="180"/>
      <c r="D438" s="180"/>
      <c r="E438" s="180"/>
      <c r="F438" s="180"/>
      <c r="G438" s="180"/>
      <c r="H438" s="312"/>
      <c r="I438" s="313"/>
      <c r="J438" s="180"/>
      <c r="K438" s="311"/>
      <c r="L438" s="311"/>
      <c r="M438" s="311"/>
      <c r="N438" s="311"/>
      <c r="O438" s="311"/>
      <c r="P438" s="180"/>
      <c r="Q438" s="180"/>
      <c r="R438" s="180"/>
      <c r="S438" s="180"/>
      <c r="T438" s="180"/>
      <c r="U438" s="180"/>
      <c r="V438" s="180"/>
      <c r="W438" s="180"/>
      <c r="X438" s="180"/>
      <c r="Y438" s="180"/>
      <c r="Z438" s="180"/>
    </row>
    <row r="439" spans="1:26">
      <c r="A439" s="311"/>
      <c r="B439" s="311"/>
      <c r="C439" s="180"/>
      <c r="D439" s="180"/>
      <c r="E439" s="180"/>
      <c r="F439" s="180"/>
      <c r="G439" s="180"/>
      <c r="H439" s="312"/>
      <c r="I439" s="313"/>
      <c r="J439" s="180"/>
      <c r="K439" s="311"/>
      <c r="L439" s="311"/>
      <c r="M439" s="311"/>
      <c r="N439" s="311"/>
      <c r="O439" s="311"/>
      <c r="P439" s="180"/>
      <c r="Q439" s="180"/>
      <c r="R439" s="180"/>
      <c r="S439" s="180"/>
      <c r="T439" s="180"/>
      <c r="U439" s="180"/>
      <c r="V439" s="180"/>
      <c r="W439" s="180"/>
      <c r="X439" s="180"/>
      <c r="Y439" s="180"/>
      <c r="Z439" s="180"/>
    </row>
    <row r="440" spans="1:26">
      <c r="A440" s="311"/>
      <c r="B440" s="311"/>
      <c r="C440" s="180"/>
      <c r="D440" s="180"/>
      <c r="E440" s="180"/>
      <c r="F440" s="180"/>
      <c r="G440" s="180"/>
      <c r="H440" s="312"/>
      <c r="I440" s="313"/>
      <c r="J440" s="180"/>
      <c r="K440" s="311"/>
      <c r="L440" s="311"/>
      <c r="M440" s="311"/>
      <c r="N440" s="311"/>
      <c r="O440" s="311"/>
      <c r="P440" s="180"/>
      <c r="Q440" s="180"/>
      <c r="R440" s="180"/>
      <c r="S440" s="180"/>
      <c r="T440" s="180"/>
      <c r="U440" s="180"/>
      <c r="V440" s="180"/>
      <c r="W440" s="180"/>
      <c r="X440" s="180"/>
      <c r="Y440" s="180"/>
      <c r="Z440" s="180"/>
    </row>
    <row r="441" spans="1:26">
      <c r="A441" s="311"/>
      <c r="B441" s="311"/>
      <c r="C441" s="180"/>
      <c r="D441" s="180"/>
      <c r="E441" s="180"/>
      <c r="F441" s="180"/>
      <c r="G441" s="180"/>
      <c r="H441" s="312"/>
      <c r="I441" s="313"/>
      <c r="J441" s="180"/>
      <c r="K441" s="311"/>
      <c r="L441" s="311"/>
      <c r="M441" s="311"/>
      <c r="N441" s="311"/>
      <c r="O441" s="311"/>
      <c r="P441" s="180"/>
      <c r="Q441" s="180"/>
      <c r="R441" s="180"/>
      <c r="S441" s="180"/>
      <c r="T441" s="180"/>
      <c r="U441" s="180"/>
      <c r="V441" s="180"/>
      <c r="W441" s="180"/>
      <c r="X441" s="180"/>
      <c r="Y441" s="180"/>
      <c r="Z441" s="180"/>
    </row>
    <row r="442" spans="1:26">
      <c r="A442" s="311"/>
      <c r="B442" s="311"/>
      <c r="C442" s="180"/>
      <c r="D442" s="180"/>
      <c r="E442" s="180"/>
      <c r="F442" s="180"/>
      <c r="G442" s="180"/>
      <c r="H442" s="312"/>
      <c r="I442" s="313"/>
      <c r="J442" s="180"/>
      <c r="K442" s="311"/>
      <c r="L442" s="311"/>
      <c r="M442" s="311"/>
      <c r="N442" s="311"/>
      <c r="O442" s="311"/>
      <c r="P442" s="180"/>
      <c r="Q442" s="180"/>
      <c r="R442" s="180"/>
      <c r="S442" s="180"/>
      <c r="T442" s="180"/>
      <c r="U442" s="180"/>
      <c r="V442" s="180"/>
      <c r="W442" s="180"/>
      <c r="X442" s="180"/>
      <c r="Y442" s="180"/>
      <c r="Z442" s="180"/>
    </row>
    <row r="443" spans="1:26">
      <c r="A443" s="311"/>
      <c r="B443" s="311"/>
      <c r="C443" s="180"/>
      <c r="D443" s="180"/>
      <c r="E443" s="180"/>
      <c r="F443" s="180"/>
      <c r="G443" s="180"/>
      <c r="H443" s="312"/>
      <c r="I443" s="313"/>
      <c r="J443" s="180"/>
      <c r="K443" s="311"/>
      <c r="L443" s="311"/>
      <c r="M443" s="311"/>
      <c r="N443" s="311"/>
      <c r="O443" s="311"/>
      <c r="P443" s="180"/>
      <c r="Q443" s="180"/>
      <c r="R443" s="180"/>
      <c r="S443" s="180"/>
      <c r="T443" s="180"/>
      <c r="U443" s="180"/>
      <c r="V443" s="180"/>
      <c r="W443" s="180"/>
      <c r="X443" s="180"/>
      <c r="Y443" s="180"/>
      <c r="Z443" s="180"/>
    </row>
    <row r="444" spans="1:26">
      <c r="A444" s="311"/>
      <c r="B444" s="311"/>
      <c r="C444" s="180"/>
      <c r="D444" s="180"/>
      <c r="E444" s="180"/>
      <c r="F444" s="180"/>
      <c r="G444" s="180"/>
      <c r="H444" s="312"/>
      <c r="I444" s="313"/>
      <c r="J444" s="180"/>
      <c r="K444" s="311"/>
      <c r="L444" s="311"/>
      <c r="M444" s="311"/>
      <c r="N444" s="311"/>
      <c r="O444" s="311"/>
      <c r="P444" s="180"/>
      <c r="Q444" s="180"/>
      <c r="R444" s="180"/>
      <c r="S444" s="180"/>
      <c r="T444" s="180"/>
      <c r="U444" s="180"/>
      <c r="V444" s="180"/>
      <c r="W444" s="180"/>
      <c r="X444" s="180"/>
      <c r="Y444" s="180"/>
      <c r="Z444" s="180"/>
    </row>
    <row r="445" spans="1:26">
      <c r="A445" s="311"/>
      <c r="B445" s="311"/>
      <c r="C445" s="180"/>
      <c r="D445" s="180"/>
      <c r="E445" s="180"/>
      <c r="F445" s="180"/>
      <c r="G445" s="180"/>
      <c r="H445" s="312"/>
      <c r="I445" s="313"/>
      <c r="J445" s="180"/>
      <c r="K445" s="311"/>
      <c r="L445" s="311"/>
      <c r="M445" s="311"/>
      <c r="N445" s="311"/>
      <c r="O445" s="311"/>
      <c r="P445" s="180"/>
      <c r="Q445" s="180"/>
      <c r="R445" s="180"/>
      <c r="S445" s="180"/>
      <c r="T445" s="180"/>
      <c r="U445" s="180"/>
      <c r="V445" s="180"/>
      <c r="W445" s="180"/>
      <c r="X445" s="180"/>
      <c r="Y445" s="180"/>
      <c r="Z445" s="180"/>
    </row>
    <row r="446" spans="1:26">
      <c r="A446" s="311"/>
      <c r="B446" s="311"/>
      <c r="C446" s="180"/>
      <c r="D446" s="180"/>
      <c r="E446" s="180"/>
      <c r="F446" s="180"/>
      <c r="G446" s="180"/>
      <c r="H446" s="312"/>
      <c r="I446" s="313"/>
      <c r="J446" s="180"/>
      <c r="K446" s="311"/>
      <c r="L446" s="311"/>
      <c r="M446" s="311"/>
      <c r="N446" s="311"/>
      <c r="O446" s="311"/>
      <c r="P446" s="180"/>
      <c r="Q446" s="180"/>
      <c r="R446" s="180"/>
      <c r="S446" s="180"/>
      <c r="T446" s="180"/>
      <c r="U446" s="180"/>
      <c r="V446" s="180"/>
      <c r="W446" s="180"/>
      <c r="X446" s="180"/>
      <c r="Y446" s="180"/>
      <c r="Z446" s="180"/>
    </row>
    <row r="447" spans="1:26">
      <c r="A447" s="311"/>
      <c r="B447" s="311"/>
      <c r="C447" s="180"/>
      <c r="D447" s="180"/>
      <c r="E447" s="180"/>
      <c r="F447" s="180"/>
      <c r="G447" s="180"/>
      <c r="H447" s="312"/>
      <c r="I447" s="313"/>
      <c r="J447" s="180"/>
      <c r="K447" s="311"/>
      <c r="L447" s="311"/>
      <c r="M447" s="311"/>
      <c r="N447" s="311"/>
      <c r="O447" s="311"/>
      <c r="P447" s="180"/>
      <c r="Q447" s="180"/>
      <c r="R447" s="180"/>
      <c r="S447" s="180"/>
      <c r="T447" s="180"/>
      <c r="U447" s="180"/>
      <c r="V447" s="180"/>
      <c r="W447" s="180"/>
      <c r="X447" s="180"/>
      <c r="Y447" s="180"/>
      <c r="Z447" s="180"/>
    </row>
    <row r="448" spans="1:26">
      <c r="A448" s="311"/>
      <c r="B448" s="311"/>
      <c r="C448" s="180"/>
      <c r="D448" s="180"/>
      <c r="E448" s="180"/>
      <c r="F448" s="180"/>
      <c r="G448" s="180"/>
      <c r="H448" s="312"/>
      <c r="I448" s="313"/>
      <c r="J448" s="180"/>
      <c r="K448" s="311"/>
      <c r="L448" s="311"/>
      <c r="M448" s="311"/>
      <c r="N448" s="311"/>
      <c r="O448" s="311"/>
      <c r="P448" s="180"/>
      <c r="Q448" s="180"/>
      <c r="R448" s="180"/>
      <c r="S448" s="180"/>
      <c r="T448" s="180"/>
      <c r="U448" s="180"/>
      <c r="V448" s="180"/>
      <c r="W448" s="180"/>
      <c r="X448" s="180"/>
      <c r="Y448" s="180"/>
      <c r="Z448" s="180"/>
    </row>
    <row r="449" spans="1:26">
      <c r="A449" s="311"/>
      <c r="B449" s="311"/>
      <c r="C449" s="180"/>
      <c r="D449" s="180"/>
      <c r="E449" s="180"/>
      <c r="F449" s="180"/>
      <c r="G449" s="180"/>
      <c r="H449" s="312"/>
      <c r="I449" s="313"/>
      <c r="J449" s="180"/>
      <c r="K449" s="311"/>
      <c r="L449" s="311"/>
      <c r="M449" s="311"/>
      <c r="N449" s="311"/>
      <c r="O449" s="311"/>
      <c r="P449" s="180"/>
      <c r="Q449" s="180"/>
      <c r="R449" s="180"/>
      <c r="S449" s="180"/>
      <c r="T449" s="180"/>
      <c r="U449" s="180"/>
      <c r="V449" s="180"/>
      <c r="W449" s="180"/>
      <c r="X449" s="180"/>
      <c r="Y449" s="180"/>
      <c r="Z449" s="180"/>
    </row>
    <row r="450" spans="1:26">
      <c r="A450" s="311"/>
      <c r="B450" s="311"/>
      <c r="C450" s="180"/>
      <c r="D450" s="180"/>
      <c r="E450" s="180"/>
      <c r="F450" s="180"/>
      <c r="G450" s="180"/>
      <c r="H450" s="312"/>
      <c r="I450" s="313"/>
      <c r="J450" s="180"/>
      <c r="K450" s="311"/>
      <c r="L450" s="311"/>
      <c r="M450" s="311"/>
      <c r="N450" s="311"/>
      <c r="O450" s="311"/>
      <c r="P450" s="180"/>
      <c r="Q450" s="180"/>
      <c r="R450" s="180"/>
      <c r="S450" s="180"/>
      <c r="T450" s="180"/>
      <c r="U450" s="180"/>
      <c r="V450" s="180"/>
      <c r="W450" s="180"/>
      <c r="X450" s="180"/>
      <c r="Y450" s="180"/>
      <c r="Z450" s="180"/>
    </row>
    <row r="451" spans="1:26">
      <c r="A451" s="311"/>
      <c r="B451" s="311"/>
      <c r="C451" s="180"/>
      <c r="D451" s="180"/>
      <c r="E451" s="180"/>
      <c r="F451" s="180"/>
      <c r="G451" s="180"/>
      <c r="H451" s="312"/>
      <c r="I451" s="313"/>
      <c r="J451" s="180"/>
      <c r="K451" s="311"/>
      <c r="L451" s="311"/>
      <c r="M451" s="311"/>
      <c r="N451" s="311"/>
      <c r="O451" s="311"/>
      <c r="P451" s="180"/>
      <c r="Q451" s="180"/>
      <c r="R451" s="180"/>
      <c r="S451" s="180"/>
      <c r="T451" s="180"/>
      <c r="U451" s="180"/>
      <c r="V451" s="180"/>
      <c r="W451" s="180"/>
      <c r="X451" s="180"/>
      <c r="Y451" s="180"/>
      <c r="Z451" s="180"/>
    </row>
    <row r="452" spans="1:26">
      <c r="A452" s="311"/>
      <c r="B452" s="311"/>
      <c r="C452" s="180"/>
      <c r="D452" s="180"/>
      <c r="E452" s="180"/>
      <c r="F452" s="180"/>
      <c r="G452" s="180"/>
      <c r="H452" s="312"/>
      <c r="I452" s="313"/>
      <c r="J452" s="180"/>
      <c r="K452" s="311"/>
      <c r="L452" s="311"/>
      <c r="M452" s="311"/>
      <c r="N452" s="311"/>
      <c r="O452" s="311"/>
      <c r="P452" s="180"/>
      <c r="Q452" s="180"/>
      <c r="R452" s="180"/>
      <c r="S452" s="180"/>
      <c r="T452" s="180"/>
      <c r="U452" s="180"/>
      <c r="V452" s="180"/>
      <c r="W452" s="180"/>
      <c r="X452" s="180"/>
      <c r="Y452" s="180"/>
      <c r="Z452" s="180"/>
    </row>
    <row r="453" spans="1:26">
      <c r="A453" s="311"/>
      <c r="B453" s="311"/>
      <c r="C453" s="180"/>
      <c r="D453" s="180"/>
      <c r="E453" s="180"/>
      <c r="F453" s="180"/>
      <c r="G453" s="180"/>
      <c r="H453" s="312"/>
      <c r="I453" s="313"/>
      <c r="J453" s="180"/>
      <c r="K453" s="311"/>
      <c r="L453" s="311"/>
      <c r="M453" s="311"/>
      <c r="N453" s="311"/>
      <c r="O453" s="311"/>
      <c r="P453" s="180"/>
      <c r="Q453" s="180"/>
      <c r="R453" s="180"/>
      <c r="S453" s="180"/>
      <c r="T453" s="180"/>
      <c r="U453" s="180"/>
      <c r="V453" s="180"/>
      <c r="W453" s="180"/>
      <c r="X453" s="180"/>
      <c r="Y453" s="180"/>
      <c r="Z453" s="180"/>
    </row>
    <row r="454" spans="1:26">
      <c r="A454" s="311"/>
      <c r="B454" s="311"/>
      <c r="C454" s="180"/>
      <c r="D454" s="180"/>
      <c r="E454" s="180"/>
      <c r="F454" s="180"/>
      <c r="G454" s="180"/>
      <c r="H454" s="312"/>
      <c r="I454" s="313"/>
      <c r="J454" s="180"/>
      <c r="K454" s="311"/>
      <c r="L454" s="311"/>
      <c r="M454" s="311"/>
      <c r="N454" s="311"/>
      <c r="O454" s="311"/>
      <c r="P454" s="180"/>
      <c r="Q454" s="180"/>
      <c r="R454" s="180"/>
      <c r="S454" s="180"/>
      <c r="T454" s="180"/>
      <c r="U454" s="180"/>
      <c r="V454" s="180"/>
      <c r="W454" s="180"/>
      <c r="X454" s="180"/>
      <c r="Y454" s="180"/>
      <c r="Z454" s="180"/>
    </row>
    <row r="455" spans="1:26">
      <c r="A455" s="311"/>
      <c r="B455" s="311"/>
      <c r="C455" s="180"/>
      <c r="D455" s="180"/>
      <c r="E455" s="180"/>
      <c r="F455" s="180"/>
      <c r="G455" s="180"/>
      <c r="H455" s="312"/>
      <c r="I455" s="313"/>
      <c r="J455" s="180"/>
      <c r="K455" s="311"/>
      <c r="L455" s="311"/>
      <c r="M455" s="311"/>
      <c r="N455" s="311"/>
      <c r="O455" s="311"/>
      <c r="P455" s="180"/>
      <c r="Q455" s="180"/>
      <c r="R455" s="180"/>
      <c r="S455" s="180"/>
      <c r="T455" s="180"/>
      <c r="U455" s="180"/>
      <c r="V455" s="180"/>
      <c r="W455" s="180"/>
      <c r="X455" s="180"/>
      <c r="Y455" s="180"/>
      <c r="Z455" s="180"/>
    </row>
    <row r="456" spans="1:26">
      <c r="A456" s="311"/>
      <c r="B456" s="311"/>
      <c r="C456" s="180"/>
      <c r="D456" s="180"/>
      <c r="E456" s="180"/>
      <c r="F456" s="180"/>
      <c r="G456" s="180"/>
      <c r="H456" s="312"/>
      <c r="I456" s="313"/>
      <c r="J456" s="180"/>
      <c r="K456" s="311"/>
      <c r="L456" s="311"/>
      <c r="M456" s="311"/>
      <c r="N456" s="311"/>
      <c r="O456" s="311"/>
      <c r="P456" s="180"/>
      <c r="Q456" s="180"/>
      <c r="R456" s="180"/>
      <c r="S456" s="180"/>
      <c r="T456" s="180"/>
      <c r="U456" s="180"/>
      <c r="V456" s="180"/>
      <c r="W456" s="180"/>
      <c r="X456" s="180"/>
      <c r="Y456" s="180"/>
      <c r="Z456" s="180"/>
    </row>
    <row r="457" spans="1:26">
      <c r="A457" s="311"/>
      <c r="B457" s="311"/>
      <c r="C457" s="180"/>
      <c r="D457" s="180"/>
      <c r="E457" s="180"/>
      <c r="F457" s="180"/>
      <c r="G457" s="180"/>
      <c r="H457" s="312"/>
      <c r="I457" s="313"/>
      <c r="J457" s="180"/>
      <c r="K457" s="311"/>
      <c r="L457" s="311"/>
      <c r="M457" s="311"/>
      <c r="N457" s="311"/>
      <c r="O457" s="311"/>
      <c r="P457" s="180"/>
      <c r="Q457" s="180"/>
      <c r="R457" s="180"/>
      <c r="S457" s="180"/>
      <c r="T457" s="180"/>
      <c r="U457" s="180"/>
      <c r="V457" s="180"/>
      <c r="W457" s="180"/>
      <c r="X457" s="180"/>
      <c r="Y457" s="180"/>
      <c r="Z457" s="180"/>
    </row>
    <row r="458" spans="1:26">
      <c r="A458" s="311"/>
      <c r="B458" s="311"/>
      <c r="C458" s="180"/>
      <c r="D458" s="180"/>
      <c r="E458" s="180"/>
      <c r="F458" s="180"/>
      <c r="G458" s="180"/>
      <c r="H458" s="312"/>
      <c r="I458" s="313"/>
      <c r="J458" s="180"/>
      <c r="K458" s="311"/>
      <c r="L458" s="311"/>
      <c r="M458" s="311"/>
      <c r="N458" s="311"/>
      <c r="O458" s="311"/>
      <c r="P458" s="180"/>
      <c r="Q458" s="180"/>
      <c r="R458" s="180"/>
      <c r="S458" s="180"/>
      <c r="T458" s="180"/>
      <c r="U458" s="180"/>
      <c r="V458" s="180"/>
      <c r="W458" s="180"/>
      <c r="X458" s="180"/>
      <c r="Y458" s="180"/>
      <c r="Z458" s="180"/>
    </row>
    <row r="459" spans="1:26">
      <c r="A459" s="311"/>
      <c r="B459" s="311"/>
      <c r="C459" s="180"/>
      <c r="D459" s="180"/>
      <c r="E459" s="180"/>
      <c r="F459" s="180"/>
      <c r="G459" s="180"/>
      <c r="H459" s="312"/>
      <c r="I459" s="313"/>
      <c r="J459" s="180"/>
      <c r="K459" s="311"/>
      <c r="L459" s="311"/>
      <c r="M459" s="311"/>
      <c r="N459" s="311"/>
      <c r="O459" s="311"/>
      <c r="P459" s="180"/>
      <c r="Q459" s="180"/>
      <c r="R459" s="180"/>
      <c r="S459" s="180"/>
      <c r="T459" s="180"/>
      <c r="U459" s="180"/>
      <c r="V459" s="180"/>
      <c r="W459" s="180"/>
      <c r="X459" s="180"/>
      <c r="Y459" s="180"/>
      <c r="Z459" s="180"/>
    </row>
    <row r="460" spans="1:26">
      <c r="A460" s="311"/>
      <c r="B460" s="311"/>
      <c r="C460" s="180"/>
      <c r="D460" s="180"/>
      <c r="E460" s="180"/>
      <c r="F460" s="180"/>
      <c r="G460" s="180"/>
      <c r="H460" s="312"/>
      <c r="I460" s="313"/>
      <c r="J460" s="180"/>
      <c r="K460" s="311"/>
      <c r="L460" s="311"/>
      <c r="M460" s="311"/>
      <c r="N460" s="311"/>
      <c r="O460" s="311"/>
      <c r="P460" s="180"/>
      <c r="Q460" s="180"/>
      <c r="R460" s="180"/>
      <c r="S460" s="180"/>
      <c r="T460" s="180"/>
      <c r="U460" s="180"/>
      <c r="V460" s="180"/>
      <c r="W460" s="180"/>
      <c r="X460" s="180"/>
      <c r="Y460" s="180"/>
      <c r="Z460" s="180"/>
    </row>
    <row r="461" spans="1:26">
      <c r="A461" s="311"/>
      <c r="B461" s="311"/>
      <c r="C461" s="180"/>
      <c r="D461" s="180"/>
      <c r="E461" s="180"/>
      <c r="F461" s="180"/>
      <c r="G461" s="180"/>
      <c r="H461" s="312"/>
      <c r="I461" s="313"/>
      <c r="J461" s="180"/>
      <c r="K461" s="311"/>
      <c r="L461" s="311"/>
      <c r="M461" s="311"/>
      <c r="N461" s="311"/>
      <c r="O461" s="311"/>
      <c r="P461" s="180"/>
      <c r="Q461" s="180"/>
      <c r="R461" s="180"/>
      <c r="S461" s="180"/>
      <c r="T461" s="180"/>
      <c r="U461" s="180"/>
      <c r="V461" s="180"/>
      <c r="W461" s="180"/>
      <c r="X461" s="180"/>
      <c r="Y461" s="180"/>
      <c r="Z461" s="180"/>
    </row>
    <row r="462" spans="1:26">
      <c r="A462" s="311"/>
      <c r="B462" s="311"/>
      <c r="C462" s="180"/>
      <c r="D462" s="180"/>
      <c r="E462" s="180"/>
      <c r="F462" s="180"/>
      <c r="G462" s="180"/>
      <c r="H462" s="312"/>
      <c r="I462" s="313"/>
      <c r="J462" s="180"/>
      <c r="K462" s="311"/>
      <c r="L462" s="311"/>
      <c r="M462" s="311"/>
      <c r="N462" s="311"/>
      <c r="O462" s="311"/>
      <c r="P462" s="180"/>
      <c r="Q462" s="180"/>
      <c r="R462" s="180"/>
      <c r="S462" s="180"/>
      <c r="T462" s="180"/>
      <c r="U462" s="180"/>
      <c r="V462" s="180"/>
      <c r="W462" s="180"/>
      <c r="X462" s="180"/>
      <c r="Y462" s="180"/>
      <c r="Z462" s="180"/>
    </row>
    <row r="463" spans="1:26">
      <c r="A463" s="311"/>
      <c r="B463" s="311"/>
      <c r="C463" s="180"/>
      <c r="D463" s="180"/>
      <c r="E463" s="180"/>
      <c r="F463" s="180"/>
      <c r="G463" s="180"/>
      <c r="H463" s="312"/>
      <c r="I463" s="313"/>
      <c r="J463" s="180"/>
      <c r="K463" s="311"/>
      <c r="L463" s="311"/>
      <c r="M463" s="311"/>
      <c r="N463" s="311"/>
      <c r="O463" s="311"/>
      <c r="P463" s="180"/>
      <c r="Q463" s="180"/>
      <c r="R463" s="180"/>
      <c r="S463" s="180"/>
      <c r="T463" s="180"/>
      <c r="U463" s="180"/>
      <c r="V463" s="180"/>
      <c r="W463" s="180"/>
      <c r="X463" s="180"/>
      <c r="Y463" s="180"/>
      <c r="Z463" s="180"/>
    </row>
    <row r="464" spans="1:26">
      <c r="A464" s="311"/>
      <c r="B464" s="311"/>
      <c r="C464" s="180"/>
      <c r="D464" s="180"/>
      <c r="E464" s="180"/>
      <c r="F464" s="180"/>
      <c r="G464" s="180"/>
      <c r="H464" s="312"/>
      <c r="I464" s="313"/>
      <c r="J464" s="180"/>
      <c r="K464" s="311"/>
      <c r="L464" s="311"/>
      <c r="M464" s="311"/>
      <c r="N464" s="311"/>
      <c r="O464" s="311"/>
      <c r="P464" s="180"/>
      <c r="Q464" s="180"/>
      <c r="R464" s="180"/>
      <c r="S464" s="180"/>
      <c r="T464" s="180"/>
      <c r="U464" s="180"/>
      <c r="V464" s="180"/>
      <c r="W464" s="180"/>
      <c r="X464" s="180"/>
      <c r="Y464" s="180"/>
      <c r="Z464" s="180"/>
    </row>
    <row r="465" spans="1:26">
      <c r="A465" s="311"/>
      <c r="B465" s="311"/>
      <c r="C465" s="180"/>
      <c r="D465" s="180"/>
      <c r="E465" s="180"/>
      <c r="F465" s="180"/>
      <c r="G465" s="180"/>
      <c r="H465" s="312"/>
      <c r="I465" s="313"/>
      <c r="J465" s="180"/>
      <c r="K465" s="311"/>
      <c r="L465" s="311"/>
      <c r="M465" s="311"/>
      <c r="N465" s="311"/>
      <c r="O465" s="311"/>
      <c r="P465" s="180"/>
      <c r="Q465" s="180"/>
      <c r="R465" s="180"/>
      <c r="S465" s="180"/>
      <c r="T465" s="180"/>
      <c r="U465" s="180"/>
      <c r="V465" s="180"/>
      <c r="W465" s="180"/>
      <c r="X465" s="180"/>
      <c r="Y465" s="180"/>
      <c r="Z465" s="180"/>
    </row>
    <row r="466" spans="1:26">
      <c r="A466" s="311"/>
      <c r="B466" s="311"/>
      <c r="C466" s="180"/>
      <c r="D466" s="180"/>
      <c r="E466" s="180"/>
      <c r="F466" s="180"/>
      <c r="G466" s="180"/>
      <c r="H466" s="312"/>
      <c r="I466" s="313"/>
      <c r="J466" s="180"/>
      <c r="K466" s="311"/>
      <c r="L466" s="311"/>
      <c r="M466" s="311"/>
      <c r="N466" s="311"/>
      <c r="O466" s="311"/>
      <c r="P466" s="180"/>
      <c r="Q466" s="180"/>
      <c r="R466" s="180"/>
      <c r="S466" s="180"/>
      <c r="T466" s="180"/>
      <c r="U466" s="180"/>
      <c r="V466" s="180"/>
      <c r="W466" s="180"/>
      <c r="X466" s="180"/>
      <c r="Y466" s="180"/>
      <c r="Z466" s="180"/>
    </row>
    <row r="467" spans="1:26">
      <c r="A467" s="311"/>
      <c r="B467" s="311"/>
      <c r="C467" s="180"/>
      <c r="D467" s="180"/>
      <c r="E467" s="180"/>
      <c r="F467" s="180"/>
      <c r="G467" s="180"/>
      <c r="H467" s="312"/>
      <c r="I467" s="313"/>
      <c r="J467" s="180"/>
      <c r="K467" s="311"/>
      <c r="L467" s="311"/>
      <c r="M467" s="311"/>
      <c r="N467" s="311"/>
      <c r="O467" s="311"/>
      <c r="P467" s="180"/>
      <c r="Q467" s="180"/>
      <c r="R467" s="180"/>
      <c r="S467" s="180"/>
      <c r="T467" s="180"/>
      <c r="U467" s="180"/>
      <c r="V467" s="180"/>
      <c r="W467" s="180"/>
      <c r="X467" s="180"/>
      <c r="Y467" s="180"/>
      <c r="Z467" s="180"/>
    </row>
    <row r="468" spans="1:26">
      <c r="A468" s="311"/>
      <c r="B468" s="311"/>
      <c r="C468" s="180"/>
      <c r="D468" s="180"/>
      <c r="E468" s="180"/>
      <c r="F468" s="180"/>
      <c r="G468" s="180"/>
      <c r="H468" s="312"/>
      <c r="I468" s="313"/>
      <c r="J468" s="180"/>
      <c r="K468" s="311"/>
      <c r="L468" s="311"/>
      <c r="M468" s="311"/>
      <c r="N468" s="311"/>
      <c r="O468" s="311"/>
      <c r="P468" s="180"/>
      <c r="Q468" s="180"/>
      <c r="R468" s="180"/>
      <c r="S468" s="180"/>
      <c r="T468" s="180"/>
      <c r="U468" s="180"/>
      <c r="V468" s="180"/>
      <c r="W468" s="180"/>
      <c r="X468" s="180"/>
      <c r="Y468" s="180"/>
      <c r="Z468" s="180"/>
    </row>
    <row r="469" spans="1:26">
      <c r="A469" s="311"/>
      <c r="B469" s="311"/>
      <c r="C469" s="180"/>
      <c r="D469" s="180"/>
      <c r="E469" s="180"/>
      <c r="F469" s="180"/>
      <c r="G469" s="180"/>
      <c r="H469" s="312"/>
      <c r="I469" s="313"/>
      <c r="J469" s="180"/>
      <c r="K469" s="311"/>
      <c r="L469" s="311"/>
      <c r="M469" s="311"/>
      <c r="N469" s="311"/>
      <c r="O469" s="311"/>
      <c r="P469" s="180"/>
      <c r="Q469" s="180"/>
      <c r="R469" s="180"/>
      <c r="S469" s="180"/>
      <c r="T469" s="180"/>
      <c r="U469" s="180"/>
      <c r="V469" s="180"/>
      <c r="W469" s="180"/>
      <c r="X469" s="180"/>
      <c r="Y469" s="180"/>
      <c r="Z469" s="180"/>
    </row>
    <row r="470" spans="1:26">
      <c r="A470" s="311"/>
      <c r="B470" s="311"/>
      <c r="C470" s="180"/>
      <c r="D470" s="180"/>
      <c r="E470" s="180"/>
      <c r="F470" s="180"/>
      <c r="G470" s="180"/>
      <c r="H470" s="312"/>
      <c r="I470" s="313"/>
      <c r="J470" s="180"/>
      <c r="K470" s="311"/>
      <c r="L470" s="311"/>
      <c r="M470" s="311"/>
      <c r="N470" s="311"/>
      <c r="O470" s="311"/>
      <c r="P470" s="180"/>
      <c r="Q470" s="180"/>
      <c r="R470" s="180"/>
      <c r="S470" s="180"/>
      <c r="T470" s="180"/>
      <c r="U470" s="180"/>
      <c r="V470" s="180"/>
      <c r="W470" s="180"/>
      <c r="X470" s="180"/>
      <c r="Y470" s="180"/>
      <c r="Z470" s="180"/>
    </row>
    <row r="471" spans="1:26">
      <c r="A471" s="311"/>
      <c r="B471" s="311"/>
      <c r="C471" s="180"/>
      <c r="D471" s="180"/>
      <c r="E471" s="180"/>
      <c r="F471" s="180"/>
      <c r="G471" s="180"/>
      <c r="H471" s="312"/>
      <c r="I471" s="313"/>
      <c r="J471" s="180"/>
      <c r="K471" s="311"/>
      <c r="L471" s="311"/>
      <c r="M471" s="311"/>
      <c r="N471" s="311"/>
      <c r="O471" s="311"/>
      <c r="P471" s="180"/>
      <c r="Q471" s="180"/>
      <c r="R471" s="180"/>
      <c r="S471" s="180"/>
      <c r="T471" s="180"/>
      <c r="U471" s="180"/>
      <c r="V471" s="180"/>
      <c r="W471" s="180"/>
      <c r="X471" s="180"/>
      <c r="Y471" s="180"/>
      <c r="Z471" s="180"/>
    </row>
    <row r="472" spans="1:26">
      <c r="A472" s="311"/>
      <c r="B472" s="311"/>
      <c r="C472" s="180"/>
      <c r="D472" s="180"/>
      <c r="E472" s="180"/>
      <c r="F472" s="180"/>
      <c r="G472" s="180"/>
      <c r="H472" s="312"/>
      <c r="I472" s="313"/>
      <c r="J472" s="180"/>
      <c r="K472" s="311"/>
      <c r="L472" s="311"/>
      <c r="M472" s="311"/>
      <c r="N472" s="311"/>
      <c r="O472" s="311"/>
      <c r="P472" s="180"/>
      <c r="Q472" s="180"/>
      <c r="R472" s="180"/>
      <c r="S472" s="180"/>
      <c r="T472" s="180"/>
      <c r="U472" s="180"/>
      <c r="V472" s="180"/>
      <c r="W472" s="180"/>
      <c r="X472" s="180"/>
      <c r="Y472" s="180"/>
      <c r="Z472" s="180"/>
    </row>
    <row r="473" spans="1:26">
      <c r="A473" s="311"/>
      <c r="B473" s="311"/>
      <c r="C473" s="180"/>
      <c r="D473" s="180"/>
      <c r="E473" s="180"/>
      <c r="F473" s="180"/>
      <c r="G473" s="180"/>
      <c r="H473" s="312"/>
      <c r="I473" s="313"/>
      <c r="J473" s="180"/>
      <c r="K473" s="311"/>
      <c r="L473" s="311"/>
      <c r="M473" s="311"/>
      <c r="N473" s="311"/>
      <c r="O473" s="311"/>
      <c r="P473" s="180"/>
      <c r="Q473" s="180"/>
      <c r="R473" s="180"/>
      <c r="S473" s="180"/>
      <c r="T473" s="180"/>
      <c r="U473" s="180"/>
      <c r="V473" s="180"/>
      <c r="W473" s="180"/>
      <c r="X473" s="180"/>
      <c r="Y473" s="180"/>
      <c r="Z473" s="180"/>
    </row>
    <row r="474" spans="1:26">
      <c r="A474" s="311"/>
      <c r="B474" s="311"/>
      <c r="C474" s="180"/>
      <c r="D474" s="180"/>
      <c r="E474" s="180"/>
      <c r="F474" s="180"/>
      <c r="G474" s="180"/>
      <c r="H474" s="312"/>
      <c r="I474" s="313"/>
      <c r="J474" s="180"/>
      <c r="K474" s="311"/>
      <c r="L474" s="311"/>
      <c r="M474" s="311"/>
      <c r="N474" s="311"/>
      <c r="O474" s="311"/>
      <c r="P474" s="180"/>
      <c r="Q474" s="180"/>
      <c r="R474" s="180"/>
      <c r="S474" s="180"/>
      <c r="T474" s="180"/>
      <c r="U474" s="180"/>
      <c r="V474" s="180"/>
      <c r="W474" s="180"/>
      <c r="X474" s="180"/>
      <c r="Y474" s="180"/>
      <c r="Z474" s="180"/>
    </row>
    <row r="475" spans="1:26">
      <c r="A475" s="311"/>
      <c r="B475" s="311"/>
      <c r="C475" s="180"/>
      <c r="D475" s="180"/>
      <c r="E475" s="180"/>
      <c r="F475" s="180"/>
      <c r="G475" s="180"/>
      <c r="H475" s="312"/>
      <c r="I475" s="313"/>
      <c r="J475" s="180"/>
      <c r="K475" s="311"/>
      <c r="L475" s="311"/>
      <c r="M475" s="311"/>
      <c r="N475" s="311"/>
      <c r="O475" s="311"/>
      <c r="P475" s="180"/>
      <c r="Q475" s="180"/>
      <c r="R475" s="180"/>
      <c r="S475" s="180"/>
      <c r="T475" s="180"/>
      <c r="U475" s="180"/>
      <c r="V475" s="180"/>
      <c r="W475" s="180"/>
      <c r="X475" s="180"/>
      <c r="Y475" s="180"/>
      <c r="Z475" s="180"/>
    </row>
    <row r="476" spans="1:26">
      <c r="A476" s="311"/>
      <c r="B476" s="311"/>
      <c r="C476" s="180"/>
      <c r="D476" s="180"/>
      <c r="E476" s="180"/>
      <c r="F476" s="180"/>
      <c r="G476" s="180"/>
      <c r="H476" s="312"/>
      <c r="I476" s="313"/>
      <c r="J476" s="180"/>
      <c r="K476" s="311"/>
      <c r="L476" s="311"/>
      <c r="M476" s="311"/>
      <c r="N476" s="311"/>
      <c r="O476" s="311"/>
      <c r="P476" s="180"/>
      <c r="Q476" s="180"/>
      <c r="R476" s="180"/>
      <c r="S476" s="180"/>
      <c r="T476" s="180"/>
      <c r="U476" s="180"/>
      <c r="V476" s="180"/>
      <c r="W476" s="180"/>
      <c r="X476" s="180"/>
      <c r="Y476" s="180"/>
      <c r="Z476" s="180"/>
    </row>
    <row r="477" spans="1:26">
      <c r="A477" s="311"/>
      <c r="B477" s="311"/>
      <c r="C477" s="180"/>
      <c r="D477" s="180"/>
      <c r="E477" s="180"/>
      <c r="F477" s="180"/>
      <c r="G477" s="180"/>
      <c r="H477" s="312"/>
      <c r="I477" s="313"/>
      <c r="J477" s="180"/>
      <c r="K477" s="311"/>
      <c r="L477" s="311"/>
      <c r="M477" s="311"/>
      <c r="N477" s="311"/>
      <c r="O477" s="311"/>
      <c r="P477" s="180"/>
      <c r="Q477" s="180"/>
      <c r="R477" s="180"/>
      <c r="S477" s="180"/>
      <c r="T477" s="180"/>
      <c r="U477" s="180"/>
      <c r="V477" s="180"/>
      <c r="W477" s="180"/>
      <c r="X477" s="180"/>
      <c r="Y477" s="180"/>
      <c r="Z477" s="180"/>
    </row>
    <row r="478" spans="1:26">
      <c r="A478" s="311"/>
      <c r="B478" s="311"/>
      <c r="C478" s="180"/>
      <c r="D478" s="180"/>
      <c r="E478" s="180"/>
      <c r="F478" s="180"/>
      <c r="G478" s="180"/>
      <c r="H478" s="312"/>
      <c r="I478" s="313"/>
      <c r="J478" s="180"/>
      <c r="K478" s="311"/>
      <c r="L478" s="311"/>
      <c r="M478" s="311"/>
      <c r="N478" s="311"/>
      <c r="O478" s="311"/>
      <c r="P478" s="180"/>
      <c r="Q478" s="180"/>
      <c r="R478" s="180"/>
      <c r="S478" s="180"/>
      <c r="T478" s="180"/>
      <c r="U478" s="180"/>
      <c r="V478" s="180"/>
      <c r="W478" s="180"/>
      <c r="X478" s="180"/>
      <c r="Y478" s="180"/>
      <c r="Z478" s="180"/>
    </row>
    <row r="479" spans="1:26">
      <c r="A479" s="311"/>
      <c r="B479" s="311"/>
      <c r="C479" s="180"/>
      <c r="D479" s="180"/>
      <c r="E479" s="180"/>
      <c r="F479" s="180"/>
      <c r="G479" s="180"/>
      <c r="H479" s="312"/>
      <c r="I479" s="313"/>
      <c r="J479" s="180"/>
      <c r="K479" s="311"/>
      <c r="L479" s="311"/>
      <c r="M479" s="311"/>
      <c r="N479" s="311"/>
      <c r="O479" s="311"/>
      <c r="P479" s="180"/>
      <c r="Q479" s="180"/>
      <c r="R479" s="180"/>
      <c r="S479" s="180"/>
      <c r="T479" s="180"/>
      <c r="U479" s="180"/>
      <c r="V479" s="180"/>
      <c r="W479" s="180"/>
      <c r="X479" s="180"/>
      <c r="Y479" s="180"/>
      <c r="Z479" s="180"/>
    </row>
    <row r="480" spans="1:26">
      <c r="A480" s="311"/>
      <c r="B480" s="311"/>
      <c r="C480" s="180"/>
      <c r="D480" s="180"/>
      <c r="E480" s="180"/>
      <c r="F480" s="180"/>
      <c r="G480" s="180"/>
      <c r="H480" s="312"/>
      <c r="I480" s="313"/>
      <c r="J480" s="180"/>
      <c r="K480" s="311"/>
      <c r="L480" s="311"/>
      <c r="M480" s="311"/>
      <c r="N480" s="311"/>
      <c r="O480" s="311"/>
      <c r="P480" s="180"/>
      <c r="Q480" s="180"/>
      <c r="R480" s="180"/>
      <c r="S480" s="180"/>
      <c r="T480" s="180"/>
      <c r="U480" s="180"/>
      <c r="V480" s="180"/>
      <c r="W480" s="180"/>
      <c r="X480" s="180"/>
      <c r="Y480" s="180"/>
      <c r="Z480" s="180"/>
    </row>
    <row r="481" spans="1:26">
      <c r="A481" s="311"/>
      <c r="B481" s="311"/>
      <c r="C481" s="180"/>
      <c r="D481" s="180"/>
      <c r="E481" s="180"/>
      <c r="F481" s="180"/>
      <c r="G481" s="180"/>
      <c r="H481" s="312"/>
      <c r="I481" s="313"/>
      <c r="J481" s="180"/>
      <c r="K481" s="311"/>
      <c r="L481" s="311"/>
      <c r="M481" s="311"/>
      <c r="N481" s="311"/>
      <c r="O481" s="311"/>
      <c r="P481" s="180"/>
      <c r="Q481" s="180"/>
      <c r="R481" s="180"/>
      <c r="S481" s="180"/>
      <c r="T481" s="180"/>
      <c r="U481" s="180"/>
      <c r="V481" s="180"/>
      <c r="W481" s="180"/>
      <c r="X481" s="180"/>
      <c r="Y481" s="180"/>
      <c r="Z481" s="180"/>
    </row>
    <row r="482" spans="1:26">
      <c r="A482" s="311"/>
      <c r="B482" s="311"/>
      <c r="C482" s="180"/>
      <c r="D482" s="180"/>
      <c r="E482" s="180"/>
      <c r="F482" s="180"/>
      <c r="G482" s="180"/>
      <c r="H482" s="312"/>
      <c r="I482" s="313"/>
      <c r="J482" s="180"/>
      <c r="K482" s="311"/>
      <c r="L482" s="311"/>
      <c r="M482" s="311"/>
      <c r="N482" s="311"/>
      <c r="O482" s="311"/>
      <c r="P482" s="180"/>
      <c r="Q482" s="180"/>
      <c r="R482" s="180"/>
      <c r="S482" s="180"/>
      <c r="T482" s="180"/>
      <c r="U482" s="180"/>
      <c r="V482" s="180"/>
      <c r="W482" s="180"/>
      <c r="X482" s="180"/>
      <c r="Y482" s="180"/>
      <c r="Z482" s="180"/>
    </row>
    <row r="483" spans="1:26">
      <c r="A483" s="311"/>
      <c r="B483" s="311"/>
      <c r="C483" s="180"/>
      <c r="D483" s="180"/>
      <c r="E483" s="180"/>
      <c r="F483" s="180"/>
      <c r="G483" s="180"/>
      <c r="H483" s="312"/>
      <c r="I483" s="313"/>
      <c r="J483" s="180"/>
      <c r="K483" s="311"/>
      <c r="L483" s="311"/>
      <c r="M483" s="311"/>
      <c r="N483" s="311"/>
      <c r="O483" s="311"/>
      <c r="P483" s="180"/>
      <c r="Q483" s="180"/>
      <c r="R483" s="180"/>
      <c r="S483" s="180"/>
      <c r="T483" s="180"/>
      <c r="U483" s="180"/>
      <c r="V483" s="180"/>
      <c r="W483" s="180"/>
      <c r="X483" s="180"/>
      <c r="Y483" s="180"/>
      <c r="Z483" s="180"/>
    </row>
    <row r="484" spans="1:26">
      <c r="A484" s="311"/>
      <c r="B484" s="311"/>
      <c r="C484" s="180"/>
      <c r="D484" s="180"/>
      <c r="E484" s="180"/>
      <c r="F484" s="180"/>
      <c r="G484" s="180"/>
      <c r="H484" s="312"/>
      <c r="I484" s="313"/>
      <c r="J484" s="180"/>
      <c r="K484" s="311"/>
      <c r="L484" s="311"/>
      <c r="M484" s="311"/>
      <c r="N484" s="311"/>
      <c r="O484" s="311"/>
      <c r="P484" s="180"/>
      <c r="Q484" s="180"/>
      <c r="R484" s="180"/>
      <c r="S484" s="180"/>
      <c r="T484" s="180"/>
      <c r="U484" s="180"/>
      <c r="V484" s="180"/>
      <c r="W484" s="180"/>
      <c r="X484" s="180"/>
      <c r="Y484" s="180"/>
      <c r="Z484" s="180"/>
    </row>
    <row r="485" spans="1:26">
      <c r="A485" s="311"/>
      <c r="B485" s="311"/>
      <c r="C485" s="180"/>
      <c r="D485" s="180"/>
      <c r="E485" s="180"/>
      <c r="F485" s="180"/>
      <c r="G485" s="180"/>
      <c r="H485" s="312"/>
      <c r="I485" s="313"/>
      <c r="J485" s="180"/>
      <c r="K485" s="311"/>
      <c r="L485" s="311"/>
      <c r="M485" s="311"/>
      <c r="N485" s="311"/>
      <c r="O485" s="311"/>
      <c r="P485" s="180"/>
      <c r="Q485" s="180"/>
      <c r="R485" s="180"/>
      <c r="S485" s="180"/>
      <c r="T485" s="180"/>
      <c r="U485" s="180"/>
      <c r="V485" s="180"/>
      <c r="W485" s="180"/>
      <c r="X485" s="180"/>
      <c r="Y485" s="180"/>
      <c r="Z485" s="180"/>
    </row>
    <row r="486" spans="1:26">
      <c r="A486" s="311"/>
      <c r="B486" s="311"/>
      <c r="C486" s="180"/>
      <c r="D486" s="180"/>
      <c r="E486" s="180"/>
      <c r="F486" s="180"/>
      <c r="G486" s="180"/>
      <c r="H486" s="312"/>
      <c r="I486" s="313"/>
      <c r="J486" s="180"/>
      <c r="K486" s="311"/>
      <c r="L486" s="311"/>
      <c r="M486" s="311"/>
      <c r="N486" s="311"/>
      <c r="O486" s="311"/>
      <c r="P486" s="180"/>
      <c r="Q486" s="180"/>
      <c r="R486" s="180"/>
      <c r="S486" s="180"/>
      <c r="T486" s="180"/>
      <c r="U486" s="180"/>
      <c r="V486" s="180"/>
      <c r="W486" s="180"/>
      <c r="X486" s="180"/>
      <c r="Y486" s="180"/>
      <c r="Z486" s="180"/>
    </row>
    <row r="487" spans="1:26">
      <c r="A487" s="311"/>
      <c r="B487" s="311"/>
      <c r="C487" s="180"/>
      <c r="D487" s="180"/>
      <c r="E487" s="180"/>
      <c r="F487" s="180"/>
      <c r="G487" s="180"/>
      <c r="H487" s="312"/>
      <c r="I487" s="313"/>
      <c r="J487" s="180"/>
      <c r="K487" s="311"/>
      <c r="L487" s="311"/>
      <c r="M487" s="311"/>
      <c r="N487" s="311"/>
      <c r="O487" s="311"/>
      <c r="P487" s="180"/>
      <c r="Q487" s="180"/>
      <c r="R487" s="180"/>
      <c r="S487" s="180"/>
      <c r="T487" s="180"/>
      <c r="U487" s="180"/>
      <c r="V487" s="180"/>
      <c r="W487" s="180"/>
      <c r="X487" s="180"/>
      <c r="Y487" s="180"/>
      <c r="Z487" s="180"/>
    </row>
    <row r="488" spans="1:26">
      <c r="A488" s="311"/>
      <c r="B488" s="311"/>
      <c r="C488" s="180"/>
      <c r="D488" s="180"/>
      <c r="E488" s="180"/>
      <c r="F488" s="180"/>
      <c r="G488" s="180"/>
      <c r="H488" s="312"/>
      <c r="I488" s="313"/>
      <c r="J488" s="180"/>
      <c r="K488" s="311"/>
      <c r="L488" s="311"/>
      <c r="M488" s="311"/>
      <c r="N488" s="311"/>
      <c r="O488" s="311"/>
      <c r="P488" s="180"/>
      <c r="Q488" s="180"/>
      <c r="R488" s="180"/>
      <c r="S488" s="180"/>
      <c r="T488" s="180"/>
      <c r="U488" s="180"/>
      <c r="V488" s="180"/>
      <c r="W488" s="180"/>
      <c r="X488" s="180"/>
      <c r="Y488" s="180"/>
      <c r="Z488" s="180"/>
    </row>
    <row r="489" spans="1:26">
      <c r="A489" s="311"/>
      <c r="B489" s="311"/>
      <c r="C489" s="180"/>
      <c r="D489" s="180"/>
      <c r="E489" s="180"/>
      <c r="F489" s="180"/>
      <c r="G489" s="180"/>
      <c r="H489" s="312"/>
      <c r="I489" s="313"/>
      <c r="J489" s="180"/>
      <c r="K489" s="311"/>
      <c r="L489" s="311"/>
      <c r="M489" s="311"/>
      <c r="N489" s="311"/>
      <c r="O489" s="311"/>
      <c r="P489" s="180"/>
      <c r="Q489" s="180"/>
      <c r="R489" s="180"/>
      <c r="S489" s="180"/>
      <c r="T489" s="180"/>
      <c r="U489" s="180"/>
      <c r="V489" s="180"/>
      <c r="W489" s="180"/>
      <c r="X489" s="180"/>
      <c r="Y489" s="180"/>
      <c r="Z489" s="180"/>
    </row>
    <row r="490" spans="1:26">
      <c r="A490" s="311"/>
      <c r="B490" s="311"/>
      <c r="C490" s="180"/>
      <c r="D490" s="180"/>
      <c r="E490" s="180"/>
      <c r="F490" s="180"/>
      <c r="G490" s="180"/>
      <c r="H490" s="312"/>
      <c r="I490" s="313"/>
      <c r="J490" s="180"/>
      <c r="K490" s="311"/>
      <c r="L490" s="311"/>
      <c r="M490" s="311"/>
      <c r="N490" s="311"/>
      <c r="O490" s="311"/>
      <c r="P490" s="180"/>
      <c r="Q490" s="180"/>
      <c r="R490" s="180"/>
      <c r="S490" s="180"/>
      <c r="T490" s="180"/>
      <c r="U490" s="180"/>
      <c r="V490" s="180"/>
      <c r="W490" s="180"/>
      <c r="X490" s="180"/>
      <c r="Y490" s="180"/>
      <c r="Z490" s="180"/>
    </row>
    <row r="491" spans="1:26">
      <c r="A491" s="311"/>
      <c r="B491" s="311"/>
      <c r="C491" s="180"/>
      <c r="D491" s="180"/>
      <c r="E491" s="180"/>
      <c r="F491" s="180"/>
      <c r="G491" s="180"/>
      <c r="H491" s="312"/>
      <c r="I491" s="313"/>
      <c r="J491" s="180"/>
      <c r="K491" s="311"/>
      <c r="L491" s="311"/>
      <c r="M491" s="311"/>
      <c r="N491" s="311"/>
      <c r="O491" s="311"/>
      <c r="P491" s="180"/>
      <c r="Q491" s="180"/>
      <c r="R491" s="180"/>
      <c r="S491" s="180"/>
      <c r="T491" s="180"/>
      <c r="U491" s="180"/>
      <c r="V491" s="180"/>
      <c r="W491" s="180"/>
      <c r="X491" s="180"/>
      <c r="Y491" s="180"/>
      <c r="Z491" s="180"/>
    </row>
    <row r="492" spans="1:26">
      <c r="A492" s="311"/>
      <c r="B492" s="311"/>
      <c r="C492" s="180"/>
      <c r="D492" s="180"/>
      <c r="E492" s="180"/>
      <c r="F492" s="180"/>
      <c r="G492" s="180"/>
      <c r="H492" s="312"/>
      <c r="I492" s="313"/>
      <c r="J492" s="180"/>
      <c r="K492" s="311"/>
      <c r="L492" s="311"/>
      <c r="M492" s="311"/>
      <c r="N492" s="311"/>
      <c r="O492" s="311"/>
      <c r="P492" s="180"/>
      <c r="Q492" s="180"/>
      <c r="R492" s="180"/>
      <c r="S492" s="180"/>
      <c r="T492" s="180"/>
      <c r="U492" s="180"/>
      <c r="V492" s="180"/>
      <c r="W492" s="180"/>
      <c r="X492" s="180"/>
      <c r="Y492" s="180"/>
      <c r="Z492" s="180"/>
    </row>
    <row r="493" spans="1:26">
      <c r="A493" s="311"/>
      <c r="B493" s="311"/>
      <c r="C493" s="180"/>
      <c r="D493" s="180"/>
      <c r="E493" s="180"/>
      <c r="F493" s="180"/>
      <c r="G493" s="180"/>
      <c r="H493" s="312"/>
      <c r="I493" s="313"/>
      <c r="J493" s="180"/>
      <c r="K493" s="311"/>
      <c r="L493" s="311"/>
      <c r="M493" s="311"/>
      <c r="N493" s="311"/>
      <c r="O493" s="311"/>
      <c r="P493" s="180"/>
      <c r="Q493" s="180"/>
      <c r="R493" s="180"/>
      <c r="S493" s="180"/>
      <c r="T493" s="180"/>
      <c r="U493" s="180"/>
      <c r="V493" s="180"/>
      <c r="W493" s="180"/>
      <c r="X493" s="180"/>
      <c r="Y493" s="180"/>
      <c r="Z493" s="180"/>
    </row>
    <row r="494" spans="1:26">
      <c r="A494" s="311"/>
      <c r="B494" s="311"/>
      <c r="C494" s="180"/>
      <c r="D494" s="180"/>
      <c r="E494" s="180"/>
      <c r="F494" s="180"/>
      <c r="G494" s="180"/>
      <c r="H494" s="312"/>
      <c r="I494" s="313"/>
      <c r="J494" s="180"/>
      <c r="K494" s="311"/>
      <c r="L494" s="311"/>
      <c r="M494" s="311"/>
      <c r="N494" s="311"/>
      <c r="O494" s="311"/>
      <c r="P494" s="180"/>
      <c r="Q494" s="180"/>
      <c r="R494" s="180"/>
      <c r="S494" s="180"/>
      <c r="T494" s="180"/>
      <c r="U494" s="180"/>
      <c r="V494" s="180"/>
      <c r="W494" s="180"/>
      <c r="X494" s="180"/>
      <c r="Y494" s="180"/>
      <c r="Z494" s="180"/>
    </row>
    <row r="495" spans="1:26">
      <c r="A495" s="311"/>
      <c r="B495" s="311"/>
      <c r="C495" s="180"/>
      <c r="D495" s="180"/>
      <c r="E495" s="180"/>
      <c r="F495" s="180"/>
      <c r="G495" s="180"/>
      <c r="H495" s="312"/>
      <c r="I495" s="313"/>
      <c r="J495" s="180"/>
      <c r="K495" s="311"/>
      <c r="L495" s="311"/>
      <c r="M495" s="311"/>
      <c r="N495" s="311"/>
      <c r="O495" s="311"/>
      <c r="P495" s="180"/>
      <c r="Q495" s="180"/>
      <c r="R495" s="180"/>
      <c r="S495" s="180"/>
      <c r="T495" s="180"/>
      <c r="U495" s="180"/>
      <c r="V495" s="180"/>
      <c r="W495" s="180"/>
      <c r="X495" s="180"/>
      <c r="Y495" s="180"/>
      <c r="Z495" s="180"/>
    </row>
    <row r="496" spans="1:26">
      <c r="A496" s="311"/>
      <c r="B496" s="311"/>
      <c r="C496" s="180"/>
      <c r="D496" s="180"/>
      <c r="E496" s="180"/>
      <c r="F496" s="180"/>
      <c r="G496" s="180"/>
      <c r="H496" s="312"/>
      <c r="I496" s="313"/>
      <c r="J496" s="180"/>
      <c r="K496" s="311"/>
      <c r="L496" s="311"/>
      <c r="M496" s="311"/>
      <c r="N496" s="311"/>
      <c r="O496" s="311"/>
      <c r="P496" s="180"/>
      <c r="Q496" s="180"/>
      <c r="R496" s="180"/>
      <c r="S496" s="180"/>
      <c r="T496" s="180"/>
      <c r="U496" s="180"/>
      <c r="V496" s="180"/>
      <c r="W496" s="180"/>
      <c r="X496" s="180"/>
      <c r="Y496" s="180"/>
      <c r="Z496" s="180"/>
    </row>
    <row r="497" spans="1:26">
      <c r="A497" s="311"/>
      <c r="B497" s="311"/>
      <c r="C497" s="180"/>
      <c r="D497" s="180"/>
      <c r="E497" s="180"/>
      <c r="F497" s="180"/>
      <c r="G497" s="180"/>
      <c r="H497" s="312"/>
      <c r="I497" s="313"/>
      <c r="J497" s="180"/>
      <c r="K497" s="311"/>
      <c r="L497" s="311"/>
      <c r="M497" s="311"/>
      <c r="N497" s="311"/>
      <c r="O497" s="311"/>
      <c r="P497" s="180"/>
      <c r="Q497" s="180"/>
      <c r="R497" s="180"/>
      <c r="S497" s="180"/>
      <c r="T497" s="180"/>
      <c r="U497" s="180"/>
      <c r="V497" s="180"/>
      <c r="W497" s="180"/>
      <c r="X497" s="180"/>
      <c r="Y497" s="180"/>
      <c r="Z497" s="180"/>
    </row>
    <row r="498" spans="1:26">
      <c r="A498" s="311"/>
      <c r="B498" s="311"/>
      <c r="C498" s="180"/>
      <c r="D498" s="180"/>
      <c r="E498" s="180"/>
      <c r="F498" s="180"/>
      <c r="G498" s="180"/>
      <c r="H498" s="312"/>
      <c r="I498" s="313"/>
      <c r="J498" s="180"/>
      <c r="K498" s="311"/>
      <c r="L498" s="311"/>
      <c r="M498" s="311"/>
      <c r="N498" s="311"/>
      <c r="O498" s="311"/>
      <c r="P498" s="180"/>
      <c r="Q498" s="180"/>
      <c r="R498" s="180"/>
      <c r="S498" s="180"/>
      <c r="T498" s="180"/>
      <c r="U498" s="180"/>
      <c r="V498" s="180"/>
      <c r="W498" s="180"/>
      <c r="X498" s="180"/>
      <c r="Y498" s="180"/>
      <c r="Z498" s="180"/>
    </row>
    <row r="499" spans="1:26">
      <c r="A499" s="311"/>
      <c r="B499" s="311"/>
      <c r="C499" s="180"/>
      <c r="D499" s="180"/>
      <c r="E499" s="180"/>
      <c r="F499" s="180"/>
      <c r="G499" s="180"/>
      <c r="H499" s="312"/>
      <c r="I499" s="313"/>
      <c r="J499" s="180"/>
      <c r="K499" s="311"/>
      <c r="L499" s="311"/>
      <c r="M499" s="311"/>
      <c r="N499" s="311"/>
      <c r="O499" s="311"/>
      <c r="P499" s="180"/>
      <c r="Q499" s="180"/>
      <c r="R499" s="180"/>
      <c r="S499" s="180"/>
      <c r="T499" s="180"/>
      <c r="U499" s="180"/>
      <c r="V499" s="180"/>
      <c r="W499" s="180"/>
      <c r="X499" s="180"/>
      <c r="Y499" s="180"/>
      <c r="Z499" s="180"/>
    </row>
    <row r="500" spans="1:26">
      <c r="A500" s="311"/>
      <c r="B500" s="311"/>
      <c r="C500" s="180"/>
      <c r="D500" s="180"/>
      <c r="E500" s="180"/>
      <c r="F500" s="180"/>
      <c r="G500" s="180"/>
      <c r="H500" s="312"/>
      <c r="I500" s="313"/>
      <c r="J500" s="180"/>
      <c r="K500" s="311"/>
      <c r="L500" s="311"/>
      <c r="M500" s="311"/>
      <c r="N500" s="311"/>
      <c r="O500" s="311"/>
      <c r="P500" s="180"/>
      <c r="Q500" s="180"/>
      <c r="R500" s="180"/>
      <c r="S500" s="180"/>
      <c r="T500" s="180"/>
      <c r="U500" s="180"/>
      <c r="V500" s="180"/>
      <c r="W500" s="180"/>
      <c r="X500" s="180"/>
      <c r="Y500" s="180"/>
      <c r="Z500" s="180"/>
    </row>
    <row r="501" spans="1:26">
      <c r="A501" s="311"/>
      <c r="B501" s="311"/>
      <c r="C501" s="180"/>
      <c r="D501" s="180"/>
      <c r="E501" s="180"/>
      <c r="F501" s="180"/>
      <c r="G501" s="180"/>
      <c r="H501" s="312"/>
      <c r="I501" s="313"/>
      <c r="J501" s="180"/>
      <c r="K501" s="311"/>
      <c r="L501" s="311"/>
      <c r="M501" s="311"/>
      <c r="N501" s="311"/>
      <c r="O501" s="311"/>
      <c r="P501" s="180"/>
      <c r="Q501" s="180"/>
      <c r="R501" s="180"/>
      <c r="S501" s="180"/>
      <c r="T501" s="180"/>
      <c r="U501" s="180"/>
      <c r="V501" s="180"/>
      <c r="W501" s="180"/>
      <c r="X501" s="180"/>
      <c r="Y501" s="180"/>
      <c r="Z501" s="180"/>
    </row>
    <row r="502" spans="1:26">
      <c r="A502" s="311"/>
      <c r="B502" s="311"/>
      <c r="C502" s="180"/>
      <c r="D502" s="180"/>
      <c r="E502" s="180"/>
      <c r="F502" s="180"/>
      <c r="G502" s="180"/>
      <c r="H502" s="312"/>
      <c r="I502" s="313"/>
      <c r="J502" s="180"/>
      <c r="K502" s="311"/>
      <c r="L502" s="311"/>
      <c r="M502" s="311"/>
      <c r="N502" s="311"/>
      <c r="O502" s="311"/>
      <c r="P502" s="180"/>
      <c r="Q502" s="180"/>
      <c r="R502" s="180"/>
      <c r="S502" s="180"/>
      <c r="T502" s="180"/>
      <c r="U502" s="180"/>
      <c r="V502" s="180"/>
      <c r="W502" s="180"/>
      <c r="X502" s="180"/>
      <c r="Y502" s="180"/>
      <c r="Z502" s="180"/>
    </row>
    <row r="503" spans="1:26">
      <c r="A503" s="311"/>
      <c r="B503" s="311"/>
      <c r="C503" s="180"/>
      <c r="D503" s="180"/>
      <c r="E503" s="180"/>
      <c r="F503" s="180"/>
      <c r="G503" s="180"/>
      <c r="H503" s="312"/>
      <c r="I503" s="313"/>
      <c r="J503" s="180"/>
      <c r="K503" s="311"/>
      <c r="L503" s="311"/>
      <c r="M503" s="311"/>
      <c r="N503" s="311"/>
      <c r="O503" s="311"/>
      <c r="P503" s="180"/>
      <c r="Q503" s="180"/>
      <c r="R503" s="180"/>
      <c r="S503" s="180"/>
      <c r="T503" s="180"/>
      <c r="U503" s="180"/>
      <c r="V503" s="180"/>
      <c r="W503" s="180"/>
      <c r="X503" s="180"/>
      <c r="Y503" s="180"/>
      <c r="Z503" s="180"/>
    </row>
    <row r="504" spans="1:26">
      <c r="A504" s="311"/>
      <c r="B504" s="311"/>
      <c r="C504" s="180"/>
      <c r="D504" s="180"/>
      <c r="E504" s="180"/>
      <c r="F504" s="180"/>
      <c r="G504" s="180"/>
      <c r="H504" s="312"/>
      <c r="I504" s="313"/>
      <c r="J504" s="180"/>
      <c r="K504" s="311"/>
      <c r="L504" s="311"/>
      <c r="M504" s="311"/>
      <c r="N504" s="311"/>
      <c r="O504" s="311"/>
      <c r="P504" s="180"/>
      <c r="Q504" s="180"/>
      <c r="R504" s="180"/>
      <c r="S504" s="180"/>
      <c r="T504" s="180"/>
      <c r="U504" s="180"/>
      <c r="V504" s="180"/>
      <c r="W504" s="180"/>
      <c r="X504" s="180"/>
      <c r="Y504" s="180"/>
      <c r="Z504" s="180"/>
    </row>
    <row r="505" spans="1:26">
      <c r="A505" s="311"/>
      <c r="B505" s="311"/>
      <c r="C505" s="180"/>
      <c r="D505" s="180"/>
      <c r="E505" s="180"/>
      <c r="F505" s="180"/>
      <c r="G505" s="180"/>
      <c r="H505" s="312"/>
      <c r="I505" s="313"/>
      <c r="J505" s="180"/>
      <c r="K505" s="311"/>
      <c r="L505" s="311"/>
      <c r="M505" s="311"/>
      <c r="N505" s="311"/>
      <c r="O505" s="311"/>
      <c r="P505" s="180"/>
      <c r="Q505" s="180"/>
      <c r="R505" s="180"/>
      <c r="S505" s="180"/>
      <c r="T505" s="180"/>
      <c r="U505" s="180"/>
      <c r="V505" s="180"/>
      <c r="W505" s="180"/>
      <c r="X505" s="180"/>
      <c r="Y505" s="180"/>
      <c r="Z505" s="180"/>
    </row>
    <row r="506" spans="1:26">
      <c r="A506" s="311"/>
      <c r="B506" s="311"/>
      <c r="C506" s="180"/>
      <c r="D506" s="180"/>
      <c r="E506" s="180"/>
      <c r="F506" s="180"/>
      <c r="G506" s="180"/>
      <c r="H506" s="312"/>
      <c r="I506" s="313"/>
      <c r="J506" s="180"/>
      <c r="K506" s="311"/>
      <c r="L506" s="311"/>
      <c r="M506" s="311"/>
      <c r="N506" s="311"/>
      <c r="O506" s="311"/>
      <c r="P506" s="180"/>
      <c r="Q506" s="180"/>
      <c r="R506" s="180"/>
      <c r="S506" s="180"/>
      <c r="T506" s="180"/>
      <c r="U506" s="180"/>
      <c r="V506" s="180"/>
      <c r="W506" s="180"/>
      <c r="X506" s="180"/>
      <c r="Y506" s="180"/>
      <c r="Z506" s="180"/>
    </row>
    <row r="507" spans="1:26">
      <c r="A507" s="311"/>
      <c r="B507" s="311"/>
      <c r="C507" s="180"/>
      <c r="D507" s="180"/>
      <c r="E507" s="180"/>
      <c r="F507" s="180"/>
      <c r="G507" s="180"/>
      <c r="H507" s="312"/>
      <c r="I507" s="313"/>
      <c r="J507" s="180"/>
      <c r="K507" s="311"/>
      <c r="L507" s="311"/>
      <c r="M507" s="311"/>
      <c r="N507" s="311"/>
      <c r="O507" s="311"/>
      <c r="P507" s="180"/>
      <c r="Q507" s="180"/>
      <c r="R507" s="180"/>
      <c r="S507" s="180"/>
      <c r="T507" s="180"/>
      <c r="U507" s="180"/>
      <c r="V507" s="180"/>
      <c r="W507" s="180"/>
      <c r="X507" s="180"/>
      <c r="Y507" s="180"/>
      <c r="Z507" s="180"/>
    </row>
    <row r="508" spans="1:26">
      <c r="A508" s="311"/>
      <c r="B508" s="311"/>
      <c r="C508" s="180"/>
      <c r="D508" s="180"/>
      <c r="E508" s="180"/>
      <c r="F508" s="180"/>
      <c r="G508" s="180"/>
      <c r="H508" s="312"/>
      <c r="I508" s="313"/>
      <c r="J508" s="180"/>
      <c r="K508" s="311"/>
      <c r="L508" s="311"/>
      <c r="M508" s="311"/>
      <c r="N508" s="311"/>
      <c r="O508" s="311"/>
      <c r="P508" s="180"/>
      <c r="Q508" s="180"/>
      <c r="R508" s="180"/>
      <c r="S508" s="180"/>
      <c r="T508" s="180"/>
      <c r="U508" s="180"/>
      <c r="V508" s="180"/>
      <c r="W508" s="180"/>
      <c r="X508" s="180"/>
      <c r="Y508" s="180"/>
      <c r="Z508" s="180"/>
    </row>
    <row r="509" spans="1:26">
      <c r="A509" s="311"/>
      <c r="B509" s="311"/>
      <c r="C509" s="180"/>
      <c r="D509" s="180"/>
      <c r="E509" s="180"/>
      <c r="F509" s="180"/>
      <c r="G509" s="180"/>
      <c r="H509" s="312"/>
      <c r="I509" s="313"/>
      <c r="J509" s="180"/>
      <c r="K509" s="311"/>
      <c r="L509" s="311"/>
      <c r="M509" s="311"/>
      <c r="N509" s="311"/>
      <c r="O509" s="311"/>
      <c r="P509" s="180"/>
      <c r="Q509" s="180"/>
      <c r="R509" s="180"/>
      <c r="S509" s="180"/>
      <c r="T509" s="180"/>
      <c r="U509" s="180"/>
      <c r="V509" s="180"/>
      <c r="W509" s="180"/>
      <c r="X509" s="180"/>
      <c r="Y509" s="180"/>
      <c r="Z509" s="180"/>
    </row>
    <row r="510" spans="1:26">
      <c r="A510" s="311"/>
      <c r="B510" s="311"/>
      <c r="C510" s="180"/>
      <c r="D510" s="180"/>
      <c r="E510" s="180"/>
      <c r="F510" s="180"/>
      <c r="G510" s="180"/>
      <c r="H510" s="312"/>
      <c r="I510" s="313"/>
      <c r="J510" s="180"/>
      <c r="K510" s="311"/>
      <c r="L510" s="311"/>
      <c r="M510" s="311"/>
      <c r="N510" s="311"/>
      <c r="O510" s="311"/>
      <c r="P510" s="180"/>
      <c r="Q510" s="180"/>
      <c r="R510" s="180"/>
      <c r="S510" s="180"/>
      <c r="T510" s="180"/>
      <c r="U510" s="180"/>
      <c r="V510" s="180"/>
      <c r="W510" s="180"/>
      <c r="X510" s="180"/>
      <c r="Y510" s="180"/>
      <c r="Z510" s="180"/>
    </row>
    <row r="511" spans="1:26">
      <c r="A511" s="311"/>
      <c r="B511" s="311"/>
      <c r="C511" s="180"/>
      <c r="D511" s="180"/>
      <c r="E511" s="180"/>
      <c r="F511" s="180"/>
      <c r="G511" s="180"/>
      <c r="H511" s="312"/>
      <c r="I511" s="313"/>
      <c r="J511" s="180"/>
      <c r="K511" s="311"/>
      <c r="L511" s="311"/>
      <c r="M511" s="311"/>
      <c r="N511" s="311"/>
      <c r="O511" s="311"/>
      <c r="P511" s="180"/>
      <c r="Q511" s="180"/>
      <c r="R511" s="180"/>
      <c r="S511" s="180"/>
      <c r="T511" s="180"/>
      <c r="U511" s="180"/>
      <c r="V511" s="180"/>
      <c r="W511" s="180"/>
      <c r="X511" s="180"/>
      <c r="Y511" s="180"/>
      <c r="Z511" s="180"/>
    </row>
    <row r="512" spans="1:26">
      <c r="A512" s="311"/>
      <c r="B512" s="311"/>
      <c r="C512" s="180"/>
      <c r="D512" s="180"/>
      <c r="E512" s="180"/>
      <c r="F512" s="180"/>
      <c r="G512" s="180"/>
      <c r="H512" s="312"/>
      <c r="I512" s="313"/>
      <c r="J512" s="180"/>
      <c r="K512" s="311"/>
      <c r="L512" s="311"/>
      <c r="M512" s="311"/>
      <c r="N512" s="311"/>
      <c r="O512" s="311"/>
      <c r="P512" s="180"/>
      <c r="Q512" s="180"/>
      <c r="R512" s="180"/>
      <c r="S512" s="180"/>
      <c r="T512" s="180"/>
      <c r="U512" s="180"/>
      <c r="V512" s="180"/>
      <c r="W512" s="180"/>
      <c r="X512" s="180"/>
      <c r="Y512" s="180"/>
      <c r="Z512" s="180"/>
    </row>
    <row r="513" spans="1:26">
      <c r="A513" s="311"/>
      <c r="B513" s="311"/>
      <c r="C513" s="180"/>
      <c r="D513" s="180"/>
      <c r="E513" s="180"/>
      <c r="F513" s="180"/>
      <c r="G513" s="180"/>
      <c r="H513" s="312"/>
      <c r="I513" s="313"/>
      <c r="J513" s="180"/>
      <c r="K513" s="311"/>
      <c r="L513" s="311"/>
      <c r="M513" s="311"/>
      <c r="N513" s="311"/>
      <c r="O513" s="311"/>
      <c r="P513" s="180"/>
      <c r="Q513" s="180"/>
      <c r="R513" s="180"/>
      <c r="S513" s="180"/>
      <c r="T513" s="180"/>
      <c r="U513" s="180"/>
      <c r="V513" s="180"/>
      <c r="W513" s="180"/>
      <c r="X513" s="180"/>
      <c r="Y513" s="180"/>
      <c r="Z513" s="180"/>
    </row>
    <row r="514" spans="1:26">
      <c r="A514" s="311"/>
      <c r="B514" s="311"/>
      <c r="C514" s="180"/>
      <c r="D514" s="180"/>
      <c r="E514" s="180"/>
      <c r="F514" s="180"/>
      <c r="G514" s="180"/>
      <c r="H514" s="312"/>
      <c r="I514" s="313"/>
      <c r="J514" s="180"/>
      <c r="K514" s="311"/>
      <c r="L514" s="311"/>
      <c r="M514" s="311"/>
      <c r="N514" s="311"/>
      <c r="O514" s="311"/>
      <c r="P514" s="180"/>
      <c r="Q514" s="180"/>
      <c r="R514" s="180"/>
      <c r="S514" s="180"/>
      <c r="T514" s="180"/>
      <c r="U514" s="180"/>
      <c r="V514" s="180"/>
      <c r="W514" s="180"/>
      <c r="X514" s="180"/>
      <c r="Y514" s="180"/>
      <c r="Z514" s="180"/>
    </row>
    <row r="515" spans="1:26">
      <c r="A515" s="311"/>
      <c r="B515" s="311"/>
      <c r="C515" s="180"/>
      <c r="D515" s="180"/>
      <c r="E515" s="180"/>
      <c r="F515" s="180"/>
      <c r="G515" s="180"/>
      <c r="H515" s="312"/>
      <c r="I515" s="313"/>
      <c r="J515" s="180"/>
      <c r="K515" s="311"/>
      <c r="L515" s="311"/>
      <c r="M515" s="311"/>
      <c r="N515" s="311"/>
      <c r="O515" s="311"/>
      <c r="P515" s="180"/>
      <c r="Q515" s="180"/>
      <c r="R515" s="180"/>
      <c r="S515" s="180"/>
      <c r="T515" s="180"/>
      <c r="U515" s="180"/>
      <c r="V515" s="180"/>
      <c r="W515" s="180"/>
      <c r="X515" s="180"/>
      <c r="Y515" s="180"/>
      <c r="Z515" s="180"/>
    </row>
    <row r="516" spans="1:26">
      <c r="A516" s="311"/>
      <c r="B516" s="311"/>
      <c r="C516" s="180"/>
      <c r="D516" s="180"/>
      <c r="E516" s="180"/>
      <c r="F516" s="180"/>
      <c r="G516" s="180"/>
      <c r="H516" s="312"/>
      <c r="I516" s="313"/>
      <c r="J516" s="180"/>
      <c r="K516" s="311"/>
      <c r="L516" s="311"/>
      <c r="M516" s="311"/>
      <c r="N516" s="311"/>
      <c r="O516" s="311"/>
      <c r="P516" s="180"/>
      <c r="Q516" s="180"/>
      <c r="R516" s="180"/>
      <c r="S516" s="180"/>
      <c r="T516" s="180"/>
      <c r="U516" s="180"/>
      <c r="V516" s="180"/>
      <c r="W516" s="180"/>
      <c r="X516" s="180"/>
      <c r="Y516" s="180"/>
      <c r="Z516" s="180"/>
    </row>
    <row r="517" spans="1:26">
      <c r="A517" s="311"/>
      <c r="B517" s="311"/>
      <c r="C517" s="180"/>
      <c r="D517" s="180"/>
      <c r="E517" s="180"/>
      <c r="F517" s="180"/>
      <c r="G517" s="180"/>
      <c r="H517" s="312"/>
      <c r="I517" s="313"/>
      <c r="J517" s="180"/>
      <c r="K517" s="311"/>
      <c r="L517" s="311"/>
      <c r="M517" s="311"/>
      <c r="N517" s="311"/>
      <c r="O517" s="311"/>
      <c r="P517" s="180"/>
      <c r="Q517" s="180"/>
      <c r="R517" s="180"/>
      <c r="S517" s="180"/>
      <c r="T517" s="180"/>
      <c r="U517" s="180"/>
      <c r="V517" s="180"/>
      <c r="W517" s="180"/>
      <c r="X517" s="180"/>
      <c r="Y517" s="180"/>
      <c r="Z517" s="180"/>
    </row>
    <row r="518" spans="1:26">
      <c r="A518" s="311"/>
      <c r="B518" s="311"/>
      <c r="C518" s="180"/>
      <c r="D518" s="180"/>
      <c r="E518" s="180"/>
      <c r="F518" s="180"/>
      <c r="G518" s="180"/>
      <c r="H518" s="312"/>
      <c r="I518" s="313"/>
      <c r="J518" s="180"/>
      <c r="K518" s="311"/>
      <c r="L518" s="311"/>
      <c r="M518" s="311"/>
      <c r="N518" s="311"/>
      <c r="O518" s="311"/>
      <c r="P518" s="180"/>
      <c r="Q518" s="180"/>
      <c r="R518" s="180"/>
      <c r="S518" s="180"/>
      <c r="T518" s="180"/>
      <c r="U518" s="180"/>
      <c r="V518" s="180"/>
      <c r="W518" s="180"/>
      <c r="X518" s="180"/>
      <c r="Y518" s="180"/>
      <c r="Z518" s="180"/>
    </row>
    <row r="519" spans="1:26">
      <c r="A519" s="311"/>
      <c r="B519" s="311"/>
      <c r="C519" s="180"/>
      <c r="D519" s="180"/>
      <c r="E519" s="180"/>
      <c r="F519" s="180"/>
      <c r="G519" s="180"/>
      <c r="H519" s="312"/>
      <c r="I519" s="313"/>
      <c r="J519" s="180"/>
      <c r="K519" s="311"/>
      <c r="L519" s="311"/>
      <c r="M519" s="311"/>
      <c r="N519" s="311"/>
      <c r="O519" s="311"/>
      <c r="P519" s="180"/>
      <c r="Q519" s="180"/>
      <c r="R519" s="180"/>
      <c r="S519" s="180"/>
      <c r="T519" s="180"/>
      <c r="U519" s="180"/>
      <c r="V519" s="180"/>
      <c r="W519" s="180"/>
      <c r="X519" s="180"/>
      <c r="Y519" s="180"/>
      <c r="Z519" s="180"/>
    </row>
    <row r="520" spans="1:26">
      <c r="A520" s="311"/>
      <c r="B520" s="311"/>
      <c r="C520" s="180"/>
      <c r="D520" s="180"/>
      <c r="E520" s="180"/>
      <c r="F520" s="180"/>
      <c r="G520" s="180"/>
      <c r="H520" s="312"/>
      <c r="I520" s="313"/>
      <c r="J520" s="180"/>
      <c r="K520" s="311"/>
      <c r="L520" s="311"/>
      <c r="M520" s="311"/>
      <c r="N520" s="311"/>
      <c r="O520" s="311"/>
      <c r="P520" s="180"/>
      <c r="Q520" s="180"/>
      <c r="R520" s="180"/>
      <c r="S520" s="180"/>
      <c r="T520" s="180"/>
      <c r="U520" s="180"/>
      <c r="V520" s="180"/>
      <c r="W520" s="180"/>
      <c r="X520" s="180"/>
      <c r="Y520" s="180"/>
      <c r="Z520" s="180"/>
    </row>
    <row r="521" spans="1:26">
      <c r="A521" s="311"/>
      <c r="B521" s="311"/>
      <c r="C521" s="180"/>
      <c r="D521" s="180"/>
      <c r="E521" s="180"/>
      <c r="F521" s="180"/>
      <c r="G521" s="180"/>
      <c r="H521" s="312"/>
      <c r="I521" s="313"/>
      <c r="J521" s="180"/>
      <c r="K521" s="311"/>
      <c r="L521" s="311"/>
      <c r="M521" s="311"/>
      <c r="N521" s="311"/>
      <c r="O521" s="311"/>
      <c r="P521" s="180"/>
      <c r="Q521" s="180"/>
      <c r="R521" s="180"/>
      <c r="S521" s="180"/>
      <c r="T521" s="180"/>
      <c r="U521" s="180"/>
      <c r="V521" s="180"/>
      <c r="W521" s="180"/>
      <c r="X521" s="180"/>
      <c r="Y521" s="180"/>
      <c r="Z521" s="180"/>
    </row>
    <row r="522" spans="1:26">
      <c r="A522" s="311"/>
      <c r="B522" s="311"/>
      <c r="C522" s="180"/>
      <c r="D522" s="180"/>
      <c r="E522" s="180"/>
      <c r="F522" s="180"/>
      <c r="G522" s="180"/>
      <c r="H522" s="312"/>
      <c r="I522" s="313"/>
      <c r="J522" s="180"/>
      <c r="K522" s="311"/>
      <c r="L522" s="311"/>
      <c r="M522" s="311"/>
      <c r="N522" s="311"/>
      <c r="O522" s="311"/>
      <c r="P522" s="180"/>
      <c r="Q522" s="180"/>
      <c r="R522" s="180"/>
      <c r="S522" s="180"/>
      <c r="T522" s="180"/>
      <c r="U522" s="180"/>
      <c r="V522" s="180"/>
      <c r="W522" s="180"/>
      <c r="X522" s="180"/>
      <c r="Y522" s="180"/>
      <c r="Z522" s="180"/>
    </row>
    <row r="523" spans="1:26">
      <c r="A523" s="311"/>
      <c r="B523" s="311"/>
      <c r="C523" s="180"/>
      <c r="D523" s="180"/>
      <c r="E523" s="180"/>
      <c r="F523" s="180"/>
      <c r="G523" s="180"/>
      <c r="H523" s="312"/>
      <c r="I523" s="313"/>
      <c r="J523" s="180"/>
      <c r="K523" s="311"/>
      <c r="L523" s="311"/>
      <c r="M523" s="311"/>
      <c r="N523" s="311"/>
      <c r="O523" s="311"/>
      <c r="P523" s="180"/>
      <c r="Q523" s="180"/>
      <c r="R523" s="180"/>
      <c r="S523" s="180"/>
      <c r="T523" s="180"/>
      <c r="U523" s="180"/>
      <c r="V523" s="180"/>
      <c r="W523" s="180"/>
      <c r="X523" s="180"/>
      <c r="Y523" s="180"/>
      <c r="Z523" s="180"/>
    </row>
    <row r="524" spans="1:26">
      <c r="A524" s="311"/>
      <c r="B524" s="311"/>
      <c r="C524" s="180"/>
      <c r="D524" s="180"/>
      <c r="E524" s="180"/>
      <c r="F524" s="180"/>
      <c r="G524" s="180"/>
      <c r="H524" s="312"/>
      <c r="I524" s="313"/>
      <c r="J524" s="180"/>
      <c r="K524" s="311"/>
      <c r="L524" s="311"/>
      <c r="M524" s="311"/>
      <c r="N524" s="311"/>
      <c r="O524" s="311"/>
      <c r="P524" s="180"/>
      <c r="Q524" s="180"/>
      <c r="R524" s="180"/>
      <c r="S524" s="180"/>
      <c r="T524" s="180"/>
      <c r="U524" s="180"/>
      <c r="V524" s="180"/>
      <c r="W524" s="180"/>
      <c r="X524" s="180"/>
      <c r="Y524" s="180"/>
      <c r="Z524" s="180"/>
    </row>
    <row r="525" spans="1:26">
      <c r="A525" s="311"/>
      <c r="B525" s="311"/>
      <c r="C525" s="180"/>
      <c r="D525" s="180"/>
      <c r="E525" s="180"/>
      <c r="F525" s="180"/>
      <c r="G525" s="180"/>
      <c r="H525" s="312"/>
      <c r="I525" s="313"/>
      <c r="J525" s="180"/>
      <c r="K525" s="311"/>
      <c r="L525" s="311"/>
      <c r="M525" s="311"/>
      <c r="N525" s="311"/>
      <c r="O525" s="311"/>
      <c r="P525" s="180"/>
      <c r="Q525" s="180"/>
      <c r="R525" s="180"/>
      <c r="S525" s="180"/>
      <c r="T525" s="180"/>
      <c r="U525" s="180"/>
      <c r="V525" s="180"/>
      <c r="W525" s="180"/>
      <c r="X525" s="180"/>
      <c r="Y525" s="180"/>
      <c r="Z525" s="180"/>
    </row>
    <row r="526" spans="1:26">
      <c r="A526" s="311"/>
      <c r="B526" s="311"/>
      <c r="C526" s="180"/>
      <c r="D526" s="180"/>
      <c r="E526" s="180"/>
      <c r="F526" s="180"/>
      <c r="G526" s="180"/>
      <c r="H526" s="312"/>
      <c r="I526" s="313"/>
      <c r="J526" s="180"/>
      <c r="K526" s="311"/>
      <c r="L526" s="311"/>
      <c r="M526" s="311"/>
      <c r="N526" s="311"/>
      <c r="O526" s="311"/>
      <c r="P526" s="180"/>
      <c r="Q526" s="180"/>
      <c r="R526" s="180"/>
      <c r="S526" s="180"/>
      <c r="T526" s="180"/>
      <c r="U526" s="180"/>
      <c r="V526" s="180"/>
      <c r="W526" s="180"/>
      <c r="X526" s="180"/>
      <c r="Y526" s="180"/>
      <c r="Z526" s="180"/>
    </row>
    <row r="527" spans="1:26">
      <c r="A527" s="311"/>
      <c r="B527" s="311"/>
      <c r="C527" s="180"/>
      <c r="D527" s="180"/>
      <c r="E527" s="180"/>
      <c r="F527" s="180"/>
      <c r="G527" s="180"/>
      <c r="H527" s="312"/>
      <c r="I527" s="313"/>
      <c r="J527" s="180"/>
      <c r="K527" s="311"/>
      <c r="L527" s="311"/>
      <c r="M527" s="311"/>
      <c r="N527" s="311"/>
      <c r="O527" s="311"/>
      <c r="P527" s="180"/>
      <c r="Q527" s="180"/>
      <c r="R527" s="180"/>
      <c r="S527" s="180"/>
      <c r="T527" s="180"/>
      <c r="U527" s="180"/>
      <c r="V527" s="180"/>
      <c r="W527" s="180"/>
      <c r="X527" s="180"/>
      <c r="Y527" s="180"/>
      <c r="Z527" s="180"/>
    </row>
    <row r="528" spans="1:26">
      <c r="A528" s="311"/>
      <c r="B528" s="311"/>
      <c r="C528" s="180"/>
      <c r="D528" s="180"/>
      <c r="E528" s="180"/>
      <c r="F528" s="180"/>
      <c r="G528" s="180"/>
      <c r="H528" s="312"/>
      <c r="I528" s="313"/>
      <c r="J528" s="180"/>
      <c r="K528" s="311"/>
      <c r="L528" s="311"/>
      <c r="M528" s="311"/>
      <c r="N528" s="311"/>
      <c r="O528" s="311"/>
      <c r="P528" s="180"/>
      <c r="Q528" s="180"/>
      <c r="R528" s="180"/>
      <c r="S528" s="180"/>
      <c r="T528" s="180"/>
      <c r="U528" s="180"/>
      <c r="V528" s="180"/>
      <c r="W528" s="180"/>
      <c r="X528" s="180"/>
      <c r="Y528" s="180"/>
      <c r="Z528" s="180"/>
    </row>
    <row r="529" spans="1:26">
      <c r="A529" s="311"/>
      <c r="B529" s="311"/>
      <c r="C529" s="180"/>
      <c r="D529" s="180"/>
      <c r="E529" s="180"/>
      <c r="F529" s="180"/>
      <c r="G529" s="180"/>
      <c r="H529" s="312"/>
      <c r="I529" s="313"/>
      <c r="J529" s="180"/>
      <c r="K529" s="311"/>
      <c r="L529" s="311"/>
      <c r="M529" s="311"/>
      <c r="N529" s="311"/>
      <c r="O529" s="311"/>
      <c r="P529" s="180"/>
      <c r="Q529" s="180"/>
      <c r="R529" s="180"/>
      <c r="S529" s="180"/>
      <c r="T529" s="180"/>
      <c r="U529" s="180"/>
      <c r="V529" s="180"/>
      <c r="W529" s="180"/>
      <c r="X529" s="180"/>
      <c r="Y529" s="180"/>
      <c r="Z529" s="180"/>
    </row>
    <row r="530" spans="1:26">
      <c r="A530" s="311"/>
      <c r="B530" s="311"/>
      <c r="C530" s="180"/>
      <c r="D530" s="180"/>
      <c r="E530" s="180"/>
      <c r="F530" s="180"/>
      <c r="G530" s="180"/>
      <c r="H530" s="312"/>
      <c r="I530" s="313"/>
      <c r="J530" s="180"/>
      <c r="K530" s="311"/>
      <c r="L530" s="311"/>
      <c r="M530" s="311"/>
      <c r="N530" s="311"/>
      <c r="O530" s="311"/>
      <c r="P530" s="180"/>
      <c r="Q530" s="180"/>
      <c r="R530" s="180"/>
      <c r="S530" s="180"/>
      <c r="T530" s="180"/>
      <c r="U530" s="180"/>
      <c r="V530" s="180"/>
      <c r="W530" s="180"/>
      <c r="X530" s="180"/>
      <c r="Y530" s="180"/>
      <c r="Z530" s="180"/>
    </row>
    <row r="531" spans="1:26">
      <c r="A531" s="311"/>
      <c r="B531" s="311"/>
      <c r="C531" s="180"/>
      <c r="D531" s="180"/>
      <c r="E531" s="180"/>
      <c r="F531" s="180"/>
      <c r="G531" s="180"/>
      <c r="H531" s="312"/>
      <c r="I531" s="313"/>
      <c r="J531" s="180"/>
      <c r="K531" s="311"/>
      <c r="L531" s="311"/>
      <c r="M531" s="311"/>
      <c r="N531" s="311"/>
      <c r="O531" s="311"/>
      <c r="P531" s="180"/>
      <c r="Q531" s="180"/>
      <c r="R531" s="180"/>
      <c r="S531" s="180"/>
      <c r="T531" s="180"/>
      <c r="U531" s="180"/>
      <c r="V531" s="180"/>
      <c r="W531" s="180"/>
      <c r="X531" s="180"/>
      <c r="Y531" s="180"/>
      <c r="Z531" s="180"/>
    </row>
    <row r="532" spans="1:26">
      <c r="A532" s="311"/>
      <c r="B532" s="311"/>
      <c r="C532" s="180"/>
      <c r="D532" s="180"/>
      <c r="E532" s="180"/>
      <c r="F532" s="180"/>
      <c r="G532" s="180"/>
      <c r="H532" s="312"/>
      <c r="I532" s="313"/>
      <c r="J532" s="180"/>
      <c r="K532" s="311"/>
      <c r="L532" s="311"/>
      <c r="M532" s="311"/>
      <c r="N532" s="311"/>
      <c r="O532" s="311"/>
      <c r="P532" s="180"/>
      <c r="Q532" s="180"/>
      <c r="R532" s="180"/>
      <c r="S532" s="180"/>
      <c r="T532" s="180"/>
      <c r="U532" s="180"/>
      <c r="V532" s="180"/>
      <c r="W532" s="180"/>
      <c r="X532" s="180"/>
      <c r="Y532" s="180"/>
      <c r="Z532" s="180"/>
    </row>
    <row r="533" spans="1:26">
      <c r="A533" s="311"/>
      <c r="B533" s="311"/>
      <c r="C533" s="180"/>
      <c r="D533" s="180"/>
      <c r="E533" s="180"/>
      <c r="F533" s="180"/>
      <c r="G533" s="180"/>
      <c r="H533" s="312"/>
      <c r="I533" s="313"/>
      <c r="J533" s="180"/>
      <c r="K533" s="311"/>
      <c r="L533" s="311"/>
      <c r="M533" s="311"/>
      <c r="N533" s="311"/>
      <c r="O533" s="311"/>
      <c r="P533" s="180"/>
      <c r="Q533" s="180"/>
      <c r="R533" s="180"/>
      <c r="S533" s="180"/>
      <c r="T533" s="180"/>
      <c r="U533" s="180"/>
      <c r="V533" s="180"/>
      <c r="W533" s="180"/>
      <c r="X533" s="180"/>
      <c r="Y533" s="180"/>
      <c r="Z533" s="180"/>
    </row>
    <row r="534" spans="1:26">
      <c r="A534" s="311"/>
      <c r="B534" s="311"/>
      <c r="C534" s="180"/>
      <c r="D534" s="180"/>
      <c r="E534" s="180"/>
      <c r="F534" s="180"/>
      <c r="G534" s="180"/>
      <c r="H534" s="312"/>
      <c r="I534" s="313"/>
      <c r="J534" s="180"/>
      <c r="K534" s="311"/>
      <c r="L534" s="311"/>
      <c r="M534" s="311"/>
      <c r="N534" s="311"/>
      <c r="O534" s="311"/>
      <c r="P534" s="180"/>
      <c r="Q534" s="180"/>
      <c r="R534" s="180"/>
      <c r="S534" s="180"/>
      <c r="T534" s="180"/>
      <c r="U534" s="180"/>
      <c r="V534" s="180"/>
      <c r="W534" s="180"/>
      <c r="X534" s="180"/>
      <c r="Y534" s="180"/>
      <c r="Z534" s="180"/>
    </row>
    <row r="535" spans="1:26">
      <c r="A535" s="311"/>
      <c r="B535" s="311"/>
      <c r="C535" s="180"/>
      <c r="D535" s="180"/>
      <c r="E535" s="180"/>
      <c r="F535" s="180"/>
      <c r="G535" s="180"/>
      <c r="H535" s="312"/>
      <c r="I535" s="313"/>
      <c r="J535" s="180"/>
      <c r="K535" s="311"/>
      <c r="L535" s="311"/>
      <c r="M535" s="311"/>
      <c r="N535" s="311"/>
      <c r="O535" s="311"/>
      <c r="P535" s="180"/>
      <c r="Q535" s="180"/>
      <c r="R535" s="180"/>
      <c r="S535" s="180"/>
      <c r="T535" s="180"/>
      <c r="U535" s="180"/>
      <c r="V535" s="180"/>
      <c r="W535" s="180"/>
      <c r="X535" s="180"/>
      <c r="Y535" s="180"/>
      <c r="Z535" s="180"/>
    </row>
    <row r="536" spans="1:26">
      <c r="A536" s="311"/>
      <c r="B536" s="311"/>
      <c r="C536" s="180"/>
      <c r="D536" s="180"/>
      <c r="E536" s="180"/>
      <c r="F536" s="180"/>
      <c r="G536" s="180"/>
      <c r="H536" s="312"/>
      <c r="I536" s="313"/>
      <c r="J536" s="180"/>
      <c r="K536" s="311"/>
      <c r="L536" s="311"/>
      <c r="M536" s="311"/>
      <c r="N536" s="311"/>
      <c r="O536" s="311"/>
      <c r="P536" s="180"/>
      <c r="Q536" s="180"/>
      <c r="R536" s="180"/>
      <c r="S536" s="180"/>
      <c r="T536" s="180"/>
      <c r="U536" s="180"/>
      <c r="V536" s="180"/>
      <c r="W536" s="180"/>
      <c r="X536" s="180"/>
      <c r="Y536" s="180"/>
      <c r="Z536" s="180"/>
    </row>
    <row r="537" spans="1:26">
      <c r="A537" s="311"/>
      <c r="B537" s="311"/>
      <c r="C537" s="180"/>
      <c r="D537" s="180"/>
      <c r="E537" s="180"/>
      <c r="F537" s="180"/>
      <c r="G537" s="180"/>
      <c r="H537" s="312"/>
      <c r="I537" s="313"/>
      <c r="J537" s="180"/>
      <c r="K537" s="311"/>
      <c r="L537" s="311"/>
      <c r="M537" s="311"/>
      <c r="N537" s="311"/>
      <c r="O537" s="311"/>
      <c r="P537" s="180"/>
      <c r="Q537" s="180"/>
      <c r="R537" s="180"/>
      <c r="S537" s="180"/>
      <c r="T537" s="180"/>
      <c r="U537" s="180"/>
      <c r="V537" s="180"/>
      <c r="W537" s="180"/>
      <c r="X537" s="180"/>
      <c r="Y537" s="180"/>
      <c r="Z537" s="180"/>
    </row>
    <row r="538" spans="1:26">
      <c r="A538" s="311"/>
      <c r="B538" s="311"/>
      <c r="C538" s="180"/>
      <c r="D538" s="180"/>
      <c r="E538" s="180"/>
      <c r="F538" s="180"/>
      <c r="G538" s="180"/>
      <c r="H538" s="312"/>
      <c r="I538" s="313"/>
      <c r="J538" s="180"/>
      <c r="K538" s="311"/>
      <c r="L538" s="311"/>
      <c r="M538" s="311"/>
      <c r="N538" s="311"/>
      <c r="O538" s="311"/>
      <c r="P538" s="180"/>
      <c r="Q538" s="180"/>
      <c r="R538" s="180"/>
      <c r="S538" s="180"/>
      <c r="T538" s="180"/>
      <c r="U538" s="180"/>
      <c r="V538" s="180"/>
      <c r="W538" s="180"/>
      <c r="X538" s="180"/>
      <c r="Y538" s="180"/>
      <c r="Z538" s="180"/>
    </row>
    <row r="539" spans="1:26">
      <c r="A539" s="311"/>
      <c r="B539" s="311"/>
      <c r="C539" s="180"/>
      <c r="D539" s="180"/>
      <c r="E539" s="180"/>
      <c r="F539" s="180"/>
      <c r="G539" s="180"/>
      <c r="H539" s="312"/>
      <c r="I539" s="313"/>
      <c r="J539" s="180"/>
      <c r="K539" s="311"/>
      <c r="L539" s="311"/>
      <c r="M539" s="311"/>
      <c r="N539" s="311"/>
      <c r="O539" s="311"/>
      <c r="P539" s="180"/>
      <c r="Q539" s="180"/>
      <c r="R539" s="180"/>
      <c r="S539" s="180"/>
      <c r="T539" s="180"/>
      <c r="U539" s="180"/>
      <c r="V539" s="180"/>
      <c r="W539" s="180"/>
      <c r="X539" s="180"/>
      <c r="Y539" s="180"/>
      <c r="Z539" s="180"/>
    </row>
    <row r="540" spans="1:26">
      <c r="A540" s="311"/>
      <c r="B540" s="311"/>
      <c r="C540" s="180"/>
      <c r="D540" s="180"/>
      <c r="E540" s="180"/>
      <c r="F540" s="180"/>
      <c r="G540" s="180"/>
      <c r="H540" s="312"/>
      <c r="I540" s="313"/>
      <c r="J540" s="180"/>
      <c r="K540" s="311"/>
      <c r="L540" s="311"/>
      <c r="M540" s="311"/>
      <c r="N540" s="311"/>
      <c r="O540" s="311"/>
      <c r="P540" s="180"/>
      <c r="Q540" s="180"/>
      <c r="R540" s="180"/>
      <c r="S540" s="180"/>
      <c r="T540" s="180"/>
      <c r="U540" s="180"/>
      <c r="V540" s="180"/>
      <c r="W540" s="180"/>
      <c r="X540" s="180"/>
      <c r="Y540" s="180"/>
      <c r="Z540" s="180"/>
    </row>
    <row r="541" spans="1:26">
      <c r="A541" s="311"/>
      <c r="B541" s="311"/>
      <c r="C541" s="180"/>
      <c r="D541" s="180"/>
      <c r="E541" s="180"/>
      <c r="F541" s="180"/>
      <c r="G541" s="180"/>
      <c r="H541" s="312"/>
      <c r="I541" s="313"/>
      <c r="J541" s="180"/>
      <c r="K541" s="311"/>
      <c r="L541" s="311"/>
      <c r="M541" s="311"/>
      <c r="N541" s="311"/>
      <c r="O541" s="311"/>
      <c r="P541" s="180"/>
      <c r="Q541" s="180"/>
      <c r="R541" s="180"/>
      <c r="S541" s="180"/>
      <c r="T541" s="180"/>
      <c r="U541" s="180"/>
      <c r="V541" s="180"/>
      <c r="W541" s="180"/>
      <c r="X541" s="180"/>
      <c r="Y541" s="180"/>
      <c r="Z541" s="180"/>
    </row>
    <row r="542" spans="1:26">
      <c r="A542" s="311"/>
      <c r="B542" s="311"/>
      <c r="C542" s="180"/>
      <c r="D542" s="180"/>
      <c r="E542" s="180"/>
      <c r="F542" s="180"/>
      <c r="G542" s="180"/>
      <c r="H542" s="312"/>
      <c r="I542" s="313"/>
      <c r="J542" s="180"/>
      <c r="K542" s="311"/>
      <c r="L542" s="311"/>
      <c r="M542" s="311"/>
      <c r="N542" s="311"/>
      <c r="O542" s="311"/>
      <c r="P542" s="180"/>
      <c r="Q542" s="180"/>
      <c r="R542" s="180"/>
      <c r="S542" s="180"/>
      <c r="T542" s="180"/>
      <c r="U542" s="180"/>
      <c r="V542" s="180"/>
      <c r="W542" s="180"/>
      <c r="X542" s="180"/>
      <c r="Y542" s="180"/>
      <c r="Z542" s="180"/>
    </row>
    <row r="543" spans="1:26">
      <c r="A543" s="311"/>
      <c r="B543" s="311"/>
      <c r="C543" s="180"/>
      <c r="D543" s="180"/>
      <c r="E543" s="180"/>
      <c r="F543" s="180"/>
      <c r="G543" s="180"/>
      <c r="H543" s="312"/>
      <c r="I543" s="313"/>
      <c r="J543" s="180"/>
      <c r="K543" s="311"/>
      <c r="L543" s="311"/>
      <c r="M543" s="311"/>
      <c r="N543" s="311"/>
      <c r="O543" s="311"/>
      <c r="P543" s="180"/>
      <c r="Q543" s="180"/>
      <c r="R543" s="180"/>
      <c r="S543" s="180"/>
      <c r="T543" s="180"/>
      <c r="U543" s="180"/>
      <c r="V543" s="180"/>
      <c r="W543" s="180"/>
      <c r="X543" s="180"/>
      <c r="Y543" s="180"/>
      <c r="Z543" s="180"/>
    </row>
    <row r="544" spans="1:26">
      <c r="A544" s="311"/>
      <c r="B544" s="311"/>
      <c r="C544" s="180"/>
      <c r="D544" s="180"/>
      <c r="E544" s="180"/>
      <c r="F544" s="180"/>
      <c r="G544" s="180"/>
      <c r="H544" s="312"/>
      <c r="I544" s="313"/>
      <c r="J544" s="180"/>
      <c r="K544" s="311"/>
      <c r="L544" s="311"/>
      <c r="M544" s="311"/>
      <c r="N544" s="311"/>
      <c r="O544" s="311"/>
      <c r="P544" s="180"/>
      <c r="Q544" s="180"/>
      <c r="R544" s="180"/>
      <c r="S544" s="180"/>
      <c r="T544" s="180"/>
      <c r="U544" s="180"/>
      <c r="V544" s="180"/>
      <c r="W544" s="180"/>
      <c r="X544" s="180"/>
      <c r="Y544" s="180"/>
      <c r="Z544" s="180"/>
    </row>
    <row r="545" spans="1:26">
      <c r="A545" s="311"/>
      <c r="B545" s="311"/>
      <c r="C545" s="180"/>
      <c r="D545" s="180"/>
      <c r="E545" s="180"/>
      <c r="F545" s="180"/>
      <c r="G545" s="180"/>
      <c r="H545" s="312"/>
      <c r="I545" s="313"/>
      <c r="J545" s="180"/>
      <c r="K545" s="311"/>
      <c r="L545" s="311"/>
      <c r="M545" s="311"/>
      <c r="N545" s="311"/>
      <c r="O545" s="311"/>
      <c r="P545" s="180"/>
      <c r="Q545" s="180"/>
      <c r="R545" s="180"/>
      <c r="S545" s="180"/>
      <c r="T545" s="180"/>
      <c r="U545" s="180"/>
      <c r="V545" s="180"/>
      <c r="W545" s="180"/>
      <c r="X545" s="180"/>
      <c r="Y545" s="180"/>
      <c r="Z545" s="180"/>
    </row>
    <row r="546" spans="1:26">
      <c r="A546" s="311"/>
      <c r="B546" s="311"/>
      <c r="C546" s="180"/>
      <c r="D546" s="180"/>
      <c r="E546" s="180"/>
      <c r="F546" s="180"/>
      <c r="G546" s="180"/>
      <c r="H546" s="312"/>
      <c r="I546" s="313"/>
      <c r="J546" s="180"/>
      <c r="K546" s="311"/>
      <c r="L546" s="311"/>
      <c r="M546" s="311"/>
      <c r="N546" s="311"/>
      <c r="O546" s="311"/>
      <c r="P546" s="180"/>
      <c r="Q546" s="180"/>
      <c r="R546" s="180"/>
      <c r="S546" s="180"/>
      <c r="T546" s="180"/>
      <c r="U546" s="180"/>
      <c r="V546" s="180"/>
      <c r="W546" s="180"/>
      <c r="X546" s="180"/>
      <c r="Y546" s="180"/>
      <c r="Z546" s="180"/>
    </row>
    <row r="547" spans="1:26">
      <c r="A547" s="311"/>
      <c r="B547" s="311"/>
      <c r="C547" s="180"/>
      <c r="D547" s="180"/>
      <c r="E547" s="180"/>
      <c r="F547" s="180"/>
      <c r="G547" s="180"/>
      <c r="H547" s="312"/>
      <c r="I547" s="313"/>
      <c r="J547" s="180"/>
      <c r="K547" s="311"/>
      <c r="L547" s="311"/>
      <c r="M547" s="311"/>
      <c r="N547" s="311"/>
      <c r="O547" s="311"/>
      <c r="P547" s="180"/>
      <c r="Q547" s="180"/>
      <c r="R547" s="180"/>
      <c r="S547" s="180"/>
      <c r="T547" s="180"/>
      <c r="U547" s="180"/>
      <c r="V547" s="180"/>
      <c r="W547" s="180"/>
      <c r="X547" s="180"/>
      <c r="Y547" s="180"/>
      <c r="Z547" s="180"/>
    </row>
    <row r="548" spans="1:26">
      <c r="A548" s="311"/>
      <c r="B548" s="311"/>
      <c r="C548" s="180"/>
      <c r="D548" s="180"/>
      <c r="E548" s="180"/>
      <c r="F548" s="180"/>
      <c r="G548" s="180"/>
      <c r="H548" s="312"/>
      <c r="I548" s="313"/>
      <c r="J548" s="180"/>
      <c r="K548" s="311"/>
      <c r="L548" s="311"/>
      <c r="M548" s="311"/>
      <c r="N548" s="311"/>
      <c r="O548" s="311"/>
      <c r="P548" s="180"/>
      <c r="Q548" s="180"/>
      <c r="R548" s="180"/>
      <c r="S548" s="180"/>
      <c r="T548" s="180"/>
      <c r="U548" s="180"/>
      <c r="V548" s="180"/>
      <c r="W548" s="180"/>
      <c r="X548" s="180"/>
      <c r="Y548" s="180"/>
      <c r="Z548" s="180"/>
    </row>
    <row r="549" spans="1:26">
      <c r="A549" s="311"/>
      <c r="B549" s="311"/>
      <c r="C549" s="180"/>
      <c r="D549" s="180"/>
      <c r="E549" s="180"/>
      <c r="F549" s="180"/>
      <c r="G549" s="180"/>
      <c r="H549" s="312"/>
      <c r="I549" s="313"/>
      <c r="J549" s="180"/>
      <c r="K549" s="311"/>
      <c r="L549" s="311"/>
      <c r="M549" s="311"/>
      <c r="N549" s="311"/>
      <c r="O549" s="311"/>
      <c r="P549" s="180"/>
      <c r="Q549" s="180"/>
      <c r="R549" s="180"/>
      <c r="S549" s="180"/>
      <c r="T549" s="180"/>
      <c r="U549" s="180"/>
      <c r="V549" s="180"/>
      <c r="W549" s="180"/>
      <c r="X549" s="180"/>
      <c r="Y549" s="180"/>
      <c r="Z549" s="180"/>
    </row>
    <row r="550" spans="1:26">
      <c r="A550" s="311"/>
      <c r="B550" s="311"/>
      <c r="C550" s="180"/>
      <c r="D550" s="180"/>
      <c r="E550" s="180"/>
      <c r="F550" s="180"/>
      <c r="G550" s="180"/>
      <c r="H550" s="312"/>
      <c r="I550" s="313"/>
      <c r="J550" s="180"/>
      <c r="K550" s="311"/>
      <c r="L550" s="311"/>
      <c r="M550" s="311"/>
      <c r="N550" s="311"/>
      <c r="O550" s="311"/>
      <c r="P550" s="180"/>
      <c r="Q550" s="180"/>
      <c r="R550" s="180"/>
      <c r="S550" s="180"/>
      <c r="T550" s="180"/>
      <c r="U550" s="180"/>
      <c r="V550" s="180"/>
      <c r="W550" s="180"/>
      <c r="X550" s="180"/>
      <c r="Y550" s="180"/>
      <c r="Z550" s="180"/>
    </row>
    <row r="551" spans="1:26">
      <c r="A551" s="311"/>
      <c r="B551" s="311"/>
      <c r="C551" s="180"/>
      <c r="D551" s="180"/>
      <c r="E551" s="180"/>
      <c r="F551" s="180"/>
      <c r="G551" s="180"/>
      <c r="H551" s="312"/>
      <c r="I551" s="313"/>
      <c r="J551" s="180"/>
      <c r="K551" s="311"/>
      <c r="L551" s="311"/>
      <c r="M551" s="311"/>
      <c r="N551" s="311"/>
      <c r="O551" s="311"/>
      <c r="P551" s="180"/>
      <c r="Q551" s="180"/>
      <c r="R551" s="180"/>
      <c r="S551" s="180"/>
      <c r="T551" s="180"/>
      <c r="U551" s="180"/>
      <c r="V551" s="180"/>
      <c r="W551" s="180"/>
      <c r="X551" s="180"/>
      <c r="Y551" s="180"/>
      <c r="Z551" s="180"/>
    </row>
    <row r="552" spans="1:26">
      <c r="A552" s="311"/>
      <c r="B552" s="311"/>
      <c r="C552" s="180"/>
      <c r="D552" s="180"/>
      <c r="E552" s="180"/>
      <c r="F552" s="180"/>
      <c r="G552" s="180"/>
      <c r="H552" s="312"/>
      <c r="I552" s="313"/>
      <c r="J552" s="180"/>
      <c r="K552" s="311"/>
      <c r="L552" s="311"/>
      <c r="M552" s="311"/>
      <c r="N552" s="311"/>
      <c r="O552" s="311"/>
      <c r="P552" s="180"/>
      <c r="Q552" s="180"/>
      <c r="R552" s="180"/>
      <c r="S552" s="180"/>
      <c r="T552" s="180"/>
      <c r="U552" s="180"/>
      <c r="V552" s="180"/>
      <c r="W552" s="180"/>
      <c r="X552" s="180"/>
      <c r="Y552" s="180"/>
      <c r="Z552" s="180"/>
    </row>
    <row r="553" spans="1:26">
      <c r="A553" s="311"/>
      <c r="B553" s="311"/>
      <c r="C553" s="180"/>
      <c r="D553" s="180"/>
      <c r="E553" s="180"/>
      <c r="F553" s="180"/>
      <c r="G553" s="180"/>
      <c r="H553" s="312"/>
      <c r="I553" s="313"/>
      <c r="J553" s="180"/>
      <c r="K553" s="311"/>
      <c r="L553" s="311"/>
      <c r="M553" s="311"/>
      <c r="N553" s="311"/>
      <c r="O553" s="311"/>
      <c r="P553" s="180"/>
      <c r="Q553" s="180"/>
      <c r="R553" s="180"/>
      <c r="S553" s="180"/>
      <c r="T553" s="180"/>
      <c r="U553" s="180"/>
      <c r="V553" s="180"/>
      <c r="W553" s="180"/>
      <c r="X553" s="180"/>
      <c r="Y553" s="180"/>
      <c r="Z553" s="180"/>
    </row>
    <row r="554" spans="1:26">
      <c r="A554" s="311"/>
      <c r="B554" s="311"/>
      <c r="C554" s="180"/>
      <c r="D554" s="180"/>
      <c r="E554" s="180"/>
      <c r="F554" s="180"/>
      <c r="G554" s="180"/>
      <c r="H554" s="312"/>
      <c r="I554" s="313"/>
      <c r="J554" s="180"/>
      <c r="K554" s="311"/>
      <c r="L554" s="311"/>
      <c r="M554" s="311"/>
      <c r="N554" s="311"/>
      <c r="O554" s="311"/>
      <c r="P554" s="180"/>
      <c r="Q554" s="180"/>
      <c r="R554" s="180"/>
      <c r="S554" s="180"/>
      <c r="T554" s="180"/>
      <c r="U554" s="180"/>
      <c r="V554" s="180"/>
      <c r="W554" s="180"/>
      <c r="X554" s="180"/>
      <c r="Y554" s="180"/>
      <c r="Z554" s="180"/>
    </row>
    <row r="555" spans="1:26">
      <c r="A555" s="311"/>
      <c r="B555" s="311"/>
      <c r="C555" s="180"/>
      <c r="D555" s="180"/>
      <c r="E555" s="180"/>
      <c r="F555" s="180"/>
      <c r="G555" s="180"/>
      <c r="H555" s="312"/>
      <c r="I555" s="313"/>
      <c r="J555" s="180"/>
      <c r="K555" s="311"/>
      <c r="L555" s="311"/>
      <c r="M555" s="311"/>
      <c r="N555" s="311"/>
      <c r="O555" s="311"/>
      <c r="P555" s="180"/>
      <c r="Q555" s="180"/>
      <c r="R555" s="180"/>
      <c r="S555" s="180"/>
      <c r="T555" s="180"/>
      <c r="U555" s="180"/>
      <c r="V555" s="180"/>
      <c r="W555" s="180"/>
      <c r="X555" s="180"/>
      <c r="Y555" s="180"/>
      <c r="Z555" s="180"/>
    </row>
    <row r="556" spans="1:26">
      <c r="A556" s="311"/>
      <c r="B556" s="311"/>
      <c r="C556" s="180"/>
      <c r="D556" s="180"/>
      <c r="E556" s="180"/>
      <c r="F556" s="180"/>
      <c r="G556" s="180"/>
      <c r="H556" s="312"/>
      <c r="I556" s="313"/>
      <c r="J556" s="180"/>
      <c r="K556" s="311"/>
      <c r="L556" s="311"/>
      <c r="M556" s="311"/>
      <c r="N556" s="311"/>
      <c r="O556" s="311"/>
      <c r="P556" s="180"/>
      <c r="Q556" s="180"/>
      <c r="R556" s="180"/>
      <c r="S556" s="180"/>
      <c r="T556" s="180"/>
      <c r="U556" s="180"/>
      <c r="V556" s="180"/>
      <c r="W556" s="180"/>
      <c r="X556" s="180"/>
      <c r="Y556" s="180"/>
      <c r="Z556" s="180"/>
    </row>
    <row r="557" spans="1:26">
      <c r="A557" s="311"/>
      <c r="B557" s="311"/>
      <c r="C557" s="180"/>
      <c r="D557" s="180"/>
      <c r="E557" s="180"/>
      <c r="F557" s="180"/>
      <c r="G557" s="180"/>
      <c r="H557" s="312"/>
      <c r="I557" s="313"/>
      <c r="J557" s="180"/>
      <c r="K557" s="311"/>
      <c r="L557" s="311"/>
      <c r="M557" s="311"/>
      <c r="N557" s="311"/>
      <c r="O557" s="311"/>
      <c r="P557" s="180"/>
      <c r="Q557" s="180"/>
      <c r="R557" s="180"/>
      <c r="S557" s="180"/>
      <c r="T557" s="180"/>
      <c r="U557" s="180"/>
      <c r="V557" s="180"/>
      <c r="W557" s="180"/>
      <c r="X557" s="180"/>
      <c r="Y557" s="180"/>
      <c r="Z557" s="180"/>
    </row>
    <row r="558" spans="1:26">
      <c r="A558" s="311"/>
      <c r="B558" s="311"/>
      <c r="C558" s="180"/>
      <c r="D558" s="180"/>
      <c r="E558" s="180"/>
      <c r="F558" s="180"/>
      <c r="G558" s="180"/>
      <c r="H558" s="312"/>
      <c r="I558" s="313"/>
      <c r="J558" s="180"/>
      <c r="K558" s="311"/>
      <c r="L558" s="311"/>
      <c r="M558" s="311"/>
      <c r="N558" s="311"/>
      <c r="O558" s="311"/>
      <c r="P558" s="180"/>
      <c r="Q558" s="180"/>
      <c r="R558" s="180"/>
      <c r="S558" s="180"/>
      <c r="T558" s="180"/>
      <c r="U558" s="180"/>
      <c r="V558" s="180"/>
      <c r="W558" s="180"/>
      <c r="X558" s="180"/>
      <c r="Y558" s="180"/>
      <c r="Z558" s="180"/>
    </row>
    <row r="559" spans="1:26">
      <c r="A559" s="311"/>
      <c r="B559" s="311"/>
      <c r="C559" s="180"/>
      <c r="D559" s="180"/>
      <c r="E559" s="180"/>
      <c r="F559" s="180"/>
      <c r="G559" s="180"/>
      <c r="H559" s="312"/>
      <c r="I559" s="313"/>
      <c r="J559" s="180"/>
      <c r="K559" s="311"/>
      <c r="L559" s="311"/>
      <c r="M559" s="311"/>
      <c r="N559" s="311"/>
      <c r="O559" s="311"/>
      <c r="P559" s="180"/>
      <c r="Q559" s="180"/>
      <c r="R559" s="180"/>
      <c r="S559" s="180"/>
      <c r="T559" s="180"/>
      <c r="U559" s="180"/>
      <c r="V559" s="180"/>
      <c r="W559" s="180"/>
      <c r="X559" s="180"/>
      <c r="Y559" s="180"/>
      <c r="Z559" s="180"/>
    </row>
    <row r="560" spans="1:26">
      <c r="A560" s="311"/>
      <c r="B560" s="311"/>
      <c r="C560" s="180"/>
      <c r="D560" s="180"/>
      <c r="E560" s="180"/>
      <c r="F560" s="180"/>
      <c r="G560" s="180"/>
      <c r="H560" s="312"/>
      <c r="I560" s="313"/>
      <c r="J560" s="180"/>
      <c r="K560" s="311"/>
      <c r="L560" s="311"/>
      <c r="M560" s="311"/>
      <c r="N560" s="311"/>
      <c r="O560" s="311"/>
      <c r="P560" s="180"/>
      <c r="Q560" s="180"/>
      <c r="R560" s="180"/>
      <c r="S560" s="180"/>
      <c r="T560" s="180"/>
      <c r="U560" s="180"/>
      <c r="V560" s="180"/>
      <c r="W560" s="180"/>
      <c r="X560" s="180"/>
      <c r="Y560" s="180"/>
      <c r="Z560" s="180"/>
    </row>
    <row r="561" spans="1:26">
      <c r="A561" s="311"/>
      <c r="B561" s="311"/>
      <c r="C561" s="180"/>
      <c r="D561" s="180"/>
      <c r="E561" s="180"/>
      <c r="F561" s="180"/>
      <c r="G561" s="180"/>
      <c r="H561" s="312"/>
      <c r="I561" s="313"/>
      <c r="J561" s="180"/>
      <c r="K561" s="311"/>
      <c r="L561" s="311"/>
      <c r="M561" s="311"/>
      <c r="N561" s="311"/>
      <c r="O561" s="311"/>
      <c r="P561" s="180"/>
      <c r="Q561" s="180"/>
      <c r="R561" s="180"/>
      <c r="S561" s="180"/>
      <c r="T561" s="180"/>
      <c r="U561" s="180"/>
      <c r="V561" s="180"/>
      <c r="W561" s="180"/>
      <c r="X561" s="180"/>
      <c r="Y561" s="180"/>
      <c r="Z561" s="180"/>
    </row>
    <row r="562" spans="1:26">
      <c r="A562" s="311"/>
      <c r="B562" s="311"/>
      <c r="C562" s="180"/>
      <c r="D562" s="180"/>
      <c r="E562" s="180"/>
      <c r="F562" s="180"/>
      <c r="G562" s="180"/>
      <c r="H562" s="312"/>
      <c r="I562" s="313"/>
      <c r="J562" s="180"/>
      <c r="K562" s="311"/>
      <c r="L562" s="311"/>
      <c r="M562" s="311"/>
      <c r="N562" s="311"/>
      <c r="O562" s="311"/>
      <c r="P562" s="180"/>
      <c r="Q562" s="180"/>
      <c r="R562" s="180"/>
      <c r="S562" s="180"/>
      <c r="T562" s="180"/>
      <c r="U562" s="180"/>
      <c r="V562" s="180"/>
      <c r="W562" s="180"/>
      <c r="X562" s="180"/>
      <c r="Y562" s="180"/>
      <c r="Z562" s="180"/>
    </row>
    <row r="563" spans="1:26">
      <c r="A563" s="311"/>
      <c r="B563" s="311"/>
      <c r="C563" s="180"/>
      <c r="D563" s="180"/>
      <c r="E563" s="180"/>
      <c r="F563" s="180"/>
      <c r="G563" s="180"/>
      <c r="H563" s="312"/>
      <c r="I563" s="313"/>
      <c r="J563" s="180"/>
      <c r="K563" s="311"/>
      <c r="L563" s="311"/>
      <c r="M563" s="311"/>
      <c r="N563" s="311"/>
      <c r="O563" s="311"/>
      <c r="P563" s="180"/>
      <c r="Q563" s="180"/>
      <c r="R563" s="180"/>
      <c r="S563" s="180"/>
      <c r="T563" s="180"/>
      <c r="U563" s="180"/>
      <c r="V563" s="180"/>
      <c r="W563" s="180"/>
      <c r="X563" s="180"/>
      <c r="Y563" s="180"/>
      <c r="Z563" s="180"/>
    </row>
    <row r="564" spans="1:26">
      <c r="A564" s="311"/>
      <c r="B564" s="311"/>
      <c r="C564" s="180"/>
      <c r="D564" s="180"/>
      <c r="E564" s="180"/>
      <c r="F564" s="180"/>
      <c r="G564" s="180"/>
      <c r="H564" s="312"/>
      <c r="I564" s="313"/>
      <c r="J564" s="180"/>
      <c r="K564" s="311"/>
      <c r="L564" s="311"/>
      <c r="M564" s="311"/>
      <c r="N564" s="311"/>
      <c r="O564" s="311"/>
      <c r="P564" s="180"/>
      <c r="Q564" s="180"/>
      <c r="R564" s="180"/>
      <c r="S564" s="180"/>
      <c r="T564" s="180"/>
      <c r="U564" s="180"/>
      <c r="V564" s="180"/>
      <c r="W564" s="180"/>
      <c r="X564" s="180"/>
      <c r="Y564" s="180"/>
      <c r="Z564" s="180"/>
    </row>
    <row r="565" spans="1:26">
      <c r="A565" s="311"/>
      <c r="B565" s="311"/>
      <c r="C565" s="180"/>
      <c r="D565" s="180"/>
      <c r="E565" s="180"/>
      <c r="F565" s="180"/>
      <c r="G565" s="180"/>
      <c r="H565" s="312"/>
      <c r="I565" s="313"/>
      <c r="J565" s="180"/>
      <c r="K565" s="311"/>
      <c r="L565" s="311"/>
      <c r="M565" s="311"/>
      <c r="N565" s="311"/>
      <c r="O565" s="311"/>
      <c r="P565" s="180"/>
      <c r="Q565" s="180"/>
      <c r="R565" s="180"/>
      <c r="S565" s="180"/>
      <c r="T565" s="180"/>
      <c r="U565" s="180"/>
      <c r="V565" s="180"/>
      <c r="W565" s="180"/>
      <c r="X565" s="180"/>
      <c r="Y565" s="180"/>
      <c r="Z565" s="180"/>
    </row>
    <row r="566" spans="1:26">
      <c r="A566" s="311"/>
      <c r="B566" s="311"/>
      <c r="C566" s="180"/>
      <c r="D566" s="180"/>
      <c r="E566" s="180"/>
      <c r="F566" s="180"/>
      <c r="G566" s="180"/>
      <c r="H566" s="312"/>
      <c r="I566" s="313"/>
      <c r="J566" s="180"/>
      <c r="K566" s="311"/>
      <c r="L566" s="311"/>
      <c r="M566" s="311"/>
      <c r="N566" s="311"/>
      <c r="O566" s="311"/>
      <c r="P566" s="180"/>
      <c r="Q566" s="180"/>
      <c r="R566" s="180"/>
      <c r="S566" s="180"/>
      <c r="T566" s="180"/>
      <c r="U566" s="180"/>
      <c r="V566" s="180"/>
      <c r="W566" s="180"/>
      <c r="X566" s="180"/>
      <c r="Y566" s="180"/>
      <c r="Z566" s="180"/>
    </row>
    <row r="567" spans="1:26">
      <c r="A567" s="311"/>
      <c r="B567" s="311"/>
      <c r="C567" s="180"/>
      <c r="D567" s="180"/>
      <c r="E567" s="180"/>
      <c r="F567" s="180"/>
      <c r="G567" s="180"/>
      <c r="H567" s="312"/>
      <c r="I567" s="313"/>
      <c r="J567" s="180"/>
      <c r="K567" s="311"/>
      <c r="L567" s="311"/>
      <c r="M567" s="311"/>
      <c r="N567" s="311"/>
      <c r="O567" s="311"/>
      <c r="P567" s="180"/>
      <c r="Q567" s="180"/>
      <c r="R567" s="180"/>
      <c r="S567" s="180"/>
      <c r="T567" s="180"/>
      <c r="U567" s="180"/>
      <c r="V567" s="180"/>
      <c r="W567" s="180"/>
      <c r="X567" s="180"/>
      <c r="Y567" s="180"/>
      <c r="Z567" s="180"/>
    </row>
    <row r="568" spans="1:26">
      <c r="A568" s="311"/>
      <c r="B568" s="311"/>
      <c r="C568" s="180"/>
      <c r="D568" s="180"/>
      <c r="E568" s="180"/>
      <c r="F568" s="180"/>
      <c r="G568" s="180"/>
      <c r="H568" s="312"/>
      <c r="I568" s="313"/>
      <c r="J568" s="180"/>
      <c r="K568" s="311"/>
      <c r="L568" s="311"/>
      <c r="M568" s="311"/>
      <c r="N568" s="311"/>
      <c r="O568" s="311"/>
      <c r="P568" s="180"/>
      <c r="Q568" s="180"/>
      <c r="R568" s="180"/>
      <c r="S568" s="180"/>
      <c r="T568" s="180"/>
      <c r="U568" s="180"/>
      <c r="V568" s="180"/>
      <c r="W568" s="180"/>
      <c r="X568" s="180"/>
      <c r="Y568" s="180"/>
      <c r="Z568" s="180"/>
    </row>
    <row r="569" spans="1:26">
      <c r="A569" s="311"/>
      <c r="B569" s="311"/>
      <c r="C569" s="180"/>
      <c r="D569" s="180"/>
      <c r="E569" s="180"/>
      <c r="F569" s="180"/>
      <c r="G569" s="180"/>
      <c r="H569" s="312"/>
      <c r="I569" s="313"/>
      <c r="J569" s="180"/>
      <c r="K569" s="311"/>
      <c r="L569" s="311"/>
      <c r="M569" s="311"/>
      <c r="N569" s="311"/>
      <c r="O569" s="311"/>
      <c r="P569" s="180"/>
      <c r="Q569" s="180"/>
      <c r="R569" s="180"/>
      <c r="S569" s="180"/>
      <c r="T569" s="180"/>
      <c r="U569" s="180"/>
      <c r="V569" s="180"/>
      <c r="W569" s="180"/>
      <c r="X569" s="180"/>
      <c r="Y569" s="180"/>
      <c r="Z569" s="180"/>
    </row>
    <row r="570" spans="1:26">
      <c r="A570" s="311"/>
      <c r="B570" s="311"/>
      <c r="C570" s="180"/>
      <c r="D570" s="180"/>
      <c r="E570" s="180"/>
      <c r="F570" s="180"/>
      <c r="G570" s="180"/>
      <c r="H570" s="312"/>
      <c r="I570" s="313"/>
      <c r="J570" s="180"/>
      <c r="K570" s="311"/>
      <c r="L570" s="311"/>
      <c r="M570" s="311"/>
      <c r="N570" s="311"/>
      <c r="O570" s="311"/>
      <c r="P570" s="180"/>
      <c r="Q570" s="180"/>
      <c r="R570" s="180"/>
      <c r="S570" s="180"/>
      <c r="T570" s="180"/>
      <c r="U570" s="180"/>
      <c r="V570" s="180"/>
      <c r="W570" s="180"/>
      <c r="X570" s="180"/>
      <c r="Y570" s="180"/>
      <c r="Z570" s="180"/>
    </row>
    <row r="571" spans="1:26">
      <c r="A571" s="311"/>
      <c r="B571" s="311"/>
      <c r="C571" s="180"/>
      <c r="D571" s="180"/>
      <c r="E571" s="180"/>
      <c r="F571" s="180"/>
      <c r="G571" s="180"/>
      <c r="H571" s="312"/>
      <c r="I571" s="313"/>
      <c r="J571" s="180"/>
      <c r="K571" s="311"/>
      <c r="L571" s="311"/>
      <c r="M571" s="311"/>
      <c r="N571" s="311"/>
      <c r="O571" s="311"/>
      <c r="P571" s="180"/>
      <c r="Q571" s="180"/>
      <c r="R571" s="180"/>
      <c r="S571" s="180"/>
      <c r="T571" s="180"/>
      <c r="U571" s="180"/>
      <c r="V571" s="180"/>
      <c r="W571" s="180"/>
      <c r="X571" s="180"/>
      <c r="Y571" s="180"/>
      <c r="Z571" s="180"/>
    </row>
    <row r="572" spans="1:26">
      <c r="A572" s="311"/>
      <c r="B572" s="311"/>
      <c r="C572" s="180"/>
      <c r="D572" s="180"/>
      <c r="E572" s="180"/>
      <c r="F572" s="180"/>
      <c r="G572" s="180"/>
      <c r="H572" s="312"/>
      <c r="I572" s="313"/>
      <c r="J572" s="180"/>
      <c r="K572" s="311"/>
      <c r="L572" s="311"/>
      <c r="M572" s="311"/>
      <c r="N572" s="311"/>
      <c r="O572" s="311"/>
      <c r="P572" s="180"/>
      <c r="Q572" s="180"/>
      <c r="R572" s="180"/>
      <c r="S572" s="180"/>
      <c r="T572" s="180"/>
      <c r="U572" s="180"/>
      <c r="V572" s="180"/>
      <c r="W572" s="180"/>
      <c r="X572" s="180"/>
      <c r="Y572" s="180"/>
      <c r="Z572" s="180"/>
    </row>
    <row r="573" spans="1:26">
      <c r="A573" s="311"/>
      <c r="B573" s="311"/>
      <c r="C573" s="180"/>
      <c r="D573" s="180"/>
      <c r="E573" s="180"/>
      <c r="F573" s="180"/>
      <c r="G573" s="180"/>
      <c r="H573" s="312"/>
      <c r="I573" s="313"/>
      <c r="J573" s="180"/>
      <c r="K573" s="311"/>
      <c r="L573" s="311"/>
      <c r="M573" s="311"/>
      <c r="N573" s="311"/>
      <c r="O573" s="311"/>
      <c r="P573" s="180"/>
      <c r="Q573" s="180"/>
      <c r="R573" s="180"/>
      <c r="S573" s="180"/>
      <c r="T573" s="180"/>
      <c r="U573" s="180"/>
      <c r="V573" s="180"/>
      <c r="W573" s="180"/>
      <c r="X573" s="180"/>
      <c r="Y573" s="180"/>
      <c r="Z573" s="180"/>
    </row>
    <row r="574" spans="1:26">
      <c r="A574" s="311"/>
      <c r="B574" s="311"/>
      <c r="C574" s="180"/>
      <c r="D574" s="180"/>
      <c r="E574" s="180"/>
      <c r="F574" s="180"/>
      <c r="G574" s="180"/>
      <c r="H574" s="312"/>
      <c r="I574" s="313"/>
      <c r="J574" s="180"/>
      <c r="K574" s="311"/>
      <c r="L574" s="311"/>
      <c r="M574" s="311"/>
      <c r="N574" s="311"/>
      <c r="O574" s="311"/>
      <c r="P574" s="180"/>
      <c r="Q574" s="180"/>
      <c r="R574" s="180"/>
      <c r="S574" s="180"/>
      <c r="T574" s="180"/>
      <c r="U574" s="180"/>
      <c r="V574" s="180"/>
      <c r="W574" s="180"/>
      <c r="X574" s="180"/>
      <c r="Y574" s="180"/>
      <c r="Z574" s="180"/>
    </row>
    <row r="575" spans="1:26">
      <c r="A575" s="311"/>
      <c r="B575" s="311"/>
      <c r="C575" s="180"/>
      <c r="D575" s="180"/>
      <c r="E575" s="180"/>
      <c r="F575" s="180"/>
      <c r="G575" s="180"/>
      <c r="H575" s="312"/>
      <c r="I575" s="313"/>
      <c r="J575" s="180"/>
      <c r="K575" s="311"/>
      <c r="L575" s="311"/>
      <c r="M575" s="311"/>
      <c r="N575" s="311"/>
      <c r="O575" s="311"/>
      <c r="P575" s="180"/>
      <c r="Q575" s="180"/>
      <c r="R575" s="180"/>
      <c r="S575" s="180"/>
      <c r="T575" s="180"/>
      <c r="U575" s="180"/>
      <c r="V575" s="180"/>
      <c r="W575" s="180"/>
      <c r="X575" s="180"/>
      <c r="Y575" s="180"/>
      <c r="Z575" s="180"/>
    </row>
    <row r="576" spans="1:26">
      <c r="A576" s="311"/>
      <c r="B576" s="311"/>
      <c r="C576" s="180"/>
      <c r="D576" s="180"/>
      <c r="E576" s="180"/>
      <c r="F576" s="180"/>
      <c r="G576" s="180"/>
      <c r="H576" s="312"/>
      <c r="I576" s="313"/>
      <c r="J576" s="180"/>
      <c r="K576" s="311"/>
      <c r="L576" s="311"/>
      <c r="M576" s="311"/>
      <c r="N576" s="311"/>
      <c r="O576" s="311"/>
      <c r="P576" s="180"/>
      <c r="Q576" s="180"/>
      <c r="R576" s="180"/>
      <c r="S576" s="180"/>
      <c r="T576" s="180"/>
      <c r="U576" s="180"/>
      <c r="V576" s="180"/>
      <c r="W576" s="180"/>
      <c r="X576" s="180"/>
      <c r="Y576" s="180"/>
      <c r="Z576" s="180"/>
    </row>
    <row r="577" spans="1:26">
      <c r="A577" s="311"/>
      <c r="B577" s="311"/>
      <c r="C577" s="180"/>
      <c r="D577" s="180"/>
      <c r="E577" s="180"/>
      <c r="F577" s="180"/>
      <c r="G577" s="180"/>
      <c r="H577" s="312"/>
      <c r="I577" s="313"/>
      <c r="J577" s="180"/>
      <c r="K577" s="311"/>
      <c r="L577" s="311"/>
      <c r="M577" s="311"/>
      <c r="N577" s="311"/>
      <c r="O577" s="311"/>
      <c r="P577" s="180"/>
      <c r="Q577" s="180"/>
      <c r="R577" s="180"/>
      <c r="S577" s="180"/>
      <c r="T577" s="180"/>
      <c r="U577" s="180"/>
      <c r="V577" s="180"/>
      <c r="W577" s="180"/>
      <c r="X577" s="180"/>
      <c r="Y577" s="180"/>
      <c r="Z577" s="180"/>
    </row>
    <row r="578" spans="1:26">
      <c r="A578" s="311"/>
      <c r="B578" s="311"/>
      <c r="C578" s="180"/>
      <c r="D578" s="180"/>
      <c r="E578" s="180"/>
      <c r="F578" s="180"/>
      <c r="G578" s="180"/>
      <c r="H578" s="312"/>
      <c r="I578" s="313"/>
      <c r="J578" s="180"/>
      <c r="K578" s="311"/>
      <c r="L578" s="311"/>
      <c r="M578" s="311"/>
      <c r="N578" s="311"/>
      <c r="O578" s="311"/>
      <c r="P578" s="180"/>
      <c r="Q578" s="180"/>
      <c r="R578" s="180"/>
      <c r="S578" s="180"/>
      <c r="T578" s="180"/>
      <c r="U578" s="180"/>
      <c r="V578" s="180"/>
      <c r="W578" s="180"/>
      <c r="X578" s="180"/>
      <c r="Y578" s="180"/>
      <c r="Z578" s="180"/>
    </row>
    <row r="579" spans="1:26">
      <c r="A579" s="311"/>
      <c r="B579" s="311"/>
      <c r="C579" s="180"/>
      <c r="D579" s="180"/>
      <c r="E579" s="180"/>
      <c r="F579" s="180"/>
      <c r="G579" s="180"/>
      <c r="H579" s="312"/>
      <c r="I579" s="313"/>
      <c r="J579" s="180"/>
      <c r="K579" s="311"/>
      <c r="L579" s="311"/>
      <c r="M579" s="311"/>
      <c r="N579" s="311"/>
      <c r="O579" s="311"/>
      <c r="P579" s="180"/>
      <c r="Q579" s="180"/>
      <c r="R579" s="180"/>
      <c r="S579" s="180"/>
      <c r="T579" s="180"/>
      <c r="U579" s="180"/>
      <c r="V579" s="180"/>
      <c r="W579" s="180"/>
      <c r="X579" s="180"/>
      <c r="Y579" s="180"/>
      <c r="Z579" s="180"/>
    </row>
    <row r="580" spans="1:26">
      <c r="A580" s="311"/>
      <c r="B580" s="311"/>
      <c r="C580" s="180"/>
      <c r="D580" s="180"/>
      <c r="E580" s="180"/>
      <c r="F580" s="180"/>
      <c r="G580" s="180"/>
      <c r="H580" s="312"/>
      <c r="I580" s="313"/>
      <c r="J580" s="180"/>
      <c r="K580" s="311"/>
      <c r="L580" s="311"/>
      <c r="M580" s="311"/>
      <c r="N580" s="311"/>
      <c r="O580" s="311"/>
      <c r="P580" s="180"/>
      <c r="Q580" s="180"/>
      <c r="R580" s="180"/>
      <c r="S580" s="180"/>
      <c r="T580" s="180"/>
      <c r="U580" s="180"/>
      <c r="V580" s="180"/>
      <c r="W580" s="180"/>
      <c r="X580" s="180"/>
      <c r="Y580" s="180"/>
      <c r="Z580" s="180"/>
    </row>
    <row r="581" spans="1:26">
      <c r="A581" s="311"/>
      <c r="B581" s="311"/>
      <c r="C581" s="180"/>
      <c r="D581" s="180"/>
      <c r="E581" s="180"/>
      <c r="F581" s="180"/>
      <c r="G581" s="180"/>
      <c r="H581" s="312"/>
      <c r="I581" s="313"/>
      <c r="J581" s="180"/>
      <c r="K581" s="311"/>
      <c r="L581" s="311"/>
      <c r="M581" s="311"/>
      <c r="N581" s="311"/>
      <c r="O581" s="311"/>
      <c r="P581" s="180"/>
      <c r="Q581" s="180"/>
      <c r="R581" s="180"/>
      <c r="S581" s="180"/>
      <c r="T581" s="180"/>
      <c r="U581" s="180"/>
      <c r="V581" s="180"/>
      <c r="W581" s="180"/>
      <c r="X581" s="180"/>
      <c r="Y581" s="180"/>
      <c r="Z581" s="180"/>
    </row>
    <row r="582" spans="1:26">
      <c r="A582" s="311"/>
      <c r="B582" s="311"/>
      <c r="C582" s="180"/>
      <c r="D582" s="180"/>
      <c r="E582" s="180"/>
      <c r="F582" s="180"/>
      <c r="G582" s="180"/>
      <c r="H582" s="312"/>
      <c r="I582" s="313"/>
      <c r="J582" s="180"/>
      <c r="K582" s="311"/>
      <c r="L582" s="311"/>
      <c r="M582" s="311"/>
      <c r="N582" s="311"/>
      <c r="O582" s="311"/>
      <c r="P582" s="180"/>
      <c r="Q582" s="180"/>
      <c r="R582" s="180"/>
      <c r="S582" s="180"/>
      <c r="T582" s="180"/>
      <c r="U582" s="180"/>
      <c r="V582" s="180"/>
      <c r="W582" s="180"/>
      <c r="X582" s="180"/>
      <c r="Y582" s="180"/>
      <c r="Z582" s="180"/>
    </row>
    <row r="583" spans="1:26">
      <c r="A583" s="311"/>
      <c r="B583" s="311"/>
      <c r="C583" s="180"/>
      <c r="D583" s="180"/>
      <c r="E583" s="180"/>
      <c r="F583" s="180"/>
      <c r="G583" s="180"/>
      <c r="H583" s="312"/>
      <c r="I583" s="313"/>
      <c r="J583" s="180"/>
      <c r="K583" s="311"/>
      <c r="L583" s="311"/>
      <c r="M583" s="311"/>
      <c r="N583" s="311"/>
      <c r="O583" s="311"/>
      <c r="P583" s="180"/>
      <c r="Q583" s="180"/>
      <c r="R583" s="180"/>
      <c r="S583" s="180"/>
      <c r="T583" s="180"/>
      <c r="U583" s="180"/>
      <c r="V583" s="180"/>
      <c r="W583" s="180"/>
      <c r="X583" s="180"/>
      <c r="Y583" s="180"/>
      <c r="Z583" s="180"/>
    </row>
    <row r="584" spans="1:26">
      <c r="A584" s="311"/>
      <c r="B584" s="311"/>
      <c r="C584" s="180"/>
      <c r="D584" s="180"/>
      <c r="E584" s="180"/>
      <c r="F584" s="180"/>
      <c r="G584" s="180"/>
      <c r="H584" s="312"/>
      <c r="I584" s="313"/>
      <c r="J584" s="180"/>
      <c r="K584" s="311"/>
      <c r="L584" s="311"/>
      <c r="M584" s="311"/>
      <c r="N584" s="311"/>
      <c r="O584" s="311"/>
      <c r="P584" s="180"/>
      <c r="Q584" s="180"/>
      <c r="R584" s="180"/>
      <c r="S584" s="180"/>
      <c r="T584" s="180"/>
      <c r="U584" s="180"/>
      <c r="V584" s="180"/>
      <c r="W584" s="180"/>
      <c r="X584" s="180"/>
      <c r="Y584" s="180"/>
      <c r="Z584" s="180"/>
    </row>
    <row r="585" spans="1:26">
      <c r="A585" s="311"/>
      <c r="B585" s="311"/>
      <c r="C585" s="180"/>
      <c r="D585" s="180"/>
      <c r="E585" s="180"/>
      <c r="F585" s="180"/>
      <c r="G585" s="180"/>
      <c r="H585" s="312"/>
      <c r="I585" s="313"/>
      <c r="J585" s="180"/>
      <c r="K585" s="311"/>
      <c r="L585" s="311"/>
      <c r="M585" s="311"/>
      <c r="N585" s="311"/>
      <c r="O585" s="311"/>
      <c r="P585" s="180"/>
      <c r="Q585" s="180"/>
      <c r="R585" s="180"/>
      <c r="S585" s="180"/>
      <c r="T585" s="180"/>
      <c r="U585" s="180"/>
      <c r="V585" s="180"/>
      <c r="W585" s="180"/>
      <c r="X585" s="180"/>
      <c r="Y585" s="180"/>
      <c r="Z585" s="180"/>
    </row>
    <row r="586" spans="1:26">
      <c r="A586" s="311"/>
      <c r="B586" s="311"/>
      <c r="C586" s="180"/>
      <c r="D586" s="180"/>
      <c r="E586" s="180"/>
      <c r="F586" s="180"/>
      <c r="G586" s="180"/>
      <c r="H586" s="312"/>
      <c r="I586" s="313"/>
      <c r="J586" s="180"/>
      <c r="K586" s="311"/>
      <c r="L586" s="311"/>
      <c r="M586" s="311"/>
      <c r="N586" s="311"/>
      <c r="O586" s="311"/>
      <c r="P586" s="180"/>
      <c r="Q586" s="180"/>
      <c r="R586" s="180"/>
      <c r="S586" s="180"/>
      <c r="T586" s="180"/>
      <c r="U586" s="180"/>
      <c r="V586" s="180"/>
      <c r="W586" s="180"/>
      <c r="X586" s="180"/>
      <c r="Y586" s="180"/>
      <c r="Z586" s="180"/>
    </row>
    <row r="587" spans="1:26">
      <c r="A587" s="311"/>
      <c r="B587" s="311"/>
      <c r="C587" s="180"/>
      <c r="D587" s="180"/>
      <c r="E587" s="180"/>
      <c r="F587" s="180"/>
      <c r="G587" s="180"/>
      <c r="H587" s="312"/>
      <c r="I587" s="313"/>
      <c r="J587" s="180"/>
      <c r="K587" s="311"/>
      <c r="L587" s="311"/>
      <c r="M587" s="311"/>
      <c r="N587" s="311"/>
      <c r="O587" s="311"/>
      <c r="P587" s="180"/>
      <c r="Q587" s="180"/>
      <c r="R587" s="180"/>
      <c r="S587" s="180"/>
      <c r="T587" s="180"/>
      <c r="U587" s="180"/>
      <c r="V587" s="180"/>
      <c r="W587" s="180"/>
      <c r="X587" s="180"/>
      <c r="Y587" s="180"/>
      <c r="Z587" s="180"/>
    </row>
    <row r="588" spans="1:26">
      <c r="A588" s="311"/>
      <c r="B588" s="311"/>
      <c r="C588" s="180"/>
      <c r="D588" s="180"/>
      <c r="E588" s="180"/>
      <c r="F588" s="180"/>
      <c r="G588" s="180"/>
      <c r="H588" s="312"/>
      <c r="I588" s="313"/>
      <c r="J588" s="180"/>
      <c r="K588" s="311"/>
      <c r="L588" s="311"/>
      <c r="M588" s="311"/>
      <c r="N588" s="311"/>
      <c r="O588" s="311"/>
      <c r="P588" s="180"/>
      <c r="Q588" s="180"/>
      <c r="R588" s="180"/>
      <c r="S588" s="180"/>
      <c r="T588" s="180"/>
      <c r="U588" s="180"/>
      <c r="V588" s="180"/>
      <c r="W588" s="180"/>
      <c r="X588" s="180"/>
      <c r="Y588" s="180"/>
      <c r="Z588" s="180"/>
    </row>
    <row r="589" spans="1:26">
      <c r="A589" s="311"/>
      <c r="B589" s="311"/>
      <c r="C589" s="180"/>
      <c r="D589" s="180"/>
      <c r="E589" s="180"/>
      <c r="F589" s="180"/>
      <c r="G589" s="180"/>
      <c r="H589" s="312"/>
      <c r="I589" s="313"/>
      <c r="J589" s="180"/>
      <c r="K589" s="311"/>
      <c r="L589" s="311"/>
      <c r="M589" s="311"/>
      <c r="N589" s="311"/>
      <c r="O589" s="311"/>
      <c r="P589" s="180"/>
      <c r="Q589" s="180"/>
      <c r="R589" s="180"/>
      <c r="S589" s="180"/>
      <c r="T589" s="180"/>
      <c r="U589" s="180"/>
      <c r="V589" s="180"/>
      <c r="W589" s="180"/>
      <c r="X589" s="180"/>
      <c r="Y589" s="180"/>
      <c r="Z589" s="180"/>
    </row>
    <row r="590" spans="1:26">
      <c r="A590" s="311"/>
      <c r="B590" s="311"/>
      <c r="C590" s="180"/>
      <c r="D590" s="180"/>
      <c r="E590" s="180"/>
      <c r="F590" s="180"/>
      <c r="G590" s="180"/>
      <c r="H590" s="312"/>
      <c r="I590" s="313"/>
      <c r="J590" s="180"/>
      <c r="K590" s="311"/>
      <c r="L590" s="311"/>
      <c r="M590" s="311"/>
      <c r="N590" s="311"/>
      <c r="O590" s="311"/>
      <c r="P590" s="180"/>
      <c r="Q590" s="180"/>
      <c r="R590" s="180"/>
      <c r="S590" s="180"/>
      <c r="T590" s="180"/>
      <c r="U590" s="180"/>
      <c r="V590" s="180"/>
      <c r="W590" s="180"/>
      <c r="X590" s="180"/>
      <c r="Y590" s="180"/>
      <c r="Z590" s="180"/>
    </row>
    <row r="591" spans="1:26">
      <c r="A591" s="311"/>
      <c r="B591" s="311"/>
      <c r="C591" s="180"/>
      <c r="D591" s="180"/>
      <c r="E591" s="180"/>
      <c r="F591" s="180"/>
      <c r="G591" s="180"/>
      <c r="H591" s="312"/>
      <c r="I591" s="313"/>
      <c r="J591" s="180"/>
      <c r="K591" s="311"/>
      <c r="L591" s="311"/>
      <c r="M591" s="311"/>
      <c r="N591" s="311"/>
      <c r="O591" s="311"/>
      <c r="P591" s="180"/>
      <c r="Q591" s="180"/>
      <c r="R591" s="180"/>
      <c r="S591" s="180"/>
      <c r="T591" s="180"/>
      <c r="U591" s="180"/>
      <c r="V591" s="180"/>
      <c r="W591" s="180"/>
      <c r="X591" s="180"/>
      <c r="Y591" s="180"/>
      <c r="Z591" s="180"/>
    </row>
    <row r="592" spans="1:26">
      <c r="A592" s="311"/>
      <c r="B592" s="311"/>
      <c r="C592" s="180"/>
      <c r="D592" s="180"/>
      <c r="E592" s="180"/>
      <c r="F592" s="180"/>
      <c r="G592" s="180"/>
      <c r="H592" s="312"/>
      <c r="I592" s="313"/>
      <c r="J592" s="180"/>
      <c r="K592" s="311"/>
      <c r="L592" s="311"/>
      <c r="M592" s="311"/>
      <c r="N592" s="311"/>
      <c r="O592" s="311"/>
      <c r="P592" s="180"/>
      <c r="Q592" s="180"/>
      <c r="R592" s="180"/>
      <c r="S592" s="180"/>
      <c r="T592" s="180"/>
      <c r="U592" s="180"/>
      <c r="V592" s="180"/>
      <c r="W592" s="180"/>
      <c r="X592" s="180"/>
      <c r="Y592" s="180"/>
      <c r="Z592" s="180"/>
    </row>
    <row r="593" spans="1:26">
      <c r="A593" s="311"/>
      <c r="B593" s="311"/>
      <c r="C593" s="180"/>
      <c r="D593" s="180"/>
      <c r="E593" s="180"/>
      <c r="F593" s="180"/>
      <c r="G593" s="180"/>
      <c r="H593" s="312"/>
      <c r="I593" s="313"/>
      <c r="J593" s="180"/>
      <c r="K593" s="311"/>
      <c r="L593" s="311"/>
      <c r="M593" s="311"/>
      <c r="N593" s="311"/>
      <c r="O593" s="311"/>
      <c r="P593" s="180"/>
      <c r="Q593" s="180"/>
      <c r="R593" s="180"/>
      <c r="S593" s="180"/>
      <c r="T593" s="180"/>
      <c r="U593" s="180"/>
      <c r="V593" s="180"/>
      <c r="W593" s="180"/>
      <c r="X593" s="180"/>
      <c r="Y593" s="180"/>
      <c r="Z593" s="180"/>
    </row>
    <row r="594" spans="1:26">
      <c r="A594" s="311"/>
      <c r="B594" s="311"/>
      <c r="C594" s="180"/>
      <c r="D594" s="180"/>
      <c r="E594" s="180"/>
      <c r="F594" s="180"/>
      <c r="G594" s="180"/>
      <c r="H594" s="312"/>
      <c r="I594" s="313"/>
      <c r="J594" s="180"/>
      <c r="K594" s="311"/>
      <c r="L594" s="311"/>
      <c r="M594" s="311"/>
      <c r="N594" s="311"/>
      <c r="O594" s="311"/>
      <c r="P594" s="180"/>
      <c r="Q594" s="180"/>
      <c r="R594" s="180"/>
      <c r="S594" s="180"/>
      <c r="T594" s="180"/>
      <c r="U594" s="180"/>
      <c r="V594" s="180"/>
      <c r="W594" s="180"/>
      <c r="X594" s="180"/>
      <c r="Y594" s="180"/>
      <c r="Z594" s="180"/>
    </row>
    <row r="595" spans="1:26">
      <c r="A595" s="311"/>
      <c r="B595" s="311"/>
      <c r="C595" s="180"/>
      <c r="D595" s="180"/>
      <c r="E595" s="180"/>
      <c r="F595" s="180"/>
      <c r="G595" s="180"/>
      <c r="H595" s="312"/>
      <c r="I595" s="313"/>
      <c r="J595" s="180"/>
      <c r="K595" s="311"/>
      <c r="L595" s="311"/>
      <c r="M595" s="311"/>
      <c r="N595" s="311"/>
      <c r="O595" s="311"/>
      <c r="P595" s="180"/>
      <c r="Q595" s="180"/>
      <c r="R595" s="180"/>
      <c r="S595" s="180"/>
      <c r="T595" s="180"/>
      <c r="U595" s="180"/>
      <c r="V595" s="180"/>
      <c r="W595" s="180"/>
      <c r="X595" s="180"/>
      <c r="Y595" s="180"/>
      <c r="Z595" s="180"/>
    </row>
    <row r="596" spans="1:26">
      <c r="A596" s="311"/>
      <c r="B596" s="311"/>
      <c r="C596" s="180"/>
      <c r="D596" s="180"/>
      <c r="E596" s="180"/>
      <c r="F596" s="180"/>
      <c r="G596" s="180"/>
      <c r="H596" s="312"/>
      <c r="I596" s="313"/>
      <c r="J596" s="180"/>
      <c r="K596" s="311"/>
      <c r="L596" s="311"/>
      <c r="M596" s="311"/>
      <c r="N596" s="311"/>
      <c r="O596" s="311"/>
      <c r="P596" s="180"/>
      <c r="Q596" s="180"/>
      <c r="R596" s="180"/>
      <c r="S596" s="180"/>
      <c r="T596" s="180"/>
      <c r="U596" s="180"/>
      <c r="V596" s="180"/>
      <c r="W596" s="180"/>
      <c r="X596" s="180"/>
      <c r="Y596" s="180"/>
      <c r="Z596" s="180"/>
    </row>
    <row r="597" spans="1:26">
      <c r="A597" s="311"/>
      <c r="B597" s="311"/>
      <c r="C597" s="180"/>
      <c r="D597" s="180"/>
      <c r="E597" s="180"/>
      <c r="F597" s="180"/>
      <c r="G597" s="180"/>
      <c r="H597" s="312"/>
      <c r="I597" s="313"/>
      <c r="J597" s="180"/>
      <c r="K597" s="311"/>
      <c r="L597" s="311"/>
      <c r="M597" s="311"/>
      <c r="N597" s="311"/>
      <c r="O597" s="311"/>
      <c r="P597" s="180"/>
      <c r="Q597" s="180"/>
      <c r="R597" s="180"/>
      <c r="S597" s="180"/>
      <c r="T597" s="180"/>
      <c r="U597" s="180"/>
      <c r="V597" s="180"/>
      <c r="W597" s="180"/>
      <c r="X597" s="180"/>
      <c r="Y597" s="180"/>
      <c r="Z597" s="180"/>
    </row>
    <row r="598" spans="1:26">
      <c r="A598" s="311"/>
      <c r="B598" s="311"/>
      <c r="C598" s="180"/>
      <c r="D598" s="180"/>
      <c r="E598" s="180"/>
      <c r="F598" s="180"/>
      <c r="G598" s="180"/>
      <c r="H598" s="312"/>
      <c r="I598" s="313"/>
      <c r="J598" s="180"/>
      <c r="K598" s="311"/>
      <c r="L598" s="311"/>
      <c r="M598" s="311"/>
      <c r="N598" s="311"/>
      <c r="O598" s="311"/>
      <c r="P598" s="180"/>
      <c r="Q598" s="180"/>
      <c r="R598" s="180"/>
      <c r="S598" s="180"/>
      <c r="T598" s="180"/>
      <c r="U598" s="180"/>
      <c r="V598" s="180"/>
      <c r="W598" s="180"/>
      <c r="X598" s="180"/>
      <c r="Y598" s="180"/>
      <c r="Z598" s="180"/>
    </row>
    <row r="599" spans="1:26">
      <c r="A599" s="311"/>
      <c r="B599" s="311"/>
      <c r="C599" s="180"/>
      <c r="D599" s="180"/>
      <c r="E599" s="180"/>
      <c r="F599" s="180"/>
      <c r="G599" s="180"/>
      <c r="H599" s="312"/>
      <c r="I599" s="313"/>
      <c r="J599" s="180"/>
      <c r="K599" s="311"/>
      <c r="L599" s="311"/>
      <c r="M599" s="311"/>
      <c r="N599" s="311"/>
      <c r="O599" s="311"/>
      <c r="P599" s="180"/>
      <c r="Q599" s="180"/>
      <c r="R599" s="180"/>
      <c r="S599" s="180"/>
      <c r="T599" s="180"/>
      <c r="U599" s="180"/>
      <c r="V599" s="180"/>
      <c r="W599" s="180"/>
      <c r="X599" s="180"/>
      <c r="Y599" s="180"/>
      <c r="Z599" s="180"/>
    </row>
    <row r="600" spans="1:26">
      <c r="A600" s="311"/>
      <c r="B600" s="311"/>
      <c r="C600" s="180"/>
      <c r="D600" s="180"/>
      <c r="E600" s="180"/>
      <c r="F600" s="180"/>
      <c r="G600" s="180"/>
      <c r="H600" s="312"/>
      <c r="I600" s="313"/>
      <c r="J600" s="180"/>
      <c r="K600" s="311"/>
      <c r="L600" s="311"/>
      <c r="M600" s="311"/>
      <c r="N600" s="311"/>
      <c r="O600" s="311"/>
      <c r="P600" s="180"/>
      <c r="Q600" s="180"/>
      <c r="R600" s="180"/>
      <c r="S600" s="180"/>
      <c r="T600" s="180"/>
      <c r="U600" s="180"/>
      <c r="V600" s="180"/>
      <c r="W600" s="180"/>
      <c r="X600" s="180"/>
      <c r="Y600" s="180"/>
      <c r="Z600" s="180"/>
    </row>
    <row r="601" spans="1:26">
      <c r="A601" s="311"/>
      <c r="B601" s="311"/>
      <c r="C601" s="180"/>
      <c r="D601" s="180"/>
      <c r="E601" s="180"/>
      <c r="F601" s="180"/>
      <c r="G601" s="180"/>
      <c r="H601" s="312"/>
      <c r="I601" s="313"/>
      <c r="J601" s="180"/>
      <c r="K601" s="311"/>
      <c r="L601" s="311"/>
      <c r="M601" s="311"/>
      <c r="N601" s="311"/>
      <c r="O601" s="311"/>
      <c r="P601" s="180"/>
      <c r="Q601" s="180"/>
      <c r="R601" s="180"/>
      <c r="S601" s="180"/>
      <c r="T601" s="180"/>
      <c r="U601" s="180"/>
      <c r="V601" s="180"/>
      <c r="W601" s="180"/>
      <c r="X601" s="180"/>
      <c r="Y601" s="180"/>
      <c r="Z601" s="180"/>
    </row>
    <row r="602" spans="1:26">
      <c r="A602" s="311"/>
      <c r="B602" s="311"/>
      <c r="C602" s="180"/>
      <c r="D602" s="180"/>
      <c r="E602" s="180"/>
      <c r="F602" s="180"/>
      <c r="G602" s="180"/>
      <c r="H602" s="312"/>
      <c r="I602" s="313"/>
      <c r="J602" s="180"/>
      <c r="K602" s="311"/>
      <c r="L602" s="311"/>
      <c r="M602" s="311"/>
      <c r="N602" s="311"/>
      <c r="O602" s="311"/>
      <c r="P602" s="180"/>
      <c r="Q602" s="180"/>
      <c r="R602" s="180"/>
      <c r="S602" s="180"/>
      <c r="T602" s="180"/>
      <c r="U602" s="180"/>
      <c r="V602" s="180"/>
      <c r="W602" s="180"/>
      <c r="X602" s="180"/>
      <c r="Y602" s="180"/>
      <c r="Z602" s="180"/>
    </row>
    <row r="603" spans="1:26">
      <c r="A603" s="311"/>
      <c r="B603" s="311"/>
      <c r="C603" s="180"/>
      <c r="D603" s="180"/>
      <c r="E603" s="180"/>
      <c r="F603" s="180"/>
      <c r="G603" s="180"/>
      <c r="H603" s="312"/>
      <c r="I603" s="313"/>
      <c r="J603" s="180"/>
      <c r="K603" s="311"/>
      <c r="L603" s="311"/>
      <c r="M603" s="311"/>
      <c r="N603" s="311"/>
      <c r="O603" s="311"/>
      <c r="P603" s="180"/>
      <c r="Q603" s="180"/>
      <c r="R603" s="180"/>
      <c r="S603" s="180"/>
      <c r="T603" s="180"/>
      <c r="U603" s="180"/>
      <c r="V603" s="180"/>
      <c r="W603" s="180"/>
      <c r="X603" s="180"/>
      <c r="Y603" s="180"/>
      <c r="Z603" s="180"/>
    </row>
    <row r="604" spans="1:26">
      <c r="A604" s="311"/>
      <c r="B604" s="311"/>
      <c r="C604" s="180"/>
      <c r="D604" s="180"/>
      <c r="E604" s="180"/>
      <c r="F604" s="180"/>
      <c r="G604" s="180"/>
      <c r="H604" s="312"/>
      <c r="I604" s="313"/>
      <c r="J604" s="180"/>
      <c r="K604" s="311"/>
      <c r="L604" s="311"/>
      <c r="M604" s="311"/>
      <c r="N604" s="311"/>
      <c r="O604" s="311"/>
      <c r="P604" s="180"/>
      <c r="Q604" s="180"/>
      <c r="R604" s="180"/>
      <c r="S604" s="180"/>
      <c r="T604" s="180"/>
      <c r="U604" s="180"/>
      <c r="V604" s="180"/>
      <c r="W604" s="180"/>
      <c r="X604" s="180"/>
      <c r="Y604" s="180"/>
      <c r="Z604" s="180"/>
    </row>
    <row r="605" spans="1:26">
      <c r="A605" s="311"/>
      <c r="B605" s="311"/>
      <c r="C605" s="180"/>
      <c r="D605" s="180"/>
      <c r="E605" s="180"/>
      <c r="F605" s="180"/>
      <c r="G605" s="180"/>
      <c r="H605" s="312"/>
      <c r="I605" s="313"/>
      <c r="J605" s="180"/>
      <c r="K605" s="311"/>
      <c r="L605" s="311"/>
      <c r="M605" s="311"/>
      <c r="N605" s="311"/>
      <c r="O605" s="311"/>
      <c r="P605" s="180"/>
      <c r="Q605" s="180"/>
      <c r="R605" s="180"/>
      <c r="S605" s="180"/>
      <c r="T605" s="180"/>
      <c r="U605" s="180"/>
      <c r="V605" s="180"/>
      <c r="W605" s="180"/>
      <c r="X605" s="180"/>
      <c r="Y605" s="180"/>
      <c r="Z605" s="180"/>
    </row>
    <row r="606" spans="1:26">
      <c r="A606" s="311"/>
      <c r="B606" s="311"/>
      <c r="C606" s="180"/>
      <c r="D606" s="180"/>
      <c r="E606" s="180"/>
      <c r="F606" s="180"/>
      <c r="G606" s="180"/>
      <c r="H606" s="312"/>
      <c r="I606" s="313"/>
      <c r="J606" s="180"/>
      <c r="K606" s="311"/>
      <c r="L606" s="311"/>
      <c r="M606" s="311"/>
      <c r="N606" s="311"/>
      <c r="O606" s="311"/>
      <c r="P606" s="180"/>
      <c r="Q606" s="180"/>
      <c r="R606" s="180"/>
      <c r="S606" s="180"/>
      <c r="T606" s="180"/>
      <c r="U606" s="180"/>
      <c r="V606" s="180"/>
      <c r="W606" s="180"/>
      <c r="X606" s="180"/>
      <c r="Y606" s="180"/>
      <c r="Z606" s="180"/>
    </row>
    <row r="607" spans="1:26">
      <c r="A607" s="311"/>
      <c r="B607" s="311"/>
      <c r="C607" s="180"/>
      <c r="D607" s="180"/>
      <c r="E607" s="180"/>
      <c r="F607" s="180"/>
      <c r="G607" s="180"/>
      <c r="H607" s="312"/>
      <c r="I607" s="313"/>
      <c r="J607" s="180"/>
      <c r="K607" s="311"/>
      <c r="L607" s="311"/>
      <c r="M607" s="311"/>
      <c r="N607" s="311"/>
      <c r="O607" s="311"/>
      <c r="P607" s="180"/>
      <c r="Q607" s="180"/>
      <c r="R607" s="180"/>
      <c r="S607" s="180"/>
      <c r="T607" s="180"/>
      <c r="U607" s="180"/>
      <c r="V607" s="180"/>
      <c r="W607" s="180"/>
      <c r="X607" s="180"/>
      <c r="Y607" s="180"/>
      <c r="Z607" s="180"/>
    </row>
    <row r="608" spans="1:26">
      <c r="A608" s="311"/>
      <c r="B608" s="311"/>
      <c r="C608" s="180"/>
      <c r="D608" s="180"/>
      <c r="E608" s="180"/>
      <c r="F608" s="180"/>
      <c r="G608" s="180"/>
      <c r="H608" s="312"/>
      <c r="I608" s="313"/>
      <c r="J608" s="180"/>
      <c r="K608" s="311"/>
      <c r="L608" s="311"/>
      <c r="M608" s="311"/>
      <c r="N608" s="311"/>
      <c r="O608" s="311"/>
      <c r="P608" s="180"/>
      <c r="Q608" s="180"/>
      <c r="R608" s="180"/>
      <c r="S608" s="180"/>
      <c r="T608" s="180"/>
      <c r="U608" s="180"/>
      <c r="V608" s="180"/>
      <c r="W608" s="180"/>
      <c r="X608" s="180"/>
      <c r="Y608" s="180"/>
      <c r="Z608" s="180"/>
    </row>
    <row r="609" spans="1:26">
      <c r="A609" s="311"/>
      <c r="B609" s="311"/>
      <c r="C609" s="180"/>
      <c r="D609" s="180"/>
      <c r="E609" s="180"/>
      <c r="F609" s="180"/>
      <c r="G609" s="180"/>
      <c r="H609" s="312"/>
      <c r="I609" s="313"/>
      <c r="J609" s="180"/>
      <c r="K609" s="311"/>
      <c r="L609" s="311"/>
      <c r="M609" s="311"/>
      <c r="N609" s="311"/>
      <c r="O609" s="311"/>
      <c r="P609" s="180"/>
      <c r="Q609" s="180"/>
      <c r="R609" s="180"/>
      <c r="S609" s="180"/>
      <c r="T609" s="180"/>
      <c r="U609" s="180"/>
      <c r="V609" s="180"/>
      <c r="W609" s="180"/>
      <c r="X609" s="180"/>
      <c r="Y609" s="180"/>
      <c r="Z609" s="180"/>
    </row>
    <row r="610" spans="1:26">
      <c r="A610" s="311"/>
      <c r="B610" s="311"/>
      <c r="C610" s="180"/>
      <c r="D610" s="180"/>
      <c r="E610" s="180"/>
      <c r="F610" s="180"/>
      <c r="G610" s="180"/>
      <c r="H610" s="312"/>
      <c r="I610" s="313"/>
      <c r="J610" s="180"/>
      <c r="K610" s="311"/>
      <c r="L610" s="311"/>
      <c r="M610" s="311"/>
      <c r="N610" s="311"/>
      <c r="O610" s="311"/>
      <c r="P610" s="180"/>
      <c r="Q610" s="180"/>
      <c r="R610" s="180"/>
      <c r="S610" s="180"/>
      <c r="T610" s="180"/>
      <c r="U610" s="180"/>
      <c r="V610" s="180"/>
      <c r="W610" s="180"/>
      <c r="X610" s="180"/>
      <c r="Y610" s="180"/>
      <c r="Z610" s="180"/>
    </row>
    <row r="611" spans="1:26">
      <c r="A611" s="311"/>
      <c r="B611" s="311"/>
      <c r="C611" s="180"/>
      <c r="D611" s="180"/>
      <c r="E611" s="180"/>
      <c r="F611" s="180"/>
      <c r="G611" s="180"/>
      <c r="H611" s="312"/>
      <c r="I611" s="313"/>
      <c r="J611" s="180"/>
      <c r="K611" s="311"/>
      <c r="L611" s="311"/>
      <c r="M611" s="311"/>
      <c r="N611" s="311"/>
      <c r="O611" s="311"/>
      <c r="P611" s="180"/>
      <c r="Q611" s="180"/>
      <c r="R611" s="180"/>
      <c r="S611" s="180"/>
      <c r="T611" s="180"/>
      <c r="U611" s="180"/>
      <c r="V611" s="180"/>
      <c r="W611" s="180"/>
      <c r="X611" s="180"/>
      <c r="Y611" s="180"/>
      <c r="Z611" s="180"/>
    </row>
    <row r="612" spans="1:26">
      <c r="A612" s="311"/>
      <c r="B612" s="311"/>
      <c r="C612" s="180"/>
      <c r="D612" s="180"/>
      <c r="E612" s="180"/>
      <c r="F612" s="180"/>
      <c r="G612" s="180"/>
      <c r="H612" s="312"/>
      <c r="I612" s="313"/>
      <c r="J612" s="180"/>
      <c r="K612" s="311"/>
      <c r="L612" s="311"/>
      <c r="M612" s="311"/>
      <c r="N612" s="311"/>
      <c r="O612" s="311"/>
      <c r="P612" s="180"/>
      <c r="Q612" s="180"/>
      <c r="R612" s="180"/>
      <c r="S612" s="180"/>
      <c r="T612" s="180"/>
      <c r="U612" s="180"/>
      <c r="V612" s="180"/>
      <c r="W612" s="180"/>
      <c r="X612" s="180"/>
      <c r="Y612" s="180"/>
      <c r="Z612" s="180"/>
    </row>
    <row r="613" spans="1:26">
      <c r="A613" s="311"/>
      <c r="B613" s="311"/>
      <c r="C613" s="180"/>
      <c r="D613" s="180"/>
      <c r="E613" s="180"/>
      <c r="F613" s="180"/>
      <c r="G613" s="180"/>
      <c r="H613" s="312"/>
      <c r="I613" s="313"/>
      <c r="J613" s="180"/>
      <c r="K613" s="311"/>
      <c r="L613" s="311"/>
      <c r="M613" s="311"/>
      <c r="N613" s="311"/>
      <c r="O613" s="311"/>
      <c r="P613" s="180"/>
      <c r="Q613" s="180"/>
      <c r="R613" s="180"/>
      <c r="S613" s="180"/>
      <c r="T613" s="180"/>
      <c r="U613" s="180"/>
      <c r="V613" s="180"/>
      <c r="W613" s="180"/>
      <c r="X613" s="180"/>
      <c r="Y613" s="180"/>
      <c r="Z613" s="180"/>
    </row>
    <row r="614" spans="1:26">
      <c r="A614" s="311"/>
      <c r="B614" s="311"/>
      <c r="C614" s="180"/>
      <c r="D614" s="180"/>
      <c r="E614" s="180"/>
      <c r="F614" s="180"/>
      <c r="G614" s="180"/>
      <c r="H614" s="312"/>
      <c r="I614" s="313"/>
      <c r="J614" s="180"/>
      <c r="K614" s="311"/>
      <c r="L614" s="311"/>
      <c r="M614" s="311"/>
      <c r="N614" s="311"/>
      <c r="O614" s="311"/>
      <c r="P614" s="180"/>
      <c r="Q614" s="180"/>
      <c r="R614" s="180"/>
      <c r="S614" s="180"/>
      <c r="T614" s="180"/>
      <c r="U614" s="180"/>
      <c r="V614" s="180"/>
      <c r="W614" s="180"/>
      <c r="X614" s="180"/>
      <c r="Y614" s="180"/>
      <c r="Z614" s="180"/>
    </row>
    <row r="615" spans="1:26">
      <c r="A615" s="311"/>
      <c r="B615" s="311"/>
      <c r="C615" s="180"/>
      <c r="D615" s="180"/>
      <c r="E615" s="180"/>
      <c r="F615" s="180"/>
      <c r="G615" s="180"/>
      <c r="H615" s="312"/>
      <c r="I615" s="313"/>
      <c r="J615" s="180"/>
      <c r="K615" s="311"/>
      <c r="L615" s="311"/>
      <c r="M615" s="311"/>
      <c r="N615" s="311"/>
      <c r="O615" s="311"/>
      <c r="P615" s="180"/>
      <c r="Q615" s="180"/>
      <c r="R615" s="180"/>
      <c r="S615" s="180"/>
      <c r="T615" s="180"/>
      <c r="U615" s="180"/>
      <c r="V615" s="180"/>
      <c r="W615" s="180"/>
      <c r="X615" s="180"/>
      <c r="Y615" s="180"/>
      <c r="Z615" s="180"/>
    </row>
    <row r="616" spans="1:26">
      <c r="A616" s="311"/>
      <c r="B616" s="311"/>
      <c r="C616" s="180"/>
      <c r="D616" s="180"/>
      <c r="E616" s="180"/>
      <c r="F616" s="180"/>
      <c r="G616" s="180"/>
      <c r="H616" s="312"/>
      <c r="I616" s="313"/>
      <c r="J616" s="180"/>
      <c r="K616" s="311"/>
      <c r="L616" s="311"/>
      <c r="M616" s="311"/>
      <c r="N616" s="311"/>
      <c r="O616" s="311"/>
      <c r="P616" s="180"/>
      <c r="Q616" s="180"/>
      <c r="R616" s="180"/>
      <c r="S616" s="180"/>
      <c r="T616" s="180"/>
      <c r="U616" s="180"/>
      <c r="V616" s="180"/>
      <c r="W616" s="180"/>
      <c r="X616" s="180"/>
      <c r="Y616" s="180"/>
      <c r="Z616" s="180"/>
    </row>
    <row r="617" spans="1:26">
      <c r="A617" s="311"/>
      <c r="B617" s="311"/>
      <c r="C617" s="180"/>
      <c r="D617" s="180"/>
      <c r="E617" s="180"/>
      <c r="F617" s="180"/>
      <c r="G617" s="180"/>
      <c r="H617" s="312"/>
      <c r="I617" s="313"/>
      <c r="J617" s="180"/>
      <c r="K617" s="311"/>
      <c r="L617" s="311"/>
      <c r="M617" s="311"/>
      <c r="N617" s="311"/>
      <c r="O617" s="311"/>
      <c r="P617" s="180"/>
      <c r="Q617" s="180"/>
      <c r="R617" s="180"/>
      <c r="S617" s="180"/>
      <c r="T617" s="180"/>
      <c r="U617" s="180"/>
      <c r="V617" s="180"/>
      <c r="W617" s="180"/>
      <c r="X617" s="180"/>
      <c r="Y617" s="180"/>
      <c r="Z617" s="180"/>
    </row>
    <row r="618" spans="1:26">
      <c r="A618" s="311"/>
      <c r="B618" s="311"/>
      <c r="C618" s="180"/>
      <c r="D618" s="180"/>
      <c r="E618" s="180"/>
      <c r="F618" s="180"/>
      <c r="G618" s="180"/>
      <c r="H618" s="312"/>
      <c r="I618" s="313"/>
      <c r="J618" s="180"/>
      <c r="K618" s="311"/>
      <c r="L618" s="311"/>
      <c r="M618" s="311"/>
      <c r="N618" s="311"/>
      <c r="O618" s="311"/>
      <c r="P618" s="180"/>
      <c r="Q618" s="180"/>
      <c r="R618" s="180"/>
      <c r="S618" s="180"/>
      <c r="T618" s="180"/>
      <c r="U618" s="180"/>
      <c r="V618" s="180"/>
      <c r="W618" s="180"/>
      <c r="X618" s="180"/>
      <c r="Y618" s="180"/>
      <c r="Z618" s="180"/>
    </row>
    <row r="619" spans="1:26">
      <c r="A619" s="311"/>
      <c r="B619" s="311"/>
      <c r="C619" s="180"/>
      <c r="D619" s="180"/>
      <c r="E619" s="180"/>
      <c r="F619" s="180"/>
      <c r="G619" s="180"/>
      <c r="H619" s="312"/>
      <c r="I619" s="313"/>
      <c r="J619" s="180"/>
      <c r="K619" s="311"/>
      <c r="L619" s="311"/>
      <c r="M619" s="311"/>
      <c r="N619" s="311"/>
      <c r="O619" s="311"/>
      <c r="P619" s="180"/>
      <c r="Q619" s="180"/>
      <c r="R619" s="180"/>
      <c r="S619" s="180"/>
      <c r="T619" s="180"/>
      <c r="U619" s="180"/>
      <c r="V619" s="180"/>
      <c r="W619" s="180"/>
      <c r="X619" s="180"/>
      <c r="Y619" s="180"/>
      <c r="Z619" s="180"/>
    </row>
    <row r="620" spans="1:26">
      <c r="A620" s="311"/>
      <c r="B620" s="311"/>
      <c r="C620" s="180"/>
      <c r="D620" s="180"/>
      <c r="E620" s="180"/>
      <c r="F620" s="180"/>
      <c r="G620" s="180"/>
      <c r="H620" s="312"/>
      <c r="I620" s="313"/>
      <c r="J620" s="180"/>
      <c r="K620" s="311"/>
      <c r="L620" s="311"/>
      <c r="M620" s="311"/>
      <c r="N620" s="311"/>
      <c r="O620" s="311"/>
      <c r="P620" s="180"/>
      <c r="Q620" s="180"/>
      <c r="R620" s="180"/>
      <c r="S620" s="180"/>
      <c r="T620" s="180"/>
      <c r="U620" s="180"/>
      <c r="V620" s="180"/>
      <c r="W620" s="180"/>
      <c r="X620" s="180"/>
      <c r="Y620" s="180"/>
      <c r="Z620" s="180"/>
    </row>
    <row r="621" spans="1:26">
      <c r="A621" s="311"/>
      <c r="B621" s="311"/>
      <c r="C621" s="180"/>
      <c r="D621" s="180"/>
      <c r="E621" s="180"/>
      <c r="F621" s="180"/>
      <c r="G621" s="180"/>
      <c r="H621" s="312"/>
      <c r="I621" s="313"/>
      <c r="J621" s="180"/>
      <c r="K621" s="311"/>
      <c r="L621" s="311"/>
      <c r="M621" s="311"/>
      <c r="N621" s="311"/>
      <c r="O621" s="311"/>
      <c r="P621" s="180"/>
      <c r="Q621" s="180"/>
      <c r="R621" s="180"/>
      <c r="S621" s="180"/>
      <c r="T621" s="180"/>
      <c r="U621" s="180"/>
      <c r="V621" s="180"/>
      <c r="W621" s="180"/>
      <c r="X621" s="180"/>
      <c r="Y621" s="180"/>
      <c r="Z621" s="180"/>
    </row>
    <row r="622" spans="1:26">
      <c r="A622" s="311"/>
      <c r="B622" s="311"/>
      <c r="C622" s="180"/>
      <c r="D622" s="180"/>
      <c r="E622" s="180"/>
      <c r="F622" s="180"/>
      <c r="G622" s="180"/>
      <c r="H622" s="312"/>
      <c r="I622" s="313"/>
      <c r="J622" s="180"/>
      <c r="K622" s="311"/>
      <c r="L622" s="311"/>
      <c r="M622" s="311"/>
      <c r="N622" s="311"/>
      <c r="O622" s="311"/>
      <c r="P622" s="180"/>
      <c r="Q622" s="180"/>
      <c r="R622" s="180"/>
      <c r="S622" s="180"/>
      <c r="T622" s="180"/>
      <c r="U622" s="180"/>
      <c r="V622" s="180"/>
      <c r="W622" s="180"/>
      <c r="X622" s="180"/>
      <c r="Y622" s="180"/>
      <c r="Z622" s="180"/>
    </row>
    <row r="623" spans="1:26">
      <c r="A623" s="311"/>
      <c r="B623" s="311"/>
      <c r="C623" s="180"/>
      <c r="D623" s="180"/>
      <c r="E623" s="180"/>
      <c r="F623" s="180"/>
      <c r="G623" s="180"/>
      <c r="H623" s="312"/>
      <c r="I623" s="313"/>
      <c r="J623" s="180"/>
      <c r="K623" s="311"/>
      <c r="L623" s="311"/>
      <c r="M623" s="311"/>
      <c r="N623" s="311"/>
      <c r="O623" s="311"/>
      <c r="P623" s="180"/>
      <c r="Q623" s="180"/>
      <c r="R623" s="180"/>
      <c r="S623" s="180"/>
      <c r="T623" s="180"/>
      <c r="U623" s="180"/>
      <c r="V623" s="180"/>
      <c r="W623" s="180"/>
      <c r="X623" s="180"/>
      <c r="Y623" s="180"/>
      <c r="Z623" s="180"/>
    </row>
    <row r="624" spans="1:26">
      <c r="A624" s="311"/>
      <c r="B624" s="311"/>
      <c r="C624" s="180"/>
      <c r="D624" s="180"/>
      <c r="E624" s="180"/>
      <c r="F624" s="180"/>
      <c r="G624" s="180"/>
      <c r="H624" s="312"/>
      <c r="I624" s="313"/>
      <c r="J624" s="180"/>
      <c r="K624" s="311"/>
      <c r="L624" s="311"/>
      <c r="M624" s="311"/>
      <c r="N624" s="311"/>
      <c r="O624" s="311"/>
      <c r="P624" s="180"/>
      <c r="Q624" s="180"/>
      <c r="R624" s="180"/>
      <c r="S624" s="180"/>
      <c r="T624" s="180"/>
      <c r="U624" s="180"/>
      <c r="V624" s="180"/>
      <c r="W624" s="180"/>
      <c r="X624" s="180"/>
      <c r="Y624" s="180"/>
      <c r="Z624" s="180"/>
    </row>
    <row r="625" spans="1:26">
      <c r="A625" s="311"/>
      <c r="B625" s="311"/>
      <c r="C625" s="180"/>
      <c r="D625" s="180"/>
      <c r="E625" s="180"/>
      <c r="F625" s="180"/>
      <c r="G625" s="180"/>
      <c r="H625" s="312"/>
      <c r="I625" s="313"/>
      <c r="J625" s="180"/>
      <c r="K625" s="311"/>
      <c r="L625" s="311"/>
      <c r="M625" s="311"/>
      <c r="N625" s="311"/>
      <c r="O625" s="311"/>
      <c r="P625" s="180"/>
      <c r="Q625" s="180"/>
      <c r="R625" s="180"/>
      <c r="S625" s="180"/>
      <c r="T625" s="180"/>
      <c r="U625" s="180"/>
      <c r="V625" s="180"/>
      <c r="W625" s="180"/>
      <c r="X625" s="180"/>
      <c r="Y625" s="180"/>
      <c r="Z625" s="180"/>
    </row>
    <row r="626" spans="1:26">
      <c r="A626" s="311"/>
      <c r="B626" s="311"/>
      <c r="C626" s="180"/>
      <c r="D626" s="180"/>
      <c r="E626" s="180"/>
      <c r="F626" s="180"/>
      <c r="G626" s="180"/>
      <c r="H626" s="312"/>
      <c r="I626" s="313"/>
      <c r="J626" s="180"/>
      <c r="K626" s="311"/>
      <c r="L626" s="311"/>
      <c r="M626" s="311"/>
      <c r="N626" s="311"/>
      <c r="O626" s="311"/>
      <c r="P626" s="180"/>
      <c r="Q626" s="180"/>
      <c r="R626" s="180"/>
      <c r="S626" s="180"/>
      <c r="T626" s="180"/>
      <c r="U626" s="180"/>
      <c r="V626" s="180"/>
      <c r="W626" s="180"/>
      <c r="X626" s="180"/>
      <c r="Y626" s="180"/>
      <c r="Z626" s="180"/>
    </row>
    <row r="627" spans="1:26">
      <c r="A627" s="311"/>
      <c r="B627" s="311"/>
      <c r="C627" s="180"/>
      <c r="D627" s="180"/>
      <c r="E627" s="180"/>
      <c r="F627" s="180"/>
      <c r="G627" s="180"/>
      <c r="H627" s="312"/>
      <c r="I627" s="313"/>
      <c r="J627" s="180"/>
      <c r="K627" s="311"/>
      <c r="L627" s="311"/>
      <c r="M627" s="311"/>
      <c r="N627" s="311"/>
      <c r="O627" s="311"/>
      <c r="P627" s="180"/>
      <c r="Q627" s="180"/>
      <c r="R627" s="180"/>
      <c r="S627" s="180"/>
      <c r="T627" s="180"/>
      <c r="U627" s="180"/>
      <c r="V627" s="180"/>
      <c r="W627" s="180"/>
      <c r="X627" s="180"/>
      <c r="Y627" s="180"/>
      <c r="Z627" s="180"/>
    </row>
    <row r="628" spans="1:26">
      <c r="A628" s="311"/>
      <c r="B628" s="311"/>
      <c r="C628" s="180"/>
      <c r="D628" s="180"/>
      <c r="E628" s="180"/>
      <c r="F628" s="180"/>
      <c r="G628" s="180"/>
      <c r="H628" s="312"/>
      <c r="I628" s="313"/>
      <c r="J628" s="180"/>
      <c r="K628" s="311"/>
      <c r="L628" s="311"/>
      <c r="M628" s="311"/>
      <c r="N628" s="311"/>
      <c r="O628" s="311"/>
      <c r="P628" s="180"/>
      <c r="Q628" s="180"/>
      <c r="R628" s="180"/>
      <c r="S628" s="180"/>
      <c r="T628" s="180"/>
      <c r="U628" s="180"/>
      <c r="V628" s="180"/>
      <c r="W628" s="180"/>
      <c r="X628" s="180"/>
      <c r="Y628" s="180"/>
      <c r="Z628" s="180"/>
    </row>
    <row r="629" spans="1:26">
      <c r="A629" s="311"/>
      <c r="B629" s="311"/>
      <c r="C629" s="180"/>
      <c r="D629" s="180"/>
      <c r="E629" s="180"/>
      <c r="F629" s="180"/>
      <c r="G629" s="180"/>
      <c r="H629" s="312"/>
      <c r="I629" s="313"/>
      <c r="J629" s="180"/>
      <c r="K629" s="311"/>
      <c r="L629" s="311"/>
      <c r="M629" s="311"/>
      <c r="N629" s="311"/>
      <c r="O629" s="311"/>
      <c r="P629" s="180"/>
      <c r="Q629" s="180"/>
      <c r="R629" s="180"/>
      <c r="S629" s="180"/>
      <c r="T629" s="180"/>
      <c r="U629" s="180"/>
      <c r="V629" s="180"/>
      <c r="W629" s="180"/>
      <c r="X629" s="180"/>
      <c r="Y629" s="180"/>
      <c r="Z629" s="180"/>
    </row>
    <row r="630" spans="1:26">
      <c r="A630" s="311"/>
      <c r="B630" s="311"/>
      <c r="C630" s="180"/>
      <c r="D630" s="180"/>
      <c r="E630" s="180"/>
      <c r="F630" s="180"/>
      <c r="G630" s="180"/>
      <c r="H630" s="312"/>
      <c r="I630" s="313"/>
      <c r="J630" s="180"/>
      <c r="K630" s="311"/>
      <c r="L630" s="311"/>
      <c r="M630" s="311"/>
      <c r="N630" s="311"/>
      <c r="O630" s="311"/>
      <c r="P630" s="180"/>
      <c r="Q630" s="180"/>
      <c r="R630" s="180"/>
      <c r="S630" s="180"/>
      <c r="T630" s="180"/>
      <c r="U630" s="180"/>
      <c r="V630" s="180"/>
      <c r="W630" s="180"/>
      <c r="X630" s="180"/>
      <c r="Y630" s="180"/>
      <c r="Z630" s="180"/>
    </row>
    <row r="631" spans="1:26">
      <c r="A631" s="311"/>
      <c r="B631" s="311"/>
      <c r="C631" s="180"/>
      <c r="D631" s="180"/>
      <c r="E631" s="180"/>
      <c r="F631" s="180"/>
      <c r="G631" s="180"/>
      <c r="H631" s="312"/>
      <c r="I631" s="313"/>
      <c r="J631" s="180"/>
      <c r="K631" s="311"/>
      <c r="L631" s="311"/>
      <c r="M631" s="311"/>
      <c r="N631" s="311"/>
      <c r="O631" s="311"/>
      <c r="P631" s="180"/>
      <c r="Q631" s="180"/>
      <c r="R631" s="180"/>
      <c r="S631" s="180"/>
      <c r="T631" s="180"/>
      <c r="U631" s="180"/>
      <c r="V631" s="180"/>
      <c r="W631" s="180"/>
      <c r="X631" s="180"/>
      <c r="Y631" s="180"/>
      <c r="Z631" s="180"/>
    </row>
    <row r="632" spans="1:26">
      <c r="A632" s="311"/>
      <c r="B632" s="311"/>
      <c r="C632" s="180"/>
      <c r="D632" s="180"/>
      <c r="E632" s="180"/>
      <c r="F632" s="180"/>
      <c r="G632" s="180"/>
      <c r="H632" s="312"/>
      <c r="I632" s="313"/>
      <c r="J632" s="180"/>
      <c r="K632" s="311"/>
      <c r="L632" s="311"/>
      <c r="M632" s="311"/>
      <c r="N632" s="311"/>
      <c r="O632" s="311"/>
      <c r="P632" s="180"/>
      <c r="Q632" s="180"/>
      <c r="R632" s="180"/>
      <c r="S632" s="180"/>
      <c r="T632" s="180"/>
      <c r="U632" s="180"/>
      <c r="V632" s="180"/>
      <c r="W632" s="180"/>
      <c r="X632" s="180"/>
      <c r="Y632" s="180"/>
      <c r="Z632" s="180"/>
    </row>
    <row r="633" spans="1:26">
      <c r="A633" s="311"/>
      <c r="B633" s="311"/>
      <c r="C633" s="180"/>
      <c r="D633" s="180"/>
      <c r="E633" s="180"/>
      <c r="F633" s="180"/>
      <c r="G633" s="180"/>
      <c r="H633" s="312"/>
      <c r="I633" s="313"/>
      <c r="J633" s="180"/>
      <c r="K633" s="311"/>
      <c r="L633" s="311"/>
      <c r="M633" s="311"/>
      <c r="N633" s="311"/>
      <c r="O633" s="311"/>
      <c r="P633" s="180"/>
      <c r="Q633" s="180"/>
      <c r="R633" s="180"/>
      <c r="S633" s="180"/>
      <c r="T633" s="180"/>
      <c r="U633" s="180"/>
      <c r="V633" s="180"/>
      <c r="W633" s="180"/>
      <c r="X633" s="180"/>
      <c r="Y633" s="180"/>
      <c r="Z633" s="180"/>
    </row>
    <row r="634" spans="1:26">
      <c r="A634" s="311"/>
      <c r="B634" s="311"/>
      <c r="C634" s="180"/>
      <c r="D634" s="180"/>
      <c r="E634" s="180"/>
      <c r="F634" s="180"/>
      <c r="G634" s="180"/>
      <c r="H634" s="312"/>
      <c r="I634" s="313"/>
      <c r="J634" s="180"/>
      <c r="K634" s="311"/>
      <c r="L634" s="311"/>
      <c r="M634" s="311"/>
      <c r="N634" s="311"/>
      <c r="O634" s="311"/>
      <c r="P634" s="180"/>
      <c r="Q634" s="180"/>
      <c r="R634" s="180"/>
      <c r="S634" s="180"/>
      <c r="T634" s="180"/>
      <c r="U634" s="180"/>
      <c r="V634" s="180"/>
      <c r="W634" s="180"/>
      <c r="X634" s="180"/>
      <c r="Y634" s="180"/>
      <c r="Z634" s="180"/>
    </row>
    <row r="635" spans="1:26">
      <c r="A635" s="311"/>
      <c r="B635" s="311"/>
      <c r="C635" s="180"/>
      <c r="D635" s="180"/>
      <c r="E635" s="180"/>
      <c r="F635" s="180"/>
      <c r="G635" s="180"/>
      <c r="H635" s="312"/>
      <c r="I635" s="313"/>
      <c r="J635" s="180"/>
      <c r="K635" s="311"/>
      <c r="L635" s="311"/>
      <c r="M635" s="311"/>
      <c r="N635" s="311"/>
      <c r="O635" s="311"/>
      <c r="P635" s="180"/>
      <c r="Q635" s="180"/>
      <c r="R635" s="180"/>
      <c r="S635" s="180"/>
      <c r="T635" s="180"/>
      <c r="U635" s="180"/>
      <c r="V635" s="180"/>
      <c r="W635" s="180"/>
      <c r="X635" s="180"/>
      <c r="Y635" s="180"/>
      <c r="Z635" s="180"/>
    </row>
    <row r="636" spans="1:26">
      <c r="A636" s="311"/>
      <c r="B636" s="311"/>
      <c r="C636" s="180"/>
      <c r="D636" s="180"/>
      <c r="E636" s="180"/>
      <c r="F636" s="180"/>
      <c r="G636" s="180"/>
      <c r="H636" s="312"/>
      <c r="I636" s="313"/>
      <c r="J636" s="180"/>
      <c r="K636" s="311"/>
      <c r="L636" s="311"/>
      <c r="M636" s="311"/>
      <c r="N636" s="311"/>
      <c r="O636" s="311"/>
      <c r="P636" s="180"/>
      <c r="Q636" s="180"/>
      <c r="R636" s="180"/>
      <c r="S636" s="180"/>
      <c r="T636" s="180"/>
      <c r="U636" s="180"/>
      <c r="V636" s="180"/>
      <c r="W636" s="180"/>
      <c r="X636" s="180"/>
      <c r="Y636" s="180"/>
      <c r="Z636" s="180"/>
    </row>
    <row r="637" spans="1:26">
      <c r="A637" s="311"/>
      <c r="B637" s="311"/>
      <c r="C637" s="180"/>
      <c r="D637" s="180"/>
      <c r="E637" s="180"/>
      <c r="F637" s="180"/>
      <c r="G637" s="180"/>
      <c r="H637" s="312"/>
      <c r="I637" s="313"/>
      <c r="J637" s="180"/>
      <c r="K637" s="311"/>
      <c r="L637" s="311"/>
      <c r="M637" s="311"/>
      <c r="N637" s="311"/>
      <c r="O637" s="311"/>
      <c r="P637" s="180"/>
      <c r="Q637" s="180"/>
      <c r="R637" s="180"/>
      <c r="S637" s="180"/>
      <c r="T637" s="180"/>
      <c r="U637" s="180"/>
      <c r="V637" s="180"/>
      <c r="W637" s="180"/>
      <c r="X637" s="180"/>
      <c r="Y637" s="180"/>
      <c r="Z637" s="180"/>
    </row>
    <row r="638" spans="1:26">
      <c r="A638" s="311"/>
      <c r="B638" s="311"/>
      <c r="C638" s="180"/>
      <c r="D638" s="180"/>
      <c r="E638" s="180"/>
      <c r="F638" s="180"/>
      <c r="G638" s="180"/>
      <c r="H638" s="312"/>
      <c r="I638" s="313"/>
      <c r="J638" s="180"/>
      <c r="K638" s="311"/>
      <c r="L638" s="311"/>
      <c r="M638" s="311"/>
      <c r="N638" s="311"/>
      <c r="O638" s="311"/>
      <c r="P638" s="180"/>
      <c r="Q638" s="180"/>
      <c r="R638" s="180"/>
      <c r="S638" s="180"/>
      <c r="T638" s="180"/>
      <c r="U638" s="180"/>
      <c r="V638" s="180"/>
      <c r="W638" s="180"/>
      <c r="X638" s="180"/>
      <c r="Y638" s="180"/>
      <c r="Z638" s="180"/>
    </row>
    <row r="639" spans="1:26">
      <c r="A639" s="311"/>
      <c r="B639" s="311"/>
      <c r="C639" s="180"/>
      <c r="D639" s="180"/>
      <c r="E639" s="180"/>
      <c r="F639" s="180"/>
      <c r="G639" s="180"/>
      <c r="H639" s="312"/>
      <c r="I639" s="313"/>
      <c r="J639" s="180"/>
      <c r="K639" s="311"/>
      <c r="L639" s="311"/>
      <c r="M639" s="311"/>
      <c r="N639" s="311"/>
      <c r="O639" s="311"/>
      <c r="P639" s="180"/>
      <c r="Q639" s="180"/>
      <c r="R639" s="180"/>
      <c r="S639" s="180"/>
      <c r="T639" s="180"/>
      <c r="U639" s="180"/>
      <c r="V639" s="180"/>
      <c r="W639" s="180"/>
      <c r="X639" s="180"/>
      <c r="Y639" s="180"/>
      <c r="Z639" s="180"/>
    </row>
    <row r="640" spans="1:26">
      <c r="A640" s="311"/>
      <c r="B640" s="311"/>
      <c r="C640" s="180"/>
      <c r="D640" s="180"/>
      <c r="E640" s="180"/>
      <c r="F640" s="180"/>
      <c r="G640" s="180"/>
      <c r="H640" s="312"/>
      <c r="I640" s="313"/>
      <c r="J640" s="180"/>
      <c r="K640" s="311"/>
      <c r="L640" s="311"/>
      <c r="M640" s="311"/>
      <c r="N640" s="311"/>
      <c r="O640" s="311"/>
      <c r="P640" s="180"/>
      <c r="Q640" s="180"/>
      <c r="R640" s="180"/>
      <c r="S640" s="180"/>
      <c r="T640" s="180"/>
      <c r="U640" s="180"/>
      <c r="V640" s="180"/>
      <c r="W640" s="180"/>
      <c r="X640" s="180"/>
      <c r="Y640" s="180"/>
      <c r="Z640" s="180"/>
    </row>
    <row r="641" spans="1:26">
      <c r="A641" s="311"/>
      <c r="B641" s="311"/>
      <c r="C641" s="180"/>
      <c r="D641" s="180"/>
      <c r="E641" s="180"/>
      <c r="F641" s="180"/>
      <c r="G641" s="180"/>
      <c r="H641" s="312"/>
      <c r="I641" s="313"/>
      <c r="J641" s="180"/>
      <c r="K641" s="311"/>
      <c r="L641" s="311"/>
      <c r="M641" s="311"/>
      <c r="N641" s="311"/>
      <c r="O641" s="311"/>
      <c r="P641" s="180"/>
      <c r="Q641" s="180"/>
      <c r="R641" s="180"/>
      <c r="S641" s="180"/>
      <c r="T641" s="180"/>
      <c r="U641" s="180"/>
      <c r="V641" s="180"/>
      <c r="W641" s="180"/>
      <c r="X641" s="180"/>
      <c r="Y641" s="180"/>
      <c r="Z641" s="180"/>
    </row>
    <row r="642" spans="1:26">
      <c r="A642" s="311"/>
      <c r="B642" s="311"/>
      <c r="C642" s="180"/>
      <c r="D642" s="180"/>
      <c r="E642" s="180"/>
      <c r="F642" s="180"/>
      <c r="G642" s="180"/>
      <c r="H642" s="312"/>
      <c r="I642" s="313"/>
      <c r="J642" s="180"/>
      <c r="K642" s="311"/>
      <c r="L642" s="311"/>
      <c r="M642" s="311"/>
      <c r="N642" s="311"/>
      <c r="O642" s="311"/>
      <c r="P642" s="180"/>
      <c r="Q642" s="180"/>
      <c r="R642" s="180"/>
      <c r="S642" s="180"/>
      <c r="T642" s="180"/>
      <c r="U642" s="180"/>
      <c r="V642" s="180"/>
      <c r="W642" s="180"/>
      <c r="X642" s="180"/>
      <c r="Y642" s="180"/>
      <c r="Z642" s="180"/>
    </row>
    <row r="643" spans="1:26">
      <c r="A643" s="311"/>
      <c r="B643" s="311"/>
      <c r="C643" s="180"/>
      <c r="D643" s="180"/>
      <c r="E643" s="180"/>
      <c r="F643" s="180"/>
      <c r="G643" s="180"/>
      <c r="H643" s="312"/>
      <c r="I643" s="313"/>
      <c r="J643" s="180"/>
      <c r="K643" s="311"/>
      <c r="L643" s="311"/>
      <c r="M643" s="311"/>
      <c r="N643" s="311"/>
      <c r="O643" s="311"/>
      <c r="P643" s="180"/>
      <c r="Q643" s="180"/>
      <c r="R643" s="180"/>
      <c r="S643" s="180"/>
      <c r="T643" s="180"/>
      <c r="U643" s="180"/>
      <c r="V643" s="180"/>
      <c r="W643" s="180"/>
      <c r="X643" s="180"/>
      <c r="Y643" s="180"/>
      <c r="Z643" s="180"/>
    </row>
    <row r="644" spans="1:26">
      <c r="A644" s="311"/>
      <c r="B644" s="311"/>
      <c r="C644" s="180"/>
      <c r="D644" s="180"/>
      <c r="E644" s="180"/>
      <c r="F644" s="180"/>
      <c r="G644" s="180"/>
      <c r="H644" s="312"/>
      <c r="I644" s="313"/>
      <c r="J644" s="180"/>
      <c r="K644" s="311"/>
      <c r="L644" s="311"/>
      <c r="M644" s="311"/>
      <c r="N644" s="311"/>
      <c r="O644" s="311"/>
      <c r="P644" s="180"/>
      <c r="Q644" s="180"/>
      <c r="R644" s="180"/>
      <c r="S644" s="180"/>
      <c r="T644" s="180"/>
      <c r="U644" s="180"/>
      <c r="V644" s="180"/>
      <c r="W644" s="180"/>
      <c r="X644" s="180"/>
      <c r="Y644" s="180"/>
      <c r="Z644" s="180"/>
    </row>
    <row r="645" spans="1:26">
      <c r="A645" s="311"/>
      <c r="B645" s="311"/>
      <c r="C645" s="180"/>
      <c r="D645" s="180"/>
      <c r="E645" s="180"/>
      <c r="F645" s="180"/>
      <c r="G645" s="180"/>
      <c r="H645" s="312"/>
      <c r="I645" s="313"/>
      <c r="J645" s="180"/>
      <c r="K645" s="311"/>
      <c r="L645" s="311"/>
      <c r="M645" s="311"/>
      <c r="N645" s="311"/>
      <c r="O645" s="311"/>
      <c r="P645" s="180"/>
      <c r="Q645" s="180"/>
      <c r="R645" s="180"/>
      <c r="S645" s="180"/>
      <c r="T645" s="180"/>
      <c r="U645" s="180"/>
      <c r="V645" s="180"/>
      <c r="W645" s="180"/>
      <c r="X645" s="180"/>
      <c r="Y645" s="180"/>
      <c r="Z645" s="180"/>
    </row>
    <row r="646" spans="1:26">
      <c r="A646" s="311"/>
      <c r="B646" s="311"/>
      <c r="C646" s="180"/>
      <c r="D646" s="180"/>
      <c r="E646" s="180"/>
      <c r="F646" s="180"/>
      <c r="G646" s="180"/>
      <c r="H646" s="312"/>
      <c r="I646" s="313"/>
      <c r="J646" s="180"/>
      <c r="K646" s="311"/>
      <c r="L646" s="311"/>
      <c r="M646" s="311"/>
      <c r="N646" s="311"/>
      <c r="O646" s="311"/>
      <c r="P646" s="180"/>
      <c r="Q646" s="180"/>
      <c r="R646" s="180"/>
      <c r="S646" s="180"/>
      <c r="T646" s="180"/>
      <c r="U646" s="180"/>
      <c r="V646" s="180"/>
      <c r="W646" s="180"/>
      <c r="X646" s="180"/>
      <c r="Y646" s="180"/>
      <c r="Z646" s="180"/>
    </row>
    <row r="647" spans="1:26">
      <c r="A647" s="311"/>
      <c r="B647" s="311"/>
      <c r="C647" s="180"/>
      <c r="D647" s="180"/>
      <c r="E647" s="180"/>
      <c r="F647" s="180"/>
      <c r="G647" s="180"/>
      <c r="H647" s="312"/>
      <c r="I647" s="313"/>
      <c r="J647" s="180"/>
      <c r="K647" s="311"/>
      <c r="L647" s="311"/>
      <c r="M647" s="311"/>
      <c r="N647" s="311"/>
      <c r="O647" s="311"/>
      <c r="P647" s="180"/>
      <c r="Q647" s="180"/>
      <c r="R647" s="180"/>
      <c r="S647" s="180"/>
      <c r="T647" s="180"/>
      <c r="U647" s="180"/>
      <c r="V647" s="180"/>
      <c r="W647" s="180"/>
      <c r="X647" s="180"/>
      <c r="Y647" s="180"/>
      <c r="Z647" s="180"/>
    </row>
    <row r="648" spans="1:26">
      <c r="A648" s="311"/>
      <c r="B648" s="311"/>
      <c r="C648" s="180"/>
      <c r="D648" s="180"/>
      <c r="E648" s="180"/>
      <c r="F648" s="180"/>
      <c r="G648" s="180"/>
      <c r="H648" s="312"/>
      <c r="I648" s="313"/>
      <c r="J648" s="180"/>
      <c r="K648" s="311"/>
      <c r="L648" s="311"/>
      <c r="M648" s="311"/>
      <c r="N648" s="311"/>
      <c r="O648" s="311"/>
      <c r="P648" s="180"/>
      <c r="Q648" s="180"/>
      <c r="R648" s="180"/>
      <c r="S648" s="180"/>
      <c r="T648" s="180"/>
      <c r="U648" s="180"/>
      <c r="V648" s="180"/>
      <c r="W648" s="180"/>
      <c r="X648" s="180"/>
      <c r="Y648" s="180"/>
      <c r="Z648" s="180"/>
    </row>
    <row r="649" spans="1:26">
      <c r="A649" s="311"/>
      <c r="B649" s="311"/>
      <c r="C649" s="180"/>
      <c r="D649" s="180"/>
      <c r="E649" s="180"/>
      <c r="F649" s="180"/>
      <c r="G649" s="180"/>
      <c r="H649" s="312"/>
      <c r="I649" s="313"/>
      <c r="J649" s="180"/>
      <c r="K649" s="311"/>
      <c r="L649" s="311"/>
      <c r="M649" s="311"/>
      <c r="N649" s="311"/>
      <c r="O649" s="311"/>
      <c r="P649" s="180"/>
      <c r="Q649" s="180"/>
      <c r="R649" s="180"/>
      <c r="S649" s="180"/>
      <c r="T649" s="180"/>
      <c r="U649" s="180"/>
      <c r="V649" s="180"/>
      <c r="W649" s="180"/>
      <c r="X649" s="180"/>
      <c r="Y649" s="180"/>
      <c r="Z649" s="180"/>
    </row>
    <row r="650" spans="1:26">
      <c r="A650" s="311"/>
      <c r="B650" s="311"/>
      <c r="C650" s="180"/>
      <c r="D650" s="180"/>
      <c r="E650" s="180"/>
      <c r="F650" s="180"/>
      <c r="G650" s="180"/>
      <c r="H650" s="312"/>
      <c r="I650" s="313"/>
      <c r="J650" s="180"/>
      <c r="K650" s="311"/>
      <c r="L650" s="311"/>
      <c r="M650" s="311"/>
      <c r="N650" s="311"/>
      <c r="O650" s="311"/>
      <c r="P650" s="180"/>
      <c r="Q650" s="180"/>
      <c r="R650" s="180"/>
      <c r="S650" s="180"/>
      <c r="T650" s="180"/>
      <c r="U650" s="180"/>
      <c r="V650" s="180"/>
      <c r="W650" s="180"/>
      <c r="X650" s="180"/>
      <c r="Y650" s="180"/>
      <c r="Z650" s="180"/>
    </row>
    <row r="651" spans="1:26">
      <c r="A651" s="311"/>
      <c r="B651" s="311"/>
      <c r="C651" s="180"/>
      <c r="D651" s="180"/>
      <c r="E651" s="180"/>
      <c r="F651" s="180"/>
      <c r="G651" s="180"/>
      <c r="H651" s="312"/>
      <c r="I651" s="313"/>
      <c r="J651" s="180"/>
      <c r="K651" s="311"/>
      <c r="L651" s="311"/>
      <c r="M651" s="311"/>
      <c r="N651" s="311"/>
      <c r="O651" s="311"/>
      <c r="P651" s="180"/>
      <c r="Q651" s="180"/>
      <c r="R651" s="180"/>
      <c r="S651" s="180"/>
      <c r="T651" s="180"/>
      <c r="U651" s="180"/>
      <c r="V651" s="180"/>
      <c r="W651" s="180"/>
      <c r="X651" s="180"/>
      <c r="Y651" s="180"/>
      <c r="Z651" s="180"/>
    </row>
    <row r="652" spans="1:26">
      <c r="A652" s="311"/>
      <c r="B652" s="311"/>
      <c r="C652" s="180"/>
      <c r="D652" s="180"/>
      <c r="E652" s="180"/>
      <c r="F652" s="180"/>
      <c r="G652" s="180"/>
      <c r="H652" s="312"/>
      <c r="I652" s="313"/>
      <c r="J652" s="180"/>
      <c r="K652" s="311"/>
      <c r="L652" s="311"/>
      <c r="M652" s="311"/>
      <c r="N652" s="311"/>
      <c r="O652" s="311"/>
      <c r="P652" s="180"/>
      <c r="Q652" s="180"/>
      <c r="R652" s="180"/>
      <c r="S652" s="180"/>
      <c r="T652" s="180"/>
      <c r="U652" s="180"/>
      <c r="V652" s="180"/>
      <c r="W652" s="180"/>
      <c r="X652" s="180"/>
      <c r="Y652" s="180"/>
      <c r="Z652" s="180"/>
    </row>
    <row r="653" spans="1:26">
      <c r="A653" s="311"/>
      <c r="B653" s="311"/>
      <c r="C653" s="180"/>
      <c r="D653" s="180"/>
      <c r="E653" s="180"/>
      <c r="F653" s="180"/>
      <c r="G653" s="180"/>
      <c r="H653" s="312"/>
      <c r="I653" s="313"/>
      <c r="J653" s="180"/>
      <c r="K653" s="311"/>
      <c r="L653" s="311"/>
      <c r="M653" s="311"/>
      <c r="N653" s="311"/>
      <c r="O653" s="311"/>
      <c r="P653" s="180"/>
      <c r="Q653" s="180"/>
      <c r="R653" s="180"/>
      <c r="S653" s="180"/>
      <c r="T653" s="180"/>
      <c r="U653" s="180"/>
      <c r="V653" s="180"/>
      <c r="W653" s="180"/>
      <c r="X653" s="180"/>
      <c r="Y653" s="180"/>
      <c r="Z653" s="180"/>
    </row>
    <row r="654" spans="1:26">
      <c r="A654" s="311"/>
      <c r="B654" s="311"/>
      <c r="C654" s="180"/>
      <c r="D654" s="180"/>
      <c r="E654" s="180"/>
      <c r="F654" s="180"/>
      <c r="G654" s="180"/>
      <c r="H654" s="312"/>
      <c r="I654" s="313"/>
      <c r="J654" s="180"/>
      <c r="K654" s="311"/>
      <c r="L654" s="311"/>
      <c r="M654" s="311"/>
      <c r="N654" s="311"/>
      <c r="O654" s="311"/>
      <c r="P654" s="180"/>
      <c r="Q654" s="180"/>
      <c r="R654" s="180"/>
      <c r="S654" s="180"/>
      <c r="T654" s="180"/>
      <c r="U654" s="180"/>
      <c r="V654" s="180"/>
      <c r="W654" s="180"/>
      <c r="X654" s="180"/>
      <c r="Y654" s="180"/>
      <c r="Z654" s="180"/>
    </row>
    <row r="655" spans="1:26">
      <c r="A655" s="311"/>
      <c r="B655" s="311"/>
      <c r="C655" s="180"/>
      <c r="D655" s="180"/>
      <c r="E655" s="180"/>
      <c r="F655" s="180"/>
      <c r="G655" s="180"/>
      <c r="H655" s="312"/>
      <c r="I655" s="313"/>
      <c r="J655" s="180"/>
      <c r="K655" s="311"/>
      <c r="L655" s="311"/>
      <c r="M655" s="311"/>
      <c r="N655" s="311"/>
      <c r="O655" s="311"/>
      <c r="P655" s="180"/>
      <c r="Q655" s="180"/>
      <c r="R655" s="180"/>
      <c r="S655" s="180"/>
      <c r="T655" s="180"/>
      <c r="U655" s="180"/>
      <c r="V655" s="180"/>
      <c r="W655" s="180"/>
      <c r="X655" s="180"/>
      <c r="Y655" s="180"/>
      <c r="Z655" s="180"/>
    </row>
    <row r="656" spans="1:26">
      <c r="A656" s="311"/>
      <c r="B656" s="311"/>
      <c r="C656" s="180"/>
      <c r="D656" s="180"/>
      <c r="E656" s="180"/>
      <c r="F656" s="180"/>
      <c r="G656" s="180"/>
      <c r="H656" s="312"/>
      <c r="I656" s="313"/>
      <c r="J656" s="180"/>
      <c r="K656" s="311"/>
      <c r="L656" s="311"/>
      <c r="M656" s="311"/>
      <c r="N656" s="311"/>
      <c r="O656" s="311"/>
      <c r="P656" s="180"/>
      <c r="Q656" s="180"/>
      <c r="R656" s="180"/>
      <c r="S656" s="180"/>
      <c r="T656" s="180"/>
      <c r="U656" s="180"/>
      <c r="V656" s="180"/>
      <c r="W656" s="180"/>
      <c r="X656" s="180"/>
      <c r="Y656" s="180"/>
      <c r="Z656" s="180"/>
    </row>
    <row r="657" spans="1:26">
      <c r="A657" s="311"/>
      <c r="B657" s="311"/>
      <c r="C657" s="180"/>
      <c r="D657" s="180"/>
      <c r="E657" s="180"/>
      <c r="F657" s="180"/>
      <c r="G657" s="180"/>
      <c r="H657" s="312"/>
      <c r="I657" s="313"/>
      <c r="J657" s="180"/>
      <c r="K657" s="311"/>
      <c r="L657" s="311"/>
      <c r="M657" s="311"/>
      <c r="N657" s="311"/>
      <c r="O657" s="311"/>
      <c r="P657" s="180"/>
      <c r="Q657" s="180"/>
      <c r="R657" s="180"/>
      <c r="S657" s="180"/>
      <c r="T657" s="180"/>
      <c r="U657" s="180"/>
      <c r="V657" s="180"/>
      <c r="W657" s="180"/>
      <c r="X657" s="180"/>
      <c r="Y657" s="180"/>
      <c r="Z657" s="180"/>
    </row>
    <row r="658" spans="1:26">
      <c r="A658" s="311"/>
      <c r="B658" s="311"/>
      <c r="C658" s="180"/>
      <c r="D658" s="180"/>
      <c r="E658" s="180"/>
      <c r="F658" s="180"/>
      <c r="G658" s="180"/>
      <c r="H658" s="312"/>
      <c r="I658" s="313"/>
      <c r="J658" s="180"/>
      <c r="K658" s="311"/>
      <c r="L658" s="311"/>
      <c r="M658" s="311"/>
      <c r="N658" s="311"/>
      <c r="O658" s="311"/>
      <c r="P658" s="180"/>
      <c r="Q658" s="180"/>
      <c r="R658" s="180"/>
      <c r="S658" s="180"/>
      <c r="T658" s="180"/>
      <c r="U658" s="180"/>
      <c r="V658" s="180"/>
      <c r="W658" s="180"/>
      <c r="X658" s="180"/>
      <c r="Y658" s="180"/>
      <c r="Z658" s="180"/>
    </row>
    <row r="659" spans="1:26">
      <c r="A659" s="311"/>
      <c r="B659" s="311"/>
      <c r="C659" s="180"/>
      <c r="D659" s="180"/>
      <c r="E659" s="180"/>
      <c r="F659" s="180"/>
      <c r="G659" s="180"/>
      <c r="H659" s="312"/>
      <c r="I659" s="313"/>
      <c r="J659" s="180"/>
      <c r="K659" s="311"/>
      <c r="L659" s="311"/>
      <c r="M659" s="311"/>
      <c r="N659" s="311"/>
      <c r="O659" s="311"/>
      <c r="P659" s="180"/>
      <c r="Q659" s="180"/>
      <c r="R659" s="180"/>
      <c r="S659" s="180"/>
      <c r="T659" s="180"/>
      <c r="U659" s="180"/>
      <c r="V659" s="180"/>
      <c r="W659" s="180"/>
      <c r="X659" s="180"/>
      <c r="Y659" s="180"/>
      <c r="Z659" s="180"/>
    </row>
    <row r="660" spans="1:26">
      <c r="A660" s="311"/>
      <c r="B660" s="311"/>
      <c r="C660" s="180"/>
      <c r="D660" s="180"/>
      <c r="E660" s="180"/>
      <c r="F660" s="180"/>
      <c r="G660" s="180"/>
      <c r="H660" s="312"/>
      <c r="I660" s="313"/>
      <c r="J660" s="180"/>
      <c r="K660" s="311"/>
      <c r="L660" s="311"/>
      <c r="M660" s="311"/>
      <c r="N660" s="311"/>
      <c r="O660" s="311"/>
      <c r="P660" s="180"/>
      <c r="Q660" s="180"/>
      <c r="R660" s="180"/>
      <c r="S660" s="180"/>
      <c r="T660" s="180"/>
      <c r="U660" s="180"/>
      <c r="V660" s="180"/>
      <c r="W660" s="180"/>
      <c r="X660" s="180"/>
      <c r="Y660" s="180"/>
      <c r="Z660" s="180"/>
    </row>
    <row r="661" spans="1:26">
      <c r="A661" s="311"/>
      <c r="B661" s="311"/>
      <c r="C661" s="180"/>
      <c r="D661" s="180"/>
      <c r="E661" s="180"/>
      <c r="F661" s="180"/>
      <c r="G661" s="180"/>
      <c r="H661" s="312"/>
      <c r="I661" s="313"/>
      <c r="J661" s="180"/>
      <c r="K661" s="311"/>
      <c r="L661" s="311"/>
      <c r="M661" s="311"/>
      <c r="N661" s="311"/>
      <c r="O661" s="311"/>
      <c r="P661" s="180"/>
      <c r="Q661" s="180"/>
      <c r="R661" s="180"/>
      <c r="S661" s="180"/>
      <c r="T661" s="180"/>
      <c r="U661" s="180"/>
      <c r="V661" s="180"/>
      <c r="W661" s="180"/>
      <c r="X661" s="180"/>
      <c r="Y661" s="180"/>
      <c r="Z661" s="180"/>
    </row>
    <row r="662" spans="1:26">
      <c r="A662" s="311"/>
      <c r="B662" s="311"/>
      <c r="C662" s="180"/>
      <c r="D662" s="180"/>
      <c r="E662" s="180"/>
      <c r="F662" s="180"/>
      <c r="G662" s="180"/>
      <c r="H662" s="312"/>
      <c r="I662" s="313"/>
      <c r="J662" s="180"/>
      <c r="K662" s="311"/>
      <c r="L662" s="311"/>
      <c r="M662" s="311"/>
      <c r="N662" s="311"/>
      <c r="O662" s="311"/>
      <c r="P662" s="180"/>
      <c r="Q662" s="180"/>
      <c r="R662" s="180"/>
      <c r="S662" s="180"/>
      <c r="T662" s="180"/>
      <c r="U662" s="180"/>
      <c r="V662" s="180"/>
      <c r="W662" s="180"/>
      <c r="X662" s="180"/>
      <c r="Y662" s="180"/>
      <c r="Z662" s="180"/>
    </row>
    <row r="663" spans="1:26">
      <c r="A663" s="311"/>
      <c r="B663" s="311"/>
      <c r="C663" s="180"/>
      <c r="D663" s="180"/>
      <c r="E663" s="180"/>
      <c r="F663" s="180"/>
      <c r="G663" s="180"/>
      <c r="H663" s="312"/>
      <c r="I663" s="313"/>
      <c r="J663" s="180"/>
      <c r="K663" s="311"/>
      <c r="L663" s="311"/>
      <c r="M663" s="311"/>
      <c r="N663" s="311"/>
      <c r="O663" s="311"/>
      <c r="P663" s="180"/>
      <c r="Q663" s="180"/>
      <c r="R663" s="180"/>
      <c r="S663" s="180"/>
      <c r="T663" s="180"/>
      <c r="U663" s="180"/>
      <c r="V663" s="180"/>
      <c r="W663" s="180"/>
      <c r="X663" s="180"/>
      <c r="Y663" s="180"/>
      <c r="Z663" s="180"/>
    </row>
    <row r="664" spans="1:26">
      <c r="A664" s="311"/>
      <c r="B664" s="311"/>
      <c r="C664" s="180"/>
      <c r="D664" s="180"/>
      <c r="E664" s="180"/>
      <c r="F664" s="180"/>
      <c r="G664" s="180"/>
      <c r="H664" s="312"/>
      <c r="I664" s="313"/>
      <c r="J664" s="180"/>
      <c r="K664" s="311"/>
      <c r="L664" s="311"/>
      <c r="M664" s="311"/>
      <c r="N664" s="311"/>
      <c r="O664" s="311"/>
      <c r="P664" s="180"/>
      <c r="Q664" s="180"/>
      <c r="R664" s="180"/>
      <c r="S664" s="180"/>
      <c r="T664" s="180"/>
      <c r="U664" s="180"/>
      <c r="V664" s="180"/>
      <c r="W664" s="180"/>
      <c r="X664" s="180"/>
      <c r="Y664" s="180"/>
      <c r="Z664" s="180"/>
    </row>
    <row r="665" spans="1:26">
      <c r="A665" s="311"/>
      <c r="B665" s="311"/>
      <c r="C665" s="180"/>
      <c r="D665" s="180"/>
      <c r="E665" s="180"/>
      <c r="F665" s="180"/>
      <c r="G665" s="180"/>
      <c r="H665" s="312"/>
      <c r="I665" s="313"/>
      <c r="J665" s="180"/>
      <c r="K665" s="311"/>
      <c r="L665" s="311"/>
      <c r="M665" s="311"/>
      <c r="N665" s="311"/>
      <c r="O665" s="311"/>
      <c r="P665" s="180"/>
      <c r="Q665" s="180"/>
      <c r="R665" s="180"/>
      <c r="S665" s="180"/>
      <c r="T665" s="180"/>
      <c r="U665" s="180"/>
      <c r="V665" s="180"/>
      <c r="W665" s="180"/>
      <c r="X665" s="180"/>
      <c r="Y665" s="180"/>
      <c r="Z665" s="180"/>
    </row>
    <row r="666" spans="1:26">
      <c r="A666" s="311"/>
      <c r="B666" s="311"/>
      <c r="C666" s="180"/>
      <c r="D666" s="180"/>
      <c r="E666" s="180"/>
      <c r="F666" s="180"/>
      <c r="G666" s="180"/>
      <c r="H666" s="312"/>
      <c r="I666" s="313"/>
      <c r="J666" s="180"/>
      <c r="K666" s="311"/>
      <c r="L666" s="311"/>
      <c r="M666" s="311"/>
      <c r="N666" s="311"/>
      <c r="O666" s="311"/>
      <c r="P666" s="180"/>
      <c r="Q666" s="180"/>
      <c r="R666" s="180"/>
      <c r="S666" s="180"/>
      <c r="T666" s="180"/>
      <c r="U666" s="180"/>
      <c r="V666" s="180"/>
      <c r="W666" s="180"/>
      <c r="X666" s="180"/>
      <c r="Y666" s="180"/>
      <c r="Z666" s="180"/>
    </row>
    <row r="667" spans="1:26">
      <c r="A667" s="311"/>
      <c r="B667" s="311"/>
      <c r="C667" s="180"/>
      <c r="D667" s="180"/>
      <c r="E667" s="180"/>
      <c r="F667" s="180"/>
      <c r="G667" s="180"/>
      <c r="H667" s="312"/>
      <c r="I667" s="313"/>
      <c r="J667" s="180"/>
      <c r="K667" s="311"/>
      <c r="L667" s="311"/>
      <c r="M667" s="311"/>
      <c r="N667" s="311"/>
      <c r="O667" s="311"/>
      <c r="P667" s="180"/>
      <c r="Q667" s="180"/>
      <c r="R667" s="180"/>
      <c r="S667" s="180"/>
      <c r="T667" s="180"/>
      <c r="U667" s="180"/>
      <c r="V667" s="180"/>
      <c r="W667" s="180"/>
      <c r="X667" s="180"/>
      <c r="Y667" s="180"/>
      <c r="Z667" s="180"/>
    </row>
    <row r="668" spans="1:26">
      <c r="A668" s="311"/>
      <c r="B668" s="311"/>
      <c r="C668" s="180"/>
      <c r="D668" s="180"/>
      <c r="E668" s="180"/>
      <c r="F668" s="180"/>
      <c r="G668" s="180"/>
      <c r="H668" s="312"/>
      <c r="I668" s="313"/>
      <c r="J668" s="180"/>
      <c r="K668" s="311"/>
      <c r="L668" s="311"/>
      <c r="M668" s="311"/>
      <c r="N668" s="311"/>
      <c r="O668" s="311"/>
      <c r="P668" s="180"/>
      <c r="Q668" s="180"/>
      <c r="R668" s="180"/>
      <c r="S668" s="180"/>
      <c r="T668" s="180"/>
      <c r="U668" s="180"/>
      <c r="V668" s="180"/>
      <c r="W668" s="180"/>
      <c r="X668" s="180"/>
      <c r="Y668" s="180"/>
      <c r="Z668" s="180"/>
    </row>
    <row r="669" spans="1:26">
      <c r="A669" s="311"/>
      <c r="B669" s="311"/>
      <c r="C669" s="180"/>
      <c r="D669" s="180"/>
      <c r="E669" s="180"/>
      <c r="F669" s="180"/>
      <c r="G669" s="180"/>
      <c r="H669" s="312"/>
      <c r="I669" s="313"/>
      <c r="J669" s="180"/>
      <c r="K669" s="311"/>
      <c r="L669" s="311"/>
      <c r="M669" s="311"/>
      <c r="N669" s="311"/>
      <c r="O669" s="311"/>
      <c r="P669" s="180"/>
      <c r="Q669" s="180"/>
      <c r="R669" s="180"/>
      <c r="S669" s="180"/>
      <c r="T669" s="180"/>
      <c r="U669" s="180"/>
      <c r="V669" s="180"/>
      <c r="W669" s="180"/>
      <c r="X669" s="180"/>
      <c r="Y669" s="180"/>
      <c r="Z669" s="180"/>
    </row>
    <row r="670" spans="1:26">
      <c r="A670" s="311"/>
      <c r="B670" s="311"/>
      <c r="C670" s="180"/>
      <c r="D670" s="180"/>
      <c r="E670" s="180"/>
      <c r="F670" s="180"/>
      <c r="G670" s="180"/>
      <c r="H670" s="312"/>
      <c r="I670" s="313"/>
      <c r="J670" s="180"/>
      <c r="K670" s="311"/>
      <c r="L670" s="311"/>
      <c r="M670" s="311"/>
      <c r="N670" s="311"/>
      <c r="O670" s="311"/>
      <c r="P670" s="180"/>
      <c r="Q670" s="180"/>
      <c r="R670" s="180"/>
      <c r="S670" s="180"/>
      <c r="T670" s="180"/>
      <c r="U670" s="180"/>
      <c r="V670" s="180"/>
      <c r="W670" s="180"/>
      <c r="X670" s="180"/>
      <c r="Y670" s="180"/>
      <c r="Z670" s="180"/>
    </row>
    <row r="671" spans="1:26">
      <c r="A671" s="311"/>
      <c r="B671" s="311"/>
      <c r="C671" s="180"/>
      <c r="D671" s="180"/>
      <c r="E671" s="180"/>
      <c r="F671" s="180"/>
      <c r="G671" s="180"/>
      <c r="H671" s="312"/>
      <c r="I671" s="313"/>
      <c r="J671" s="180"/>
      <c r="K671" s="311"/>
      <c r="L671" s="311"/>
      <c r="M671" s="311"/>
      <c r="N671" s="311"/>
      <c r="O671" s="311"/>
      <c r="P671" s="180"/>
      <c r="Q671" s="180"/>
      <c r="R671" s="180"/>
      <c r="S671" s="180"/>
      <c r="T671" s="180"/>
      <c r="U671" s="180"/>
      <c r="V671" s="180"/>
      <c r="W671" s="180"/>
      <c r="X671" s="180"/>
      <c r="Y671" s="180"/>
      <c r="Z671" s="180"/>
    </row>
    <row r="672" spans="1:26">
      <c r="A672" s="311"/>
      <c r="B672" s="311"/>
      <c r="C672" s="180"/>
      <c r="D672" s="180"/>
      <c r="E672" s="180"/>
      <c r="F672" s="180"/>
      <c r="G672" s="180"/>
      <c r="H672" s="312"/>
      <c r="I672" s="313"/>
      <c r="J672" s="180"/>
      <c r="K672" s="311"/>
      <c r="L672" s="311"/>
      <c r="M672" s="311"/>
      <c r="N672" s="311"/>
      <c r="O672" s="311"/>
      <c r="P672" s="180"/>
      <c r="Q672" s="180"/>
      <c r="R672" s="180"/>
      <c r="S672" s="180"/>
      <c r="T672" s="180"/>
      <c r="U672" s="180"/>
      <c r="V672" s="180"/>
      <c r="W672" s="180"/>
      <c r="X672" s="180"/>
      <c r="Y672" s="180"/>
      <c r="Z672" s="180"/>
    </row>
    <row r="673" spans="1:26">
      <c r="A673" s="311"/>
      <c r="B673" s="311"/>
      <c r="C673" s="180"/>
      <c r="D673" s="180"/>
      <c r="E673" s="180"/>
      <c r="F673" s="180"/>
      <c r="G673" s="180"/>
      <c r="H673" s="312"/>
      <c r="I673" s="313"/>
      <c r="J673" s="180"/>
      <c r="K673" s="311"/>
      <c r="L673" s="311"/>
      <c r="M673" s="311"/>
      <c r="N673" s="311"/>
      <c r="O673" s="311"/>
      <c r="P673" s="180"/>
      <c r="Q673" s="180"/>
      <c r="R673" s="180"/>
      <c r="S673" s="180"/>
      <c r="T673" s="180"/>
      <c r="U673" s="180"/>
      <c r="V673" s="180"/>
      <c r="W673" s="180"/>
      <c r="X673" s="180"/>
      <c r="Y673" s="180"/>
      <c r="Z673" s="180"/>
    </row>
    <row r="674" spans="1:26">
      <c r="A674" s="311"/>
      <c r="B674" s="311"/>
      <c r="C674" s="180"/>
      <c r="D674" s="180"/>
      <c r="E674" s="180"/>
      <c r="F674" s="180"/>
      <c r="G674" s="180"/>
      <c r="H674" s="312"/>
      <c r="I674" s="313"/>
      <c r="J674" s="180"/>
      <c r="K674" s="311"/>
      <c r="L674" s="311"/>
      <c r="M674" s="311"/>
      <c r="N674" s="311"/>
      <c r="O674" s="311"/>
      <c r="P674" s="180"/>
      <c r="Q674" s="180"/>
      <c r="R674" s="180"/>
      <c r="S674" s="180"/>
      <c r="T674" s="180"/>
      <c r="U674" s="180"/>
      <c r="V674" s="180"/>
      <c r="W674" s="180"/>
      <c r="X674" s="180"/>
      <c r="Y674" s="180"/>
      <c r="Z674" s="180"/>
    </row>
    <row r="675" spans="1:26">
      <c r="A675" s="311"/>
      <c r="B675" s="311"/>
      <c r="C675" s="180"/>
      <c r="D675" s="180"/>
      <c r="E675" s="180"/>
      <c r="F675" s="180"/>
      <c r="G675" s="180"/>
      <c r="H675" s="312"/>
      <c r="I675" s="313"/>
      <c r="J675" s="180"/>
      <c r="K675" s="311"/>
      <c r="L675" s="311"/>
      <c r="M675" s="311"/>
      <c r="N675" s="311"/>
      <c r="O675" s="311"/>
      <c r="P675" s="180"/>
      <c r="Q675" s="180"/>
      <c r="R675" s="180"/>
      <c r="S675" s="180"/>
      <c r="T675" s="180"/>
      <c r="U675" s="180"/>
      <c r="V675" s="180"/>
      <c r="W675" s="180"/>
      <c r="X675" s="180"/>
      <c r="Y675" s="180"/>
      <c r="Z675" s="180"/>
    </row>
    <row r="676" spans="1:26">
      <c r="A676" s="311"/>
      <c r="B676" s="311"/>
      <c r="C676" s="180"/>
      <c r="D676" s="180"/>
      <c r="E676" s="180"/>
      <c r="F676" s="180"/>
      <c r="G676" s="180"/>
      <c r="H676" s="312"/>
      <c r="I676" s="313"/>
      <c r="J676" s="180"/>
      <c r="K676" s="311"/>
      <c r="L676" s="311"/>
      <c r="M676" s="311"/>
      <c r="N676" s="311"/>
      <c r="O676" s="311"/>
      <c r="P676" s="180"/>
      <c r="Q676" s="180"/>
      <c r="R676" s="180"/>
      <c r="S676" s="180"/>
      <c r="T676" s="180"/>
      <c r="U676" s="180"/>
      <c r="V676" s="180"/>
      <c r="W676" s="180"/>
      <c r="X676" s="180"/>
      <c r="Y676" s="180"/>
      <c r="Z676" s="180"/>
    </row>
    <row r="677" spans="1:26">
      <c r="A677" s="311"/>
      <c r="B677" s="311"/>
      <c r="C677" s="180"/>
      <c r="D677" s="180"/>
      <c r="E677" s="180"/>
      <c r="F677" s="180"/>
      <c r="G677" s="180"/>
      <c r="H677" s="312"/>
      <c r="I677" s="313"/>
      <c r="J677" s="180"/>
      <c r="K677" s="311"/>
      <c r="L677" s="311"/>
      <c r="M677" s="311"/>
      <c r="N677" s="311"/>
      <c r="O677" s="311"/>
      <c r="P677" s="180"/>
      <c r="Q677" s="180"/>
      <c r="R677" s="180"/>
      <c r="S677" s="180"/>
      <c r="T677" s="180"/>
      <c r="U677" s="180"/>
      <c r="V677" s="180"/>
      <c r="W677" s="180"/>
      <c r="X677" s="180"/>
      <c r="Y677" s="180"/>
      <c r="Z677" s="180"/>
    </row>
    <row r="678" spans="1:26">
      <c r="A678" s="311"/>
      <c r="B678" s="311"/>
      <c r="C678" s="180"/>
      <c r="D678" s="180"/>
      <c r="E678" s="180"/>
      <c r="F678" s="180"/>
      <c r="G678" s="180"/>
      <c r="H678" s="312"/>
      <c r="I678" s="313"/>
      <c r="J678" s="180"/>
      <c r="K678" s="311"/>
      <c r="L678" s="311"/>
      <c r="M678" s="311"/>
      <c r="N678" s="311"/>
      <c r="O678" s="311"/>
      <c r="P678" s="180"/>
      <c r="Q678" s="180"/>
      <c r="R678" s="180"/>
      <c r="S678" s="180"/>
      <c r="T678" s="180"/>
      <c r="U678" s="180"/>
      <c r="V678" s="180"/>
      <c r="W678" s="180"/>
      <c r="X678" s="180"/>
      <c r="Y678" s="180"/>
      <c r="Z678" s="180"/>
    </row>
    <row r="679" spans="1:26">
      <c r="A679" s="311"/>
      <c r="B679" s="311"/>
      <c r="C679" s="180"/>
      <c r="D679" s="180"/>
      <c r="E679" s="180"/>
      <c r="F679" s="180"/>
      <c r="G679" s="180"/>
      <c r="H679" s="312"/>
      <c r="I679" s="313"/>
      <c r="J679" s="180"/>
      <c r="K679" s="311"/>
      <c r="L679" s="311"/>
      <c r="M679" s="311"/>
      <c r="N679" s="311"/>
      <c r="O679" s="311"/>
      <c r="P679" s="180"/>
      <c r="Q679" s="180"/>
      <c r="R679" s="180"/>
      <c r="S679" s="180"/>
      <c r="T679" s="180"/>
      <c r="U679" s="180"/>
      <c r="V679" s="180"/>
      <c r="W679" s="180"/>
      <c r="X679" s="180"/>
      <c r="Y679" s="180"/>
      <c r="Z679" s="180"/>
    </row>
    <row r="680" spans="1:26">
      <c r="A680" s="311"/>
      <c r="B680" s="311"/>
      <c r="C680" s="180"/>
      <c r="D680" s="180"/>
      <c r="E680" s="180"/>
      <c r="F680" s="180"/>
      <c r="G680" s="180"/>
      <c r="H680" s="312"/>
      <c r="I680" s="313"/>
      <c r="J680" s="180"/>
      <c r="K680" s="311"/>
      <c r="L680" s="311"/>
      <c r="M680" s="311"/>
      <c r="N680" s="311"/>
      <c r="O680" s="311"/>
      <c r="P680" s="180"/>
      <c r="Q680" s="180"/>
      <c r="R680" s="180"/>
      <c r="S680" s="180"/>
      <c r="T680" s="180"/>
      <c r="U680" s="180"/>
      <c r="V680" s="180"/>
      <c r="W680" s="180"/>
      <c r="X680" s="180"/>
      <c r="Y680" s="180"/>
      <c r="Z680" s="180"/>
    </row>
    <row r="681" spans="1:26">
      <c r="A681" s="311"/>
      <c r="B681" s="311"/>
      <c r="C681" s="180"/>
      <c r="D681" s="180"/>
      <c r="E681" s="180"/>
      <c r="F681" s="180"/>
      <c r="G681" s="180"/>
      <c r="H681" s="312"/>
      <c r="I681" s="313"/>
      <c r="J681" s="180"/>
      <c r="K681" s="311"/>
      <c r="L681" s="311"/>
      <c r="M681" s="311"/>
      <c r="N681" s="311"/>
      <c r="O681" s="311"/>
      <c r="P681" s="180"/>
      <c r="Q681" s="180"/>
      <c r="R681" s="180"/>
      <c r="S681" s="180"/>
      <c r="T681" s="180"/>
      <c r="U681" s="180"/>
      <c r="V681" s="180"/>
      <c r="W681" s="180"/>
      <c r="X681" s="180"/>
      <c r="Y681" s="180"/>
      <c r="Z681" s="180"/>
    </row>
    <row r="682" spans="1:26">
      <c r="A682" s="311"/>
      <c r="B682" s="311"/>
      <c r="C682" s="180"/>
      <c r="D682" s="180"/>
      <c r="E682" s="180"/>
      <c r="F682" s="180"/>
      <c r="G682" s="180"/>
      <c r="H682" s="312"/>
      <c r="I682" s="313"/>
      <c r="J682" s="180"/>
      <c r="K682" s="311"/>
      <c r="L682" s="311"/>
      <c r="M682" s="311"/>
      <c r="N682" s="311"/>
      <c r="O682" s="311"/>
      <c r="P682" s="180"/>
      <c r="Q682" s="180"/>
      <c r="R682" s="180"/>
      <c r="S682" s="180"/>
      <c r="T682" s="180"/>
      <c r="U682" s="180"/>
      <c r="V682" s="180"/>
      <c r="W682" s="180"/>
      <c r="X682" s="180"/>
      <c r="Y682" s="180"/>
      <c r="Z682" s="180"/>
    </row>
    <row r="683" spans="1:26">
      <c r="A683" s="311"/>
      <c r="B683" s="311"/>
      <c r="C683" s="180"/>
      <c r="D683" s="180"/>
      <c r="E683" s="180"/>
      <c r="F683" s="180"/>
      <c r="G683" s="180"/>
      <c r="H683" s="312"/>
      <c r="I683" s="313"/>
      <c r="J683" s="180"/>
      <c r="K683" s="311"/>
      <c r="L683" s="311"/>
      <c r="M683" s="311"/>
      <c r="N683" s="311"/>
      <c r="O683" s="311"/>
      <c r="P683" s="180"/>
      <c r="Q683" s="180"/>
      <c r="R683" s="180"/>
      <c r="S683" s="180"/>
      <c r="T683" s="180"/>
      <c r="U683" s="180"/>
      <c r="V683" s="180"/>
      <c r="W683" s="180"/>
      <c r="X683" s="180"/>
      <c r="Y683" s="180"/>
      <c r="Z683" s="180"/>
    </row>
    <row r="684" spans="1:26">
      <c r="A684" s="311"/>
      <c r="B684" s="311"/>
      <c r="C684" s="180"/>
      <c r="D684" s="180"/>
      <c r="E684" s="180"/>
      <c r="F684" s="180"/>
      <c r="G684" s="180"/>
      <c r="H684" s="312"/>
      <c r="I684" s="313"/>
      <c r="J684" s="180"/>
      <c r="K684" s="311"/>
      <c r="L684" s="311"/>
      <c r="M684" s="311"/>
      <c r="N684" s="311"/>
      <c r="O684" s="311"/>
      <c r="P684" s="180"/>
      <c r="Q684" s="180"/>
      <c r="R684" s="180"/>
      <c r="S684" s="180"/>
      <c r="T684" s="180"/>
      <c r="U684" s="180"/>
      <c r="V684" s="180"/>
      <c r="W684" s="180"/>
      <c r="X684" s="180"/>
      <c r="Y684" s="180"/>
      <c r="Z684" s="180"/>
    </row>
    <row r="685" spans="1:26">
      <c r="A685" s="311"/>
      <c r="B685" s="311"/>
      <c r="C685" s="180"/>
      <c r="D685" s="180"/>
      <c r="E685" s="180"/>
      <c r="F685" s="180"/>
      <c r="G685" s="180"/>
      <c r="H685" s="312"/>
      <c r="I685" s="313"/>
      <c r="J685" s="180"/>
      <c r="K685" s="311"/>
      <c r="L685" s="311"/>
      <c r="M685" s="311"/>
      <c r="N685" s="311"/>
      <c r="O685" s="311"/>
      <c r="P685" s="180"/>
      <c r="Q685" s="180"/>
      <c r="R685" s="180"/>
      <c r="S685" s="180"/>
      <c r="T685" s="180"/>
      <c r="U685" s="180"/>
      <c r="V685" s="180"/>
      <c r="W685" s="180"/>
      <c r="X685" s="180"/>
      <c r="Y685" s="180"/>
      <c r="Z685" s="180"/>
    </row>
    <row r="686" spans="1:26">
      <c r="A686" s="311"/>
      <c r="B686" s="311"/>
      <c r="C686" s="180"/>
      <c r="D686" s="180"/>
      <c r="E686" s="180"/>
      <c r="F686" s="180"/>
      <c r="G686" s="180"/>
      <c r="H686" s="312"/>
      <c r="I686" s="313"/>
      <c r="J686" s="180"/>
      <c r="K686" s="311"/>
      <c r="L686" s="311"/>
      <c r="M686" s="311"/>
      <c r="N686" s="311"/>
      <c r="O686" s="311"/>
      <c r="P686" s="180"/>
      <c r="Q686" s="180"/>
      <c r="R686" s="180"/>
      <c r="S686" s="180"/>
      <c r="T686" s="180"/>
      <c r="U686" s="180"/>
      <c r="V686" s="180"/>
      <c r="W686" s="180"/>
      <c r="X686" s="180"/>
      <c r="Y686" s="180"/>
      <c r="Z686" s="180"/>
    </row>
    <row r="687" spans="1:26">
      <c r="A687" s="311"/>
      <c r="B687" s="311"/>
      <c r="C687" s="180"/>
      <c r="D687" s="180"/>
      <c r="E687" s="180"/>
      <c r="F687" s="180"/>
      <c r="G687" s="180"/>
      <c r="H687" s="312"/>
      <c r="I687" s="313"/>
      <c r="J687" s="180"/>
      <c r="K687" s="311"/>
      <c r="L687" s="311"/>
      <c r="M687" s="311"/>
      <c r="N687" s="311"/>
      <c r="O687" s="311"/>
      <c r="P687" s="180"/>
      <c r="Q687" s="180"/>
      <c r="R687" s="180"/>
      <c r="S687" s="180"/>
      <c r="T687" s="180"/>
      <c r="U687" s="180"/>
      <c r="V687" s="180"/>
      <c r="W687" s="180"/>
      <c r="X687" s="180"/>
      <c r="Y687" s="180"/>
      <c r="Z687" s="180"/>
    </row>
    <row r="688" spans="1:26">
      <c r="A688" s="311"/>
      <c r="B688" s="311"/>
      <c r="C688" s="180"/>
      <c r="D688" s="180"/>
      <c r="E688" s="180"/>
      <c r="F688" s="180"/>
      <c r="G688" s="180"/>
      <c r="H688" s="312"/>
      <c r="I688" s="313"/>
      <c r="J688" s="180"/>
      <c r="K688" s="311"/>
      <c r="L688" s="311"/>
      <c r="M688" s="311"/>
      <c r="N688" s="311"/>
      <c r="O688" s="311"/>
      <c r="P688" s="180"/>
      <c r="Q688" s="180"/>
      <c r="R688" s="180"/>
      <c r="S688" s="180"/>
      <c r="T688" s="180"/>
      <c r="U688" s="180"/>
      <c r="V688" s="180"/>
      <c r="W688" s="180"/>
      <c r="X688" s="180"/>
      <c r="Y688" s="180"/>
      <c r="Z688" s="180"/>
    </row>
    <row r="689" spans="1:26">
      <c r="A689" s="311"/>
      <c r="B689" s="311"/>
      <c r="C689" s="180"/>
      <c r="D689" s="180"/>
      <c r="E689" s="180"/>
      <c r="F689" s="180"/>
      <c r="G689" s="180"/>
      <c r="H689" s="312"/>
      <c r="I689" s="313"/>
      <c r="J689" s="180"/>
      <c r="K689" s="311"/>
      <c r="L689" s="311"/>
      <c r="M689" s="311"/>
      <c r="N689" s="311"/>
      <c r="O689" s="311"/>
      <c r="P689" s="180"/>
      <c r="Q689" s="180"/>
      <c r="R689" s="180"/>
      <c r="S689" s="180"/>
      <c r="T689" s="180"/>
      <c r="U689" s="180"/>
      <c r="V689" s="180"/>
      <c r="W689" s="180"/>
      <c r="X689" s="180"/>
      <c r="Y689" s="180"/>
      <c r="Z689" s="180"/>
    </row>
    <row r="690" spans="1:26">
      <c r="A690" s="311"/>
      <c r="B690" s="311"/>
      <c r="C690" s="180"/>
      <c r="D690" s="180"/>
      <c r="E690" s="180"/>
      <c r="F690" s="180"/>
      <c r="G690" s="180"/>
      <c r="H690" s="312"/>
      <c r="I690" s="313"/>
      <c r="J690" s="180"/>
      <c r="K690" s="311"/>
      <c r="L690" s="311"/>
      <c r="M690" s="311"/>
      <c r="N690" s="311"/>
      <c r="O690" s="311"/>
      <c r="P690" s="180"/>
      <c r="Q690" s="180"/>
      <c r="R690" s="180"/>
      <c r="S690" s="180"/>
      <c r="T690" s="180"/>
      <c r="U690" s="180"/>
      <c r="V690" s="180"/>
      <c r="W690" s="180"/>
      <c r="X690" s="180"/>
      <c r="Y690" s="180"/>
      <c r="Z690" s="180"/>
    </row>
    <row r="691" spans="1:26">
      <c r="A691" s="311"/>
      <c r="B691" s="311"/>
      <c r="C691" s="180"/>
      <c r="D691" s="180"/>
      <c r="E691" s="180"/>
      <c r="F691" s="180"/>
      <c r="G691" s="180"/>
      <c r="H691" s="312"/>
      <c r="I691" s="313"/>
      <c r="J691" s="180"/>
      <c r="K691" s="311"/>
      <c r="L691" s="311"/>
      <c r="M691" s="311"/>
      <c r="N691" s="311"/>
      <c r="O691" s="311"/>
      <c r="P691" s="180"/>
      <c r="Q691" s="180"/>
      <c r="R691" s="180"/>
      <c r="S691" s="180"/>
      <c r="T691" s="180"/>
      <c r="U691" s="180"/>
      <c r="V691" s="180"/>
      <c r="W691" s="180"/>
      <c r="X691" s="180"/>
      <c r="Y691" s="180"/>
      <c r="Z691" s="180"/>
    </row>
    <row r="692" spans="1:26">
      <c r="A692" s="311"/>
      <c r="B692" s="311"/>
      <c r="C692" s="180"/>
      <c r="D692" s="180"/>
      <c r="E692" s="180"/>
      <c r="F692" s="180"/>
      <c r="G692" s="180"/>
      <c r="H692" s="312"/>
      <c r="I692" s="313"/>
      <c r="J692" s="180"/>
      <c r="K692" s="311"/>
      <c r="L692" s="311"/>
      <c r="M692" s="311"/>
      <c r="N692" s="311"/>
      <c r="O692" s="311"/>
      <c r="P692" s="180"/>
      <c r="Q692" s="180"/>
      <c r="R692" s="180"/>
      <c r="S692" s="180"/>
      <c r="T692" s="180"/>
      <c r="U692" s="180"/>
      <c r="V692" s="180"/>
      <c r="W692" s="180"/>
      <c r="X692" s="180"/>
      <c r="Y692" s="180"/>
      <c r="Z692" s="180"/>
    </row>
    <row r="693" spans="1:26">
      <c r="A693" s="311"/>
      <c r="B693" s="311"/>
      <c r="C693" s="180"/>
      <c r="D693" s="180"/>
      <c r="E693" s="180"/>
      <c r="F693" s="180"/>
      <c r="G693" s="180"/>
      <c r="H693" s="312"/>
      <c r="I693" s="313"/>
      <c r="J693" s="180"/>
      <c r="K693" s="311"/>
      <c r="L693" s="311"/>
      <c r="M693" s="311"/>
      <c r="N693" s="311"/>
      <c r="O693" s="311"/>
      <c r="P693" s="180"/>
      <c r="Q693" s="180"/>
      <c r="R693" s="180"/>
      <c r="S693" s="180"/>
      <c r="T693" s="180"/>
      <c r="U693" s="180"/>
      <c r="V693" s="180"/>
      <c r="W693" s="180"/>
      <c r="X693" s="180"/>
      <c r="Y693" s="180"/>
      <c r="Z693" s="180"/>
    </row>
    <row r="694" spans="1:26">
      <c r="A694" s="311"/>
      <c r="B694" s="311"/>
      <c r="C694" s="180"/>
      <c r="D694" s="180"/>
      <c r="E694" s="180"/>
      <c r="F694" s="180"/>
      <c r="G694" s="180"/>
      <c r="H694" s="312"/>
      <c r="I694" s="313"/>
      <c r="J694" s="180"/>
      <c r="K694" s="311"/>
      <c r="L694" s="311"/>
      <c r="M694" s="311"/>
      <c r="N694" s="311"/>
      <c r="O694" s="311"/>
      <c r="P694" s="180"/>
      <c r="Q694" s="180"/>
      <c r="R694" s="180"/>
      <c r="S694" s="180"/>
      <c r="T694" s="180"/>
      <c r="U694" s="180"/>
      <c r="V694" s="180"/>
      <c r="W694" s="180"/>
      <c r="X694" s="180"/>
      <c r="Y694" s="180"/>
      <c r="Z694" s="180"/>
    </row>
    <row r="695" spans="1:26">
      <c r="A695" s="311"/>
      <c r="B695" s="311"/>
      <c r="C695" s="180"/>
      <c r="D695" s="180"/>
      <c r="E695" s="180"/>
      <c r="F695" s="180"/>
      <c r="G695" s="180"/>
      <c r="H695" s="312"/>
      <c r="I695" s="313"/>
      <c r="J695" s="180"/>
      <c r="K695" s="311"/>
      <c r="L695" s="311"/>
      <c r="M695" s="311"/>
      <c r="N695" s="311"/>
      <c r="O695" s="311"/>
      <c r="P695" s="180"/>
      <c r="Q695" s="180"/>
      <c r="R695" s="180"/>
      <c r="S695" s="180"/>
      <c r="T695" s="180"/>
      <c r="U695" s="180"/>
      <c r="V695" s="180"/>
      <c r="W695" s="180"/>
      <c r="X695" s="180"/>
      <c r="Y695" s="180"/>
      <c r="Z695" s="180"/>
    </row>
    <row r="696" spans="1:26">
      <c r="A696" s="311"/>
      <c r="B696" s="311"/>
      <c r="C696" s="180"/>
      <c r="D696" s="180"/>
      <c r="E696" s="180"/>
      <c r="F696" s="180"/>
      <c r="G696" s="180"/>
      <c r="H696" s="312"/>
      <c r="I696" s="313"/>
      <c r="J696" s="180"/>
      <c r="K696" s="311"/>
      <c r="L696" s="311"/>
      <c r="M696" s="311"/>
      <c r="N696" s="311"/>
      <c r="O696" s="311"/>
      <c r="P696" s="180"/>
      <c r="Q696" s="180"/>
      <c r="R696" s="180"/>
      <c r="S696" s="180"/>
      <c r="T696" s="180"/>
      <c r="U696" s="180"/>
      <c r="V696" s="180"/>
      <c r="W696" s="180"/>
      <c r="X696" s="180"/>
      <c r="Y696" s="180"/>
      <c r="Z696" s="180"/>
    </row>
    <row r="697" spans="1:26">
      <c r="A697" s="311"/>
      <c r="B697" s="311"/>
      <c r="C697" s="180"/>
      <c r="D697" s="180"/>
      <c r="E697" s="180"/>
      <c r="F697" s="180"/>
      <c r="G697" s="180"/>
      <c r="H697" s="312"/>
      <c r="I697" s="313"/>
      <c r="J697" s="180"/>
      <c r="K697" s="311"/>
      <c r="L697" s="311"/>
      <c r="M697" s="311"/>
      <c r="N697" s="311"/>
      <c r="O697" s="311"/>
      <c r="P697" s="180"/>
      <c r="Q697" s="180"/>
      <c r="R697" s="180"/>
      <c r="S697" s="180"/>
      <c r="T697" s="180"/>
      <c r="U697" s="180"/>
      <c r="V697" s="180"/>
      <c r="W697" s="180"/>
      <c r="X697" s="180"/>
      <c r="Y697" s="180"/>
      <c r="Z697" s="180"/>
    </row>
    <row r="698" spans="1:26">
      <c r="A698" s="311"/>
      <c r="B698" s="311"/>
      <c r="C698" s="180"/>
      <c r="D698" s="180"/>
      <c r="E698" s="180"/>
      <c r="F698" s="180"/>
      <c r="G698" s="180"/>
      <c r="H698" s="312"/>
      <c r="I698" s="313"/>
      <c r="J698" s="180"/>
      <c r="K698" s="311"/>
      <c r="L698" s="311"/>
      <c r="M698" s="311"/>
      <c r="N698" s="311"/>
      <c r="O698" s="311"/>
      <c r="P698" s="180"/>
      <c r="Q698" s="180"/>
      <c r="R698" s="180"/>
      <c r="S698" s="180"/>
      <c r="T698" s="180"/>
      <c r="U698" s="180"/>
      <c r="V698" s="180"/>
      <c r="W698" s="180"/>
      <c r="X698" s="180"/>
      <c r="Y698" s="180"/>
      <c r="Z698" s="180"/>
    </row>
    <row r="699" spans="1:26">
      <c r="A699" s="311"/>
      <c r="B699" s="311"/>
      <c r="C699" s="180"/>
      <c r="D699" s="180"/>
      <c r="E699" s="180"/>
      <c r="F699" s="180"/>
      <c r="G699" s="180"/>
      <c r="H699" s="312"/>
      <c r="I699" s="313"/>
      <c r="J699" s="180"/>
      <c r="K699" s="311"/>
      <c r="L699" s="311"/>
      <c r="M699" s="311"/>
      <c r="N699" s="311"/>
      <c r="O699" s="311"/>
      <c r="P699" s="180"/>
      <c r="Q699" s="180"/>
      <c r="R699" s="180"/>
      <c r="S699" s="180"/>
      <c r="T699" s="180"/>
      <c r="U699" s="180"/>
      <c r="V699" s="180"/>
      <c r="W699" s="180"/>
      <c r="X699" s="180"/>
      <c r="Y699" s="180"/>
      <c r="Z699" s="180"/>
    </row>
    <row r="700" spans="1:26">
      <c r="A700" s="311"/>
      <c r="B700" s="311"/>
      <c r="C700" s="180"/>
      <c r="D700" s="180"/>
      <c r="E700" s="180"/>
      <c r="F700" s="180"/>
      <c r="G700" s="180"/>
      <c r="H700" s="312"/>
      <c r="I700" s="313"/>
      <c r="J700" s="180"/>
      <c r="K700" s="311"/>
      <c r="L700" s="311"/>
      <c r="M700" s="311"/>
      <c r="N700" s="311"/>
      <c r="O700" s="311"/>
      <c r="P700" s="180"/>
      <c r="Q700" s="180"/>
      <c r="R700" s="180"/>
      <c r="S700" s="180"/>
      <c r="T700" s="180"/>
      <c r="U700" s="180"/>
      <c r="V700" s="180"/>
      <c r="W700" s="180"/>
      <c r="X700" s="180"/>
      <c r="Y700" s="180"/>
      <c r="Z700" s="180"/>
    </row>
    <row r="701" spans="1:26">
      <c r="A701" s="311"/>
      <c r="B701" s="311"/>
      <c r="C701" s="180"/>
      <c r="D701" s="180"/>
      <c r="E701" s="180"/>
      <c r="F701" s="180"/>
      <c r="G701" s="180"/>
      <c r="H701" s="312"/>
      <c r="I701" s="313"/>
      <c r="J701" s="180"/>
      <c r="K701" s="311"/>
      <c r="L701" s="311"/>
      <c r="M701" s="311"/>
      <c r="N701" s="311"/>
      <c r="O701" s="311"/>
      <c r="P701" s="180"/>
      <c r="Q701" s="180"/>
      <c r="R701" s="180"/>
      <c r="S701" s="180"/>
      <c r="T701" s="180"/>
      <c r="U701" s="180"/>
      <c r="V701" s="180"/>
      <c r="W701" s="180"/>
      <c r="X701" s="180"/>
      <c r="Y701" s="180"/>
      <c r="Z701" s="180"/>
    </row>
    <row r="702" spans="1:26">
      <c r="A702" s="311"/>
      <c r="B702" s="311"/>
      <c r="C702" s="180"/>
      <c r="D702" s="180"/>
      <c r="E702" s="180"/>
      <c r="F702" s="180"/>
      <c r="G702" s="180"/>
      <c r="H702" s="312"/>
      <c r="I702" s="313"/>
      <c r="J702" s="180"/>
      <c r="K702" s="311"/>
      <c r="L702" s="311"/>
      <c r="M702" s="311"/>
      <c r="N702" s="311"/>
      <c r="O702" s="311"/>
      <c r="P702" s="180"/>
      <c r="Q702" s="180"/>
      <c r="R702" s="180"/>
      <c r="S702" s="180"/>
      <c r="T702" s="180"/>
      <c r="U702" s="180"/>
      <c r="V702" s="180"/>
      <c r="W702" s="180"/>
      <c r="X702" s="180"/>
      <c r="Y702" s="180"/>
      <c r="Z702" s="180"/>
    </row>
    <row r="703" spans="1:26">
      <c r="A703" s="311"/>
      <c r="B703" s="311"/>
      <c r="C703" s="180"/>
      <c r="D703" s="180"/>
      <c r="E703" s="180"/>
      <c r="F703" s="180"/>
      <c r="G703" s="180"/>
      <c r="H703" s="312"/>
      <c r="I703" s="313"/>
      <c r="J703" s="180"/>
      <c r="K703" s="311"/>
      <c r="L703" s="311"/>
      <c r="M703" s="311"/>
      <c r="N703" s="311"/>
      <c r="O703" s="311"/>
      <c r="P703" s="180"/>
      <c r="Q703" s="180"/>
      <c r="R703" s="180"/>
      <c r="S703" s="180"/>
      <c r="T703" s="180"/>
      <c r="U703" s="180"/>
      <c r="V703" s="180"/>
      <c r="W703" s="180"/>
      <c r="X703" s="180"/>
      <c r="Y703" s="180"/>
      <c r="Z703" s="180"/>
    </row>
    <row r="704" spans="1:26">
      <c r="A704" s="311"/>
      <c r="B704" s="311"/>
      <c r="C704" s="180"/>
      <c r="D704" s="180"/>
      <c r="E704" s="180"/>
      <c r="F704" s="180"/>
      <c r="G704" s="180"/>
      <c r="H704" s="312"/>
      <c r="I704" s="313"/>
      <c r="J704" s="180"/>
      <c r="K704" s="311"/>
      <c r="L704" s="311"/>
      <c r="M704" s="311"/>
      <c r="N704" s="311"/>
      <c r="O704" s="311"/>
      <c r="P704" s="180"/>
      <c r="Q704" s="180"/>
      <c r="R704" s="180"/>
      <c r="S704" s="180"/>
      <c r="T704" s="180"/>
      <c r="U704" s="180"/>
      <c r="V704" s="180"/>
      <c r="W704" s="180"/>
      <c r="X704" s="180"/>
      <c r="Y704" s="180"/>
      <c r="Z704" s="180"/>
    </row>
    <row r="705" spans="1:26">
      <c r="A705" s="311"/>
      <c r="B705" s="311"/>
      <c r="C705" s="180"/>
      <c r="D705" s="180"/>
      <c r="E705" s="180"/>
      <c r="F705" s="180"/>
      <c r="G705" s="180"/>
      <c r="H705" s="312"/>
      <c r="I705" s="313"/>
      <c r="J705" s="180"/>
      <c r="K705" s="311"/>
      <c r="L705" s="311"/>
      <c r="M705" s="311"/>
      <c r="N705" s="311"/>
      <c r="O705" s="311"/>
      <c r="P705" s="180"/>
      <c r="Q705" s="180"/>
      <c r="R705" s="180"/>
      <c r="S705" s="180"/>
      <c r="T705" s="180"/>
      <c r="U705" s="180"/>
      <c r="V705" s="180"/>
      <c r="W705" s="180"/>
      <c r="X705" s="180"/>
      <c r="Y705" s="180"/>
      <c r="Z705" s="180"/>
    </row>
    <row r="706" spans="1:26">
      <c r="A706" s="311"/>
      <c r="B706" s="311"/>
      <c r="C706" s="180"/>
      <c r="D706" s="180"/>
      <c r="E706" s="180"/>
      <c r="F706" s="180"/>
      <c r="G706" s="180"/>
      <c r="H706" s="312"/>
      <c r="I706" s="313"/>
      <c r="J706" s="180"/>
      <c r="K706" s="311"/>
      <c r="L706" s="311"/>
      <c r="M706" s="311"/>
      <c r="N706" s="311"/>
      <c r="O706" s="311"/>
      <c r="P706" s="180"/>
      <c r="Q706" s="180"/>
      <c r="R706" s="180"/>
      <c r="S706" s="180"/>
      <c r="T706" s="180"/>
      <c r="U706" s="180"/>
      <c r="V706" s="180"/>
      <c r="W706" s="180"/>
      <c r="X706" s="180"/>
      <c r="Y706" s="180"/>
      <c r="Z706" s="180"/>
    </row>
    <row r="707" spans="1:26">
      <c r="A707" s="311"/>
      <c r="B707" s="311"/>
      <c r="C707" s="180"/>
      <c r="D707" s="180"/>
      <c r="E707" s="180"/>
      <c r="F707" s="180"/>
      <c r="G707" s="180"/>
      <c r="H707" s="312"/>
      <c r="I707" s="313"/>
      <c r="J707" s="180"/>
      <c r="K707" s="311"/>
      <c r="L707" s="311"/>
      <c r="M707" s="311"/>
      <c r="N707" s="311"/>
      <c r="O707" s="311"/>
      <c r="P707" s="180"/>
      <c r="Q707" s="180"/>
      <c r="R707" s="180"/>
      <c r="S707" s="180"/>
      <c r="T707" s="180"/>
      <c r="U707" s="180"/>
      <c r="V707" s="180"/>
      <c r="W707" s="180"/>
      <c r="X707" s="180"/>
      <c r="Y707" s="180"/>
      <c r="Z707" s="180"/>
    </row>
    <row r="708" spans="1:26">
      <c r="A708" s="311"/>
      <c r="B708" s="311"/>
      <c r="C708" s="180"/>
      <c r="D708" s="180"/>
      <c r="E708" s="180"/>
      <c r="F708" s="180"/>
      <c r="G708" s="180"/>
      <c r="H708" s="312"/>
      <c r="I708" s="313"/>
      <c r="J708" s="180"/>
      <c r="K708" s="311"/>
      <c r="L708" s="311"/>
      <c r="M708" s="311"/>
      <c r="N708" s="311"/>
      <c r="O708" s="311"/>
      <c r="P708" s="180"/>
      <c r="Q708" s="180"/>
      <c r="R708" s="180"/>
      <c r="S708" s="180"/>
      <c r="T708" s="180"/>
      <c r="U708" s="180"/>
      <c r="V708" s="180"/>
      <c r="W708" s="180"/>
      <c r="X708" s="180"/>
      <c r="Y708" s="180"/>
      <c r="Z708" s="180"/>
    </row>
    <row r="709" spans="1:26">
      <c r="A709" s="311"/>
      <c r="B709" s="311"/>
      <c r="C709" s="180"/>
      <c r="D709" s="180"/>
      <c r="E709" s="180"/>
      <c r="F709" s="180"/>
      <c r="G709" s="180"/>
      <c r="H709" s="312"/>
      <c r="I709" s="313"/>
      <c r="J709" s="180"/>
      <c r="K709" s="311"/>
      <c r="L709" s="311"/>
      <c r="M709" s="311"/>
      <c r="N709" s="311"/>
      <c r="O709" s="311"/>
      <c r="P709" s="180"/>
      <c r="Q709" s="180"/>
      <c r="R709" s="180"/>
      <c r="S709" s="180"/>
      <c r="T709" s="180"/>
      <c r="U709" s="180"/>
      <c r="V709" s="180"/>
      <c r="W709" s="180"/>
      <c r="X709" s="180"/>
      <c r="Y709" s="180"/>
      <c r="Z709" s="180"/>
    </row>
    <row r="710" spans="1:26">
      <c r="A710" s="311"/>
      <c r="B710" s="311"/>
      <c r="C710" s="180"/>
      <c r="D710" s="180"/>
      <c r="E710" s="180"/>
      <c r="F710" s="180"/>
      <c r="G710" s="180"/>
      <c r="H710" s="312"/>
      <c r="I710" s="313"/>
      <c r="J710" s="180"/>
      <c r="K710" s="311"/>
      <c r="L710" s="311"/>
      <c r="M710" s="311"/>
      <c r="N710" s="311"/>
      <c r="O710" s="311"/>
      <c r="P710" s="180"/>
      <c r="Q710" s="180"/>
      <c r="R710" s="180"/>
      <c r="S710" s="180"/>
      <c r="T710" s="180"/>
      <c r="U710" s="180"/>
      <c r="V710" s="180"/>
      <c r="W710" s="180"/>
      <c r="X710" s="180"/>
      <c r="Y710" s="180"/>
      <c r="Z710" s="180"/>
    </row>
    <row r="711" spans="1:26">
      <c r="A711" s="311"/>
      <c r="B711" s="311"/>
      <c r="C711" s="180"/>
      <c r="D711" s="180"/>
      <c r="E711" s="180"/>
      <c r="F711" s="180"/>
      <c r="G711" s="180"/>
      <c r="H711" s="312"/>
      <c r="I711" s="313"/>
      <c r="J711" s="180"/>
      <c r="K711" s="311"/>
      <c r="L711" s="311"/>
      <c r="M711" s="311"/>
      <c r="N711" s="311"/>
      <c r="O711" s="311"/>
      <c r="P711" s="180"/>
      <c r="Q711" s="180"/>
      <c r="R711" s="180"/>
      <c r="S711" s="180"/>
      <c r="T711" s="180"/>
      <c r="U711" s="180"/>
      <c r="V711" s="180"/>
      <c r="W711" s="180"/>
      <c r="X711" s="180"/>
      <c r="Y711" s="180"/>
      <c r="Z711" s="180"/>
    </row>
    <row r="712" spans="1:26">
      <c r="A712" s="311"/>
      <c r="B712" s="311"/>
      <c r="C712" s="180"/>
      <c r="D712" s="180"/>
      <c r="E712" s="180"/>
      <c r="F712" s="180"/>
      <c r="G712" s="180"/>
      <c r="H712" s="312"/>
      <c r="I712" s="313"/>
      <c r="J712" s="180"/>
      <c r="K712" s="311"/>
      <c r="L712" s="311"/>
      <c r="M712" s="311"/>
      <c r="N712" s="311"/>
      <c r="O712" s="311"/>
      <c r="P712" s="180"/>
      <c r="Q712" s="180"/>
      <c r="R712" s="180"/>
      <c r="S712" s="180"/>
      <c r="T712" s="180"/>
      <c r="U712" s="180"/>
      <c r="V712" s="180"/>
      <c r="W712" s="180"/>
      <c r="X712" s="180"/>
      <c r="Y712" s="180"/>
      <c r="Z712" s="180"/>
    </row>
    <row r="713" spans="1:26">
      <c r="A713" s="311"/>
      <c r="B713" s="311"/>
      <c r="C713" s="180"/>
      <c r="D713" s="180"/>
      <c r="E713" s="180"/>
      <c r="F713" s="180"/>
      <c r="G713" s="180"/>
      <c r="H713" s="312"/>
      <c r="I713" s="313"/>
      <c r="J713" s="180"/>
      <c r="K713" s="311"/>
      <c r="L713" s="311"/>
      <c r="M713" s="311"/>
      <c r="N713" s="311"/>
      <c r="O713" s="311"/>
      <c r="P713" s="180"/>
      <c r="Q713" s="180"/>
      <c r="R713" s="180"/>
      <c r="S713" s="180"/>
      <c r="T713" s="180"/>
      <c r="U713" s="180"/>
      <c r="V713" s="180"/>
      <c r="W713" s="180"/>
      <c r="X713" s="180"/>
      <c r="Y713" s="180"/>
      <c r="Z713" s="180"/>
    </row>
    <row r="714" spans="1:26">
      <c r="A714" s="311"/>
      <c r="B714" s="311"/>
      <c r="C714" s="180"/>
      <c r="D714" s="180"/>
      <c r="E714" s="180"/>
      <c r="F714" s="180"/>
      <c r="G714" s="180"/>
      <c r="H714" s="312"/>
      <c r="I714" s="313"/>
      <c r="J714" s="180"/>
      <c r="K714" s="311"/>
      <c r="L714" s="311"/>
      <c r="M714" s="311"/>
      <c r="N714" s="311"/>
      <c r="O714" s="311"/>
      <c r="P714" s="180"/>
      <c r="Q714" s="180"/>
      <c r="R714" s="180"/>
      <c r="S714" s="180"/>
      <c r="T714" s="180"/>
      <c r="U714" s="180"/>
      <c r="V714" s="180"/>
      <c r="W714" s="180"/>
      <c r="X714" s="180"/>
      <c r="Y714" s="180"/>
      <c r="Z714" s="180"/>
    </row>
    <row r="715" spans="1:26">
      <c r="A715" s="311"/>
      <c r="B715" s="311"/>
      <c r="C715" s="180"/>
      <c r="D715" s="180"/>
      <c r="E715" s="180"/>
      <c r="F715" s="180"/>
      <c r="G715" s="180"/>
      <c r="H715" s="312"/>
      <c r="I715" s="313"/>
      <c r="J715" s="180"/>
      <c r="K715" s="311"/>
      <c r="L715" s="311"/>
      <c r="M715" s="311"/>
      <c r="N715" s="311"/>
      <c r="O715" s="311"/>
      <c r="P715" s="180"/>
      <c r="Q715" s="180"/>
      <c r="R715" s="180"/>
      <c r="S715" s="180"/>
      <c r="T715" s="180"/>
      <c r="U715" s="180"/>
      <c r="V715" s="180"/>
      <c r="W715" s="180"/>
      <c r="X715" s="180"/>
      <c r="Y715" s="180"/>
      <c r="Z715" s="180"/>
    </row>
    <row r="716" spans="1:26">
      <c r="A716" s="311"/>
      <c r="B716" s="311"/>
      <c r="C716" s="180"/>
      <c r="D716" s="180"/>
      <c r="E716" s="180"/>
      <c r="F716" s="180"/>
      <c r="G716" s="180"/>
      <c r="H716" s="312"/>
      <c r="I716" s="313"/>
      <c r="J716" s="180"/>
      <c r="K716" s="311"/>
      <c r="L716" s="311"/>
      <c r="M716" s="311"/>
      <c r="N716" s="311"/>
      <c r="O716" s="311"/>
      <c r="P716" s="180"/>
      <c r="Q716" s="180"/>
      <c r="R716" s="180"/>
      <c r="S716" s="180"/>
      <c r="T716" s="180"/>
      <c r="U716" s="180"/>
      <c r="V716" s="180"/>
      <c r="W716" s="180"/>
      <c r="X716" s="180"/>
      <c r="Y716" s="180"/>
      <c r="Z716" s="180"/>
    </row>
    <row r="717" spans="1:26">
      <c r="A717" s="311"/>
      <c r="B717" s="311"/>
      <c r="C717" s="180"/>
      <c r="D717" s="180"/>
      <c r="E717" s="180"/>
      <c r="F717" s="180"/>
      <c r="G717" s="180"/>
      <c r="H717" s="312"/>
      <c r="I717" s="313"/>
      <c r="J717" s="180"/>
      <c r="K717" s="311"/>
      <c r="L717" s="311"/>
      <c r="M717" s="311"/>
      <c r="N717" s="311"/>
      <c r="O717" s="311"/>
      <c r="P717" s="180"/>
      <c r="Q717" s="180"/>
      <c r="R717" s="180"/>
      <c r="S717" s="180"/>
      <c r="T717" s="180"/>
      <c r="U717" s="180"/>
      <c r="V717" s="180"/>
      <c r="W717" s="180"/>
      <c r="X717" s="180"/>
      <c r="Y717" s="180"/>
      <c r="Z717" s="180"/>
    </row>
    <row r="718" spans="1:26">
      <c r="A718" s="311"/>
      <c r="B718" s="311"/>
      <c r="C718" s="180"/>
      <c r="D718" s="180"/>
      <c r="E718" s="180"/>
      <c r="F718" s="180"/>
      <c r="G718" s="180"/>
      <c r="H718" s="312"/>
      <c r="I718" s="313"/>
      <c r="J718" s="180"/>
      <c r="K718" s="311"/>
      <c r="L718" s="311"/>
      <c r="M718" s="311"/>
      <c r="N718" s="311"/>
      <c r="O718" s="311"/>
      <c r="P718" s="180"/>
      <c r="Q718" s="180"/>
      <c r="R718" s="180"/>
      <c r="S718" s="180"/>
      <c r="T718" s="180"/>
      <c r="U718" s="180"/>
      <c r="V718" s="180"/>
      <c r="W718" s="180"/>
      <c r="X718" s="180"/>
      <c r="Y718" s="180"/>
      <c r="Z718" s="180"/>
    </row>
    <row r="719" spans="1:26">
      <c r="A719" s="311"/>
      <c r="B719" s="311"/>
      <c r="C719" s="180"/>
      <c r="D719" s="180"/>
      <c r="E719" s="180"/>
      <c r="F719" s="180"/>
      <c r="G719" s="180"/>
      <c r="H719" s="312"/>
      <c r="I719" s="313"/>
      <c r="J719" s="180"/>
      <c r="K719" s="311"/>
      <c r="L719" s="311"/>
      <c r="M719" s="311"/>
      <c r="N719" s="311"/>
      <c r="O719" s="311"/>
      <c r="P719" s="180"/>
      <c r="Q719" s="180"/>
      <c r="R719" s="180"/>
      <c r="S719" s="180"/>
      <c r="T719" s="180"/>
      <c r="U719" s="180"/>
      <c r="V719" s="180"/>
      <c r="W719" s="180"/>
      <c r="X719" s="180"/>
      <c r="Y719" s="180"/>
      <c r="Z719" s="180"/>
    </row>
    <row r="720" spans="1:26">
      <c r="A720" s="311"/>
      <c r="B720" s="311"/>
      <c r="C720" s="180"/>
      <c r="D720" s="180"/>
      <c r="E720" s="180"/>
      <c r="F720" s="180"/>
      <c r="G720" s="180"/>
      <c r="H720" s="312"/>
      <c r="I720" s="313"/>
      <c r="J720" s="180"/>
      <c r="K720" s="311"/>
      <c r="L720" s="311"/>
      <c r="M720" s="311"/>
      <c r="N720" s="311"/>
      <c r="O720" s="311"/>
      <c r="P720" s="180"/>
      <c r="Q720" s="180"/>
      <c r="R720" s="180"/>
      <c r="S720" s="180"/>
      <c r="T720" s="180"/>
      <c r="U720" s="180"/>
      <c r="V720" s="180"/>
      <c r="W720" s="180"/>
      <c r="X720" s="180"/>
      <c r="Y720" s="180"/>
      <c r="Z720" s="180"/>
    </row>
    <row r="721" spans="1:26">
      <c r="A721" s="311"/>
      <c r="B721" s="311"/>
      <c r="C721" s="180"/>
      <c r="D721" s="180"/>
      <c r="E721" s="180"/>
      <c r="F721" s="180"/>
      <c r="G721" s="180"/>
      <c r="H721" s="312"/>
      <c r="I721" s="313"/>
      <c r="J721" s="180"/>
      <c r="K721" s="311"/>
      <c r="L721" s="311"/>
      <c r="M721" s="311"/>
      <c r="N721" s="311"/>
      <c r="O721" s="311"/>
      <c r="P721" s="180"/>
      <c r="Q721" s="180"/>
      <c r="R721" s="180"/>
      <c r="S721" s="180"/>
      <c r="T721" s="180"/>
      <c r="U721" s="180"/>
      <c r="V721" s="180"/>
      <c r="W721" s="180"/>
      <c r="X721" s="180"/>
      <c r="Y721" s="180"/>
      <c r="Z721" s="180"/>
    </row>
    <row r="722" spans="1:26">
      <c r="A722" s="311"/>
      <c r="B722" s="311"/>
      <c r="C722" s="180"/>
      <c r="D722" s="180"/>
      <c r="E722" s="180"/>
      <c r="F722" s="180"/>
      <c r="G722" s="180"/>
      <c r="H722" s="312"/>
      <c r="I722" s="313"/>
      <c r="J722" s="180"/>
      <c r="K722" s="311"/>
      <c r="L722" s="311"/>
      <c r="M722" s="311"/>
      <c r="N722" s="311"/>
      <c r="O722" s="311"/>
      <c r="P722" s="180"/>
      <c r="Q722" s="180"/>
      <c r="R722" s="180"/>
      <c r="S722" s="180"/>
      <c r="T722" s="180"/>
      <c r="U722" s="180"/>
      <c r="V722" s="180"/>
      <c r="W722" s="180"/>
      <c r="X722" s="180"/>
      <c r="Y722" s="180"/>
      <c r="Z722" s="180"/>
    </row>
    <row r="723" spans="1:26">
      <c r="A723" s="311"/>
      <c r="B723" s="311"/>
      <c r="C723" s="180"/>
      <c r="D723" s="180"/>
      <c r="E723" s="180"/>
      <c r="F723" s="180"/>
      <c r="G723" s="180"/>
      <c r="H723" s="312"/>
      <c r="I723" s="313"/>
      <c r="J723" s="180"/>
      <c r="K723" s="311"/>
      <c r="L723" s="311"/>
      <c r="M723" s="311"/>
      <c r="N723" s="311"/>
      <c r="O723" s="311"/>
      <c r="P723" s="180"/>
      <c r="Q723" s="180"/>
      <c r="R723" s="180"/>
      <c r="S723" s="180"/>
      <c r="T723" s="180"/>
      <c r="U723" s="180"/>
      <c r="V723" s="180"/>
      <c r="W723" s="180"/>
      <c r="X723" s="180"/>
      <c r="Y723" s="180"/>
      <c r="Z723" s="180"/>
    </row>
    <row r="724" spans="1:26">
      <c r="A724" s="311"/>
      <c r="B724" s="311"/>
      <c r="C724" s="180"/>
      <c r="D724" s="180"/>
      <c r="E724" s="180"/>
      <c r="F724" s="180"/>
      <c r="G724" s="180"/>
      <c r="H724" s="312"/>
      <c r="I724" s="313"/>
      <c r="J724" s="180"/>
      <c r="K724" s="311"/>
      <c r="L724" s="311"/>
      <c r="M724" s="311"/>
      <c r="N724" s="311"/>
      <c r="O724" s="311"/>
      <c r="P724" s="180"/>
      <c r="Q724" s="180"/>
      <c r="R724" s="180"/>
      <c r="S724" s="180"/>
      <c r="T724" s="180"/>
      <c r="U724" s="180"/>
      <c r="V724" s="180"/>
      <c r="W724" s="180"/>
      <c r="X724" s="180"/>
      <c r="Y724" s="180"/>
      <c r="Z724" s="180"/>
    </row>
    <row r="725" spans="1:26">
      <c r="A725" s="311"/>
      <c r="B725" s="311"/>
      <c r="C725" s="180"/>
      <c r="D725" s="180"/>
      <c r="E725" s="180"/>
      <c r="F725" s="180"/>
      <c r="G725" s="180"/>
      <c r="H725" s="312"/>
      <c r="I725" s="313"/>
      <c r="J725" s="180"/>
      <c r="K725" s="311"/>
      <c r="L725" s="311"/>
      <c r="M725" s="311"/>
      <c r="N725" s="311"/>
      <c r="O725" s="311"/>
      <c r="P725" s="180"/>
      <c r="Q725" s="180"/>
      <c r="R725" s="180"/>
      <c r="S725" s="180"/>
      <c r="T725" s="180"/>
      <c r="U725" s="180"/>
      <c r="V725" s="180"/>
      <c r="W725" s="180"/>
      <c r="X725" s="180"/>
      <c r="Y725" s="180"/>
      <c r="Z725" s="180"/>
    </row>
    <row r="726" spans="1:26">
      <c r="A726" s="311"/>
      <c r="B726" s="311"/>
      <c r="C726" s="180"/>
      <c r="D726" s="180"/>
      <c r="E726" s="180"/>
      <c r="F726" s="180"/>
      <c r="G726" s="180"/>
      <c r="H726" s="312"/>
      <c r="I726" s="313"/>
      <c r="J726" s="180"/>
      <c r="K726" s="311"/>
      <c r="L726" s="311"/>
      <c r="M726" s="311"/>
      <c r="N726" s="311"/>
      <c r="O726" s="311"/>
      <c r="P726" s="180"/>
      <c r="Q726" s="180"/>
      <c r="R726" s="180"/>
      <c r="S726" s="180"/>
      <c r="T726" s="180"/>
      <c r="U726" s="180"/>
      <c r="V726" s="180"/>
      <c r="W726" s="180"/>
      <c r="X726" s="180"/>
      <c r="Y726" s="180"/>
      <c r="Z726" s="180"/>
    </row>
    <row r="727" spans="1:26">
      <c r="A727" s="311"/>
      <c r="B727" s="311"/>
      <c r="C727" s="180"/>
      <c r="D727" s="180"/>
      <c r="E727" s="180"/>
      <c r="F727" s="180"/>
      <c r="G727" s="180"/>
      <c r="H727" s="312"/>
      <c r="I727" s="313"/>
      <c r="J727" s="180"/>
      <c r="K727" s="311"/>
      <c r="L727" s="311"/>
      <c r="M727" s="311"/>
      <c r="N727" s="311"/>
      <c r="O727" s="311"/>
      <c r="P727" s="180"/>
      <c r="Q727" s="180"/>
      <c r="R727" s="180"/>
      <c r="S727" s="180"/>
      <c r="T727" s="180"/>
      <c r="U727" s="180"/>
      <c r="V727" s="180"/>
      <c r="W727" s="180"/>
      <c r="X727" s="180"/>
      <c r="Y727" s="180"/>
      <c r="Z727" s="180"/>
    </row>
    <row r="728" spans="1:26">
      <c r="A728" s="311"/>
      <c r="B728" s="311"/>
      <c r="C728" s="180"/>
      <c r="D728" s="180"/>
      <c r="E728" s="180"/>
      <c r="F728" s="180"/>
      <c r="G728" s="180"/>
      <c r="H728" s="312"/>
      <c r="I728" s="313"/>
      <c r="J728" s="180"/>
      <c r="K728" s="311"/>
      <c r="L728" s="311"/>
      <c r="M728" s="311"/>
      <c r="N728" s="311"/>
      <c r="O728" s="311"/>
      <c r="P728" s="180"/>
      <c r="Q728" s="180"/>
      <c r="R728" s="180"/>
      <c r="S728" s="180"/>
      <c r="T728" s="180"/>
      <c r="U728" s="180"/>
      <c r="V728" s="180"/>
      <c r="W728" s="180"/>
      <c r="X728" s="180"/>
      <c r="Y728" s="180"/>
      <c r="Z728" s="180"/>
    </row>
    <row r="729" spans="1:26">
      <c r="A729" s="311"/>
      <c r="B729" s="311"/>
      <c r="C729" s="180"/>
      <c r="D729" s="180"/>
      <c r="E729" s="180"/>
      <c r="F729" s="180"/>
      <c r="G729" s="180"/>
      <c r="H729" s="312"/>
      <c r="I729" s="313"/>
      <c r="J729" s="180"/>
      <c r="K729" s="311"/>
      <c r="L729" s="311"/>
      <c r="M729" s="311"/>
      <c r="N729" s="311"/>
      <c r="O729" s="311"/>
      <c r="P729" s="180"/>
      <c r="Q729" s="180"/>
      <c r="R729" s="180"/>
      <c r="S729" s="180"/>
      <c r="T729" s="180"/>
      <c r="U729" s="180"/>
      <c r="V729" s="180"/>
      <c r="W729" s="180"/>
      <c r="X729" s="180"/>
      <c r="Y729" s="180"/>
      <c r="Z729" s="180"/>
    </row>
    <row r="730" spans="1:26">
      <c r="A730" s="311"/>
      <c r="B730" s="311"/>
      <c r="C730" s="180"/>
      <c r="D730" s="180"/>
      <c r="E730" s="180"/>
      <c r="F730" s="180"/>
      <c r="G730" s="180"/>
      <c r="H730" s="312"/>
      <c r="I730" s="313"/>
      <c r="J730" s="180"/>
      <c r="K730" s="311"/>
      <c r="L730" s="311"/>
      <c r="M730" s="311"/>
      <c r="N730" s="311"/>
      <c r="O730" s="311"/>
      <c r="P730" s="180"/>
      <c r="Q730" s="180"/>
      <c r="R730" s="180"/>
      <c r="S730" s="180"/>
      <c r="T730" s="180"/>
      <c r="U730" s="180"/>
      <c r="V730" s="180"/>
      <c r="W730" s="180"/>
      <c r="X730" s="180"/>
      <c r="Y730" s="180"/>
      <c r="Z730" s="180"/>
    </row>
    <row r="731" spans="1:26">
      <c r="A731" s="311"/>
      <c r="B731" s="311"/>
      <c r="C731" s="180"/>
      <c r="D731" s="180"/>
      <c r="E731" s="180"/>
      <c r="F731" s="180"/>
      <c r="G731" s="180"/>
      <c r="H731" s="312"/>
      <c r="I731" s="313"/>
      <c r="J731" s="180"/>
      <c r="K731" s="311"/>
      <c r="L731" s="311"/>
      <c r="M731" s="311"/>
      <c r="N731" s="311"/>
      <c r="O731" s="311"/>
      <c r="P731" s="180"/>
      <c r="Q731" s="180"/>
      <c r="R731" s="180"/>
      <c r="S731" s="180"/>
      <c r="T731" s="180"/>
      <c r="U731" s="180"/>
      <c r="V731" s="180"/>
      <c r="W731" s="180"/>
      <c r="X731" s="180"/>
      <c r="Y731" s="180"/>
      <c r="Z731" s="180"/>
    </row>
    <row r="732" spans="1:26">
      <c r="A732" s="311"/>
      <c r="B732" s="311"/>
      <c r="C732" s="180"/>
      <c r="D732" s="180"/>
      <c r="E732" s="180"/>
      <c r="F732" s="180"/>
      <c r="G732" s="180"/>
      <c r="H732" s="312"/>
      <c r="I732" s="313"/>
      <c r="J732" s="180"/>
      <c r="K732" s="311"/>
      <c r="L732" s="311"/>
      <c r="M732" s="311"/>
      <c r="N732" s="311"/>
      <c r="O732" s="311"/>
      <c r="P732" s="180"/>
      <c r="Q732" s="180"/>
      <c r="R732" s="180"/>
      <c r="S732" s="180"/>
      <c r="T732" s="180"/>
      <c r="U732" s="180"/>
      <c r="V732" s="180"/>
      <c r="W732" s="180"/>
      <c r="X732" s="180"/>
      <c r="Y732" s="180"/>
      <c r="Z732" s="180"/>
    </row>
    <row r="733" spans="1:26">
      <c r="A733" s="311"/>
      <c r="B733" s="311"/>
      <c r="C733" s="180"/>
      <c r="D733" s="180"/>
      <c r="E733" s="180"/>
      <c r="F733" s="180"/>
      <c r="G733" s="180"/>
      <c r="H733" s="312"/>
      <c r="I733" s="313"/>
      <c r="J733" s="180"/>
      <c r="K733" s="311"/>
      <c r="L733" s="311"/>
      <c r="M733" s="311"/>
      <c r="N733" s="311"/>
      <c r="O733" s="311"/>
      <c r="P733" s="180"/>
      <c r="Q733" s="180"/>
      <c r="R733" s="180"/>
      <c r="S733" s="180"/>
      <c r="T733" s="180"/>
      <c r="U733" s="180"/>
      <c r="V733" s="180"/>
      <c r="W733" s="180"/>
      <c r="X733" s="180"/>
      <c r="Y733" s="180"/>
      <c r="Z733" s="180"/>
    </row>
    <row r="734" spans="1:26">
      <c r="A734" s="311"/>
      <c r="B734" s="311"/>
      <c r="C734" s="180"/>
      <c r="D734" s="180"/>
      <c r="E734" s="180"/>
      <c r="F734" s="180"/>
      <c r="G734" s="180"/>
      <c r="H734" s="312"/>
      <c r="I734" s="313"/>
      <c r="J734" s="180"/>
      <c r="K734" s="311"/>
      <c r="L734" s="311"/>
      <c r="M734" s="311"/>
      <c r="N734" s="311"/>
      <c r="O734" s="311"/>
      <c r="P734" s="180"/>
      <c r="Q734" s="180"/>
      <c r="R734" s="180"/>
      <c r="S734" s="180"/>
      <c r="T734" s="180"/>
      <c r="U734" s="180"/>
      <c r="V734" s="180"/>
      <c r="W734" s="180"/>
      <c r="X734" s="180"/>
      <c r="Y734" s="180"/>
      <c r="Z734" s="180"/>
    </row>
    <row r="735" spans="1:26">
      <c r="A735" s="311"/>
      <c r="B735" s="311"/>
      <c r="C735" s="180"/>
      <c r="D735" s="180"/>
      <c r="E735" s="180"/>
      <c r="F735" s="180"/>
      <c r="G735" s="180"/>
      <c r="H735" s="312"/>
      <c r="I735" s="313"/>
      <c r="J735" s="180"/>
      <c r="K735" s="311"/>
      <c r="L735" s="311"/>
      <c r="M735" s="311"/>
      <c r="N735" s="311"/>
      <c r="O735" s="311"/>
      <c r="P735" s="180"/>
      <c r="Q735" s="180"/>
      <c r="R735" s="180"/>
      <c r="S735" s="180"/>
      <c r="T735" s="180"/>
      <c r="U735" s="180"/>
      <c r="V735" s="180"/>
      <c r="W735" s="180"/>
      <c r="X735" s="180"/>
      <c r="Y735" s="180"/>
      <c r="Z735" s="180"/>
    </row>
    <row r="736" spans="1:26">
      <c r="A736" s="311"/>
      <c r="B736" s="311"/>
      <c r="C736" s="180"/>
      <c r="D736" s="180"/>
      <c r="E736" s="180"/>
      <c r="F736" s="180"/>
      <c r="G736" s="180"/>
      <c r="H736" s="312"/>
      <c r="I736" s="313"/>
      <c r="J736" s="180"/>
      <c r="K736" s="311"/>
      <c r="L736" s="311"/>
      <c r="M736" s="311"/>
      <c r="N736" s="311"/>
      <c r="O736" s="311"/>
      <c r="P736" s="180"/>
      <c r="Q736" s="180"/>
      <c r="R736" s="180"/>
      <c r="S736" s="180"/>
      <c r="T736" s="180"/>
      <c r="U736" s="180"/>
      <c r="V736" s="180"/>
      <c r="W736" s="180"/>
      <c r="X736" s="180"/>
      <c r="Y736" s="180"/>
      <c r="Z736" s="180"/>
    </row>
    <row r="737" spans="1:26">
      <c r="A737" s="311"/>
      <c r="B737" s="311"/>
      <c r="C737" s="180"/>
      <c r="D737" s="180"/>
      <c r="E737" s="180"/>
      <c r="F737" s="180"/>
      <c r="G737" s="180"/>
      <c r="H737" s="312"/>
      <c r="I737" s="313"/>
      <c r="J737" s="180"/>
      <c r="K737" s="311"/>
      <c r="L737" s="311"/>
      <c r="M737" s="311"/>
      <c r="N737" s="311"/>
      <c r="O737" s="311"/>
      <c r="P737" s="180"/>
      <c r="Q737" s="180"/>
      <c r="R737" s="180"/>
      <c r="S737" s="180"/>
      <c r="T737" s="180"/>
      <c r="U737" s="180"/>
      <c r="V737" s="180"/>
      <c r="W737" s="180"/>
      <c r="X737" s="180"/>
      <c r="Y737" s="180"/>
      <c r="Z737" s="180"/>
    </row>
    <row r="738" spans="1:26">
      <c r="A738" s="311"/>
      <c r="B738" s="311"/>
      <c r="C738" s="180"/>
      <c r="D738" s="180"/>
      <c r="E738" s="180"/>
      <c r="F738" s="180"/>
      <c r="G738" s="180"/>
      <c r="H738" s="312"/>
      <c r="I738" s="313"/>
      <c r="J738" s="180"/>
      <c r="K738" s="311"/>
      <c r="L738" s="311"/>
      <c r="M738" s="311"/>
      <c r="N738" s="311"/>
      <c r="O738" s="311"/>
      <c r="P738" s="180"/>
      <c r="Q738" s="180"/>
      <c r="R738" s="180"/>
      <c r="S738" s="180"/>
      <c r="T738" s="180"/>
      <c r="U738" s="180"/>
      <c r="V738" s="180"/>
      <c r="W738" s="180"/>
      <c r="X738" s="180"/>
      <c r="Y738" s="180"/>
      <c r="Z738" s="180"/>
    </row>
    <row r="739" spans="1:26">
      <c r="A739" s="311"/>
      <c r="B739" s="311"/>
      <c r="C739" s="180"/>
      <c r="D739" s="180"/>
      <c r="E739" s="180"/>
      <c r="F739" s="180"/>
      <c r="G739" s="180"/>
      <c r="H739" s="312"/>
      <c r="I739" s="313"/>
      <c r="J739" s="180"/>
      <c r="K739" s="311"/>
      <c r="L739" s="311"/>
      <c r="M739" s="311"/>
      <c r="N739" s="311"/>
      <c r="O739" s="311"/>
      <c r="P739" s="180"/>
      <c r="Q739" s="180"/>
      <c r="R739" s="180"/>
      <c r="S739" s="180"/>
      <c r="T739" s="180"/>
      <c r="U739" s="180"/>
      <c r="V739" s="180"/>
      <c r="W739" s="180"/>
      <c r="X739" s="180"/>
      <c r="Y739" s="180"/>
      <c r="Z739" s="180"/>
    </row>
    <row r="740" spans="1:26">
      <c r="A740" s="311"/>
      <c r="B740" s="311"/>
      <c r="C740" s="180"/>
      <c r="D740" s="180"/>
      <c r="E740" s="180"/>
      <c r="F740" s="180"/>
      <c r="G740" s="180"/>
      <c r="H740" s="312"/>
      <c r="I740" s="313"/>
      <c r="J740" s="180"/>
      <c r="K740" s="311"/>
      <c r="L740" s="311"/>
      <c r="M740" s="311"/>
      <c r="N740" s="311"/>
      <c r="O740" s="311"/>
      <c r="P740" s="180"/>
      <c r="Q740" s="180"/>
      <c r="R740" s="180"/>
      <c r="S740" s="180"/>
      <c r="T740" s="180"/>
      <c r="U740" s="180"/>
      <c r="V740" s="180"/>
      <c r="W740" s="180"/>
      <c r="X740" s="180"/>
      <c r="Y740" s="180"/>
      <c r="Z740" s="180"/>
    </row>
    <row r="741" spans="1:26">
      <c r="A741" s="311"/>
      <c r="B741" s="311"/>
      <c r="C741" s="180"/>
      <c r="D741" s="180"/>
      <c r="E741" s="180"/>
      <c r="F741" s="180"/>
      <c r="G741" s="180"/>
      <c r="H741" s="312"/>
      <c r="I741" s="313"/>
      <c r="J741" s="180"/>
      <c r="K741" s="311"/>
      <c r="L741" s="311"/>
      <c r="M741" s="311"/>
      <c r="N741" s="311"/>
      <c r="O741" s="311"/>
      <c r="P741" s="180"/>
      <c r="Q741" s="180"/>
      <c r="R741" s="180"/>
      <c r="S741" s="180"/>
      <c r="T741" s="180"/>
      <c r="U741" s="180"/>
      <c r="V741" s="180"/>
      <c r="W741" s="180"/>
      <c r="X741" s="180"/>
      <c r="Y741" s="180"/>
      <c r="Z741" s="180"/>
    </row>
    <row r="742" spans="1:26">
      <c r="A742" s="311"/>
      <c r="B742" s="311"/>
      <c r="C742" s="180"/>
      <c r="D742" s="180"/>
      <c r="E742" s="180"/>
      <c r="F742" s="180"/>
      <c r="G742" s="180"/>
      <c r="H742" s="312"/>
      <c r="I742" s="313"/>
      <c r="J742" s="180"/>
      <c r="K742" s="311"/>
      <c r="L742" s="311"/>
      <c r="M742" s="311"/>
      <c r="N742" s="311"/>
      <c r="O742" s="311"/>
      <c r="P742" s="180"/>
      <c r="Q742" s="180"/>
      <c r="R742" s="180"/>
      <c r="S742" s="180"/>
      <c r="T742" s="180"/>
      <c r="U742" s="180"/>
      <c r="V742" s="180"/>
      <c r="W742" s="180"/>
      <c r="X742" s="180"/>
      <c r="Y742" s="180"/>
      <c r="Z742" s="180"/>
    </row>
    <row r="743" spans="1:26">
      <c r="A743" s="311"/>
      <c r="B743" s="311"/>
      <c r="C743" s="180"/>
      <c r="D743" s="180"/>
      <c r="E743" s="180"/>
      <c r="F743" s="180"/>
      <c r="G743" s="180"/>
      <c r="H743" s="312"/>
      <c r="I743" s="313"/>
      <c r="J743" s="180"/>
      <c r="K743" s="311"/>
      <c r="L743" s="311"/>
      <c r="M743" s="311"/>
      <c r="N743" s="311"/>
      <c r="O743" s="311"/>
      <c r="P743" s="180"/>
      <c r="Q743" s="180"/>
      <c r="R743" s="180"/>
      <c r="S743" s="180"/>
      <c r="T743" s="180"/>
      <c r="U743" s="180"/>
      <c r="V743" s="180"/>
      <c r="W743" s="180"/>
      <c r="X743" s="180"/>
      <c r="Y743" s="180"/>
      <c r="Z743" s="180"/>
    </row>
    <row r="744" spans="1:26">
      <c r="A744" s="311"/>
      <c r="B744" s="311"/>
      <c r="C744" s="180"/>
      <c r="D744" s="180"/>
      <c r="E744" s="180"/>
      <c r="F744" s="180"/>
      <c r="G744" s="180"/>
      <c r="H744" s="312"/>
      <c r="I744" s="313"/>
      <c r="J744" s="180"/>
      <c r="K744" s="311"/>
      <c r="L744" s="311"/>
      <c r="M744" s="311"/>
      <c r="N744" s="311"/>
      <c r="O744" s="311"/>
      <c r="P744" s="180"/>
      <c r="Q744" s="180"/>
      <c r="R744" s="180"/>
      <c r="S744" s="180"/>
      <c r="T744" s="180"/>
      <c r="U744" s="180"/>
      <c r="V744" s="180"/>
      <c r="W744" s="180"/>
      <c r="X744" s="180"/>
      <c r="Y744" s="180"/>
      <c r="Z744" s="180"/>
    </row>
    <row r="745" spans="1:26">
      <c r="A745" s="311"/>
      <c r="B745" s="311"/>
      <c r="C745" s="180"/>
      <c r="D745" s="180"/>
      <c r="E745" s="180"/>
      <c r="F745" s="180"/>
      <c r="G745" s="180"/>
      <c r="H745" s="312"/>
      <c r="I745" s="313"/>
      <c r="J745" s="180"/>
      <c r="K745" s="311"/>
      <c r="L745" s="311"/>
      <c r="M745" s="311"/>
      <c r="N745" s="311"/>
      <c r="O745" s="311"/>
      <c r="P745" s="180"/>
      <c r="Q745" s="180"/>
      <c r="R745" s="180"/>
      <c r="S745" s="180"/>
      <c r="T745" s="180"/>
      <c r="U745" s="180"/>
      <c r="V745" s="180"/>
      <c r="W745" s="180"/>
      <c r="X745" s="180"/>
      <c r="Y745" s="180"/>
      <c r="Z745" s="180"/>
    </row>
    <row r="746" spans="1:26">
      <c r="A746" s="311"/>
      <c r="B746" s="311"/>
      <c r="C746" s="180"/>
      <c r="D746" s="180"/>
      <c r="E746" s="180"/>
      <c r="F746" s="180"/>
      <c r="G746" s="180"/>
      <c r="H746" s="312"/>
      <c r="I746" s="313"/>
      <c r="J746" s="180"/>
      <c r="K746" s="311"/>
      <c r="L746" s="311"/>
      <c r="M746" s="311"/>
      <c r="N746" s="311"/>
      <c r="O746" s="311"/>
      <c r="P746" s="180"/>
      <c r="Q746" s="180"/>
      <c r="R746" s="180"/>
      <c r="S746" s="180"/>
      <c r="T746" s="180"/>
      <c r="U746" s="180"/>
      <c r="V746" s="180"/>
      <c r="W746" s="180"/>
      <c r="X746" s="180"/>
      <c r="Y746" s="180"/>
      <c r="Z746" s="180"/>
    </row>
    <row r="747" spans="1:26">
      <c r="A747" s="311"/>
      <c r="B747" s="311"/>
      <c r="C747" s="180"/>
      <c r="D747" s="180"/>
      <c r="E747" s="180"/>
      <c r="F747" s="180"/>
      <c r="G747" s="180"/>
      <c r="H747" s="312"/>
      <c r="I747" s="313"/>
      <c r="J747" s="180"/>
      <c r="K747" s="311"/>
      <c r="L747" s="311"/>
      <c r="M747" s="311"/>
      <c r="N747" s="311"/>
      <c r="O747" s="311"/>
      <c r="P747" s="180"/>
      <c r="Q747" s="180"/>
      <c r="R747" s="180"/>
      <c r="S747" s="180"/>
      <c r="T747" s="180"/>
      <c r="U747" s="180"/>
      <c r="V747" s="180"/>
      <c r="W747" s="180"/>
      <c r="X747" s="180"/>
      <c r="Y747" s="180"/>
      <c r="Z747" s="180"/>
    </row>
    <row r="748" spans="1:26">
      <c r="A748" s="311"/>
      <c r="B748" s="311"/>
      <c r="C748" s="180"/>
      <c r="D748" s="180"/>
      <c r="E748" s="180"/>
      <c r="F748" s="180"/>
      <c r="G748" s="180"/>
      <c r="H748" s="312"/>
      <c r="I748" s="313"/>
      <c r="J748" s="180"/>
      <c r="K748" s="311"/>
      <c r="L748" s="311"/>
      <c r="M748" s="311"/>
      <c r="N748" s="311"/>
      <c r="O748" s="311"/>
      <c r="P748" s="180"/>
      <c r="Q748" s="180"/>
      <c r="R748" s="180"/>
      <c r="S748" s="180"/>
      <c r="T748" s="180"/>
      <c r="U748" s="180"/>
      <c r="V748" s="180"/>
      <c r="W748" s="180"/>
      <c r="X748" s="180"/>
      <c r="Y748" s="180"/>
      <c r="Z748" s="180"/>
    </row>
    <row r="749" spans="1:26">
      <c r="A749" s="311"/>
      <c r="B749" s="311"/>
      <c r="C749" s="180"/>
      <c r="D749" s="180"/>
      <c r="E749" s="180"/>
      <c r="F749" s="180"/>
      <c r="G749" s="180"/>
      <c r="H749" s="312"/>
      <c r="I749" s="313"/>
      <c r="J749" s="180"/>
      <c r="K749" s="311"/>
      <c r="L749" s="311"/>
      <c r="M749" s="311"/>
      <c r="N749" s="311"/>
      <c r="O749" s="311"/>
      <c r="P749" s="180"/>
      <c r="Q749" s="180"/>
      <c r="R749" s="180"/>
      <c r="S749" s="180"/>
      <c r="T749" s="180"/>
      <c r="U749" s="180"/>
      <c r="V749" s="180"/>
      <c r="W749" s="180"/>
      <c r="X749" s="180"/>
      <c r="Y749" s="180"/>
      <c r="Z749" s="180"/>
    </row>
    <row r="750" spans="1:26">
      <c r="A750" s="311"/>
      <c r="B750" s="311"/>
      <c r="C750" s="180"/>
      <c r="D750" s="180"/>
      <c r="E750" s="180"/>
      <c r="F750" s="180"/>
      <c r="G750" s="180"/>
      <c r="H750" s="312"/>
      <c r="I750" s="313"/>
      <c r="J750" s="180"/>
      <c r="K750" s="311"/>
      <c r="L750" s="311"/>
      <c r="M750" s="311"/>
      <c r="N750" s="311"/>
      <c r="O750" s="311"/>
      <c r="P750" s="180"/>
      <c r="Q750" s="180"/>
      <c r="R750" s="180"/>
      <c r="S750" s="180"/>
      <c r="T750" s="180"/>
      <c r="U750" s="180"/>
      <c r="V750" s="180"/>
      <c r="W750" s="180"/>
      <c r="X750" s="180"/>
      <c r="Y750" s="180"/>
      <c r="Z750" s="180"/>
    </row>
    <row r="751" spans="1:26">
      <c r="A751" s="311"/>
      <c r="B751" s="311"/>
      <c r="C751" s="180"/>
      <c r="D751" s="180"/>
      <c r="E751" s="180"/>
      <c r="F751" s="180"/>
      <c r="G751" s="180"/>
      <c r="H751" s="312"/>
      <c r="I751" s="313"/>
      <c r="J751" s="180"/>
      <c r="K751" s="311"/>
      <c r="L751" s="311"/>
      <c r="M751" s="311"/>
      <c r="N751" s="311"/>
      <c r="O751" s="311"/>
      <c r="P751" s="180"/>
      <c r="Q751" s="180"/>
      <c r="R751" s="180"/>
      <c r="S751" s="180"/>
      <c r="T751" s="180"/>
      <c r="U751" s="180"/>
      <c r="V751" s="180"/>
      <c r="W751" s="180"/>
      <c r="X751" s="180"/>
      <c r="Y751" s="180"/>
      <c r="Z751" s="180"/>
    </row>
    <row r="752" spans="1:26">
      <c r="A752" s="311"/>
      <c r="B752" s="311"/>
      <c r="C752" s="180"/>
      <c r="D752" s="180"/>
      <c r="E752" s="180"/>
      <c r="F752" s="180"/>
      <c r="G752" s="180"/>
      <c r="H752" s="312"/>
      <c r="I752" s="313"/>
      <c r="J752" s="180"/>
      <c r="K752" s="311"/>
      <c r="L752" s="311"/>
      <c r="M752" s="311"/>
      <c r="N752" s="311"/>
      <c r="O752" s="311"/>
      <c r="P752" s="180"/>
      <c r="Q752" s="180"/>
      <c r="R752" s="180"/>
      <c r="S752" s="180"/>
      <c r="T752" s="180"/>
      <c r="U752" s="180"/>
      <c r="V752" s="180"/>
      <c r="W752" s="180"/>
      <c r="X752" s="180"/>
      <c r="Y752" s="180"/>
      <c r="Z752" s="180"/>
    </row>
    <row r="753" spans="1:26">
      <c r="A753" s="311"/>
      <c r="B753" s="311"/>
      <c r="C753" s="180"/>
      <c r="D753" s="180"/>
      <c r="E753" s="180"/>
      <c r="F753" s="180"/>
      <c r="G753" s="180"/>
      <c r="H753" s="312"/>
      <c r="I753" s="313"/>
      <c r="J753" s="180"/>
      <c r="K753" s="311"/>
      <c r="L753" s="311"/>
      <c r="M753" s="311"/>
      <c r="N753" s="311"/>
      <c r="O753" s="311"/>
      <c r="P753" s="180"/>
      <c r="Q753" s="180"/>
      <c r="R753" s="180"/>
      <c r="S753" s="180"/>
      <c r="T753" s="180"/>
      <c r="U753" s="180"/>
      <c r="V753" s="180"/>
      <c r="W753" s="180"/>
      <c r="X753" s="180"/>
      <c r="Y753" s="180"/>
      <c r="Z753" s="180"/>
    </row>
    <row r="754" spans="1:26">
      <c r="A754" s="311"/>
      <c r="B754" s="311"/>
      <c r="C754" s="180"/>
      <c r="D754" s="180"/>
      <c r="E754" s="180"/>
      <c r="F754" s="180"/>
      <c r="G754" s="180"/>
      <c r="H754" s="312"/>
      <c r="I754" s="313"/>
      <c r="J754" s="180"/>
      <c r="K754" s="311"/>
      <c r="L754" s="311"/>
      <c r="M754" s="311"/>
      <c r="N754" s="311"/>
      <c r="O754" s="311"/>
      <c r="P754" s="180"/>
      <c r="Q754" s="180"/>
      <c r="R754" s="180"/>
      <c r="S754" s="180"/>
      <c r="T754" s="180"/>
      <c r="U754" s="180"/>
      <c r="V754" s="180"/>
      <c r="W754" s="180"/>
      <c r="X754" s="180"/>
      <c r="Y754" s="180"/>
      <c r="Z754" s="180"/>
    </row>
    <row r="755" spans="1:26">
      <c r="A755" s="311"/>
      <c r="B755" s="311"/>
      <c r="C755" s="180"/>
      <c r="D755" s="180"/>
      <c r="E755" s="180"/>
      <c r="F755" s="180"/>
      <c r="G755" s="180"/>
      <c r="H755" s="312"/>
      <c r="I755" s="313"/>
      <c r="J755" s="180"/>
      <c r="K755" s="311"/>
      <c r="L755" s="311"/>
      <c r="M755" s="311"/>
      <c r="N755" s="311"/>
      <c r="O755" s="311"/>
      <c r="P755" s="180"/>
      <c r="Q755" s="180"/>
      <c r="R755" s="180"/>
      <c r="S755" s="180"/>
      <c r="T755" s="180"/>
      <c r="U755" s="180"/>
      <c r="V755" s="180"/>
      <c r="W755" s="180"/>
      <c r="X755" s="180"/>
      <c r="Y755" s="180"/>
      <c r="Z755" s="180"/>
    </row>
    <row r="756" spans="1:26">
      <c r="A756" s="311"/>
      <c r="B756" s="311"/>
      <c r="C756" s="180"/>
      <c r="D756" s="180"/>
      <c r="E756" s="180"/>
      <c r="F756" s="180"/>
      <c r="G756" s="180"/>
      <c r="H756" s="312"/>
      <c r="I756" s="313"/>
      <c r="J756" s="180"/>
      <c r="K756" s="311"/>
      <c r="L756" s="311"/>
      <c r="M756" s="311"/>
      <c r="N756" s="311"/>
      <c r="O756" s="311"/>
      <c r="P756" s="180"/>
      <c r="Q756" s="180"/>
      <c r="R756" s="180"/>
      <c r="S756" s="180"/>
      <c r="T756" s="180"/>
      <c r="U756" s="180"/>
      <c r="V756" s="180"/>
      <c r="W756" s="180"/>
      <c r="X756" s="180"/>
      <c r="Y756" s="180"/>
      <c r="Z756" s="180"/>
    </row>
    <row r="757" spans="1:26">
      <c r="A757" s="311"/>
      <c r="B757" s="311"/>
      <c r="C757" s="180"/>
      <c r="D757" s="180"/>
      <c r="E757" s="180"/>
      <c r="F757" s="180"/>
      <c r="G757" s="180"/>
      <c r="H757" s="312"/>
      <c r="I757" s="313"/>
      <c r="J757" s="180"/>
      <c r="K757" s="311"/>
      <c r="L757" s="311"/>
      <c r="M757" s="311"/>
      <c r="N757" s="311"/>
      <c r="O757" s="311"/>
      <c r="P757" s="180"/>
      <c r="Q757" s="180"/>
      <c r="R757" s="180"/>
      <c r="S757" s="180"/>
      <c r="T757" s="180"/>
      <c r="U757" s="180"/>
      <c r="V757" s="180"/>
      <c r="W757" s="180"/>
      <c r="X757" s="180"/>
      <c r="Y757" s="180"/>
      <c r="Z757" s="180"/>
    </row>
    <row r="758" spans="1:26">
      <c r="A758" s="311"/>
      <c r="B758" s="311"/>
      <c r="C758" s="180"/>
      <c r="D758" s="180"/>
      <c r="E758" s="180"/>
      <c r="F758" s="180"/>
      <c r="G758" s="180"/>
      <c r="H758" s="312"/>
      <c r="I758" s="313"/>
      <c r="J758" s="180"/>
      <c r="K758" s="311"/>
      <c r="L758" s="311"/>
      <c r="M758" s="311"/>
      <c r="N758" s="311"/>
      <c r="O758" s="311"/>
      <c r="P758" s="180"/>
      <c r="Q758" s="180"/>
      <c r="R758" s="180"/>
      <c r="S758" s="180"/>
      <c r="T758" s="180"/>
      <c r="U758" s="180"/>
      <c r="V758" s="180"/>
      <c r="W758" s="180"/>
      <c r="X758" s="180"/>
      <c r="Y758" s="180"/>
      <c r="Z758" s="180"/>
    </row>
    <row r="759" spans="1:26">
      <c r="A759" s="311"/>
      <c r="B759" s="311"/>
      <c r="C759" s="180"/>
      <c r="D759" s="180"/>
      <c r="E759" s="180"/>
      <c r="F759" s="180"/>
      <c r="G759" s="180"/>
      <c r="H759" s="312"/>
      <c r="I759" s="313"/>
      <c r="J759" s="180"/>
      <c r="K759" s="311"/>
      <c r="L759" s="311"/>
      <c r="M759" s="311"/>
      <c r="N759" s="311"/>
      <c r="O759" s="311"/>
      <c r="P759" s="180"/>
      <c r="Q759" s="180"/>
      <c r="R759" s="180"/>
      <c r="S759" s="180"/>
      <c r="T759" s="180"/>
      <c r="U759" s="180"/>
      <c r="V759" s="180"/>
      <c r="W759" s="180"/>
      <c r="X759" s="180"/>
      <c r="Y759" s="180"/>
      <c r="Z759" s="180"/>
    </row>
    <row r="760" spans="1:26">
      <c r="A760" s="311"/>
      <c r="B760" s="311"/>
      <c r="C760" s="180"/>
      <c r="D760" s="180"/>
      <c r="E760" s="180"/>
      <c r="F760" s="180"/>
      <c r="G760" s="180"/>
      <c r="H760" s="312"/>
      <c r="I760" s="313"/>
      <c r="J760" s="180"/>
      <c r="K760" s="311"/>
      <c r="L760" s="311"/>
      <c r="M760" s="311"/>
      <c r="N760" s="311"/>
      <c r="O760" s="311"/>
      <c r="P760" s="180"/>
      <c r="Q760" s="180"/>
      <c r="R760" s="180"/>
      <c r="S760" s="180"/>
      <c r="T760" s="180"/>
      <c r="U760" s="180"/>
      <c r="V760" s="180"/>
      <c r="W760" s="180"/>
      <c r="X760" s="180"/>
      <c r="Y760" s="180"/>
      <c r="Z760" s="180"/>
    </row>
    <row r="761" spans="1:26">
      <c r="A761" s="311"/>
      <c r="B761" s="311"/>
      <c r="C761" s="180"/>
      <c r="D761" s="180"/>
      <c r="E761" s="180"/>
      <c r="F761" s="180"/>
      <c r="G761" s="180"/>
      <c r="H761" s="312"/>
      <c r="I761" s="313"/>
      <c r="J761" s="180"/>
      <c r="K761" s="311"/>
      <c r="L761" s="311"/>
      <c r="M761" s="311"/>
      <c r="N761" s="311"/>
      <c r="O761" s="311"/>
      <c r="P761" s="180"/>
      <c r="Q761" s="180"/>
      <c r="R761" s="180"/>
      <c r="S761" s="180"/>
      <c r="T761" s="180"/>
      <c r="U761" s="180"/>
      <c r="V761" s="180"/>
      <c r="W761" s="180"/>
      <c r="X761" s="180"/>
      <c r="Y761" s="180"/>
      <c r="Z761" s="180"/>
    </row>
    <row r="762" spans="1:26">
      <c r="A762" s="311"/>
      <c r="B762" s="311"/>
      <c r="C762" s="180"/>
      <c r="D762" s="180"/>
      <c r="E762" s="180"/>
      <c r="F762" s="180"/>
      <c r="G762" s="180"/>
      <c r="H762" s="312"/>
      <c r="I762" s="313"/>
      <c r="J762" s="180"/>
      <c r="K762" s="311"/>
      <c r="L762" s="311"/>
      <c r="M762" s="311"/>
      <c r="N762" s="311"/>
      <c r="O762" s="311"/>
      <c r="P762" s="180"/>
      <c r="Q762" s="180"/>
      <c r="R762" s="180"/>
      <c r="S762" s="180"/>
      <c r="T762" s="180"/>
      <c r="U762" s="180"/>
      <c r="V762" s="180"/>
      <c r="W762" s="180"/>
      <c r="X762" s="180"/>
      <c r="Y762" s="180"/>
      <c r="Z762" s="180"/>
    </row>
    <row r="763" spans="1:26">
      <c r="A763" s="311"/>
      <c r="B763" s="311"/>
      <c r="C763" s="180"/>
      <c r="D763" s="180"/>
      <c r="E763" s="180"/>
      <c r="F763" s="180"/>
      <c r="G763" s="180"/>
      <c r="H763" s="312"/>
      <c r="I763" s="313"/>
      <c r="J763" s="180"/>
      <c r="K763" s="311"/>
      <c r="L763" s="311"/>
      <c r="M763" s="311"/>
      <c r="N763" s="311"/>
      <c r="O763" s="311"/>
      <c r="P763" s="180"/>
      <c r="Q763" s="180"/>
      <c r="R763" s="180"/>
      <c r="S763" s="180"/>
      <c r="T763" s="180"/>
      <c r="U763" s="180"/>
      <c r="V763" s="180"/>
      <c r="W763" s="180"/>
      <c r="X763" s="180"/>
      <c r="Y763" s="180"/>
      <c r="Z763" s="180"/>
    </row>
    <row r="764" spans="1:26">
      <c r="A764" s="311"/>
      <c r="B764" s="311"/>
      <c r="C764" s="180"/>
      <c r="D764" s="180"/>
      <c r="E764" s="180"/>
      <c r="F764" s="180"/>
      <c r="G764" s="180"/>
      <c r="H764" s="312"/>
      <c r="I764" s="313"/>
      <c r="J764" s="180"/>
      <c r="K764" s="311"/>
      <c r="L764" s="311"/>
      <c r="M764" s="311"/>
      <c r="N764" s="311"/>
      <c r="O764" s="311"/>
      <c r="P764" s="180"/>
      <c r="Q764" s="180"/>
      <c r="R764" s="180"/>
      <c r="S764" s="180"/>
      <c r="T764" s="180"/>
      <c r="U764" s="180"/>
      <c r="V764" s="180"/>
      <c r="W764" s="180"/>
      <c r="X764" s="180"/>
      <c r="Y764" s="180"/>
      <c r="Z764" s="180"/>
    </row>
    <row r="765" spans="1:26">
      <c r="A765" s="311"/>
      <c r="B765" s="311"/>
      <c r="C765" s="180"/>
      <c r="D765" s="180"/>
      <c r="E765" s="180"/>
      <c r="F765" s="180"/>
      <c r="G765" s="180"/>
      <c r="H765" s="312"/>
      <c r="I765" s="313"/>
      <c r="J765" s="180"/>
      <c r="K765" s="311"/>
      <c r="L765" s="311"/>
      <c r="M765" s="311"/>
      <c r="N765" s="311"/>
      <c r="O765" s="311"/>
      <c r="P765" s="180"/>
      <c r="Q765" s="180"/>
      <c r="R765" s="180"/>
      <c r="S765" s="180"/>
      <c r="T765" s="180"/>
      <c r="U765" s="180"/>
      <c r="V765" s="180"/>
      <c r="W765" s="180"/>
      <c r="X765" s="180"/>
      <c r="Y765" s="180"/>
      <c r="Z765" s="180"/>
    </row>
    <row r="766" spans="1:26">
      <c r="A766" s="311"/>
      <c r="B766" s="311"/>
      <c r="C766" s="180"/>
      <c r="D766" s="180"/>
      <c r="E766" s="180"/>
      <c r="F766" s="180"/>
      <c r="G766" s="180"/>
      <c r="H766" s="312"/>
      <c r="I766" s="313"/>
      <c r="J766" s="180"/>
      <c r="K766" s="311"/>
      <c r="L766" s="311"/>
      <c r="M766" s="311"/>
      <c r="N766" s="311"/>
      <c r="O766" s="311"/>
      <c r="P766" s="180"/>
      <c r="Q766" s="180"/>
      <c r="R766" s="180"/>
      <c r="S766" s="180"/>
      <c r="T766" s="180"/>
      <c r="U766" s="180"/>
      <c r="V766" s="180"/>
      <c r="W766" s="180"/>
      <c r="X766" s="180"/>
      <c r="Y766" s="180"/>
      <c r="Z766" s="180"/>
    </row>
    <row r="767" spans="1:26">
      <c r="A767" s="311"/>
      <c r="B767" s="311"/>
      <c r="C767" s="180"/>
      <c r="D767" s="180"/>
      <c r="E767" s="180"/>
      <c r="F767" s="180"/>
      <c r="G767" s="180"/>
      <c r="H767" s="312"/>
      <c r="I767" s="313"/>
      <c r="J767" s="180"/>
      <c r="K767" s="311"/>
      <c r="L767" s="311"/>
      <c r="M767" s="311"/>
      <c r="N767" s="311"/>
      <c r="O767" s="311"/>
      <c r="P767" s="180"/>
      <c r="Q767" s="180"/>
      <c r="R767" s="180"/>
      <c r="S767" s="180"/>
      <c r="T767" s="180"/>
      <c r="U767" s="180"/>
      <c r="V767" s="180"/>
      <c r="W767" s="180"/>
      <c r="X767" s="180"/>
      <c r="Y767" s="180"/>
      <c r="Z767" s="180"/>
    </row>
    <row r="768" spans="1:26">
      <c r="A768" s="311"/>
      <c r="B768" s="311"/>
      <c r="C768" s="180"/>
      <c r="D768" s="180"/>
      <c r="E768" s="180"/>
      <c r="F768" s="180"/>
      <c r="G768" s="180"/>
      <c r="H768" s="312"/>
      <c r="I768" s="313"/>
      <c r="J768" s="180"/>
      <c r="K768" s="311"/>
      <c r="L768" s="311"/>
      <c r="M768" s="311"/>
      <c r="N768" s="311"/>
      <c r="O768" s="311"/>
      <c r="P768" s="180"/>
      <c r="Q768" s="180"/>
      <c r="R768" s="180"/>
      <c r="S768" s="180"/>
      <c r="T768" s="180"/>
      <c r="U768" s="180"/>
      <c r="V768" s="180"/>
      <c r="W768" s="180"/>
      <c r="X768" s="180"/>
      <c r="Y768" s="180"/>
      <c r="Z768" s="180"/>
    </row>
    <row r="769" spans="1:26">
      <c r="A769" s="311"/>
      <c r="B769" s="311"/>
      <c r="C769" s="180"/>
      <c r="D769" s="180"/>
      <c r="E769" s="180"/>
      <c r="F769" s="180"/>
      <c r="G769" s="180"/>
      <c r="H769" s="312"/>
      <c r="I769" s="313"/>
      <c r="J769" s="180"/>
      <c r="K769" s="311"/>
      <c r="L769" s="311"/>
      <c r="M769" s="311"/>
      <c r="N769" s="311"/>
      <c r="O769" s="311"/>
      <c r="P769" s="180"/>
      <c r="Q769" s="180"/>
      <c r="R769" s="180"/>
      <c r="S769" s="180"/>
      <c r="T769" s="180"/>
      <c r="U769" s="180"/>
      <c r="V769" s="180"/>
      <c r="W769" s="180"/>
      <c r="X769" s="180"/>
      <c r="Y769" s="180"/>
      <c r="Z769" s="180"/>
    </row>
    <row r="770" spans="1:26">
      <c r="A770" s="311"/>
      <c r="B770" s="311"/>
      <c r="C770" s="180"/>
      <c r="D770" s="180"/>
      <c r="E770" s="180"/>
      <c r="F770" s="180"/>
      <c r="G770" s="180"/>
      <c r="H770" s="312"/>
      <c r="I770" s="313"/>
      <c r="J770" s="180"/>
      <c r="K770" s="311"/>
      <c r="L770" s="311"/>
      <c r="M770" s="311"/>
      <c r="N770" s="311"/>
      <c r="O770" s="311"/>
      <c r="P770" s="180"/>
      <c r="Q770" s="180"/>
      <c r="R770" s="180"/>
      <c r="S770" s="180"/>
      <c r="T770" s="180"/>
      <c r="U770" s="180"/>
      <c r="V770" s="180"/>
      <c r="W770" s="180"/>
      <c r="X770" s="180"/>
      <c r="Y770" s="180"/>
      <c r="Z770" s="180"/>
    </row>
    <row r="771" spans="1:26">
      <c r="A771" s="311"/>
      <c r="B771" s="311"/>
      <c r="C771" s="180"/>
      <c r="D771" s="180"/>
      <c r="E771" s="180"/>
      <c r="F771" s="180"/>
      <c r="G771" s="180"/>
      <c r="H771" s="312"/>
      <c r="I771" s="313"/>
      <c r="J771" s="180"/>
      <c r="K771" s="311"/>
      <c r="L771" s="311"/>
      <c r="M771" s="311"/>
      <c r="N771" s="311"/>
      <c r="O771" s="311"/>
      <c r="P771" s="180"/>
      <c r="Q771" s="180"/>
      <c r="R771" s="180"/>
      <c r="S771" s="180"/>
      <c r="T771" s="180"/>
      <c r="U771" s="180"/>
      <c r="V771" s="180"/>
      <c r="W771" s="180"/>
      <c r="X771" s="180"/>
      <c r="Y771" s="180"/>
      <c r="Z771" s="180"/>
    </row>
    <row r="772" spans="1:26">
      <c r="A772" s="311"/>
      <c r="B772" s="311"/>
      <c r="C772" s="180"/>
      <c r="D772" s="180"/>
      <c r="E772" s="180"/>
      <c r="F772" s="180"/>
      <c r="G772" s="180"/>
      <c r="H772" s="312"/>
      <c r="I772" s="313"/>
      <c r="J772" s="180"/>
      <c r="K772" s="311"/>
      <c r="L772" s="311"/>
      <c r="M772" s="311"/>
      <c r="N772" s="311"/>
      <c r="O772" s="311"/>
      <c r="P772" s="180"/>
      <c r="Q772" s="180"/>
      <c r="R772" s="180"/>
      <c r="S772" s="180"/>
      <c r="T772" s="180"/>
      <c r="U772" s="180"/>
      <c r="V772" s="180"/>
      <c r="W772" s="180"/>
      <c r="X772" s="180"/>
      <c r="Y772" s="180"/>
      <c r="Z772" s="180"/>
    </row>
    <row r="773" spans="1:26">
      <c r="A773" s="311"/>
      <c r="B773" s="311"/>
      <c r="C773" s="180"/>
      <c r="D773" s="180"/>
      <c r="E773" s="180"/>
      <c r="F773" s="180"/>
      <c r="G773" s="180"/>
      <c r="H773" s="312"/>
      <c r="I773" s="313"/>
      <c r="J773" s="180"/>
      <c r="K773" s="311"/>
      <c r="L773" s="311"/>
      <c r="M773" s="311"/>
      <c r="N773" s="311"/>
      <c r="O773" s="311"/>
      <c r="P773" s="180"/>
      <c r="Q773" s="180"/>
      <c r="R773" s="180"/>
      <c r="S773" s="180"/>
      <c r="T773" s="180"/>
      <c r="U773" s="180"/>
      <c r="V773" s="180"/>
      <c r="W773" s="180"/>
      <c r="X773" s="180"/>
      <c r="Y773" s="180"/>
      <c r="Z773" s="180"/>
    </row>
    <row r="774" spans="1:26">
      <c r="A774" s="311"/>
      <c r="B774" s="311"/>
      <c r="C774" s="180"/>
      <c r="D774" s="180"/>
      <c r="E774" s="180"/>
      <c r="F774" s="180"/>
      <c r="G774" s="180"/>
      <c r="H774" s="312"/>
      <c r="I774" s="313"/>
      <c r="J774" s="180"/>
      <c r="K774" s="311"/>
      <c r="L774" s="311"/>
      <c r="M774" s="311"/>
      <c r="N774" s="311"/>
      <c r="O774" s="311"/>
      <c r="P774" s="180"/>
      <c r="Q774" s="180"/>
      <c r="R774" s="180"/>
      <c r="S774" s="180"/>
      <c r="T774" s="180"/>
      <c r="U774" s="180"/>
      <c r="V774" s="180"/>
      <c r="W774" s="180"/>
      <c r="X774" s="180"/>
      <c r="Y774" s="180"/>
      <c r="Z774" s="180"/>
    </row>
    <row r="775" spans="1:26">
      <c r="A775" s="311"/>
      <c r="B775" s="311"/>
      <c r="C775" s="180"/>
      <c r="D775" s="180"/>
      <c r="E775" s="180"/>
      <c r="F775" s="180"/>
      <c r="G775" s="180"/>
      <c r="H775" s="312"/>
      <c r="I775" s="313"/>
      <c r="J775" s="180"/>
      <c r="K775" s="311"/>
      <c r="L775" s="311"/>
      <c r="M775" s="311"/>
      <c r="N775" s="311"/>
      <c r="O775" s="311"/>
      <c r="P775" s="180"/>
      <c r="Q775" s="180"/>
      <c r="R775" s="180"/>
      <c r="S775" s="180"/>
      <c r="T775" s="180"/>
      <c r="U775" s="180"/>
      <c r="V775" s="180"/>
      <c r="W775" s="180"/>
      <c r="X775" s="180"/>
      <c r="Y775" s="180"/>
      <c r="Z775" s="180"/>
    </row>
    <row r="776" spans="1:26">
      <c r="A776" s="311"/>
      <c r="B776" s="311"/>
      <c r="C776" s="180"/>
      <c r="D776" s="180"/>
      <c r="E776" s="180"/>
      <c r="F776" s="180"/>
      <c r="G776" s="180"/>
      <c r="H776" s="312"/>
      <c r="I776" s="313"/>
      <c r="J776" s="180"/>
      <c r="K776" s="311"/>
      <c r="L776" s="311"/>
      <c r="M776" s="311"/>
      <c r="N776" s="311"/>
      <c r="O776" s="311"/>
      <c r="P776" s="180"/>
      <c r="Q776" s="180"/>
      <c r="R776" s="180"/>
      <c r="S776" s="180"/>
      <c r="T776" s="180"/>
      <c r="U776" s="180"/>
      <c r="V776" s="180"/>
      <c r="W776" s="180"/>
      <c r="X776" s="180"/>
      <c r="Y776" s="180"/>
      <c r="Z776" s="180"/>
    </row>
    <row r="777" spans="1:26">
      <c r="A777" s="311"/>
      <c r="B777" s="311"/>
      <c r="C777" s="180"/>
      <c r="D777" s="180"/>
      <c r="E777" s="180"/>
      <c r="F777" s="180"/>
      <c r="G777" s="180"/>
      <c r="H777" s="312"/>
      <c r="I777" s="313"/>
      <c r="J777" s="180"/>
      <c r="K777" s="311"/>
      <c r="L777" s="311"/>
      <c r="M777" s="311"/>
      <c r="N777" s="311"/>
      <c r="O777" s="311"/>
      <c r="P777" s="180"/>
      <c r="Q777" s="180"/>
      <c r="R777" s="180"/>
      <c r="S777" s="180"/>
      <c r="T777" s="180"/>
      <c r="U777" s="180"/>
      <c r="V777" s="180"/>
      <c r="W777" s="180"/>
      <c r="X777" s="180"/>
      <c r="Y777" s="180"/>
      <c r="Z777" s="180"/>
    </row>
    <row r="778" spans="1:26">
      <c r="A778" s="311"/>
      <c r="B778" s="311"/>
      <c r="C778" s="180"/>
      <c r="D778" s="180"/>
      <c r="E778" s="180"/>
      <c r="F778" s="180"/>
      <c r="G778" s="180"/>
      <c r="H778" s="312"/>
      <c r="I778" s="313"/>
      <c r="J778" s="180"/>
      <c r="K778" s="311"/>
      <c r="L778" s="311"/>
      <c r="M778" s="311"/>
      <c r="N778" s="311"/>
      <c r="O778" s="311"/>
      <c r="P778" s="180"/>
      <c r="Q778" s="180"/>
      <c r="R778" s="180"/>
      <c r="S778" s="180"/>
      <c r="T778" s="180"/>
      <c r="U778" s="180"/>
      <c r="V778" s="180"/>
      <c r="W778" s="180"/>
      <c r="X778" s="180"/>
      <c r="Y778" s="180"/>
      <c r="Z778" s="180"/>
    </row>
    <row r="779" spans="1:26">
      <c r="A779" s="311"/>
      <c r="B779" s="311"/>
      <c r="C779" s="180"/>
      <c r="D779" s="180"/>
      <c r="E779" s="180"/>
      <c r="F779" s="180"/>
      <c r="G779" s="180"/>
      <c r="H779" s="312"/>
      <c r="I779" s="313"/>
      <c r="J779" s="180"/>
      <c r="K779" s="311"/>
      <c r="L779" s="311"/>
      <c r="M779" s="311"/>
      <c r="N779" s="311"/>
      <c r="O779" s="311"/>
      <c r="P779" s="180"/>
      <c r="Q779" s="180"/>
      <c r="R779" s="180"/>
      <c r="S779" s="180"/>
      <c r="T779" s="180"/>
      <c r="U779" s="180"/>
      <c r="V779" s="180"/>
      <c r="W779" s="180"/>
      <c r="X779" s="180"/>
      <c r="Y779" s="180"/>
      <c r="Z779" s="180"/>
    </row>
    <row r="780" spans="1:26">
      <c r="A780" s="311"/>
      <c r="B780" s="311"/>
      <c r="C780" s="180"/>
      <c r="D780" s="180"/>
      <c r="E780" s="180"/>
      <c r="F780" s="180"/>
      <c r="G780" s="180"/>
      <c r="H780" s="312"/>
      <c r="I780" s="313"/>
      <c r="J780" s="180"/>
      <c r="K780" s="311"/>
      <c r="L780" s="311"/>
      <c r="M780" s="311"/>
      <c r="N780" s="311"/>
      <c r="O780" s="311"/>
      <c r="P780" s="180"/>
      <c r="Q780" s="180"/>
      <c r="R780" s="180"/>
      <c r="S780" s="180"/>
      <c r="T780" s="180"/>
      <c r="U780" s="180"/>
      <c r="V780" s="180"/>
      <c r="W780" s="180"/>
      <c r="X780" s="180"/>
      <c r="Y780" s="180"/>
      <c r="Z780" s="180"/>
    </row>
    <row r="781" spans="1:26">
      <c r="A781" s="311"/>
      <c r="B781" s="311"/>
      <c r="C781" s="180"/>
      <c r="D781" s="180"/>
      <c r="E781" s="180"/>
      <c r="F781" s="180"/>
      <c r="G781" s="180"/>
      <c r="H781" s="312"/>
      <c r="I781" s="313"/>
      <c r="J781" s="180"/>
      <c r="K781" s="311"/>
      <c r="L781" s="311"/>
      <c r="M781" s="311"/>
      <c r="N781" s="311"/>
      <c r="O781" s="311"/>
      <c r="P781" s="180"/>
      <c r="Q781" s="180"/>
      <c r="R781" s="180"/>
      <c r="S781" s="180"/>
      <c r="T781" s="180"/>
      <c r="U781" s="180"/>
      <c r="V781" s="180"/>
      <c r="W781" s="180"/>
      <c r="X781" s="180"/>
      <c r="Y781" s="180"/>
      <c r="Z781" s="180"/>
    </row>
    <row r="782" spans="1:26">
      <c r="A782" s="311"/>
      <c r="B782" s="311"/>
      <c r="C782" s="180"/>
      <c r="D782" s="180"/>
      <c r="E782" s="180"/>
      <c r="F782" s="180"/>
      <c r="G782" s="180"/>
      <c r="H782" s="312"/>
      <c r="I782" s="313"/>
      <c r="J782" s="180"/>
      <c r="K782" s="311"/>
      <c r="L782" s="311"/>
      <c r="M782" s="311"/>
      <c r="N782" s="311"/>
      <c r="O782" s="311"/>
      <c r="P782" s="180"/>
      <c r="Q782" s="180"/>
      <c r="R782" s="180"/>
      <c r="S782" s="180"/>
      <c r="T782" s="180"/>
      <c r="U782" s="180"/>
      <c r="V782" s="180"/>
      <c r="W782" s="180"/>
      <c r="X782" s="180"/>
      <c r="Y782" s="180"/>
      <c r="Z782" s="180"/>
    </row>
    <row r="783" spans="1:26">
      <c r="A783" s="311"/>
      <c r="B783" s="311"/>
      <c r="C783" s="180"/>
      <c r="D783" s="180"/>
      <c r="E783" s="180"/>
      <c r="F783" s="180"/>
      <c r="G783" s="180"/>
      <c r="H783" s="312"/>
      <c r="I783" s="313"/>
      <c r="J783" s="180"/>
      <c r="K783" s="311"/>
      <c r="L783" s="311"/>
      <c r="M783" s="311"/>
      <c r="N783" s="311"/>
      <c r="O783" s="311"/>
      <c r="P783" s="180"/>
      <c r="Q783" s="180"/>
      <c r="R783" s="180"/>
      <c r="S783" s="180"/>
      <c r="T783" s="180"/>
      <c r="U783" s="180"/>
      <c r="V783" s="180"/>
      <c r="W783" s="180"/>
      <c r="X783" s="180"/>
      <c r="Y783" s="180"/>
      <c r="Z783" s="180"/>
    </row>
    <row r="784" spans="1:26">
      <c r="A784" s="311"/>
      <c r="B784" s="311"/>
      <c r="C784" s="180"/>
      <c r="D784" s="180"/>
      <c r="E784" s="180"/>
      <c r="F784" s="180"/>
      <c r="G784" s="180"/>
      <c r="H784" s="312"/>
      <c r="I784" s="313"/>
      <c r="J784" s="180"/>
      <c r="K784" s="311"/>
      <c r="L784" s="311"/>
      <c r="M784" s="311"/>
      <c r="N784" s="311"/>
      <c r="O784" s="311"/>
      <c r="P784" s="180"/>
      <c r="Q784" s="180"/>
      <c r="R784" s="180"/>
      <c r="S784" s="180"/>
      <c r="T784" s="180"/>
      <c r="U784" s="180"/>
      <c r="V784" s="180"/>
      <c r="W784" s="180"/>
      <c r="X784" s="180"/>
      <c r="Y784" s="180"/>
      <c r="Z784" s="180"/>
    </row>
    <row r="785" spans="1:26">
      <c r="A785" s="311"/>
      <c r="B785" s="311"/>
      <c r="C785" s="180"/>
      <c r="D785" s="180"/>
      <c r="E785" s="180"/>
      <c r="F785" s="180"/>
      <c r="G785" s="180"/>
      <c r="H785" s="312"/>
      <c r="I785" s="313"/>
      <c r="J785" s="180"/>
      <c r="K785" s="311"/>
      <c r="L785" s="311"/>
      <c r="M785" s="311"/>
      <c r="N785" s="311"/>
      <c r="O785" s="311"/>
      <c r="P785" s="180"/>
      <c r="Q785" s="180"/>
      <c r="R785" s="180"/>
      <c r="S785" s="180"/>
      <c r="T785" s="180"/>
      <c r="U785" s="180"/>
      <c r="V785" s="180"/>
      <c r="W785" s="180"/>
      <c r="X785" s="180"/>
      <c r="Y785" s="180"/>
      <c r="Z785" s="180"/>
    </row>
    <row r="786" spans="1:26">
      <c r="A786" s="311"/>
      <c r="B786" s="311"/>
      <c r="C786" s="180"/>
      <c r="D786" s="180"/>
      <c r="E786" s="180"/>
      <c r="F786" s="180"/>
      <c r="G786" s="180"/>
      <c r="H786" s="312"/>
      <c r="I786" s="313"/>
      <c r="J786" s="180"/>
      <c r="K786" s="311"/>
      <c r="L786" s="311"/>
      <c r="M786" s="311"/>
      <c r="N786" s="311"/>
      <c r="O786" s="311"/>
      <c r="P786" s="180"/>
      <c r="Q786" s="180"/>
      <c r="R786" s="180"/>
      <c r="S786" s="180"/>
      <c r="T786" s="180"/>
      <c r="U786" s="180"/>
      <c r="V786" s="180"/>
      <c r="W786" s="180"/>
      <c r="X786" s="180"/>
      <c r="Y786" s="180"/>
      <c r="Z786" s="180"/>
    </row>
    <row r="787" spans="1:26">
      <c r="A787" s="311"/>
      <c r="B787" s="311"/>
      <c r="C787" s="180"/>
      <c r="D787" s="180"/>
      <c r="E787" s="180"/>
      <c r="F787" s="180"/>
      <c r="G787" s="180"/>
      <c r="H787" s="312"/>
      <c r="I787" s="313"/>
      <c r="J787" s="180"/>
      <c r="K787" s="311"/>
      <c r="L787" s="311"/>
      <c r="M787" s="311"/>
      <c r="N787" s="311"/>
      <c r="O787" s="311"/>
      <c r="P787" s="180"/>
      <c r="Q787" s="180"/>
      <c r="R787" s="180"/>
      <c r="S787" s="180"/>
      <c r="T787" s="180"/>
      <c r="U787" s="180"/>
      <c r="V787" s="180"/>
      <c r="W787" s="180"/>
      <c r="X787" s="180"/>
      <c r="Y787" s="180"/>
      <c r="Z787" s="180"/>
    </row>
    <row r="788" spans="1:26">
      <c r="A788" s="311"/>
      <c r="B788" s="311"/>
      <c r="C788" s="180"/>
      <c r="D788" s="180"/>
      <c r="E788" s="180"/>
      <c r="F788" s="180"/>
      <c r="G788" s="180"/>
      <c r="H788" s="312"/>
      <c r="I788" s="313"/>
      <c r="J788" s="180"/>
      <c r="K788" s="311"/>
      <c r="L788" s="311"/>
      <c r="M788" s="311"/>
      <c r="N788" s="311"/>
      <c r="O788" s="311"/>
      <c r="P788" s="180"/>
      <c r="Q788" s="180"/>
      <c r="R788" s="180"/>
      <c r="S788" s="180"/>
      <c r="T788" s="180"/>
      <c r="U788" s="180"/>
      <c r="V788" s="180"/>
      <c r="W788" s="180"/>
      <c r="X788" s="180"/>
      <c r="Y788" s="180"/>
      <c r="Z788" s="180"/>
    </row>
    <row r="789" spans="1:26">
      <c r="A789" s="311"/>
      <c r="B789" s="311"/>
      <c r="C789" s="180"/>
      <c r="D789" s="180"/>
      <c r="E789" s="180"/>
      <c r="F789" s="180"/>
      <c r="G789" s="180"/>
      <c r="H789" s="312"/>
      <c r="I789" s="313"/>
      <c r="J789" s="180"/>
      <c r="K789" s="311"/>
      <c r="L789" s="311"/>
      <c r="M789" s="311"/>
      <c r="N789" s="311"/>
      <c r="O789" s="311"/>
      <c r="P789" s="180"/>
      <c r="Q789" s="180"/>
      <c r="R789" s="180"/>
      <c r="S789" s="180"/>
      <c r="T789" s="180"/>
      <c r="U789" s="180"/>
      <c r="V789" s="180"/>
      <c r="W789" s="180"/>
      <c r="X789" s="180"/>
      <c r="Y789" s="180"/>
      <c r="Z789" s="180"/>
    </row>
    <row r="790" spans="1:26">
      <c r="A790" s="311"/>
      <c r="B790" s="311"/>
      <c r="C790" s="180"/>
      <c r="D790" s="180"/>
      <c r="E790" s="180"/>
      <c r="F790" s="180"/>
      <c r="G790" s="180"/>
      <c r="H790" s="312"/>
      <c r="I790" s="313"/>
      <c r="J790" s="180"/>
      <c r="K790" s="311"/>
      <c r="L790" s="311"/>
      <c r="M790" s="311"/>
      <c r="N790" s="311"/>
      <c r="O790" s="311"/>
      <c r="P790" s="180"/>
      <c r="Q790" s="180"/>
      <c r="R790" s="180"/>
      <c r="S790" s="180"/>
      <c r="T790" s="180"/>
      <c r="U790" s="180"/>
      <c r="V790" s="180"/>
      <c r="W790" s="180"/>
      <c r="X790" s="180"/>
      <c r="Y790" s="180"/>
      <c r="Z790" s="180"/>
    </row>
    <row r="791" spans="1:26">
      <c r="A791" s="311"/>
      <c r="B791" s="311"/>
      <c r="C791" s="180"/>
      <c r="D791" s="180"/>
      <c r="E791" s="180"/>
      <c r="F791" s="180"/>
      <c r="G791" s="180"/>
      <c r="H791" s="312"/>
      <c r="I791" s="313"/>
      <c r="J791" s="180"/>
      <c r="K791" s="311"/>
      <c r="L791" s="311"/>
      <c r="M791" s="311"/>
      <c r="N791" s="311"/>
      <c r="O791" s="311"/>
      <c r="P791" s="180"/>
      <c r="Q791" s="180"/>
      <c r="R791" s="180"/>
      <c r="S791" s="180"/>
      <c r="T791" s="180"/>
      <c r="U791" s="180"/>
      <c r="V791" s="180"/>
      <c r="W791" s="180"/>
      <c r="X791" s="180"/>
      <c r="Y791" s="180"/>
      <c r="Z791" s="180"/>
    </row>
    <row r="792" spans="1:26">
      <c r="A792" s="311"/>
      <c r="B792" s="311"/>
      <c r="C792" s="180"/>
      <c r="D792" s="180"/>
      <c r="E792" s="180"/>
      <c r="F792" s="180"/>
      <c r="G792" s="180"/>
      <c r="H792" s="312"/>
      <c r="I792" s="313"/>
      <c r="J792" s="180"/>
      <c r="K792" s="311"/>
      <c r="L792" s="311"/>
      <c r="M792" s="311"/>
      <c r="N792" s="311"/>
      <c r="O792" s="311"/>
      <c r="P792" s="180"/>
      <c r="Q792" s="180"/>
      <c r="R792" s="180"/>
      <c r="S792" s="180"/>
      <c r="T792" s="180"/>
      <c r="U792" s="180"/>
      <c r="V792" s="180"/>
      <c r="W792" s="180"/>
      <c r="X792" s="180"/>
      <c r="Y792" s="180"/>
      <c r="Z792" s="180"/>
    </row>
    <row r="793" spans="1:26">
      <c r="A793" s="311"/>
      <c r="B793" s="311"/>
      <c r="C793" s="180"/>
      <c r="D793" s="180"/>
      <c r="E793" s="180"/>
      <c r="F793" s="180"/>
      <c r="G793" s="180"/>
      <c r="H793" s="312"/>
      <c r="I793" s="313"/>
      <c r="J793" s="180"/>
      <c r="K793" s="311"/>
      <c r="L793" s="311"/>
      <c r="M793" s="311"/>
      <c r="N793" s="311"/>
      <c r="O793" s="311"/>
      <c r="P793" s="180"/>
      <c r="Q793" s="180"/>
      <c r="R793" s="180"/>
      <c r="S793" s="180"/>
      <c r="T793" s="180"/>
      <c r="U793" s="180"/>
      <c r="V793" s="180"/>
      <c r="W793" s="180"/>
      <c r="X793" s="180"/>
      <c r="Y793" s="180"/>
      <c r="Z793" s="180"/>
    </row>
    <row r="794" spans="1:26">
      <c r="A794" s="311"/>
      <c r="B794" s="311"/>
      <c r="C794" s="180"/>
      <c r="D794" s="180"/>
      <c r="E794" s="180"/>
      <c r="F794" s="180"/>
      <c r="G794" s="180"/>
      <c r="H794" s="312"/>
      <c r="I794" s="313"/>
      <c r="J794" s="180"/>
      <c r="K794" s="311"/>
      <c r="L794" s="311"/>
      <c r="M794" s="311"/>
      <c r="N794" s="311"/>
      <c r="O794" s="311"/>
      <c r="P794" s="180"/>
      <c r="Q794" s="180"/>
      <c r="R794" s="180"/>
      <c r="S794" s="180"/>
      <c r="T794" s="180"/>
      <c r="U794" s="180"/>
      <c r="V794" s="180"/>
      <c r="W794" s="180"/>
      <c r="X794" s="180"/>
      <c r="Y794" s="180"/>
      <c r="Z794" s="180"/>
    </row>
    <row r="795" spans="1:26">
      <c r="A795" s="311"/>
      <c r="B795" s="311"/>
      <c r="C795" s="180"/>
      <c r="D795" s="180"/>
      <c r="E795" s="180"/>
      <c r="F795" s="180"/>
      <c r="G795" s="180"/>
      <c r="H795" s="312"/>
      <c r="I795" s="313"/>
      <c r="J795" s="180"/>
      <c r="K795" s="311"/>
      <c r="L795" s="311"/>
      <c r="M795" s="311"/>
      <c r="N795" s="311"/>
      <c r="O795" s="311"/>
      <c r="P795" s="180"/>
      <c r="Q795" s="180"/>
      <c r="R795" s="180"/>
      <c r="S795" s="180"/>
      <c r="T795" s="180"/>
      <c r="U795" s="180"/>
      <c r="V795" s="180"/>
      <c r="W795" s="180"/>
      <c r="X795" s="180"/>
      <c r="Y795" s="180"/>
      <c r="Z795" s="180"/>
    </row>
    <row r="796" spans="1:26">
      <c r="A796" s="311"/>
      <c r="B796" s="311"/>
      <c r="C796" s="180"/>
      <c r="D796" s="180"/>
      <c r="E796" s="180"/>
      <c r="F796" s="180"/>
      <c r="G796" s="180"/>
      <c r="H796" s="312"/>
      <c r="I796" s="313"/>
      <c r="J796" s="180"/>
      <c r="K796" s="311"/>
      <c r="L796" s="311"/>
      <c r="M796" s="311"/>
      <c r="N796" s="311"/>
      <c r="O796" s="311"/>
      <c r="P796" s="180"/>
      <c r="Q796" s="180"/>
      <c r="R796" s="180"/>
      <c r="S796" s="180"/>
      <c r="T796" s="180"/>
      <c r="U796" s="180"/>
      <c r="V796" s="180"/>
      <c r="W796" s="180"/>
      <c r="X796" s="180"/>
      <c r="Y796" s="180"/>
      <c r="Z796" s="180"/>
    </row>
    <row r="797" spans="1:26">
      <c r="A797" s="311"/>
      <c r="B797" s="311"/>
      <c r="C797" s="180"/>
      <c r="D797" s="180"/>
      <c r="E797" s="180"/>
      <c r="F797" s="180"/>
      <c r="G797" s="180"/>
      <c r="H797" s="312"/>
      <c r="I797" s="313"/>
      <c r="J797" s="180"/>
      <c r="K797" s="311"/>
      <c r="L797" s="311"/>
      <c r="M797" s="311"/>
      <c r="N797" s="311"/>
      <c r="O797" s="311"/>
      <c r="P797" s="180"/>
      <c r="Q797" s="180"/>
      <c r="R797" s="180"/>
      <c r="S797" s="180"/>
      <c r="T797" s="180"/>
      <c r="U797" s="180"/>
      <c r="V797" s="180"/>
      <c r="W797" s="180"/>
      <c r="X797" s="180"/>
      <c r="Y797" s="180"/>
      <c r="Z797" s="180"/>
    </row>
    <row r="798" spans="1:26">
      <c r="A798" s="311"/>
      <c r="B798" s="311"/>
      <c r="C798" s="180"/>
      <c r="D798" s="180"/>
      <c r="E798" s="180"/>
      <c r="F798" s="180"/>
      <c r="G798" s="180"/>
      <c r="H798" s="312"/>
      <c r="I798" s="313"/>
      <c r="J798" s="180"/>
      <c r="K798" s="311"/>
      <c r="L798" s="311"/>
      <c r="M798" s="311"/>
      <c r="N798" s="311"/>
      <c r="O798" s="311"/>
      <c r="P798" s="180"/>
      <c r="Q798" s="180"/>
      <c r="R798" s="180"/>
      <c r="S798" s="180"/>
      <c r="T798" s="180"/>
      <c r="U798" s="180"/>
      <c r="V798" s="180"/>
      <c r="W798" s="180"/>
      <c r="X798" s="180"/>
      <c r="Y798" s="180"/>
      <c r="Z798" s="180"/>
    </row>
    <row r="799" spans="1:26">
      <c r="A799" s="311"/>
      <c r="B799" s="311"/>
      <c r="C799" s="180"/>
      <c r="D799" s="180"/>
      <c r="E799" s="180"/>
      <c r="F799" s="180"/>
      <c r="G799" s="180"/>
      <c r="H799" s="312"/>
      <c r="I799" s="313"/>
      <c r="J799" s="180"/>
      <c r="K799" s="311"/>
      <c r="L799" s="311"/>
      <c r="M799" s="311"/>
      <c r="N799" s="311"/>
      <c r="O799" s="311"/>
      <c r="P799" s="180"/>
      <c r="Q799" s="180"/>
      <c r="R799" s="180"/>
      <c r="S799" s="180"/>
      <c r="T799" s="180"/>
      <c r="U799" s="180"/>
      <c r="V799" s="180"/>
      <c r="W799" s="180"/>
      <c r="X799" s="180"/>
      <c r="Y799" s="180"/>
      <c r="Z799" s="180"/>
    </row>
    <row r="800" spans="1:26">
      <c r="A800" s="311"/>
      <c r="B800" s="311"/>
      <c r="C800" s="180"/>
      <c r="D800" s="180"/>
      <c r="E800" s="180"/>
      <c r="F800" s="180"/>
      <c r="G800" s="180"/>
      <c r="H800" s="312"/>
      <c r="I800" s="313"/>
      <c r="J800" s="180"/>
      <c r="K800" s="311"/>
      <c r="L800" s="311"/>
      <c r="M800" s="311"/>
      <c r="N800" s="311"/>
      <c r="O800" s="311"/>
      <c r="P800" s="180"/>
      <c r="Q800" s="180"/>
      <c r="R800" s="180"/>
      <c r="S800" s="180"/>
      <c r="T800" s="180"/>
      <c r="U800" s="180"/>
      <c r="V800" s="180"/>
      <c r="W800" s="180"/>
      <c r="X800" s="180"/>
      <c r="Y800" s="180"/>
      <c r="Z800" s="180"/>
    </row>
    <row r="801" spans="1:26">
      <c r="A801" s="311"/>
      <c r="B801" s="311"/>
      <c r="C801" s="180"/>
      <c r="D801" s="180"/>
      <c r="E801" s="180"/>
      <c r="F801" s="180"/>
      <c r="G801" s="180"/>
      <c r="H801" s="312"/>
      <c r="I801" s="313"/>
      <c r="J801" s="180"/>
      <c r="K801" s="311"/>
      <c r="L801" s="311"/>
      <c r="M801" s="311"/>
      <c r="N801" s="311"/>
      <c r="O801" s="311"/>
      <c r="P801" s="180"/>
      <c r="Q801" s="180"/>
      <c r="R801" s="180"/>
      <c r="S801" s="180"/>
      <c r="T801" s="180"/>
      <c r="U801" s="180"/>
      <c r="V801" s="180"/>
      <c r="W801" s="180"/>
      <c r="X801" s="180"/>
      <c r="Y801" s="180"/>
      <c r="Z801" s="180"/>
    </row>
    <row r="802" spans="1:26">
      <c r="A802" s="311"/>
      <c r="B802" s="311"/>
      <c r="C802" s="180"/>
      <c r="D802" s="180"/>
      <c r="E802" s="180"/>
      <c r="F802" s="180"/>
      <c r="G802" s="180"/>
      <c r="H802" s="312"/>
      <c r="I802" s="313"/>
      <c r="J802" s="180"/>
      <c r="K802" s="311"/>
      <c r="L802" s="311"/>
      <c r="M802" s="311"/>
      <c r="N802" s="311"/>
      <c r="O802" s="311"/>
      <c r="P802" s="180"/>
      <c r="Q802" s="180"/>
      <c r="R802" s="180"/>
      <c r="S802" s="180"/>
      <c r="T802" s="180"/>
      <c r="U802" s="180"/>
      <c r="V802" s="180"/>
      <c r="W802" s="180"/>
      <c r="X802" s="180"/>
      <c r="Y802" s="180"/>
      <c r="Z802" s="180"/>
    </row>
    <row r="803" spans="1:26">
      <c r="A803" s="311"/>
      <c r="B803" s="311"/>
      <c r="C803" s="180"/>
      <c r="D803" s="180"/>
      <c r="E803" s="180"/>
      <c r="F803" s="180"/>
      <c r="G803" s="180"/>
      <c r="H803" s="312"/>
      <c r="I803" s="313"/>
      <c r="J803" s="180"/>
      <c r="K803" s="311"/>
      <c r="L803" s="311"/>
      <c r="M803" s="311"/>
      <c r="N803" s="311"/>
      <c r="O803" s="311"/>
      <c r="P803" s="180"/>
      <c r="Q803" s="180"/>
      <c r="R803" s="180"/>
      <c r="S803" s="180"/>
      <c r="T803" s="180"/>
      <c r="U803" s="180"/>
      <c r="V803" s="180"/>
      <c r="W803" s="180"/>
      <c r="X803" s="180"/>
      <c r="Y803" s="180"/>
      <c r="Z803" s="180"/>
    </row>
    <row r="804" spans="1:26">
      <c r="A804" s="311"/>
      <c r="B804" s="311"/>
      <c r="C804" s="180"/>
      <c r="D804" s="180"/>
      <c r="E804" s="180"/>
      <c r="F804" s="180"/>
      <c r="G804" s="180"/>
      <c r="H804" s="312"/>
      <c r="I804" s="313"/>
      <c r="J804" s="180"/>
      <c r="K804" s="311"/>
      <c r="L804" s="311"/>
      <c r="M804" s="311"/>
      <c r="N804" s="311"/>
      <c r="O804" s="311"/>
      <c r="P804" s="180"/>
      <c r="Q804" s="180"/>
      <c r="R804" s="180"/>
      <c r="S804" s="180"/>
      <c r="T804" s="180"/>
      <c r="U804" s="180"/>
      <c r="V804" s="180"/>
      <c r="W804" s="180"/>
      <c r="X804" s="180"/>
      <c r="Y804" s="180"/>
      <c r="Z804" s="180"/>
    </row>
    <row r="805" spans="1:26">
      <c r="A805" s="311"/>
      <c r="B805" s="311"/>
      <c r="C805" s="180"/>
      <c r="D805" s="180"/>
      <c r="E805" s="180"/>
      <c r="F805" s="180"/>
      <c r="G805" s="180"/>
      <c r="H805" s="312"/>
      <c r="I805" s="313"/>
      <c r="J805" s="180"/>
      <c r="K805" s="311"/>
      <c r="L805" s="311"/>
      <c r="M805" s="311"/>
      <c r="N805" s="311"/>
      <c r="O805" s="311"/>
      <c r="P805" s="180"/>
      <c r="Q805" s="180"/>
      <c r="R805" s="180"/>
      <c r="S805" s="180"/>
      <c r="T805" s="180"/>
      <c r="U805" s="180"/>
      <c r="V805" s="180"/>
      <c r="W805" s="180"/>
      <c r="X805" s="180"/>
      <c r="Y805" s="180"/>
      <c r="Z805" s="180"/>
    </row>
    <row r="806" spans="1:26">
      <c r="A806" s="311"/>
      <c r="B806" s="311"/>
      <c r="C806" s="180"/>
      <c r="D806" s="180"/>
      <c r="E806" s="180"/>
      <c r="F806" s="180"/>
      <c r="G806" s="180"/>
      <c r="H806" s="312"/>
      <c r="I806" s="313"/>
      <c r="J806" s="180"/>
      <c r="K806" s="311"/>
      <c r="L806" s="311"/>
      <c r="M806" s="311"/>
      <c r="N806" s="311"/>
      <c r="O806" s="311"/>
      <c r="P806" s="180"/>
      <c r="Q806" s="180"/>
      <c r="R806" s="180"/>
      <c r="S806" s="180"/>
      <c r="T806" s="180"/>
      <c r="U806" s="180"/>
      <c r="V806" s="180"/>
      <c r="W806" s="180"/>
      <c r="X806" s="180"/>
      <c r="Y806" s="180"/>
      <c r="Z806" s="180"/>
    </row>
    <row r="807" spans="1:26">
      <c r="A807" s="311"/>
      <c r="B807" s="311"/>
      <c r="C807" s="180"/>
      <c r="D807" s="180"/>
      <c r="E807" s="180"/>
      <c r="F807" s="180"/>
      <c r="G807" s="180"/>
      <c r="H807" s="312"/>
      <c r="I807" s="313"/>
      <c r="J807" s="180"/>
      <c r="K807" s="311"/>
      <c r="L807" s="311"/>
      <c r="M807" s="311"/>
      <c r="N807" s="311"/>
      <c r="O807" s="311"/>
      <c r="P807" s="180"/>
      <c r="Q807" s="180"/>
      <c r="R807" s="180"/>
      <c r="S807" s="180"/>
      <c r="T807" s="180"/>
      <c r="U807" s="180"/>
      <c r="V807" s="180"/>
      <c r="W807" s="180"/>
      <c r="X807" s="180"/>
      <c r="Y807" s="180"/>
      <c r="Z807" s="180"/>
    </row>
    <row r="808" spans="1:26">
      <c r="A808" s="311"/>
      <c r="B808" s="311"/>
      <c r="C808" s="180"/>
      <c r="D808" s="180"/>
      <c r="E808" s="180"/>
      <c r="F808" s="180"/>
      <c r="G808" s="180"/>
      <c r="H808" s="312"/>
      <c r="I808" s="313"/>
      <c r="J808" s="180"/>
      <c r="K808" s="311"/>
      <c r="L808" s="311"/>
      <c r="M808" s="311"/>
      <c r="N808" s="311"/>
      <c r="O808" s="311"/>
      <c r="P808" s="180"/>
      <c r="Q808" s="180"/>
      <c r="R808" s="180"/>
      <c r="S808" s="180"/>
      <c r="T808" s="180"/>
      <c r="U808" s="180"/>
      <c r="V808" s="180"/>
      <c r="W808" s="180"/>
      <c r="X808" s="180"/>
      <c r="Y808" s="180"/>
      <c r="Z808" s="180"/>
    </row>
    <row r="809" spans="1:26">
      <c r="A809" s="311"/>
      <c r="B809" s="311"/>
      <c r="C809" s="180"/>
      <c r="D809" s="180"/>
      <c r="E809" s="180"/>
      <c r="F809" s="180"/>
      <c r="G809" s="180"/>
      <c r="H809" s="312"/>
      <c r="I809" s="313"/>
      <c r="J809" s="180"/>
      <c r="K809" s="311"/>
      <c r="L809" s="311"/>
      <c r="M809" s="311"/>
      <c r="N809" s="311"/>
      <c r="O809" s="311"/>
      <c r="P809" s="180"/>
      <c r="Q809" s="180"/>
      <c r="R809" s="180"/>
      <c r="S809" s="180"/>
      <c r="T809" s="180"/>
      <c r="U809" s="180"/>
      <c r="V809" s="180"/>
      <c r="W809" s="180"/>
      <c r="X809" s="180"/>
      <c r="Y809" s="180"/>
      <c r="Z809" s="180"/>
    </row>
    <row r="810" spans="1:26">
      <c r="A810" s="311"/>
      <c r="B810" s="311"/>
      <c r="C810" s="180"/>
      <c r="D810" s="180"/>
      <c r="E810" s="180"/>
      <c r="F810" s="180"/>
      <c r="G810" s="180"/>
      <c r="H810" s="312"/>
      <c r="I810" s="313"/>
      <c r="J810" s="180"/>
      <c r="K810" s="311"/>
      <c r="L810" s="311"/>
      <c r="M810" s="311"/>
      <c r="N810" s="311"/>
      <c r="O810" s="311"/>
      <c r="P810" s="180"/>
      <c r="Q810" s="180"/>
      <c r="R810" s="180"/>
      <c r="S810" s="180"/>
      <c r="T810" s="180"/>
      <c r="U810" s="180"/>
      <c r="V810" s="180"/>
      <c r="W810" s="180"/>
      <c r="X810" s="180"/>
      <c r="Y810" s="180"/>
      <c r="Z810" s="180"/>
    </row>
    <row r="811" spans="1:26">
      <c r="A811" s="311"/>
      <c r="B811" s="311"/>
      <c r="C811" s="180"/>
      <c r="D811" s="180"/>
      <c r="E811" s="180"/>
      <c r="F811" s="180"/>
      <c r="G811" s="180"/>
      <c r="H811" s="312"/>
      <c r="I811" s="313"/>
      <c r="J811" s="180"/>
      <c r="K811" s="311"/>
      <c r="L811" s="311"/>
      <c r="M811" s="311"/>
      <c r="N811" s="311"/>
      <c r="O811" s="311"/>
      <c r="P811" s="180"/>
      <c r="Q811" s="180"/>
      <c r="R811" s="180"/>
      <c r="S811" s="180"/>
      <c r="T811" s="180"/>
      <c r="U811" s="180"/>
      <c r="V811" s="180"/>
      <c r="W811" s="180"/>
      <c r="X811" s="180"/>
      <c r="Y811" s="180"/>
      <c r="Z811" s="180"/>
    </row>
    <row r="812" spans="1:26">
      <c r="A812" s="311"/>
      <c r="B812" s="311"/>
      <c r="C812" s="180"/>
      <c r="D812" s="180"/>
      <c r="E812" s="180"/>
      <c r="F812" s="180"/>
      <c r="G812" s="180"/>
      <c r="H812" s="312"/>
      <c r="I812" s="313"/>
      <c r="J812" s="180"/>
      <c r="K812" s="311"/>
      <c r="L812" s="311"/>
      <c r="M812" s="311"/>
      <c r="N812" s="311"/>
      <c r="O812" s="311"/>
      <c r="P812" s="180"/>
      <c r="Q812" s="180"/>
      <c r="R812" s="180"/>
      <c r="S812" s="180"/>
      <c r="T812" s="180"/>
      <c r="U812" s="180"/>
      <c r="V812" s="180"/>
      <c r="W812" s="180"/>
      <c r="X812" s="180"/>
      <c r="Y812" s="180"/>
      <c r="Z812" s="180"/>
    </row>
    <row r="813" spans="1:26">
      <c r="A813" s="311"/>
      <c r="B813" s="311"/>
      <c r="C813" s="180"/>
      <c r="D813" s="180"/>
      <c r="E813" s="180"/>
      <c r="F813" s="180"/>
      <c r="G813" s="180"/>
      <c r="H813" s="312"/>
      <c r="I813" s="313"/>
      <c r="J813" s="180"/>
      <c r="K813" s="311"/>
      <c r="L813" s="311"/>
      <c r="M813" s="311"/>
      <c r="N813" s="311"/>
      <c r="O813" s="311"/>
      <c r="P813" s="180"/>
      <c r="Q813" s="180"/>
      <c r="R813" s="180"/>
      <c r="S813" s="180"/>
      <c r="T813" s="180"/>
      <c r="U813" s="180"/>
      <c r="V813" s="180"/>
      <c r="W813" s="180"/>
      <c r="X813" s="180"/>
      <c r="Y813" s="180"/>
      <c r="Z813" s="180"/>
    </row>
    <row r="814" spans="1:26">
      <c r="A814" s="311"/>
      <c r="B814" s="311"/>
      <c r="C814" s="180"/>
      <c r="D814" s="180"/>
      <c r="E814" s="180"/>
      <c r="F814" s="180"/>
      <c r="G814" s="180"/>
      <c r="H814" s="312"/>
      <c r="I814" s="313"/>
      <c r="J814" s="180"/>
      <c r="K814" s="311"/>
      <c r="L814" s="311"/>
      <c r="M814" s="311"/>
      <c r="N814" s="311"/>
      <c r="O814" s="311"/>
      <c r="P814" s="180"/>
      <c r="Q814" s="180"/>
      <c r="R814" s="180"/>
      <c r="S814" s="180"/>
      <c r="T814" s="180"/>
      <c r="U814" s="180"/>
      <c r="V814" s="180"/>
      <c r="W814" s="180"/>
      <c r="X814" s="180"/>
      <c r="Y814" s="180"/>
      <c r="Z814" s="180"/>
    </row>
    <row r="815" spans="1:26">
      <c r="A815" s="311"/>
      <c r="B815" s="311"/>
      <c r="C815" s="180"/>
      <c r="D815" s="180"/>
      <c r="E815" s="180"/>
      <c r="F815" s="180"/>
      <c r="G815" s="180"/>
      <c r="H815" s="312"/>
      <c r="I815" s="313"/>
      <c r="J815" s="180"/>
      <c r="K815" s="311"/>
      <c r="L815" s="311"/>
      <c r="M815" s="311"/>
      <c r="N815" s="311"/>
      <c r="O815" s="311"/>
      <c r="P815" s="180"/>
      <c r="Q815" s="180"/>
      <c r="R815" s="180"/>
      <c r="S815" s="180"/>
      <c r="T815" s="180"/>
      <c r="U815" s="180"/>
      <c r="V815" s="180"/>
      <c r="W815" s="180"/>
      <c r="X815" s="180"/>
      <c r="Y815" s="180"/>
      <c r="Z815" s="180"/>
    </row>
    <row r="816" spans="1:26">
      <c r="A816" s="311"/>
      <c r="B816" s="311"/>
      <c r="C816" s="180"/>
      <c r="D816" s="180"/>
      <c r="E816" s="180"/>
      <c r="F816" s="180"/>
      <c r="G816" s="180"/>
      <c r="H816" s="312"/>
      <c r="I816" s="313"/>
      <c r="J816" s="180"/>
      <c r="K816" s="311"/>
      <c r="L816" s="311"/>
      <c r="M816" s="311"/>
      <c r="N816" s="311"/>
      <c r="O816" s="311"/>
      <c r="P816" s="180"/>
      <c r="Q816" s="180"/>
      <c r="R816" s="180"/>
      <c r="S816" s="180"/>
      <c r="T816" s="180"/>
      <c r="U816" s="180"/>
      <c r="V816" s="180"/>
      <c r="W816" s="180"/>
      <c r="X816" s="180"/>
      <c r="Y816" s="180"/>
      <c r="Z816" s="180"/>
    </row>
    <row r="817" spans="1:26">
      <c r="A817" s="311"/>
      <c r="B817" s="311"/>
      <c r="C817" s="180"/>
      <c r="D817" s="180"/>
      <c r="E817" s="180"/>
      <c r="F817" s="180"/>
      <c r="G817" s="180"/>
      <c r="H817" s="312"/>
      <c r="I817" s="313"/>
      <c r="J817" s="180"/>
      <c r="K817" s="311"/>
      <c r="L817" s="311"/>
      <c r="M817" s="311"/>
      <c r="N817" s="311"/>
      <c r="O817" s="311"/>
      <c r="P817" s="180"/>
      <c r="Q817" s="180"/>
      <c r="R817" s="180"/>
      <c r="S817" s="180"/>
      <c r="T817" s="180"/>
      <c r="U817" s="180"/>
      <c r="V817" s="180"/>
      <c r="W817" s="180"/>
      <c r="X817" s="180"/>
      <c r="Y817" s="180"/>
      <c r="Z817" s="180"/>
    </row>
    <row r="818" spans="1:26">
      <c r="A818" s="311"/>
      <c r="B818" s="311"/>
      <c r="C818" s="180"/>
      <c r="D818" s="180"/>
      <c r="E818" s="180"/>
      <c r="F818" s="180"/>
      <c r="G818" s="180"/>
      <c r="H818" s="312"/>
      <c r="I818" s="313"/>
      <c r="J818" s="180"/>
      <c r="K818" s="311"/>
      <c r="L818" s="311"/>
      <c r="M818" s="311"/>
      <c r="N818" s="311"/>
      <c r="O818" s="311"/>
      <c r="P818" s="180"/>
      <c r="Q818" s="180"/>
      <c r="R818" s="180"/>
      <c r="S818" s="180"/>
      <c r="T818" s="180"/>
      <c r="U818" s="180"/>
      <c r="V818" s="180"/>
      <c r="W818" s="180"/>
      <c r="X818" s="180"/>
      <c r="Y818" s="180"/>
      <c r="Z818" s="180"/>
    </row>
    <row r="819" spans="1:26">
      <c r="A819" s="311"/>
      <c r="B819" s="311"/>
      <c r="C819" s="180"/>
      <c r="D819" s="180"/>
      <c r="E819" s="180"/>
      <c r="F819" s="180"/>
      <c r="G819" s="180"/>
      <c r="H819" s="312"/>
      <c r="I819" s="313"/>
      <c r="J819" s="180"/>
      <c r="K819" s="311"/>
      <c r="L819" s="311"/>
      <c r="M819" s="311"/>
      <c r="N819" s="311"/>
      <c r="O819" s="311"/>
      <c r="P819" s="180"/>
      <c r="Q819" s="180"/>
      <c r="R819" s="180"/>
      <c r="S819" s="180"/>
      <c r="T819" s="180"/>
      <c r="U819" s="180"/>
      <c r="V819" s="180"/>
      <c r="W819" s="180"/>
      <c r="X819" s="180"/>
      <c r="Y819" s="180"/>
      <c r="Z819" s="180"/>
    </row>
    <row r="820" spans="1:26">
      <c r="A820" s="311"/>
      <c r="B820" s="311"/>
      <c r="C820" s="180"/>
      <c r="D820" s="180"/>
      <c r="E820" s="180"/>
      <c r="F820" s="180"/>
      <c r="G820" s="180"/>
      <c r="H820" s="312"/>
      <c r="I820" s="313"/>
      <c r="J820" s="180"/>
      <c r="K820" s="311"/>
      <c r="L820" s="311"/>
      <c r="M820" s="311"/>
      <c r="N820" s="311"/>
      <c r="O820" s="311"/>
      <c r="P820" s="180"/>
      <c r="Q820" s="180"/>
      <c r="R820" s="180"/>
      <c r="S820" s="180"/>
      <c r="T820" s="180"/>
      <c r="U820" s="180"/>
      <c r="V820" s="180"/>
      <c r="W820" s="180"/>
      <c r="X820" s="180"/>
      <c r="Y820" s="180"/>
      <c r="Z820" s="180"/>
    </row>
    <row r="821" spans="1:26">
      <c r="A821" s="311"/>
      <c r="B821" s="311"/>
      <c r="C821" s="180"/>
      <c r="D821" s="180"/>
      <c r="E821" s="180"/>
      <c r="F821" s="180"/>
      <c r="G821" s="180"/>
      <c r="H821" s="312"/>
      <c r="I821" s="313"/>
      <c r="J821" s="180"/>
      <c r="K821" s="311"/>
      <c r="L821" s="311"/>
      <c r="M821" s="311"/>
      <c r="N821" s="311"/>
      <c r="O821" s="311"/>
      <c r="P821" s="180"/>
      <c r="Q821" s="180"/>
      <c r="R821" s="180"/>
      <c r="S821" s="180"/>
      <c r="T821" s="180"/>
      <c r="U821" s="180"/>
      <c r="V821" s="180"/>
      <c r="W821" s="180"/>
      <c r="X821" s="180"/>
      <c r="Y821" s="180"/>
      <c r="Z821" s="180"/>
    </row>
    <row r="822" spans="1:26">
      <c r="A822" s="311"/>
      <c r="B822" s="311"/>
      <c r="C822" s="180"/>
      <c r="D822" s="180"/>
      <c r="E822" s="180"/>
      <c r="F822" s="180"/>
      <c r="G822" s="180"/>
      <c r="H822" s="312"/>
      <c r="I822" s="313"/>
      <c r="J822" s="180"/>
      <c r="K822" s="311"/>
      <c r="L822" s="311"/>
      <c r="M822" s="311"/>
      <c r="N822" s="311"/>
      <c r="O822" s="311"/>
      <c r="P822" s="180"/>
      <c r="Q822" s="180"/>
      <c r="R822" s="180"/>
      <c r="S822" s="180"/>
      <c r="T822" s="180"/>
      <c r="U822" s="180"/>
      <c r="V822" s="180"/>
      <c r="W822" s="180"/>
      <c r="X822" s="180"/>
      <c r="Y822" s="180"/>
      <c r="Z822" s="180"/>
    </row>
    <row r="823" spans="1:26">
      <c r="A823" s="311"/>
      <c r="B823" s="311"/>
      <c r="C823" s="180"/>
      <c r="D823" s="180"/>
      <c r="E823" s="180"/>
      <c r="F823" s="180"/>
      <c r="G823" s="180"/>
      <c r="H823" s="312"/>
      <c r="I823" s="313"/>
      <c r="J823" s="180"/>
      <c r="K823" s="311"/>
      <c r="L823" s="311"/>
      <c r="M823" s="311"/>
      <c r="N823" s="311"/>
      <c r="O823" s="311"/>
      <c r="P823" s="180"/>
      <c r="Q823" s="180"/>
      <c r="R823" s="180"/>
      <c r="S823" s="180"/>
      <c r="T823" s="180"/>
      <c r="U823" s="180"/>
      <c r="V823" s="180"/>
      <c r="W823" s="180"/>
      <c r="X823" s="180"/>
      <c r="Y823" s="180"/>
      <c r="Z823" s="180"/>
    </row>
    <row r="824" spans="1:26">
      <c r="A824" s="311"/>
      <c r="B824" s="311"/>
      <c r="C824" s="180"/>
      <c r="D824" s="180"/>
      <c r="E824" s="180"/>
      <c r="F824" s="180"/>
      <c r="G824" s="180"/>
      <c r="H824" s="312"/>
      <c r="I824" s="313"/>
      <c r="J824" s="180"/>
      <c r="K824" s="311"/>
      <c r="L824" s="311"/>
      <c r="M824" s="311"/>
      <c r="N824" s="311"/>
      <c r="O824" s="311"/>
      <c r="P824" s="180"/>
      <c r="Q824" s="180"/>
      <c r="R824" s="180"/>
      <c r="S824" s="180"/>
      <c r="T824" s="180"/>
      <c r="U824" s="180"/>
      <c r="V824" s="180"/>
      <c r="W824" s="180"/>
      <c r="X824" s="180"/>
      <c r="Y824" s="180"/>
      <c r="Z824" s="180"/>
    </row>
    <row r="825" spans="1:26">
      <c r="A825" s="311"/>
      <c r="B825" s="311"/>
      <c r="C825" s="180"/>
      <c r="D825" s="180"/>
      <c r="E825" s="180"/>
      <c r="F825" s="180"/>
      <c r="G825" s="180"/>
      <c r="H825" s="312"/>
      <c r="I825" s="313"/>
      <c r="J825" s="180"/>
      <c r="K825" s="311"/>
      <c r="L825" s="311"/>
      <c r="M825" s="311"/>
      <c r="N825" s="311"/>
      <c r="O825" s="311"/>
      <c r="P825" s="180"/>
      <c r="Q825" s="180"/>
      <c r="R825" s="180"/>
      <c r="S825" s="180"/>
      <c r="T825" s="180"/>
      <c r="U825" s="180"/>
      <c r="V825" s="180"/>
      <c r="W825" s="180"/>
      <c r="X825" s="180"/>
      <c r="Y825" s="180"/>
      <c r="Z825" s="180"/>
    </row>
    <row r="826" spans="1:26">
      <c r="A826" s="311"/>
      <c r="B826" s="311"/>
      <c r="C826" s="180"/>
      <c r="D826" s="180"/>
      <c r="E826" s="180"/>
      <c r="F826" s="180"/>
      <c r="G826" s="180"/>
      <c r="H826" s="312"/>
      <c r="I826" s="313"/>
      <c r="J826" s="180"/>
      <c r="K826" s="311"/>
      <c r="L826" s="311"/>
      <c r="M826" s="311"/>
      <c r="N826" s="311"/>
      <c r="O826" s="311"/>
      <c r="P826" s="180"/>
      <c r="Q826" s="180"/>
      <c r="R826" s="180"/>
      <c r="S826" s="180"/>
      <c r="T826" s="180"/>
      <c r="U826" s="180"/>
      <c r="V826" s="180"/>
      <c r="W826" s="180"/>
      <c r="X826" s="180"/>
      <c r="Y826" s="180"/>
      <c r="Z826" s="180"/>
    </row>
    <row r="827" spans="1:26">
      <c r="A827" s="311"/>
      <c r="B827" s="311"/>
      <c r="C827" s="180"/>
      <c r="D827" s="180"/>
      <c r="E827" s="180"/>
      <c r="F827" s="180"/>
      <c r="G827" s="180"/>
      <c r="H827" s="312"/>
      <c r="I827" s="313"/>
      <c r="J827" s="180"/>
      <c r="K827" s="311"/>
      <c r="L827" s="311"/>
      <c r="M827" s="311"/>
      <c r="N827" s="311"/>
      <c r="O827" s="311"/>
      <c r="P827" s="180"/>
      <c r="Q827" s="180"/>
      <c r="R827" s="180"/>
      <c r="S827" s="180"/>
      <c r="T827" s="180"/>
      <c r="U827" s="180"/>
      <c r="V827" s="180"/>
      <c r="W827" s="180"/>
      <c r="X827" s="180"/>
      <c r="Y827" s="180"/>
      <c r="Z827" s="180"/>
    </row>
    <row r="828" spans="1:26">
      <c r="A828" s="311"/>
      <c r="B828" s="311"/>
      <c r="C828" s="180"/>
      <c r="D828" s="180"/>
      <c r="E828" s="180"/>
      <c r="F828" s="180"/>
      <c r="G828" s="180"/>
      <c r="H828" s="312"/>
      <c r="I828" s="313"/>
      <c r="J828" s="180"/>
      <c r="K828" s="311"/>
      <c r="L828" s="311"/>
      <c r="M828" s="311"/>
      <c r="N828" s="311"/>
      <c r="O828" s="311"/>
      <c r="P828" s="180"/>
      <c r="Q828" s="180"/>
      <c r="R828" s="180"/>
      <c r="S828" s="180"/>
      <c r="T828" s="180"/>
      <c r="U828" s="180"/>
      <c r="V828" s="180"/>
      <c r="W828" s="180"/>
      <c r="X828" s="180"/>
      <c r="Y828" s="180"/>
      <c r="Z828" s="180"/>
    </row>
    <row r="829" spans="1:26">
      <c r="A829" s="311"/>
      <c r="B829" s="311"/>
      <c r="C829" s="180"/>
      <c r="D829" s="180"/>
      <c r="E829" s="180"/>
      <c r="F829" s="180"/>
      <c r="G829" s="180"/>
      <c r="H829" s="312"/>
      <c r="I829" s="313"/>
      <c r="J829" s="180"/>
      <c r="K829" s="311"/>
      <c r="L829" s="311"/>
      <c r="M829" s="311"/>
      <c r="N829" s="311"/>
      <c r="O829" s="311"/>
      <c r="P829" s="180"/>
      <c r="Q829" s="180"/>
      <c r="R829" s="180"/>
      <c r="S829" s="180"/>
      <c r="T829" s="180"/>
      <c r="U829" s="180"/>
      <c r="V829" s="180"/>
      <c r="W829" s="180"/>
      <c r="X829" s="180"/>
      <c r="Y829" s="180"/>
      <c r="Z829" s="180"/>
    </row>
    <row r="830" spans="1:26">
      <c r="A830" s="311"/>
      <c r="B830" s="311"/>
      <c r="C830" s="180"/>
      <c r="D830" s="180"/>
      <c r="E830" s="180"/>
      <c r="F830" s="180"/>
      <c r="G830" s="180"/>
      <c r="H830" s="312"/>
      <c r="I830" s="313"/>
      <c r="J830" s="180"/>
      <c r="K830" s="311"/>
      <c r="L830" s="311"/>
      <c r="M830" s="311"/>
      <c r="N830" s="311"/>
      <c r="O830" s="311"/>
      <c r="P830" s="180"/>
      <c r="Q830" s="180"/>
      <c r="R830" s="180"/>
      <c r="S830" s="180"/>
      <c r="T830" s="180"/>
      <c r="U830" s="180"/>
      <c r="V830" s="180"/>
      <c r="W830" s="180"/>
      <c r="X830" s="180"/>
      <c r="Y830" s="180"/>
      <c r="Z830" s="180"/>
    </row>
    <row r="831" spans="1:26">
      <c r="A831" s="311"/>
      <c r="B831" s="311"/>
      <c r="C831" s="180"/>
      <c r="D831" s="180"/>
      <c r="E831" s="180"/>
      <c r="F831" s="180"/>
      <c r="G831" s="180"/>
      <c r="H831" s="312"/>
      <c r="I831" s="313"/>
      <c r="J831" s="180"/>
      <c r="K831" s="311"/>
      <c r="L831" s="311"/>
      <c r="M831" s="311"/>
      <c r="N831" s="311"/>
      <c r="O831" s="311"/>
      <c r="P831" s="180"/>
      <c r="Q831" s="180"/>
      <c r="R831" s="180"/>
      <c r="S831" s="180"/>
      <c r="T831" s="180"/>
      <c r="U831" s="180"/>
      <c r="V831" s="180"/>
      <c r="W831" s="180"/>
      <c r="X831" s="180"/>
      <c r="Y831" s="180"/>
      <c r="Z831" s="180"/>
    </row>
    <row r="832" spans="1:26">
      <c r="A832" s="311"/>
      <c r="B832" s="311"/>
      <c r="C832" s="180"/>
      <c r="D832" s="180"/>
      <c r="E832" s="180"/>
      <c r="F832" s="180"/>
      <c r="G832" s="180"/>
      <c r="H832" s="312"/>
      <c r="I832" s="313"/>
      <c r="J832" s="180"/>
      <c r="K832" s="311"/>
      <c r="L832" s="311"/>
      <c r="M832" s="311"/>
      <c r="N832" s="311"/>
      <c r="O832" s="311"/>
      <c r="P832" s="180"/>
      <c r="Q832" s="180"/>
      <c r="R832" s="180"/>
      <c r="S832" s="180"/>
      <c r="T832" s="180"/>
      <c r="U832" s="180"/>
      <c r="V832" s="180"/>
      <c r="W832" s="180"/>
      <c r="X832" s="180"/>
      <c r="Y832" s="180"/>
      <c r="Z832" s="180"/>
    </row>
    <row r="833" spans="1:26">
      <c r="A833" s="311"/>
      <c r="B833" s="311"/>
      <c r="C833" s="180"/>
      <c r="D833" s="180"/>
      <c r="E833" s="180"/>
      <c r="F833" s="180"/>
      <c r="G833" s="180"/>
      <c r="H833" s="312"/>
      <c r="I833" s="313"/>
      <c r="J833" s="180"/>
      <c r="K833" s="311"/>
      <c r="L833" s="311"/>
      <c r="M833" s="311"/>
      <c r="N833" s="311"/>
      <c r="O833" s="311"/>
      <c r="P833" s="180"/>
      <c r="Q833" s="180"/>
      <c r="R833" s="180"/>
      <c r="S833" s="180"/>
      <c r="T833" s="180"/>
      <c r="U833" s="180"/>
      <c r="V833" s="180"/>
      <c r="W833" s="180"/>
      <c r="X833" s="180"/>
      <c r="Y833" s="180"/>
      <c r="Z833" s="180"/>
    </row>
    <row r="834" spans="1:26">
      <c r="A834" s="311"/>
      <c r="B834" s="311"/>
      <c r="C834" s="180"/>
      <c r="D834" s="180"/>
      <c r="E834" s="180"/>
      <c r="F834" s="180"/>
      <c r="G834" s="180"/>
      <c r="H834" s="312"/>
      <c r="I834" s="313"/>
      <c r="J834" s="180"/>
      <c r="K834" s="311"/>
      <c r="L834" s="311"/>
      <c r="M834" s="311"/>
      <c r="N834" s="311"/>
      <c r="O834" s="311"/>
      <c r="P834" s="180"/>
      <c r="Q834" s="180"/>
      <c r="R834" s="180"/>
      <c r="S834" s="180"/>
      <c r="T834" s="180"/>
      <c r="U834" s="180"/>
      <c r="V834" s="180"/>
      <c r="W834" s="180"/>
      <c r="X834" s="180"/>
      <c r="Y834" s="180"/>
      <c r="Z834" s="180"/>
    </row>
    <row r="835" spans="1:26">
      <c r="A835" s="311"/>
      <c r="B835" s="311"/>
      <c r="C835" s="180"/>
      <c r="D835" s="180"/>
      <c r="E835" s="180"/>
      <c r="F835" s="180"/>
      <c r="G835" s="180"/>
      <c r="H835" s="312"/>
      <c r="I835" s="313"/>
      <c r="J835" s="180"/>
      <c r="K835" s="311"/>
      <c r="L835" s="311"/>
      <c r="M835" s="311"/>
      <c r="N835" s="311"/>
      <c r="O835" s="311"/>
      <c r="P835" s="180"/>
      <c r="Q835" s="180"/>
      <c r="R835" s="180"/>
      <c r="S835" s="180"/>
      <c r="T835" s="180"/>
      <c r="U835" s="180"/>
      <c r="V835" s="180"/>
      <c r="W835" s="180"/>
      <c r="X835" s="180"/>
      <c r="Y835" s="180"/>
      <c r="Z835" s="180"/>
    </row>
    <row r="836" spans="1:26">
      <c r="A836" s="311"/>
      <c r="B836" s="311"/>
      <c r="C836" s="180"/>
      <c r="D836" s="180"/>
      <c r="E836" s="180"/>
      <c r="F836" s="180"/>
      <c r="G836" s="180"/>
      <c r="H836" s="312"/>
      <c r="I836" s="313"/>
      <c r="J836" s="180"/>
      <c r="K836" s="311"/>
      <c r="L836" s="311"/>
      <c r="M836" s="311"/>
      <c r="N836" s="311"/>
      <c r="O836" s="311"/>
      <c r="P836" s="180"/>
      <c r="Q836" s="180"/>
      <c r="R836" s="180"/>
      <c r="S836" s="180"/>
      <c r="T836" s="180"/>
      <c r="U836" s="180"/>
      <c r="V836" s="180"/>
      <c r="W836" s="180"/>
      <c r="X836" s="180"/>
      <c r="Y836" s="180"/>
      <c r="Z836" s="180"/>
    </row>
    <row r="837" spans="1:26">
      <c r="A837" s="311"/>
      <c r="B837" s="311"/>
      <c r="C837" s="180"/>
      <c r="D837" s="180"/>
      <c r="E837" s="180"/>
      <c r="F837" s="180"/>
      <c r="G837" s="180"/>
      <c r="H837" s="312"/>
      <c r="I837" s="313"/>
      <c r="J837" s="180"/>
      <c r="K837" s="311"/>
      <c r="L837" s="311"/>
      <c r="M837" s="311"/>
      <c r="N837" s="311"/>
      <c r="O837" s="311"/>
      <c r="P837" s="180"/>
      <c r="Q837" s="180"/>
      <c r="R837" s="180"/>
      <c r="S837" s="180"/>
      <c r="T837" s="180"/>
      <c r="U837" s="180"/>
      <c r="V837" s="180"/>
      <c r="W837" s="180"/>
      <c r="X837" s="180"/>
      <c r="Y837" s="180"/>
      <c r="Z837" s="180"/>
    </row>
    <row r="838" spans="1:26">
      <c r="A838" s="311"/>
      <c r="B838" s="311"/>
      <c r="C838" s="180"/>
      <c r="D838" s="180"/>
      <c r="E838" s="180"/>
      <c r="F838" s="180"/>
      <c r="G838" s="180"/>
      <c r="H838" s="312"/>
      <c r="I838" s="313"/>
      <c r="J838" s="180"/>
      <c r="K838" s="311"/>
      <c r="L838" s="311"/>
      <c r="M838" s="311"/>
      <c r="N838" s="311"/>
      <c r="O838" s="311"/>
      <c r="P838" s="180"/>
      <c r="Q838" s="180"/>
      <c r="R838" s="180"/>
      <c r="S838" s="180"/>
      <c r="T838" s="180"/>
      <c r="U838" s="180"/>
      <c r="V838" s="180"/>
      <c r="W838" s="180"/>
      <c r="X838" s="180"/>
      <c r="Y838" s="180"/>
      <c r="Z838" s="180"/>
    </row>
    <row r="839" spans="1:26">
      <c r="A839" s="311"/>
      <c r="B839" s="311"/>
      <c r="C839" s="180"/>
      <c r="D839" s="180"/>
      <c r="E839" s="180"/>
      <c r="F839" s="180"/>
      <c r="G839" s="180"/>
      <c r="H839" s="312"/>
      <c r="I839" s="313"/>
      <c r="J839" s="180"/>
      <c r="K839" s="311"/>
      <c r="L839" s="311"/>
      <c r="M839" s="311"/>
      <c r="N839" s="311"/>
      <c r="O839" s="311"/>
      <c r="P839" s="180"/>
      <c r="Q839" s="180"/>
      <c r="R839" s="180"/>
      <c r="S839" s="180"/>
      <c r="T839" s="180"/>
      <c r="U839" s="180"/>
      <c r="V839" s="180"/>
      <c r="W839" s="180"/>
      <c r="X839" s="180"/>
      <c r="Y839" s="180"/>
      <c r="Z839" s="180"/>
    </row>
    <row r="840" spans="1:26">
      <c r="A840" s="311"/>
      <c r="B840" s="311"/>
      <c r="C840" s="180"/>
      <c r="D840" s="180"/>
      <c r="E840" s="180"/>
      <c r="F840" s="180"/>
      <c r="G840" s="180"/>
      <c r="H840" s="312"/>
      <c r="I840" s="313"/>
      <c r="J840" s="180"/>
      <c r="K840" s="311"/>
      <c r="L840" s="311"/>
      <c r="M840" s="311"/>
      <c r="N840" s="311"/>
      <c r="O840" s="311"/>
      <c r="P840" s="180"/>
      <c r="Q840" s="180"/>
      <c r="R840" s="180"/>
      <c r="S840" s="180"/>
      <c r="T840" s="180"/>
      <c r="U840" s="180"/>
      <c r="V840" s="180"/>
      <c r="W840" s="180"/>
      <c r="X840" s="180"/>
      <c r="Y840" s="180"/>
      <c r="Z840" s="180"/>
    </row>
    <row r="841" spans="1:26">
      <c r="A841" s="311"/>
      <c r="B841" s="311"/>
      <c r="C841" s="180"/>
      <c r="D841" s="180"/>
      <c r="E841" s="180"/>
      <c r="F841" s="180"/>
      <c r="G841" s="180"/>
      <c r="H841" s="312"/>
      <c r="I841" s="313"/>
      <c r="J841" s="180"/>
      <c r="K841" s="311"/>
      <c r="L841" s="311"/>
      <c r="M841" s="311"/>
      <c r="N841" s="311"/>
      <c r="O841" s="311"/>
      <c r="P841" s="180"/>
      <c r="Q841" s="180"/>
      <c r="R841" s="180"/>
      <c r="S841" s="180"/>
      <c r="T841" s="180"/>
      <c r="U841" s="180"/>
      <c r="V841" s="180"/>
      <c r="W841" s="180"/>
      <c r="X841" s="180"/>
      <c r="Y841" s="180"/>
      <c r="Z841" s="180"/>
    </row>
    <row r="842" spans="1:26">
      <c r="A842" s="311"/>
      <c r="B842" s="311"/>
      <c r="C842" s="180"/>
      <c r="D842" s="180"/>
      <c r="E842" s="180"/>
      <c r="F842" s="180"/>
      <c r="G842" s="180"/>
      <c r="H842" s="312"/>
      <c r="I842" s="313"/>
      <c r="J842" s="180"/>
      <c r="K842" s="311"/>
      <c r="L842" s="311"/>
      <c r="M842" s="311"/>
      <c r="N842" s="311"/>
      <c r="O842" s="311"/>
      <c r="P842" s="180"/>
      <c r="Q842" s="180"/>
      <c r="R842" s="180"/>
      <c r="S842" s="180"/>
      <c r="T842" s="180"/>
      <c r="U842" s="180"/>
      <c r="V842" s="180"/>
      <c r="W842" s="180"/>
      <c r="X842" s="180"/>
      <c r="Y842" s="180"/>
      <c r="Z842" s="180"/>
    </row>
    <row r="843" spans="1:26">
      <c r="A843" s="311"/>
      <c r="B843" s="311"/>
      <c r="C843" s="180"/>
      <c r="D843" s="180"/>
      <c r="E843" s="180"/>
      <c r="F843" s="180"/>
      <c r="G843" s="180"/>
      <c r="H843" s="312"/>
      <c r="I843" s="313"/>
      <c r="J843" s="180"/>
      <c r="K843" s="311"/>
      <c r="L843" s="311"/>
      <c r="M843" s="311"/>
      <c r="N843" s="311"/>
      <c r="O843" s="311"/>
      <c r="P843" s="180"/>
      <c r="Q843" s="180"/>
      <c r="R843" s="180"/>
      <c r="S843" s="180"/>
      <c r="T843" s="180"/>
      <c r="U843" s="180"/>
      <c r="V843" s="180"/>
      <c r="W843" s="180"/>
      <c r="X843" s="180"/>
      <c r="Y843" s="180"/>
      <c r="Z843" s="180"/>
    </row>
    <row r="844" spans="1:26">
      <c r="A844" s="311"/>
      <c r="B844" s="311"/>
      <c r="C844" s="180"/>
      <c r="D844" s="180"/>
      <c r="E844" s="180"/>
      <c r="F844" s="180"/>
      <c r="G844" s="180"/>
      <c r="H844" s="312"/>
      <c r="I844" s="313"/>
      <c r="J844" s="180"/>
      <c r="K844" s="311"/>
      <c r="L844" s="311"/>
      <c r="M844" s="311"/>
      <c r="N844" s="311"/>
      <c r="O844" s="311"/>
      <c r="P844" s="180"/>
      <c r="Q844" s="180"/>
      <c r="R844" s="180"/>
      <c r="S844" s="180"/>
      <c r="T844" s="180"/>
      <c r="U844" s="180"/>
      <c r="V844" s="180"/>
      <c r="W844" s="180"/>
      <c r="X844" s="180"/>
      <c r="Y844" s="180"/>
      <c r="Z844" s="180"/>
    </row>
    <row r="845" spans="1:26">
      <c r="A845" s="311"/>
      <c r="B845" s="311"/>
      <c r="C845" s="180"/>
      <c r="D845" s="180"/>
      <c r="E845" s="180"/>
      <c r="F845" s="180"/>
      <c r="G845" s="180"/>
      <c r="H845" s="312"/>
      <c r="I845" s="313"/>
      <c r="J845" s="180"/>
      <c r="K845" s="311"/>
      <c r="L845" s="311"/>
      <c r="M845" s="311"/>
      <c r="N845" s="311"/>
      <c r="O845" s="311"/>
      <c r="P845" s="180"/>
      <c r="Q845" s="180"/>
      <c r="R845" s="180"/>
      <c r="S845" s="180"/>
      <c r="T845" s="180"/>
      <c r="U845" s="180"/>
      <c r="V845" s="180"/>
      <c r="W845" s="180"/>
      <c r="X845" s="180"/>
      <c r="Y845" s="180"/>
      <c r="Z845" s="180"/>
    </row>
    <row r="846" spans="1:26">
      <c r="A846" s="311"/>
      <c r="B846" s="311"/>
      <c r="C846" s="180"/>
      <c r="D846" s="180"/>
      <c r="E846" s="180"/>
      <c r="F846" s="180"/>
      <c r="G846" s="180"/>
      <c r="H846" s="312"/>
      <c r="I846" s="313"/>
      <c r="J846" s="180"/>
      <c r="K846" s="311"/>
      <c r="L846" s="311"/>
      <c r="M846" s="311"/>
      <c r="N846" s="311"/>
      <c r="O846" s="311"/>
      <c r="P846" s="180"/>
      <c r="Q846" s="180"/>
      <c r="R846" s="180"/>
      <c r="S846" s="180"/>
      <c r="T846" s="180"/>
      <c r="U846" s="180"/>
      <c r="V846" s="180"/>
      <c r="W846" s="180"/>
      <c r="X846" s="180"/>
      <c r="Y846" s="180"/>
      <c r="Z846" s="180"/>
    </row>
    <row r="847" spans="1:26">
      <c r="A847" s="311"/>
      <c r="B847" s="311"/>
      <c r="C847" s="180"/>
      <c r="D847" s="180"/>
      <c r="E847" s="180"/>
      <c r="F847" s="180"/>
      <c r="G847" s="180"/>
      <c r="H847" s="312"/>
      <c r="I847" s="313"/>
      <c r="J847" s="180"/>
      <c r="K847" s="311"/>
      <c r="L847" s="311"/>
      <c r="M847" s="311"/>
      <c r="N847" s="311"/>
      <c r="O847" s="311"/>
      <c r="P847" s="180"/>
      <c r="Q847" s="180"/>
      <c r="R847" s="180"/>
      <c r="S847" s="180"/>
      <c r="T847" s="180"/>
      <c r="U847" s="180"/>
      <c r="V847" s="180"/>
      <c r="W847" s="180"/>
      <c r="X847" s="180"/>
      <c r="Y847" s="180"/>
      <c r="Z847" s="180"/>
    </row>
    <row r="848" spans="1:26">
      <c r="A848" s="311"/>
      <c r="B848" s="311"/>
      <c r="C848" s="180"/>
      <c r="D848" s="180"/>
      <c r="E848" s="180"/>
      <c r="F848" s="180"/>
      <c r="G848" s="180"/>
      <c r="H848" s="312"/>
      <c r="I848" s="313"/>
      <c r="J848" s="180"/>
      <c r="K848" s="311"/>
      <c r="L848" s="311"/>
      <c r="M848" s="311"/>
      <c r="N848" s="311"/>
      <c r="O848" s="311"/>
      <c r="P848" s="180"/>
      <c r="Q848" s="180"/>
      <c r="R848" s="180"/>
      <c r="S848" s="180"/>
      <c r="T848" s="180"/>
      <c r="U848" s="180"/>
      <c r="V848" s="180"/>
      <c r="W848" s="180"/>
      <c r="X848" s="180"/>
      <c r="Y848" s="180"/>
      <c r="Z848" s="180"/>
    </row>
    <row r="849" spans="1:26">
      <c r="A849" s="311"/>
      <c r="B849" s="311"/>
      <c r="C849" s="180"/>
      <c r="D849" s="180"/>
      <c r="E849" s="180"/>
      <c r="F849" s="180"/>
      <c r="G849" s="180"/>
      <c r="H849" s="312"/>
      <c r="I849" s="313"/>
      <c r="J849" s="180"/>
      <c r="K849" s="311"/>
      <c r="L849" s="311"/>
      <c r="M849" s="311"/>
      <c r="N849" s="311"/>
      <c r="O849" s="311"/>
      <c r="P849" s="180"/>
      <c r="Q849" s="180"/>
      <c r="R849" s="180"/>
      <c r="S849" s="180"/>
      <c r="T849" s="180"/>
      <c r="U849" s="180"/>
      <c r="V849" s="180"/>
      <c r="W849" s="180"/>
      <c r="X849" s="180"/>
      <c r="Y849" s="180"/>
      <c r="Z849" s="180"/>
    </row>
    <row r="850" spans="1:26">
      <c r="A850" s="311"/>
      <c r="B850" s="311"/>
      <c r="C850" s="180"/>
      <c r="D850" s="180"/>
      <c r="E850" s="180"/>
      <c r="F850" s="180"/>
      <c r="G850" s="180"/>
      <c r="H850" s="312"/>
      <c r="I850" s="313"/>
      <c r="J850" s="180"/>
      <c r="K850" s="311"/>
      <c r="L850" s="311"/>
      <c r="M850" s="311"/>
      <c r="N850" s="311"/>
      <c r="O850" s="311"/>
      <c r="P850" s="180"/>
      <c r="Q850" s="180"/>
      <c r="R850" s="180"/>
      <c r="S850" s="180"/>
      <c r="T850" s="180"/>
      <c r="U850" s="180"/>
      <c r="V850" s="180"/>
      <c r="W850" s="180"/>
      <c r="X850" s="180"/>
      <c r="Y850" s="180"/>
      <c r="Z850" s="180"/>
    </row>
    <row r="851" spans="1:26">
      <c r="A851" s="311"/>
      <c r="B851" s="311"/>
      <c r="C851" s="180"/>
      <c r="D851" s="180"/>
      <c r="E851" s="180"/>
      <c r="F851" s="180"/>
      <c r="G851" s="180"/>
      <c r="H851" s="312"/>
      <c r="I851" s="313"/>
      <c r="J851" s="180"/>
      <c r="K851" s="311"/>
      <c r="L851" s="311"/>
      <c r="M851" s="311"/>
      <c r="N851" s="311"/>
      <c r="O851" s="311"/>
      <c r="P851" s="180"/>
      <c r="Q851" s="180"/>
      <c r="R851" s="180"/>
      <c r="S851" s="180"/>
      <c r="T851" s="180"/>
      <c r="U851" s="180"/>
      <c r="V851" s="180"/>
      <c r="W851" s="180"/>
      <c r="X851" s="180"/>
      <c r="Y851" s="180"/>
      <c r="Z851" s="180"/>
    </row>
    <row r="852" spans="1:26">
      <c r="A852" s="311"/>
      <c r="B852" s="311"/>
      <c r="C852" s="180"/>
      <c r="D852" s="180"/>
      <c r="E852" s="180"/>
      <c r="F852" s="180"/>
      <c r="G852" s="180"/>
      <c r="H852" s="312"/>
      <c r="I852" s="313"/>
      <c r="J852" s="180"/>
      <c r="K852" s="311"/>
      <c r="L852" s="311"/>
      <c r="M852" s="311"/>
      <c r="N852" s="311"/>
      <c r="O852" s="311"/>
      <c r="P852" s="180"/>
      <c r="Q852" s="180"/>
      <c r="R852" s="180"/>
      <c r="S852" s="180"/>
      <c r="T852" s="180"/>
      <c r="U852" s="180"/>
      <c r="V852" s="180"/>
      <c r="W852" s="180"/>
      <c r="X852" s="180"/>
      <c r="Y852" s="180"/>
      <c r="Z852" s="180"/>
    </row>
    <row r="853" spans="1:26">
      <c r="A853" s="311"/>
      <c r="B853" s="311"/>
      <c r="C853" s="180"/>
      <c r="D853" s="180"/>
      <c r="E853" s="180"/>
      <c r="F853" s="180"/>
      <c r="G853" s="180"/>
      <c r="H853" s="312"/>
      <c r="I853" s="313"/>
      <c r="J853" s="180"/>
      <c r="K853" s="311"/>
      <c r="L853" s="311"/>
      <c r="M853" s="311"/>
      <c r="N853" s="311"/>
      <c r="O853" s="311"/>
      <c r="P853" s="180"/>
      <c r="Q853" s="180"/>
      <c r="R853" s="180"/>
      <c r="S853" s="180"/>
      <c r="T853" s="180"/>
      <c r="U853" s="180"/>
      <c r="V853" s="180"/>
      <c r="W853" s="180"/>
      <c r="X853" s="180"/>
      <c r="Y853" s="180"/>
      <c r="Z853" s="180"/>
    </row>
    <row r="854" spans="1:26">
      <c r="A854" s="311"/>
      <c r="B854" s="311"/>
      <c r="C854" s="180"/>
      <c r="D854" s="180"/>
      <c r="E854" s="180"/>
      <c r="F854" s="180"/>
      <c r="G854" s="180"/>
      <c r="H854" s="312"/>
      <c r="I854" s="313"/>
      <c r="J854" s="180"/>
      <c r="K854" s="311"/>
      <c r="L854" s="311"/>
      <c r="M854" s="311"/>
      <c r="N854" s="311"/>
      <c r="O854" s="311"/>
      <c r="P854" s="180"/>
      <c r="Q854" s="180"/>
      <c r="R854" s="180"/>
      <c r="S854" s="180"/>
      <c r="T854" s="180"/>
      <c r="U854" s="180"/>
      <c r="V854" s="180"/>
      <c r="W854" s="180"/>
      <c r="X854" s="180"/>
      <c r="Y854" s="180"/>
      <c r="Z854" s="180"/>
    </row>
    <row r="855" spans="1:26">
      <c r="A855" s="311"/>
      <c r="B855" s="311"/>
      <c r="C855" s="180"/>
      <c r="D855" s="180"/>
      <c r="E855" s="180"/>
      <c r="F855" s="180"/>
      <c r="G855" s="180"/>
      <c r="H855" s="312"/>
      <c r="I855" s="313"/>
      <c r="J855" s="180"/>
      <c r="K855" s="311"/>
      <c r="L855" s="311"/>
      <c r="M855" s="311"/>
      <c r="N855" s="311"/>
      <c r="O855" s="311"/>
      <c r="P855" s="180"/>
      <c r="Q855" s="180"/>
      <c r="R855" s="180"/>
      <c r="S855" s="180"/>
      <c r="T855" s="180"/>
      <c r="U855" s="180"/>
      <c r="V855" s="180"/>
      <c r="W855" s="180"/>
      <c r="X855" s="180"/>
      <c r="Y855" s="180"/>
      <c r="Z855" s="180"/>
    </row>
    <row r="856" spans="1:26">
      <c r="A856" s="311"/>
      <c r="B856" s="311"/>
      <c r="C856" s="180"/>
      <c r="D856" s="180"/>
      <c r="E856" s="180"/>
      <c r="F856" s="180"/>
      <c r="G856" s="180"/>
      <c r="H856" s="312"/>
      <c r="I856" s="313"/>
      <c r="J856" s="180"/>
      <c r="K856" s="311"/>
      <c r="L856" s="311"/>
      <c r="M856" s="311"/>
      <c r="N856" s="311"/>
      <c r="O856" s="311"/>
      <c r="P856" s="180"/>
      <c r="Q856" s="180"/>
      <c r="R856" s="180"/>
      <c r="S856" s="180"/>
      <c r="T856" s="180"/>
      <c r="U856" s="180"/>
      <c r="V856" s="180"/>
      <c r="W856" s="180"/>
      <c r="X856" s="180"/>
      <c r="Y856" s="180"/>
      <c r="Z856" s="180"/>
    </row>
    <row r="857" spans="1:26">
      <c r="A857" s="311"/>
      <c r="B857" s="311"/>
      <c r="C857" s="180"/>
      <c r="D857" s="180"/>
      <c r="E857" s="180"/>
      <c r="F857" s="180"/>
      <c r="G857" s="180"/>
      <c r="H857" s="312"/>
      <c r="I857" s="313"/>
      <c r="J857" s="180"/>
      <c r="K857" s="311"/>
      <c r="L857" s="311"/>
      <c r="M857" s="311"/>
      <c r="N857" s="311"/>
      <c r="O857" s="311"/>
      <c r="P857" s="180"/>
      <c r="Q857" s="180"/>
      <c r="R857" s="180"/>
      <c r="S857" s="180"/>
      <c r="T857" s="180"/>
      <c r="U857" s="180"/>
      <c r="V857" s="180"/>
      <c r="W857" s="180"/>
      <c r="X857" s="180"/>
      <c r="Y857" s="180"/>
      <c r="Z857" s="180"/>
    </row>
    <row r="858" spans="1:26">
      <c r="A858" s="311"/>
      <c r="B858" s="311"/>
      <c r="C858" s="180"/>
      <c r="D858" s="180"/>
      <c r="E858" s="180"/>
      <c r="F858" s="180"/>
      <c r="G858" s="180"/>
      <c r="H858" s="312"/>
      <c r="I858" s="313"/>
      <c r="J858" s="180"/>
      <c r="K858" s="311"/>
      <c r="L858" s="311"/>
      <c r="M858" s="311"/>
      <c r="N858" s="311"/>
      <c r="O858" s="311"/>
      <c r="P858" s="180"/>
      <c r="Q858" s="180"/>
      <c r="R858" s="180"/>
      <c r="S858" s="180"/>
      <c r="T858" s="180"/>
      <c r="U858" s="180"/>
      <c r="V858" s="180"/>
      <c r="W858" s="180"/>
      <c r="X858" s="180"/>
      <c r="Y858" s="180"/>
      <c r="Z858" s="180"/>
    </row>
    <row r="859" spans="1:26">
      <c r="A859" s="311"/>
      <c r="B859" s="311"/>
      <c r="C859" s="180"/>
      <c r="D859" s="180"/>
      <c r="E859" s="180"/>
      <c r="F859" s="180"/>
      <c r="G859" s="180"/>
      <c r="H859" s="312"/>
      <c r="I859" s="313"/>
      <c r="J859" s="180"/>
      <c r="K859" s="311"/>
      <c r="L859" s="311"/>
      <c r="M859" s="311"/>
      <c r="N859" s="311"/>
      <c r="O859" s="311"/>
      <c r="P859" s="180"/>
      <c r="Q859" s="180"/>
      <c r="R859" s="180"/>
      <c r="S859" s="180"/>
      <c r="T859" s="180"/>
      <c r="U859" s="180"/>
      <c r="V859" s="180"/>
      <c r="W859" s="180"/>
      <c r="X859" s="180"/>
      <c r="Y859" s="180"/>
      <c r="Z859" s="180"/>
    </row>
    <row r="860" spans="1:26">
      <c r="A860" s="311"/>
      <c r="B860" s="311"/>
      <c r="C860" s="180"/>
      <c r="D860" s="180"/>
      <c r="E860" s="180"/>
      <c r="F860" s="180"/>
      <c r="G860" s="180"/>
      <c r="H860" s="312"/>
      <c r="I860" s="313"/>
      <c r="J860" s="180"/>
      <c r="K860" s="311"/>
      <c r="L860" s="311"/>
      <c r="M860" s="311"/>
      <c r="N860" s="311"/>
      <c r="O860" s="311"/>
      <c r="P860" s="180"/>
      <c r="Q860" s="180"/>
      <c r="R860" s="180"/>
      <c r="S860" s="180"/>
      <c r="T860" s="180"/>
      <c r="U860" s="180"/>
      <c r="V860" s="180"/>
      <c r="W860" s="180"/>
      <c r="X860" s="180"/>
      <c r="Y860" s="180"/>
      <c r="Z860" s="180"/>
    </row>
    <row r="861" spans="1:26">
      <c r="A861" s="311"/>
      <c r="B861" s="311"/>
      <c r="C861" s="180"/>
      <c r="D861" s="180"/>
      <c r="E861" s="180"/>
      <c r="F861" s="180"/>
      <c r="G861" s="180"/>
      <c r="H861" s="312"/>
      <c r="I861" s="313"/>
      <c r="J861" s="180"/>
      <c r="K861" s="311"/>
      <c r="L861" s="311"/>
      <c r="M861" s="311"/>
      <c r="N861" s="311"/>
      <c r="O861" s="311"/>
      <c r="P861" s="180"/>
      <c r="Q861" s="180"/>
      <c r="R861" s="180"/>
      <c r="S861" s="180"/>
      <c r="T861" s="180"/>
      <c r="U861" s="180"/>
      <c r="V861" s="180"/>
      <c r="W861" s="180"/>
      <c r="X861" s="180"/>
      <c r="Y861" s="180"/>
      <c r="Z861" s="180"/>
    </row>
    <row r="862" spans="1:26">
      <c r="A862" s="311"/>
      <c r="B862" s="311"/>
      <c r="C862" s="180"/>
      <c r="D862" s="180"/>
      <c r="E862" s="180"/>
      <c r="F862" s="180"/>
      <c r="G862" s="180"/>
      <c r="H862" s="312"/>
      <c r="I862" s="313"/>
      <c r="J862" s="180"/>
      <c r="K862" s="311"/>
      <c r="L862" s="311"/>
      <c r="M862" s="311"/>
      <c r="N862" s="311"/>
      <c r="O862" s="311"/>
      <c r="P862" s="180"/>
      <c r="Q862" s="180"/>
      <c r="R862" s="180"/>
      <c r="S862" s="180"/>
      <c r="T862" s="180"/>
      <c r="U862" s="180"/>
      <c r="V862" s="180"/>
      <c r="W862" s="180"/>
      <c r="X862" s="180"/>
      <c r="Y862" s="180"/>
      <c r="Z862" s="180"/>
    </row>
    <row r="863" spans="1:26">
      <c r="A863" s="311"/>
      <c r="B863" s="311"/>
      <c r="C863" s="180"/>
      <c r="D863" s="180"/>
      <c r="E863" s="180"/>
      <c r="F863" s="180"/>
      <c r="G863" s="180"/>
      <c r="H863" s="312"/>
      <c r="I863" s="313"/>
      <c r="J863" s="180"/>
      <c r="K863" s="311"/>
      <c r="L863" s="311"/>
      <c r="M863" s="311"/>
      <c r="N863" s="311"/>
      <c r="O863" s="311"/>
      <c r="P863" s="180"/>
      <c r="Q863" s="180"/>
      <c r="R863" s="180"/>
      <c r="S863" s="180"/>
      <c r="T863" s="180"/>
      <c r="U863" s="180"/>
      <c r="V863" s="180"/>
      <c r="W863" s="180"/>
      <c r="X863" s="180"/>
      <c r="Y863" s="180"/>
      <c r="Z863" s="180"/>
    </row>
    <row r="864" spans="1:26">
      <c r="A864" s="311"/>
      <c r="B864" s="311"/>
      <c r="C864" s="180"/>
      <c r="D864" s="180"/>
      <c r="E864" s="180"/>
      <c r="F864" s="180"/>
      <c r="G864" s="180"/>
      <c r="H864" s="312"/>
      <c r="I864" s="313"/>
      <c r="J864" s="180"/>
      <c r="K864" s="311"/>
      <c r="L864" s="311"/>
      <c r="M864" s="311"/>
      <c r="N864" s="311"/>
      <c r="O864" s="311"/>
      <c r="P864" s="180"/>
      <c r="Q864" s="180"/>
      <c r="R864" s="180"/>
      <c r="S864" s="180"/>
      <c r="T864" s="180"/>
      <c r="U864" s="180"/>
      <c r="V864" s="180"/>
      <c r="W864" s="180"/>
      <c r="X864" s="180"/>
      <c r="Y864" s="180"/>
      <c r="Z864" s="180"/>
    </row>
    <row r="865" spans="1:26">
      <c r="A865" s="311"/>
      <c r="B865" s="311"/>
      <c r="C865" s="180"/>
      <c r="D865" s="180"/>
      <c r="E865" s="180"/>
      <c r="F865" s="180"/>
      <c r="G865" s="180"/>
      <c r="H865" s="312"/>
      <c r="I865" s="313"/>
      <c r="J865" s="180"/>
      <c r="K865" s="311"/>
      <c r="L865" s="311"/>
      <c r="M865" s="311"/>
      <c r="N865" s="311"/>
      <c r="O865" s="311"/>
      <c r="P865" s="180"/>
      <c r="Q865" s="180"/>
      <c r="R865" s="180"/>
      <c r="S865" s="180"/>
      <c r="T865" s="180"/>
      <c r="U865" s="180"/>
      <c r="V865" s="180"/>
      <c r="W865" s="180"/>
      <c r="X865" s="180"/>
      <c r="Y865" s="180"/>
      <c r="Z865" s="180"/>
    </row>
    <row r="866" spans="1:26">
      <c r="A866" s="311"/>
      <c r="B866" s="311"/>
      <c r="C866" s="180"/>
      <c r="D866" s="180"/>
      <c r="E866" s="180"/>
      <c r="F866" s="180"/>
      <c r="G866" s="180"/>
      <c r="H866" s="312"/>
      <c r="I866" s="313"/>
      <c r="J866" s="180"/>
      <c r="K866" s="311"/>
      <c r="L866" s="311"/>
      <c r="M866" s="311"/>
      <c r="N866" s="311"/>
      <c r="O866" s="311"/>
      <c r="P866" s="180"/>
      <c r="Q866" s="180"/>
      <c r="R866" s="180"/>
      <c r="S866" s="180"/>
      <c r="T866" s="180"/>
      <c r="U866" s="180"/>
      <c r="V866" s="180"/>
      <c r="W866" s="180"/>
      <c r="X866" s="180"/>
      <c r="Y866" s="180"/>
      <c r="Z866" s="180"/>
    </row>
    <row r="867" spans="1:26">
      <c r="A867" s="311"/>
      <c r="B867" s="311"/>
      <c r="C867" s="180"/>
      <c r="D867" s="180"/>
      <c r="E867" s="180"/>
      <c r="F867" s="180"/>
      <c r="G867" s="180"/>
      <c r="H867" s="312"/>
      <c r="I867" s="313"/>
      <c r="J867" s="180"/>
      <c r="K867" s="311"/>
      <c r="L867" s="311"/>
      <c r="M867" s="311"/>
      <c r="N867" s="311"/>
      <c r="O867" s="311"/>
      <c r="P867" s="180"/>
      <c r="Q867" s="180"/>
      <c r="R867" s="180"/>
      <c r="S867" s="180"/>
      <c r="T867" s="180"/>
      <c r="U867" s="180"/>
      <c r="V867" s="180"/>
      <c r="W867" s="180"/>
      <c r="X867" s="180"/>
      <c r="Y867" s="180"/>
      <c r="Z867" s="180"/>
    </row>
    <row r="868" spans="1:26">
      <c r="A868" s="311"/>
      <c r="B868" s="311"/>
      <c r="C868" s="180"/>
      <c r="D868" s="180"/>
      <c r="E868" s="180"/>
      <c r="F868" s="180"/>
      <c r="G868" s="180"/>
      <c r="H868" s="312"/>
      <c r="I868" s="313"/>
      <c r="J868" s="180"/>
      <c r="K868" s="311"/>
      <c r="L868" s="311"/>
      <c r="M868" s="311"/>
      <c r="N868" s="311"/>
      <c r="O868" s="311"/>
      <c r="P868" s="180"/>
      <c r="Q868" s="180"/>
      <c r="R868" s="180"/>
      <c r="S868" s="180"/>
      <c r="T868" s="180"/>
      <c r="U868" s="180"/>
      <c r="V868" s="180"/>
      <c r="W868" s="180"/>
      <c r="X868" s="180"/>
      <c r="Y868" s="180"/>
      <c r="Z868" s="180"/>
    </row>
    <row r="869" spans="1:26">
      <c r="A869" s="311"/>
      <c r="B869" s="311"/>
      <c r="C869" s="180"/>
      <c r="D869" s="180"/>
      <c r="E869" s="180"/>
      <c r="F869" s="180"/>
      <c r="G869" s="180"/>
      <c r="H869" s="312"/>
      <c r="I869" s="313"/>
      <c r="J869" s="180"/>
      <c r="K869" s="311"/>
      <c r="L869" s="311"/>
      <c r="M869" s="311"/>
      <c r="N869" s="311"/>
      <c r="O869" s="311"/>
      <c r="P869" s="180"/>
      <c r="Q869" s="180"/>
      <c r="R869" s="180"/>
      <c r="S869" s="180"/>
      <c r="T869" s="180"/>
      <c r="U869" s="180"/>
      <c r="V869" s="180"/>
      <c r="W869" s="180"/>
      <c r="X869" s="180"/>
      <c r="Y869" s="180"/>
      <c r="Z869" s="180"/>
    </row>
    <row r="870" spans="1:26">
      <c r="A870" s="311"/>
      <c r="B870" s="311"/>
      <c r="C870" s="180"/>
      <c r="D870" s="180"/>
      <c r="E870" s="180"/>
      <c r="F870" s="180"/>
      <c r="G870" s="180"/>
      <c r="H870" s="312"/>
      <c r="I870" s="313"/>
      <c r="J870" s="180"/>
      <c r="K870" s="311"/>
      <c r="L870" s="311"/>
      <c r="M870" s="311"/>
      <c r="N870" s="311"/>
      <c r="O870" s="311"/>
      <c r="P870" s="180"/>
      <c r="Q870" s="180"/>
      <c r="R870" s="180"/>
      <c r="S870" s="180"/>
      <c r="T870" s="180"/>
      <c r="U870" s="180"/>
      <c r="V870" s="180"/>
      <c r="W870" s="180"/>
      <c r="X870" s="180"/>
      <c r="Y870" s="180"/>
      <c r="Z870" s="180"/>
    </row>
    <row r="871" spans="1:26">
      <c r="A871" s="311"/>
      <c r="B871" s="311"/>
      <c r="C871" s="180"/>
      <c r="D871" s="180"/>
      <c r="E871" s="180"/>
      <c r="F871" s="180"/>
      <c r="G871" s="180"/>
      <c r="H871" s="312"/>
      <c r="I871" s="313"/>
      <c r="J871" s="180"/>
      <c r="K871" s="311"/>
      <c r="L871" s="311"/>
      <c r="M871" s="311"/>
      <c r="N871" s="311"/>
      <c r="O871" s="311"/>
      <c r="P871" s="180"/>
      <c r="Q871" s="180"/>
      <c r="R871" s="180"/>
      <c r="S871" s="180"/>
      <c r="T871" s="180"/>
      <c r="U871" s="180"/>
      <c r="V871" s="180"/>
      <c r="W871" s="180"/>
      <c r="X871" s="180"/>
      <c r="Y871" s="180"/>
      <c r="Z871" s="180"/>
    </row>
    <row r="872" spans="1:26">
      <c r="A872" s="311"/>
      <c r="B872" s="311"/>
      <c r="C872" s="180"/>
      <c r="D872" s="180"/>
      <c r="E872" s="180"/>
      <c r="F872" s="180"/>
      <c r="G872" s="180"/>
      <c r="H872" s="312"/>
      <c r="I872" s="313"/>
      <c r="J872" s="180"/>
      <c r="K872" s="311"/>
      <c r="L872" s="311"/>
      <c r="M872" s="311"/>
      <c r="N872" s="311"/>
      <c r="O872" s="311"/>
      <c r="P872" s="180"/>
      <c r="Q872" s="180"/>
      <c r="R872" s="180"/>
      <c r="S872" s="180"/>
      <c r="T872" s="180"/>
      <c r="U872" s="180"/>
      <c r="V872" s="180"/>
      <c r="W872" s="180"/>
      <c r="X872" s="180"/>
      <c r="Y872" s="180"/>
      <c r="Z872" s="180"/>
    </row>
    <row r="873" spans="1:26">
      <c r="A873" s="311"/>
      <c r="B873" s="311"/>
      <c r="C873" s="180"/>
      <c r="D873" s="180"/>
      <c r="E873" s="180"/>
      <c r="F873" s="180"/>
      <c r="G873" s="180"/>
      <c r="H873" s="312"/>
      <c r="I873" s="313"/>
      <c r="J873" s="180"/>
      <c r="K873" s="311"/>
      <c r="L873" s="311"/>
      <c r="M873" s="311"/>
      <c r="N873" s="311"/>
      <c r="O873" s="311"/>
      <c r="P873" s="180"/>
      <c r="Q873" s="180"/>
      <c r="R873" s="180"/>
      <c r="S873" s="180"/>
      <c r="T873" s="180"/>
      <c r="U873" s="180"/>
      <c r="V873" s="180"/>
      <c r="W873" s="180"/>
      <c r="X873" s="180"/>
      <c r="Y873" s="180"/>
      <c r="Z873" s="180"/>
    </row>
    <row r="874" spans="1:26">
      <c r="A874" s="311"/>
      <c r="B874" s="311"/>
      <c r="C874" s="180"/>
      <c r="D874" s="180"/>
      <c r="E874" s="180"/>
      <c r="F874" s="180"/>
      <c r="G874" s="180"/>
      <c r="H874" s="312"/>
      <c r="I874" s="313"/>
      <c r="J874" s="180"/>
      <c r="K874" s="311"/>
      <c r="L874" s="311"/>
      <c r="M874" s="311"/>
      <c r="N874" s="311"/>
      <c r="O874" s="311"/>
      <c r="P874" s="180"/>
      <c r="Q874" s="180"/>
      <c r="R874" s="180"/>
      <c r="S874" s="180"/>
      <c r="T874" s="180"/>
      <c r="U874" s="180"/>
      <c r="V874" s="180"/>
      <c r="W874" s="180"/>
      <c r="X874" s="180"/>
      <c r="Y874" s="180"/>
      <c r="Z874" s="180"/>
    </row>
    <row r="875" spans="1:26">
      <c r="A875" s="311"/>
      <c r="B875" s="311"/>
      <c r="C875" s="180"/>
      <c r="D875" s="180"/>
      <c r="E875" s="180"/>
      <c r="F875" s="180"/>
      <c r="G875" s="180"/>
      <c r="H875" s="312"/>
      <c r="I875" s="313"/>
      <c r="J875" s="180"/>
      <c r="K875" s="311"/>
      <c r="L875" s="311"/>
      <c r="M875" s="311"/>
      <c r="N875" s="311"/>
      <c r="O875" s="311"/>
      <c r="P875" s="180"/>
      <c r="Q875" s="180"/>
      <c r="R875" s="180"/>
      <c r="S875" s="180"/>
      <c r="T875" s="180"/>
      <c r="U875" s="180"/>
      <c r="V875" s="180"/>
      <c r="W875" s="180"/>
      <c r="X875" s="180"/>
      <c r="Y875" s="180"/>
      <c r="Z875" s="180"/>
    </row>
    <row r="876" spans="1:26">
      <c r="A876" s="311"/>
      <c r="B876" s="311"/>
      <c r="C876" s="180"/>
      <c r="D876" s="180"/>
      <c r="E876" s="180"/>
      <c r="F876" s="180"/>
      <c r="G876" s="180"/>
      <c r="H876" s="312"/>
      <c r="I876" s="313"/>
      <c r="J876" s="180"/>
      <c r="K876" s="311"/>
      <c r="L876" s="311"/>
      <c r="M876" s="311"/>
      <c r="N876" s="311"/>
      <c r="O876" s="311"/>
      <c r="P876" s="180"/>
      <c r="Q876" s="180"/>
      <c r="R876" s="180"/>
      <c r="S876" s="180"/>
      <c r="T876" s="180"/>
      <c r="U876" s="180"/>
      <c r="V876" s="180"/>
      <c r="W876" s="180"/>
      <c r="X876" s="180"/>
      <c r="Y876" s="180"/>
      <c r="Z876" s="180"/>
    </row>
    <row r="877" spans="1:26">
      <c r="A877" s="311"/>
      <c r="B877" s="311"/>
      <c r="C877" s="180"/>
      <c r="D877" s="180"/>
      <c r="E877" s="180"/>
      <c r="F877" s="180"/>
      <c r="G877" s="180"/>
      <c r="H877" s="312"/>
      <c r="I877" s="313"/>
      <c r="J877" s="180"/>
      <c r="K877" s="311"/>
      <c r="L877" s="311"/>
      <c r="M877" s="311"/>
      <c r="N877" s="311"/>
      <c r="O877" s="311"/>
      <c r="P877" s="180"/>
      <c r="Q877" s="180"/>
      <c r="R877" s="180"/>
      <c r="S877" s="180"/>
      <c r="T877" s="180"/>
      <c r="U877" s="180"/>
      <c r="V877" s="180"/>
      <c r="W877" s="180"/>
      <c r="X877" s="180"/>
      <c r="Y877" s="180"/>
      <c r="Z877" s="180"/>
    </row>
    <row r="878" spans="1:26">
      <c r="A878" s="311"/>
      <c r="B878" s="311"/>
      <c r="C878" s="180"/>
      <c r="D878" s="180"/>
      <c r="E878" s="180"/>
      <c r="F878" s="180"/>
      <c r="G878" s="180"/>
      <c r="H878" s="312"/>
      <c r="I878" s="313"/>
      <c r="J878" s="180"/>
      <c r="K878" s="311"/>
      <c r="L878" s="311"/>
      <c r="M878" s="311"/>
      <c r="N878" s="311"/>
      <c r="O878" s="311"/>
      <c r="P878" s="180"/>
      <c r="Q878" s="180"/>
      <c r="R878" s="180"/>
      <c r="S878" s="180"/>
      <c r="T878" s="180"/>
      <c r="U878" s="180"/>
      <c r="V878" s="180"/>
      <c r="W878" s="180"/>
      <c r="X878" s="180"/>
      <c r="Y878" s="180"/>
      <c r="Z878" s="180"/>
    </row>
    <row r="879" spans="1:26">
      <c r="A879" s="311"/>
      <c r="B879" s="311"/>
      <c r="C879" s="180"/>
      <c r="D879" s="180"/>
      <c r="E879" s="180"/>
      <c r="F879" s="180"/>
      <c r="G879" s="180"/>
      <c r="H879" s="312"/>
      <c r="I879" s="313"/>
      <c r="J879" s="180"/>
      <c r="K879" s="311"/>
      <c r="L879" s="311"/>
      <c r="M879" s="311"/>
      <c r="N879" s="311"/>
      <c r="O879" s="311"/>
      <c r="P879" s="180"/>
      <c r="Q879" s="180"/>
      <c r="R879" s="180"/>
      <c r="S879" s="180"/>
      <c r="T879" s="180"/>
      <c r="U879" s="180"/>
      <c r="V879" s="180"/>
      <c r="W879" s="180"/>
      <c r="X879" s="180"/>
      <c r="Y879" s="180"/>
      <c r="Z879" s="180"/>
    </row>
    <row r="880" spans="1:26">
      <c r="A880" s="311"/>
      <c r="B880" s="311"/>
      <c r="C880" s="180"/>
      <c r="D880" s="180"/>
      <c r="E880" s="180"/>
      <c r="F880" s="180"/>
      <c r="G880" s="180"/>
      <c r="H880" s="312"/>
      <c r="I880" s="313"/>
      <c r="J880" s="180"/>
      <c r="K880" s="311"/>
      <c r="L880" s="311"/>
      <c r="M880" s="311"/>
      <c r="N880" s="311"/>
      <c r="O880" s="311"/>
      <c r="P880" s="180"/>
      <c r="Q880" s="180"/>
      <c r="R880" s="180"/>
      <c r="S880" s="180"/>
      <c r="T880" s="180"/>
      <c r="U880" s="180"/>
      <c r="V880" s="180"/>
      <c r="W880" s="180"/>
      <c r="X880" s="180"/>
      <c r="Y880" s="180"/>
      <c r="Z880" s="180"/>
    </row>
    <row r="881" spans="1:26">
      <c r="A881" s="311"/>
      <c r="B881" s="311"/>
      <c r="C881" s="180"/>
      <c r="D881" s="180"/>
      <c r="E881" s="180"/>
      <c r="F881" s="180"/>
      <c r="G881" s="180"/>
      <c r="H881" s="312"/>
      <c r="I881" s="313"/>
      <c r="J881" s="180"/>
      <c r="K881" s="311"/>
      <c r="L881" s="311"/>
      <c r="M881" s="311"/>
      <c r="N881" s="311"/>
      <c r="O881" s="311"/>
      <c r="P881" s="180"/>
      <c r="Q881" s="180"/>
      <c r="R881" s="180"/>
      <c r="S881" s="180"/>
      <c r="T881" s="180"/>
      <c r="U881" s="180"/>
      <c r="V881" s="180"/>
      <c r="W881" s="180"/>
      <c r="X881" s="180"/>
      <c r="Y881" s="180"/>
      <c r="Z881" s="180"/>
    </row>
    <row r="882" spans="1:26">
      <c r="A882" s="311"/>
      <c r="B882" s="311"/>
      <c r="C882" s="180"/>
      <c r="D882" s="180"/>
      <c r="E882" s="180"/>
      <c r="F882" s="180"/>
      <c r="G882" s="180"/>
      <c r="H882" s="312"/>
      <c r="I882" s="313"/>
      <c r="J882" s="180"/>
      <c r="K882" s="311"/>
      <c r="L882" s="311"/>
      <c r="M882" s="311"/>
      <c r="N882" s="311"/>
      <c r="O882" s="311"/>
      <c r="P882" s="180"/>
      <c r="Q882" s="180"/>
      <c r="R882" s="180"/>
      <c r="S882" s="180"/>
      <c r="T882" s="180"/>
      <c r="U882" s="180"/>
      <c r="V882" s="180"/>
      <c r="W882" s="180"/>
      <c r="X882" s="180"/>
      <c r="Y882" s="180"/>
      <c r="Z882" s="180"/>
    </row>
    <row r="883" spans="1:26">
      <c r="A883" s="311"/>
      <c r="B883" s="311"/>
      <c r="C883" s="180"/>
      <c r="D883" s="180"/>
      <c r="E883" s="180"/>
      <c r="F883" s="180"/>
      <c r="G883" s="180"/>
      <c r="H883" s="312"/>
      <c r="I883" s="313"/>
      <c r="J883" s="180"/>
      <c r="K883" s="311"/>
      <c r="L883" s="311"/>
      <c r="M883" s="311"/>
      <c r="N883" s="311"/>
      <c r="O883" s="311"/>
      <c r="P883" s="180"/>
      <c r="Q883" s="180"/>
      <c r="R883" s="180"/>
      <c r="S883" s="180"/>
      <c r="T883" s="180"/>
      <c r="U883" s="180"/>
      <c r="V883" s="180"/>
      <c r="W883" s="180"/>
      <c r="X883" s="180"/>
      <c r="Y883" s="180"/>
      <c r="Z883" s="180"/>
    </row>
    <row r="884" spans="1:26">
      <c r="A884" s="311"/>
      <c r="B884" s="311"/>
      <c r="C884" s="180"/>
      <c r="D884" s="180"/>
      <c r="E884" s="180"/>
      <c r="F884" s="180"/>
      <c r="G884" s="180"/>
      <c r="H884" s="312"/>
      <c r="I884" s="313"/>
      <c r="J884" s="180"/>
      <c r="K884" s="311"/>
      <c r="L884" s="311"/>
      <c r="M884" s="311"/>
      <c r="N884" s="311"/>
      <c r="O884" s="311"/>
      <c r="P884" s="180"/>
      <c r="Q884" s="180"/>
      <c r="R884" s="180"/>
      <c r="S884" s="180"/>
      <c r="T884" s="180"/>
      <c r="U884" s="180"/>
      <c r="V884" s="180"/>
      <c r="W884" s="180"/>
      <c r="X884" s="180"/>
      <c r="Y884" s="180"/>
      <c r="Z884" s="180"/>
    </row>
    <row r="885" spans="1:26">
      <c r="A885" s="311"/>
      <c r="B885" s="311"/>
      <c r="C885" s="180"/>
      <c r="D885" s="180"/>
      <c r="E885" s="180"/>
      <c r="F885" s="180"/>
      <c r="G885" s="180"/>
      <c r="H885" s="312"/>
      <c r="I885" s="313"/>
      <c r="J885" s="180"/>
      <c r="K885" s="311"/>
      <c r="L885" s="311"/>
      <c r="M885" s="311"/>
      <c r="N885" s="311"/>
      <c r="O885" s="311"/>
      <c r="P885" s="180"/>
      <c r="Q885" s="180"/>
      <c r="R885" s="180"/>
      <c r="S885" s="180"/>
      <c r="T885" s="180"/>
      <c r="U885" s="180"/>
      <c r="V885" s="180"/>
      <c r="W885" s="180"/>
      <c r="X885" s="180"/>
      <c r="Y885" s="180"/>
      <c r="Z885" s="180"/>
    </row>
    <row r="886" spans="1:26">
      <c r="A886" s="311"/>
      <c r="B886" s="311"/>
      <c r="C886" s="180"/>
      <c r="D886" s="180"/>
      <c r="E886" s="180"/>
      <c r="F886" s="180"/>
      <c r="G886" s="180"/>
      <c r="H886" s="312"/>
      <c r="I886" s="313"/>
      <c r="J886" s="180"/>
      <c r="K886" s="311"/>
      <c r="L886" s="311"/>
      <c r="M886" s="311"/>
      <c r="N886" s="311"/>
      <c r="O886" s="311"/>
      <c r="P886" s="180"/>
      <c r="Q886" s="180"/>
      <c r="R886" s="180"/>
      <c r="S886" s="180"/>
      <c r="T886" s="180"/>
      <c r="U886" s="180"/>
      <c r="V886" s="180"/>
      <c r="W886" s="180"/>
      <c r="X886" s="180"/>
      <c r="Y886" s="180"/>
      <c r="Z886" s="180"/>
    </row>
    <row r="887" spans="1:26">
      <c r="A887" s="311"/>
      <c r="B887" s="311"/>
      <c r="C887" s="180"/>
      <c r="D887" s="180"/>
      <c r="E887" s="180"/>
      <c r="F887" s="180"/>
      <c r="G887" s="180"/>
      <c r="H887" s="312"/>
      <c r="I887" s="313"/>
      <c r="J887" s="180"/>
      <c r="K887" s="311"/>
      <c r="L887" s="311"/>
      <c r="M887" s="311"/>
      <c r="N887" s="311"/>
      <c r="O887" s="311"/>
      <c r="P887" s="180"/>
      <c r="Q887" s="180"/>
      <c r="R887" s="180"/>
      <c r="S887" s="180"/>
      <c r="T887" s="180"/>
      <c r="U887" s="180"/>
      <c r="V887" s="180"/>
      <c r="W887" s="180"/>
      <c r="X887" s="180"/>
      <c r="Y887" s="180"/>
      <c r="Z887" s="180"/>
    </row>
    <row r="888" spans="1:26">
      <c r="A888" s="311"/>
      <c r="B888" s="311"/>
      <c r="C888" s="180"/>
      <c r="D888" s="180"/>
      <c r="E888" s="180"/>
      <c r="F888" s="180"/>
      <c r="G888" s="180"/>
      <c r="H888" s="312"/>
      <c r="I888" s="313"/>
      <c r="J888" s="180"/>
      <c r="K888" s="311"/>
      <c r="L888" s="311"/>
      <c r="M888" s="311"/>
      <c r="N888" s="311"/>
      <c r="O888" s="311"/>
      <c r="P888" s="180"/>
      <c r="Q888" s="180"/>
      <c r="R888" s="180"/>
      <c r="S888" s="180"/>
      <c r="T888" s="180"/>
      <c r="U888" s="180"/>
      <c r="V888" s="180"/>
      <c r="W888" s="180"/>
      <c r="X888" s="180"/>
      <c r="Y888" s="180"/>
      <c r="Z888" s="180"/>
    </row>
    <row r="889" spans="1:26">
      <c r="A889" s="311"/>
      <c r="B889" s="311"/>
      <c r="C889" s="180"/>
      <c r="D889" s="180"/>
      <c r="E889" s="180"/>
      <c r="F889" s="180"/>
      <c r="G889" s="180"/>
      <c r="H889" s="312"/>
      <c r="I889" s="313"/>
      <c r="J889" s="180"/>
      <c r="K889" s="311"/>
      <c r="L889" s="311"/>
      <c r="M889" s="311"/>
      <c r="N889" s="311"/>
      <c r="O889" s="311"/>
      <c r="P889" s="180"/>
      <c r="Q889" s="180"/>
      <c r="R889" s="180"/>
      <c r="S889" s="180"/>
      <c r="T889" s="180"/>
      <c r="U889" s="180"/>
      <c r="V889" s="180"/>
      <c r="W889" s="180"/>
      <c r="X889" s="180"/>
      <c r="Y889" s="180"/>
      <c r="Z889" s="180"/>
    </row>
    <row r="890" spans="1:26">
      <c r="A890" s="311"/>
      <c r="B890" s="311"/>
      <c r="C890" s="180"/>
      <c r="D890" s="180"/>
      <c r="E890" s="180"/>
      <c r="F890" s="180"/>
      <c r="G890" s="180"/>
      <c r="H890" s="312"/>
      <c r="I890" s="313"/>
      <c r="J890" s="180"/>
      <c r="K890" s="311"/>
      <c r="L890" s="311"/>
      <c r="M890" s="311"/>
      <c r="N890" s="311"/>
      <c r="O890" s="311"/>
      <c r="P890" s="180"/>
      <c r="Q890" s="180"/>
      <c r="R890" s="180"/>
      <c r="S890" s="180"/>
      <c r="T890" s="180"/>
      <c r="U890" s="180"/>
      <c r="V890" s="180"/>
      <c r="W890" s="180"/>
      <c r="X890" s="180"/>
      <c r="Y890" s="180"/>
      <c r="Z890" s="180"/>
    </row>
    <row r="891" spans="1:26">
      <c r="A891" s="311"/>
      <c r="B891" s="311"/>
      <c r="C891" s="180"/>
      <c r="D891" s="180"/>
      <c r="E891" s="180"/>
      <c r="F891" s="180"/>
      <c r="G891" s="180"/>
      <c r="H891" s="312"/>
      <c r="I891" s="313"/>
      <c r="J891" s="180"/>
      <c r="K891" s="311"/>
      <c r="L891" s="311"/>
      <c r="M891" s="311"/>
      <c r="N891" s="311"/>
      <c r="O891" s="311"/>
      <c r="P891" s="180"/>
      <c r="Q891" s="180"/>
      <c r="R891" s="180"/>
      <c r="S891" s="180"/>
      <c r="T891" s="180"/>
      <c r="U891" s="180"/>
      <c r="V891" s="180"/>
      <c r="W891" s="180"/>
      <c r="X891" s="180"/>
      <c r="Y891" s="180"/>
      <c r="Z891" s="180"/>
    </row>
    <row r="892" spans="1:26">
      <c r="A892" s="311"/>
      <c r="B892" s="311"/>
      <c r="C892" s="180"/>
      <c r="D892" s="180"/>
      <c r="E892" s="180"/>
      <c r="F892" s="180"/>
      <c r="G892" s="180"/>
      <c r="H892" s="312"/>
      <c r="I892" s="313"/>
      <c r="J892" s="180"/>
      <c r="K892" s="311"/>
      <c r="L892" s="311"/>
      <c r="M892" s="311"/>
      <c r="N892" s="311"/>
      <c r="O892" s="311"/>
      <c r="P892" s="180"/>
      <c r="Q892" s="180"/>
      <c r="R892" s="180"/>
      <c r="S892" s="180"/>
      <c r="T892" s="180"/>
      <c r="U892" s="180"/>
      <c r="V892" s="180"/>
      <c r="W892" s="180"/>
      <c r="X892" s="180"/>
      <c r="Y892" s="180"/>
      <c r="Z892" s="180"/>
    </row>
    <row r="893" spans="1:26">
      <c r="A893" s="311"/>
      <c r="B893" s="311"/>
      <c r="C893" s="180"/>
      <c r="D893" s="180"/>
      <c r="E893" s="180"/>
      <c r="F893" s="180"/>
      <c r="G893" s="180"/>
      <c r="H893" s="312"/>
      <c r="I893" s="313"/>
      <c r="J893" s="180"/>
      <c r="K893" s="311"/>
      <c r="L893" s="311"/>
      <c r="M893" s="311"/>
      <c r="N893" s="311"/>
      <c r="O893" s="311"/>
      <c r="P893" s="180"/>
      <c r="Q893" s="180"/>
      <c r="R893" s="180"/>
      <c r="S893" s="180"/>
      <c r="T893" s="180"/>
      <c r="U893" s="180"/>
      <c r="V893" s="180"/>
      <c r="W893" s="180"/>
      <c r="X893" s="180"/>
      <c r="Y893" s="180"/>
      <c r="Z893" s="180"/>
    </row>
    <row r="894" spans="1:26">
      <c r="A894" s="311"/>
      <c r="B894" s="311"/>
      <c r="C894" s="180"/>
      <c r="D894" s="180"/>
      <c r="E894" s="180"/>
      <c r="F894" s="180"/>
      <c r="G894" s="180"/>
      <c r="H894" s="312"/>
      <c r="I894" s="313"/>
      <c r="J894" s="180"/>
      <c r="K894" s="311"/>
      <c r="L894" s="311"/>
      <c r="M894" s="311"/>
      <c r="N894" s="311"/>
      <c r="O894" s="311"/>
      <c r="P894" s="180"/>
      <c r="Q894" s="180"/>
      <c r="R894" s="180"/>
      <c r="S894" s="180"/>
      <c r="T894" s="180"/>
      <c r="U894" s="180"/>
      <c r="V894" s="180"/>
      <c r="W894" s="180"/>
      <c r="X894" s="180"/>
      <c r="Y894" s="180"/>
      <c r="Z894" s="180"/>
    </row>
    <row r="895" spans="1:26">
      <c r="A895" s="311"/>
      <c r="B895" s="311"/>
      <c r="C895" s="180"/>
      <c r="D895" s="180"/>
      <c r="E895" s="180"/>
      <c r="F895" s="180"/>
      <c r="G895" s="180"/>
      <c r="H895" s="312"/>
      <c r="I895" s="313"/>
      <c r="J895" s="180"/>
      <c r="K895" s="311"/>
      <c r="L895" s="311"/>
      <c r="M895" s="311"/>
      <c r="N895" s="311"/>
      <c r="O895" s="311"/>
      <c r="P895" s="180"/>
      <c r="Q895" s="180"/>
      <c r="R895" s="180"/>
      <c r="S895" s="180"/>
      <c r="T895" s="180"/>
      <c r="U895" s="180"/>
      <c r="V895" s="180"/>
      <c r="W895" s="180"/>
      <c r="X895" s="180"/>
      <c r="Y895" s="180"/>
      <c r="Z895" s="180"/>
    </row>
    <row r="896" spans="1:26">
      <c r="A896" s="311"/>
      <c r="B896" s="311"/>
      <c r="C896" s="180"/>
      <c r="D896" s="180"/>
      <c r="E896" s="180"/>
      <c r="F896" s="180"/>
      <c r="G896" s="180"/>
      <c r="H896" s="312"/>
      <c r="I896" s="313"/>
      <c r="J896" s="180"/>
      <c r="K896" s="311"/>
      <c r="L896" s="311"/>
      <c r="M896" s="311"/>
      <c r="N896" s="311"/>
      <c r="O896" s="311"/>
      <c r="P896" s="180"/>
      <c r="Q896" s="180"/>
      <c r="R896" s="180"/>
      <c r="S896" s="180"/>
      <c r="T896" s="180"/>
      <c r="U896" s="180"/>
      <c r="V896" s="180"/>
      <c r="W896" s="180"/>
      <c r="X896" s="180"/>
      <c r="Y896" s="180"/>
      <c r="Z896" s="180"/>
    </row>
    <row r="897" spans="1:26">
      <c r="A897" s="311"/>
      <c r="B897" s="311"/>
      <c r="C897" s="180"/>
      <c r="D897" s="180"/>
      <c r="E897" s="180"/>
      <c r="F897" s="180"/>
      <c r="G897" s="180"/>
      <c r="H897" s="312"/>
      <c r="I897" s="313"/>
      <c r="J897" s="180"/>
      <c r="K897" s="311"/>
      <c r="L897" s="311"/>
      <c r="M897" s="311"/>
      <c r="N897" s="311"/>
      <c r="O897" s="311"/>
      <c r="P897" s="180"/>
      <c r="Q897" s="180"/>
      <c r="R897" s="180"/>
      <c r="S897" s="180"/>
      <c r="T897" s="180"/>
      <c r="U897" s="180"/>
      <c r="V897" s="180"/>
      <c r="W897" s="180"/>
      <c r="X897" s="180"/>
      <c r="Y897" s="180"/>
      <c r="Z897" s="180"/>
    </row>
    <row r="898" spans="1:26">
      <c r="A898" s="311"/>
      <c r="B898" s="311"/>
      <c r="C898" s="180"/>
      <c r="D898" s="180"/>
      <c r="E898" s="180"/>
      <c r="F898" s="180"/>
      <c r="G898" s="180"/>
      <c r="H898" s="312"/>
      <c r="I898" s="313"/>
      <c r="J898" s="180"/>
      <c r="K898" s="311"/>
      <c r="L898" s="311"/>
      <c r="M898" s="311"/>
      <c r="N898" s="311"/>
      <c r="O898" s="311"/>
      <c r="P898" s="180"/>
      <c r="Q898" s="180"/>
      <c r="R898" s="180"/>
      <c r="S898" s="180"/>
      <c r="T898" s="180"/>
      <c r="U898" s="180"/>
      <c r="V898" s="180"/>
      <c r="W898" s="180"/>
      <c r="X898" s="180"/>
      <c r="Y898" s="180"/>
      <c r="Z898" s="180"/>
    </row>
    <row r="899" spans="1:26">
      <c r="A899" s="311"/>
      <c r="B899" s="311"/>
      <c r="C899" s="180"/>
      <c r="D899" s="180"/>
      <c r="E899" s="180"/>
      <c r="F899" s="180"/>
      <c r="G899" s="180"/>
      <c r="H899" s="312"/>
      <c r="I899" s="313"/>
      <c r="J899" s="180"/>
      <c r="K899" s="311"/>
      <c r="L899" s="311"/>
      <c r="M899" s="311"/>
      <c r="N899" s="311"/>
      <c r="O899" s="311"/>
      <c r="P899" s="180"/>
      <c r="Q899" s="180"/>
      <c r="R899" s="180"/>
      <c r="S899" s="180"/>
      <c r="T899" s="180"/>
      <c r="U899" s="180"/>
      <c r="V899" s="180"/>
      <c r="W899" s="180"/>
      <c r="X899" s="180"/>
      <c r="Y899" s="180"/>
      <c r="Z899" s="180"/>
    </row>
    <row r="900" spans="1:26">
      <c r="A900" s="311"/>
      <c r="B900" s="311"/>
      <c r="C900" s="180"/>
      <c r="D900" s="180"/>
      <c r="E900" s="180"/>
      <c r="F900" s="180"/>
      <c r="G900" s="180"/>
      <c r="H900" s="312"/>
      <c r="I900" s="313"/>
      <c r="J900" s="180"/>
      <c r="K900" s="311"/>
      <c r="L900" s="311"/>
      <c r="M900" s="311"/>
      <c r="N900" s="311"/>
      <c r="O900" s="311"/>
      <c r="P900" s="180"/>
      <c r="Q900" s="180"/>
      <c r="R900" s="180"/>
      <c r="S900" s="180"/>
      <c r="T900" s="180"/>
      <c r="U900" s="180"/>
      <c r="V900" s="180"/>
      <c r="W900" s="180"/>
      <c r="X900" s="180"/>
      <c r="Y900" s="180"/>
      <c r="Z900" s="180"/>
    </row>
    <row r="901" spans="1:26">
      <c r="A901" s="311"/>
      <c r="B901" s="311"/>
      <c r="C901" s="180"/>
      <c r="D901" s="180"/>
      <c r="E901" s="180"/>
      <c r="F901" s="180"/>
      <c r="G901" s="180"/>
      <c r="H901" s="312"/>
      <c r="I901" s="313"/>
      <c r="J901" s="180"/>
      <c r="K901" s="311"/>
      <c r="L901" s="311"/>
      <c r="M901" s="311"/>
      <c r="N901" s="311"/>
      <c r="O901" s="311"/>
      <c r="P901" s="180"/>
      <c r="Q901" s="180"/>
      <c r="R901" s="180"/>
      <c r="S901" s="180"/>
      <c r="T901" s="180"/>
      <c r="U901" s="180"/>
      <c r="V901" s="180"/>
      <c r="W901" s="180"/>
      <c r="X901" s="180"/>
      <c r="Y901" s="180"/>
      <c r="Z901" s="180"/>
    </row>
    <row r="902" spans="1:26">
      <c r="A902" s="311"/>
      <c r="B902" s="311"/>
      <c r="C902" s="180"/>
      <c r="D902" s="180"/>
      <c r="E902" s="180"/>
      <c r="F902" s="180"/>
      <c r="G902" s="180"/>
      <c r="H902" s="312"/>
      <c r="I902" s="313"/>
      <c r="J902" s="180"/>
      <c r="K902" s="311"/>
      <c r="L902" s="311"/>
      <c r="M902" s="311"/>
      <c r="N902" s="311"/>
      <c r="O902" s="311"/>
      <c r="P902" s="180"/>
      <c r="Q902" s="180"/>
      <c r="R902" s="180"/>
      <c r="S902" s="180"/>
      <c r="T902" s="180"/>
      <c r="U902" s="180"/>
      <c r="V902" s="180"/>
      <c r="W902" s="180"/>
      <c r="X902" s="180"/>
      <c r="Y902" s="180"/>
      <c r="Z902" s="180"/>
    </row>
    <row r="903" spans="1:26">
      <c r="A903" s="311"/>
      <c r="B903" s="311"/>
      <c r="C903" s="180"/>
      <c r="D903" s="180"/>
      <c r="E903" s="180"/>
      <c r="F903" s="180"/>
      <c r="G903" s="180"/>
      <c r="H903" s="312"/>
      <c r="I903" s="313"/>
      <c r="J903" s="180"/>
      <c r="K903" s="311"/>
      <c r="L903" s="311"/>
      <c r="M903" s="311"/>
      <c r="N903" s="311"/>
      <c r="O903" s="311"/>
      <c r="P903" s="180"/>
      <c r="Q903" s="180"/>
      <c r="R903" s="180"/>
      <c r="S903" s="180"/>
      <c r="T903" s="180"/>
      <c r="U903" s="180"/>
      <c r="V903" s="180"/>
      <c r="W903" s="180"/>
      <c r="X903" s="180"/>
      <c r="Y903" s="180"/>
      <c r="Z903" s="180"/>
    </row>
    <row r="904" spans="1:26">
      <c r="A904" s="311"/>
      <c r="B904" s="311"/>
      <c r="C904" s="180"/>
      <c r="D904" s="180"/>
      <c r="E904" s="180"/>
      <c r="F904" s="180"/>
      <c r="G904" s="180"/>
      <c r="H904" s="312"/>
      <c r="I904" s="313"/>
      <c r="J904" s="180"/>
      <c r="K904" s="311"/>
      <c r="L904" s="311"/>
      <c r="M904" s="311"/>
      <c r="N904" s="311"/>
      <c r="O904" s="311"/>
      <c r="P904" s="180"/>
      <c r="Q904" s="180"/>
      <c r="R904" s="180"/>
      <c r="S904" s="180"/>
      <c r="T904" s="180"/>
      <c r="U904" s="180"/>
      <c r="V904" s="180"/>
      <c r="W904" s="180"/>
      <c r="X904" s="180"/>
      <c r="Y904" s="180"/>
      <c r="Z904" s="180"/>
    </row>
    <row r="905" spans="1:26">
      <c r="A905" s="311"/>
      <c r="B905" s="311"/>
      <c r="C905" s="180"/>
      <c r="D905" s="180"/>
      <c r="E905" s="180"/>
      <c r="F905" s="180"/>
      <c r="G905" s="180"/>
      <c r="H905" s="312"/>
      <c r="I905" s="313"/>
      <c r="J905" s="180"/>
      <c r="K905" s="311"/>
      <c r="L905" s="311"/>
      <c r="M905" s="311"/>
      <c r="N905" s="311"/>
      <c r="O905" s="311"/>
      <c r="P905" s="180"/>
      <c r="Q905" s="180"/>
      <c r="R905" s="180"/>
      <c r="S905" s="180"/>
      <c r="T905" s="180"/>
      <c r="U905" s="180"/>
      <c r="V905" s="180"/>
      <c r="W905" s="180"/>
      <c r="X905" s="180"/>
      <c r="Y905" s="180"/>
      <c r="Z905" s="180"/>
    </row>
    <row r="906" spans="1:26">
      <c r="A906" s="311"/>
      <c r="B906" s="311"/>
      <c r="C906" s="180"/>
      <c r="D906" s="180"/>
      <c r="E906" s="180"/>
      <c r="F906" s="180"/>
      <c r="G906" s="180"/>
      <c r="H906" s="312"/>
      <c r="I906" s="313"/>
      <c r="J906" s="180"/>
      <c r="K906" s="311"/>
      <c r="L906" s="311"/>
      <c r="M906" s="311"/>
      <c r="N906" s="311"/>
      <c r="O906" s="311"/>
      <c r="P906" s="180"/>
      <c r="Q906" s="180"/>
      <c r="R906" s="180"/>
      <c r="S906" s="180"/>
      <c r="T906" s="180"/>
      <c r="U906" s="180"/>
      <c r="V906" s="180"/>
      <c r="W906" s="180"/>
      <c r="X906" s="180"/>
      <c r="Y906" s="180"/>
      <c r="Z906" s="180"/>
    </row>
    <row r="907" spans="1:26">
      <c r="A907" s="311"/>
      <c r="B907" s="311"/>
      <c r="C907" s="180"/>
      <c r="D907" s="180"/>
      <c r="E907" s="180"/>
      <c r="F907" s="180"/>
      <c r="G907" s="180"/>
      <c r="H907" s="312"/>
      <c r="I907" s="313"/>
      <c r="J907" s="180"/>
      <c r="K907" s="311"/>
      <c r="L907" s="311"/>
      <c r="M907" s="311"/>
      <c r="N907" s="311"/>
      <c r="O907" s="311"/>
      <c r="P907" s="180"/>
      <c r="Q907" s="180"/>
      <c r="R907" s="180"/>
      <c r="S907" s="180"/>
      <c r="T907" s="180"/>
      <c r="U907" s="180"/>
      <c r="V907" s="180"/>
      <c r="W907" s="180"/>
      <c r="X907" s="180"/>
      <c r="Y907" s="180"/>
      <c r="Z907" s="180"/>
    </row>
    <row r="908" spans="1:26">
      <c r="A908" s="311"/>
      <c r="B908" s="311"/>
      <c r="C908" s="180"/>
      <c r="D908" s="180"/>
      <c r="E908" s="180"/>
      <c r="F908" s="180"/>
      <c r="G908" s="180"/>
      <c r="H908" s="312"/>
      <c r="I908" s="313"/>
      <c r="J908" s="180"/>
      <c r="K908" s="311"/>
      <c r="L908" s="311"/>
      <c r="M908" s="311"/>
      <c r="N908" s="311"/>
      <c r="O908" s="311"/>
      <c r="P908" s="180"/>
      <c r="Q908" s="180"/>
      <c r="R908" s="180"/>
      <c r="S908" s="180"/>
      <c r="T908" s="180"/>
      <c r="U908" s="180"/>
      <c r="V908" s="180"/>
      <c r="W908" s="180"/>
      <c r="X908" s="180"/>
      <c r="Y908" s="180"/>
      <c r="Z908" s="180"/>
    </row>
    <row r="909" spans="1:26">
      <c r="A909" s="311"/>
      <c r="B909" s="311"/>
      <c r="C909" s="180"/>
      <c r="D909" s="180"/>
      <c r="E909" s="180"/>
      <c r="F909" s="180"/>
      <c r="G909" s="180"/>
      <c r="H909" s="312"/>
      <c r="I909" s="313"/>
      <c r="J909" s="180"/>
      <c r="K909" s="311"/>
      <c r="L909" s="311"/>
      <c r="M909" s="311"/>
      <c r="N909" s="311"/>
      <c r="O909" s="311"/>
      <c r="P909" s="180"/>
      <c r="Q909" s="180"/>
      <c r="R909" s="180"/>
      <c r="S909" s="180"/>
      <c r="T909" s="180"/>
      <c r="U909" s="180"/>
      <c r="V909" s="180"/>
      <c r="W909" s="180"/>
      <c r="X909" s="180"/>
      <c r="Y909" s="180"/>
      <c r="Z909" s="180"/>
    </row>
    <row r="910" spans="1:26">
      <c r="A910" s="311"/>
      <c r="B910" s="311"/>
      <c r="C910" s="180"/>
      <c r="D910" s="180"/>
      <c r="E910" s="180"/>
      <c r="F910" s="180"/>
      <c r="G910" s="180"/>
      <c r="H910" s="312"/>
      <c r="I910" s="313"/>
      <c r="J910" s="180"/>
      <c r="K910" s="311"/>
      <c r="L910" s="311"/>
      <c r="M910" s="311"/>
      <c r="N910" s="311"/>
      <c r="O910" s="311"/>
      <c r="P910" s="180"/>
      <c r="Q910" s="180"/>
      <c r="R910" s="180"/>
      <c r="S910" s="180"/>
      <c r="T910" s="180"/>
      <c r="U910" s="180"/>
      <c r="V910" s="180"/>
      <c r="W910" s="180"/>
      <c r="X910" s="180"/>
      <c r="Y910" s="180"/>
      <c r="Z910" s="180"/>
    </row>
    <row r="911" spans="1:26">
      <c r="A911" s="311"/>
      <c r="B911" s="311"/>
      <c r="C911" s="180"/>
      <c r="D911" s="180"/>
      <c r="E911" s="180"/>
      <c r="F911" s="180"/>
      <c r="G911" s="180"/>
      <c r="H911" s="312"/>
      <c r="I911" s="313"/>
      <c r="J911" s="180"/>
      <c r="K911" s="311"/>
      <c r="L911" s="311"/>
      <c r="M911" s="311"/>
      <c r="N911" s="311"/>
      <c r="O911" s="311"/>
      <c r="P911" s="180"/>
      <c r="Q911" s="180"/>
      <c r="R911" s="180"/>
      <c r="S911" s="180"/>
      <c r="T911" s="180"/>
      <c r="U911" s="180"/>
      <c r="V911" s="180"/>
      <c r="W911" s="180"/>
      <c r="X911" s="180"/>
      <c r="Y911" s="180"/>
      <c r="Z911" s="180"/>
    </row>
    <row r="912" spans="1:26">
      <c r="A912" s="311"/>
      <c r="B912" s="311"/>
      <c r="C912" s="180"/>
      <c r="D912" s="180"/>
      <c r="E912" s="180"/>
      <c r="F912" s="180"/>
      <c r="G912" s="180"/>
      <c r="H912" s="312"/>
      <c r="I912" s="313"/>
      <c r="J912" s="180"/>
      <c r="K912" s="311"/>
      <c r="L912" s="311"/>
      <c r="M912" s="311"/>
      <c r="N912" s="311"/>
      <c r="O912" s="311"/>
      <c r="P912" s="180"/>
      <c r="Q912" s="180"/>
      <c r="R912" s="180"/>
      <c r="S912" s="180"/>
      <c r="T912" s="180"/>
      <c r="U912" s="180"/>
      <c r="V912" s="180"/>
      <c r="W912" s="180"/>
      <c r="X912" s="180"/>
      <c r="Y912" s="180"/>
      <c r="Z912" s="180"/>
    </row>
    <row r="913" spans="1:26">
      <c r="A913" s="311"/>
      <c r="B913" s="311"/>
      <c r="C913" s="180"/>
      <c r="D913" s="180"/>
      <c r="E913" s="180"/>
      <c r="F913" s="180"/>
      <c r="G913" s="180"/>
      <c r="H913" s="312"/>
      <c r="I913" s="313"/>
      <c r="J913" s="180"/>
      <c r="K913" s="311"/>
      <c r="L913" s="311"/>
      <c r="M913" s="311"/>
      <c r="N913" s="311"/>
      <c r="O913" s="311"/>
      <c r="P913" s="180"/>
      <c r="Q913" s="180"/>
      <c r="R913" s="180"/>
      <c r="S913" s="180"/>
      <c r="T913" s="180"/>
      <c r="U913" s="180"/>
      <c r="V913" s="180"/>
      <c r="W913" s="180"/>
      <c r="X913" s="180"/>
      <c r="Y913" s="180"/>
      <c r="Z913" s="180"/>
    </row>
    <row r="914" spans="1:26">
      <c r="A914" s="311"/>
      <c r="B914" s="311"/>
      <c r="C914" s="180"/>
      <c r="D914" s="180"/>
      <c r="E914" s="180"/>
      <c r="F914" s="180"/>
      <c r="G914" s="180"/>
      <c r="H914" s="312"/>
      <c r="I914" s="313"/>
      <c r="J914" s="180"/>
      <c r="K914" s="311"/>
      <c r="L914" s="311"/>
      <c r="M914" s="311"/>
      <c r="N914" s="311"/>
      <c r="O914" s="311"/>
      <c r="P914" s="180"/>
      <c r="Q914" s="180"/>
      <c r="R914" s="180"/>
      <c r="S914" s="180"/>
      <c r="T914" s="180"/>
      <c r="U914" s="180"/>
      <c r="V914" s="180"/>
      <c r="W914" s="180"/>
      <c r="X914" s="180"/>
      <c r="Y914" s="180"/>
      <c r="Z914" s="180"/>
    </row>
    <row r="915" spans="1:26">
      <c r="A915" s="311"/>
      <c r="B915" s="311"/>
      <c r="C915" s="180"/>
      <c r="D915" s="180"/>
      <c r="E915" s="180"/>
      <c r="F915" s="180"/>
      <c r="G915" s="180"/>
      <c r="H915" s="312"/>
      <c r="I915" s="313"/>
      <c r="J915" s="180"/>
      <c r="K915" s="311"/>
      <c r="L915" s="311"/>
      <c r="M915" s="311"/>
      <c r="N915" s="311"/>
      <c r="O915" s="311"/>
      <c r="P915" s="180"/>
      <c r="Q915" s="180"/>
      <c r="R915" s="180"/>
      <c r="S915" s="180"/>
      <c r="T915" s="180"/>
      <c r="U915" s="180"/>
      <c r="V915" s="180"/>
      <c r="W915" s="180"/>
      <c r="X915" s="180"/>
      <c r="Y915" s="180"/>
      <c r="Z915" s="180"/>
    </row>
    <row r="916" spans="1:26">
      <c r="A916" s="311"/>
      <c r="B916" s="311"/>
      <c r="C916" s="180"/>
      <c r="D916" s="180"/>
      <c r="E916" s="180"/>
      <c r="F916" s="180"/>
      <c r="G916" s="180"/>
      <c r="H916" s="312"/>
      <c r="I916" s="313"/>
      <c r="J916" s="180"/>
      <c r="K916" s="311"/>
      <c r="L916" s="311"/>
      <c r="M916" s="311"/>
      <c r="N916" s="311"/>
      <c r="O916" s="311"/>
      <c r="P916" s="180"/>
      <c r="Q916" s="180"/>
      <c r="R916" s="180"/>
      <c r="S916" s="180"/>
      <c r="T916" s="180"/>
      <c r="U916" s="180"/>
      <c r="V916" s="180"/>
      <c r="W916" s="180"/>
      <c r="X916" s="180"/>
      <c r="Y916" s="180"/>
      <c r="Z916" s="180"/>
    </row>
    <row r="917" spans="1:26">
      <c r="A917" s="311"/>
      <c r="B917" s="311"/>
      <c r="C917" s="180"/>
      <c r="D917" s="180"/>
      <c r="E917" s="180"/>
      <c r="F917" s="180"/>
      <c r="G917" s="180"/>
      <c r="H917" s="312"/>
      <c r="I917" s="313"/>
      <c r="J917" s="180"/>
      <c r="K917" s="311"/>
      <c r="L917" s="311"/>
      <c r="M917" s="311"/>
      <c r="N917" s="311"/>
      <c r="O917" s="311"/>
      <c r="P917" s="180"/>
      <c r="Q917" s="180"/>
      <c r="R917" s="180"/>
      <c r="S917" s="180"/>
      <c r="T917" s="180"/>
      <c r="U917" s="180"/>
      <c r="V917" s="180"/>
      <c r="W917" s="180"/>
      <c r="X917" s="180"/>
      <c r="Y917" s="180"/>
      <c r="Z917" s="180"/>
    </row>
    <row r="918" spans="1:26">
      <c r="A918" s="311"/>
      <c r="B918" s="311"/>
      <c r="C918" s="180"/>
      <c r="D918" s="180"/>
      <c r="E918" s="180"/>
      <c r="F918" s="180"/>
      <c r="G918" s="180"/>
      <c r="H918" s="312"/>
      <c r="I918" s="313"/>
      <c r="J918" s="180"/>
      <c r="K918" s="311"/>
      <c r="L918" s="311"/>
      <c r="M918" s="311"/>
      <c r="N918" s="311"/>
      <c r="O918" s="311"/>
      <c r="P918" s="180"/>
      <c r="Q918" s="180"/>
      <c r="R918" s="180"/>
      <c r="S918" s="180"/>
      <c r="T918" s="180"/>
      <c r="U918" s="180"/>
      <c r="V918" s="180"/>
      <c r="W918" s="180"/>
      <c r="X918" s="180"/>
      <c r="Y918" s="180"/>
      <c r="Z918" s="180"/>
    </row>
    <row r="919" spans="1:26">
      <c r="A919" s="311"/>
      <c r="B919" s="311"/>
      <c r="C919" s="180"/>
      <c r="D919" s="180"/>
      <c r="E919" s="180"/>
      <c r="F919" s="180"/>
      <c r="G919" s="180"/>
      <c r="H919" s="312"/>
      <c r="I919" s="313"/>
      <c r="J919" s="180"/>
      <c r="K919" s="311"/>
      <c r="L919" s="311"/>
      <c r="M919" s="311"/>
      <c r="N919" s="311"/>
      <c r="O919" s="311"/>
      <c r="P919" s="180"/>
      <c r="Q919" s="180"/>
      <c r="R919" s="180"/>
      <c r="S919" s="180"/>
      <c r="T919" s="180"/>
      <c r="U919" s="180"/>
      <c r="V919" s="180"/>
      <c r="W919" s="180"/>
      <c r="X919" s="180"/>
      <c r="Y919" s="180"/>
      <c r="Z919" s="180"/>
    </row>
    <row r="920" spans="1:26">
      <c r="A920" s="311"/>
      <c r="B920" s="311"/>
      <c r="C920" s="180"/>
      <c r="D920" s="180"/>
      <c r="E920" s="180"/>
      <c r="F920" s="180"/>
      <c r="G920" s="180"/>
      <c r="H920" s="312"/>
      <c r="I920" s="313"/>
      <c r="J920" s="180"/>
      <c r="K920" s="311"/>
      <c r="L920" s="311"/>
      <c r="M920" s="311"/>
      <c r="N920" s="311"/>
      <c r="O920" s="311"/>
      <c r="P920" s="180"/>
      <c r="Q920" s="180"/>
      <c r="R920" s="180"/>
      <c r="S920" s="180"/>
      <c r="T920" s="180"/>
      <c r="U920" s="180"/>
      <c r="V920" s="180"/>
      <c r="W920" s="180"/>
      <c r="X920" s="180"/>
      <c r="Y920" s="180"/>
      <c r="Z920" s="180"/>
    </row>
    <row r="921" spans="1:26">
      <c r="A921" s="311"/>
      <c r="B921" s="311"/>
      <c r="C921" s="180"/>
      <c r="D921" s="180"/>
      <c r="E921" s="180"/>
      <c r="F921" s="180"/>
      <c r="G921" s="180"/>
      <c r="H921" s="312"/>
      <c r="I921" s="313"/>
      <c r="J921" s="180"/>
      <c r="K921" s="311"/>
      <c r="L921" s="311"/>
      <c r="M921" s="311"/>
      <c r="N921" s="311"/>
      <c r="O921" s="311"/>
      <c r="P921" s="180"/>
      <c r="Q921" s="180"/>
      <c r="R921" s="180"/>
      <c r="S921" s="180"/>
      <c r="T921" s="180"/>
      <c r="U921" s="180"/>
      <c r="V921" s="180"/>
      <c r="W921" s="180"/>
      <c r="X921" s="180"/>
      <c r="Y921" s="180"/>
      <c r="Z921" s="180"/>
    </row>
    <row r="922" spans="1:26">
      <c r="A922" s="311"/>
      <c r="B922" s="311"/>
      <c r="C922" s="180"/>
      <c r="D922" s="180"/>
      <c r="E922" s="180"/>
      <c r="F922" s="180"/>
      <c r="G922" s="180"/>
      <c r="H922" s="312"/>
      <c r="I922" s="313"/>
      <c r="J922" s="180"/>
      <c r="K922" s="311"/>
      <c r="L922" s="311"/>
      <c r="M922" s="311"/>
      <c r="N922" s="311"/>
      <c r="O922" s="311"/>
      <c r="P922" s="180"/>
      <c r="Q922" s="180"/>
      <c r="R922" s="180"/>
      <c r="S922" s="180"/>
      <c r="T922" s="180"/>
      <c r="U922" s="180"/>
      <c r="V922" s="180"/>
      <c r="W922" s="180"/>
      <c r="X922" s="180"/>
      <c r="Y922" s="180"/>
      <c r="Z922" s="180"/>
    </row>
    <row r="923" spans="1:26">
      <c r="A923" s="311"/>
      <c r="B923" s="311"/>
      <c r="C923" s="180"/>
      <c r="D923" s="180"/>
      <c r="E923" s="180"/>
      <c r="F923" s="180"/>
      <c r="G923" s="180"/>
      <c r="H923" s="312"/>
      <c r="I923" s="313"/>
      <c r="J923" s="180"/>
      <c r="K923" s="311"/>
      <c r="L923" s="311"/>
      <c r="M923" s="311"/>
      <c r="N923" s="311"/>
      <c r="O923" s="311"/>
      <c r="P923" s="180"/>
      <c r="Q923" s="180"/>
      <c r="R923" s="180"/>
      <c r="S923" s="180"/>
      <c r="T923" s="180"/>
      <c r="U923" s="180"/>
      <c r="V923" s="180"/>
      <c r="W923" s="180"/>
      <c r="X923" s="180"/>
      <c r="Y923" s="180"/>
      <c r="Z923" s="180"/>
    </row>
    <row r="924" spans="1:26">
      <c r="A924" s="311"/>
      <c r="B924" s="311"/>
      <c r="C924" s="180"/>
      <c r="D924" s="180"/>
      <c r="E924" s="180"/>
      <c r="F924" s="180"/>
      <c r="G924" s="180"/>
      <c r="H924" s="312"/>
      <c r="I924" s="313"/>
      <c r="J924" s="180"/>
      <c r="K924" s="311"/>
      <c r="L924" s="311"/>
      <c r="M924" s="311"/>
      <c r="N924" s="311"/>
      <c r="O924" s="311"/>
      <c r="P924" s="180"/>
      <c r="Q924" s="180"/>
      <c r="R924" s="180"/>
      <c r="S924" s="180"/>
      <c r="T924" s="180"/>
      <c r="U924" s="180"/>
      <c r="V924" s="180"/>
      <c r="W924" s="180"/>
      <c r="X924" s="180"/>
      <c r="Y924" s="180"/>
      <c r="Z924" s="180"/>
    </row>
    <row r="925" spans="1:26">
      <c r="A925" s="311"/>
      <c r="B925" s="311"/>
      <c r="C925" s="180"/>
      <c r="D925" s="180"/>
      <c r="E925" s="180"/>
      <c r="F925" s="180"/>
      <c r="G925" s="180"/>
      <c r="H925" s="312"/>
      <c r="I925" s="313"/>
      <c r="J925" s="180"/>
      <c r="K925" s="311"/>
      <c r="L925" s="311"/>
      <c r="M925" s="311"/>
      <c r="N925" s="311"/>
      <c r="O925" s="311"/>
      <c r="P925" s="180"/>
      <c r="Q925" s="180"/>
      <c r="R925" s="180"/>
      <c r="S925" s="180"/>
      <c r="T925" s="180"/>
      <c r="U925" s="180"/>
      <c r="V925" s="180"/>
      <c r="W925" s="180"/>
      <c r="X925" s="180"/>
      <c r="Y925" s="180"/>
      <c r="Z925" s="180"/>
    </row>
    <row r="926" spans="1:26">
      <c r="A926" s="311"/>
      <c r="B926" s="311"/>
      <c r="C926" s="180"/>
      <c r="D926" s="180"/>
      <c r="E926" s="180"/>
      <c r="F926" s="180"/>
      <c r="G926" s="180"/>
      <c r="H926" s="312"/>
      <c r="I926" s="313"/>
      <c r="J926" s="180"/>
      <c r="K926" s="311"/>
      <c r="L926" s="311"/>
      <c r="M926" s="311"/>
      <c r="N926" s="311"/>
      <c r="O926" s="311"/>
      <c r="P926" s="180"/>
      <c r="Q926" s="180"/>
      <c r="R926" s="180"/>
      <c r="S926" s="180"/>
      <c r="T926" s="180"/>
      <c r="U926" s="180"/>
      <c r="V926" s="180"/>
      <c r="W926" s="180"/>
      <c r="X926" s="180"/>
      <c r="Y926" s="180"/>
      <c r="Z926" s="180"/>
    </row>
    <row r="927" spans="1:26">
      <c r="A927" s="311"/>
      <c r="B927" s="311"/>
      <c r="C927" s="180"/>
      <c r="D927" s="180"/>
      <c r="E927" s="180"/>
      <c r="F927" s="180"/>
      <c r="G927" s="180"/>
      <c r="H927" s="312"/>
      <c r="I927" s="313"/>
      <c r="J927" s="180"/>
      <c r="K927" s="311"/>
      <c r="L927" s="311"/>
      <c r="M927" s="311"/>
      <c r="N927" s="311"/>
      <c r="O927" s="311"/>
      <c r="P927" s="180"/>
      <c r="Q927" s="180"/>
      <c r="R927" s="180"/>
      <c r="S927" s="180"/>
      <c r="T927" s="180"/>
      <c r="U927" s="180"/>
      <c r="V927" s="180"/>
      <c r="W927" s="180"/>
      <c r="X927" s="180"/>
      <c r="Y927" s="180"/>
      <c r="Z927" s="180"/>
    </row>
    <row r="928" spans="1:26">
      <c r="A928" s="311"/>
      <c r="B928" s="311"/>
      <c r="C928" s="180"/>
      <c r="D928" s="180"/>
      <c r="E928" s="180"/>
      <c r="F928" s="180"/>
      <c r="G928" s="180"/>
      <c r="H928" s="312"/>
      <c r="I928" s="313"/>
      <c r="J928" s="180"/>
      <c r="K928" s="311"/>
      <c r="L928" s="311"/>
      <c r="M928" s="311"/>
      <c r="N928" s="311"/>
      <c r="O928" s="311"/>
      <c r="P928" s="180"/>
      <c r="Q928" s="180"/>
      <c r="R928" s="180"/>
      <c r="S928" s="180"/>
      <c r="T928" s="180"/>
      <c r="U928" s="180"/>
      <c r="V928" s="180"/>
      <c r="W928" s="180"/>
      <c r="X928" s="180"/>
      <c r="Y928" s="180"/>
      <c r="Z928" s="180"/>
    </row>
    <row r="929" spans="1:26">
      <c r="A929" s="311"/>
      <c r="B929" s="311"/>
      <c r="C929" s="180"/>
      <c r="D929" s="180"/>
      <c r="E929" s="180"/>
      <c r="F929" s="180"/>
      <c r="G929" s="180"/>
      <c r="H929" s="312"/>
      <c r="I929" s="313"/>
      <c r="J929" s="180"/>
      <c r="K929" s="311"/>
      <c r="L929" s="311"/>
      <c r="M929" s="311"/>
      <c r="N929" s="311"/>
      <c r="O929" s="311"/>
      <c r="P929" s="180"/>
      <c r="Q929" s="180"/>
      <c r="R929" s="180"/>
      <c r="S929" s="180"/>
      <c r="T929" s="180"/>
      <c r="U929" s="180"/>
      <c r="V929" s="180"/>
      <c r="W929" s="180"/>
      <c r="X929" s="180"/>
      <c r="Y929" s="180"/>
      <c r="Z929" s="180"/>
    </row>
    <row r="930" spans="1:26">
      <c r="A930" s="311"/>
      <c r="B930" s="311"/>
      <c r="C930" s="180"/>
      <c r="D930" s="180"/>
      <c r="E930" s="180"/>
      <c r="F930" s="180"/>
      <c r="G930" s="180"/>
      <c r="H930" s="312"/>
      <c r="I930" s="313"/>
      <c r="J930" s="180"/>
      <c r="K930" s="311"/>
      <c r="L930" s="311"/>
      <c r="M930" s="311"/>
      <c r="N930" s="311"/>
      <c r="O930" s="311"/>
      <c r="P930" s="180"/>
      <c r="Q930" s="180"/>
      <c r="R930" s="180"/>
      <c r="S930" s="180"/>
      <c r="T930" s="180"/>
      <c r="U930" s="180"/>
      <c r="V930" s="180"/>
      <c r="W930" s="180"/>
      <c r="X930" s="180"/>
      <c r="Y930" s="180"/>
      <c r="Z930" s="180"/>
    </row>
    <row r="931" spans="1:26">
      <c r="A931" s="311"/>
      <c r="B931" s="311"/>
      <c r="C931" s="180"/>
      <c r="D931" s="180"/>
      <c r="E931" s="180"/>
      <c r="F931" s="180"/>
      <c r="G931" s="180"/>
      <c r="H931" s="312"/>
      <c r="I931" s="313"/>
      <c r="J931" s="180"/>
      <c r="K931" s="311"/>
      <c r="L931" s="311"/>
      <c r="M931" s="311"/>
      <c r="N931" s="311"/>
      <c r="O931" s="311"/>
      <c r="P931" s="180"/>
      <c r="Q931" s="180"/>
      <c r="R931" s="180"/>
      <c r="S931" s="180"/>
      <c r="T931" s="180"/>
      <c r="U931" s="180"/>
      <c r="V931" s="180"/>
      <c r="W931" s="180"/>
      <c r="X931" s="180"/>
      <c r="Y931" s="180"/>
      <c r="Z931" s="180"/>
    </row>
    <row r="932" spans="1:26">
      <c r="A932" s="311"/>
      <c r="B932" s="311"/>
      <c r="C932" s="180"/>
      <c r="D932" s="180"/>
      <c r="E932" s="180"/>
      <c r="F932" s="180"/>
      <c r="G932" s="180"/>
      <c r="H932" s="312"/>
      <c r="I932" s="313"/>
      <c r="J932" s="180"/>
      <c r="K932" s="311"/>
      <c r="L932" s="311"/>
      <c r="M932" s="311"/>
      <c r="N932" s="311"/>
      <c r="O932" s="311"/>
      <c r="P932" s="180"/>
      <c r="Q932" s="180"/>
      <c r="R932" s="180"/>
      <c r="S932" s="180"/>
      <c r="T932" s="180"/>
      <c r="U932" s="180"/>
      <c r="V932" s="180"/>
      <c r="W932" s="180"/>
      <c r="X932" s="180"/>
      <c r="Y932" s="180"/>
      <c r="Z932" s="180"/>
    </row>
    <row r="933" spans="1:26">
      <c r="A933" s="311"/>
      <c r="B933" s="311"/>
      <c r="C933" s="180"/>
      <c r="D933" s="180"/>
      <c r="E933" s="180"/>
      <c r="F933" s="180"/>
      <c r="G933" s="180"/>
      <c r="H933" s="312"/>
      <c r="I933" s="313"/>
      <c r="J933" s="180"/>
      <c r="K933" s="311"/>
      <c r="L933" s="311"/>
      <c r="M933" s="311"/>
      <c r="N933" s="311"/>
      <c r="O933" s="311"/>
      <c r="P933" s="180"/>
      <c r="Q933" s="180"/>
      <c r="R933" s="180"/>
      <c r="S933" s="180"/>
      <c r="T933" s="180"/>
      <c r="U933" s="180"/>
      <c r="V933" s="180"/>
      <c r="W933" s="180"/>
      <c r="X933" s="180"/>
      <c r="Y933" s="180"/>
      <c r="Z933" s="180"/>
    </row>
    <row r="934" spans="1:26">
      <c r="A934" s="311"/>
      <c r="B934" s="311"/>
      <c r="C934" s="180"/>
      <c r="D934" s="180"/>
      <c r="E934" s="180"/>
      <c r="F934" s="180"/>
      <c r="G934" s="180"/>
      <c r="H934" s="312"/>
      <c r="I934" s="313"/>
      <c r="J934" s="180"/>
      <c r="K934" s="311"/>
      <c r="L934" s="311"/>
      <c r="M934" s="311"/>
      <c r="N934" s="311"/>
      <c r="O934" s="311"/>
      <c r="P934" s="180"/>
      <c r="Q934" s="180"/>
      <c r="R934" s="180"/>
      <c r="S934" s="180"/>
      <c r="T934" s="180"/>
      <c r="U934" s="180"/>
      <c r="V934" s="180"/>
      <c r="W934" s="180"/>
      <c r="X934" s="180"/>
      <c r="Y934" s="180"/>
      <c r="Z934" s="180"/>
    </row>
    <row r="935" spans="1:26">
      <c r="A935" s="311"/>
      <c r="B935" s="311"/>
      <c r="C935" s="180"/>
      <c r="D935" s="180"/>
      <c r="E935" s="180"/>
      <c r="F935" s="180"/>
      <c r="G935" s="180"/>
      <c r="H935" s="312"/>
      <c r="I935" s="313"/>
      <c r="J935" s="180"/>
      <c r="K935" s="311"/>
      <c r="L935" s="311"/>
      <c r="M935" s="311"/>
      <c r="N935" s="311"/>
      <c r="O935" s="311"/>
      <c r="P935" s="180"/>
      <c r="Q935" s="180"/>
      <c r="R935" s="180"/>
      <c r="S935" s="180"/>
      <c r="T935" s="180"/>
      <c r="U935" s="180"/>
      <c r="V935" s="180"/>
      <c r="W935" s="180"/>
      <c r="X935" s="180"/>
      <c r="Y935" s="180"/>
      <c r="Z935" s="180"/>
    </row>
    <row r="936" spans="1:26">
      <c r="A936" s="311"/>
      <c r="B936" s="311"/>
      <c r="C936" s="180"/>
      <c r="D936" s="180"/>
      <c r="E936" s="180"/>
      <c r="F936" s="180"/>
      <c r="G936" s="180"/>
      <c r="H936" s="312"/>
      <c r="I936" s="313"/>
      <c r="J936" s="180"/>
      <c r="K936" s="311"/>
      <c r="L936" s="311"/>
      <c r="M936" s="311"/>
      <c r="N936" s="311"/>
      <c r="O936" s="311"/>
      <c r="P936" s="180"/>
      <c r="Q936" s="180"/>
      <c r="R936" s="180"/>
      <c r="S936" s="180"/>
      <c r="T936" s="180"/>
      <c r="U936" s="180"/>
      <c r="V936" s="180"/>
      <c r="W936" s="180"/>
      <c r="X936" s="180"/>
      <c r="Y936" s="180"/>
      <c r="Z936" s="180"/>
    </row>
    <row r="937" spans="1:26">
      <c r="A937" s="311"/>
      <c r="B937" s="311"/>
      <c r="C937" s="180"/>
      <c r="D937" s="180"/>
      <c r="E937" s="180"/>
      <c r="F937" s="180"/>
      <c r="G937" s="180"/>
      <c r="H937" s="312"/>
      <c r="I937" s="313"/>
      <c r="J937" s="180"/>
      <c r="K937" s="311"/>
      <c r="L937" s="311"/>
      <c r="M937" s="311"/>
      <c r="N937" s="311"/>
      <c r="O937" s="311"/>
      <c r="P937" s="180"/>
      <c r="Q937" s="180"/>
      <c r="R937" s="180"/>
      <c r="S937" s="180"/>
      <c r="T937" s="180"/>
      <c r="U937" s="180"/>
      <c r="V937" s="180"/>
      <c r="W937" s="180"/>
      <c r="X937" s="180"/>
      <c r="Y937" s="180"/>
      <c r="Z937" s="180"/>
    </row>
    <row r="938" spans="1:26">
      <c r="A938" s="311"/>
      <c r="B938" s="311"/>
      <c r="C938" s="180"/>
      <c r="D938" s="180"/>
      <c r="E938" s="180"/>
      <c r="F938" s="180"/>
      <c r="G938" s="180"/>
      <c r="H938" s="312"/>
      <c r="I938" s="313"/>
      <c r="J938" s="180"/>
      <c r="K938" s="311"/>
      <c r="L938" s="311"/>
      <c r="M938" s="311"/>
      <c r="N938" s="311"/>
      <c r="O938" s="311"/>
      <c r="P938" s="180"/>
      <c r="Q938" s="180"/>
      <c r="R938" s="180"/>
      <c r="S938" s="180"/>
      <c r="T938" s="180"/>
      <c r="U938" s="180"/>
      <c r="V938" s="180"/>
      <c r="W938" s="180"/>
      <c r="X938" s="180"/>
      <c r="Y938" s="180"/>
      <c r="Z938" s="180"/>
    </row>
    <row r="939" spans="1:26">
      <c r="A939" s="311"/>
      <c r="B939" s="311"/>
      <c r="C939" s="180"/>
      <c r="D939" s="180"/>
      <c r="E939" s="180"/>
      <c r="F939" s="180"/>
      <c r="G939" s="180"/>
      <c r="H939" s="312"/>
      <c r="I939" s="313"/>
      <c r="J939" s="180"/>
      <c r="K939" s="311"/>
      <c r="L939" s="311"/>
      <c r="M939" s="311"/>
      <c r="N939" s="311"/>
      <c r="O939" s="311"/>
      <c r="P939" s="180"/>
      <c r="Q939" s="180"/>
      <c r="R939" s="180"/>
      <c r="S939" s="180"/>
      <c r="T939" s="180"/>
      <c r="U939" s="180"/>
      <c r="V939" s="180"/>
      <c r="W939" s="180"/>
      <c r="X939" s="180"/>
      <c r="Y939" s="180"/>
      <c r="Z939" s="180"/>
    </row>
    <row r="940" spans="1:26">
      <c r="A940" s="311"/>
      <c r="B940" s="311"/>
      <c r="C940" s="180"/>
      <c r="D940" s="180"/>
      <c r="E940" s="180"/>
      <c r="F940" s="180"/>
      <c r="G940" s="180"/>
      <c r="H940" s="312"/>
      <c r="I940" s="313"/>
      <c r="J940" s="180"/>
      <c r="K940" s="311"/>
      <c r="L940" s="311"/>
      <c r="M940" s="311"/>
      <c r="N940" s="311"/>
      <c r="O940" s="311"/>
      <c r="P940" s="180"/>
      <c r="Q940" s="180"/>
      <c r="R940" s="180"/>
      <c r="S940" s="180"/>
      <c r="T940" s="180"/>
      <c r="U940" s="180"/>
      <c r="V940" s="180"/>
      <c r="W940" s="180"/>
      <c r="X940" s="180"/>
      <c r="Y940" s="180"/>
      <c r="Z940" s="180"/>
    </row>
    <row r="941" spans="1:26">
      <c r="A941" s="311"/>
      <c r="B941" s="311"/>
      <c r="C941" s="180"/>
      <c r="D941" s="180"/>
      <c r="E941" s="180"/>
      <c r="F941" s="180"/>
      <c r="G941" s="180"/>
      <c r="H941" s="312"/>
      <c r="I941" s="313"/>
      <c r="J941" s="180"/>
      <c r="K941" s="311"/>
      <c r="L941" s="311"/>
      <c r="M941" s="311"/>
      <c r="N941" s="311"/>
      <c r="O941" s="311"/>
      <c r="P941" s="180"/>
      <c r="Q941" s="180"/>
      <c r="R941" s="180"/>
      <c r="S941" s="180"/>
      <c r="T941" s="180"/>
      <c r="U941" s="180"/>
      <c r="V941" s="180"/>
      <c r="W941" s="180"/>
      <c r="X941" s="180"/>
      <c r="Y941" s="180"/>
      <c r="Z941" s="180"/>
    </row>
    <row r="942" spans="1:26">
      <c r="A942" s="311"/>
      <c r="B942" s="311"/>
      <c r="C942" s="180"/>
      <c r="D942" s="180"/>
      <c r="E942" s="180"/>
      <c r="F942" s="180"/>
      <c r="G942" s="180"/>
      <c r="H942" s="312"/>
      <c r="I942" s="313"/>
      <c r="J942" s="180"/>
      <c r="K942" s="311"/>
      <c r="L942" s="311"/>
      <c r="M942" s="311"/>
      <c r="N942" s="311"/>
      <c r="O942" s="311"/>
      <c r="P942" s="180"/>
      <c r="Q942" s="180"/>
      <c r="R942" s="180"/>
      <c r="S942" s="180"/>
      <c r="T942" s="180"/>
      <c r="U942" s="180"/>
      <c r="V942" s="180"/>
      <c r="W942" s="180"/>
      <c r="X942" s="180"/>
      <c r="Y942" s="180"/>
      <c r="Z942" s="180"/>
    </row>
    <row r="943" spans="1:26">
      <c r="A943" s="311"/>
      <c r="B943" s="311"/>
      <c r="C943" s="180"/>
      <c r="D943" s="180"/>
      <c r="E943" s="180"/>
      <c r="F943" s="180"/>
      <c r="G943" s="180"/>
      <c r="H943" s="312"/>
      <c r="I943" s="313"/>
      <c r="J943" s="180"/>
      <c r="K943" s="311"/>
      <c r="L943" s="311"/>
      <c r="M943" s="311"/>
      <c r="N943" s="311"/>
      <c r="O943" s="311"/>
      <c r="P943" s="180"/>
      <c r="Q943" s="180"/>
      <c r="R943" s="180"/>
      <c r="S943" s="180"/>
      <c r="T943" s="180"/>
      <c r="U943" s="180"/>
      <c r="V943" s="180"/>
      <c r="W943" s="180"/>
      <c r="X943" s="180"/>
      <c r="Y943" s="180"/>
      <c r="Z943" s="180"/>
    </row>
    <row r="944" spans="1:26">
      <c r="A944" s="311"/>
      <c r="B944" s="311"/>
      <c r="C944" s="180"/>
      <c r="D944" s="180"/>
      <c r="E944" s="180"/>
      <c r="F944" s="180"/>
      <c r="G944" s="180"/>
      <c r="H944" s="312"/>
      <c r="I944" s="313"/>
      <c r="J944" s="180"/>
      <c r="K944" s="311"/>
      <c r="L944" s="311"/>
      <c r="M944" s="311"/>
      <c r="N944" s="311"/>
      <c r="O944" s="311"/>
      <c r="P944" s="180"/>
      <c r="Q944" s="180"/>
      <c r="R944" s="180"/>
      <c r="S944" s="180"/>
      <c r="T944" s="180"/>
      <c r="U944" s="180"/>
      <c r="V944" s="180"/>
      <c r="W944" s="180"/>
      <c r="X944" s="180"/>
      <c r="Y944" s="180"/>
      <c r="Z944" s="180"/>
    </row>
    <row r="945" spans="1:26">
      <c r="A945" s="311"/>
      <c r="B945" s="311"/>
      <c r="C945" s="180"/>
      <c r="D945" s="180"/>
      <c r="E945" s="180"/>
      <c r="F945" s="180"/>
      <c r="G945" s="180"/>
      <c r="H945" s="312"/>
      <c r="I945" s="313"/>
      <c r="J945" s="180"/>
      <c r="K945" s="311"/>
      <c r="L945" s="311"/>
      <c r="M945" s="311"/>
      <c r="N945" s="311"/>
      <c r="O945" s="311"/>
      <c r="P945" s="180"/>
      <c r="Q945" s="180"/>
      <c r="R945" s="180"/>
      <c r="S945" s="180"/>
      <c r="T945" s="180"/>
      <c r="U945" s="180"/>
      <c r="V945" s="180"/>
      <c r="W945" s="180"/>
      <c r="X945" s="180"/>
      <c r="Y945" s="180"/>
      <c r="Z945" s="180"/>
    </row>
    <row r="946" spans="1:26">
      <c r="A946" s="311"/>
      <c r="B946" s="311"/>
      <c r="C946" s="180"/>
      <c r="D946" s="180"/>
      <c r="E946" s="180"/>
      <c r="F946" s="180"/>
      <c r="G946" s="180"/>
      <c r="H946" s="312"/>
      <c r="I946" s="313"/>
      <c r="J946" s="180"/>
      <c r="K946" s="311"/>
      <c r="L946" s="311"/>
      <c r="M946" s="311"/>
      <c r="N946" s="311"/>
      <c r="O946" s="311"/>
      <c r="P946" s="180"/>
      <c r="Q946" s="180"/>
      <c r="R946" s="180"/>
      <c r="S946" s="180"/>
      <c r="T946" s="180"/>
      <c r="U946" s="180"/>
      <c r="V946" s="180"/>
      <c r="W946" s="180"/>
      <c r="X946" s="180"/>
      <c r="Y946" s="180"/>
      <c r="Z946" s="180"/>
    </row>
    <row r="947" spans="1:26">
      <c r="A947" s="311"/>
      <c r="B947" s="311"/>
      <c r="C947" s="180"/>
      <c r="D947" s="180"/>
      <c r="E947" s="180"/>
      <c r="F947" s="180"/>
      <c r="G947" s="180"/>
      <c r="H947" s="312"/>
      <c r="I947" s="313"/>
      <c r="J947" s="180"/>
      <c r="K947" s="311"/>
      <c r="L947" s="311"/>
      <c r="M947" s="311"/>
      <c r="N947" s="311"/>
      <c r="O947" s="311"/>
      <c r="P947" s="180"/>
      <c r="Q947" s="180"/>
      <c r="R947" s="180"/>
      <c r="S947" s="180"/>
      <c r="T947" s="180"/>
      <c r="U947" s="180"/>
      <c r="V947" s="180"/>
      <c r="W947" s="180"/>
      <c r="X947" s="180"/>
      <c r="Y947" s="180"/>
      <c r="Z947" s="180"/>
    </row>
    <row r="948" spans="1:26">
      <c r="A948" s="311"/>
      <c r="B948" s="311"/>
      <c r="C948" s="180"/>
      <c r="D948" s="180"/>
      <c r="E948" s="180"/>
      <c r="F948" s="180"/>
      <c r="G948" s="180"/>
      <c r="H948" s="312"/>
      <c r="I948" s="313"/>
      <c r="J948" s="180"/>
      <c r="K948" s="311"/>
      <c r="L948" s="311"/>
      <c r="M948" s="311"/>
      <c r="N948" s="311"/>
      <c r="O948" s="311"/>
      <c r="P948" s="180"/>
      <c r="Q948" s="180"/>
      <c r="R948" s="180"/>
      <c r="S948" s="180"/>
      <c r="T948" s="180"/>
      <c r="U948" s="180"/>
      <c r="V948" s="180"/>
      <c r="W948" s="180"/>
      <c r="X948" s="180"/>
      <c r="Y948" s="180"/>
      <c r="Z948" s="180"/>
    </row>
    <row r="949" spans="1:26">
      <c r="A949" s="311"/>
      <c r="B949" s="311"/>
      <c r="C949" s="180"/>
      <c r="D949" s="180"/>
      <c r="E949" s="180"/>
      <c r="F949" s="180"/>
      <c r="G949" s="180"/>
      <c r="H949" s="312"/>
      <c r="I949" s="313"/>
      <c r="J949" s="180"/>
      <c r="K949" s="311"/>
      <c r="L949" s="311"/>
      <c r="M949" s="311"/>
      <c r="N949" s="311"/>
      <c r="O949" s="311"/>
      <c r="P949" s="180"/>
      <c r="Q949" s="180"/>
      <c r="R949" s="180"/>
      <c r="S949" s="180"/>
      <c r="T949" s="180"/>
      <c r="U949" s="180"/>
      <c r="V949" s="180"/>
      <c r="W949" s="180"/>
      <c r="X949" s="180"/>
      <c r="Y949" s="180"/>
      <c r="Z949" s="180"/>
    </row>
    <row r="950" spans="1:26">
      <c r="A950" s="311"/>
      <c r="B950" s="311"/>
      <c r="C950" s="180"/>
      <c r="D950" s="180"/>
      <c r="E950" s="180"/>
      <c r="F950" s="180"/>
      <c r="G950" s="180"/>
      <c r="H950" s="312"/>
      <c r="I950" s="313"/>
      <c r="J950" s="180"/>
      <c r="K950" s="311"/>
      <c r="L950" s="311"/>
      <c r="M950" s="311"/>
      <c r="N950" s="311"/>
      <c r="O950" s="311"/>
      <c r="P950" s="180"/>
      <c r="Q950" s="180"/>
      <c r="R950" s="180"/>
      <c r="S950" s="180"/>
      <c r="T950" s="180"/>
      <c r="U950" s="180"/>
      <c r="V950" s="180"/>
      <c r="W950" s="180"/>
      <c r="X950" s="180"/>
      <c r="Y950" s="180"/>
      <c r="Z950" s="180"/>
    </row>
    <row r="951" spans="1:26">
      <c r="A951" s="311"/>
      <c r="B951" s="311"/>
      <c r="C951" s="180"/>
      <c r="D951" s="180"/>
      <c r="E951" s="180"/>
      <c r="F951" s="180"/>
      <c r="G951" s="180"/>
      <c r="H951" s="312"/>
      <c r="I951" s="313"/>
      <c r="J951" s="180"/>
      <c r="K951" s="311"/>
      <c r="L951" s="311"/>
      <c r="M951" s="311"/>
      <c r="N951" s="311"/>
      <c r="O951" s="311"/>
      <c r="P951" s="180"/>
      <c r="Q951" s="180"/>
      <c r="R951" s="180"/>
      <c r="S951" s="180"/>
      <c r="T951" s="180"/>
      <c r="U951" s="180"/>
      <c r="V951" s="180"/>
      <c r="W951" s="180"/>
      <c r="X951" s="180"/>
      <c r="Y951" s="180"/>
      <c r="Z951" s="180"/>
    </row>
    <row r="952" spans="1:26">
      <c r="A952" s="311"/>
      <c r="B952" s="311"/>
      <c r="C952" s="180"/>
      <c r="D952" s="180"/>
      <c r="E952" s="180"/>
      <c r="F952" s="180"/>
      <c r="G952" s="180"/>
      <c r="H952" s="312"/>
      <c r="I952" s="313"/>
      <c r="J952" s="180"/>
      <c r="K952" s="311"/>
      <c r="L952" s="311"/>
      <c r="M952" s="311"/>
      <c r="N952" s="311"/>
      <c r="O952" s="311"/>
      <c r="P952" s="180"/>
      <c r="Q952" s="180"/>
      <c r="R952" s="180"/>
      <c r="S952" s="180"/>
      <c r="T952" s="180"/>
      <c r="U952" s="180"/>
      <c r="V952" s="180"/>
      <c r="W952" s="180"/>
      <c r="X952" s="180"/>
      <c r="Y952" s="180"/>
      <c r="Z952" s="180"/>
    </row>
    <row r="953" spans="1:26">
      <c r="A953" s="311"/>
      <c r="B953" s="311"/>
      <c r="C953" s="180"/>
      <c r="D953" s="180"/>
      <c r="E953" s="180"/>
      <c r="F953" s="180"/>
      <c r="G953" s="180"/>
      <c r="H953" s="312"/>
      <c r="I953" s="313"/>
      <c r="J953" s="180"/>
      <c r="K953" s="311"/>
      <c r="L953" s="311"/>
      <c r="M953" s="311"/>
      <c r="N953" s="311"/>
      <c r="O953" s="311"/>
      <c r="P953" s="180"/>
      <c r="Q953" s="180"/>
      <c r="R953" s="180"/>
      <c r="S953" s="180"/>
      <c r="T953" s="180"/>
      <c r="U953" s="180"/>
      <c r="V953" s="180"/>
      <c r="W953" s="180"/>
      <c r="X953" s="180"/>
      <c r="Y953" s="180"/>
      <c r="Z953" s="180"/>
    </row>
    <row r="954" spans="1:26">
      <c r="A954" s="311"/>
      <c r="B954" s="311"/>
      <c r="C954" s="180"/>
      <c r="D954" s="180"/>
      <c r="E954" s="180"/>
      <c r="F954" s="180"/>
      <c r="G954" s="180"/>
      <c r="H954" s="312"/>
      <c r="I954" s="313"/>
      <c r="J954" s="180"/>
      <c r="K954" s="311"/>
      <c r="L954" s="311"/>
      <c r="M954" s="311"/>
      <c r="N954" s="311"/>
      <c r="O954" s="311"/>
      <c r="P954" s="180"/>
      <c r="Q954" s="180"/>
      <c r="R954" s="180"/>
      <c r="S954" s="180"/>
      <c r="T954" s="180"/>
      <c r="U954" s="180"/>
      <c r="V954" s="180"/>
      <c r="W954" s="180"/>
      <c r="X954" s="180"/>
      <c r="Y954" s="180"/>
      <c r="Z954" s="180"/>
    </row>
    <row r="955" spans="1:26">
      <c r="A955" s="311"/>
      <c r="B955" s="311"/>
      <c r="C955" s="180"/>
      <c r="D955" s="180"/>
      <c r="E955" s="180"/>
      <c r="F955" s="180"/>
      <c r="G955" s="180"/>
      <c r="H955" s="312"/>
      <c r="I955" s="313"/>
      <c r="J955" s="180"/>
      <c r="K955" s="311"/>
      <c r="L955" s="311"/>
      <c r="M955" s="311"/>
      <c r="N955" s="311"/>
      <c r="O955" s="311"/>
      <c r="P955" s="180"/>
      <c r="Q955" s="180"/>
      <c r="R955" s="180"/>
      <c r="S955" s="180"/>
      <c r="T955" s="180"/>
      <c r="U955" s="180"/>
      <c r="V955" s="180"/>
      <c r="W955" s="180"/>
      <c r="X955" s="180"/>
      <c r="Y955" s="180"/>
      <c r="Z955" s="180"/>
    </row>
    <row r="956" spans="1:26">
      <c r="A956" s="311"/>
      <c r="B956" s="311"/>
      <c r="C956" s="180"/>
      <c r="D956" s="180"/>
      <c r="E956" s="180"/>
      <c r="F956" s="180"/>
      <c r="G956" s="180"/>
      <c r="H956" s="312"/>
      <c r="I956" s="313"/>
      <c r="J956" s="180"/>
      <c r="K956" s="311"/>
      <c r="L956" s="311"/>
      <c r="M956" s="311"/>
      <c r="N956" s="311"/>
      <c r="O956" s="311"/>
      <c r="P956" s="180"/>
      <c r="Q956" s="180"/>
      <c r="R956" s="180"/>
      <c r="S956" s="180"/>
      <c r="T956" s="180"/>
      <c r="U956" s="180"/>
      <c r="V956" s="180"/>
      <c r="W956" s="180"/>
      <c r="X956" s="180"/>
      <c r="Y956" s="180"/>
      <c r="Z956" s="180"/>
    </row>
    <row r="957" spans="1:26">
      <c r="A957" s="311"/>
      <c r="B957" s="311"/>
      <c r="C957" s="180"/>
      <c r="D957" s="180"/>
      <c r="E957" s="180"/>
      <c r="F957" s="180"/>
      <c r="G957" s="180"/>
      <c r="H957" s="312"/>
      <c r="I957" s="313"/>
      <c r="J957" s="180"/>
      <c r="K957" s="311"/>
      <c r="L957" s="311"/>
      <c r="M957" s="311"/>
      <c r="N957" s="311"/>
      <c r="O957" s="311"/>
      <c r="P957" s="180"/>
      <c r="Q957" s="180"/>
      <c r="R957" s="180"/>
      <c r="S957" s="180"/>
      <c r="T957" s="180"/>
      <c r="U957" s="180"/>
      <c r="V957" s="180"/>
      <c r="W957" s="180"/>
      <c r="X957" s="180"/>
      <c r="Y957" s="180"/>
      <c r="Z957" s="180"/>
    </row>
    <row r="958" spans="1:26">
      <c r="A958" s="311"/>
      <c r="B958" s="311"/>
      <c r="C958" s="180"/>
      <c r="D958" s="180"/>
      <c r="E958" s="180"/>
      <c r="F958" s="180"/>
      <c r="G958" s="180"/>
      <c r="H958" s="312"/>
      <c r="I958" s="313"/>
      <c r="J958" s="180"/>
      <c r="K958" s="311"/>
      <c r="L958" s="311"/>
      <c r="M958" s="311"/>
      <c r="N958" s="311"/>
      <c r="O958" s="311"/>
      <c r="P958" s="180"/>
      <c r="Q958" s="180"/>
      <c r="R958" s="180"/>
      <c r="S958" s="180"/>
      <c r="T958" s="180"/>
      <c r="U958" s="180"/>
      <c r="V958" s="180"/>
      <c r="W958" s="180"/>
      <c r="X958" s="180"/>
      <c r="Y958" s="180"/>
      <c r="Z958" s="180"/>
    </row>
    <row r="959" spans="1:26">
      <c r="A959" s="311"/>
      <c r="B959" s="311"/>
      <c r="C959" s="180"/>
      <c r="D959" s="180"/>
      <c r="E959" s="180"/>
      <c r="F959" s="180"/>
      <c r="G959" s="180"/>
      <c r="H959" s="312"/>
      <c r="I959" s="313"/>
      <c r="J959" s="180"/>
      <c r="K959" s="311"/>
      <c r="L959" s="311"/>
      <c r="M959" s="311"/>
      <c r="N959" s="311"/>
      <c r="O959" s="311"/>
      <c r="P959" s="180"/>
      <c r="Q959" s="180"/>
      <c r="R959" s="180"/>
      <c r="S959" s="180"/>
      <c r="T959" s="180"/>
      <c r="U959" s="180"/>
      <c r="V959" s="180"/>
      <c r="W959" s="180"/>
      <c r="X959" s="180"/>
      <c r="Y959" s="180"/>
      <c r="Z959" s="180"/>
    </row>
    <row r="960" spans="1:26">
      <c r="A960" s="311"/>
      <c r="B960" s="311"/>
      <c r="C960" s="180"/>
      <c r="D960" s="180"/>
      <c r="E960" s="180"/>
      <c r="F960" s="180"/>
      <c r="G960" s="180"/>
      <c r="H960" s="312"/>
      <c r="I960" s="313"/>
      <c r="J960" s="180"/>
      <c r="K960" s="311"/>
      <c r="L960" s="311"/>
      <c r="M960" s="311"/>
      <c r="N960" s="311"/>
      <c r="O960" s="311"/>
      <c r="P960" s="180"/>
      <c r="Q960" s="180"/>
      <c r="R960" s="180"/>
      <c r="S960" s="180"/>
      <c r="T960" s="180"/>
      <c r="U960" s="180"/>
      <c r="V960" s="180"/>
      <c r="W960" s="180"/>
      <c r="X960" s="180"/>
      <c r="Y960" s="180"/>
      <c r="Z960" s="180"/>
    </row>
    <row r="961" spans="1:26">
      <c r="A961" s="311"/>
      <c r="B961" s="311"/>
      <c r="C961" s="180"/>
      <c r="D961" s="180"/>
      <c r="E961" s="180"/>
      <c r="F961" s="180"/>
      <c r="G961" s="180"/>
      <c r="H961" s="312"/>
      <c r="I961" s="313"/>
      <c r="J961" s="180"/>
      <c r="K961" s="311"/>
      <c r="L961" s="311"/>
      <c r="M961" s="311"/>
      <c r="N961" s="311"/>
      <c r="O961" s="311"/>
      <c r="P961" s="180"/>
      <c r="Q961" s="180"/>
      <c r="R961" s="180"/>
      <c r="S961" s="180"/>
      <c r="T961" s="180"/>
      <c r="U961" s="180"/>
      <c r="V961" s="180"/>
      <c r="W961" s="180"/>
      <c r="X961" s="180"/>
      <c r="Y961" s="180"/>
      <c r="Z961" s="180"/>
    </row>
    <row r="962" spans="1:26">
      <c r="A962" s="311"/>
      <c r="B962" s="311"/>
      <c r="C962" s="180"/>
      <c r="D962" s="180"/>
      <c r="E962" s="180"/>
      <c r="F962" s="180"/>
      <c r="G962" s="180"/>
      <c r="H962" s="312"/>
      <c r="I962" s="313"/>
      <c r="J962" s="180"/>
      <c r="K962" s="311"/>
      <c r="L962" s="311"/>
      <c r="M962" s="311"/>
      <c r="N962" s="311"/>
      <c r="O962" s="311"/>
      <c r="P962" s="180"/>
      <c r="Q962" s="180"/>
      <c r="R962" s="180"/>
      <c r="S962" s="180"/>
      <c r="T962" s="180"/>
      <c r="U962" s="180"/>
      <c r="V962" s="180"/>
      <c r="W962" s="180"/>
      <c r="X962" s="180"/>
      <c r="Y962" s="180"/>
      <c r="Z962" s="180"/>
    </row>
    <row r="963" spans="1:26">
      <c r="A963" s="311"/>
      <c r="B963" s="311"/>
      <c r="C963" s="180"/>
      <c r="D963" s="180"/>
      <c r="E963" s="180"/>
      <c r="F963" s="180"/>
      <c r="G963" s="180"/>
      <c r="H963" s="312"/>
      <c r="I963" s="313"/>
      <c r="J963" s="180"/>
      <c r="K963" s="311"/>
      <c r="L963" s="311"/>
      <c r="M963" s="311"/>
      <c r="N963" s="311"/>
      <c r="O963" s="311"/>
      <c r="P963" s="180"/>
      <c r="Q963" s="180"/>
      <c r="R963" s="180"/>
      <c r="S963" s="180"/>
      <c r="T963" s="180"/>
      <c r="U963" s="180"/>
      <c r="V963" s="180"/>
      <c r="W963" s="180"/>
      <c r="X963" s="180"/>
      <c r="Y963" s="180"/>
      <c r="Z963" s="180"/>
    </row>
    <row r="964" spans="1:26">
      <c r="A964" s="311"/>
      <c r="B964" s="311"/>
      <c r="C964" s="180"/>
      <c r="D964" s="180"/>
      <c r="E964" s="180"/>
      <c r="F964" s="180"/>
      <c r="G964" s="180"/>
      <c r="H964" s="312"/>
      <c r="I964" s="313"/>
      <c r="J964" s="180"/>
      <c r="K964" s="311"/>
      <c r="L964" s="311"/>
      <c r="M964" s="311"/>
      <c r="N964" s="311"/>
      <c r="O964" s="311"/>
      <c r="P964" s="180"/>
      <c r="Q964" s="180"/>
      <c r="R964" s="180"/>
      <c r="S964" s="180"/>
      <c r="T964" s="180"/>
      <c r="U964" s="180"/>
      <c r="V964" s="180"/>
      <c r="W964" s="180"/>
      <c r="X964" s="180"/>
      <c r="Y964" s="180"/>
      <c r="Z964" s="180"/>
    </row>
    <row r="965" spans="1:26">
      <c r="A965" s="311"/>
      <c r="B965" s="311"/>
      <c r="C965" s="180"/>
      <c r="D965" s="180"/>
      <c r="E965" s="180"/>
      <c r="F965" s="180"/>
      <c r="G965" s="180"/>
      <c r="H965" s="312"/>
      <c r="I965" s="313"/>
      <c r="J965" s="180"/>
      <c r="K965" s="311"/>
      <c r="L965" s="311"/>
      <c r="M965" s="311"/>
      <c r="N965" s="311"/>
      <c r="O965" s="311"/>
      <c r="P965" s="180"/>
      <c r="Q965" s="180"/>
      <c r="R965" s="180"/>
      <c r="S965" s="180"/>
      <c r="T965" s="180"/>
      <c r="U965" s="180"/>
      <c r="V965" s="180"/>
      <c r="W965" s="180"/>
      <c r="X965" s="180"/>
      <c r="Y965" s="180"/>
      <c r="Z965" s="180"/>
    </row>
    <row r="966" spans="1:26">
      <c r="A966" s="311"/>
      <c r="B966" s="311"/>
      <c r="C966" s="180"/>
      <c r="D966" s="180"/>
      <c r="E966" s="180"/>
      <c r="F966" s="180"/>
      <c r="G966" s="180"/>
      <c r="H966" s="312"/>
      <c r="I966" s="313"/>
      <c r="J966" s="180"/>
      <c r="K966" s="311"/>
      <c r="L966" s="311"/>
      <c r="M966" s="311"/>
      <c r="N966" s="311"/>
      <c r="O966" s="311"/>
      <c r="P966" s="180"/>
      <c r="Q966" s="180"/>
      <c r="R966" s="180"/>
      <c r="S966" s="180"/>
      <c r="T966" s="180"/>
      <c r="U966" s="180"/>
      <c r="V966" s="180"/>
      <c r="W966" s="180"/>
      <c r="X966" s="180"/>
      <c r="Y966" s="180"/>
      <c r="Z966" s="180"/>
    </row>
    <row r="967" spans="1:26">
      <c r="A967" s="311"/>
      <c r="B967" s="311"/>
      <c r="C967" s="180"/>
      <c r="D967" s="180"/>
      <c r="E967" s="180"/>
      <c r="F967" s="180"/>
      <c r="G967" s="180"/>
      <c r="H967" s="312"/>
      <c r="I967" s="313"/>
      <c r="J967" s="180"/>
      <c r="K967" s="311"/>
      <c r="L967" s="311"/>
      <c r="M967" s="311"/>
      <c r="N967" s="311"/>
      <c r="O967" s="311"/>
      <c r="P967" s="180"/>
      <c r="Q967" s="180"/>
      <c r="R967" s="180"/>
      <c r="S967" s="180"/>
      <c r="T967" s="180"/>
      <c r="U967" s="180"/>
      <c r="V967" s="180"/>
      <c r="W967" s="180"/>
      <c r="X967" s="180"/>
      <c r="Y967" s="180"/>
      <c r="Z967" s="180"/>
    </row>
    <row r="968" spans="1:26">
      <c r="A968" s="311"/>
      <c r="B968" s="311"/>
      <c r="C968" s="180"/>
      <c r="D968" s="180"/>
      <c r="E968" s="180"/>
      <c r="F968" s="180"/>
      <c r="G968" s="180"/>
      <c r="H968" s="312"/>
      <c r="I968" s="313"/>
      <c r="J968" s="180"/>
      <c r="K968" s="311"/>
      <c r="L968" s="311"/>
      <c r="M968" s="311"/>
      <c r="N968" s="311"/>
      <c r="O968" s="311"/>
      <c r="P968" s="180"/>
      <c r="Q968" s="180"/>
      <c r="R968" s="180"/>
      <c r="S968" s="180"/>
      <c r="T968" s="180"/>
      <c r="U968" s="180"/>
      <c r="V968" s="180"/>
      <c r="W968" s="180"/>
      <c r="X968" s="180"/>
      <c r="Y968" s="180"/>
      <c r="Z968" s="180"/>
    </row>
    <row r="969" spans="1:26">
      <c r="A969" s="311"/>
      <c r="B969" s="311"/>
      <c r="C969" s="180"/>
      <c r="D969" s="180"/>
      <c r="E969" s="180"/>
      <c r="F969" s="180"/>
      <c r="G969" s="180"/>
      <c r="H969" s="312"/>
      <c r="I969" s="313"/>
      <c r="J969" s="180"/>
      <c r="K969" s="311"/>
      <c r="L969" s="311"/>
      <c r="M969" s="311"/>
      <c r="N969" s="311"/>
      <c r="O969" s="311"/>
      <c r="P969" s="180"/>
      <c r="Q969" s="180"/>
      <c r="R969" s="180"/>
      <c r="S969" s="180"/>
      <c r="T969" s="180"/>
      <c r="U969" s="180"/>
      <c r="V969" s="180"/>
      <c r="W969" s="180"/>
      <c r="X969" s="180"/>
      <c r="Y969" s="180"/>
      <c r="Z969" s="180"/>
    </row>
    <row r="970" spans="1:26">
      <c r="A970" s="311"/>
      <c r="B970" s="311"/>
      <c r="C970" s="180"/>
      <c r="D970" s="180"/>
      <c r="E970" s="180"/>
      <c r="F970" s="180"/>
      <c r="G970" s="180"/>
      <c r="H970" s="312"/>
      <c r="I970" s="313"/>
      <c r="J970" s="180"/>
      <c r="K970" s="311"/>
      <c r="L970" s="311"/>
      <c r="M970" s="311"/>
      <c r="N970" s="311"/>
      <c r="O970" s="311"/>
      <c r="P970" s="180"/>
      <c r="Q970" s="180"/>
      <c r="R970" s="180"/>
      <c r="S970" s="180"/>
      <c r="T970" s="180"/>
      <c r="U970" s="180"/>
      <c r="V970" s="180"/>
      <c r="W970" s="180"/>
      <c r="X970" s="180"/>
      <c r="Y970" s="180"/>
      <c r="Z970" s="180"/>
    </row>
    <row r="971" spans="1:26">
      <c r="A971" s="311"/>
      <c r="B971" s="311"/>
      <c r="C971" s="180"/>
      <c r="D971" s="180"/>
      <c r="E971" s="180"/>
      <c r="F971" s="180"/>
      <c r="G971" s="180"/>
      <c r="H971" s="312"/>
      <c r="I971" s="313"/>
      <c r="J971" s="180"/>
      <c r="K971" s="311"/>
      <c r="L971" s="311"/>
      <c r="M971" s="311"/>
      <c r="N971" s="311"/>
      <c r="O971" s="311"/>
      <c r="P971" s="180"/>
      <c r="Q971" s="180"/>
      <c r="R971" s="180"/>
      <c r="S971" s="180"/>
      <c r="T971" s="180"/>
      <c r="U971" s="180"/>
      <c r="V971" s="180"/>
      <c r="W971" s="180"/>
      <c r="X971" s="180"/>
      <c r="Y971" s="180"/>
      <c r="Z971" s="180"/>
    </row>
    <row r="972" spans="1:26">
      <c r="A972" s="311"/>
      <c r="B972" s="311"/>
      <c r="C972" s="180"/>
      <c r="D972" s="180"/>
      <c r="E972" s="180"/>
      <c r="F972" s="180"/>
      <c r="G972" s="180"/>
      <c r="H972" s="312"/>
      <c r="I972" s="313"/>
      <c r="J972" s="180"/>
      <c r="K972" s="311"/>
      <c r="L972" s="311"/>
      <c r="M972" s="311"/>
      <c r="N972" s="311"/>
      <c r="O972" s="311"/>
      <c r="P972" s="180"/>
      <c r="Q972" s="180"/>
      <c r="R972" s="180"/>
      <c r="S972" s="180"/>
      <c r="T972" s="180"/>
      <c r="U972" s="180"/>
      <c r="V972" s="180"/>
      <c r="W972" s="180"/>
      <c r="X972" s="180"/>
      <c r="Y972" s="180"/>
      <c r="Z972" s="180"/>
    </row>
    <row r="973" spans="1:26">
      <c r="A973" s="311"/>
      <c r="B973" s="311"/>
      <c r="C973" s="180"/>
      <c r="D973" s="180"/>
      <c r="E973" s="180"/>
      <c r="F973" s="180"/>
      <c r="G973" s="180"/>
      <c r="H973" s="312"/>
      <c r="I973" s="313"/>
      <c r="J973" s="180"/>
      <c r="K973" s="311"/>
      <c r="L973" s="311"/>
      <c r="M973" s="311"/>
      <c r="N973" s="311"/>
      <c r="O973" s="311"/>
      <c r="P973" s="180"/>
      <c r="Q973" s="180"/>
      <c r="R973" s="180"/>
      <c r="S973" s="180"/>
      <c r="T973" s="180"/>
      <c r="U973" s="180"/>
      <c r="V973" s="180"/>
      <c r="W973" s="180"/>
      <c r="X973" s="180"/>
      <c r="Y973" s="180"/>
      <c r="Z973" s="180"/>
    </row>
    <row r="974" spans="1:26">
      <c r="A974" s="311"/>
      <c r="B974" s="311"/>
      <c r="C974" s="180"/>
      <c r="D974" s="180"/>
      <c r="E974" s="180"/>
      <c r="F974" s="180"/>
      <c r="G974" s="180"/>
      <c r="H974" s="312"/>
      <c r="I974" s="313"/>
      <c r="J974" s="180"/>
      <c r="K974" s="311"/>
      <c r="L974" s="311"/>
      <c r="M974" s="311"/>
      <c r="N974" s="311"/>
      <c r="O974" s="311"/>
      <c r="P974" s="180"/>
      <c r="Q974" s="180"/>
      <c r="R974" s="180"/>
      <c r="S974" s="180"/>
      <c r="T974" s="180"/>
      <c r="U974" s="180"/>
      <c r="V974" s="180"/>
      <c r="W974" s="180"/>
      <c r="X974" s="180"/>
      <c r="Y974" s="180"/>
      <c r="Z974" s="180"/>
    </row>
    <row r="975" spans="1:26">
      <c r="A975" s="311"/>
      <c r="B975" s="311"/>
      <c r="C975" s="180"/>
      <c r="D975" s="180"/>
      <c r="E975" s="180"/>
      <c r="F975" s="180"/>
      <c r="G975" s="180"/>
      <c r="H975" s="312"/>
      <c r="I975" s="313"/>
      <c r="J975" s="180"/>
      <c r="K975" s="311"/>
      <c r="L975" s="311"/>
      <c r="M975" s="311"/>
      <c r="N975" s="311"/>
      <c r="O975" s="311"/>
      <c r="P975" s="180"/>
      <c r="Q975" s="180"/>
      <c r="R975" s="180"/>
      <c r="S975" s="180"/>
      <c r="T975" s="180"/>
      <c r="U975" s="180"/>
      <c r="V975" s="180"/>
      <c r="W975" s="180"/>
      <c r="X975" s="180"/>
      <c r="Y975" s="180"/>
      <c r="Z975" s="180"/>
    </row>
    <row r="976" spans="1:26">
      <c r="A976" s="311"/>
      <c r="B976" s="311"/>
      <c r="C976" s="180"/>
      <c r="D976" s="180"/>
      <c r="E976" s="180"/>
      <c r="F976" s="180"/>
      <c r="G976" s="180"/>
      <c r="H976" s="312"/>
      <c r="I976" s="313"/>
      <c r="J976" s="180"/>
      <c r="K976" s="311"/>
      <c r="L976" s="311"/>
      <c r="M976" s="311"/>
      <c r="N976" s="311"/>
      <c r="O976" s="311"/>
      <c r="P976" s="180"/>
      <c r="Q976" s="180"/>
      <c r="R976" s="180"/>
      <c r="S976" s="180"/>
      <c r="T976" s="180"/>
      <c r="U976" s="180"/>
      <c r="V976" s="180"/>
      <c r="W976" s="180"/>
      <c r="X976" s="180"/>
      <c r="Y976" s="180"/>
      <c r="Z976" s="180"/>
    </row>
    <row r="977" spans="1:26">
      <c r="A977" s="311"/>
      <c r="B977" s="311"/>
      <c r="C977" s="180"/>
      <c r="D977" s="180"/>
      <c r="E977" s="180"/>
      <c r="F977" s="180"/>
      <c r="G977" s="180"/>
      <c r="H977" s="312"/>
      <c r="I977" s="313"/>
      <c r="J977" s="180"/>
      <c r="K977" s="311"/>
      <c r="L977" s="311"/>
      <c r="M977" s="311"/>
      <c r="N977" s="311"/>
      <c r="O977" s="311"/>
      <c r="P977" s="180"/>
      <c r="Q977" s="180"/>
      <c r="R977" s="180"/>
      <c r="S977" s="180"/>
      <c r="T977" s="180"/>
      <c r="U977" s="180"/>
      <c r="V977" s="180"/>
      <c r="W977" s="180"/>
      <c r="X977" s="180"/>
      <c r="Y977" s="180"/>
      <c r="Z977" s="180"/>
    </row>
    <row r="978" spans="1:26">
      <c r="A978" s="311"/>
      <c r="B978" s="311"/>
      <c r="C978" s="180"/>
      <c r="D978" s="180"/>
      <c r="E978" s="180"/>
      <c r="F978" s="180"/>
      <c r="G978" s="180"/>
      <c r="H978" s="312"/>
      <c r="I978" s="313"/>
      <c r="J978" s="180"/>
      <c r="K978" s="311"/>
      <c r="L978" s="311"/>
      <c r="M978" s="311"/>
      <c r="N978" s="311"/>
      <c r="O978" s="311"/>
      <c r="P978" s="180"/>
      <c r="Q978" s="180"/>
      <c r="R978" s="180"/>
      <c r="S978" s="180"/>
      <c r="T978" s="180"/>
      <c r="U978" s="180"/>
      <c r="V978" s="180"/>
      <c r="W978" s="180"/>
      <c r="X978" s="180"/>
      <c r="Y978" s="180"/>
      <c r="Z978" s="180"/>
    </row>
    <row r="979" spans="1:26">
      <c r="A979" s="311"/>
      <c r="B979" s="311"/>
      <c r="C979" s="180"/>
      <c r="D979" s="180"/>
      <c r="E979" s="180"/>
      <c r="F979" s="180"/>
      <c r="G979" s="180"/>
      <c r="H979" s="312"/>
      <c r="I979" s="313"/>
      <c r="J979" s="180"/>
      <c r="K979" s="311"/>
      <c r="L979" s="311"/>
      <c r="M979" s="311"/>
      <c r="N979" s="311"/>
      <c r="O979" s="311"/>
      <c r="P979" s="180"/>
      <c r="Q979" s="180"/>
      <c r="R979" s="180"/>
      <c r="S979" s="180"/>
      <c r="T979" s="180"/>
      <c r="U979" s="180"/>
      <c r="V979" s="180"/>
      <c r="W979" s="180"/>
      <c r="X979" s="180"/>
      <c r="Y979" s="180"/>
      <c r="Z979" s="180"/>
    </row>
    <row r="980" spans="1:26">
      <c r="A980" s="311"/>
      <c r="B980" s="311"/>
      <c r="C980" s="180"/>
      <c r="D980" s="180"/>
      <c r="E980" s="180"/>
      <c r="F980" s="180"/>
      <c r="G980" s="180"/>
      <c r="H980" s="312"/>
      <c r="I980" s="313"/>
      <c r="J980" s="180"/>
      <c r="K980" s="311"/>
      <c r="L980" s="311"/>
      <c r="M980" s="311"/>
      <c r="N980" s="311"/>
      <c r="O980" s="311"/>
      <c r="P980" s="180"/>
      <c r="Q980" s="180"/>
      <c r="R980" s="180"/>
      <c r="S980" s="180"/>
      <c r="T980" s="180"/>
      <c r="U980" s="180"/>
      <c r="V980" s="180"/>
      <c r="W980" s="180"/>
      <c r="X980" s="180"/>
      <c r="Y980" s="180"/>
      <c r="Z980" s="180"/>
    </row>
    <row r="981" spans="1:26">
      <c r="A981" s="311"/>
      <c r="B981" s="311"/>
      <c r="C981" s="180"/>
      <c r="D981" s="180"/>
      <c r="E981" s="180"/>
      <c r="F981" s="180"/>
      <c r="G981" s="180"/>
      <c r="H981" s="312"/>
      <c r="I981" s="313"/>
      <c r="J981" s="180"/>
      <c r="K981" s="311"/>
      <c r="L981" s="311"/>
      <c r="M981" s="311"/>
      <c r="N981" s="311"/>
      <c r="O981" s="311"/>
      <c r="P981" s="180"/>
      <c r="Q981" s="180"/>
      <c r="R981" s="180"/>
      <c r="S981" s="180"/>
      <c r="T981" s="180"/>
      <c r="U981" s="180"/>
      <c r="V981" s="180"/>
      <c r="W981" s="180"/>
      <c r="X981" s="180"/>
      <c r="Y981" s="180"/>
      <c r="Z981" s="180"/>
    </row>
    <row r="982" spans="1:26">
      <c r="A982" s="311"/>
      <c r="B982" s="311"/>
      <c r="C982" s="180"/>
      <c r="D982" s="180"/>
      <c r="E982" s="180"/>
      <c r="F982" s="180"/>
      <c r="G982" s="180"/>
      <c r="H982" s="312"/>
      <c r="I982" s="313"/>
      <c r="J982" s="180"/>
      <c r="K982" s="311"/>
      <c r="L982" s="311"/>
      <c r="M982" s="311"/>
      <c r="N982" s="311"/>
      <c r="O982" s="311"/>
      <c r="P982" s="180"/>
      <c r="Q982" s="180"/>
      <c r="R982" s="180"/>
      <c r="S982" s="180"/>
      <c r="T982" s="180"/>
      <c r="U982" s="180"/>
      <c r="V982" s="180"/>
      <c r="W982" s="180"/>
      <c r="X982" s="180"/>
      <c r="Y982" s="180"/>
      <c r="Z982" s="180"/>
    </row>
    <row r="983" spans="1:26">
      <c r="A983" s="311"/>
      <c r="B983" s="311"/>
      <c r="C983" s="180"/>
      <c r="D983" s="180"/>
      <c r="E983" s="180"/>
      <c r="F983" s="180"/>
      <c r="G983" s="180"/>
      <c r="H983" s="312"/>
      <c r="I983" s="313"/>
      <c r="J983" s="180"/>
      <c r="K983" s="311"/>
      <c r="L983" s="311"/>
      <c r="M983" s="311"/>
      <c r="N983" s="311"/>
      <c r="O983" s="311"/>
      <c r="P983" s="180"/>
      <c r="Q983" s="180"/>
      <c r="R983" s="180"/>
      <c r="S983" s="180"/>
      <c r="T983" s="180"/>
      <c r="U983" s="180"/>
      <c r="V983" s="180"/>
      <c r="W983" s="180"/>
      <c r="X983" s="180"/>
      <c r="Y983" s="180"/>
      <c r="Z983" s="180"/>
    </row>
    <row r="984" spans="1:26">
      <c r="A984" s="311"/>
      <c r="B984" s="311"/>
      <c r="C984" s="180"/>
      <c r="D984" s="180"/>
      <c r="E984" s="180"/>
      <c r="F984" s="180"/>
      <c r="G984" s="180"/>
      <c r="H984" s="312"/>
      <c r="I984" s="313"/>
      <c r="J984" s="180"/>
      <c r="K984" s="311"/>
      <c r="L984" s="311"/>
      <c r="M984" s="311"/>
      <c r="N984" s="311"/>
      <c r="O984" s="311"/>
      <c r="P984" s="180"/>
      <c r="Q984" s="180"/>
      <c r="R984" s="180"/>
      <c r="S984" s="180"/>
      <c r="T984" s="180"/>
      <c r="U984" s="180"/>
      <c r="V984" s="180"/>
      <c r="W984" s="180"/>
      <c r="X984" s="180"/>
      <c r="Y984" s="180"/>
      <c r="Z984" s="180"/>
    </row>
    <row r="985" spans="1:26">
      <c r="A985" s="311"/>
      <c r="B985" s="311"/>
      <c r="C985" s="180"/>
      <c r="D985" s="180"/>
      <c r="E985" s="180"/>
      <c r="F985" s="180"/>
      <c r="G985" s="180"/>
      <c r="H985" s="312"/>
      <c r="I985" s="313"/>
      <c r="J985" s="180"/>
      <c r="K985" s="311"/>
      <c r="L985" s="311"/>
      <c r="M985" s="311"/>
      <c r="N985" s="311"/>
      <c r="O985" s="311"/>
      <c r="P985" s="180"/>
      <c r="Q985" s="180"/>
      <c r="R985" s="180"/>
      <c r="S985" s="180"/>
      <c r="T985" s="180"/>
      <c r="U985" s="180"/>
      <c r="V985" s="180"/>
      <c r="W985" s="180"/>
      <c r="X985" s="180"/>
      <c r="Y985" s="180"/>
      <c r="Z985" s="180"/>
    </row>
    <row r="986" spans="1:26">
      <c r="A986" s="311"/>
      <c r="B986" s="311"/>
      <c r="C986" s="180"/>
      <c r="D986" s="180"/>
      <c r="E986" s="180"/>
      <c r="F986" s="180"/>
      <c r="G986" s="180"/>
      <c r="H986" s="312"/>
      <c r="I986" s="313"/>
      <c r="J986" s="180"/>
      <c r="K986" s="311"/>
      <c r="L986" s="311"/>
      <c r="M986" s="311"/>
      <c r="N986" s="311"/>
      <c r="O986" s="311"/>
      <c r="P986" s="180"/>
      <c r="Q986" s="180"/>
      <c r="R986" s="180"/>
      <c r="S986" s="180"/>
      <c r="T986" s="180"/>
      <c r="U986" s="180"/>
      <c r="V986" s="180"/>
      <c r="W986" s="180"/>
      <c r="X986" s="180"/>
      <c r="Y986" s="180"/>
      <c r="Z986" s="180"/>
    </row>
    <row r="987" spans="1:26">
      <c r="A987" s="311"/>
      <c r="B987" s="311"/>
      <c r="C987" s="180"/>
      <c r="D987" s="180"/>
      <c r="E987" s="180"/>
      <c r="F987" s="180"/>
      <c r="G987" s="180"/>
      <c r="H987" s="312"/>
      <c r="I987" s="313"/>
      <c r="J987" s="180"/>
      <c r="K987" s="311"/>
      <c r="L987" s="311"/>
      <c r="M987" s="311"/>
      <c r="N987" s="311"/>
      <c r="O987" s="311"/>
      <c r="P987" s="180"/>
      <c r="Q987" s="180"/>
      <c r="R987" s="180"/>
      <c r="S987" s="180"/>
      <c r="T987" s="180"/>
      <c r="U987" s="180"/>
      <c r="V987" s="180"/>
      <c r="W987" s="180"/>
      <c r="X987" s="180"/>
      <c r="Y987" s="180"/>
      <c r="Z987" s="180"/>
    </row>
    <row r="988" spans="1:26">
      <c r="A988" s="311"/>
      <c r="B988" s="311"/>
      <c r="C988" s="180"/>
      <c r="D988" s="180"/>
      <c r="E988" s="180"/>
      <c r="F988" s="180"/>
      <c r="G988" s="180"/>
      <c r="H988" s="312"/>
      <c r="I988" s="313"/>
      <c r="J988" s="180"/>
      <c r="K988" s="311"/>
      <c r="L988" s="311"/>
      <c r="M988" s="311"/>
      <c r="N988" s="311"/>
      <c r="O988" s="311"/>
      <c r="P988" s="180"/>
      <c r="Q988" s="180"/>
      <c r="R988" s="180"/>
      <c r="S988" s="180"/>
      <c r="T988" s="180"/>
      <c r="U988" s="180"/>
      <c r="V988" s="180"/>
      <c r="W988" s="180"/>
      <c r="X988" s="180"/>
      <c r="Y988" s="180"/>
      <c r="Z988" s="180"/>
    </row>
    <row r="989" spans="1:26">
      <c r="A989" s="311"/>
      <c r="B989" s="311"/>
      <c r="C989" s="180"/>
      <c r="D989" s="180"/>
      <c r="E989" s="180"/>
      <c r="F989" s="180"/>
      <c r="G989" s="180"/>
      <c r="H989" s="312"/>
      <c r="I989" s="313"/>
      <c r="J989" s="180"/>
      <c r="K989" s="311"/>
      <c r="L989" s="311"/>
      <c r="M989" s="311"/>
      <c r="N989" s="311"/>
      <c r="O989" s="311"/>
      <c r="P989" s="180"/>
      <c r="Q989" s="180"/>
      <c r="R989" s="180"/>
      <c r="S989" s="180"/>
      <c r="T989" s="180"/>
      <c r="U989" s="180"/>
      <c r="V989" s="180"/>
      <c r="W989" s="180"/>
      <c r="X989" s="180"/>
      <c r="Y989" s="180"/>
      <c r="Z989" s="180"/>
    </row>
    <row r="990" spans="1:26">
      <c r="A990" s="311"/>
      <c r="B990" s="311"/>
      <c r="C990" s="180"/>
      <c r="D990" s="180"/>
      <c r="E990" s="180"/>
      <c r="F990" s="180"/>
      <c r="G990" s="180"/>
      <c r="H990" s="312"/>
      <c r="I990" s="313"/>
      <c r="J990" s="180"/>
      <c r="K990" s="311"/>
      <c r="L990" s="311"/>
      <c r="M990" s="311"/>
      <c r="N990" s="311"/>
      <c r="O990" s="311"/>
      <c r="P990" s="180"/>
      <c r="Q990" s="180"/>
      <c r="R990" s="180"/>
      <c r="S990" s="180"/>
      <c r="T990" s="180"/>
      <c r="U990" s="180"/>
      <c r="V990" s="180"/>
      <c r="W990" s="180"/>
      <c r="X990" s="180"/>
      <c r="Y990" s="180"/>
      <c r="Z990" s="180"/>
    </row>
    <row r="991" spans="1:26">
      <c r="A991" s="311"/>
      <c r="B991" s="311"/>
      <c r="C991" s="180"/>
      <c r="D991" s="180"/>
      <c r="E991" s="180"/>
      <c r="F991" s="180"/>
      <c r="G991" s="180"/>
      <c r="H991" s="312"/>
      <c r="I991" s="313"/>
      <c r="J991" s="180"/>
      <c r="K991" s="311"/>
      <c r="L991" s="311"/>
      <c r="M991" s="311"/>
      <c r="N991" s="311"/>
      <c r="O991" s="311"/>
      <c r="P991" s="180"/>
      <c r="Q991" s="180"/>
      <c r="R991" s="180"/>
      <c r="S991" s="180"/>
      <c r="T991" s="180"/>
      <c r="U991" s="180"/>
      <c r="V991" s="180"/>
      <c r="W991" s="180"/>
      <c r="X991" s="180"/>
      <c r="Y991" s="180"/>
      <c r="Z991" s="180"/>
    </row>
    <row r="992" spans="1:26">
      <c r="A992" s="311"/>
      <c r="B992" s="311"/>
      <c r="C992" s="180"/>
      <c r="D992" s="180"/>
      <c r="E992" s="180"/>
      <c r="F992" s="180"/>
      <c r="G992" s="180"/>
      <c r="H992" s="312"/>
      <c r="I992" s="313"/>
      <c r="J992" s="180"/>
      <c r="K992" s="311"/>
      <c r="L992" s="311"/>
      <c r="M992" s="311"/>
      <c r="N992" s="311"/>
      <c r="O992" s="311"/>
      <c r="P992" s="180"/>
      <c r="Q992" s="180"/>
      <c r="R992" s="180"/>
      <c r="S992" s="180"/>
      <c r="T992" s="180"/>
      <c r="U992" s="180"/>
      <c r="V992" s="180"/>
      <c r="W992" s="180"/>
      <c r="X992" s="180"/>
      <c r="Y992" s="180"/>
      <c r="Z992" s="180"/>
    </row>
    <row r="993" spans="1:26">
      <c r="A993" s="311"/>
      <c r="B993" s="311"/>
      <c r="C993" s="180"/>
      <c r="D993" s="180"/>
      <c r="E993" s="180"/>
      <c r="F993" s="180"/>
      <c r="G993" s="180"/>
      <c r="H993" s="312"/>
      <c r="I993" s="313"/>
      <c r="J993" s="180"/>
      <c r="K993" s="311"/>
      <c r="L993" s="311"/>
      <c r="M993" s="311"/>
      <c r="N993" s="311"/>
      <c r="O993" s="311"/>
      <c r="P993" s="180"/>
      <c r="Q993" s="180"/>
      <c r="R993" s="180"/>
      <c r="S993" s="180"/>
      <c r="T993" s="180"/>
      <c r="U993" s="180"/>
      <c r="V993" s="180"/>
      <c r="W993" s="180"/>
      <c r="X993" s="180"/>
      <c r="Y993" s="180"/>
      <c r="Z993" s="180"/>
    </row>
    <row r="994" spans="1:26">
      <c r="A994" s="311"/>
      <c r="B994" s="311"/>
      <c r="C994" s="180"/>
      <c r="D994" s="180"/>
      <c r="E994" s="180"/>
      <c r="F994" s="180"/>
      <c r="G994" s="180"/>
      <c r="H994" s="312"/>
      <c r="I994" s="313"/>
      <c r="J994" s="180"/>
      <c r="K994" s="311"/>
      <c r="L994" s="311"/>
      <c r="M994" s="311"/>
      <c r="N994" s="311"/>
      <c r="O994" s="311"/>
      <c r="P994" s="180"/>
      <c r="Q994" s="180"/>
      <c r="R994" s="180"/>
      <c r="S994" s="180"/>
      <c r="T994" s="180"/>
      <c r="U994" s="180"/>
      <c r="V994" s="180"/>
      <c r="W994" s="180"/>
      <c r="X994" s="180"/>
      <c r="Y994" s="180"/>
      <c r="Z994" s="180"/>
    </row>
    <row r="995" spans="1:26">
      <c r="A995" s="311"/>
      <c r="B995" s="311"/>
      <c r="C995" s="180"/>
      <c r="D995" s="180"/>
      <c r="E995" s="180"/>
      <c r="F995" s="180"/>
      <c r="G995" s="180"/>
      <c r="H995" s="312"/>
      <c r="I995" s="313"/>
      <c r="J995" s="180"/>
      <c r="K995" s="311"/>
      <c r="L995" s="311"/>
      <c r="M995" s="311"/>
      <c r="N995" s="311"/>
      <c r="O995" s="311"/>
      <c r="P995" s="180"/>
      <c r="Q995" s="180"/>
      <c r="R995" s="180"/>
      <c r="S995" s="180"/>
      <c r="T995" s="180"/>
      <c r="U995" s="180"/>
      <c r="V995" s="180"/>
      <c r="W995" s="180"/>
      <c r="X995" s="180"/>
      <c r="Y995" s="180"/>
      <c r="Z995" s="180"/>
    </row>
    <row r="996" spans="1:26">
      <c r="A996" s="311"/>
      <c r="B996" s="311"/>
      <c r="C996" s="180"/>
      <c r="D996" s="180"/>
      <c r="E996" s="180"/>
      <c r="F996" s="180"/>
      <c r="G996" s="180"/>
      <c r="H996" s="312"/>
      <c r="I996" s="313"/>
      <c r="J996" s="180"/>
      <c r="K996" s="311"/>
      <c r="L996" s="311"/>
      <c r="M996" s="311"/>
      <c r="N996" s="311"/>
      <c r="O996" s="311"/>
      <c r="P996" s="180"/>
      <c r="Q996" s="180"/>
      <c r="R996" s="180"/>
      <c r="S996" s="180"/>
      <c r="T996" s="180"/>
      <c r="U996" s="180"/>
      <c r="V996" s="180"/>
      <c r="W996" s="180"/>
      <c r="X996" s="180"/>
      <c r="Y996" s="180"/>
      <c r="Z996" s="180"/>
    </row>
    <row r="997" spans="1:26">
      <c r="A997" s="311"/>
      <c r="B997" s="311"/>
      <c r="C997" s="180"/>
      <c r="D997" s="180"/>
      <c r="E997" s="180"/>
      <c r="F997" s="180"/>
      <c r="G997" s="180"/>
      <c r="H997" s="312"/>
      <c r="I997" s="313"/>
      <c r="J997" s="180"/>
      <c r="K997" s="311"/>
      <c r="L997" s="311"/>
      <c r="M997" s="311"/>
      <c r="N997" s="311"/>
      <c r="O997" s="311"/>
      <c r="P997" s="180"/>
      <c r="Q997" s="180"/>
      <c r="R997" s="180"/>
      <c r="S997" s="180"/>
      <c r="T997" s="180"/>
      <c r="U997" s="180"/>
      <c r="V997" s="180"/>
      <c r="W997" s="180"/>
      <c r="X997" s="180"/>
      <c r="Y997" s="180"/>
      <c r="Z997" s="180"/>
    </row>
    <row r="998" spans="1:26">
      <c r="A998" s="311"/>
      <c r="B998" s="311"/>
      <c r="C998" s="180"/>
      <c r="D998" s="180"/>
      <c r="E998" s="180"/>
      <c r="F998" s="180"/>
      <c r="G998" s="180"/>
      <c r="H998" s="312"/>
      <c r="I998" s="313"/>
      <c r="J998" s="180"/>
      <c r="K998" s="311"/>
      <c r="L998" s="311"/>
      <c r="M998" s="311"/>
      <c r="N998" s="311"/>
      <c r="O998" s="311"/>
      <c r="P998" s="180"/>
      <c r="Q998" s="180"/>
      <c r="R998" s="180"/>
      <c r="S998" s="180"/>
      <c r="T998" s="180"/>
      <c r="U998" s="180"/>
      <c r="V998" s="180"/>
      <c r="W998" s="180"/>
      <c r="X998" s="180"/>
      <c r="Y998" s="180"/>
      <c r="Z998" s="180"/>
    </row>
    <row r="999" spans="1:26">
      <c r="A999" s="311"/>
      <c r="B999" s="311"/>
      <c r="C999" s="180"/>
      <c r="D999" s="180"/>
      <c r="E999" s="180"/>
      <c r="F999" s="180"/>
      <c r="G999" s="180"/>
      <c r="H999" s="312"/>
      <c r="I999" s="313"/>
      <c r="J999" s="180"/>
      <c r="K999" s="311"/>
      <c r="L999" s="311"/>
      <c r="M999" s="311"/>
      <c r="N999" s="311"/>
      <c r="O999" s="311"/>
      <c r="P999" s="180"/>
      <c r="Q999" s="180"/>
      <c r="R999" s="180"/>
      <c r="S999" s="180"/>
      <c r="T999" s="180"/>
      <c r="U999" s="180"/>
      <c r="V999" s="180"/>
      <c r="W999" s="180"/>
      <c r="X999" s="180"/>
      <c r="Y999" s="180"/>
      <c r="Z999" s="180"/>
    </row>
    <row r="1000" spans="1:26">
      <c r="A1000" s="311"/>
      <c r="B1000" s="311"/>
      <c r="C1000" s="180"/>
      <c r="D1000" s="180"/>
      <c r="E1000" s="180"/>
      <c r="F1000" s="180"/>
      <c r="G1000" s="180"/>
      <c r="H1000" s="312"/>
      <c r="I1000" s="313"/>
      <c r="J1000" s="180"/>
      <c r="K1000" s="311"/>
      <c r="L1000" s="311"/>
      <c r="M1000" s="311"/>
      <c r="N1000" s="311"/>
      <c r="O1000" s="311"/>
      <c r="P1000" s="180"/>
      <c r="Q1000" s="180"/>
      <c r="R1000" s="180"/>
      <c r="S1000" s="180"/>
      <c r="T1000" s="180"/>
      <c r="U1000" s="180"/>
      <c r="V1000" s="180"/>
      <c r="W1000" s="180"/>
      <c r="X1000" s="180"/>
      <c r="Y1000" s="180"/>
      <c r="Z1000" s="180"/>
    </row>
    <row r="1001" spans="1:26">
      <c r="A1001" s="311"/>
      <c r="B1001" s="311"/>
      <c r="C1001" s="180"/>
      <c r="D1001" s="180"/>
      <c r="E1001" s="180"/>
      <c r="F1001" s="180"/>
      <c r="G1001" s="180"/>
      <c r="H1001" s="312"/>
      <c r="I1001" s="313"/>
      <c r="J1001" s="180"/>
      <c r="K1001" s="311"/>
      <c r="L1001" s="311"/>
      <c r="M1001" s="311"/>
      <c r="N1001" s="311"/>
      <c r="O1001" s="311"/>
      <c r="P1001" s="180"/>
      <c r="Q1001" s="180"/>
      <c r="R1001" s="180"/>
      <c r="S1001" s="180"/>
      <c r="T1001" s="180"/>
      <c r="U1001" s="180"/>
      <c r="V1001" s="180"/>
      <c r="W1001" s="180"/>
      <c r="X1001" s="180"/>
      <c r="Y1001" s="180"/>
      <c r="Z1001" s="180"/>
    </row>
    <row r="1002" spans="1:26">
      <c r="A1002" s="311"/>
      <c r="B1002" s="311"/>
      <c r="C1002" s="180"/>
      <c r="D1002" s="180"/>
      <c r="E1002" s="180"/>
      <c r="F1002" s="180"/>
      <c r="G1002" s="180"/>
      <c r="H1002" s="312"/>
      <c r="I1002" s="313"/>
      <c r="J1002" s="180"/>
      <c r="K1002" s="311"/>
      <c r="L1002" s="311"/>
      <c r="M1002" s="311"/>
      <c r="N1002" s="311"/>
      <c r="O1002" s="311"/>
      <c r="P1002" s="180"/>
      <c r="Q1002" s="180"/>
      <c r="R1002" s="180"/>
      <c r="S1002" s="180"/>
      <c r="T1002" s="180"/>
      <c r="U1002" s="180"/>
      <c r="V1002" s="180"/>
      <c r="W1002" s="180"/>
      <c r="X1002" s="180"/>
      <c r="Y1002" s="180"/>
      <c r="Z1002" s="180"/>
    </row>
    <row r="1003" spans="1:26">
      <c r="A1003" s="311"/>
      <c r="B1003" s="311"/>
      <c r="C1003" s="180"/>
      <c r="D1003" s="180"/>
      <c r="E1003" s="180"/>
      <c r="F1003" s="180"/>
      <c r="G1003" s="180"/>
      <c r="H1003" s="312"/>
      <c r="I1003" s="313"/>
      <c r="J1003" s="180"/>
      <c r="K1003" s="311"/>
      <c r="L1003" s="311"/>
      <c r="M1003" s="311"/>
      <c r="N1003" s="311"/>
      <c r="O1003" s="311"/>
      <c r="P1003" s="180"/>
      <c r="Q1003" s="180"/>
      <c r="R1003" s="180"/>
      <c r="S1003" s="180"/>
      <c r="T1003" s="180"/>
      <c r="U1003" s="180"/>
      <c r="V1003" s="180"/>
      <c r="W1003" s="180"/>
      <c r="X1003" s="180"/>
      <c r="Y1003" s="180"/>
      <c r="Z1003" s="180"/>
    </row>
    <row r="1004" spans="1:26">
      <c r="A1004" s="311"/>
      <c r="B1004" s="311"/>
      <c r="C1004" s="180"/>
      <c r="D1004" s="180"/>
      <c r="E1004" s="180"/>
      <c r="F1004" s="180"/>
      <c r="G1004" s="180"/>
      <c r="H1004" s="312"/>
      <c r="I1004" s="313"/>
      <c r="J1004" s="180"/>
      <c r="K1004" s="311"/>
      <c r="L1004" s="311"/>
      <c r="M1004" s="311"/>
      <c r="N1004" s="311"/>
      <c r="O1004" s="311"/>
      <c r="P1004" s="180"/>
      <c r="Q1004" s="180"/>
      <c r="R1004" s="180"/>
      <c r="S1004" s="180"/>
      <c r="T1004" s="180"/>
      <c r="U1004" s="180"/>
      <c r="V1004" s="180"/>
      <c r="W1004" s="180"/>
      <c r="X1004" s="180"/>
      <c r="Y1004" s="180"/>
      <c r="Z1004" s="180"/>
    </row>
    <row r="1005" spans="1:26">
      <c r="A1005" s="311"/>
      <c r="B1005" s="311"/>
      <c r="C1005" s="180"/>
      <c r="D1005" s="180"/>
      <c r="E1005" s="180"/>
      <c r="F1005" s="180"/>
      <c r="G1005" s="180"/>
      <c r="H1005" s="312"/>
      <c r="I1005" s="313"/>
      <c r="J1005" s="180"/>
      <c r="K1005" s="311"/>
      <c r="L1005" s="311"/>
      <c r="M1005" s="311"/>
      <c r="N1005" s="311"/>
      <c r="O1005" s="311"/>
      <c r="P1005" s="180"/>
      <c r="Q1005" s="180"/>
      <c r="R1005" s="180"/>
      <c r="S1005" s="180"/>
      <c r="T1005" s="180"/>
      <c r="U1005" s="180"/>
      <c r="V1005" s="180"/>
      <c r="W1005" s="180"/>
      <c r="X1005" s="180"/>
      <c r="Y1005" s="180"/>
      <c r="Z1005" s="180"/>
    </row>
    <row r="1006" spans="1:26">
      <c r="A1006" s="311"/>
      <c r="B1006" s="311"/>
      <c r="C1006" s="180"/>
      <c r="D1006" s="180"/>
      <c r="E1006" s="180"/>
      <c r="F1006" s="180"/>
      <c r="G1006" s="180"/>
      <c r="H1006" s="312"/>
      <c r="I1006" s="313"/>
      <c r="J1006" s="180"/>
      <c r="K1006" s="311"/>
      <c r="L1006" s="311"/>
      <c r="M1006" s="311"/>
      <c r="N1006" s="311"/>
      <c r="O1006" s="311"/>
      <c r="P1006" s="180"/>
      <c r="Q1006" s="180"/>
      <c r="R1006" s="180"/>
      <c r="S1006" s="180"/>
      <c r="T1006" s="180"/>
      <c r="U1006" s="180"/>
      <c r="V1006" s="180"/>
      <c r="W1006" s="180"/>
      <c r="X1006" s="180"/>
      <c r="Y1006" s="180"/>
      <c r="Z1006" s="180"/>
    </row>
    <row r="1007" spans="1:26">
      <c r="A1007" s="311"/>
      <c r="B1007" s="311"/>
      <c r="C1007" s="180"/>
      <c r="D1007" s="180"/>
      <c r="E1007" s="180"/>
      <c r="F1007" s="180"/>
      <c r="G1007" s="180"/>
      <c r="H1007" s="312"/>
      <c r="I1007" s="313"/>
      <c r="J1007" s="180"/>
      <c r="K1007" s="311"/>
      <c r="L1007" s="311"/>
      <c r="M1007" s="311"/>
      <c r="N1007" s="311"/>
      <c r="O1007" s="311"/>
      <c r="P1007" s="180"/>
      <c r="Q1007" s="180"/>
      <c r="R1007" s="180"/>
      <c r="S1007" s="180"/>
      <c r="T1007" s="180"/>
      <c r="U1007" s="180"/>
      <c r="V1007" s="180"/>
      <c r="W1007" s="180"/>
      <c r="X1007" s="180"/>
      <c r="Y1007" s="180"/>
      <c r="Z1007" s="180"/>
    </row>
    <row r="1008" spans="1:26">
      <c r="A1008" s="311"/>
      <c r="B1008" s="311"/>
      <c r="C1008" s="180"/>
      <c r="D1008" s="180"/>
      <c r="E1008" s="180"/>
      <c r="F1008" s="180"/>
      <c r="G1008" s="180"/>
      <c r="H1008" s="312"/>
      <c r="I1008" s="313"/>
      <c r="J1008" s="180"/>
      <c r="K1008" s="311"/>
      <c r="L1008" s="311"/>
      <c r="M1008" s="311"/>
      <c r="N1008" s="311"/>
      <c r="O1008" s="311"/>
      <c r="P1008" s="180"/>
      <c r="Q1008" s="180"/>
      <c r="R1008" s="180"/>
      <c r="S1008" s="180"/>
      <c r="T1008" s="180"/>
      <c r="U1008" s="180"/>
      <c r="V1008" s="180"/>
      <c r="W1008" s="180"/>
      <c r="X1008" s="180"/>
      <c r="Y1008" s="180"/>
      <c r="Z1008" s="180"/>
    </row>
    <row r="1009" spans="1:26">
      <c r="A1009" s="311"/>
      <c r="B1009" s="311"/>
      <c r="C1009" s="180"/>
      <c r="D1009" s="180"/>
      <c r="E1009" s="180"/>
      <c r="F1009" s="180"/>
      <c r="G1009" s="180"/>
      <c r="H1009" s="312"/>
      <c r="I1009" s="313"/>
      <c r="J1009" s="180"/>
      <c r="K1009" s="311"/>
      <c r="L1009" s="311"/>
      <c r="M1009" s="311"/>
      <c r="N1009" s="311"/>
      <c r="O1009" s="311"/>
      <c r="P1009" s="180"/>
      <c r="Q1009" s="180"/>
      <c r="R1009" s="180"/>
      <c r="S1009" s="180"/>
      <c r="T1009" s="180"/>
      <c r="U1009" s="180"/>
      <c r="V1009" s="180"/>
      <c r="W1009" s="180"/>
      <c r="X1009" s="180"/>
      <c r="Y1009" s="180"/>
      <c r="Z1009" s="180"/>
    </row>
    <row r="1010" spans="1:26">
      <c r="A1010" s="311"/>
      <c r="B1010" s="311"/>
      <c r="C1010" s="180"/>
      <c r="D1010" s="180"/>
      <c r="E1010" s="180"/>
      <c r="F1010" s="180"/>
      <c r="G1010" s="180"/>
      <c r="H1010" s="312"/>
      <c r="I1010" s="313"/>
      <c r="J1010" s="180"/>
      <c r="K1010" s="311"/>
      <c r="L1010" s="311"/>
      <c r="M1010" s="311"/>
      <c r="N1010" s="311"/>
      <c r="O1010" s="311"/>
      <c r="P1010" s="180"/>
      <c r="Q1010" s="180"/>
      <c r="R1010" s="180"/>
      <c r="S1010" s="180"/>
      <c r="T1010" s="180"/>
      <c r="U1010" s="180"/>
      <c r="V1010" s="180"/>
      <c r="W1010" s="180"/>
      <c r="X1010" s="180"/>
      <c r="Y1010" s="180"/>
      <c r="Z1010" s="180"/>
    </row>
    <row r="1011" spans="1:26">
      <c r="A1011" s="311"/>
      <c r="B1011" s="311"/>
      <c r="C1011" s="180"/>
      <c r="D1011" s="180"/>
      <c r="E1011" s="180"/>
      <c r="F1011" s="180"/>
      <c r="G1011" s="180"/>
      <c r="H1011" s="312"/>
      <c r="I1011" s="313"/>
      <c r="J1011" s="180"/>
      <c r="K1011" s="311"/>
      <c r="L1011" s="311"/>
      <c r="M1011" s="311"/>
      <c r="N1011" s="311"/>
      <c r="O1011" s="311"/>
      <c r="P1011" s="180"/>
      <c r="Q1011" s="180"/>
      <c r="R1011" s="180"/>
      <c r="S1011" s="180"/>
      <c r="T1011" s="180"/>
      <c r="U1011" s="180"/>
      <c r="V1011" s="180"/>
      <c r="W1011" s="180"/>
      <c r="X1011" s="180"/>
      <c r="Y1011" s="180"/>
      <c r="Z1011" s="180"/>
    </row>
    <row r="1012" spans="1:26">
      <c r="A1012" s="311"/>
      <c r="B1012" s="311"/>
      <c r="C1012" s="180"/>
      <c r="D1012" s="180"/>
      <c r="E1012" s="180"/>
      <c r="F1012" s="180"/>
      <c r="G1012" s="180"/>
      <c r="H1012" s="312"/>
      <c r="I1012" s="313"/>
      <c r="J1012" s="180"/>
      <c r="K1012" s="311"/>
      <c r="L1012" s="311"/>
      <c r="M1012" s="311"/>
      <c r="N1012" s="311"/>
      <c r="O1012" s="311"/>
      <c r="P1012" s="180"/>
      <c r="Q1012" s="180"/>
      <c r="R1012" s="180"/>
      <c r="S1012" s="180"/>
      <c r="T1012" s="180"/>
      <c r="U1012" s="180"/>
      <c r="V1012" s="180"/>
      <c r="W1012" s="180"/>
      <c r="X1012" s="180"/>
      <c r="Y1012" s="180"/>
      <c r="Z1012" s="180"/>
    </row>
    <row r="1013" spans="1:26">
      <c r="A1013" s="311"/>
      <c r="B1013" s="311"/>
      <c r="C1013" s="180"/>
      <c r="D1013" s="180"/>
      <c r="E1013" s="180"/>
      <c r="F1013" s="180"/>
      <c r="G1013" s="180"/>
      <c r="H1013" s="312"/>
      <c r="I1013" s="313"/>
      <c r="J1013" s="180"/>
      <c r="K1013" s="311"/>
      <c r="L1013" s="311"/>
      <c r="M1013" s="311"/>
      <c r="N1013" s="311"/>
      <c r="O1013" s="311"/>
      <c r="P1013" s="180"/>
      <c r="Q1013" s="180"/>
      <c r="R1013" s="180"/>
      <c r="S1013" s="180"/>
      <c r="T1013" s="180"/>
      <c r="U1013" s="180"/>
      <c r="V1013" s="180"/>
      <c r="W1013" s="180"/>
      <c r="X1013" s="180"/>
      <c r="Y1013" s="180"/>
      <c r="Z1013" s="180"/>
    </row>
    <row r="1014" spans="1:26">
      <c r="A1014" s="311"/>
      <c r="B1014" s="311"/>
      <c r="C1014" s="180"/>
      <c r="D1014" s="180"/>
      <c r="E1014" s="180"/>
      <c r="F1014" s="180"/>
      <c r="G1014" s="180"/>
      <c r="H1014" s="312"/>
      <c r="I1014" s="313"/>
      <c r="J1014" s="180"/>
      <c r="K1014" s="311"/>
      <c r="L1014" s="311"/>
      <c r="M1014" s="311"/>
      <c r="N1014" s="311"/>
      <c r="O1014" s="311"/>
      <c r="P1014" s="180"/>
      <c r="Q1014" s="180"/>
      <c r="R1014" s="180"/>
      <c r="S1014" s="180"/>
      <c r="T1014" s="180"/>
      <c r="U1014" s="180"/>
      <c r="V1014" s="180"/>
      <c r="W1014" s="180"/>
      <c r="X1014" s="180"/>
      <c r="Y1014" s="180"/>
      <c r="Z1014" s="180"/>
    </row>
    <row r="1015" spans="1:26">
      <c r="A1015" s="311"/>
      <c r="B1015" s="311"/>
      <c r="C1015" s="180"/>
      <c r="D1015" s="180"/>
      <c r="E1015" s="180"/>
      <c r="F1015" s="180"/>
      <c r="G1015" s="180"/>
      <c r="H1015" s="312"/>
      <c r="I1015" s="313"/>
      <c r="J1015" s="180"/>
      <c r="K1015" s="311"/>
      <c r="L1015" s="311"/>
      <c r="M1015" s="311"/>
      <c r="N1015" s="311"/>
      <c r="O1015" s="311"/>
      <c r="P1015" s="180"/>
      <c r="Q1015" s="180"/>
      <c r="R1015" s="180"/>
      <c r="S1015" s="180"/>
      <c r="T1015" s="180"/>
      <c r="U1015" s="180"/>
      <c r="V1015" s="180"/>
      <c r="W1015" s="180"/>
      <c r="X1015" s="180"/>
      <c r="Y1015" s="180"/>
      <c r="Z1015" s="180"/>
    </row>
    <row r="1016" spans="1:26">
      <c r="A1016" s="311"/>
      <c r="B1016" s="311"/>
      <c r="C1016" s="180"/>
      <c r="D1016" s="180"/>
      <c r="E1016" s="180"/>
      <c r="F1016" s="180"/>
      <c r="G1016" s="180"/>
      <c r="H1016" s="312"/>
      <c r="I1016" s="313"/>
      <c r="J1016" s="180"/>
      <c r="K1016" s="311"/>
      <c r="L1016" s="311"/>
      <c r="M1016" s="311"/>
      <c r="N1016" s="311"/>
      <c r="O1016" s="311"/>
      <c r="P1016" s="180"/>
      <c r="Q1016" s="180"/>
      <c r="R1016" s="180"/>
      <c r="S1016" s="180"/>
      <c r="T1016" s="180"/>
      <c r="U1016" s="180"/>
      <c r="V1016" s="180"/>
      <c r="W1016" s="180"/>
      <c r="X1016" s="180"/>
      <c r="Y1016" s="180"/>
      <c r="Z1016" s="180"/>
    </row>
    <row r="1017" spans="1:26">
      <c r="A1017" s="311"/>
      <c r="B1017" s="311"/>
      <c r="C1017" s="180"/>
      <c r="D1017" s="180"/>
      <c r="E1017" s="180"/>
      <c r="F1017" s="180"/>
      <c r="G1017" s="180"/>
      <c r="H1017" s="312"/>
      <c r="I1017" s="313"/>
      <c r="J1017" s="180"/>
      <c r="K1017" s="311"/>
      <c r="L1017" s="311"/>
      <c r="M1017" s="311"/>
      <c r="N1017" s="311"/>
      <c r="O1017" s="311"/>
      <c r="P1017" s="180"/>
      <c r="Q1017" s="180"/>
      <c r="R1017" s="180"/>
      <c r="S1017" s="180"/>
      <c r="T1017" s="180"/>
      <c r="U1017" s="180"/>
      <c r="V1017" s="180"/>
      <c r="W1017" s="180"/>
      <c r="X1017" s="180"/>
      <c r="Y1017" s="180"/>
      <c r="Z1017" s="180"/>
    </row>
    <row r="1018" spans="1:26">
      <c r="A1018" s="311"/>
      <c r="B1018" s="311"/>
      <c r="C1018" s="180"/>
      <c r="D1018" s="180"/>
      <c r="E1018" s="180"/>
      <c r="F1018" s="180"/>
      <c r="G1018" s="180"/>
      <c r="H1018" s="312"/>
      <c r="I1018" s="313"/>
      <c r="J1018" s="180"/>
      <c r="K1018" s="311"/>
      <c r="L1018" s="311"/>
      <c r="M1018" s="311"/>
      <c r="N1018" s="311"/>
      <c r="O1018" s="311"/>
      <c r="P1018" s="180"/>
      <c r="Q1018" s="180"/>
      <c r="R1018" s="180"/>
      <c r="S1018" s="180"/>
      <c r="T1018" s="180"/>
      <c r="U1018" s="180"/>
      <c r="V1018" s="180"/>
      <c r="W1018" s="180"/>
      <c r="X1018" s="180"/>
      <c r="Y1018" s="180"/>
      <c r="Z1018" s="180"/>
    </row>
    <row r="1019" spans="1:26">
      <c r="A1019" s="311"/>
      <c r="B1019" s="311"/>
      <c r="C1019" s="180"/>
      <c r="D1019" s="180"/>
      <c r="E1019" s="180"/>
      <c r="F1019" s="180"/>
      <c r="G1019" s="180"/>
      <c r="H1019" s="312"/>
      <c r="I1019" s="313"/>
      <c r="J1019" s="180"/>
      <c r="K1019" s="311"/>
      <c r="L1019" s="311"/>
      <c r="M1019" s="311"/>
      <c r="N1019" s="311"/>
      <c r="O1019" s="311"/>
      <c r="P1019" s="180"/>
      <c r="Q1019" s="180"/>
      <c r="R1019" s="180"/>
      <c r="S1019" s="180"/>
      <c r="T1019" s="180"/>
      <c r="U1019" s="180"/>
      <c r="V1019" s="180"/>
      <c r="W1019" s="180"/>
      <c r="X1019" s="180"/>
      <c r="Y1019" s="180"/>
      <c r="Z1019" s="180"/>
    </row>
    <row r="1020" spans="1:26">
      <c r="A1020" s="311"/>
      <c r="B1020" s="311"/>
      <c r="C1020" s="180"/>
      <c r="D1020" s="180"/>
      <c r="E1020" s="180"/>
      <c r="F1020" s="180"/>
      <c r="G1020" s="180"/>
      <c r="H1020" s="312"/>
      <c r="I1020" s="313"/>
      <c r="J1020" s="180"/>
      <c r="K1020" s="311"/>
      <c r="L1020" s="311"/>
      <c r="M1020" s="311"/>
      <c r="N1020" s="311"/>
      <c r="O1020" s="311"/>
      <c r="P1020" s="180"/>
      <c r="Q1020" s="180"/>
      <c r="R1020" s="180"/>
      <c r="S1020" s="180"/>
      <c r="T1020" s="180"/>
      <c r="U1020" s="180"/>
      <c r="V1020" s="180"/>
      <c r="W1020" s="180"/>
      <c r="X1020" s="180"/>
      <c r="Y1020" s="180"/>
      <c r="Z1020" s="180"/>
    </row>
    <row r="1021" spans="1:26">
      <c r="A1021" s="311"/>
      <c r="B1021" s="311"/>
      <c r="C1021" s="180"/>
      <c r="D1021" s="180"/>
      <c r="E1021" s="180"/>
      <c r="F1021" s="180"/>
      <c r="G1021" s="180"/>
      <c r="H1021" s="312"/>
      <c r="I1021" s="313"/>
      <c r="J1021" s="180"/>
      <c r="K1021" s="311"/>
      <c r="L1021" s="311"/>
      <c r="M1021" s="311"/>
      <c r="N1021" s="311"/>
      <c r="O1021" s="311"/>
      <c r="P1021" s="180"/>
      <c r="Q1021" s="180"/>
      <c r="R1021" s="180"/>
      <c r="S1021" s="180"/>
      <c r="T1021" s="180"/>
      <c r="U1021" s="180"/>
      <c r="V1021" s="180"/>
      <c r="W1021" s="180"/>
      <c r="X1021" s="180"/>
      <c r="Y1021" s="180"/>
      <c r="Z1021" s="180"/>
    </row>
    <row r="1022" spans="1:26">
      <c r="A1022" s="311"/>
      <c r="B1022" s="311"/>
      <c r="C1022" s="180"/>
      <c r="D1022" s="180"/>
      <c r="E1022" s="180"/>
      <c r="F1022" s="180"/>
      <c r="G1022" s="180"/>
      <c r="H1022" s="312"/>
      <c r="I1022" s="313"/>
      <c r="J1022" s="180"/>
      <c r="K1022" s="311"/>
      <c r="L1022" s="311"/>
      <c r="M1022" s="311"/>
      <c r="N1022" s="311"/>
      <c r="O1022" s="311"/>
      <c r="P1022" s="180"/>
      <c r="Q1022" s="180"/>
      <c r="R1022" s="180"/>
      <c r="S1022" s="180"/>
      <c r="T1022" s="180"/>
      <c r="U1022" s="180"/>
      <c r="V1022" s="180"/>
      <c r="W1022" s="180"/>
      <c r="X1022" s="180"/>
      <c r="Y1022" s="180"/>
      <c r="Z1022" s="180"/>
    </row>
    <row r="1023" spans="1:26">
      <c r="A1023" s="311"/>
      <c r="B1023" s="311"/>
      <c r="C1023" s="180"/>
      <c r="D1023" s="180"/>
      <c r="E1023" s="180"/>
      <c r="F1023" s="180"/>
      <c r="G1023" s="180"/>
      <c r="H1023" s="312"/>
      <c r="I1023" s="313"/>
      <c r="J1023" s="180"/>
      <c r="K1023" s="311"/>
      <c r="L1023" s="311"/>
      <c r="M1023" s="311"/>
      <c r="N1023" s="311"/>
      <c r="O1023" s="311"/>
      <c r="P1023" s="180"/>
      <c r="Q1023" s="180"/>
      <c r="R1023" s="180"/>
      <c r="S1023" s="180"/>
      <c r="T1023" s="180"/>
      <c r="U1023" s="180"/>
      <c r="V1023" s="180"/>
      <c r="W1023" s="180"/>
      <c r="X1023" s="180"/>
      <c r="Y1023" s="180"/>
      <c r="Z1023" s="180"/>
    </row>
    <row r="1024" spans="1:26">
      <c r="A1024" s="311"/>
      <c r="B1024" s="311"/>
      <c r="C1024" s="180"/>
      <c r="D1024" s="180"/>
      <c r="E1024" s="180"/>
      <c r="F1024" s="180"/>
      <c r="G1024" s="180"/>
      <c r="H1024" s="312"/>
      <c r="I1024" s="313"/>
      <c r="J1024" s="180"/>
      <c r="K1024" s="311"/>
      <c r="L1024" s="311"/>
      <c r="M1024" s="311"/>
      <c r="N1024" s="311"/>
      <c r="O1024" s="311"/>
      <c r="P1024" s="180"/>
      <c r="Q1024" s="180"/>
      <c r="R1024" s="180"/>
      <c r="S1024" s="180"/>
      <c r="T1024" s="180"/>
      <c r="U1024" s="180"/>
      <c r="V1024" s="180"/>
      <c r="W1024" s="180"/>
      <c r="X1024" s="180"/>
      <c r="Y1024" s="180"/>
      <c r="Z1024" s="180"/>
    </row>
    <row r="1025" spans="1:26">
      <c r="A1025" s="311"/>
      <c r="B1025" s="311"/>
      <c r="C1025" s="180"/>
      <c r="D1025" s="180"/>
      <c r="E1025" s="180"/>
      <c r="F1025" s="180"/>
      <c r="G1025" s="180"/>
      <c r="H1025" s="312"/>
      <c r="I1025" s="313"/>
      <c r="J1025" s="180"/>
      <c r="K1025" s="311"/>
      <c r="L1025" s="311"/>
      <c r="M1025" s="311"/>
      <c r="N1025" s="311"/>
      <c r="O1025" s="311"/>
      <c r="P1025" s="180"/>
      <c r="Q1025" s="180"/>
      <c r="R1025" s="180"/>
      <c r="S1025" s="180"/>
      <c r="T1025" s="180"/>
      <c r="U1025" s="180"/>
      <c r="V1025" s="180"/>
      <c r="W1025" s="180"/>
      <c r="X1025" s="180"/>
      <c r="Y1025" s="180"/>
      <c r="Z1025" s="180"/>
    </row>
    <row r="1026" spans="1:26">
      <c r="A1026" s="311"/>
      <c r="B1026" s="311"/>
      <c r="C1026" s="180"/>
      <c r="D1026" s="180"/>
      <c r="E1026" s="180"/>
      <c r="F1026" s="180"/>
      <c r="G1026" s="180"/>
      <c r="H1026" s="312"/>
      <c r="I1026" s="313"/>
      <c r="J1026" s="180"/>
      <c r="K1026" s="311"/>
      <c r="L1026" s="311"/>
      <c r="M1026" s="311"/>
      <c r="N1026" s="311"/>
      <c r="O1026" s="311"/>
      <c r="P1026" s="180"/>
      <c r="Q1026" s="180"/>
      <c r="R1026" s="180"/>
      <c r="S1026" s="180"/>
      <c r="T1026" s="180"/>
      <c r="U1026" s="180"/>
      <c r="V1026" s="180"/>
      <c r="W1026" s="180"/>
      <c r="X1026" s="180"/>
      <c r="Y1026" s="180"/>
      <c r="Z1026" s="180"/>
    </row>
    <row r="1027" spans="1:26">
      <c r="A1027" s="311"/>
      <c r="B1027" s="311"/>
      <c r="C1027" s="180"/>
      <c r="D1027" s="180"/>
      <c r="E1027" s="180"/>
      <c r="F1027" s="180"/>
      <c r="G1027" s="180"/>
      <c r="H1027" s="312"/>
      <c r="I1027" s="313"/>
      <c r="J1027" s="180"/>
      <c r="K1027" s="311"/>
      <c r="L1027" s="311"/>
      <c r="M1027" s="311"/>
      <c r="N1027" s="311"/>
      <c r="O1027" s="311"/>
      <c r="P1027" s="180"/>
      <c r="Q1027" s="180"/>
      <c r="R1027" s="180"/>
      <c r="S1027" s="180"/>
      <c r="T1027" s="180"/>
      <c r="U1027" s="180"/>
      <c r="V1027" s="180"/>
      <c r="W1027" s="180"/>
      <c r="X1027" s="180"/>
      <c r="Y1027" s="180"/>
      <c r="Z1027" s="180"/>
    </row>
    <row r="1028" spans="1:26">
      <c r="A1028" s="311"/>
      <c r="B1028" s="311"/>
      <c r="C1028" s="180"/>
      <c r="D1028" s="180"/>
      <c r="E1028" s="180"/>
      <c r="F1028" s="180"/>
      <c r="G1028" s="180"/>
      <c r="H1028" s="312"/>
      <c r="I1028" s="313"/>
      <c r="J1028" s="180"/>
      <c r="K1028" s="311"/>
      <c r="L1028" s="311"/>
      <c r="M1028" s="311"/>
      <c r="N1028" s="311"/>
      <c r="O1028" s="311"/>
      <c r="P1028" s="180"/>
      <c r="Q1028" s="180"/>
      <c r="R1028" s="180"/>
      <c r="S1028" s="180"/>
      <c r="T1028" s="180"/>
      <c r="U1028" s="180"/>
      <c r="V1028" s="180"/>
      <c r="W1028" s="180"/>
      <c r="X1028" s="180"/>
      <c r="Y1028" s="180"/>
      <c r="Z1028" s="180"/>
    </row>
    <row r="1029" spans="1:26">
      <c r="A1029" s="311"/>
      <c r="B1029" s="311"/>
      <c r="C1029" s="180"/>
      <c r="D1029" s="180"/>
      <c r="E1029" s="180"/>
      <c r="F1029" s="180"/>
      <c r="G1029" s="180"/>
      <c r="H1029" s="312"/>
      <c r="I1029" s="313"/>
      <c r="J1029" s="180"/>
      <c r="K1029" s="311"/>
      <c r="L1029" s="311"/>
      <c r="M1029" s="311"/>
      <c r="N1029" s="311"/>
      <c r="O1029" s="311"/>
      <c r="P1029" s="180"/>
      <c r="Q1029" s="180"/>
      <c r="R1029" s="180"/>
      <c r="S1029" s="180"/>
      <c r="T1029" s="180"/>
      <c r="U1029" s="180"/>
      <c r="V1029" s="180"/>
      <c r="W1029" s="180"/>
      <c r="X1029" s="180"/>
      <c r="Y1029" s="180"/>
      <c r="Z1029" s="180"/>
    </row>
    <row r="1030" spans="1:26">
      <c r="A1030" s="311"/>
      <c r="B1030" s="311"/>
      <c r="C1030" s="180"/>
      <c r="D1030" s="180"/>
      <c r="E1030" s="180"/>
      <c r="F1030" s="180"/>
      <c r="G1030" s="180"/>
      <c r="H1030" s="312"/>
      <c r="I1030" s="313"/>
      <c r="J1030" s="180"/>
      <c r="K1030" s="311"/>
      <c r="L1030" s="311"/>
      <c r="M1030" s="311"/>
      <c r="N1030" s="311"/>
      <c r="O1030" s="311"/>
      <c r="P1030" s="180"/>
      <c r="Q1030" s="180"/>
      <c r="R1030" s="180"/>
      <c r="S1030" s="180"/>
      <c r="T1030" s="180"/>
      <c r="U1030" s="180"/>
      <c r="V1030" s="180"/>
      <c r="W1030" s="180"/>
      <c r="X1030" s="180"/>
      <c r="Y1030" s="180"/>
      <c r="Z1030" s="180"/>
    </row>
    <row r="1031" spans="1:26">
      <c r="A1031" s="311"/>
      <c r="B1031" s="311"/>
      <c r="C1031" s="180"/>
      <c r="D1031" s="180"/>
      <c r="E1031" s="180"/>
      <c r="F1031" s="180"/>
      <c r="G1031" s="180"/>
      <c r="H1031" s="312"/>
      <c r="I1031" s="313"/>
      <c r="J1031" s="180"/>
      <c r="K1031" s="311"/>
      <c r="L1031" s="311"/>
      <c r="M1031" s="311"/>
      <c r="N1031" s="311"/>
      <c r="O1031" s="311"/>
      <c r="P1031" s="180"/>
      <c r="Q1031" s="180"/>
      <c r="R1031" s="180"/>
      <c r="S1031" s="180"/>
      <c r="T1031" s="180"/>
      <c r="U1031" s="180"/>
      <c r="V1031" s="180"/>
      <c r="W1031" s="180"/>
      <c r="X1031" s="180"/>
      <c r="Y1031" s="180"/>
      <c r="Z1031" s="180"/>
    </row>
    <row r="1032" spans="1:26">
      <c r="A1032" s="311"/>
      <c r="B1032" s="311"/>
      <c r="C1032" s="180"/>
      <c r="D1032" s="180"/>
      <c r="E1032" s="180"/>
      <c r="F1032" s="180"/>
      <c r="G1032" s="180"/>
      <c r="H1032" s="312"/>
      <c r="I1032" s="313"/>
      <c r="J1032" s="180"/>
      <c r="K1032" s="311"/>
      <c r="L1032" s="311"/>
      <c r="M1032" s="311"/>
      <c r="N1032" s="311"/>
      <c r="O1032" s="311"/>
      <c r="P1032" s="180"/>
      <c r="Q1032" s="180"/>
      <c r="R1032" s="180"/>
      <c r="S1032" s="180"/>
      <c r="T1032" s="180"/>
      <c r="U1032" s="180"/>
      <c r="V1032" s="180"/>
      <c r="W1032" s="180"/>
      <c r="X1032" s="180"/>
      <c r="Y1032" s="180"/>
      <c r="Z1032" s="180"/>
    </row>
    <row r="1033" spans="1:26">
      <c r="A1033" s="311"/>
      <c r="B1033" s="311"/>
      <c r="C1033" s="180"/>
      <c r="D1033" s="180"/>
      <c r="E1033" s="180"/>
      <c r="F1033" s="180"/>
      <c r="G1033" s="180"/>
      <c r="H1033" s="312"/>
      <c r="I1033" s="313"/>
      <c r="J1033" s="180"/>
      <c r="K1033" s="311"/>
      <c r="L1033" s="311"/>
      <c r="M1033" s="311"/>
      <c r="N1033" s="311"/>
      <c r="O1033" s="311"/>
      <c r="P1033" s="180"/>
      <c r="Q1033" s="180"/>
      <c r="R1033" s="180"/>
      <c r="S1033" s="180"/>
      <c r="T1033" s="180"/>
      <c r="U1033" s="180"/>
      <c r="V1033" s="180"/>
      <c r="W1033" s="180"/>
      <c r="X1033" s="180"/>
      <c r="Y1033" s="180"/>
      <c r="Z1033" s="180"/>
    </row>
    <row r="1034" spans="1:26">
      <c r="A1034" s="311"/>
      <c r="B1034" s="311"/>
      <c r="C1034" s="180"/>
      <c r="D1034" s="180"/>
      <c r="E1034" s="180"/>
      <c r="F1034" s="180"/>
      <c r="G1034" s="180"/>
      <c r="H1034" s="312"/>
      <c r="I1034" s="313"/>
      <c r="J1034" s="180"/>
      <c r="K1034" s="311"/>
      <c r="L1034" s="311"/>
      <c r="M1034" s="311"/>
      <c r="N1034" s="311"/>
      <c r="O1034" s="311"/>
      <c r="P1034" s="180"/>
      <c r="Q1034" s="180"/>
      <c r="R1034" s="180"/>
      <c r="S1034" s="180"/>
      <c r="T1034" s="180"/>
      <c r="U1034" s="180"/>
      <c r="V1034" s="180"/>
      <c r="W1034" s="180"/>
      <c r="X1034" s="180"/>
      <c r="Y1034" s="180"/>
      <c r="Z1034" s="180"/>
    </row>
    <row r="1035" spans="1:26">
      <c r="A1035" s="311"/>
      <c r="B1035" s="311"/>
      <c r="C1035" s="180"/>
      <c r="D1035" s="180"/>
      <c r="E1035" s="180"/>
      <c r="F1035" s="180"/>
      <c r="G1035" s="180"/>
      <c r="H1035" s="312"/>
      <c r="I1035" s="313"/>
      <c r="J1035" s="180"/>
      <c r="K1035" s="311"/>
      <c r="L1035" s="311"/>
      <c r="M1035" s="311"/>
      <c r="N1035" s="311"/>
      <c r="O1035" s="311"/>
      <c r="P1035" s="180"/>
      <c r="Q1035" s="180"/>
      <c r="R1035" s="180"/>
      <c r="S1035" s="180"/>
      <c r="T1035" s="180"/>
      <c r="U1035" s="180"/>
      <c r="V1035" s="180"/>
      <c r="W1035" s="180"/>
      <c r="X1035" s="180"/>
      <c r="Y1035" s="180"/>
      <c r="Z1035" s="180"/>
    </row>
    <row r="1036" spans="1:26">
      <c r="A1036" s="311"/>
      <c r="B1036" s="311"/>
      <c r="C1036" s="180"/>
      <c r="D1036" s="180"/>
      <c r="E1036" s="180"/>
      <c r="F1036" s="180"/>
      <c r="G1036" s="180"/>
      <c r="H1036" s="312"/>
      <c r="I1036" s="313"/>
      <c r="J1036" s="180"/>
      <c r="K1036" s="311"/>
      <c r="L1036" s="311"/>
      <c r="M1036" s="311"/>
      <c r="N1036" s="311"/>
      <c r="O1036" s="311"/>
      <c r="P1036" s="180"/>
      <c r="Q1036" s="180"/>
      <c r="R1036" s="180"/>
      <c r="S1036" s="180"/>
      <c r="T1036" s="180"/>
      <c r="U1036" s="180"/>
      <c r="V1036" s="180"/>
      <c r="W1036" s="180"/>
      <c r="X1036" s="180"/>
      <c r="Y1036" s="180"/>
      <c r="Z1036" s="180"/>
    </row>
    <row r="1037" spans="1:26">
      <c r="A1037" s="311"/>
      <c r="B1037" s="311"/>
      <c r="C1037" s="180"/>
      <c r="D1037" s="180"/>
      <c r="E1037" s="180"/>
      <c r="F1037" s="180"/>
      <c r="G1037" s="180"/>
      <c r="H1037" s="312"/>
      <c r="I1037" s="313"/>
      <c r="J1037" s="180"/>
      <c r="K1037" s="311"/>
      <c r="L1037" s="311"/>
      <c r="M1037" s="311"/>
      <c r="N1037" s="311"/>
      <c r="O1037" s="311"/>
      <c r="P1037" s="180"/>
      <c r="Q1037" s="180"/>
      <c r="R1037" s="180"/>
      <c r="S1037" s="180"/>
      <c r="T1037" s="180"/>
      <c r="U1037" s="180"/>
      <c r="V1037" s="180"/>
      <c r="W1037" s="180"/>
      <c r="X1037" s="180"/>
      <c r="Y1037" s="180"/>
      <c r="Z1037" s="180"/>
    </row>
    <row r="1038" spans="1:26">
      <c r="A1038" s="311"/>
      <c r="B1038" s="311"/>
      <c r="C1038" s="180"/>
      <c r="D1038" s="180"/>
      <c r="E1038" s="180"/>
      <c r="F1038" s="180"/>
      <c r="G1038" s="180"/>
      <c r="H1038" s="312"/>
      <c r="I1038" s="313"/>
      <c r="J1038" s="180"/>
      <c r="K1038" s="311"/>
      <c r="L1038" s="311"/>
      <c r="M1038" s="311"/>
      <c r="N1038" s="311"/>
      <c r="O1038" s="311"/>
      <c r="P1038" s="180"/>
      <c r="Q1038" s="180"/>
      <c r="R1038" s="180"/>
      <c r="S1038" s="180"/>
      <c r="T1038" s="180"/>
      <c r="U1038" s="180"/>
      <c r="V1038" s="180"/>
      <c r="W1038" s="180"/>
      <c r="X1038" s="180"/>
      <c r="Y1038" s="180"/>
      <c r="Z1038" s="180"/>
    </row>
    <row r="1039" spans="1:26">
      <c r="A1039" s="311"/>
      <c r="B1039" s="311"/>
      <c r="C1039" s="180"/>
      <c r="D1039" s="180"/>
      <c r="E1039" s="180"/>
      <c r="F1039" s="180"/>
      <c r="G1039" s="180"/>
      <c r="H1039" s="312"/>
      <c r="I1039" s="313"/>
      <c r="J1039" s="180"/>
      <c r="K1039" s="311"/>
      <c r="L1039" s="311"/>
      <c r="M1039" s="311"/>
      <c r="N1039" s="311"/>
      <c r="O1039" s="311"/>
      <c r="P1039" s="180"/>
      <c r="Q1039" s="180"/>
      <c r="R1039" s="180"/>
      <c r="S1039" s="180"/>
      <c r="T1039" s="180"/>
      <c r="U1039" s="180"/>
      <c r="V1039" s="180"/>
      <c r="W1039" s="180"/>
      <c r="X1039" s="180"/>
      <c r="Y1039" s="180"/>
      <c r="Z1039" s="180"/>
    </row>
    <row r="1040" spans="1:26">
      <c r="A1040" s="311"/>
      <c r="B1040" s="311"/>
      <c r="C1040" s="180"/>
      <c r="D1040" s="180"/>
      <c r="E1040" s="180"/>
      <c r="F1040" s="180"/>
      <c r="G1040" s="180"/>
      <c r="H1040" s="312"/>
      <c r="I1040" s="313"/>
      <c r="J1040" s="180"/>
      <c r="K1040" s="311"/>
      <c r="L1040" s="311"/>
      <c r="M1040" s="311"/>
      <c r="N1040" s="311"/>
      <c r="O1040" s="311"/>
      <c r="P1040" s="180"/>
      <c r="Q1040" s="180"/>
      <c r="R1040" s="180"/>
      <c r="S1040" s="180"/>
      <c r="T1040" s="180"/>
      <c r="U1040" s="180"/>
      <c r="V1040" s="180"/>
      <c r="W1040" s="180"/>
      <c r="X1040" s="180"/>
      <c r="Y1040" s="180"/>
      <c r="Z1040" s="180"/>
    </row>
    <row r="1041" spans="1:26">
      <c r="A1041" s="311"/>
      <c r="B1041" s="311"/>
      <c r="C1041" s="180"/>
      <c r="D1041" s="180"/>
      <c r="E1041" s="180"/>
      <c r="F1041" s="180"/>
      <c r="G1041" s="180"/>
      <c r="H1041" s="312"/>
      <c r="I1041" s="313"/>
      <c r="J1041" s="180"/>
      <c r="K1041" s="311"/>
      <c r="L1041" s="311"/>
      <c r="M1041" s="311"/>
      <c r="N1041" s="311"/>
      <c r="O1041" s="311"/>
      <c r="P1041" s="180"/>
      <c r="Q1041" s="180"/>
      <c r="R1041" s="180"/>
      <c r="S1041" s="180"/>
      <c r="T1041" s="180"/>
      <c r="U1041" s="180"/>
      <c r="V1041" s="180"/>
      <c r="W1041" s="180"/>
      <c r="X1041" s="180"/>
      <c r="Y1041" s="180"/>
      <c r="Z1041" s="180"/>
    </row>
    <row r="1042" spans="1:26">
      <c r="A1042" s="311"/>
      <c r="B1042" s="311"/>
      <c r="C1042" s="180"/>
      <c r="D1042" s="180"/>
      <c r="E1042" s="180"/>
      <c r="F1042" s="180"/>
      <c r="G1042" s="180"/>
      <c r="H1042" s="312"/>
      <c r="I1042" s="313"/>
      <c r="J1042" s="180"/>
      <c r="K1042" s="311"/>
      <c r="L1042" s="311"/>
      <c r="M1042" s="311"/>
      <c r="N1042" s="311"/>
      <c r="O1042" s="311"/>
      <c r="P1042" s="180"/>
      <c r="Q1042" s="180"/>
      <c r="R1042" s="180"/>
      <c r="S1042" s="180"/>
      <c r="T1042" s="180"/>
      <c r="U1042" s="180"/>
      <c r="V1042" s="180"/>
      <c r="W1042" s="180"/>
      <c r="X1042" s="180"/>
      <c r="Y1042" s="180"/>
      <c r="Z1042" s="180"/>
    </row>
    <row r="1043" spans="1:26">
      <c r="A1043" s="311"/>
      <c r="B1043" s="311"/>
      <c r="C1043" s="180"/>
      <c r="D1043" s="180"/>
      <c r="E1043" s="180"/>
      <c r="F1043" s="180"/>
      <c r="G1043" s="180"/>
      <c r="H1043" s="312"/>
      <c r="I1043" s="313"/>
      <c r="J1043" s="180"/>
      <c r="K1043" s="311"/>
      <c r="L1043" s="311"/>
      <c r="M1043" s="311"/>
      <c r="N1043" s="311"/>
      <c r="O1043" s="311"/>
      <c r="P1043" s="180"/>
      <c r="Q1043" s="180"/>
      <c r="R1043" s="180"/>
      <c r="S1043" s="180"/>
      <c r="T1043" s="180"/>
      <c r="U1043" s="180"/>
      <c r="V1043" s="180"/>
      <c r="W1043" s="180"/>
      <c r="X1043" s="180"/>
      <c r="Y1043" s="180"/>
      <c r="Z1043" s="180"/>
    </row>
    <row r="1044" spans="1:26">
      <c r="A1044" s="311"/>
      <c r="B1044" s="311"/>
      <c r="C1044" s="180"/>
      <c r="D1044" s="180"/>
      <c r="E1044" s="180"/>
      <c r="F1044" s="180"/>
      <c r="G1044" s="180"/>
      <c r="H1044" s="312"/>
      <c r="I1044" s="313"/>
      <c r="J1044" s="180"/>
      <c r="K1044" s="311"/>
      <c r="L1044" s="311"/>
      <c r="M1044" s="311"/>
      <c r="N1044" s="311"/>
      <c r="O1044" s="311"/>
      <c r="P1044" s="180"/>
      <c r="Q1044" s="180"/>
      <c r="R1044" s="180"/>
      <c r="S1044" s="180"/>
      <c r="T1044" s="180"/>
      <c r="U1044" s="180"/>
      <c r="V1044" s="180"/>
      <c r="W1044" s="180"/>
      <c r="X1044" s="180"/>
      <c r="Y1044" s="180"/>
      <c r="Z1044" s="180"/>
    </row>
    <row r="1045" spans="1:26">
      <c r="A1045" s="311"/>
      <c r="B1045" s="311"/>
      <c r="C1045" s="180"/>
      <c r="D1045" s="180"/>
      <c r="E1045" s="180"/>
      <c r="F1045" s="180"/>
      <c r="G1045" s="180"/>
      <c r="H1045" s="312"/>
      <c r="I1045" s="313"/>
      <c r="J1045" s="180"/>
      <c r="K1045" s="311"/>
      <c r="L1045" s="311"/>
      <c r="M1045" s="311"/>
      <c r="N1045" s="311"/>
      <c r="O1045" s="311"/>
      <c r="P1045" s="180"/>
      <c r="Q1045" s="180"/>
      <c r="R1045" s="180"/>
      <c r="S1045" s="180"/>
      <c r="T1045" s="180"/>
      <c r="U1045" s="180"/>
      <c r="V1045" s="180"/>
      <c r="W1045" s="180"/>
      <c r="X1045" s="180"/>
      <c r="Y1045" s="180"/>
      <c r="Z1045" s="180"/>
    </row>
    <row r="1046" spans="1:26">
      <c r="A1046" s="311"/>
      <c r="B1046" s="311"/>
      <c r="C1046" s="180"/>
      <c r="D1046" s="180"/>
      <c r="E1046" s="180"/>
      <c r="F1046" s="180"/>
      <c r="G1046" s="180"/>
      <c r="H1046" s="312"/>
      <c r="I1046" s="313"/>
      <c r="J1046" s="180"/>
      <c r="K1046" s="311"/>
      <c r="L1046" s="311"/>
      <c r="M1046" s="311"/>
      <c r="N1046" s="311"/>
      <c r="O1046" s="311"/>
      <c r="P1046" s="180"/>
      <c r="Q1046" s="180"/>
      <c r="R1046" s="180"/>
      <c r="S1046" s="180"/>
      <c r="T1046" s="180"/>
      <c r="U1046" s="180"/>
      <c r="V1046" s="180"/>
      <c r="W1046" s="180"/>
      <c r="X1046" s="180"/>
      <c r="Y1046" s="180"/>
      <c r="Z1046" s="180"/>
    </row>
    <row r="1047" spans="1:26">
      <c r="A1047" s="311"/>
      <c r="B1047" s="311"/>
      <c r="C1047" s="180"/>
      <c r="D1047" s="180"/>
      <c r="E1047" s="180"/>
      <c r="F1047" s="180"/>
      <c r="G1047" s="180"/>
      <c r="H1047" s="312"/>
      <c r="I1047" s="313"/>
      <c r="J1047" s="180"/>
      <c r="K1047" s="311"/>
      <c r="L1047" s="311"/>
      <c r="M1047" s="311"/>
      <c r="N1047" s="311"/>
      <c r="O1047" s="311"/>
      <c r="P1047" s="180"/>
      <c r="Q1047" s="180"/>
      <c r="R1047" s="180"/>
      <c r="S1047" s="180"/>
      <c r="T1047" s="180"/>
      <c r="U1047" s="180"/>
      <c r="V1047" s="180"/>
      <c r="W1047" s="180"/>
      <c r="X1047" s="180"/>
      <c r="Y1047" s="180"/>
      <c r="Z1047" s="180"/>
    </row>
    <row r="1048" spans="1:26">
      <c r="A1048" s="311"/>
      <c r="B1048" s="311"/>
      <c r="C1048" s="180"/>
      <c r="D1048" s="180"/>
      <c r="E1048" s="180"/>
      <c r="F1048" s="180"/>
      <c r="G1048" s="180"/>
      <c r="H1048" s="312"/>
      <c r="I1048" s="313"/>
      <c r="J1048" s="180"/>
      <c r="K1048" s="311"/>
      <c r="L1048" s="311"/>
      <c r="M1048" s="311"/>
      <c r="N1048" s="311"/>
      <c r="O1048" s="311"/>
      <c r="P1048" s="180"/>
      <c r="Q1048" s="180"/>
      <c r="R1048" s="180"/>
      <c r="S1048" s="180"/>
      <c r="T1048" s="180"/>
      <c r="U1048" s="180"/>
      <c r="V1048" s="180"/>
      <c r="W1048" s="180"/>
      <c r="X1048" s="180"/>
      <c r="Y1048" s="180"/>
      <c r="Z1048" s="180"/>
    </row>
    <row r="1049" spans="1:26">
      <c r="A1049" s="311"/>
      <c r="B1049" s="311"/>
      <c r="C1049" s="180"/>
      <c r="D1049" s="180"/>
      <c r="E1049" s="180"/>
      <c r="F1049" s="180"/>
      <c r="G1049" s="180"/>
      <c r="H1049" s="312"/>
      <c r="I1049" s="313"/>
      <c r="J1049" s="180"/>
      <c r="K1049" s="311"/>
      <c r="L1049" s="311"/>
      <c r="M1049" s="311"/>
      <c r="N1049" s="311"/>
      <c r="O1049" s="311"/>
      <c r="P1049" s="180"/>
      <c r="Q1049" s="180"/>
      <c r="R1049" s="180"/>
      <c r="S1049" s="180"/>
      <c r="T1049" s="180"/>
      <c r="U1049" s="180"/>
      <c r="V1049" s="180"/>
      <c r="W1049" s="180"/>
      <c r="X1049" s="180"/>
      <c r="Y1049" s="180"/>
      <c r="Z1049" s="180"/>
    </row>
    <row r="1050" spans="1:26">
      <c r="A1050" s="311"/>
      <c r="B1050" s="311"/>
      <c r="C1050" s="180"/>
      <c r="D1050" s="180"/>
      <c r="E1050" s="180"/>
      <c r="F1050" s="180"/>
      <c r="G1050" s="180"/>
      <c r="H1050" s="312"/>
      <c r="I1050" s="313"/>
      <c r="J1050" s="180"/>
      <c r="K1050" s="311"/>
      <c r="L1050" s="311"/>
      <c r="M1050" s="311"/>
      <c r="N1050" s="311"/>
      <c r="O1050" s="311"/>
      <c r="P1050" s="180"/>
      <c r="Q1050" s="180"/>
      <c r="R1050" s="180"/>
      <c r="S1050" s="180"/>
      <c r="T1050" s="180"/>
      <c r="U1050" s="180"/>
      <c r="V1050" s="180"/>
      <c r="W1050" s="180"/>
      <c r="X1050" s="180"/>
      <c r="Y1050" s="180"/>
      <c r="Z1050" s="180"/>
    </row>
    <row r="1051" spans="1:26">
      <c r="A1051" s="311"/>
      <c r="B1051" s="311"/>
      <c r="C1051" s="180"/>
      <c r="D1051" s="180"/>
      <c r="E1051" s="180"/>
      <c r="F1051" s="180"/>
      <c r="G1051" s="180"/>
      <c r="H1051" s="312"/>
      <c r="I1051" s="313"/>
      <c r="J1051" s="180"/>
      <c r="K1051" s="311"/>
      <c r="L1051" s="311"/>
      <c r="M1051" s="311"/>
      <c r="N1051" s="311"/>
      <c r="O1051" s="311"/>
      <c r="P1051" s="180"/>
      <c r="Q1051" s="180"/>
      <c r="R1051" s="180"/>
      <c r="S1051" s="180"/>
      <c r="T1051" s="180"/>
      <c r="U1051" s="180"/>
      <c r="V1051" s="180"/>
      <c r="W1051" s="180"/>
      <c r="X1051" s="180"/>
      <c r="Y1051" s="180"/>
      <c r="Z1051" s="180"/>
    </row>
    <row r="1052" spans="1:26">
      <c r="A1052" s="311"/>
      <c r="B1052" s="311"/>
      <c r="C1052" s="180"/>
      <c r="D1052" s="180"/>
      <c r="E1052" s="180"/>
      <c r="F1052" s="180"/>
      <c r="G1052" s="180"/>
      <c r="H1052" s="312"/>
      <c r="I1052" s="313"/>
      <c r="J1052" s="180"/>
      <c r="K1052" s="311"/>
      <c r="L1052" s="311"/>
      <c r="M1052" s="311"/>
      <c r="N1052" s="311"/>
      <c r="O1052" s="311"/>
      <c r="P1052" s="180"/>
      <c r="Q1052" s="180"/>
      <c r="R1052" s="180"/>
      <c r="S1052" s="180"/>
      <c r="T1052" s="180"/>
      <c r="U1052" s="180"/>
      <c r="V1052" s="180"/>
      <c r="W1052" s="180"/>
      <c r="X1052" s="180"/>
      <c r="Y1052" s="180"/>
      <c r="Z1052" s="180"/>
    </row>
    <row r="1053" spans="1:26">
      <c r="A1053" s="311"/>
      <c r="B1053" s="311"/>
      <c r="C1053" s="180"/>
      <c r="D1053" s="180"/>
      <c r="E1053" s="180"/>
      <c r="F1053" s="180"/>
      <c r="G1053" s="180"/>
      <c r="H1053" s="312"/>
      <c r="I1053" s="313"/>
      <c r="J1053" s="180"/>
      <c r="K1053" s="311"/>
      <c r="L1053" s="311"/>
      <c r="M1053" s="311"/>
      <c r="N1053" s="311"/>
      <c r="O1053" s="311"/>
      <c r="P1053" s="180"/>
      <c r="Q1053" s="180"/>
      <c r="R1053" s="180"/>
      <c r="S1053" s="180"/>
      <c r="T1053" s="180"/>
      <c r="U1053" s="180"/>
      <c r="V1053" s="180"/>
      <c r="W1053" s="180"/>
      <c r="X1053" s="180"/>
      <c r="Y1053" s="180"/>
      <c r="Z1053" s="180"/>
    </row>
    <row r="1054" spans="1:26">
      <c r="A1054" s="311"/>
      <c r="B1054" s="311"/>
      <c r="C1054" s="180"/>
      <c r="D1054" s="180"/>
      <c r="E1054" s="180"/>
      <c r="F1054" s="180"/>
      <c r="G1054" s="180"/>
      <c r="H1054" s="312"/>
      <c r="I1054" s="313"/>
      <c r="J1054" s="180"/>
      <c r="K1054" s="311"/>
      <c r="L1054" s="311"/>
      <c r="M1054" s="311"/>
      <c r="N1054" s="311"/>
      <c r="O1054" s="311"/>
      <c r="P1054" s="180"/>
      <c r="Q1054" s="180"/>
      <c r="R1054" s="180"/>
      <c r="S1054" s="180"/>
      <c r="T1054" s="180"/>
      <c r="U1054" s="180"/>
      <c r="V1054" s="180"/>
      <c r="W1054" s="180"/>
      <c r="X1054" s="180"/>
      <c r="Y1054" s="180"/>
      <c r="Z1054" s="180"/>
    </row>
    <row r="1055" spans="1:26">
      <c r="A1055" s="311"/>
      <c r="B1055" s="311"/>
      <c r="C1055" s="180"/>
      <c r="D1055" s="180"/>
      <c r="E1055" s="180"/>
      <c r="F1055" s="180"/>
      <c r="G1055" s="180"/>
      <c r="H1055" s="312"/>
      <c r="I1055" s="313"/>
      <c r="J1055" s="180"/>
      <c r="K1055" s="311"/>
      <c r="L1055" s="311"/>
      <c r="M1055" s="311"/>
      <c r="N1055" s="311"/>
      <c r="O1055" s="311"/>
      <c r="P1055" s="180"/>
      <c r="Q1055" s="180"/>
      <c r="R1055" s="180"/>
      <c r="S1055" s="180"/>
      <c r="T1055" s="180"/>
      <c r="U1055" s="180"/>
      <c r="V1055" s="180"/>
      <c r="W1055" s="180"/>
      <c r="X1055" s="180"/>
      <c r="Y1055" s="180"/>
      <c r="Z1055" s="180"/>
    </row>
    <row r="1056" spans="1:26">
      <c r="A1056" s="311"/>
      <c r="B1056" s="311"/>
      <c r="C1056" s="180"/>
      <c r="D1056" s="180"/>
      <c r="E1056" s="180"/>
      <c r="F1056" s="180"/>
      <c r="G1056" s="180"/>
      <c r="H1056" s="312"/>
      <c r="I1056" s="313"/>
      <c r="J1056" s="180"/>
      <c r="K1056" s="311"/>
      <c r="L1056" s="311"/>
      <c r="M1056" s="311"/>
      <c r="N1056" s="311"/>
      <c r="O1056" s="311"/>
      <c r="P1056" s="180"/>
      <c r="Q1056" s="180"/>
      <c r="R1056" s="180"/>
      <c r="S1056" s="180"/>
      <c r="T1056" s="180"/>
      <c r="U1056" s="180"/>
      <c r="V1056" s="180"/>
      <c r="W1056" s="180"/>
      <c r="X1056" s="180"/>
      <c r="Y1056" s="180"/>
      <c r="Z1056" s="180"/>
    </row>
    <row r="1057" spans="1:26">
      <c r="A1057" s="311"/>
      <c r="B1057" s="311"/>
      <c r="C1057" s="180"/>
      <c r="D1057" s="180"/>
      <c r="E1057" s="180"/>
      <c r="F1057" s="180"/>
      <c r="G1057" s="180"/>
      <c r="H1057" s="312"/>
      <c r="I1057" s="313"/>
      <c r="J1057" s="180"/>
      <c r="K1057" s="311"/>
      <c r="L1057" s="311"/>
      <c r="M1057" s="311"/>
      <c r="N1057" s="311"/>
      <c r="O1057" s="311"/>
      <c r="P1057" s="180"/>
      <c r="Q1057" s="180"/>
      <c r="R1057" s="180"/>
      <c r="S1057" s="180"/>
      <c r="T1057" s="180"/>
      <c r="U1057" s="180"/>
      <c r="V1057" s="180"/>
      <c r="W1057" s="180"/>
      <c r="X1057" s="180"/>
      <c r="Y1057" s="180"/>
      <c r="Z1057" s="180"/>
    </row>
    <row r="1058" spans="1:26">
      <c r="A1058" s="311"/>
      <c r="B1058" s="311"/>
      <c r="C1058" s="180"/>
      <c r="D1058" s="180"/>
      <c r="E1058" s="180"/>
      <c r="F1058" s="180"/>
      <c r="G1058" s="180"/>
      <c r="H1058" s="312"/>
      <c r="I1058" s="313"/>
      <c r="J1058" s="180"/>
      <c r="K1058" s="311"/>
      <c r="L1058" s="311"/>
      <c r="M1058" s="311"/>
      <c r="N1058" s="311"/>
      <c r="O1058" s="311"/>
      <c r="P1058" s="180"/>
      <c r="Q1058" s="180"/>
      <c r="R1058" s="180"/>
      <c r="S1058" s="180"/>
      <c r="T1058" s="180"/>
      <c r="U1058" s="180"/>
      <c r="V1058" s="180"/>
      <c r="W1058" s="180"/>
      <c r="X1058" s="180"/>
      <c r="Y1058" s="180"/>
      <c r="Z1058" s="180"/>
    </row>
    <row r="1059" spans="1:26">
      <c r="A1059" s="311"/>
      <c r="B1059" s="311"/>
      <c r="C1059" s="180"/>
      <c r="D1059" s="180"/>
      <c r="E1059" s="180"/>
      <c r="F1059" s="180"/>
      <c r="G1059" s="180"/>
      <c r="H1059" s="312"/>
      <c r="I1059" s="313"/>
      <c r="J1059" s="180"/>
      <c r="K1059" s="311"/>
      <c r="L1059" s="311"/>
      <c r="M1059" s="311"/>
      <c r="N1059" s="311"/>
      <c r="O1059" s="311"/>
      <c r="P1059" s="180"/>
      <c r="Q1059" s="180"/>
      <c r="R1059" s="180"/>
      <c r="S1059" s="180"/>
      <c r="T1059" s="180"/>
      <c r="U1059" s="180"/>
      <c r="V1059" s="180"/>
      <c r="W1059" s="180"/>
      <c r="X1059" s="180"/>
      <c r="Y1059" s="180"/>
      <c r="Z1059" s="180"/>
    </row>
    <row r="1060" spans="1:26">
      <c r="A1060" s="311"/>
      <c r="B1060" s="311"/>
      <c r="C1060" s="180"/>
      <c r="D1060" s="180"/>
      <c r="E1060" s="180"/>
      <c r="F1060" s="180"/>
      <c r="G1060" s="180"/>
      <c r="H1060" s="312"/>
      <c r="I1060" s="313"/>
      <c r="J1060" s="180"/>
      <c r="K1060" s="311"/>
      <c r="L1060" s="311"/>
      <c r="M1060" s="311"/>
      <c r="N1060" s="311"/>
      <c r="O1060" s="311"/>
      <c r="P1060" s="180"/>
      <c r="Q1060" s="180"/>
      <c r="R1060" s="180"/>
      <c r="S1060" s="180"/>
      <c r="T1060" s="180"/>
      <c r="U1060" s="180"/>
      <c r="V1060" s="180"/>
      <c r="W1060" s="180"/>
      <c r="X1060" s="180"/>
      <c r="Y1060" s="180"/>
      <c r="Z1060" s="180"/>
    </row>
    <row r="1061" spans="1:26">
      <c r="A1061" s="311"/>
      <c r="B1061" s="311"/>
      <c r="C1061" s="180"/>
      <c r="D1061" s="180"/>
      <c r="E1061" s="180"/>
      <c r="F1061" s="180"/>
      <c r="G1061" s="180"/>
      <c r="H1061" s="312"/>
      <c r="I1061" s="313"/>
      <c r="J1061" s="180"/>
      <c r="K1061" s="311"/>
      <c r="L1061" s="311"/>
      <c r="M1061" s="311"/>
      <c r="N1061" s="311"/>
      <c r="O1061" s="311"/>
      <c r="P1061" s="180"/>
      <c r="Q1061" s="180"/>
      <c r="R1061" s="180"/>
      <c r="S1061" s="180"/>
      <c r="T1061" s="180"/>
      <c r="U1061" s="180"/>
      <c r="V1061" s="180"/>
      <c r="W1061" s="180"/>
      <c r="X1061" s="180"/>
      <c r="Y1061" s="180"/>
      <c r="Z1061" s="180"/>
    </row>
    <row r="1062" spans="1:26">
      <c r="A1062" s="311"/>
      <c r="B1062" s="311"/>
      <c r="C1062" s="180"/>
      <c r="D1062" s="180"/>
      <c r="E1062" s="180"/>
      <c r="F1062" s="180"/>
      <c r="G1062" s="180"/>
      <c r="H1062" s="312"/>
      <c r="I1062" s="313"/>
      <c r="J1062" s="180"/>
      <c r="K1062" s="311"/>
      <c r="L1062" s="311"/>
      <c r="M1062" s="311"/>
      <c r="N1062" s="311"/>
      <c r="O1062" s="311"/>
      <c r="P1062" s="180"/>
      <c r="Q1062" s="180"/>
      <c r="R1062" s="180"/>
      <c r="S1062" s="180"/>
      <c r="T1062" s="180"/>
      <c r="U1062" s="180"/>
      <c r="V1062" s="180"/>
      <c r="W1062" s="180"/>
      <c r="X1062" s="180"/>
      <c r="Y1062" s="180"/>
      <c r="Z1062" s="180"/>
    </row>
    <row r="1063" spans="1:26">
      <c r="A1063" s="311"/>
      <c r="B1063" s="311"/>
      <c r="C1063" s="180"/>
      <c r="D1063" s="180"/>
      <c r="E1063" s="180"/>
      <c r="F1063" s="180"/>
      <c r="G1063" s="180"/>
      <c r="H1063" s="312"/>
      <c r="I1063" s="313"/>
      <c r="J1063" s="180"/>
      <c r="K1063" s="311"/>
      <c r="L1063" s="311"/>
      <c r="M1063" s="311"/>
      <c r="N1063" s="311"/>
      <c r="O1063" s="311"/>
      <c r="P1063" s="180"/>
      <c r="Q1063" s="180"/>
      <c r="R1063" s="180"/>
      <c r="S1063" s="180"/>
      <c r="T1063" s="180"/>
      <c r="U1063" s="180"/>
      <c r="V1063" s="180"/>
      <c r="W1063" s="180"/>
      <c r="X1063" s="180"/>
      <c r="Y1063" s="180"/>
      <c r="Z1063" s="180"/>
    </row>
    <row r="1064" spans="1:26">
      <c r="A1064" s="311"/>
      <c r="B1064" s="311"/>
      <c r="C1064" s="180"/>
      <c r="D1064" s="180"/>
      <c r="E1064" s="180"/>
      <c r="F1064" s="180"/>
      <c r="G1064" s="180"/>
      <c r="H1064" s="312"/>
      <c r="I1064" s="313"/>
      <c r="J1064" s="180"/>
      <c r="K1064" s="311"/>
      <c r="L1064" s="311"/>
      <c r="M1064" s="311"/>
      <c r="N1064" s="311"/>
      <c r="O1064" s="311"/>
      <c r="P1064" s="180"/>
      <c r="Q1064" s="180"/>
      <c r="R1064" s="180"/>
      <c r="S1064" s="180"/>
      <c r="T1064" s="180"/>
      <c r="U1064" s="180"/>
      <c r="V1064" s="180"/>
      <c r="W1064" s="180"/>
      <c r="X1064" s="180"/>
      <c r="Y1064" s="180"/>
      <c r="Z1064" s="180"/>
    </row>
    <row r="1065" spans="1:26">
      <c r="A1065" s="311"/>
      <c r="B1065" s="311"/>
      <c r="C1065" s="180"/>
      <c r="D1065" s="180"/>
      <c r="E1065" s="180"/>
      <c r="F1065" s="180"/>
      <c r="G1065" s="180"/>
      <c r="H1065" s="312"/>
      <c r="I1065" s="313"/>
      <c r="J1065" s="180"/>
      <c r="K1065" s="311"/>
      <c r="L1065" s="311"/>
      <c r="M1065" s="311"/>
      <c r="N1065" s="311"/>
      <c r="O1065" s="311"/>
      <c r="P1065" s="180"/>
      <c r="Q1065" s="180"/>
      <c r="R1065" s="180"/>
      <c r="S1065" s="180"/>
      <c r="T1065" s="180"/>
      <c r="U1065" s="180"/>
      <c r="V1065" s="180"/>
      <c r="W1065" s="180"/>
      <c r="X1065" s="180"/>
      <c r="Y1065" s="180"/>
      <c r="Z1065" s="180"/>
    </row>
    <row r="1066" spans="1:26">
      <c r="A1066" s="311"/>
      <c r="B1066" s="311"/>
      <c r="C1066" s="180"/>
      <c r="D1066" s="180"/>
      <c r="E1066" s="180"/>
      <c r="F1066" s="180"/>
      <c r="G1066" s="180"/>
      <c r="H1066" s="312"/>
      <c r="I1066" s="313"/>
      <c r="J1066" s="180"/>
      <c r="K1066" s="311"/>
      <c r="L1066" s="311"/>
      <c r="M1066" s="311"/>
      <c r="N1066" s="311"/>
      <c r="O1066" s="311"/>
      <c r="P1066" s="180"/>
      <c r="Q1066" s="180"/>
      <c r="R1066" s="180"/>
      <c r="S1066" s="180"/>
      <c r="T1066" s="180"/>
      <c r="U1066" s="180"/>
      <c r="V1066" s="180"/>
      <c r="W1066" s="180"/>
      <c r="X1066" s="180"/>
      <c r="Y1066" s="180"/>
      <c r="Z1066" s="180"/>
    </row>
    <row r="1067" spans="1:26">
      <c r="A1067" s="311"/>
      <c r="B1067" s="311"/>
      <c r="C1067" s="180"/>
      <c r="D1067" s="180"/>
      <c r="E1067" s="180"/>
      <c r="F1067" s="180"/>
      <c r="G1067" s="180"/>
      <c r="H1067" s="312"/>
      <c r="I1067" s="313"/>
      <c r="J1067" s="180"/>
      <c r="K1067" s="311"/>
      <c r="L1067" s="311"/>
      <c r="M1067" s="311"/>
      <c r="N1067" s="311"/>
      <c r="O1067" s="311"/>
      <c r="P1067" s="180"/>
      <c r="Q1067" s="180"/>
      <c r="R1067" s="180"/>
      <c r="S1067" s="180"/>
      <c r="T1067" s="180"/>
      <c r="U1067" s="180"/>
      <c r="V1067" s="180"/>
      <c r="W1067" s="180"/>
      <c r="X1067" s="180"/>
      <c r="Y1067" s="180"/>
      <c r="Z1067" s="180"/>
    </row>
    <row r="1068" spans="1:26">
      <c r="A1068" s="311"/>
      <c r="B1068" s="311"/>
      <c r="C1068" s="180"/>
      <c r="D1068" s="180"/>
      <c r="E1068" s="180"/>
      <c r="F1068" s="180"/>
      <c r="G1068" s="180"/>
      <c r="H1068" s="312"/>
      <c r="I1068" s="313"/>
      <c r="J1068" s="180"/>
      <c r="K1068" s="311"/>
      <c r="L1068" s="311"/>
      <c r="M1068" s="311"/>
      <c r="N1068" s="311"/>
      <c r="O1068" s="311"/>
      <c r="P1068" s="180"/>
      <c r="Q1068" s="180"/>
      <c r="R1068" s="180"/>
      <c r="S1068" s="180"/>
      <c r="T1068" s="180"/>
      <c r="U1068" s="180"/>
      <c r="V1068" s="180"/>
      <c r="W1068" s="180"/>
      <c r="X1068" s="180"/>
      <c r="Y1068" s="180"/>
      <c r="Z1068" s="180"/>
    </row>
    <row r="1069" spans="1:26">
      <c r="A1069" s="311"/>
      <c r="B1069" s="311"/>
      <c r="C1069" s="180"/>
      <c r="D1069" s="180"/>
      <c r="E1069" s="180"/>
      <c r="F1069" s="180"/>
      <c r="G1069" s="180"/>
      <c r="H1069" s="312"/>
      <c r="I1069" s="313"/>
      <c r="J1069" s="180"/>
      <c r="K1069" s="311"/>
      <c r="L1069" s="311"/>
      <c r="M1069" s="311"/>
      <c r="N1069" s="311"/>
      <c r="O1069" s="311"/>
      <c r="P1069" s="180"/>
      <c r="Q1069" s="180"/>
      <c r="R1069" s="180"/>
      <c r="S1069" s="180"/>
      <c r="T1069" s="180"/>
      <c r="U1069" s="180"/>
      <c r="V1069" s="180"/>
      <c r="W1069" s="180"/>
      <c r="X1069" s="180"/>
      <c r="Y1069" s="180"/>
      <c r="Z1069" s="180"/>
    </row>
    <row r="1070" spans="1:26">
      <c r="A1070" s="311"/>
      <c r="B1070" s="311"/>
      <c r="C1070" s="180"/>
      <c r="D1070" s="180"/>
      <c r="E1070" s="180"/>
      <c r="F1070" s="180"/>
      <c r="G1070" s="180"/>
      <c r="H1070" s="312"/>
      <c r="I1070" s="313"/>
      <c r="J1070" s="180"/>
      <c r="K1070" s="311"/>
      <c r="L1070" s="311"/>
      <c r="M1070" s="311"/>
      <c r="N1070" s="311"/>
      <c r="O1070" s="311"/>
      <c r="P1070" s="180"/>
      <c r="Q1070" s="180"/>
      <c r="R1070" s="180"/>
      <c r="S1070" s="180"/>
      <c r="T1070" s="180"/>
      <c r="U1070" s="180"/>
      <c r="V1070" s="180"/>
      <c r="W1070" s="180"/>
      <c r="X1070" s="180"/>
      <c r="Y1070" s="180"/>
      <c r="Z1070" s="180"/>
    </row>
    <row r="1071" spans="1:26">
      <c r="A1071" s="311"/>
      <c r="B1071" s="311"/>
      <c r="C1071" s="180"/>
      <c r="D1071" s="180"/>
      <c r="E1071" s="180"/>
      <c r="F1071" s="180"/>
      <c r="G1071" s="180"/>
      <c r="H1071" s="312"/>
      <c r="I1071" s="313"/>
      <c r="J1071" s="180"/>
      <c r="K1071" s="311"/>
      <c r="L1071" s="311"/>
      <c r="M1071" s="311"/>
      <c r="N1071" s="311"/>
      <c r="O1071" s="311"/>
      <c r="P1071" s="180"/>
      <c r="Q1071" s="180"/>
      <c r="R1071" s="180"/>
      <c r="S1071" s="180"/>
      <c r="T1071" s="180"/>
      <c r="U1071" s="180"/>
      <c r="V1071" s="180"/>
      <c r="W1071" s="180"/>
      <c r="X1071" s="180"/>
      <c r="Y1071" s="180"/>
      <c r="Z1071" s="180"/>
    </row>
    <row r="1072" spans="1:26">
      <c r="A1072" s="311"/>
      <c r="B1072" s="311"/>
      <c r="C1072" s="180"/>
      <c r="D1072" s="180"/>
      <c r="E1072" s="180"/>
      <c r="F1072" s="180"/>
      <c r="G1072" s="180"/>
      <c r="H1072" s="312"/>
      <c r="I1072" s="313"/>
      <c r="J1072" s="180"/>
      <c r="K1072" s="311"/>
      <c r="L1072" s="311"/>
      <c r="M1072" s="311"/>
      <c r="N1072" s="311"/>
      <c r="O1072" s="311"/>
      <c r="P1072" s="180"/>
      <c r="Q1072" s="180"/>
      <c r="R1072" s="180"/>
      <c r="S1072" s="180"/>
      <c r="T1072" s="180"/>
      <c r="U1072" s="180"/>
      <c r="V1072" s="180"/>
      <c r="W1072" s="180"/>
      <c r="X1072" s="180"/>
      <c r="Y1072" s="180"/>
      <c r="Z1072" s="180"/>
    </row>
    <row r="1073" spans="1:26">
      <c r="A1073" s="311"/>
      <c r="B1073" s="311"/>
      <c r="C1073" s="180"/>
      <c r="D1073" s="180"/>
      <c r="E1073" s="180"/>
      <c r="F1073" s="180"/>
      <c r="G1073" s="180"/>
      <c r="H1073" s="312"/>
      <c r="I1073" s="313"/>
      <c r="J1073" s="180"/>
      <c r="K1073" s="311"/>
      <c r="L1073" s="311"/>
      <c r="M1073" s="311"/>
      <c r="N1073" s="311"/>
      <c r="O1073" s="311"/>
      <c r="P1073" s="180"/>
      <c r="Q1073" s="180"/>
      <c r="R1073" s="180"/>
      <c r="S1073" s="180"/>
      <c r="T1073" s="180"/>
      <c r="U1073" s="180"/>
      <c r="V1073" s="180"/>
      <c r="W1073" s="180"/>
      <c r="X1073" s="180"/>
      <c r="Y1073" s="180"/>
      <c r="Z1073" s="180"/>
    </row>
    <row r="1074" spans="1:26">
      <c r="A1074" s="311"/>
      <c r="B1074" s="311"/>
      <c r="C1074" s="180"/>
      <c r="D1074" s="180"/>
      <c r="E1074" s="180"/>
      <c r="F1074" s="180"/>
      <c r="G1074" s="180"/>
      <c r="H1074" s="312"/>
      <c r="I1074" s="313"/>
      <c r="J1074" s="180"/>
      <c r="K1074" s="311"/>
      <c r="L1074" s="311"/>
      <c r="M1074" s="311"/>
      <c r="N1074" s="311"/>
      <c r="O1074" s="311"/>
      <c r="P1074" s="180"/>
      <c r="Q1074" s="180"/>
      <c r="R1074" s="180"/>
      <c r="S1074" s="180"/>
      <c r="T1074" s="180"/>
      <c r="U1074" s="180"/>
      <c r="V1074" s="180"/>
      <c r="W1074" s="180"/>
      <c r="X1074" s="180"/>
      <c r="Y1074" s="180"/>
      <c r="Z1074" s="180"/>
    </row>
    <row r="1075" spans="1:26">
      <c r="A1075" s="311"/>
      <c r="B1075" s="311"/>
      <c r="C1075" s="180"/>
      <c r="D1075" s="180"/>
      <c r="E1075" s="180"/>
      <c r="F1075" s="180"/>
      <c r="G1075" s="180"/>
      <c r="H1075" s="312"/>
      <c r="I1075" s="313"/>
      <c r="J1075" s="180"/>
      <c r="K1075" s="311"/>
      <c r="L1075" s="311"/>
      <c r="M1075" s="311"/>
      <c r="N1075" s="311"/>
      <c r="O1075" s="311"/>
      <c r="P1075" s="180"/>
      <c r="Q1075" s="180"/>
      <c r="R1075" s="180"/>
      <c r="S1075" s="180"/>
      <c r="T1075" s="180"/>
      <c r="U1075" s="180"/>
      <c r="V1075" s="180"/>
      <c r="W1075" s="180"/>
      <c r="X1075" s="180"/>
      <c r="Y1075" s="180"/>
      <c r="Z1075" s="180"/>
    </row>
    <row r="1076" spans="1:26">
      <c r="A1076" s="311"/>
      <c r="B1076" s="311"/>
      <c r="C1076" s="180"/>
      <c r="D1076" s="180"/>
      <c r="E1076" s="180"/>
      <c r="F1076" s="180"/>
      <c r="G1076" s="180"/>
      <c r="H1076" s="312"/>
      <c r="I1076" s="313"/>
      <c r="J1076" s="180"/>
      <c r="K1076" s="311"/>
      <c r="L1076" s="311"/>
      <c r="M1076" s="311"/>
      <c r="N1076" s="311"/>
      <c r="O1076" s="311"/>
      <c r="P1076" s="180"/>
      <c r="Q1076" s="180"/>
      <c r="R1076" s="180"/>
      <c r="S1076" s="180"/>
      <c r="T1076" s="180"/>
      <c r="U1076" s="180"/>
      <c r="V1076" s="180"/>
      <c r="W1076" s="180"/>
      <c r="X1076" s="180"/>
      <c r="Y1076" s="180"/>
      <c r="Z1076" s="180"/>
    </row>
    <row r="1077" spans="1:26">
      <c r="A1077" s="311"/>
      <c r="B1077" s="311"/>
      <c r="C1077" s="180"/>
      <c r="D1077" s="180"/>
      <c r="E1077" s="180"/>
      <c r="F1077" s="180"/>
      <c r="G1077" s="180"/>
      <c r="H1077" s="312"/>
      <c r="I1077" s="313"/>
      <c r="J1077" s="180"/>
      <c r="K1077" s="311"/>
      <c r="L1077" s="311"/>
      <c r="M1077" s="311"/>
      <c r="N1077" s="311"/>
      <c r="O1077" s="311"/>
      <c r="P1077" s="180"/>
      <c r="Q1077" s="180"/>
      <c r="R1077" s="180"/>
      <c r="S1077" s="180"/>
      <c r="T1077" s="180"/>
      <c r="U1077" s="180"/>
      <c r="V1077" s="180"/>
      <c r="W1077" s="180"/>
      <c r="X1077" s="180"/>
      <c r="Y1077" s="180"/>
      <c r="Z1077" s="180"/>
    </row>
    <row r="1078" spans="1:26">
      <c r="A1078" s="311"/>
      <c r="B1078" s="311"/>
      <c r="C1078" s="180"/>
      <c r="D1078" s="180"/>
      <c r="E1078" s="180"/>
      <c r="F1078" s="180"/>
      <c r="G1078" s="180"/>
      <c r="H1078" s="312"/>
      <c r="I1078" s="313"/>
      <c r="J1078" s="180"/>
      <c r="K1078" s="311"/>
      <c r="L1078" s="311"/>
      <c r="M1078" s="311"/>
      <c r="N1078" s="311"/>
      <c r="O1078" s="311"/>
      <c r="P1078" s="180"/>
      <c r="Q1078" s="180"/>
      <c r="R1078" s="180"/>
      <c r="S1078" s="180"/>
      <c r="T1078" s="180"/>
      <c r="U1078" s="180"/>
      <c r="V1078" s="180"/>
      <c r="W1078" s="180"/>
      <c r="X1078" s="180"/>
      <c r="Y1078" s="180"/>
      <c r="Z1078" s="180"/>
    </row>
    <row r="1079" spans="1:26">
      <c r="A1079" s="311"/>
      <c r="B1079" s="311"/>
      <c r="C1079" s="180"/>
      <c r="D1079" s="180"/>
      <c r="E1079" s="180"/>
      <c r="F1079" s="180"/>
      <c r="G1079" s="180"/>
      <c r="H1079" s="312"/>
      <c r="I1079" s="313"/>
      <c r="J1079" s="180"/>
      <c r="K1079" s="311"/>
      <c r="L1079" s="311"/>
      <c r="M1079" s="311"/>
      <c r="N1079" s="311"/>
      <c r="O1079" s="311"/>
      <c r="P1079" s="180"/>
      <c r="Q1079" s="180"/>
      <c r="R1079" s="180"/>
      <c r="S1079" s="180"/>
      <c r="T1079" s="180"/>
      <c r="U1079" s="180"/>
      <c r="V1079" s="180"/>
      <c r="W1079" s="180"/>
      <c r="X1079" s="180"/>
      <c r="Y1079" s="180"/>
      <c r="Z1079" s="180"/>
    </row>
    <row r="1080" spans="1:26">
      <c r="A1080" s="311"/>
      <c r="B1080" s="311"/>
      <c r="C1080" s="180"/>
      <c r="D1080" s="180"/>
      <c r="E1080" s="180"/>
      <c r="F1080" s="180"/>
      <c r="G1080" s="180"/>
      <c r="H1080" s="312"/>
      <c r="I1080" s="313"/>
      <c r="J1080" s="180"/>
      <c r="K1080" s="311"/>
      <c r="L1080" s="311"/>
      <c r="M1080" s="311"/>
      <c r="N1080" s="311"/>
      <c r="O1080" s="311"/>
      <c r="P1080" s="180"/>
      <c r="Q1080" s="180"/>
      <c r="R1080" s="180"/>
      <c r="S1080" s="180"/>
      <c r="T1080" s="180"/>
      <c r="U1080" s="180"/>
      <c r="V1080" s="180"/>
      <c r="W1080" s="180"/>
      <c r="X1080" s="180"/>
      <c r="Y1080" s="180"/>
      <c r="Z1080" s="180"/>
    </row>
    <row r="1081" spans="1:26">
      <c r="A1081" s="311"/>
      <c r="B1081" s="311"/>
      <c r="C1081" s="180"/>
      <c r="D1081" s="180"/>
      <c r="E1081" s="180"/>
      <c r="F1081" s="180"/>
      <c r="G1081" s="180"/>
      <c r="H1081" s="312"/>
      <c r="I1081" s="313"/>
      <c r="J1081" s="180"/>
      <c r="K1081" s="311"/>
      <c r="L1081" s="311"/>
      <c r="M1081" s="311"/>
      <c r="N1081" s="311"/>
      <c r="O1081" s="311"/>
      <c r="P1081" s="180"/>
      <c r="Q1081" s="180"/>
      <c r="R1081" s="180"/>
      <c r="S1081" s="180"/>
      <c r="T1081" s="180"/>
      <c r="U1081" s="180"/>
      <c r="V1081" s="180"/>
      <c r="W1081" s="180"/>
      <c r="X1081" s="180"/>
      <c r="Y1081" s="180"/>
      <c r="Z1081" s="180"/>
    </row>
    <row r="1082" spans="1:26">
      <c r="A1082" s="311"/>
      <c r="B1082" s="311"/>
      <c r="C1082" s="180"/>
      <c r="D1082" s="180"/>
      <c r="E1082" s="180"/>
      <c r="F1082" s="180"/>
      <c r="G1082" s="180"/>
      <c r="H1082" s="312"/>
      <c r="I1082" s="313"/>
      <c r="J1082" s="180"/>
      <c r="K1082" s="311"/>
      <c r="L1082" s="311"/>
      <c r="M1082" s="311"/>
      <c r="N1082" s="311"/>
      <c r="O1082" s="311"/>
      <c r="P1082" s="180"/>
      <c r="Q1082" s="180"/>
      <c r="R1082" s="180"/>
      <c r="S1082" s="180"/>
      <c r="T1082" s="180"/>
      <c r="U1082" s="180"/>
      <c r="V1082" s="180"/>
      <c r="W1082" s="180"/>
      <c r="X1082" s="180"/>
      <c r="Y1082" s="180"/>
      <c r="Z1082" s="180"/>
    </row>
    <row r="1083" spans="1:26">
      <c r="A1083" s="311"/>
      <c r="B1083" s="311"/>
      <c r="C1083" s="180"/>
      <c r="D1083" s="180"/>
      <c r="E1083" s="180"/>
      <c r="F1083" s="180"/>
      <c r="G1083" s="180"/>
      <c r="H1083" s="312"/>
      <c r="I1083" s="313"/>
      <c r="J1083" s="180"/>
      <c r="K1083" s="311"/>
      <c r="L1083" s="311"/>
      <c r="M1083" s="311"/>
      <c r="N1083" s="311"/>
      <c r="O1083" s="311"/>
      <c r="P1083" s="180"/>
      <c r="Q1083" s="180"/>
      <c r="R1083" s="180"/>
      <c r="S1083" s="180"/>
      <c r="T1083" s="180"/>
      <c r="U1083" s="180"/>
      <c r="V1083" s="180"/>
      <c r="W1083" s="180"/>
      <c r="X1083" s="180"/>
      <c r="Y1083" s="180"/>
      <c r="Z1083" s="180"/>
    </row>
    <row r="1084" spans="1:26">
      <c r="A1084" s="311"/>
      <c r="B1084" s="311"/>
      <c r="C1084" s="180"/>
      <c r="D1084" s="180"/>
      <c r="E1084" s="180"/>
      <c r="F1084" s="180"/>
      <c r="G1084" s="180"/>
      <c r="H1084" s="312"/>
      <c r="I1084" s="313"/>
      <c r="J1084" s="180"/>
      <c r="K1084" s="311"/>
      <c r="L1084" s="311"/>
      <c r="M1084" s="311"/>
      <c r="N1084" s="311"/>
      <c r="O1084" s="311"/>
      <c r="P1084" s="180"/>
      <c r="Q1084" s="180"/>
      <c r="R1084" s="180"/>
      <c r="S1084" s="180"/>
      <c r="T1084" s="180"/>
      <c r="U1084" s="180"/>
      <c r="V1084" s="180"/>
      <c r="W1084" s="180"/>
      <c r="X1084" s="180"/>
      <c r="Y1084" s="180"/>
      <c r="Z1084" s="180"/>
    </row>
    <row r="1085" spans="1:26">
      <c r="A1085" s="311"/>
      <c r="B1085" s="311"/>
      <c r="C1085" s="180"/>
      <c r="D1085" s="180"/>
      <c r="E1085" s="180"/>
      <c r="F1085" s="180"/>
      <c r="G1085" s="180"/>
      <c r="H1085" s="312"/>
      <c r="I1085" s="313"/>
      <c r="J1085" s="180"/>
      <c r="K1085" s="311"/>
      <c r="L1085" s="311"/>
      <c r="M1085" s="311"/>
      <c r="N1085" s="311"/>
      <c r="O1085" s="311"/>
      <c r="P1085" s="180"/>
      <c r="Q1085" s="180"/>
      <c r="R1085" s="180"/>
      <c r="S1085" s="180"/>
      <c r="T1085" s="180"/>
      <c r="U1085" s="180"/>
      <c r="V1085" s="180"/>
      <c r="W1085" s="180"/>
      <c r="X1085" s="180"/>
      <c r="Y1085" s="180"/>
      <c r="Z1085" s="180"/>
    </row>
    <row r="1086" spans="1:26">
      <c r="A1086" s="311"/>
      <c r="B1086" s="311"/>
      <c r="C1086" s="180"/>
      <c r="D1086" s="180"/>
      <c r="E1086" s="180"/>
      <c r="F1086" s="180"/>
      <c r="G1086" s="180"/>
      <c r="H1086" s="312"/>
      <c r="I1086" s="313"/>
      <c r="J1086" s="180"/>
      <c r="K1086" s="311"/>
      <c r="L1086" s="311"/>
      <c r="M1086" s="311"/>
      <c r="N1086" s="311"/>
      <c r="O1086" s="311"/>
      <c r="P1086" s="180"/>
      <c r="Q1086" s="180"/>
      <c r="R1086" s="180"/>
      <c r="S1086" s="180"/>
      <c r="T1086" s="180"/>
      <c r="U1086" s="180"/>
      <c r="V1086" s="180"/>
      <c r="W1086" s="180"/>
      <c r="X1086" s="180"/>
      <c r="Y1086" s="180"/>
      <c r="Z1086" s="180"/>
    </row>
    <row r="1087" spans="1:26">
      <c r="A1087" s="311"/>
      <c r="B1087" s="311"/>
      <c r="C1087" s="180"/>
      <c r="D1087" s="180"/>
      <c r="E1087" s="180"/>
      <c r="F1087" s="180"/>
      <c r="G1087" s="180"/>
      <c r="H1087" s="312"/>
      <c r="I1087" s="313"/>
      <c r="J1087" s="180"/>
      <c r="K1087" s="311"/>
      <c r="L1087" s="311"/>
      <c r="M1087" s="311"/>
      <c r="N1087" s="311"/>
      <c r="O1087" s="311"/>
      <c r="P1087" s="180"/>
      <c r="Q1087" s="180"/>
      <c r="R1087" s="180"/>
      <c r="S1087" s="180"/>
      <c r="T1087" s="180"/>
      <c r="U1087" s="180"/>
      <c r="V1087" s="180"/>
      <c r="W1087" s="180"/>
      <c r="X1087" s="180"/>
      <c r="Y1087" s="180"/>
      <c r="Z1087" s="180"/>
    </row>
    <row r="1088" spans="1:26">
      <c r="A1088" s="311"/>
      <c r="B1088" s="311"/>
      <c r="C1088" s="180"/>
      <c r="D1088" s="180"/>
      <c r="E1088" s="180"/>
      <c r="F1088" s="180"/>
      <c r="G1088" s="180"/>
      <c r="H1088" s="312"/>
      <c r="I1088" s="313"/>
      <c r="J1088" s="180"/>
      <c r="K1088" s="311"/>
      <c r="L1088" s="311"/>
      <c r="M1088" s="311"/>
      <c r="N1088" s="311"/>
      <c r="O1088" s="311"/>
      <c r="P1088" s="180"/>
      <c r="Q1088" s="180"/>
      <c r="R1088" s="180"/>
      <c r="S1088" s="180"/>
      <c r="T1088" s="180"/>
      <c r="U1088" s="180"/>
      <c r="V1088" s="180"/>
      <c r="W1088" s="180"/>
      <c r="X1088" s="180"/>
      <c r="Y1088" s="180"/>
      <c r="Z1088" s="180"/>
    </row>
    <row r="1089" spans="1:26">
      <c r="A1089" s="311"/>
      <c r="B1089" s="311"/>
      <c r="C1089" s="180"/>
      <c r="D1089" s="180"/>
      <c r="E1089" s="180"/>
      <c r="F1089" s="180"/>
      <c r="G1089" s="180"/>
      <c r="H1089" s="312"/>
      <c r="I1089" s="313"/>
      <c r="J1089" s="180"/>
      <c r="K1089" s="311"/>
      <c r="L1089" s="311"/>
      <c r="M1089" s="311"/>
      <c r="N1089" s="311"/>
      <c r="O1089" s="311"/>
      <c r="P1089" s="180"/>
      <c r="Q1089" s="180"/>
      <c r="R1089" s="180"/>
      <c r="S1089" s="180"/>
      <c r="T1089" s="180"/>
      <c r="U1089" s="180"/>
      <c r="V1089" s="180"/>
      <c r="W1089" s="180"/>
      <c r="X1089" s="180"/>
      <c r="Y1089" s="180"/>
      <c r="Z1089" s="180"/>
    </row>
    <row r="1090" spans="1:26">
      <c r="A1090" s="311"/>
      <c r="B1090" s="311"/>
      <c r="C1090" s="180"/>
      <c r="D1090" s="180"/>
      <c r="E1090" s="180"/>
      <c r="F1090" s="180"/>
      <c r="G1090" s="180"/>
      <c r="H1090" s="312"/>
      <c r="I1090" s="313"/>
      <c r="J1090" s="180"/>
      <c r="K1090" s="311"/>
      <c r="L1090" s="311"/>
      <c r="M1090" s="311"/>
      <c r="N1090" s="311"/>
      <c r="O1090" s="311"/>
      <c r="P1090" s="180"/>
      <c r="Q1090" s="180"/>
      <c r="R1090" s="180"/>
      <c r="S1090" s="180"/>
      <c r="T1090" s="180"/>
      <c r="U1090" s="180"/>
      <c r="V1090" s="180"/>
      <c r="W1090" s="180"/>
      <c r="X1090" s="180"/>
      <c r="Y1090" s="180"/>
      <c r="Z1090" s="180"/>
    </row>
    <row r="1091" spans="1:26">
      <c r="A1091" s="311"/>
      <c r="B1091" s="311"/>
      <c r="C1091" s="180"/>
      <c r="D1091" s="180"/>
      <c r="E1091" s="180"/>
      <c r="F1091" s="180"/>
      <c r="G1091" s="180"/>
      <c r="H1091" s="312"/>
      <c r="I1091" s="313"/>
      <c r="J1091" s="180"/>
      <c r="K1091" s="311"/>
      <c r="L1091" s="311"/>
      <c r="M1091" s="311"/>
      <c r="N1091" s="311"/>
      <c r="O1091" s="311"/>
      <c r="P1091" s="180"/>
      <c r="Q1091" s="180"/>
      <c r="R1091" s="180"/>
      <c r="S1091" s="180"/>
      <c r="T1091" s="180"/>
      <c r="U1091" s="180"/>
      <c r="V1091" s="180"/>
      <c r="W1091" s="180"/>
      <c r="X1091" s="180"/>
      <c r="Y1091" s="180"/>
      <c r="Z1091" s="180"/>
    </row>
    <row r="1092" spans="1:26">
      <c r="A1092" s="311"/>
      <c r="B1092" s="311"/>
      <c r="C1092" s="180"/>
      <c r="D1092" s="180"/>
      <c r="E1092" s="180"/>
      <c r="F1092" s="180"/>
      <c r="G1092" s="180"/>
      <c r="H1092" s="312"/>
      <c r="I1092" s="313"/>
      <c r="J1092" s="180"/>
      <c r="K1092" s="311"/>
      <c r="L1092" s="311"/>
      <c r="M1092" s="311"/>
      <c r="N1092" s="311"/>
      <c r="O1092" s="311"/>
      <c r="P1092" s="180"/>
      <c r="Q1092" s="180"/>
      <c r="R1092" s="180"/>
      <c r="S1092" s="180"/>
      <c r="T1092" s="180"/>
      <c r="U1092" s="180"/>
      <c r="V1092" s="180"/>
      <c r="W1092" s="180"/>
      <c r="X1092" s="180"/>
      <c r="Y1092" s="180"/>
      <c r="Z1092" s="180"/>
    </row>
    <row r="1093" spans="1:26">
      <c r="A1093" s="311"/>
      <c r="B1093" s="311"/>
      <c r="C1093" s="180"/>
      <c r="D1093" s="180"/>
      <c r="E1093" s="180"/>
      <c r="F1093" s="180"/>
      <c r="G1093" s="180"/>
      <c r="H1093" s="312"/>
      <c r="I1093" s="313"/>
      <c r="J1093" s="180"/>
      <c r="K1093" s="311"/>
      <c r="L1093" s="311"/>
      <c r="M1093" s="311"/>
      <c r="N1093" s="311"/>
      <c r="O1093" s="311"/>
      <c r="P1093" s="180"/>
      <c r="Q1093" s="180"/>
      <c r="R1093" s="180"/>
      <c r="S1093" s="180"/>
      <c r="T1093" s="180"/>
      <c r="U1093" s="180"/>
      <c r="V1093" s="180"/>
      <c r="W1093" s="180"/>
      <c r="X1093" s="180"/>
      <c r="Y1093" s="180"/>
      <c r="Z1093" s="180"/>
    </row>
    <row r="1094" spans="1:26">
      <c r="A1094" s="311"/>
      <c r="B1094" s="311"/>
      <c r="C1094" s="180"/>
      <c r="D1094" s="180"/>
      <c r="E1094" s="180"/>
      <c r="F1094" s="180"/>
      <c r="G1094" s="180"/>
      <c r="H1094" s="312"/>
      <c r="I1094" s="313"/>
      <c r="J1094" s="180"/>
      <c r="K1094" s="311"/>
      <c r="L1094" s="311"/>
      <c r="M1094" s="311"/>
      <c r="N1094" s="311"/>
      <c r="O1094" s="311"/>
      <c r="P1094" s="180"/>
      <c r="Q1094" s="180"/>
      <c r="R1094" s="180"/>
      <c r="S1094" s="180"/>
      <c r="T1094" s="180"/>
      <c r="U1094" s="180"/>
      <c r="V1094" s="180"/>
      <c r="W1094" s="180"/>
      <c r="X1094" s="180"/>
      <c r="Y1094" s="180"/>
      <c r="Z1094" s="180"/>
    </row>
    <row r="1095" spans="1:26">
      <c r="A1095" s="311"/>
      <c r="B1095" s="311"/>
      <c r="C1095" s="180"/>
      <c r="D1095" s="180"/>
      <c r="E1095" s="180"/>
      <c r="F1095" s="180"/>
      <c r="G1095" s="180"/>
      <c r="H1095" s="312"/>
      <c r="I1095" s="313"/>
      <c r="J1095" s="180"/>
      <c r="K1095" s="311"/>
      <c r="L1095" s="311"/>
      <c r="M1095" s="311"/>
      <c r="N1095" s="311"/>
      <c r="O1095" s="311"/>
      <c r="P1095" s="180"/>
      <c r="Q1095" s="180"/>
      <c r="R1095" s="180"/>
      <c r="S1095" s="180"/>
      <c r="T1095" s="180"/>
      <c r="U1095" s="180"/>
      <c r="V1095" s="180"/>
      <c r="W1095" s="180"/>
      <c r="X1095" s="180"/>
      <c r="Y1095" s="180"/>
      <c r="Z1095" s="180"/>
    </row>
    <row r="1096" spans="1:26">
      <c r="A1096" s="311"/>
      <c r="B1096" s="311"/>
      <c r="C1096" s="180"/>
      <c r="D1096" s="180"/>
      <c r="E1096" s="180"/>
      <c r="F1096" s="180"/>
      <c r="G1096" s="180"/>
      <c r="H1096" s="312"/>
      <c r="I1096" s="313"/>
      <c r="J1096" s="180"/>
      <c r="K1096" s="311"/>
      <c r="L1096" s="311"/>
      <c r="M1096" s="311"/>
      <c r="N1096" s="311"/>
      <c r="O1096" s="311"/>
      <c r="P1096" s="180"/>
      <c r="Q1096" s="180"/>
      <c r="R1096" s="180"/>
      <c r="S1096" s="180"/>
      <c r="T1096" s="180"/>
      <c r="U1096" s="180"/>
      <c r="V1096" s="180"/>
      <c r="W1096" s="180"/>
      <c r="X1096" s="180"/>
      <c r="Y1096" s="180"/>
      <c r="Z1096" s="180"/>
    </row>
    <row r="1097" spans="1:26">
      <c r="A1097" s="311"/>
      <c r="B1097" s="311"/>
      <c r="C1097" s="180"/>
      <c r="D1097" s="180"/>
      <c r="E1097" s="180"/>
      <c r="F1097" s="180"/>
      <c r="G1097" s="180"/>
      <c r="H1097" s="312"/>
      <c r="I1097" s="313"/>
      <c r="J1097" s="180"/>
      <c r="K1097" s="311"/>
      <c r="L1097" s="311"/>
      <c r="M1097" s="311"/>
      <c r="N1097" s="311"/>
      <c r="O1097" s="311"/>
      <c r="P1097" s="180"/>
      <c r="Q1097" s="180"/>
      <c r="R1097" s="180"/>
      <c r="S1097" s="180"/>
      <c r="T1097" s="180"/>
      <c r="U1097" s="180"/>
      <c r="V1097" s="180"/>
      <c r="W1097" s="180"/>
      <c r="X1097" s="180"/>
      <c r="Y1097" s="180"/>
      <c r="Z1097" s="180"/>
    </row>
    <row r="1098" spans="1:26">
      <c r="A1098" s="311"/>
      <c r="B1098" s="311"/>
      <c r="C1098" s="180"/>
      <c r="D1098" s="180"/>
      <c r="E1098" s="180"/>
      <c r="F1098" s="180"/>
      <c r="G1098" s="180"/>
      <c r="H1098" s="312"/>
      <c r="I1098" s="313"/>
      <c r="J1098" s="180"/>
      <c r="K1098" s="311"/>
      <c r="L1098" s="311"/>
      <c r="M1098" s="311"/>
      <c r="N1098" s="311"/>
      <c r="O1098" s="311"/>
      <c r="P1098" s="180"/>
      <c r="Q1098" s="180"/>
      <c r="R1098" s="180"/>
      <c r="S1098" s="180"/>
      <c r="T1098" s="180"/>
      <c r="U1098" s="180"/>
      <c r="V1098" s="180"/>
      <c r="W1098" s="180"/>
      <c r="X1098" s="180"/>
      <c r="Y1098" s="180"/>
      <c r="Z1098" s="180"/>
    </row>
    <row r="1099" spans="1:26">
      <c r="A1099" s="311"/>
      <c r="B1099" s="311"/>
      <c r="C1099" s="180"/>
      <c r="D1099" s="180"/>
      <c r="E1099" s="180"/>
      <c r="F1099" s="180"/>
      <c r="G1099" s="180"/>
      <c r="H1099" s="312"/>
      <c r="I1099" s="313"/>
      <c r="J1099" s="180"/>
      <c r="K1099" s="311"/>
      <c r="L1099" s="311"/>
      <c r="M1099" s="311"/>
      <c r="N1099" s="311"/>
      <c r="O1099" s="311"/>
      <c r="P1099" s="180"/>
      <c r="Q1099" s="180"/>
      <c r="R1099" s="180"/>
      <c r="S1099" s="180"/>
      <c r="T1099" s="180"/>
      <c r="U1099" s="180"/>
      <c r="V1099" s="180"/>
      <c r="W1099" s="180"/>
      <c r="X1099" s="180"/>
      <c r="Y1099" s="180"/>
      <c r="Z1099" s="180"/>
    </row>
    <row r="1100" spans="1:26">
      <c r="A1100" s="311"/>
      <c r="B1100" s="311"/>
      <c r="C1100" s="180"/>
      <c r="D1100" s="180"/>
      <c r="E1100" s="180"/>
      <c r="F1100" s="180"/>
      <c r="G1100" s="180"/>
      <c r="H1100" s="312"/>
      <c r="I1100" s="313"/>
      <c r="J1100" s="180"/>
      <c r="K1100" s="311"/>
      <c r="L1100" s="311"/>
      <c r="M1100" s="311"/>
      <c r="N1100" s="311"/>
      <c r="O1100" s="311"/>
      <c r="P1100" s="180"/>
      <c r="Q1100" s="180"/>
      <c r="R1100" s="180"/>
      <c r="S1100" s="180"/>
      <c r="T1100" s="180"/>
      <c r="U1100" s="180"/>
      <c r="V1100" s="180"/>
      <c r="W1100" s="180"/>
      <c r="X1100" s="180"/>
      <c r="Y1100" s="180"/>
      <c r="Z1100" s="180"/>
    </row>
    <row r="1101" spans="1:26">
      <c r="A1101" s="311"/>
      <c r="B1101" s="311"/>
      <c r="C1101" s="180"/>
      <c r="D1101" s="180"/>
      <c r="E1101" s="180"/>
      <c r="F1101" s="180"/>
      <c r="G1101" s="180"/>
      <c r="H1101" s="312"/>
      <c r="I1101" s="313"/>
      <c r="J1101" s="180"/>
      <c r="K1101" s="311"/>
      <c r="L1101" s="311"/>
      <c r="M1101" s="311"/>
      <c r="N1101" s="311"/>
      <c r="O1101" s="311"/>
      <c r="P1101" s="180"/>
      <c r="Q1101" s="180"/>
      <c r="R1101" s="180"/>
      <c r="S1101" s="180"/>
      <c r="T1101" s="180"/>
      <c r="U1101" s="180"/>
      <c r="V1101" s="180"/>
      <c r="W1101" s="180"/>
      <c r="X1101" s="180"/>
      <c r="Y1101" s="180"/>
      <c r="Z1101" s="180"/>
    </row>
    <row r="1102" spans="1:26">
      <c r="A1102" s="311"/>
      <c r="B1102" s="311"/>
      <c r="C1102" s="180"/>
      <c r="D1102" s="180"/>
      <c r="E1102" s="180"/>
      <c r="F1102" s="180"/>
      <c r="G1102" s="180"/>
      <c r="H1102" s="312"/>
      <c r="I1102" s="313"/>
      <c r="J1102" s="180"/>
      <c r="K1102" s="311"/>
      <c r="L1102" s="311"/>
      <c r="M1102" s="311"/>
      <c r="N1102" s="311"/>
      <c r="O1102" s="311"/>
      <c r="P1102" s="180"/>
      <c r="Q1102" s="180"/>
      <c r="R1102" s="180"/>
      <c r="S1102" s="180"/>
      <c r="T1102" s="180"/>
      <c r="U1102" s="180"/>
      <c r="V1102" s="180"/>
      <c r="W1102" s="180"/>
      <c r="X1102" s="180"/>
      <c r="Y1102" s="180"/>
      <c r="Z1102" s="180"/>
    </row>
    <row r="1103" spans="1:26">
      <c r="A1103" s="311"/>
      <c r="B1103" s="311"/>
      <c r="C1103" s="180"/>
      <c r="D1103" s="180"/>
      <c r="E1103" s="180"/>
      <c r="F1103" s="180"/>
      <c r="G1103" s="180"/>
      <c r="H1103" s="312"/>
      <c r="I1103" s="313"/>
      <c r="J1103" s="180"/>
      <c r="K1103" s="311"/>
      <c r="L1103" s="311"/>
      <c r="M1103" s="311"/>
      <c r="N1103" s="311"/>
      <c r="O1103" s="311"/>
      <c r="P1103" s="180"/>
      <c r="Q1103" s="180"/>
      <c r="R1103" s="180"/>
      <c r="S1103" s="180"/>
      <c r="T1103" s="180"/>
      <c r="U1103" s="180"/>
      <c r="V1103" s="180"/>
      <c r="W1103" s="180"/>
      <c r="X1103" s="180"/>
      <c r="Y1103" s="180"/>
      <c r="Z1103" s="180"/>
    </row>
    <row r="1104" spans="1:26">
      <c r="A1104" s="311"/>
      <c r="B1104" s="311"/>
      <c r="C1104" s="180"/>
      <c r="D1104" s="180"/>
      <c r="E1104" s="180"/>
      <c r="F1104" s="180"/>
      <c r="G1104" s="180"/>
      <c r="H1104" s="312"/>
      <c r="I1104" s="313"/>
      <c r="J1104" s="180"/>
      <c r="K1104" s="311"/>
      <c r="L1104" s="311"/>
      <c r="M1104" s="311"/>
      <c r="N1104" s="311"/>
      <c r="O1104" s="311"/>
      <c r="P1104" s="180"/>
      <c r="Q1104" s="180"/>
      <c r="R1104" s="180"/>
      <c r="S1104" s="180"/>
      <c r="T1104" s="180"/>
      <c r="U1104" s="180"/>
      <c r="V1104" s="180"/>
      <c r="W1104" s="180"/>
      <c r="X1104" s="180"/>
      <c r="Y1104" s="180"/>
      <c r="Z1104" s="180"/>
    </row>
    <row r="1105" spans="1:26">
      <c r="A1105" s="311"/>
      <c r="B1105" s="311"/>
      <c r="C1105" s="180"/>
      <c r="D1105" s="180"/>
      <c r="E1105" s="180"/>
      <c r="F1105" s="180"/>
      <c r="G1105" s="180"/>
      <c r="H1105" s="312"/>
      <c r="I1105" s="313"/>
      <c r="J1105" s="180"/>
      <c r="K1105" s="311"/>
      <c r="L1105" s="311"/>
      <c r="M1105" s="311"/>
      <c r="N1105" s="311"/>
      <c r="O1105" s="311"/>
      <c r="P1105" s="180"/>
      <c r="Q1105" s="180"/>
      <c r="R1105" s="180"/>
      <c r="S1105" s="180"/>
      <c r="T1105" s="180"/>
      <c r="U1105" s="180"/>
      <c r="V1105" s="180"/>
      <c r="W1105" s="180"/>
      <c r="X1105" s="180"/>
      <c r="Y1105" s="180"/>
      <c r="Z1105" s="180"/>
    </row>
    <row r="1106" spans="1:26">
      <c r="A1106" s="311"/>
      <c r="B1106" s="311"/>
      <c r="C1106" s="180"/>
      <c r="D1106" s="180"/>
      <c r="E1106" s="180"/>
      <c r="F1106" s="180"/>
      <c r="G1106" s="180"/>
      <c r="H1106" s="312"/>
      <c r="I1106" s="313"/>
      <c r="J1106" s="180"/>
      <c r="K1106" s="311"/>
      <c r="L1106" s="311"/>
      <c r="M1106" s="311"/>
      <c r="N1106" s="311"/>
      <c r="O1106" s="311"/>
      <c r="P1106" s="180"/>
      <c r="Q1106" s="180"/>
      <c r="R1106" s="180"/>
      <c r="S1106" s="180"/>
      <c r="T1106" s="180"/>
      <c r="U1106" s="180"/>
      <c r="V1106" s="180"/>
      <c r="W1106" s="180"/>
      <c r="X1106" s="180"/>
      <c r="Y1106" s="180"/>
      <c r="Z1106" s="180"/>
    </row>
    <row r="1107" spans="1:26">
      <c r="A1107" s="311"/>
      <c r="B1107" s="311"/>
      <c r="C1107" s="180"/>
      <c r="D1107" s="180"/>
      <c r="E1107" s="180"/>
      <c r="F1107" s="180"/>
      <c r="G1107" s="180"/>
      <c r="H1107" s="312"/>
      <c r="I1107" s="313"/>
      <c r="J1107" s="180"/>
      <c r="K1107" s="311"/>
      <c r="L1107" s="311"/>
      <c r="M1107" s="311"/>
      <c r="N1107" s="311"/>
      <c r="O1107" s="311"/>
      <c r="P1107" s="180"/>
      <c r="Q1107" s="180"/>
      <c r="R1107" s="180"/>
      <c r="S1107" s="180"/>
      <c r="T1107" s="180"/>
      <c r="U1107" s="180"/>
      <c r="V1107" s="180"/>
      <c r="W1107" s="180"/>
      <c r="X1107" s="180"/>
      <c r="Y1107" s="180"/>
      <c r="Z1107" s="180"/>
    </row>
    <row r="1108" spans="1:26">
      <c r="A1108" s="311"/>
      <c r="B1108" s="311"/>
      <c r="C1108" s="180"/>
      <c r="D1108" s="180"/>
      <c r="E1108" s="180"/>
      <c r="F1108" s="180"/>
      <c r="G1108" s="180"/>
      <c r="H1108" s="312"/>
      <c r="I1108" s="313"/>
      <c r="J1108" s="180"/>
      <c r="K1108" s="311"/>
      <c r="L1108" s="311"/>
      <c r="M1108" s="311"/>
      <c r="N1108" s="311"/>
      <c r="O1108" s="311"/>
      <c r="P1108" s="180"/>
      <c r="Q1108" s="180"/>
      <c r="R1108" s="180"/>
      <c r="S1108" s="180"/>
      <c r="T1108" s="180"/>
      <c r="U1108" s="180"/>
      <c r="V1108" s="180"/>
      <c r="W1108" s="180"/>
      <c r="X1108" s="180"/>
      <c r="Y1108" s="180"/>
      <c r="Z1108" s="180"/>
    </row>
    <row r="1109" spans="1:26">
      <c r="A1109" s="311"/>
      <c r="B1109" s="311"/>
      <c r="C1109" s="180"/>
      <c r="D1109" s="180"/>
      <c r="E1109" s="180"/>
      <c r="F1109" s="180"/>
      <c r="G1109" s="180"/>
      <c r="H1109" s="312"/>
      <c r="I1109" s="313"/>
      <c r="J1109" s="180"/>
      <c r="K1109" s="311"/>
      <c r="L1109" s="311"/>
      <c r="M1109" s="311"/>
      <c r="N1109" s="311"/>
      <c r="O1109" s="311"/>
      <c r="P1109" s="180"/>
      <c r="Q1109" s="180"/>
      <c r="R1109" s="180"/>
      <c r="S1109" s="180"/>
      <c r="T1109" s="180"/>
      <c r="U1109" s="180"/>
      <c r="V1109" s="180"/>
      <c r="W1109" s="180"/>
      <c r="X1109" s="180"/>
      <c r="Y1109" s="180"/>
      <c r="Z1109" s="180"/>
    </row>
    <row r="1110" spans="1:26">
      <c r="A1110" s="311"/>
      <c r="B1110" s="311"/>
      <c r="C1110" s="180"/>
      <c r="D1110" s="180"/>
      <c r="E1110" s="180"/>
      <c r="F1110" s="180"/>
      <c r="G1110" s="180"/>
      <c r="H1110" s="312"/>
      <c r="I1110" s="313"/>
      <c r="J1110" s="180"/>
      <c r="K1110" s="311"/>
      <c r="L1110" s="311"/>
      <c r="M1110" s="311"/>
      <c r="N1110" s="311"/>
      <c r="O1110" s="311"/>
      <c r="P1110" s="180"/>
      <c r="Q1110" s="180"/>
      <c r="R1110" s="180"/>
      <c r="S1110" s="180"/>
      <c r="T1110" s="180"/>
      <c r="U1110" s="180"/>
      <c r="V1110" s="180"/>
      <c r="W1110" s="180"/>
      <c r="X1110" s="180"/>
      <c r="Y1110" s="180"/>
      <c r="Z1110" s="180"/>
    </row>
    <row r="1111" spans="1:26">
      <c r="A1111" s="311"/>
      <c r="B1111" s="311"/>
      <c r="C1111" s="180"/>
      <c r="D1111" s="180"/>
      <c r="E1111" s="180"/>
      <c r="F1111" s="180"/>
      <c r="G1111" s="180"/>
      <c r="H1111" s="312"/>
      <c r="I1111" s="313"/>
      <c r="J1111" s="180"/>
      <c r="K1111" s="311"/>
      <c r="L1111" s="311"/>
      <c r="M1111" s="311"/>
      <c r="N1111" s="311"/>
      <c r="O1111" s="311"/>
      <c r="P1111" s="180"/>
      <c r="Q1111" s="180"/>
      <c r="R1111" s="180"/>
      <c r="S1111" s="180"/>
      <c r="T1111" s="180"/>
      <c r="U1111" s="180"/>
      <c r="V1111" s="180"/>
      <c r="W1111" s="180"/>
      <c r="X1111" s="180"/>
      <c r="Y1111" s="180"/>
      <c r="Z1111" s="180"/>
    </row>
    <row r="1112" spans="1:26">
      <c r="A1112" s="311"/>
      <c r="B1112" s="311"/>
      <c r="C1112" s="180"/>
      <c r="D1112" s="180"/>
      <c r="E1112" s="180"/>
      <c r="F1112" s="180"/>
      <c r="G1112" s="180"/>
      <c r="H1112" s="312"/>
      <c r="I1112" s="313"/>
      <c r="J1112" s="180"/>
      <c r="K1112" s="311"/>
      <c r="L1112" s="311"/>
      <c r="M1112" s="311"/>
      <c r="N1112" s="311"/>
      <c r="O1112" s="311"/>
      <c r="P1112" s="180"/>
      <c r="Q1112" s="180"/>
      <c r="R1112" s="180"/>
      <c r="S1112" s="180"/>
      <c r="T1112" s="180"/>
      <c r="U1112" s="180"/>
      <c r="V1112" s="180"/>
      <c r="W1112" s="180"/>
      <c r="X1112" s="180"/>
      <c r="Y1112" s="180"/>
      <c r="Z1112" s="180"/>
    </row>
    <row r="1113" spans="1:26">
      <c r="A1113" s="311"/>
      <c r="B1113" s="311"/>
      <c r="C1113" s="180"/>
      <c r="D1113" s="180"/>
      <c r="E1113" s="180"/>
      <c r="F1113" s="180"/>
      <c r="G1113" s="180"/>
      <c r="H1113" s="312"/>
      <c r="I1113" s="313"/>
      <c r="J1113" s="180"/>
      <c r="K1113" s="311"/>
      <c r="L1113" s="311"/>
      <c r="M1113" s="311"/>
      <c r="N1113" s="311"/>
      <c r="O1113" s="311"/>
      <c r="P1113" s="180"/>
      <c r="Q1113" s="180"/>
      <c r="R1113" s="180"/>
      <c r="S1113" s="180"/>
      <c r="T1113" s="180"/>
      <c r="U1113" s="180"/>
      <c r="V1113" s="180"/>
      <c r="W1113" s="180"/>
      <c r="X1113" s="180"/>
      <c r="Y1113" s="180"/>
      <c r="Z1113" s="180"/>
    </row>
    <row r="1114" spans="1:26">
      <c r="A1114" s="311"/>
      <c r="B1114" s="311"/>
      <c r="C1114" s="180"/>
      <c r="D1114" s="180"/>
      <c r="E1114" s="180"/>
      <c r="F1114" s="180"/>
      <c r="G1114" s="180"/>
      <c r="H1114" s="312"/>
      <c r="I1114" s="313"/>
      <c r="J1114" s="180"/>
      <c r="K1114" s="311"/>
      <c r="L1114" s="311"/>
      <c r="M1114" s="311"/>
      <c r="N1114" s="311"/>
      <c r="O1114" s="311"/>
      <c r="P1114" s="180"/>
      <c r="Q1114" s="180"/>
      <c r="R1114" s="180"/>
      <c r="S1114" s="180"/>
      <c r="T1114" s="180"/>
      <c r="U1114" s="180"/>
      <c r="V1114" s="180"/>
      <c r="W1114" s="180"/>
      <c r="X1114" s="180"/>
      <c r="Y1114" s="180"/>
      <c r="Z1114" s="180"/>
    </row>
    <row r="1115" spans="1:26">
      <c r="A1115" s="311"/>
      <c r="B1115" s="311"/>
      <c r="C1115" s="180"/>
      <c r="D1115" s="180"/>
      <c r="E1115" s="180"/>
      <c r="F1115" s="180"/>
      <c r="G1115" s="180"/>
      <c r="H1115" s="312"/>
      <c r="I1115" s="313"/>
      <c r="J1115" s="180"/>
      <c r="K1115" s="311"/>
      <c r="L1115" s="311"/>
      <c r="M1115" s="311"/>
      <c r="N1115" s="311"/>
      <c r="O1115" s="311"/>
      <c r="P1115" s="180"/>
      <c r="Q1115" s="180"/>
      <c r="R1115" s="180"/>
      <c r="S1115" s="180"/>
      <c r="T1115" s="180"/>
      <c r="U1115" s="180"/>
      <c r="V1115" s="180"/>
      <c r="W1115" s="180"/>
      <c r="X1115" s="180"/>
      <c r="Y1115" s="180"/>
      <c r="Z1115" s="180"/>
    </row>
    <row r="1116" spans="1:26">
      <c r="A1116" s="311"/>
      <c r="B1116" s="311"/>
      <c r="C1116" s="180"/>
      <c r="D1116" s="180"/>
      <c r="E1116" s="180"/>
      <c r="F1116" s="180"/>
      <c r="G1116" s="180"/>
      <c r="H1116" s="312"/>
      <c r="I1116" s="313"/>
      <c r="J1116" s="180"/>
      <c r="K1116" s="311"/>
      <c r="L1116" s="311"/>
      <c r="M1116" s="311"/>
      <c r="N1116" s="311"/>
      <c r="O1116" s="311"/>
      <c r="P1116" s="180"/>
      <c r="Q1116" s="180"/>
      <c r="R1116" s="180"/>
      <c r="S1116" s="180"/>
      <c r="T1116" s="180"/>
      <c r="U1116" s="180"/>
      <c r="V1116" s="180"/>
      <c r="W1116" s="180"/>
      <c r="X1116" s="180"/>
      <c r="Y1116" s="180"/>
      <c r="Z1116" s="180"/>
    </row>
    <row r="1117" spans="1:26">
      <c r="A1117" s="311"/>
      <c r="B1117" s="311"/>
      <c r="C1117" s="180"/>
      <c r="D1117" s="180"/>
      <c r="E1117" s="180"/>
      <c r="F1117" s="180"/>
      <c r="G1117" s="180"/>
      <c r="H1117" s="312"/>
      <c r="I1117" s="313"/>
      <c r="J1117" s="180"/>
      <c r="K1117" s="311"/>
      <c r="L1117" s="311"/>
      <c r="M1117" s="311"/>
      <c r="N1117" s="311"/>
      <c r="O1117" s="311"/>
      <c r="P1117" s="180"/>
      <c r="Q1117" s="180"/>
      <c r="R1117" s="180"/>
      <c r="S1117" s="180"/>
      <c r="T1117" s="180"/>
      <c r="U1117" s="180"/>
      <c r="V1117" s="180"/>
      <c r="W1117" s="180"/>
      <c r="X1117" s="180"/>
      <c r="Y1117" s="180"/>
      <c r="Z1117" s="180"/>
    </row>
    <row r="1118" spans="1:26">
      <c r="A1118" s="311"/>
      <c r="B1118" s="311"/>
      <c r="C1118" s="180"/>
      <c r="D1118" s="180"/>
      <c r="E1118" s="180"/>
      <c r="F1118" s="180"/>
      <c r="G1118" s="180"/>
      <c r="H1118" s="312"/>
      <c r="I1118" s="313"/>
      <c r="J1118" s="180"/>
      <c r="K1118" s="311"/>
      <c r="L1118" s="311"/>
      <c r="M1118" s="311"/>
      <c r="N1118" s="311"/>
      <c r="O1118" s="311"/>
      <c r="P1118" s="180"/>
      <c r="Q1118" s="180"/>
      <c r="R1118" s="180"/>
      <c r="S1118" s="180"/>
      <c r="T1118" s="180"/>
      <c r="U1118" s="180"/>
      <c r="V1118" s="180"/>
      <c r="W1118" s="180"/>
      <c r="X1118" s="180"/>
      <c r="Y1118" s="180"/>
      <c r="Z1118" s="180"/>
    </row>
    <row r="1119" spans="1:26">
      <c r="A1119" s="311"/>
      <c r="B1119" s="311"/>
      <c r="C1119" s="180"/>
      <c r="D1119" s="180"/>
      <c r="E1119" s="180"/>
      <c r="F1119" s="180"/>
      <c r="G1119" s="180"/>
      <c r="H1119" s="312"/>
      <c r="I1119" s="313"/>
      <c r="J1119" s="180"/>
      <c r="K1119" s="311"/>
      <c r="L1119" s="311"/>
      <c r="M1119" s="311"/>
      <c r="N1119" s="311"/>
      <c r="O1119" s="311"/>
      <c r="P1119" s="180"/>
      <c r="Q1119" s="180"/>
      <c r="R1119" s="180"/>
      <c r="S1119" s="180"/>
      <c r="T1119" s="180"/>
      <c r="U1119" s="180"/>
      <c r="V1119" s="180"/>
      <c r="W1119" s="180"/>
      <c r="X1119" s="180"/>
      <c r="Y1119" s="180"/>
      <c r="Z1119" s="180"/>
    </row>
    <row r="1120" spans="1:26">
      <c r="A1120" s="311"/>
      <c r="B1120" s="311"/>
      <c r="C1120" s="180"/>
      <c r="D1120" s="180"/>
      <c r="E1120" s="180"/>
      <c r="F1120" s="180"/>
      <c r="G1120" s="180"/>
      <c r="H1120" s="312"/>
      <c r="I1120" s="313"/>
      <c r="J1120" s="180"/>
      <c r="K1120" s="311"/>
      <c r="L1120" s="311"/>
      <c r="M1120" s="311"/>
      <c r="N1120" s="311"/>
      <c r="O1120" s="311"/>
      <c r="P1120" s="180"/>
      <c r="Q1120" s="180"/>
      <c r="R1120" s="180"/>
      <c r="S1120" s="180"/>
      <c r="T1120" s="180"/>
      <c r="U1120" s="180"/>
      <c r="V1120" s="180"/>
      <c r="W1120" s="180"/>
      <c r="X1120" s="180"/>
      <c r="Y1120" s="180"/>
      <c r="Z1120" s="180"/>
    </row>
    <row r="1121" spans="1:26">
      <c r="A1121" s="311"/>
      <c r="B1121" s="311"/>
      <c r="C1121" s="180"/>
      <c r="D1121" s="180"/>
      <c r="E1121" s="180"/>
      <c r="F1121" s="180"/>
      <c r="G1121" s="180"/>
      <c r="H1121" s="312"/>
      <c r="I1121" s="313"/>
      <c r="J1121" s="180"/>
      <c r="K1121" s="311"/>
      <c r="L1121" s="311"/>
      <c r="M1121" s="311"/>
      <c r="N1121" s="311"/>
      <c r="O1121" s="311"/>
      <c r="P1121" s="180"/>
      <c r="Q1121" s="180"/>
      <c r="R1121" s="180"/>
      <c r="S1121" s="180"/>
      <c r="T1121" s="180"/>
      <c r="U1121" s="180"/>
      <c r="V1121" s="180"/>
      <c r="W1121" s="180"/>
      <c r="X1121" s="180"/>
      <c r="Y1121" s="180"/>
      <c r="Z1121" s="180"/>
    </row>
    <row r="1122" spans="1:26">
      <c r="A1122" s="311"/>
      <c r="B1122" s="311"/>
      <c r="C1122" s="180"/>
      <c r="D1122" s="180"/>
      <c r="E1122" s="180"/>
      <c r="F1122" s="180"/>
      <c r="G1122" s="180"/>
      <c r="H1122" s="312"/>
      <c r="I1122" s="313"/>
      <c r="J1122" s="180"/>
      <c r="K1122" s="311"/>
      <c r="L1122" s="311"/>
      <c r="M1122" s="311"/>
      <c r="N1122" s="311"/>
      <c r="O1122" s="311"/>
      <c r="P1122" s="180"/>
      <c r="Q1122" s="180"/>
      <c r="R1122" s="180"/>
      <c r="S1122" s="180"/>
      <c r="T1122" s="180"/>
      <c r="U1122" s="180"/>
      <c r="V1122" s="180"/>
      <c r="W1122" s="180"/>
      <c r="X1122" s="180"/>
      <c r="Y1122" s="180"/>
      <c r="Z1122" s="180"/>
    </row>
    <row r="1123" spans="1:26">
      <c r="A1123" s="311"/>
      <c r="B1123" s="311"/>
      <c r="C1123" s="180"/>
      <c r="D1123" s="180"/>
      <c r="E1123" s="180"/>
      <c r="F1123" s="180"/>
      <c r="G1123" s="180"/>
      <c r="H1123" s="312"/>
      <c r="I1123" s="313"/>
      <c r="J1123" s="180"/>
      <c r="K1123" s="311"/>
      <c r="L1123" s="311"/>
      <c r="M1123" s="311"/>
      <c r="N1123" s="311"/>
      <c r="O1123" s="311"/>
      <c r="P1123" s="180"/>
      <c r="Q1123" s="180"/>
      <c r="R1123" s="180"/>
      <c r="S1123" s="180"/>
      <c r="T1123" s="180"/>
      <c r="U1123" s="180"/>
      <c r="V1123" s="180"/>
      <c r="W1123" s="180"/>
      <c r="X1123" s="180"/>
      <c r="Y1123" s="180"/>
      <c r="Z1123" s="180"/>
    </row>
    <row r="1124" spans="1:26">
      <c r="A1124" s="311"/>
      <c r="B1124" s="311"/>
      <c r="C1124" s="180"/>
      <c r="D1124" s="180"/>
      <c r="E1124" s="180"/>
      <c r="F1124" s="180"/>
      <c r="G1124" s="180"/>
      <c r="H1124" s="312"/>
      <c r="I1124" s="313"/>
      <c r="J1124" s="180"/>
      <c r="K1124" s="311"/>
      <c r="L1124" s="311"/>
      <c r="M1124" s="311"/>
      <c r="N1124" s="311"/>
      <c r="O1124" s="311"/>
      <c r="P1124" s="180"/>
      <c r="Q1124" s="180"/>
      <c r="R1124" s="180"/>
      <c r="S1124" s="180"/>
      <c r="T1124" s="180"/>
      <c r="U1124" s="180"/>
      <c r="V1124" s="180"/>
      <c r="W1124" s="180"/>
      <c r="X1124" s="180"/>
      <c r="Y1124" s="180"/>
      <c r="Z1124" s="180"/>
    </row>
    <row r="1125" spans="1:26">
      <c r="A1125" s="311"/>
      <c r="B1125" s="311"/>
      <c r="C1125" s="180"/>
      <c r="D1125" s="180"/>
      <c r="E1125" s="180"/>
      <c r="F1125" s="180"/>
      <c r="G1125" s="180"/>
      <c r="H1125" s="312"/>
      <c r="I1125" s="313"/>
      <c r="J1125" s="180"/>
      <c r="K1125" s="311"/>
      <c r="L1125" s="311"/>
      <c r="M1125" s="311"/>
      <c r="N1125" s="311"/>
      <c r="O1125" s="311"/>
      <c r="P1125" s="180"/>
      <c r="Q1125" s="180"/>
      <c r="R1125" s="180"/>
      <c r="S1125" s="180"/>
      <c r="T1125" s="180"/>
      <c r="U1125" s="180"/>
      <c r="V1125" s="180"/>
      <c r="W1125" s="180"/>
      <c r="X1125" s="180"/>
      <c r="Y1125" s="180"/>
      <c r="Z1125" s="180"/>
    </row>
    <row r="1126" spans="1:26">
      <c r="A1126" s="311"/>
      <c r="B1126" s="311"/>
      <c r="C1126" s="180"/>
      <c r="D1126" s="180"/>
      <c r="E1126" s="180"/>
      <c r="F1126" s="180"/>
      <c r="G1126" s="180"/>
      <c r="H1126" s="312"/>
      <c r="I1126" s="313"/>
      <c r="J1126" s="180"/>
      <c r="K1126" s="311"/>
      <c r="L1126" s="311"/>
      <c r="M1126" s="311"/>
      <c r="N1126" s="311"/>
      <c r="O1126" s="311"/>
      <c r="P1126" s="180"/>
      <c r="Q1126" s="180"/>
      <c r="R1126" s="180"/>
      <c r="S1126" s="180"/>
      <c r="T1126" s="180"/>
      <c r="U1126" s="180"/>
      <c r="V1126" s="180"/>
      <c r="W1126" s="180"/>
      <c r="X1126" s="180"/>
      <c r="Y1126" s="180"/>
      <c r="Z1126" s="180"/>
    </row>
    <row r="1127" spans="1:26">
      <c r="A1127" s="311"/>
      <c r="B1127" s="311"/>
      <c r="C1127" s="180"/>
      <c r="D1127" s="180"/>
      <c r="E1127" s="180"/>
      <c r="F1127" s="180"/>
      <c r="G1127" s="180"/>
      <c r="H1127" s="312"/>
      <c r="I1127" s="313"/>
      <c r="J1127" s="180"/>
      <c r="K1127" s="311"/>
      <c r="L1127" s="311"/>
      <c r="M1127" s="311"/>
      <c r="N1127" s="311"/>
      <c r="O1127" s="311"/>
      <c r="P1127" s="180"/>
      <c r="Q1127" s="180"/>
      <c r="R1127" s="180"/>
      <c r="S1127" s="180"/>
      <c r="T1127" s="180"/>
      <c r="U1127" s="180"/>
      <c r="V1127" s="180"/>
      <c r="W1127" s="180"/>
      <c r="X1127" s="180"/>
      <c r="Y1127" s="180"/>
      <c r="Z1127" s="180"/>
    </row>
    <row r="1128" spans="1:26">
      <c r="A1128" s="311"/>
      <c r="B1128" s="311"/>
      <c r="C1128" s="180"/>
      <c r="D1128" s="180"/>
      <c r="E1128" s="180"/>
      <c r="F1128" s="180"/>
      <c r="G1128" s="180"/>
      <c r="H1128" s="312"/>
      <c r="I1128" s="313"/>
      <c r="J1128" s="180"/>
      <c r="K1128" s="311"/>
      <c r="L1128" s="311"/>
      <c r="M1128" s="311"/>
      <c r="N1128" s="311"/>
      <c r="O1128" s="311"/>
      <c r="P1128" s="180"/>
      <c r="Q1128" s="180"/>
      <c r="R1128" s="180"/>
      <c r="S1128" s="180"/>
      <c r="T1128" s="180"/>
      <c r="U1128" s="180"/>
      <c r="V1128" s="180"/>
      <c r="W1128" s="180"/>
      <c r="X1128" s="180"/>
      <c r="Y1128" s="180"/>
      <c r="Z1128" s="180"/>
    </row>
    <row r="1129" spans="1:26">
      <c r="A1129" s="311"/>
      <c r="B1129" s="311"/>
      <c r="C1129" s="180"/>
      <c r="D1129" s="180"/>
      <c r="E1129" s="180"/>
      <c r="F1129" s="180"/>
      <c r="G1129" s="180"/>
      <c r="H1129" s="312"/>
      <c r="I1129" s="313"/>
      <c r="J1129" s="180"/>
      <c r="K1129" s="311"/>
      <c r="L1129" s="311"/>
      <c r="M1129" s="311"/>
      <c r="N1129" s="311"/>
      <c r="O1129" s="311"/>
      <c r="P1129" s="180"/>
      <c r="Q1129" s="180"/>
      <c r="R1129" s="180"/>
      <c r="S1129" s="180"/>
      <c r="T1129" s="180"/>
      <c r="U1129" s="180"/>
      <c r="V1129" s="180"/>
      <c r="W1129" s="180"/>
      <c r="X1129" s="180"/>
      <c r="Y1129" s="180"/>
      <c r="Z1129" s="180"/>
    </row>
    <row r="1130" spans="1:26">
      <c r="A1130" s="311"/>
      <c r="B1130" s="311"/>
      <c r="C1130" s="180"/>
      <c r="D1130" s="180"/>
      <c r="E1130" s="180"/>
      <c r="F1130" s="180"/>
      <c r="G1130" s="180"/>
      <c r="H1130" s="312"/>
      <c r="I1130" s="313"/>
      <c r="J1130" s="180"/>
      <c r="K1130" s="311"/>
      <c r="L1130" s="311"/>
      <c r="M1130" s="311"/>
      <c r="N1130" s="311"/>
      <c r="O1130" s="311"/>
      <c r="P1130" s="180"/>
      <c r="Q1130" s="180"/>
      <c r="R1130" s="180"/>
      <c r="S1130" s="180"/>
      <c r="T1130" s="180"/>
      <c r="U1130" s="180"/>
      <c r="V1130" s="180"/>
      <c r="W1130" s="180"/>
      <c r="X1130" s="180"/>
      <c r="Y1130" s="180"/>
      <c r="Z1130" s="180"/>
    </row>
    <row r="1131" spans="1:26">
      <c r="A1131" s="311"/>
      <c r="B1131" s="311"/>
      <c r="C1131" s="180"/>
      <c r="D1131" s="180"/>
      <c r="E1131" s="180"/>
      <c r="F1131" s="180"/>
      <c r="G1131" s="180"/>
      <c r="H1131" s="312"/>
      <c r="I1131" s="313"/>
      <c r="J1131" s="180"/>
      <c r="K1131" s="311"/>
      <c r="L1131" s="311"/>
      <c r="M1131" s="311"/>
      <c r="N1131" s="311"/>
      <c r="O1131" s="311"/>
      <c r="P1131" s="180"/>
      <c r="Q1131" s="180"/>
      <c r="R1131" s="180"/>
      <c r="S1131" s="180"/>
      <c r="T1131" s="180"/>
      <c r="U1131" s="180"/>
      <c r="V1131" s="180"/>
      <c r="W1131" s="180"/>
      <c r="X1131" s="180"/>
      <c r="Y1131" s="180"/>
      <c r="Z1131" s="180"/>
    </row>
    <row r="1132" spans="1:26">
      <c r="A1132" s="311"/>
      <c r="B1132" s="311"/>
      <c r="C1132" s="180"/>
      <c r="D1132" s="180"/>
      <c r="E1132" s="180"/>
      <c r="F1132" s="180"/>
      <c r="G1132" s="180"/>
      <c r="H1132" s="312"/>
      <c r="I1132" s="313"/>
      <c r="J1132" s="180"/>
      <c r="K1132" s="311"/>
      <c r="L1132" s="311"/>
      <c r="M1132" s="311"/>
      <c r="N1132" s="311"/>
      <c r="O1132" s="311"/>
      <c r="P1132" s="180"/>
      <c r="Q1132" s="180"/>
      <c r="R1132" s="180"/>
      <c r="S1132" s="180"/>
      <c r="T1132" s="180"/>
      <c r="U1132" s="180"/>
      <c r="V1132" s="180"/>
      <c r="W1132" s="180"/>
      <c r="X1132" s="180"/>
      <c r="Y1132" s="180"/>
      <c r="Z1132" s="180"/>
    </row>
    <row r="1133" spans="1:26">
      <c r="A1133" s="311"/>
      <c r="B1133" s="311"/>
      <c r="C1133" s="180"/>
      <c r="D1133" s="180"/>
      <c r="E1133" s="180"/>
      <c r="F1133" s="180"/>
      <c r="G1133" s="180"/>
      <c r="H1133" s="312"/>
      <c r="I1133" s="313"/>
      <c r="J1133" s="180"/>
      <c r="K1133" s="311"/>
      <c r="L1133" s="311"/>
      <c r="M1133" s="311"/>
      <c r="N1133" s="311"/>
      <c r="O1133" s="311"/>
      <c r="P1133" s="180"/>
      <c r="Q1133" s="180"/>
      <c r="R1133" s="180"/>
      <c r="S1133" s="180"/>
      <c r="T1133" s="180"/>
      <c r="U1133" s="180"/>
      <c r="V1133" s="180"/>
      <c r="W1133" s="180"/>
      <c r="X1133" s="180"/>
      <c r="Y1133" s="180"/>
      <c r="Z1133" s="180"/>
    </row>
    <row r="1134" spans="1:26">
      <c r="A1134" s="311"/>
      <c r="B1134" s="311"/>
      <c r="C1134" s="180"/>
      <c r="D1134" s="180"/>
      <c r="E1134" s="180"/>
      <c r="F1134" s="180"/>
      <c r="G1134" s="180"/>
      <c r="H1134" s="312"/>
      <c r="I1134" s="313"/>
      <c r="J1134" s="180"/>
      <c r="K1134" s="311"/>
      <c r="L1134" s="311"/>
      <c r="M1134" s="311"/>
      <c r="N1134" s="311"/>
      <c r="O1134" s="311"/>
      <c r="P1134" s="180"/>
      <c r="Q1134" s="180"/>
      <c r="R1134" s="180"/>
      <c r="S1134" s="180"/>
      <c r="T1134" s="180"/>
      <c r="U1134" s="180"/>
      <c r="V1134" s="180"/>
      <c r="W1134" s="180"/>
      <c r="X1134" s="180"/>
      <c r="Y1134" s="180"/>
      <c r="Z1134" s="180"/>
    </row>
    <row r="1135" spans="1:26">
      <c r="A1135" s="311"/>
      <c r="B1135" s="311"/>
      <c r="C1135" s="180"/>
      <c r="D1135" s="180"/>
      <c r="E1135" s="180"/>
      <c r="F1135" s="180"/>
      <c r="G1135" s="180"/>
      <c r="H1135" s="312"/>
      <c r="I1135" s="313"/>
      <c r="J1135" s="180"/>
      <c r="K1135" s="311"/>
      <c r="L1135" s="311"/>
      <c r="M1135" s="311"/>
      <c r="N1135" s="311"/>
      <c r="O1135" s="311"/>
      <c r="P1135" s="180"/>
      <c r="Q1135" s="180"/>
      <c r="R1135" s="180"/>
      <c r="S1135" s="180"/>
      <c r="T1135" s="180"/>
      <c r="U1135" s="180"/>
      <c r="V1135" s="180"/>
      <c r="W1135" s="180"/>
      <c r="X1135" s="180"/>
      <c r="Y1135" s="180"/>
      <c r="Z1135" s="180"/>
    </row>
    <row r="1136" spans="1:26">
      <c r="A1136" s="311"/>
      <c r="B1136" s="311"/>
      <c r="C1136" s="180"/>
      <c r="D1136" s="180"/>
      <c r="E1136" s="180"/>
      <c r="F1136" s="180"/>
      <c r="G1136" s="180"/>
      <c r="H1136" s="312"/>
      <c r="I1136" s="313"/>
      <c r="J1136" s="180"/>
      <c r="K1136" s="311"/>
      <c r="L1136" s="311"/>
      <c r="M1136" s="311"/>
      <c r="N1136" s="311"/>
      <c r="O1136" s="311"/>
      <c r="P1136" s="180"/>
      <c r="Q1136" s="180"/>
      <c r="R1136" s="180"/>
      <c r="S1136" s="180"/>
      <c r="T1136" s="180"/>
      <c r="U1136" s="180"/>
      <c r="V1136" s="180"/>
      <c r="W1136" s="180"/>
      <c r="X1136" s="180"/>
      <c r="Y1136" s="180"/>
      <c r="Z1136" s="180"/>
    </row>
    <row r="1137" spans="1:26">
      <c r="A1137" s="311"/>
      <c r="B1137" s="311"/>
      <c r="C1137" s="180"/>
      <c r="D1137" s="180"/>
      <c r="E1137" s="180"/>
      <c r="F1137" s="180"/>
      <c r="G1137" s="180"/>
      <c r="H1137" s="312"/>
      <c r="I1137" s="313"/>
      <c r="J1137" s="180"/>
      <c r="K1137" s="311"/>
      <c r="L1137" s="311"/>
      <c r="M1137" s="311"/>
      <c r="N1137" s="311"/>
      <c r="O1137" s="311"/>
      <c r="P1137" s="180"/>
      <c r="Q1137" s="180"/>
      <c r="R1137" s="180"/>
      <c r="S1137" s="180"/>
      <c r="T1137" s="180"/>
      <c r="U1137" s="180"/>
      <c r="V1137" s="180"/>
      <c r="W1137" s="180"/>
      <c r="X1137" s="180"/>
      <c r="Y1137" s="180"/>
      <c r="Z1137" s="180"/>
    </row>
    <row r="1138" spans="1:26">
      <c r="A1138" s="311"/>
      <c r="B1138" s="311"/>
      <c r="C1138" s="180"/>
      <c r="D1138" s="180"/>
      <c r="E1138" s="180"/>
      <c r="F1138" s="180"/>
      <c r="G1138" s="180"/>
      <c r="H1138" s="312"/>
      <c r="I1138" s="313"/>
      <c r="J1138" s="180"/>
      <c r="K1138" s="311"/>
      <c r="L1138" s="311"/>
      <c r="M1138" s="311"/>
      <c r="N1138" s="311"/>
      <c r="O1138" s="311"/>
      <c r="P1138" s="180"/>
      <c r="Q1138" s="180"/>
      <c r="R1138" s="180"/>
      <c r="S1138" s="180"/>
      <c r="T1138" s="180"/>
      <c r="U1138" s="180"/>
      <c r="V1138" s="180"/>
      <c r="W1138" s="180"/>
      <c r="X1138" s="180"/>
      <c r="Y1138" s="180"/>
      <c r="Z1138" s="180"/>
    </row>
    <row r="1139" spans="1:26">
      <c r="A1139" s="311"/>
      <c r="B1139" s="311"/>
      <c r="C1139" s="180"/>
      <c r="D1139" s="180"/>
      <c r="E1139" s="180"/>
      <c r="F1139" s="180"/>
      <c r="G1139" s="180"/>
      <c r="H1139" s="312"/>
      <c r="I1139" s="313"/>
      <c r="J1139" s="180"/>
      <c r="K1139" s="311"/>
      <c r="L1139" s="311"/>
      <c r="M1139" s="311"/>
      <c r="N1139" s="311"/>
      <c r="O1139" s="311"/>
      <c r="P1139" s="180"/>
      <c r="Q1139" s="180"/>
      <c r="R1139" s="180"/>
      <c r="S1139" s="180"/>
      <c r="T1139" s="180"/>
      <c r="U1139" s="180"/>
      <c r="V1139" s="180"/>
      <c r="W1139" s="180"/>
      <c r="X1139" s="180"/>
      <c r="Y1139" s="180"/>
      <c r="Z1139" s="180"/>
    </row>
    <row r="1140" spans="1:26">
      <c r="A1140" s="311"/>
      <c r="B1140" s="311"/>
      <c r="C1140" s="180"/>
      <c r="D1140" s="180"/>
      <c r="E1140" s="180"/>
      <c r="F1140" s="180"/>
      <c r="G1140" s="180"/>
      <c r="H1140" s="312"/>
      <c r="I1140" s="313"/>
      <c r="J1140" s="180"/>
      <c r="K1140" s="311"/>
      <c r="L1140" s="311"/>
      <c r="M1140" s="311"/>
      <c r="N1140" s="311"/>
      <c r="O1140" s="311"/>
      <c r="P1140" s="180"/>
      <c r="Q1140" s="180"/>
      <c r="R1140" s="180"/>
      <c r="S1140" s="180"/>
      <c r="T1140" s="180"/>
      <c r="U1140" s="180"/>
      <c r="V1140" s="180"/>
      <c r="W1140" s="180"/>
      <c r="X1140" s="180"/>
      <c r="Y1140" s="180"/>
      <c r="Z1140" s="180"/>
    </row>
    <row r="1141" spans="1:26">
      <c r="A1141" s="311"/>
      <c r="B1141" s="311"/>
      <c r="C1141" s="180"/>
      <c r="D1141" s="180"/>
      <c r="E1141" s="180"/>
      <c r="F1141" s="180"/>
      <c r="G1141" s="180"/>
      <c r="H1141" s="312"/>
      <c r="I1141" s="313"/>
      <c r="J1141" s="180"/>
      <c r="K1141" s="311"/>
      <c r="L1141" s="311"/>
      <c r="M1141" s="311"/>
      <c r="N1141" s="311"/>
      <c r="O1141" s="311"/>
      <c r="P1141" s="180"/>
      <c r="Q1141" s="180"/>
      <c r="R1141" s="180"/>
      <c r="S1141" s="180"/>
      <c r="T1141" s="180"/>
      <c r="U1141" s="180"/>
      <c r="V1141" s="180"/>
      <c r="W1141" s="180"/>
      <c r="X1141" s="180"/>
      <c r="Y1141" s="180"/>
      <c r="Z1141" s="180"/>
    </row>
    <row r="1142" spans="1:26">
      <c r="A1142" s="311"/>
      <c r="B1142" s="311"/>
      <c r="C1142" s="180"/>
      <c r="D1142" s="180"/>
      <c r="E1142" s="180"/>
      <c r="F1142" s="180"/>
      <c r="G1142" s="180"/>
      <c r="H1142" s="312"/>
      <c r="I1142" s="313"/>
      <c r="J1142" s="180"/>
      <c r="K1142" s="311"/>
      <c r="L1142" s="311"/>
      <c r="M1142" s="311"/>
      <c r="N1142" s="311"/>
      <c r="O1142" s="311"/>
      <c r="P1142" s="180"/>
      <c r="Q1142" s="180"/>
      <c r="R1142" s="180"/>
      <c r="S1142" s="180"/>
      <c r="T1142" s="180"/>
      <c r="U1142" s="180"/>
      <c r="V1142" s="180"/>
      <c r="W1142" s="180"/>
      <c r="X1142" s="180"/>
      <c r="Y1142" s="180"/>
      <c r="Z1142" s="180"/>
    </row>
    <row r="1143" spans="1:26">
      <c r="A1143" s="311"/>
      <c r="B1143" s="311"/>
      <c r="C1143" s="180"/>
      <c r="D1143" s="180"/>
      <c r="E1143" s="180"/>
      <c r="F1143" s="180"/>
      <c r="G1143" s="180"/>
      <c r="H1143" s="312"/>
      <c r="I1143" s="313"/>
      <c r="J1143" s="180"/>
      <c r="K1143" s="311"/>
      <c r="L1143" s="311"/>
      <c r="M1143" s="311"/>
      <c r="N1143" s="311"/>
      <c r="O1143" s="311"/>
      <c r="P1143" s="180"/>
      <c r="Q1143" s="180"/>
      <c r="R1143" s="180"/>
      <c r="S1143" s="180"/>
      <c r="T1143" s="180"/>
      <c r="U1143" s="180"/>
      <c r="V1143" s="180"/>
      <c r="W1143" s="180"/>
      <c r="X1143" s="180"/>
      <c r="Y1143" s="180"/>
      <c r="Z1143" s="180"/>
    </row>
    <row r="1144" spans="1:26">
      <c r="A1144" s="311"/>
      <c r="B1144" s="311"/>
      <c r="C1144" s="180"/>
      <c r="D1144" s="180"/>
      <c r="E1144" s="180"/>
      <c r="F1144" s="180"/>
      <c r="G1144" s="180"/>
      <c r="H1144" s="312"/>
      <c r="I1144" s="313"/>
      <c r="J1144" s="180"/>
      <c r="K1144" s="311"/>
      <c r="L1144" s="311"/>
      <c r="M1144" s="311"/>
      <c r="N1144" s="311"/>
      <c r="O1144" s="311"/>
      <c r="P1144" s="180"/>
      <c r="Q1144" s="180"/>
      <c r="R1144" s="180"/>
      <c r="S1144" s="180"/>
      <c r="T1144" s="180"/>
      <c r="U1144" s="180"/>
      <c r="V1144" s="180"/>
      <c r="W1144" s="180"/>
      <c r="X1144" s="180"/>
      <c r="Y1144" s="180"/>
      <c r="Z1144" s="180"/>
    </row>
    <row r="1145" spans="1:26">
      <c r="A1145" s="311"/>
      <c r="B1145" s="311"/>
      <c r="C1145" s="180"/>
      <c r="D1145" s="180"/>
      <c r="E1145" s="180"/>
      <c r="F1145" s="180"/>
      <c r="G1145" s="180"/>
      <c r="H1145" s="312"/>
      <c r="I1145" s="313"/>
      <c r="J1145" s="180"/>
      <c r="K1145" s="311"/>
      <c r="L1145" s="311"/>
      <c r="M1145" s="311"/>
      <c r="N1145" s="311"/>
      <c r="O1145" s="311"/>
      <c r="P1145" s="180"/>
      <c r="Q1145" s="180"/>
      <c r="R1145" s="180"/>
      <c r="S1145" s="180"/>
      <c r="T1145" s="180"/>
      <c r="U1145" s="180"/>
      <c r="V1145" s="180"/>
      <c r="W1145" s="180"/>
      <c r="X1145" s="180"/>
      <c r="Y1145" s="180"/>
      <c r="Z1145" s="180"/>
    </row>
    <row r="1146" spans="1:26">
      <c r="A1146" s="311"/>
      <c r="B1146" s="311"/>
      <c r="C1146" s="180"/>
      <c r="D1146" s="180"/>
      <c r="E1146" s="180"/>
      <c r="F1146" s="180"/>
      <c r="G1146" s="180"/>
      <c r="H1146" s="312"/>
      <c r="I1146" s="313"/>
      <c r="J1146" s="180"/>
      <c r="K1146" s="311"/>
      <c r="L1146" s="311"/>
      <c r="M1146" s="311"/>
      <c r="N1146" s="311"/>
      <c r="O1146" s="311"/>
      <c r="P1146" s="180"/>
      <c r="Q1146" s="180"/>
      <c r="R1146" s="180"/>
      <c r="S1146" s="180"/>
      <c r="T1146" s="180"/>
      <c r="U1146" s="180"/>
      <c r="V1146" s="180"/>
      <c r="W1146" s="180"/>
      <c r="X1146" s="180"/>
      <c r="Y1146" s="180"/>
      <c r="Z1146" s="180"/>
    </row>
    <row r="1147" spans="1:26">
      <c r="A1147" s="311"/>
      <c r="B1147" s="311"/>
      <c r="C1147" s="180"/>
      <c r="D1147" s="180"/>
      <c r="E1147" s="180"/>
      <c r="F1147" s="180"/>
      <c r="G1147" s="180"/>
      <c r="H1147" s="312"/>
      <c r="I1147" s="313"/>
      <c r="J1147" s="180"/>
      <c r="K1147" s="311"/>
      <c r="L1147" s="311"/>
      <c r="M1147" s="311"/>
      <c r="N1147" s="311"/>
      <c r="O1147" s="311"/>
      <c r="P1147" s="180"/>
      <c r="Q1147" s="180"/>
      <c r="R1147" s="180"/>
      <c r="S1147" s="180"/>
      <c r="T1147" s="180"/>
      <c r="U1147" s="180"/>
      <c r="V1147" s="180"/>
      <c r="W1147" s="180"/>
      <c r="X1147" s="180"/>
      <c r="Y1147" s="180"/>
      <c r="Z1147" s="180"/>
    </row>
    <row r="1148" spans="1:26">
      <c r="A1148" s="311"/>
      <c r="B1148" s="311"/>
      <c r="C1148" s="180"/>
      <c r="D1148" s="180"/>
      <c r="E1148" s="180"/>
      <c r="F1148" s="180"/>
      <c r="G1148" s="180"/>
      <c r="H1148" s="312"/>
      <c r="I1148" s="313"/>
      <c r="J1148" s="180"/>
      <c r="K1148" s="311"/>
      <c r="L1148" s="311"/>
      <c r="M1148" s="311"/>
      <c r="N1148" s="311"/>
      <c r="O1148" s="311"/>
      <c r="P1148" s="180"/>
      <c r="Q1148" s="180"/>
      <c r="R1148" s="180"/>
      <c r="S1148" s="180"/>
      <c r="T1148" s="180"/>
      <c r="U1148" s="180"/>
      <c r="V1148" s="180"/>
      <c r="W1148" s="180"/>
      <c r="X1148" s="180"/>
      <c r="Y1148" s="180"/>
      <c r="Z1148" s="180"/>
    </row>
    <row r="1149" spans="1:26">
      <c r="A1149" s="311"/>
      <c r="B1149" s="311"/>
      <c r="C1149" s="180"/>
      <c r="D1149" s="180"/>
      <c r="E1149" s="180"/>
      <c r="F1149" s="180"/>
      <c r="G1149" s="180"/>
      <c r="H1149" s="312"/>
      <c r="I1149" s="313"/>
      <c r="J1149" s="180"/>
      <c r="K1149" s="311"/>
      <c r="L1149" s="311"/>
      <c r="M1149" s="311"/>
      <c r="N1149" s="311"/>
      <c r="O1149" s="311"/>
      <c r="P1149" s="180"/>
      <c r="Q1149" s="180"/>
      <c r="R1149" s="180"/>
      <c r="S1149" s="180"/>
      <c r="T1149" s="180"/>
      <c r="U1149" s="180"/>
      <c r="V1149" s="180"/>
      <c r="W1149" s="180"/>
      <c r="X1149" s="180"/>
      <c r="Y1149" s="180"/>
      <c r="Z1149" s="180"/>
    </row>
    <row r="1150" spans="1:26">
      <c r="A1150" s="311"/>
      <c r="B1150" s="311"/>
      <c r="C1150" s="180"/>
      <c r="D1150" s="180"/>
      <c r="E1150" s="180"/>
      <c r="F1150" s="180"/>
      <c r="G1150" s="180"/>
      <c r="H1150" s="312"/>
      <c r="I1150" s="313"/>
      <c r="J1150" s="180"/>
      <c r="K1150" s="311"/>
      <c r="L1150" s="311"/>
      <c r="M1150" s="311"/>
      <c r="N1150" s="311"/>
      <c r="O1150" s="311"/>
      <c r="P1150" s="180"/>
      <c r="Q1150" s="180"/>
      <c r="R1150" s="180"/>
      <c r="S1150" s="180"/>
      <c r="T1150" s="180"/>
      <c r="U1150" s="180"/>
      <c r="V1150" s="180"/>
      <c r="W1150" s="180"/>
      <c r="X1150" s="180"/>
      <c r="Y1150" s="180"/>
      <c r="Z1150" s="180"/>
    </row>
    <row r="1151" spans="1:26">
      <c r="A1151" s="311"/>
      <c r="B1151" s="311"/>
      <c r="C1151" s="180"/>
      <c r="D1151" s="180"/>
      <c r="E1151" s="180"/>
      <c r="F1151" s="180"/>
      <c r="G1151" s="180"/>
      <c r="H1151" s="312"/>
      <c r="I1151" s="313"/>
      <c r="J1151" s="180"/>
      <c r="K1151" s="311"/>
      <c r="L1151" s="311"/>
      <c r="M1151" s="311"/>
      <c r="N1151" s="311"/>
      <c r="O1151" s="311"/>
      <c r="P1151" s="180"/>
      <c r="Q1151" s="180"/>
      <c r="R1151" s="180"/>
      <c r="S1151" s="180"/>
      <c r="T1151" s="180"/>
      <c r="U1151" s="180"/>
      <c r="V1151" s="180"/>
      <c r="W1151" s="180"/>
      <c r="X1151" s="180"/>
      <c r="Y1151" s="180"/>
      <c r="Z1151" s="180"/>
    </row>
    <row r="1152" spans="1:26">
      <c r="A1152" s="311"/>
      <c r="B1152" s="311"/>
      <c r="C1152" s="180"/>
      <c r="D1152" s="180"/>
      <c r="E1152" s="180"/>
      <c r="F1152" s="180"/>
      <c r="G1152" s="180"/>
      <c r="H1152" s="312"/>
      <c r="I1152" s="313"/>
      <c r="J1152" s="180"/>
      <c r="K1152" s="311"/>
      <c r="L1152" s="311"/>
      <c r="M1152" s="311"/>
      <c r="N1152" s="311"/>
      <c r="O1152" s="311"/>
      <c r="P1152" s="180"/>
      <c r="Q1152" s="180"/>
      <c r="R1152" s="180"/>
      <c r="S1152" s="180"/>
      <c r="T1152" s="180"/>
      <c r="U1152" s="180"/>
      <c r="V1152" s="180"/>
      <c r="W1152" s="180"/>
      <c r="X1152" s="180"/>
      <c r="Y1152" s="180"/>
      <c r="Z1152" s="180"/>
    </row>
    <row r="1153" spans="1:26">
      <c r="A1153" s="311"/>
      <c r="B1153" s="311"/>
      <c r="C1153" s="180"/>
      <c r="D1153" s="180"/>
      <c r="E1153" s="180"/>
      <c r="F1153" s="180"/>
      <c r="G1153" s="180"/>
      <c r="H1153" s="312"/>
      <c r="I1153" s="313"/>
      <c r="J1153" s="180"/>
      <c r="K1153" s="311"/>
      <c r="L1153" s="311"/>
      <c r="M1153" s="311"/>
      <c r="N1153" s="311"/>
      <c r="O1153" s="311"/>
      <c r="P1153" s="180"/>
      <c r="Q1153" s="180"/>
      <c r="R1153" s="180"/>
      <c r="S1153" s="180"/>
      <c r="T1153" s="180"/>
      <c r="U1153" s="180"/>
      <c r="V1153" s="180"/>
      <c r="W1153" s="180"/>
      <c r="X1153" s="180"/>
      <c r="Y1153" s="180"/>
      <c r="Z1153" s="180"/>
    </row>
    <row r="1154" spans="1:26">
      <c r="A1154" s="311"/>
      <c r="B1154" s="311"/>
      <c r="C1154" s="180"/>
      <c r="D1154" s="180"/>
      <c r="E1154" s="180"/>
      <c r="F1154" s="180"/>
      <c r="G1154" s="180"/>
      <c r="H1154" s="312"/>
      <c r="I1154" s="313"/>
      <c r="J1154" s="180"/>
      <c r="K1154" s="311"/>
      <c r="L1154" s="311"/>
      <c r="M1154" s="311"/>
      <c r="N1154" s="311"/>
      <c r="O1154" s="311"/>
      <c r="P1154" s="180"/>
      <c r="Q1154" s="180"/>
      <c r="R1154" s="180"/>
      <c r="S1154" s="180"/>
      <c r="T1154" s="180"/>
      <c r="U1154" s="180"/>
      <c r="V1154" s="180"/>
      <c r="W1154" s="180"/>
      <c r="X1154" s="180"/>
      <c r="Y1154" s="180"/>
      <c r="Z1154" s="180"/>
    </row>
    <row r="1155" spans="1:26">
      <c r="A1155" s="311"/>
      <c r="B1155" s="311"/>
      <c r="C1155" s="180"/>
      <c r="D1155" s="180"/>
      <c r="E1155" s="180"/>
      <c r="F1155" s="180"/>
      <c r="G1155" s="180"/>
      <c r="H1155" s="312"/>
      <c r="I1155" s="313"/>
      <c r="J1155" s="180"/>
      <c r="K1155" s="311"/>
      <c r="L1155" s="311"/>
      <c r="M1155" s="311"/>
      <c r="N1155" s="311"/>
      <c r="O1155" s="311"/>
      <c r="P1155" s="180"/>
      <c r="Q1155" s="180"/>
      <c r="R1155" s="180"/>
      <c r="S1155" s="180"/>
      <c r="T1155" s="180"/>
      <c r="U1155" s="180"/>
      <c r="V1155" s="180"/>
      <c r="W1155" s="180"/>
      <c r="X1155" s="180"/>
      <c r="Y1155" s="180"/>
      <c r="Z1155" s="180"/>
    </row>
    <row r="1156" spans="1:26">
      <c r="A1156" s="311"/>
      <c r="B1156" s="311"/>
      <c r="C1156" s="180"/>
      <c r="D1156" s="180"/>
      <c r="E1156" s="180"/>
      <c r="F1156" s="180"/>
      <c r="G1156" s="180"/>
      <c r="H1156" s="312"/>
      <c r="I1156" s="313"/>
      <c r="J1156" s="180"/>
      <c r="K1156" s="311"/>
      <c r="L1156" s="311"/>
      <c r="M1156" s="311"/>
      <c r="N1156" s="311"/>
      <c r="O1156" s="311"/>
      <c r="P1156" s="180"/>
      <c r="Q1156" s="180"/>
      <c r="R1156" s="180"/>
      <c r="S1156" s="180"/>
      <c r="T1156" s="180"/>
      <c r="U1156" s="180"/>
      <c r="V1156" s="180"/>
      <c r="W1156" s="180"/>
      <c r="X1156" s="180"/>
      <c r="Y1156" s="180"/>
      <c r="Z1156" s="180"/>
    </row>
    <row r="1157" spans="1:26">
      <c r="A1157" s="311"/>
      <c r="B1157" s="311"/>
      <c r="C1157" s="180"/>
      <c r="D1157" s="180"/>
      <c r="E1157" s="180"/>
      <c r="F1157" s="180"/>
      <c r="G1157" s="180"/>
      <c r="H1157" s="312"/>
      <c r="I1157" s="313"/>
      <c r="J1157" s="180"/>
      <c r="K1157" s="311"/>
      <c r="L1157" s="311"/>
      <c r="M1157" s="311"/>
      <c r="N1157" s="311"/>
      <c r="O1157" s="311"/>
      <c r="P1157" s="180"/>
      <c r="Q1157" s="180"/>
      <c r="R1157" s="180"/>
      <c r="S1157" s="180"/>
      <c r="T1157" s="180"/>
      <c r="U1157" s="180"/>
      <c r="V1157" s="180"/>
      <c r="W1157" s="180"/>
      <c r="X1157" s="180"/>
      <c r="Y1157" s="180"/>
      <c r="Z1157" s="180"/>
    </row>
    <row r="1158" spans="1:26">
      <c r="A1158" s="311"/>
      <c r="B1158" s="311"/>
      <c r="C1158" s="180"/>
      <c r="D1158" s="180"/>
      <c r="E1158" s="180"/>
      <c r="F1158" s="180"/>
      <c r="G1158" s="180"/>
      <c r="H1158" s="312"/>
      <c r="I1158" s="313"/>
      <c r="J1158" s="180"/>
      <c r="K1158" s="311"/>
      <c r="L1158" s="311"/>
      <c r="M1158" s="311"/>
      <c r="N1158" s="311"/>
      <c r="O1158" s="311"/>
      <c r="P1158" s="180"/>
      <c r="Q1158" s="180"/>
      <c r="R1158" s="180"/>
      <c r="S1158" s="180"/>
      <c r="T1158" s="180"/>
      <c r="U1158" s="180"/>
      <c r="V1158" s="180"/>
      <c r="W1158" s="180"/>
      <c r="X1158" s="180"/>
      <c r="Y1158" s="180"/>
      <c r="Z1158" s="180"/>
    </row>
    <row r="1159" spans="1:26">
      <c r="A1159" s="311"/>
      <c r="B1159" s="311"/>
      <c r="C1159" s="180"/>
      <c r="D1159" s="180"/>
      <c r="E1159" s="180"/>
      <c r="F1159" s="180"/>
      <c r="G1159" s="180"/>
      <c r="H1159" s="312"/>
      <c r="I1159" s="313"/>
      <c r="J1159" s="180"/>
      <c r="K1159" s="311"/>
      <c r="L1159" s="311"/>
      <c r="M1159" s="311"/>
      <c r="N1159" s="311"/>
      <c r="O1159" s="311"/>
      <c r="P1159" s="180"/>
      <c r="Q1159" s="180"/>
      <c r="R1159" s="180"/>
      <c r="S1159" s="180"/>
      <c r="T1159" s="180"/>
      <c r="U1159" s="180"/>
      <c r="V1159" s="180"/>
      <c r="W1159" s="180"/>
      <c r="X1159" s="180"/>
      <c r="Y1159" s="180"/>
      <c r="Z1159" s="180"/>
    </row>
    <row r="1160" spans="1:26">
      <c r="A1160" s="311"/>
      <c r="B1160" s="311"/>
      <c r="C1160" s="180"/>
      <c r="D1160" s="180"/>
      <c r="E1160" s="180"/>
      <c r="F1160" s="180"/>
      <c r="G1160" s="180"/>
      <c r="H1160" s="312"/>
      <c r="I1160" s="313"/>
      <c r="J1160" s="180"/>
      <c r="K1160" s="311"/>
      <c r="L1160" s="311"/>
      <c r="M1160" s="311"/>
      <c r="N1160" s="311"/>
      <c r="O1160" s="311"/>
      <c r="P1160" s="180"/>
      <c r="Q1160" s="180"/>
      <c r="R1160" s="180"/>
      <c r="S1160" s="180"/>
      <c r="T1160" s="180"/>
      <c r="U1160" s="180"/>
      <c r="V1160" s="180"/>
      <c r="W1160" s="180"/>
      <c r="X1160" s="180"/>
      <c r="Y1160" s="180"/>
      <c r="Z1160" s="180"/>
    </row>
    <row r="1161" spans="1:26">
      <c r="A1161" s="311"/>
      <c r="B1161" s="311"/>
      <c r="C1161" s="180"/>
      <c r="D1161" s="180"/>
      <c r="E1161" s="180"/>
      <c r="F1161" s="180"/>
      <c r="G1161" s="180"/>
      <c r="H1161" s="312"/>
      <c r="I1161" s="313"/>
      <c r="J1161" s="180"/>
      <c r="K1161" s="311"/>
      <c r="L1161" s="311"/>
      <c r="M1161" s="311"/>
      <c r="N1161" s="311"/>
      <c r="O1161" s="311"/>
      <c r="P1161" s="180"/>
      <c r="Q1161" s="180"/>
      <c r="R1161" s="180"/>
      <c r="S1161" s="180"/>
      <c r="T1161" s="180"/>
      <c r="U1161" s="180"/>
      <c r="V1161" s="180"/>
      <c r="W1161" s="180"/>
      <c r="X1161" s="180"/>
      <c r="Y1161" s="180"/>
      <c r="Z1161" s="180"/>
    </row>
    <row r="1162" spans="1:26">
      <c r="A1162" s="311"/>
      <c r="B1162" s="311"/>
      <c r="C1162" s="180"/>
      <c r="D1162" s="180"/>
      <c r="E1162" s="180"/>
      <c r="F1162" s="180"/>
      <c r="G1162" s="180"/>
      <c r="H1162" s="312"/>
      <c r="I1162" s="313"/>
      <c r="J1162" s="180"/>
      <c r="K1162" s="311"/>
      <c r="L1162" s="311"/>
      <c r="M1162" s="311"/>
      <c r="N1162" s="311"/>
      <c r="O1162" s="311"/>
      <c r="P1162" s="180"/>
      <c r="Q1162" s="180"/>
      <c r="R1162" s="180"/>
      <c r="S1162" s="180"/>
      <c r="T1162" s="180"/>
      <c r="U1162" s="180"/>
      <c r="V1162" s="180"/>
      <c r="W1162" s="180"/>
      <c r="X1162" s="180"/>
      <c r="Y1162" s="180"/>
      <c r="Z1162" s="180"/>
    </row>
    <row r="1163" spans="1:26">
      <c r="A1163" s="311"/>
      <c r="B1163" s="311"/>
      <c r="C1163" s="180"/>
      <c r="D1163" s="180"/>
      <c r="E1163" s="180"/>
      <c r="F1163" s="180"/>
      <c r="G1163" s="180"/>
      <c r="H1163" s="312"/>
      <c r="I1163" s="313"/>
      <c r="J1163" s="180"/>
      <c r="K1163" s="311"/>
      <c r="L1163" s="311"/>
      <c r="M1163" s="311"/>
      <c r="N1163" s="311"/>
      <c r="O1163" s="311"/>
      <c r="P1163" s="180"/>
      <c r="Q1163" s="180"/>
      <c r="R1163" s="180"/>
      <c r="S1163" s="180"/>
      <c r="T1163" s="180"/>
      <c r="U1163" s="180"/>
      <c r="V1163" s="180"/>
      <c r="W1163" s="180"/>
      <c r="X1163" s="180"/>
      <c r="Y1163" s="180"/>
      <c r="Z1163" s="180"/>
    </row>
    <row r="1164" spans="1:26">
      <c r="A1164" s="311"/>
      <c r="B1164" s="311"/>
      <c r="C1164" s="180"/>
      <c r="D1164" s="180"/>
      <c r="E1164" s="180"/>
      <c r="F1164" s="180"/>
      <c r="G1164" s="180"/>
      <c r="H1164" s="312"/>
      <c r="I1164" s="313"/>
      <c r="J1164" s="180"/>
      <c r="K1164" s="311"/>
      <c r="L1164" s="311"/>
      <c r="M1164" s="311"/>
      <c r="N1164" s="311"/>
      <c r="O1164" s="311"/>
      <c r="P1164" s="180"/>
      <c r="Q1164" s="180"/>
      <c r="R1164" s="180"/>
      <c r="S1164" s="180"/>
      <c r="T1164" s="180"/>
      <c r="U1164" s="180"/>
      <c r="V1164" s="180"/>
      <c r="W1164" s="180"/>
      <c r="X1164" s="180"/>
      <c r="Y1164" s="180"/>
      <c r="Z1164" s="180"/>
    </row>
    <row r="1165" spans="1:26">
      <c r="A1165" s="311"/>
      <c r="B1165" s="311"/>
      <c r="C1165" s="180"/>
      <c r="D1165" s="180"/>
      <c r="E1165" s="180"/>
      <c r="F1165" s="180"/>
      <c r="G1165" s="180"/>
      <c r="H1165" s="312"/>
      <c r="I1165" s="313"/>
      <c r="J1165" s="180"/>
      <c r="K1165" s="311"/>
      <c r="L1165" s="311"/>
      <c r="M1165" s="311"/>
      <c r="N1165" s="311"/>
      <c r="O1165" s="311"/>
      <c r="P1165" s="180"/>
      <c r="Q1165" s="180"/>
      <c r="R1165" s="180"/>
      <c r="S1165" s="180"/>
      <c r="T1165" s="180"/>
      <c r="U1165" s="180"/>
      <c r="V1165" s="180"/>
      <c r="W1165" s="180"/>
      <c r="X1165" s="180"/>
      <c r="Y1165" s="180"/>
      <c r="Z1165" s="180"/>
    </row>
    <row r="1166" spans="1:26">
      <c r="A1166" s="311"/>
      <c r="B1166" s="311"/>
      <c r="C1166" s="180"/>
      <c r="D1166" s="180"/>
      <c r="E1166" s="180"/>
      <c r="F1166" s="180"/>
      <c r="G1166" s="180"/>
      <c r="H1166" s="312"/>
      <c r="I1166" s="313"/>
      <c r="J1166" s="180"/>
      <c r="K1166" s="311"/>
      <c r="L1166" s="311"/>
      <c r="M1166" s="311"/>
      <c r="N1166" s="311"/>
      <c r="O1166" s="311"/>
      <c r="P1166" s="180"/>
      <c r="Q1166" s="180"/>
      <c r="R1166" s="180"/>
      <c r="S1166" s="180"/>
      <c r="T1166" s="180"/>
      <c r="U1166" s="180"/>
      <c r="V1166" s="180"/>
      <c r="W1166" s="180"/>
      <c r="X1166" s="180"/>
      <c r="Y1166" s="180"/>
      <c r="Z1166" s="180"/>
    </row>
    <row r="1167" spans="1:26">
      <c r="A1167" s="311"/>
      <c r="B1167" s="311"/>
      <c r="C1167" s="180"/>
      <c r="D1167" s="180"/>
      <c r="E1167" s="180"/>
      <c r="F1167" s="180"/>
      <c r="G1167" s="180"/>
      <c r="H1167" s="312"/>
      <c r="I1167" s="313"/>
      <c r="J1167" s="180"/>
      <c r="K1167" s="311"/>
      <c r="L1167" s="311"/>
      <c r="M1167" s="311"/>
      <c r="N1167" s="311"/>
      <c r="O1167" s="311"/>
      <c r="P1167" s="180"/>
      <c r="Q1167" s="180"/>
      <c r="R1167" s="180"/>
      <c r="S1167" s="180"/>
      <c r="T1167" s="180"/>
      <c r="U1167" s="180"/>
      <c r="V1167" s="180"/>
      <c r="W1167" s="180"/>
      <c r="X1167" s="180"/>
      <c r="Y1167" s="180"/>
      <c r="Z1167" s="180"/>
    </row>
    <row r="1168" spans="1:26">
      <c r="A1168" s="311"/>
      <c r="B1168" s="311"/>
      <c r="C1168" s="180"/>
      <c r="D1168" s="180"/>
      <c r="E1168" s="180"/>
      <c r="F1168" s="180"/>
      <c r="G1168" s="180"/>
      <c r="H1168" s="312"/>
      <c r="I1168" s="313"/>
      <c r="J1168" s="180"/>
      <c r="K1168" s="311"/>
      <c r="L1168" s="311"/>
      <c r="M1168" s="311"/>
      <c r="N1168" s="311"/>
      <c r="O1168" s="311"/>
      <c r="P1168" s="180"/>
      <c r="Q1168" s="180"/>
      <c r="R1168" s="180"/>
      <c r="S1168" s="180"/>
      <c r="T1168" s="180"/>
      <c r="U1168" s="180"/>
      <c r="V1168" s="180"/>
      <c r="W1168" s="180"/>
      <c r="X1168" s="180"/>
      <c r="Y1168" s="180"/>
      <c r="Z1168" s="180"/>
    </row>
    <row r="1169" spans="1:26">
      <c r="A1169" s="311"/>
      <c r="B1169" s="311"/>
      <c r="C1169" s="180"/>
      <c r="D1169" s="180"/>
      <c r="E1169" s="180"/>
      <c r="F1169" s="180"/>
      <c r="G1169" s="180"/>
      <c r="H1169" s="312"/>
      <c r="I1169" s="313"/>
      <c r="J1169" s="180"/>
      <c r="K1169" s="311"/>
      <c r="L1169" s="311"/>
      <c r="M1169" s="311"/>
      <c r="N1169" s="311"/>
      <c r="O1169" s="311"/>
      <c r="P1169" s="180"/>
      <c r="Q1169" s="180"/>
      <c r="R1169" s="180"/>
      <c r="S1169" s="180"/>
      <c r="T1169" s="180"/>
      <c r="U1169" s="180"/>
      <c r="V1169" s="180"/>
      <c r="W1169" s="180"/>
      <c r="X1169" s="180"/>
      <c r="Y1169" s="180"/>
      <c r="Z1169" s="180"/>
    </row>
    <row r="1170" spans="1:26">
      <c r="A1170" s="311"/>
      <c r="B1170" s="311"/>
      <c r="C1170" s="180"/>
      <c r="D1170" s="180"/>
      <c r="E1170" s="180"/>
      <c r="F1170" s="180"/>
      <c r="G1170" s="180"/>
      <c r="H1170" s="312"/>
      <c r="I1170" s="313"/>
      <c r="J1170" s="180"/>
      <c r="K1170" s="311"/>
      <c r="L1170" s="311"/>
      <c r="M1170" s="311"/>
      <c r="N1170" s="311"/>
      <c r="O1170" s="311"/>
      <c r="P1170" s="180"/>
      <c r="Q1170" s="180"/>
      <c r="R1170" s="180"/>
      <c r="S1170" s="180"/>
      <c r="T1170" s="180"/>
      <c r="U1170" s="180"/>
      <c r="V1170" s="180"/>
      <c r="W1170" s="180"/>
      <c r="X1170" s="180"/>
      <c r="Y1170" s="180"/>
      <c r="Z1170" s="180"/>
    </row>
    <row r="1171" spans="1:26">
      <c r="A1171" s="311"/>
      <c r="B1171" s="311"/>
      <c r="C1171" s="180"/>
      <c r="D1171" s="180"/>
      <c r="E1171" s="180"/>
      <c r="F1171" s="180"/>
      <c r="G1171" s="180"/>
      <c r="H1171" s="312"/>
      <c r="I1171" s="313"/>
      <c r="J1171" s="180"/>
      <c r="K1171" s="311"/>
      <c r="L1171" s="311"/>
      <c r="M1171" s="311"/>
      <c r="N1171" s="311"/>
      <c r="O1171" s="311"/>
      <c r="P1171" s="180"/>
      <c r="Q1171" s="180"/>
      <c r="R1171" s="180"/>
      <c r="S1171" s="180"/>
      <c r="T1171" s="180"/>
      <c r="U1171" s="180"/>
      <c r="V1171" s="180"/>
      <c r="W1171" s="180"/>
      <c r="X1171" s="180"/>
      <c r="Y1171" s="180"/>
      <c r="Z1171" s="180"/>
    </row>
    <row r="1172" spans="1:26">
      <c r="A1172" s="311"/>
      <c r="B1172" s="311"/>
      <c r="C1172" s="180"/>
      <c r="D1172" s="180"/>
      <c r="E1172" s="180"/>
      <c r="F1172" s="180"/>
      <c r="G1172" s="180"/>
      <c r="H1172" s="312"/>
      <c r="I1172" s="313"/>
      <c r="J1172" s="180"/>
      <c r="K1172" s="311"/>
      <c r="L1172" s="311"/>
      <c r="M1172" s="311"/>
      <c r="N1172" s="311"/>
      <c r="O1172" s="311"/>
      <c r="P1172" s="180"/>
      <c r="Q1172" s="180"/>
      <c r="R1172" s="180"/>
      <c r="S1172" s="180"/>
      <c r="T1172" s="180"/>
      <c r="U1172" s="180"/>
      <c r="V1172" s="180"/>
      <c r="W1172" s="180"/>
      <c r="X1172" s="180"/>
      <c r="Y1172" s="180"/>
      <c r="Z1172" s="180"/>
    </row>
    <row r="1173" spans="1:26">
      <c r="A1173" s="311"/>
      <c r="B1173" s="311"/>
      <c r="C1173" s="180"/>
      <c r="D1173" s="180"/>
      <c r="E1173" s="180"/>
      <c r="F1173" s="180"/>
      <c r="G1173" s="180"/>
      <c r="H1173" s="312"/>
      <c r="I1173" s="313"/>
      <c r="J1173" s="180"/>
      <c r="K1173" s="311"/>
      <c r="L1173" s="311"/>
      <c r="M1173" s="311"/>
      <c r="N1173" s="311"/>
      <c r="O1173" s="311"/>
      <c r="P1173" s="180"/>
      <c r="Q1173" s="180"/>
      <c r="R1173" s="180"/>
      <c r="S1173" s="180"/>
      <c r="T1173" s="180"/>
      <c r="U1173" s="180"/>
      <c r="V1173" s="180"/>
      <c r="W1173" s="180"/>
      <c r="X1173" s="180"/>
      <c r="Y1173" s="180"/>
      <c r="Z1173" s="180"/>
    </row>
    <row r="1174" spans="1:26">
      <c r="A1174" s="311"/>
      <c r="B1174" s="311"/>
      <c r="C1174" s="180"/>
      <c r="D1174" s="180"/>
      <c r="E1174" s="180"/>
      <c r="F1174" s="180"/>
      <c r="G1174" s="180"/>
      <c r="H1174" s="312"/>
      <c r="I1174" s="313"/>
      <c r="J1174" s="180"/>
      <c r="K1174" s="311"/>
      <c r="L1174" s="311"/>
      <c r="M1174" s="311"/>
      <c r="N1174" s="311"/>
      <c r="O1174" s="311"/>
      <c r="P1174" s="180"/>
      <c r="Q1174" s="180"/>
      <c r="R1174" s="180"/>
      <c r="S1174" s="180"/>
      <c r="T1174" s="180"/>
      <c r="U1174" s="180"/>
      <c r="V1174" s="180"/>
      <c r="W1174" s="180"/>
      <c r="X1174" s="180"/>
      <c r="Y1174" s="180"/>
      <c r="Z1174" s="180"/>
    </row>
    <row r="1175" spans="1:26">
      <c r="A1175" s="311"/>
      <c r="B1175" s="311"/>
      <c r="C1175" s="180"/>
      <c r="D1175" s="180"/>
      <c r="E1175" s="180"/>
      <c r="F1175" s="180"/>
      <c r="G1175" s="180"/>
      <c r="H1175" s="312"/>
      <c r="I1175" s="313"/>
      <c r="J1175" s="180"/>
      <c r="K1175" s="311"/>
      <c r="L1175" s="311"/>
      <c r="M1175" s="311"/>
      <c r="N1175" s="311"/>
      <c r="O1175" s="311"/>
      <c r="P1175" s="180"/>
      <c r="Q1175" s="180"/>
      <c r="R1175" s="180"/>
      <c r="S1175" s="180"/>
      <c r="T1175" s="180"/>
      <c r="U1175" s="180"/>
      <c r="V1175" s="180"/>
      <c r="W1175" s="180"/>
      <c r="X1175" s="180"/>
      <c r="Y1175" s="180"/>
      <c r="Z1175" s="180"/>
    </row>
    <row r="1176" spans="1:26">
      <c r="A1176" s="311"/>
      <c r="B1176" s="311"/>
      <c r="C1176" s="180"/>
      <c r="D1176" s="180"/>
      <c r="E1176" s="180"/>
      <c r="F1176" s="180"/>
      <c r="G1176" s="180"/>
      <c r="H1176" s="312"/>
      <c r="I1176" s="313"/>
      <c r="J1176" s="180"/>
      <c r="K1176" s="311"/>
      <c r="L1176" s="311"/>
      <c r="M1176" s="311"/>
      <c r="N1176" s="311"/>
      <c r="O1176" s="311"/>
      <c r="P1176" s="180"/>
      <c r="Q1176" s="180"/>
      <c r="R1176" s="180"/>
      <c r="S1176" s="180"/>
      <c r="T1176" s="180"/>
      <c r="U1176" s="180"/>
      <c r="V1176" s="180"/>
      <c r="W1176" s="180"/>
      <c r="X1176" s="180"/>
      <c r="Y1176" s="180"/>
      <c r="Z1176" s="180"/>
    </row>
    <row r="1177" spans="1:26">
      <c r="A1177" s="311"/>
      <c r="B1177" s="311"/>
      <c r="C1177" s="180"/>
      <c r="D1177" s="180"/>
      <c r="E1177" s="180"/>
      <c r="F1177" s="180"/>
      <c r="G1177" s="180"/>
      <c r="H1177" s="312"/>
      <c r="I1177" s="313"/>
      <c r="J1177" s="180"/>
      <c r="K1177" s="311"/>
      <c r="L1177" s="311"/>
      <c r="M1177" s="311"/>
      <c r="N1177" s="311"/>
      <c r="O1177" s="311"/>
      <c r="P1177" s="180"/>
      <c r="Q1177" s="180"/>
      <c r="R1177" s="180"/>
      <c r="S1177" s="180"/>
      <c r="T1177" s="180"/>
      <c r="U1177" s="180"/>
      <c r="V1177" s="180"/>
      <c r="W1177" s="180"/>
      <c r="X1177" s="180"/>
      <c r="Y1177" s="180"/>
      <c r="Z1177" s="180"/>
    </row>
    <row r="1178" spans="1:26">
      <c r="A1178" s="311"/>
      <c r="B1178" s="311"/>
      <c r="C1178" s="180"/>
      <c r="D1178" s="180"/>
      <c r="E1178" s="180"/>
      <c r="F1178" s="180"/>
      <c r="G1178" s="180"/>
      <c r="H1178" s="312"/>
      <c r="I1178" s="313"/>
      <c r="J1178" s="180"/>
      <c r="K1178" s="311"/>
      <c r="L1178" s="311"/>
      <c r="M1178" s="311"/>
      <c r="N1178" s="311"/>
      <c r="O1178" s="311"/>
      <c r="P1178" s="180"/>
      <c r="Q1178" s="180"/>
      <c r="R1178" s="180"/>
      <c r="S1178" s="180"/>
      <c r="T1178" s="180"/>
      <c r="U1178" s="180"/>
      <c r="V1178" s="180"/>
      <c r="W1178" s="180"/>
      <c r="X1178" s="180"/>
      <c r="Y1178" s="180"/>
      <c r="Z1178" s="180"/>
    </row>
    <row r="1179" spans="1:26">
      <c r="A1179" s="311"/>
      <c r="B1179" s="311"/>
      <c r="C1179" s="180"/>
      <c r="D1179" s="180"/>
      <c r="E1179" s="180"/>
      <c r="F1179" s="180"/>
      <c r="G1179" s="180"/>
      <c r="H1179" s="312"/>
      <c r="I1179" s="313"/>
      <c r="J1179" s="180"/>
      <c r="K1179" s="311"/>
      <c r="L1179" s="311"/>
      <c r="M1179" s="311"/>
      <c r="N1179" s="311"/>
      <c r="O1179" s="311"/>
      <c r="P1179" s="180"/>
      <c r="Q1179" s="180"/>
      <c r="R1179" s="180"/>
      <c r="S1179" s="180"/>
      <c r="T1179" s="180"/>
      <c r="U1179" s="180"/>
      <c r="V1179" s="180"/>
      <c r="W1179" s="180"/>
      <c r="X1179" s="180"/>
      <c r="Y1179" s="180"/>
      <c r="Z1179" s="180"/>
    </row>
    <row r="1180" spans="1:26">
      <c r="A1180" s="311"/>
      <c r="B1180" s="311"/>
      <c r="C1180" s="180"/>
      <c r="D1180" s="180"/>
      <c r="E1180" s="180"/>
      <c r="F1180" s="180"/>
      <c r="G1180" s="180"/>
      <c r="H1180" s="312"/>
      <c r="I1180" s="313"/>
      <c r="J1180" s="180"/>
      <c r="K1180" s="311"/>
      <c r="L1180" s="311"/>
      <c r="M1180" s="311"/>
      <c r="N1180" s="311"/>
      <c r="O1180" s="311"/>
      <c r="P1180" s="180"/>
      <c r="Q1180" s="180"/>
      <c r="R1180" s="180"/>
      <c r="S1180" s="180"/>
      <c r="T1180" s="180"/>
      <c r="U1180" s="180"/>
      <c r="V1180" s="180"/>
      <c r="W1180" s="180"/>
      <c r="X1180" s="180"/>
      <c r="Y1180" s="180"/>
      <c r="Z1180" s="180"/>
    </row>
    <row r="1181" spans="1:26">
      <c r="A1181" s="311"/>
      <c r="B1181" s="311"/>
      <c r="C1181" s="180"/>
      <c r="D1181" s="180"/>
      <c r="E1181" s="180"/>
      <c r="F1181" s="180"/>
      <c r="G1181" s="180"/>
      <c r="H1181" s="312"/>
      <c r="I1181" s="313"/>
      <c r="J1181" s="180"/>
      <c r="K1181" s="311"/>
      <c r="L1181" s="311"/>
      <c r="M1181" s="311"/>
      <c r="N1181" s="311"/>
      <c r="O1181" s="311"/>
      <c r="P1181" s="180"/>
      <c r="Q1181" s="180"/>
      <c r="R1181" s="180"/>
      <c r="S1181" s="180"/>
      <c r="T1181" s="180"/>
      <c r="U1181" s="180"/>
      <c r="V1181" s="180"/>
      <c r="W1181" s="180"/>
      <c r="X1181" s="180"/>
      <c r="Y1181" s="180"/>
      <c r="Z1181" s="180"/>
    </row>
    <row r="1182" spans="1:26">
      <c r="A1182" s="311"/>
      <c r="B1182" s="311"/>
      <c r="C1182" s="180"/>
      <c r="D1182" s="180"/>
      <c r="E1182" s="180"/>
      <c r="F1182" s="180"/>
      <c r="G1182" s="180"/>
      <c r="H1182" s="312"/>
      <c r="I1182" s="313"/>
      <c r="J1182" s="180"/>
      <c r="K1182" s="311"/>
      <c r="L1182" s="311"/>
      <c r="M1182" s="311"/>
      <c r="N1182" s="311"/>
      <c r="O1182" s="311"/>
      <c r="P1182" s="180"/>
      <c r="Q1182" s="180"/>
      <c r="R1182" s="180"/>
      <c r="S1182" s="180"/>
      <c r="T1182" s="180"/>
      <c r="U1182" s="180"/>
      <c r="V1182" s="180"/>
      <c r="W1182" s="180"/>
      <c r="X1182" s="180"/>
      <c r="Y1182" s="180"/>
      <c r="Z1182" s="180"/>
    </row>
    <row r="1183" spans="1:26">
      <c r="A1183" s="311"/>
      <c r="B1183" s="311"/>
      <c r="C1183" s="180"/>
      <c r="D1183" s="180"/>
      <c r="E1183" s="180"/>
      <c r="F1183" s="180"/>
      <c r="G1183" s="180"/>
      <c r="H1183" s="312"/>
      <c r="I1183" s="313"/>
      <c r="J1183" s="180"/>
      <c r="K1183" s="311"/>
      <c r="L1183" s="311"/>
      <c r="M1183" s="311"/>
      <c r="N1183" s="311"/>
      <c r="O1183" s="311"/>
      <c r="P1183" s="180"/>
      <c r="Q1183" s="180"/>
      <c r="R1183" s="180"/>
      <c r="S1183" s="180"/>
      <c r="T1183" s="180"/>
      <c r="U1183" s="180"/>
      <c r="V1183" s="180"/>
      <c r="W1183" s="180"/>
      <c r="X1183" s="180"/>
      <c r="Y1183" s="180"/>
      <c r="Z1183" s="180"/>
    </row>
    <row r="1184" spans="1:26">
      <c r="A1184" s="311"/>
      <c r="B1184" s="311"/>
      <c r="C1184" s="180"/>
      <c r="D1184" s="180"/>
      <c r="E1184" s="180"/>
      <c r="F1184" s="180"/>
      <c r="G1184" s="180"/>
      <c r="H1184" s="312"/>
      <c r="I1184" s="313"/>
      <c r="J1184" s="180"/>
      <c r="K1184" s="311"/>
      <c r="L1184" s="311"/>
      <c r="M1184" s="311"/>
      <c r="N1184" s="311"/>
      <c r="O1184" s="311"/>
      <c r="P1184" s="180"/>
      <c r="Q1184" s="180"/>
      <c r="R1184" s="180"/>
      <c r="S1184" s="180"/>
      <c r="T1184" s="180"/>
      <c r="U1184" s="180"/>
      <c r="V1184" s="180"/>
      <c r="W1184" s="180"/>
      <c r="X1184" s="180"/>
      <c r="Y1184" s="180"/>
      <c r="Z1184" s="180"/>
    </row>
    <row r="1185" spans="1:26">
      <c r="A1185" s="311"/>
      <c r="B1185" s="311"/>
      <c r="C1185" s="180"/>
      <c r="D1185" s="180"/>
      <c r="E1185" s="180"/>
      <c r="F1185" s="180"/>
      <c r="G1185" s="180"/>
      <c r="H1185" s="312"/>
      <c r="I1185" s="313"/>
      <c r="J1185" s="180"/>
      <c r="K1185" s="311"/>
      <c r="L1185" s="311"/>
      <c r="M1185" s="311"/>
      <c r="N1185" s="311"/>
      <c r="O1185" s="311"/>
      <c r="P1185" s="180"/>
      <c r="Q1185" s="180"/>
      <c r="R1185" s="180"/>
      <c r="S1185" s="180"/>
      <c r="T1185" s="180"/>
      <c r="U1185" s="180"/>
      <c r="V1185" s="180"/>
      <c r="W1185" s="180"/>
      <c r="X1185" s="180"/>
      <c r="Y1185" s="180"/>
      <c r="Z1185" s="180"/>
    </row>
    <row r="1186" spans="1:26">
      <c r="A1186" s="180"/>
      <c r="B1186" s="180"/>
      <c r="C1186" s="180"/>
      <c r="D1186" s="180"/>
      <c r="E1186" s="180"/>
      <c r="F1186" s="180"/>
      <c r="G1186" s="180"/>
      <c r="H1186" s="180"/>
      <c r="I1186" s="314"/>
      <c r="J1186" s="180"/>
      <c r="K1186" s="180"/>
      <c r="L1186" s="180"/>
      <c r="M1186" s="180"/>
      <c r="N1186" s="180"/>
      <c r="O1186" s="180"/>
      <c r="P1186" s="180"/>
      <c r="Q1186" s="180"/>
      <c r="R1186" s="180"/>
      <c r="S1186" s="180"/>
      <c r="T1186" s="180"/>
      <c r="U1186" s="180"/>
      <c r="V1186" s="180"/>
      <c r="W1186" s="180"/>
      <c r="X1186" s="180"/>
      <c r="Y1186" s="180"/>
      <c r="Z1186" s="180"/>
    </row>
    <row r="1187" spans="1:26">
      <c r="A1187" s="180"/>
      <c r="B1187" s="180"/>
      <c r="C1187" s="180"/>
      <c r="D1187" s="180"/>
      <c r="E1187" s="180"/>
      <c r="F1187" s="180"/>
      <c r="G1187" s="180"/>
      <c r="H1187" s="180"/>
      <c r="I1187" s="314"/>
      <c r="J1187" s="180"/>
      <c r="K1187" s="180"/>
      <c r="L1187" s="180"/>
      <c r="M1187" s="180"/>
      <c r="N1187" s="180"/>
      <c r="O1187" s="180"/>
      <c r="P1187" s="180"/>
      <c r="Q1187" s="180"/>
      <c r="R1187" s="180"/>
      <c r="S1187" s="180"/>
      <c r="T1187" s="180"/>
      <c r="U1187" s="180"/>
      <c r="V1187" s="180"/>
      <c r="W1187" s="180"/>
      <c r="X1187" s="180"/>
      <c r="Y1187" s="180"/>
      <c r="Z1187" s="180"/>
    </row>
    <row r="1188" spans="1:26">
      <c r="A1188" s="180"/>
      <c r="B1188" s="180"/>
      <c r="C1188" s="180"/>
      <c r="D1188" s="180"/>
      <c r="E1188" s="180"/>
      <c r="F1188" s="180"/>
      <c r="G1188" s="180"/>
      <c r="H1188" s="180"/>
      <c r="I1188" s="314"/>
      <c r="J1188" s="180"/>
      <c r="K1188" s="180"/>
      <c r="L1188" s="180"/>
      <c r="M1188" s="180"/>
      <c r="N1188" s="180"/>
      <c r="O1188" s="180"/>
      <c r="P1188" s="180"/>
      <c r="Q1188" s="180"/>
      <c r="R1188" s="180"/>
      <c r="S1188" s="180"/>
      <c r="T1188" s="180"/>
      <c r="U1188" s="180"/>
      <c r="V1188" s="180"/>
      <c r="W1188" s="180"/>
      <c r="X1188" s="180"/>
      <c r="Y1188" s="180"/>
      <c r="Z1188" s="180"/>
    </row>
    <row r="1189" spans="1:26">
      <c r="A1189" s="180"/>
      <c r="B1189" s="180"/>
      <c r="C1189" s="180"/>
      <c r="D1189" s="180"/>
      <c r="E1189" s="180"/>
      <c r="F1189" s="180"/>
      <c r="G1189" s="180"/>
      <c r="H1189" s="180"/>
      <c r="I1189" s="314"/>
      <c r="J1189" s="180"/>
      <c r="K1189" s="180"/>
      <c r="L1189" s="180"/>
      <c r="M1189" s="180"/>
      <c r="N1189" s="180"/>
      <c r="O1189" s="180"/>
      <c r="P1189" s="180"/>
      <c r="Q1189" s="180"/>
      <c r="R1189" s="180"/>
      <c r="S1189" s="180"/>
      <c r="T1189" s="180"/>
      <c r="U1189" s="180"/>
      <c r="V1189" s="180"/>
      <c r="W1189" s="180"/>
      <c r="X1189" s="180"/>
      <c r="Y1189" s="180"/>
      <c r="Z1189" s="180"/>
    </row>
    <row r="1190" spans="1:26">
      <c r="A1190" s="180"/>
      <c r="B1190" s="180"/>
      <c r="C1190" s="180"/>
      <c r="D1190" s="180"/>
      <c r="E1190" s="180"/>
      <c r="F1190" s="180"/>
      <c r="G1190" s="180"/>
      <c r="H1190" s="180"/>
      <c r="I1190" s="314"/>
      <c r="J1190" s="180"/>
      <c r="K1190" s="180"/>
      <c r="L1190" s="180"/>
      <c r="M1190" s="180"/>
      <c r="N1190" s="180"/>
      <c r="O1190" s="180"/>
      <c r="P1190" s="180"/>
      <c r="Q1190" s="180"/>
      <c r="R1190" s="180"/>
      <c r="S1190" s="180"/>
      <c r="T1190" s="180"/>
      <c r="U1190" s="180"/>
      <c r="V1190" s="180"/>
      <c r="W1190" s="180"/>
      <c r="X1190" s="180"/>
      <c r="Y1190" s="180"/>
      <c r="Z1190" s="180"/>
    </row>
    <row r="1191" spans="1:26">
      <c r="A1191" s="180"/>
      <c r="B1191" s="180"/>
      <c r="C1191" s="180"/>
      <c r="D1191" s="180"/>
      <c r="E1191" s="180"/>
      <c r="F1191" s="180"/>
      <c r="G1191" s="180"/>
      <c r="H1191" s="180"/>
      <c r="I1191" s="314"/>
      <c r="J1191" s="180"/>
      <c r="K1191" s="180"/>
      <c r="L1191" s="180"/>
      <c r="M1191" s="180"/>
      <c r="N1191" s="180"/>
      <c r="O1191" s="180"/>
      <c r="P1191" s="180"/>
      <c r="Q1191" s="180"/>
      <c r="R1191" s="180"/>
      <c r="S1191" s="180"/>
      <c r="T1191" s="180"/>
      <c r="U1191" s="180"/>
      <c r="V1191" s="180"/>
      <c r="W1191" s="180"/>
      <c r="X1191" s="180"/>
      <c r="Y1191" s="180"/>
      <c r="Z1191" s="180"/>
    </row>
    <row r="1192" spans="1:26">
      <c r="A1192" s="180"/>
      <c r="B1192" s="180"/>
      <c r="C1192" s="180"/>
      <c r="D1192" s="180"/>
      <c r="E1192" s="180"/>
      <c r="F1192" s="180"/>
      <c r="G1192" s="180"/>
      <c r="H1192" s="180"/>
      <c r="I1192" s="314"/>
      <c r="J1192" s="180"/>
      <c r="K1192" s="180"/>
      <c r="L1192" s="180"/>
      <c r="M1192" s="180"/>
      <c r="N1192" s="180"/>
      <c r="O1192" s="180"/>
      <c r="P1192" s="180"/>
      <c r="Q1192" s="180"/>
      <c r="R1192" s="180"/>
      <c r="S1192" s="180"/>
      <c r="T1192" s="180"/>
      <c r="U1192" s="180"/>
      <c r="V1192" s="180"/>
      <c r="W1192" s="180"/>
      <c r="X1192" s="180"/>
      <c r="Y1192" s="180"/>
      <c r="Z1192" s="180"/>
    </row>
    <row r="1193" spans="1:26">
      <c r="A1193" s="180"/>
      <c r="B1193" s="180"/>
      <c r="C1193" s="180"/>
      <c r="D1193" s="180"/>
      <c r="E1193" s="180"/>
      <c r="F1193" s="180"/>
      <c r="G1193" s="180"/>
      <c r="H1193" s="180"/>
      <c r="I1193" s="314"/>
      <c r="J1193" s="180"/>
      <c r="K1193" s="180"/>
      <c r="L1193" s="180"/>
      <c r="M1193" s="180"/>
      <c r="N1193" s="180"/>
      <c r="O1193" s="180"/>
      <c r="P1193" s="180"/>
      <c r="Q1193" s="180"/>
      <c r="R1193" s="180"/>
      <c r="S1193" s="180"/>
      <c r="T1193" s="180"/>
      <c r="U1193" s="180"/>
      <c r="V1193" s="180"/>
      <c r="W1193" s="180"/>
      <c r="X1193" s="180"/>
      <c r="Y1193" s="180"/>
      <c r="Z1193" s="180"/>
    </row>
    <row r="1194" spans="1:26">
      <c r="A1194" s="180"/>
      <c r="B1194" s="180"/>
      <c r="C1194" s="180"/>
      <c r="D1194" s="180"/>
      <c r="E1194" s="180"/>
      <c r="F1194" s="180"/>
      <c r="G1194" s="180"/>
      <c r="H1194" s="180"/>
      <c r="I1194" s="314"/>
      <c r="J1194" s="180"/>
      <c r="K1194" s="180"/>
      <c r="L1194" s="180"/>
      <c r="M1194" s="180"/>
      <c r="N1194" s="180"/>
      <c r="O1194" s="180"/>
      <c r="P1194" s="180"/>
      <c r="Q1194" s="180"/>
      <c r="R1194" s="180"/>
      <c r="S1194" s="180"/>
      <c r="T1194" s="180"/>
      <c r="U1194" s="180"/>
      <c r="V1194" s="180"/>
      <c r="W1194" s="180"/>
      <c r="X1194" s="180"/>
      <c r="Y1194" s="180"/>
      <c r="Z1194" s="180"/>
    </row>
    <row r="1195" spans="1:26">
      <c r="A1195" s="180"/>
      <c r="B1195" s="180"/>
      <c r="C1195" s="180"/>
      <c r="D1195" s="180"/>
      <c r="E1195" s="180"/>
      <c r="F1195" s="180"/>
      <c r="G1195" s="180"/>
      <c r="H1195" s="180"/>
      <c r="I1195" s="314"/>
      <c r="J1195" s="180"/>
      <c r="K1195" s="180"/>
      <c r="L1195" s="180"/>
      <c r="M1195" s="180"/>
      <c r="N1195" s="180"/>
      <c r="O1195" s="180"/>
      <c r="P1195" s="180"/>
      <c r="Q1195" s="180"/>
      <c r="R1195" s="180"/>
      <c r="S1195" s="180"/>
      <c r="T1195" s="180"/>
      <c r="U1195" s="180"/>
      <c r="V1195" s="180"/>
      <c r="W1195" s="180"/>
      <c r="X1195" s="180"/>
      <c r="Y1195" s="180"/>
      <c r="Z1195" s="180"/>
    </row>
    <row r="1196" spans="1:26">
      <c r="A1196" s="180"/>
      <c r="B1196" s="180"/>
      <c r="C1196" s="180"/>
      <c r="D1196" s="180"/>
      <c r="E1196" s="180"/>
      <c r="F1196" s="180"/>
      <c r="G1196" s="180"/>
      <c r="H1196" s="180"/>
      <c r="I1196" s="314"/>
      <c r="J1196" s="180"/>
      <c r="K1196" s="180"/>
      <c r="L1196" s="180"/>
      <c r="M1196" s="180"/>
      <c r="N1196" s="180"/>
      <c r="O1196" s="180"/>
      <c r="P1196" s="180"/>
      <c r="Q1196" s="180"/>
      <c r="R1196" s="180"/>
      <c r="S1196" s="180"/>
      <c r="T1196" s="180"/>
      <c r="U1196" s="180"/>
      <c r="V1196" s="180"/>
      <c r="W1196" s="180"/>
      <c r="X1196" s="180"/>
      <c r="Y1196" s="180"/>
      <c r="Z1196" s="180"/>
    </row>
    <row r="1197" spans="1:26">
      <c r="A1197" s="180"/>
      <c r="B1197" s="180"/>
      <c r="C1197" s="180"/>
      <c r="D1197" s="180"/>
      <c r="E1197" s="180"/>
      <c r="F1197" s="180"/>
      <c r="G1197" s="180"/>
      <c r="H1197" s="180"/>
      <c r="I1197" s="314"/>
      <c r="J1197" s="180"/>
      <c r="K1197" s="180"/>
      <c r="L1197" s="180"/>
      <c r="M1197" s="180"/>
      <c r="N1197" s="180"/>
      <c r="O1197" s="180"/>
      <c r="P1197" s="180"/>
      <c r="Q1197" s="180"/>
      <c r="R1197" s="180"/>
      <c r="S1197" s="180"/>
      <c r="T1197" s="180"/>
      <c r="U1197" s="180"/>
      <c r="V1197" s="180"/>
      <c r="W1197" s="180"/>
      <c r="X1197" s="180"/>
      <c r="Y1197" s="180"/>
      <c r="Z1197" s="180"/>
    </row>
    <row r="1198" spans="1:26">
      <c r="A1198" s="180"/>
      <c r="B1198" s="180"/>
      <c r="C1198" s="180"/>
      <c r="D1198" s="180"/>
      <c r="E1198" s="180"/>
      <c r="F1198" s="180"/>
      <c r="G1198" s="180"/>
      <c r="H1198" s="180"/>
      <c r="I1198" s="314"/>
      <c r="J1198" s="180"/>
      <c r="K1198" s="180"/>
      <c r="L1198" s="180"/>
      <c r="M1198" s="180"/>
      <c r="N1198" s="180"/>
      <c r="O1198" s="180"/>
      <c r="P1198" s="180"/>
      <c r="Q1198" s="180"/>
      <c r="R1198" s="180"/>
      <c r="S1198" s="180"/>
      <c r="T1198" s="180"/>
      <c r="U1198" s="180"/>
      <c r="V1198" s="180"/>
      <c r="W1198" s="180"/>
      <c r="X1198" s="180"/>
      <c r="Y1198" s="180"/>
      <c r="Z1198" s="180"/>
    </row>
    <row r="1199" spans="1:26">
      <c r="A1199" s="180"/>
      <c r="B1199" s="180"/>
      <c r="C1199" s="180"/>
      <c r="D1199" s="180"/>
      <c r="E1199" s="180"/>
      <c r="F1199" s="180"/>
      <c r="G1199" s="180"/>
      <c r="H1199" s="180"/>
      <c r="I1199" s="314"/>
      <c r="J1199" s="180"/>
      <c r="K1199" s="180"/>
      <c r="L1199" s="180"/>
      <c r="M1199" s="180"/>
      <c r="N1199" s="180"/>
      <c r="O1199" s="180"/>
      <c r="P1199" s="180"/>
      <c r="Q1199" s="180"/>
      <c r="R1199" s="180"/>
      <c r="S1199" s="180"/>
      <c r="T1199" s="180"/>
      <c r="U1199" s="180"/>
      <c r="V1199" s="180"/>
      <c r="W1199" s="180"/>
      <c r="X1199" s="180"/>
      <c r="Y1199" s="180"/>
      <c r="Z1199" s="180"/>
    </row>
    <row r="1200" spans="1:26">
      <c r="A1200" s="180"/>
      <c r="B1200" s="180"/>
      <c r="C1200" s="180"/>
      <c r="D1200" s="180"/>
      <c r="E1200" s="180"/>
      <c r="F1200" s="180"/>
      <c r="G1200" s="180"/>
      <c r="H1200" s="180"/>
      <c r="I1200" s="314"/>
      <c r="J1200" s="180"/>
      <c r="K1200" s="180"/>
      <c r="L1200" s="180"/>
      <c r="M1200" s="180"/>
      <c r="N1200" s="180"/>
      <c r="O1200" s="180"/>
      <c r="P1200" s="180"/>
      <c r="Q1200" s="180"/>
      <c r="R1200" s="180"/>
      <c r="S1200" s="180"/>
      <c r="T1200" s="180"/>
      <c r="U1200" s="180"/>
      <c r="V1200" s="180"/>
      <c r="W1200" s="180"/>
      <c r="X1200" s="180"/>
      <c r="Y1200" s="180"/>
      <c r="Z1200" s="180"/>
    </row>
    <row r="1201" spans="1:26">
      <c r="A1201" s="180"/>
      <c r="B1201" s="180"/>
      <c r="C1201" s="180"/>
      <c r="D1201" s="180"/>
      <c r="E1201" s="180"/>
      <c r="F1201" s="180"/>
      <c r="G1201" s="180"/>
      <c r="H1201" s="180"/>
      <c r="I1201" s="314"/>
      <c r="J1201" s="180"/>
      <c r="K1201" s="180"/>
      <c r="L1201" s="180"/>
      <c r="M1201" s="180"/>
      <c r="N1201" s="180"/>
      <c r="O1201" s="180"/>
      <c r="P1201" s="180"/>
      <c r="Q1201" s="180"/>
      <c r="R1201" s="180"/>
      <c r="S1201" s="180"/>
      <c r="T1201" s="180"/>
      <c r="U1201" s="180"/>
      <c r="V1201" s="180"/>
      <c r="W1201" s="180"/>
      <c r="X1201" s="180"/>
      <c r="Y1201" s="180"/>
      <c r="Z1201" s="180"/>
    </row>
    <row r="1202" spans="1:26">
      <c r="A1202" s="180"/>
      <c r="B1202" s="180"/>
      <c r="C1202" s="180"/>
      <c r="D1202" s="180"/>
      <c r="E1202" s="180"/>
      <c r="F1202" s="180"/>
      <c r="G1202" s="180"/>
      <c r="H1202" s="180"/>
      <c r="I1202" s="314"/>
      <c r="J1202" s="180"/>
      <c r="K1202" s="180"/>
      <c r="L1202" s="180"/>
      <c r="M1202" s="180"/>
      <c r="N1202" s="180"/>
      <c r="O1202" s="180"/>
      <c r="P1202" s="180"/>
      <c r="Q1202" s="180"/>
      <c r="R1202" s="180"/>
      <c r="S1202" s="180"/>
      <c r="T1202" s="180"/>
      <c r="U1202" s="180"/>
      <c r="V1202" s="180"/>
      <c r="W1202" s="180"/>
      <c r="X1202" s="180"/>
      <c r="Y1202" s="180"/>
      <c r="Z1202" s="180"/>
    </row>
    <row r="1203" spans="1:26">
      <c r="A1203" s="180"/>
      <c r="B1203" s="180"/>
      <c r="C1203" s="180"/>
      <c r="D1203" s="180"/>
      <c r="E1203" s="180"/>
      <c r="F1203" s="180"/>
      <c r="G1203" s="180"/>
      <c r="H1203" s="180"/>
      <c r="I1203" s="314"/>
      <c r="J1203" s="180"/>
      <c r="K1203" s="180"/>
      <c r="L1203" s="180"/>
      <c r="M1203" s="180"/>
      <c r="N1203" s="180"/>
      <c r="O1203" s="180"/>
      <c r="P1203" s="180"/>
      <c r="Q1203" s="180"/>
      <c r="R1203" s="180"/>
      <c r="S1203" s="180"/>
      <c r="T1203" s="180"/>
      <c r="U1203" s="180"/>
      <c r="V1203" s="180"/>
      <c r="W1203" s="180"/>
      <c r="X1203" s="180"/>
      <c r="Y1203" s="180"/>
      <c r="Z1203" s="180"/>
    </row>
    <row r="1204" spans="1:26">
      <c r="A1204" s="180"/>
      <c r="B1204" s="180"/>
      <c r="C1204" s="180"/>
      <c r="D1204" s="180"/>
      <c r="E1204" s="180"/>
      <c r="F1204" s="180"/>
      <c r="G1204" s="180"/>
      <c r="H1204" s="180"/>
      <c r="I1204" s="314"/>
      <c r="J1204" s="180"/>
      <c r="K1204" s="180"/>
      <c r="L1204" s="180"/>
      <c r="M1204" s="180"/>
      <c r="N1204" s="180"/>
      <c r="O1204" s="180"/>
      <c r="P1204" s="180"/>
      <c r="Q1204" s="180"/>
      <c r="R1204" s="180"/>
      <c r="S1204" s="180"/>
      <c r="T1204" s="180"/>
      <c r="U1204" s="180"/>
      <c r="V1204" s="180"/>
      <c r="W1204" s="180"/>
      <c r="X1204" s="180"/>
      <c r="Y1204" s="180"/>
      <c r="Z1204" s="180"/>
    </row>
    <row r="1205" spans="1:26">
      <c r="A1205" s="180"/>
      <c r="B1205" s="180"/>
      <c r="C1205" s="180"/>
      <c r="D1205" s="180"/>
      <c r="E1205" s="180"/>
      <c r="F1205" s="180"/>
      <c r="G1205" s="180"/>
      <c r="H1205" s="180"/>
      <c r="I1205" s="314"/>
      <c r="J1205" s="180"/>
      <c r="K1205" s="180"/>
      <c r="L1205" s="180"/>
      <c r="M1205" s="180"/>
      <c r="N1205" s="180"/>
      <c r="O1205" s="180"/>
      <c r="P1205" s="180"/>
      <c r="Q1205" s="180"/>
      <c r="R1205" s="180"/>
      <c r="S1205" s="180"/>
      <c r="T1205" s="180"/>
      <c r="U1205" s="180"/>
      <c r="V1205" s="180"/>
      <c r="W1205" s="180"/>
      <c r="X1205" s="180"/>
      <c r="Y1205" s="180"/>
      <c r="Z1205" s="180"/>
    </row>
    <row r="1206" spans="1:26">
      <c r="A1206" s="180"/>
      <c r="B1206" s="180"/>
      <c r="C1206" s="180"/>
      <c r="D1206" s="180"/>
      <c r="E1206" s="180"/>
      <c r="F1206" s="180"/>
      <c r="G1206" s="180"/>
      <c r="H1206" s="180"/>
      <c r="I1206" s="314"/>
      <c r="J1206" s="180"/>
      <c r="K1206" s="180"/>
      <c r="L1206" s="180"/>
      <c r="M1206" s="180"/>
      <c r="N1206" s="180"/>
      <c r="O1206" s="180"/>
      <c r="P1206" s="180"/>
      <c r="Q1206" s="180"/>
      <c r="R1206" s="180"/>
      <c r="S1206" s="180"/>
      <c r="T1206" s="180"/>
      <c r="U1206" s="180"/>
      <c r="V1206" s="180"/>
      <c r="W1206" s="180"/>
      <c r="X1206" s="180"/>
      <c r="Y1206" s="180"/>
      <c r="Z1206" s="180"/>
    </row>
    <row r="1207" spans="1:26">
      <c r="A1207" s="180"/>
      <c r="B1207" s="180"/>
      <c r="C1207" s="180"/>
      <c r="D1207" s="180"/>
      <c r="E1207" s="180"/>
      <c r="F1207" s="180"/>
      <c r="G1207" s="180"/>
      <c r="H1207" s="180"/>
      <c r="I1207" s="314"/>
      <c r="J1207" s="180"/>
      <c r="K1207" s="180"/>
      <c r="L1207" s="180"/>
      <c r="M1207" s="180"/>
      <c r="N1207" s="180"/>
      <c r="O1207" s="180"/>
      <c r="P1207" s="180"/>
      <c r="Q1207" s="180"/>
      <c r="R1207" s="180"/>
      <c r="S1207" s="180"/>
      <c r="T1207" s="180"/>
      <c r="U1207" s="180"/>
      <c r="V1207" s="180"/>
      <c r="W1207" s="180"/>
      <c r="X1207" s="180"/>
      <c r="Y1207" s="180"/>
      <c r="Z1207" s="180"/>
    </row>
    <row r="1208" spans="1:26">
      <c r="A1208" s="180"/>
      <c r="B1208" s="180"/>
      <c r="C1208" s="180"/>
      <c r="D1208" s="180"/>
      <c r="E1208" s="180"/>
      <c r="F1208" s="180"/>
      <c r="G1208" s="180"/>
      <c r="H1208" s="180"/>
      <c r="I1208" s="314"/>
      <c r="J1208" s="180"/>
      <c r="K1208" s="180"/>
      <c r="L1208" s="180"/>
      <c r="M1208" s="180"/>
      <c r="N1208" s="180"/>
      <c r="O1208" s="180"/>
      <c r="P1208" s="180"/>
      <c r="Q1208" s="180"/>
      <c r="R1208" s="180"/>
      <c r="S1208" s="180"/>
      <c r="T1208" s="180"/>
      <c r="U1208" s="180"/>
      <c r="V1208" s="180"/>
      <c r="W1208" s="180"/>
      <c r="X1208" s="180"/>
      <c r="Y1208" s="180"/>
      <c r="Z1208" s="180"/>
    </row>
    <row r="1209" spans="1:26">
      <c r="A1209" s="180"/>
      <c r="B1209" s="180"/>
      <c r="C1209" s="180"/>
      <c r="D1209" s="180"/>
      <c r="E1209" s="180"/>
      <c r="F1209" s="180"/>
      <c r="G1209" s="180"/>
      <c r="H1209" s="180"/>
      <c r="I1209" s="314"/>
      <c r="J1209" s="180"/>
      <c r="K1209" s="180"/>
      <c r="L1209" s="180"/>
      <c r="M1209" s="180"/>
      <c r="N1209" s="180"/>
      <c r="O1209" s="180"/>
      <c r="P1209" s="180"/>
      <c r="Q1209" s="180"/>
      <c r="R1209" s="180"/>
      <c r="S1209" s="180"/>
      <c r="T1209" s="180"/>
      <c r="U1209" s="180"/>
      <c r="V1209" s="180"/>
      <c r="W1209" s="180"/>
      <c r="X1209" s="180"/>
      <c r="Y1209" s="180"/>
      <c r="Z1209" s="180"/>
    </row>
    <row r="1210" spans="1:26">
      <c r="A1210" s="180"/>
      <c r="B1210" s="180"/>
      <c r="C1210" s="180"/>
      <c r="D1210" s="180"/>
      <c r="E1210" s="180"/>
      <c r="F1210" s="180"/>
      <c r="G1210" s="180"/>
      <c r="H1210" s="180"/>
      <c r="I1210" s="314"/>
      <c r="J1210" s="180"/>
      <c r="K1210" s="180"/>
      <c r="L1210" s="180"/>
      <c r="M1210" s="180"/>
      <c r="N1210" s="180"/>
      <c r="O1210" s="180"/>
      <c r="P1210" s="180"/>
      <c r="Q1210" s="180"/>
      <c r="R1210" s="180"/>
      <c r="S1210" s="180"/>
      <c r="T1210" s="180"/>
      <c r="U1210" s="180"/>
      <c r="V1210" s="180"/>
      <c r="W1210" s="180"/>
      <c r="X1210" s="180"/>
      <c r="Y1210" s="180"/>
      <c r="Z1210" s="180"/>
    </row>
    <row r="1211" spans="1:26">
      <c r="A1211" s="180"/>
      <c r="B1211" s="180"/>
      <c r="C1211" s="180"/>
      <c r="D1211" s="180"/>
      <c r="E1211" s="180"/>
      <c r="F1211" s="180"/>
      <c r="G1211" s="180"/>
      <c r="H1211" s="180"/>
      <c r="I1211" s="314"/>
      <c r="J1211" s="180"/>
      <c r="K1211" s="180"/>
      <c r="L1211" s="180"/>
      <c r="M1211" s="180"/>
      <c r="N1211" s="180"/>
      <c r="O1211" s="180"/>
      <c r="P1211" s="180"/>
      <c r="Q1211" s="180"/>
      <c r="R1211" s="180"/>
      <c r="S1211" s="180"/>
      <c r="T1211" s="180"/>
      <c r="U1211" s="180"/>
      <c r="V1211" s="180"/>
      <c r="W1211" s="180"/>
      <c r="X1211" s="180"/>
      <c r="Y1211" s="180"/>
      <c r="Z1211" s="180"/>
    </row>
    <row r="1212" spans="1:26">
      <c r="A1212" s="180"/>
      <c r="B1212" s="180"/>
      <c r="C1212" s="180"/>
      <c r="D1212" s="180"/>
      <c r="E1212" s="180"/>
      <c r="F1212" s="180"/>
      <c r="G1212" s="180"/>
      <c r="H1212" s="180"/>
      <c r="I1212" s="314"/>
      <c r="J1212" s="180"/>
      <c r="K1212" s="180"/>
      <c r="L1212" s="180"/>
      <c r="M1212" s="180"/>
      <c r="N1212" s="180"/>
      <c r="O1212" s="180"/>
      <c r="P1212" s="180"/>
      <c r="Q1212" s="180"/>
      <c r="R1212" s="180"/>
      <c r="S1212" s="180"/>
      <c r="T1212" s="180"/>
      <c r="U1212" s="180"/>
      <c r="V1212" s="180"/>
      <c r="W1212" s="180"/>
      <c r="X1212" s="180"/>
      <c r="Y1212" s="180"/>
      <c r="Z1212" s="180"/>
    </row>
    <row r="1213" spans="1:26">
      <c r="A1213" s="180"/>
      <c r="B1213" s="180"/>
      <c r="C1213" s="180"/>
      <c r="D1213" s="180"/>
      <c r="E1213" s="180"/>
      <c r="F1213" s="180"/>
      <c r="G1213" s="180"/>
      <c r="H1213" s="180"/>
      <c r="I1213" s="314"/>
      <c r="J1213" s="180"/>
      <c r="K1213" s="180"/>
      <c r="L1213" s="180"/>
      <c r="M1213" s="180"/>
      <c r="N1213" s="180"/>
      <c r="O1213" s="180"/>
      <c r="P1213" s="180"/>
      <c r="Q1213" s="180"/>
      <c r="R1213" s="180"/>
      <c r="S1213" s="180"/>
      <c r="T1213" s="180"/>
      <c r="U1213" s="180"/>
      <c r="V1213" s="180"/>
      <c r="W1213" s="180"/>
      <c r="X1213" s="180"/>
      <c r="Y1213" s="180"/>
      <c r="Z1213" s="180"/>
    </row>
    <row r="1214" spans="1:26">
      <c r="A1214" s="180"/>
      <c r="B1214" s="180"/>
      <c r="C1214" s="180"/>
      <c r="D1214" s="180"/>
      <c r="E1214" s="180"/>
      <c r="F1214" s="180"/>
      <c r="G1214" s="180"/>
      <c r="H1214" s="180"/>
      <c r="I1214" s="314"/>
      <c r="J1214" s="180"/>
      <c r="K1214" s="180"/>
      <c r="L1214" s="180"/>
      <c r="M1214" s="180"/>
      <c r="N1214" s="180"/>
      <c r="O1214" s="180"/>
      <c r="P1214" s="180"/>
      <c r="Q1214" s="180"/>
      <c r="R1214" s="180"/>
      <c r="S1214" s="180"/>
      <c r="T1214" s="180"/>
      <c r="U1214" s="180"/>
      <c r="V1214" s="180"/>
      <c r="W1214" s="180"/>
      <c r="X1214" s="180"/>
      <c r="Y1214" s="180"/>
      <c r="Z1214" s="180"/>
    </row>
    <row r="1215" spans="1:26">
      <c r="A1215" s="180"/>
      <c r="B1215" s="180"/>
      <c r="C1215" s="180"/>
      <c r="D1215" s="180"/>
      <c r="E1215" s="180"/>
      <c r="F1215" s="180"/>
      <c r="G1215" s="180"/>
      <c r="H1215" s="180"/>
      <c r="I1215" s="314"/>
      <c r="J1215" s="180"/>
      <c r="K1215" s="180"/>
      <c r="L1215" s="180"/>
      <c r="M1215" s="180"/>
      <c r="N1215" s="180"/>
      <c r="O1215" s="180"/>
      <c r="P1215" s="180"/>
      <c r="Q1215" s="180"/>
      <c r="R1215" s="180"/>
      <c r="S1215" s="180"/>
      <c r="T1215" s="180"/>
      <c r="U1215" s="180"/>
      <c r="V1215" s="180"/>
      <c r="W1215" s="180"/>
      <c r="X1215" s="180"/>
      <c r="Y1215" s="180"/>
      <c r="Z1215" s="180"/>
    </row>
    <row r="1216" spans="1:26">
      <c r="A1216" s="180"/>
      <c r="B1216" s="180"/>
      <c r="C1216" s="180"/>
      <c r="D1216" s="180"/>
      <c r="E1216" s="180"/>
      <c r="F1216" s="180"/>
      <c r="G1216" s="180"/>
      <c r="H1216" s="180"/>
      <c r="I1216" s="314"/>
      <c r="J1216" s="180"/>
      <c r="K1216" s="180"/>
      <c r="L1216" s="180"/>
      <c r="M1216" s="180"/>
      <c r="N1216" s="180"/>
      <c r="O1216" s="180"/>
      <c r="P1216" s="180"/>
      <c r="Q1216" s="180"/>
      <c r="R1216" s="180"/>
      <c r="S1216" s="180"/>
      <c r="T1216" s="180"/>
      <c r="U1216" s="180"/>
      <c r="V1216" s="180"/>
      <c r="W1216" s="180"/>
      <c r="X1216" s="180"/>
      <c r="Y1216" s="180"/>
      <c r="Z1216" s="180"/>
    </row>
    <row r="1217" spans="1:26">
      <c r="A1217" s="180"/>
      <c r="B1217" s="180"/>
      <c r="C1217" s="180"/>
      <c r="D1217" s="180"/>
      <c r="E1217" s="180"/>
      <c r="F1217" s="180"/>
      <c r="G1217" s="180"/>
      <c r="H1217" s="180"/>
      <c r="I1217" s="314"/>
      <c r="J1217" s="180"/>
      <c r="K1217" s="180"/>
      <c r="L1217" s="180"/>
      <c r="M1217" s="180"/>
      <c r="N1217" s="180"/>
      <c r="O1217" s="180"/>
      <c r="P1217" s="180"/>
      <c r="Q1217" s="180"/>
      <c r="R1217" s="180"/>
      <c r="S1217" s="180"/>
      <c r="T1217" s="180"/>
      <c r="U1217" s="180"/>
      <c r="V1217" s="180"/>
      <c r="W1217" s="180"/>
      <c r="X1217" s="180"/>
      <c r="Y1217" s="180"/>
      <c r="Z1217" s="180"/>
    </row>
    <row r="1218" spans="1:26">
      <c r="A1218" s="180"/>
      <c r="B1218" s="180"/>
      <c r="C1218" s="180"/>
      <c r="D1218" s="180"/>
      <c r="E1218" s="180"/>
      <c r="F1218" s="180"/>
      <c r="G1218" s="180"/>
      <c r="H1218" s="180"/>
      <c r="I1218" s="314"/>
      <c r="J1218" s="180"/>
      <c r="K1218" s="180"/>
      <c r="L1218" s="180"/>
      <c r="M1218" s="180"/>
      <c r="N1218" s="180"/>
      <c r="O1218" s="180"/>
      <c r="P1218" s="180"/>
      <c r="Q1218" s="180"/>
      <c r="R1218" s="180"/>
      <c r="S1218" s="180"/>
      <c r="T1218" s="180"/>
      <c r="U1218" s="180"/>
      <c r="V1218" s="180"/>
      <c r="W1218" s="180"/>
      <c r="X1218" s="180"/>
      <c r="Y1218" s="180"/>
      <c r="Z1218" s="180"/>
    </row>
    <row r="1219" spans="1:26">
      <c r="A1219" s="180"/>
      <c r="B1219" s="180"/>
      <c r="C1219" s="180"/>
      <c r="D1219" s="180"/>
      <c r="E1219" s="180"/>
      <c r="F1219" s="180"/>
      <c r="G1219" s="180"/>
      <c r="H1219" s="180"/>
      <c r="I1219" s="314"/>
      <c r="J1219" s="180"/>
      <c r="K1219" s="180"/>
      <c r="L1219" s="180"/>
      <c r="M1219" s="180"/>
      <c r="N1219" s="180"/>
      <c r="O1219" s="180"/>
      <c r="P1219" s="180"/>
      <c r="Q1219" s="180"/>
      <c r="R1219" s="180"/>
      <c r="S1219" s="180"/>
      <c r="T1219" s="180"/>
      <c r="U1219" s="180"/>
      <c r="V1219" s="180"/>
      <c r="W1219" s="180"/>
      <c r="X1219" s="180"/>
      <c r="Y1219" s="180"/>
      <c r="Z1219" s="180"/>
    </row>
    <row r="1220" spans="1:26">
      <c r="A1220" s="180"/>
      <c r="B1220" s="180"/>
      <c r="C1220" s="180"/>
      <c r="D1220" s="180"/>
      <c r="E1220" s="180"/>
      <c r="F1220" s="180"/>
      <c r="G1220" s="180"/>
      <c r="H1220" s="180"/>
      <c r="I1220" s="314"/>
      <c r="J1220" s="180"/>
      <c r="K1220" s="180"/>
      <c r="L1220" s="180"/>
      <c r="M1220" s="180"/>
      <c r="N1220" s="180"/>
      <c r="O1220" s="180"/>
      <c r="P1220" s="180"/>
      <c r="Q1220" s="180"/>
      <c r="R1220" s="180"/>
      <c r="S1220" s="180"/>
      <c r="T1220" s="180"/>
      <c r="U1220" s="180"/>
      <c r="V1220" s="180"/>
      <c r="W1220" s="180"/>
      <c r="X1220" s="180"/>
      <c r="Y1220" s="180"/>
      <c r="Z1220" s="180"/>
    </row>
    <row r="1221" spans="1:26">
      <c r="A1221" s="180"/>
      <c r="B1221" s="180"/>
      <c r="C1221" s="180"/>
      <c r="D1221" s="180"/>
      <c r="E1221" s="180"/>
      <c r="F1221" s="180"/>
      <c r="G1221" s="180"/>
      <c r="H1221" s="180"/>
      <c r="I1221" s="314"/>
      <c r="J1221" s="180"/>
      <c r="K1221" s="180"/>
      <c r="L1221" s="180"/>
      <c r="M1221" s="180"/>
      <c r="N1221" s="180"/>
      <c r="O1221" s="180"/>
      <c r="P1221" s="180"/>
      <c r="Q1221" s="180"/>
      <c r="R1221" s="180"/>
      <c r="S1221" s="180"/>
      <c r="T1221" s="180"/>
      <c r="U1221" s="180"/>
      <c r="V1221" s="180"/>
      <c r="W1221" s="180"/>
      <c r="X1221" s="180"/>
      <c r="Y1221" s="180"/>
      <c r="Z1221" s="180"/>
    </row>
    <row r="1222" spans="1:26">
      <c r="A1222" s="180"/>
      <c r="B1222" s="180"/>
      <c r="C1222" s="180"/>
      <c r="D1222" s="180"/>
      <c r="E1222" s="180"/>
      <c r="F1222" s="180"/>
      <c r="G1222" s="180"/>
      <c r="H1222" s="180"/>
      <c r="I1222" s="314"/>
      <c r="J1222" s="180"/>
      <c r="K1222" s="180"/>
      <c r="L1222" s="180"/>
      <c r="M1222" s="180"/>
      <c r="N1222" s="180"/>
      <c r="O1222" s="180"/>
      <c r="P1222" s="180"/>
      <c r="Q1222" s="180"/>
      <c r="R1222" s="180"/>
      <c r="S1222" s="180"/>
      <c r="T1222" s="180"/>
      <c r="U1222" s="180"/>
      <c r="V1222" s="180"/>
      <c r="W1222" s="180"/>
      <c r="X1222" s="180"/>
      <c r="Y1222" s="180"/>
      <c r="Z1222" s="180"/>
    </row>
    <row r="1223" spans="1:26">
      <c r="A1223" s="180"/>
      <c r="B1223" s="180"/>
      <c r="C1223" s="180"/>
      <c r="D1223" s="180"/>
      <c r="E1223" s="180"/>
      <c r="F1223" s="180"/>
      <c r="G1223" s="180"/>
      <c r="H1223" s="180"/>
      <c r="I1223" s="314"/>
      <c r="J1223" s="180"/>
      <c r="K1223" s="180"/>
      <c r="L1223" s="180"/>
      <c r="M1223" s="180"/>
      <c r="N1223" s="180"/>
      <c r="O1223" s="180"/>
      <c r="P1223" s="180"/>
      <c r="Q1223" s="180"/>
      <c r="R1223" s="180"/>
      <c r="S1223" s="180"/>
      <c r="T1223" s="180"/>
      <c r="U1223" s="180"/>
      <c r="V1223" s="180"/>
      <c r="W1223" s="180"/>
      <c r="X1223" s="180"/>
      <c r="Y1223" s="180"/>
      <c r="Z1223" s="180"/>
    </row>
    <row r="1224" spans="1:26">
      <c r="A1224" s="180"/>
      <c r="B1224" s="180"/>
      <c r="C1224" s="180"/>
      <c r="D1224" s="180"/>
      <c r="E1224" s="180"/>
      <c r="F1224" s="180"/>
      <c r="G1224" s="180"/>
      <c r="H1224" s="180"/>
      <c r="I1224" s="314"/>
      <c r="J1224" s="180"/>
      <c r="K1224" s="180"/>
      <c r="L1224" s="180"/>
      <c r="M1224" s="180"/>
      <c r="N1224" s="180"/>
      <c r="O1224" s="180"/>
      <c r="P1224" s="180"/>
      <c r="Q1224" s="180"/>
      <c r="R1224" s="180"/>
      <c r="S1224" s="180"/>
      <c r="T1224" s="180"/>
      <c r="U1224" s="180"/>
      <c r="V1224" s="180"/>
      <c r="W1224" s="180"/>
      <c r="X1224" s="180"/>
      <c r="Y1224" s="180"/>
      <c r="Z1224" s="180"/>
    </row>
    <row r="1225" spans="1:26">
      <c r="A1225" s="180"/>
      <c r="B1225" s="180"/>
      <c r="C1225" s="180"/>
      <c r="D1225" s="180"/>
      <c r="E1225" s="180"/>
      <c r="F1225" s="180"/>
      <c r="G1225" s="180"/>
      <c r="H1225" s="180"/>
      <c r="I1225" s="314"/>
      <c r="J1225" s="180"/>
      <c r="K1225" s="180"/>
      <c r="L1225" s="180"/>
      <c r="M1225" s="180"/>
      <c r="N1225" s="180"/>
      <c r="O1225" s="180"/>
      <c r="P1225" s="180"/>
      <c r="Q1225" s="180"/>
      <c r="R1225" s="180"/>
      <c r="S1225" s="180"/>
      <c r="T1225" s="180"/>
      <c r="U1225" s="180"/>
      <c r="V1225" s="180"/>
      <c r="W1225" s="180"/>
      <c r="X1225" s="180"/>
      <c r="Y1225" s="180"/>
      <c r="Z1225" s="180"/>
    </row>
    <row r="1226" spans="1:26">
      <c r="A1226" s="180"/>
      <c r="B1226" s="180"/>
      <c r="C1226" s="180"/>
      <c r="D1226" s="180"/>
      <c r="E1226" s="180"/>
      <c r="F1226" s="180"/>
      <c r="G1226" s="180"/>
      <c r="H1226" s="180"/>
      <c r="I1226" s="314"/>
      <c r="J1226" s="180"/>
      <c r="K1226" s="180"/>
      <c r="L1226" s="180"/>
      <c r="M1226" s="180"/>
      <c r="N1226" s="180"/>
      <c r="O1226" s="180"/>
      <c r="P1226" s="180"/>
      <c r="Q1226" s="180"/>
      <c r="R1226" s="180"/>
      <c r="S1226" s="180"/>
      <c r="T1226" s="180"/>
      <c r="U1226" s="180"/>
      <c r="V1226" s="180"/>
      <c r="W1226" s="180"/>
      <c r="X1226" s="180"/>
      <c r="Y1226" s="180"/>
      <c r="Z1226" s="180"/>
    </row>
    <row r="1227" spans="1:26">
      <c r="A1227" s="180"/>
      <c r="B1227" s="180"/>
      <c r="C1227" s="180"/>
      <c r="D1227" s="180"/>
      <c r="E1227" s="180"/>
      <c r="F1227" s="180"/>
      <c r="G1227" s="180"/>
      <c r="H1227" s="180"/>
      <c r="I1227" s="314"/>
      <c r="J1227" s="180"/>
      <c r="K1227" s="180"/>
      <c r="L1227" s="180"/>
      <c r="M1227" s="180"/>
      <c r="N1227" s="180"/>
      <c r="O1227" s="180"/>
      <c r="P1227" s="180"/>
      <c r="Q1227" s="180"/>
      <c r="R1227" s="180"/>
      <c r="S1227" s="180"/>
      <c r="T1227" s="180"/>
      <c r="U1227" s="180"/>
      <c r="V1227" s="180"/>
      <c r="W1227" s="180"/>
      <c r="X1227" s="180"/>
      <c r="Y1227" s="180"/>
      <c r="Z1227" s="180"/>
    </row>
    <row r="1228" spans="1:26">
      <c r="A1228" s="180"/>
      <c r="B1228" s="180"/>
      <c r="C1228" s="180"/>
      <c r="D1228" s="180"/>
      <c r="E1228" s="180"/>
      <c r="F1228" s="180"/>
      <c r="G1228" s="180"/>
      <c r="H1228" s="180"/>
      <c r="I1228" s="314"/>
      <c r="J1228" s="180"/>
      <c r="K1228" s="180"/>
      <c r="L1228" s="180"/>
      <c r="M1228" s="180"/>
      <c r="N1228" s="180"/>
      <c r="O1228" s="180"/>
      <c r="P1228" s="180"/>
      <c r="Q1228" s="180"/>
      <c r="R1228" s="180"/>
      <c r="S1228" s="180"/>
      <c r="T1228" s="180"/>
      <c r="U1228" s="180"/>
      <c r="V1228" s="180"/>
      <c r="W1228" s="180"/>
      <c r="X1228" s="180"/>
      <c r="Y1228" s="180"/>
      <c r="Z1228" s="180"/>
    </row>
    <row r="1229" spans="1:26">
      <c r="A1229" s="180"/>
      <c r="B1229" s="180"/>
      <c r="C1229" s="180"/>
      <c r="D1229" s="180"/>
      <c r="E1229" s="180"/>
      <c r="F1229" s="180"/>
      <c r="G1229" s="180"/>
      <c r="H1229" s="180"/>
      <c r="I1229" s="314"/>
      <c r="J1229" s="180"/>
      <c r="K1229" s="180"/>
      <c r="L1229" s="180"/>
      <c r="M1229" s="180"/>
      <c r="N1229" s="180"/>
      <c r="O1229" s="180"/>
      <c r="P1229" s="180"/>
      <c r="Q1229" s="180"/>
      <c r="R1229" s="180"/>
      <c r="S1229" s="180"/>
      <c r="T1229" s="180"/>
      <c r="U1229" s="180"/>
      <c r="V1229" s="180"/>
      <c r="W1229" s="180"/>
      <c r="X1229" s="180"/>
      <c r="Y1229" s="180"/>
      <c r="Z1229" s="180"/>
    </row>
    <row r="1230" spans="1:26">
      <c r="A1230" s="180"/>
      <c r="B1230" s="180"/>
      <c r="C1230" s="180"/>
      <c r="D1230" s="180"/>
      <c r="E1230" s="180"/>
      <c r="F1230" s="180"/>
      <c r="G1230" s="180"/>
      <c r="H1230" s="180"/>
      <c r="I1230" s="314"/>
      <c r="J1230" s="180"/>
      <c r="K1230" s="180"/>
      <c r="L1230" s="180"/>
      <c r="M1230" s="180"/>
      <c r="N1230" s="180"/>
      <c r="O1230" s="180"/>
      <c r="P1230" s="180"/>
      <c r="Q1230" s="180"/>
      <c r="R1230" s="180"/>
      <c r="S1230" s="180"/>
      <c r="T1230" s="180"/>
      <c r="U1230" s="180"/>
      <c r="V1230" s="180"/>
      <c r="W1230" s="180"/>
      <c r="X1230" s="180"/>
      <c r="Y1230" s="180"/>
      <c r="Z1230" s="180"/>
    </row>
    <row r="1231" spans="1:26">
      <c r="A1231" s="180"/>
      <c r="B1231" s="180"/>
      <c r="C1231" s="180"/>
      <c r="D1231" s="180"/>
      <c r="E1231" s="180"/>
      <c r="F1231" s="180"/>
      <c r="G1231" s="180"/>
      <c r="H1231" s="180"/>
      <c r="I1231" s="314"/>
      <c r="J1231" s="180"/>
      <c r="K1231" s="180"/>
      <c r="L1231" s="180"/>
      <c r="M1231" s="180"/>
      <c r="N1231" s="180"/>
      <c r="O1231" s="180"/>
      <c r="P1231" s="180"/>
      <c r="Q1231" s="180"/>
      <c r="R1231" s="180"/>
      <c r="S1231" s="180"/>
      <c r="T1231" s="180"/>
      <c r="U1231" s="180"/>
      <c r="V1231" s="180"/>
      <c r="W1231" s="180"/>
      <c r="X1231" s="180"/>
      <c r="Y1231" s="180"/>
      <c r="Z1231" s="180"/>
    </row>
    <row r="1232" spans="1:26">
      <c r="A1232" s="180"/>
      <c r="B1232" s="180"/>
      <c r="C1232" s="180"/>
      <c r="D1232" s="180"/>
      <c r="E1232" s="180"/>
      <c r="F1232" s="180"/>
      <c r="G1232" s="180"/>
      <c r="H1232" s="180"/>
      <c r="I1232" s="314"/>
      <c r="J1232" s="180"/>
      <c r="K1232" s="180"/>
      <c r="L1232" s="180"/>
      <c r="M1232" s="180"/>
      <c r="N1232" s="180"/>
      <c r="O1232" s="180"/>
      <c r="P1232" s="180"/>
      <c r="Q1232" s="180"/>
      <c r="R1232" s="180"/>
      <c r="S1232" s="180"/>
      <c r="T1232" s="180"/>
      <c r="U1232" s="180"/>
      <c r="V1232" s="180"/>
      <c r="W1232" s="180"/>
      <c r="X1232" s="180"/>
      <c r="Y1232" s="180"/>
      <c r="Z1232" s="180"/>
    </row>
    <row r="1233" spans="1:26">
      <c r="A1233" s="180"/>
      <c r="B1233" s="180"/>
      <c r="C1233" s="180"/>
      <c r="D1233" s="180"/>
      <c r="E1233" s="180"/>
      <c r="F1233" s="180"/>
      <c r="G1233" s="180"/>
      <c r="H1233" s="180"/>
      <c r="I1233" s="314"/>
      <c r="J1233" s="180"/>
      <c r="K1233" s="180"/>
      <c r="L1233" s="180"/>
      <c r="M1233" s="180"/>
      <c r="N1233" s="180"/>
      <c r="O1233" s="180"/>
      <c r="P1233" s="180"/>
      <c r="Q1233" s="180"/>
      <c r="R1233" s="180"/>
      <c r="S1233" s="180"/>
      <c r="T1233" s="180"/>
      <c r="U1233" s="180"/>
      <c r="V1233" s="180"/>
      <c r="W1233" s="180"/>
      <c r="X1233" s="180"/>
      <c r="Y1233" s="180"/>
      <c r="Z1233" s="180"/>
    </row>
    <row r="1234" spans="1:26">
      <c r="A1234" s="180"/>
      <c r="B1234" s="180"/>
      <c r="C1234" s="180"/>
      <c r="D1234" s="180"/>
      <c r="E1234" s="180"/>
      <c r="F1234" s="180"/>
      <c r="G1234" s="180"/>
      <c r="H1234" s="180"/>
      <c r="I1234" s="314"/>
      <c r="J1234" s="180"/>
      <c r="K1234" s="180"/>
      <c r="L1234" s="180"/>
      <c r="M1234" s="180"/>
      <c r="N1234" s="180"/>
      <c r="O1234" s="180"/>
      <c r="P1234" s="180"/>
      <c r="Q1234" s="180"/>
      <c r="R1234" s="180"/>
      <c r="S1234" s="180"/>
      <c r="T1234" s="180"/>
      <c r="U1234" s="180"/>
      <c r="V1234" s="180"/>
      <c r="W1234" s="180"/>
      <c r="X1234" s="180"/>
      <c r="Y1234" s="180"/>
      <c r="Z1234" s="180"/>
    </row>
    <row r="1235" spans="1:26">
      <c r="A1235" s="180"/>
      <c r="B1235" s="180"/>
      <c r="C1235" s="180"/>
      <c r="D1235" s="180"/>
      <c r="E1235" s="180"/>
      <c r="F1235" s="180"/>
      <c r="G1235" s="180"/>
      <c r="H1235" s="180"/>
      <c r="I1235" s="314"/>
      <c r="J1235" s="180"/>
      <c r="K1235" s="180"/>
      <c r="L1235" s="180"/>
      <c r="M1235" s="180"/>
      <c r="N1235" s="180"/>
      <c r="O1235" s="180"/>
      <c r="P1235" s="180"/>
      <c r="Q1235" s="180"/>
      <c r="R1235" s="180"/>
      <c r="S1235" s="180"/>
      <c r="T1235" s="180"/>
      <c r="U1235" s="180"/>
      <c r="V1235" s="180"/>
      <c r="W1235" s="180"/>
      <c r="X1235" s="180"/>
      <c r="Y1235" s="180"/>
      <c r="Z1235" s="180"/>
    </row>
    <row r="1236" spans="1:26">
      <c r="A1236" s="180"/>
      <c r="B1236" s="180"/>
      <c r="C1236" s="180"/>
      <c r="D1236" s="180"/>
      <c r="E1236" s="180"/>
      <c r="F1236" s="180"/>
      <c r="G1236" s="180"/>
      <c r="H1236" s="180"/>
      <c r="I1236" s="314"/>
      <c r="J1236" s="180"/>
      <c r="K1236" s="180"/>
      <c r="L1236" s="180"/>
      <c r="M1236" s="180"/>
      <c r="N1236" s="180"/>
      <c r="O1236" s="180"/>
      <c r="P1236" s="180"/>
      <c r="Q1236" s="180"/>
      <c r="R1236" s="180"/>
      <c r="S1236" s="180"/>
      <c r="T1236" s="180"/>
      <c r="U1236" s="180"/>
      <c r="V1236" s="180"/>
      <c r="W1236" s="180"/>
      <c r="X1236" s="180"/>
      <c r="Y1236" s="180"/>
      <c r="Z1236" s="180"/>
    </row>
    <row r="1237" spans="1:26">
      <c r="A1237" s="180"/>
      <c r="B1237" s="180"/>
      <c r="C1237" s="180"/>
      <c r="D1237" s="180"/>
      <c r="E1237" s="180"/>
      <c r="F1237" s="180"/>
      <c r="G1237" s="180"/>
      <c r="H1237" s="180"/>
      <c r="I1237" s="314"/>
      <c r="J1237" s="180"/>
      <c r="K1237" s="180"/>
      <c r="L1237" s="180"/>
      <c r="M1237" s="180"/>
      <c r="N1237" s="180"/>
      <c r="O1237" s="180"/>
      <c r="P1237" s="180"/>
      <c r="Q1237" s="180"/>
      <c r="R1237" s="180"/>
      <c r="S1237" s="180"/>
      <c r="T1237" s="180"/>
      <c r="U1237" s="180"/>
      <c r="V1237" s="180"/>
      <c r="W1237" s="180"/>
      <c r="X1237" s="180"/>
      <c r="Y1237" s="180"/>
      <c r="Z1237" s="180"/>
    </row>
    <row r="1238" spans="1:26">
      <c r="A1238" s="180"/>
      <c r="B1238" s="180"/>
      <c r="C1238" s="180"/>
      <c r="D1238" s="180"/>
      <c r="E1238" s="180"/>
      <c r="F1238" s="180"/>
      <c r="G1238" s="180"/>
      <c r="H1238" s="180"/>
      <c r="I1238" s="314"/>
      <c r="J1238" s="180"/>
      <c r="K1238" s="180"/>
      <c r="L1238" s="180"/>
      <c r="M1238" s="180"/>
      <c r="N1238" s="180"/>
      <c r="O1238" s="180"/>
      <c r="P1238" s="180"/>
      <c r="Q1238" s="180"/>
      <c r="R1238" s="180"/>
      <c r="S1238" s="180"/>
      <c r="T1238" s="180"/>
      <c r="U1238" s="180"/>
      <c r="V1238" s="180"/>
      <c r="W1238" s="180"/>
      <c r="X1238" s="180"/>
      <c r="Y1238" s="180"/>
      <c r="Z1238" s="180"/>
    </row>
    <row r="1239" spans="1:26">
      <c r="A1239" s="180"/>
      <c r="B1239" s="180"/>
      <c r="C1239" s="180"/>
      <c r="D1239" s="180"/>
      <c r="E1239" s="180"/>
      <c r="F1239" s="180"/>
      <c r="G1239" s="180"/>
      <c r="H1239" s="180"/>
      <c r="I1239" s="314"/>
      <c r="J1239" s="180"/>
      <c r="K1239" s="180"/>
      <c r="L1239" s="180"/>
      <c r="M1239" s="180"/>
      <c r="N1239" s="180"/>
      <c r="O1239" s="180"/>
      <c r="P1239" s="180"/>
      <c r="Q1239" s="180"/>
      <c r="R1239" s="180"/>
      <c r="S1239" s="180"/>
      <c r="T1239" s="180"/>
      <c r="U1239" s="180"/>
      <c r="V1239" s="180"/>
      <c r="W1239" s="180"/>
      <c r="X1239" s="180"/>
      <c r="Y1239" s="180"/>
      <c r="Z1239" s="180"/>
    </row>
    <row r="1240" spans="1:26">
      <c r="A1240" s="180"/>
      <c r="B1240" s="180"/>
      <c r="C1240" s="180"/>
      <c r="D1240" s="180"/>
      <c r="E1240" s="180"/>
      <c r="F1240" s="180"/>
      <c r="G1240" s="180"/>
      <c r="H1240" s="180"/>
      <c r="I1240" s="314"/>
      <c r="J1240" s="180"/>
      <c r="K1240" s="180"/>
      <c r="L1240" s="180"/>
      <c r="M1240" s="180"/>
      <c r="N1240" s="180"/>
      <c r="O1240" s="180"/>
      <c r="P1240" s="180"/>
      <c r="Q1240" s="180"/>
      <c r="R1240" s="180"/>
      <c r="S1240" s="180"/>
      <c r="T1240" s="180"/>
      <c r="U1240" s="180"/>
      <c r="V1240" s="180"/>
      <c r="W1240" s="180"/>
      <c r="X1240" s="180"/>
      <c r="Y1240" s="180"/>
      <c r="Z1240" s="180"/>
    </row>
    <row r="1241" spans="1:26">
      <c r="A1241" s="180"/>
      <c r="B1241" s="180"/>
      <c r="C1241" s="180"/>
      <c r="D1241" s="180"/>
      <c r="E1241" s="180"/>
      <c r="F1241" s="180"/>
      <c r="G1241" s="180"/>
      <c r="H1241" s="180"/>
      <c r="I1241" s="314"/>
      <c r="J1241" s="180"/>
      <c r="K1241" s="180"/>
      <c r="L1241" s="180"/>
      <c r="M1241" s="180"/>
      <c r="N1241" s="180"/>
      <c r="O1241" s="180"/>
      <c r="P1241" s="180"/>
      <c r="Q1241" s="180"/>
      <c r="R1241" s="180"/>
      <c r="S1241" s="180"/>
      <c r="T1241" s="180"/>
      <c r="U1241" s="180"/>
      <c r="V1241" s="180"/>
      <c r="W1241" s="180"/>
      <c r="X1241" s="180"/>
      <c r="Y1241" s="180"/>
      <c r="Z1241" s="180"/>
    </row>
    <row r="1242" spans="1:26">
      <c r="A1242" s="180"/>
      <c r="B1242" s="180"/>
      <c r="C1242" s="180"/>
      <c r="D1242" s="180"/>
      <c r="E1242" s="180"/>
      <c r="F1242" s="180"/>
      <c r="G1242" s="180"/>
      <c r="H1242" s="180"/>
      <c r="I1242" s="314"/>
      <c r="J1242" s="180"/>
      <c r="K1242" s="180"/>
      <c r="L1242" s="180"/>
      <c r="M1242" s="180"/>
      <c r="N1242" s="180"/>
      <c r="O1242" s="180"/>
      <c r="P1242" s="180"/>
      <c r="Q1242" s="180"/>
      <c r="R1242" s="180"/>
      <c r="S1242" s="180"/>
      <c r="T1242" s="180"/>
      <c r="U1242" s="180"/>
      <c r="V1242" s="180"/>
      <c r="W1242" s="180"/>
      <c r="X1242" s="180"/>
      <c r="Y1242" s="180"/>
      <c r="Z1242" s="180"/>
    </row>
    <row r="1243" spans="1:26">
      <c r="A1243" s="180"/>
      <c r="B1243" s="180"/>
      <c r="C1243" s="180"/>
      <c r="D1243" s="180"/>
      <c r="E1243" s="180"/>
      <c r="F1243" s="180"/>
      <c r="G1243" s="180"/>
      <c r="H1243" s="180"/>
      <c r="I1243" s="314"/>
      <c r="J1243" s="180"/>
      <c r="K1243" s="180"/>
      <c r="L1243" s="180"/>
      <c r="M1243" s="180"/>
      <c r="N1243" s="180"/>
      <c r="O1243" s="180"/>
      <c r="P1243" s="180"/>
      <c r="Q1243" s="180"/>
      <c r="R1243" s="180"/>
      <c r="S1243" s="180"/>
      <c r="T1243" s="180"/>
      <c r="U1243" s="180"/>
      <c r="V1243" s="180"/>
      <c r="W1243" s="180"/>
      <c r="X1243" s="180"/>
      <c r="Y1243" s="180"/>
      <c r="Z1243" s="180"/>
    </row>
    <row r="1244" spans="1:26">
      <c r="A1244" s="180"/>
      <c r="B1244" s="180"/>
      <c r="C1244" s="180"/>
      <c r="D1244" s="180"/>
      <c r="E1244" s="180"/>
      <c r="F1244" s="180"/>
      <c r="G1244" s="180"/>
      <c r="H1244" s="180"/>
      <c r="I1244" s="314"/>
      <c r="J1244" s="180"/>
      <c r="K1244" s="180"/>
      <c r="L1244" s="180"/>
      <c r="M1244" s="180"/>
      <c r="N1244" s="180"/>
      <c r="O1244" s="180"/>
      <c r="P1244" s="180"/>
      <c r="Q1244" s="180"/>
      <c r="R1244" s="180"/>
      <c r="S1244" s="180"/>
      <c r="T1244" s="180"/>
      <c r="U1244" s="180"/>
      <c r="V1244" s="180"/>
      <c r="W1244" s="180"/>
      <c r="X1244" s="180"/>
      <c r="Y1244" s="180"/>
      <c r="Z1244" s="180"/>
    </row>
    <row r="1245" spans="1:26">
      <c r="A1245" s="180"/>
      <c r="B1245" s="180"/>
      <c r="C1245" s="180"/>
      <c r="D1245" s="180"/>
      <c r="E1245" s="180"/>
      <c r="F1245" s="180"/>
      <c r="G1245" s="180"/>
      <c r="H1245" s="180"/>
      <c r="I1245" s="314"/>
      <c r="J1245" s="180"/>
      <c r="K1245" s="180"/>
      <c r="L1245" s="180"/>
      <c r="M1245" s="180"/>
      <c r="N1245" s="180"/>
      <c r="O1245" s="180"/>
      <c r="P1245" s="180"/>
      <c r="Q1245" s="180"/>
      <c r="R1245" s="180"/>
      <c r="S1245" s="180"/>
      <c r="T1245" s="180"/>
      <c r="U1245" s="180"/>
      <c r="V1245" s="180"/>
      <c r="W1245" s="180"/>
      <c r="X1245" s="180"/>
      <c r="Y1245" s="180"/>
      <c r="Z1245" s="180"/>
    </row>
    <row r="1246" spans="1:26">
      <c r="A1246" s="180"/>
      <c r="B1246" s="180"/>
      <c r="C1246" s="180"/>
      <c r="D1246" s="180"/>
      <c r="E1246" s="180"/>
      <c r="F1246" s="180"/>
      <c r="G1246" s="180"/>
      <c r="H1246" s="180"/>
      <c r="I1246" s="314"/>
      <c r="J1246" s="180"/>
      <c r="K1246" s="180"/>
      <c r="L1246" s="180"/>
      <c r="M1246" s="180"/>
      <c r="N1246" s="180"/>
      <c r="O1246" s="180"/>
      <c r="P1246" s="180"/>
      <c r="Q1246" s="180"/>
      <c r="R1246" s="180"/>
      <c r="S1246" s="180"/>
      <c r="T1246" s="180"/>
      <c r="U1246" s="180"/>
      <c r="V1246" s="180"/>
      <c r="W1246" s="180"/>
      <c r="X1246" s="180"/>
      <c r="Y1246" s="180"/>
      <c r="Z1246" s="180"/>
    </row>
    <row r="1247" spans="1:26">
      <c r="A1247" s="180"/>
      <c r="B1247" s="180"/>
      <c r="C1247" s="180"/>
      <c r="D1247" s="180"/>
      <c r="E1247" s="180"/>
      <c r="F1247" s="180"/>
      <c r="G1247" s="180"/>
      <c r="H1247" s="180"/>
      <c r="I1247" s="314"/>
      <c r="J1247" s="180"/>
      <c r="K1247" s="180"/>
      <c r="L1247" s="180"/>
      <c r="M1247" s="180"/>
      <c r="N1247" s="180"/>
      <c r="O1247" s="180"/>
      <c r="P1247" s="180"/>
      <c r="Q1247" s="180"/>
      <c r="R1247" s="180"/>
      <c r="S1247" s="180"/>
      <c r="T1247" s="180"/>
      <c r="U1247" s="180"/>
      <c r="V1247" s="180"/>
      <c r="W1247" s="180"/>
      <c r="X1247" s="180"/>
      <c r="Y1247" s="180"/>
      <c r="Z1247" s="180"/>
    </row>
    <row r="1248" spans="1:26">
      <c r="A1248" s="180"/>
      <c r="B1248" s="180"/>
      <c r="C1248" s="180"/>
      <c r="D1248" s="180"/>
      <c r="E1248" s="180"/>
      <c r="F1248" s="180"/>
      <c r="G1248" s="180"/>
      <c r="H1248" s="180"/>
      <c r="I1248" s="314"/>
      <c r="J1248" s="180"/>
      <c r="K1248" s="180"/>
      <c r="L1248" s="180"/>
      <c r="M1248" s="180"/>
      <c r="N1248" s="180"/>
      <c r="O1248" s="180"/>
      <c r="P1248" s="180"/>
      <c r="Q1248" s="180"/>
      <c r="R1248" s="180"/>
      <c r="S1248" s="180"/>
      <c r="T1248" s="180"/>
      <c r="U1248" s="180"/>
      <c r="V1248" s="180"/>
      <c r="W1248" s="180"/>
      <c r="X1248" s="180"/>
      <c r="Y1248" s="180"/>
      <c r="Z1248" s="180"/>
    </row>
    <row r="1249" spans="1:26">
      <c r="A1249" s="180"/>
      <c r="B1249" s="180"/>
      <c r="C1249" s="180"/>
      <c r="D1249" s="180"/>
      <c r="E1249" s="180"/>
      <c r="F1249" s="180"/>
      <c r="G1249" s="180"/>
      <c r="H1249" s="180"/>
      <c r="I1249" s="314"/>
      <c r="J1249" s="180"/>
      <c r="K1249" s="180"/>
      <c r="L1249" s="180"/>
      <c r="M1249" s="180"/>
      <c r="N1249" s="180"/>
      <c r="O1249" s="180"/>
      <c r="P1249" s="180"/>
      <c r="Q1249" s="180"/>
      <c r="R1249" s="180"/>
      <c r="S1249" s="180"/>
      <c r="T1249" s="180"/>
      <c r="U1249" s="180"/>
      <c r="V1249" s="180"/>
      <c r="W1249" s="180"/>
      <c r="X1249" s="180"/>
      <c r="Y1249" s="180"/>
      <c r="Z1249" s="180"/>
    </row>
    <row r="1250" spans="1:26">
      <c r="A1250" s="180"/>
      <c r="B1250" s="180"/>
      <c r="C1250" s="180"/>
      <c r="D1250" s="180"/>
      <c r="E1250" s="180"/>
      <c r="F1250" s="180"/>
      <c r="G1250" s="180"/>
      <c r="H1250" s="180"/>
      <c r="I1250" s="314"/>
      <c r="J1250" s="180"/>
      <c r="K1250" s="180"/>
      <c r="L1250" s="180"/>
      <c r="M1250" s="180"/>
      <c r="N1250" s="180"/>
      <c r="O1250" s="180"/>
      <c r="P1250" s="180"/>
      <c r="Q1250" s="180"/>
      <c r="R1250" s="180"/>
      <c r="S1250" s="180"/>
      <c r="T1250" s="180"/>
      <c r="U1250" s="180"/>
      <c r="V1250" s="180"/>
      <c r="W1250" s="180"/>
      <c r="X1250" s="180"/>
      <c r="Y1250" s="180"/>
      <c r="Z1250" s="180"/>
    </row>
    <row r="1251" spans="1:26">
      <c r="A1251" s="180"/>
      <c r="B1251" s="180"/>
      <c r="C1251" s="180"/>
      <c r="D1251" s="180"/>
      <c r="E1251" s="180"/>
      <c r="F1251" s="180"/>
      <c r="G1251" s="180"/>
      <c r="H1251" s="180"/>
      <c r="I1251" s="314"/>
      <c r="J1251" s="180"/>
      <c r="K1251" s="180"/>
      <c r="L1251" s="180"/>
      <c r="M1251" s="180"/>
      <c r="N1251" s="180"/>
      <c r="O1251" s="180"/>
      <c r="P1251" s="180"/>
      <c r="Q1251" s="180"/>
      <c r="R1251" s="180"/>
      <c r="S1251" s="180"/>
      <c r="T1251" s="180"/>
      <c r="U1251" s="180"/>
      <c r="V1251" s="180"/>
      <c r="W1251" s="180"/>
      <c r="X1251" s="180"/>
      <c r="Y1251" s="180"/>
      <c r="Z1251" s="180"/>
    </row>
    <row r="1252" spans="1:26">
      <c r="A1252" s="180"/>
      <c r="B1252" s="180"/>
      <c r="C1252" s="180"/>
      <c r="D1252" s="180"/>
      <c r="E1252" s="180"/>
      <c r="F1252" s="180"/>
      <c r="G1252" s="180"/>
      <c r="H1252" s="180"/>
      <c r="I1252" s="314"/>
      <c r="J1252" s="180"/>
      <c r="K1252" s="180"/>
      <c r="L1252" s="180"/>
      <c r="M1252" s="180"/>
      <c r="N1252" s="180"/>
      <c r="O1252" s="180"/>
      <c r="P1252" s="180"/>
      <c r="Q1252" s="180"/>
      <c r="R1252" s="180"/>
      <c r="S1252" s="180"/>
      <c r="T1252" s="180"/>
      <c r="U1252" s="180"/>
      <c r="V1252" s="180"/>
      <c r="W1252" s="180"/>
      <c r="X1252" s="180"/>
      <c r="Y1252" s="180"/>
      <c r="Z1252" s="180"/>
    </row>
    <row r="1253" spans="1:26">
      <c r="A1253" s="180"/>
      <c r="B1253" s="180"/>
      <c r="C1253" s="180"/>
      <c r="D1253" s="180"/>
      <c r="E1253" s="180"/>
      <c r="F1253" s="180"/>
      <c r="G1253" s="180"/>
      <c r="H1253" s="180"/>
      <c r="I1253" s="314"/>
      <c r="J1253" s="180"/>
      <c r="K1253" s="180"/>
      <c r="L1253" s="180"/>
      <c r="M1253" s="180"/>
      <c r="N1253" s="180"/>
      <c r="O1253" s="180"/>
      <c r="P1253" s="180"/>
      <c r="Q1253" s="180"/>
      <c r="R1253" s="180"/>
      <c r="S1253" s="180"/>
      <c r="T1253" s="180"/>
      <c r="U1253" s="180"/>
      <c r="V1253" s="180"/>
      <c r="W1253" s="180"/>
      <c r="X1253" s="180"/>
      <c r="Y1253" s="180"/>
      <c r="Z1253" s="180"/>
    </row>
    <row r="1254" spans="1:26">
      <c r="A1254" s="180"/>
      <c r="B1254" s="180"/>
      <c r="C1254" s="180"/>
      <c r="D1254" s="180"/>
      <c r="E1254" s="180"/>
      <c r="F1254" s="180"/>
      <c r="G1254" s="180"/>
      <c r="H1254" s="180"/>
      <c r="I1254" s="314"/>
      <c r="J1254" s="180"/>
      <c r="K1254" s="180"/>
      <c r="L1254" s="180"/>
      <c r="M1254" s="180"/>
      <c r="N1254" s="180"/>
      <c r="O1254" s="180"/>
      <c r="P1254" s="180"/>
      <c r="Q1254" s="180"/>
      <c r="R1254" s="180"/>
      <c r="S1254" s="180"/>
      <c r="T1254" s="180"/>
      <c r="U1254" s="180"/>
      <c r="V1254" s="180"/>
      <c r="W1254" s="180"/>
      <c r="X1254" s="180"/>
      <c r="Y1254" s="180"/>
      <c r="Z1254" s="180"/>
    </row>
    <row r="1255" spans="1:26">
      <c r="A1255" s="180"/>
      <c r="B1255" s="180"/>
      <c r="C1255" s="180"/>
      <c r="D1255" s="180"/>
      <c r="E1255" s="180"/>
      <c r="F1255" s="180"/>
      <c r="G1255" s="180"/>
      <c r="H1255" s="180"/>
      <c r="I1255" s="314"/>
      <c r="J1255" s="180"/>
      <c r="K1255" s="180"/>
      <c r="L1255" s="180"/>
      <c r="M1255" s="180"/>
      <c r="N1255" s="180"/>
      <c r="O1255" s="180"/>
      <c r="P1255" s="180"/>
      <c r="Q1255" s="180"/>
      <c r="R1255" s="180"/>
      <c r="S1255" s="180"/>
      <c r="T1255" s="180"/>
      <c r="U1255" s="180"/>
      <c r="V1255" s="180"/>
      <c r="W1255" s="180"/>
      <c r="X1255" s="180"/>
      <c r="Y1255" s="180"/>
      <c r="Z1255" s="180"/>
    </row>
    <row r="1256" spans="1:26">
      <c r="A1256" s="180"/>
      <c r="B1256" s="180"/>
      <c r="C1256" s="180"/>
      <c r="D1256" s="180"/>
      <c r="E1256" s="180"/>
      <c r="F1256" s="180"/>
      <c r="G1256" s="180"/>
      <c r="H1256" s="180"/>
      <c r="I1256" s="314"/>
      <c r="J1256" s="180"/>
      <c r="K1256" s="180"/>
      <c r="L1256" s="180"/>
      <c r="M1256" s="180"/>
      <c r="N1256" s="180"/>
      <c r="O1256" s="180"/>
      <c r="P1256" s="180"/>
      <c r="Q1256" s="180"/>
      <c r="R1256" s="180"/>
      <c r="S1256" s="180"/>
      <c r="T1256" s="180"/>
      <c r="U1256" s="180"/>
      <c r="V1256" s="180"/>
      <c r="W1256" s="180"/>
      <c r="X1256" s="180"/>
      <c r="Y1256" s="180"/>
      <c r="Z1256" s="180"/>
    </row>
    <row r="1257" spans="1:26">
      <c r="A1257" s="180"/>
      <c r="B1257" s="180"/>
      <c r="C1257" s="180"/>
      <c r="D1257" s="180"/>
      <c r="E1257" s="180"/>
      <c r="F1257" s="180"/>
      <c r="G1257" s="180"/>
      <c r="H1257" s="180"/>
      <c r="I1257" s="314"/>
      <c r="J1257" s="180"/>
      <c r="K1257" s="180"/>
      <c r="L1257" s="180"/>
      <c r="M1257" s="180"/>
      <c r="N1257" s="180"/>
      <c r="O1257" s="180"/>
      <c r="P1257" s="180"/>
      <c r="Q1257" s="180"/>
      <c r="R1257" s="180"/>
      <c r="S1257" s="180"/>
      <c r="T1257" s="180"/>
      <c r="U1257" s="180"/>
      <c r="V1257" s="180"/>
      <c r="W1257" s="180"/>
      <c r="X1257" s="180"/>
      <c r="Y1257" s="180"/>
      <c r="Z1257" s="180"/>
    </row>
    <row r="1258" spans="1:26">
      <c r="A1258" s="180"/>
      <c r="B1258" s="180"/>
      <c r="C1258" s="180"/>
      <c r="D1258" s="180"/>
      <c r="E1258" s="180"/>
      <c r="F1258" s="180"/>
      <c r="G1258" s="180"/>
      <c r="H1258" s="180"/>
      <c r="I1258" s="314"/>
      <c r="J1258" s="180"/>
      <c r="K1258" s="180"/>
      <c r="L1258" s="180"/>
      <c r="M1258" s="180"/>
      <c r="N1258" s="180"/>
      <c r="O1258" s="180"/>
      <c r="P1258" s="180"/>
      <c r="Q1258" s="180"/>
      <c r="R1258" s="180"/>
      <c r="S1258" s="180"/>
      <c r="T1258" s="180"/>
      <c r="U1258" s="180"/>
      <c r="V1258" s="180"/>
      <c r="W1258" s="180"/>
      <c r="X1258" s="180"/>
      <c r="Y1258" s="180"/>
      <c r="Z1258" s="180"/>
    </row>
    <row r="1259" spans="1:26">
      <c r="A1259" s="180"/>
      <c r="B1259" s="180"/>
      <c r="C1259" s="180"/>
      <c r="D1259" s="180"/>
      <c r="E1259" s="180"/>
      <c r="F1259" s="180"/>
      <c r="G1259" s="180"/>
      <c r="H1259" s="180"/>
      <c r="I1259" s="314"/>
      <c r="J1259" s="180"/>
      <c r="K1259" s="180"/>
      <c r="L1259" s="180"/>
      <c r="M1259" s="180"/>
      <c r="N1259" s="180"/>
      <c r="O1259" s="180"/>
      <c r="P1259" s="180"/>
      <c r="Q1259" s="180"/>
      <c r="R1259" s="180"/>
      <c r="S1259" s="180"/>
      <c r="T1259" s="180"/>
      <c r="U1259" s="180"/>
      <c r="V1259" s="180"/>
      <c r="W1259" s="180"/>
      <c r="X1259" s="180"/>
      <c r="Y1259" s="180"/>
      <c r="Z1259" s="180"/>
    </row>
    <row r="1260" spans="1:26">
      <c r="A1260" s="180"/>
      <c r="B1260" s="180"/>
      <c r="C1260" s="180"/>
      <c r="D1260" s="180"/>
      <c r="E1260" s="180"/>
      <c r="F1260" s="180"/>
      <c r="G1260" s="180"/>
      <c r="H1260" s="180"/>
      <c r="I1260" s="314"/>
      <c r="J1260" s="180"/>
      <c r="K1260" s="180"/>
      <c r="L1260" s="180"/>
      <c r="M1260" s="180"/>
      <c r="N1260" s="180"/>
      <c r="O1260" s="180"/>
      <c r="P1260" s="180"/>
      <c r="Q1260" s="180"/>
      <c r="R1260" s="180"/>
      <c r="S1260" s="180"/>
      <c r="T1260" s="180"/>
      <c r="U1260" s="180"/>
      <c r="V1260" s="180"/>
      <c r="W1260" s="180"/>
      <c r="X1260" s="180"/>
      <c r="Y1260" s="180"/>
      <c r="Z1260" s="180"/>
    </row>
    <row r="1261" spans="1:26">
      <c r="A1261" s="180"/>
      <c r="B1261" s="180"/>
      <c r="C1261" s="180"/>
      <c r="D1261" s="180"/>
      <c r="E1261" s="180"/>
      <c r="F1261" s="180"/>
      <c r="G1261" s="180"/>
      <c r="H1261" s="180"/>
      <c r="I1261" s="314"/>
      <c r="J1261" s="180"/>
      <c r="K1261" s="180"/>
      <c r="L1261" s="180"/>
      <c r="M1261" s="180"/>
      <c r="N1261" s="180"/>
      <c r="O1261" s="180"/>
      <c r="P1261" s="180"/>
      <c r="Q1261" s="180"/>
      <c r="R1261" s="180"/>
      <c r="S1261" s="180"/>
      <c r="T1261" s="180"/>
      <c r="U1261" s="180"/>
      <c r="V1261" s="180"/>
      <c r="W1261" s="180"/>
      <c r="X1261" s="180"/>
      <c r="Y1261" s="180"/>
      <c r="Z1261" s="180"/>
    </row>
    <row r="1262" spans="1:26">
      <c r="A1262" s="180"/>
      <c r="B1262" s="180"/>
      <c r="C1262" s="180"/>
      <c r="D1262" s="180"/>
      <c r="E1262" s="180"/>
      <c r="F1262" s="180"/>
      <c r="G1262" s="180"/>
      <c r="H1262" s="180"/>
      <c r="I1262" s="314"/>
      <c r="J1262" s="180"/>
      <c r="K1262" s="180"/>
      <c r="L1262" s="180"/>
      <c r="M1262" s="180"/>
      <c r="N1262" s="180"/>
      <c r="O1262" s="180"/>
      <c r="P1262" s="180"/>
      <c r="Q1262" s="180"/>
      <c r="R1262" s="180"/>
      <c r="S1262" s="180"/>
      <c r="T1262" s="180"/>
      <c r="U1262" s="180"/>
      <c r="V1262" s="180"/>
      <c r="W1262" s="180"/>
      <c r="X1262" s="180"/>
      <c r="Y1262" s="180"/>
      <c r="Z1262" s="180"/>
    </row>
    <row r="1263" spans="1:26">
      <c r="A1263" s="180"/>
      <c r="B1263" s="180"/>
      <c r="C1263" s="180"/>
      <c r="D1263" s="180"/>
      <c r="E1263" s="180"/>
      <c r="F1263" s="180"/>
      <c r="G1263" s="180"/>
      <c r="H1263" s="180"/>
      <c r="I1263" s="314"/>
      <c r="J1263" s="180"/>
      <c r="K1263" s="180"/>
      <c r="L1263" s="180"/>
      <c r="M1263" s="180"/>
      <c r="N1263" s="180"/>
      <c r="O1263" s="180"/>
      <c r="P1263" s="180"/>
      <c r="Q1263" s="180"/>
      <c r="R1263" s="180"/>
      <c r="S1263" s="180"/>
      <c r="T1263" s="180"/>
      <c r="U1263" s="180"/>
      <c r="V1263" s="180"/>
      <c r="W1263" s="180"/>
      <c r="X1263" s="180"/>
      <c r="Y1263" s="180"/>
      <c r="Z1263" s="180"/>
    </row>
    <row r="1264" spans="1:26">
      <c r="A1264" s="180"/>
      <c r="B1264" s="180"/>
      <c r="C1264" s="180"/>
      <c r="D1264" s="180"/>
      <c r="E1264" s="180"/>
      <c r="F1264" s="180"/>
      <c r="G1264" s="180"/>
      <c r="H1264" s="180"/>
      <c r="I1264" s="314"/>
      <c r="J1264" s="180"/>
      <c r="K1264" s="180"/>
      <c r="L1264" s="180"/>
      <c r="M1264" s="180"/>
      <c r="N1264" s="180"/>
      <c r="O1264" s="180"/>
      <c r="P1264" s="180"/>
      <c r="Q1264" s="180"/>
      <c r="R1264" s="180"/>
      <c r="S1264" s="180"/>
      <c r="T1264" s="180"/>
      <c r="U1264" s="180"/>
      <c r="V1264" s="180"/>
      <c r="W1264" s="180"/>
      <c r="X1264" s="180"/>
      <c r="Y1264" s="180"/>
      <c r="Z1264" s="180"/>
    </row>
    <row r="1265" spans="1:26">
      <c r="A1265" s="180"/>
      <c r="B1265" s="180"/>
      <c r="C1265" s="180"/>
      <c r="D1265" s="180"/>
      <c r="E1265" s="180"/>
      <c r="F1265" s="180"/>
      <c r="G1265" s="180"/>
      <c r="H1265" s="180"/>
      <c r="I1265" s="314"/>
      <c r="J1265" s="180"/>
      <c r="K1265" s="180"/>
      <c r="L1265" s="180"/>
      <c r="M1265" s="180"/>
      <c r="N1265" s="180"/>
      <c r="O1265" s="180"/>
      <c r="P1265" s="180"/>
      <c r="Q1265" s="180"/>
      <c r="R1265" s="180"/>
      <c r="S1265" s="180"/>
      <c r="T1265" s="180"/>
      <c r="U1265" s="180"/>
      <c r="V1265" s="180"/>
      <c r="W1265" s="180"/>
      <c r="X1265" s="180"/>
      <c r="Y1265" s="180"/>
      <c r="Z1265" s="180"/>
    </row>
    <row r="1266" spans="1:26">
      <c r="A1266" s="180"/>
      <c r="B1266" s="180"/>
      <c r="C1266" s="180"/>
      <c r="D1266" s="180"/>
      <c r="E1266" s="180"/>
      <c r="F1266" s="180"/>
      <c r="G1266" s="180"/>
      <c r="H1266" s="180"/>
      <c r="I1266" s="314"/>
      <c r="J1266" s="180"/>
      <c r="K1266" s="180"/>
      <c r="L1266" s="180"/>
      <c r="M1266" s="180"/>
      <c r="N1266" s="180"/>
      <c r="O1266" s="180"/>
      <c r="P1266" s="180"/>
      <c r="Q1266" s="180"/>
      <c r="R1266" s="180"/>
      <c r="S1266" s="180"/>
      <c r="T1266" s="180"/>
      <c r="U1266" s="180"/>
      <c r="V1266" s="180"/>
      <c r="W1266" s="180"/>
      <c r="X1266" s="180"/>
      <c r="Y1266" s="180"/>
      <c r="Z1266" s="180"/>
    </row>
    <row r="1267" spans="1:26">
      <c r="A1267" s="180"/>
      <c r="B1267" s="180"/>
      <c r="C1267" s="180"/>
      <c r="D1267" s="180"/>
      <c r="E1267" s="180"/>
      <c r="F1267" s="180"/>
      <c r="G1267" s="180"/>
      <c r="H1267" s="180"/>
      <c r="I1267" s="314"/>
      <c r="J1267" s="180"/>
      <c r="K1267" s="180"/>
      <c r="L1267" s="180"/>
      <c r="M1267" s="180"/>
      <c r="N1267" s="180"/>
      <c r="O1267" s="180"/>
      <c r="P1267" s="180"/>
      <c r="Q1267" s="180"/>
      <c r="R1267" s="180"/>
      <c r="S1267" s="180"/>
      <c r="T1267" s="180"/>
      <c r="U1267" s="180"/>
      <c r="V1267" s="180"/>
      <c r="W1267" s="180"/>
      <c r="X1267" s="180"/>
      <c r="Y1267" s="180"/>
      <c r="Z1267" s="180"/>
    </row>
    <row r="1268" spans="1:26">
      <c r="A1268" s="180"/>
      <c r="B1268" s="180"/>
      <c r="C1268" s="180"/>
      <c r="D1268" s="180"/>
      <c r="E1268" s="180"/>
      <c r="F1268" s="180"/>
      <c r="G1268" s="180"/>
      <c r="H1268" s="180"/>
      <c r="I1268" s="314"/>
      <c r="J1268" s="180"/>
      <c r="K1268" s="180"/>
      <c r="L1268" s="180"/>
      <c r="M1268" s="180"/>
      <c r="N1268" s="180"/>
      <c r="O1268" s="180"/>
      <c r="P1268" s="180"/>
      <c r="Q1268" s="180"/>
      <c r="R1268" s="180"/>
      <c r="S1268" s="180"/>
      <c r="T1268" s="180"/>
      <c r="U1268" s="180"/>
      <c r="V1268" s="180"/>
      <c r="W1268" s="180"/>
      <c r="X1268" s="180"/>
      <c r="Y1268" s="180"/>
      <c r="Z1268" s="180"/>
    </row>
    <row r="1269" spans="1:26">
      <c r="A1269" s="180"/>
      <c r="B1269" s="180"/>
      <c r="C1269" s="180"/>
      <c r="D1269" s="180"/>
      <c r="E1269" s="180"/>
      <c r="F1269" s="180"/>
      <c r="G1269" s="180"/>
      <c r="H1269" s="180"/>
      <c r="I1269" s="314"/>
      <c r="J1269" s="180"/>
      <c r="K1269" s="180"/>
      <c r="L1269" s="180"/>
      <c r="M1269" s="180"/>
      <c r="N1269" s="180"/>
      <c r="O1269" s="180"/>
      <c r="P1269" s="180"/>
      <c r="Q1269" s="180"/>
      <c r="R1269" s="180"/>
      <c r="S1269" s="180"/>
      <c r="T1269" s="180"/>
      <c r="U1269" s="180"/>
      <c r="V1269" s="180"/>
      <c r="W1269" s="180"/>
      <c r="X1269" s="180"/>
      <c r="Y1269" s="180"/>
      <c r="Z1269" s="180"/>
    </row>
    <row r="1270" spans="1:26">
      <c r="A1270" s="180"/>
      <c r="B1270" s="180"/>
      <c r="C1270" s="180"/>
      <c r="D1270" s="180"/>
      <c r="E1270" s="180"/>
      <c r="F1270" s="180"/>
      <c r="G1270" s="180"/>
      <c r="H1270" s="180"/>
      <c r="I1270" s="314"/>
      <c r="J1270" s="180"/>
      <c r="K1270" s="180"/>
      <c r="L1270" s="180"/>
      <c r="M1270" s="180"/>
      <c r="N1270" s="180"/>
      <c r="O1270" s="180"/>
      <c r="P1270" s="180"/>
      <c r="Q1270" s="180"/>
      <c r="R1270" s="180"/>
      <c r="S1270" s="180"/>
      <c r="T1270" s="180"/>
      <c r="U1270" s="180"/>
      <c r="V1270" s="180"/>
      <c r="W1270" s="180"/>
      <c r="X1270" s="180"/>
      <c r="Y1270" s="180"/>
      <c r="Z1270" s="180"/>
    </row>
    <row r="1271" spans="1:26">
      <c r="A1271" s="180"/>
      <c r="B1271" s="180"/>
      <c r="C1271" s="180"/>
      <c r="D1271" s="180"/>
      <c r="E1271" s="180"/>
      <c r="F1271" s="180"/>
      <c r="G1271" s="180"/>
      <c r="H1271" s="180"/>
      <c r="I1271" s="314"/>
      <c r="J1271" s="180"/>
      <c r="K1271" s="180"/>
      <c r="L1271" s="180"/>
      <c r="M1271" s="180"/>
      <c r="N1271" s="180"/>
      <c r="O1271" s="180"/>
      <c r="P1271" s="180"/>
      <c r="Q1271" s="180"/>
      <c r="R1271" s="180"/>
      <c r="S1271" s="180"/>
      <c r="T1271" s="180"/>
      <c r="U1271" s="180"/>
      <c r="V1271" s="180"/>
      <c r="W1271" s="180"/>
      <c r="X1271" s="180"/>
      <c r="Y1271" s="180"/>
      <c r="Z1271" s="180"/>
    </row>
    <row r="1272" spans="1:26">
      <c r="A1272" s="180"/>
      <c r="B1272" s="180"/>
      <c r="C1272" s="180"/>
      <c r="D1272" s="180"/>
      <c r="E1272" s="180"/>
      <c r="F1272" s="180"/>
      <c r="G1272" s="180"/>
      <c r="H1272" s="180"/>
      <c r="I1272" s="314"/>
      <c r="J1272" s="180"/>
      <c r="K1272" s="180"/>
      <c r="L1272" s="180"/>
      <c r="M1272" s="180"/>
      <c r="N1272" s="180"/>
      <c r="O1272" s="180"/>
      <c r="P1272" s="180"/>
      <c r="Q1272" s="180"/>
      <c r="R1272" s="180"/>
      <c r="S1272" s="180"/>
      <c r="T1272" s="180"/>
      <c r="U1272" s="180"/>
      <c r="V1272" s="180"/>
      <c r="W1272" s="180"/>
      <c r="X1272" s="180"/>
      <c r="Y1272" s="180"/>
      <c r="Z1272" s="180"/>
    </row>
    <row r="1273" spans="1:26">
      <c r="A1273" s="180"/>
      <c r="B1273" s="180"/>
      <c r="C1273" s="180"/>
      <c r="D1273" s="180"/>
      <c r="E1273" s="180"/>
      <c r="F1273" s="180"/>
      <c r="G1273" s="180"/>
      <c r="H1273" s="180"/>
      <c r="I1273" s="314"/>
      <c r="J1273" s="180"/>
      <c r="K1273" s="180"/>
      <c r="L1273" s="180"/>
      <c r="M1273" s="180"/>
      <c r="N1273" s="180"/>
      <c r="O1273" s="180"/>
      <c r="P1273" s="180"/>
      <c r="Q1273" s="180"/>
      <c r="R1273" s="180"/>
      <c r="S1273" s="180"/>
      <c r="T1273" s="180"/>
      <c r="U1273" s="180"/>
      <c r="V1273" s="180"/>
      <c r="W1273" s="180"/>
      <c r="X1273" s="180"/>
      <c r="Y1273" s="180"/>
      <c r="Z1273" s="180"/>
    </row>
    <row r="1274" spans="1:26">
      <c r="A1274" s="180"/>
      <c r="B1274" s="180"/>
      <c r="C1274" s="180"/>
      <c r="D1274" s="180"/>
      <c r="E1274" s="180"/>
      <c r="F1274" s="180"/>
      <c r="G1274" s="180"/>
      <c r="H1274" s="180"/>
      <c r="I1274" s="314"/>
      <c r="J1274" s="180"/>
      <c r="K1274" s="180"/>
      <c r="L1274" s="180"/>
      <c r="M1274" s="180"/>
      <c r="N1274" s="180"/>
      <c r="O1274" s="180"/>
      <c r="P1274" s="180"/>
      <c r="Q1274" s="180"/>
      <c r="R1274" s="180"/>
      <c r="S1274" s="180"/>
      <c r="T1274" s="180"/>
      <c r="U1274" s="180"/>
      <c r="V1274" s="180"/>
      <c r="W1274" s="180"/>
      <c r="X1274" s="180"/>
      <c r="Y1274" s="180"/>
      <c r="Z1274" s="180"/>
    </row>
    <row r="1275" spans="1:26">
      <c r="A1275" s="180"/>
      <c r="B1275" s="180"/>
      <c r="C1275" s="180"/>
      <c r="D1275" s="180"/>
      <c r="E1275" s="180"/>
      <c r="F1275" s="180"/>
      <c r="G1275" s="180"/>
      <c r="H1275" s="180"/>
      <c r="I1275" s="314"/>
      <c r="J1275" s="180"/>
      <c r="K1275" s="180"/>
      <c r="L1275" s="180"/>
      <c r="M1275" s="180"/>
      <c r="N1275" s="180"/>
      <c r="O1275" s="180"/>
      <c r="P1275" s="180"/>
      <c r="Q1275" s="180"/>
      <c r="R1275" s="180"/>
      <c r="S1275" s="180"/>
      <c r="T1275" s="180"/>
      <c r="U1275" s="180"/>
      <c r="V1275" s="180"/>
      <c r="W1275" s="180"/>
      <c r="X1275" s="180"/>
      <c r="Y1275" s="180"/>
      <c r="Z1275" s="180"/>
    </row>
    <row r="1276" spans="1:26">
      <c r="A1276" s="180"/>
      <c r="B1276" s="180"/>
      <c r="C1276" s="180"/>
      <c r="D1276" s="180"/>
      <c r="E1276" s="180"/>
      <c r="F1276" s="180"/>
      <c r="G1276" s="180"/>
      <c r="H1276" s="180"/>
      <c r="I1276" s="314"/>
      <c r="J1276" s="180"/>
      <c r="K1276" s="180"/>
      <c r="L1276" s="180"/>
      <c r="M1276" s="180"/>
      <c r="N1276" s="180"/>
      <c r="O1276" s="180"/>
      <c r="P1276" s="180"/>
      <c r="Q1276" s="180"/>
      <c r="R1276" s="180"/>
      <c r="S1276" s="180"/>
      <c r="T1276" s="180"/>
      <c r="U1276" s="180"/>
      <c r="V1276" s="180"/>
      <c r="W1276" s="180"/>
      <c r="X1276" s="180"/>
      <c r="Y1276" s="180"/>
      <c r="Z1276" s="180"/>
    </row>
    <row r="1277" spans="1:26">
      <c r="A1277" s="180"/>
      <c r="B1277" s="180"/>
      <c r="C1277" s="180"/>
      <c r="D1277" s="180"/>
      <c r="E1277" s="180"/>
      <c r="F1277" s="180"/>
      <c r="G1277" s="180"/>
      <c r="H1277" s="180"/>
      <c r="I1277" s="314"/>
      <c r="J1277" s="180"/>
      <c r="K1277" s="180"/>
      <c r="L1277" s="180"/>
      <c r="M1277" s="180"/>
      <c r="N1277" s="180"/>
      <c r="O1277" s="180"/>
      <c r="P1277" s="180"/>
      <c r="Q1277" s="180"/>
      <c r="R1277" s="180"/>
      <c r="S1277" s="180"/>
      <c r="T1277" s="180"/>
      <c r="U1277" s="180"/>
      <c r="V1277" s="180"/>
      <c r="W1277" s="180"/>
      <c r="X1277" s="180"/>
      <c r="Y1277" s="180"/>
      <c r="Z1277" s="180"/>
    </row>
    <row r="1278" spans="1:26">
      <c r="A1278" s="180"/>
      <c r="B1278" s="180"/>
      <c r="C1278" s="180"/>
      <c r="D1278" s="180"/>
      <c r="E1278" s="180"/>
      <c r="F1278" s="180"/>
      <c r="G1278" s="180"/>
      <c r="H1278" s="180"/>
      <c r="I1278" s="314"/>
      <c r="J1278" s="180"/>
      <c r="K1278" s="180"/>
      <c r="L1278" s="180"/>
      <c r="M1278" s="180"/>
      <c r="N1278" s="180"/>
      <c r="O1278" s="180"/>
      <c r="P1278" s="180"/>
      <c r="Q1278" s="180"/>
      <c r="R1278" s="180"/>
      <c r="S1278" s="180"/>
      <c r="T1278" s="180"/>
      <c r="U1278" s="180"/>
      <c r="V1278" s="180"/>
      <c r="W1278" s="180"/>
      <c r="X1278" s="180"/>
      <c r="Y1278" s="180"/>
      <c r="Z1278" s="180"/>
    </row>
    <row r="1279" spans="1:26">
      <c r="A1279" s="180"/>
      <c r="B1279" s="180"/>
      <c r="C1279" s="180"/>
      <c r="D1279" s="180"/>
      <c r="E1279" s="180"/>
      <c r="F1279" s="180"/>
      <c r="G1279" s="180"/>
      <c r="H1279" s="180"/>
      <c r="I1279" s="314"/>
      <c r="J1279" s="180"/>
      <c r="K1279" s="180"/>
      <c r="L1279" s="180"/>
      <c r="M1279" s="180"/>
      <c r="N1279" s="180"/>
      <c r="O1279" s="180"/>
      <c r="P1279" s="180"/>
      <c r="Q1279" s="180"/>
      <c r="R1279" s="180"/>
      <c r="S1279" s="180"/>
      <c r="T1279" s="180"/>
      <c r="U1279" s="180"/>
      <c r="V1279" s="180"/>
      <c r="W1279" s="180"/>
      <c r="X1279" s="180"/>
      <c r="Y1279" s="180"/>
      <c r="Z1279" s="180"/>
    </row>
    <row r="1280" spans="1:26">
      <c r="A1280" s="180"/>
      <c r="B1280" s="180"/>
      <c r="C1280" s="180"/>
      <c r="D1280" s="180"/>
      <c r="E1280" s="180"/>
      <c r="F1280" s="180"/>
      <c r="G1280" s="180"/>
      <c r="H1280" s="180"/>
      <c r="I1280" s="314"/>
      <c r="J1280" s="180"/>
      <c r="K1280" s="180"/>
      <c r="L1280" s="180"/>
      <c r="M1280" s="180"/>
      <c r="N1280" s="180"/>
      <c r="O1280" s="180"/>
      <c r="P1280" s="180"/>
      <c r="Q1280" s="180"/>
      <c r="R1280" s="180"/>
      <c r="S1280" s="180"/>
      <c r="T1280" s="180"/>
      <c r="U1280" s="180"/>
      <c r="V1280" s="180"/>
      <c r="W1280" s="180"/>
      <c r="X1280" s="180"/>
      <c r="Y1280" s="180"/>
      <c r="Z1280" s="180"/>
    </row>
    <row r="1281" spans="1:26">
      <c r="A1281" s="180"/>
      <c r="B1281" s="180"/>
      <c r="C1281" s="180"/>
      <c r="D1281" s="180"/>
      <c r="E1281" s="180"/>
      <c r="F1281" s="180"/>
      <c r="G1281" s="180"/>
      <c r="H1281" s="180"/>
      <c r="I1281" s="314"/>
      <c r="J1281" s="180"/>
      <c r="K1281" s="180"/>
      <c r="L1281" s="180"/>
      <c r="M1281" s="180"/>
      <c r="N1281" s="180"/>
      <c r="O1281" s="180"/>
      <c r="P1281" s="180"/>
      <c r="Q1281" s="180"/>
      <c r="R1281" s="180"/>
      <c r="S1281" s="180"/>
      <c r="T1281" s="180"/>
      <c r="U1281" s="180"/>
      <c r="V1281" s="180"/>
      <c r="W1281" s="180"/>
      <c r="X1281" s="180"/>
      <c r="Y1281" s="180"/>
      <c r="Z1281" s="180"/>
    </row>
    <row r="1282" spans="1:26">
      <c r="A1282" s="180"/>
      <c r="B1282" s="180"/>
      <c r="C1282" s="180"/>
      <c r="D1282" s="180"/>
      <c r="E1282" s="180"/>
      <c r="F1282" s="180"/>
      <c r="G1282" s="180"/>
      <c r="H1282" s="180"/>
      <c r="I1282" s="314"/>
      <c r="J1282" s="180"/>
      <c r="K1282" s="180"/>
      <c r="L1282" s="180"/>
      <c r="M1282" s="180"/>
      <c r="N1282" s="180"/>
      <c r="O1282" s="180"/>
      <c r="P1282" s="180"/>
      <c r="Q1282" s="180"/>
      <c r="R1282" s="180"/>
      <c r="S1282" s="180"/>
      <c r="T1282" s="180"/>
      <c r="U1282" s="180"/>
      <c r="V1282" s="180"/>
      <c r="W1282" s="180"/>
      <c r="X1282" s="180"/>
      <c r="Y1282" s="180"/>
      <c r="Z1282" s="180"/>
    </row>
    <row r="1283" spans="1:26">
      <c r="A1283" s="180"/>
      <c r="B1283" s="180"/>
      <c r="C1283" s="180"/>
      <c r="D1283" s="180"/>
      <c r="E1283" s="180"/>
      <c r="F1283" s="180"/>
      <c r="G1283" s="180"/>
      <c r="H1283" s="180"/>
      <c r="I1283" s="314"/>
      <c r="J1283" s="180"/>
      <c r="K1283" s="180"/>
      <c r="L1283" s="180"/>
      <c r="M1283" s="180"/>
      <c r="N1283" s="180"/>
      <c r="O1283" s="180"/>
      <c r="P1283" s="180"/>
      <c r="Q1283" s="180"/>
      <c r="R1283" s="180"/>
      <c r="S1283" s="180"/>
      <c r="T1283" s="180"/>
      <c r="U1283" s="180"/>
      <c r="V1283" s="180"/>
      <c r="W1283" s="180"/>
      <c r="X1283" s="180"/>
      <c r="Y1283" s="180"/>
      <c r="Z1283" s="180"/>
    </row>
    <row r="1284" spans="1:26">
      <c r="A1284" s="180"/>
      <c r="B1284" s="180"/>
      <c r="C1284" s="180"/>
      <c r="D1284" s="180"/>
      <c r="E1284" s="180"/>
      <c r="F1284" s="180"/>
      <c r="G1284" s="180"/>
      <c r="H1284" s="180"/>
      <c r="I1284" s="314"/>
      <c r="J1284" s="180"/>
      <c r="K1284" s="180"/>
      <c r="L1284" s="180"/>
      <c r="M1284" s="180"/>
      <c r="N1284" s="180"/>
      <c r="O1284" s="180"/>
      <c r="P1284" s="180"/>
      <c r="Q1284" s="180"/>
      <c r="R1284" s="180"/>
      <c r="S1284" s="180"/>
      <c r="T1284" s="180"/>
      <c r="U1284" s="180"/>
      <c r="V1284" s="180"/>
      <c r="W1284" s="180"/>
      <c r="X1284" s="180"/>
      <c r="Y1284" s="180"/>
      <c r="Z1284" s="180"/>
    </row>
    <row r="1285" spans="1:26">
      <c r="A1285" s="180"/>
      <c r="B1285" s="180"/>
      <c r="C1285" s="180"/>
      <c r="D1285" s="180"/>
      <c r="E1285" s="180"/>
      <c r="F1285" s="180"/>
      <c r="G1285" s="180"/>
      <c r="H1285" s="180"/>
      <c r="I1285" s="314"/>
      <c r="J1285" s="180"/>
      <c r="K1285" s="180"/>
      <c r="L1285" s="180"/>
      <c r="M1285" s="180"/>
      <c r="N1285" s="180"/>
      <c r="O1285" s="180"/>
      <c r="P1285" s="180"/>
      <c r="Q1285" s="180"/>
      <c r="R1285" s="180"/>
      <c r="S1285" s="180"/>
      <c r="T1285" s="180"/>
      <c r="U1285" s="180"/>
      <c r="V1285" s="180"/>
      <c r="W1285" s="180"/>
      <c r="X1285" s="180"/>
      <c r="Y1285" s="180"/>
      <c r="Z1285" s="180"/>
    </row>
    <row r="1286" spans="1:26">
      <c r="A1286" s="180"/>
      <c r="B1286" s="180"/>
      <c r="C1286" s="180"/>
      <c r="D1286" s="180"/>
      <c r="E1286" s="180"/>
      <c r="F1286" s="180"/>
      <c r="G1286" s="180"/>
      <c r="H1286" s="180"/>
      <c r="I1286" s="314"/>
      <c r="J1286" s="180"/>
      <c r="K1286" s="180"/>
      <c r="L1286" s="180"/>
      <c r="M1286" s="180"/>
      <c r="N1286" s="180"/>
      <c r="O1286" s="180"/>
      <c r="P1286" s="180"/>
      <c r="Q1286" s="180"/>
      <c r="R1286" s="180"/>
      <c r="S1286" s="180"/>
      <c r="T1286" s="180"/>
      <c r="U1286" s="180"/>
      <c r="V1286" s="180"/>
      <c r="W1286" s="180"/>
      <c r="X1286" s="180"/>
      <c r="Y1286" s="180"/>
      <c r="Z1286" s="180"/>
    </row>
    <row r="1287" spans="1:26">
      <c r="A1287" s="180"/>
      <c r="B1287" s="180"/>
      <c r="C1287" s="180"/>
      <c r="D1287" s="180"/>
      <c r="E1287" s="180"/>
      <c r="F1287" s="180"/>
      <c r="G1287" s="180"/>
      <c r="H1287" s="180"/>
      <c r="I1287" s="314"/>
      <c r="J1287" s="180"/>
      <c r="K1287" s="180"/>
      <c r="L1287" s="180"/>
      <c r="M1287" s="180"/>
      <c r="N1287" s="180"/>
      <c r="O1287" s="180"/>
      <c r="P1287" s="180"/>
      <c r="Q1287" s="180"/>
      <c r="R1287" s="180"/>
      <c r="S1287" s="180"/>
      <c r="T1287" s="180"/>
      <c r="U1287" s="180"/>
      <c r="V1287" s="180"/>
      <c r="W1287" s="180"/>
      <c r="X1287" s="180"/>
      <c r="Y1287" s="180"/>
      <c r="Z1287" s="180"/>
    </row>
    <row r="1288" spans="1:26">
      <c r="A1288" s="180"/>
      <c r="B1288" s="180"/>
      <c r="C1288" s="180"/>
      <c r="D1288" s="180"/>
      <c r="E1288" s="180"/>
      <c r="F1288" s="180"/>
      <c r="G1288" s="180"/>
      <c r="H1288" s="180"/>
      <c r="I1288" s="314"/>
      <c r="J1288" s="180"/>
      <c r="K1288" s="180"/>
      <c r="L1288" s="180"/>
      <c r="M1288" s="180"/>
      <c r="N1288" s="180"/>
      <c r="O1288" s="180"/>
      <c r="P1288" s="180"/>
      <c r="Q1288" s="180"/>
      <c r="R1288" s="180"/>
      <c r="S1288" s="180"/>
      <c r="T1288" s="180"/>
      <c r="U1288" s="180"/>
      <c r="V1288" s="180"/>
      <c r="W1288" s="180"/>
      <c r="X1288" s="180"/>
      <c r="Y1288" s="180"/>
      <c r="Z1288" s="180"/>
    </row>
    <row r="1289" spans="1:26">
      <c r="A1289" s="180"/>
      <c r="B1289" s="180"/>
      <c r="C1289" s="180"/>
      <c r="D1289" s="180"/>
      <c r="E1289" s="180"/>
      <c r="F1289" s="180"/>
      <c r="G1289" s="180"/>
      <c r="H1289" s="180"/>
      <c r="I1289" s="314"/>
      <c r="J1289" s="180"/>
      <c r="K1289" s="180"/>
      <c r="L1289" s="180"/>
      <c r="M1289" s="180"/>
      <c r="N1289" s="180"/>
      <c r="O1289" s="180"/>
      <c r="P1289" s="180"/>
      <c r="Q1289" s="180"/>
      <c r="R1289" s="180"/>
      <c r="S1289" s="180"/>
      <c r="T1289" s="180"/>
      <c r="U1289" s="180"/>
      <c r="V1289" s="180"/>
      <c r="W1289" s="180"/>
      <c r="X1289" s="180"/>
      <c r="Y1289" s="180"/>
      <c r="Z1289" s="180"/>
    </row>
    <row r="1290" spans="1:26">
      <c r="A1290" s="180"/>
      <c r="B1290" s="180"/>
      <c r="C1290" s="180"/>
      <c r="D1290" s="180"/>
      <c r="E1290" s="180"/>
      <c r="F1290" s="180"/>
      <c r="G1290" s="180"/>
      <c r="H1290" s="180"/>
      <c r="I1290" s="314"/>
      <c r="J1290" s="180"/>
      <c r="K1290" s="180"/>
      <c r="L1290" s="180"/>
      <c r="M1290" s="180"/>
      <c r="N1290" s="180"/>
      <c r="O1290" s="180"/>
      <c r="P1290" s="180"/>
      <c r="Q1290" s="180"/>
      <c r="R1290" s="180"/>
      <c r="S1290" s="180"/>
      <c r="T1290" s="180"/>
      <c r="U1290" s="180"/>
      <c r="V1290" s="180"/>
      <c r="W1290" s="180"/>
      <c r="X1290" s="180"/>
      <c r="Y1290" s="180"/>
      <c r="Z1290" s="180"/>
    </row>
    <row r="1291" spans="1:26">
      <c r="A1291" s="180"/>
      <c r="B1291" s="180"/>
      <c r="C1291" s="180"/>
      <c r="D1291" s="180"/>
      <c r="E1291" s="180"/>
      <c r="F1291" s="180"/>
      <c r="G1291" s="180"/>
      <c r="H1291" s="180"/>
      <c r="I1291" s="314"/>
      <c r="J1291" s="180"/>
      <c r="K1291" s="180"/>
      <c r="L1291" s="180"/>
      <c r="M1291" s="180"/>
      <c r="N1291" s="180"/>
      <c r="O1291" s="180"/>
      <c r="P1291" s="180"/>
      <c r="Q1291" s="180"/>
      <c r="R1291" s="180"/>
      <c r="S1291" s="180"/>
      <c r="T1291" s="180"/>
      <c r="U1291" s="180"/>
      <c r="V1291" s="180"/>
      <c r="W1291" s="180"/>
      <c r="X1291" s="180"/>
      <c r="Y1291" s="180"/>
      <c r="Z1291" s="180"/>
    </row>
    <row r="1292" spans="1:26">
      <c r="A1292" s="180"/>
      <c r="B1292" s="180"/>
      <c r="C1292" s="180"/>
      <c r="D1292" s="180"/>
      <c r="E1292" s="180"/>
      <c r="F1292" s="180"/>
      <c r="G1292" s="180"/>
      <c r="H1292" s="180"/>
      <c r="I1292" s="314"/>
      <c r="J1292" s="180"/>
      <c r="K1292" s="180"/>
      <c r="L1292" s="180"/>
      <c r="M1292" s="180"/>
      <c r="N1292" s="180"/>
      <c r="O1292" s="180"/>
      <c r="P1292" s="180"/>
      <c r="Q1292" s="180"/>
      <c r="R1292" s="180"/>
      <c r="S1292" s="180"/>
      <c r="T1292" s="180"/>
      <c r="U1292" s="180"/>
      <c r="V1292" s="180"/>
      <c r="W1292" s="180"/>
      <c r="X1292" s="180"/>
      <c r="Y1292" s="180"/>
      <c r="Z1292" s="180"/>
    </row>
    <row r="1293" spans="1:26">
      <c r="A1293" s="180"/>
      <c r="B1293" s="180"/>
      <c r="C1293" s="180"/>
      <c r="D1293" s="180"/>
      <c r="E1293" s="180"/>
      <c r="F1293" s="180"/>
      <c r="G1293" s="180"/>
      <c r="H1293" s="180"/>
      <c r="I1293" s="314"/>
      <c r="J1293" s="180"/>
      <c r="K1293" s="180"/>
      <c r="L1293" s="180"/>
      <c r="M1293" s="180"/>
      <c r="N1293" s="180"/>
      <c r="O1293" s="180"/>
      <c r="P1293" s="180"/>
      <c r="Q1293" s="180"/>
      <c r="R1293" s="180"/>
      <c r="S1293" s="180"/>
      <c r="T1293" s="180"/>
      <c r="U1293" s="180"/>
      <c r="V1293" s="180"/>
      <c r="W1293" s="180"/>
      <c r="X1293" s="180"/>
      <c r="Y1293" s="180"/>
      <c r="Z1293" s="180"/>
    </row>
    <row r="1294" spans="1:26">
      <c r="A1294" s="180"/>
      <c r="B1294" s="180"/>
      <c r="C1294" s="180"/>
      <c r="D1294" s="180"/>
      <c r="E1294" s="180"/>
      <c r="F1294" s="180"/>
      <c r="G1294" s="180"/>
      <c r="H1294" s="180"/>
      <c r="I1294" s="314"/>
      <c r="J1294" s="180"/>
      <c r="K1294" s="180"/>
      <c r="L1294" s="180"/>
      <c r="M1294" s="180"/>
      <c r="N1294" s="180"/>
      <c r="O1294" s="180"/>
      <c r="P1294" s="180"/>
      <c r="Q1294" s="180"/>
      <c r="R1294" s="180"/>
      <c r="S1294" s="180"/>
      <c r="T1294" s="180"/>
      <c r="U1294" s="180"/>
      <c r="V1294" s="180"/>
      <c r="W1294" s="180"/>
      <c r="X1294" s="180"/>
      <c r="Y1294" s="180"/>
      <c r="Z1294" s="180"/>
    </row>
    <row r="1295" spans="1:26">
      <c r="A1295" s="180"/>
      <c r="B1295" s="180"/>
      <c r="C1295" s="180"/>
      <c r="D1295" s="180"/>
      <c r="E1295" s="180"/>
      <c r="F1295" s="180"/>
      <c r="G1295" s="180"/>
      <c r="H1295" s="180"/>
      <c r="I1295" s="314"/>
      <c r="J1295" s="180"/>
      <c r="K1295" s="180"/>
      <c r="L1295" s="180"/>
      <c r="M1295" s="180"/>
      <c r="N1295" s="180"/>
      <c r="O1295" s="180"/>
      <c r="P1295" s="180"/>
      <c r="Q1295" s="180"/>
      <c r="R1295" s="180"/>
      <c r="S1295" s="180"/>
      <c r="T1295" s="180"/>
      <c r="U1295" s="180"/>
      <c r="V1295" s="180"/>
      <c r="W1295" s="180"/>
      <c r="X1295" s="180"/>
      <c r="Y1295" s="180"/>
      <c r="Z1295" s="180"/>
    </row>
    <row r="1296" spans="1:26">
      <c r="A1296" s="180"/>
      <c r="B1296" s="180"/>
      <c r="C1296" s="180"/>
      <c r="D1296" s="180"/>
      <c r="E1296" s="180"/>
      <c r="F1296" s="180"/>
      <c r="G1296" s="180"/>
      <c r="H1296" s="180"/>
      <c r="I1296" s="314"/>
      <c r="J1296" s="180"/>
      <c r="K1296" s="180"/>
      <c r="L1296" s="180"/>
      <c r="M1296" s="180"/>
      <c r="N1296" s="180"/>
      <c r="O1296" s="180"/>
      <c r="P1296" s="180"/>
      <c r="Q1296" s="180"/>
      <c r="R1296" s="180"/>
      <c r="S1296" s="180"/>
      <c r="T1296" s="180"/>
      <c r="U1296" s="180"/>
      <c r="V1296" s="180"/>
      <c r="W1296" s="180"/>
      <c r="X1296" s="180"/>
      <c r="Y1296" s="180"/>
      <c r="Z1296" s="180"/>
    </row>
    <row r="1297" spans="1:26">
      <c r="A1297" s="180"/>
      <c r="B1297" s="180"/>
      <c r="C1297" s="180"/>
      <c r="D1297" s="180"/>
      <c r="E1297" s="180"/>
      <c r="F1297" s="180"/>
      <c r="G1297" s="180"/>
      <c r="H1297" s="180"/>
      <c r="I1297" s="314"/>
      <c r="J1297" s="180"/>
      <c r="K1297" s="180"/>
      <c r="L1297" s="180"/>
      <c r="M1297" s="180"/>
      <c r="N1297" s="180"/>
      <c r="O1297" s="180"/>
      <c r="P1297" s="180"/>
      <c r="Q1297" s="180"/>
      <c r="R1297" s="180"/>
      <c r="S1297" s="180"/>
      <c r="T1297" s="180"/>
      <c r="U1297" s="180"/>
      <c r="V1297" s="180"/>
      <c r="W1297" s="180"/>
      <c r="X1297" s="180"/>
      <c r="Y1297" s="180"/>
      <c r="Z1297" s="180"/>
    </row>
    <row r="1298" spans="1:26">
      <c r="A1298" s="180"/>
      <c r="B1298" s="180"/>
      <c r="C1298" s="180"/>
      <c r="D1298" s="180"/>
      <c r="E1298" s="180"/>
      <c r="F1298" s="180"/>
      <c r="G1298" s="180"/>
      <c r="H1298" s="180"/>
      <c r="I1298" s="314"/>
      <c r="J1298" s="180"/>
      <c r="K1298" s="180"/>
      <c r="L1298" s="180"/>
      <c r="M1298" s="180"/>
      <c r="N1298" s="180"/>
      <c r="O1298" s="180"/>
      <c r="P1298" s="180"/>
      <c r="Q1298" s="180"/>
      <c r="R1298" s="180"/>
      <c r="S1298" s="180"/>
      <c r="T1298" s="180"/>
      <c r="U1298" s="180"/>
      <c r="V1298" s="180"/>
      <c r="W1298" s="180"/>
      <c r="X1298" s="180"/>
      <c r="Y1298" s="180"/>
      <c r="Z1298" s="180"/>
    </row>
    <row r="1299" spans="1:26">
      <c r="A1299" s="180"/>
      <c r="B1299" s="180"/>
      <c r="C1299" s="180"/>
      <c r="D1299" s="180"/>
      <c r="E1299" s="180"/>
      <c r="F1299" s="180"/>
      <c r="G1299" s="180"/>
      <c r="H1299" s="180"/>
      <c r="I1299" s="314"/>
      <c r="J1299" s="180"/>
      <c r="K1299" s="180"/>
      <c r="L1299" s="180"/>
      <c r="M1299" s="180"/>
      <c r="N1299" s="180"/>
      <c r="O1299" s="180"/>
      <c r="P1299" s="180"/>
      <c r="Q1299" s="180"/>
      <c r="R1299" s="180"/>
      <c r="S1299" s="180"/>
      <c r="T1299" s="180"/>
      <c r="U1299" s="180"/>
      <c r="V1299" s="180"/>
      <c r="W1299" s="180"/>
      <c r="X1299" s="180"/>
      <c r="Y1299" s="180"/>
      <c r="Z1299" s="180"/>
    </row>
    <row r="1300" spans="1:26">
      <c r="A1300" s="180"/>
      <c r="B1300" s="180"/>
      <c r="C1300" s="180"/>
      <c r="D1300" s="180"/>
      <c r="E1300" s="180"/>
      <c r="F1300" s="180"/>
      <c r="G1300" s="180"/>
      <c r="H1300" s="180"/>
      <c r="I1300" s="314"/>
      <c r="J1300" s="180"/>
      <c r="K1300" s="180"/>
      <c r="L1300" s="180"/>
      <c r="M1300" s="180"/>
      <c r="N1300" s="180"/>
      <c r="O1300" s="180"/>
      <c r="P1300" s="180"/>
      <c r="Q1300" s="180"/>
      <c r="R1300" s="180"/>
      <c r="S1300" s="180"/>
      <c r="T1300" s="180"/>
      <c r="U1300" s="180"/>
      <c r="V1300" s="180"/>
      <c r="W1300" s="180"/>
      <c r="X1300" s="180"/>
      <c r="Y1300" s="180"/>
      <c r="Z1300" s="180"/>
    </row>
    <row r="1301" spans="1:26">
      <c r="A1301" s="180"/>
      <c r="B1301" s="180"/>
      <c r="C1301" s="180"/>
      <c r="D1301" s="180"/>
      <c r="E1301" s="180"/>
      <c r="F1301" s="180"/>
      <c r="G1301" s="180"/>
      <c r="H1301" s="180"/>
      <c r="I1301" s="314"/>
      <c r="J1301" s="180"/>
      <c r="K1301" s="180"/>
      <c r="L1301" s="180"/>
      <c r="M1301" s="180"/>
      <c r="N1301" s="180"/>
      <c r="O1301" s="180"/>
      <c r="P1301" s="180"/>
      <c r="Q1301" s="180"/>
      <c r="R1301" s="180"/>
      <c r="S1301" s="180"/>
      <c r="T1301" s="180"/>
      <c r="U1301" s="180"/>
      <c r="V1301" s="180"/>
      <c r="W1301" s="180"/>
      <c r="X1301" s="180"/>
      <c r="Y1301" s="180"/>
      <c r="Z1301" s="180"/>
    </row>
    <row r="1302" spans="1:26">
      <c r="A1302" s="180"/>
      <c r="B1302" s="180"/>
      <c r="C1302" s="180"/>
      <c r="D1302" s="180"/>
      <c r="E1302" s="180"/>
      <c r="F1302" s="180"/>
      <c r="G1302" s="180"/>
      <c r="H1302" s="180"/>
      <c r="I1302" s="314"/>
      <c r="J1302" s="180"/>
      <c r="K1302" s="180"/>
      <c r="L1302" s="180"/>
      <c r="M1302" s="180"/>
      <c r="N1302" s="180"/>
      <c r="O1302" s="180"/>
      <c r="P1302" s="180"/>
      <c r="Q1302" s="180"/>
      <c r="R1302" s="180"/>
      <c r="S1302" s="180"/>
      <c r="T1302" s="180"/>
      <c r="U1302" s="180"/>
      <c r="V1302" s="180"/>
      <c r="W1302" s="180"/>
      <c r="X1302" s="180"/>
      <c r="Y1302" s="180"/>
      <c r="Z1302" s="180"/>
    </row>
    <row r="1303" spans="1:26">
      <c r="A1303" s="180"/>
      <c r="B1303" s="180"/>
      <c r="C1303" s="180"/>
      <c r="D1303" s="180"/>
      <c r="E1303" s="180"/>
      <c r="F1303" s="180"/>
      <c r="G1303" s="180"/>
      <c r="H1303" s="180"/>
      <c r="I1303" s="314"/>
      <c r="J1303" s="180"/>
      <c r="K1303" s="180"/>
      <c r="L1303" s="180"/>
      <c r="M1303" s="180"/>
      <c r="N1303" s="180"/>
      <c r="O1303" s="180"/>
      <c r="P1303" s="180"/>
      <c r="Q1303" s="180"/>
      <c r="R1303" s="180"/>
      <c r="S1303" s="180"/>
      <c r="T1303" s="180"/>
      <c r="U1303" s="180"/>
      <c r="V1303" s="180"/>
      <c r="W1303" s="180"/>
      <c r="X1303" s="180"/>
      <c r="Y1303" s="180"/>
      <c r="Z1303" s="180"/>
    </row>
    <row r="1304" spans="1:26">
      <c r="A1304" s="180"/>
      <c r="B1304" s="180"/>
      <c r="C1304" s="180"/>
      <c r="D1304" s="180"/>
      <c r="E1304" s="180"/>
      <c r="F1304" s="180"/>
      <c r="G1304" s="180"/>
      <c r="H1304" s="180"/>
      <c r="I1304" s="314"/>
      <c r="J1304" s="180"/>
      <c r="K1304" s="180"/>
      <c r="L1304" s="180"/>
      <c r="M1304" s="180"/>
      <c r="N1304" s="180"/>
      <c r="O1304" s="180"/>
      <c r="P1304" s="180"/>
      <c r="Q1304" s="180"/>
      <c r="R1304" s="180"/>
      <c r="S1304" s="180"/>
      <c r="T1304" s="180"/>
      <c r="U1304" s="180"/>
      <c r="V1304" s="180"/>
      <c r="W1304" s="180"/>
      <c r="X1304" s="180"/>
      <c r="Y1304" s="180"/>
      <c r="Z1304" s="180"/>
    </row>
    <row r="1305" spans="1:26">
      <c r="A1305" s="180"/>
      <c r="B1305" s="180"/>
      <c r="C1305" s="180"/>
      <c r="D1305" s="180"/>
      <c r="E1305" s="180"/>
      <c r="F1305" s="180"/>
      <c r="G1305" s="180"/>
      <c r="H1305" s="180"/>
      <c r="I1305" s="314"/>
      <c r="J1305" s="180"/>
      <c r="K1305" s="180"/>
      <c r="L1305" s="180"/>
      <c r="M1305" s="180"/>
      <c r="N1305" s="180"/>
      <c r="O1305" s="180"/>
      <c r="P1305" s="180"/>
      <c r="Q1305" s="180"/>
      <c r="R1305" s="180"/>
      <c r="S1305" s="180"/>
      <c r="T1305" s="180"/>
      <c r="U1305" s="180"/>
      <c r="V1305" s="180"/>
      <c r="W1305" s="180"/>
      <c r="X1305" s="180"/>
      <c r="Y1305" s="180"/>
      <c r="Z1305" s="180"/>
    </row>
    <row r="1306" spans="1:26">
      <c r="A1306" s="180"/>
      <c r="B1306" s="180"/>
      <c r="C1306" s="180"/>
      <c r="D1306" s="180"/>
      <c r="E1306" s="180"/>
      <c r="F1306" s="180"/>
      <c r="G1306" s="180"/>
      <c r="H1306" s="180"/>
      <c r="I1306" s="314"/>
      <c r="J1306" s="180"/>
      <c r="K1306" s="180"/>
      <c r="L1306" s="180"/>
      <c r="M1306" s="180"/>
      <c r="N1306" s="180"/>
      <c r="O1306" s="180"/>
      <c r="P1306" s="180"/>
      <c r="Q1306" s="180"/>
      <c r="R1306" s="180"/>
      <c r="S1306" s="180"/>
      <c r="T1306" s="180"/>
      <c r="U1306" s="180"/>
      <c r="V1306" s="180"/>
      <c r="W1306" s="180"/>
      <c r="X1306" s="180"/>
      <c r="Y1306" s="180"/>
      <c r="Z1306" s="180"/>
    </row>
    <row r="1307" spans="1:26">
      <c r="A1307" s="180"/>
      <c r="B1307" s="180"/>
      <c r="C1307" s="180"/>
      <c r="D1307" s="180"/>
      <c r="E1307" s="180"/>
      <c r="F1307" s="180"/>
      <c r="G1307" s="180"/>
      <c r="H1307" s="180"/>
      <c r="I1307" s="314"/>
      <c r="J1307" s="180"/>
      <c r="K1307" s="180"/>
      <c r="L1307" s="180"/>
      <c r="M1307" s="180"/>
      <c r="N1307" s="180"/>
      <c r="O1307" s="180"/>
      <c r="P1307" s="180"/>
      <c r="Q1307" s="180"/>
      <c r="R1307" s="180"/>
      <c r="S1307" s="180"/>
      <c r="T1307" s="180"/>
      <c r="U1307" s="180"/>
      <c r="V1307" s="180"/>
      <c r="W1307" s="180"/>
      <c r="X1307" s="180"/>
      <c r="Y1307" s="180"/>
      <c r="Z1307" s="180"/>
    </row>
    <row r="1308" spans="1:26">
      <c r="A1308" s="180"/>
      <c r="B1308" s="180"/>
      <c r="C1308" s="180"/>
      <c r="D1308" s="180"/>
      <c r="E1308" s="180"/>
      <c r="F1308" s="180"/>
      <c r="G1308" s="180"/>
      <c r="H1308" s="180"/>
      <c r="I1308" s="314"/>
      <c r="J1308" s="180"/>
      <c r="K1308" s="180"/>
      <c r="L1308" s="180"/>
      <c r="M1308" s="180"/>
      <c r="N1308" s="180"/>
      <c r="O1308" s="180"/>
      <c r="P1308" s="180"/>
      <c r="Q1308" s="180"/>
      <c r="R1308" s="180"/>
      <c r="S1308" s="180"/>
      <c r="T1308" s="180"/>
      <c r="U1308" s="180"/>
      <c r="V1308" s="180"/>
      <c r="W1308" s="180"/>
      <c r="X1308" s="180"/>
      <c r="Y1308" s="180"/>
      <c r="Z1308" s="180"/>
    </row>
    <row r="1309" spans="1:26">
      <c r="A1309" s="180"/>
      <c r="B1309" s="180"/>
      <c r="C1309" s="180"/>
      <c r="D1309" s="180"/>
      <c r="E1309" s="180"/>
      <c r="F1309" s="180"/>
      <c r="G1309" s="180"/>
      <c r="H1309" s="180"/>
      <c r="I1309" s="314"/>
      <c r="J1309" s="180"/>
      <c r="K1309" s="180"/>
      <c r="L1309" s="180"/>
      <c r="M1309" s="180"/>
      <c r="N1309" s="180"/>
      <c r="O1309" s="180"/>
      <c r="P1309" s="180"/>
      <c r="Q1309" s="180"/>
      <c r="R1309" s="180"/>
      <c r="S1309" s="180"/>
      <c r="T1309" s="180"/>
      <c r="U1309" s="180"/>
      <c r="V1309" s="180"/>
      <c r="W1309" s="180"/>
      <c r="X1309" s="180"/>
      <c r="Y1309" s="180"/>
      <c r="Z1309" s="180"/>
    </row>
    <row r="1310" spans="1:26">
      <c r="A1310" s="180"/>
      <c r="B1310" s="180"/>
      <c r="C1310" s="180"/>
      <c r="D1310" s="180"/>
      <c r="E1310" s="180"/>
      <c r="F1310" s="180"/>
      <c r="G1310" s="180"/>
      <c r="H1310" s="180"/>
      <c r="I1310" s="314"/>
      <c r="J1310" s="180"/>
      <c r="K1310" s="180"/>
      <c r="L1310" s="180"/>
      <c r="M1310" s="180"/>
      <c r="N1310" s="180"/>
      <c r="O1310" s="180"/>
      <c r="P1310" s="180"/>
      <c r="Q1310" s="180"/>
      <c r="R1310" s="180"/>
      <c r="S1310" s="180"/>
      <c r="T1310" s="180"/>
      <c r="U1310" s="180"/>
      <c r="V1310" s="180"/>
      <c r="W1310" s="180"/>
      <c r="X1310" s="180"/>
      <c r="Y1310" s="180"/>
      <c r="Z1310" s="180"/>
    </row>
    <row r="1311" spans="1:26">
      <c r="A1311" s="180"/>
      <c r="B1311" s="180"/>
      <c r="C1311" s="180"/>
      <c r="D1311" s="180"/>
      <c r="E1311" s="180"/>
      <c r="F1311" s="180"/>
      <c r="G1311" s="180"/>
      <c r="H1311" s="180"/>
      <c r="I1311" s="314"/>
      <c r="J1311" s="180"/>
      <c r="K1311" s="180"/>
      <c r="L1311" s="180"/>
      <c r="M1311" s="180"/>
      <c r="N1311" s="180"/>
      <c r="O1311" s="180"/>
      <c r="P1311" s="180"/>
      <c r="Q1311" s="180"/>
      <c r="R1311" s="180"/>
      <c r="S1311" s="180"/>
      <c r="T1311" s="180"/>
      <c r="U1311" s="180"/>
      <c r="V1311" s="180"/>
      <c r="W1311" s="180"/>
      <c r="X1311" s="180"/>
      <c r="Y1311" s="180"/>
      <c r="Z1311" s="180"/>
    </row>
    <row r="1312" spans="1:26">
      <c r="A1312" s="180"/>
      <c r="B1312" s="180"/>
      <c r="C1312" s="180"/>
      <c r="D1312" s="180"/>
      <c r="E1312" s="180"/>
      <c r="F1312" s="180"/>
      <c r="G1312" s="180"/>
      <c r="H1312" s="180"/>
      <c r="I1312" s="314"/>
      <c r="J1312" s="180"/>
      <c r="K1312" s="180"/>
      <c r="L1312" s="180"/>
      <c r="M1312" s="180"/>
      <c r="N1312" s="180"/>
      <c r="O1312" s="180"/>
      <c r="P1312" s="180"/>
      <c r="Q1312" s="180"/>
      <c r="R1312" s="180"/>
      <c r="S1312" s="180"/>
      <c r="T1312" s="180"/>
      <c r="U1312" s="180"/>
      <c r="V1312" s="180"/>
      <c r="W1312" s="180"/>
      <c r="X1312" s="180"/>
      <c r="Y1312" s="180"/>
      <c r="Z1312" s="180"/>
    </row>
  </sheetData>
  <autoFilter ref="C2:O303" xr:uid="{00000000-0009-0000-0000-000005000000}"/>
  <mergeCells count="8">
    <mergeCell ref="C278:C281"/>
    <mergeCell ref="C282:C291"/>
    <mergeCell ref="C292:C303"/>
    <mergeCell ref="B1:J1"/>
    <mergeCell ref="C3:C112"/>
    <mergeCell ref="Q4:X4"/>
    <mergeCell ref="C113:C188"/>
    <mergeCell ref="C189:C277"/>
  </mergeCells>
  <dataValidations count="7">
    <dataValidation type="custom" allowBlank="1" showDropDown="1" showInputMessage="1" showErrorMessage="1" prompt="Enter a valid date" sqref="I3:I191 I197:I199 I210:I303" xr:uid="{00000000-0002-0000-0500-000000000000}">
      <formula1>OR(NOT(ISERROR(DATEVALUE(I3))), AND(ISNUMBER(I3), LEFT(CELL("format", I3))="D"))</formula1>
    </dataValidation>
    <dataValidation type="custom" allowBlank="1" showDropDown="1" showErrorMessage="1" sqref="I192:I196 I200:I209" xr:uid="{00000000-0002-0000-0500-000001000000}">
      <formula1>OR(NOT(ISERROR(DATEVALUE(I192))), AND(ISNUMBER(I192), LEFT(CELL("format", I192))="D"))</formula1>
    </dataValidation>
    <dataValidation type="list" allowBlank="1" showErrorMessage="1" sqref="E3:E191 E197:E206 E210:E306" xr:uid="{00000000-0002-0000-0500-000002000000}">
      <formula1>"Administration,Commercial,Engineering,Finance,Human Resource/OHSE,Information Technology,Internal Audit,Production,Quality,Regulatory,Supply Chain,Legal and Compliance"</formula1>
    </dataValidation>
    <dataValidation type="list" allowBlank="1" showErrorMessage="1" sqref="J3:J303" xr:uid="{00000000-0002-0000-0500-000003000000}">
      <formula1>"Expansion,Replacement"</formula1>
    </dataValidation>
    <dataValidation type="list" allowBlank="1" showErrorMessage="1" sqref="H3:H191 H197:H303" xr:uid="{00000000-0002-0000-0500-000004000000}">
      <formula1>"EXCO,EXCO 1&amp;2,ML 1&amp;2,STL 1&amp;2"</formula1>
    </dataValidation>
    <dataValidation type="list" allowBlank="1" showErrorMessage="1" sqref="H192:H196" xr:uid="{00000000-0002-0000-0500-000005000000}">
      <formula1>"ML 1&amp;2,STL 1&amp;2,EXCO 1&amp;2,EXCO"</formula1>
    </dataValidation>
    <dataValidation type="list" allowBlank="1" showErrorMessage="1" sqref="E192:E196 E207:E209" xr:uid="{00000000-0002-0000-0500-000006000000}">
      <formula1>"Commercial,Supply Chain,Regulatory,Finance,Information Technology,Internal Audit,Human Resource"</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78"/>
  <sheetViews>
    <sheetView workbookViewId="0"/>
  </sheetViews>
  <sheetFormatPr defaultColWidth="14.42578125" defaultRowHeight="15" customHeight="1"/>
  <cols>
    <col min="1" max="1" width="15.28515625" customWidth="1"/>
    <col min="3" max="3" width="29.5703125" customWidth="1"/>
    <col min="4" max="4" width="10.42578125" customWidth="1"/>
    <col min="5" max="5" width="24" customWidth="1"/>
    <col min="6" max="6" width="19.28515625" customWidth="1"/>
    <col min="7" max="7" width="34" customWidth="1"/>
    <col min="8" max="8" width="24" customWidth="1"/>
    <col min="9" max="9" width="24.28515625" customWidth="1"/>
    <col min="10" max="10" width="34.28515625" customWidth="1"/>
    <col min="11" max="11" width="25.85546875" customWidth="1"/>
    <col min="12" max="12" width="29.140625" customWidth="1"/>
  </cols>
  <sheetData>
    <row r="1" spans="1:26">
      <c r="A1" s="315"/>
      <c r="B1" s="315"/>
      <c r="C1" s="315"/>
      <c r="D1" s="315"/>
      <c r="E1" s="315"/>
      <c r="F1" s="315"/>
      <c r="G1" s="315"/>
      <c r="H1" s="315"/>
      <c r="I1" s="315"/>
      <c r="J1" s="315"/>
      <c r="K1" s="315"/>
      <c r="L1" s="315"/>
      <c r="M1" s="316"/>
      <c r="N1" s="316"/>
      <c r="O1" s="316"/>
      <c r="P1" s="316"/>
      <c r="Q1" s="316"/>
      <c r="R1" s="316"/>
      <c r="S1" s="316"/>
      <c r="T1" s="316"/>
      <c r="U1" s="316"/>
      <c r="V1" s="316"/>
      <c r="W1" s="316"/>
      <c r="X1" s="316"/>
      <c r="Y1" s="316"/>
      <c r="Z1" s="316"/>
    </row>
    <row r="2" spans="1:26">
      <c r="A2" s="1086" t="s">
        <v>777</v>
      </c>
      <c r="B2" s="1406"/>
      <c r="C2" s="1406"/>
      <c r="D2" s="1406"/>
      <c r="E2" s="1406"/>
      <c r="F2" s="1406"/>
      <c r="G2" s="1406"/>
      <c r="H2" s="1406"/>
      <c r="I2" s="1406"/>
      <c r="J2" s="1406"/>
      <c r="K2" s="1406"/>
      <c r="L2" s="1407"/>
      <c r="M2" s="316"/>
      <c r="N2" s="316"/>
      <c r="O2" s="316"/>
      <c r="P2" s="316"/>
      <c r="Q2" s="316"/>
      <c r="R2" s="316"/>
      <c r="S2" s="316"/>
      <c r="T2" s="316"/>
      <c r="U2" s="316"/>
      <c r="V2" s="316"/>
      <c r="W2" s="316"/>
      <c r="X2" s="316"/>
      <c r="Y2" s="316"/>
      <c r="Z2" s="316"/>
    </row>
    <row r="3" spans="1:26">
      <c r="A3" s="1408" t="s">
        <v>64</v>
      </c>
      <c r="B3" s="1409" t="s">
        <v>778</v>
      </c>
      <c r="C3" s="1410" t="s">
        <v>779</v>
      </c>
      <c r="D3" s="1410" t="s">
        <v>780</v>
      </c>
      <c r="E3" s="1410" t="s">
        <v>781</v>
      </c>
      <c r="F3" s="1410" t="s">
        <v>782</v>
      </c>
      <c r="G3" s="1410" t="s">
        <v>783</v>
      </c>
      <c r="H3" s="1410" t="s">
        <v>784</v>
      </c>
      <c r="I3" s="1410" t="s">
        <v>785</v>
      </c>
      <c r="J3" s="1410" t="s">
        <v>786</v>
      </c>
      <c r="K3" s="1411" t="s">
        <v>787</v>
      </c>
      <c r="L3" s="1412" t="s">
        <v>788</v>
      </c>
      <c r="M3" s="316"/>
      <c r="N3" s="316"/>
      <c r="O3" s="316"/>
      <c r="P3" s="316"/>
      <c r="Q3" s="316"/>
      <c r="R3" s="316"/>
      <c r="S3" s="316"/>
      <c r="T3" s="316"/>
      <c r="U3" s="316"/>
      <c r="V3" s="316"/>
      <c r="W3" s="316"/>
      <c r="X3" s="316"/>
      <c r="Y3" s="316"/>
      <c r="Z3" s="316"/>
    </row>
    <row r="4" spans="1:26">
      <c r="A4" s="1087" t="s">
        <v>789</v>
      </c>
      <c r="B4" s="317" t="s">
        <v>790</v>
      </c>
      <c r="C4" s="317" t="s">
        <v>791</v>
      </c>
      <c r="D4" s="318" t="s">
        <v>15</v>
      </c>
      <c r="E4" s="317" t="s">
        <v>183</v>
      </c>
      <c r="F4" s="318" t="s">
        <v>792</v>
      </c>
      <c r="G4" s="317" t="s">
        <v>213</v>
      </c>
      <c r="H4" s="317" t="s">
        <v>183</v>
      </c>
      <c r="I4" s="318" t="s">
        <v>792</v>
      </c>
      <c r="J4" s="317" t="s">
        <v>237</v>
      </c>
      <c r="K4" s="319">
        <v>45658</v>
      </c>
      <c r="L4" s="320">
        <f>394710/3800</f>
        <v>103.87105263157895</v>
      </c>
    </row>
    <row r="5" spans="1:26">
      <c r="A5" s="1413"/>
      <c r="B5" s="225" t="s">
        <v>793</v>
      </c>
      <c r="C5" s="225" t="s">
        <v>794</v>
      </c>
      <c r="D5" s="192" t="s">
        <v>14</v>
      </c>
      <c r="E5" s="225" t="s">
        <v>183</v>
      </c>
      <c r="F5" s="192" t="s">
        <v>795</v>
      </c>
      <c r="G5" s="225" t="s">
        <v>213</v>
      </c>
      <c r="H5" s="225" t="s">
        <v>183</v>
      </c>
      <c r="I5" s="192" t="s">
        <v>795</v>
      </c>
      <c r="J5" s="225" t="s">
        <v>237</v>
      </c>
      <c r="K5" s="230">
        <v>45658</v>
      </c>
      <c r="L5" s="321">
        <f>530334/3800</f>
        <v>139.56157894736842</v>
      </c>
      <c r="M5" s="316"/>
      <c r="N5" s="316"/>
      <c r="O5" s="316"/>
      <c r="P5" s="316"/>
      <c r="Q5" s="316"/>
      <c r="R5" s="316"/>
      <c r="S5" s="316"/>
      <c r="T5" s="316"/>
      <c r="U5" s="316"/>
      <c r="V5" s="316"/>
      <c r="W5" s="316"/>
      <c r="X5" s="316"/>
      <c r="Y5" s="316"/>
      <c r="Z5" s="316"/>
    </row>
    <row r="6" spans="1:26">
      <c r="A6" s="1413"/>
      <c r="B6" s="225" t="s">
        <v>796</v>
      </c>
      <c r="C6" s="225" t="s">
        <v>396</v>
      </c>
      <c r="D6" s="192" t="s">
        <v>15</v>
      </c>
      <c r="E6" s="225" t="s">
        <v>183</v>
      </c>
      <c r="F6" s="192" t="s">
        <v>797</v>
      </c>
      <c r="G6" s="225" t="s">
        <v>213</v>
      </c>
      <c r="H6" s="225" t="s">
        <v>183</v>
      </c>
      <c r="I6" s="192" t="s">
        <v>797</v>
      </c>
      <c r="J6" s="225" t="s">
        <v>237</v>
      </c>
      <c r="K6" s="230">
        <v>45658</v>
      </c>
      <c r="L6" s="321">
        <f>393177/3800</f>
        <v>103.46763157894736</v>
      </c>
      <c r="M6" s="316"/>
      <c r="N6" s="316"/>
      <c r="O6" s="316"/>
      <c r="P6" s="316"/>
      <c r="Q6" s="316"/>
      <c r="R6" s="316"/>
      <c r="S6" s="316"/>
      <c r="T6" s="316"/>
      <c r="U6" s="316"/>
      <c r="V6" s="316"/>
      <c r="W6" s="316"/>
      <c r="X6" s="316"/>
      <c r="Y6" s="316"/>
      <c r="Z6" s="316"/>
    </row>
    <row r="7" spans="1:26">
      <c r="A7" s="1413"/>
      <c r="B7" s="225" t="s">
        <v>798</v>
      </c>
      <c r="C7" s="225" t="s">
        <v>799</v>
      </c>
      <c r="D7" s="192" t="s">
        <v>15</v>
      </c>
      <c r="E7" s="225" t="s">
        <v>183</v>
      </c>
      <c r="F7" s="192" t="s">
        <v>800</v>
      </c>
      <c r="G7" s="225" t="s">
        <v>213</v>
      </c>
      <c r="H7" s="225" t="s">
        <v>183</v>
      </c>
      <c r="I7" s="192" t="s">
        <v>800</v>
      </c>
      <c r="J7" s="192" t="s">
        <v>237</v>
      </c>
      <c r="K7" s="230">
        <v>45658</v>
      </c>
      <c r="L7" s="321">
        <f>294954/3800</f>
        <v>77.619473684210533</v>
      </c>
      <c r="M7" s="316"/>
      <c r="N7" s="316"/>
      <c r="O7" s="316"/>
      <c r="P7" s="316"/>
      <c r="Q7" s="316"/>
      <c r="R7" s="316"/>
      <c r="S7" s="316"/>
      <c r="T7" s="316"/>
      <c r="U7" s="316"/>
      <c r="V7" s="316"/>
      <c r="W7" s="316"/>
      <c r="X7" s="316"/>
      <c r="Y7" s="316"/>
      <c r="Z7" s="316"/>
    </row>
    <row r="8" spans="1:26">
      <c r="A8" s="1413"/>
      <c r="B8" s="225" t="s">
        <v>801</v>
      </c>
      <c r="C8" s="225" t="s">
        <v>802</v>
      </c>
      <c r="D8" s="192" t="s">
        <v>15</v>
      </c>
      <c r="E8" s="225" t="s">
        <v>269</v>
      </c>
      <c r="F8" s="192" t="s">
        <v>803</v>
      </c>
      <c r="G8" s="225" t="s">
        <v>804</v>
      </c>
      <c r="H8" s="225" t="s">
        <v>269</v>
      </c>
      <c r="I8" s="192" t="s">
        <v>803</v>
      </c>
      <c r="J8" s="192" t="s">
        <v>805</v>
      </c>
      <c r="K8" s="230">
        <v>45658</v>
      </c>
      <c r="L8" s="321">
        <f>309225/3800</f>
        <v>81.375</v>
      </c>
      <c r="M8" s="316"/>
      <c r="N8" s="316"/>
      <c r="O8" s="316"/>
      <c r="P8" s="316"/>
      <c r="Q8" s="316"/>
      <c r="R8" s="316"/>
      <c r="S8" s="316"/>
      <c r="T8" s="316"/>
      <c r="U8" s="316"/>
      <c r="V8" s="316"/>
      <c r="W8" s="316"/>
      <c r="X8" s="316"/>
      <c r="Y8" s="316"/>
      <c r="Z8" s="316"/>
    </row>
    <row r="9" spans="1:26">
      <c r="A9" s="1413"/>
      <c r="B9" s="192" t="s">
        <v>806</v>
      </c>
      <c r="C9" s="192" t="s">
        <v>807</v>
      </c>
      <c r="D9" s="192" t="s">
        <v>14</v>
      </c>
      <c r="E9" s="192" t="s">
        <v>808</v>
      </c>
      <c r="F9" s="192" t="s">
        <v>803</v>
      </c>
      <c r="G9" s="192" t="s">
        <v>809</v>
      </c>
      <c r="H9" s="225" t="s">
        <v>808</v>
      </c>
      <c r="I9" s="192" t="s">
        <v>803</v>
      </c>
      <c r="J9" s="192" t="s">
        <v>810</v>
      </c>
      <c r="K9" s="230">
        <v>45658</v>
      </c>
      <c r="L9" s="321">
        <f>54051/3800</f>
        <v>14.223947368421053</v>
      </c>
      <c r="M9" s="316"/>
      <c r="N9" s="316"/>
      <c r="O9" s="316"/>
      <c r="P9" s="316"/>
      <c r="Q9" s="316"/>
      <c r="R9" s="316"/>
      <c r="S9" s="316"/>
      <c r="T9" s="316"/>
      <c r="U9" s="316"/>
      <c r="V9" s="316"/>
      <c r="W9" s="316"/>
      <c r="X9" s="316"/>
      <c r="Y9" s="316"/>
      <c r="Z9" s="316"/>
    </row>
    <row r="10" spans="1:26">
      <c r="A10" s="1413"/>
      <c r="B10" s="244" t="s">
        <v>811</v>
      </c>
      <c r="C10" s="244" t="s">
        <v>812</v>
      </c>
      <c r="D10" s="244" t="s">
        <v>15</v>
      </c>
      <c r="E10" s="225" t="s">
        <v>242</v>
      </c>
      <c r="F10" s="244" t="s">
        <v>803</v>
      </c>
      <c r="G10" s="244" t="s">
        <v>717</v>
      </c>
      <c r="H10" s="225" t="s">
        <v>242</v>
      </c>
      <c r="I10" s="244" t="s">
        <v>803</v>
      </c>
      <c r="J10" s="225" t="s">
        <v>813</v>
      </c>
      <c r="K10" s="230">
        <v>45658</v>
      </c>
      <c r="L10" s="321">
        <f>157661/3800</f>
        <v>41.489736842105266</v>
      </c>
      <c r="M10" s="322"/>
      <c r="N10" s="322"/>
      <c r="O10" s="316"/>
      <c r="P10" s="316"/>
      <c r="Q10" s="316"/>
      <c r="R10" s="316"/>
      <c r="S10" s="316"/>
      <c r="T10" s="316"/>
      <c r="U10" s="316"/>
      <c r="V10" s="316"/>
      <c r="W10" s="316"/>
      <c r="X10" s="316"/>
      <c r="Y10" s="316"/>
      <c r="Z10" s="316"/>
    </row>
    <row r="11" spans="1:26">
      <c r="A11" s="1413"/>
      <c r="B11" s="244" t="s">
        <v>814</v>
      </c>
      <c r="C11" s="244" t="s">
        <v>815</v>
      </c>
      <c r="D11" s="244" t="s">
        <v>15</v>
      </c>
      <c r="E11" s="225" t="s">
        <v>242</v>
      </c>
      <c r="F11" s="244" t="s">
        <v>816</v>
      </c>
      <c r="G11" s="244" t="s">
        <v>817</v>
      </c>
      <c r="H11" s="225" t="s">
        <v>242</v>
      </c>
      <c r="I11" s="244" t="s">
        <v>816</v>
      </c>
      <c r="J11" s="225" t="s">
        <v>818</v>
      </c>
      <c r="K11" s="230">
        <v>45658</v>
      </c>
      <c r="L11" s="321">
        <f>23601/3800</f>
        <v>6.2107894736842102</v>
      </c>
      <c r="M11" s="322"/>
      <c r="N11" s="322"/>
      <c r="O11" s="316"/>
      <c r="P11" s="316"/>
      <c r="Q11" s="316"/>
      <c r="R11" s="316"/>
      <c r="S11" s="316"/>
      <c r="T11" s="316"/>
      <c r="U11" s="316"/>
      <c r="V11" s="316"/>
      <c r="W11" s="316"/>
      <c r="X11" s="316"/>
      <c r="Y11" s="316"/>
      <c r="Z11" s="316"/>
    </row>
    <row r="12" spans="1:26">
      <c r="A12" s="1413"/>
      <c r="B12" s="244" t="s">
        <v>819</v>
      </c>
      <c r="C12" s="244" t="s">
        <v>820</v>
      </c>
      <c r="D12" s="244" t="s">
        <v>15</v>
      </c>
      <c r="E12" s="225" t="s">
        <v>242</v>
      </c>
      <c r="F12" s="244" t="s">
        <v>816</v>
      </c>
      <c r="G12" s="244" t="s">
        <v>821</v>
      </c>
      <c r="H12" s="225" t="s">
        <v>242</v>
      </c>
      <c r="I12" s="244" t="s">
        <v>816</v>
      </c>
      <c r="J12" s="225" t="s">
        <v>818</v>
      </c>
      <c r="K12" s="230">
        <v>45658</v>
      </c>
      <c r="L12" s="321">
        <f>28759/3800</f>
        <v>7.5681578947368422</v>
      </c>
      <c r="M12" s="322"/>
      <c r="N12" s="322"/>
      <c r="O12" s="316"/>
      <c r="P12" s="316"/>
      <c r="Q12" s="316"/>
      <c r="R12" s="316"/>
      <c r="S12" s="316"/>
      <c r="T12" s="316"/>
      <c r="U12" s="316"/>
      <c r="V12" s="316"/>
      <c r="W12" s="316"/>
      <c r="X12" s="316"/>
      <c r="Y12" s="316"/>
      <c r="Z12" s="316"/>
    </row>
    <row r="13" spans="1:26">
      <c r="A13" s="1413"/>
      <c r="B13" s="244" t="s">
        <v>822</v>
      </c>
      <c r="C13" s="244" t="s">
        <v>823</v>
      </c>
      <c r="D13" s="244" t="s">
        <v>15</v>
      </c>
      <c r="E13" s="225" t="s">
        <v>242</v>
      </c>
      <c r="F13" s="244" t="s">
        <v>816</v>
      </c>
      <c r="G13" s="244" t="s">
        <v>821</v>
      </c>
      <c r="H13" s="225" t="s">
        <v>242</v>
      </c>
      <c r="I13" s="244" t="s">
        <v>816</v>
      </c>
      <c r="J13" s="225" t="s">
        <v>818</v>
      </c>
      <c r="K13" s="230">
        <v>45658</v>
      </c>
      <c r="L13" s="321">
        <f>27322/3800</f>
        <v>7.19</v>
      </c>
      <c r="M13" s="322"/>
      <c r="N13" s="322"/>
      <c r="O13" s="316"/>
      <c r="P13" s="316"/>
      <c r="Q13" s="316"/>
      <c r="R13" s="316"/>
      <c r="S13" s="316"/>
      <c r="T13" s="316"/>
      <c r="U13" s="316"/>
      <c r="V13" s="316"/>
      <c r="W13" s="316"/>
      <c r="X13" s="316"/>
      <c r="Y13" s="316"/>
      <c r="Z13" s="316"/>
    </row>
    <row r="14" spans="1:26">
      <c r="A14" s="1413"/>
      <c r="B14" s="244" t="s">
        <v>824</v>
      </c>
      <c r="C14" s="244" t="s">
        <v>825</v>
      </c>
      <c r="D14" s="244" t="s">
        <v>15</v>
      </c>
      <c r="E14" s="225" t="s">
        <v>242</v>
      </c>
      <c r="F14" s="244" t="s">
        <v>816</v>
      </c>
      <c r="G14" s="244" t="s">
        <v>821</v>
      </c>
      <c r="H14" s="225" t="s">
        <v>242</v>
      </c>
      <c r="I14" s="244" t="s">
        <v>816</v>
      </c>
      <c r="J14" s="225" t="s">
        <v>818</v>
      </c>
      <c r="K14" s="230">
        <v>45658</v>
      </c>
      <c r="L14" s="321">
        <f>37474/3800</f>
        <v>9.8615789473684217</v>
      </c>
      <c r="M14" s="322"/>
      <c r="N14" s="322"/>
      <c r="O14" s="316"/>
      <c r="P14" s="316"/>
      <c r="Q14" s="316"/>
      <c r="R14" s="316"/>
      <c r="S14" s="316"/>
      <c r="T14" s="316"/>
      <c r="U14" s="316"/>
      <c r="V14" s="316"/>
      <c r="W14" s="316"/>
      <c r="X14" s="316"/>
      <c r="Y14" s="316"/>
      <c r="Z14" s="316"/>
    </row>
    <row r="15" spans="1:26">
      <c r="A15" s="1413"/>
      <c r="B15" s="244" t="s">
        <v>826</v>
      </c>
      <c r="C15" s="244" t="s">
        <v>827</v>
      </c>
      <c r="D15" s="244" t="s">
        <v>15</v>
      </c>
      <c r="E15" s="225" t="s">
        <v>242</v>
      </c>
      <c r="F15" s="244" t="s">
        <v>816</v>
      </c>
      <c r="G15" s="244" t="s">
        <v>828</v>
      </c>
      <c r="H15" s="225" t="s">
        <v>242</v>
      </c>
      <c r="I15" s="244" t="s">
        <v>816</v>
      </c>
      <c r="J15" s="225" t="s">
        <v>829</v>
      </c>
      <c r="K15" s="230">
        <v>45658</v>
      </c>
      <c r="L15" s="321">
        <f>625551/3800</f>
        <v>164.61868421052631</v>
      </c>
      <c r="M15" s="322"/>
      <c r="N15" s="322"/>
      <c r="O15" s="316"/>
      <c r="P15" s="316"/>
      <c r="Q15" s="316"/>
      <c r="R15" s="316"/>
      <c r="S15" s="316"/>
      <c r="T15" s="316"/>
      <c r="U15" s="316"/>
      <c r="V15" s="316"/>
      <c r="W15" s="316"/>
      <c r="X15" s="316"/>
      <c r="Y15" s="316"/>
      <c r="Z15" s="316"/>
    </row>
    <row r="16" spans="1:26">
      <c r="A16" s="1413"/>
      <c r="B16" s="244" t="s">
        <v>830</v>
      </c>
      <c r="C16" s="244" t="s">
        <v>831</v>
      </c>
      <c r="D16" s="244" t="s">
        <v>15</v>
      </c>
      <c r="E16" s="225" t="s">
        <v>242</v>
      </c>
      <c r="F16" s="244" t="s">
        <v>816</v>
      </c>
      <c r="G16" s="244" t="s">
        <v>821</v>
      </c>
      <c r="H16" s="225" t="s">
        <v>242</v>
      </c>
      <c r="I16" s="244" t="s">
        <v>816</v>
      </c>
      <c r="J16" s="225" t="s">
        <v>818</v>
      </c>
      <c r="K16" s="230">
        <v>45658</v>
      </c>
      <c r="L16" s="321">
        <f>28619/3800</f>
        <v>7.531315789473684</v>
      </c>
      <c r="M16" s="322"/>
      <c r="N16" s="322"/>
      <c r="O16" s="316"/>
      <c r="P16" s="316"/>
      <c r="Q16" s="316"/>
      <c r="R16" s="316"/>
      <c r="S16" s="316"/>
      <c r="T16" s="316"/>
      <c r="U16" s="316"/>
      <c r="V16" s="316"/>
      <c r="W16" s="316"/>
      <c r="X16" s="316"/>
      <c r="Y16" s="316"/>
      <c r="Z16" s="316"/>
    </row>
    <row r="17" spans="1:26">
      <c r="A17" s="1413"/>
      <c r="B17" s="244" t="s">
        <v>832</v>
      </c>
      <c r="C17" s="244" t="s">
        <v>833</v>
      </c>
      <c r="D17" s="244" t="s">
        <v>15</v>
      </c>
      <c r="E17" s="225" t="s">
        <v>183</v>
      </c>
      <c r="F17" s="244" t="s">
        <v>834</v>
      </c>
      <c r="G17" s="244" t="s">
        <v>835</v>
      </c>
      <c r="H17" s="225" t="s">
        <v>183</v>
      </c>
      <c r="I17" s="244" t="s">
        <v>834</v>
      </c>
      <c r="J17" s="225" t="s">
        <v>262</v>
      </c>
      <c r="K17" s="230">
        <v>45658</v>
      </c>
      <c r="L17" s="321">
        <f>765134/3800</f>
        <v>201.35105263157894</v>
      </c>
      <c r="M17" s="322"/>
      <c r="N17" s="322"/>
      <c r="O17" s="316"/>
      <c r="P17" s="316"/>
      <c r="Q17" s="316"/>
      <c r="R17" s="316"/>
      <c r="S17" s="316"/>
      <c r="T17" s="316"/>
      <c r="U17" s="316"/>
      <c r="V17" s="316"/>
      <c r="W17" s="316"/>
      <c r="X17" s="316"/>
      <c r="Y17" s="316"/>
      <c r="Z17" s="316"/>
    </row>
    <row r="18" spans="1:26">
      <c r="A18" s="1413"/>
      <c r="B18" s="244" t="s">
        <v>836</v>
      </c>
      <c r="C18" s="244" t="s">
        <v>837</v>
      </c>
      <c r="D18" s="244" t="s">
        <v>14</v>
      </c>
      <c r="E18" s="225" t="s">
        <v>655</v>
      </c>
      <c r="F18" s="244" t="s">
        <v>838</v>
      </c>
      <c r="G18" s="244" t="s">
        <v>839</v>
      </c>
      <c r="H18" s="225" t="s">
        <v>655</v>
      </c>
      <c r="I18" s="244" t="s">
        <v>838</v>
      </c>
      <c r="J18" s="225" t="s">
        <v>840</v>
      </c>
      <c r="K18" s="230">
        <v>45658</v>
      </c>
      <c r="L18" s="323">
        <v>0</v>
      </c>
      <c r="M18" s="322"/>
      <c r="N18" s="322"/>
      <c r="O18" s="316"/>
      <c r="P18" s="316"/>
      <c r="Q18" s="316"/>
      <c r="R18" s="316"/>
      <c r="S18" s="316"/>
      <c r="T18" s="316"/>
      <c r="U18" s="316"/>
      <c r="V18" s="316"/>
      <c r="W18" s="316"/>
      <c r="X18" s="316"/>
      <c r="Y18" s="316"/>
      <c r="Z18" s="316"/>
    </row>
    <row r="19" spans="1:26">
      <c r="A19" s="1413"/>
      <c r="B19" s="244"/>
      <c r="C19" s="244" t="s">
        <v>841</v>
      </c>
      <c r="D19" s="244" t="s">
        <v>15</v>
      </c>
      <c r="E19" s="225" t="s">
        <v>269</v>
      </c>
      <c r="F19" s="244" t="s">
        <v>803</v>
      </c>
      <c r="G19" s="244" t="s">
        <v>842</v>
      </c>
      <c r="H19" s="225" t="s">
        <v>269</v>
      </c>
      <c r="I19" s="244" t="s">
        <v>803</v>
      </c>
      <c r="J19" s="225" t="s">
        <v>843</v>
      </c>
      <c r="K19" s="230">
        <v>45748</v>
      </c>
      <c r="L19" s="321">
        <f>750000/3800</f>
        <v>197.36842105263159</v>
      </c>
      <c r="M19" s="322"/>
      <c r="N19" s="322"/>
      <c r="O19" s="316"/>
      <c r="P19" s="316"/>
      <c r="Q19" s="316"/>
      <c r="R19" s="316"/>
      <c r="S19" s="316"/>
      <c r="T19" s="316"/>
      <c r="U19" s="316"/>
      <c r="V19" s="316"/>
      <c r="W19" s="316"/>
      <c r="X19" s="316"/>
      <c r="Y19" s="316"/>
      <c r="Z19" s="316"/>
    </row>
    <row r="20" spans="1:26">
      <c r="A20" s="1413"/>
      <c r="B20" s="244"/>
      <c r="C20" s="244" t="s">
        <v>844</v>
      </c>
      <c r="D20" s="244" t="s">
        <v>15</v>
      </c>
      <c r="E20" s="225" t="s">
        <v>183</v>
      </c>
      <c r="F20" s="244" t="s">
        <v>845</v>
      </c>
      <c r="G20" s="244" t="s">
        <v>195</v>
      </c>
      <c r="H20" s="225" t="s">
        <v>183</v>
      </c>
      <c r="I20" s="244" t="s">
        <v>845</v>
      </c>
      <c r="J20" s="225" t="s">
        <v>228</v>
      </c>
      <c r="K20" s="230">
        <v>45778</v>
      </c>
      <c r="L20" s="321">
        <f>70173/3800</f>
        <v>18.466578947368422</v>
      </c>
      <c r="M20" s="322"/>
      <c r="N20" s="322"/>
      <c r="O20" s="316"/>
      <c r="P20" s="316"/>
      <c r="Q20" s="316"/>
      <c r="R20" s="316"/>
      <c r="S20" s="316"/>
      <c r="T20" s="316"/>
      <c r="U20" s="316"/>
      <c r="V20" s="316"/>
      <c r="W20" s="316"/>
      <c r="X20" s="316"/>
      <c r="Y20" s="316"/>
      <c r="Z20" s="316"/>
    </row>
    <row r="21" spans="1:26">
      <c r="A21" s="1413"/>
      <c r="B21" s="1414" t="s">
        <v>846</v>
      </c>
      <c r="C21" s="1414" t="s">
        <v>847</v>
      </c>
      <c r="D21" s="1414" t="s">
        <v>15</v>
      </c>
      <c r="E21" s="1376" t="s">
        <v>183</v>
      </c>
      <c r="F21" s="1414" t="s">
        <v>848</v>
      </c>
      <c r="G21" s="1414" t="s">
        <v>195</v>
      </c>
      <c r="H21" s="1376" t="s">
        <v>183</v>
      </c>
      <c r="I21" s="1414" t="s">
        <v>848</v>
      </c>
      <c r="J21" s="1376" t="s">
        <v>228</v>
      </c>
      <c r="K21" s="1377">
        <v>45870</v>
      </c>
      <c r="L21" s="324">
        <v>29.25</v>
      </c>
      <c r="M21" s="322"/>
      <c r="N21" s="322"/>
      <c r="O21" s="316"/>
      <c r="P21" s="316"/>
      <c r="Q21" s="316"/>
      <c r="R21" s="316"/>
      <c r="S21" s="316"/>
      <c r="T21" s="316"/>
      <c r="U21" s="316"/>
      <c r="V21" s="316"/>
      <c r="W21" s="316"/>
      <c r="X21" s="316"/>
      <c r="Y21" s="316"/>
      <c r="Z21" s="316"/>
    </row>
    <row r="22" spans="1:26">
      <c r="A22" s="1413"/>
      <c r="B22" s="1414" t="s">
        <v>849</v>
      </c>
      <c r="C22" s="1414" t="s">
        <v>850</v>
      </c>
      <c r="D22" s="1414" t="s">
        <v>15</v>
      </c>
      <c r="E22" s="1376" t="s">
        <v>183</v>
      </c>
      <c r="F22" s="1414" t="s">
        <v>851</v>
      </c>
      <c r="G22" s="1414" t="s">
        <v>195</v>
      </c>
      <c r="H22" s="1376" t="s">
        <v>183</v>
      </c>
      <c r="I22" s="1414" t="s">
        <v>851</v>
      </c>
      <c r="J22" s="1376" t="s">
        <v>228</v>
      </c>
      <c r="K22" s="1377">
        <v>45870</v>
      </c>
      <c r="L22" s="324">
        <v>131.57894736842104</v>
      </c>
      <c r="M22" s="322"/>
      <c r="N22" s="322"/>
      <c r="O22" s="316"/>
      <c r="P22" s="316"/>
      <c r="Q22" s="316"/>
      <c r="R22" s="316"/>
      <c r="S22" s="316"/>
      <c r="T22" s="316"/>
      <c r="U22" s="316"/>
      <c r="V22" s="316"/>
      <c r="W22" s="316"/>
      <c r="X22" s="316"/>
      <c r="Y22" s="316"/>
      <c r="Z22" s="316"/>
    </row>
    <row r="23" spans="1:26">
      <c r="A23" s="1413"/>
      <c r="B23" s="1414" t="s">
        <v>852</v>
      </c>
      <c r="C23" s="1414" t="s">
        <v>853</v>
      </c>
      <c r="D23" s="1414" t="s">
        <v>15</v>
      </c>
      <c r="E23" s="1376" t="s">
        <v>183</v>
      </c>
      <c r="F23" s="1414" t="s">
        <v>854</v>
      </c>
      <c r="G23" s="1414" t="s">
        <v>237</v>
      </c>
      <c r="H23" s="1376" t="s">
        <v>183</v>
      </c>
      <c r="I23" s="1414" t="s">
        <v>803</v>
      </c>
      <c r="J23" s="1376" t="s">
        <v>855</v>
      </c>
      <c r="K23" s="1377">
        <v>45901</v>
      </c>
      <c r="L23" s="324">
        <f>1157162/3800</f>
        <v>304.51631578947371</v>
      </c>
      <c r="M23" s="322"/>
      <c r="N23" s="322"/>
      <c r="O23" s="316"/>
      <c r="P23" s="316"/>
      <c r="Q23" s="316"/>
      <c r="R23" s="316"/>
      <c r="S23" s="316"/>
      <c r="T23" s="316"/>
      <c r="U23" s="316"/>
      <c r="V23" s="316"/>
      <c r="W23" s="316"/>
      <c r="X23" s="316"/>
      <c r="Y23" s="316"/>
      <c r="Z23" s="316"/>
    </row>
    <row r="24" spans="1:26">
      <c r="A24" s="1413"/>
      <c r="B24" s="1414" t="s">
        <v>856</v>
      </c>
      <c r="C24" s="1414" t="s">
        <v>857</v>
      </c>
      <c r="D24" s="1414" t="s">
        <v>15</v>
      </c>
      <c r="E24" s="1376" t="s">
        <v>242</v>
      </c>
      <c r="F24" s="1414" t="s">
        <v>858</v>
      </c>
      <c r="G24" s="1414" t="s">
        <v>203</v>
      </c>
      <c r="H24" s="1376" t="s">
        <v>242</v>
      </c>
      <c r="I24" s="1414" t="s">
        <v>858</v>
      </c>
      <c r="J24" s="1376" t="s">
        <v>251</v>
      </c>
      <c r="K24" s="1377">
        <v>45901</v>
      </c>
      <c r="L24" s="324">
        <f>210000/3800</f>
        <v>55.263157894736842</v>
      </c>
      <c r="M24" s="322"/>
      <c r="N24" s="322"/>
      <c r="O24" s="316"/>
      <c r="P24" s="316"/>
      <c r="Q24" s="316"/>
      <c r="R24" s="316"/>
      <c r="S24" s="316"/>
      <c r="T24" s="316"/>
      <c r="U24" s="316"/>
      <c r="V24" s="316"/>
      <c r="W24" s="316"/>
      <c r="X24" s="316"/>
      <c r="Y24" s="316"/>
      <c r="Z24" s="316"/>
    </row>
    <row r="25" spans="1:26">
      <c r="A25" s="1413"/>
      <c r="B25" s="1414" t="s">
        <v>859</v>
      </c>
      <c r="C25" s="1414" t="s">
        <v>209</v>
      </c>
      <c r="D25" s="1414" t="s">
        <v>15</v>
      </c>
      <c r="E25" s="1376" t="s">
        <v>242</v>
      </c>
      <c r="F25" s="1414" t="s">
        <v>858</v>
      </c>
      <c r="G25" s="1414" t="s">
        <v>203</v>
      </c>
      <c r="H25" s="1376" t="s">
        <v>242</v>
      </c>
      <c r="I25" s="1414" t="s">
        <v>816</v>
      </c>
      <c r="J25" s="1376" t="s">
        <v>860</v>
      </c>
      <c r="K25" s="1377">
        <v>45901</v>
      </c>
      <c r="L25" s="324">
        <f>382307/3800</f>
        <v>100.60710526315789</v>
      </c>
      <c r="M25" s="322"/>
      <c r="N25" s="322"/>
      <c r="O25" s="316"/>
      <c r="P25" s="316"/>
      <c r="Q25" s="316"/>
      <c r="R25" s="316"/>
      <c r="S25" s="316"/>
      <c r="T25" s="316"/>
      <c r="U25" s="316"/>
      <c r="V25" s="316"/>
      <c r="W25" s="316"/>
      <c r="X25" s="316"/>
      <c r="Y25" s="316"/>
      <c r="Z25" s="316"/>
    </row>
    <row r="26" spans="1:26">
      <c r="A26" s="1413"/>
      <c r="B26" s="1414" t="s">
        <v>861</v>
      </c>
      <c r="C26" s="1414" t="s">
        <v>408</v>
      </c>
      <c r="D26" s="1414" t="s">
        <v>15</v>
      </c>
      <c r="E26" s="1376" t="s">
        <v>183</v>
      </c>
      <c r="F26" s="1414" t="s">
        <v>862</v>
      </c>
      <c r="G26" s="1414" t="s">
        <v>195</v>
      </c>
      <c r="H26" s="1376" t="s">
        <v>183</v>
      </c>
      <c r="I26" s="1414" t="s">
        <v>862</v>
      </c>
      <c r="J26" s="1376" t="s">
        <v>228</v>
      </c>
      <c r="K26" s="1377">
        <v>45992</v>
      </c>
      <c r="L26" s="324">
        <f>96643/3800</f>
        <v>25.432368421052633</v>
      </c>
      <c r="M26" s="322"/>
      <c r="N26" s="322"/>
      <c r="O26" s="316"/>
      <c r="P26" s="316"/>
      <c r="Q26" s="316"/>
      <c r="R26" s="316"/>
      <c r="S26" s="316"/>
      <c r="T26" s="316"/>
      <c r="U26" s="316"/>
      <c r="V26" s="316"/>
      <c r="W26" s="316"/>
      <c r="X26" s="316"/>
      <c r="Y26" s="316"/>
      <c r="Z26" s="316"/>
    </row>
    <row r="27" spans="1:26">
      <c r="A27" s="1413"/>
      <c r="B27" s="1414" t="s">
        <v>863</v>
      </c>
      <c r="C27" s="1414" t="s">
        <v>864</v>
      </c>
      <c r="D27" s="1414" t="s">
        <v>15</v>
      </c>
      <c r="E27" s="1376" t="s">
        <v>183</v>
      </c>
      <c r="F27" s="1414" t="s">
        <v>865</v>
      </c>
      <c r="G27" s="1414" t="s">
        <v>195</v>
      </c>
      <c r="H27" s="1376" t="s">
        <v>183</v>
      </c>
      <c r="I27" s="1414" t="s">
        <v>865</v>
      </c>
      <c r="J27" s="1376" t="s">
        <v>228</v>
      </c>
      <c r="K27" s="1377">
        <v>45992</v>
      </c>
      <c r="L27" s="324">
        <f>971766/3800</f>
        <v>255.7278947368421</v>
      </c>
      <c r="M27" s="322"/>
      <c r="N27" s="322"/>
      <c r="O27" s="316"/>
      <c r="P27" s="316"/>
      <c r="Q27" s="316"/>
      <c r="R27" s="316"/>
      <c r="S27" s="316"/>
      <c r="T27" s="316"/>
      <c r="U27" s="316"/>
      <c r="V27" s="316"/>
      <c r="W27" s="316"/>
      <c r="X27" s="316"/>
      <c r="Y27" s="316"/>
      <c r="Z27" s="316"/>
    </row>
    <row r="28" spans="1:26">
      <c r="A28" s="1415"/>
      <c r="B28" s="325" t="s">
        <v>866</v>
      </c>
      <c r="C28" s="325" t="s">
        <v>867</v>
      </c>
      <c r="D28" s="325" t="s">
        <v>15</v>
      </c>
      <c r="E28" s="326" t="s">
        <v>183</v>
      </c>
      <c r="F28" s="325" t="s">
        <v>868</v>
      </c>
      <c r="G28" s="325" t="s">
        <v>213</v>
      </c>
      <c r="H28" s="326" t="s">
        <v>183</v>
      </c>
      <c r="I28" s="325" t="s">
        <v>869</v>
      </c>
      <c r="J28" s="326" t="s">
        <v>237</v>
      </c>
      <c r="K28" s="327">
        <v>46003</v>
      </c>
      <c r="L28" s="328">
        <v>0</v>
      </c>
      <c r="M28" s="322"/>
      <c r="N28" s="322"/>
      <c r="O28" s="316"/>
      <c r="P28" s="316"/>
      <c r="Q28" s="316"/>
      <c r="R28" s="316"/>
      <c r="S28" s="316"/>
      <c r="T28" s="316"/>
      <c r="U28" s="316"/>
      <c r="V28" s="316"/>
      <c r="W28" s="316"/>
      <c r="X28" s="316"/>
      <c r="Y28" s="316"/>
      <c r="Z28" s="316"/>
    </row>
    <row r="29" spans="1:26">
      <c r="A29" s="1088" t="s">
        <v>870</v>
      </c>
      <c r="B29" s="329" t="s">
        <v>871</v>
      </c>
      <c r="C29" s="329" t="s">
        <v>872</v>
      </c>
      <c r="D29" s="196" t="s">
        <v>15</v>
      </c>
      <c r="E29" s="196" t="s">
        <v>183</v>
      </c>
      <c r="F29" s="196" t="s">
        <v>873</v>
      </c>
      <c r="G29" s="330" t="s">
        <v>340</v>
      </c>
      <c r="H29" s="1363" t="s">
        <v>183</v>
      </c>
      <c r="I29" s="216" t="s">
        <v>873</v>
      </c>
      <c r="J29" s="196" t="s">
        <v>874</v>
      </c>
      <c r="K29" s="233">
        <v>45658</v>
      </c>
      <c r="L29" s="331"/>
      <c r="M29" s="316"/>
      <c r="N29" s="316"/>
      <c r="O29" s="316"/>
      <c r="P29" s="316"/>
      <c r="Q29" s="316"/>
      <c r="R29" s="316"/>
      <c r="S29" s="316"/>
      <c r="T29" s="316"/>
      <c r="U29" s="316"/>
      <c r="V29" s="316"/>
      <c r="W29" s="316"/>
      <c r="X29" s="316"/>
      <c r="Y29" s="316"/>
      <c r="Z29" s="316"/>
    </row>
    <row r="30" spans="1:26">
      <c r="A30" s="1413"/>
      <c r="B30" s="244" t="s">
        <v>875</v>
      </c>
      <c r="C30" s="244" t="s">
        <v>876</v>
      </c>
      <c r="D30" s="192" t="s">
        <v>15</v>
      </c>
      <c r="E30" s="192" t="s">
        <v>183</v>
      </c>
      <c r="F30" s="1416" t="s">
        <v>877</v>
      </c>
      <c r="G30" s="225" t="s">
        <v>878</v>
      </c>
      <c r="H30" s="225" t="s">
        <v>183</v>
      </c>
      <c r="I30" s="192" t="s">
        <v>879</v>
      </c>
      <c r="J30" s="1317" t="s">
        <v>237</v>
      </c>
      <c r="K30" s="230">
        <v>45658</v>
      </c>
      <c r="L30" s="332"/>
      <c r="M30" s="316"/>
      <c r="N30" s="316"/>
      <c r="O30" s="316"/>
      <c r="P30" s="316"/>
      <c r="Q30" s="316"/>
      <c r="R30" s="316"/>
      <c r="S30" s="316"/>
      <c r="T30" s="316"/>
      <c r="U30" s="316"/>
      <c r="V30" s="316"/>
      <c r="W30" s="316"/>
      <c r="X30" s="316"/>
      <c r="Y30" s="316"/>
      <c r="Z30" s="316"/>
    </row>
    <row r="31" spans="1:26">
      <c r="A31" s="1413"/>
      <c r="B31" s="244" t="s">
        <v>880</v>
      </c>
      <c r="C31" s="244" t="s">
        <v>881</v>
      </c>
      <c r="D31" s="192" t="s">
        <v>14</v>
      </c>
      <c r="E31" s="192" t="s">
        <v>183</v>
      </c>
      <c r="F31" s="1416" t="s">
        <v>882</v>
      </c>
      <c r="G31" s="225" t="s">
        <v>878</v>
      </c>
      <c r="H31" s="225" t="s">
        <v>183</v>
      </c>
      <c r="I31" s="192" t="s">
        <v>882</v>
      </c>
      <c r="J31" s="1317" t="s">
        <v>883</v>
      </c>
      <c r="K31" s="230">
        <v>45658</v>
      </c>
      <c r="L31" s="332"/>
      <c r="M31" s="316"/>
      <c r="N31" s="316"/>
      <c r="O31" s="316"/>
      <c r="P31" s="316"/>
      <c r="Q31" s="316"/>
      <c r="R31" s="316"/>
      <c r="S31" s="316"/>
      <c r="T31" s="316"/>
      <c r="U31" s="316"/>
      <c r="V31" s="316"/>
      <c r="W31" s="316"/>
      <c r="X31" s="316"/>
      <c r="Y31" s="316"/>
      <c r="Z31" s="316"/>
    </row>
    <row r="32" spans="1:26">
      <c r="A32" s="1413"/>
      <c r="B32" s="198" t="s">
        <v>884</v>
      </c>
      <c r="C32" s="1417" t="s">
        <v>885</v>
      </c>
      <c r="D32" s="198" t="s">
        <v>15</v>
      </c>
      <c r="E32" s="198" t="s">
        <v>183</v>
      </c>
      <c r="F32" s="198" t="s">
        <v>886</v>
      </c>
      <c r="G32" s="198" t="s">
        <v>878</v>
      </c>
      <c r="H32" s="198" t="s">
        <v>183</v>
      </c>
      <c r="I32" s="198" t="s">
        <v>886</v>
      </c>
      <c r="J32" s="198" t="s">
        <v>883</v>
      </c>
      <c r="K32" s="237">
        <v>45658</v>
      </c>
      <c r="L32" s="332"/>
      <c r="M32" s="316"/>
      <c r="N32" s="316"/>
      <c r="O32" s="316"/>
      <c r="P32" s="316"/>
      <c r="Q32" s="316"/>
      <c r="R32" s="316"/>
      <c r="S32" s="316"/>
      <c r="T32" s="316"/>
      <c r="U32" s="316"/>
      <c r="V32" s="316"/>
      <c r="W32" s="316"/>
      <c r="X32" s="316"/>
      <c r="Y32" s="316"/>
      <c r="Z32" s="316"/>
    </row>
    <row r="33" spans="1:26">
      <c r="A33" s="1413"/>
      <c r="B33" s="202" t="s">
        <v>887</v>
      </c>
      <c r="C33" s="1326" t="s">
        <v>888</v>
      </c>
      <c r="D33" s="202" t="s">
        <v>15</v>
      </c>
      <c r="E33" s="202" t="s">
        <v>183</v>
      </c>
      <c r="F33" s="202" t="s">
        <v>889</v>
      </c>
      <c r="G33" s="202" t="s">
        <v>878</v>
      </c>
      <c r="H33" s="202" t="s">
        <v>183</v>
      </c>
      <c r="I33" s="202" t="s">
        <v>889</v>
      </c>
      <c r="J33" s="202" t="s">
        <v>883</v>
      </c>
      <c r="K33" s="239">
        <v>45658</v>
      </c>
      <c r="L33" s="332"/>
      <c r="M33" s="316"/>
      <c r="N33" s="316"/>
      <c r="O33" s="316"/>
      <c r="P33" s="316"/>
      <c r="Q33" s="316"/>
      <c r="R33" s="316"/>
      <c r="S33" s="316"/>
      <c r="T33" s="316"/>
      <c r="U33" s="316"/>
      <c r="V33" s="316"/>
      <c r="W33" s="316"/>
      <c r="X33" s="316"/>
      <c r="Y33" s="316"/>
      <c r="Z33" s="316"/>
    </row>
    <row r="34" spans="1:26">
      <c r="A34" s="1413"/>
      <c r="B34" s="202" t="s">
        <v>890</v>
      </c>
      <c r="C34" s="1326" t="s">
        <v>891</v>
      </c>
      <c r="D34" s="202" t="s">
        <v>15</v>
      </c>
      <c r="E34" s="202" t="s">
        <v>183</v>
      </c>
      <c r="F34" s="202" t="s">
        <v>892</v>
      </c>
      <c r="G34" s="202" t="s">
        <v>878</v>
      </c>
      <c r="H34" s="202" t="s">
        <v>183</v>
      </c>
      <c r="I34" s="202" t="s">
        <v>893</v>
      </c>
      <c r="J34" s="202" t="s">
        <v>883</v>
      </c>
      <c r="K34" s="239">
        <v>45658</v>
      </c>
      <c r="L34" s="332"/>
      <c r="M34" s="316"/>
      <c r="N34" s="316"/>
      <c r="O34" s="316"/>
      <c r="P34" s="316"/>
      <c r="Q34" s="316"/>
      <c r="R34" s="316"/>
      <c r="S34" s="316"/>
      <c r="T34" s="316"/>
      <c r="U34" s="316"/>
      <c r="V34" s="316"/>
      <c r="W34" s="316"/>
      <c r="X34" s="316"/>
      <c r="Y34" s="316"/>
      <c r="Z34" s="316"/>
    </row>
    <row r="35" spans="1:26">
      <c r="A35" s="1413"/>
      <c r="B35" s="210" t="s">
        <v>894</v>
      </c>
      <c r="C35" s="1325" t="s">
        <v>895</v>
      </c>
      <c r="D35" s="210" t="s">
        <v>15</v>
      </c>
      <c r="E35" s="202" t="s">
        <v>183</v>
      </c>
      <c r="F35" s="210" t="s">
        <v>896</v>
      </c>
      <c r="G35" s="210" t="s">
        <v>897</v>
      </c>
      <c r="H35" s="202" t="s">
        <v>183</v>
      </c>
      <c r="I35" s="210" t="s">
        <v>898</v>
      </c>
      <c r="J35" s="202" t="s">
        <v>237</v>
      </c>
      <c r="K35" s="239">
        <v>45658</v>
      </c>
      <c r="L35" s="333"/>
      <c r="M35" s="316"/>
      <c r="N35" s="316"/>
      <c r="O35" s="316"/>
      <c r="P35" s="316"/>
      <c r="Q35" s="316"/>
      <c r="R35" s="316"/>
      <c r="S35" s="316"/>
      <c r="T35" s="316"/>
      <c r="U35" s="316"/>
      <c r="V35" s="316"/>
      <c r="W35" s="316"/>
      <c r="X35" s="316"/>
      <c r="Y35" s="316"/>
      <c r="Z35" s="316"/>
    </row>
    <row r="36" spans="1:26">
      <c r="A36" s="1415"/>
      <c r="B36" s="210" t="s">
        <v>899</v>
      </c>
      <c r="C36" s="1325" t="s">
        <v>677</v>
      </c>
      <c r="D36" s="210" t="s">
        <v>15</v>
      </c>
      <c r="E36" s="202" t="s">
        <v>183</v>
      </c>
      <c r="F36" s="210" t="s">
        <v>896</v>
      </c>
      <c r="G36" s="210" t="s">
        <v>237</v>
      </c>
      <c r="H36" s="202" t="s">
        <v>183</v>
      </c>
      <c r="I36" s="210" t="s">
        <v>900</v>
      </c>
      <c r="J36" s="202" t="s">
        <v>901</v>
      </c>
      <c r="K36" s="239">
        <v>45962</v>
      </c>
      <c r="L36" s="333"/>
      <c r="M36" s="316"/>
      <c r="N36" s="316"/>
      <c r="O36" s="316"/>
      <c r="P36" s="316"/>
      <c r="Q36" s="316"/>
      <c r="R36" s="316"/>
      <c r="S36" s="316"/>
      <c r="T36" s="316"/>
      <c r="U36" s="316"/>
      <c r="V36" s="316"/>
      <c r="W36" s="316"/>
      <c r="X36" s="316"/>
      <c r="Y36" s="316"/>
      <c r="Z36" s="316"/>
    </row>
    <row r="37" spans="1:26">
      <c r="A37" s="1085" t="s">
        <v>902</v>
      </c>
      <c r="B37" s="318" t="s">
        <v>903</v>
      </c>
      <c r="C37" s="318" t="s">
        <v>904</v>
      </c>
      <c r="D37" s="318" t="s">
        <v>14</v>
      </c>
      <c r="E37" s="318" t="s">
        <v>183</v>
      </c>
      <c r="F37" s="318" t="s">
        <v>905</v>
      </c>
      <c r="G37" s="318" t="s">
        <v>714</v>
      </c>
      <c r="H37" s="317" t="s">
        <v>183</v>
      </c>
      <c r="I37" s="318" t="s">
        <v>905</v>
      </c>
      <c r="J37" s="318" t="s">
        <v>906</v>
      </c>
      <c r="K37" s="319">
        <v>45658</v>
      </c>
      <c r="L37" s="334"/>
      <c r="M37" s="316"/>
      <c r="N37" s="316"/>
      <c r="O37" s="316"/>
      <c r="P37" s="316"/>
      <c r="Q37" s="316"/>
      <c r="R37" s="316"/>
      <c r="S37" s="316"/>
      <c r="T37" s="316"/>
      <c r="U37" s="316"/>
      <c r="V37" s="316"/>
      <c r="W37" s="316"/>
      <c r="X37" s="316"/>
      <c r="Y37" s="316"/>
      <c r="Z37" s="316"/>
    </row>
    <row r="38" spans="1:26">
      <c r="A38" s="1413"/>
      <c r="B38" s="216" t="s">
        <v>907</v>
      </c>
      <c r="C38" s="216" t="s">
        <v>908</v>
      </c>
      <c r="D38" s="216" t="s">
        <v>15</v>
      </c>
      <c r="E38" s="216" t="s">
        <v>183</v>
      </c>
      <c r="F38" s="216" t="s">
        <v>905</v>
      </c>
      <c r="G38" s="216" t="s">
        <v>909</v>
      </c>
      <c r="H38" s="330" t="s">
        <v>183</v>
      </c>
      <c r="I38" s="216" t="s">
        <v>905</v>
      </c>
      <c r="J38" s="216" t="s">
        <v>910</v>
      </c>
      <c r="K38" s="335">
        <v>45658</v>
      </c>
      <c r="L38" s="336"/>
      <c r="M38" s="316"/>
      <c r="N38" s="316"/>
      <c r="O38" s="316"/>
      <c r="P38" s="316"/>
      <c r="Q38" s="316"/>
      <c r="R38" s="316"/>
      <c r="S38" s="316"/>
      <c r="T38" s="316"/>
      <c r="U38" s="316"/>
      <c r="V38" s="316"/>
      <c r="W38" s="316"/>
      <c r="X38" s="316"/>
      <c r="Y38" s="316"/>
      <c r="Z38" s="316"/>
    </row>
    <row r="39" spans="1:26">
      <c r="A39" s="1415"/>
      <c r="B39" s="337" t="s">
        <v>911</v>
      </c>
      <c r="C39" s="337" t="s">
        <v>723</v>
      </c>
      <c r="D39" s="337" t="s">
        <v>15</v>
      </c>
      <c r="E39" s="337" t="s">
        <v>183</v>
      </c>
      <c r="F39" s="337" t="s">
        <v>905</v>
      </c>
      <c r="G39" s="337" t="s">
        <v>912</v>
      </c>
      <c r="H39" s="326" t="s">
        <v>183</v>
      </c>
      <c r="I39" s="337" t="s">
        <v>905</v>
      </c>
      <c r="J39" s="337" t="s">
        <v>722</v>
      </c>
      <c r="K39" s="327">
        <v>45658</v>
      </c>
      <c r="L39" s="338"/>
      <c r="M39" s="316"/>
      <c r="N39" s="316"/>
      <c r="O39" s="316"/>
      <c r="P39" s="316"/>
      <c r="Q39" s="316"/>
      <c r="R39" s="316"/>
      <c r="S39" s="316"/>
      <c r="T39" s="316"/>
      <c r="U39" s="316"/>
      <c r="V39" s="316"/>
      <c r="W39" s="316"/>
      <c r="X39" s="316"/>
      <c r="Y39" s="316"/>
      <c r="Z39" s="316"/>
    </row>
    <row r="40" spans="1:26">
      <c r="A40" s="1088" t="s">
        <v>913</v>
      </c>
      <c r="B40" s="329" t="s">
        <v>914</v>
      </c>
      <c r="C40" s="329" t="s">
        <v>915</v>
      </c>
      <c r="D40" s="196" t="s">
        <v>14</v>
      </c>
      <c r="E40" s="196" t="s">
        <v>183</v>
      </c>
      <c r="F40" s="196" t="s">
        <v>916</v>
      </c>
      <c r="G40" s="339" t="s">
        <v>182</v>
      </c>
      <c r="H40" s="339" t="s">
        <v>183</v>
      </c>
      <c r="I40" s="196" t="s">
        <v>916</v>
      </c>
      <c r="J40" s="196" t="s">
        <v>917</v>
      </c>
      <c r="K40" s="233">
        <v>45660</v>
      </c>
      <c r="L40" s="331">
        <v>92.31</v>
      </c>
      <c r="M40" s="316"/>
      <c r="N40" s="316"/>
      <c r="O40" s="316"/>
      <c r="P40" s="316"/>
      <c r="Q40" s="316"/>
      <c r="R40" s="316"/>
      <c r="S40" s="316"/>
      <c r="T40" s="316"/>
      <c r="U40" s="316"/>
      <c r="V40" s="316"/>
      <c r="W40" s="316"/>
      <c r="X40" s="316"/>
      <c r="Y40" s="316"/>
      <c r="Z40" s="316"/>
    </row>
    <row r="41" spans="1:26">
      <c r="A41" s="1415"/>
      <c r="B41" s="325" t="s">
        <v>918</v>
      </c>
      <c r="C41" s="325" t="s">
        <v>919</v>
      </c>
      <c r="D41" s="337" t="s">
        <v>15</v>
      </c>
      <c r="E41" s="337" t="s">
        <v>242</v>
      </c>
      <c r="F41" s="337" t="s">
        <v>916</v>
      </c>
      <c r="G41" s="326" t="s">
        <v>920</v>
      </c>
      <c r="H41" s="326" t="s">
        <v>242</v>
      </c>
      <c r="I41" s="337" t="s">
        <v>916</v>
      </c>
      <c r="J41" s="337" t="s">
        <v>921</v>
      </c>
      <c r="K41" s="327">
        <v>45660</v>
      </c>
      <c r="L41" s="338">
        <v>46.15</v>
      </c>
      <c r="M41" s="316"/>
      <c r="N41" s="316"/>
      <c r="O41" s="316"/>
      <c r="P41" s="316"/>
      <c r="Q41" s="316"/>
      <c r="R41" s="316"/>
      <c r="S41" s="316"/>
      <c r="T41" s="316"/>
      <c r="U41" s="316"/>
      <c r="V41" s="316"/>
      <c r="W41" s="316"/>
      <c r="X41" s="316"/>
      <c r="Y41" s="316"/>
      <c r="Z41" s="316"/>
    </row>
    <row r="42" spans="1:26">
      <c r="A42" s="1088" t="s">
        <v>3</v>
      </c>
      <c r="B42" s="329" t="s">
        <v>922</v>
      </c>
      <c r="C42" s="329" t="s">
        <v>923</v>
      </c>
      <c r="D42" s="196" t="s">
        <v>15</v>
      </c>
      <c r="E42" s="196" t="s">
        <v>427</v>
      </c>
      <c r="F42" s="196" t="s">
        <v>924</v>
      </c>
      <c r="G42" s="330" t="s">
        <v>437</v>
      </c>
      <c r="H42" s="1363" t="s">
        <v>427</v>
      </c>
      <c r="I42" s="216" t="s">
        <v>924</v>
      </c>
      <c r="J42" s="196" t="s">
        <v>925</v>
      </c>
      <c r="K42" s="233">
        <v>45664</v>
      </c>
      <c r="L42" s="340">
        <v>145</v>
      </c>
      <c r="M42" s="316"/>
      <c r="N42" s="316"/>
      <c r="O42" s="316"/>
      <c r="P42" s="316"/>
      <c r="Q42" s="316"/>
      <c r="R42" s="316"/>
      <c r="S42" s="316"/>
      <c r="T42" s="316"/>
      <c r="U42" s="316"/>
      <c r="V42" s="316"/>
      <c r="W42" s="316"/>
      <c r="X42" s="316"/>
      <c r="Y42" s="316"/>
      <c r="Z42" s="316"/>
    </row>
    <row r="43" spans="1:26">
      <c r="A43" s="1413"/>
      <c r="B43" s="244" t="s">
        <v>926</v>
      </c>
      <c r="C43" s="244" t="s">
        <v>927</v>
      </c>
      <c r="D43" s="192" t="s">
        <v>14</v>
      </c>
      <c r="E43" s="192" t="s">
        <v>242</v>
      </c>
      <c r="F43" s="1416" t="s">
        <v>924</v>
      </c>
      <c r="G43" s="225" t="s">
        <v>928</v>
      </c>
      <c r="H43" s="225" t="s">
        <v>242</v>
      </c>
      <c r="I43" s="192" t="s">
        <v>924</v>
      </c>
      <c r="J43" s="1317" t="s">
        <v>929</v>
      </c>
      <c r="K43" s="230">
        <v>45691</v>
      </c>
      <c r="L43" s="341">
        <v>158</v>
      </c>
      <c r="M43" s="342"/>
      <c r="N43" s="316"/>
      <c r="O43" s="316"/>
      <c r="P43" s="316"/>
      <c r="Q43" s="316"/>
      <c r="R43" s="316"/>
      <c r="S43" s="316"/>
      <c r="T43" s="316"/>
      <c r="U43" s="316"/>
      <c r="V43" s="316"/>
      <c r="W43" s="316"/>
      <c r="X43" s="316"/>
      <c r="Y43" s="316"/>
      <c r="Z43" s="316"/>
    </row>
    <row r="44" spans="1:26">
      <c r="A44" s="1413"/>
      <c r="B44" s="244" t="s">
        <v>930</v>
      </c>
      <c r="C44" s="244" t="s">
        <v>931</v>
      </c>
      <c r="D44" s="192" t="s">
        <v>15</v>
      </c>
      <c r="E44" s="192" t="s">
        <v>932</v>
      </c>
      <c r="F44" s="1416" t="s">
        <v>924</v>
      </c>
      <c r="G44" s="225" t="s">
        <v>933</v>
      </c>
      <c r="H44" s="225" t="s">
        <v>932</v>
      </c>
      <c r="I44" s="192" t="s">
        <v>924</v>
      </c>
      <c r="J44" s="1317" t="s">
        <v>934</v>
      </c>
      <c r="K44" s="230">
        <v>45779</v>
      </c>
      <c r="L44" s="341">
        <v>2092</v>
      </c>
      <c r="M44" s="342"/>
      <c r="N44" s="316"/>
      <c r="O44" s="316"/>
      <c r="P44" s="316"/>
      <c r="Q44" s="316"/>
      <c r="R44" s="316"/>
      <c r="S44" s="316"/>
      <c r="T44" s="316"/>
      <c r="U44" s="316"/>
      <c r="V44" s="316"/>
      <c r="W44" s="316"/>
      <c r="X44" s="316"/>
      <c r="Y44" s="316"/>
      <c r="Z44" s="316"/>
    </row>
    <row r="45" spans="1:26">
      <c r="A45" s="1413"/>
      <c r="B45" s="244" t="s">
        <v>935</v>
      </c>
      <c r="C45" s="244" t="s">
        <v>936</v>
      </c>
      <c r="D45" s="192" t="s">
        <v>15</v>
      </c>
      <c r="E45" s="192" t="s">
        <v>421</v>
      </c>
      <c r="F45" s="1416" t="s">
        <v>924</v>
      </c>
      <c r="G45" s="225" t="s">
        <v>420</v>
      </c>
      <c r="H45" s="225" t="s">
        <v>421</v>
      </c>
      <c r="I45" s="192" t="s">
        <v>924</v>
      </c>
      <c r="J45" s="1317" t="s">
        <v>937</v>
      </c>
      <c r="K45" s="230">
        <v>45810</v>
      </c>
      <c r="L45" s="341">
        <v>79</v>
      </c>
      <c r="M45" s="342"/>
      <c r="N45" s="316"/>
      <c r="O45" s="316"/>
      <c r="P45" s="316"/>
      <c r="Q45" s="316"/>
      <c r="R45" s="316"/>
      <c r="S45" s="316"/>
      <c r="T45" s="316"/>
      <c r="U45" s="316"/>
      <c r="V45" s="316"/>
      <c r="W45" s="316"/>
      <c r="X45" s="316"/>
      <c r="Y45" s="316"/>
      <c r="Z45" s="316"/>
    </row>
    <row r="46" spans="1:26">
      <c r="A46" s="1413"/>
      <c r="B46" s="1414" t="s">
        <v>938</v>
      </c>
      <c r="C46" s="1414" t="s">
        <v>939</v>
      </c>
      <c r="D46" s="1375" t="s">
        <v>15</v>
      </c>
      <c r="E46" s="1375" t="s">
        <v>421</v>
      </c>
      <c r="F46" s="192" t="s">
        <v>924</v>
      </c>
      <c r="G46" s="225" t="s">
        <v>940</v>
      </c>
      <c r="H46" s="1376" t="s">
        <v>421</v>
      </c>
      <c r="I46" s="192" t="s">
        <v>924</v>
      </c>
      <c r="J46" s="198" t="s">
        <v>531</v>
      </c>
      <c r="K46" s="230">
        <v>45915</v>
      </c>
      <c r="L46" s="343">
        <v>238</v>
      </c>
      <c r="M46" s="316"/>
      <c r="N46" s="316"/>
      <c r="O46" s="316"/>
      <c r="P46" s="316"/>
      <c r="Q46" s="316"/>
      <c r="R46" s="316"/>
      <c r="S46" s="316"/>
      <c r="T46" s="316"/>
      <c r="U46" s="316"/>
      <c r="V46" s="316"/>
      <c r="W46" s="316"/>
      <c r="X46" s="316"/>
      <c r="Y46" s="316"/>
      <c r="Z46" s="316"/>
    </row>
    <row r="47" spans="1:26">
      <c r="A47" s="1413"/>
      <c r="B47" s="1414" t="s">
        <v>941</v>
      </c>
      <c r="C47" s="1414" t="s">
        <v>942</v>
      </c>
      <c r="D47" s="1375" t="s">
        <v>15</v>
      </c>
      <c r="E47" s="1375" t="s">
        <v>421</v>
      </c>
      <c r="F47" s="192" t="s">
        <v>924</v>
      </c>
      <c r="G47" s="225" t="s">
        <v>943</v>
      </c>
      <c r="H47" s="1376" t="s">
        <v>421</v>
      </c>
      <c r="I47" s="192" t="s">
        <v>924</v>
      </c>
      <c r="J47" s="211" t="s">
        <v>531</v>
      </c>
      <c r="K47" s="230">
        <v>45915</v>
      </c>
      <c r="L47" s="343">
        <v>176</v>
      </c>
      <c r="M47" s="316"/>
      <c r="N47" s="316"/>
      <c r="O47" s="316"/>
      <c r="P47" s="316"/>
      <c r="Q47" s="316"/>
      <c r="R47" s="316"/>
      <c r="S47" s="316"/>
      <c r="T47" s="316"/>
      <c r="U47" s="316"/>
      <c r="V47" s="316"/>
      <c r="W47" s="316"/>
      <c r="X47" s="316"/>
      <c r="Y47" s="316"/>
      <c r="Z47" s="316"/>
    </row>
    <row r="48" spans="1:26">
      <c r="A48" s="1413"/>
      <c r="B48" s="1414" t="s">
        <v>944</v>
      </c>
      <c r="C48" s="1414" t="s">
        <v>523</v>
      </c>
      <c r="D48" s="1375" t="s">
        <v>15</v>
      </c>
      <c r="E48" s="1375" t="s">
        <v>421</v>
      </c>
      <c r="F48" s="192" t="s">
        <v>924</v>
      </c>
      <c r="G48" s="225" t="s">
        <v>420</v>
      </c>
      <c r="H48" s="1376" t="s">
        <v>421</v>
      </c>
      <c r="I48" s="192" t="s">
        <v>924</v>
      </c>
      <c r="J48" s="1375" t="s">
        <v>531</v>
      </c>
      <c r="K48" s="230">
        <v>45915</v>
      </c>
      <c r="L48" s="343">
        <v>419</v>
      </c>
      <c r="M48" s="316"/>
      <c r="N48" s="316"/>
      <c r="O48" s="316"/>
      <c r="P48" s="316"/>
      <c r="Q48" s="316"/>
      <c r="R48" s="316"/>
      <c r="S48" s="316"/>
      <c r="T48" s="316"/>
      <c r="U48" s="316"/>
      <c r="V48" s="316"/>
      <c r="W48" s="316"/>
      <c r="X48" s="316"/>
      <c r="Y48" s="316"/>
      <c r="Z48" s="316"/>
    </row>
    <row r="49" spans="1:26">
      <c r="A49" s="1413"/>
      <c r="B49" s="1414" t="s">
        <v>945</v>
      </c>
      <c r="C49" s="1414" t="s">
        <v>946</v>
      </c>
      <c r="D49" s="1375" t="s">
        <v>15</v>
      </c>
      <c r="E49" s="1375" t="s">
        <v>427</v>
      </c>
      <c r="F49" s="192" t="s">
        <v>924</v>
      </c>
      <c r="G49" s="225" t="s">
        <v>947</v>
      </c>
      <c r="H49" s="1376" t="s">
        <v>427</v>
      </c>
      <c r="I49" s="192" t="s">
        <v>924</v>
      </c>
      <c r="J49" s="1375" t="s">
        <v>948</v>
      </c>
      <c r="K49" s="230">
        <v>45923</v>
      </c>
      <c r="L49" s="343"/>
      <c r="M49" s="316"/>
      <c r="N49" s="316"/>
      <c r="O49" s="316"/>
      <c r="P49" s="316"/>
      <c r="Q49" s="316"/>
      <c r="R49" s="316"/>
      <c r="S49" s="316"/>
      <c r="T49" s="316"/>
      <c r="U49" s="316"/>
      <c r="V49" s="316"/>
      <c r="W49" s="316"/>
      <c r="X49" s="316"/>
      <c r="Y49" s="316"/>
      <c r="Z49" s="316"/>
    </row>
    <row r="50" spans="1:26">
      <c r="A50" s="1413"/>
      <c r="B50" s="1414" t="s">
        <v>949</v>
      </c>
      <c r="C50" s="1414" t="s">
        <v>950</v>
      </c>
      <c r="D50" s="1375" t="s">
        <v>14</v>
      </c>
      <c r="E50" s="1375" t="s">
        <v>421</v>
      </c>
      <c r="F50" s="192" t="s">
        <v>924</v>
      </c>
      <c r="G50" s="225" t="s">
        <v>420</v>
      </c>
      <c r="H50" s="1376" t="s">
        <v>421</v>
      </c>
      <c r="I50" s="192" t="s">
        <v>924</v>
      </c>
      <c r="J50" s="1375" t="s">
        <v>951</v>
      </c>
      <c r="K50" s="230">
        <v>45931</v>
      </c>
      <c r="L50" s="344">
        <v>504115</v>
      </c>
      <c r="M50" s="316"/>
      <c r="N50" s="316"/>
      <c r="O50" s="316"/>
      <c r="P50" s="316"/>
      <c r="Q50" s="316"/>
      <c r="R50" s="316"/>
      <c r="S50" s="316"/>
      <c r="T50" s="316"/>
      <c r="U50" s="316"/>
      <c r="V50" s="316"/>
      <c r="W50" s="316"/>
      <c r="X50" s="316"/>
      <c r="Y50" s="316"/>
      <c r="Z50" s="316"/>
    </row>
    <row r="51" spans="1:26">
      <c r="A51" s="1415"/>
      <c r="B51" s="1414" t="s">
        <v>952</v>
      </c>
      <c r="C51" s="1414" t="s">
        <v>953</v>
      </c>
      <c r="D51" s="1375" t="s">
        <v>15</v>
      </c>
      <c r="E51" s="1375" t="s">
        <v>421</v>
      </c>
      <c r="F51" s="192" t="s">
        <v>924</v>
      </c>
      <c r="G51" s="225" t="s">
        <v>420</v>
      </c>
      <c r="H51" s="1376" t="s">
        <v>421</v>
      </c>
      <c r="I51" s="192" t="s">
        <v>924</v>
      </c>
      <c r="J51" s="1375" t="s">
        <v>951</v>
      </c>
      <c r="K51" s="230">
        <v>45931</v>
      </c>
      <c r="L51" s="344">
        <v>310896</v>
      </c>
      <c r="M51" s="316"/>
      <c r="N51" s="316"/>
      <c r="O51" s="316"/>
      <c r="P51" s="316"/>
      <c r="Q51" s="316"/>
      <c r="R51" s="316"/>
      <c r="S51" s="316"/>
      <c r="T51" s="316"/>
      <c r="U51" s="316"/>
      <c r="V51" s="316"/>
      <c r="W51" s="316"/>
      <c r="X51" s="316"/>
      <c r="Y51" s="316"/>
      <c r="Z51" s="316"/>
    </row>
    <row r="52" spans="1:26">
      <c r="A52" s="1089" t="s">
        <v>954</v>
      </c>
      <c r="B52" s="1258"/>
      <c r="C52" s="1258"/>
      <c r="D52" s="1258"/>
      <c r="E52" s="1258"/>
      <c r="F52" s="1258"/>
      <c r="G52" s="1258"/>
      <c r="H52" s="1258"/>
      <c r="I52" s="1258"/>
      <c r="J52" s="1258"/>
      <c r="K52" s="1258"/>
      <c r="L52" s="345"/>
      <c r="M52" s="316"/>
      <c r="N52" s="316"/>
      <c r="O52" s="316"/>
      <c r="P52" s="316"/>
      <c r="Q52" s="316"/>
      <c r="R52" s="316"/>
      <c r="S52" s="316"/>
      <c r="T52" s="316"/>
      <c r="U52" s="316"/>
      <c r="V52" s="316"/>
      <c r="W52" s="316"/>
      <c r="X52" s="316"/>
      <c r="Y52" s="316"/>
      <c r="Z52" s="316"/>
    </row>
    <row r="53" spans="1:26">
      <c r="A53" s="346" t="s">
        <v>64</v>
      </c>
      <c r="B53" s="1409" t="s">
        <v>778</v>
      </c>
      <c r="C53" s="1409" t="s">
        <v>779</v>
      </c>
      <c r="D53" s="1409" t="s">
        <v>780</v>
      </c>
      <c r="E53" s="1409" t="s">
        <v>781</v>
      </c>
      <c r="F53" s="1409" t="s">
        <v>782</v>
      </c>
      <c r="G53" s="1409" t="s">
        <v>783</v>
      </c>
      <c r="H53" s="1409" t="s">
        <v>784</v>
      </c>
      <c r="I53" s="1409" t="s">
        <v>785</v>
      </c>
      <c r="J53" s="1409" t="s">
        <v>786</v>
      </c>
      <c r="K53" s="1418" t="s">
        <v>955</v>
      </c>
      <c r="L53" s="347" t="s">
        <v>956</v>
      </c>
      <c r="M53" s="316"/>
      <c r="N53" s="316"/>
      <c r="O53" s="316"/>
      <c r="P53" s="316"/>
      <c r="Q53" s="316"/>
      <c r="R53" s="316"/>
      <c r="S53" s="316"/>
      <c r="T53" s="316"/>
      <c r="U53" s="316"/>
      <c r="V53" s="316"/>
      <c r="W53" s="316"/>
      <c r="X53" s="316"/>
      <c r="Y53" s="316"/>
      <c r="Z53" s="316"/>
    </row>
    <row r="54" spans="1:26">
      <c r="A54" s="1085" t="s">
        <v>957</v>
      </c>
      <c r="B54" s="348" t="s">
        <v>958</v>
      </c>
      <c r="C54" s="349" t="s">
        <v>959</v>
      </c>
      <c r="D54" s="350" t="s">
        <v>15</v>
      </c>
      <c r="E54" s="351" t="s">
        <v>269</v>
      </c>
      <c r="F54" s="349" t="s">
        <v>960</v>
      </c>
      <c r="G54" s="349" t="s">
        <v>805</v>
      </c>
      <c r="H54" s="351" t="s">
        <v>269</v>
      </c>
      <c r="I54" s="349" t="s">
        <v>961</v>
      </c>
      <c r="J54" s="318" t="s">
        <v>962</v>
      </c>
      <c r="K54" s="319">
        <v>45679</v>
      </c>
      <c r="L54" s="334">
        <v>2891.46</v>
      </c>
      <c r="M54" s="180"/>
      <c r="N54" s="316"/>
      <c r="O54" s="316"/>
      <c r="P54" s="316"/>
      <c r="Q54" s="316"/>
      <c r="R54" s="316"/>
      <c r="S54" s="316"/>
      <c r="T54" s="316"/>
      <c r="U54" s="316"/>
      <c r="V54" s="316"/>
      <c r="W54" s="316"/>
      <c r="X54" s="316"/>
      <c r="Y54" s="316"/>
      <c r="Z54" s="316"/>
    </row>
    <row r="55" spans="1:26">
      <c r="A55" s="1413"/>
      <c r="B55" s="352" t="s">
        <v>963</v>
      </c>
      <c r="C55" s="244" t="s">
        <v>964</v>
      </c>
      <c r="D55" s="192" t="s">
        <v>14</v>
      </c>
      <c r="E55" s="225" t="s">
        <v>183</v>
      </c>
      <c r="F55" s="192" t="s">
        <v>965</v>
      </c>
      <c r="G55" s="192" t="s">
        <v>225</v>
      </c>
      <c r="H55" s="225" t="s">
        <v>183</v>
      </c>
      <c r="I55" s="192" t="s">
        <v>966</v>
      </c>
      <c r="J55" s="1317" t="s">
        <v>228</v>
      </c>
      <c r="K55" s="230">
        <v>45728</v>
      </c>
      <c r="L55" s="332">
        <v>0</v>
      </c>
      <c r="M55" s="180"/>
      <c r="N55" s="316"/>
      <c r="O55" s="316"/>
      <c r="P55" s="316"/>
      <c r="Q55" s="316"/>
      <c r="R55" s="316"/>
      <c r="S55" s="316"/>
      <c r="T55" s="316"/>
      <c r="U55" s="316"/>
      <c r="V55" s="316"/>
      <c r="W55" s="316"/>
      <c r="X55" s="316"/>
      <c r="Y55" s="316"/>
      <c r="Z55" s="316"/>
    </row>
    <row r="56" spans="1:26">
      <c r="A56" s="1413"/>
      <c r="B56" s="352" t="s">
        <v>967</v>
      </c>
      <c r="C56" s="192" t="s">
        <v>968</v>
      </c>
      <c r="D56" s="192" t="s">
        <v>15</v>
      </c>
      <c r="E56" s="225" t="s">
        <v>183</v>
      </c>
      <c r="F56" s="192" t="s">
        <v>969</v>
      </c>
      <c r="G56" s="192" t="s">
        <v>195</v>
      </c>
      <c r="H56" s="225" t="s">
        <v>183</v>
      </c>
      <c r="I56" s="192" t="s">
        <v>970</v>
      </c>
      <c r="J56" s="1317" t="s">
        <v>195</v>
      </c>
      <c r="K56" s="230">
        <v>45762</v>
      </c>
      <c r="L56" s="332">
        <v>0</v>
      </c>
      <c r="M56" s="180"/>
      <c r="N56" s="316"/>
      <c r="O56" s="316"/>
      <c r="P56" s="316"/>
      <c r="Q56" s="316"/>
      <c r="R56" s="316"/>
      <c r="S56" s="316"/>
      <c r="T56" s="316"/>
      <c r="U56" s="316"/>
      <c r="V56" s="316"/>
      <c r="W56" s="316"/>
      <c r="X56" s="316"/>
      <c r="Y56" s="316"/>
      <c r="Z56" s="316"/>
    </row>
    <row r="57" spans="1:26">
      <c r="A57" s="1413"/>
      <c r="B57" s="352" t="s">
        <v>971</v>
      </c>
      <c r="C57" s="192" t="s">
        <v>972</v>
      </c>
      <c r="D57" s="192" t="s">
        <v>15</v>
      </c>
      <c r="E57" s="225" t="s">
        <v>183</v>
      </c>
      <c r="F57" s="192" t="s">
        <v>969</v>
      </c>
      <c r="G57" s="192" t="s">
        <v>192</v>
      </c>
      <c r="H57" s="225" t="s">
        <v>183</v>
      </c>
      <c r="I57" s="192" t="s">
        <v>970</v>
      </c>
      <c r="J57" s="1317" t="s">
        <v>973</v>
      </c>
      <c r="K57" s="230">
        <v>45762</v>
      </c>
      <c r="L57" s="332">
        <v>0</v>
      </c>
      <c r="M57" s="180"/>
      <c r="N57" s="316"/>
      <c r="O57" s="316"/>
      <c r="P57" s="316"/>
      <c r="Q57" s="316"/>
      <c r="R57" s="316"/>
      <c r="S57" s="316"/>
      <c r="T57" s="316"/>
      <c r="U57" s="316"/>
      <c r="V57" s="316"/>
      <c r="W57" s="316"/>
      <c r="X57" s="316"/>
      <c r="Y57" s="316"/>
      <c r="Z57" s="316"/>
    </row>
    <row r="58" spans="1:26">
      <c r="A58" s="1413"/>
      <c r="B58" s="352" t="s">
        <v>974</v>
      </c>
      <c r="C58" s="244" t="s">
        <v>499</v>
      </c>
      <c r="D58" s="192" t="s">
        <v>14</v>
      </c>
      <c r="E58" s="225" t="s">
        <v>183</v>
      </c>
      <c r="F58" s="192" t="s">
        <v>975</v>
      </c>
      <c r="G58" s="244" t="s">
        <v>225</v>
      </c>
      <c r="H58" s="225" t="s">
        <v>183</v>
      </c>
      <c r="I58" s="192" t="s">
        <v>976</v>
      </c>
      <c r="J58" s="1317" t="s">
        <v>225</v>
      </c>
      <c r="K58" s="230">
        <v>45776</v>
      </c>
      <c r="L58" s="332">
        <v>0</v>
      </c>
      <c r="M58" s="180"/>
      <c r="N58" s="316"/>
      <c r="O58" s="316"/>
      <c r="P58" s="316"/>
      <c r="Q58" s="316"/>
      <c r="R58" s="316"/>
      <c r="S58" s="316"/>
      <c r="T58" s="316"/>
      <c r="U58" s="316"/>
      <c r="V58" s="316"/>
      <c r="W58" s="316"/>
      <c r="X58" s="316"/>
      <c r="Y58" s="316"/>
      <c r="Z58" s="316"/>
    </row>
    <row r="59" spans="1:26">
      <c r="A59" s="1413"/>
      <c r="B59" s="352" t="s">
        <v>977</v>
      </c>
      <c r="C59" s="192" t="s">
        <v>978</v>
      </c>
      <c r="D59" s="192" t="s">
        <v>15</v>
      </c>
      <c r="E59" s="225" t="s">
        <v>183</v>
      </c>
      <c r="F59" s="192" t="s">
        <v>979</v>
      </c>
      <c r="G59" s="192" t="s">
        <v>195</v>
      </c>
      <c r="H59" s="225" t="s">
        <v>183</v>
      </c>
      <c r="I59" s="192" t="s">
        <v>980</v>
      </c>
      <c r="J59" s="1317" t="s">
        <v>195</v>
      </c>
      <c r="K59" s="230">
        <v>45776</v>
      </c>
      <c r="L59" s="332">
        <v>0</v>
      </c>
      <c r="M59" s="180"/>
      <c r="N59" s="316"/>
      <c r="O59" s="316"/>
      <c r="P59" s="316"/>
      <c r="Q59" s="316"/>
      <c r="R59" s="316"/>
      <c r="S59" s="316"/>
      <c r="T59" s="316"/>
      <c r="U59" s="316"/>
      <c r="V59" s="316"/>
      <c r="W59" s="316"/>
      <c r="X59" s="316"/>
      <c r="Y59" s="316"/>
      <c r="Z59" s="316"/>
    </row>
    <row r="60" spans="1:26">
      <c r="A60" s="1413"/>
      <c r="B60" s="352" t="s">
        <v>981</v>
      </c>
      <c r="C60" s="192" t="s">
        <v>982</v>
      </c>
      <c r="D60" s="192" t="s">
        <v>15</v>
      </c>
      <c r="E60" s="225" t="s">
        <v>183</v>
      </c>
      <c r="F60" s="192" t="s">
        <v>969</v>
      </c>
      <c r="G60" s="192" t="s">
        <v>983</v>
      </c>
      <c r="H60" s="225" t="s">
        <v>183</v>
      </c>
      <c r="I60" s="192" t="s">
        <v>984</v>
      </c>
      <c r="J60" s="1317" t="s">
        <v>983</v>
      </c>
      <c r="K60" s="230">
        <v>45776</v>
      </c>
      <c r="L60" s="353">
        <v>0</v>
      </c>
      <c r="M60" s="180"/>
      <c r="N60" s="316"/>
      <c r="O60" s="316"/>
      <c r="P60" s="316"/>
      <c r="Q60" s="316"/>
      <c r="R60" s="316"/>
      <c r="S60" s="316"/>
      <c r="T60" s="316"/>
      <c r="U60" s="316"/>
      <c r="V60" s="316"/>
      <c r="W60" s="316"/>
      <c r="X60" s="316"/>
      <c r="Y60" s="316"/>
      <c r="Z60" s="316"/>
    </row>
    <row r="61" spans="1:26">
      <c r="A61" s="1413"/>
      <c r="B61" s="1419" t="s">
        <v>985</v>
      </c>
      <c r="C61" s="244" t="s">
        <v>986</v>
      </c>
      <c r="D61" s="192" t="s">
        <v>15</v>
      </c>
      <c r="E61" s="225" t="s">
        <v>183</v>
      </c>
      <c r="F61" s="192" t="s">
        <v>969</v>
      </c>
      <c r="G61" s="225" t="s">
        <v>225</v>
      </c>
      <c r="H61" s="225" t="s">
        <v>183</v>
      </c>
      <c r="I61" s="192" t="s">
        <v>984</v>
      </c>
      <c r="J61" s="1324" t="s">
        <v>225</v>
      </c>
      <c r="K61" s="233">
        <v>45776</v>
      </c>
      <c r="L61" s="354">
        <v>0</v>
      </c>
      <c r="M61" s="180"/>
      <c r="N61" s="316"/>
      <c r="O61" s="316"/>
      <c r="P61" s="316"/>
      <c r="Q61" s="316"/>
      <c r="R61" s="316"/>
      <c r="S61" s="316"/>
      <c r="T61" s="316"/>
      <c r="U61" s="316"/>
      <c r="V61" s="316"/>
      <c r="W61" s="316"/>
      <c r="X61" s="316"/>
      <c r="Y61" s="316"/>
      <c r="Z61" s="316"/>
    </row>
    <row r="62" spans="1:26">
      <c r="A62" s="1413"/>
      <c r="B62" s="1419" t="s">
        <v>987</v>
      </c>
      <c r="C62" s="244" t="s">
        <v>988</v>
      </c>
      <c r="D62" s="192" t="s">
        <v>15</v>
      </c>
      <c r="E62" s="225" t="s">
        <v>183</v>
      </c>
      <c r="F62" s="192" t="s">
        <v>969</v>
      </c>
      <c r="G62" s="225" t="s">
        <v>228</v>
      </c>
      <c r="H62" s="225" t="s">
        <v>183</v>
      </c>
      <c r="I62" s="192" t="s">
        <v>989</v>
      </c>
      <c r="J62" s="1324" t="s">
        <v>228</v>
      </c>
      <c r="K62" s="233">
        <v>45776</v>
      </c>
      <c r="L62" s="354">
        <v>0</v>
      </c>
      <c r="M62" s="180"/>
      <c r="N62" s="316"/>
      <c r="O62" s="316"/>
      <c r="P62" s="316"/>
      <c r="Q62" s="316"/>
      <c r="R62" s="316"/>
      <c r="S62" s="316"/>
      <c r="T62" s="316"/>
      <c r="U62" s="316"/>
      <c r="V62" s="316"/>
      <c r="W62" s="316"/>
      <c r="X62" s="316"/>
      <c r="Y62" s="316"/>
      <c r="Z62" s="316"/>
    </row>
    <row r="63" spans="1:26">
      <c r="A63" s="1413"/>
      <c r="B63" s="1419" t="s">
        <v>987</v>
      </c>
      <c r="C63" s="244" t="s">
        <v>990</v>
      </c>
      <c r="D63" s="192" t="s">
        <v>15</v>
      </c>
      <c r="E63" s="225" t="s">
        <v>183</v>
      </c>
      <c r="F63" s="192" t="s">
        <v>969</v>
      </c>
      <c r="G63" s="225" t="s">
        <v>195</v>
      </c>
      <c r="H63" s="225" t="s">
        <v>183</v>
      </c>
      <c r="I63" s="192" t="s">
        <v>984</v>
      </c>
      <c r="J63" s="1324" t="s">
        <v>195</v>
      </c>
      <c r="K63" s="233">
        <v>45776</v>
      </c>
      <c r="L63" s="354">
        <v>0</v>
      </c>
      <c r="M63" s="180"/>
      <c r="N63" s="316"/>
      <c r="O63" s="316"/>
      <c r="P63" s="316"/>
      <c r="Q63" s="316"/>
      <c r="R63" s="316"/>
      <c r="S63" s="316"/>
      <c r="T63" s="316"/>
      <c r="U63" s="316"/>
      <c r="V63" s="316"/>
      <c r="W63" s="316"/>
      <c r="X63" s="316"/>
      <c r="Y63" s="316"/>
      <c r="Z63" s="316"/>
    </row>
    <row r="64" spans="1:26">
      <c r="A64" s="1413"/>
      <c r="B64" s="1419" t="s">
        <v>991</v>
      </c>
      <c r="C64" s="244" t="s">
        <v>992</v>
      </c>
      <c r="D64" s="192" t="s">
        <v>14</v>
      </c>
      <c r="E64" s="225" t="s">
        <v>242</v>
      </c>
      <c r="F64" s="192" t="s">
        <v>993</v>
      </c>
      <c r="G64" s="225" t="s">
        <v>994</v>
      </c>
      <c r="H64" s="225" t="s">
        <v>242</v>
      </c>
      <c r="I64" s="192" t="s">
        <v>995</v>
      </c>
      <c r="J64" s="1324" t="s">
        <v>717</v>
      </c>
      <c r="K64" s="233">
        <v>45763</v>
      </c>
      <c r="L64" s="354">
        <v>155</v>
      </c>
      <c r="M64" s="180"/>
      <c r="N64" s="316"/>
      <c r="O64" s="316"/>
      <c r="P64" s="316"/>
      <c r="Q64" s="316"/>
      <c r="R64" s="316"/>
      <c r="S64" s="316"/>
      <c r="T64" s="316"/>
      <c r="U64" s="316"/>
      <c r="V64" s="316"/>
      <c r="W64" s="316"/>
      <c r="X64" s="316"/>
      <c r="Y64" s="316"/>
      <c r="Z64" s="316"/>
    </row>
    <row r="65" spans="1:26">
      <c r="A65" s="1413"/>
      <c r="B65" s="1419" t="s">
        <v>985</v>
      </c>
      <c r="C65" s="244" t="s">
        <v>986</v>
      </c>
      <c r="D65" s="192" t="s">
        <v>15</v>
      </c>
      <c r="E65" s="225" t="s">
        <v>183</v>
      </c>
      <c r="F65" s="192" t="s">
        <v>979</v>
      </c>
      <c r="G65" s="225" t="s">
        <v>225</v>
      </c>
      <c r="H65" s="225" t="s">
        <v>183</v>
      </c>
      <c r="I65" s="192" t="s">
        <v>976</v>
      </c>
      <c r="J65" s="1324" t="s">
        <v>225</v>
      </c>
      <c r="K65" s="233">
        <v>45799</v>
      </c>
      <c r="L65" s="354">
        <v>0</v>
      </c>
      <c r="M65" s="180"/>
      <c r="N65" s="316"/>
      <c r="O65" s="316"/>
      <c r="P65" s="316"/>
      <c r="Q65" s="316"/>
      <c r="R65" s="316"/>
      <c r="S65" s="316"/>
      <c r="T65" s="316"/>
      <c r="U65" s="316"/>
      <c r="V65" s="316"/>
      <c r="W65" s="316"/>
      <c r="X65" s="316"/>
      <c r="Y65" s="316"/>
      <c r="Z65" s="316"/>
    </row>
    <row r="66" spans="1:26">
      <c r="A66" s="1413"/>
      <c r="B66" s="1419" t="s">
        <v>996</v>
      </c>
      <c r="C66" s="244" t="s">
        <v>997</v>
      </c>
      <c r="D66" s="192" t="s">
        <v>15</v>
      </c>
      <c r="E66" s="225" t="s">
        <v>183</v>
      </c>
      <c r="F66" s="192" t="s">
        <v>965</v>
      </c>
      <c r="G66" s="225" t="s">
        <v>195</v>
      </c>
      <c r="H66" s="225" t="s">
        <v>183</v>
      </c>
      <c r="I66" s="192" t="s">
        <v>998</v>
      </c>
      <c r="J66" s="192" t="s">
        <v>999</v>
      </c>
      <c r="K66" s="230">
        <v>45902</v>
      </c>
      <c r="L66" s="355">
        <v>0</v>
      </c>
      <c r="M66" s="180"/>
      <c r="N66" s="316"/>
      <c r="O66" s="316"/>
      <c r="P66" s="316"/>
      <c r="Q66" s="316"/>
      <c r="R66" s="316"/>
      <c r="S66" s="316"/>
      <c r="T66" s="316"/>
      <c r="U66" s="316"/>
      <c r="V66" s="316"/>
      <c r="W66" s="316"/>
      <c r="X66" s="316"/>
      <c r="Y66" s="316"/>
      <c r="Z66" s="316"/>
    </row>
    <row r="67" spans="1:26">
      <c r="A67" s="1413"/>
      <c r="B67" s="1419" t="s">
        <v>1000</v>
      </c>
      <c r="C67" s="244" t="s">
        <v>1001</v>
      </c>
      <c r="D67" s="192" t="s">
        <v>15</v>
      </c>
      <c r="E67" s="225" t="s">
        <v>183</v>
      </c>
      <c r="F67" s="192" t="s">
        <v>1002</v>
      </c>
      <c r="G67" s="225" t="s">
        <v>195</v>
      </c>
      <c r="H67" s="225" t="s">
        <v>183</v>
      </c>
      <c r="I67" s="192" t="s">
        <v>1003</v>
      </c>
      <c r="J67" s="192" t="s">
        <v>1004</v>
      </c>
      <c r="K67" s="230">
        <v>45926</v>
      </c>
      <c r="L67" s="355">
        <v>0</v>
      </c>
      <c r="M67" s="180"/>
      <c r="N67" s="316"/>
      <c r="O67" s="316"/>
      <c r="P67" s="316"/>
      <c r="Q67" s="316"/>
      <c r="R67" s="316"/>
      <c r="S67" s="316"/>
      <c r="T67" s="316"/>
      <c r="U67" s="316"/>
      <c r="V67" s="316"/>
      <c r="W67" s="316"/>
      <c r="X67" s="316"/>
      <c r="Y67" s="316"/>
      <c r="Z67" s="316"/>
    </row>
    <row r="68" spans="1:26">
      <c r="A68" s="1413"/>
      <c r="B68" s="1419" t="s">
        <v>866</v>
      </c>
      <c r="C68" s="244" t="s">
        <v>867</v>
      </c>
      <c r="D68" s="192" t="s">
        <v>15</v>
      </c>
      <c r="E68" s="225" t="s">
        <v>183</v>
      </c>
      <c r="F68" s="192" t="s">
        <v>868</v>
      </c>
      <c r="G68" s="225" t="s">
        <v>213</v>
      </c>
      <c r="H68" s="225" t="s">
        <v>183</v>
      </c>
      <c r="I68" s="192" t="s">
        <v>183</v>
      </c>
      <c r="J68" s="192" t="s">
        <v>213</v>
      </c>
      <c r="K68" s="230">
        <v>45931</v>
      </c>
      <c r="L68" s="355">
        <v>0</v>
      </c>
      <c r="M68" s="180"/>
      <c r="N68" s="316"/>
      <c r="O68" s="316"/>
      <c r="P68" s="316"/>
      <c r="Q68" s="316"/>
      <c r="R68" s="316"/>
      <c r="S68" s="316"/>
      <c r="T68" s="316"/>
      <c r="U68" s="316"/>
      <c r="V68" s="316"/>
      <c r="W68" s="316"/>
      <c r="X68" s="316"/>
      <c r="Y68" s="316"/>
      <c r="Z68" s="316"/>
    </row>
    <row r="69" spans="1:26">
      <c r="A69" s="1413"/>
      <c r="B69" s="1419" t="s">
        <v>1005</v>
      </c>
      <c r="C69" s="244" t="s">
        <v>219</v>
      </c>
      <c r="D69" s="192" t="s">
        <v>15</v>
      </c>
      <c r="E69" s="225" t="s">
        <v>183</v>
      </c>
      <c r="F69" s="192" t="s">
        <v>1006</v>
      </c>
      <c r="G69" s="225" t="s">
        <v>213</v>
      </c>
      <c r="H69" s="225" t="s">
        <v>183</v>
      </c>
      <c r="I69" s="192" t="s">
        <v>183</v>
      </c>
      <c r="J69" s="192" t="s">
        <v>213</v>
      </c>
      <c r="K69" s="230">
        <v>45933</v>
      </c>
      <c r="L69" s="355">
        <f t="shared" ref="L69:L70" si="0">400000/3800</f>
        <v>105.26315789473684</v>
      </c>
      <c r="M69" s="180"/>
      <c r="N69" s="316"/>
      <c r="O69" s="316"/>
      <c r="P69" s="316"/>
      <c r="Q69" s="316"/>
      <c r="R69" s="316"/>
      <c r="S69" s="316"/>
      <c r="T69" s="316"/>
      <c r="U69" s="316"/>
      <c r="V69" s="316"/>
      <c r="W69" s="316"/>
      <c r="X69" s="316"/>
      <c r="Y69" s="316"/>
      <c r="Z69" s="316"/>
    </row>
    <row r="70" spans="1:26">
      <c r="A70" s="1413"/>
      <c r="B70" s="1420" t="s">
        <v>1007</v>
      </c>
      <c r="C70" s="244" t="s">
        <v>1008</v>
      </c>
      <c r="D70" s="192" t="s">
        <v>15</v>
      </c>
      <c r="E70" s="225" t="s">
        <v>183</v>
      </c>
      <c r="F70" s="192" t="s">
        <v>1009</v>
      </c>
      <c r="G70" s="225" t="s">
        <v>237</v>
      </c>
      <c r="H70" s="225" t="s">
        <v>183</v>
      </c>
      <c r="I70" s="192" t="s">
        <v>183</v>
      </c>
      <c r="J70" s="192" t="s">
        <v>237</v>
      </c>
      <c r="K70" s="230">
        <v>45936</v>
      </c>
      <c r="L70" s="355">
        <f t="shared" si="0"/>
        <v>105.26315789473684</v>
      </c>
      <c r="M70" s="180"/>
      <c r="N70" s="316"/>
      <c r="O70" s="316"/>
      <c r="P70" s="316"/>
      <c r="Q70" s="316"/>
      <c r="R70" s="316"/>
      <c r="S70" s="316"/>
      <c r="T70" s="316"/>
      <c r="U70" s="316"/>
      <c r="V70" s="316"/>
      <c r="W70" s="316"/>
      <c r="X70" s="316"/>
      <c r="Y70" s="316"/>
      <c r="Z70" s="316"/>
    </row>
    <row r="71" spans="1:26">
      <c r="A71" s="1413"/>
      <c r="B71" s="244" t="s">
        <v>1010</v>
      </c>
      <c r="C71" s="244" t="s">
        <v>1011</v>
      </c>
      <c r="D71" s="192" t="s">
        <v>15</v>
      </c>
      <c r="E71" s="225" t="s">
        <v>183</v>
      </c>
      <c r="F71" s="192" t="s">
        <v>1012</v>
      </c>
      <c r="G71" s="225" t="s">
        <v>251</v>
      </c>
      <c r="H71" s="225" t="s">
        <v>808</v>
      </c>
      <c r="I71" s="192" t="s">
        <v>1013</v>
      </c>
      <c r="J71" s="192" t="s">
        <v>251</v>
      </c>
      <c r="K71" s="230">
        <v>45957</v>
      </c>
      <c r="L71" s="355">
        <v>0</v>
      </c>
      <c r="M71" s="180"/>
      <c r="N71" s="316"/>
      <c r="O71" s="316"/>
      <c r="P71" s="316"/>
      <c r="Q71" s="316"/>
      <c r="R71" s="316"/>
      <c r="S71" s="316"/>
      <c r="T71" s="316"/>
      <c r="U71" s="316"/>
      <c r="V71" s="316"/>
      <c r="W71" s="316"/>
      <c r="X71" s="316"/>
      <c r="Y71" s="316"/>
      <c r="Z71" s="316"/>
    </row>
    <row r="72" spans="1:26">
      <c r="A72" s="1413"/>
      <c r="B72" s="244" t="s">
        <v>1014</v>
      </c>
      <c r="C72" s="244" t="s">
        <v>369</v>
      </c>
      <c r="D72" s="192" t="s">
        <v>15</v>
      </c>
      <c r="E72" s="225" t="s">
        <v>183</v>
      </c>
      <c r="F72" s="192" t="s">
        <v>965</v>
      </c>
      <c r="G72" s="225" t="s">
        <v>347</v>
      </c>
      <c r="H72" s="225" t="s">
        <v>183</v>
      </c>
      <c r="I72" s="192" t="s">
        <v>183</v>
      </c>
      <c r="J72" s="192" t="s">
        <v>347</v>
      </c>
      <c r="K72" s="230">
        <v>45960</v>
      </c>
      <c r="L72" s="355">
        <v>0</v>
      </c>
      <c r="M72" s="180"/>
      <c r="N72" s="316"/>
      <c r="O72" s="316"/>
      <c r="P72" s="316"/>
      <c r="Q72" s="316"/>
      <c r="R72" s="316"/>
      <c r="S72" s="316"/>
      <c r="T72" s="316"/>
      <c r="U72" s="316"/>
      <c r="V72" s="316"/>
      <c r="W72" s="316"/>
      <c r="X72" s="316"/>
      <c r="Y72" s="316"/>
      <c r="Z72" s="316"/>
    </row>
    <row r="73" spans="1:26">
      <c r="A73" s="1413"/>
      <c r="B73" s="244" t="s">
        <v>1015</v>
      </c>
      <c r="C73" s="244" t="s">
        <v>1016</v>
      </c>
      <c r="D73" s="192" t="s">
        <v>15</v>
      </c>
      <c r="E73" s="225" t="s">
        <v>183</v>
      </c>
      <c r="F73" s="192" t="s">
        <v>905</v>
      </c>
      <c r="G73" s="225" t="s">
        <v>1017</v>
      </c>
      <c r="H73" s="225" t="s">
        <v>183</v>
      </c>
      <c r="I73" s="192" t="s">
        <v>183</v>
      </c>
      <c r="J73" s="192" t="s">
        <v>1018</v>
      </c>
      <c r="K73" s="230">
        <v>45999</v>
      </c>
      <c r="L73" s="355">
        <v>0</v>
      </c>
      <c r="M73" s="180"/>
      <c r="N73" s="316"/>
      <c r="O73" s="316"/>
      <c r="P73" s="316"/>
      <c r="Q73" s="316"/>
      <c r="R73" s="316"/>
      <c r="S73" s="316"/>
      <c r="T73" s="316"/>
      <c r="U73" s="316"/>
      <c r="V73" s="316"/>
      <c r="W73" s="316"/>
      <c r="X73" s="316"/>
      <c r="Y73" s="316"/>
      <c r="Z73" s="316"/>
    </row>
    <row r="74" spans="1:26">
      <c r="A74" s="1413"/>
      <c r="B74" s="244" t="s">
        <v>796</v>
      </c>
      <c r="C74" s="244" t="s">
        <v>1019</v>
      </c>
      <c r="D74" s="192" t="s">
        <v>15</v>
      </c>
      <c r="E74" s="225" t="s">
        <v>183</v>
      </c>
      <c r="F74" s="192" t="s">
        <v>869</v>
      </c>
      <c r="G74" s="225" t="s">
        <v>1020</v>
      </c>
      <c r="H74" s="225" t="s">
        <v>183</v>
      </c>
      <c r="I74" s="192" t="s">
        <v>183</v>
      </c>
      <c r="J74" s="192" t="s">
        <v>1021</v>
      </c>
      <c r="K74" s="230">
        <v>46002</v>
      </c>
      <c r="L74" s="355">
        <v>0</v>
      </c>
      <c r="M74" s="180"/>
      <c r="N74" s="316"/>
      <c r="O74" s="316"/>
      <c r="P74" s="316"/>
      <c r="Q74" s="316"/>
      <c r="R74" s="316"/>
      <c r="S74" s="316"/>
      <c r="T74" s="316"/>
      <c r="U74" s="316"/>
      <c r="V74" s="316"/>
      <c r="W74" s="316"/>
      <c r="X74" s="316"/>
      <c r="Y74" s="316"/>
      <c r="Z74" s="316"/>
    </row>
    <row r="75" spans="1:26">
      <c r="A75" s="1413"/>
      <c r="B75" s="1420" t="s">
        <v>866</v>
      </c>
      <c r="C75" s="244" t="s">
        <v>867</v>
      </c>
      <c r="D75" s="192" t="s">
        <v>15</v>
      </c>
      <c r="E75" s="225" t="s">
        <v>183</v>
      </c>
      <c r="F75" s="192" t="s">
        <v>868</v>
      </c>
      <c r="G75" s="225" t="s">
        <v>213</v>
      </c>
      <c r="H75" s="225" t="s">
        <v>183</v>
      </c>
      <c r="I75" s="192" t="s">
        <v>183</v>
      </c>
      <c r="J75" s="192" t="s">
        <v>869</v>
      </c>
      <c r="K75" s="230">
        <v>46003</v>
      </c>
      <c r="L75" s="355">
        <v>0</v>
      </c>
      <c r="M75" s="180"/>
      <c r="N75" s="316"/>
      <c r="O75" s="316"/>
      <c r="P75" s="316"/>
      <c r="Q75" s="316"/>
      <c r="R75" s="316"/>
      <c r="S75" s="316"/>
      <c r="T75" s="316"/>
      <c r="U75" s="316"/>
      <c r="V75" s="316"/>
      <c r="W75" s="316"/>
      <c r="X75" s="316"/>
      <c r="Y75" s="316"/>
      <c r="Z75" s="316"/>
    </row>
    <row r="76" spans="1:26">
      <c r="A76" s="1413"/>
      <c r="B76" s="244"/>
      <c r="C76" s="244" t="s">
        <v>388</v>
      </c>
      <c r="D76" s="192" t="s">
        <v>15</v>
      </c>
      <c r="E76" s="225" t="s">
        <v>183</v>
      </c>
      <c r="F76" s="192" t="s">
        <v>905</v>
      </c>
      <c r="G76" s="225" t="s">
        <v>213</v>
      </c>
      <c r="H76" s="225" t="s">
        <v>183</v>
      </c>
      <c r="I76" s="192" t="s">
        <v>183</v>
      </c>
      <c r="J76" s="192" t="s">
        <v>1022</v>
      </c>
      <c r="K76" s="230">
        <v>46000</v>
      </c>
      <c r="L76" s="355">
        <v>0</v>
      </c>
      <c r="M76" s="180"/>
      <c r="N76" s="316"/>
      <c r="O76" s="316"/>
      <c r="P76" s="316"/>
      <c r="Q76" s="316"/>
      <c r="R76" s="316"/>
      <c r="S76" s="316"/>
      <c r="T76" s="316"/>
      <c r="U76" s="316"/>
      <c r="V76" s="316"/>
      <c r="W76" s="316"/>
      <c r="X76" s="316"/>
      <c r="Y76" s="316"/>
      <c r="Z76" s="316"/>
    </row>
    <row r="77" spans="1:26">
      <c r="A77" s="1415"/>
      <c r="B77" s="1420" t="s">
        <v>1023</v>
      </c>
      <c r="C77" s="1414" t="s">
        <v>1024</v>
      </c>
      <c r="D77" s="1375" t="s">
        <v>15</v>
      </c>
      <c r="E77" s="1376" t="s">
        <v>183</v>
      </c>
      <c r="F77" s="1375" t="s">
        <v>858</v>
      </c>
      <c r="G77" s="1376" t="s">
        <v>241</v>
      </c>
      <c r="H77" s="1376" t="s">
        <v>183</v>
      </c>
      <c r="I77" s="1375" t="s">
        <v>183</v>
      </c>
      <c r="J77" s="1375" t="s">
        <v>1025</v>
      </c>
      <c r="K77" s="1377">
        <v>46000</v>
      </c>
      <c r="L77" s="1421">
        <v>0</v>
      </c>
      <c r="M77" s="180"/>
      <c r="N77" s="316"/>
      <c r="O77" s="316"/>
      <c r="P77" s="316"/>
      <c r="Q77" s="316"/>
      <c r="R77" s="316"/>
      <c r="S77" s="316"/>
      <c r="T77" s="316"/>
      <c r="U77" s="316"/>
      <c r="V77" s="316"/>
      <c r="W77" s="316"/>
      <c r="X77" s="316"/>
      <c r="Y77" s="316"/>
      <c r="Z77" s="316"/>
    </row>
    <row r="78" spans="1:26">
      <c r="A78" s="1085" t="s">
        <v>870</v>
      </c>
      <c r="B78" s="318" t="s">
        <v>1026</v>
      </c>
      <c r="C78" s="349" t="s">
        <v>1027</v>
      </c>
      <c r="D78" s="350" t="s">
        <v>15</v>
      </c>
      <c r="E78" s="351" t="s">
        <v>183</v>
      </c>
      <c r="F78" s="349" t="s">
        <v>877</v>
      </c>
      <c r="G78" s="349" t="s">
        <v>568</v>
      </c>
      <c r="H78" s="351" t="s">
        <v>183</v>
      </c>
      <c r="I78" s="349" t="s">
        <v>877</v>
      </c>
      <c r="J78" s="318" t="s">
        <v>568</v>
      </c>
      <c r="K78" s="319">
        <v>45740</v>
      </c>
      <c r="L78" s="334"/>
      <c r="M78" s="180"/>
      <c r="N78" s="316"/>
      <c r="O78" s="316"/>
      <c r="P78" s="316"/>
      <c r="Q78" s="316"/>
      <c r="R78" s="316"/>
      <c r="S78" s="316"/>
      <c r="T78" s="316"/>
      <c r="U78" s="316"/>
      <c r="V78" s="316"/>
      <c r="W78" s="316"/>
      <c r="X78" s="316"/>
      <c r="Y78" s="316"/>
      <c r="Z78" s="316"/>
    </row>
    <row r="79" spans="1:26">
      <c r="A79" s="1413"/>
      <c r="B79" s="214" t="s">
        <v>890</v>
      </c>
      <c r="C79" s="214" t="s">
        <v>1028</v>
      </c>
      <c r="D79" s="192" t="s">
        <v>15</v>
      </c>
      <c r="E79" s="225" t="s">
        <v>183</v>
      </c>
      <c r="F79" s="192" t="s">
        <v>1029</v>
      </c>
      <c r="G79" s="192" t="s">
        <v>592</v>
      </c>
      <c r="H79" s="225" t="s">
        <v>183</v>
      </c>
      <c r="I79" s="192" t="s">
        <v>893</v>
      </c>
      <c r="J79" s="1317" t="s">
        <v>237</v>
      </c>
      <c r="K79" s="230">
        <v>45778</v>
      </c>
      <c r="L79" s="332"/>
      <c r="M79" s="180"/>
      <c r="N79" s="316"/>
      <c r="O79" s="316"/>
      <c r="P79" s="316"/>
      <c r="Q79" s="316"/>
      <c r="R79" s="316"/>
      <c r="S79" s="316"/>
      <c r="T79" s="316"/>
      <c r="U79" s="316"/>
      <c r="V79" s="316"/>
      <c r="W79" s="316"/>
      <c r="X79" s="316"/>
      <c r="Y79" s="316"/>
      <c r="Z79" s="316"/>
    </row>
    <row r="80" spans="1:26">
      <c r="A80" s="1413"/>
      <c r="B80" s="1416" t="s">
        <v>1030</v>
      </c>
      <c r="C80" s="192" t="s">
        <v>638</v>
      </c>
      <c r="D80" s="192" t="s">
        <v>15</v>
      </c>
      <c r="E80" s="225" t="s">
        <v>183</v>
      </c>
      <c r="F80" s="192" t="s">
        <v>1031</v>
      </c>
      <c r="G80" s="192" t="s">
        <v>564</v>
      </c>
      <c r="H80" s="225" t="s">
        <v>183</v>
      </c>
      <c r="I80" s="192" t="s">
        <v>889</v>
      </c>
      <c r="J80" s="1317" t="s">
        <v>564</v>
      </c>
      <c r="K80" s="230">
        <v>45809</v>
      </c>
      <c r="L80" s="332"/>
      <c r="M80" s="180"/>
      <c r="N80" s="316"/>
      <c r="O80" s="316"/>
      <c r="P80" s="316"/>
      <c r="Q80" s="316"/>
      <c r="R80" s="316"/>
      <c r="S80" s="316"/>
      <c r="T80" s="316"/>
      <c r="U80" s="316"/>
      <c r="V80" s="316"/>
      <c r="W80" s="316"/>
      <c r="X80" s="316"/>
      <c r="Y80" s="316"/>
      <c r="Z80" s="316"/>
    </row>
    <row r="81" spans="1:26">
      <c r="A81" s="1413"/>
      <c r="B81" s="1416" t="s">
        <v>1032</v>
      </c>
      <c r="C81" s="192" t="s">
        <v>622</v>
      </c>
      <c r="D81" s="192" t="s">
        <v>15</v>
      </c>
      <c r="E81" s="225" t="s">
        <v>183</v>
      </c>
      <c r="F81" s="192" t="s">
        <v>1031</v>
      </c>
      <c r="G81" s="192" t="s">
        <v>251</v>
      </c>
      <c r="H81" s="225" t="s">
        <v>242</v>
      </c>
      <c r="I81" s="192" t="s">
        <v>1033</v>
      </c>
      <c r="J81" s="1317" t="s">
        <v>251</v>
      </c>
      <c r="K81" s="230">
        <v>45881</v>
      </c>
      <c r="L81" s="332"/>
      <c r="M81" s="180"/>
      <c r="N81" s="316"/>
      <c r="O81" s="316"/>
      <c r="P81" s="316"/>
      <c r="Q81" s="316"/>
      <c r="R81" s="316"/>
      <c r="S81" s="316"/>
      <c r="T81" s="316"/>
      <c r="U81" s="316"/>
      <c r="V81" s="316"/>
      <c r="W81" s="316"/>
      <c r="X81" s="316"/>
      <c r="Y81" s="316"/>
      <c r="Z81" s="316"/>
    </row>
    <row r="82" spans="1:26">
      <c r="A82" s="1415"/>
      <c r="B82" s="356" t="s">
        <v>1034</v>
      </c>
      <c r="C82" s="337" t="s">
        <v>675</v>
      </c>
      <c r="D82" s="337" t="s">
        <v>15</v>
      </c>
      <c r="E82" s="326" t="s">
        <v>183</v>
      </c>
      <c r="F82" s="337" t="s">
        <v>877</v>
      </c>
      <c r="G82" s="337" t="s">
        <v>237</v>
      </c>
      <c r="H82" s="326" t="s">
        <v>242</v>
      </c>
      <c r="I82" s="337" t="s">
        <v>858</v>
      </c>
      <c r="J82" s="357" t="s">
        <v>829</v>
      </c>
      <c r="K82" s="327">
        <v>45906</v>
      </c>
      <c r="L82" s="338"/>
      <c r="M82" s="180"/>
      <c r="N82" s="316"/>
      <c r="O82" s="316"/>
      <c r="P82" s="316"/>
      <c r="Q82" s="316"/>
      <c r="R82" s="316"/>
      <c r="S82" s="316"/>
      <c r="T82" s="316"/>
      <c r="U82" s="316"/>
      <c r="V82" s="316"/>
      <c r="W82" s="316"/>
      <c r="X82" s="316"/>
      <c r="Y82" s="316"/>
      <c r="Z82" s="316"/>
    </row>
    <row r="83" spans="1:26">
      <c r="A83" s="358"/>
      <c r="B83" s="358"/>
      <c r="C83" s="358"/>
      <c r="D83" s="358"/>
      <c r="E83" s="358"/>
      <c r="F83" s="358"/>
      <c r="G83" s="358"/>
      <c r="H83" s="358"/>
      <c r="I83" s="358"/>
      <c r="J83" s="358"/>
      <c r="K83" s="359"/>
      <c r="L83" s="358"/>
      <c r="M83" s="180"/>
      <c r="N83" s="316"/>
      <c r="O83" s="316"/>
      <c r="P83" s="316"/>
      <c r="Q83" s="316"/>
      <c r="R83" s="316"/>
      <c r="S83" s="316"/>
      <c r="T83" s="316"/>
      <c r="U83" s="316"/>
      <c r="V83" s="316"/>
      <c r="W83" s="316"/>
      <c r="X83" s="316"/>
      <c r="Y83" s="316"/>
      <c r="Z83" s="316"/>
    </row>
    <row r="84" spans="1:26">
      <c r="A84" s="316"/>
      <c r="B84" s="316"/>
      <c r="C84" s="316"/>
      <c r="D84" s="316"/>
      <c r="E84" s="316"/>
      <c r="F84" s="316"/>
      <c r="G84" s="316"/>
      <c r="H84" s="316"/>
      <c r="I84" s="316"/>
      <c r="J84" s="316"/>
      <c r="K84" s="360"/>
      <c r="L84" s="316"/>
      <c r="M84" s="316"/>
      <c r="N84" s="316"/>
      <c r="O84" s="316"/>
      <c r="P84" s="316"/>
      <c r="Q84" s="316"/>
      <c r="R84" s="316"/>
      <c r="S84" s="316"/>
      <c r="T84" s="316"/>
      <c r="U84" s="316"/>
      <c r="V84" s="316"/>
      <c r="W84" s="316"/>
      <c r="X84" s="316"/>
      <c r="Y84" s="316"/>
      <c r="Z84" s="316"/>
    </row>
    <row r="85" spans="1:26">
      <c r="A85" s="316"/>
      <c r="B85" s="316"/>
      <c r="C85" s="316"/>
      <c r="D85" s="316"/>
      <c r="E85" s="316"/>
      <c r="F85" s="316"/>
      <c r="G85" s="316"/>
      <c r="H85" s="316"/>
      <c r="I85" s="316"/>
      <c r="J85" s="316"/>
      <c r="K85" s="360"/>
      <c r="L85" s="316"/>
      <c r="M85" s="316"/>
      <c r="N85" s="316"/>
      <c r="O85" s="316"/>
      <c r="P85" s="316"/>
      <c r="Q85" s="316"/>
      <c r="R85" s="316"/>
      <c r="S85" s="316"/>
      <c r="T85" s="316"/>
      <c r="U85" s="316"/>
      <c r="V85" s="316"/>
      <c r="W85" s="316"/>
      <c r="X85" s="316"/>
      <c r="Y85" s="316"/>
      <c r="Z85" s="316"/>
    </row>
    <row r="86" spans="1:26">
      <c r="A86" s="316"/>
      <c r="B86" s="316"/>
      <c r="C86" s="316"/>
      <c r="D86" s="316"/>
      <c r="E86" s="316"/>
      <c r="F86" s="316"/>
      <c r="G86" s="316"/>
      <c r="H86" s="316"/>
      <c r="I86" s="316"/>
      <c r="J86" s="316"/>
      <c r="K86" s="360"/>
      <c r="L86" s="316"/>
      <c r="M86" s="316"/>
      <c r="N86" s="316"/>
      <c r="O86" s="316"/>
      <c r="P86" s="316"/>
      <c r="Q86" s="316"/>
      <c r="R86" s="316"/>
      <c r="S86" s="316"/>
      <c r="T86" s="316"/>
      <c r="U86" s="316"/>
      <c r="V86" s="316"/>
      <c r="W86" s="316"/>
      <c r="X86" s="316"/>
      <c r="Y86" s="316"/>
      <c r="Z86" s="316"/>
    </row>
    <row r="87" spans="1:26">
      <c r="A87" s="316"/>
      <c r="B87" s="316"/>
      <c r="C87" s="316"/>
      <c r="D87" s="316"/>
      <c r="E87" s="316"/>
      <c r="F87" s="316"/>
      <c r="G87" s="316"/>
      <c r="H87" s="316"/>
      <c r="I87" s="316"/>
      <c r="J87" s="316"/>
      <c r="K87" s="360"/>
      <c r="L87" s="316"/>
      <c r="M87" s="316"/>
      <c r="N87" s="316"/>
      <c r="O87" s="316"/>
      <c r="P87" s="316"/>
      <c r="Q87" s="316"/>
      <c r="R87" s="316"/>
      <c r="S87" s="316"/>
      <c r="T87" s="316"/>
      <c r="U87" s="316"/>
      <c r="V87" s="316"/>
      <c r="W87" s="316"/>
      <c r="X87" s="316"/>
      <c r="Y87" s="316"/>
      <c r="Z87" s="316"/>
    </row>
    <row r="88" spans="1:26">
      <c r="A88" s="316"/>
      <c r="B88" s="316"/>
      <c r="C88" s="316"/>
      <c r="D88" s="316"/>
      <c r="E88" s="316"/>
      <c r="F88" s="316"/>
      <c r="G88" s="316"/>
      <c r="H88" s="316"/>
      <c r="I88" s="316"/>
      <c r="J88" s="316"/>
      <c r="K88" s="360"/>
      <c r="L88" s="316"/>
      <c r="M88" s="316"/>
      <c r="N88" s="316"/>
      <c r="O88" s="316"/>
      <c r="P88" s="316"/>
      <c r="Q88" s="316"/>
      <c r="R88" s="316"/>
      <c r="S88" s="316"/>
      <c r="T88" s="316"/>
      <c r="U88" s="316"/>
      <c r="V88" s="316"/>
      <c r="W88" s="316"/>
      <c r="X88" s="316"/>
      <c r="Y88" s="316"/>
      <c r="Z88" s="316"/>
    </row>
    <row r="89" spans="1:26">
      <c r="A89" s="316"/>
      <c r="B89" s="316"/>
      <c r="C89" s="316"/>
      <c r="D89" s="316"/>
      <c r="E89" s="316"/>
      <c r="F89" s="316"/>
      <c r="G89" s="316"/>
      <c r="H89" s="316"/>
      <c r="I89" s="316"/>
      <c r="J89" s="316"/>
      <c r="K89" s="360"/>
      <c r="L89" s="316"/>
      <c r="M89" s="316"/>
      <c r="N89" s="316"/>
      <c r="O89" s="316"/>
      <c r="P89" s="316"/>
      <c r="Q89" s="316"/>
      <c r="R89" s="316"/>
      <c r="S89" s="316"/>
      <c r="T89" s="316"/>
      <c r="U89" s="316"/>
      <c r="V89" s="316"/>
      <c r="W89" s="316"/>
      <c r="X89" s="316"/>
      <c r="Y89" s="316"/>
      <c r="Z89" s="316"/>
    </row>
    <row r="90" spans="1:26">
      <c r="A90" s="316"/>
      <c r="B90" s="316"/>
      <c r="C90" s="316"/>
      <c r="D90" s="316"/>
      <c r="E90" s="316"/>
      <c r="F90" s="316"/>
      <c r="G90" s="316"/>
      <c r="H90" s="316"/>
      <c r="I90" s="316"/>
      <c r="J90" s="316"/>
      <c r="K90" s="360"/>
      <c r="L90" s="316"/>
      <c r="M90" s="316"/>
      <c r="N90" s="316"/>
      <c r="O90" s="316"/>
      <c r="P90" s="316"/>
      <c r="Q90" s="316"/>
      <c r="R90" s="316"/>
      <c r="S90" s="316"/>
      <c r="T90" s="316"/>
      <c r="U90" s="316"/>
      <c r="V90" s="316"/>
      <c r="W90" s="316"/>
      <c r="X90" s="316"/>
      <c r="Y90" s="316"/>
      <c r="Z90" s="316"/>
    </row>
    <row r="91" spans="1:26">
      <c r="A91" s="316"/>
      <c r="B91" s="316"/>
      <c r="C91" s="316"/>
      <c r="D91" s="316"/>
      <c r="E91" s="316"/>
      <c r="F91" s="316"/>
      <c r="G91" s="316"/>
      <c r="H91" s="316"/>
      <c r="I91" s="316"/>
      <c r="J91" s="316"/>
      <c r="K91" s="360"/>
      <c r="L91" s="316"/>
      <c r="M91" s="316"/>
      <c r="N91" s="316"/>
      <c r="O91" s="316"/>
      <c r="P91" s="316"/>
      <c r="Q91" s="316"/>
      <c r="R91" s="316"/>
      <c r="S91" s="316"/>
      <c r="T91" s="316"/>
      <c r="U91" s="316"/>
      <c r="V91" s="316"/>
      <c r="W91" s="316"/>
      <c r="X91" s="316"/>
      <c r="Y91" s="316"/>
      <c r="Z91" s="316"/>
    </row>
    <row r="92" spans="1:26">
      <c r="A92" s="316"/>
      <c r="B92" s="316"/>
      <c r="C92" s="316"/>
      <c r="D92" s="316"/>
      <c r="E92" s="316"/>
      <c r="F92" s="316"/>
      <c r="G92" s="316"/>
      <c r="H92" s="316"/>
      <c r="I92" s="316"/>
      <c r="J92" s="316"/>
      <c r="K92" s="360"/>
      <c r="L92" s="316"/>
      <c r="M92" s="316"/>
      <c r="N92" s="316"/>
      <c r="O92" s="316"/>
      <c r="P92" s="316"/>
      <c r="Q92" s="316"/>
      <c r="R92" s="316"/>
      <c r="S92" s="316"/>
      <c r="T92" s="316"/>
      <c r="U92" s="316"/>
      <c r="V92" s="316"/>
      <c r="W92" s="316"/>
      <c r="X92" s="316"/>
      <c r="Y92" s="316"/>
      <c r="Z92" s="316"/>
    </row>
    <row r="93" spans="1:26">
      <c r="A93" s="316"/>
      <c r="B93" s="316"/>
      <c r="C93" s="316"/>
      <c r="D93" s="316"/>
      <c r="E93" s="316"/>
      <c r="F93" s="316"/>
      <c r="G93" s="316"/>
      <c r="H93" s="316"/>
      <c r="I93" s="316"/>
      <c r="J93" s="316"/>
      <c r="K93" s="360"/>
      <c r="L93" s="316"/>
      <c r="M93" s="316"/>
      <c r="N93" s="316"/>
      <c r="O93" s="316"/>
      <c r="P93" s="316"/>
      <c r="Q93" s="316"/>
      <c r="R93" s="316"/>
      <c r="S93" s="316"/>
      <c r="T93" s="316"/>
      <c r="U93" s="316"/>
      <c r="V93" s="316"/>
      <c r="W93" s="316"/>
      <c r="X93" s="316"/>
      <c r="Y93" s="316"/>
      <c r="Z93" s="316"/>
    </row>
    <row r="94" spans="1:26">
      <c r="A94" s="316"/>
      <c r="B94" s="316"/>
      <c r="C94" s="316"/>
      <c r="D94" s="316"/>
      <c r="E94" s="316"/>
      <c r="F94" s="316"/>
      <c r="G94" s="316"/>
      <c r="H94" s="316"/>
      <c r="I94" s="316"/>
      <c r="J94" s="316"/>
      <c r="K94" s="360"/>
      <c r="L94" s="316"/>
      <c r="M94" s="316"/>
      <c r="N94" s="316"/>
      <c r="O94" s="316"/>
      <c r="P94" s="316"/>
      <c r="Q94" s="316"/>
      <c r="R94" s="316"/>
      <c r="S94" s="316"/>
      <c r="T94" s="316"/>
      <c r="U94" s="316"/>
      <c r="V94" s="316"/>
      <c r="W94" s="316"/>
      <c r="X94" s="316"/>
      <c r="Y94" s="316"/>
      <c r="Z94" s="316"/>
    </row>
    <row r="95" spans="1:26">
      <c r="A95" s="316"/>
      <c r="B95" s="316"/>
      <c r="C95" s="316"/>
      <c r="D95" s="316"/>
      <c r="E95" s="316"/>
      <c r="F95" s="316"/>
      <c r="G95" s="316"/>
      <c r="H95" s="316"/>
      <c r="I95" s="316"/>
      <c r="J95" s="316"/>
      <c r="K95" s="360"/>
      <c r="L95" s="316"/>
      <c r="M95" s="316"/>
      <c r="N95" s="316"/>
      <c r="O95" s="316"/>
      <c r="P95" s="316"/>
      <c r="Q95" s="316"/>
      <c r="R95" s="316"/>
      <c r="S95" s="316"/>
      <c r="T95" s="316"/>
      <c r="U95" s="316"/>
      <c r="V95" s="316"/>
      <c r="W95" s="316"/>
      <c r="X95" s="316"/>
      <c r="Y95" s="316"/>
      <c r="Z95" s="316"/>
    </row>
    <row r="96" spans="1:26">
      <c r="A96" s="316"/>
      <c r="B96" s="316"/>
      <c r="C96" s="316"/>
      <c r="D96" s="316"/>
      <c r="E96" s="316"/>
      <c r="F96" s="316"/>
      <c r="G96" s="316"/>
      <c r="H96" s="316"/>
      <c r="I96" s="316"/>
      <c r="J96" s="316"/>
      <c r="K96" s="360"/>
      <c r="L96" s="316"/>
      <c r="M96" s="316"/>
      <c r="N96" s="316"/>
      <c r="O96" s="316"/>
      <c r="P96" s="316"/>
      <c r="Q96" s="316"/>
      <c r="R96" s="316"/>
      <c r="S96" s="316"/>
      <c r="T96" s="316"/>
      <c r="U96" s="316"/>
      <c r="V96" s="316"/>
      <c r="W96" s="316"/>
      <c r="X96" s="316"/>
      <c r="Y96" s="316"/>
      <c r="Z96" s="316"/>
    </row>
    <row r="97" spans="1:26">
      <c r="A97" s="316"/>
      <c r="B97" s="316"/>
      <c r="C97" s="316"/>
      <c r="D97" s="316"/>
      <c r="E97" s="316"/>
      <c r="F97" s="316"/>
      <c r="G97" s="316"/>
      <c r="H97" s="316"/>
      <c r="I97" s="316"/>
      <c r="J97" s="316"/>
      <c r="K97" s="360"/>
      <c r="L97" s="316"/>
      <c r="M97" s="316"/>
      <c r="N97" s="316"/>
      <c r="O97" s="316"/>
      <c r="P97" s="316"/>
      <c r="Q97" s="316"/>
      <c r="R97" s="316"/>
      <c r="S97" s="316"/>
      <c r="T97" s="316"/>
      <c r="U97" s="316"/>
      <c r="V97" s="316"/>
      <c r="W97" s="316"/>
      <c r="X97" s="316"/>
      <c r="Y97" s="316"/>
      <c r="Z97" s="316"/>
    </row>
    <row r="98" spans="1:26">
      <c r="A98" s="316"/>
      <c r="B98" s="316"/>
      <c r="C98" s="316"/>
      <c r="D98" s="316"/>
      <c r="E98" s="316"/>
      <c r="F98" s="316"/>
      <c r="G98" s="316"/>
      <c r="H98" s="316"/>
      <c r="I98" s="316"/>
      <c r="J98" s="316"/>
      <c r="K98" s="360"/>
      <c r="L98" s="316"/>
      <c r="M98" s="316"/>
      <c r="N98" s="316"/>
      <c r="O98" s="316"/>
      <c r="P98" s="316"/>
      <c r="Q98" s="316"/>
      <c r="R98" s="316"/>
      <c r="S98" s="316"/>
      <c r="T98" s="316"/>
      <c r="U98" s="316"/>
      <c r="V98" s="316"/>
      <c r="W98" s="316"/>
      <c r="X98" s="316"/>
      <c r="Y98" s="316"/>
      <c r="Z98" s="316"/>
    </row>
    <row r="99" spans="1:26">
      <c r="A99" s="316"/>
      <c r="B99" s="316"/>
      <c r="C99" s="316"/>
      <c r="D99" s="316"/>
      <c r="E99" s="316"/>
      <c r="F99" s="316"/>
      <c r="G99" s="316"/>
      <c r="H99" s="316"/>
      <c r="I99" s="316"/>
      <c r="J99" s="316"/>
      <c r="K99" s="360"/>
      <c r="L99" s="316"/>
      <c r="M99" s="316"/>
      <c r="N99" s="316"/>
      <c r="O99" s="316"/>
      <c r="P99" s="316"/>
      <c r="Q99" s="316"/>
      <c r="R99" s="316"/>
      <c r="S99" s="316"/>
      <c r="T99" s="316"/>
      <c r="U99" s="316"/>
      <c r="V99" s="316"/>
      <c r="W99" s="316"/>
      <c r="X99" s="316"/>
      <c r="Y99" s="316"/>
      <c r="Z99" s="316"/>
    </row>
    <row r="100" spans="1:26">
      <c r="A100" s="316"/>
      <c r="B100" s="316"/>
      <c r="C100" s="316"/>
      <c r="D100" s="316"/>
      <c r="E100" s="316"/>
      <c r="F100" s="316"/>
      <c r="G100" s="316"/>
      <c r="H100" s="316"/>
      <c r="I100" s="316"/>
      <c r="J100" s="316"/>
      <c r="K100" s="360"/>
      <c r="L100" s="316"/>
      <c r="M100" s="316"/>
      <c r="N100" s="316"/>
      <c r="O100" s="316"/>
      <c r="P100" s="316"/>
      <c r="Q100" s="316"/>
      <c r="R100" s="316"/>
      <c r="S100" s="316"/>
      <c r="T100" s="316"/>
      <c r="U100" s="316"/>
      <c r="V100" s="316"/>
      <c r="W100" s="316"/>
      <c r="X100" s="316"/>
      <c r="Y100" s="316"/>
      <c r="Z100" s="316"/>
    </row>
    <row r="101" spans="1:26">
      <c r="A101" s="316"/>
      <c r="B101" s="316"/>
      <c r="C101" s="316"/>
      <c r="D101" s="316"/>
      <c r="E101" s="316"/>
      <c r="F101" s="316"/>
      <c r="G101" s="316"/>
      <c r="H101" s="316"/>
      <c r="I101" s="316"/>
      <c r="J101" s="316"/>
      <c r="K101" s="360"/>
      <c r="L101" s="316"/>
      <c r="M101" s="316"/>
      <c r="N101" s="316"/>
      <c r="O101" s="316"/>
      <c r="P101" s="316"/>
      <c r="Q101" s="316"/>
      <c r="R101" s="316"/>
      <c r="S101" s="316"/>
      <c r="T101" s="316"/>
      <c r="U101" s="316"/>
      <c r="V101" s="316"/>
      <c r="W101" s="316"/>
      <c r="X101" s="316"/>
      <c r="Y101" s="316"/>
      <c r="Z101" s="316"/>
    </row>
    <row r="102" spans="1:26">
      <c r="A102" s="316"/>
      <c r="B102" s="316"/>
      <c r="C102" s="316"/>
      <c r="D102" s="316"/>
      <c r="E102" s="316"/>
      <c r="F102" s="316"/>
      <c r="G102" s="316"/>
      <c r="H102" s="316"/>
      <c r="I102" s="316"/>
      <c r="J102" s="316"/>
      <c r="K102" s="360"/>
      <c r="L102" s="316"/>
      <c r="M102" s="316"/>
      <c r="N102" s="316"/>
      <c r="O102" s="316"/>
      <c r="P102" s="316"/>
      <c r="Q102" s="316"/>
      <c r="R102" s="316"/>
      <c r="S102" s="316"/>
      <c r="T102" s="316"/>
      <c r="U102" s="316"/>
      <c r="V102" s="316"/>
      <c r="W102" s="316"/>
      <c r="X102" s="316"/>
      <c r="Y102" s="316"/>
      <c r="Z102" s="316"/>
    </row>
    <row r="103" spans="1:26">
      <c r="A103" s="316"/>
      <c r="B103" s="316"/>
      <c r="C103" s="316"/>
      <c r="D103" s="316"/>
      <c r="E103" s="316"/>
      <c r="F103" s="316"/>
      <c r="G103" s="316"/>
      <c r="H103" s="316"/>
      <c r="I103" s="316"/>
      <c r="J103" s="316"/>
      <c r="K103" s="360"/>
      <c r="L103" s="316"/>
      <c r="M103" s="316"/>
      <c r="N103" s="316"/>
      <c r="O103" s="316"/>
      <c r="P103" s="316"/>
      <c r="Q103" s="316"/>
      <c r="R103" s="316"/>
      <c r="S103" s="316"/>
      <c r="T103" s="316"/>
      <c r="U103" s="316"/>
      <c r="V103" s="316"/>
      <c r="W103" s="316"/>
      <c r="X103" s="316"/>
      <c r="Y103" s="316"/>
      <c r="Z103" s="316"/>
    </row>
    <row r="104" spans="1:26">
      <c r="A104" s="316"/>
      <c r="B104" s="316"/>
      <c r="C104" s="316"/>
      <c r="D104" s="316"/>
      <c r="E104" s="316"/>
      <c r="F104" s="316"/>
      <c r="G104" s="316"/>
      <c r="H104" s="316"/>
      <c r="I104" s="316"/>
      <c r="J104" s="316"/>
      <c r="K104" s="360"/>
      <c r="L104" s="316"/>
      <c r="M104" s="316"/>
      <c r="N104" s="316"/>
      <c r="O104" s="316"/>
      <c r="P104" s="316"/>
      <c r="Q104" s="316"/>
      <c r="R104" s="316"/>
      <c r="S104" s="316"/>
      <c r="T104" s="316"/>
      <c r="U104" s="316"/>
      <c r="V104" s="316"/>
      <c r="W104" s="316"/>
      <c r="X104" s="316"/>
      <c r="Y104" s="316"/>
      <c r="Z104" s="316"/>
    </row>
    <row r="105" spans="1:26">
      <c r="A105" s="316"/>
      <c r="B105" s="316"/>
      <c r="C105" s="316"/>
      <c r="D105" s="316"/>
      <c r="E105" s="316"/>
      <c r="F105" s="316"/>
      <c r="G105" s="316"/>
      <c r="H105" s="316"/>
      <c r="I105" s="316"/>
      <c r="J105" s="316"/>
      <c r="K105" s="360"/>
      <c r="L105" s="316"/>
      <c r="M105" s="316"/>
      <c r="N105" s="316"/>
      <c r="O105" s="316"/>
      <c r="P105" s="316"/>
      <c r="Q105" s="316"/>
      <c r="R105" s="316"/>
      <c r="S105" s="316"/>
      <c r="T105" s="316"/>
      <c r="U105" s="316"/>
      <c r="V105" s="316"/>
      <c r="W105" s="316"/>
      <c r="X105" s="316"/>
      <c r="Y105" s="316"/>
      <c r="Z105" s="316"/>
    </row>
    <row r="106" spans="1:26">
      <c r="A106" s="316"/>
      <c r="B106" s="316"/>
      <c r="C106" s="316"/>
      <c r="D106" s="316"/>
      <c r="E106" s="316"/>
      <c r="F106" s="316"/>
      <c r="G106" s="316"/>
      <c r="H106" s="316"/>
      <c r="I106" s="316"/>
      <c r="J106" s="316"/>
      <c r="K106" s="360"/>
      <c r="L106" s="316"/>
      <c r="M106" s="316"/>
      <c r="N106" s="316"/>
      <c r="O106" s="316"/>
      <c r="P106" s="316"/>
      <c r="Q106" s="316"/>
      <c r="R106" s="316"/>
      <c r="S106" s="316"/>
      <c r="T106" s="316"/>
      <c r="U106" s="316"/>
      <c r="V106" s="316"/>
      <c r="W106" s="316"/>
      <c r="X106" s="316"/>
      <c r="Y106" s="316"/>
      <c r="Z106" s="316"/>
    </row>
    <row r="107" spans="1:26">
      <c r="A107" s="316"/>
      <c r="B107" s="316"/>
      <c r="C107" s="316"/>
      <c r="D107" s="316"/>
      <c r="E107" s="316"/>
      <c r="F107" s="316"/>
      <c r="G107" s="316"/>
      <c r="H107" s="316"/>
      <c r="I107" s="316"/>
      <c r="J107" s="316"/>
      <c r="K107" s="360"/>
      <c r="L107" s="316"/>
      <c r="M107" s="316"/>
      <c r="N107" s="316"/>
      <c r="O107" s="316"/>
      <c r="P107" s="316"/>
      <c r="Q107" s="316"/>
      <c r="R107" s="316"/>
      <c r="S107" s="316"/>
      <c r="T107" s="316"/>
      <c r="U107" s="316"/>
      <c r="V107" s="316"/>
      <c r="W107" s="316"/>
      <c r="X107" s="316"/>
      <c r="Y107" s="316"/>
      <c r="Z107" s="316"/>
    </row>
    <row r="108" spans="1:26">
      <c r="A108" s="316"/>
      <c r="B108" s="316"/>
      <c r="C108" s="316"/>
      <c r="D108" s="316"/>
      <c r="E108" s="316"/>
      <c r="F108" s="316"/>
      <c r="G108" s="316"/>
      <c r="H108" s="316"/>
      <c r="I108" s="316"/>
      <c r="J108" s="316"/>
      <c r="K108" s="360"/>
      <c r="L108" s="316"/>
      <c r="M108" s="316"/>
      <c r="N108" s="316"/>
      <c r="O108" s="316"/>
      <c r="P108" s="316"/>
      <c r="Q108" s="316"/>
      <c r="R108" s="316"/>
      <c r="S108" s="316"/>
      <c r="T108" s="316"/>
      <c r="U108" s="316"/>
      <c r="V108" s="316"/>
      <c r="W108" s="316"/>
      <c r="X108" s="316"/>
      <c r="Y108" s="316"/>
      <c r="Z108" s="316"/>
    </row>
    <row r="109" spans="1:26">
      <c r="A109" s="316"/>
      <c r="B109" s="316"/>
      <c r="C109" s="316"/>
      <c r="D109" s="316"/>
      <c r="E109" s="316"/>
      <c r="F109" s="316"/>
      <c r="G109" s="316"/>
      <c r="H109" s="316"/>
      <c r="I109" s="316"/>
      <c r="J109" s="316"/>
      <c r="K109" s="360"/>
      <c r="L109" s="316"/>
      <c r="M109" s="316"/>
      <c r="N109" s="316"/>
      <c r="O109" s="316"/>
      <c r="P109" s="316"/>
      <c r="Q109" s="316"/>
      <c r="R109" s="316"/>
      <c r="S109" s="316"/>
      <c r="T109" s="316"/>
      <c r="U109" s="316"/>
      <c r="V109" s="316"/>
      <c r="W109" s="316"/>
      <c r="X109" s="316"/>
      <c r="Y109" s="316"/>
      <c r="Z109" s="316"/>
    </row>
    <row r="110" spans="1:26">
      <c r="A110" s="316"/>
      <c r="B110" s="316"/>
      <c r="C110" s="316"/>
      <c r="D110" s="316"/>
      <c r="E110" s="316"/>
      <c r="F110" s="316"/>
      <c r="G110" s="316"/>
      <c r="H110" s="316"/>
      <c r="I110" s="316"/>
      <c r="J110" s="316"/>
      <c r="K110" s="360"/>
      <c r="L110" s="316"/>
      <c r="M110" s="316"/>
      <c r="N110" s="316"/>
      <c r="O110" s="316"/>
      <c r="P110" s="316"/>
      <c r="Q110" s="316"/>
      <c r="R110" s="316"/>
      <c r="S110" s="316"/>
      <c r="T110" s="316"/>
      <c r="U110" s="316"/>
      <c r="V110" s="316"/>
      <c r="W110" s="316"/>
      <c r="X110" s="316"/>
      <c r="Y110" s="316"/>
      <c r="Z110" s="316"/>
    </row>
    <row r="111" spans="1:26">
      <c r="A111" s="316"/>
      <c r="B111" s="316"/>
      <c r="C111" s="316"/>
      <c r="D111" s="316"/>
      <c r="E111" s="316"/>
      <c r="F111" s="316"/>
      <c r="G111" s="316"/>
      <c r="H111" s="316"/>
      <c r="I111" s="316"/>
      <c r="J111" s="316"/>
      <c r="K111" s="360"/>
      <c r="L111" s="316"/>
      <c r="M111" s="316"/>
      <c r="N111" s="316"/>
      <c r="O111" s="316"/>
      <c r="P111" s="316"/>
      <c r="Q111" s="316"/>
      <c r="R111" s="316"/>
      <c r="S111" s="316"/>
      <c r="T111" s="316"/>
      <c r="U111" s="316"/>
      <c r="V111" s="316"/>
      <c r="W111" s="316"/>
      <c r="X111" s="316"/>
      <c r="Y111" s="316"/>
      <c r="Z111" s="316"/>
    </row>
    <row r="112" spans="1:26">
      <c r="A112" s="316"/>
      <c r="B112" s="316"/>
      <c r="C112" s="316"/>
      <c r="D112" s="316"/>
      <c r="E112" s="316"/>
      <c r="F112" s="316"/>
      <c r="G112" s="316"/>
      <c r="H112" s="316"/>
      <c r="I112" s="316"/>
      <c r="J112" s="316"/>
      <c r="K112" s="360"/>
      <c r="L112" s="316"/>
      <c r="M112" s="316"/>
      <c r="N112" s="316"/>
      <c r="O112" s="316"/>
      <c r="P112" s="316"/>
      <c r="Q112" s="316"/>
      <c r="R112" s="316"/>
      <c r="S112" s="316"/>
      <c r="T112" s="316"/>
      <c r="U112" s="316"/>
      <c r="V112" s="316"/>
      <c r="W112" s="316"/>
      <c r="X112" s="316"/>
      <c r="Y112" s="316"/>
      <c r="Z112" s="316"/>
    </row>
    <row r="113" spans="1:26">
      <c r="A113" s="316"/>
      <c r="B113" s="316"/>
      <c r="C113" s="316"/>
      <c r="D113" s="316"/>
      <c r="E113" s="316"/>
      <c r="F113" s="316"/>
      <c r="G113" s="316"/>
      <c r="H113" s="316"/>
      <c r="I113" s="316"/>
      <c r="J113" s="316"/>
      <c r="K113" s="360"/>
      <c r="L113" s="316"/>
      <c r="M113" s="316"/>
      <c r="N113" s="316"/>
      <c r="O113" s="316"/>
      <c r="P113" s="316"/>
      <c r="Q113" s="316"/>
      <c r="R113" s="316"/>
      <c r="S113" s="316"/>
      <c r="T113" s="316"/>
      <c r="U113" s="316"/>
      <c r="V113" s="316"/>
      <c r="W113" s="316"/>
      <c r="X113" s="316"/>
      <c r="Y113" s="316"/>
      <c r="Z113" s="316"/>
    </row>
    <row r="114" spans="1:26">
      <c r="A114" s="316"/>
      <c r="B114" s="316"/>
      <c r="C114" s="316"/>
      <c r="D114" s="316"/>
      <c r="E114" s="316"/>
      <c r="F114" s="316"/>
      <c r="G114" s="316"/>
      <c r="H114" s="316"/>
      <c r="I114" s="316"/>
      <c r="J114" s="316"/>
      <c r="K114" s="360"/>
      <c r="L114" s="316"/>
      <c r="M114" s="316"/>
      <c r="N114" s="316"/>
      <c r="O114" s="316"/>
      <c r="P114" s="316"/>
      <c r="Q114" s="316"/>
      <c r="R114" s="316"/>
      <c r="S114" s="316"/>
      <c r="T114" s="316"/>
      <c r="U114" s="316"/>
      <c r="V114" s="316"/>
      <c r="W114" s="316"/>
      <c r="X114" s="316"/>
      <c r="Y114" s="316"/>
      <c r="Z114" s="316"/>
    </row>
    <row r="115" spans="1:26">
      <c r="A115" s="316"/>
      <c r="B115" s="316"/>
      <c r="C115" s="316"/>
      <c r="D115" s="316"/>
      <c r="E115" s="316"/>
      <c r="F115" s="316"/>
      <c r="G115" s="316"/>
      <c r="H115" s="316"/>
      <c r="I115" s="316"/>
      <c r="J115" s="316"/>
      <c r="K115" s="360"/>
      <c r="L115" s="316"/>
      <c r="M115" s="316"/>
      <c r="N115" s="316"/>
      <c r="O115" s="316"/>
      <c r="P115" s="316"/>
      <c r="Q115" s="316"/>
      <c r="R115" s="316"/>
      <c r="S115" s="316"/>
      <c r="T115" s="316"/>
      <c r="U115" s="316"/>
      <c r="V115" s="316"/>
      <c r="W115" s="316"/>
      <c r="X115" s="316"/>
      <c r="Y115" s="316"/>
      <c r="Z115" s="316"/>
    </row>
    <row r="116" spans="1:26">
      <c r="A116" s="316"/>
      <c r="B116" s="316"/>
      <c r="C116" s="316"/>
      <c r="D116" s="316"/>
      <c r="E116" s="316"/>
      <c r="F116" s="316"/>
      <c r="G116" s="316"/>
      <c r="H116" s="316"/>
      <c r="I116" s="316"/>
      <c r="J116" s="316"/>
      <c r="K116" s="360"/>
      <c r="L116" s="316"/>
      <c r="M116" s="316"/>
      <c r="N116" s="316"/>
      <c r="O116" s="316"/>
      <c r="P116" s="316"/>
      <c r="Q116" s="316"/>
      <c r="R116" s="316"/>
      <c r="S116" s="316"/>
      <c r="T116" s="316"/>
      <c r="U116" s="316"/>
      <c r="V116" s="316"/>
      <c r="W116" s="316"/>
      <c r="X116" s="316"/>
      <c r="Y116" s="316"/>
      <c r="Z116" s="316"/>
    </row>
    <row r="117" spans="1:26">
      <c r="A117" s="316"/>
      <c r="B117" s="316"/>
      <c r="C117" s="316"/>
      <c r="D117" s="316"/>
      <c r="E117" s="316"/>
      <c r="F117" s="316"/>
      <c r="G117" s="316"/>
      <c r="H117" s="316"/>
      <c r="I117" s="316"/>
      <c r="J117" s="316"/>
      <c r="K117" s="360"/>
      <c r="L117" s="316"/>
      <c r="M117" s="316"/>
      <c r="N117" s="316"/>
      <c r="O117" s="316"/>
      <c r="P117" s="316"/>
      <c r="Q117" s="316"/>
      <c r="R117" s="316"/>
      <c r="S117" s="316"/>
      <c r="T117" s="316"/>
      <c r="U117" s="316"/>
      <c r="V117" s="316"/>
      <c r="W117" s="316"/>
      <c r="X117" s="316"/>
      <c r="Y117" s="316"/>
      <c r="Z117" s="316"/>
    </row>
    <row r="118" spans="1:26">
      <c r="A118" s="316"/>
      <c r="B118" s="316"/>
      <c r="C118" s="316"/>
      <c r="D118" s="316"/>
      <c r="E118" s="316"/>
      <c r="F118" s="316"/>
      <c r="G118" s="316"/>
      <c r="H118" s="316"/>
      <c r="I118" s="316"/>
      <c r="J118" s="316"/>
      <c r="K118" s="360"/>
      <c r="L118" s="316"/>
      <c r="M118" s="316"/>
      <c r="N118" s="316"/>
      <c r="O118" s="316"/>
      <c r="P118" s="316"/>
      <c r="Q118" s="316"/>
      <c r="R118" s="316"/>
      <c r="S118" s="316"/>
      <c r="T118" s="316"/>
      <c r="U118" s="316"/>
      <c r="V118" s="316"/>
      <c r="W118" s="316"/>
      <c r="X118" s="316"/>
      <c r="Y118" s="316"/>
      <c r="Z118" s="316"/>
    </row>
    <row r="119" spans="1:26">
      <c r="A119" s="316"/>
      <c r="B119" s="316"/>
      <c r="C119" s="316"/>
      <c r="D119" s="316"/>
      <c r="E119" s="316"/>
      <c r="F119" s="316"/>
      <c r="G119" s="316"/>
      <c r="H119" s="316"/>
      <c r="I119" s="316"/>
      <c r="J119" s="316"/>
      <c r="K119" s="360"/>
      <c r="L119" s="316"/>
      <c r="M119" s="316"/>
      <c r="N119" s="316"/>
      <c r="O119" s="316"/>
      <c r="P119" s="316"/>
      <c r="Q119" s="316"/>
      <c r="R119" s="316"/>
      <c r="S119" s="316"/>
      <c r="T119" s="316"/>
      <c r="U119" s="316"/>
      <c r="V119" s="316"/>
      <c r="W119" s="316"/>
      <c r="X119" s="316"/>
      <c r="Y119" s="316"/>
      <c r="Z119" s="316"/>
    </row>
    <row r="120" spans="1:26">
      <c r="A120" s="316"/>
      <c r="B120" s="316"/>
      <c r="C120" s="316"/>
      <c r="D120" s="316"/>
      <c r="E120" s="316"/>
      <c r="F120" s="316"/>
      <c r="G120" s="316"/>
      <c r="H120" s="316"/>
      <c r="I120" s="316"/>
      <c r="J120" s="316"/>
      <c r="K120" s="360"/>
      <c r="L120" s="316"/>
      <c r="M120" s="316"/>
      <c r="N120" s="316"/>
      <c r="O120" s="316"/>
      <c r="P120" s="316"/>
      <c r="Q120" s="316"/>
      <c r="R120" s="316"/>
      <c r="S120" s="316"/>
      <c r="T120" s="316"/>
      <c r="U120" s="316"/>
      <c r="V120" s="316"/>
      <c r="W120" s="316"/>
      <c r="X120" s="316"/>
      <c r="Y120" s="316"/>
      <c r="Z120" s="316"/>
    </row>
    <row r="121" spans="1:26">
      <c r="A121" s="316"/>
      <c r="B121" s="316"/>
      <c r="C121" s="316"/>
      <c r="D121" s="316"/>
      <c r="E121" s="316"/>
      <c r="F121" s="316"/>
      <c r="G121" s="316"/>
      <c r="H121" s="316"/>
      <c r="I121" s="316"/>
      <c r="J121" s="316"/>
      <c r="K121" s="360"/>
      <c r="L121" s="316"/>
      <c r="M121" s="316"/>
      <c r="N121" s="316"/>
      <c r="O121" s="316"/>
      <c r="P121" s="316"/>
      <c r="Q121" s="316"/>
      <c r="R121" s="316"/>
      <c r="S121" s="316"/>
      <c r="T121" s="316"/>
      <c r="U121" s="316"/>
      <c r="V121" s="316"/>
      <c r="W121" s="316"/>
      <c r="X121" s="316"/>
      <c r="Y121" s="316"/>
      <c r="Z121" s="316"/>
    </row>
    <row r="122" spans="1:26">
      <c r="A122" s="316"/>
      <c r="B122" s="316"/>
      <c r="C122" s="316"/>
      <c r="D122" s="316"/>
      <c r="E122" s="316"/>
      <c r="F122" s="316"/>
      <c r="G122" s="316"/>
      <c r="H122" s="316"/>
      <c r="I122" s="316"/>
      <c r="J122" s="316"/>
      <c r="K122" s="360"/>
      <c r="L122" s="316"/>
      <c r="M122" s="316"/>
      <c r="N122" s="316"/>
      <c r="O122" s="316"/>
      <c r="P122" s="316"/>
      <c r="Q122" s="316"/>
      <c r="R122" s="316"/>
      <c r="S122" s="316"/>
      <c r="T122" s="316"/>
      <c r="U122" s="316"/>
      <c r="V122" s="316"/>
      <c r="W122" s="316"/>
      <c r="X122" s="316"/>
      <c r="Y122" s="316"/>
      <c r="Z122" s="316"/>
    </row>
    <row r="123" spans="1:26">
      <c r="A123" s="316"/>
      <c r="B123" s="316"/>
      <c r="C123" s="316"/>
      <c r="D123" s="316"/>
      <c r="E123" s="316"/>
      <c r="F123" s="316"/>
      <c r="G123" s="316"/>
      <c r="H123" s="316"/>
      <c r="I123" s="316"/>
      <c r="J123" s="316"/>
      <c r="K123" s="360"/>
      <c r="L123" s="316"/>
      <c r="M123" s="316"/>
      <c r="N123" s="316"/>
      <c r="O123" s="316"/>
      <c r="P123" s="316"/>
      <c r="Q123" s="316"/>
      <c r="R123" s="316"/>
      <c r="S123" s="316"/>
      <c r="T123" s="316"/>
      <c r="U123" s="316"/>
      <c r="V123" s="316"/>
      <c r="W123" s="316"/>
      <c r="X123" s="316"/>
      <c r="Y123" s="316"/>
      <c r="Z123" s="316"/>
    </row>
    <row r="124" spans="1:26">
      <c r="A124" s="316"/>
      <c r="B124" s="316"/>
      <c r="C124" s="316"/>
      <c r="D124" s="316"/>
      <c r="E124" s="316"/>
      <c r="F124" s="316"/>
      <c r="G124" s="316"/>
      <c r="H124" s="316"/>
      <c r="I124" s="316"/>
      <c r="J124" s="316"/>
      <c r="K124" s="360"/>
      <c r="L124" s="316"/>
      <c r="M124" s="316"/>
      <c r="N124" s="316"/>
      <c r="O124" s="316"/>
      <c r="P124" s="316"/>
      <c r="Q124" s="316"/>
      <c r="R124" s="316"/>
      <c r="S124" s="316"/>
      <c r="T124" s="316"/>
      <c r="U124" s="316"/>
      <c r="V124" s="316"/>
      <c r="W124" s="316"/>
      <c r="X124" s="316"/>
      <c r="Y124" s="316"/>
      <c r="Z124" s="316"/>
    </row>
    <row r="125" spans="1:26">
      <c r="A125" s="316"/>
      <c r="B125" s="316"/>
      <c r="C125" s="316"/>
      <c r="D125" s="316"/>
      <c r="E125" s="316"/>
      <c r="F125" s="316"/>
      <c r="G125" s="316"/>
      <c r="H125" s="316"/>
      <c r="I125" s="316"/>
      <c r="J125" s="316"/>
      <c r="K125" s="360"/>
      <c r="L125" s="316"/>
      <c r="M125" s="316"/>
      <c r="N125" s="316"/>
      <c r="O125" s="316"/>
      <c r="P125" s="316"/>
      <c r="Q125" s="316"/>
      <c r="R125" s="316"/>
      <c r="S125" s="316"/>
      <c r="T125" s="316"/>
      <c r="U125" s="316"/>
      <c r="V125" s="316"/>
      <c r="W125" s="316"/>
      <c r="X125" s="316"/>
      <c r="Y125" s="316"/>
      <c r="Z125" s="316"/>
    </row>
    <row r="126" spans="1:26">
      <c r="A126" s="316"/>
      <c r="B126" s="316"/>
      <c r="C126" s="316"/>
      <c r="D126" s="316"/>
      <c r="E126" s="316"/>
      <c r="F126" s="316"/>
      <c r="G126" s="316"/>
      <c r="H126" s="316"/>
      <c r="I126" s="316"/>
      <c r="J126" s="316"/>
      <c r="K126" s="360"/>
      <c r="L126" s="316"/>
      <c r="M126" s="316"/>
      <c r="N126" s="316"/>
      <c r="O126" s="316"/>
      <c r="P126" s="316"/>
      <c r="Q126" s="316"/>
      <c r="R126" s="316"/>
      <c r="S126" s="316"/>
      <c r="T126" s="316"/>
      <c r="U126" s="316"/>
      <c r="V126" s="316"/>
      <c r="W126" s="316"/>
      <c r="X126" s="316"/>
      <c r="Y126" s="316"/>
      <c r="Z126" s="316"/>
    </row>
    <row r="127" spans="1:26">
      <c r="A127" s="316"/>
      <c r="B127" s="316"/>
      <c r="C127" s="316"/>
      <c r="D127" s="316"/>
      <c r="E127" s="316"/>
      <c r="F127" s="316"/>
      <c r="G127" s="316"/>
      <c r="H127" s="316"/>
      <c r="I127" s="316"/>
      <c r="J127" s="316"/>
      <c r="K127" s="360"/>
      <c r="L127" s="316"/>
      <c r="M127" s="316"/>
      <c r="N127" s="316"/>
      <c r="O127" s="316"/>
      <c r="P127" s="316"/>
      <c r="Q127" s="316"/>
      <c r="R127" s="316"/>
      <c r="S127" s="316"/>
      <c r="T127" s="316"/>
      <c r="U127" s="316"/>
      <c r="V127" s="316"/>
      <c r="W127" s="316"/>
      <c r="X127" s="316"/>
      <c r="Y127" s="316"/>
      <c r="Z127" s="316"/>
    </row>
    <row r="128" spans="1:26">
      <c r="A128" s="316"/>
      <c r="B128" s="316"/>
      <c r="C128" s="316"/>
      <c r="D128" s="316"/>
      <c r="E128" s="316"/>
      <c r="F128" s="316"/>
      <c r="G128" s="316"/>
      <c r="H128" s="316"/>
      <c r="I128" s="316"/>
      <c r="J128" s="316"/>
      <c r="K128" s="360"/>
      <c r="L128" s="316"/>
      <c r="M128" s="316"/>
      <c r="N128" s="316"/>
      <c r="O128" s="316"/>
      <c r="P128" s="316"/>
      <c r="Q128" s="316"/>
      <c r="R128" s="316"/>
      <c r="S128" s="316"/>
      <c r="T128" s="316"/>
      <c r="U128" s="316"/>
      <c r="V128" s="316"/>
      <c r="W128" s="316"/>
      <c r="X128" s="316"/>
      <c r="Y128" s="316"/>
      <c r="Z128" s="316"/>
    </row>
    <row r="129" spans="1:26">
      <c r="A129" s="316"/>
      <c r="B129" s="316"/>
      <c r="C129" s="316"/>
      <c r="D129" s="316"/>
      <c r="E129" s="316"/>
      <c r="F129" s="316"/>
      <c r="G129" s="316"/>
      <c r="H129" s="316"/>
      <c r="I129" s="316"/>
      <c r="J129" s="316"/>
      <c r="K129" s="360"/>
      <c r="L129" s="316"/>
      <c r="M129" s="316"/>
      <c r="N129" s="316"/>
      <c r="O129" s="316"/>
      <c r="P129" s="316"/>
      <c r="Q129" s="316"/>
      <c r="R129" s="316"/>
      <c r="S129" s="316"/>
      <c r="T129" s="316"/>
      <c r="U129" s="316"/>
      <c r="V129" s="316"/>
      <c r="W129" s="316"/>
      <c r="X129" s="316"/>
      <c r="Y129" s="316"/>
      <c r="Z129" s="316"/>
    </row>
    <row r="130" spans="1:26">
      <c r="A130" s="316"/>
      <c r="B130" s="316"/>
      <c r="C130" s="316"/>
      <c r="D130" s="316"/>
      <c r="E130" s="316"/>
      <c r="F130" s="316"/>
      <c r="G130" s="316"/>
      <c r="H130" s="316"/>
      <c r="I130" s="316"/>
      <c r="J130" s="316"/>
      <c r="K130" s="360"/>
      <c r="L130" s="316"/>
      <c r="M130" s="316"/>
      <c r="N130" s="316"/>
      <c r="O130" s="316"/>
      <c r="P130" s="316"/>
      <c r="Q130" s="316"/>
      <c r="R130" s="316"/>
      <c r="S130" s="316"/>
      <c r="T130" s="316"/>
      <c r="U130" s="316"/>
      <c r="V130" s="316"/>
      <c r="W130" s="316"/>
      <c r="X130" s="316"/>
      <c r="Y130" s="316"/>
      <c r="Z130" s="316"/>
    </row>
    <row r="131" spans="1:26">
      <c r="A131" s="316"/>
      <c r="B131" s="316"/>
      <c r="C131" s="316"/>
      <c r="D131" s="316"/>
      <c r="E131" s="316"/>
      <c r="F131" s="316"/>
      <c r="G131" s="316"/>
      <c r="H131" s="316"/>
      <c r="I131" s="316"/>
      <c r="J131" s="316"/>
      <c r="K131" s="360"/>
      <c r="L131" s="316"/>
      <c r="M131" s="316"/>
      <c r="N131" s="316"/>
      <c r="O131" s="316"/>
      <c r="P131" s="316"/>
      <c r="Q131" s="316"/>
      <c r="R131" s="316"/>
      <c r="S131" s="316"/>
      <c r="T131" s="316"/>
      <c r="U131" s="316"/>
      <c r="V131" s="316"/>
      <c r="W131" s="316"/>
      <c r="X131" s="316"/>
      <c r="Y131" s="316"/>
      <c r="Z131" s="316"/>
    </row>
    <row r="132" spans="1:26">
      <c r="A132" s="316"/>
      <c r="B132" s="316"/>
      <c r="C132" s="316"/>
      <c r="D132" s="316"/>
      <c r="E132" s="316"/>
      <c r="F132" s="316"/>
      <c r="G132" s="316"/>
      <c r="H132" s="316"/>
      <c r="I132" s="316"/>
      <c r="J132" s="316"/>
      <c r="K132" s="360"/>
      <c r="L132" s="316"/>
      <c r="M132" s="316"/>
      <c r="N132" s="316"/>
      <c r="O132" s="316"/>
      <c r="P132" s="316"/>
      <c r="Q132" s="316"/>
      <c r="R132" s="316"/>
      <c r="S132" s="316"/>
      <c r="T132" s="316"/>
      <c r="U132" s="316"/>
      <c r="V132" s="316"/>
      <c r="W132" s="316"/>
      <c r="X132" s="316"/>
      <c r="Y132" s="316"/>
      <c r="Z132" s="316"/>
    </row>
    <row r="133" spans="1:26">
      <c r="A133" s="316"/>
      <c r="B133" s="316"/>
      <c r="C133" s="316"/>
      <c r="D133" s="316"/>
      <c r="E133" s="316"/>
      <c r="F133" s="316"/>
      <c r="G133" s="316"/>
      <c r="H133" s="316"/>
      <c r="I133" s="316"/>
      <c r="J133" s="316"/>
      <c r="K133" s="360"/>
      <c r="L133" s="316"/>
      <c r="M133" s="316"/>
      <c r="N133" s="316"/>
      <c r="O133" s="316"/>
      <c r="P133" s="316"/>
      <c r="Q133" s="316"/>
      <c r="R133" s="316"/>
      <c r="S133" s="316"/>
      <c r="T133" s="316"/>
      <c r="U133" s="316"/>
      <c r="V133" s="316"/>
      <c r="W133" s="316"/>
      <c r="X133" s="316"/>
      <c r="Y133" s="316"/>
      <c r="Z133" s="316"/>
    </row>
    <row r="134" spans="1:26">
      <c r="A134" s="316"/>
      <c r="B134" s="316"/>
      <c r="C134" s="316"/>
      <c r="D134" s="316"/>
      <c r="E134" s="316"/>
      <c r="F134" s="316"/>
      <c r="G134" s="316"/>
      <c r="H134" s="316"/>
      <c r="I134" s="316"/>
      <c r="J134" s="316"/>
      <c r="K134" s="360"/>
      <c r="L134" s="316"/>
      <c r="M134" s="316"/>
      <c r="N134" s="316"/>
      <c r="O134" s="316"/>
      <c r="P134" s="316"/>
      <c r="Q134" s="316"/>
      <c r="R134" s="316"/>
      <c r="S134" s="316"/>
      <c r="T134" s="316"/>
      <c r="U134" s="316"/>
      <c r="V134" s="316"/>
      <c r="W134" s="316"/>
      <c r="X134" s="316"/>
      <c r="Y134" s="316"/>
      <c r="Z134" s="316"/>
    </row>
    <row r="135" spans="1:26">
      <c r="A135" s="316"/>
      <c r="B135" s="316"/>
      <c r="C135" s="316"/>
      <c r="D135" s="316"/>
      <c r="E135" s="316"/>
      <c r="F135" s="316"/>
      <c r="G135" s="316"/>
      <c r="H135" s="316"/>
      <c r="I135" s="316"/>
      <c r="J135" s="316"/>
      <c r="K135" s="360"/>
      <c r="L135" s="316"/>
      <c r="M135" s="316"/>
      <c r="N135" s="316"/>
      <c r="O135" s="316"/>
      <c r="P135" s="316"/>
      <c r="Q135" s="316"/>
      <c r="R135" s="316"/>
      <c r="S135" s="316"/>
      <c r="T135" s="316"/>
      <c r="U135" s="316"/>
      <c r="V135" s="316"/>
      <c r="W135" s="316"/>
      <c r="X135" s="316"/>
      <c r="Y135" s="316"/>
      <c r="Z135" s="316"/>
    </row>
    <row r="136" spans="1:26">
      <c r="A136" s="316"/>
      <c r="B136" s="316"/>
      <c r="C136" s="316"/>
      <c r="D136" s="316"/>
      <c r="E136" s="316"/>
      <c r="F136" s="316"/>
      <c r="G136" s="316"/>
      <c r="H136" s="316"/>
      <c r="I136" s="316"/>
      <c r="J136" s="316"/>
      <c r="K136" s="360"/>
      <c r="L136" s="316"/>
      <c r="M136" s="316"/>
      <c r="N136" s="316"/>
      <c r="O136" s="316"/>
      <c r="P136" s="316"/>
      <c r="Q136" s="316"/>
      <c r="R136" s="316"/>
      <c r="S136" s="316"/>
      <c r="T136" s="316"/>
      <c r="U136" s="316"/>
      <c r="V136" s="316"/>
      <c r="W136" s="316"/>
      <c r="X136" s="316"/>
      <c r="Y136" s="316"/>
      <c r="Z136" s="316"/>
    </row>
    <row r="137" spans="1:26">
      <c r="A137" s="316"/>
      <c r="B137" s="316"/>
      <c r="C137" s="316"/>
      <c r="D137" s="316"/>
      <c r="E137" s="316"/>
      <c r="F137" s="316"/>
      <c r="G137" s="316"/>
      <c r="H137" s="316"/>
      <c r="I137" s="316"/>
      <c r="J137" s="316"/>
      <c r="K137" s="360"/>
      <c r="L137" s="316"/>
      <c r="M137" s="316"/>
      <c r="N137" s="316"/>
      <c r="O137" s="316"/>
      <c r="P137" s="316"/>
      <c r="Q137" s="316"/>
      <c r="R137" s="316"/>
      <c r="S137" s="316"/>
      <c r="T137" s="316"/>
      <c r="U137" s="316"/>
      <c r="V137" s="316"/>
      <c r="W137" s="316"/>
      <c r="X137" s="316"/>
      <c r="Y137" s="316"/>
      <c r="Z137" s="316"/>
    </row>
    <row r="138" spans="1:26">
      <c r="A138" s="316"/>
      <c r="B138" s="316"/>
      <c r="C138" s="316"/>
      <c r="D138" s="316"/>
      <c r="E138" s="316"/>
      <c r="F138" s="316"/>
      <c r="G138" s="316"/>
      <c r="H138" s="316"/>
      <c r="I138" s="316"/>
      <c r="J138" s="316"/>
      <c r="K138" s="360"/>
      <c r="L138" s="316"/>
      <c r="M138" s="316"/>
      <c r="N138" s="316"/>
      <c r="O138" s="316"/>
      <c r="P138" s="316"/>
      <c r="Q138" s="316"/>
      <c r="R138" s="316"/>
      <c r="S138" s="316"/>
      <c r="T138" s="316"/>
      <c r="U138" s="316"/>
      <c r="V138" s="316"/>
      <c r="W138" s="316"/>
      <c r="X138" s="316"/>
      <c r="Y138" s="316"/>
      <c r="Z138" s="316"/>
    </row>
    <row r="139" spans="1:26">
      <c r="A139" s="316"/>
      <c r="B139" s="316"/>
      <c r="C139" s="316"/>
      <c r="D139" s="316"/>
      <c r="E139" s="316"/>
      <c r="F139" s="316"/>
      <c r="G139" s="316"/>
      <c r="H139" s="316"/>
      <c r="I139" s="316"/>
      <c r="J139" s="316"/>
      <c r="K139" s="360"/>
      <c r="L139" s="316"/>
      <c r="M139" s="316"/>
      <c r="N139" s="316"/>
      <c r="O139" s="316"/>
      <c r="P139" s="316"/>
      <c r="Q139" s="316"/>
      <c r="R139" s="316"/>
      <c r="S139" s="316"/>
      <c r="T139" s="316"/>
      <c r="U139" s="316"/>
      <c r="V139" s="316"/>
      <c r="W139" s="316"/>
      <c r="X139" s="316"/>
      <c r="Y139" s="316"/>
      <c r="Z139" s="316"/>
    </row>
    <row r="140" spans="1:26">
      <c r="A140" s="316"/>
      <c r="B140" s="316"/>
      <c r="C140" s="316"/>
      <c r="D140" s="316"/>
      <c r="E140" s="316"/>
      <c r="F140" s="316"/>
      <c r="G140" s="316"/>
      <c r="H140" s="316"/>
      <c r="I140" s="316"/>
      <c r="J140" s="316"/>
      <c r="K140" s="360"/>
      <c r="L140" s="316"/>
      <c r="M140" s="316"/>
      <c r="N140" s="316"/>
      <c r="O140" s="316"/>
      <c r="P140" s="316"/>
      <c r="Q140" s="316"/>
      <c r="R140" s="316"/>
      <c r="S140" s="316"/>
      <c r="T140" s="316"/>
      <c r="U140" s="316"/>
      <c r="V140" s="316"/>
      <c r="W140" s="316"/>
      <c r="X140" s="316"/>
      <c r="Y140" s="316"/>
      <c r="Z140" s="316"/>
    </row>
    <row r="141" spans="1:26">
      <c r="A141" s="316"/>
      <c r="B141" s="316"/>
      <c r="C141" s="316"/>
      <c r="D141" s="316"/>
      <c r="E141" s="316"/>
      <c r="F141" s="316"/>
      <c r="G141" s="316"/>
      <c r="H141" s="316"/>
      <c r="I141" s="316"/>
      <c r="J141" s="316"/>
      <c r="K141" s="360"/>
      <c r="L141" s="316"/>
      <c r="M141" s="316"/>
      <c r="N141" s="316"/>
      <c r="O141" s="316"/>
      <c r="P141" s="316"/>
      <c r="Q141" s="316"/>
      <c r="R141" s="316"/>
      <c r="S141" s="316"/>
      <c r="T141" s="316"/>
      <c r="U141" s="316"/>
      <c r="V141" s="316"/>
      <c r="W141" s="316"/>
      <c r="X141" s="316"/>
      <c r="Y141" s="316"/>
      <c r="Z141" s="316"/>
    </row>
    <row r="142" spans="1:26">
      <c r="A142" s="316"/>
      <c r="B142" s="316"/>
      <c r="C142" s="316"/>
      <c r="D142" s="316"/>
      <c r="E142" s="316"/>
      <c r="F142" s="316"/>
      <c r="G142" s="316"/>
      <c r="H142" s="316"/>
      <c r="I142" s="316"/>
      <c r="J142" s="316"/>
      <c r="K142" s="360"/>
      <c r="L142" s="316"/>
      <c r="M142" s="316"/>
      <c r="N142" s="316"/>
      <c r="O142" s="316"/>
      <c r="P142" s="316"/>
      <c r="Q142" s="316"/>
      <c r="R142" s="316"/>
      <c r="S142" s="316"/>
      <c r="T142" s="316"/>
      <c r="U142" s="316"/>
      <c r="V142" s="316"/>
      <c r="W142" s="316"/>
      <c r="X142" s="316"/>
      <c r="Y142" s="316"/>
      <c r="Z142" s="316"/>
    </row>
    <row r="143" spans="1:26">
      <c r="A143" s="316"/>
      <c r="B143" s="316"/>
      <c r="C143" s="316"/>
      <c r="D143" s="316"/>
      <c r="E143" s="316"/>
      <c r="F143" s="316"/>
      <c r="G143" s="316"/>
      <c r="H143" s="316"/>
      <c r="I143" s="316"/>
      <c r="J143" s="316"/>
      <c r="K143" s="360"/>
      <c r="L143" s="316"/>
      <c r="M143" s="316"/>
      <c r="N143" s="316"/>
      <c r="O143" s="316"/>
      <c r="P143" s="316"/>
      <c r="Q143" s="316"/>
      <c r="R143" s="316"/>
      <c r="S143" s="316"/>
      <c r="T143" s="316"/>
      <c r="U143" s="316"/>
      <c r="V143" s="316"/>
      <c r="W143" s="316"/>
      <c r="X143" s="316"/>
      <c r="Y143" s="316"/>
      <c r="Z143" s="316"/>
    </row>
    <row r="144" spans="1:26">
      <c r="A144" s="316"/>
      <c r="B144" s="316"/>
      <c r="C144" s="316"/>
      <c r="D144" s="316"/>
      <c r="E144" s="316"/>
      <c r="F144" s="316"/>
      <c r="G144" s="316"/>
      <c r="H144" s="316"/>
      <c r="I144" s="316"/>
      <c r="J144" s="316"/>
      <c r="K144" s="360"/>
      <c r="L144" s="316"/>
      <c r="M144" s="316"/>
      <c r="N144" s="316"/>
      <c r="O144" s="316"/>
      <c r="P144" s="316"/>
      <c r="Q144" s="316"/>
      <c r="R144" s="316"/>
      <c r="S144" s="316"/>
      <c r="T144" s="316"/>
      <c r="U144" s="316"/>
      <c r="V144" s="316"/>
      <c r="W144" s="316"/>
      <c r="X144" s="316"/>
      <c r="Y144" s="316"/>
      <c r="Z144" s="316"/>
    </row>
    <row r="145" spans="1:26">
      <c r="A145" s="316"/>
      <c r="B145" s="316"/>
      <c r="C145" s="316"/>
      <c r="D145" s="316"/>
      <c r="E145" s="316"/>
      <c r="F145" s="316"/>
      <c r="G145" s="316"/>
      <c r="H145" s="316"/>
      <c r="I145" s="316"/>
      <c r="J145" s="316"/>
      <c r="K145" s="360"/>
      <c r="L145" s="316"/>
      <c r="M145" s="316"/>
      <c r="N145" s="316"/>
      <c r="O145" s="316"/>
      <c r="P145" s="316"/>
      <c r="Q145" s="316"/>
      <c r="R145" s="316"/>
      <c r="S145" s="316"/>
      <c r="T145" s="316"/>
      <c r="U145" s="316"/>
      <c r="V145" s="316"/>
      <c r="W145" s="316"/>
      <c r="X145" s="316"/>
      <c r="Y145" s="316"/>
      <c r="Z145" s="316"/>
    </row>
    <row r="146" spans="1:26">
      <c r="A146" s="316"/>
      <c r="B146" s="316"/>
      <c r="C146" s="316"/>
      <c r="D146" s="316"/>
      <c r="E146" s="316"/>
      <c r="F146" s="316"/>
      <c r="G146" s="316"/>
      <c r="H146" s="316"/>
      <c r="I146" s="316"/>
      <c r="J146" s="316"/>
      <c r="K146" s="360"/>
      <c r="L146" s="316"/>
      <c r="M146" s="316"/>
      <c r="N146" s="316"/>
      <c r="O146" s="316"/>
      <c r="P146" s="316"/>
      <c r="Q146" s="316"/>
      <c r="R146" s="316"/>
      <c r="S146" s="316"/>
      <c r="T146" s="316"/>
      <c r="U146" s="316"/>
      <c r="V146" s="316"/>
      <c r="W146" s="316"/>
      <c r="X146" s="316"/>
      <c r="Y146" s="316"/>
      <c r="Z146" s="316"/>
    </row>
    <row r="147" spans="1:26">
      <c r="A147" s="316"/>
      <c r="B147" s="316"/>
      <c r="C147" s="316"/>
      <c r="D147" s="316"/>
      <c r="E147" s="316"/>
      <c r="F147" s="316"/>
      <c r="G147" s="316"/>
      <c r="H147" s="316"/>
      <c r="I147" s="316"/>
      <c r="J147" s="316"/>
      <c r="K147" s="360"/>
      <c r="L147" s="316"/>
      <c r="M147" s="316"/>
      <c r="N147" s="316"/>
      <c r="O147" s="316"/>
      <c r="P147" s="316"/>
      <c r="Q147" s="316"/>
      <c r="R147" s="316"/>
      <c r="S147" s="316"/>
      <c r="T147" s="316"/>
      <c r="U147" s="316"/>
      <c r="V147" s="316"/>
      <c r="W147" s="316"/>
      <c r="X147" s="316"/>
      <c r="Y147" s="316"/>
      <c r="Z147" s="316"/>
    </row>
    <row r="148" spans="1:26">
      <c r="A148" s="316"/>
      <c r="B148" s="316"/>
      <c r="C148" s="316"/>
      <c r="D148" s="316"/>
      <c r="E148" s="316"/>
      <c r="F148" s="316"/>
      <c r="G148" s="316"/>
      <c r="H148" s="316"/>
      <c r="I148" s="316"/>
      <c r="J148" s="316"/>
      <c r="K148" s="360"/>
      <c r="L148" s="316"/>
      <c r="M148" s="316"/>
      <c r="N148" s="316"/>
      <c r="O148" s="316"/>
      <c r="P148" s="316"/>
      <c r="Q148" s="316"/>
      <c r="R148" s="316"/>
      <c r="S148" s="316"/>
      <c r="T148" s="316"/>
      <c r="U148" s="316"/>
      <c r="V148" s="316"/>
      <c r="W148" s="316"/>
      <c r="X148" s="316"/>
      <c r="Y148" s="316"/>
      <c r="Z148" s="316"/>
    </row>
    <row r="149" spans="1:26">
      <c r="A149" s="316"/>
      <c r="B149" s="316"/>
      <c r="C149" s="316"/>
      <c r="D149" s="316"/>
      <c r="E149" s="316"/>
      <c r="F149" s="316"/>
      <c r="G149" s="316"/>
      <c r="H149" s="316"/>
      <c r="I149" s="316"/>
      <c r="J149" s="316"/>
      <c r="K149" s="360"/>
      <c r="L149" s="316"/>
      <c r="M149" s="316"/>
      <c r="N149" s="316"/>
      <c r="O149" s="316"/>
      <c r="P149" s="316"/>
      <c r="Q149" s="316"/>
      <c r="R149" s="316"/>
      <c r="S149" s="316"/>
      <c r="T149" s="316"/>
      <c r="U149" s="316"/>
      <c r="V149" s="316"/>
      <c r="W149" s="316"/>
      <c r="X149" s="316"/>
      <c r="Y149" s="316"/>
      <c r="Z149" s="316"/>
    </row>
    <row r="150" spans="1:26">
      <c r="A150" s="316"/>
      <c r="B150" s="316"/>
      <c r="C150" s="316"/>
      <c r="D150" s="316"/>
      <c r="E150" s="316"/>
      <c r="F150" s="316"/>
      <c r="G150" s="316"/>
      <c r="H150" s="316"/>
      <c r="I150" s="316"/>
      <c r="J150" s="316"/>
      <c r="K150" s="360"/>
      <c r="L150" s="316"/>
      <c r="M150" s="316"/>
      <c r="N150" s="316"/>
      <c r="O150" s="316"/>
      <c r="P150" s="316"/>
      <c r="Q150" s="316"/>
      <c r="R150" s="316"/>
      <c r="S150" s="316"/>
      <c r="T150" s="316"/>
      <c r="U150" s="316"/>
      <c r="V150" s="316"/>
      <c r="W150" s="316"/>
      <c r="X150" s="316"/>
      <c r="Y150" s="316"/>
      <c r="Z150" s="316"/>
    </row>
    <row r="151" spans="1:26">
      <c r="A151" s="316"/>
      <c r="B151" s="316"/>
      <c r="C151" s="316"/>
      <c r="D151" s="316"/>
      <c r="E151" s="316"/>
      <c r="F151" s="316"/>
      <c r="G151" s="316"/>
      <c r="H151" s="316"/>
      <c r="I151" s="316"/>
      <c r="J151" s="316"/>
      <c r="K151" s="360"/>
      <c r="L151" s="316"/>
      <c r="M151" s="316"/>
      <c r="N151" s="316"/>
      <c r="O151" s="316"/>
      <c r="P151" s="316"/>
      <c r="Q151" s="316"/>
      <c r="R151" s="316"/>
      <c r="S151" s="316"/>
      <c r="T151" s="316"/>
      <c r="U151" s="316"/>
      <c r="V151" s="316"/>
      <c r="W151" s="316"/>
      <c r="X151" s="316"/>
      <c r="Y151" s="316"/>
      <c r="Z151" s="316"/>
    </row>
    <row r="152" spans="1:26">
      <c r="A152" s="316"/>
      <c r="B152" s="316"/>
      <c r="C152" s="316"/>
      <c r="D152" s="316"/>
      <c r="E152" s="316"/>
      <c r="F152" s="316"/>
      <c r="G152" s="316"/>
      <c r="H152" s="316"/>
      <c r="I152" s="316"/>
      <c r="J152" s="316"/>
      <c r="K152" s="360"/>
      <c r="L152" s="316"/>
      <c r="M152" s="316"/>
      <c r="N152" s="316"/>
      <c r="O152" s="316"/>
      <c r="P152" s="316"/>
      <c r="Q152" s="316"/>
      <c r="R152" s="316"/>
      <c r="S152" s="316"/>
      <c r="T152" s="316"/>
      <c r="U152" s="316"/>
      <c r="V152" s="316"/>
      <c r="W152" s="316"/>
      <c r="X152" s="316"/>
      <c r="Y152" s="316"/>
      <c r="Z152" s="316"/>
    </row>
    <row r="153" spans="1:26">
      <c r="A153" s="316"/>
      <c r="B153" s="316"/>
      <c r="C153" s="316"/>
      <c r="D153" s="316"/>
      <c r="E153" s="316"/>
      <c r="F153" s="316"/>
      <c r="G153" s="316"/>
      <c r="H153" s="316"/>
      <c r="I153" s="316"/>
      <c r="J153" s="316"/>
      <c r="K153" s="360"/>
      <c r="L153" s="316"/>
      <c r="M153" s="316"/>
      <c r="N153" s="316"/>
      <c r="O153" s="316"/>
      <c r="P153" s="316"/>
      <c r="Q153" s="316"/>
      <c r="R153" s="316"/>
      <c r="S153" s="316"/>
      <c r="T153" s="316"/>
      <c r="U153" s="316"/>
      <c r="V153" s="316"/>
      <c r="W153" s="316"/>
      <c r="X153" s="316"/>
      <c r="Y153" s="316"/>
      <c r="Z153" s="316"/>
    </row>
    <row r="154" spans="1:26">
      <c r="A154" s="316"/>
      <c r="B154" s="316"/>
      <c r="C154" s="316"/>
      <c r="D154" s="316"/>
      <c r="E154" s="316"/>
      <c r="F154" s="316"/>
      <c r="G154" s="316"/>
      <c r="H154" s="316"/>
      <c r="I154" s="316"/>
      <c r="J154" s="316"/>
      <c r="K154" s="360"/>
      <c r="L154" s="316"/>
      <c r="M154" s="316"/>
      <c r="N154" s="316"/>
      <c r="O154" s="316"/>
      <c r="P154" s="316"/>
      <c r="Q154" s="316"/>
      <c r="R154" s="316"/>
      <c r="S154" s="316"/>
      <c r="T154" s="316"/>
      <c r="U154" s="316"/>
      <c r="V154" s="316"/>
      <c r="W154" s="316"/>
      <c r="X154" s="316"/>
      <c r="Y154" s="316"/>
      <c r="Z154" s="316"/>
    </row>
    <row r="155" spans="1:26">
      <c r="A155" s="316"/>
      <c r="B155" s="316"/>
      <c r="C155" s="316"/>
      <c r="D155" s="316"/>
      <c r="E155" s="316"/>
      <c r="F155" s="316"/>
      <c r="G155" s="316"/>
      <c r="H155" s="316"/>
      <c r="I155" s="316"/>
      <c r="J155" s="316"/>
      <c r="K155" s="360"/>
      <c r="L155" s="316"/>
      <c r="M155" s="316"/>
      <c r="N155" s="316"/>
      <c r="O155" s="316"/>
      <c r="P155" s="316"/>
      <c r="Q155" s="316"/>
      <c r="R155" s="316"/>
      <c r="S155" s="316"/>
      <c r="T155" s="316"/>
      <c r="U155" s="316"/>
      <c r="V155" s="316"/>
      <c r="W155" s="316"/>
      <c r="X155" s="316"/>
      <c r="Y155" s="316"/>
      <c r="Z155" s="316"/>
    </row>
    <row r="156" spans="1:26">
      <c r="A156" s="316"/>
      <c r="B156" s="316"/>
      <c r="C156" s="316"/>
      <c r="D156" s="316"/>
      <c r="E156" s="316"/>
      <c r="F156" s="316"/>
      <c r="G156" s="316"/>
      <c r="H156" s="316"/>
      <c r="I156" s="316"/>
      <c r="J156" s="316"/>
      <c r="K156" s="360"/>
      <c r="L156" s="316"/>
      <c r="M156" s="316"/>
      <c r="N156" s="316"/>
      <c r="O156" s="316"/>
      <c r="P156" s="316"/>
      <c r="Q156" s="316"/>
      <c r="R156" s="316"/>
      <c r="S156" s="316"/>
      <c r="T156" s="316"/>
      <c r="U156" s="316"/>
      <c r="V156" s="316"/>
      <c r="W156" s="316"/>
      <c r="X156" s="316"/>
      <c r="Y156" s="316"/>
      <c r="Z156" s="316"/>
    </row>
    <row r="157" spans="1:26">
      <c r="A157" s="316"/>
      <c r="B157" s="316"/>
      <c r="C157" s="316"/>
      <c r="D157" s="316"/>
      <c r="E157" s="316"/>
      <c r="F157" s="316"/>
      <c r="G157" s="316"/>
      <c r="H157" s="316"/>
      <c r="I157" s="316"/>
      <c r="J157" s="316"/>
      <c r="K157" s="360"/>
      <c r="L157" s="316"/>
      <c r="M157" s="316"/>
      <c r="N157" s="316"/>
      <c r="O157" s="316"/>
      <c r="P157" s="316"/>
      <c r="Q157" s="316"/>
      <c r="R157" s="316"/>
      <c r="S157" s="316"/>
      <c r="T157" s="316"/>
      <c r="U157" s="316"/>
      <c r="V157" s="316"/>
      <c r="W157" s="316"/>
      <c r="X157" s="316"/>
      <c r="Y157" s="316"/>
      <c r="Z157" s="316"/>
    </row>
    <row r="158" spans="1:26">
      <c r="A158" s="316"/>
      <c r="B158" s="316"/>
      <c r="C158" s="316"/>
      <c r="D158" s="316"/>
      <c r="E158" s="316"/>
      <c r="F158" s="316"/>
      <c r="G158" s="316"/>
      <c r="H158" s="316"/>
      <c r="I158" s="316"/>
      <c r="J158" s="316"/>
      <c r="K158" s="360"/>
      <c r="L158" s="316"/>
      <c r="M158" s="316"/>
      <c r="N158" s="316"/>
      <c r="O158" s="316"/>
      <c r="P158" s="316"/>
      <c r="Q158" s="316"/>
      <c r="R158" s="316"/>
      <c r="S158" s="316"/>
      <c r="T158" s="316"/>
      <c r="U158" s="316"/>
      <c r="V158" s="316"/>
      <c r="W158" s="316"/>
      <c r="X158" s="316"/>
      <c r="Y158" s="316"/>
      <c r="Z158" s="316"/>
    </row>
    <row r="159" spans="1:26">
      <c r="A159" s="316"/>
      <c r="B159" s="316"/>
      <c r="C159" s="316"/>
      <c r="D159" s="316"/>
      <c r="E159" s="316"/>
      <c r="F159" s="316"/>
      <c r="G159" s="316"/>
      <c r="H159" s="316"/>
      <c r="I159" s="316"/>
      <c r="J159" s="316"/>
      <c r="K159" s="360"/>
      <c r="L159" s="316"/>
      <c r="M159" s="316"/>
      <c r="N159" s="316"/>
      <c r="O159" s="316"/>
      <c r="P159" s="316"/>
      <c r="Q159" s="316"/>
      <c r="R159" s="316"/>
      <c r="S159" s="316"/>
      <c r="T159" s="316"/>
      <c r="U159" s="316"/>
      <c r="V159" s="316"/>
      <c r="W159" s="316"/>
      <c r="X159" s="316"/>
      <c r="Y159" s="316"/>
      <c r="Z159" s="316"/>
    </row>
    <row r="160" spans="1:26">
      <c r="A160" s="316"/>
      <c r="B160" s="316"/>
      <c r="C160" s="316"/>
      <c r="D160" s="316"/>
      <c r="E160" s="316"/>
      <c r="F160" s="316"/>
      <c r="G160" s="316"/>
      <c r="H160" s="316"/>
      <c r="I160" s="316"/>
      <c r="J160" s="316"/>
      <c r="K160" s="360"/>
      <c r="L160" s="316"/>
      <c r="M160" s="316"/>
      <c r="N160" s="316"/>
      <c r="O160" s="316"/>
      <c r="P160" s="316"/>
      <c r="Q160" s="316"/>
      <c r="R160" s="316"/>
      <c r="S160" s="316"/>
      <c r="T160" s="316"/>
      <c r="U160" s="316"/>
      <c r="V160" s="316"/>
      <c r="W160" s="316"/>
      <c r="X160" s="316"/>
      <c r="Y160" s="316"/>
      <c r="Z160" s="316"/>
    </row>
    <row r="161" spans="1:26">
      <c r="A161" s="316"/>
      <c r="B161" s="316"/>
      <c r="C161" s="316"/>
      <c r="D161" s="316"/>
      <c r="E161" s="316"/>
      <c r="F161" s="316"/>
      <c r="G161" s="316"/>
      <c r="H161" s="316"/>
      <c r="I161" s="316"/>
      <c r="J161" s="316"/>
      <c r="K161" s="360"/>
      <c r="L161" s="316"/>
      <c r="M161" s="316"/>
      <c r="N161" s="316"/>
      <c r="O161" s="316"/>
      <c r="P161" s="316"/>
      <c r="Q161" s="316"/>
      <c r="R161" s="316"/>
      <c r="S161" s="316"/>
      <c r="T161" s="316"/>
      <c r="U161" s="316"/>
      <c r="V161" s="316"/>
      <c r="W161" s="316"/>
      <c r="X161" s="316"/>
      <c r="Y161" s="316"/>
      <c r="Z161" s="316"/>
    </row>
    <row r="162" spans="1:26">
      <c r="A162" s="316"/>
      <c r="B162" s="316"/>
      <c r="C162" s="316"/>
      <c r="D162" s="316"/>
      <c r="E162" s="316"/>
      <c r="F162" s="316"/>
      <c r="G162" s="316"/>
      <c r="H162" s="316"/>
      <c r="I162" s="316"/>
      <c r="J162" s="316"/>
      <c r="K162" s="360"/>
      <c r="L162" s="316"/>
      <c r="M162" s="316"/>
      <c r="N162" s="316"/>
      <c r="O162" s="316"/>
      <c r="P162" s="316"/>
      <c r="Q162" s="316"/>
      <c r="R162" s="316"/>
      <c r="S162" s="316"/>
      <c r="T162" s="316"/>
      <c r="U162" s="316"/>
      <c r="V162" s="316"/>
      <c r="W162" s="316"/>
      <c r="X162" s="316"/>
      <c r="Y162" s="316"/>
      <c r="Z162" s="316"/>
    </row>
    <row r="163" spans="1:26">
      <c r="A163" s="316"/>
      <c r="B163" s="316"/>
      <c r="C163" s="316"/>
      <c r="D163" s="316"/>
      <c r="E163" s="316"/>
      <c r="F163" s="316"/>
      <c r="G163" s="316"/>
      <c r="H163" s="316"/>
      <c r="I163" s="316"/>
      <c r="J163" s="316"/>
      <c r="K163" s="360"/>
      <c r="L163" s="316"/>
      <c r="M163" s="316"/>
      <c r="N163" s="316"/>
      <c r="O163" s="316"/>
      <c r="P163" s="316"/>
      <c r="Q163" s="316"/>
      <c r="R163" s="316"/>
      <c r="S163" s="316"/>
      <c r="T163" s="316"/>
      <c r="U163" s="316"/>
      <c r="V163" s="316"/>
      <c r="W163" s="316"/>
      <c r="X163" s="316"/>
      <c r="Y163" s="316"/>
      <c r="Z163" s="316"/>
    </row>
    <row r="164" spans="1:26">
      <c r="A164" s="316"/>
      <c r="B164" s="316"/>
      <c r="C164" s="316"/>
      <c r="D164" s="316"/>
      <c r="E164" s="316"/>
      <c r="F164" s="316"/>
      <c r="G164" s="316"/>
      <c r="H164" s="316"/>
      <c r="I164" s="316"/>
      <c r="J164" s="316"/>
      <c r="K164" s="360"/>
      <c r="L164" s="316"/>
      <c r="M164" s="316"/>
      <c r="N164" s="316"/>
      <c r="O164" s="316"/>
      <c r="P164" s="316"/>
      <c r="Q164" s="316"/>
      <c r="R164" s="316"/>
      <c r="S164" s="316"/>
      <c r="T164" s="316"/>
      <c r="U164" s="316"/>
      <c r="V164" s="316"/>
      <c r="W164" s="316"/>
      <c r="X164" s="316"/>
      <c r="Y164" s="316"/>
      <c r="Z164" s="316"/>
    </row>
    <row r="165" spans="1:26">
      <c r="A165" s="316"/>
      <c r="B165" s="316"/>
      <c r="C165" s="316"/>
      <c r="D165" s="316"/>
      <c r="E165" s="316"/>
      <c r="F165" s="316"/>
      <c r="G165" s="316"/>
      <c r="H165" s="316"/>
      <c r="I165" s="316"/>
      <c r="J165" s="316"/>
      <c r="K165" s="360"/>
      <c r="L165" s="316"/>
      <c r="M165" s="316"/>
      <c r="N165" s="316"/>
      <c r="O165" s="316"/>
      <c r="P165" s="316"/>
      <c r="Q165" s="316"/>
      <c r="R165" s="316"/>
      <c r="S165" s="316"/>
      <c r="T165" s="316"/>
      <c r="U165" s="316"/>
      <c r="V165" s="316"/>
      <c r="W165" s="316"/>
      <c r="X165" s="316"/>
      <c r="Y165" s="316"/>
      <c r="Z165" s="316"/>
    </row>
    <row r="166" spans="1:26">
      <c r="A166" s="316"/>
      <c r="B166" s="316"/>
      <c r="C166" s="316"/>
      <c r="D166" s="316"/>
      <c r="E166" s="316"/>
      <c r="F166" s="316"/>
      <c r="G166" s="316"/>
      <c r="H166" s="316"/>
      <c r="I166" s="316"/>
      <c r="J166" s="316"/>
      <c r="K166" s="360"/>
      <c r="L166" s="316"/>
      <c r="M166" s="316"/>
      <c r="N166" s="316"/>
      <c r="O166" s="316"/>
      <c r="P166" s="316"/>
      <c r="Q166" s="316"/>
      <c r="R166" s="316"/>
      <c r="S166" s="316"/>
      <c r="T166" s="316"/>
      <c r="U166" s="316"/>
      <c r="V166" s="316"/>
      <c r="W166" s="316"/>
      <c r="X166" s="316"/>
      <c r="Y166" s="316"/>
      <c r="Z166" s="316"/>
    </row>
    <row r="167" spans="1:26">
      <c r="A167" s="316"/>
      <c r="B167" s="316"/>
      <c r="C167" s="316"/>
      <c r="D167" s="316"/>
      <c r="E167" s="316"/>
      <c r="F167" s="316"/>
      <c r="G167" s="316"/>
      <c r="H167" s="316"/>
      <c r="I167" s="316"/>
      <c r="J167" s="316"/>
      <c r="K167" s="360"/>
      <c r="L167" s="316"/>
      <c r="M167" s="316"/>
      <c r="N167" s="316"/>
      <c r="O167" s="316"/>
      <c r="P167" s="316"/>
      <c r="Q167" s="316"/>
      <c r="R167" s="316"/>
      <c r="S167" s="316"/>
      <c r="T167" s="316"/>
      <c r="U167" s="316"/>
      <c r="V167" s="316"/>
      <c r="W167" s="316"/>
      <c r="X167" s="316"/>
      <c r="Y167" s="316"/>
      <c r="Z167" s="316"/>
    </row>
    <row r="168" spans="1:26">
      <c r="A168" s="316"/>
      <c r="B168" s="316"/>
      <c r="C168" s="316"/>
      <c r="D168" s="316"/>
      <c r="E168" s="316"/>
      <c r="F168" s="316"/>
      <c r="G168" s="316"/>
      <c r="H168" s="316"/>
      <c r="I168" s="316"/>
      <c r="J168" s="316"/>
      <c r="K168" s="360"/>
      <c r="L168" s="316"/>
      <c r="M168" s="316"/>
      <c r="N168" s="316"/>
      <c r="O168" s="316"/>
      <c r="P168" s="316"/>
      <c r="Q168" s="316"/>
      <c r="R168" s="316"/>
      <c r="S168" s="316"/>
      <c r="T168" s="316"/>
      <c r="U168" s="316"/>
      <c r="V168" s="316"/>
      <c r="W168" s="316"/>
      <c r="X168" s="316"/>
      <c r="Y168" s="316"/>
      <c r="Z168" s="316"/>
    </row>
    <row r="169" spans="1:26">
      <c r="A169" s="316"/>
      <c r="B169" s="316"/>
      <c r="C169" s="316"/>
      <c r="D169" s="316"/>
      <c r="E169" s="316"/>
      <c r="F169" s="316"/>
      <c r="G169" s="316"/>
      <c r="H169" s="316"/>
      <c r="I169" s="316"/>
      <c r="J169" s="316"/>
      <c r="K169" s="360"/>
      <c r="L169" s="316"/>
      <c r="M169" s="316"/>
      <c r="N169" s="316"/>
      <c r="O169" s="316"/>
      <c r="P169" s="316"/>
      <c r="Q169" s="316"/>
      <c r="R169" s="316"/>
      <c r="S169" s="316"/>
      <c r="T169" s="316"/>
      <c r="U169" s="316"/>
      <c r="V169" s="316"/>
      <c r="W169" s="316"/>
      <c r="X169" s="316"/>
      <c r="Y169" s="316"/>
      <c r="Z169" s="316"/>
    </row>
    <row r="170" spans="1:26">
      <c r="A170" s="316"/>
      <c r="B170" s="316"/>
      <c r="C170" s="316"/>
      <c r="D170" s="316"/>
      <c r="E170" s="316"/>
      <c r="F170" s="316"/>
      <c r="G170" s="316"/>
      <c r="H170" s="316"/>
      <c r="I170" s="316"/>
      <c r="J170" s="316"/>
      <c r="K170" s="360"/>
      <c r="L170" s="316"/>
      <c r="M170" s="316"/>
      <c r="N170" s="316"/>
      <c r="O170" s="316"/>
      <c r="P170" s="316"/>
      <c r="Q170" s="316"/>
      <c r="R170" s="316"/>
      <c r="S170" s="316"/>
      <c r="T170" s="316"/>
      <c r="U170" s="316"/>
      <c r="V170" s="316"/>
      <c r="W170" s="316"/>
      <c r="X170" s="316"/>
      <c r="Y170" s="316"/>
      <c r="Z170" s="316"/>
    </row>
    <row r="171" spans="1:26">
      <c r="A171" s="316"/>
      <c r="B171" s="316"/>
      <c r="C171" s="316"/>
      <c r="D171" s="316"/>
      <c r="E171" s="316"/>
      <c r="F171" s="316"/>
      <c r="G171" s="316"/>
      <c r="H171" s="316"/>
      <c r="I171" s="316"/>
      <c r="J171" s="316"/>
      <c r="K171" s="360"/>
      <c r="L171" s="316"/>
      <c r="M171" s="316"/>
      <c r="N171" s="316"/>
      <c r="O171" s="316"/>
      <c r="P171" s="316"/>
      <c r="Q171" s="316"/>
      <c r="R171" s="316"/>
      <c r="S171" s="316"/>
      <c r="T171" s="316"/>
      <c r="U171" s="316"/>
      <c r="V171" s="316"/>
      <c r="W171" s="316"/>
      <c r="X171" s="316"/>
      <c r="Y171" s="316"/>
      <c r="Z171" s="316"/>
    </row>
    <row r="172" spans="1:26">
      <c r="A172" s="316"/>
      <c r="B172" s="316"/>
      <c r="C172" s="316"/>
      <c r="D172" s="316"/>
      <c r="E172" s="316"/>
      <c r="F172" s="316"/>
      <c r="G172" s="316"/>
      <c r="H172" s="316"/>
      <c r="I172" s="316"/>
      <c r="J172" s="316"/>
      <c r="K172" s="360"/>
      <c r="L172" s="316"/>
      <c r="M172" s="316"/>
      <c r="N172" s="316"/>
      <c r="O172" s="316"/>
      <c r="P172" s="316"/>
      <c r="Q172" s="316"/>
      <c r="R172" s="316"/>
      <c r="S172" s="316"/>
      <c r="T172" s="316"/>
      <c r="U172" s="316"/>
      <c r="V172" s="316"/>
      <c r="W172" s="316"/>
      <c r="X172" s="316"/>
      <c r="Y172" s="316"/>
      <c r="Z172" s="316"/>
    </row>
    <row r="173" spans="1:26">
      <c r="A173" s="316"/>
      <c r="B173" s="316"/>
      <c r="C173" s="316"/>
      <c r="D173" s="316"/>
      <c r="E173" s="316"/>
      <c r="F173" s="316"/>
      <c r="G173" s="316"/>
      <c r="H173" s="316"/>
      <c r="I173" s="316"/>
      <c r="J173" s="316"/>
      <c r="K173" s="360"/>
      <c r="L173" s="316"/>
      <c r="M173" s="316"/>
      <c r="N173" s="316"/>
      <c r="O173" s="316"/>
      <c r="P173" s="316"/>
      <c r="Q173" s="316"/>
      <c r="R173" s="316"/>
      <c r="S173" s="316"/>
      <c r="T173" s="316"/>
      <c r="U173" s="316"/>
      <c r="V173" s="316"/>
      <c r="W173" s="316"/>
      <c r="X173" s="316"/>
      <c r="Y173" s="316"/>
      <c r="Z173" s="316"/>
    </row>
    <row r="174" spans="1:26">
      <c r="A174" s="316"/>
      <c r="B174" s="316"/>
      <c r="C174" s="316"/>
      <c r="D174" s="316"/>
      <c r="E174" s="316"/>
      <c r="F174" s="316"/>
      <c r="G174" s="316"/>
      <c r="H174" s="316"/>
      <c r="I174" s="316"/>
      <c r="J174" s="316"/>
      <c r="K174" s="360"/>
      <c r="L174" s="316"/>
      <c r="M174" s="316"/>
      <c r="N174" s="316"/>
      <c r="O174" s="316"/>
      <c r="P174" s="316"/>
      <c r="Q174" s="316"/>
      <c r="R174" s="316"/>
      <c r="S174" s="316"/>
      <c r="T174" s="316"/>
      <c r="U174" s="316"/>
      <c r="V174" s="316"/>
      <c r="W174" s="316"/>
      <c r="X174" s="316"/>
      <c r="Y174" s="316"/>
      <c r="Z174" s="316"/>
    </row>
    <row r="175" spans="1:26">
      <c r="A175" s="316"/>
      <c r="B175" s="316"/>
      <c r="C175" s="316"/>
      <c r="D175" s="316"/>
      <c r="E175" s="316"/>
      <c r="F175" s="316"/>
      <c r="G175" s="316"/>
      <c r="H175" s="316"/>
      <c r="I175" s="316"/>
      <c r="J175" s="316"/>
      <c r="K175" s="360"/>
      <c r="L175" s="316"/>
      <c r="M175" s="316"/>
      <c r="N175" s="316"/>
      <c r="O175" s="316"/>
      <c r="P175" s="316"/>
      <c r="Q175" s="316"/>
      <c r="R175" s="316"/>
      <c r="S175" s="316"/>
      <c r="T175" s="316"/>
      <c r="U175" s="316"/>
      <c r="V175" s="316"/>
      <c r="W175" s="316"/>
      <c r="X175" s="316"/>
      <c r="Y175" s="316"/>
      <c r="Z175" s="316"/>
    </row>
    <row r="176" spans="1:26">
      <c r="A176" s="316"/>
      <c r="B176" s="316"/>
      <c r="C176" s="316"/>
      <c r="D176" s="316"/>
      <c r="E176" s="316"/>
      <c r="F176" s="316"/>
      <c r="G176" s="316"/>
      <c r="H176" s="316"/>
      <c r="I176" s="316"/>
      <c r="J176" s="316"/>
      <c r="K176" s="360"/>
      <c r="L176" s="316"/>
      <c r="M176" s="316"/>
      <c r="N176" s="316"/>
      <c r="O176" s="316"/>
      <c r="P176" s="316"/>
      <c r="Q176" s="316"/>
      <c r="R176" s="316"/>
      <c r="S176" s="316"/>
      <c r="T176" s="316"/>
      <c r="U176" s="316"/>
      <c r="V176" s="316"/>
      <c r="W176" s="316"/>
      <c r="X176" s="316"/>
      <c r="Y176" s="316"/>
      <c r="Z176" s="316"/>
    </row>
    <row r="177" spans="1:26">
      <c r="A177" s="316"/>
      <c r="B177" s="316"/>
      <c r="C177" s="316"/>
      <c r="D177" s="316"/>
      <c r="E177" s="316"/>
      <c r="F177" s="316"/>
      <c r="G177" s="316"/>
      <c r="H177" s="316"/>
      <c r="I177" s="316"/>
      <c r="J177" s="316"/>
      <c r="K177" s="360"/>
      <c r="L177" s="316"/>
      <c r="M177" s="316"/>
      <c r="N177" s="316"/>
      <c r="O177" s="316"/>
      <c r="P177" s="316"/>
      <c r="Q177" s="316"/>
      <c r="R177" s="316"/>
      <c r="S177" s="316"/>
      <c r="T177" s="316"/>
      <c r="U177" s="316"/>
      <c r="V177" s="316"/>
      <c r="W177" s="316"/>
      <c r="X177" s="316"/>
      <c r="Y177" s="316"/>
      <c r="Z177" s="316"/>
    </row>
    <row r="178" spans="1:26">
      <c r="A178" s="316"/>
      <c r="B178" s="316"/>
      <c r="C178" s="316"/>
      <c r="D178" s="316"/>
      <c r="E178" s="316"/>
      <c r="F178" s="316"/>
      <c r="G178" s="316"/>
      <c r="H178" s="316"/>
      <c r="I178" s="316"/>
      <c r="J178" s="316"/>
      <c r="K178" s="360"/>
      <c r="L178" s="316"/>
      <c r="M178" s="316"/>
      <c r="N178" s="316"/>
      <c r="O178" s="316"/>
      <c r="P178" s="316"/>
      <c r="Q178" s="316"/>
      <c r="R178" s="316"/>
      <c r="S178" s="316"/>
      <c r="T178" s="316"/>
      <c r="U178" s="316"/>
      <c r="V178" s="316"/>
      <c r="W178" s="316"/>
      <c r="X178" s="316"/>
      <c r="Y178" s="316"/>
      <c r="Z178" s="316"/>
    </row>
    <row r="179" spans="1:26">
      <c r="A179" s="316"/>
      <c r="B179" s="316"/>
      <c r="C179" s="316"/>
      <c r="D179" s="316"/>
      <c r="E179" s="316"/>
      <c r="F179" s="316"/>
      <c r="G179" s="316"/>
      <c r="H179" s="316"/>
      <c r="I179" s="316"/>
      <c r="J179" s="316"/>
      <c r="K179" s="360"/>
      <c r="L179" s="316"/>
      <c r="M179" s="316"/>
      <c r="N179" s="316"/>
      <c r="O179" s="316"/>
      <c r="P179" s="316"/>
      <c r="Q179" s="316"/>
      <c r="R179" s="316"/>
      <c r="S179" s="316"/>
      <c r="T179" s="316"/>
      <c r="U179" s="316"/>
      <c r="V179" s="316"/>
      <c r="W179" s="316"/>
      <c r="X179" s="316"/>
      <c r="Y179" s="316"/>
      <c r="Z179" s="316"/>
    </row>
    <row r="180" spans="1:26">
      <c r="A180" s="316"/>
      <c r="B180" s="316"/>
      <c r="C180" s="316"/>
      <c r="D180" s="316"/>
      <c r="E180" s="316"/>
      <c r="F180" s="316"/>
      <c r="G180" s="316"/>
      <c r="H180" s="316"/>
      <c r="I180" s="316"/>
      <c r="J180" s="316"/>
      <c r="K180" s="360"/>
      <c r="L180" s="316"/>
      <c r="M180" s="316"/>
      <c r="N180" s="316"/>
      <c r="O180" s="316"/>
      <c r="P180" s="316"/>
      <c r="Q180" s="316"/>
      <c r="R180" s="316"/>
      <c r="S180" s="316"/>
      <c r="T180" s="316"/>
      <c r="U180" s="316"/>
      <c r="V180" s="316"/>
      <c r="W180" s="316"/>
      <c r="X180" s="316"/>
      <c r="Y180" s="316"/>
      <c r="Z180" s="316"/>
    </row>
    <row r="181" spans="1:26">
      <c r="A181" s="316"/>
      <c r="B181" s="316"/>
      <c r="C181" s="316"/>
      <c r="D181" s="316"/>
      <c r="E181" s="316"/>
      <c r="F181" s="316"/>
      <c r="G181" s="316"/>
      <c r="H181" s="316"/>
      <c r="I181" s="316"/>
      <c r="J181" s="316"/>
      <c r="K181" s="360"/>
      <c r="L181" s="316"/>
      <c r="M181" s="316"/>
      <c r="N181" s="316"/>
      <c r="O181" s="316"/>
      <c r="P181" s="316"/>
      <c r="Q181" s="316"/>
      <c r="R181" s="316"/>
      <c r="S181" s="316"/>
      <c r="T181" s="316"/>
      <c r="U181" s="316"/>
      <c r="V181" s="316"/>
      <c r="W181" s="316"/>
      <c r="X181" s="316"/>
      <c r="Y181" s="316"/>
      <c r="Z181" s="316"/>
    </row>
    <row r="182" spans="1:26">
      <c r="A182" s="316"/>
      <c r="B182" s="316"/>
      <c r="C182" s="316"/>
      <c r="D182" s="316"/>
      <c r="E182" s="316"/>
      <c r="F182" s="316"/>
      <c r="G182" s="316"/>
      <c r="H182" s="316"/>
      <c r="I182" s="316"/>
      <c r="J182" s="316"/>
      <c r="K182" s="360"/>
      <c r="L182" s="316"/>
      <c r="M182" s="316"/>
      <c r="N182" s="316"/>
      <c r="O182" s="316"/>
      <c r="P182" s="316"/>
      <c r="Q182" s="316"/>
      <c r="R182" s="316"/>
      <c r="S182" s="316"/>
      <c r="T182" s="316"/>
      <c r="U182" s="316"/>
      <c r="V182" s="316"/>
      <c r="W182" s="316"/>
      <c r="X182" s="316"/>
      <c r="Y182" s="316"/>
      <c r="Z182" s="316"/>
    </row>
    <row r="183" spans="1:26">
      <c r="A183" s="316"/>
      <c r="B183" s="316"/>
      <c r="C183" s="316"/>
      <c r="D183" s="316"/>
      <c r="E183" s="316"/>
      <c r="F183" s="316"/>
      <c r="G183" s="316"/>
      <c r="H183" s="316"/>
      <c r="I183" s="316"/>
      <c r="J183" s="316"/>
      <c r="K183" s="360"/>
      <c r="L183" s="316"/>
      <c r="M183" s="316"/>
      <c r="N183" s="316"/>
      <c r="O183" s="316"/>
      <c r="P183" s="316"/>
      <c r="Q183" s="316"/>
      <c r="R183" s="316"/>
      <c r="S183" s="316"/>
      <c r="T183" s="316"/>
      <c r="U183" s="316"/>
      <c r="V183" s="316"/>
      <c r="W183" s="316"/>
      <c r="X183" s="316"/>
      <c r="Y183" s="316"/>
      <c r="Z183" s="316"/>
    </row>
    <row r="184" spans="1:26">
      <c r="A184" s="316"/>
      <c r="B184" s="316"/>
      <c r="C184" s="316"/>
      <c r="D184" s="316"/>
      <c r="E184" s="316"/>
      <c r="F184" s="316"/>
      <c r="G184" s="316"/>
      <c r="H184" s="316"/>
      <c r="I184" s="316"/>
      <c r="J184" s="316"/>
      <c r="K184" s="360"/>
      <c r="L184" s="316"/>
      <c r="M184" s="316"/>
      <c r="N184" s="316"/>
      <c r="O184" s="316"/>
      <c r="P184" s="316"/>
      <c r="Q184" s="316"/>
      <c r="R184" s="316"/>
      <c r="S184" s="316"/>
      <c r="T184" s="316"/>
      <c r="U184" s="316"/>
      <c r="V184" s="316"/>
      <c r="W184" s="316"/>
      <c r="X184" s="316"/>
      <c r="Y184" s="316"/>
      <c r="Z184" s="316"/>
    </row>
    <row r="185" spans="1:26">
      <c r="A185" s="316"/>
      <c r="B185" s="316"/>
      <c r="C185" s="316"/>
      <c r="D185" s="316"/>
      <c r="E185" s="316"/>
      <c r="F185" s="316"/>
      <c r="G185" s="316"/>
      <c r="H185" s="316"/>
      <c r="I185" s="316"/>
      <c r="J185" s="316"/>
      <c r="K185" s="360"/>
      <c r="L185" s="316"/>
      <c r="M185" s="316"/>
      <c r="N185" s="316"/>
      <c r="O185" s="316"/>
      <c r="P185" s="316"/>
      <c r="Q185" s="316"/>
      <c r="R185" s="316"/>
      <c r="S185" s="316"/>
      <c r="T185" s="316"/>
      <c r="U185" s="316"/>
      <c r="V185" s="316"/>
      <c r="W185" s="316"/>
      <c r="X185" s="316"/>
      <c r="Y185" s="316"/>
      <c r="Z185" s="316"/>
    </row>
    <row r="186" spans="1:26">
      <c r="A186" s="316"/>
      <c r="B186" s="316"/>
      <c r="C186" s="316"/>
      <c r="D186" s="316"/>
      <c r="E186" s="316"/>
      <c r="F186" s="316"/>
      <c r="G186" s="316"/>
      <c r="H186" s="316"/>
      <c r="I186" s="316"/>
      <c r="J186" s="316"/>
      <c r="K186" s="360"/>
      <c r="L186" s="316"/>
      <c r="M186" s="316"/>
      <c r="N186" s="316"/>
      <c r="O186" s="316"/>
      <c r="P186" s="316"/>
      <c r="Q186" s="316"/>
      <c r="R186" s="316"/>
      <c r="S186" s="316"/>
      <c r="T186" s="316"/>
      <c r="U186" s="316"/>
      <c r="V186" s="316"/>
      <c r="W186" s="316"/>
      <c r="X186" s="316"/>
      <c r="Y186" s="316"/>
      <c r="Z186" s="316"/>
    </row>
    <row r="187" spans="1:26">
      <c r="A187" s="316"/>
      <c r="B187" s="316"/>
      <c r="C187" s="316"/>
      <c r="D187" s="316"/>
      <c r="E187" s="316"/>
      <c r="F187" s="316"/>
      <c r="G187" s="316"/>
      <c r="H187" s="316"/>
      <c r="I187" s="316"/>
      <c r="J187" s="316"/>
      <c r="K187" s="360"/>
      <c r="L187" s="316"/>
      <c r="M187" s="316"/>
      <c r="N187" s="316"/>
      <c r="O187" s="316"/>
      <c r="P187" s="316"/>
      <c r="Q187" s="316"/>
      <c r="R187" s="316"/>
      <c r="S187" s="316"/>
      <c r="T187" s="316"/>
      <c r="U187" s="316"/>
      <c r="V187" s="316"/>
      <c r="W187" s="316"/>
      <c r="X187" s="316"/>
      <c r="Y187" s="316"/>
      <c r="Z187" s="316"/>
    </row>
    <row r="188" spans="1:26">
      <c r="A188" s="316"/>
      <c r="B188" s="316"/>
      <c r="C188" s="316"/>
      <c r="D188" s="316"/>
      <c r="E188" s="316"/>
      <c r="F188" s="316"/>
      <c r="G188" s="316"/>
      <c r="H188" s="316"/>
      <c r="I188" s="316"/>
      <c r="J188" s="316"/>
      <c r="K188" s="360"/>
      <c r="L188" s="316"/>
      <c r="M188" s="316"/>
      <c r="N188" s="316"/>
      <c r="O188" s="316"/>
      <c r="P188" s="316"/>
      <c r="Q188" s="316"/>
      <c r="R188" s="316"/>
      <c r="S188" s="316"/>
      <c r="T188" s="316"/>
      <c r="U188" s="316"/>
      <c r="V188" s="316"/>
      <c r="W188" s="316"/>
      <c r="X188" s="316"/>
      <c r="Y188" s="316"/>
      <c r="Z188" s="316"/>
    </row>
    <row r="189" spans="1:26">
      <c r="A189" s="316"/>
      <c r="B189" s="316"/>
      <c r="C189" s="316"/>
      <c r="D189" s="316"/>
      <c r="E189" s="316"/>
      <c r="F189" s="316"/>
      <c r="G189" s="316"/>
      <c r="H189" s="316"/>
      <c r="I189" s="316"/>
      <c r="J189" s="316"/>
      <c r="K189" s="360"/>
      <c r="L189" s="316"/>
      <c r="M189" s="316"/>
      <c r="N189" s="316"/>
      <c r="O189" s="316"/>
      <c r="P189" s="316"/>
      <c r="Q189" s="316"/>
      <c r="R189" s="316"/>
      <c r="S189" s="316"/>
      <c r="T189" s="316"/>
      <c r="U189" s="316"/>
      <c r="V189" s="316"/>
      <c r="W189" s="316"/>
      <c r="X189" s="316"/>
      <c r="Y189" s="316"/>
      <c r="Z189" s="316"/>
    </row>
    <row r="190" spans="1:26">
      <c r="A190" s="316"/>
      <c r="B190" s="316"/>
      <c r="C190" s="316"/>
      <c r="D190" s="316"/>
      <c r="E190" s="316"/>
      <c r="F190" s="316"/>
      <c r="G190" s="316"/>
      <c r="H190" s="316"/>
      <c r="I190" s="316"/>
      <c r="J190" s="316"/>
      <c r="K190" s="360"/>
      <c r="L190" s="316"/>
      <c r="M190" s="316"/>
      <c r="N190" s="316"/>
      <c r="O190" s="316"/>
      <c r="P190" s="316"/>
      <c r="Q190" s="316"/>
      <c r="R190" s="316"/>
      <c r="S190" s="316"/>
      <c r="T190" s="316"/>
      <c r="U190" s="316"/>
      <c r="V190" s="316"/>
      <c r="W190" s="316"/>
      <c r="X190" s="316"/>
      <c r="Y190" s="316"/>
      <c r="Z190" s="316"/>
    </row>
    <row r="191" spans="1:26">
      <c r="A191" s="316"/>
      <c r="B191" s="316"/>
      <c r="C191" s="316"/>
      <c r="D191" s="316"/>
      <c r="E191" s="316"/>
      <c r="F191" s="316"/>
      <c r="G191" s="316"/>
      <c r="H191" s="316"/>
      <c r="I191" s="316"/>
      <c r="J191" s="316"/>
      <c r="K191" s="360"/>
      <c r="L191" s="316"/>
      <c r="M191" s="316"/>
      <c r="N191" s="316"/>
      <c r="O191" s="316"/>
      <c r="P191" s="316"/>
      <c r="Q191" s="316"/>
      <c r="R191" s="316"/>
      <c r="S191" s="316"/>
      <c r="T191" s="316"/>
      <c r="U191" s="316"/>
      <c r="V191" s="316"/>
      <c r="W191" s="316"/>
      <c r="X191" s="316"/>
      <c r="Y191" s="316"/>
      <c r="Z191" s="316"/>
    </row>
    <row r="192" spans="1:26">
      <c r="A192" s="316"/>
      <c r="B192" s="316"/>
      <c r="C192" s="316"/>
      <c r="D192" s="316"/>
      <c r="E192" s="316"/>
      <c r="F192" s="316"/>
      <c r="G192" s="316"/>
      <c r="H192" s="316"/>
      <c r="I192" s="316"/>
      <c r="J192" s="316"/>
      <c r="K192" s="360"/>
      <c r="L192" s="316"/>
      <c r="M192" s="316"/>
      <c r="N192" s="316"/>
      <c r="O192" s="316"/>
      <c r="P192" s="316"/>
      <c r="Q192" s="316"/>
      <c r="R192" s="316"/>
      <c r="S192" s="316"/>
      <c r="T192" s="316"/>
      <c r="U192" s="316"/>
      <c r="V192" s="316"/>
      <c r="W192" s="316"/>
      <c r="X192" s="316"/>
      <c r="Y192" s="316"/>
      <c r="Z192" s="316"/>
    </row>
    <row r="193" spans="1:26">
      <c r="A193" s="316"/>
      <c r="B193" s="316"/>
      <c r="C193" s="316"/>
      <c r="D193" s="316"/>
      <c r="E193" s="316"/>
      <c r="F193" s="316"/>
      <c r="G193" s="316"/>
      <c r="H193" s="316"/>
      <c r="I193" s="316"/>
      <c r="J193" s="316"/>
      <c r="K193" s="360"/>
      <c r="L193" s="316"/>
      <c r="M193" s="316"/>
      <c r="N193" s="316"/>
      <c r="O193" s="316"/>
      <c r="P193" s="316"/>
      <c r="Q193" s="316"/>
      <c r="R193" s="316"/>
      <c r="S193" s="316"/>
      <c r="T193" s="316"/>
      <c r="U193" s="316"/>
      <c r="V193" s="316"/>
      <c r="W193" s="316"/>
      <c r="X193" s="316"/>
      <c r="Y193" s="316"/>
      <c r="Z193" s="316"/>
    </row>
    <row r="194" spans="1:26">
      <c r="A194" s="316"/>
      <c r="B194" s="316"/>
      <c r="C194" s="316"/>
      <c r="D194" s="316"/>
      <c r="E194" s="316"/>
      <c r="F194" s="316"/>
      <c r="G194" s="316"/>
      <c r="H194" s="316"/>
      <c r="I194" s="316"/>
      <c r="J194" s="316"/>
      <c r="K194" s="360"/>
      <c r="L194" s="316"/>
      <c r="M194" s="316"/>
      <c r="N194" s="316"/>
      <c r="O194" s="316"/>
      <c r="P194" s="316"/>
      <c r="Q194" s="316"/>
      <c r="R194" s="316"/>
      <c r="S194" s="316"/>
      <c r="T194" s="316"/>
      <c r="U194" s="316"/>
      <c r="V194" s="316"/>
      <c r="W194" s="316"/>
      <c r="X194" s="316"/>
      <c r="Y194" s="316"/>
      <c r="Z194" s="316"/>
    </row>
    <row r="195" spans="1:26">
      <c r="A195" s="316"/>
      <c r="B195" s="316"/>
      <c r="C195" s="316"/>
      <c r="D195" s="316"/>
      <c r="E195" s="316"/>
      <c r="F195" s="316"/>
      <c r="G195" s="316"/>
      <c r="H195" s="316"/>
      <c r="I195" s="316"/>
      <c r="J195" s="316"/>
      <c r="K195" s="360"/>
      <c r="L195" s="316"/>
      <c r="M195" s="316"/>
      <c r="N195" s="316"/>
      <c r="O195" s="316"/>
      <c r="P195" s="316"/>
      <c r="Q195" s="316"/>
      <c r="R195" s="316"/>
      <c r="S195" s="316"/>
      <c r="T195" s="316"/>
      <c r="U195" s="316"/>
      <c r="V195" s="316"/>
      <c r="W195" s="316"/>
      <c r="X195" s="316"/>
      <c r="Y195" s="316"/>
      <c r="Z195" s="316"/>
    </row>
    <row r="196" spans="1:26">
      <c r="A196" s="316"/>
      <c r="B196" s="316"/>
      <c r="C196" s="316"/>
      <c r="D196" s="316"/>
      <c r="E196" s="316"/>
      <c r="F196" s="316"/>
      <c r="G196" s="316"/>
      <c r="H196" s="316"/>
      <c r="I196" s="316"/>
      <c r="J196" s="316"/>
      <c r="K196" s="360"/>
      <c r="L196" s="316"/>
      <c r="M196" s="316"/>
      <c r="N196" s="316"/>
      <c r="O196" s="316"/>
      <c r="P196" s="316"/>
      <c r="Q196" s="316"/>
      <c r="R196" s="316"/>
      <c r="S196" s="316"/>
      <c r="T196" s="316"/>
      <c r="U196" s="316"/>
      <c r="V196" s="316"/>
      <c r="W196" s="316"/>
      <c r="X196" s="316"/>
      <c r="Y196" s="316"/>
      <c r="Z196" s="316"/>
    </row>
    <row r="197" spans="1:26">
      <c r="A197" s="316"/>
      <c r="B197" s="316"/>
      <c r="C197" s="316"/>
      <c r="D197" s="316"/>
      <c r="E197" s="316"/>
      <c r="F197" s="316"/>
      <c r="G197" s="316"/>
      <c r="H197" s="316"/>
      <c r="I197" s="316"/>
      <c r="J197" s="316"/>
      <c r="K197" s="360"/>
      <c r="L197" s="316"/>
      <c r="M197" s="316"/>
      <c r="N197" s="316"/>
      <c r="O197" s="316"/>
      <c r="P197" s="316"/>
      <c r="Q197" s="316"/>
      <c r="R197" s="316"/>
      <c r="S197" s="316"/>
      <c r="T197" s="316"/>
      <c r="U197" s="316"/>
      <c r="V197" s="316"/>
      <c r="W197" s="316"/>
      <c r="X197" s="316"/>
      <c r="Y197" s="316"/>
      <c r="Z197" s="316"/>
    </row>
    <row r="198" spans="1:26">
      <c r="A198" s="316"/>
      <c r="B198" s="316"/>
      <c r="C198" s="316"/>
      <c r="D198" s="316"/>
      <c r="E198" s="316"/>
      <c r="F198" s="316"/>
      <c r="G198" s="316"/>
      <c r="H198" s="316"/>
      <c r="I198" s="316"/>
      <c r="J198" s="316"/>
      <c r="K198" s="360"/>
      <c r="L198" s="316"/>
      <c r="M198" s="316"/>
      <c r="N198" s="316"/>
      <c r="O198" s="316"/>
      <c r="P198" s="316"/>
      <c r="Q198" s="316"/>
      <c r="R198" s="316"/>
      <c r="S198" s="316"/>
      <c r="T198" s="316"/>
      <c r="U198" s="316"/>
      <c r="V198" s="316"/>
      <c r="W198" s="316"/>
      <c r="X198" s="316"/>
      <c r="Y198" s="316"/>
      <c r="Z198" s="316"/>
    </row>
    <row r="199" spans="1:26">
      <c r="A199" s="316"/>
      <c r="B199" s="316"/>
      <c r="C199" s="316"/>
      <c r="D199" s="316"/>
      <c r="E199" s="316"/>
      <c r="F199" s="316"/>
      <c r="G199" s="316"/>
      <c r="H199" s="316"/>
      <c r="I199" s="316"/>
      <c r="J199" s="316"/>
      <c r="K199" s="360"/>
      <c r="L199" s="316"/>
      <c r="M199" s="316"/>
      <c r="N199" s="316"/>
      <c r="O199" s="316"/>
      <c r="P199" s="316"/>
      <c r="Q199" s="316"/>
      <c r="R199" s="316"/>
      <c r="S199" s="316"/>
      <c r="T199" s="316"/>
      <c r="U199" s="316"/>
      <c r="V199" s="316"/>
      <c r="W199" s="316"/>
      <c r="X199" s="316"/>
      <c r="Y199" s="316"/>
      <c r="Z199" s="316"/>
    </row>
    <row r="200" spans="1:26">
      <c r="A200" s="316"/>
      <c r="B200" s="316"/>
      <c r="C200" s="316"/>
      <c r="D200" s="316"/>
      <c r="E200" s="316"/>
      <c r="F200" s="316"/>
      <c r="G200" s="316"/>
      <c r="H200" s="316"/>
      <c r="I200" s="316"/>
      <c r="J200" s="316"/>
      <c r="K200" s="360"/>
      <c r="L200" s="316"/>
      <c r="M200" s="316"/>
      <c r="N200" s="316"/>
      <c r="O200" s="316"/>
      <c r="P200" s="316"/>
      <c r="Q200" s="316"/>
      <c r="R200" s="316"/>
      <c r="S200" s="316"/>
      <c r="T200" s="316"/>
      <c r="U200" s="316"/>
      <c r="V200" s="316"/>
      <c r="W200" s="316"/>
      <c r="X200" s="316"/>
      <c r="Y200" s="316"/>
      <c r="Z200" s="316"/>
    </row>
    <row r="201" spans="1:26">
      <c r="A201" s="316"/>
      <c r="B201" s="316"/>
      <c r="C201" s="316"/>
      <c r="D201" s="316"/>
      <c r="E201" s="316"/>
      <c r="F201" s="316"/>
      <c r="G201" s="316"/>
      <c r="H201" s="316"/>
      <c r="I201" s="316"/>
      <c r="J201" s="316"/>
      <c r="K201" s="360"/>
      <c r="L201" s="316"/>
      <c r="M201" s="316"/>
      <c r="N201" s="316"/>
      <c r="O201" s="316"/>
      <c r="P201" s="316"/>
      <c r="Q201" s="316"/>
      <c r="R201" s="316"/>
      <c r="S201" s="316"/>
      <c r="T201" s="316"/>
      <c r="U201" s="316"/>
      <c r="V201" s="316"/>
      <c r="W201" s="316"/>
      <c r="X201" s="316"/>
      <c r="Y201" s="316"/>
      <c r="Z201" s="316"/>
    </row>
    <row r="202" spans="1:26">
      <c r="A202" s="316"/>
      <c r="B202" s="316"/>
      <c r="C202" s="316"/>
      <c r="D202" s="316"/>
      <c r="E202" s="316"/>
      <c r="F202" s="316"/>
      <c r="G202" s="316"/>
      <c r="H202" s="316"/>
      <c r="I202" s="316"/>
      <c r="J202" s="316"/>
      <c r="K202" s="360"/>
      <c r="L202" s="316"/>
      <c r="M202" s="316"/>
      <c r="N202" s="316"/>
      <c r="O202" s="316"/>
      <c r="P202" s="316"/>
      <c r="Q202" s="316"/>
      <c r="R202" s="316"/>
      <c r="S202" s="316"/>
      <c r="T202" s="316"/>
      <c r="U202" s="316"/>
      <c r="V202" s="316"/>
      <c r="W202" s="316"/>
      <c r="X202" s="316"/>
      <c r="Y202" s="316"/>
      <c r="Z202" s="316"/>
    </row>
    <row r="203" spans="1:26">
      <c r="A203" s="316"/>
      <c r="B203" s="316"/>
      <c r="C203" s="316"/>
      <c r="D203" s="316"/>
      <c r="E203" s="316"/>
      <c r="F203" s="316"/>
      <c r="G203" s="316"/>
      <c r="H203" s="316"/>
      <c r="I203" s="316"/>
      <c r="J203" s="316"/>
      <c r="K203" s="360"/>
      <c r="L203" s="316"/>
      <c r="M203" s="316"/>
      <c r="N203" s="316"/>
      <c r="O203" s="316"/>
      <c r="P203" s="316"/>
      <c r="Q203" s="316"/>
      <c r="R203" s="316"/>
      <c r="S203" s="316"/>
      <c r="T203" s="316"/>
      <c r="U203" s="316"/>
      <c r="V203" s="316"/>
      <c r="W203" s="316"/>
      <c r="X203" s="316"/>
      <c r="Y203" s="316"/>
      <c r="Z203" s="316"/>
    </row>
    <row r="204" spans="1:26">
      <c r="A204" s="316"/>
      <c r="B204" s="316"/>
      <c r="C204" s="316"/>
      <c r="D204" s="316"/>
      <c r="E204" s="316"/>
      <c r="F204" s="316"/>
      <c r="G204" s="316"/>
      <c r="H204" s="316"/>
      <c r="I204" s="316"/>
      <c r="J204" s="316"/>
      <c r="K204" s="360"/>
      <c r="L204" s="316"/>
      <c r="M204" s="316"/>
      <c r="N204" s="316"/>
      <c r="O204" s="316"/>
      <c r="P204" s="316"/>
      <c r="Q204" s="316"/>
      <c r="R204" s="316"/>
      <c r="S204" s="316"/>
      <c r="T204" s="316"/>
      <c r="U204" s="316"/>
      <c r="V204" s="316"/>
      <c r="W204" s="316"/>
      <c r="X204" s="316"/>
      <c r="Y204" s="316"/>
      <c r="Z204" s="316"/>
    </row>
    <row r="205" spans="1:26">
      <c r="A205" s="316"/>
      <c r="B205" s="316"/>
      <c r="C205" s="316"/>
      <c r="D205" s="316"/>
      <c r="E205" s="316"/>
      <c r="F205" s="316"/>
      <c r="G205" s="316"/>
      <c r="H205" s="316"/>
      <c r="I205" s="316"/>
      <c r="J205" s="316"/>
      <c r="K205" s="360"/>
      <c r="L205" s="316"/>
      <c r="M205" s="316"/>
      <c r="N205" s="316"/>
      <c r="O205" s="316"/>
      <c r="P205" s="316"/>
      <c r="Q205" s="316"/>
      <c r="R205" s="316"/>
      <c r="S205" s="316"/>
      <c r="T205" s="316"/>
      <c r="U205" s="316"/>
      <c r="V205" s="316"/>
      <c r="W205" s="316"/>
      <c r="X205" s="316"/>
      <c r="Y205" s="316"/>
      <c r="Z205" s="316"/>
    </row>
    <row r="206" spans="1:26">
      <c r="A206" s="316"/>
      <c r="B206" s="316"/>
      <c r="C206" s="316"/>
      <c r="D206" s="316"/>
      <c r="E206" s="316"/>
      <c r="F206" s="316"/>
      <c r="G206" s="316"/>
      <c r="H206" s="316"/>
      <c r="I206" s="316"/>
      <c r="J206" s="316"/>
      <c r="K206" s="360"/>
      <c r="L206" s="316"/>
      <c r="M206" s="316"/>
      <c r="N206" s="316"/>
      <c r="O206" s="316"/>
      <c r="P206" s="316"/>
      <c r="Q206" s="316"/>
      <c r="R206" s="316"/>
      <c r="S206" s="316"/>
      <c r="T206" s="316"/>
      <c r="U206" s="316"/>
      <c r="V206" s="316"/>
      <c r="W206" s="316"/>
      <c r="X206" s="316"/>
      <c r="Y206" s="316"/>
      <c r="Z206" s="316"/>
    </row>
    <row r="207" spans="1:26">
      <c r="A207" s="316"/>
      <c r="B207" s="316"/>
      <c r="C207" s="316"/>
      <c r="D207" s="316"/>
      <c r="E207" s="316"/>
      <c r="F207" s="316"/>
      <c r="G207" s="316"/>
      <c r="H207" s="316"/>
      <c r="I207" s="316"/>
      <c r="J207" s="316"/>
      <c r="K207" s="360"/>
      <c r="L207" s="316"/>
      <c r="M207" s="316"/>
      <c r="N207" s="316"/>
      <c r="O207" s="316"/>
      <c r="P207" s="316"/>
      <c r="Q207" s="316"/>
      <c r="R207" s="316"/>
      <c r="S207" s="316"/>
      <c r="T207" s="316"/>
      <c r="U207" s="316"/>
      <c r="V207" s="316"/>
      <c r="W207" s="316"/>
      <c r="X207" s="316"/>
      <c r="Y207" s="316"/>
      <c r="Z207" s="316"/>
    </row>
    <row r="208" spans="1:26">
      <c r="A208" s="316"/>
      <c r="B208" s="316"/>
      <c r="C208" s="316"/>
      <c r="D208" s="316"/>
      <c r="E208" s="316"/>
      <c r="F208" s="316"/>
      <c r="G208" s="316"/>
      <c r="H208" s="316"/>
      <c r="I208" s="316"/>
      <c r="J208" s="316"/>
      <c r="K208" s="360"/>
      <c r="L208" s="316"/>
      <c r="M208" s="316"/>
      <c r="N208" s="316"/>
      <c r="O208" s="316"/>
      <c r="P208" s="316"/>
      <c r="Q208" s="316"/>
      <c r="R208" s="316"/>
      <c r="S208" s="316"/>
      <c r="T208" s="316"/>
      <c r="U208" s="316"/>
      <c r="V208" s="316"/>
      <c r="W208" s="316"/>
      <c r="X208" s="316"/>
      <c r="Y208" s="316"/>
      <c r="Z208" s="316"/>
    </row>
    <row r="209" spans="1:26">
      <c r="A209" s="316"/>
      <c r="B209" s="316"/>
      <c r="C209" s="316"/>
      <c r="D209" s="316"/>
      <c r="E209" s="316"/>
      <c r="F209" s="316"/>
      <c r="G209" s="316"/>
      <c r="H209" s="316"/>
      <c r="I209" s="316"/>
      <c r="J209" s="316"/>
      <c r="K209" s="360"/>
      <c r="L209" s="316"/>
      <c r="M209" s="316"/>
      <c r="N209" s="316"/>
      <c r="O209" s="316"/>
      <c r="P209" s="316"/>
      <c r="Q209" s="316"/>
      <c r="R209" s="316"/>
      <c r="S209" s="316"/>
      <c r="T209" s="316"/>
      <c r="U209" s="316"/>
      <c r="V209" s="316"/>
      <c r="W209" s="316"/>
      <c r="X209" s="316"/>
      <c r="Y209" s="316"/>
      <c r="Z209" s="316"/>
    </row>
    <row r="210" spans="1:26">
      <c r="A210" s="316"/>
      <c r="B210" s="316"/>
      <c r="C210" s="316"/>
      <c r="D210" s="316"/>
      <c r="E210" s="316"/>
      <c r="F210" s="316"/>
      <c r="G210" s="316"/>
      <c r="H210" s="316"/>
      <c r="I210" s="316"/>
      <c r="J210" s="316"/>
      <c r="K210" s="360"/>
      <c r="L210" s="316"/>
      <c r="M210" s="316"/>
      <c r="N210" s="316"/>
      <c r="O210" s="316"/>
      <c r="P210" s="316"/>
      <c r="Q210" s="316"/>
      <c r="R210" s="316"/>
      <c r="S210" s="316"/>
      <c r="T210" s="316"/>
      <c r="U210" s="316"/>
      <c r="V210" s="316"/>
      <c r="W210" s="316"/>
      <c r="X210" s="316"/>
      <c r="Y210" s="316"/>
      <c r="Z210" s="316"/>
    </row>
    <row r="211" spans="1:26">
      <c r="A211" s="316"/>
      <c r="B211" s="316"/>
      <c r="C211" s="316"/>
      <c r="D211" s="316"/>
      <c r="E211" s="316"/>
      <c r="F211" s="316"/>
      <c r="G211" s="316"/>
      <c r="H211" s="316"/>
      <c r="I211" s="316"/>
      <c r="J211" s="316"/>
      <c r="K211" s="360"/>
      <c r="L211" s="316"/>
      <c r="M211" s="316"/>
      <c r="N211" s="316"/>
      <c r="O211" s="316"/>
      <c r="P211" s="316"/>
      <c r="Q211" s="316"/>
      <c r="R211" s="316"/>
      <c r="S211" s="316"/>
      <c r="T211" s="316"/>
      <c r="U211" s="316"/>
      <c r="V211" s="316"/>
      <c r="W211" s="316"/>
      <c r="X211" s="316"/>
      <c r="Y211" s="316"/>
      <c r="Z211" s="316"/>
    </row>
    <row r="212" spans="1:26">
      <c r="A212" s="316"/>
      <c r="B212" s="316"/>
      <c r="C212" s="316"/>
      <c r="D212" s="316"/>
      <c r="E212" s="316"/>
      <c r="F212" s="316"/>
      <c r="G212" s="316"/>
      <c r="H212" s="316"/>
      <c r="I212" s="316"/>
      <c r="J212" s="316"/>
      <c r="K212" s="360"/>
      <c r="L212" s="316"/>
      <c r="M212" s="316"/>
      <c r="N212" s="316"/>
      <c r="O212" s="316"/>
      <c r="P212" s="316"/>
      <c r="Q212" s="316"/>
      <c r="R212" s="316"/>
      <c r="S212" s="316"/>
      <c r="T212" s="316"/>
      <c r="U212" s="316"/>
      <c r="V212" s="316"/>
      <c r="W212" s="316"/>
      <c r="X212" s="316"/>
      <c r="Y212" s="316"/>
      <c r="Z212" s="316"/>
    </row>
    <row r="213" spans="1:26">
      <c r="A213" s="316"/>
      <c r="B213" s="316"/>
      <c r="C213" s="316"/>
      <c r="D213" s="316"/>
      <c r="E213" s="316"/>
      <c r="F213" s="316"/>
      <c r="G213" s="316"/>
      <c r="H213" s="316"/>
      <c r="I213" s="316"/>
      <c r="J213" s="316"/>
      <c r="K213" s="360"/>
      <c r="L213" s="316"/>
      <c r="M213" s="316"/>
      <c r="N213" s="316"/>
      <c r="O213" s="316"/>
      <c r="P213" s="316"/>
      <c r="Q213" s="316"/>
      <c r="R213" s="316"/>
      <c r="S213" s="316"/>
      <c r="T213" s="316"/>
      <c r="U213" s="316"/>
      <c r="V213" s="316"/>
      <c r="W213" s="316"/>
      <c r="X213" s="316"/>
      <c r="Y213" s="316"/>
      <c r="Z213" s="316"/>
    </row>
    <row r="214" spans="1:26">
      <c r="A214" s="316"/>
      <c r="B214" s="316"/>
      <c r="C214" s="316"/>
      <c r="D214" s="316"/>
      <c r="E214" s="316"/>
      <c r="F214" s="316"/>
      <c r="G214" s="316"/>
      <c r="H214" s="316"/>
      <c r="I214" s="316"/>
      <c r="J214" s="316"/>
      <c r="K214" s="360"/>
      <c r="L214" s="316"/>
      <c r="M214" s="316"/>
      <c r="N214" s="316"/>
      <c r="O214" s="316"/>
      <c r="P214" s="316"/>
      <c r="Q214" s="316"/>
      <c r="R214" s="316"/>
      <c r="S214" s="316"/>
      <c r="T214" s="316"/>
      <c r="U214" s="316"/>
      <c r="V214" s="316"/>
      <c r="W214" s="316"/>
      <c r="X214" s="316"/>
      <c r="Y214" s="316"/>
      <c r="Z214" s="316"/>
    </row>
    <row r="215" spans="1:26">
      <c r="A215" s="316"/>
      <c r="B215" s="316"/>
      <c r="C215" s="316"/>
      <c r="D215" s="316"/>
      <c r="E215" s="316"/>
      <c r="F215" s="316"/>
      <c r="G215" s="316"/>
      <c r="H215" s="316"/>
      <c r="I215" s="316"/>
      <c r="J215" s="316"/>
      <c r="K215" s="360"/>
      <c r="L215" s="316"/>
      <c r="M215" s="316"/>
      <c r="N215" s="316"/>
      <c r="O215" s="316"/>
      <c r="P215" s="316"/>
      <c r="Q215" s="316"/>
      <c r="R215" s="316"/>
      <c r="S215" s="316"/>
      <c r="T215" s="316"/>
      <c r="U215" s="316"/>
      <c r="V215" s="316"/>
      <c r="W215" s="316"/>
      <c r="X215" s="316"/>
      <c r="Y215" s="316"/>
      <c r="Z215" s="316"/>
    </row>
    <row r="216" spans="1:26">
      <c r="A216" s="316"/>
      <c r="B216" s="316"/>
      <c r="C216" s="316"/>
      <c r="D216" s="316"/>
      <c r="E216" s="316"/>
      <c r="F216" s="316"/>
      <c r="G216" s="316"/>
      <c r="H216" s="316"/>
      <c r="I216" s="316"/>
      <c r="J216" s="316"/>
      <c r="K216" s="360"/>
      <c r="L216" s="316"/>
      <c r="M216" s="316"/>
      <c r="N216" s="316"/>
      <c r="O216" s="316"/>
      <c r="P216" s="316"/>
      <c r="Q216" s="316"/>
      <c r="R216" s="316"/>
      <c r="S216" s="316"/>
      <c r="T216" s="316"/>
      <c r="U216" s="316"/>
      <c r="V216" s="316"/>
      <c r="W216" s="316"/>
      <c r="X216" s="316"/>
      <c r="Y216" s="316"/>
      <c r="Z216" s="316"/>
    </row>
    <row r="217" spans="1:26">
      <c r="A217" s="316"/>
      <c r="B217" s="316"/>
      <c r="C217" s="316"/>
      <c r="D217" s="316"/>
      <c r="E217" s="316"/>
      <c r="F217" s="316"/>
      <c r="G217" s="316"/>
      <c r="H217" s="316"/>
      <c r="I217" s="316"/>
      <c r="J217" s="316"/>
      <c r="K217" s="360"/>
      <c r="L217" s="316"/>
      <c r="M217" s="316"/>
      <c r="N217" s="316"/>
      <c r="O217" s="316"/>
      <c r="P217" s="316"/>
      <c r="Q217" s="316"/>
      <c r="R217" s="316"/>
      <c r="S217" s="316"/>
      <c r="T217" s="316"/>
      <c r="U217" s="316"/>
      <c r="V217" s="316"/>
      <c r="W217" s="316"/>
      <c r="X217" s="316"/>
      <c r="Y217" s="316"/>
      <c r="Z217" s="316"/>
    </row>
    <row r="218" spans="1:26">
      <c r="A218" s="316"/>
      <c r="B218" s="316"/>
      <c r="C218" s="316"/>
      <c r="D218" s="316"/>
      <c r="E218" s="316"/>
      <c r="F218" s="316"/>
      <c r="G218" s="316"/>
      <c r="H218" s="316"/>
      <c r="I218" s="316"/>
      <c r="J218" s="316"/>
      <c r="K218" s="360"/>
      <c r="L218" s="316"/>
      <c r="M218" s="316"/>
      <c r="N218" s="316"/>
      <c r="O218" s="316"/>
      <c r="P218" s="316"/>
      <c r="Q218" s="316"/>
      <c r="R218" s="316"/>
      <c r="S218" s="316"/>
      <c r="T218" s="316"/>
      <c r="U218" s="316"/>
      <c r="V218" s="316"/>
      <c r="W218" s="316"/>
      <c r="X218" s="316"/>
      <c r="Y218" s="316"/>
      <c r="Z218" s="316"/>
    </row>
    <row r="219" spans="1:26">
      <c r="A219" s="316"/>
      <c r="B219" s="316"/>
      <c r="C219" s="316"/>
      <c r="D219" s="316"/>
      <c r="E219" s="316"/>
      <c r="F219" s="316"/>
      <c r="G219" s="316"/>
      <c r="H219" s="316"/>
      <c r="I219" s="316"/>
      <c r="J219" s="316"/>
      <c r="K219" s="360"/>
      <c r="L219" s="316"/>
      <c r="M219" s="316"/>
      <c r="N219" s="316"/>
      <c r="O219" s="316"/>
      <c r="P219" s="316"/>
      <c r="Q219" s="316"/>
      <c r="R219" s="316"/>
      <c r="S219" s="316"/>
      <c r="T219" s="316"/>
      <c r="U219" s="316"/>
      <c r="V219" s="316"/>
      <c r="W219" s="316"/>
      <c r="X219" s="316"/>
      <c r="Y219" s="316"/>
      <c r="Z219" s="316"/>
    </row>
    <row r="220" spans="1:26">
      <c r="A220" s="316"/>
      <c r="B220" s="316"/>
      <c r="C220" s="316"/>
      <c r="D220" s="316"/>
      <c r="E220" s="316"/>
      <c r="F220" s="316"/>
      <c r="G220" s="316"/>
      <c r="H220" s="316"/>
      <c r="I220" s="316"/>
      <c r="J220" s="316"/>
      <c r="K220" s="360"/>
      <c r="L220" s="316"/>
      <c r="M220" s="316"/>
      <c r="N220" s="316"/>
      <c r="O220" s="316"/>
      <c r="P220" s="316"/>
      <c r="Q220" s="316"/>
      <c r="R220" s="316"/>
      <c r="S220" s="316"/>
      <c r="T220" s="316"/>
      <c r="U220" s="316"/>
      <c r="V220" s="316"/>
      <c r="W220" s="316"/>
      <c r="X220" s="316"/>
      <c r="Y220" s="316"/>
      <c r="Z220" s="316"/>
    </row>
    <row r="221" spans="1:26">
      <c r="A221" s="316"/>
      <c r="B221" s="316"/>
      <c r="C221" s="316"/>
      <c r="D221" s="316"/>
      <c r="E221" s="316"/>
      <c r="F221" s="316"/>
      <c r="G221" s="316"/>
      <c r="H221" s="316"/>
      <c r="I221" s="316"/>
      <c r="J221" s="316"/>
      <c r="K221" s="360"/>
      <c r="L221" s="316"/>
      <c r="M221" s="316"/>
      <c r="N221" s="316"/>
      <c r="O221" s="316"/>
      <c r="P221" s="316"/>
      <c r="Q221" s="316"/>
      <c r="R221" s="316"/>
      <c r="S221" s="316"/>
      <c r="T221" s="316"/>
      <c r="U221" s="316"/>
      <c r="V221" s="316"/>
      <c r="W221" s="316"/>
      <c r="X221" s="316"/>
      <c r="Y221" s="316"/>
      <c r="Z221" s="316"/>
    </row>
    <row r="222" spans="1:26">
      <c r="A222" s="316"/>
      <c r="B222" s="316"/>
      <c r="C222" s="316"/>
      <c r="D222" s="316"/>
      <c r="E222" s="316"/>
      <c r="F222" s="316"/>
      <c r="G222" s="316"/>
      <c r="H222" s="316"/>
      <c r="I222" s="316"/>
      <c r="J222" s="316"/>
      <c r="K222" s="360"/>
      <c r="L222" s="316"/>
      <c r="M222" s="316"/>
      <c r="N222" s="316"/>
      <c r="O222" s="316"/>
      <c r="P222" s="316"/>
      <c r="Q222" s="316"/>
      <c r="R222" s="316"/>
      <c r="S222" s="316"/>
      <c r="T222" s="316"/>
      <c r="U222" s="316"/>
      <c r="V222" s="316"/>
      <c r="W222" s="316"/>
      <c r="X222" s="316"/>
      <c r="Y222" s="316"/>
      <c r="Z222" s="316"/>
    </row>
    <row r="223" spans="1:26">
      <c r="A223" s="316"/>
      <c r="B223" s="316"/>
      <c r="C223" s="316"/>
      <c r="D223" s="316"/>
      <c r="E223" s="316"/>
      <c r="F223" s="316"/>
      <c r="G223" s="316"/>
      <c r="H223" s="316"/>
      <c r="I223" s="316"/>
      <c r="J223" s="316"/>
      <c r="K223" s="360"/>
      <c r="L223" s="316"/>
      <c r="M223" s="316"/>
      <c r="N223" s="316"/>
      <c r="O223" s="316"/>
      <c r="P223" s="316"/>
      <c r="Q223" s="316"/>
      <c r="R223" s="316"/>
      <c r="S223" s="316"/>
      <c r="T223" s="316"/>
      <c r="U223" s="316"/>
      <c r="V223" s="316"/>
      <c r="W223" s="316"/>
      <c r="X223" s="316"/>
      <c r="Y223" s="316"/>
      <c r="Z223" s="316"/>
    </row>
    <row r="224" spans="1:26">
      <c r="A224" s="316"/>
      <c r="B224" s="316"/>
      <c r="C224" s="316"/>
      <c r="D224" s="316"/>
      <c r="E224" s="316"/>
      <c r="F224" s="316"/>
      <c r="G224" s="316"/>
      <c r="H224" s="316"/>
      <c r="I224" s="316"/>
      <c r="J224" s="316"/>
      <c r="K224" s="360"/>
      <c r="L224" s="316"/>
      <c r="M224" s="316"/>
      <c r="N224" s="316"/>
      <c r="O224" s="316"/>
      <c r="P224" s="316"/>
      <c r="Q224" s="316"/>
      <c r="R224" s="316"/>
      <c r="S224" s="316"/>
      <c r="T224" s="316"/>
      <c r="U224" s="316"/>
      <c r="V224" s="316"/>
      <c r="W224" s="316"/>
      <c r="X224" s="316"/>
      <c r="Y224" s="316"/>
      <c r="Z224" s="316"/>
    </row>
    <row r="225" spans="1:26">
      <c r="A225" s="316"/>
      <c r="B225" s="316"/>
      <c r="C225" s="316"/>
      <c r="D225" s="316"/>
      <c r="E225" s="316"/>
      <c r="F225" s="316"/>
      <c r="G225" s="316"/>
      <c r="H225" s="316"/>
      <c r="I225" s="316"/>
      <c r="J225" s="316"/>
      <c r="K225" s="360"/>
      <c r="L225" s="316"/>
      <c r="M225" s="316"/>
      <c r="N225" s="316"/>
      <c r="O225" s="316"/>
      <c r="P225" s="316"/>
      <c r="Q225" s="316"/>
      <c r="R225" s="316"/>
      <c r="S225" s="316"/>
      <c r="T225" s="316"/>
      <c r="U225" s="316"/>
      <c r="V225" s="316"/>
      <c r="W225" s="316"/>
      <c r="X225" s="316"/>
      <c r="Y225" s="316"/>
      <c r="Z225" s="316"/>
    </row>
    <row r="226" spans="1:26">
      <c r="A226" s="316"/>
      <c r="B226" s="316"/>
      <c r="C226" s="316"/>
      <c r="D226" s="316"/>
      <c r="E226" s="316"/>
      <c r="F226" s="316"/>
      <c r="G226" s="316"/>
      <c r="H226" s="316"/>
      <c r="I226" s="316"/>
      <c r="J226" s="316"/>
      <c r="K226" s="360"/>
      <c r="L226" s="316"/>
      <c r="M226" s="316"/>
      <c r="N226" s="316"/>
      <c r="O226" s="316"/>
      <c r="P226" s="316"/>
      <c r="Q226" s="316"/>
      <c r="R226" s="316"/>
      <c r="S226" s="316"/>
      <c r="T226" s="316"/>
      <c r="U226" s="316"/>
      <c r="V226" s="316"/>
      <c r="W226" s="316"/>
      <c r="X226" s="316"/>
      <c r="Y226" s="316"/>
      <c r="Z226" s="316"/>
    </row>
    <row r="227" spans="1:26">
      <c r="A227" s="316"/>
      <c r="B227" s="316"/>
      <c r="C227" s="316"/>
      <c r="D227" s="316"/>
      <c r="E227" s="316"/>
      <c r="F227" s="316"/>
      <c r="G227" s="316"/>
      <c r="H227" s="316"/>
      <c r="I227" s="316"/>
      <c r="J227" s="316"/>
      <c r="K227" s="360"/>
      <c r="L227" s="316"/>
      <c r="M227" s="316"/>
      <c r="N227" s="316"/>
      <c r="O227" s="316"/>
      <c r="P227" s="316"/>
      <c r="Q227" s="316"/>
      <c r="R227" s="316"/>
      <c r="S227" s="316"/>
      <c r="T227" s="316"/>
      <c r="U227" s="316"/>
      <c r="V227" s="316"/>
      <c r="W227" s="316"/>
      <c r="X227" s="316"/>
      <c r="Y227" s="316"/>
      <c r="Z227" s="316"/>
    </row>
    <row r="228" spans="1:26">
      <c r="A228" s="316"/>
      <c r="B228" s="316"/>
      <c r="C228" s="316"/>
      <c r="D228" s="316"/>
      <c r="E228" s="316"/>
      <c r="F228" s="316"/>
      <c r="G228" s="316"/>
      <c r="H228" s="316"/>
      <c r="I228" s="316"/>
      <c r="J228" s="316"/>
      <c r="K228" s="360"/>
      <c r="L228" s="316"/>
      <c r="M228" s="316"/>
      <c r="N228" s="316"/>
      <c r="O228" s="316"/>
      <c r="P228" s="316"/>
      <c r="Q228" s="316"/>
      <c r="R228" s="316"/>
      <c r="S228" s="316"/>
      <c r="T228" s="316"/>
      <c r="U228" s="316"/>
      <c r="V228" s="316"/>
      <c r="W228" s="316"/>
      <c r="X228" s="316"/>
      <c r="Y228" s="316"/>
      <c r="Z228" s="316"/>
    </row>
    <row r="229" spans="1:26">
      <c r="A229" s="316"/>
      <c r="B229" s="316"/>
      <c r="C229" s="316"/>
      <c r="D229" s="316"/>
      <c r="E229" s="316"/>
      <c r="F229" s="316"/>
      <c r="G229" s="316"/>
      <c r="H229" s="316"/>
      <c r="I229" s="316"/>
      <c r="J229" s="316"/>
      <c r="K229" s="360"/>
      <c r="L229" s="316"/>
      <c r="M229" s="316"/>
      <c r="N229" s="316"/>
      <c r="O229" s="316"/>
      <c r="P229" s="316"/>
      <c r="Q229" s="316"/>
      <c r="R229" s="316"/>
      <c r="S229" s="316"/>
      <c r="T229" s="316"/>
      <c r="U229" s="316"/>
      <c r="V229" s="316"/>
      <c r="W229" s="316"/>
      <c r="X229" s="316"/>
      <c r="Y229" s="316"/>
      <c r="Z229" s="316"/>
    </row>
    <row r="230" spans="1:26">
      <c r="A230" s="316"/>
      <c r="B230" s="316"/>
      <c r="C230" s="316"/>
      <c r="D230" s="316"/>
      <c r="E230" s="316"/>
      <c r="F230" s="316"/>
      <c r="G230" s="316"/>
      <c r="H230" s="316"/>
      <c r="I230" s="316"/>
      <c r="J230" s="316"/>
      <c r="K230" s="360"/>
      <c r="L230" s="316"/>
      <c r="M230" s="316"/>
      <c r="N230" s="316"/>
      <c r="O230" s="316"/>
      <c r="P230" s="316"/>
      <c r="Q230" s="316"/>
      <c r="R230" s="316"/>
      <c r="S230" s="316"/>
      <c r="T230" s="316"/>
      <c r="U230" s="316"/>
      <c r="V230" s="316"/>
      <c r="W230" s="316"/>
      <c r="X230" s="316"/>
      <c r="Y230" s="316"/>
      <c r="Z230" s="316"/>
    </row>
    <row r="231" spans="1:26">
      <c r="A231" s="316"/>
      <c r="B231" s="316"/>
      <c r="C231" s="316"/>
      <c r="D231" s="316"/>
      <c r="E231" s="316"/>
      <c r="F231" s="316"/>
      <c r="G231" s="316"/>
      <c r="H231" s="316"/>
      <c r="I231" s="316"/>
      <c r="J231" s="316"/>
      <c r="K231" s="360"/>
      <c r="L231" s="316"/>
      <c r="M231" s="316"/>
      <c r="N231" s="316"/>
      <c r="O231" s="316"/>
      <c r="P231" s="316"/>
      <c r="Q231" s="316"/>
      <c r="R231" s="316"/>
      <c r="S231" s="316"/>
      <c r="T231" s="316"/>
      <c r="U231" s="316"/>
      <c r="V231" s="316"/>
      <c r="W231" s="316"/>
      <c r="X231" s="316"/>
      <c r="Y231" s="316"/>
      <c r="Z231" s="316"/>
    </row>
    <row r="232" spans="1:26">
      <c r="A232" s="316"/>
      <c r="B232" s="316"/>
      <c r="C232" s="316"/>
      <c r="D232" s="316"/>
      <c r="E232" s="316"/>
      <c r="F232" s="316"/>
      <c r="G232" s="316"/>
      <c r="H232" s="316"/>
      <c r="I232" s="316"/>
      <c r="J232" s="316"/>
      <c r="K232" s="360"/>
      <c r="L232" s="316"/>
      <c r="M232" s="316"/>
      <c r="N232" s="316"/>
      <c r="O232" s="316"/>
      <c r="P232" s="316"/>
      <c r="Q232" s="316"/>
      <c r="R232" s="316"/>
      <c r="S232" s="316"/>
      <c r="T232" s="316"/>
      <c r="U232" s="316"/>
      <c r="V232" s="316"/>
      <c r="W232" s="316"/>
      <c r="X232" s="316"/>
      <c r="Y232" s="316"/>
      <c r="Z232" s="316"/>
    </row>
    <row r="233" spans="1:26">
      <c r="A233" s="316"/>
      <c r="B233" s="316"/>
      <c r="C233" s="316"/>
      <c r="D233" s="316"/>
      <c r="E233" s="316"/>
      <c r="F233" s="316"/>
      <c r="G233" s="316"/>
      <c r="H233" s="316"/>
      <c r="I233" s="316"/>
      <c r="J233" s="316"/>
      <c r="K233" s="360"/>
      <c r="L233" s="316"/>
      <c r="M233" s="316"/>
      <c r="N233" s="316"/>
      <c r="O233" s="316"/>
      <c r="P233" s="316"/>
      <c r="Q233" s="316"/>
      <c r="R233" s="316"/>
      <c r="S233" s="316"/>
      <c r="T233" s="316"/>
      <c r="U233" s="316"/>
      <c r="V233" s="316"/>
      <c r="W233" s="316"/>
      <c r="X233" s="316"/>
      <c r="Y233" s="316"/>
      <c r="Z233" s="316"/>
    </row>
    <row r="234" spans="1:26">
      <c r="A234" s="316"/>
      <c r="B234" s="316"/>
      <c r="C234" s="316"/>
      <c r="D234" s="316"/>
      <c r="E234" s="316"/>
      <c r="F234" s="316"/>
      <c r="G234" s="316"/>
      <c r="H234" s="316"/>
      <c r="I234" s="316"/>
      <c r="J234" s="316"/>
      <c r="K234" s="360"/>
      <c r="L234" s="316"/>
      <c r="M234" s="316"/>
      <c r="N234" s="316"/>
      <c r="O234" s="316"/>
      <c r="P234" s="316"/>
      <c r="Q234" s="316"/>
      <c r="R234" s="316"/>
      <c r="S234" s="316"/>
      <c r="T234" s="316"/>
      <c r="U234" s="316"/>
      <c r="V234" s="316"/>
      <c r="W234" s="316"/>
      <c r="X234" s="316"/>
      <c r="Y234" s="316"/>
      <c r="Z234" s="316"/>
    </row>
    <row r="235" spans="1:26">
      <c r="A235" s="316"/>
      <c r="B235" s="316"/>
      <c r="C235" s="316"/>
      <c r="D235" s="316"/>
      <c r="E235" s="316"/>
      <c r="F235" s="316"/>
      <c r="G235" s="316"/>
      <c r="H235" s="316"/>
      <c r="I235" s="316"/>
      <c r="J235" s="316"/>
      <c r="K235" s="360"/>
      <c r="L235" s="316"/>
      <c r="M235" s="316"/>
      <c r="N235" s="316"/>
      <c r="O235" s="316"/>
      <c r="P235" s="316"/>
      <c r="Q235" s="316"/>
      <c r="R235" s="316"/>
      <c r="S235" s="316"/>
      <c r="T235" s="316"/>
      <c r="U235" s="316"/>
      <c r="V235" s="316"/>
      <c r="W235" s="316"/>
      <c r="X235" s="316"/>
      <c r="Y235" s="316"/>
      <c r="Z235" s="316"/>
    </row>
    <row r="236" spans="1:26">
      <c r="A236" s="316"/>
      <c r="B236" s="316"/>
      <c r="C236" s="316"/>
      <c r="D236" s="316"/>
      <c r="E236" s="316"/>
      <c r="F236" s="316"/>
      <c r="G236" s="316"/>
      <c r="H236" s="316"/>
      <c r="I236" s="316"/>
      <c r="J236" s="316"/>
      <c r="K236" s="360"/>
      <c r="L236" s="316"/>
      <c r="M236" s="316"/>
      <c r="N236" s="316"/>
      <c r="O236" s="316"/>
      <c r="P236" s="316"/>
      <c r="Q236" s="316"/>
      <c r="R236" s="316"/>
      <c r="S236" s="316"/>
      <c r="T236" s="316"/>
      <c r="U236" s="316"/>
      <c r="V236" s="316"/>
      <c r="W236" s="316"/>
      <c r="X236" s="316"/>
      <c r="Y236" s="316"/>
      <c r="Z236" s="316"/>
    </row>
    <row r="237" spans="1:26">
      <c r="A237" s="316"/>
      <c r="B237" s="316"/>
      <c r="C237" s="316"/>
      <c r="D237" s="316"/>
      <c r="E237" s="316"/>
      <c r="F237" s="316"/>
      <c r="G237" s="316"/>
      <c r="H237" s="316"/>
      <c r="I237" s="316"/>
      <c r="J237" s="316"/>
      <c r="K237" s="360"/>
      <c r="L237" s="316"/>
      <c r="M237" s="316"/>
      <c r="N237" s="316"/>
      <c r="O237" s="316"/>
      <c r="P237" s="316"/>
      <c r="Q237" s="316"/>
      <c r="R237" s="316"/>
      <c r="S237" s="316"/>
      <c r="T237" s="316"/>
      <c r="U237" s="316"/>
      <c r="V237" s="316"/>
      <c r="W237" s="316"/>
      <c r="X237" s="316"/>
      <c r="Y237" s="316"/>
      <c r="Z237" s="316"/>
    </row>
    <row r="238" spans="1:26">
      <c r="A238" s="316"/>
      <c r="B238" s="316"/>
      <c r="C238" s="316"/>
      <c r="D238" s="316"/>
      <c r="E238" s="316"/>
      <c r="F238" s="316"/>
      <c r="G238" s="316"/>
      <c r="H238" s="316"/>
      <c r="I238" s="316"/>
      <c r="J238" s="316"/>
      <c r="K238" s="360"/>
      <c r="L238" s="316"/>
      <c r="M238" s="316"/>
      <c r="N238" s="316"/>
      <c r="O238" s="316"/>
      <c r="P238" s="316"/>
      <c r="Q238" s="316"/>
      <c r="R238" s="316"/>
      <c r="S238" s="316"/>
      <c r="T238" s="316"/>
      <c r="U238" s="316"/>
      <c r="V238" s="316"/>
      <c r="W238" s="316"/>
      <c r="X238" s="316"/>
      <c r="Y238" s="316"/>
      <c r="Z238" s="316"/>
    </row>
    <row r="239" spans="1:26">
      <c r="A239" s="316"/>
      <c r="B239" s="316"/>
      <c r="C239" s="316"/>
      <c r="D239" s="316"/>
      <c r="E239" s="316"/>
      <c r="F239" s="316"/>
      <c r="G239" s="316"/>
      <c r="H239" s="316"/>
      <c r="I239" s="316"/>
      <c r="J239" s="316"/>
      <c r="K239" s="360"/>
      <c r="L239" s="316"/>
      <c r="M239" s="316"/>
      <c r="N239" s="316"/>
      <c r="O239" s="316"/>
      <c r="P239" s="316"/>
      <c r="Q239" s="316"/>
      <c r="R239" s="316"/>
      <c r="S239" s="316"/>
      <c r="T239" s="316"/>
      <c r="U239" s="316"/>
      <c r="V239" s="316"/>
      <c r="W239" s="316"/>
      <c r="X239" s="316"/>
      <c r="Y239" s="316"/>
      <c r="Z239" s="316"/>
    </row>
    <row r="240" spans="1:26">
      <c r="A240" s="316"/>
      <c r="B240" s="316"/>
      <c r="C240" s="316"/>
      <c r="D240" s="316"/>
      <c r="E240" s="316"/>
      <c r="F240" s="316"/>
      <c r="G240" s="316"/>
      <c r="H240" s="316"/>
      <c r="I240" s="316"/>
      <c r="J240" s="316"/>
      <c r="K240" s="360"/>
      <c r="L240" s="316"/>
      <c r="M240" s="316"/>
      <c r="N240" s="316"/>
      <c r="O240" s="316"/>
      <c r="P240" s="316"/>
      <c r="Q240" s="316"/>
      <c r="R240" s="316"/>
      <c r="S240" s="316"/>
      <c r="T240" s="316"/>
      <c r="U240" s="316"/>
      <c r="V240" s="316"/>
      <c r="W240" s="316"/>
      <c r="X240" s="316"/>
      <c r="Y240" s="316"/>
      <c r="Z240" s="316"/>
    </row>
    <row r="241" spans="1:26">
      <c r="A241" s="316"/>
      <c r="B241" s="316"/>
      <c r="C241" s="316"/>
      <c r="D241" s="316"/>
      <c r="E241" s="316"/>
      <c r="F241" s="316"/>
      <c r="G241" s="316"/>
      <c r="H241" s="316"/>
      <c r="I241" s="316"/>
      <c r="J241" s="316"/>
      <c r="K241" s="360"/>
      <c r="L241" s="316"/>
      <c r="M241" s="316"/>
      <c r="N241" s="316"/>
      <c r="O241" s="316"/>
      <c r="P241" s="316"/>
      <c r="Q241" s="316"/>
      <c r="R241" s="316"/>
      <c r="S241" s="316"/>
      <c r="T241" s="316"/>
      <c r="U241" s="316"/>
      <c r="V241" s="316"/>
      <c r="W241" s="316"/>
      <c r="X241" s="316"/>
      <c r="Y241" s="316"/>
      <c r="Z241" s="316"/>
    </row>
    <row r="242" spans="1:26">
      <c r="A242" s="316"/>
      <c r="B242" s="316"/>
      <c r="C242" s="316"/>
      <c r="D242" s="316"/>
      <c r="E242" s="316"/>
      <c r="F242" s="316"/>
      <c r="G242" s="316"/>
      <c r="H242" s="316"/>
      <c r="I242" s="316"/>
      <c r="J242" s="316"/>
      <c r="K242" s="360"/>
      <c r="L242" s="316"/>
      <c r="M242" s="316"/>
      <c r="N242" s="316"/>
      <c r="O242" s="316"/>
      <c r="P242" s="316"/>
      <c r="Q242" s="316"/>
      <c r="R242" s="316"/>
      <c r="S242" s="316"/>
      <c r="T242" s="316"/>
      <c r="U242" s="316"/>
      <c r="V242" s="316"/>
      <c r="W242" s="316"/>
      <c r="X242" s="316"/>
      <c r="Y242" s="316"/>
      <c r="Z242" s="316"/>
    </row>
    <row r="243" spans="1:26">
      <c r="A243" s="316"/>
      <c r="B243" s="316"/>
      <c r="C243" s="316"/>
      <c r="D243" s="316"/>
      <c r="E243" s="316"/>
      <c r="F243" s="316"/>
      <c r="G243" s="316"/>
      <c r="H243" s="316"/>
      <c r="I243" s="316"/>
      <c r="J243" s="316"/>
      <c r="K243" s="360"/>
      <c r="L243" s="316"/>
      <c r="M243" s="316"/>
      <c r="N243" s="316"/>
      <c r="O243" s="316"/>
      <c r="P243" s="316"/>
      <c r="Q243" s="316"/>
      <c r="R243" s="316"/>
      <c r="S243" s="316"/>
      <c r="T243" s="316"/>
      <c r="U243" s="316"/>
      <c r="V243" s="316"/>
      <c r="W243" s="316"/>
      <c r="X243" s="316"/>
      <c r="Y243" s="316"/>
      <c r="Z243" s="316"/>
    </row>
    <row r="244" spans="1:26">
      <c r="A244" s="316"/>
      <c r="B244" s="316"/>
      <c r="C244" s="316"/>
      <c r="D244" s="316"/>
      <c r="E244" s="316"/>
      <c r="F244" s="316"/>
      <c r="G244" s="316"/>
      <c r="H244" s="316"/>
      <c r="I244" s="316"/>
      <c r="J244" s="316"/>
      <c r="K244" s="360"/>
      <c r="L244" s="316"/>
      <c r="M244" s="316"/>
      <c r="N244" s="316"/>
      <c r="O244" s="316"/>
      <c r="P244" s="316"/>
      <c r="Q244" s="316"/>
      <c r="R244" s="316"/>
      <c r="S244" s="316"/>
      <c r="T244" s="316"/>
      <c r="U244" s="316"/>
      <c r="V244" s="316"/>
      <c r="W244" s="316"/>
      <c r="X244" s="316"/>
      <c r="Y244" s="316"/>
      <c r="Z244" s="316"/>
    </row>
    <row r="245" spans="1:26">
      <c r="A245" s="316"/>
      <c r="B245" s="316"/>
      <c r="C245" s="316"/>
      <c r="D245" s="316"/>
      <c r="E245" s="316"/>
      <c r="F245" s="316"/>
      <c r="G245" s="316"/>
      <c r="H245" s="316"/>
      <c r="I245" s="316"/>
      <c r="J245" s="316"/>
      <c r="K245" s="360"/>
      <c r="L245" s="316"/>
      <c r="M245" s="316"/>
      <c r="N245" s="316"/>
      <c r="O245" s="316"/>
      <c r="P245" s="316"/>
      <c r="Q245" s="316"/>
      <c r="R245" s="316"/>
      <c r="S245" s="316"/>
      <c r="T245" s="316"/>
      <c r="U245" s="316"/>
      <c r="V245" s="316"/>
      <c r="W245" s="316"/>
      <c r="X245" s="316"/>
      <c r="Y245" s="316"/>
      <c r="Z245" s="316"/>
    </row>
    <row r="246" spans="1:26">
      <c r="A246" s="316"/>
      <c r="B246" s="316"/>
      <c r="C246" s="316"/>
      <c r="D246" s="316"/>
      <c r="E246" s="316"/>
      <c r="F246" s="316"/>
      <c r="G246" s="316"/>
      <c r="H246" s="316"/>
      <c r="I246" s="316"/>
      <c r="J246" s="316"/>
      <c r="K246" s="360"/>
      <c r="L246" s="316"/>
      <c r="M246" s="316"/>
      <c r="N246" s="316"/>
      <c r="O246" s="316"/>
      <c r="P246" s="316"/>
      <c r="Q246" s="316"/>
      <c r="R246" s="316"/>
      <c r="S246" s="316"/>
      <c r="T246" s="316"/>
      <c r="U246" s="316"/>
      <c r="V246" s="316"/>
      <c r="W246" s="316"/>
      <c r="X246" s="316"/>
      <c r="Y246" s="316"/>
      <c r="Z246" s="316"/>
    </row>
    <row r="247" spans="1:26">
      <c r="A247" s="316"/>
      <c r="B247" s="316"/>
      <c r="C247" s="316"/>
      <c r="D247" s="316"/>
      <c r="E247" s="316"/>
      <c r="F247" s="316"/>
      <c r="G247" s="316"/>
      <c r="H247" s="316"/>
      <c r="I247" s="316"/>
      <c r="J247" s="316"/>
      <c r="K247" s="360"/>
      <c r="L247" s="316"/>
      <c r="M247" s="316"/>
      <c r="N247" s="316"/>
      <c r="O247" s="316"/>
      <c r="P247" s="316"/>
      <c r="Q247" s="316"/>
      <c r="R247" s="316"/>
      <c r="S247" s="316"/>
      <c r="T247" s="316"/>
      <c r="U247" s="316"/>
      <c r="V247" s="316"/>
      <c r="W247" s="316"/>
      <c r="X247" s="316"/>
      <c r="Y247" s="316"/>
      <c r="Z247" s="316"/>
    </row>
    <row r="248" spans="1:26">
      <c r="A248" s="316"/>
      <c r="B248" s="316"/>
      <c r="C248" s="316"/>
      <c r="D248" s="316"/>
      <c r="E248" s="316"/>
      <c r="F248" s="316"/>
      <c r="G248" s="316"/>
      <c r="H248" s="316"/>
      <c r="I248" s="316"/>
      <c r="J248" s="316"/>
      <c r="K248" s="360"/>
      <c r="L248" s="316"/>
      <c r="M248" s="316"/>
      <c r="N248" s="316"/>
      <c r="O248" s="316"/>
      <c r="P248" s="316"/>
      <c r="Q248" s="316"/>
      <c r="R248" s="316"/>
      <c r="S248" s="316"/>
      <c r="T248" s="316"/>
      <c r="U248" s="316"/>
      <c r="V248" s="316"/>
      <c r="W248" s="316"/>
      <c r="X248" s="316"/>
      <c r="Y248" s="316"/>
      <c r="Z248" s="316"/>
    </row>
    <row r="249" spans="1:26">
      <c r="A249" s="316"/>
      <c r="B249" s="316"/>
      <c r="C249" s="316"/>
      <c r="D249" s="316"/>
      <c r="E249" s="316"/>
      <c r="F249" s="316"/>
      <c r="G249" s="316"/>
      <c r="H249" s="316"/>
      <c r="I249" s="316"/>
      <c r="J249" s="316"/>
      <c r="K249" s="360"/>
      <c r="L249" s="316"/>
      <c r="M249" s="316"/>
      <c r="N249" s="316"/>
      <c r="O249" s="316"/>
      <c r="P249" s="316"/>
      <c r="Q249" s="316"/>
      <c r="R249" s="316"/>
      <c r="S249" s="316"/>
      <c r="T249" s="316"/>
      <c r="U249" s="316"/>
      <c r="V249" s="316"/>
      <c r="W249" s="316"/>
      <c r="X249" s="316"/>
      <c r="Y249" s="316"/>
      <c r="Z249" s="316"/>
    </row>
    <row r="250" spans="1:26">
      <c r="A250" s="316"/>
      <c r="B250" s="316"/>
      <c r="C250" s="316"/>
      <c r="D250" s="316"/>
      <c r="E250" s="316"/>
      <c r="F250" s="316"/>
      <c r="G250" s="316"/>
      <c r="H250" s="316"/>
      <c r="I250" s="316"/>
      <c r="J250" s="316"/>
      <c r="K250" s="360"/>
      <c r="L250" s="316"/>
      <c r="M250" s="316"/>
      <c r="N250" s="316"/>
      <c r="O250" s="316"/>
      <c r="P250" s="316"/>
      <c r="Q250" s="316"/>
      <c r="R250" s="316"/>
      <c r="S250" s="316"/>
      <c r="T250" s="316"/>
      <c r="U250" s="316"/>
      <c r="V250" s="316"/>
      <c r="W250" s="316"/>
      <c r="X250" s="316"/>
      <c r="Y250" s="316"/>
      <c r="Z250" s="316"/>
    </row>
    <row r="251" spans="1:26">
      <c r="A251" s="316"/>
      <c r="B251" s="316"/>
      <c r="C251" s="316"/>
      <c r="D251" s="316"/>
      <c r="E251" s="316"/>
      <c r="F251" s="316"/>
      <c r="G251" s="316"/>
      <c r="H251" s="316"/>
      <c r="I251" s="316"/>
      <c r="J251" s="316"/>
      <c r="K251" s="360"/>
      <c r="L251" s="316"/>
      <c r="M251" s="316"/>
      <c r="N251" s="316"/>
      <c r="O251" s="316"/>
      <c r="P251" s="316"/>
      <c r="Q251" s="316"/>
      <c r="R251" s="316"/>
      <c r="S251" s="316"/>
      <c r="T251" s="316"/>
      <c r="U251" s="316"/>
      <c r="V251" s="316"/>
      <c r="W251" s="316"/>
      <c r="X251" s="316"/>
      <c r="Y251" s="316"/>
      <c r="Z251" s="316"/>
    </row>
    <row r="252" spans="1:26">
      <c r="A252" s="316"/>
      <c r="B252" s="316"/>
      <c r="C252" s="316"/>
      <c r="D252" s="316"/>
      <c r="E252" s="316"/>
      <c r="F252" s="316"/>
      <c r="G252" s="316"/>
      <c r="H252" s="316"/>
      <c r="I252" s="316"/>
      <c r="J252" s="316"/>
      <c r="K252" s="360"/>
      <c r="L252" s="316"/>
      <c r="M252" s="316"/>
      <c r="N252" s="316"/>
      <c r="O252" s="316"/>
      <c r="P252" s="316"/>
      <c r="Q252" s="316"/>
      <c r="R252" s="316"/>
      <c r="S252" s="316"/>
      <c r="T252" s="316"/>
      <c r="U252" s="316"/>
      <c r="V252" s="316"/>
      <c r="W252" s="316"/>
      <c r="X252" s="316"/>
      <c r="Y252" s="316"/>
      <c r="Z252" s="316"/>
    </row>
    <row r="253" spans="1:26">
      <c r="A253" s="316"/>
      <c r="B253" s="316"/>
      <c r="C253" s="316"/>
      <c r="D253" s="316"/>
      <c r="E253" s="316"/>
      <c r="F253" s="316"/>
      <c r="G253" s="316"/>
      <c r="H253" s="316"/>
      <c r="I253" s="316"/>
      <c r="J253" s="316"/>
      <c r="K253" s="360"/>
      <c r="L253" s="316"/>
      <c r="M253" s="316"/>
      <c r="N253" s="316"/>
      <c r="O253" s="316"/>
      <c r="P253" s="316"/>
      <c r="Q253" s="316"/>
      <c r="R253" s="316"/>
      <c r="S253" s="316"/>
      <c r="T253" s="316"/>
      <c r="U253" s="316"/>
      <c r="V253" s="316"/>
      <c r="W253" s="316"/>
      <c r="X253" s="316"/>
      <c r="Y253" s="316"/>
      <c r="Z253" s="316"/>
    </row>
    <row r="254" spans="1:26">
      <c r="A254" s="316"/>
      <c r="B254" s="316"/>
      <c r="C254" s="316"/>
      <c r="D254" s="316"/>
      <c r="E254" s="316"/>
      <c r="F254" s="316"/>
      <c r="G254" s="316"/>
      <c r="H254" s="316"/>
      <c r="I254" s="316"/>
      <c r="J254" s="316"/>
      <c r="K254" s="360"/>
      <c r="L254" s="316"/>
      <c r="M254" s="316"/>
      <c r="N254" s="316"/>
      <c r="O254" s="316"/>
      <c r="P254" s="316"/>
      <c r="Q254" s="316"/>
      <c r="R254" s="316"/>
      <c r="S254" s="316"/>
      <c r="T254" s="316"/>
      <c r="U254" s="316"/>
      <c r="V254" s="316"/>
      <c r="W254" s="316"/>
      <c r="X254" s="316"/>
      <c r="Y254" s="316"/>
      <c r="Z254" s="316"/>
    </row>
    <row r="255" spans="1:26">
      <c r="A255" s="316"/>
      <c r="B255" s="316"/>
      <c r="C255" s="316"/>
      <c r="D255" s="316"/>
      <c r="E255" s="316"/>
      <c r="F255" s="316"/>
      <c r="G255" s="316"/>
      <c r="H255" s="316"/>
      <c r="I255" s="316"/>
      <c r="J255" s="316"/>
      <c r="K255" s="360"/>
      <c r="L255" s="316"/>
      <c r="M255" s="316"/>
      <c r="N255" s="316"/>
      <c r="O255" s="316"/>
      <c r="P255" s="316"/>
      <c r="Q255" s="316"/>
      <c r="R255" s="316"/>
      <c r="S255" s="316"/>
      <c r="T255" s="316"/>
      <c r="U255" s="316"/>
      <c r="V255" s="316"/>
      <c r="W255" s="316"/>
      <c r="X255" s="316"/>
      <c r="Y255" s="316"/>
      <c r="Z255" s="316"/>
    </row>
    <row r="256" spans="1:26">
      <c r="A256" s="316"/>
      <c r="B256" s="316"/>
      <c r="C256" s="316"/>
      <c r="D256" s="316"/>
      <c r="E256" s="316"/>
      <c r="F256" s="316"/>
      <c r="G256" s="316"/>
      <c r="H256" s="316"/>
      <c r="I256" s="316"/>
      <c r="J256" s="316"/>
      <c r="K256" s="360"/>
      <c r="L256" s="316"/>
      <c r="M256" s="316"/>
      <c r="N256" s="316"/>
      <c r="O256" s="316"/>
      <c r="P256" s="316"/>
      <c r="Q256" s="316"/>
      <c r="R256" s="316"/>
      <c r="S256" s="316"/>
      <c r="T256" s="316"/>
      <c r="U256" s="316"/>
      <c r="V256" s="316"/>
      <c r="W256" s="316"/>
      <c r="X256" s="316"/>
      <c r="Y256" s="316"/>
      <c r="Z256" s="316"/>
    </row>
    <row r="257" spans="1:26">
      <c r="A257" s="316"/>
      <c r="B257" s="316"/>
      <c r="C257" s="316"/>
      <c r="D257" s="316"/>
      <c r="E257" s="316"/>
      <c r="F257" s="316"/>
      <c r="G257" s="316"/>
      <c r="H257" s="316"/>
      <c r="I257" s="316"/>
      <c r="J257" s="316"/>
      <c r="K257" s="360"/>
      <c r="L257" s="316"/>
      <c r="M257" s="316"/>
      <c r="N257" s="316"/>
      <c r="O257" s="316"/>
      <c r="P257" s="316"/>
      <c r="Q257" s="316"/>
      <c r="R257" s="316"/>
      <c r="S257" s="316"/>
      <c r="T257" s="316"/>
      <c r="U257" s="316"/>
      <c r="V257" s="316"/>
      <c r="W257" s="316"/>
      <c r="X257" s="316"/>
      <c r="Y257" s="316"/>
      <c r="Z257" s="316"/>
    </row>
    <row r="258" spans="1:26">
      <c r="A258" s="316"/>
      <c r="B258" s="316"/>
      <c r="C258" s="316"/>
      <c r="D258" s="316"/>
      <c r="E258" s="316"/>
      <c r="F258" s="316"/>
      <c r="G258" s="316"/>
      <c r="H258" s="316"/>
      <c r="I258" s="316"/>
      <c r="J258" s="316"/>
      <c r="K258" s="360"/>
      <c r="L258" s="316"/>
      <c r="M258" s="316"/>
      <c r="N258" s="316"/>
      <c r="O258" s="316"/>
      <c r="P258" s="316"/>
      <c r="Q258" s="316"/>
      <c r="R258" s="316"/>
      <c r="S258" s="316"/>
      <c r="T258" s="316"/>
      <c r="U258" s="316"/>
      <c r="V258" s="316"/>
      <c r="W258" s="316"/>
      <c r="X258" s="316"/>
      <c r="Y258" s="316"/>
      <c r="Z258" s="316"/>
    </row>
    <row r="259" spans="1:26">
      <c r="A259" s="316"/>
      <c r="B259" s="316"/>
      <c r="C259" s="316"/>
      <c r="D259" s="316"/>
      <c r="E259" s="316"/>
      <c r="F259" s="316"/>
      <c r="G259" s="316"/>
      <c r="H259" s="316"/>
      <c r="I259" s="316"/>
      <c r="J259" s="316"/>
      <c r="K259" s="360"/>
      <c r="L259" s="316"/>
      <c r="M259" s="316"/>
      <c r="N259" s="316"/>
      <c r="O259" s="316"/>
      <c r="P259" s="316"/>
      <c r="Q259" s="316"/>
      <c r="R259" s="316"/>
      <c r="S259" s="316"/>
      <c r="T259" s="316"/>
      <c r="U259" s="316"/>
      <c r="V259" s="316"/>
      <c r="W259" s="316"/>
      <c r="X259" s="316"/>
      <c r="Y259" s="316"/>
      <c r="Z259" s="316"/>
    </row>
    <row r="260" spans="1:26">
      <c r="A260" s="316"/>
      <c r="B260" s="316"/>
      <c r="C260" s="316"/>
      <c r="D260" s="316"/>
      <c r="E260" s="316"/>
      <c r="F260" s="316"/>
      <c r="G260" s="316"/>
      <c r="H260" s="316"/>
      <c r="I260" s="316"/>
      <c r="J260" s="316"/>
      <c r="K260" s="360"/>
      <c r="L260" s="316"/>
      <c r="M260" s="316"/>
      <c r="N260" s="316"/>
      <c r="O260" s="316"/>
      <c r="P260" s="316"/>
      <c r="Q260" s="316"/>
      <c r="R260" s="316"/>
      <c r="S260" s="316"/>
      <c r="T260" s="316"/>
      <c r="U260" s="316"/>
      <c r="V260" s="316"/>
      <c r="W260" s="316"/>
      <c r="X260" s="316"/>
      <c r="Y260" s="316"/>
      <c r="Z260" s="316"/>
    </row>
    <row r="261" spans="1:26">
      <c r="A261" s="316"/>
      <c r="B261" s="316"/>
      <c r="C261" s="316"/>
      <c r="D261" s="316"/>
      <c r="E261" s="316"/>
      <c r="F261" s="316"/>
      <c r="G261" s="316"/>
      <c r="H261" s="316"/>
      <c r="I261" s="316"/>
      <c r="J261" s="316"/>
      <c r="K261" s="360"/>
      <c r="L261" s="316"/>
      <c r="M261" s="316"/>
      <c r="N261" s="316"/>
      <c r="O261" s="316"/>
      <c r="P261" s="316"/>
      <c r="Q261" s="316"/>
      <c r="R261" s="316"/>
      <c r="S261" s="316"/>
      <c r="T261" s="316"/>
      <c r="U261" s="316"/>
      <c r="V261" s="316"/>
      <c r="W261" s="316"/>
      <c r="X261" s="316"/>
      <c r="Y261" s="316"/>
      <c r="Z261" s="316"/>
    </row>
    <row r="262" spans="1:26">
      <c r="A262" s="316"/>
      <c r="B262" s="316"/>
      <c r="C262" s="316"/>
      <c r="D262" s="316"/>
      <c r="E262" s="316"/>
      <c r="F262" s="316"/>
      <c r="G262" s="316"/>
      <c r="H262" s="316"/>
      <c r="I262" s="316"/>
      <c r="J262" s="316"/>
      <c r="K262" s="360"/>
      <c r="L262" s="316"/>
      <c r="M262" s="316"/>
      <c r="N262" s="316"/>
      <c r="O262" s="316"/>
      <c r="P262" s="316"/>
      <c r="Q262" s="316"/>
      <c r="R262" s="316"/>
      <c r="S262" s="316"/>
      <c r="T262" s="316"/>
      <c r="U262" s="316"/>
      <c r="V262" s="316"/>
      <c r="W262" s="316"/>
      <c r="X262" s="316"/>
      <c r="Y262" s="316"/>
      <c r="Z262" s="316"/>
    </row>
    <row r="263" spans="1:26">
      <c r="A263" s="316"/>
      <c r="B263" s="316"/>
      <c r="C263" s="316"/>
      <c r="D263" s="316"/>
      <c r="E263" s="316"/>
      <c r="F263" s="316"/>
      <c r="G263" s="316"/>
      <c r="H263" s="316"/>
      <c r="I263" s="316"/>
      <c r="J263" s="316"/>
      <c r="K263" s="360"/>
      <c r="L263" s="316"/>
      <c r="M263" s="316"/>
      <c r="N263" s="316"/>
      <c r="O263" s="316"/>
      <c r="P263" s="316"/>
      <c r="Q263" s="316"/>
      <c r="R263" s="316"/>
      <c r="S263" s="316"/>
      <c r="T263" s="316"/>
      <c r="U263" s="316"/>
      <c r="V263" s="316"/>
      <c r="W263" s="316"/>
      <c r="X263" s="316"/>
      <c r="Y263" s="316"/>
      <c r="Z263" s="316"/>
    </row>
    <row r="264" spans="1:26">
      <c r="A264" s="316"/>
      <c r="B264" s="316"/>
      <c r="C264" s="316"/>
      <c r="D264" s="316"/>
      <c r="E264" s="316"/>
      <c r="F264" s="316"/>
      <c r="G264" s="316"/>
      <c r="H264" s="316"/>
      <c r="I264" s="316"/>
      <c r="J264" s="316"/>
      <c r="K264" s="360"/>
      <c r="L264" s="316"/>
      <c r="M264" s="316"/>
      <c r="N264" s="316"/>
      <c r="O264" s="316"/>
      <c r="P264" s="316"/>
      <c r="Q264" s="316"/>
      <c r="R264" s="316"/>
      <c r="S264" s="316"/>
      <c r="T264" s="316"/>
      <c r="U264" s="316"/>
      <c r="V264" s="316"/>
      <c r="W264" s="316"/>
      <c r="X264" s="316"/>
      <c r="Y264" s="316"/>
      <c r="Z264" s="316"/>
    </row>
    <row r="265" spans="1:26">
      <c r="A265" s="316"/>
      <c r="B265" s="316"/>
      <c r="C265" s="316"/>
      <c r="D265" s="316"/>
      <c r="E265" s="316"/>
      <c r="F265" s="316"/>
      <c r="G265" s="316"/>
      <c r="H265" s="316"/>
      <c r="I265" s="316"/>
      <c r="J265" s="316"/>
      <c r="K265" s="360"/>
      <c r="L265" s="316"/>
      <c r="M265" s="316"/>
      <c r="N265" s="316"/>
      <c r="O265" s="316"/>
      <c r="P265" s="316"/>
      <c r="Q265" s="316"/>
      <c r="R265" s="316"/>
      <c r="S265" s="316"/>
      <c r="T265" s="316"/>
      <c r="U265" s="316"/>
      <c r="V265" s="316"/>
      <c r="W265" s="316"/>
      <c r="X265" s="316"/>
      <c r="Y265" s="316"/>
      <c r="Z265" s="316"/>
    </row>
    <row r="266" spans="1:26">
      <c r="A266" s="316"/>
      <c r="B266" s="316"/>
      <c r="C266" s="316"/>
      <c r="D266" s="316"/>
      <c r="E266" s="316"/>
      <c r="F266" s="316"/>
      <c r="G266" s="316"/>
      <c r="H266" s="316"/>
      <c r="I266" s="316"/>
      <c r="J266" s="316"/>
      <c r="K266" s="360"/>
      <c r="L266" s="316"/>
      <c r="M266" s="316"/>
      <c r="N266" s="316"/>
      <c r="O266" s="316"/>
      <c r="P266" s="316"/>
      <c r="Q266" s="316"/>
      <c r="R266" s="316"/>
      <c r="S266" s="316"/>
      <c r="T266" s="316"/>
      <c r="U266" s="316"/>
      <c r="V266" s="316"/>
      <c r="W266" s="316"/>
      <c r="X266" s="316"/>
      <c r="Y266" s="316"/>
      <c r="Z266" s="316"/>
    </row>
    <row r="267" spans="1:26">
      <c r="A267" s="316"/>
      <c r="B267" s="316"/>
      <c r="C267" s="316"/>
      <c r="D267" s="316"/>
      <c r="E267" s="316"/>
      <c r="F267" s="316"/>
      <c r="G267" s="316"/>
      <c r="H267" s="316"/>
      <c r="I267" s="316"/>
      <c r="J267" s="316"/>
      <c r="K267" s="360"/>
      <c r="L267" s="316"/>
      <c r="M267" s="316"/>
      <c r="N267" s="316"/>
      <c r="O267" s="316"/>
      <c r="P267" s="316"/>
      <c r="Q267" s="316"/>
      <c r="R267" s="316"/>
      <c r="S267" s="316"/>
      <c r="T267" s="316"/>
      <c r="U267" s="316"/>
      <c r="V267" s="316"/>
      <c r="W267" s="316"/>
      <c r="X267" s="316"/>
      <c r="Y267" s="316"/>
      <c r="Z267" s="316"/>
    </row>
    <row r="268" spans="1:26">
      <c r="A268" s="316"/>
      <c r="B268" s="316"/>
      <c r="C268" s="316"/>
      <c r="D268" s="316"/>
      <c r="E268" s="316"/>
      <c r="F268" s="316"/>
      <c r="G268" s="316"/>
      <c r="H268" s="316"/>
      <c r="I268" s="316"/>
      <c r="J268" s="316"/>
      <c r="K268" s="360"/>
      <c r="L268" s="316"/>
      <c r="M268" s="316"/>
      <c r="N268" s="316"/>
      <c r="O268" s="316"/>
      <c r="P268" s="316"/>
      <c r="Q268" s="316"/>
      <c r="R268" s="316"/>
      <c r="S268" s="316"/>
      <c r="T268" s="316"/>
      <c r="U268" s="316"/>
      <c r="V268" s="316"/>
      <c r="W268" s="316"/>
      <c r="X268" s="316"/>
      <c r="Y268" s="316"/>
      <c r="Z268" s="316"/>
    </row>
    <row r="269" spans="1:26">
      <c r="A269" s="316"/>
      <c r="B269" s="316"/>
      <c r="C269" s="316"/>
      <c r="D269" s="316"/>
      <c r="E269" s="316"/>
      <c r="F269" s="316"/>
      <c r="G269" s="316"/>
      <c r="H269" s="316"/>
      <c r="I269" s="316"/>
      <c r="J269" s="316"/>
      <c r="K269" s="360"/>
      <c r="L269" s="316"/>
      <c r="M269" s="316"/>
      <c r="N269" s="316"/>
      <c r="O269" s="316"/>
      <c r="P269" s="316"/>
      <c r="Q269" s="316"/>
      <c r="R269" s="316"/>
      <c r="S269" s="316"/>
      <c r="T269" s="316"/>
      <c r="U269" s="316"/>
      <c r="V269" s="316"/>
      <c r="W269" s="316"/>
      <c r="X269" s="316"/>
      <c r="Y269" s="316"/>
      <c r="Z269" s="316"/>
    </row>
    <row r="270" spans="1:26">
      <c r="A270" s="316"/>
      <c r="B270" s="316"/>
      <c r="C270" s="316"/>
      <c r="D270" s="316"/>
      <c r="E270" s="316"/>
      <c r="F270" s="316"/>
      <c r="G270" s="316"/>
      <c r="H270" s="316"/>
      <c r="I270" s="316"/>
      <c r="J270" s="316"/>
      <c r="K270" s="360"/>
      <c r="L270" s="316"/>
      <c r="M270" s="316"/>
      <c r="N270" s="316"/>
      <c r="O270" s="316"/>
      <c r="P270" s="316"/>
      <c r="Q270" s="316"/>
      <c r="R270" s="316"/>
      <c r="S270" s="316"/>
      <c r="T270" s="316"/>
      <c r="U270" s="316"/>
      <c r="V270" s="316"/>
      <c r="W270" s="316"/>
      <c r="X270" s="316"/>
      <c r="Y270" s="316"/>
      <c r="Z270" s="316"/>
    </row>
    <row r="271" spans="1:26">
      <c r="A271" s="316"/>
      <c r="B271" s="316"/>
      <c r="C271" s="316"/>
      <c r="D271" s="316"/>
      <c r="E271" s="316"/>
      <c r="F271" s="316"/>
      <c r="G271" s="316"/>
      <c r="H271" s="316"/>
      <c r="I271" s="316"/>
      <c r="J271" s="316"/>
      <c r="K271" s="360"/>
      <c r="L271" s="316"/>
      <c r="M271" s="316"/>
      <c r="N271" s="316"/>
      <c r="O271" s="316"/>
      <c r="P271" s="316"/>
      <c r="Q271" s="316"/>
      <c r="R271" s="316"/>
      <c r="S271" s="316"/>
      <c r="T271" s="316"/>
      <c r="U271" s="316"/>
      <c r="V271" s="316"/>
      <c r="W271" s="316"/>
      <c r="X271" s="316"/>
      <c r="Y271" s="316"/>
      <c r="Z271" s="316"/>
    </row>
    <row r="272" spans="1:26">
      <c r="A272" s="316"/>
      <c r="B272" s="316"/>
      <c r="C272" s="316"/>
      <c r="D272" s="316"/>
      <c r="E272" s="316"/>
      <c r="F272" s="316"/>
      <c r="G272" s="316"/>
      <c r="H272" s="316"/>
      <c r="I272" s="316"/>
      <c r="J272" s="316"/>
      <c r="K272" s="360"/>
      <c r="L272" s="316"/>
      <c r="M272" s="316"/>
      <c r="N272" s="316"/>
      <c r="O272" s="316"/>
      <c r="P272" s="316"/>
      <c r="Q272" s="316"/>
      <c r="R272" s="316"/>
      <c r="S272" s="316"/>
      <c r="T272" s="316"/>
      <c r="U272" s="316"/>
      <c r="V272" s="316"/>
      <c r="W272" s="316"/>
      <c r="X272" s="316"/>
      <c r="Y272" s="316"/>
      <c r="Z272" s="316"/>
    </row>
    <row r="273" spans="1:26">
      <c r="A273" s="316"/>
      <c r="B273" s="316"/>
      <c r="C273" s="316"/>
      <c r="D273" s="316"/>
      <c r="E273" s="316"/>
      <c r="F273" s="316"/>
      <c r="G273" s="316"/>
      <c r="H273" s="316"/>
      <c r="I273" s="316"/>
      <c r="J273" s="316"/>
      <c r="K273" s="360"/>
      <c r="L273" s="316"/>
      <c r="M273" s="316"/>
      <c r="N273" s="316"/>
      <c r="O273" s="316"/>
      <c r="P273" s="316"/>
      <c r="Q273" s="316"/>
      <c r="R273" s="316"/>
      <c r="S273" s="316"/>
      <c r="T273" s="316"/>
      <c r="U273" s="316"/>
      <c r="V273" s="316"/>
      <c r="W273" s="316"/>
      <c r="X273" s="316"/>
      <c r="Y273" s="316"/>
      <c r="Z273" s="316"/>
    </row>
    <row r="274" spans="1:26">
      <c r="A274" s="316"/>
      <c r="B274" s="316"/>
      <c r="C274" s="316"/>
      <c r="D274" s="316"/>
      <c r="E274" s="316"/>
      <c r="F274" s="316"/>
      <c r="G274" s="316"/>
      <c r="H274" s="316"/>
      <c r="I274" s="316"/>
      <c r="J274" s="316"/>
      <c r="K274" s="360"/>
      <c r="L274" s="316"/>
      <c r="M274" s="316"/>
      <c r="N274" s="316"/>
      <c r="O274" s="316"/>
      <c r="P274" s="316"/>
      <c r="Q274" s="316"/>
      <c r="R274" s="316"/>
      <c r="S274" s="316"/>
      <c r="T274" s="316"/>
      <c r="U274" s="316"/>
      <c r="V274" s="316"/>
      <c r="W274" s="316"/>
      <c r="X274" s="316"/>
      <c r="Y274" s="316"/>
      <c r="Z274" s="316"/>
    </row>
    <row r="275" spans="1:26">
      <c r="A275" s="316"/>
      <c r="B275" s="316"/>
      <c r="C275" s="316"/>
      <c r="D275" s="316"/>
      <c r="E275" s="316"/>
      <c r="F275" s="316"/>
      <c r="G275" s="316"/>
      <c r="H275" s="316"/>
      <c r="I275" s="316"/>
      <c r="J275" s="316"/>
      <c r="K275" s="360"/>
      <c r="L275" s="316"/>
      <c r="M275" s="316"/>
      <c r="N275" s="316"/>
      <c r="O275" s="316"/>
      <c r="P275" s="316"/>
      <c r="Q275" s="316"/>
      <c r="R275" s="316"/>
      <c r="S275" s="316"/>
      <c r="T275" s="316"/>
      <c r="U275" s="316"/>
      <c r="V275" s="316"/>
      <c r="W275" s="316"/>
      <c r="X275" s="316"/>
      <c r="Y275" s="316"/>
      <c r="Z275" s="316"/>
    </row>
    <row r="276" spans="1:26">
      <c r="A276" s="316"/>
      <c r="B276" s="316"/>
      <c r="C276" s="316"/>
      <c r="D276" s="316"/>
      <c r="E276" s="316"/>
      <c r="F276" s="316"/>
      <c r="G276" s="316"/>
      <c r="H276" s="316"/>
      <c r="I276" s="316"/>
      <c r="J276" s="316"/>
      <c r="K276" s="360"/>
      <c r="L276" s="316"/>
      <c r="M276" s="316"/>
      <c r="N276" s="316"/>
      <c r="O276" s="316"/>
      <c r="P276" s="316"/>
      <c r="Q276" s="316"/>
      <c r="R276" s="316"/>
      <c r="S276" s="316"/>
      <c r="T276" s="316"/>
      <c r="U276" s="316"/>
      <c r="V276" s="316"/>
      <c r="W276" s="316"/>
      <c r="X276" s="316"/>
      <c r="Y276" s="316"/>
      <c r="Z276" s="316"/>
    </row>
    <row r="277" spans="1:26">
      <c r="A277" s="316"/>
      <c r="B277" s="316"/>
      <c r="C277" s="316"/>
      <c r="D277" s="316"/>
      <c r="E277" s="316"/>
      <c r="F277" s="316"/>
      <c r="G277" s="316"/>
      <c r="H277" s="316"/>
      <c r="I277" s="316"/>
      <c r="J277" s="316"/>
      <c r="K277" s="360"/>
      <c r="L277" s="316"/>
      <c r="M277" s="316"/>
      <c r="N277" s="316"/>
      <c r="O277" s="316"/>
      <c r="P277" s="316"/>
      <c r="Q277" s="316"/>
      <c r="R277" s="316"/>
      <c r="S277" s="316"/>
      <c r="T277" s="316"/>
      <c r="U277" s="316"/>
      <c r="V277" s="316"/>
      <c r="W277" s="316"/>
      <c r="X277" s="316"/>
      <c r="Y277" s="316"/>
      <c r="Z277" s="316"/>
    </row>
    <row r="278" spans="1:26">
      <c r="A278" s="316"/>
      <c r="B278" s="316"/>
      <c r="C278" s="316"/>
      <c r="D278" s="316"/>
      <c r="E278" s="316"/>
      <c r="F278" s="316"/>
      <c r="G278" s="316"/>
      <c r="H278" s="316"/>
      <c r="I278" s="316"/>
      <c r="J278" s="316"/>
      <c r="K278" s="360"/>
      <c r="L278" s="316"/>
      <c r="M278" s="316"/>
      <c r="N278" s="316"/>
      <c r="O278" s="316"/>
      <c r="P278" s="316"/>
      <c r="Q278" s="316"/>
      <c r="R278" s="316"/>
      <c r="S278" s="316"/>
      <c r="T278" s="316"/>
      <c r="U278" s="316"/>
      <c r="V278" s="316"/>
      <c r="W278" s="316"/>
      <c r="X278" s="316"/>
      <c r="Y278" s="316"/>
      <c r="Z278" s="316"/>
    </row>
    <row r="279" spans="1:26">
      <c r="A279" s="316"/>
      <c r="B279" s="316"/>
      <c r="C279" s="316"/>
      <c r="D279" s="316"/>
      <c r="E279" s="316"/>
      <c r="F279" s="316"/>
      <c r="G279" s="316"/>
      <c r="H279" s="316"/>
      <c r="I279" s="316"/>
      <c r="J279" s="316"/>
      <c r="K279" s="360"/>
      <c r="L279" s="316"/>
      <c r="M279" s="316"/>
      <c r="N279" s="316"/>
      <c r="O279" s="316"/>
      <c r="P279" s="316"/>
      <c r="Q279" s="316"/>
      <c r="R279" s="316"/>
      <c r="S279" s="316"/>
      <c r="T279" s="316"/>
      <c r="U279" s="316"/>
      <c r="V279" s="316"/>
      <c r="W279" s="316"/>
      <c r="X279" s="316"/>
      <c r="Y279" s="316"/>
      <c r="Z279" s="316"/>
    </row>
    <row r="280" spans="1:26">
      <c r="A280" s="316"/>
      <c r="B280" s="316"/>
      <c r="C280" s="316"/>
      <c r="D280" s="316"/>
      <c r="E280" s="316"/>
      <c r="F280" s="316"/>
      <c r="G280" s="316"/>
      <c r="H280" s="316"/>
      <c r="I280" s="316"/>
      <c r="J280" s="316"/>
      <c r="K280" s="360"/>
      <c r="L280" s="316"/>
      <c r="M280" s="316"/>
      <c r="N280" s="316"/>
      <c r="O280" s="316"/>
      <c r="P280" s="316"/>
      <c r="Q280" s="316"/>
      <c r="R280" s="316"/>
      <c r="S280" s="316"/>
      <c r="T280" s="316"/>
      <c r="U280" s="316"/>
      <c r="V280" s="316"/>
      <c r="W280" s="316"/>
      <c r="X280" s="316"/>
      <c r="Y280" s="316"/>
      <c r="Z280" s="316"/>
    </row>
    <row r="281" spans="1:26">
      <c r="A281" s="316"/>
      <c r="B281" s="316"/>
      <c r="C281" s="316"/>
      <c r="D281" s="316"/>
      <c r="E281" s="316"/>
      <c r="F281" s="316"/>
      <c r="G281" s="316"/>
      <c r="H281" s="316"/>
      <c r="I281" s="316"/>
      <c r="J281" s="316"/>
      <c r="K281" s="360"/>
      <c r="L281" s="316"/>
      <c r="M281" s="316"/>
      <c r="N281" s="316"/>
      <c r="O281" s="316"/>
      <c r="P281" s="316"/>
      <c r="Q281" s="316"/>
      <c r="R281" s="316"/>
      <c r="S281" s="316"/>
      <c r="T281" s="316"/>
      <c r="U281" s="316"/>
      <c r="V281" s="316"/>
      <c r="W281" s="316"/>
      <c r="X281" s="316"/>
      <c r="Y281" s="316"/>
      <c r="Z281" s="316"/>
    </row>
    <row r="282" spans="1:26">
      <c r="A282" s="316"/>
      <c r="B282" s="316"/>
      <c r="C282" s="316"/>
      <c r="D282" s="316"/>
      <c r="E282" s="316"/>
      <c r="F282" s="316"/>
      <c r="G282" s="316"/>
      <c r="H282" s="316"/>
      <c r="I282" s="316"/>
      <c r="J282" s="316"/>
      <c r="K282" s="360"/>
      <c r="L282" s="316"/>
      <c r="M282" s="316"/>
      <c r="N282" s="316"/>
      <c r="O282" s="316"/>
      <c r="P282" s="316"/>
      <c r="Q282" s="316"/>
      <c r="R282" s="316"/>
      <c r="S282" s="316"/>
      <c r="T282" s="316"/>
      <c r="U282" s="316"/>
      <c r="V282" s="316"/>
      <c r="W282" s="316"/>
      <c r="X282" s="316"/>
      <c r="Y282" s="316"/>
      <c r="Z282" s="316"/>
    </row>
    <row r="283" spans="1:26">
      <c r="A283" s="316"/>
      <c r="B283" s="316"/>
      <c r="C283" s="316"/>
      <c r="D283" s="316"/>
      <c r="E283" s="316"/>
      <c r="F283" s="316"/>
      <c r="G283" s="316"/>
      <c r="H283" s="316"/>
      <c r="I283" s="316"/>
      <c r="J283" s="316"/>
      <c r="K283" s="360"/>
      <c r="L283" s="316"/>
      <c r="M283" s="316"/>
      <c r="N283" s="316"/>
      <c r="O283" s="316"/>
      <c r="P283" s="316"/>
      <c r="Q283" s="316"/>
      <c r="R283" s="316"/>
      <c r="S283" s="316"/>
      <c r="T283" s="316"/>
      <c r="U283" s="316"/>
      <c r="V283" s="316"/>
      <c r="W283" s="316"/>
      <c r="X283" s="316"/>
      <c r="Y283" s="316"/>
      <c r="Z283" s="316"/>
    </row>
    <row r="284" spans="1:26">
      <c r="A284" s="316"/>
      <c r="B284" s="316"/>
      <c r="C284" s="316"/>
      <c r="D284" s="316"/>
      <c r="E284" s="316"/>
      <c r="F284" s="316"/>
      <c r="G284" s="316"/>
      <c r="H284" s="316"/>
      <c r="I284" s="316"/>
      <c r="J284" s="316"/>
      <c r="K284" s="360"/>
      <c r="L284" s="316"/>
      <c r="M284" s="316"/>
      <c r="N284" s="316"/>
      <c r="O284" s="316"/>
      <c r="P284" s="316"/>
      <c r="Q284" s="316"/>
      <c r="R284" s="316"/>
      <c r="S284" s="316"/>
      <c r="T284" s="316"/>
      <c r="U284" s="316"/>
      <c r="V284" s="316"/>
      <c r="W284" s="316"/>
      <c r="X284" s="316"/>
      <c r="Y284" s="316"/>
      <c r="Z284" s="316"/>
    </row>
    <row r="285" spans="1:26">
      <c r="A285" s="316"/>
      <c r="B285" s="316"/>
      <c r="C285" s="316"/>
      <c r="D285" s="316"/>
      <c r="E285" s="316"/>
      <c r="F285" s="316"/>
      <c r="G285" s="316"/>
      <c r="H285" s="316"/>
      <c r="I285" s="316"/>
      <c r="J285" s="316"/>
      <c r="K285" s="360"/>
      <c r="L285" s="316"/>
      <c r="M285" s="316"/>
      <c r="N285" s="316"/>
      <c r="O285" s="316"/>
      <c r="P285" s="316"/>
      <c r="Q285" s="316"/>
      <c r="R285" s="316"/>
      <c r="S285" s="316"/>
      <c r="T285" s="316"/>
      <c r="U285" s="316"/>
      <c r="V285" s="316"/>
      <c r="W285" s="316"/>
      <c r="X285" s="316"/>
      <c r="Y285" s="316"/>
      <c r="Z285" s="316"/>
    </row>
    <row r="286" spans="1:26">
      <c r="A286" s="316"/>
      <c r="B286" s="316"/>
      <c r="C286" s="316"/>
      <c r="D286" s="316"/>
      <c r="E286" s="316"/>
      <c r="F286" s="316"/>
      <c r="G286" s="316"/>
      <c r="H286" s="316"/>
      <c r="I286" s="316"/>
      <c r="J286" s="316"/>
      <c r="K286" s="360"/>
      <c r="L286" s="316"/>
      <c r="M286" s="316"/>
      <c r="N286" s="316"/>
      <c r="O286" s="316"/>
      <c r="P286" s="316"/>
      <c r="Q286" s="316"/>
      <c r="R286" s="316"/>
      <c r="S286" s="316"/>
      <c r="T286" s="316"/>
      <c r="U286" s="316"/>
      <c r="V286" s="316"/>
      <c r="W286" s="316"/>
      <c r="X286" s="316"/>
      <c r="Y286" s="316"/>
      <c r="Z286" s="316"/>
    </row>
    <row r="287" spans="1:26">
      <c r="A287" s="316"/>
      <c r="B287" s="316"/>
      <c r="C287" s="316"/>
      <c r="D287" s="316"/>
      <c r="E287" s="316"/>
      <c r="F287" s="316"/>
      <c r="G287" s="316"/>
      <c r="H287" s="316"/>
      <c r="I287" s="316"/>
      <c r="J287" s="316"/>
      <c r="K287" s="360"/>
      <c r="L287" s="316"/>
      <c r="M287" s="316"/>
      <c r="N287" s="316"/>
      <c r="O287" s="316"/>
      <c r="P287" s="316"/>
      <c r="Q287" s="316"/>
      <c r="R287" s="316"/>
      <c r="S287" s="316"/>
      <c r="T287" s="316"/>
      <c r="U287" s="316"/>
      <c r="V287" s="316"/>
      <c r="W287" s="316"/>
      <c r="X287" s="316"/>
      <c r="Y287" s="316"/>
      <c r="Z287" s="316"/>
    </row>
    <row r="288" spans="1:26">
      <c r="A288" s="316"/>
      <c r="B288" s="316"/>
      <c r="C288" s="316"/>
      <c r="D288" s="316"/>
      <c r="E288" s="316"/>
      <c r="F288" s="316"/>
      <c r="G288" s="316"/>
      <c r="H288" s="316"/>
      <c r="I288" s="316"/>
      <c r="J288" s="316"/>
      <c r="K288" s="360"/>
      <c r="L288" s="316"/>
      <c r="M288" s="316"/>
      <c r="N288" s="316"/>
      <c r="O288" s="316"/>
      <c r="P288" s="316"/>
      <c r="Q288" s="316"/>
      <c r="R288" s="316"/>
      <c r="S288" s="316"/>
      <c r="T288" s="316"/>
      <c r="U288" s="316"/>
      <c r="V288" s="316"/>
      <c r="W288" s="316"/>
      <c r="X288" s="316"/>
      <c r="Y288" s="316"/>
      <c r="Z288" s="316"/>
    </row>
    <row r="289" spans="1:26">
      <c r="A289" s="316"/>
      <c r="B289" s="316"/>
      <c r="C289" s="316"/>
      <c r="D289" s="316"/>
      <c r="E289" s="316"/>
      <c r="F289" s="316"/>
      <c r="G289" s="316"/>
      <c r="H289" s="316"/>
      <c r="I289" s="316"/>
      <c r="J289" s="316"/>
      <c r="K289" s="360"/>
      <c r="L289" s="316"/>
      <c r="M289" s="316"/>
      <c r="N289" s="316"/>
      <c r="O289" s="316"/>
      <c r="P289" s="316"/>
      <c r="Q289" s="316"/>
      <c r="R289" s="316"/>
      <c r="S289" s="316"/>
      <c r="T289" s="316"/>
      <c r="U289" s="316"/>
      <c r="V289" s="316"/>
      <c r="W289" s="316"/>
      <c r="X289" s="316"/>
      <c r="Y289" s="316"/>
      <c r="Z289" s="316"/>
    </row>
    <row r="290" spans="1:26">
      <c r="A290" s="316"/>
      <c r="B290" s="316"/>
      <c r="C290" s="316"/>
      <c r="D290" s="316"/>
      <c r="E290" s="316"/>
      <c r="F290" s="316"/>
      <c r="G290" s="316"/>
      <c r="H290" s="316"/>
      <c r="I290" s="316"/>
      <c r="J290" s="316"/>
      <c r="K290" s="360"/>
      <c r="L290" s="316"/>
      <c r="M290" s="316"/>
      <c r="N290" s="316"/>
      <c r="O290" s="316"/>
      <c r="P290" s="316"/>
      <c r="Q290" s="316"/>
      <c r="R290" s="316"/>
      <c r="S290" s="316"/>
      <c r="T290" s="316"/>
      <c r="U290" s="316"/>
      <c r="V290" s="316"/>
      <c r="W290" s="316"/>
      <c r="X290" s="316"/>
      <c r="Y290" s="316"/>
      <c r="Z290" s="316"/>
    </row>
    <row r="291" spans="1:26">
      <c r="A291" s="316"/>
      <c r="B291" s="316"/>
      <c r="C291" s="316"/>
      <c r="D291" s="316"/>
      <c r="E291" s="316"/>
      <c r="F291" s="316"/>
      <c r="G291" s="316"/>
      <c r="H291" s="316"/>
      <c r="I291" s="316"/>
      <c r="J291" s="316"/>
      <c r="K291" s="360"/>
      <c r="L291" s="316"/>
      <c r="M291" s="316"/>
      <c r="N291" s="316"/>
      <c r="O291" s="316"/>
      <c r="P291" s="316"/>
      <c r="Q291" s="316"/>
      <c r="R291" s="316"/>
      <c r="S291" s="316"/>
      <c r="T291" s="316"/>
      <c r="U291" s="316"/>
      <c r="V291" s="316"/>
      <c r="W291" s="316"/>
      <c r="X291" s="316"/>
      <c r="Y291" s="316"/>
      <c r="Z291" s="316"/>
    </row>
    <row r="292" spans="1:26">
      <c r="A292" s="316"/>
      <c r="B292" s="316"/>
      <c r="C292" s="316"/>
      <c r="D292" s="316"/>
      <c r="E292" s="316"/>
      <c r="F292" s="316"/>
      <c r="G292" s="316"/>
      <c r="H292" s="316"/>
      <c r="I292" s="316"/>
      <c r="J292" s="316"/>
      <c r="K292" s="360"/>
      <c r="L292" s="316"/>
      <c r="M292" s="316"/>
      <c r="N292" s="316"/>
      <c r="O292" s="316"/>
      <c r="P292" s="316"/>
      <c r="Q292" s="316"/>
      <c r="R292" s="316"/>
      <c r="S292" s="316"/>
      <c r="T292" s="316"/>
      <c r="U292" s="316"/>
      <c r="V292" s="316"/>
      <c r="W292" s="316"/>
      <c r="X292" s="316"/>
      <c r="Y292" s="316"/>
      <c r="Z292" s="316"/>
    </row>
    <row r="293" spans="1:26">
      <c r="A293" s="316"/>
      <c r="B293" s="316"/>
      <c r="C293" s="316"/>
      <c r="D293" s="316"/>
      <c r="E293" s="316"/>
      <c r="F293" s="316"/>
      <c r="G293" s="316"/>
      <c r="H293" s="316"/>
      <c r="I293" s="316"/>
      <c r="J293" s="316"/>
      <c r="K293" s="360"/>
      <c r="L293" s="316"/>
      <c r="M293" s="316"/>
      <c r="N293" s="316"/>
      <c r="O293" s="316"/>
      <c r="P293" s="316"/>
      <c r="Q293" s="316"/>
      <c r="R293" s="316"/>
      <c r="S293" s="316"/>
      <c r="T293" s="316"/>
      <c r="U293" s="316"/>
      <c r="V293" s="316"/>
      <c r="W293" s="316"/>
      <c r="X293" s="316"/>
      <c r="Y293" s="316"/>
      <c r="Z293" s="316"/>
    </row>
    <row r="294" spans="1:26">
      <c r="A294" s="316"/>
      <c r="B294" s="316"/>
      <c r="C294" s="316"/>
      <c r="D294" s="316"/>
      <c r="E294" s="316"/>
      <c r="F294" s="316"/>
      <c r="G294" s="316"/>
      <c r="H294" s="316"/>
      <c r="I294" s="316"/>
      <c r="J294" s="316"/>
      <c r="K294" s="360"/>
      <c r="L294" s="316"/>
      <c r="M294" s="316"/>
      <c r="N294" s="316"/>
      <c r="O294" s="316"/>
      <c r="P294" s="316"/>
      <c r="Q294" s="316"/>
      <c r="R294" s="316"/>
      <c r="S294" s="316"/>
      <c r="T294" s="316"/>
      <c r="U294" s="316"/>
      <c r="V294" s="316"/>
      <c r="W294" s="316"/>
      <c r="X294" s="316"/>
      <c r="Y294" s="316"/>
      <c r="Z294" s="316"/>
    </row>
    <row r="295" spans="1:26">
      <c r="A295" s="316"/>
      <c r="B295" s="316"/>
      <c r="C295" s="316"/>
      <c r="D295" s="316"/>
      <c r="E295" s="316"/>
      <c r="F295" s="316"/>
      <c r="G295" s="316"/>
      <c r="H295" s="316"/>
      <c r="I295" s="316"/>
      <c r="J295" s="316"/>
      <c r="K295" s="360"/>
      <c r="L295" s="316"/>
      <c r="M295" s="316"/>
      <c r="N295" s="316"/>
      <c r="O295" s="316"/>
      <c r="P295" s="316"/>
      <c r="Q295" s="316"/>
      <c r="R295" s="316"/>
      <c r="S295" s="316"/>
      <c r="T295" s="316"/>
      <c r="U295" s="316"/>
      <c r="V295" s="316"/>
      <c r="W295" s="316"/>
      <c r="X295" s="316"/>
      <c r="Y295" s="316"/>
      <c r="Z295" s="316"/>
    </row>
    <row r="296" spans="1:26">
      <c r="A296" s="316"/>
      <c r="B296" s="316"/>
      <c r="C296" s="316"/>
      <c r="D296" s="316"/>
      <c r="E296" s="316"/>
      <c r="F296" s="316"/>
      <c r="G296" s="316"/>
      <c r="H296" s="316"/>
      <c r="I296" s="316"/>
      <c r="J296" s="316"/>
      <c r="K296" s="360"/>
      <c r="L296" s="316"/>
      <c r="M296" s="316"/>
      <c r="N296" s="316"/>
      <c r="O296" s="316"/>
      <c r="P296" s="316"/>
      <c r="Q296" s="316"/>
      <c r="R296" s="316"/>
      <c r="S296" s="316"/>
      <c r="T296" s="316"/>
      <c r="U296" s="316"/>
      <c r="V296" s="316"/>
      <c r="W296" s="316"/>
      <c r="X296" s="316"/>
      <c r="Y296" s="316"/>
      <c r="Z296" s="316"/>
    </row>
    <row r="297" spans="1:26">
      <c r="A297" s="316"/>
      <c r="B297" s="316"/>
      <c r="C297" s="316"/>
      <c r="D297" s="316"/>
      <c r="E297" s="316"/>
      <c r="F297" s="316"/>
      <c r="G297" s="316"/>
      <c r="H297" s="316"/>
      <c r="I297" s="316"/>
      <c r="J297" s="316"/>
      <c r="K297" s="360"/>
      <c r="L297" s="316"/>
      <c r="M297" s="316"/>
      <c r="N297" s="316"/>
      <c r="O297" s="316"/>
      <c r="P297" s="316"/>
      <c r="Q297" s="316"/>
      <c r="R297" s="316"/>
      <c r="S297" s="316"/>
      <c r="T297" s="316"/>
      <c r="U297" s="316"/>
      <c r="V297" s="316"/>
      <c r="W297" s="316"/>
      <c r="X297" s="316"/>
      <c r="Y297" s="316"/>
      <c r="Z297" s="316"/>
    </row>
    <row r="298" spans="1:26">
      <c r="A298" s="316"/>
      <c r="B298" s="316"/>
      <c r="C298" s="316"/>
      <c r="D298" s="316"/>
      <c r="E298" s="316"/>
      <c r="F298" s="316"/>
      <c r="G298" s="316"/>
      <c r="H298" s="316"/>
      <c r="I298" s="316"/>
      <c r="J298" s="316"/>
      <c r="K298" s="360"/>
      <c r="L298" s="316"/>
      <c r="M298" s="316"/>
      <c r="N298" s="316"/>
      <c r="O298" s="316"/>
      <c r="P298" s="316"/>
      <c r="Q298" s="316"/>
      <c r="R298" s="316"/>
      <c r="S298" s="316"/>
      <c r="T298" s="316"/>
      <c r="U298" s="316"/>
      <c r="V298" s="316"/>
      <c r="W298" s="316"/>
      <c r="X298" s="316"/>
      <c r="Y298" s="316"/>
      <c r="Z298" s="316"/>
    </row>
    <row r="299" spans="1:26">
      <c r="A299" s="316"/>
      <c r="B299" s="316"/>
      <c r="C299" s="316"/>
      <c r="D299" s="316"/>
      <c r="E299" s="316"/>
      <c r="F299" s="316"/>
      <c r="G299" s="316"/>
      <c r="H299" s="316"/>
      <c r="I299" s="316"/>
      <c r="J299" s="316"/>
      <c r="K299" s="360"/>
      <c r="L299" s="316"/>
      <c r="M299" s="316"/>
      <c r="N299" s="316"/>
      <c r="O299" s="316"/>
      <c r="P299" s="316"/>
      <c r="Q299" s="316"/>
      <c r="R299" s="316"/>
      <c r="S299" s="316"/>
      <c r="T299" s="316"/>
      <c r="U299" s="316"/>
      <c r="V299" s="316"/>
      <c r="W299" s="316"/>
      <c r="X299" s="316"/>
      <c r="Y299" s="316"/>
      <c r="Z299" s="316"/>
    </row>
    <row r="300" spans="1:26">
      <c r="A300" s="316"/>
      <c r="B300" s="316"/>
      <c r="C300" s="316"/>
      <c r="D300" s="316"/>
      <c r="E300" s="316"/>
      <c r="F300" s="316"/>
      <c r="G300" s="316"/>
      <c r="H300" s="316"/>
      <c r="I300" s="316"/>
      <c r="J300" s="316"/>
      <c r="K300" s="360"/>
      <c r="L300" s="316"/>
      <c r="M300" s="316"/>
      <c r="N300" s="316"/>
      <c r="O300" s="316"/>
      <c r="P300" s="316"/>
      <c r="Q300" s="316"/>
      <c r="R300" s="316"/>
      <c r="S300" s="316"/>
      <c r="T300" s="316"/>
      <c r="U300" s="316"/>
      <c r="V300" s="316"/>
      <c r="W300" s="316"/>
      <c r="X300" s="316"/>
      <c r="Y300" s="316"/>
      <c r="Z300" s="316"/>
    </row>
    <row r="301" spans="1:26">
      <c r="A301" s="316"/>
      <c r="B301" s="316"/>
      <c r="C301" s="316"/>
      <c r="D301" s="316"/>
      <c r="E301" s="316"/>
      <c r="F301" s="316"/>
      <c r="G301" s="316"/>
      <c r="H301" s="316"/>
      <c r="I301" s="316"/>
      <c r="J301" s="316"/>
      <c r="K301" s="360"/>
      <c r="L301" s="316"/>
      <c r="M301" s="316"/>
      <c r="N301" s="316"/>
      <c r="O301" s="316"/>
      <c r="P301" s="316"/>
      <c r="Q301" s="316"/>
      <c r="R301" s="316"/>
      <c r="S301" s="316"/>
      <c r="T301" s="316"/>
      <c r="U301" s="316"/>
      <c r="V301" s="316"/>
      <c r="W301" s="316"/>
      <c r="X301" s="316"/>
      <c r="Y301" s="316"/>
      <c r="Z301" s="316"/>
    </row>
    <row r="302" spans="1:26">
      <c r="A302" s="316"/>
      <c r="B302" s="316"/>
      <c r="C302" s="316"/>
      <c r="D302" s="316"/>
      <c r="E302" s="316"/>
      <c r="F302" s="316"/>
      <c r="G302" s="316"/>
      <c r="H302" s="316"/>
      <c r="I302" s="316"/>
      <c r="J302" s="316"/>
      <c r="K302" s="360"/>
      <c r="L302" s="316"/>
      <c r="M302" s="316"/>
      <c r="N302" s="316"/>
      <c r="O302" s="316"/>
      <c r="P302" s="316"/>
      <c r="Q302" s="316"/>
      <c r="R302" s="316"/>
      <c r="S302" s="316"/>
      <c r="T302" s="316"/>
      <c r="U302" s="316"/>
      <c r="V302" s="316"/>
      <c r="W302" s="316"/>
      <c r="X302" s="316"/>
      <c r="Y302" s="316"/>
      <c r="Z302" s="316"/>
    </row>
    <row r="303" spans="1:26">
      <c r="A303" s="316"/>
      <c r="B303" s="316"/>
      <c r="C303" s="316"/>
      <c r="D303" s="316"/>
      <c r="E303" s="316"/>
      <c r="F303" s="316"/>
      <c r="G303" s="316"/>
      <c r="H303" s="316"/>
      <c r="I303" s="316"/>
      <c r="J303" s="316"/>
      <c r="K303" s="360"/>
      <c r="L303" s="316"/>
      <c r="M303" s="316"/>
      <c r="N303" s="316"/>
      <c r="O303" s="316"/>
      <c r="P303" s="316"/>
      <c r="Q303" s="316"/>
      <c r="R303" s="316"/>
      <c r="S303" s="316"/>
      <c r="T303" s="316"/>
      <c r="U303" s="316"/>
      <c r="V303" s="316"/>
      <c r="W303" s="316"/>
      <c r="X303" s="316"/>
      <c r="Y303" s="316"/>
      <c r="Z303" s="316"/>
    </row>
    <row r="304" spans="1:26">
      <c r="A304" s="316"/>
      <c r="B304" s="316"/>
      <c r="C304" s="316"/>
      <c r="D304" s="316"/>
      <c r="E304" s="316"/>
      <c r="F304" s="316"/>
      <c r="G304" s="316"/>
      <c r="H304" s="316"/>
      <c r="I304" s="316"/>
      <c r="J304" s="316"/>
      <c r="K304" s="360"/>
      <c r="L304" s="316"/>
      <c r="M304" s="316"/>
      <c r="N304" s="316"/>
      <c r="O304" s="316"/>
      <c r="P304" s="316"/>
      <c r="Q304" s="316"/>
      <c r="R304" s="316"/>
      <c r="S304" s="316"/>
      <c r="T304" s="316"/>
      <c r="U304" s="316"/>
      <c r="V304" s="316"/>
      <c r="W304" s="316"/>
      <c r="X304" s="316"/>
      <c r="Y304" s="316"/>
      <c r="Z304" s="316"/>
    </row>
    <row r="305" spans="1:26">
      <c r="A305" s="316"/>
      <c r="B305" s="316"/>
      <c r="C305" s="316"/>
      <c r="D305" s="316"/>
      <c r="E305" s="316"/>
      <c r="F305" s="316"/>
      <c r="G305" s="316"/>
      <c r="H305" s="316"/>
      <c r="I305" s="316"/>
      <c r="J305" s="316"/>
      <c r="K305" s="360"/>
      <c r="L305" s="316"/>
      <c r="M305" s="316"/>
      <c r="N305" s="316"/>
      <c r="O305" s="316"/>
      <c r="P305" s="316"/>
      <c r="Q305" s="316"/>
      <c r="R305" s="316"/>
      <c r="S305" s="316"/>
      <c r="T305" s="316"/>
      <c r="U305" s="316"/>
      <c r="V305" s="316"/>
      <c r="W305" s="316"/>
      <c r="X305" s="316"/>
      <c r="Y305" s="316"/>
      <c r="Z305" s="316"/>
    </row>
    <row r="306" spans="1:26">
      <c r="A306" s="316"/>
      <c r="B306" s="316"/>
      <c r="C306" s="316"/>
      <c r="D306" s="316"/>
      <c r="E306" s="316"/>
      <c r="F306" s="316"/>
      <c r="G306" s="316"/>
      <c r="H306" s="316"/>
      <c r="I306" s="316"/>
      <c r="J306" s="316"/>
      <c r="K306" s="360"/>
      <c r="L306" s="316"/>
      <c r="M306" s="316"/>
      <c r="N306" s="316"/>
      <c r="O306" s="316"/>
      <c r="P306" s="316"/>
      <c r="Q306" s="316"/>
      <c r="R306" s="316"/>
      <c r="S306" s="316"/>
      <c r="T306" s="316"/>
      <c r="U306" s="316"/>
      <c r="V306" s="316"/>
      <c r="W306" s="316"/>
      <c r="X306" s="316"/>
      <c r="Y306" s="316"/>
      <c r="Z306" s="316"/>
    </row>
    <row r="307" spans="1:26">
      <c r="A307" s="316"/>
      <c r="B307" s="316"/>
      <c r="C307" s="316"/>
      <c r="D307" s="316"/>
      <c r="E307" s="316"/>
      <c r="F307" s="316"/>
      <c r="G307" s="316"/>
      <c r="H307" s="316"/>
      <c r="I307" s="316"/>
      <c r="J307" s="316"/>
      <c r="K307" s="360"/>
      <c r="L307" s="316"/>
      <c r="M307" s="316"/>
      <c r="N307" s="316"/>
      <c r="O307" s="316"/>
      <c r="P307" s="316"/>
      <c r="Q307" s="316"/>
      <c r="R307" s="316"/>
      <c r="S307" s="316"/>
      <c r="T307" s="316"/>
      <c r="U307" s="316"/>
      <c r="V307" s="316"/>
      <c r="W307" s="316"/>
      <c r="X307" s="316"/>
      <c r="Y307" s="316"/>
      <c r="Z307" s="316"/>
    </row>
    <row r="308" spans="1:26">
      <c r="A308" s="316"/>
      <c r="B308" s="316"/>
      <c r="C308" s="316"/>
      <c r="D308" s="316"/>
      <c r="E308" s="316"/>
      <c r="F308" s="316"/>
      <c r="G308" s="316"/>
      <c r="H308" s="316"/>
      <c r="I308" s="316"/>
      <c r="J308" s="316"/>
      <c r="K308" s="360"/>
      <c r="L308" s="316"/>
      <c r="M308" s="316"/>
      <c r="N308" s="316"/>
      <c r="O308" s="316"/>
      <c r="P308" s="316"/>
      <c r="Q308" s="316"/>
      <c r="R308" s="316"/>
      <c r="S308" s="316"/>
      <c r="T308" s="316"/>
      <c r="U308" s="316"/>
      <c r="V308" s="316"/>
      <c r="W308" s="316"/>
      <c r="X308" s="316"/>
      <c r="Y308" s="316"/>
      <c r="Z308" s="316"/>
    </row>
    <row r="309" spans="1:26">
      <c r="A309" s="316"/>
      <c r="B309" s="316"/>
      <c r="C309" s="316"/>
      <c r="D309" s="316"/>
      <c r="E309" s="316"/>
      <c r="F309" s="316"/>
      <c r="G309" s="316"/>
      <c r="H309" s="316"/>
      <c r="I309" s="316"/>
      <c r="J309" s="316"/>
      <c r="K309" s="360"/>
      <c r="L309" s="316"/>
      <c r="M309" s="316"/>
      <c r="N309" s="316"/>
      <c r="O309" s="316"/>
      <c r="P309" s="316"/>
      <c r="Q309" s="316"/>
      <c r="R309" s="316"/>
      <c r="S309" s="316"/>
      <c r="T309" s="316"/>
      <c r="U309" s="316"/>
      <c r="V309" s="316"/>
      <c r="W309" s="316"/>
      <c r="X309" s="316"/>
      <c r="Y309" s="316"/>
      <c r="Z309" s="316"/>
    </row>
    <row r="310" spans="1:26">
      <c r="A310" s="316"/>
      <c r="B310" s="316"/>
      <c r="C310" s="316"/>
      <c r="D310" s="316"/>
      <c r="E310" s="316"/>
      <c r="F310" s="316"/>
      <c r="G310" s="316"/>
      <c r="H310" s="316"/>
      <c r="I310" s="316"/>
      <c r="J310" s="316"/>
      <c r="K310" s="360"/>
      <c r="L310" s="316"/>
      <c r="M310" s="316"/>
      <c r="N310" s="316"/>
      <c r="O310" s="316"/>
      <c r="P310" s="316"/>
      <c r="Q310" s="316"/>
      <c r="R310" s="316"/>
      <c r="S310" s="316"/>
      <c r="T310" s="316"/>
      <c r="U310" s="316"/>
      <c r="V310" s="316"/>
      <c r="W310" s="316"/>
      <c r="X310" s="316"/>
      <c r="Y310" s="316"/>
      <c r="Z310" s="316"/>
    </row>
    <row r="311" spans="1:26">
      <c r="A311" s="316"/>
      <c r="B311" s="316"/>
      <c r="C311" s="316"/>
      <c r="D311" s="316"/>
      <c r="E311" s="316"/>
      <c r="F311" s="316"/>
      <c r="G311" s="316"/>
      <c r="H311" s="316"/>
      <c r="I311" s="316"/>
      <c r="J311" s="316"/>
      <c r="K311" s="360"/>
      <c r="L311" s="316"/>
      <c r="M311" s="316"/>
      <c r="N311" s="316"/>
      <c r="O311" s="316"/>
      <c r="P311" s="316"/>
      <c r="Q311" s="316"/>
      <c r="R311" s="316"/>
      <c r="S311" s="316"/>
      <c r="T311" s="316"/>
      <c r="U311" s="316"/>
      <c r="V311" s="316"/>
      <c r="W311" s="316"/>
      <c r="X311" s="316"/>
      <c r="Y311" s="316"/>
      <c r="Z311" s="316"/>
    </row>
    <row r="312" spans="1:26">
      <c r="A312" s="316"/>
      <c r="B312" s="316"/>
      <c r="C312" s="316"/>
      <c r="D312" s="316"/>
      <c r="E312" s="316"/>
      <c r="F312" s="316"/>
      <c r="G312" s="316"/>
      <c r="H312" s="316"/>
      <c r="I312" s="316"/>
      <c r="J312" s="316"/>
      <c r="K312" s="360"/>
      <c r="L312" s="316"/>
      <c r="M312" s="316"/>
      <c r="N312" s="316"/>
      <c r="O312" s="316"/>
      <c r="P312" s="316"/>
      <c r="Q312" s="316"/>
      <c r="R312" s="316"/>
      <c r="S312" s="316"/>
      <c r="T312" s="316"/>
      <c r="U312" s="316"/>
      <c r="V312" s="316"/>
      <c r="W312" s="316"/>
      <c r="X312" s="316"/>
      <c r="Y312" s="316"/>
      <c r="Z312" s="316"/>
    </row>
    <row r="313" spans="1:26">
      <c r="A313" s="316"/>
      <c r="B313" s="316"/>
      <c r="C313" s="316"/>
      <c r="D313" s="316"/>
      <c r="E313" s="316"/>
      <c r="F313" s="316"/>
      <c r="G313" s="316"/>
      <c r="H313" s="316"/>
      <c r="I313" s="316"/>
      <c r="J313" s="316"/>
      <c r="K313" s="360"/>
      <c r="L313" s="316"/>
      <c r="M313" s="316"/>
      <c r="N313" s="316"/>
      <c r="O313" s="316"/>
      <c r="P313" s="316"/>
      <c r="Q313" s="316"/>
      <c r="R313" s="316"/>
      <c r="S313" s="316"/>
      <c r="T313" s="316"/>
      <c r="U313" s="316"/>
      <c r="V313" s="316"/>
      <c r="W313" s="316"/>
      <c r="X313" s="316"/>
      <c r="Y313" s="316"/>
      <c r="Z313" s="316"/>
    </row>
    <row r="314" spans="1:26">
      <c r="A314" s="316"/>
      <c r="B314" s="316"/>
      <c r="C314" s="316"/>
      <c r="D314" s="316"/>
      <c r="E314" s="316"/>
      <c r="F314" s="316"/>
      <c r="G314" s="316"/>
      <c r="H314" s="316"/>
      <c r="I314" s="316"/>
      <c r="J314" s="316"/>
      <c r="K314" s="360"/>
      <c r="L314" s="316"/>
      <c r="M314" s="316"/>
      <c r="N314" s="316"/>
      <c r="O314" s="316"/>
      <c r="P314" s="316"/>
      <c r="Q314" s="316"/>
      <c r="R314" s="316"/>
      <c r="S314" s="316"/>
      <c r="T314" s="316"/>
      <c r="U314" s="316"/>
      <c r="V314" s="316"/>
      <c r="W314" s="316"/>
      <c r="X314" s="316"/>
      <c r="Y314" s="316"/>
      <c r="Z314" s="316"/>
    </row>
    <row r="315" spans="1:26">
      <c r="A315" s="316"/>
      <c r="B315" s="316"/>
      <c r="C315" s="316"/>
      <c r="D315" s="316"/>
      <c r="E315" s="316"/>
      <c r="F315" s="316"/>
      <c r="G315" s="316"/>
      <c r="H315" s="316"/>
      <c r="I315" s="316"/>
      <c r="J315" s="316"/>
      <c r="K315" s="360"/>
      <c r="L315" s="316"/>
      <c r="M315" s="316"/>
      <c r="N315" s="316"/>
      <c r="O315" s="316"/>
      <c r="P315" s="316"/>
      <c r="Q315" s="316"/>
      <c r="R315" s="316"/>
      <c r="S315" s="316"/>
      <c r="T315" s="316"/>
      <c r="U315" s="316"/>
      <c r="V315" s="316"/>
      <c r="W315" s="316"/>
      <c r="X315" s="316"/>
      <c r="Y315" s="316"/>
      <c r="Z315" s="316"/>
    </row>
    <row r="316" spans="1:26">
      <c r="A316" s="316"/>
      <c r="B316" s="316"/>
      <c r="C316" s="316"/>
      <c r="D316" s="316"/>
      <c r="E316" s="316"/>
      <c r="F316" s="316"/>
      <c r="G316" s="316"/>
      <c r="H316" s="316"/>
      <c r="I316" s="316"/>
      <c r="J316" s="316"/>
      <c r="K316" s="360"/>
      <c r="L316" s="316"/>
      <c r="M316" s="316"/>
      <c r="N316" s="316"/>
      <c r="O316" s="316"/>
      <c r="P316" s="316"/>
      <c r="Q316" s="316"/>
      <c r="R316" s="316"/>
      <c r="S316" s="316"/>
      <c r="T316" s="316"/>
      <c r="U316" s="316"/>
      <c r="V316" s="316"/>
      <c r="W316" s="316"/>
      <c r="X316" s="316"/>
      <c r="Y316" s="316"/>
      <c r="Z316" s="316"/>
    </row>
    <row r="317" spans="1:26">
      <c r="A317" s="316"/>
      <c r="B317" s="316"/>
      <c r="C317" s="316"/>
      <c r="D317" s="316"/>
      <c r="E317" s="316"/>
      <c r="F317" s="316"/>
      <c r="G317" s="316"/>
      <c r="H317" s="316"/>
      <c r="I317" s="316"/>
      <c r="J317" s="316"/>
      <c r="K317" s="360"/>
      <c r="L317" s="316"/>
      <c r="M317" s="316"/>
      <c r="N317" s="316"/>
      <c r="O317" s="316"/>
      <c r="P317" s="316"/>
      <c r="Q317" s="316"/>
      <c r="R317" s="316"/>
      <c r="S317" s="316"/>
      <c r="T317" s="316"/>
      <c r="U317" s="316"/>
      <c r="V317" s="316"/>
      <c r="W317" s="316"/>
      <c r="X317" s="316"/>
      <c r="Y317" s="316"/>
      <c r="Z317" s="316"/>
    </row>
    <row r="318" spans="1:26">
      <c r="A318" s="316"/>
      <c r="B318" s="316"/>
      <c r="C318" s="316"/>
      <c r="D318" s="316"/>
      <c r="E318" s="316"/>
      <c r="F318" s="316"/>
      <c r="G318" s="316"/>
      <c r="H318" s="316"/>
      <c r="I318" s="316"/>
      <c r="J318" s="316"/>
      <c r="K318" s="360"/>
      <c r="L318" s="316"/>
      <c r="M318" s="316"/>
      <c r="N318" s="316"/>
      <c r="O318" s="316"/>
      <c r="P318" s="316"/>
      <c r="Q318" s="316"/>
      <c r="R318" s="316"/>
      <c r="S318" s="316"/>
      <c r="T318" s="316"/>
      <c r="U318" s="316"/>
      <c r="V318" s="316"/>
      <c r="W318" s="316"/>
      <c r="X318" s="316"/>
      <c r="Y318" s="316"/>
      <c r="Z318" s="316"/>
    </row>
    <row r="319" spans="1:26">
      <c r="A319" s="316"/>
      <c r="B319" s="316"/>
      <c r="C319" s="316"/>
      <c r="D319" s="316"/>
      <c r="E319" s="316"/>
      <c r="F319" s="316"/>
      <c r="G319" s="316"/>
      <c r="H319" s="316"/>
      <c r="I319" s="316"/>
      <c r="J319" s="316"/>
      <c r="K319" s="360"/>
      <c r="L319" s="316"/>
      <c r="M319" s="316"/>
      <c r="N319" s="316"/>
      <c r="O319" s="316"/>
      <c r="P319" s="316"/>
      <c r="Q319" s="316"/>
      <c r="R319" s="316"/>
      <c r="S319" s="316"/>
      <c r="T319" s="316"/>
      <c r="U319" s="316"/>
      <c r="V319" s="316"/>
      <c r="W319" s="316"/>
      <c r="X319" s="316"/>
      <c r="Y319" s="316"/>
      <c r="Z319" s="316"/>
    </row>
    <row r="320" spans="1:26">
      <c r="A320" s="316"/>
      <c r="B320" s="316"/>
      <c r="C320" s="316"/>
      <c r="D320" s="316"/>
      <c r="E320" s="316"/>
      <c r="F320" s="316"/>
      <c r="G320" s="316"/>
      <c r="H320" s="316"/>
      <c r="I320" s="316"/>
      <c r="J320" s="316"/>
      <c r="K320" s="360"/>
      <c r="L320" s="316"/>
      <c r="M320" s="316"/>
      <c r="N320" s="316"/>
      <c r="O320" s="316"/>
      <c r="P320" s="316"/>
      <c r="Q320" s="316"/>
      <c r="R320" s="316"/>
      <c r="S320" s="316"/>
      <c r="T320" s="316"/>
      <c r="U320" s="316"/>
      <c r="V320" s="316"/>
      <c r="W320" s="316"/>
      <c r="X320" s="316"/>
      <c r="Y320" s="316"/>
      <c r="Z320" s="316"/>
    </row>
    <row r="321" spans="1:26">
      <c r="A321" s="316"/>
      <c r="B321" s="316"/>
      <c r="C321" s="316"/>
      <c r="D321" s="316"/>
      <c r="E321" s="316"/>
      <c r="F321" s="316"/>
      <c r="G321" s="316"/>
      <c r="H321" s="316"/>
      <c r="I321" s="316"/>
      <c r="J321" s="316"/>
      <c r="K321" s="360"/>
      <c r="L321" s="316"/>
      <c r="M321" s="316"/>
      <c r="N321" s="316"/>
      <c r="O321" s="316"/>
      <c r="P321" s="316"/>
      <c r="Q321" s="316"/>
      <c r="R321" s="316"/>
      <c r="S321" s="316"/>
      <c r="T321" s="316"/>
      <c r="U321" s="316"/>
      <c r="V321" s="316"/>
      <c r="W321" s="316"/>
      <c r="X321" s="316"/>
      <c r="Y321" s="316"/>
      <c r="Z321" s="316"/>
    </row>
    <row r="322" spans="1:26">
      <c r="A322" s="316"/>
      <c r="B322" s="316"/>
      <c r="C322" s="316"/>
      <c r="D322" s="316"/>
      <c r="E322" s="316"/>
      <c r="F322" s="316"/>
      <c r="G322" s="316"/>
      <c r="H322" s="316"/>
      <c r="I322" s="316"/>
      <c r="J322" s="316"/>
      <c r="K322" s="360"/>
      <c r="L322" s="316"/>
      <c r="M322" s="316"/>
      <c r="N322" s="316"/>
      <c r="O322" s="316"/>
      <c r="P322" s="316"/>
      <c r="Q322" s="316"/>
      <c r="R322" s="316"/>
      <c r="S322" s="316"/>
      <c r="T322" s="316"/>
      <c r="U322" s="316"/>
      <c r="V322" s="316"/>
      <c r="W322" s="316"/>
      <c r="X322" s="316"/>
      <c r="Y322" s="316"/>
      <c r="Z322" s="316"/>
    </row>
    <row r="323" spans="1:26">
      <c r="A323" s="316"/>
      <c r="B323" s="316"/>
      <c r="C323" s="316"/>
      <c r="D323" s="316"/>
      <c r="E323" s="316"/>
      <c r="F323" s="316"/>
      <c r="G323" s="316"/>
      <c r="H323" s="316"/>
      <c r="I323" s="316"/>
      <c r="J323" s="316"/>
      <c r="K323" s="360"/>
      <c r="L323" s="316"/>
      <c r="M323" s="316"/>
      <c r="N323" s="316"/>
      <c r="O323" s="316"/>
      <c r="P323" s="316"/>
      <c r="Q323" s="316"/>
      <c r="R323" s="316"/>
      <c r="S323" s="316"/>
      <c r="T323" s="316"/>
      <c r="U323" s="316"/>
      <c r="V323" s="316"/>
      <c r="W323" s="316"/>
      <c r="X323" s="316"/>
      <c r="Y323" s="316"/>
      <c r="Z323" s="316"/>
    </row>
    <row r="324" spans="1:26">
      <c r="A324" s="316"/>
      <c r="B324" s="316"/>
      <c r="C324" s="316"/>
      <c r="D324" s="316"/>
      <c r="E324" s="316"/>
      <c r="F324" s="316"/>
      <c r="G324" s="316"/>
      <c r="H324" s="316"/>
      <c r="I324" s="316"/>
      <c r="J324" s="316"/>
      <c r="K324" s="360"/>
      <c r="L324" s="316"/>
      <c r="M324" s="316"/>
      <c r="N324" s="316"/>
      <c r="O324" s="316"/>
      <c r="P324" s="316"/>
      <c r="Q324" s="316"/>
      <c r="R324" s="316"/>
      <c r="S324" s="316"/>
      <c r="T324" s="316"/>
      <c r="U324" s="316"/>
      <c r="V324" s="316"/>
      <c r="W324" s="316"/>
      <c r="X324" s="316"/>
      <c r="Y324" s="316"/>
      <c r="Z324" s="316"/>
    </row>
    <row r="325" spans="1:26">
      <c r="A325" s="316"/>
      <c r="B325" s="316"/>
      <c r="C325" s="316"/>
      <c r="D325" s="316"/>
      <c r="E325" s="316"/>
      <c r="F325" s="316"/>
      <c r="G325" s="316"/>
      <c r="H325" s="316"/>
      <c r="I325" s="316"/>
      <c r="J325" s="316"/>
      <c r="K325" s="360"/>
      <c r="L325" s="316"/>
      <c r="M325" s="316"/>
      <c r="N325" s="316"/>
      <c r="O325" s="316"/>
      <c r="P325" s="316"/>
      <c r="Q325" s="316"/>
      <c r="R325" s="316"/>
      <c r="S325" s="316"/>
      <c r="T325" s="316"/>
      <c r="U325" s="316"/>
      <c r="V325" s="316"/>
      <c r="W325" s="316"/>
      <c r="X325" s="316"/>
      <c r="Y325" s="316"/>
      <c r="Z325" s="316"/>
    </row>
    <row r="326" spans="1:26">
      <c r="A326" s="316"/>
      <c r="B326" s="316"/>
      <c r="C326" s="316"/>
      <c r="D326" s="316"/>
      <c r="E326" s="316"/>
      <c r="F326" s="316"/>
      <c r="G326" s="316"/>
      <c r="H326" s="316"/>
      <c r="I326" s="316"/>
      <c r="J326" s="316"/>
      <c r="K326" s="360"/>
      <c r="L326" s="316"/>
      <c r="M326" s="316"/>
      <c r="N326" s="316"/>
      <c r="O326" s="316"/>
      <c r="P326" s="316"/>
      <c r="Q326" s="316"/>
      <c r="R326" s="316"/>
      <c r="S326" s="316"/>
      <c r="T326" s="316"/>
      <c r="U326" s="316"/>
      <c r="V326" s="316"/>
      <c r="W326" s="316"/>
      <c r="X326" s="316"/>
      <c r="Y326" s="316"/>
      <c r="Z326" s="316"/>
    </row>
    <row r="327" spans="1:26">
      <c r="A327" s="316"/>
      <c r="B327" s="316"/>
      <c r="C327" s="316"/>
      <c r="D327" s="316"/>
      <c r="E327" s="316"/>
      <c r="F327" s="316"/>
      <c r="G327" s="316"/>
      <c r="H327" s="316"/>
      <c r="I327" s="316"/>
      <c r="J327" s="316"/>
      <c r="K327" s="360"/>
      <c r="L327" s="316"/>
      <c r="M327" s="316"/>
      <c r="N327" s="316"/>
      <c r="O327" s="316"/>
      <c r="P327" s="316"/>
      <c r="Q327" s="316"/>
      <c r="R327" s="316"/>
      <c r="S327" s="316"/>
      <c r="T327" s="316"/>
      <c r="U327" s="316"/>
      <c r="V327" s="316"/>
      <c r="W327" s="316"/>
      <c r="X327" s="316"/>
      <c r="Y327" s="316"/>
      <c r="Z327" s="316"/>
    </row>
    <row r="328" spans="1:26">
      <c r="A328" s="316"/>
      <c r="B328" s="316"/>
      <c r="C328" s="316"/>
      <c r="D328" s="316"/>
      <c r="E328" s="316"/>
      <c r="F328" s="316"/>
      <c r="G328" s="316"/>
      <c r="H328" s="316"/>
      <c r="I328" s="316"/>
      <c r="J328" s="316"/>
      <c r="K328" s="360"/>
      <c r="L328" s="316"/>
      <c r="M328" s="316"/>
      <c r="N328" s="316"/>
      <c r="O328" s="316"/>
      <c r="P328" s="316"/>
      <c r="Q328" s="316"/>
      <c r="R328" s="316"/>
      <c r="S328" s="316"/>
      <c r="T328" s="316"/>
      <c r="U328" s="316"/>
      <c r="V328" s="316"/>
      <c r="W328" s="316"/>
      <c r="X328" s="316"/>
      <c r="Y328" s="316"/>
      <c r="Z328" s="316"/>
    </row>
    <row r="329" spans="1:26">
      <c r="A329" s="316"/>
      <c r="B329" s="316"/>
      <c r="C329" s="316"/>
      <c r="D329" s="316"/>
      <c r="E329" s="316"/>
      <c r="F329" s="316"/>
      <c r="G329" s="316"/>
      <c r="H329" s="316"/>
      <c r="I329" s="316"/>
      <c r="J329" s="316"/>
      <c r="K329" s="360"/>
      <c r="L329" s="316"/>
      <c r="M329" s="316"/>
      <c r="N329" s="316"/>
      <c r="O329" s="316"/>
      <c r="P329" s="316"/>
      <c r="Q329" s="316"/>
      <c r="R329" s="316"/>
      <c r="S329" s="316"/>
      <c r="T329" s="316"/>
      <c r="U329" s="316"/>
      <c r="V329" s="316"/>
      <c r="W329" s="316"/>
      <c r="X329" s="316"/>
      <c r="Y329" s="316"/>
      <c r="Z329" s="316"/>
    </row>
    <row r="330" spans="1:26">
      <c r="A330" s="316"/>
      <c r="B330" s="316"/>
      <c r="C330" s="316"/>
      <c r="D330" s="316"/>
      <c r="E330" s="316"/>
      <c r="F330" s="316"/>
      <c r="G330" s="316"/>
      <c r="H330" s="316"/>
      <c r="I330" s="316"/>
      <c r="J330" s="316"/>
      <c r="K330" s="360"/>
      <c r="L330" s="316"/>
      <c r="M330" s="316"/>
      <c r="N330" s="316"/>
      <c r="O330" s="316"/>
      <c r="P330" s="316"/>
      <c r="Q330" s="316"/>
      <c r="R330" s="316"/>
      <c r="S330" s="316"/>
      <c r="T330" s="316"/>
      <c r="U330" s="316"/>
      <c r="V330" s="316"/>
      <c r="W330" s="316"/>
      <c r="X330" s="316"/>
      <c r="Y330" s="316"/>
      <c r="Z330" s="316"/>
    </row>
    <row r="331" spans="1:26">
      <c r="A331" s="316"/>
      <c r="B331" s="316"/>
      <c r="C331" s="316"/>
      <c r="D331" s="316"/>
      <c r="E331" s="316"/>
      <c r="F331" s="316"/>
      <c r="G331" s="316"/>
      <c r="H331" s="316"/>
      <c r="I331" s="316"/>
      <c r="J331" s="316"/>
      <c r="K331" s="360"/>
      <c r="L331" s="316"/>
      <c r="M331" s="316"/>
      <c r="N331" s="316"/>
      <c r="O331" s="316"/>
      <c r="P331" s="316"/>
      <c r="Q331" s="316"/>
      <c r="R331" s="316"/>
      <c r="S331" s="316"/>
      <c r="T331" s="316"/>
      <c r="U331" s="316"/>
      <c r="V331" s="316"/>
      <c r="W331" s="316"/>
      <c r="X331" s="316"/>
      <c r="Y331" s="316"/>
      <c r="Z331" s="316"/>
    </row>
    <row r="332" spans="1:26">
      <c r="A332" s="316"/>
      <c r="B332" s="316"/>
      <c r="C332" s="316"/>
      <c r="D332" s="316"/>
      <c r="E332" s="316"/>
      <c r="F332" s="316"/>
      <c r="G332" s="316"/>
      <c r="H332" s="316"/>
      <c r="I332" s="316"/>
      <c r="J332" s="316"/>
      <c r="K332" s="360"/>
      <c r="L332" s="316"/>
      <c r="M332" s="316"/>
      <c r="N332" s="316"/>
      <c r="O332" s="316"/>
      <c r="P332" s="316"/>
      <c r="Q332" s="316"/>
      <c r="R332" s="316"/>
      <c r="S332" s="316"/>
      <c r="T332" s="316"/>
      <c r="U332" s="316"/>
      <c r="V332" s="316"/>
      <c r="W332" s="316"/>
      <c r="X332" s="316"/>
      <c r="Y332" s="316"/>
      <c r="Z332" s="316"/>
    </row>
    <row r="333" spans="1:26">
      <c r="A333" s="316"/>
      <c r="B333" s="316"/>
      <c r="C333" s="316"/>
      <c r="D333" s="316"/>
      <c r="E333" s="316"/>
      <c r="F333" s="316"/>
      <c r="G333" s="316"/>
      <c r="H333" s="316"/>
      <c r="I333" s="316"/>
      <c r="J333" s="316"/>
      <c r="K333" s="360"/>
      <c r="L333" s="316"/>
      <c r="M333" s="316"/>
      <c r="N333" s="316"/>
      <c r="O333" s="316"/>
      <c r="P333" s="316"/>
      <c r="Q333" s="316"/>
      <c r="R333" s="316"/>
      <c r="S333" s="316"/>
      <c r="T333" s="316"/>
      <c r="U333" s="316"/>
      <c r="V333" s="316"/>
      <c r="W333" s="316"/>
      <c r="X333" s="316"/>
      <c r="Y333" s="316"/>
      <c r="Z333" s="316"/>
    </row>
    <row r="334" spans="1:26">
      <c r="A334" s="316"/>
      <c r="B334" s="316"/>
      <c r="C334" s="316"/>
      <c r="D334" s="316"/>
      <c r="E334" s="316"/>
      <c r="F334" s="316"/>
      <c r="G334" s="316"/>
      <c r="H334" s="316"/>
      <c r="I334" s="316"/>
      <c r="J334" s="316"/>
      <c r="K334" s="360"/>
      <c r="L334" s="316"/>
      <c r="M334" s="316"/>
      <c r="N334" s="316"/>
      <c r="O334" s="316"/>
      <c r="P334" s="316"/>
      <c r="Q334" s="316"/>
      <c r="R334" s="316"/>
      <c r="S334" s="316"/>
      <c r="T334" s="316"/>
      <c r="U334" s="316"/>
      <c r="V334" s="316"/>
      <c r="W334" s="316"/>
      <c r="X334" s="316"/>
      <c r="Y334" s="316"/>
      <c r="Z334" s="316"/>
    </row>
    <row r="335" spans="1:26">
      <c r="A335" s="316"/>
      <c r="B335" s="316"/>
      <c r="C335" s="316"/>
      <c r="D335" s="316"/>
      <c r="E335" s="316"/>
      <c r="F335" s="316"/>
      <c r="G335" s="316"/>
      <c r="H335" s="316"/>
      <c r="I335" s="316"/>
      <c r="J335" s="316"/>
      <c r="K335" s="360"/>
      <c r="L335" s="316"/>
      <c r="M335" s="316"/>
      <c r="N335" s="316"/>
      <c r="O335" s="316"/>
      <c r="P335" s="316"/>
      <c r="Q335" s="316"/>
      <c r="R335" s="316"/>
      <c r="S335" s="316"/>
      <c r="T335" s="316"/>
      <c r="U335" s="316"/>
      <c r="V335" s="316"/>
      <c r="W335" s="316"/>
      <c r="X335" s="316"/>
      <c r="Y335" s="316"/>
      <c r="Z335" s="316"/>
    </row>
    <row r="336" spans="1:26">
      <c r="A336" s="316"/>
      <c r="B336" s="316"/>
      <c r="C336" s="316"/>
      <c r="D336" s="316"/>
      <c r="E336" s="316"/>
      <c r="F336" s="316"/>
      <c r="G336" s="316"/>
      <c r="H336" s="316"/>
      <c r="I336" s="316"/>
      <c r="J336" s="316"/>
      <c r="K336" s="360"/>
      <c r="L336" s="316"/>
      <c r="M336" s="316"/>
      <c r="N336" s="316"/>
      <c r="O336" s="316"/>
      <c r="P336" s="316"/>
      <c r="Q336" s="316"/>
      <c r="R336" s="316"/>
      <c r="S336" s="316"/>
      <c r="T336" s="316"/>
      <c r="U336" s="316"/>
      <c r="V336" s="316"/>
      <c r="W336" s="316"/>
      <c r="X336" s="316"/>
      <c r="Y336" s="316"/>
      <c r="Z336" s="316"/>
    </row>
    <row r="337" spans="1:26">
      <c r="A337" s="316"/>
      <c r="B337" s="316"/>
      <c r="C337" s="316"/>
      <c r="D337" s="316"/>
      <c r="E337" s="316"/>
      <c r="F337" s="316"/>
      <c r="G337" s="316"/>
      <c r="H337" s="316"/>
      <c r="I337" s="316"/>
      <c r="J337" s="316"/>
      <c r="K337" s="360"/>
      <c r="L337" s="316"/>
      <c r="M337" s="316"/>
      <c r="N337" s="316"/>
      <c r="O337" s="316"/>
      <c r="P337" s="316"/>
      <c r="Q337" s="316"/>
      <c r="R337" s="316"/>
      <c r="S337" s="316"/>
      <c r="T337" s="316"/>
      <c r="U337" s="316"/>
      <c r="V337" s="316"/>
      <c r="W337" s="316"/>
      <c r="X337" s="316"/>
      <c r="Y337" s="316"/>
      <c r="Z337" s="316"/>
    </row>
    <row r="338" spans="1:26">
      <c r="A338" s="316"/>
      <c r="B338" s="316"/>
      <c r="C338" s="316"/>
      <c r="D338" s="316"/>
      <c r="E338" s="316"/>
      <c r="F338" s="316"/>
      <c r="G338" s="316"/>
      <c r="H338" s="316"/>
      <c r="I338" s="316"/>
      <c r="J338" s="316"/>
      <c r="K338" s="360"/>
      <c r="L338" s="316"/>
      <c r="M338" s="316"/>
      <c r="N338" s="316"/>
      <c r="O338" s="316"/>
      <c r="P338" s="316"/>
      <c r="Q338" s="316"/>
      <c r="R338" s="316"/>
      <c r="S338" s="316"/>
      <c r="T338" s="316"/>
      <c r="U338" s="316"/>
      <c r="V338" s="316"/>
      <c r="W338" s="316"/>
      <c r="X338" s="316"/>
      <c r="Y338" s="316"/>
      <c r="Z338" s="316"/>
    </row>
    <row r="339" spans="1:26">
      <c r="A339" s="316"/>
      <c r="B339" s="316"/>
      <c r="C339" s="316"/>
      <c r="D339" s="316"/>
      <c r="E339" s="316"/>
      <c r="F339" s="316"/>
      <c r="G339" s="316"/>
      <c r="H339" s="316"/>
      <c r="I339" s="316"/>
      <c r="J339" s="316"/>
      <c r="K339" s="360"/>
      <c r="L339" s="316"/>
      <c r="M339" s="316"/>
      <c r="N339" s="316"/>
      <c r="O339" s="316"/>
      <c r="P339" s="316"/>
      <c r="Q339" s="316"/>
      <c r="R339" s="316"/>
      <c r="S339" s="316"/>
      <c r="T339" s="316"/>
      <c r="U339" s="316"/>
      <c r="V339" s="316"/>
      <c r="W339" s="316"/>
      <c r="X339" s="316"/>
      <c r="Y339" s="316"/>
      <c r="Z339" s="316"/>
    </row>
    <row r="340" spans="1:26">
      <c r="A340" s="316"/>
      <c r="B340" s="316"/>
      <c r="C340" s="316"/>
      <c r="D340" s="316"/>
      <c r="E340" s="316"/>
      <c r="F340" s="316"/>
      <c r="G340" s="316"/>
      <c r="H340" s="316"/>
      <c r="I340" s="316"/>
      <c r="J340" s="316"/>
      <c r="K340" s="360"/>
      <c r="L340" s="316"/>
      <c r="M340" s="316"/>
      <c r="N340" s="316"/>
      <c r="O340" s="316"/>
      <c r="P340" s="316"/>
      <c r="Q340" s="316"/>
      <c r="R340" s="316"/>
      <c r="S340" s="316"/>
      <c r="T340" s="316"/>
      <c r="U340" s="316"/>
      <c r="V340" s="316"/>
      <c r="W340" s="316"/>
      <c r="X340" s="316"/>
      <c r="Y340" s="316"/>
      <c r="Z340" s="316"/>
    </row>
    <row r="341" spans="1:26">
      <c r="A341" s="316"/>
      <c r="B341" s="316"/>
      <c r="C341" s="316"/>
      <c r="D341" s="316"/>
      <c r="E341" s="316"/>
      <c r="F341" s="316"/>
      <c r="G341" s="316"/>
      <c r="H341" s="316"/>
      <c r="I341" s="316"/>
      <c r="J341" s="316"/>
      <c r="K341" s="360"/>
      <c r="L341" s="316"/>
      <c r="M341" s="316"/>
      <c r="N341" s="316"/>
      <c r="O341" s="316"/>
      <c r="P341" s="316"/>
      <c r="Q341" s="316"/>
      <c r="R341" s="316"/>
      <c r="S341" s="316"/>
      <c r="T341" s="316"/>
      <c r="U341" s="316"/>
      <c r="V341" s="316"/>
      <c r="W341" s="316"/>
      <c r="X341" s="316"/>
      <c r="Y341" s="316"/>
      <c r="Z341" s="316"/>
    </row>
    <row r="342" spans="1:26">
      <c r="A342" s="316"/>
      <c r="B342" s="316"/>
      <c r="C342" s="316"/>
      <c r="D342" s="316"/>
      <c r="E342" s="316"/>
      <c r="F342" s="316"/>
      <c r="G342" s="316"/>
      <c r="H342" s="316"/>
      <c r="I342" s="316"/>
      <c r="J342" s="316"/>
      <c r="K342" s="360"/>
      <c r="L342" s="316"/>
      <c r="M342" s="316"/>
      <c r="N342" s="316"/>
      <c r="O342" s="316"/>
      <c r="P342" s="316"/>
      <c r="Q342" s="316"/>
      <c r="R342" s="316"/>
      <c r="S342" s="316"/>
      <c r="T342" s="316"/>
      <c r="U342" s="316"/>
      <c r="V342" s="316"/>
      <c r="W342" s="316"/>
      <c r="X342" s="316"/>
      <c r="Y342" s="316"/>
      <c r="Z342" s="316"/>
    </row>
    <row r="343" spans="1:26">
      <c r="A343" s="316"/>
      <c r="B343" s="316"/>
      <c r="C343" s="316"/>
      <c r="D343" s="316"/>
      <c r="E343" s="316"/>
      <c r="F343" s="316"/>
      <c r="G343" s="316"/>
      <c r="H343" s="316"/>
      <c r="I343" s="316"/>
      <c r="J343" s="316"/>
      <c r="K343" s="360"/>
      <c r="L343" s="316"/>
      <c r="M343" s="316"/>
      <c r="N343" s="316"/>
      <c r="O343" s="316"/>
      <c r="P343" s="316"/>
      <c r="Q343" s="316"/>
      <c r="R343" s="316"/>
      <c r="S343" s="316"/>
      <c r="T343" s="316"/>
      <c r="U343" s="316"/>
      <c r="V343" s="316"/>
      <c r="W343" s="316"/>
      <c r="X343" s="316"/>
      <c r="Y343" s="316"/>
      <c r="Z343" s="316"/>
    </row>
    <row r="344" spans="1:26">
      <c r="A344" s="316"/>
      <c r="B344" s="316"/>
      <c r="C344" s="316"/>
      <c r="D344" s="316"/>
      <c r="E344" s="316"/>
      <c r="F344" s="316"/>
      <c r="G344" s="316"/>
      <c r="H344" s="316"/>
      <c r="I344" s="316"/>
      <c r="J344" s="316"/>
      <c r="K344" s="360"/>
      <c r="L344" s="316"/>
      <c r="M344" s="316"/>
      <c r="N344" s="316"/>
      <c r="O344" s="316"/>
      <c r="P344" s="316"/>
      <c r="Q344" s="316"/>
      <c r="R344" s="316"/>
      <c r="S344" s="316"/>
      <c r="T344" s="316"/>
      <c r="U344" s="316"/>
      <c r="V344" s="316"/>
      <c r="W344" s="316"/>
      <c r="X344" s="316"/>
      <c r="Y344" s="316"/>
      <c r="Z344" s="316"/>
    </row>
    <row r="345" spans="1:26">
      <c r="A345" s="316"/>
      <c r="B345" s="316"/>
      <c r="C345" s="316"/>
      <c r="D345" s="316"/>
      <c r="E345" s="316"/>
      <c r="F345" s="316"/>
      <c r="G345" s="316"/>
      <c r="H345" s="316"/>
      <c r="I345" s="316"/>
      <c r="J345" s="316"/>
      <c r="K345" s="360"/>
      <c r="L345" s="316"/>
      <c r="M345" s="316"/>
      <c r="N345" s="316"/>
      <c r="O345" s="316"/>
      <c r="P345" s="316"/>
      <c r="Q345" s="316"/>
      <c r="R345" s="316"/>
      <c r="S345" s="316"/>
      <c r="T345" s="316"/>
      <c r="U345" s="316"/>
      <c r="V345" s="316"/>
      <c r="W345" s="316"/>
      <c r="X345" s="316"/>
      <c r="Y345" s="316"/>
      <c r="Z345" s="316"/>
    </row>
    <row r="346" spans="1:26">
      <c r="A346" s="316"/>
      <c r="B346" s="316"/>
      <c r="C346" s="316"/>
      <c r="D346" s="316"/>
      <c r="E346" s="316"/>
      <c r="F346" s="316"/>
      <c r="G346" s="316"/>
      <c r="H346" s="316"/>
      <c r="I346" s="316"/>
      <c r="J346" s="316"/>
      <c r="K346" s="360"/>
      <c r="L346" s="316"/>
      <c r="M346" s="316"/>
      <c r="N346" s="316"/>
      <c r="O346" s="316"/>
      <c r="P346" s="316"/>
      <c r="Q346" s="316"/>
      <c r="R346" s="316"/>
      <c r="S346" s="316"/>
      <c r="T346" s="316"/>
      <c r="U346" s="316"/>
      <c r="V346" s="316"/>
      <c r="W346" s="316"/>
      <c r="X346" s="316"/>
      <c r="Y346" s="316"/>
      <c r="Z346" s="316"/>
    </row>
    <row r="347" spans="1:26">
      <c r="A347" s="316"/>
      <c r="B347" s="316"/>
      <c r="C347" s="316"/>
      <c r="D347" s="316"/>
      <c r="E347" s="316"/>
      <c r="F347" s="316"/>
      <c r="G347" s="316"/>
      <c r="H347" s="316"/>
      <c r="I347" s="316"/>
      <c r="J347" s="316"/>
      <c r="K347" s="360"/>
      <c r="L347" s="316"/>
      <c r="M347" s="316"/>
      <c r="N347" s="316"/>
      <c r="O347" s="316"/>
      <c r="P347" s="316"/>
      <c r="Q347" s="316"/>
      <c r="R347" s="316"/>
      <c r="S347" s="316"/>
      <c r="T347" s="316"/>
      <c r="U347" s="316"/>
      <c r="V347" s="316"/>
      <c r="W347" s="316"/>
      <c r="X347" s="316"/>
      <c r="Y347" s="316"/>
      <c r="Z347" s="316"/>
    </row>
    <row r="348" spans="1:26">
      <c r="A348" s="316"/>
      <c r="B348" s="316"/>
      <c r="C348" s="316"/>
      <c r="D348" s="316"/>
      <c r="E348" s="316"/>
      <c r="F348" s="316"/>
      <c r="G348" s="316"/>
      <c r="H348" s="316"/>
      <c r="I348" s="316"/>
      <c r="J348" s="316"/>
      <c r="K348" s="360"/>
      <c r="L348" s="316"/>
      <c r="M348" s="316"/>
      <c r="N348" s="316"/>
      <c r="O348" s="316"/>
      <c r="P348" s="316"/>
      <c r="Q348" s="316"/>
      <c r="R348" s="316"/>
      <c r="S348" s="316"/>
      <c r="T348" s="316"/>
      <c r="U348" s="316"/>
      <c r="V348" s="316"/>
      <c r="W348" s="316"/>
      <c r="X348" s="316"/>
      <c r="Y348" s="316"/>
      <c r="Z348" s="316"/>
    </row>
    <row r="349" spans="1:26">
      <c r="A349" s="316"/>
      <c r="B349" s="316"/>
      <c r="C349" s="316"/>
      <c r="D349" s="316"/>
      <c r="E349" s="316"/>
      <c r="F349" s="316"/>
      <c r="G349" s="316"/>
      <c r="H349" s="316"/>
      <c r="I349" s="316"/>
      <c r="J349" s="316"/>
      <c r="K349" s="360"/>
      <c r="L349" s="316"/>
      <c r="M349" s="316"/>
      <c r="N349" s="316"/>
      <c r="O349" s="316"/>
      <c r="P349" s="316"/>
      <c r="Q349" s="316"/>
      <c r="R349" s="316"/>
      <c r="S349" s="316"/>
      <c r="T349" s="316"/>
      <c r="U349" s="316"/>
      <c r="V349" s="316"/>
      <c r="W349" s="316"/>
      <c r="X349" s="316"/>
      <c r="Y349" s="316"/>
      <c r="Z349" s="316"/>
    </row>
    <row r="350" spans="1:26">
      <c r="A350" s="316"/>
      <c r="B350" s="316"/>
      <c r="C350" s="316"/>
      <c r="D350" s="316"/>
      <c r="E350" s="316"/>
      <c r="F350" s="316"/>
      <c r="G350" s="316"/>
      <c r="H350" s="316"/>
      <c r="I350" s="316"/>
      <c r="J350" s="316"/>
      <c r="K350" s="360"/>
      <c r="L350" s="316"/>
      <c r="M350" s="316"/>
      <c r="N350" s="316"/>
      <c r="O350" s="316"/>
      <c r="P350" s="316"/>
      <c r="Q350" s="316"/>
      <c r="R350" s="316"/>
      <c r="S350" s="316"/>
      <c r="T350" s="316"/>
      <c r="U350" s="316"/>
      <c r="V350" s="316"/>
      <c r="W350" s="316"/>
      <c r="X350" s="316"/>
      <c r="Y350" s="316"/>
      <c r="Z350" s="316"/>
    </row>
    <row r="351" spans="1:26">
      <c r="A351" s="316"/>
      <c r="B351" s="316"/>
      <c r="C351" s="316"/>
      <c r="D351" s="316"/>
      <c r="E351" s="316"/>
      <c r="F351" s="316"/>
      <c r="G351" s="316"/>
      <c r="H351" s="316"/>
      <c r="I351" s="316"/>
      <c r="J351" s="316"/>
      <c r="K351" s="360"/>
      <c r="L351" s="316"/>
      <c r="M351" s="316"/>
      <c r="N351" s="316"/>
      <c r="O351" s="316"/>
      <c r="P351" s="316"/>
      <c r="Q351" s="316"/>
      <c r="R351" s="316"/>
      <c r="S351" s="316"/>
      <c r="T351" s="316"/>
      <c r="U351" s="316"/>
      <c r="V351" s="316"/>
      <c r="W351" s="316"/>
      <c r="X351" s="316"/>
      <c r="Y351" s="316"/>
      <c r="Z351" s="316"/>
    </row>
    <row r="352" spans="1:26">
      <c r="A352" s="316"/>
      <c r="B352" s="316"/>
      <c r="C352" s="316"/>
      <c r="D352" s="316"/>
      <c r="E352" s="316"/>
      <c r="F352" s="316"/>
      <c r="G352" s="316"/>
      <c r="H352" s="316"/>
      <c r="I352" s="316"/>
      <c r="J352" s="316"/>
      <c r="K352" s="360"/>
      <c r="L352" s="316"/>
      <c r="M352" s="316"/>
      <c r="N352" s="316"/>
      <c r="O352" s="316"/>
      <c r="P352" s="316"/>
      <c r="Q352" s="316"/>
      <c r="R352" s="316"/>
      <c r="S352" s="316"/>
      <c r="T352" s="316"/>
      <c r="U352" s="316"/>
      <c r="V352" s="316"/>
      <c r="W352" s="316"/>
      <c r="X352" s="316"/>
      <c r="Y352" s="316"/>
      <c r="Z352" s="316"/>
    </row>
    <row r="353" spans="1:26">
      <c r="A353" s="316"/>
      <c r="B353" s="316"/>
      <c r="C353" s="316"/>
      <c r="D353" s="316"/>
      <c r="E353" s="316"/>
      <c r="F353" s="316"/>
      <c r="G353" s="316"/>
      <c r="H353" s="316"/>
      <c r="I353" s="316"/>
      <c r="J353" s="316"/>
      <c r="K353" s="360"/>
      <c r="L353" s="316"/>
      <c r="M353" s="316"/>
      <c r="N353" s="316"/>
      <c r="O353" s="316"/>
      <c r="P353" s="316"/>
      <c r="Q353" s="316"/>
      <c r="R353" s="316"/>
      <c r="S353" s="316"/>
      <c r="T353" s="316"/>
      <c r="U353" s="316"/>
      <c r="V353" s="316"/>
      <c r="W353" s="316"/>
      <c r="X353" s="316"/>
      <c r="Y353" s="316"/>
      <c r="Z353" s="316"/>
    </row>
    <row r="354" spans="1:26">
      <c r="A354" s="316"/>
      <c r="B354" s="316"/>
      <c r="C354" s="316"/>
      <c r="D354" s="316"/>
      <c r="E354" s="316"/>
      <c r="F354" s="316"/>
      <c r="G354" s="316"/>
      <c r="H354" s="316"/>
      <c r="I354" s="316"/>
      <c r="J354" s="316"/>
      <c r="K354" s="360"/>
      <c r="L354" s="316"/>
      <c r="M354" s="316"/>
      <c r="N354" s="316"/>
      <c r="O354" s="316"/>
      <c r="P354" s="316"/>
      <c r="Q354" s="316"/>
      <c r="R354" s="316"/>
      <c r="S354" s="316"/>
      <c r="T354" s="316"/>
      <c r="U354" s="316"/>
      <c r="V354" s="316"/>
      <c r="W354" s="316"/>
      <c r="X354" s="316"/>
      <c r="Y354" s="316"/>
      <c r="Z354" s="316"/>
    </row>
    <row r="355" spans="1:26">
      <c r="A355" s="316"/>
      <c r="B355" s="316"/>
      <c r="C355" s="316"/>
      <c r="D355" s="316"/>
      <c r="E355" s="316"/>
      <c r="F355" s="316"/>
      <c r="G355" s="316"/>
      <c r="H355" s="316"/>
      <c r="I355" s="316"/>
      <c r="J355" s="316"/>
      <c r="K355" s="360"/>
      <c r="L355" s="316"/>
      <c r="M355" s="316"/>
      <c r="N355" s="316"/>
      <c r="O355" s="316"/>
      <c r="P355" s="316"/>
      <c r="Q355" s="316"/>
      <c r="R355" s="316"/>
      <c r="S355" s="316"/>
      <c r="T355" s="316"/>
      <c r="U355" s="316"/>
      <c r="V355" s="316"/>
      <c r="W355" s="316"/>
      <c r="X355" s="316"/>
      <c r="Y355" s="316"/>
      <c r="Z355" s="316"/>
    </row>
    <row r="356" spans="1:26">
      <c r="A356" s="316"/>
      <c r="B356" s="316"/>
      <c r="C356" s="316"/>
      <c r="D356" s="316"/>
      <c r="E356" s="316"/>
      <c r="F356" s="316"/>
      <c r="G356" s="316"/>
      <c r="H356" s="316"/>
      <c r="I356" s="316"/>
      <c r="J356" s="316"/>
      <c r="K356" s="360"/>
      <c r="L356" s="316"/>
      <c r="M356" s="316"/>
      <c r="N356" s="316"/>
      <c r="O356" s="316"/>
      <c r="P356" s="316"/>
      <c r="Q356" s="316"/>
      <c r="R356" s="316"/>
      <c r="S356" s="316"/>
      <c r="T356" s="316"/>
      <c r="U356" s="316"/>
      <c r="V356" s="316"/>
      <c r="W356" s="316"/>
      <c r="X356" s="316"/>
      <c r="Y356" s="316"/>
      <c r="Z356" s="316"/>
    </row>
    <row r="357" spans="1:26">
      <c r="A357" s="316"/>
      <c r="B357" s="316"/>
      <c r="C357" s="316"/>
      <c r="D357" s="316"/>
      <c r="E357" s="316"/>
      <c r="F357" s="316"/>
      <c r="G357" s="316"/>
      <c r="H357" s="316"/>
      <c r="I357" s="316"/>
      <c r="J357" s="316"/>
      <c r="K357" s="360"/>
      <c r="L357" s="316"/>
      <c r="M357" s="316"/>
      <c r="N357" s="316"/>
      <c r="O357" s="316"/>
      <c r="P357" s="316"/>
      <c r="Q357" s="316"/>
      <c r="R357" s="316"/>
      <c r="S357" s="316"/>
      <c r="T357" s="316"/>
      <c r="U357" s="316"/>
      <c r="V357" s="316"/>
      <c r="W357" s="316"/>
      <c r="X357" s="316"/>
      <c r="Y357" s="316"/>
      <c r="Z357" s="316"/>
    </row>
    <row r="358" spans="1:26">
      <c r="A358" s="316"/>
      <c r="B358" s="316"/>
      <c r="C358" s="316"/>
      <c r="D358" s="316"/>
      <c r="E358" s="316"/>
      <c r="F358" s="316"/>
      <c r="G358" s="316"/>
      <c r="H358" s="316"/>
      <c r="I358" s="316"/>
      <c r="J358" s="316"/>
      <c r="K358" s="360"/>
      <c r="L358" s="316"/>
      <c r="M358" s="316"/>
      <c r="N358" s="316"/>
      <c r="O358" s="316"/>
      <c r="P358" s="316"/>
      <c r="Q358" s="316"/>
      <c r="R358" s="316"/>
      <c r="S358" s="316"/>
      <c r="T358" s="316"/>
      <c r="U358" s="316"/>
      <c r="V358" s="316"/>
      <c r="W358" s="316"/>
      <c r="X358" s="316"/>
      <c r="Y358" s="316"/>
      <c r="Z358" s="316"/>
    </row>
    <row r="359" spans="1:26">
      <c r="A359" s="316"/>
      <c r="B359" s="316"/>
      <c r="C359" s="316"/>
      <c r="D359" s="316"/>
      <c r="E359" s="316"/>
      <c r="F359" s="316"/>
      <c r="G359" s="316"/>
      <c r="H359" s="316"/>
      <c r="I359" s="316"/>
      <c r="J359" s="316"/>
      <c r="K359" s="360"/>
      <c r="L359" s="316"/>
      <c r="M359" s="316"/>
      <c r="N359" s="316"/>
      <c r="O359" s="316"/>
      <c r="P359" s="316"/>
      <c r="Q359" s="316"/>
      <c r="R359" s="316"/>
      <c r="S359" s="316"/>
      <c r="T359" s="316"/>
      <c r="U359" s="316"/>
      <c r="V359" s="316"/>
      <c r="W359" s="316"/>
      <c r="X359" s="316"/>
      <c r="Y359" s="316"/>
      <c r="Z359" s="316"/>
    </row>
    <row r="360" spans="1:26">
      <c r="A360" s="316"/>
      <c r="B360" s="316"/>
      <c r="C360" s="316"/>
      <c r="D360" s="316"/>
      <c r="E360" s="316"/>
      <c r="F360" s="316"/>
      <c r="G360" s="316"/>
      <c r="H360" s="316"/>
      <c r="I360" s="316"/>
      <c r="J360" s="316"/>
      <c r="K360" s="360"/>
      <c r="L360" s="316"/>
      <c r="M360" s="316"/>
      <c r="N360" s="316"/>
      <c r="O360" s="316"/>
      <c r="P360" s="316"/>
      <c r="Q360" s="316"/>
      <c r="R360" s="316"/>
      <c r="S360" s="316"/>
      <c r="T360" s="316"/>
      <c r="U360" s="316"/>
      <c r="V360" s="316"/>
      <c r="W360" s="316"/>
      <c r="X360" s="316"/>
      <c r="Y360" s="316"/>
      <c r="Z360" s="316"/>
    </row>
    <row r="361" spans="1:26">
      <c r="A361" s="316"/>
      <c r="B361" s="316"/>
      <c r="C361" s="316"/>
      <c r="D361" s="316"/>
      <c r="E361" s="316"/>
      <c r="F361" s="316"/>
      <c r="G361" s="316"/>
      <c r="H361" s="316"/>
      <c r="I361" s="316"/>
      <c r="J361" s="316"/>
      <c r="K361" s="360"/>
      <c r="L361" s="316"/>
      <c r="M361" s="316"/>
      <c r="N361" s="316"/>
      <c r="O361" s="316"/>
      <c r="P361" s="316"/>
      <c r="Q361" s="316"/>
      <c r="R361" s="316"/>
      <c r="S361" s="316"/>
      <c r="T361" s="316"/>
      <c r="U361" s="316"/>
      <c r="V361" s="316"/>
      <c r="W361" s="316"/>
      <c r="X361" s="316"/>
      <c r="Y361" s="316"/>
      <c r="Z361" s="316"/>
    </row>
    <row r="362" spans="1:26">
      <c r="A362" s="316"/>
      <c r="B362" s="316"/>
      <c r="C362" s="316"/>
      <c r="D362" s="316"/>
      <c r="E362" s="316"/>
      <c r="F362" s="316"/>
      <c r="G362" s="316"/>
      <c r="H362" s="316"/>
      <c r="I362" s="316"/>
      <c r="J362" s="316"/>
      <c r="K362" s="360"/>
      <c r="L362" s="316"/>
      <c r="M362" s="316"/>
      <c r="N362" s="316"/>
      <c r="O362" s="316"/>
      <c r="P362" s="316"/>
      <c r="Q362" s="316"/>
      <c r="R362" s="316"/>
      <c r="S362" s="316"/>
      <c r="T362" s="316"/>
      <c r="U362" s="316"/>
      <c r="V362" s="316"/>
      <c r="W362" s="316"/>
      <c r="X362" s="316"/>
      <c r="Y362" s="316"/>
      <c r="Z362" s="316"/>
    </row>
    <row r="363" spans="1:26">
      <c r="A363" s="316"/>
      <c r="B363" s="316"/>
      <c r="C363" s="316"/>
      <c r="D363" s="316"/>
      <c r="E363" s="316"/>
      <c r="F363" s="316"/>
      <c r="G363" s="316"/>
      <c r="H363" s="316"/>
      <c r="I363" s="316"/>
      <c r="J363" s="316"/>
      <c r="K363" s="360"/>
      <c r="L363" s="316"/>
      <c r="M363" s="316"/>
      <c r="N363" s="316"/>
      <c r="O363" s="316"/>
      <c r="P363" s="316"/>
      <c r="Q363" s="316"/>
      <c r="R363" s="316"/>
      <c r="S363" s="316"/>
      <c r="T363" s="316"/>
      <c r="U363" s="316"/>
      <c r="V363" s="316"/>
      <c r="W363" s="316"/>
      <c r="X363" s="316"/>
      <c r="Y363" s="316"/>
      <c r="Z363" s="316"/>
    </row>
    <row r="364" spans="1:26">
      <c r="A364" s="316"/>
      <c r="B364" s="316"/>
      <c r="C364" s="316"/>
      <c r="D364" s="316"/>
      <c r="E364" s="316"/>
      <c r="F364" s="316"/>
      <c r="G364" s="316"/>
      <c r="H364" s="316"/>
      <c r="I364" s="316"/>
      <c r="J364" s="316"/>
      <c r="K364" s="360"/>
      <c r="L364" s="316"/>
      <c r="M364" s="316"/>
      <c r="N364" s="316"/>
      <c r="O364" s="316"/>
      <c r="P364" s="316"/>
      <c r="Q364" s="316"/>
      <c r="R364" s="316"/>
      <c r="S364" s="316"/>
      <c r="T364" s="316"/>
      <c r="U364" s="316"/>
      <c r="V364" s="316"/>
      <c r="W364" s="316"/>
      <c r="X364" s="316"/>
      <c r="Y364" s="316"/>
      <c r="Z364" s="316"/>
    </row>
    <row r="365" spans="1:26">
      <c r="A365" s="316"/>
      <c r="B365" s="316"/>
      <c r="C365" s="316"/>
      <c r="D365" s="316"/>
      <c r="E365" s="316"/>
      <c r="F365" s="316"/>
      <c r="G365" s="316"/>
      <c r="H365" s="316"/>
      <c r="I365" s="316"/>
      <c r="J365" s="316"/>
      <c r="K365" s="360"/>
      <c r="L365" s="316"/>
      <c r="M365" s="316"/>
      <c r="N365" s="316"/>
      <c r="O365" s="316"/>
      <c r="P365" s="316"/>
      <c r="Q365" s="316"/>
      <c r="R365" s="316"/>
      <c r="S365" s="316"/>
      <c r="T365" s="316"/>
      <c r="U365" s="316"/>
      <c r="V365" s="316"/>
      <c r="W365" s="316"/>
      <c r="X365" s="316"/>
      <c r="Y365" s="316"/>
      <c r="Z365" s="316"/>
    </row>
    <row r="366" spans="1:26">
      <c r="A366" s="316"/>
      <c r="B366" s="316"/>
      <c r="C366" s="316"/>
      <c r="D366" s="316"/>
      <c r="E366" s="316"/>
      <c r="F366" s="316"/>
      <c r="G366" s="316"/>
      <c r="H366" s="316"/>
      <c r="I366" s="316"/>
      <c r="J366" s="316"/>
      <c r="K366" s="360"/>
      <c r="L366" s="316"/>
      <c r="M366" s="316"/>
      <c r="N366" s="316"/>
      <c r="O366" s="316"/>
      <c r="P366" s="316"/>
      <c r="Q366" s="316"/>
      <c r="R366" s="316"/>
      <c r="S366" s="316"/>
      <c r="T366" s="316"/>
      <c r="U366" s="316"/>
      <c r="V366" s="316"/>
      <c r="W366" s="316"/>
      <c r="X366" s="316"/>
      <c r="Y366" s="316"/>
      <c r="Z366" s="316"/>
    </row>
    <row r="367" spans="1:26">
      <c r="A367" s="316"/>
      <c r="B367" s="316"/>
      <c r="C367" s="316"/>
      <c r="D367" s="316"/>
      <c r="E367" s="316"/>
      <c r="F367" s="316"/>
      <c r="G367" s="316"/>
      <c r="H367" s="316"/>
      <c r="I367" s="316"/>
      <c r="J367" s="316"/>
      <c r="K367" s="360"/>
      <c r="L367" s="316"/>
      <c r="M367" s="316"/>
      <c r="N367" s="316"/>
      <c r="O367" s="316"/>
      <c r="P367" s="316"/>
      <c r="Q367" s="316"/>
      <c r="R367" s="316"/>
      <c r="S367" s="316"/>
      <c r="T367" s="316"/>
      <c r="U367" s="316"/>
      <c r="V367" s="316"/>
      <c r="W367" s="316"/>
      <c r="X367" s="316"/>
      <c r="Y367" s="316"/>
      <c r="Z367" s="316"/>
    </row>
    <row r="368" spans="1:26">
      <c r="A368" s="316"/>
      <c r="B368" s="316"/>
      <c r="C368" s="316"/>
      <c r="D368" s="316"/>
      <c r="E368" s="316"/>
      <c r="F368" s="316"/>
      <c r="G368" s="316"/>
      <c r="H368" s="316"/>
      <c r="I368" s="316"/>
      <c r="J368" s="316"/>
      <c r="K368" s="360"/>
      <c r="L368" s="316"/>
      <c r="M368" s="316"/>
      <c r="N368" s="316"/>
      <c r="O368" s="316"/>
      <c r="P368" s="316"/>
      <c r="Q368" s="316"/>
      <c r="R368" s="316"/>
      <c r="S368" s="316"/>
      <c r="T368" s="316"/>
      <c r="U368" s="316"/>
      <c r="V368" s="316"/>
      <c r="W368" s="316"/>
      <c r="X368" s="316"/>
      <c r="Y368" s="316"/>
      <c r="Z368" s="316"/>
    </row>
    <row r="369" spans="1:26">
      <c r="A369" s="316"/>
      <c r="B369" s="316"/>
      <c r="C369" s="316"/>
      <c r="D369" s="316"/>
      <c r="E369" s="316"/>
      <c r="F369" s="316"/>
      <c r="G369" s="316"/>
      <c r="H369" s="316"/>
      <c r="I369" s="316"/>
      <c r="J369" s="316"/>
      <c r="K369" s="360"/>
      <c r="L369" s="316"/>
      <c r="M369" s="316"/>
      <c r="N369" s="316"/>
      <c r="O369" s="316"/>
      <c r="P369" s="316"/>
      <c r="Q369" s="316"/>
      <c r="R369" s="316"/>
      <c r="S369" s="316"/>
      <c r="T369" s="316"/>
      <c r="U369" s="316"/>
      <c r="V369" s="316"/>
      <c r="W369" s="316"/>
      <c r="X369" s="316"/>
      <c r="Y369" s="316"/>
      <c r="Z369" s="316"/>
    </row>
    <row r="370" spans="1:26">
      <c r="A370" s="316"/>
      <c r="B370" s="316"/>
      <c r="C370" s="316"/>
      <c r="D370" s="316"/>
      <c r="E370" s="316"/>
      <c r="F370" s="316"/>
      <c r="G370" s="316"/>
      <c r="H370" s="316"/>
      <c r="I370" s="316"/>
      <c r="J370" s="316"/>
      <c r="K370" s="360"/>
      <c r="L370" s="316"/>
      <c r="M370" s="316"/>
      <c r="N370" s="316"/>
      <c r="O370" s="316"/>
      <c r="P370" s="316"/>
      <c r="Q370" s="316"/>
      <c r="R370" s="316"/>
      <c r="S370" s="316"/>
      <c r="T370" s="316"/>
      <c r="U370" s="316"/>
      <c r="V370" s="316"/>
      <c r="W370" s="316"/>
      <c r="X370" s="316"/>
      <c r="Y370" s="316"/>
      <c r="Z370" s="316"/>
    </row>
    <row r="371" spans="1:26">
      <c r="A371" s="316"/>
      <c r="B371" s="316"/>
      <c r="C371" s="316"/>
      <c r="D371" s="316"/>
      <c r="E371" s="316"/>
      <c r="F371" s="316"/>
      <c r="G371" s="316"/>
      <c r="H371" s="316"/>
      <c r="I371" s="316"/>
      <c r="J371" s="316"/>
      <c r="K371" s="360"/>
      <c r="L371" s="316"/>
      <c r="M371" s="316"/>
      <c r="N371" s="316"/>
      <c r="O371" s="316"/>
      <c r="P371" s="316"/>
      <c r="Q371" s="316"/>
      <c r="R371" s="316"/>
      <c r="S371" s="316"/>
      <c r="T371" s="316"/>
      <c r="U371" s="316"/>
      <c r="V371" s="316"/>
      <c r="W371" s="316"/>
      <c r="X371" s="316"/>
      <c r="Y371" s="316"/>
      <c r="Z371" s="316"/>
    </row>
    <row r="372" spans="1:26">
      <c r="A372" s="316"/>
      <c r="B372" s="316"/>
      <c r="C372" s="316"/>
      <c r="D372" s="316"/>
      <c r="E372" s="316"/>
      <c r="F372" s="316"/>
      <c r="G372" s="316"/>
      <c r="H372" s="316"/>
      <c r="I372" s="316"/>
      <c r="J372" s="316"/>
      <c r="K372" s="360"/>
      <c r="L372" s="316"/>
      <c r="M372" s="316"/>
      <c r="N372" s="316"/>
      <c r="O372" s="316"/>
      <c r="P372" s="316"/>
      <c r="Q372" s="316"/>
      <c r="R372" s="316"/>
      <c r="S372" s="316"/>
      <c r="T372" s="316"/>
      <c r="U372" s="316"/>
      <c r="V372" s="316"/>
      <c r="W372" s="316"/>
      <c r="X372" s="316"/>
      <c r="Y372" s="316"/>
      <c r="Z372" s="316"/>
    </row>
    <row r="373" spans="1:26">
      <c r="A373" s="316"/>
      <c r="B373" s="316"/>
      <c r="C373" s="316"/>
      <c r="D373" s="316"/>
      <c r="E373" s="316"/>
      <c r="F373" s="316"/>
      <c r="G373" s="316"/>
      <c r="H373" s="316"/>
      <c r="I373" s="316"/>
      <c r="J373" s="316"/>
      <c r="K373" s="360"/>
      <c r="L373" s="316"/>
      <c r="M373" s="316"/>
      <c r="N373" s="316"/>
      <c r="O373" s="316"/>
      <c r="P373" s="316"/>
      <c r="Q373" s="316"/>
      <c r="R373" s="316"/>
      <c r="S373" s="316"/>
      <c r="T373" s="316"/>
      <c r="U373" s="316"/>
      <c r="V373" s="316"/>
      <c r="W373" s="316"/>
      <c r="X373" s="316"/>
      <c r="Y373" s="316"/>
      <c r="Z373" s="316"/>
    </row>
    <row r="374" spans="1:26">
      <c r="A374" s="316"/>
      <c r="B374" s="316"/>
      <c r="C374" s="316"/>
      <c r="D374" s="316"/>
      <c r="E374" s="316"/>
      <c r="F374" s="316"/>
      <c r="G374" s="316"/>
      <c r="H374" s="316"/>
      <c r="I374" s="316"/>
      <c r="J374" s="316"/>
      <c r="K374" s="360"/>
      <c r="L374" s="316"/>
      <c r="M374" s="316"/>
      <c r="N374" s="316"/>
      <c r="O374" s="316"/>
      <c r="P374" s="316"/>
      <c r="Q374" s="316"/>
      <c r="R374" s="316"/>
      <c r="S374" s="316"/>
      <c r="T374" s="316"/>
      <c r="U374" s="316"/>
      <c r="V374" s="316"/>
      <c r="W374" s="316"/>
      <c r="X374" s="316"/>
      <c r="Y374" s="316"/>
      <c r="Z374" s="316"/>
    </row>
    <row r="375" spans="1:26">
      <c r="A375" s="316"/>
      <c r="B375" s="316"/>
      <c r="C375" s="316"/>
      <c r="D375" s="316"/>
      <c r="E375" s="316"/>
      <c r="F375" s="316"/>
      <c r="G375" s="316"/>
      <c r="H375" s="316"/>
      <c r="I375" s="316"/>
      <c r="J375" s="316"/>
      <c r="K375" s="360"/>
      <c r="L375" s="316"/>
      <c r="M375" s="316"/>
      <c r="N375" s="316"/>
      <c r="O375" s="316"/>
      <c r="P375" s="316"/>
      <c r="Q375" s="316"/>
      <c r="R375" s="316"/>
      <c r="S375" s="316"/>
      <c r="T375" s="316"/>
      <c r="U375" s="316"/>
      <c r="V375" s="316"/>
      <c r="W375" s="316"/>
      <c r="X375" s="316"/>
      <c r="Y375" s="316"/>
      <c r="Z375" s="316"/>
    </row>
    <row r="376" spans="1:26">
      <c r="A376" s="316"/>
      <c r="B376" s="316"/>
      <c r="C376" s="316"/>
      <c r="D376" s="316"/>
      <c r="E376" s="316"/>
      <c r="F376" s="316"/>
      <c r="G376" s="316"/>
      <c r="H376" s="316"/>
      <c r="I376" s="316"/>
      <c r="J376" s="316"/>
      <c r="K376" s="360"/>
      <c r="L376" s="316"/>
      <c r="M376" s="316"/>
      <c r="N376" s="316"/>
      <c r="O376" s="316"/>
      <c r="P376" s="316"/>
      <c r="Q376" s="316"/>
      <c r="R376" s="316"/>
      <c r="S376" s="316"/>
      <c r="T376" s="316"/>
      <c r="U376" s="316"/>
      <c r="V376" s="316"/>
      <c r="W376" s="316"/>
      <c r="X376" s="316"/>
      <c r="Y376" s="316"/>
      <c r="Z376" s="316"/>
    </row>
    <row r="377" spans="1:26">
      <c r="A377" s="316"/>
      <c r="B377" s="316"/>
      <c r="C377" s="316"/>
      <c r="D377" s="316"/>
      <c r="E377" s="316"/>
      <c r="F377" s="316"/>
      <c r="G377" s="316"/>
      <c r="H377" s="316"/>
      <c r="I377" s="316"/>
      <c r="J377" s="316"/>
      <c r="K377" s="360"/>
      <c r="L377" s="316"/>
      <c r="M377" s="316"/>
      <c r="N377" s="316"/>
      <c r="O377" s="316"/>
      <c r="P377" s="316"/>
      <c r="Q377" s="316"/>
      <c r="R377" s="316"/>
      <c r="S377" s="316"/>
      <c r="T377" s="316"/>
      <c r="U377" s="316"/>
      <c r="V377" s="316"/>
      <c r="W377" s="316"/>
      <c r="X377" s="316"/>
      <c r="Y377" s="316"/>
      <c r="Z377" s="316"/>
    </row>
    <row r="378" spans="1:26">
      <c r="A378" s="316"/>
      <c r="B378" s="316"/>
      <c r="C378" s="316"/>
      <c r="D378" s="316"/>
      <c r="E378" s="316"/>
      <c r="F378" s="316"/>
      <c r="G378" s="316"/>
      <c r="H378" s="316"/>
      <c r="I378" s="316"/>
      <c r="J378" s="316"/>
      <c r="K378" s="360"/>
      <c r="L378" s="316"/>
      <c r="M378" s="316"/>
      <c r="N378" s="316"/>
      <c r="O378" s="316"/>
      <c r="P378" s="316"/>
      <c r="Q378" s="316"/>
      <c r="R378" s="316"/>
      <c r="S378" s="316"/>
      <c r="T378" s="316"/>
      <c r="U378" s="316"/>
      <c r="V378" s="316"/>
      <c r="W378" s="316"/>
      <c r="X378" s="316"/>
      <c r="Y378" s="316"/>
      <c r="Z378" s="316"/>
    </row>
    <row r="379" spans="1:26">
      <c r="A379" s="316"/>
      <c r="B379" s="316"/>
      <c r="C379" s="316"/>
      <c r="D379" s="316"/>
      <c r="E379" s="316"/>
      <c r="F379" s="316"/>
      <c r="G379" s="316"/>
      <c r="H379" s="316"/>
      <c r="I379" s="316"/>
      <c r="J379" s="316"/>
      <c r="K379" s="360"/>
      <c r="L379" s="316"/>
      <c r="M379" s="316"/>
      <c r="N379" s="316"/>
      <c r="O379" s="316"/>
      <c r="P379" s="316"/>
      <c r="Q379" s="316"/>
      <c r="R379" s="316"/>
      <c r="S379" s="316"/>
      <c r="T379" s="316"/>
      <c r="U379" s="316"/>
      <c r="V379" s="316"/>
      <c r="W379" s="316"/>
      <c r="X379" s="316"/>
      <c r="Y379" s="316"/>
      <c r="Z379" s="316"/>
    </row>
    <row r="380" spans="1:26">
      <c r="A380" s="316"/>
      <c r="B380" s="316"/>
      <c r="C380" s="316"/>
      <c r="D380" s="316"/>
      <c r="E380" s="316"/>
      <c r="F380" s="316"/>
      <c r="G380" s="316"/>
      <c r="H380" s="316"/>
      <c r="I380" s="316"/>
      <c r="J380" s="316"/>
      <c r="K380" s="360"/>
      <c r="L380" s="316"/>
      <c r="M380" s="316"/>
      <c r="N380" s="316"/>
      <c r="O380" s="316"/>
      <c r="P380" s="316"/>
      <c r="Q380" s="316"/>
      <c r="R380" s="316"/>
      <c r="S380" s="316"/>
      <c r="T380" s="316"/>
      <c r="U380" s="316"/>
      <c r="V380" s="316"/>
      <c r="W380" s="316"/>
      <c r="X380" s="316"/>
      <c r="Y380" s="316"/>
      <c r="Z380" s="316"/>
    </row>
    <row r="381" spans="1:26">
      <c r="A381" s="316"/>
      <c r="B381" s="316"/>
      <c r="C381" s="316"/>
      <c r="D381" s="316"/>
      <c r="E381" s="316"/>
      <c r="F381" s="316"/>
      <c r="G381" s="316"/>
      <c r="H381" s="316"/>
      <c r="I381" s="316"/>
      <c r="J381" s="316"/>
      <c r="K381" s="360"/>
      <c r="L381" s="316"/>
      <c r="M381" s="316"/>
      <c r="N381" s="316"/>
      <c r="O381" s="316"/>
      <c r="P381" s="316"/>
      <c r="Q381" s="316"/>
      <c r="R381" s="316"/>
      <c r="S381" s="316"/>
      <c r="T381" s="316"/>
      <c r="U381" s="316"/>
      <c r="V381" s="316"/>
      <c r="W381" s="316"/>
      <c r="X381" s="316"/>
      <c r="Y381" s="316"/>
      <c r="Z381" s="316"/>
    </row>
    <row r="382" spans="1:26">
      <c r="A382" s="316"/>
      <c r="B382" s="316"/>
      <c r="C382" s="316"/>
      <c r="D382" s="316"/>
      <c r="E382" s="316"/>
      <c r="F382" s="316"/>
      <c r="G382" s="316"/>
      <c r="H382" s="316"/>
      <c r="I382" s="316"/>
      <c r="J382" s="316"/>
      <c r="K382" s="360"/>
      <c r="L382" s="316"/>
      <c r="M382" s="316"/>
      <c r="N382" s="316"/>
      <c r="O382" s="316"/>
      <c r="P382" s="316"/>
      <c r="Q382" s="316"/>
      <c r="R382" s="316"/>
      <c r="S382" s="316"/>
      <c r="T382" s="316"/>
      <c r="U382" s="316"/>
      <c r="V382" s="316"/>
      <c r="W382" s="316"/>
      <c r="X382" s="316"/>
      <c r="Y382" s="316"/>
      <c r="Z382" s="316"/>
    </row>
    <row r="383" spans="1:26">
      <c r="A383" s="316"/>
      <c r="B383" s="316"/>
      <c r="C383" s="316"/>
      <c r="D383" s="316"/>
      <c r="E383" s="316"/>
      <c r="F383" s="316"/>
      <c r="G383" s="316"/>
      <c r="H383" s="316"/>
      <c r="I383" s="316"/>
      <c r="J383" s="316"/>
      <c r="K383" s="360"/>
      <c r="L383" s="316"/>
      <c r="M383" s="316"/>
      <c r="N383" s="316"/>
      <c r="O383" s="316"/>
      <c r="P383" s="316"/>
      <c r="Q383" s="316"/>
      <c r="R383" s="316"/>
      <c r="S383" s="316"/>
      <c r="T383" s="316"/>
      <c r="U383" s="316"/>
      <c r="V383" s="316"/>
      <c r="W383" s="316"/>
      <c r="X383" s="316"/>
      <c r="Y383" s="316"/>
      <c r="Z383" s="316"/>
    </row>
    <row r="384" spans="1:26">
      <c r="A384" s="316"/>
      <c r="B384" s="316"/>
      <c r="C384" s="316"/>
      <c r="D384" s="316"/>
      <c r="E384" s="316"/>
      <c r="F384" s="316"/>
      <c r="G384" s="316"/>
      <c r="H384" s="316"/>
      <c r="I384" s="316"/>
      <c r="J384" s="316"/>
      <c r="K384" s="360"/>
      <c r="L384" s="316"/>
      <c r="M384" s="316"/>
      <c r="N384" s="316"/>
      <c r="O384" s="316"/>
      <c r="P384" s="316"/>
      <c r="Q384" s="316"/>
      <c r="R384" s="316"/>
      <c r="S384" s="316"/>
      <c r="T384" s="316"/>
      <c r="U384" s="316"/>
      <c r="V384" s="316"/>
      <c r="W384" s="316"/>
      <c r="X384" s="316"/>
      <c r="Y384" s="316"/>
      <c r="Z384" s="316"/>
    </row>
    <row r="385" spans="1:26">
      <c r="A385" s="316"/>
      <c r="B385" s="316"/>
      <c r="C385" s="316"/>
      <c r="D385" s="316"/>
      <c r="E385" s="316"/>
      <c r="F385" s="316"/>
      <c r="G385" s="316"/>
      <c r="H385" s="316"/>
      <c r="I385" s="316"/>
      <c r="J385" s="316"/>
      <c r="K385" s="360"/>
      <c r="L385" s="316"/>
      <c r="M385" s="316"/>
      <c r="N385" s="316"/>
      <c r="O385" s="316"/>
      <c r="P385" s="316"/>
      <c r="Q385" s="316"/>
      <c r="R385" s="316"/>
      <c r="S385" s="316"/>
      <c r="T385" s="316"/>
      <c r="U385" s="316"/>
      <c r="V385" s="316"/>
      <c r="W385" s="316"/>
      <c r="X385" s="316"/>
      <c r="Y385" s="316"/>
      <c r="Z385" s="316"/>
    </row>
    <row r="386" spans="1:26">
      <c r="A386" s="316"/>
      <c r="B386" s="316"/>
      <c r="C386" s="316"/>
      <c r="D386" s="316"/>
      <c r="E386" s="316"/>
      <c r="F386" s="316"/>
      <c r="G386" s="316"/>
      <c r="H386" s="316"/>
      <c r="I386" s="316"/>
      <c r="J386" s="316"/>
      <c r="K386" s="360"/>
      <c r="L386" s="316"/>
      <c r="M386" s="316"/>
      <c r="N386" s="316"/>
      <c r="O386" s="316"/>
      <c r="P386" s="316"/>
      <c r="Q386" s="316"/>
      <c r="R386" s="316"/>
      <c r="S386" s="316"/>
      <c r="T386" s="316"/>
      <c r="U386" s="316"/>
      <c r="V386" s="316"/>
      <c r="W386" s="316"/>
      <c r="X386" s="316"/>
      <c r="Y386" s="316"/>
      <c r="Z386" s="316"/>
    </row>
    <row r="387" spans="1:26">
      <c r="A387" s="316"/>
      <c r="B387" s="316"/>
      <c r="C387" s="316"/>
      <c r="D387" s="316"/>
      <c r="E387" s="316"/>
      <c r="F387" s="316"/>
      <c r="G387" s="316"/>
      <c r="H387" s="316"/>
      <c r="I387" s="316"/>
      <c r="J387" s="316"/>
      <c r="K387" s="360"/>
      <c r="L387" s="316"/>
      <c r="M387" s="316"/>
      <c r="N387" s="316"/>
      <c r="O387" s="316"/>
      <c r="P387" s="316"/>
      <c r="Q387" s="316"/>
      <c r="R387" s="316"/>
      <c r="S387" s="316"/>
      <c r="T387" s="316"/>
      <c r="U387" s="316"/>
      <c r="V387" s="316"/>
      <c r="W387" s="316"/>
      <c r="X387" s="316"/>
      <c r="Y387" s="316"/>
      <c r="Z387" s="316"/>
    </row>
    <row r="388" spans="1:26">
      <c r="A388" s="316"/>
      <c r="B388" s="316"/>
      <c r="C388" s="316"/>
      <c r="D388" s="316"/>
      <c r="E388" s="316"/>
      <c r="F388" s="316"/>
      <c r="G388" s="316"/>
      <c r="H388" s="316"/>
      <c r="I388" s="316"/>
      <c r="J388" s="316"/>
      <c r="K388" s="360"/>
      <c r="L388" s="316"/>
      <c r="M388" s="316"/>
      <c r="N388" s="316"/>
      <c r="O388" s="316"/>
      <c r="P388" s="316"/>
      <c r="Q388" s="316"/>
      <c r="R388" s="316"/>
      <c r="S388" s="316"/>
      <c r="T388" s="316"/>
      <c r="U388" s="316"/>
      <c r="V388" s="316"/>
      <c r="W388" s="316"/>
      <c r="X388" s="316"/>
      <c r="Y388" s="316"/>
      <c r="Z388" s="316"/>
    </row>
    <row r="389" spans="1:26">
      <c r="A389" s="316"/>
      <c r="B389" s="316"/>
      <c r="C389" s="316"/>
      <c r="D389" s="316"/>
      <c r="E389" s="316"/>
      <c r="F389" s="316"/>
      <c r="G389" s="316"/>
      <c r="H389" s="316"/>
      <c r="I389" s="316"/>
      <c r="J389" s="316"/>
      <c r="K389" s="360"/>
      <c r="L389" s="316"/>
      <c r="M389" s="316"/>
      <c r="N389" s="316"/>
      <c r="O389" s="316"/>
      <c r="P389" s="316"/>
      <c r="Q389" s="316"/>
      <c r="R389" s="316"/>
      <c r="S389" s="316"/>
      <c r="T389" s="316"/>
      <c r="U389" s="316"/>
      <c r="V389" s="316"/>
      <c r="W389" s="316"/>
      <c r="X389" s="316"/>
      <c r="Y389" s="316"/>
      <c r="Z389" s="316"/>
    </row>
    <row r="390" spans="1:26">
      <c r="A390" s="316"/>
      <c r="B390" s="316"/>
      <c r="C390" s="316"/>
      <c r="D390" s="316"/>
      <c r="E390" s="316"/>
      <c r="F390" s="316"/>
      <c r="G390" s="316"/>
      <c r="H390" s="316"/>
      <c r="I390" s="316"/>
      <c r="J390" s="316"/>
      <c r="K390" s="360"/>
      <c r="L390" s="316"/>
      <c r="M390" s="316"/>
      <c r="N390" s="316"/>
      <c r="O390" s="316"/>
      <c r="P390" s="316"/>
      <c r="Q390" s="316"/>
      <c r="R390" s="316"/>
      <c r="S390" s="316"/>
      <c r="T390" s="316"/>
      <c r="U390" s="316"/>
      <c r="V390" s="316"/>
      <c r="W390" s="316"/>
      <c r="X390" s="316"/>
      <c r="Y390" s="316"/>
      <c r="Z390" s="316"/>
    </row>
    <row r="391" spans="1:26">
      <c r="A391" s="316"/>
      <c r="B391" s="316"/>
      <c r="C391" s="316"/>
      <c r="D391" s="316"/>
      <c r="E391" s="316"/>
      <c r="F391" s="316"/>
      <c r="G391" s="316"/>
      <c r="H391" s="316"/>
      <c r="I391" s="316"/>
      <c r="J391" s="316"/>
      <c r="K391" s="360"/>
      <c r="L391" s="316"/>
      <c r="M391" s="316"/>
      <c r="N391" s="316"/>
      <c r="O391" s="316"/>
      <c r="P391" s="316"/>
      <c r="Q391" s="316"/>
      <c r="R391" s="316"/>
      <c r="S391" s="316"/>
      <c r="T391" s="316"/>
      <c r="U391" s="316"/>
      <c r="V391" s="316"/>
      <c r="W391" s="316"/>
      <c r="X391" s="316"/>
      <c r="Y391" s="316"/>
      <c r="Z391" s="316"/>
    </row>
    <row r="392" spans="1:26">
      <c r="A392" s="316"/>
      <c r="B392" s="316"/>
      <c r="C392" s="316"/>
      <c r="D392" s="316"/>
      <c r="E392" s="316"/>
      <c r="F392" s="316"/>
      <c r="G392" s="316"/>
      <c r="H392" s="316"/>
      <c r="I392" s="316"/>
      <c r="J392" s="316"/>
      <c r="K392" s="360"/>
      <c r="L392" s="316"/>
      <c r="M392" s="316"/>
      <c r="N392" s="316"/>
      <c r="O392" s="316"/>
      <c r="P392" s="316"/>
      <c r="Q392" s="316"/>
      <c r="R392" s="316"/>
      <c r="S392" s="316"/>
      <c r="T392" s="316"/>
      <c r="U392" s="316"/>
      <c r="V392" s="316"/>
      <c r="W392" s="316"/>
      <c r="X392" s="316"/>
      <c r="Y392" s="316"/>
      <c r="Z392" s="316"/>
    </row>
    <row r="393" spans="1:26">
      <c r="A393" s="316"/>
      <c r="B393" s="316"/>
      <c r="C393" s="316"/>
      <c r="D393" s="316"/>
      <c r="E393" s="316"/>
      <c r="F393" s="316"/>
      <c r="G393" s="316"/>
      <c r="H393" s="316"/>
      <c r="I393" s="316"/>
      <c r="J393" s="316"/>
      <c r="K393" s="360"/>
      <c r="L393" s="316"/>
      <c r="M393" s="316"/>
      <c r="N393" s="316"/>
      <c r="O393" s="316"/>
      <c r="P393" s="316"/>
      <c r="Q393" s="316"/>
      <c r="R393" s="316"/>
      <c r="S393" s="316"/>
      <c r="T393" s="316"/>
      <c r="U393" s="316"/>
      <c r="V393" s="316"/>
      <c r="W393" s="316"/>
      <c r="X393" s="316"/>
      <c r="Y393" s="316"/>
      <c r="Z393" s="316"/>
    </row>
    <row r="394" spans="1:26">
      <c r="A394" s="316"/>
      <c r="B394" s="316"/>
      <c r="C394" s="316"/>
      <c r="D394" s="316"/>
      <c r="E394" s="316"/>
      <c r="F394" s="316"/>
      <c r="G394" s="316"/>
      <c r="H394" s="316"/>
      <c r="I394" s="316"/>
      <c r="J394" s="316"/>
      <c r="K394" s="360"/>
      <c r="L394" s="316"/>
      <c r="M394" s="316"/>
      <c r="N394" s="316"/>
      <c r="O394" s="316"/>
      <c r="P394" s="316"/>
      <c r="Q394" s="316"/>
      <c r="R394" s="316"/>
      <c r="S394" s="316"/>
      <c r="T394" s="316"/>
      <c r="U394" s="316"/>
      <c r="V394" s="316"/>
      <c r="W394" s="316"/>
      <c r="X394" s="316"/>
      <c r="Y394" s="316"/>
      <c r="Z394" s="316"/>
    </row>
    <row r="395" spans="1:26">
      <c r="A395" s="316"/>
      <c r="B395" s="316"/>
      <c r="C395" s="316"/>
      <c r="D395" s="316"/>
      <c r="E395" s="316"/>
      <c r="F395" s="316"/>
      <c r="G395" s="316"/>
      <c r="H395" s="316"/>
      <c r="I395" s="316"/>
      <c r="J395" s="316"/>
      <c r="K395" s="360"/>
      <c r="L395" s="316"/>
      <c r="M395" s="316"/>
      <c r="N395" s="316"/>
      <c r="O395" s="316"/>
      <c r="P395" s="316"/>
      <c r="Q395" s="316"/>
      <c r="R395" s="316"/>
      <c r="S395" s="316"/>
      <c r="T395" s="316"/>
      <c r="U395" s="316"/>
      <c r="V395" s="316"/>
      <c r="W395" s="316"/>
      <c r="X395" s="316"/>
      <c r="Y395" s="316"/>
      <c r="Z395" s="316"/>
    </row>
    <row r="396" spans="1:26">
      <c r="A396" s="316"/>
      <c r="B396" s="316"/>
      <c r="C396" s="316"/>
      <c r="D396" s="316"/>
      <c r="E396" s="316"/>
      <c r="F396" s="316"/>
      <c r="G396" s="316"/>
      <c r="H396" s="316"/>
      <c r="I396" s="316"/>
      <c r="J396" s="316"/>
      <c r="K396" s="360"/>
      <c r="L396" s="316"/>
      <c r="M396" s="316"/>
      <c r="N396" s="316"/>
      <c r="O396" s="316"/>
      <c r="P396" s="316"/>
      <c r="Q396" s="316"/>
      <c r="R396" s="316"/>
      <c r="S396" s="316"/>
      <c r="T396" s="316"/>
      <c r="U396" s="316"/>
      <c r="V396" s="316"/>
      <c r="W396" s="316"/>
      <c r="X396" s="316"/>
      <c r="Y396" s="316"/>
      <c r="Z396" s="316"/>
    </row>
    <row r="397" spans="1:26">
      <c r="A397" s="316"/>
      <c r="B397" s="316"/>
      <c r="C397" s="316"/>
      <c r="D397" s="316"/>
      <c r="E397" s="316"/>
      <c r="F397" s="316"/>
      <c r="G397" s="316"/>
      <c r="H397" s="316"/>
      <c r="I397" s="316"/>
      <c r="J397" s="316"/>
      <c r="K397" s="360"/>
      <c r="L397" s="316"/>
      <c r="M397" s="316"/>
      <c r="N397" s="316"/>
      <c r="O397" s="316"/>
      <c r="P397" s="316"/>
      <c r="Q397" s="316"/>
      <c r="R397" s="316"/>
      <c r="S397" s="316"/>
      <c r="T397" s="316"/>
      <c r="U397" s="316"/>
      <c r="V397" s="316"/>
      <c r="W397" s="316"/>
      <c r="X397" s="316"/>
      <c r="Y397" s="316"/>
      <c r="Z397" s="316"/>
    </row>
    <row r="398" spans="1:26">
      <c r="A398" s="316"/>
      <c r="B398" s="316"/>
      <c r="C398" s="316"/>
      <c r="D398" s="316"/>
      <c r="E398" s="316"/>
      <c r="F398" s="316"/>
      <c r="G398" s="316"/>
      <c r="H398" s="316"/>
      <c r="I398" s="316"/>
      <c r="J398" s="316"/>
      <c r="K398" s="360"/>
      <c r="L398" s="316"/>
      <c r="M398" s="316"/>
      <c r="N398" s="316"/>
      <c r="O398" s="316"/>
      <c r="P398" s="316"/>
      <c r="Q398" s="316"/>
      <c r="R398" s="316"/>
      <c r="S398" s="316"/>
      <c r="T398" s="316"/>
      <c r="U398" s="316"/>
      <c r="V398" s="316"/>
      <c r="W398" s="316"/>
      <c r="X398" s="316"/>
      <c r="Y398" s="316"/>
      <c r="Z398" s="316"/>
    </row>
    <row r="399" spans="1:26">
      <c r="A399" s="316"/>
      <c r="B399" s="316"/>
      <c r="C399" s="316"/>
      <c r="D399" s="316"/>
      <c r="E399" s="316"/>
      <c r="F399" s="316"/>
      <c r="G399" s="316"/>
      <c r="H399" s="316"/>
      <c r="I399" s="316"/>
      <c r="J399" s="316"/>
      <c r="K399" s="360"/>
      <c r="L399" s="316"/>
      <c r="M399" s="316"/>
      <c r="N399" s="316"/>
      <c r="O399" s="316"/>
      <c r="P399" s="316"/>
      <c r="Q399" s="316"/>
      <c r="R399" s="316"/>
      <c r="S399" s="316"/>
      <c r="T399" s="316"/>
      <c r="U399" s="316"/>
      <c r="V399" s="316"/>
      <c r="W399" s="316"/>
      <c r="X399" s="316"/>
      <c r="Y399" s="316"/>
      <c r="Z399" s="316"/>
    </row>
    <row r="400" spans="1:26">
      <c r="A400" s="316"/>
      <c r="B400" s="316"/>
      <c r="C400" s="316"/>
      <c r="D400" s="316"/>
      <c r="E400" s="316"/>
      <c r="F400" s="316"/>
      <c r="G400" s="316"/>
      <c r="H400" s="316"/>
      <c r="I400" s="316"/>
      <c r="J400" s="316"/>
      <c r="K400" s="360"/>
      <c r="L400" s="316"/>
      <c r="M400" s="316"/>
      <c r="N400" s="316"/>
      <c r="O400" s="316"/>
      <c r="P400" s="316"/>
      <c r="Q400" s="316"/>
      <c r="R400" s="316"/>
      <c r="S400" s="316"/>
      <c r="T400" s="316"/>
      <c r="U400" s="316"/>
      <c r="V400" s="316"/>
      <c r="W400" s="316"/>
      <c r="X400" s="316"/>
      <c r="Y400" s="316"/>
      <c r="Z400" s="316"/>
    </row>
    <row r="401" spans="1:26">
      <c r="A401" s="316"/>
      <c r="B401" s="316"/>
      <c r="C401" s="316"/>
      <c r="D401" s="316"/>
      <c r="E401" s="316"/>
      <c r="F401" s="316"/>
      <c r="G401" s="316"/>
      <c r="H401" s="316"/>
      <c r="I401" s="316"/>
      <c r="J401" s="316"/>
      <c r="K401" s="360"/>
      <c r="L401" s="316"/>
      <c r="M401" s="316"/>
      <c r="N401" s="316"/>
      <c r="O401" s="316"/>
      <c r="P401" s="316"/>
      <c r="Q401" s="316"/>
      <c r="R401" s="316"/>
      <c r="S401" s="316"/>
      <c r="T401" s="316"/>
      <c r="U401" s="316"/>
      <c r="V401" s="316"/>
      <c r="W401" s="316"/>
      <c r="X401" s="316"/>
      <c r="Y401" s="316"/>
      <c r="Z401" s="316"/>
    </row>
    <row r="402" spans="1:26">
      <c r="A402" s="316"/>
      <c r="B402" s="316"/>
      <c r="C402" s="316"/>
      <c r="D402" s="316"/>
      <c r="E402" s="316"/>
      <c r="F402" s="316"/>
      <c r="G402" s="316"/>
      <c r="H402" s="316"/>
      <c r="I402" s="316"/>
      <c r="J402" s="316"/>
      <c r="K402" s="360"/>
      <c r="L402" s="316"/>
      <c r="M402" s="316"/>
      <c r="N402" s="316"/>
      <c r="O402" s="316"/>
      <c r="P402" s="316"/>
      <c r="Q402" s="316"/>
      <c r="R402" s="316"/>
      <c r="S402" s="316"/>
      <c r="T402" s="316"/>
      <c r="U402" s="316"/>
      <c r="V402" s="316"/>
      <c r="W402" s="316"/>
      <c r="X402" s="316"/>
      <c r="Y402" s="316"/>
      <c r="Z402" s="316"/>
    </row>
    <row r="403" spans="1:26">
      <c r="A403" s="316"/>
      <c r="B403" s="316"/>
      <c r="C403" s="316"/>
      <c r="D403" s="316"/>
      <c r="E403" s="316"/>
      <c r="F403" s="316"/>
      <c r="G403" s="316"/>
      <c r="H403" s="316"/>
      <c r="I403" s="316"/>
      <c r="J403" s="316"/>
      <c r="K403" s="360"/>
      <c r="L403" s="316"/>
      <c r="M403" s="316"/>
      <c r="N403" s="316"/>
      <c r="O403" s="316"/>
      <c r="P403" s="316"/>
      <c r="Q403" s="316"/>
      <c r="R403" s="316"/>
      <c r="S403" s="316"/>
      <c r="T403" s="316"/>
      <c r="U403" s="316"/>
      <c r="V403" s="316"/>
      <c r="W403" s="316"/>
      <c r="X403" s="316"/>
      <c r="Y403" s="316"/>
      <c r="Z403" s="316"/>
    </row>
    <row r="404" spans="1:26">
      <c r="A404" s="316"/>
      <c r="B404" s="316"/>
      <c r="C404" s="316"/>
      <c r="D404" s="316"/>
      <c r="E404" s="316"/>
      <c r="F404" s="316"/>
      <c r="G404" s="316"/>
      <c r="H404" s="316"/>
      <c r="I404" s="316"/>
      <c r="J404" s="316"/>
      <c r="K404" s="360"/>
      <c r="L404" s="316"/>
      <c r="M404" s="316"/>
      <c r="N404" s="316"/>
      <c r="O404" s="316"/>
      <c r="P404" s="316"/>
      <c r="Q404" s="316"/>
      <c r="R404" s="316"/>
      <c r="S404" s="316"/>
      <c r="T404" s="316"/>
      <c r="U404" s="316"/>
      <c r="V404" s="316"/>
      <c r="W404" s="316"/>
      <c r="X404" s="316"/>
      <c r="Y404" s="316"/>
      <c r="Z404" s="316"/>
    </row>
    <row r="405" spans="1:26">
      <c r="A405" s="316"/>
      <c r="B405" s="316"/>
      <c r="C405" s="316"/>
      <c r="D405" s="316"/>
      <c r="E405" s="316"/>
      <c r="F405" s="316"/>
      <c r="G405" s="316"/>
      <c r="H405" s="316"/>
      <c r="I405" s="316"/>
      <c r="J405" s="316"/>
      <c r="K405" s="360"/>
      <c r="L405" s="316"/>
      <c r="M405" s="316"/>
      <c r="N405" s="316"/>
      <c r="O405" s="316"/>
      <c r="P405" s="316"/>
      <c r="Q405" s="316"/>
      <c r="R405" s="316"/>
      <c r="S405" s="316"/>
      <c r="T405" s="316"/>
      <c r="U405" s="316"/>
      <c r="V405" s="316"/>
      <c r="W405" s="316"/>
      <c r="X405" s="316"/>
      <c r="Y405" s="316"/>
      <c r="Z405" s="316"/>
    </row>
    <row r="406" spans="1:26">
      <c r="A406" s="316"/>
      <c r="B406" s="316"/>
      <c r="C406" s="316"/>
      <c r="D406" s="316"/>
      <c r="E406" s="316"/>
      <c r="F406" s="316"/>
      <c r="G406" s="316"/>
      <c r="H406" s="316"/>
      <c r="I406" s="316"/>
      <c r="J406" s="316"/>
      <c r="K406" s="360"/>
      <c r="L406" s="316"/>
      <c r="M406" s="316"/>
      <c r="N406" s="316"/>
      <c r="O406" s="316"/>
      <c r="P406" s="316"/>
      <c r="Q406" s="316"/>
      <c r="R406" s="316"/>
      <c r="S406" s="316"/>
      <c r="T406" s="316"/>
      <c r="U406" s="316"/>
      <c r="V406" s="316"/>
      <c r="W406" s="316"/>
      <c r="X406" s="316"/>
      <c r="Y406" s="316"/>
      <c r="Z406" s="316"/>
    </row>
    <row r="407" spans="1:26">
      <c r="A407" s="316"/>
      <c r="B407" s="316"/>
      <c r="C407" s="316"/>
      <c r="D407" s="316"/>
      <c r="E407" s="316"/>
      <c r="F407" s="316"/>
      <c r="G407" s="316"/>
      <c r="H407" s="316"/>
      <c r="I407" s="316"/>
      <c r="J407" s="316"/>
      <c r="K407" s="360"/>
      <c r="L407" s="316"/>
      <c r="M407" s="316"/>
      <c r="N407" s="316"/>
      <c r="O407" s="316"/>
      <c r="P407" s="316"/>
      <c r="Q407" s="316"/>
      <c r="R407" s="316"/>
      <c r="S407" s="316"/>
      <c r="T407" s="316"/>
      <c r="U407" s="316"/>
      <c r="V407" s="316"/>
      <c r="W407" s="316"/>
      <c r="X407" s="316"/>
      <c r="Y407" s="316"/>
      <c r="Z407" s="316"/>
    </row>
    <row r="408" spans="1:26">
      <c r="A408" s="316"/>
      <c r="B408" s="316"/>
      <c r="C408" s="316"/>
      <c r="D408" s="316"/>
      <c r="E408" s="316"/>
      <c r="F408" s="316"/>
      <c r="G408" s="316"/>
      <c r="H408" s="316"/>
      <c r="I408" s="316"/>
      <c r="J408" s="316"/>
      <c r="K408" s="360"/>
      <c r="L408" s="316"/>
      <c r="M408" s="316"/>
      <c r="N408" s="316"/>
      <c r="O408" s="316"/>
      <c r="P408" s="316"/>
      <c r="Q408" s="316"/>
      <c r="R408" s="316"/>
      <c r="S408" s="316"/>
      <c r="T408" s="316"/>
      <c r="U408" s="316"/>
      <c r="V408" s="316"/>
      <c r="W408" s="316"/>
      <c r="X408" s="316"/>
      <c r="Y408" s="316"/>
      <c r="Z408" s="316"/>
    </row>
    <row r="409" spans="1:26">
      <c r="A409" s="316"/>
      <c r="B409" s="316"/>
      <c r="C409" s="316"/>
      <c r="D409" s="316"/>
      <c r="E409" s="316"/>
      <c r="F409" s="316"/>
      <c r="G409" s="316"/>
      <c r="H409" s="316"/>
      <c r="I409" s="316"/>
      <c r="J409" s="316"/>
      <c r="K409" s="360"/>
      <c r="L409" s="316"/>
      <c r="M409" s="316"/>
      <c r="N409" s="316"/>
      <c r="O409" s="316"/>
      <c r="P409" s="316"/>
      <c r="Q409" s="316"/>
      <c r="R409" s="316"/>
      <c r="S409" s="316"/>
      <c r="T409" s="316"/>
      <c r="U409" s="316"/>
      <c r="V409" s="316"/>
      <c r="W409" s="316"/>
      <c r="X409" s="316"/>
      <c r="Y409" s="316"/>
      <c r="Z409" s="316"/>
    </row>
    <row r="410" spans="1:26">
      <c r="A410" s="316"/>
      <c r="B410" s="316"/>
      <c r="C410" s="316"/>
      <c r="D410" s="316"/>
      <c r="E410" s="316"/>
      <c r="F410" s="316"/>
      <c r="G410" s="316"/>
      <c r="H410" s="316"/>
      <c r="I410" s="316"/>
      <c r="J410" s="316"/>
      <c r="K410" s="360"/>
      <c r="L410" s="316"/>
      <c r="M410" s="316"/>
      <c r="N410" s="316"/>
      <c r="O410" s="316"/>
      <c r="P410" s="316"/>
      <c r="Q410" s="316"/>
      <c r="R410" s="316"/>
      <c r="S410" s="316"/>
      <c r="T410" s="316"/>
      <c r="U410" s="316"/>
      <c r="V410" s="316"/>
      <c r="W410" s="316"/>
      <c r="X410" s="316"/>
      <c r="Y410" s="316"/>
      <c r="Z410" s="316"/>
    </row>
    <row r="411" spans="1:26">
      <c r="A411" s="316"/>
      <c r="B411" s="316"/>
      <c r="C411" s="316"/>
      <c r="D411" s="316"/>
      <c r="E411" s="316"/>
      <c r="F411" s="316"/>
      <c r="G411" s="316"/>
      <c r="H411" s="316"/>
      <c r="I411" s="316"/>
      <c r="J411" s="316"/>
      <c r="K411" s="360"/>
      <c r="L411" s="316"/>
      <c r="M411" s="316"/>
      <c r="N411" s="316"/>
      <c r="O411" s="316"/>
      <c r="P411" s="316"/>
      <c r="Q411" s="316"/>
      <c r="R411" s="316"/>
      <c r="S411" s="316"/>
      <c r="T411" s="316"/>
      <c r="U411" s="316"/>
      <c r="V411" s="316"/>
      <c r="W411" s="316"/>
      <c r="X411" s="316"/>
      <c r="Y411" s="316"/>
      <c r="Z411" s="316"/>
    </row>
    <row r="412" spans="1:26">
      <c r="A412" s="316"/>
      <c r="B412" s="316"/>
      <c r="C412" s="316"/>
      <c r="D412" s="316"/>
      <c r="E412" s="316"/>
      <c r="F412" s="316"/>
      <c r="G412" s="316"/>
      <c r="H412" s="316"/>
      <c r="I412" s="316"/>
      <c r="J412" s="316"/>
      <c r="K412" s="360"/>
      <c r="L412" s="316"/>
      <c r="M412" s="316"/>
      <c r="N412" s="316"/>
      <c r="O412" s="316"/>
      <c r="P412" s="316"/>
      <c r="Q412" s="316"/>
      <c r="R412" s="316"/>
      <c r="S412" s="316"/>
      <c r="T412" s="316"/>
      <c r="U412" s="316"/>
      <c r="V412" s="316"/>
      <c r="W412" s="316"/>
      <c r="X412" s="316"/>
      <c r="Y412" s="316"/>
      <c r="Z412" s="316"/>
    </row>
    <row r="413" spans="1:26">
      <c r="A413" s="316"/>
      <c r="B413" s="316"/>
      <c r="C413" s="316"/>
      <c r="D413" s="316"/>
      <c r="E413" s="316"/>
      <c r="F413" s="316"/>
      <c r="G413" s="316"/>
      <c r="H413" s="316"/>
      <c r="I413" s="316"/>
      <c r="J413" s="316"/>
      <c r="K413" s="360"/>
      <c r="L413" s="316"/>
      <c r="M413" s="316"/>
      <c r="N413" s="316"/>
      <c r="O413" s="316"/>
      <c r="P413" s="316"/>
      <c r="Q413" s="316"/>
      <c r="R413" s="316"/>
      <c r="S413" s="316"/>
      <c r="T413" s="316"/>
      <c r="U413" s="316"/>
      <c r="V413" s="316"/>
      <c r="W413" s="316"/>
      <c r="X413" s="316"/>
      <c r="Y413" s="316"/>
      <c r="Z413" s="316"/>
    </row>
    <row r="414" spans="1:26">
      <c r="A414" s="316"/>
      <c r="B414" s="316"/>
      <c r="C414" s="316"/>
      <c r="D414" s="316"/>
      <c r="E414" s="316"/>
      <c r="F414" s="316"/>
      <c r="G414" s="316"/>
      <c r="H414" s="316"/>
      <c r="I414" s="316"/>
      <c r="J414" s="316"/>
      <c r="K414" s="360"/>
      <c r="L414" s="316"/>
      <c r="M414" s="316"/>
      <c r="N414" s="316"/>
      <c r="O414" s="316"/>
      <c r="P414" s="316"/>
      <c r="Q414" s="316"/>
      <c r="R414" s="316"/>
      <c r="S414" s="316"/>
      <c r="T414" s="316"/>
      <c r="U414" s="316"/>
      <c r="V414" s="316"/>
      <c r="W414" s="316"/>
      <c r="X414" s="316"/>
      <c r="Y414" s="316"/>
      <c r="Z414" s="316"/>
    </row>
    <row r="415" spans="1:26">
      <c r="A415" s="316"/>
      <c r="B415" s="316"/>
      <c r="C415" s="316"/>
      <c r="D415" s="316"/>
      <c r="E415" s="316"/>
      <c r="F415" s="316"/>
      <c r="G415" s="316"/>
      <c r="H415" s="316"/>
      <c r="I415" s="316"/>
      <c r="J415" s="316"/>
      <c r="K415" s="360"/>
      <c r="L415" s="316"/>
      <c r="M415" s="316"/>
      <c r="N415" s="316"/>
      <c r="O415" s="316"/>
      <c r="P415" s="316"/>
      <c r="Q415" s="316"/>
      <c r="R415" s="316"/>
      <c r="S415" s="316"/>
      <c r="T415" s="316"/>
      <c r="U415" s="316"/>
      <c r="V415" s="316"/>
      <c r="W415" s="316"/>
      <c r="X415" s="316"/>
      <c r="Y415" s="316"/>
      <c r="Z415" s="316"/>
    </row>
    <row r="416" spans="1:26">
      <c r="A416" s="316"/>
      <c r="B416" s="316"/>
      <c r="C416" s="316"/>
      <c r="D416" s="316"/>
      <c r="E416" s="316"/>
      <c r="F416" s="316"/>
      <c r="G416" s="316"/>
      <c r="H416" s="316"/>
      <c r="I416" s="316"/>
      <c r="J416" s="316"/>
      <c r="K416" s="360"/>
      <c r="L416" s="316"/>
      <c r="M416" s="316"/>
      <c r="N416" s="316"/>
      <c r="O416" s="316"/>
      <c r="P416" s="316"/>
      <c r="Q416" s="316"/>
      <c r="R416" s="316"/>
      <c r="S416" s="316"/>
      <c r="T416" s="316"/>
      <c r="U416" s="316"/>
      <c r="V416" s="316"/>
      <c r="W416" s="316"/>
      <c r="X416" s="316"/>
      <c r="Y416" s="316"/>
      <c r="Z416" s="316"/>
    </row>
    <row r="417" spans="1:26">
      <c r="A417" s="316"/>
      <c r="B417" s="316"/>
      <c r="C417" s="316"/>
      <c r="D417" s="316"/>
      <c r="E417" s="316"/>
      <c r="F417" s="316"/>
      <c r="G417" s="316"/>
      <c r="H417" s="316"/>
      <c r="I417" s="316"/>
      <c r="J417" s="316"/>
      <c r="K417" s="360"/>
      <c r="L417" s="316"/>
      <c r="M417" s="316"/>
      <c r="N417" s="316"/>
      <c r="O417" s="316"/>
      <c r="P417" s="316"/>
      <c r="Q417" s="316"/>
      <c r="R417" s="316"/>
      <c r="S417" s="316"/>
      <c r="T417" s="316"/>
      <c r="U417" s="316"/>
      <c r="V417" s="316"/>
      <c r="W417" s="316"/>
      <c r="X417" s="316"/>
      <c r="Y417" s="316"/>
      <c r="Z417" s="316"/>
    </row>
    <row r="418" spans="1:26">
      <c r="A418" s="316"/>
      <c r="B418" s="316"/>
      <c r="C418" s="316"/>
      <c r="D418" s="316"/>
      <c r="E418" s="316"/>
      <c r="F418" s="316"/>
      <c r="G418" s="316"/>
      <c r="H418" s="316"/>
      <c r="I418" s="316"/>
      <c r="J418" s="316"/>
      <c r="K418" s="360"/>
      <c r="L418" s="316"/>
      <c r="M418" s="316"/>
      <c r="N418" s="316"/>
      <c r="O418" s="316"/>
      <c r="P418" s="316"/>
      <c r="Q418" s="316"/>
      <c r="R418" s="316"/>
      <c r="S418" s="316"/>
      <c r="T418" s="316"/>
      <c r="U418" s="316"/>
      <c r="V418" s="316"/>
      <c r="W418" s="316"/>
      <c r="X418" s="316"/>
      <c r="Y418" s="316"/>
      <c r="Z418" s="316"/>
    </row>
    <row r="419" spans="1:26">
      <c r="A419" s="316"/>
      <c r="B419" s="316"/>
      <c r="C419" s="316"/>
      <c r="D419" s="316"/>
      <c r="E419" s="316"/>
      <c r="F419" s="316"/>
      <c r="G419" s="316"/>
      <c r="H419" s="316"/>
      <c r="I419" s="316"/>
      <c r="J419" s="316"/>
      <c r="K419" s="360"/>
      <c r="L419" s="316"/>
      <c r="M419" s="316"/>
      <c r="N419" s="316"/>
      <c r="O419" s="316"/>
      <c r="P419" s="316"/>
      <c r="Q419" s="316"/>
      <c r="R419" s="316"/>
      <c r="S419" s="316"/>
      <c r="T419" s="316"/>
      <c r="U419" s="316"/>
      <c r="V419" s="316"/>
      <c r="W419" s="316"/>
      <c r="X419" s="316"/>
      <c r="Y419" s="316"/>
      <c r="Z419" s="316"/>
    </row>
    <row r="420" spans="1:26">
      <c r="A420" s="316"/>
      <c r="B420" s="316"/>
      <c r="C420" s="316"/>
      <c r="D420" s="316"/>
      <c r="E420" s="316"/>
      <c r="F420" s="316"/>
      <c r="G420" s="316"/>
      <c r="H420" s="316"/>
      <c r="I420" s="316"/>
      <c r="J420" s="316"/>
      <c r="K420" s="360"/>
      <c r="L420" s="316"/>
      <c r="M420" s="316"/>
      <c r="N420" s="316"/>
      <c r="O420" s="316"/>
      <c r="P420" s="316"/>
      <c r="Q420" s="316"/>
      <c r="R420" s="316"/>
      <c r="S420" s="316"/>
      <c r="T420" s="316"/>
      <c r="U420" s="316"/>
      <c r="V420" s="316"/>
      <c r="W420" s="316"/>
      <c r="X420" s="316"/>
      <c r="Y420" s="316"/>
      <c r="Z420" s="316"/>
    </row>
    <row r="421" spans="1:26">
      <c r="A421" s="316"/>
      <c r="B421" s="316"/>
      <c r="C421" s="316"/>
      <c r="D421" s="316"/>
      <c r="E421" s="316"/>
      <c r="F421" s="316"/>
      <c r="G421" s="316"/>
      <c r="H421" s="316"/>
      <c r="I421" s="316"/>
      <c r="J421" s="316"/>
      <c r="K421" s="360"/>
      <c r="L421" s="316"/>
      <c r="M421" s="316"/>
      <c r="N421" s="316"/>
      <c r="O421" s="316"/>
      <c r="P421" s="316"/>
      <c r="Q421" s="316"/>
      <c r="R421" s="316"/>
      <c r="S421" s="316"/>
      <c r="T421" s="316"/>
      <c r="U421" s="316"/>
      <c r="V421" s="316"/>
      <c r="W421" s="316"/>
      <c r="X421" s="316"/>
      <c r="Y421" s="316"/>
      <c r="Z421" s="316"/>
    </row>
    <row r="422" spans="1:26">
      <c r="A422" s="316"/>
      <c r="B422" s="316"/>
      <c r="C422" s="316"/>
      <c r="D422" s="316"/>
      <c r="E422" s="316"/>
      <c r="F422" s="316"/>
      <c r="G422" s="316"/>
      <c r="H422" s="316"/>
      <c r="I422" s="316"/>
      <c r="J422" s="316"/>
      <c r="K422" s="360"/>
      <c r="L422" s="316"/>
      <c r="M422" s="316"/>
      <c r="N422" s="316"/>
      <c r="O422" s="316"/>
      <c r="P422" s="316"/>
      <c r="Q422" s="316"/>
      <c r="R422" s="316"/>
      <c r="S422" s="316"/>
      <c r="T422" s="316"/>
      <c r="U422" s="316"/>
      <c r="V422" s="316"/>
      <c r="W422" s="316"/>
      <c r="X422" s="316"/>
      <c r="Y422" s="316"/>
      <c r="Z422" s="316"/>
    </row>
    <row r="423" spans="1:26">
      <c r="A423" s="316"/>
      <c r="B423" s="316"/>
      <c r="C423" s="316"/>
      <c r="D423" s="316"/>
      <c r="E423" s="316"/>
      <c r="F423" s="316"/>
      <c r="G423" s="316"/>
      <c r="H423" s="316"/>
      <c r="I423" s="316"/>
      <c r="J423" s="316"/>
      <c r="K423" s="360"/>
      <c r="L423" s="316"/>
      <c r="M423" s="316"/>
      <c r="N423" s="316"/>
      <c r="O423" s="316"/>
      <c r="P423" s="316"/>
      <c r="Q423" s="316"/>
      <c r="R423" s="316"/>
      <c r="S423" s="316"/>
      <c r="T423" s="316"/>
      <c r="U423" s="316"/>
      <c r="V423" s="316"/>
      <c r="W423" s="316"/>
      <c r="X423" s="316"/>
      <c r="Y423" s="316"/>
      <c r="Z423" s="316"/>
    </row>
    <row r="424" spans="1:26">
      <c r="A424" s="316"/>
      <c r="B424" s="316"/>
      <c r="C424" s="316"/>
      <c r="D424" s="316"/>
      <c r="E424" s="316"/>
      <c r="F424" s="316"/>
      <c r="G424" s="316"/>
      <c r="H424" s="316"/>
      <c r="I424" s="316"/>
      <c r="J424" s="316"/>
      <c r="K424" s="360"/>
      <c r="L424" s="316"/>
      <c r="M424" s="316"/>
      <c r="N424" s="316"/>
      <c r="O424" s="316"/>
      <c r="P424" s="316"/>
      <c r="Q424" s="316"/>
      <c r="R424" s="316"/>
      <c r="S424" s="316"/>
      <c r="T424" s="316"/>
      <c r="U424" s="316"/>
      <c r="V424" s="316"/>
      <c r="W424" s="316"/>
      <c r="X424" s="316"/>
      <c r="Y424" s="316"/>
      <c r="Z424" s="316"/>
    </row>
    <row r="425" spans="1:26">
      <c r="A425" s="316"/>
      <c r="B425" s="316"/>
      <c r="C425" s="316"/>
      <c r="D425" s="316"/>
      <c r="E425" s="316"/>
      <c r="F425" s="316"/>
      <c r="G425" s="316"/>
      <c r="H425" s="316"/>
      <c r="I425" s="316"/>
      <c r="J425" s="316"/>
      <c r="K425" s="360"/>
      <c r="L425" s="316"/>
      <c r="M425" s="316"/>
      <c r="N425" s="316"/>
      <c r="O425" s="316"/>
      <c r="P425" s="316"/>
      <c r="Q425" s="316"/>
      <c r="R425" s="316"/>
      <c r="S425" s="316"/>
      <c r="T425" s="316"/>
      <c r="U425" s="316"/>
      <c r="V425" s="316"/>
      <c r="W425" s="316"/>
      <c r="X425" s="316"/>
      <c r="Y425" s="316"/>
      <c r="Z425" s="316"/>
    </row>
    <row r="426" spans="1:26">
      <c r="A426" s="316"/>
      <c r="B426" s="316"/>
      <c r="C426" s="316"/>
      <c r="D426" s="316"/>
      <c r="E426" s="316"/>
      <c r="F426" s="316"/>
      <c r="G426" s="316"/>
      <c r="H426" s="316"/>
      <c r="I426" s="316"/>
      <c r="J426" s="316"/>
      <c r="K426" s="360"/>
      <c r="L426" s="316"/>
      <c r="M426" s="316"/>
      <c r="N426" s="316"/>
      <c r="O426" s="316"/>
      <c r="P426" s="316"/>
      <c r="Q426" s="316"/>
      <c r="R426" s="316"/>
      <c r="S426" s="316"/>
      <c r="T426" s="316"/>
      <c r="U426" s="316"/>
      <c r="V426" s="316"/>
      <c r="W426" s="316"/>
      <c r="X426" s="316"/>
      <c r="Y426" s="316"/>
      <c r="Z426" s="316"/>
    </row>
    <row r="427" spans="1:26">
      <c r="A427" s="316"/>
      <c r="B427" s="316"/>
      <c r="C427" s="316"/>
      <c r="D427" s="316"/>
      <c r="E427" s="316"/>
      <c r="F427" s="316"/>
      <c r="G427" s="316"/>
      <c r="H427" s="316"/>
      <c r="I427" s="316"/>
      <c r="J427" s="316"/>
      <c r="K427" s="360"/>
      <c r="L427" s="316"/>
      <c r="M427" s="316"/>
      <c r="N427" s="316"/>
      <c r="O427" s="316"/>
      <c r="P427" s="316"/>
      <c r="Q427" s="316"/>
      <c r="R427" s="316"/>
      <c r="S427" s="316"/>
      <c r="T427" s="316"/>
      <c r="U427" s="316"/>
      <c r="V427" s="316"/>
      <c r="W427" s="316"/>
      <c r="X427" s="316"/>
      <c r="Y427" s="316"/>
      <c r="Z427" s="316"/>
    </row>
    <row r="428" spans="1:26">
      <c r="A428" s="316"/>
      <c r="B428" s="316"/>
      <c r="C428" s="316"/>
      <c r="D428" s="316"/>
      <c r="E428" s="316"/>
      <c r="F428" s="316"/>
      <c r="G428" s="316"/>
      <c r="H428" s="316"/>
      <c r="I428" s="316"/>
      <c r="J428" s="316"/>
      <c r="K428" s="360"/>
      <c r="L428" s="316"/>
      <c r="M428" s="316"/>
      <c r="N428" s="316"/>
      <c r="O428" s="316"/>
      <c r="P428" s="316"/>
      <c r="Q428" s="316"/>
      <c r="R428" s="316"/>
      <c r="S428" s="316"/>
      <c r="T428" s="316"/>
      <c r="U428" s="316"/>
      <c r="V428" s="316"/>
      <c r="W428" s="316"/>
      <c r="X428" s="316"/>
      <c r="Y428" s="316"/>
      <c r="Z428" s="316"/>
    </row>
    <row r="429" spans="1:26">
      <c r="A429" s="316"/>
      <c r="B429" s="316"/>
      <c r="C429" s="316"/>
      <c r="D429" s="316"/>
      <c r="E429" s="316"/>
      <c r="F429" s="316"/>
      <c r="G429" s="316"/>
      <c r="H429" s="316"/>
      <c r="I429" s="316"/>
      <c r="J429" s="316"/>
      <c r="K429" s="360"/>
      <c r="L429" s="316"/>
      <c r="M429" s="316"/>
      <c r="N429" s="316"/>
      <c r="O429" s="316"/>
      <c r="P429" s="316"/>
      <c r="Q429" s="316"/>
      <c r="R429" s="316"/>
      <c r="S429" s="316"/>
      <c r="T429" s="316"/>
      <c r="U429" s="316"/>
      <c r="V429" s="316"/>
      <c r="W429" s="316"/>
      <c r="X429" s="316"/>
      <c r="Y429" s="316"/>
      <c r="Z429" s="316"/>
    </row>
    <row r="430" spans="1:26">
      <c r="A430" s="316"/>
      <c r="B430" s="316"/>
      <c r="C430" s="316"/>
      <c r="D430" s="316"/>
      <c r="E430" s="316"/>
      <c r="F430" s="316"/>
      <c r="G430" s="316"/>
      <c r="H430" s="316"/>
      <c r="I430" s="316"/>
      <c r="J430" s="316"/>
      <c r="K430" s="360"/>
      <c r="L430" s="316"/>
      <c r="M430" s="316"/>
      <c r="N430" s="316"/>
      <c r="O430" s="316"/>
      <c r="P430" s="316"/>
      <c r="Q430" s="316"/>
      <c r="R430" s="316"/>
      <c r="S430" s="316"/>
      <c r="T430" s="316"/>
      <c r="U430" s="316"/>
      <c r="V430" s="316"/>
      <c r="W430" s="316"/>
      <c r="X430" s="316"/>
      <c r="Y430" s="316"/>
      <c r="Z430" s="316"/>
    </row>
    <row r="431" spans="1:26">
      <c r="A431" s="316"/>
      <c r="B431" s="316"/>
      <c r="C431" s="316"/>
      <c r="D431" s="316"/>
      <c r="E431" s="316"/>
      <c r="F431" s="316"/>
      <c r="G431" s="316"/>
      <c r="H431" s="316"/>
      <c r="I431" s="316"/>
      <c r="J431" s="316"/>
      <c r="K431" s="360"/>
      <c r="L431" s="316"/>
      <c r="M431" s="316"/>
      <c r="N431" s="316"/>
      <c r="O431" s="316"/>
      <c r="P431" s="316"/>
      <c r="Q431" s="316"/>
      <c r="R431" s="316"/>
      <c r="S431" s="316"/>
      <c r="T431" s="316"/>
      <c r="U431" s="316"/>
      <c r="V431" s="316"/>
      <c r="W431" s="316"/>
      <c r="X431" s="316"/>
      <c r="Y431" s="316"/>
      <c r="Z431" s="316"/>
    </row>
    <row r="432" spans="1:26">
      <c r="A432" s="316"/>
      <c r="B432" s="316"/>
      <c r="C432" s="316"/>
      <c r="D432" s="316"/>
      <c r="E432" s="316"/>
      <c r="F432" s="316"/>
      <c r="G432" s="316"/>
      <c r="H432" s="316"/>
      <c r="I432" s="316"/>
      <c r="J432" s="316"/>
      <c r="K432" s="360"/>
      <c r="L432" s="316"/>
      <c r="M432" s="316"/>
      <c r="N432" s="316"/>
      <c r="O432" s="316"/>
      <c r="P432" s="316"/>
      <c r="Q432" s="316"/>
      <c r="R432" s="316"/>
      <c r="S432" s="316"/>
      <c r="T432" s="316"/>
      <c r="U432" s="316"/>
      <c r="V432" s="316"/>
      <c r="W432" s="316"/>
      <c r="X432" s="316"/>
      <c r="Y432" s="316"/>
      <c r="Z432" s="316"/>
    </row>
    <row r="433" spans="1:26">
      <c r="A433" s="316"/>
      <c r="B433" s="316"/>
      <c r="C433" s="316"/>
      <c r="D433" s="316"/>
      <c r="E433" s="316"/>
      <c r="F433" s="316"/>
      <c r="G433" s="316"/>
      <c r="H433" s="316"/>
      <c r="I433" s="316"/>
      <c r="J433" s="316"/>
      <c r="K433" s="360"/>
      <c r="L433" s="316"/>
      <c r="M433" s="316"/>
      <c r="N433" s="316"/>
      <c r="O433" s="316"/>
      <c r="P433" s="316"/>
      <c r="Q433" s="316"/>
      <c r="R433" s="316"/>
      <c r="S433" s="316"/>
      <c r="T433" s="316"/>
      <c r="U433" s="316"/>
      <c r="V433" s="316"/>
      <c r="W433" s="316"/>
      <c r="X433" s="316"/>
      <c r="Y433" s="316"/>
      <c r="Z433" s="316"/>
    </row>
    <row r="434" spans="1:26">
      <c r="A434" s="316"/>
      <c r="B434" s="316"/>
      <c r="C434" s="316"/>
      <c r="D434" s="316"/>
      <c r="E434" s="316"/>
      <c r="F434" s="316"/>
      <c r="G434" s="316"/>
      <c r="H434" s="316"/>
      <c r="I434" s="316"/>
      <c r="J434" s="316"/>
      <c r="K434" s="360"/>
      <c r="L434" s="316"/>
      <c r="M434" s="316"/>
      <c r="N434" s="316"/>
      <c r="O434" s="316"/>
      <c r="P434" s="316"/>
      <c r="Q434" s="316"/>
      <c r="R434" s="316"/>
      <c r="S434" s="316"/>
      <c r="T434" s="316"/>
      <c r="U434" s="316"/>
      <c r="V434" s="316"/>
      <c r="W434" s="316"/>
      <c r="X434" s="316"/>
      <c r="Y434" s="316"/>
      <c r="Z434" s="316"/>
    </row>
    <row r="435" spans="1:26">
      <c r="A435" s="316"/>
      <c r="B435" s="316"/>
      <c r="C435" s="316"/>
      <c r="D435" s="316"/>
      <c r="E435" s="316"/>
      <c r="F435" s="316"/>
      <c r="G435" s="316"/>
      <c r="H435" s="316"/>
      <c r="I435" s="316"/>
      <c r="J435" s="316"/>
      <c r="K435" s="360"/>
      <c r="L435" s="316"/>
      <c r="M435" s="316"/>
      <c r="N435" s="316"/>
      <c r="O435" s="316"/>
      <c r="P435" s="316"/>
      <c r="Q435" s="316"/>
      <c r="R435" s="316"/>
      <c r="S435" s="316"/>
      <c r="T435" s="316"/>
      <c r="U435" s="316"/>
      <c r="V435" s="316"/>
      <c r="W435" s="316"/>
      <c r="X435" s="316"/>
      <c r="Y435" s="316"/>
      <c r="Z435" s="316"/>
    </row>
    <row r="436" spans="1:26">
      <c r="A436" s="316"/>
      <c r="B436" s="316"/>
      <c r="C436" s="316"/>
      <c r="D436" s="316"/>
      <c r="E436" s="316"/>
      <c r="F436" s="316"/>
      <c r="G436" s="316"/>
      <c r="H436" s="316"/>
      <c r="I436" s="316"/>
      <c r="J436" s="316"/>
      <c r="K436" s="360"/>
      <c r="L436" s="316"/>
      <c r="M436" s="316"/>
      <c r="N436" s="316"/>
      <c r="O436" s="316"/>
      <c r="P436" s="316"/>
      <c r="Q436" s="316"/>
      <c r="R436" s="316"/>
      <c r="S436" s="316"/>
      <c r="T436" s="316"/>
      <c r="U436" s="316"/>
      <c r="V436" s="316"/>
      <c r="W436" s="316"/>
      <c r="X436" s="316"/>
      <c r="Y436" s="316"/>
      <c r="Z436" s="316"/>
    </row>
    <row r="437" spans="1:26">
      <c r="A437" s="316"/>
      <c r="B437" s="316"/>
      <c r="C437" s="316"/>
      <c r="D437" s="316"/>
      <c r="E437" s="316"/>
      <c r="F437" s="316"/>
      <c r="G437" s="316"/>
      <c r="H437" s="316"/>
      <c r="I437" s="316"/>
      <c r="J437" s="316"/>
      <c r="K437" s="360"/>
      <c r="L437" s="316"/>
      <c r="M437" s="316"/>
      <c r="N437" s="316"/>
      <c r="O437" s="316"/>
      <c r="P437" s="316"/>
      <c r="Q437" s="316"/>
      <c r="R437" s="316"/>
      <c r="S437" s="316"/>
      <c r="T437" s="316"/>
      <c r="U437" s="316"/>
      <c r="V437" s="316"/>
      <c r="W437" s="316"/>
      <c r="X437" s="316"/>
      <c r="Y437" s="316"/>
      <c r="Z437" s="316"/>
    </row>
    <row r="438" spans="1:26">
      <c r="A438" s="316"/>
      <c r="B438" s="316"/>
      <c r="C438" s="316"/>
      <c r="D438" s="316"/>
      <c r="E438" s="316"/>
      <c r="F438" s="316"/>
      <c r="G438" s="316"/>
      <c r="H438" s="316"/>
      <c r="I438" s="316"/>
      <c r="J438" s="316"/>
      <c r="K438" s="360"/>
      <c r="L438" s="316"/>
      <c r="M438" s="316"/>
      <c r="N438" s="316"/>
      <c r="O438" s="316"/>
      <c r="P438" s="316"/>
      <c r="Q438" s="316"/>
      <c r="R438" s="316"/>
      <c r="S438" s="316"/>
      <c r="T438" s="316"/>
      <c r="U438" s="316"/>
      <c r="V438" s="316"/>
      <c r="W438" s="316"/>
      <c r="X438" s="316"/>
      <c r="Y438" s="316"/>
      <c r="Z438" s="316"/>
    </row>
    <row r="439" spans="1:26">
      <c r="A439" s="316"/>
      <c r="B439" s="316"/>
      <c r="C439" s="316"/>
      <c r="D439" s="316"/>
      <c r="E439" s="316"/>
      <c r="F439" s="316"/>
      <c r="G439" s="316"/>
      <c r="H439" s="316"/>
      <c r="I439" s="316"/>
      <c r="J439" s="316"/>
      <c r="K439" s="360"/>
      <c r="L439" s="316"/>
      <c r="M439" s="316"/>
      <c r="N439" s="316"/>
      <c r="O439" s="316"/>
      <c r="P439" s="316"/>
      <c r="Q439" s="316"/>
      <c r="R439" s="316"/>
      <c r="S439" s="316"/>
      <c r="T439" s="316"/>
      <c r="U439" s="316"/>
      <c r="V439" s="316"/>
      <c r="W439" s="316"/>
      <c r="X439" s="316"/>
      <c r="Y439" s="316"/>
      <c r="Z439" s="316"/>
    </row>
    <row r="440" spans="1:26">
      <c r="A440" s="316"/>
      <c r="B440" s="316"/>
      <c r="C440" s="316"/>
      <c r="D440" s="316"/>
      <c r="E440" s="316"/>
      <c r="F440" s="316"/>
      <c r="G440" s="316"/>
      <c r="H440" s="316"/>
      <c r="I440" s="316"/>
      <c r="J440" s="316"/>
      <c r="K440" s="360"/>
      <c r="L440" s="316"/>
      <c r="M440" s="316"/>
      <c r="N440" s="316"/>
      <c r="O440" s="316"/>
      <c r="P440" s="316"/>
      <c r="Q440" s="316"/>
      <c r="R440" s="316"/>
      <c r="S440" s="316"/>
      <c r="T440" s="316"/>
      <c r="U440" s="316"/>
      <c r="V440" s="316"/>
      <c r="W440" s="316"/>
      <c r="X440" s="316"/>
      <c r="Y440" s="316"/>
      <c r="Z440" s="316"/>
    </row>
    <row r="441" spans="1:26">
      <c r="A441" s="316"/>
      <c r="B441" s="316"/>
      <c r="C441" s="316"/>
      <c r="D441" s="316"/>
      <c r="E441" s="316"/>
      <c r="F441" s="316"/>
      <c r="G441" s="316"/>
      <c r="H441" s="316"/>
      <c r="I441" s="316"/>
      <c r="J441" s="316"/>
      <c r="K441" s="360"/>
      <c r="L441" s="316"/>
      <c r="M441" s="316"/>
      <c r="N441" s="316"/>
      <c r="O441" s="316"/>
      <c r="P441" s="316"/>
      <c r="Q441" s="316"/>
      <c r="R441" s="316"/>
      <c r="S441" s="316"/>
      <c r="T441" s="316"/>
      <c r="U441" s="316"/>
      <c r="V441" s="316"/>
      <c r="W441" s="316"/>
      <c r="X441" s="316"/>
      <c r="Y441" s="316"/>
      <c r="Z441" s="316"/>
    </row>
    <row r="442" spans="1:26">
      <c r="A442" s="316"/>
      <c r="B442" s="316"/>
      <c r="C442" s="316"/>
      <c r="D442" s="316"/>
      <c r="E442" s="316"/>
      <c r="F442" s="316"/>
      <c r="G442" s="316"/>
      <c r="H442" s="316"/>
      <c r="I442" s="316"/>
      <c r="J442" s="316"/>
      <c r="K442" s="360"/>
      <c r="L442" s="316"/>
      <c r="M442" s="316"/>
      <c r="N442" s="316"/>
      <c r="O442" s="316"/>
      <c r="P442" s="316"/>
      <c r="Q442" s="316"/>
      <c r="R442" s="316"/>
      <c r="S442" s="316"/>
      <c r="T442" s="316"/>
      <c r="U442" s="316"/>
      <c r="V442" s="316"/>
      <c r="W442" s="316"/>
      <c r="X442" s="316"/>
      <c r="Y442" s="316"/>
      <c r="Z442" s="316"/>
    </row>
    <row r="443" spans="1:26">
      <c r="A443" s="316"/>
      <c r="B443" s="316"/>
      <c r="C443" s="316"/>
      <c r="D443" s="316"/>
      <c r="E443" s="316"/>
      <c r="F443" s="316"/>
      <c r="G443" s="316"/>
      <c r="H443" s="316"/>
      <c r="I443" s="316"/>
      <c r="J443" s="316"/>
      <c r="K443" s="360"/>
      <c r="L443" s="316"/>
      <c r="M443" s="316"/>
      <c r="N443" s="316"/>
      <c r="O443" s="316"/>
      <c r="P443" s="316"/>
      <c r="Q443" s="316"/>
      <c r="R443" s="316"/>
      <c r="S443" s="316"/>
      <c r="T443" s="316"/>
      <c r="U443" s="316"/>
      <c r="V443" s="316"/>
      <c r="W443" s="316"/>
      <c r="X443" s="316"/>
      <c r="Y443" s="316"/>
      <c r="Z443" s="316"/>
    </row>
    <row r="444" spans="1:26">
      <c r="A444" s="316"/>
      <c r="B444" s="316"/>
      <c r="C444" s="316"/>
      <c r="D444" s="316"/>
      <c r="E444" s="316"/>
      <c r="F444" s="316"/>
      <c r="G444" s="316"/>
      <c r="H444" s="316"/>
      <c r="I444" s="316"/>
      <c r="J444" s="316"/>
      <c r="K444" s="360"/>
      <c r="L444" s="316"/>
      <c r="M444" s="316"/>
      <c r="N444" s="316"/>
      <c r="O444" s="316"/>
      <c r="P444" s="316"/>
      <c r="Q444" s="316"/>
      <c r="R444" s="316"/>
      <c r="S444" s="316"/>
      <c r="T444" s="316"/>
      <c r="U444" s="316"/>
      <c r="V444" s="316"/>
      <c r="W444" s="316"/>
      <c r="X444" s="316"/>
      <c r="Y444" s="316"/>
      <c r="Z444" s="316"/>
    </row>
    <row r="445" spans="1:26">
      <c r="A445" s="316"/>
      <c r="B445" s="316"/>
      <c r="C445" s="316"/>
      <c r="D445" s="316"/>
      <c r="E445" s="316"/>
      <c r="F445" s="316"/>
      <c r="G445" s="316"/>
      <c r="H445" s="316"/>
      <c r="I445" s="316"/>
      <c r="J445" s="316"/>
      <c r="K445" s="360"/>
      <c r="L445" s="316"/>
      <c r="M445" s="316"/>
      <c r="N445" s="316"/>
      <c r="O445" s="316"/>
      <c r="P445" s="316"/>
      <c r="Q445" s="316"/>
      <c r="R445" s="316"/>
      <c r="S445" s="316"/>
      <c r="T445" s="316"/>
      <c r="U445" s="316"/>
      <c r="V445" s="316"/>
      <c r="W445" s="316"/>
      <c r="X445" s="316"/>
      <c r="Y445" s="316"/>
      <c r="Z445" s="316"/>
    </row>
    <row r="446" spans="1:26">
      <c r="A446" s="316"/>
      <c r="B446" s="316"/>
      <c r="C446" s="316"/>
      <c r="D446" s="316"/>
      <c r="E446" s="316"/>
      <c r="F446" s="316"/>
      <c r="G446" s="316"/>
      <c r="H446" s="316"/>
      <c r="I446" s="316"/>
      <c r="J446" s="316"/>
      <c r="K446" s="360"/>
      <c r="L446" s="316"/>
      <c r="M446" s="316"/>
      <c r="N446" s="316"/>
      <c r="O446" s="316"/>
      <c r="P446" s="316"/>
      <c r="Q446" s="316"/>
      <c r="R446" s="316"/>
      <c r="S446" s="316"/>
      <c r="T446" s="316"/>
      <c r="U446" s="316"/>
      <c r="V446" s="316"/>
      <c r="W446" s="316"/>
      <c r="X446" s="316"/>
      <c r="Y446" s="316"/>
      <c r="Z446" s="316"/>
    </row>
    <row r="447" spans="1:26">
      <c r="A447" s="316"/>
      <c r="B447" s="316"/>
      <c r="C447" s="316"/>
      <c r="D447" s="316"/>
      <c r="E447" s="316"/>
      <c r="F447" s="316"/>
      <c r="G447" s="316"/>
      <c r="H447" s="316"/>
      <c r="I447" s="316"/>
      <c r="J447" s="316"/>
      <c r="K447" s="360"/>
      <c r="L447" s="316"/>
      <c r="M447" s="316"/>
      <c r="N447" s="316"/>
      <c r="O447" s="316"/>
      <c r="P447" s="316"/>
      <c r="Q447" s="316"/>
      <c r="R447" s="316"/>
      <c r="S447" s="316"/>
      <c r="T447" s="316"/>
      <c r="U447" s="316"/>
      <c r="V447" s="316"/>
      <c r="W447" s="316"/>
      <c r="X447" s="316"/>
      <c r="Y447" s="316"/>
      <c r="Z447" s="316"/>
    </row>
    <row r="448" spans="1:26">
      <c r="A448" s="316"/>
      <c r="B448" s="316"/>
      <c r="C448" s="316"/>
      <c r="D448" s="316"/>
      <c r="E448" s="316"/>
      <c r="F448" s="316"/>
      <c r="G448" s="316"/>
      <c r="H448" s="316"/>
      <c r="I448" s="316"/>
      <c r="J448" s="316"/>
      <c r="K448" s="360"/>
      <c r="L448" s="316"/>
      <c r="M448" s="316"/>
      <c r="N448" s="316"/>
      <c r="O448" s="316"/>
      <c r="P448" s="316"/>
      <c r="Q448" s="316"/>
      <c r="R448" s="316"/>
      <c r="S448" s="316"/>
      <c r="T448" s="316"/>
      <c r="U448" s="316"/>
      <c r="V448" s="316"/>
      <c r="W448" s="316"/>
      <c r="X448" s="316"/>
      <c r="Y448" s="316"/>
      <c r="Z448" s="316"/>
    </row>
    <row r="449" spans="1:26">
      <c r="A449" s="316"/>
      <c r="B449" s="316"/>
      <c r="C449" s="316"/>
      <c r="D449" s="316"/>
      <c r="E449" s="316"/>
      <c r="F449" s="316"/>
      <c r="G449" s="316"/>
      <c r="H449" s="316"/>
      <c r="I449" s="316"/>
      <c r="J449" s="316"/>
      <c r="K449" s="360"/>
      <c r="L449" s="316"/>
      <c r="M449" s="316"/>
      <c r="N449" s="316"/>
      <c r="O449" s="316"/>
      <c r="P449" s="316"/>
      <c r="Q449" s="316"/>
      <c r="R449" s="316"/>
      <c r="S449" s="316"/>
      <c r="T449" s="316"/>
      <c r="U449" s="316"/>
      <c r="V449" s="316"/>
      <c r="W449" s="316"/>
      <c r="X449" s="316"/>
      <c r="Y449" s="316"/>
      <c r="Z449" s="316"/>
    </row>
    <row r="450" spans="1:26">
      <c r="A450" s="316"/>
      <c r="B450" s="316"/>
      <c r="C450" s="316"/>
      <c r="D450" s="316"/>
      <c r="E450" s="316"/>
      <c r="F450" s="316"/>
      <c r="G450" s="316"/>
      <c r="H450" s="316"/>
      <c r="I450" s="316"/>
      <c r="J450" s="316"/>
      <c r="K450" s="360"/>
      <c r="L450" s="316"/>
      <c r="M450" s="316"/>
      <c r="N450" s="316"/>
      <c r="O450" s="316"/>
      <c r="P450" s="316"/>
      <c r="Q450" s="316"/>
      <c r="R450" s="316"/>
      <c r="S450" s="316"/>
      <c r="T450" s="316"/>
      <c r="U450" s="316"/>
      <c r="V450" s="316"/>
      <c r="W450" s="316"/>
      <c r="X450" s="316"/>
      <c r="Y450" s="316"/>
      <c r="Z450" s="316"/>
    </row>
    <row r="451" spans="1:26">
      <c r="A451" s="316"/>
      <c r="B451" s="316"/>
      <c r="C451" s="316"/>
      <c r="D451" s="316"/>
      <c r="E451" s="316"/>
      <c r="F451" s="316"/>
      <c r="G451" s="316"/>
      <c r="H451" s="316"/>
      <c r="I451" s="316"/>
      <c r="J451" s="316"/>
      <c r="K451" s="360"/>
      <c r="L451" s="316"/>
      <c r="M451" s="316"/>
      <c r="N451" s="316"/>
      <c r="O451" s="316"/>
      <c r="P451" s="316"/>
      <c r="Q451" s="316"/>
      <c r="R451" s="316"/>
      <c r="S451" s="316"/>
      <c r="T451" s="316"/>
      <c r="U451" s="316"/>
      <c r="V451" s="316"/>
      <c r="W451" s="316"/>
      <c r="X451" s="316"/>
      <c r="Y451" s="316"/>
      <c r="Z451" s="316"/>
    </row>
    <row r="452" spans="1:26">
      <c r="A452" s="316"/>
      <c r="B452" s="316"/>
      <c r="C452" s="316"/>
      <c r="D452" s="316"/>
      <c r="E452" s="316"/>
      <c r="F452" s="316"/>
      <c r="G452" s="316"/>
      <c r="H452" s="316"/>
      <c r="I452" s="316"/>
      <c r="J452" s="316"/>
      <c r="K452" s="360"/>
      <c r="L452" s="316"/>
      <c r="M452" s="316"/>
      <c r="N452" s="316"/>
      <c r="O452" s="316"/>
      <c r="P452" s="316"/>
      <c r="Q452" s="316"/>
      <c r="R452" s="316"/>
      <c r="S452" s="316"/>
      <c r="T452" s="316"/>
      <c r="U452" s="316"/>
      <c r="V452" s="316"/>
      <c r="W452" s="316"/>
      <c r="X452" s="316"/>
      <c r="Y452" s="316"/>
      <c r="Z452" s="316"/>
    </row>
    <row r="453" spans="1:26">
      <c r="A453" s="316"/>
      <c r="B453" s="316"/>
      <c r="C453" s="316"/>
      <c r="D453" s="316"/>
      <c r="E453" s="316"/>
      <c r="F453" s="316"/>
      <c r="G453" s="316"/>
      <c r="H453" s="316"/>
      <c r="I453" s="316"/>
      <c r="J453" s="316"/>
      <c r="K453" s="360"/>
      <c r="L453" s="316"/>
      <c r="M453" s="316"/>
      <c r="N453" s="316"/>
      <c r="O453" s="316"/>
      <c r="P453" s="316"/>
      <c r="Q453" s="316"/>
      <c r="R453" s="316"/>
      <c r="S453" s="316"/>
      <c r="T453" s="316"/>
      <c r="U453" s="316"/>
      <c r="V453" s="316"/>
      <c r="W453" s="316"/>
      <c r="X453" s="316"/>
      <c r="Y453" s="316"/>
      <c r="Z453" s="316"/>
    </row>
    <row r="454" spans="1:26">
      <c r="A454" s="316"/>
      <c r="B454" s="316"/>
      <c r="C454" s="316"/>
      <c r="D454" s="316"/>
      <c r="E454" s="316"/>
      <c r="F454" s="316"/>
      <c r="G454" s="316"/>
      <c r="H454" s="316"/>
      <c r="I454" s="316"/>
      <c r="J454" s="316"/>
      <c r="K454" s="360"/>
      <c r="L454" s="316"/>
      <c r="M454" s="316"/>
      <c r="N454" s="316"/>
      <c r="O454" s="316"/>
      <c r="P454" s="316"/>
      <c r="Q454" s="316"/>
      <c r="R454" s="316"/>
      <c r="S454" s="316"/>
      <c r="T454" s="316"/>
      <c r="U454" s="316"/>
      <c r="V454" s="316"/>
      <c r="W454" s="316"/>
      <c r="X454" s="316"/>
      <c r="Y454" s="316"/>
      <c r="Z454" s="316"/>
    </row>
    <row r="455" spans="1:26">
      <c r="A455" s="316"/>
      <c r="B455" s="316"/>
      <c r="C455" s="316"/>
      <c r="D455" s="316"/>
      <c r="E455" s="316"/>
      <c r="F455" s="316"/>
      <c r="G455" s="316"/>
      <c r="H455" s="316"/>
      <c r="I455" s="316"/>
      <c r="J455" s="316"/>
      <c r="K455" s="360"/>
      <c r="L455" s="316"/>
      <c r="M455" s="316"/>
      <c r="N455" s="316"/>
      <c r="O455" s="316"/>
      <c r="P455" s="316"/>
      <c r="Q455" s="316"/>
      <c r="R455" s="316"/>
      <c r="S455" s="316"/>
      <c r="T455" s="316"/>
      <c r="U455" s="316"/>
      <c r="V455" s="316"/>
      <c r="W455" s="316"/>
      <c r="X455" s="316"/>
      <c r="Y455" s="316"/>
      <c r="Z455" s="316"/>
    </row>
    <row r="456" spans="1:26">
      <c r="A456" s="316"/>
      <c r="B456" s="316"/>
      <c r="C456" s="316"/>
      <c r="D456" s="316"/>
      <c r="E456" s="316"/>
      <c r="F456" s="316"/>
      <c r="G456" s="316"/>
      <c r="H456" s="316"/>
      <c r="I456" s="316"/>
      <c r="J456" s="316"/>
      <c r="K456" s="360"/>
      <c r="L456" s="316"/>
      <c r="M456" s="316"/>
      <c r="N456" s="316"/>
      <c r="O456" s="316"/>
      <c r="P456" s="316"/>
      <c r="Q456" s="316"/>
      <c r="R456" s="316"/>
      <c r="S456" s="316"/>
      <c r="T456" s="316"/>
      <c r="U456" s="316"/>
      <c r="V456" s="316"/>
      <c r="W456" s="316"/>
      <c r="X456" s="316"/>
      <c r="Y456" s="316"/>
      <c r="Z456" s="316"/>
    </row>
    <row r="457" spans="1:26">
      <c r="A457" s="316"/>
      <c r="B457" s="316"/>
      <c r="C457" s="316"/>
      <c r="D457" s="316"/>
      <c r="E457" s="316"/>
      <c r="F457" s="316"/>
      <c r="G457" s="316"/>
      <c r="H457" s="316"/>
      <c r="I457" s="316"/>
      <c r="J457" s="316"/>
      <c r="K457" s="360"/>
      <c r="L457" s="316"/>
      <c r="M457" s="316"/>
      <c r="N457" s="316"/>
      <c r="O457" s="316"/>
      <c r="P457" s="316"/>
      <c r="Q457" s="316"/>
      <c r="R457" s="316"/>
      <c r="S457" s="316"/>
      <c r="T457" s="316"/>
      <c r="U457" s="316"/>
      <c r="V457" s="316"/>
      <c r="W457" s="316"/>
      <c r="X457" s="316"/>
      <c r="Y457" s="316"/>
      <c r="Z457" s="316"/>
    </row>
    <row r="458" spans="1:26">
      <c r="A458" s="316"/>
      <c r="B458" s="316"/>
      <c r="C458" s="316"/>
      <c r="D458" s="316"/>
      <c r="E458" s="316"/>
      <c r="F458" s="316"/>
      <c r="G458" s="316"/>
      <c r="H458" s="316"/>
      <c r="I458" s="316"/>
      <c r="J458" s="316"/>
      <c r="K458" s="360"/>
      <c r="L458" s="316"/>
      <c r="M458" s="316"/>
      <c r="N458" s="316"/>
      <c r="O458" s="316"/>
      <c r="P458" s="316"/>
      <c r="Q458" s="316"/>
      <c r="R458" s="316"/>
      <c r="S458" s="316"/>
      <c r="T458" s="316"/>
      <c r="U458" s="316"/>
      <c r="V458" s="316"/>
      <c r="W458" s="316"/>
      <c r="X458" s="316"/>
      <c r="Y458" s="316"/>
      <c r="Z458" s="316"/>
    </row>
    <row r="459" spans="1:26">
      <c r="A459" s="316"/>
      <c r="B459" s="316"/>
      <c r="C459" s="316"/>
      <c r="D459" s="316"/>
      <c r="E459" s="316"/>
      <c r="F459" s="316"/>
      <c r="G459" s="316"/>
      <c r="H459" s="316"/>
      <c r="I459" s="316"/>
      <c r="J459" s="316"/>
      <c r="K459" s="360"/>
      <c r="L459" s="316"/>
      <c r="M459" s="316"/>
      <c r="N459" s="316"/>
      <c r="O459" s="316"/>
      <c r="P459" s="316"/>
      <c r="Q459" s="316"/>
      <c r="R459" s="316"/>
      <c r="S459" s="316"/>
      <c r="T459" s="316"/>
      <c r="U459" s="316"/>
      <c r="V459" s="316"/>
      <c r="W459" s="316"/>
      <c r="X459" s="316"/>
      <c r="Y459" s="316"/>
      <c r="Z459" s="316"/>
    </row>
    <row r="460" spans="1:26">
      <c r="A460" s="316"/>
      <c r="B460" s="316"/>
      <c r="C460" s="316"/>
      <c r="D460" s="316"/>
      <c r="E460" s="316"/>
      <c r="F460" s="316"/>
      <c r="G460" s="316"/>
      <c r="H460" s="316"/>
      <c r="I460" s="316"/>
      <c r="J460" s="316"/>
      <c r="K460" s="360"/>
      <c r="L460" s="316"/>
      <c r="M460" s="316"/>
      <c r="N460" s="316"/>
      <c r="O460" s="316"/>
      <c r="P460" s="316"/>
      <c r="Q460" s="316"/>
      <c r="R460" s="316"/>
      <c r="S460" s="316"/>
      <c r="T460" s="316"/>
      <c r="U460" s="316"/>
      <c r="V460" s="316"/>
      <c r="W460" s="316"/>
      <c r="X460" s="316"/>
      <c r="Y460" s="316"/>
      <c r="Z460" s="316"/>
    </row>
    <row r="461" spans="1:26">
      <c r="A461" s="316"/>
      <c r="B461" s="316"/>
      <c r="C461" s="316"/>
      <c r="D461" s="316"/>
      <c r="E461" s="316"/>
      <c r="F461" s="316"/>
      <c r="G461" s="316"/>
      <c r="H461" s="316"/>
      <c r="I461" s="316"/>
      <c r="J461" s="316"/>
      <c r="K461" s="360"/>
      <c r="L461" s="316"/>
      <c r="M461" s="316"/>
      <c r="N461" s="316"/>
      <c r="O461" s="316"/>
      <c r="P461" s="316"/>
      <c r="Q461" s="316"/>
      <c r="R461" s="316"/>
      <c r="S461" s="316"/>
      <c r="T461" s="316"/>
      <c r="U461" s="316"/>
      <c r="V461" s="316"/>
      <c r="W461" s="316"/>
      <c r="X461" s="316"/>
      <c r="Y461" s="316"/>
      <c r="Z461" s="316"/>
    </row>
    <row r="462" spans="1:26">
      <c r="A462" s="316"/>
      <c r="B462" s="316"/>
      <c r="C462" s="316"/>
      <c r="D462" s="316"/>
      <c r="E462" s="316"/>
      <c r="F462" s="316"/>
      <c r="G462" s="316"/>
      <c r="H462" s="316"/>
      <c r="I462" s="316"/>
      <c r="J462" s="316"/>
      <c r="K462" s="360"/>
      <c r="L462" s="316"/>
      <c r="M462" s="316"/>
      <c r="N462" s="316"/>
      <c r="O462" s="316"/>
      <c r="P462" s="316"/>
      <c r="Q462" s="316"/>
      <c r="R462" s="316"/>
      <c r="S462" s="316"/>
      <c r="T462" s="316"/>
      <c r="U462" s="316"/>
      <c r="V462" s="316"/>
      <c r="W462" s="316"/>
      <c r="X462" s="316"/>
      <c r="Y462" s="316"/>
      <c r="Z462" s="316"/>
    </row>
    <row r="463" spans="1:26">
      <c r="A463" s="316"/>
      <c r="B463" s="316"/>
      <c r="C463" s="316"/>
      <c r="D463" s="316"/>
      <c r="E463" s="316"/>
      <c r="F463" s="316"/>
      <c r="G463" s="316"/>
      <c r="H463" s="316"/>
      <c r="I463" s="316"/>
      <c r="J463" s="316"/>
      <c r="K463" s="360"/>
      <c r="L463" s="316"/>
      <c r="M463" s="316"/>
      <c r="N463" s="316"/>
      <c r="O463" s="316"/>
      <c r="P463" s="316"/>
      <c r="Q463" s="316"/>
      <c r="R463" s="316"/>
      <c r="S463" s="316"/>
      <c r="T463" s="316"/>
      <c r="U463" s="316"/>
      <c r="V463" s="316"/>
      <c r="W463" s="316"/>
      <c r="X463" s="316"/>
      <c r="Y463" s="316"/>
      <c r="Z463" s="316"/>
    </row>
    <row r="464" spans="1:26">
      <c r="A464" s="316"/>
      <c r="B464" s="316"/>
      <c r="C464" s="316"/>
      <c r="D464" s="316"/>
      <c r="E464" s="316"/>
      <c r="F464" s="316"/>
      <c r="G464" s="316"/>
      <c r="H464" s="316"/>
      <c r="I464" s="316"/>
      <c r="J464" s="316"/>
      <c r="K464" s="360"/>
      <c r="L464" s="316"/>
      <c r="M464" s="316"/>
      <c r="N464" s="316"/>
      <c r="O464" s="316"/>
      <c r="P464" s="316"/>
      <c r="Q464" s="316"/>
      <c r="R464" s="316"/>
      <c r="S464" s="316"/>
      <c r="T464" s="316"/>
      <c r="U464" s="316"/>
      <c r="V464" s="316"/>
      <c r="W464" s="316"/>
      <c r="X464" s="316"/>
      <c r="Y464" s="316"/>
      <c r="Z464" s="316"/>
    </row>
    <row r="465" spans="1:26">
      <c r="A465" s="316"/>
      <c r="B465" s="316"/>
      <c r="C465" s="316"/>
      <c r="D465" s="316"/>
      <c r="E465" s="316"/>
      <c r="F465" s="316"/>
      <c r="G465" s="316"/>
      <c r="H465" s="316"/>
      <c r="I465" s="316"/>
      <c r="J465" s="316"/>
      <c r="K465" s="360"/>
      <c r="L465" s="316"/>
      <c r="M465" s="316"/>
      <c r="N465" s="316"/>
      <c r="O465" s="316"/>
      <c r="P465" s="316"/>
      <c r="Q465" s="316"/>
      <c r="R465" s="316"/>
      <c r="S465" s="316"/>
      <c r="T465" s="316"/>
      <c r="U465" s="316"/>
      <c r="V465" s="316"/>
      <c r="W465" s="316"/>
      <c r="X465" s="316"/>
      <c r="Y465" s="316"/>
      <c r="Z465" s="316"/>
    </row>
    <row r="466" spans="1:26">
      <c r="A466" s="316"/>
      <c r="B466" s="316"/>
      <c r="C466" s="316"/>
      <c r="D466" s="316"/>
      <c r="E466" s="316"/>
      <c r="F466" s="316"/>
      <c r="G466" s="316"/>
      <c r="H466" s="316"/>
      <c r="I466" s="316"/>
      <c r="J466" s="316"/>
      <c r="K466" s="360"/>
      <c r="L466" s="316"/>
      <c r="M466" s="316"/>
      <c r="N466" s="316"/>
      <c r="O466" s="316"/>
      <c r="P466" s="316"/>
      <c r="Q466" s="316"/>
      <c r="R466" s="316"/>
      <c r="S466" s="316"/>
      <c r="T466" s="316"/>
      <c r="U466" s="316"/>
      <c r="V466" s="316"/>
      <c r="W466" s="316"/>
      <c r="X466" s="316"/>
      <c r="Y466" s="316"/>
      <c r="Z466" s="316"/>
    </row>
    <row r="467" spans="1:26">
      <c r="A467" s="316"/>
      <c r="B467" s="316"/>
      <c r="C467" s="316"/>
      <c r="D467" s="316"/>
      <c r="E467" s="316"/>
      <c r="F467" s="316"/>
      <c r="G467" s="316"/>
      <c r="H467" s="316"/>
      <c r="I467" s="316"/>
      <c r="J467" s="316"/>
      <c r="K467" s="360"/>
      <c r="L467" s="316"/>
      <c r="M467" s="316"/>
      <c r="N467" s="316"/>
      <c r="O467" s="316"/>
      <c r="P467" s="316"/>
      <c r="Q467" s="316"/>
      <c r="R467" s="316"/>
      <c r="S467" s="316"/>
      <c r="T467" s="316"/>
      <c r="U467" s="316"/>
      <c r="V467" s="316"/>
      <c r="W467" s="316"/>
      <c r="X467" s="316"/>
      <c r="Y467" s="316"/>
      <c r="Z467" s="316"/>
    </row>
    <row r="468" spans="1:26">
      <c r="A468" s="316"/>
      <c r="B468" s="316"/>
      <c r="C468" s="316"/>
      <c r="D468" s="316"/>
      <c r="E468" s="316"/>
      <c r="F468" s="316"/>
      <c r="G468" s="316"/>
      <c r="H468" s="316"/>
      <c r="I468" s="316"/>
      <c r="J468" s="316"/>
      <c r="K468" s="360"/>
      <c r="L468" s="316"/>
      <c r="M468" s="316"/>
      <c r="N468" s="316"/>
      <c r="O468" s="316"/>
      <c r="P468" s="316"/>
      <c r="Q468" s="316"/>
      <c r="R468" s="316"/>
      <c r="S468" s="316"/>
      <c r="T468" s="316"/>
      <c r="U468" s="316"/>
      <c r="V468" s="316"/>
      <c r="W468" s="316"/>
      <c r="X468" s="316"/>
      <c r="Y468" s="316"/>
      <c r="Z468" s="316"/>
    </row>
    <row r="469" spans="1:26">
      <c r="A469" s="316"/>
      <c r="B469" s="316"/>
      <c r="C469" s="316"/>
      <c r="D469" s="316"/>
      <c r="E469" s="316"/>
      <c r="F469" s="316"/>
      <c r="G469" s="316"/>
      <c r="H469" s="316"/>
      <c r="I469" s="316"/>
      <c r="J469" s="316"/>
      <c r="K469" s="360"/>
      <c r="L469" s="316"/>
      <c r="M469" s="316"/>
      <c r="N469" s="316"/>
      <c r="O469" s="316"/>
      <c r="P469" s="316"/>
      <c r="Q469" s="316"/>
      <c r="R469" s="316"/>
      <c r="S469" s="316"/>
      <c r="T469" s="316"/>
      <c r="U469" s="316"/>
      <c r="V469" s="316"/>
      <c r="W469" s="316"/>
      <c r="X469" s="316"/>
      <c r="Y469" s="316"/>
      <c r="Z469" s="316"/>
    </row>
    <row r="470" spans="1:26">
      <c r="A470" s="316"/>
      <c r="B470" s="316"/>
      <c r="C470" s="316"/>
      <c r="D470" s="316"/>
      <c r="E470" s="316"/>
      <c r="F470" s="316"/>
      <c r="G470" s="316"/>
      <c r="H470" s="316"/>
      <c r="I470" s="316"/>
      <c r="J470" s="316"/>
      <c r="K470" s="360"/>
      <c r="L470" s="316"/>
      <c r="M470" s="316"/>
      <c r="N470" s="316"/>
      <c r="O470" s="316"/>
      <c r="P470" s="316"/>
      <c r="Q470" s="316"/>
      <c r="R470" s="316"/>
      <c r="S470" s="316"/>
      <c r="T470" s="316"/>
      <c r="U470" s="316"/>
      <c r="V470" s="316"/>
      <c r="W470" s="316"/>
      <c r="X470" s="316"/>
      <c r="Y470" s="316"/>
      <c r="Z470" s="316"/>
    </row>
    <row r="471" spans="1:26">
      <c r="A471" s="316"/>
      <c r="B471" s="316"/>
      <c r="C471" s="316"/>
      <c r="D471" s="316"/>
      <c r="E471" s="316"/>
      <c r="F471" s="316"/>
      <c r="G471" s="316"/>
      <c r="H471" s="316"/>
      <c r="I471" s="316"/>
      <c r="J471" s="316"/>
      <c r="K471" s="360"/>
      <c r="L471" s="316"/>
      <c r="M471" s="316"/>
      <c r="N471" s="316"/>
      <c r="O471" s="316"/>
      <c r="P471" s="316"/>
      <c r="Q471" s="316"/>
      <c r="R471" s="316"/>
      <c r="S471" s="316"/>
      <c r="T471" s="316"/>
      <c r="U471" s="316"/>
      <c r="V471" s="316"/>
      <c r="W471" s="316"/>
      <c r="X471" s="316"/>
      <c r="Y471" s="316"/>
      <c r="Z471" s="316"/>
    </row>
    <row r="472" spans="1:26">
      <c r="A472" s="316"/>
      <c r="B472" s="316"/>
      <c r="C472" s="316"/>
      <c r="D472" s="316"/>
      <c r="E472" s="316"/>
      <c r="F472" s="316"/>
      <c r="G472" s="316"/>
      <c r="H472" s="316"/>
      <c r="I472" s="316"/>
      <c r="J472" s="316"/>
      <c r="K472" s="360"/>
      <c r="L472" s="316"/>
      <c r="M472" s="316"/>
      <c r="N472" s="316"/>
      <c r="O472" s="316"/>
      <c r="P472" s="316"/>
      <c r="Q472" s="316"/>
      <c r="R472" s="316"/>
      <c r="S472" s="316"/>
      <c r="T472" s="316"/>
      <c r="U472" s="316"/>
      <c r="V472" s="316"/>
      <c r="W472" s="316"/>
      <c r="X472" s="316"/>
      <c r="Y472" s="316"/>
      <c r="Z472" s="316"/>
    </row>
    <row r="473" spans="1:26">
      <c r="A473" s="316"/>
      <c r="B473" s="316"/>
      <c r="C473" s="316"/>
      <c r="D473" s="316"/>
      <c r="E473" s="316"/>
      <c r="F473" s="316"/>
      <c r="G473" s="316"/>
      <c r="H473" s="316"/>
      <c r="I473" s="316"/>
      <c r="J473" s="316"/>
      <c r="K473" s="360"/>
      <c r="L473" s="316"/>
      <c r="M473" s="316"/>
      <c r="N473" s="316"/>
      <c r="O473" s="316"/>
      <c r="P473" s="316"/>
      <c r="Q473" s="316"/>
      <c r="R473" s="316"/>
      <c r="S473" s="316"/>
      <c r="T473" s="316"/>
      <c r="U473" s="316"/>
      <c r="V473" s="316"/>
      <c r="W473" s="316"/>
      <c r="X473" s="316"/>
      <c r="Y473" s="316"/>
      <c r="Z473" s="316"/>
    </row>
    <row r="474" spans="1:26">
      <c r="A474" s="316"/>
      <c r="B474" s="316"/>
      <c r="C474" s="316"/>
      <c r="D474" s="316"/>
      <c r="E474" s="316"/>
      <c r="F474" s="316"/>
      <c r="G474" s="316"/>
      <c r="H474" s="316"/>
      <c r="I474" s="316"/>
      <c r="J474" s="316"/>
      <c r="K474" s="360"/>
      <c r="L474" s="316"/>
      <c r="M474" s="316"/>
      <c r="N474" s="316"/>
      <c r="O474" s="316"/>
      <c r="P474" s="316"/>
      <c r="Q474" s="316"/>
      <c r="R474" s="316"/>
      <c r="S474" s="316"/>
      <c r="T474" s="316"/>
      <c r="U474" s="316"/>
      <c r="V474" s="316"/>
      <c r="W474" s="316"/>
      <c r="X474" s="316"/>
      <c r="Y474" s="316"/>
      <c r="Z474" s="316"/>
    </row>
    <row r="475" spans="1:26">
      <c r="A475" s="316"/>
      <c r="B475" s="316"/>
      <c r="C475" s="316"/>
      <c r="D475" s="316"/>
      <c r="E475" s="316"/>
      <c r="F475" s="316"/>
      <c r="G475" s="316"/>
      <c r="H475" s="316"/>
      <c r="I475" s="316"/>
      <c r="J475" s="316"/>
      <c r="K475" s="360"/>
      <c r="L475" s="316"/>
      <c r="M475" s="316"/>
      <c r="N475" s="316"/>
      <c r="O475" s="316"/>
      <c r="P475" s="316"/>
      <c r="Q475" s="316"/>
      <c r="R475" s="316"/>
      <c r="S475" s="316"/>
      <c r="T475" s="316"/>
      <c r="U475" s="316"/>
      <c r="V475" s="316"/>
      <c r="W475" s="316"/>
      <c r="X475" s="316"/>
      <c r="Y475" s="316"/>
      <c r="Z475" s="316"/>
    </row>
    <row r="476" spans="1:26">
      <c r="A476" s="316"/>
      <c r="B476" s="316"/>
      <c r="C476" s="316"/>
      <c r="D476" s="316"/>
      <c r="E476" s="316"/>
      <c r="F476" s="316"/>
      <c r="G476" s="316"/>
      <c r="H476" s="316"/>
      <c r="I476" s="316"/>
      <c r="J476" s="316"/>
      <c r="K476" s="360"/>
      <c r="L476" s="316"/>
      <c r="M476" s="316"/>
      <c r="N476" s="316"/>
      <c r="O476" s="316"/>
      <c r="P476" s="316"/>
      <c r="Q476" s="316"/>
      <c r="R476" s="316"/>
      <c r="S476" s="316"/>
      <c r="T476" s="316"/>
      <c r="U476" s="316"/>
      <c r="V476" s="316"/>
      <c r="W476" s="316"/>
      <c r="X476" s="316"/>
      <c r="Y476" s="316"/>
      <c r="Z476" s="316"/>
    </row>
    <row r="477" spans="1:26">
      <c r="A477" s="316"/>
      <c r="B477" s="316"/>
      <c r="C477" s="316"/>
      <c r="D477" s="316"/>
      <c r="E477" s="316"/>
      <c r="F477" s="316"/>
      <c r="G477" s="316"/>
      <c r="H477" s="316"/>
      <c r="I477" s="316"/>
      <c r="J477" s="316"/>
      <c r="K477" s="360"/>
      <c r="L477" s="316"/>
      <c r="M477" s="316"/>
      <c r="N477" s="316"/>
      <c r="O477" s="316"/>
      <c r="P477" s="316"/>
      <c r="Q477" s="316"/>
      <c r="R477" s="316"/>
      <c r="S477" s="316"/>
      <c r="T477" s="316"/>
      <c r="U477" s="316"/>
      <c r="V477" s="316"/>
      <c r="W477" s="316"/>
      <c r="X477" s="316"/>
      <c r="Y477" s="316"/>
      <c r="Z477" s="316"/>
    </row>
    <row r="478" spans="1:26">
      <c r="A478" s="316"/>
      <c r="B478" s="316"/>
      <c r="C478" s="316"/>
      <c r="D478" s="316"/>
      <c r="E478" s="316"/>
      <c r="F478" s="316"/>
      <c r="G478" s="316"/>
      <c r="H478" s="316"/>
      <c r="I478" s="316"/>
      <c r="J478" s="316"/>
      <c r="K478" s="360"/>
      <c r="L478" s="316"/>
      <c r="M478" s="316"/>
      <c r="N478" s="316"/>
      <c r="O478" s="316"/>
      <c r="P478" s="316"/>
      <c r="Q478" s="316"/>
      <c r="R478" s="316"/>
      <c r="S478" s="316"/>
      <c r="T478" s="316"/>
      <c r="U478" s="316"/>
      <c r="V478" s="316"/>
      <c r="W478" s="316"/>
      <c r="X478" s="316"/>
      <c r="Y478" s="316"/>
      <c r="Z478" s="316"/>
    </row>
    <row r="479" spans="1:26">
      <c r="A479" s="316"/>
      <c r="B479" s="316"/>
      <c r="C479" s="316"/>
      <c r="D479" s="316"/>
      <c r="E479" s="316"/>
      <c r="F479" s="316"/>
      <c r="G479" s="316"/>
      <c r="H479" s="316"/>
      <c r="I479" s="316"/>
      <c r="J479" s="316"/>
      <c r="K479" s="360"/>
      <c r="L479" s="316"/>
      <c r="M479" s="316"/>
      <c r="N479" s="316"/>
      <c r="O479" s="316"/>
      <c r="P479" s="316"/>
      <c r="Q479" s="316"/>
      <c r="R479" s="316"/>
      <c r="S479" s="316"/>
      <c r="T479" s="316"/>
      <c r="U479" s="316"/>
      <c r="V479" s="316"/>
      <c r="W479" s="316"/>
      <c r="X479" s="316"/>
      <c r="Y479" s="316"/>
      <c r="Z479" s="316"/>
    </row>
    <row r="480" spans="1:26">
      <c r="A480" s="316"/>
      <c r="B480" s="316"/>
      <c r="C480" s="316"/>
      <c r="D480" s="316"/>
      <c r="E480" s="316"/>
      <c r="F480" s="316"/>
      <c r="G480" s="316"/>
      <c r="H480" s="316"/>
      <c r="I480" s="316"/>
      <c r="J480" s="316"/>
      <c r="K480" s="360"/>
      <c r="L480" s="316"/>
      <c r="M480" s="316"/>
      <c r="N480" s="316"/>
      <c r="O480" s="316"/>
      <c r="P480" s="316"/>
      <c r="Q480" s="316"/>
      <c r="R480" s="316"/>
      <c r="S480" s="316"/>
      <c r="T480" s="316"/>
      <c r="U480" s="316"/>
      <c r="V480" s="316"/>
      <c r="W480" s="316"/>
      <c r="X480" s="316"/>
      <c r="Y480" s="316"/>
      <c r="Z480" s="316"/>
    </row>
    <row r="481" spans="1:26">
      <c r="A481" s="316"/>
      <c r="B481" s="316"/>
      <c r="C481" s="316"/>
      <c r="D481" s="316"/>
      <c r="E481" s="316"/>
      <c r="F481" s="316"/>
      <c r="G481" s="316"/>
      <c r="H481" s="316"/>
      <c r="I481" s="316"/>
      <c r="J481" s="316"/>
      <c r="K481" s="360"/>
      <c r="L481" s="316"/>
      <c r="M481" s="316"/>
      <c r="N481" s="316"/>
      <c r="O481" s="316"/>
      <c r="P481" s="316"/>
      <c r="Q481" s="316"/>
      <c r="R481" s="316"/>
      <c r="S481" s="316"/>
      <c r="T481" s="316"/>
      <c r="U481" s="316"/>
      <c r="V481" s="316"/>
      <c r="W481" s="316"/>
      <c r="X481" s="316"/>
      <c r="Y481" s="316"/>
      <c r="Z481" s="316"/>
    </row>
    <row r="482" spans="1:26">
      <c r="A482" s="316"/>
      <c r="B482" s="316"/>
      <c r="C482" s="316"/>
      <c r="D482" s="316"/>
      <c r="E482" s="316"/>
      <c r="F482" s="316"/>
      <c r="G482" s="316"/>
      <c r="H482" s="316"/>
      <c r="I482" s="316"/>
      <c r="J482" s="316"/>
      <c r="K482" s="360"/>
      <c r="L482" s="316"/>
      <c r="M482" s="316"/>
      <c r="N482" s="316"/>
      <c r="O482" s="316"/>
      <c r="P482" s="316"/>
      <c r="Q482" s="316"/>
      <c r="R482" s="316"/>
      <c r="S482" s="316"/>
      <c r="T482" s="316"/>
      <c r="U482" s="316"/>
      <c r="V482" s="316"/>
      <c r="W482" s="316"/>
      <c r="X482" s="316"/>
      <c r="Y482" s="316"/>
      <c r="Z482" s="316"/>
    </row>
    <row r="483" spans="1:26">
      <c r="A483" s="316"/>
      <c r="B483" s="316"/>
      <c r="C483" s="316"/>
      <c r="D483" s="316"/>
      <c r="E483" s="316"/>
      <c r="F483" s="316"/>
      <c r="G483" s="316"/>
      <c r="H483" s="316"/>
      <c r="I483" s="316"/>
      <c r="J483" s="316"/>
      <c r="K483" s="360"/>
      <c r="L483" s="316"/>
      <c r="M483" s="316"/>
      <c r="N483" s="316"/>
      <c r="O483" s="316"/>
      <c r="P483" s="316"/>
      <c r="Q483" s="316"/>
      <c r="R483" s="316"/>
      <c r="S483" s="316"/>
      <c r="T483" s="316"/>
      <c r="U483" s="316"/>
      <c r="V483" s="316"/>
      <c r="W483" s="316"/>
      <c r="X483" s="316"/>
      <c r="Y483" s="316"/>
      <c r="Z483" s="316"/>
    </row>
    <row r="484" spans="1:26">
      <c r="A484" s="316"/>
      <c r="B484" s="316"/>
      <c r="C484" s="316"/>
      <c r="D484" s="316"/>
      <c r="E484" s="316"/>
      <c r="F484" s="316"/>
      <c r="G484" s="316"/>
      <c r="H484" s="316"/>
      <c r="I484" s="316"/>
      <c r="J484" s="316"/>
      <c r="K484" s="360"/>
      <c r="L484" s="316"/>
      <c r="M484" s="316"/>
      <c r="N484" s="316"/>
      <c r="O484" s="316"/>
      <c r="P484" s="316"/>
      <c r="Q484" s="316"/>
      <c r="R484" s="316"/>
      <c r="S484" s="316"/>
      <c r="T484" s="316"/>
      <c r="U484" s="316"/>
      <c r="V484" s="316"/>
      <c r="W484" s="316"/>
      <c r="X484" s="316"/>
      <c r="Y484" s="316"/>
      <c r="Z484" s="316"/>
    </row>
    <row r="485" spans="1:26">
      <c r="A485" s="316"/>
      <c r="B485" s="316"/>
      <c r="C485" s="316"/>
      <c r="D485" s="316"/>
      <c r="E485" s="316"/>
      <c r="F485" s="316"/>
      <c r="G485" s="316"/>
      <c r="H485" s="316"/>
      <c r="I485" s="316"/>
      <c r="J485" s="316"/>
      <c r="K485" s="360"/>
      <c r="L485" s="316"/>
      <c r="M485" s="316"/>
      <c r="N485" s="316"/>
      <c r="O485" s="316"/>
      <c r="P485" s="316"/>
      <c r="Q485" s="316"/>
      <c r="R485" s="316"/>
      <c r="S485" s="316"/>
      <c r="T485" s="316"/>
      <c r="U485" s="316"/>
      <c r="V485" s="316"/>
      <c r="W485" s="316"/>
      <c r="X485" s="316"/>
      <c r="Y485" s="316"/>
      <c r="Z485" s="316"/>
    </row>
    <row r="486" spans="1:26">
      <c r="A486" s="316"/>
      <c r="B486" s="316"/>
      <c r="C486" s="316"/>
      <c r="D486" s="316"/>
      <c r="E486" s="316"/>
      <c r="F486" s="316"/>
      <c r="G486" s="316"/>
      <c r="H486" s="316"/>
      <c r="I486" s="316"/>
      <c r="J486" s="316"/>
      <c r="K486" s="360"/>
      <c r="L486" s="316"/>
      <c r="M486" s="316"/>
      <c r="N486" s="316"/>
      <c r="O486" s="316"/>
      <c r="P486" s="316"/>
      <c r="Q486" s="316"/>
      <c r="R486" s="316"/>
      <c r="S486" s="316"/>
      <c r="T486" s="316"/>
      <c r="U486" s="316"/>
      <c r="V486" s="316"/>
      <c r="W486" s="316"/>
      <c r="X486" s="316"/>
      <c r="Y486" s="316"/>
      <c r="Z486" s="316"/>
    </row>
    <row r="487" spans="1:26">
      <c r="A487" s="316"/>
      <c r="B487" s="316"/>
      <c r="C487" s="316"/>
      <c r="D487" s="316"/>
      <c r="E487" s="316"/>
      <c r="F487" s="316"/>
      <c r="G487" s="316"/>
      <c r="H487" s="316"/>
      <c r="I487" s="316"/>
      <c r="J487" s="316"/>
      <c r="K487" s="360"/>
      <c r="L487" s="316"/>
      <c r="M487" s="316"/>
      <c r="N487" s="316"/>
      <c r="O487" s="316"/>
      <c r="P487" s="316"/>
      <c r="Q487" s="316"/>
      <c r="R487" s="316"/>
      <c r="S487" s="316"/>
      <c r="T487" s="316"/>
      <c r="U487" s="316"/>
      <c r="V487" s="316"/>
      <c r="W487" s="316"/>
      <c r="X487" s="316"/>
      <c r="Y487" s="316"/>
      <c r="Z487" s="316"/>
    </row>
    <row r="488" spans="1:26">
      <c r="A488" s="316"/>
      <c r="B488" s="316"/>
      <c r="C488" s="316"/>
      <c r="D488" s="316"/>
      <c r="E488" s="316"/>
      <c r="F488" s="316"/>
      <c r="G488" s="316"/>
      <c r="H488" s="316"/>
      <c r="I488" s="316"/>
      <c r="J488" s="316"/>
      <c r="K488" s="360"/>
      <c r="L488" s="316"/>
      <c r="M488" s="316"/>
      <c r="N488" s="316"/>
      <c r="O488" s="316"/>
      <c r="P488" s="316"/>
      <c r="Q488" s="316"/>
      <c r="R488" s="316"/>
      <c r="S488" s="316"/>
      <c r="T488" s="316"/>
      <c r="U488" s="316"/>
      <c r="V488" s="316"/>
      <c r="W488" s="316"/>
      <c r="X488" s="316"/>
      <c r="Y488" s="316"/>
      <c r="Z488" s="316"/>
    </row>
    <row r="489" spans="1:26">
      <c r="A489" s="316"/>
      <c r="B489" s="316"/>
      <c r="C489" s="316"/>
      <c r="D489" s="316"/>
      <c r="E489" s="316"/>
      <c r="F489" s="316"/>
      <c r="G489" s="316"/>
      <c r="H489" s="316"/>
      <c r="I489" s="316"/>
      <c r="J489" s="316"/>
      <c r="K489" s="360"/>
      <c r="L489" s="316"/>
      <c r="M489" s="316"/>
      <c r="N489" s="316"/>
      <c r="O489" s="316"/>
      <c r="P489" s="316"/>
      <c r="Q489" s="316"/>
      <c r="R489" s="316"/>
      <c r="S489" s="316"/>
      <c r="T489" s="316"/>
      <c r="U489" s="316"/>
      <c r="V489" s="316"/>
      <c r="W489" s="316"/>
      <c r="X489" s="316"/>
      <c r="Y489" s="316"/>
      <c r="Z489" s="316"/>
    </row>
    <row r="490" spans="1:26">
      <c r="A490" s="316"/>
      <c r="B490" s="316"/>
      <c r="C490" s="316"/>
      <c r="D490" s="316"/>
      <c r="E490" s="316"/>
      <c r="F490" s="316"/>
      <c r="G490" s="316"/>
      <c r="H490" s="316"/>
      <c r="I490" s="316"/>
      <c r="J490" s="316"/>
      <c r="K490" s="360"/>
      <c r="L490" s="316"/>
      <c r="M490" s="316"/>
      <c r="N490" s="316"/>
      <c r="O490" s="316"/>
      <c r="P490" s="316"/>
      <c r="Q490" s="316"/>
      <c r="R490" s="316"/>
      <c r="S490" s="316"/>
      <c r="T490" s="316"/>
      <c r="U490" s="316"/>
      <c r="V490" s="316"/>
      <c r="W490" s="316"/>
      <c r="X490" s="316"/>
      <c r="Y490" s="316"/>
      <c r="Z490" s="316"/>
    </row>
    <row r="491" spans="1:26">
      <c r="A491" s="316"/>
      <c r="B491" s="316"/>
      <c r="C491" s="316"/>
      <c r="D491" s="316"/>
      <c r="E491" s="316"/>
      <c r="F491" s="316"/>
      <c r="G491" s="316"/>
      <c r="H491" s="316"/>
      <c r="I491" s="316"/>
      <c r="J491" s="316"/>
      <c r="K491" s="360"/>
      <c r="L491" s="316"/>
      <c r="M491" s="316"/>
      <c r="N491" s="316"/>
      <c r="O491" s="316"/>
      <c r="P491" s="316"/>
      <c r="Q491" s="316"/>
      <c r="R491" s="316"/>
      <c r="S491" s="316"/>
      <c r="T491" s="316"/>
      <c r="U491" s="316"/>
      <c r="V491" s="316"/>
      <c r="W491" s="316"/>
      <c r="X491" s="316"/>
      <c r="Y491" s="316"/>
      <c r="Z491" s="316"/>
    </row>
    <row r="492" spans="1:26">
      <c r="A492" s="316"/>
      <c r="B492" s="316"/>
      <c r="C492" s="316"/>
      <c r="D492" s="316"/>
      <c r="E492" s="316"/>
      <c r="F492" s="316"/>
      <c r="G492" s="316"/>
      <c r="H492" s="316"/>
      <c r="I492" s="316"/>
      <c r="J492" s="316"/>
      <c r="K492" s="360"/>
      <c r="L492" s="316"/>
      <c r="M492" s="316"/>
      <c r="N492" s="316"/>
      <c r="O492" s="316"/>
      <c r="P492" s="316"/>
      <c r="Q492" s="316"/>
      <c r="R492" s="316"/>
      <c r="S492" s="316"/>
      <c r="T492" s="316"/>
      <c r="U492" s="316"/>
      <c r="V492" s="316"/>
      <c r="W492" s="316"/>
      <c r="X492" s="316"/>
      <c r="Y492" s="316"/>
      <c r="Z492" s="316"/>
    </row>
    <row r="493" spans="1:26">
      <c r="A493" s="316"/>
      <c r="B493" s="316"/>
      <c r="C493" s="316"/>
      <c r="D493" s="316"/>
      <c r="E493" s="316"/>
      <c r="F493" s="316"/>
      <c r="G493" s="316"/>
      <c r="H493" s="316"/>
      <c r="I493" s="316"/>
      <c r="J493" s="316"/>
      <c r="K493" s="360"/>
      <c r="L493" s="316"/>
      <c r="M493" s="316"/>
      <c r="N493" s="316"/>
      <c r="O493" s="316"/>
      <c r="P493" s="316"/>
      <c r="Q493" s="316"/>
      <c r="R493" s="316"/>
      <c r="S493" s="316"/>
      <c r="T493" s="316"/>
      <c r="U493" s="316"/>
      <c r="V493" s="316"/>
      <c r="W493" s="316"/>
      <c r="X493" s="316"/>
      <c r="Y493" s="316"/>
      <c r="Z493" s="316"/>
    </row>
    <row r="494" spans="1:26">
      <c r="A494" s="316"/>
      <c r="B494" s="316"/>
      <c r="C494" s="316"/>
      <c r="D494" s="316"/>
      <c r="E494" s="316"/>
      <c r="F494" s="316"/>
      <c r="G494" s="316"/>
      <c r="H494" s="316"/>
      <c r="I494" s="316"/>
      <c r="J494" s="316"/>
      <c r="K494" s="360"/>
      <c r="L494" s="316"/>
      <c r="M494" s="316"/>
      <c r="N494" s="316"/>
      <c r="O494" s="316"/>
      <c r="P494" s="316"/>
      <c r="Q494" s="316"/>
      <c r="R494" s="316"/>
      <c r="S494" s="316"/>
      <c r="T494" s="316"/>
      <c r="U494" s="316"/>
      <c r="V494" s="316"/>
      <c r="W494" s="316"/>
      <c r="X494" s="316"/>
      <c r="Y494" s="316"/>
      <c r="Z494" s="316"/>
    </row>
    <row r="495" spans="1:26">
      <c r="A495" s="316"/>
      <c r="B495" s="316"/>
      <c r="C495" s="316"/>
      <c r="D495" s="316"/>
      <c r="E495" s="316"/>
      <c r="F495" s="316"/>
      <c r="G495" s="316"/>
      <c r="H495" s="316"/>
      <c r="I495" s="316"/>
      <c r="J495" s="316"/>
      <c r="K495" s="360"/>
      <c r="L495" s="316"/>
      <c r="M495" s="316"/>
      <c r="N495" s="316"/>
      <c r="O495" s="316"/>
      <c r="P495" s="316"/>
      <c r="Q495" s="316"/>
      <c r="R495" s="316"/>
      <c r="S495" s="316"/>
      <c r="T495" s="316"/>
      <c r="U495" s="316"/>
      <c r="V495" s="316"/>
      <c r="W495" s="316"/>
      <c r="X495" s="316"/>
      <c r="Y495" s="316"/>
      <c r="Z495" s="316"/>
    </row>
    <row r="496" spans="1:26">
      <c r="A496" s="316"/>
      <c r="B496" s="316"/>
      <c r="C496" s="316"/>
      <c r="D496" s="316"/>
      <c r="E496" s="316"/>
      <c r="F496" s="316"/>
      <c r="G496" s="316"/>
      <c r="H496" s="316"/>
      <c r="I496" s="316"/>
      <c r="J496" s="316"/>
      <c r="K496" s="360"/>
      <c r="L496" s="316"/>
      <c r="M496" s="316"/>
      <c r="N496" s="316"/>
      <c r="O496" s="316"/>
      <c r="P496" s="316"/>
      <c r="Q496" s="316"/>
      <c r="R496" s="316"/>
      <c r="S496" s="316"/>
      <c r="T496" s="316"/>
      <c r="U496" s="316"/>
      <c r="V496" s="316"/>
      <c r="W496" s="316"/>
      <c r="X496" s="316"/>
      <c r="Y496" s="316"/>
      <c r="Z496" s="316"/>
    </row>
    <row r="497" spans="1:26">
      <c r="A497" s="316"/>
      <c r="B497" s="316"/>
      <c r="C497" s="316"/>
      <c r="D497" s="316"/>
      <c r="E497" s="316"/>
      <c r="F497" s="316"/>
      <c r="G497" s="316"/>
      <c r="H497" s="316"/>
      <c r="I497" s="316"/>
      <c r="J497" s="316"/>
      <c r="K497" s="360"/>
      <c r="L497" s="316"/>
      <c r="M497" s="316"/>
      <c r="N497" s="316"/>
      <c r="O497" s="316"/>
      <c r="P497" s="316"/>
      <c r="Q497" s="316"/>
      <c r="R497" s="316"/>
      <c r="S497" s="316"/>
      <c r="T497" s="316"/>
      <c r="U497" s="316"/>
      <c r="V497" s="316"/>
      <c r="W497" s="316"/>
      <c r="X497" s="316"/>
      <c r="Y497" s="316"/>
      <c r="Z497" s="316"/>
    </row>
    <row r="498" spans="1:26">
      <c r="A498" s="316"/>
      <c r="B498" s="316"/>
      <c r="C498" s="316"/>
      <c r="D498" s="316"/>
      <c r="E498" s="316"/>
      <c r="F498" s="316"/>
      <c r="G498" s="316"/>
      <c r="H498" s="316"/>
      <c r="I498" s="316"/>
      <c r="J498" s="316"/>
      <c r="K498" s="360"/>
      <c r="L498" s="316"/>
      <c r="M498" s="316"/>
      <c r="N498" s="316"/>
      <c r="O498" s="316"/>
      <c r="P498" s="316"/>
      <c r="Q498" s="316"/>
      <c r="R498" s="316"/>
      <c r="S498" s="316"/>
      <c r="T498" s="316"/>
      <c r="U498" s="316"/>
      <c r="V498" s="316"/>
      <c r="W498" s="316"/>
      <c r="X498" s="316"/>
      <c r="Y498" s="316"/>
      <c r="Z498" s="316"/>
    </row>
    <row r="499" spans="1:26">
      <c r="A499" s="316"/>
      <c r="B499" s="316"/>
      <c r="C499" s="316"/>
      <c r="D499" s="316"/>
      <c r="E499" s="316"/>
      <c r="F499" s="316"/>
      <c r="G499" s="316"/>
      <c r="H499" s="316"/>
      <c r="I499" s="316"/>
      <c r="J499" s="316"/>
      <c r="K499" s="360"/>
      <c r="L499" s="316"/>
      <c r="M499" s="316"/>
      <c r="N499" s="316"/>
      <c r="O499" s="316"/>
      <c r="P499" s="316"/>
      <c r="Q499" s="316"/>
      <c r="R499" s="316"/>
      <c r="S499" s="316"/>
      <c r="T499" s="316"/>
      <c r="U499" s="316"/>
      <c r="V499" s="316"/>
      <c r="W499" s="316"/>
      <c r="X499" s="316"/>
      <c r="Y499" s="316"/>
      <c r="Z499" s="316"/>
    </row>
    <row r="500" spans="1:26">
      <c r="A500" s="316"/>
      <c r="B500" s="316"/>
      <c r="C500" s="316"/>
      <c r="D500" s="316"/>
      <c r="E500" s="316"/>
      <c r="F500" s="316"/>
      <c r="G500" s="316"/>
      <c r="H500" s="316"/>
      <c r="I500" s="316"/>
      <c r="J500" s="316"/>
      <c r="K500" s="360"/>
      <c r="L500" s="316"/>
      <c r="M500" s="316"/>
      <c r="N500" s="316"/>
      <c r="O500" s="316"/>
      <c r="P500" s="316"/>
      <c r="Q500" s="316"/>
      <c r="R500" s="316"/>
      <c r="S500" s="316"/>
      <c r="T500" s="316"/>
      <c r="U500" s="316"/>
      <c r="V500" s="316"/>
      <c r="W500" s="316"/>
      <c r="X500" s="316"/>
      <c r="Y500" s="316"/>
      <c r="Z500" s="316"/>
    </row>
    <row r="501" spans="1:26">
      <c r="A501" s="316"/>
      <c r="B501" s="316"/>
      <c r="C501" s="316"/>
      <c r="D501" s="316"/>
      <c r="E501" s="316"/>
      <c r="F501" s="316"/>
      <c r="G501" s="316"/>
      <c r="H501" s="316"/>
      <c r="I501" s="316"/>
      <c r="J501" s="316"/>
      <c r="K501" s="360"/>
      <c r="L501" s="316"/>
      <c r="M501" s="316"/>
      <c r="N501" s="316"/>
      <c r="O501" s="316"/>
      <c r="P501" s="316"/>
      <c r="Q501" s="316"/>
      <c r="R501" s="316"/>
      <c r="S501" s="316"/>
      <c r="T501" s="316"/>
      <c r="U501" s="316"/>
      <c r="V501" s="316"/>
      <c r="W501" s="316"/>
      <c r="X501" s="316"/>
      <c r="Y501" s="316"/>
      <c r="Z501" s="316"/>
    </row>
    <row r="502" spans="1:26">
      <c r="A502" s="316"/>
      <c r="B502" s="316"/>
      <c r="C502" s="316"/>
      <c r="D502" s="316"/>
      <c r="E502" s="316"/>
      <c r="F502" s="316"/>
      <c r="G502" s="316"/>
      <c r="H502" s="316"/>
      <c r="I502" s="316"/>
      <c r="J502" s="316"/>
      <c r="K502" s="360"/>
      <c r="L502" s="316"/>
      <c r="M502" s="316"/>
      <c r="N502" s="316"/>
      <c r="O502" s="316"/>
      <c r="P502" s="316"/>
      <c r="Q502" s="316"/>
      <c r="R502" s="316"/>
      <c r="S502" s="316"/>
      <c r="T502" s="316"/>
      <c r="U502" s="316"/>
      <c r="V502" s="316"/>
      <c r="W502" s="316"/>
      <c r="X502" s="316"/>
      <c r="Y502" s="316"/>
      <c r="Z502" s="316"/>
    </row>
    <row r="503" spans="1:26">
      <c r="A503" s="316"/>
      <c r="B503" s="316"/>
      <c r="C503" s="316"/>
      <c r="D503" s="316"/>
      <c r="E503" s="316"/>
      <c r="F503" s="316"/>
      <c r="G503" s="316"/>
      <c r="H503" s="316"/>
      <c r="I503" s="316"/>
      <c r="J503" s="316"/>
      <c r="K503" s="360"/>
      <c r="L503" s="316"/>
      <c r="M503" s="316"/>
      <c r="N503" s="316"/>
      <c r="O503" s="316"/>
      <c r="P503" s="316"/>
      <c r="Q503" s="316"/>
      <c r="R503" s="316"/>
      <c r="S503" s="316"/>
      <c r="T503" s="316"/>
      <c r="U503" s="316"/>
      <c r="V503" s="316"/>
      <c r="W503" s="316"/>
      <c r="X503" s="316"/>
      <c r="Y503" s="316"/>
      <c r="Z503" s="316"/>
    </row>
    <row r="504" spans="1:26">
      <c r="A504" s="316"/>
      <c r="B504" s="316"/>
      <c r="C504" s="316"/>
      <c r="D504" s="316"/>
      <c r="E504" s="316"/>
      <c r="F504" s="316"/>
      <c r="G504" s="316"/>
      <c r="H504" s="316"/>
      <c r="I504" s="316"/>
      <c r="J504" s="316"/>
      <c r="K504" s="360"/>
      <c r="L504" s="316"/>
      <c r="M504" s="316"/>
      <c r="N504" s="316"/>
      <c r="O504" s="316"/>
      <c r="P504" s="316"/>
      <c r="Q504" s="316"/>
      <c r="R504" s="316"/>
      <c r="S504" s="316"/>
      <c r="T504" s="316"/>
      <c r="U504" s="316"/>
      <c r="V504" s="316"/>
      <c r="W504" s="316"/>
      <c r="X504" s="316"/>
      <c r="Y504" s="316"/>
      <c r="Z504" s="316"/>
    </row>
    <row r="505" spans="1:26">
      <c r="A505" s="316"/>
      <c r="B505" s="316"/>
      <c r="C505" s="316"/>
      <c r="D505" s="316"/>
      <c r="E505" s="316"/>
      <c r="F505" s="316"/>
      <c r="G505" s="316"/>
      <c r="H505" s="316"/>
      <c r="I505" s="316"/>
      <c r="J505" s="316"/>
      <c r="K505" s="360"/>
      <c r="L505" s="316"/>
      <c r="M505" s="316"/>
      <c r="N505" s="316"/>
      <c r="O505" s="316"/>
      <c r="P505" s="316"/>
      <c r="Q505" s="316"/>
      <c r="R505" s="316"/>
      <c r="S505" s="316"/>
      <c r="T505" s="316"/>
      <c r="U505" s="316"/>
      <c r="V505" s="316"/>
      <c r="W505" s="316"/>
      <c r="X505" s="316"/>
      <c r="Y505" s="316"/>
      <c r="Z505" s="316"/>
    </row>
    <row r="506" spans="1:26">
      <c r="A506" s="316"/>
      <c r="B506" s="316"/>
      <c r="C506" s="316"/>
      <c r="D506" s="316"/>
      <c r="E506" s="316"/>
      <c r="F506" s="316"/>
      <c r="G506" s="316"/>
      <c r="H506" s="316"/>
      <c r="I506" s="316"/>
      <c r="J506" s="316"/>
      <c r="K506" s="360"/>
      <c r="L506" s="316"/>
      <c r="M506" s="316"/>
      <c r="N506" s="316"/>
      <c r="O506" s="316"/>
      <c r="P506" s="316"/>
      <c r="Q506" s="316"/>
      <c r="R506" s="316"/>
      <c r="S506" s="316"/>
      <c r="T506" s="316"/>
      <c r="U506" s="316"/>
      <c r="V506" s="316"/>
      <c r="W506" s="316"/>
      <c r="X506" s="316"/>
      <c r="Y506" s="316"/>
      <c r="Z506" s="316"/>
    </row>
    <row r="507" spans="1:26">
      <c r="A507" s="316"/>
      <c r="B507" s="316"/>
      <c r="C507" s="316"/>
      <c r="D507" s="316"/>
      <c r="E507" s="316"/>
      <c r="F507" s="316"/>
      <c r="G507" s="316"/>
      <c r="H507" s="316"/>
      <c r="I507" s="316"/>
      <c r="J507" s="316"/>
      <c r="K507" s="360"/>
      <c r="L507" s="316"/>
      <c r="M507" s="316"/>
      <c r="N507" s="316"/>
      <c r="O507" s="316"/>
      <c r="P507" s="316"/>
      <c r="Q507" s="316"/>
      <c r="R507" s="316"/>
      <c r="S507" s="316"/>
      <c r="T507" s="316"/>
      <c r="U507" s="316"/>
      <c r="V507" s="316"/>
      <c r="W507" s="316"/>
      <c r="X507" s="316"/>
      <c r="Y507" s="316"/>
      <c r="Z507" s="316"/>
    </row>
    <row r="508" spans="1:26">
      <c r="A508" s="316"/>
      <c r="B508" s="316"/>
      <c r="C508" s="316"/>
      <c r="D508" s="316"/>
      <c r="E508" s="316"/>
      <c r="F508" s="316"/>
      <c r="G508" s="316"/>
      <c r="H508" s="316"/>
      <c r="I508" s="316"/>
      <c r="J508" s="316"/>
      <c r="K508" s="360"/>
      <c r="L508" s="316"/>
      <c r="M508" s="316"/>
      <c r="N508" s="316"/>
      <c r="O508" s="316"/>
      <c r="P508" s="316"/>
      <c r="Q508" s="316"/>
      <c r="R508" s="316"/>
      <c r="S508" s="316"/>
      <c r="T508" s="316"/>
      <c r="U508" s="316"/>
      <c r="V508" s="316"/>
      <c r="W508" s="316"/>
      <c r="X508" s="316"/>
      <c r="Y508" s="316"/>
      <c r="Z508" s="316"/>
    </row>
    <row r="509" spans="1:26">
      <c r="A509" s="316"/>
      <c r="B509" s="316"/>
      <c r="C509" s="316"/>
      <c r="D509" s="316"/>
      <c r="E509" s="316"/>
      <c r="F509" s="316"/>
      <c r="G509" s="316"/>
      <c r="H509" s="316"/>
      <c r="I509" s="316"/>
      <c r="J509" s="316"/>
      <c r="K509" s="360"/>
      <c r="L509" s="316"/>
      <c r="M509" s="316"/>
      <c r="N509" s="316"/>
      <c r="O509" s="316"/>
      <c r="P509" s="316"/>
      <c r="Q509" s="316"/>
      <c r="R509" s="316"/>
      <c r="S509" s="316"/>
      <c r="T509" s="316"/>
      <c r="U509" s="316"/>
      <c r="V509" s="316"/>
      <c r="W509" s="316"/>
      <c r="X509" s="316"/>
      <c r="Y509" s="316"/>
      <c r="Z509" s="316"/>
    </row>
    <row r="510" spans="1:26">
      <c r="A510" s="316"/>
      <c r="B510" s="316"/>
      <c r="C510" s="316"/>
      <c r="D510" s="316"/>
      <c r="E510" s="316"/>
      <c r="F510" s="316"/>
      <c r="G510" s="316"/>
      <c r="H510" s="316"/>
      <c r="I510" s="316"/>
      <c r="J510" s="316"/>
      <c r="K510" s="360"/>
      <c r="L510" s="316"/>
      <c r="M510" s="316"/>
      <c r="N510" s="316"/>
      <c r="O510" s="316"/>
      <c r="P510" s="316"/>
      <c r="Q510" s="316"/>
      <c r="R510" s="316"/>
      <c r="S510" s="316"/>
      <c r="T510" s="316"/>
      <c r="U510" s="316"/>
      <c r="V510" s="316"/>
      <c r="W510" s="316"/>
      <c r="X510" s="316"/>
      <c r="Y510" s="316"/>
      <c r="Z510" s="316"/>
    </row>
    <row r="511" spans="1:26">
      <c r="A511" s="316"/>
      <c r="B511" s="316"/>
      <c r="C511" s="316"/>
      <c r="D511" s="316"/>
      <c r="E511" s="316"/>
      <c r="F511" s="316"/>
      <c r="G511" s="316"/>
      <c r="H511" s="316"/>
      <c r="I511" s="316"/>
      <c r="J511" s="316"/>
      <c r="K511" s="360"/>
      <c r="L511" s="316"/>
      <c r="M511" s="316"/>
      <c r="N511" s="316"/>
      <c r="O511" s="316"/>
      <c r="P511" s="316"/>
      <c r="Q511" s="316"/>
      <c r="R511" s="316"/>
      <c r="S511" s="316"/>
      <c r="T511" s="316"/>
      <c r="U511" s="316"/>
      <c r="V511" s="316"/>
      <c r="W511" s="316"/>
      <c r="X511" s="316"/>
      <c r="Y511" s="316"/>
      <c r="Z511" s="316"/>
    </row>
    <row r="512" spans="1:26">
      <c r="A512" s="316"/>
      <c r="B512" s="316"/>
      <c r="C512" s="316"/>
      <c r="D512" s="316"/>
      <c r="E512" s="316"/>
      <c r="F512" s="316"/>
      <c r="G512" s="316"/>
      <c r="H512" s="316"/>
      <c r="I512" s="316"/>
      <c r="J512" s="316"/>
      <c r="K512" s="360"/>
      <c r="L512" s="316"/>
      <c r="M512" s="316"/>
      <c r="N512" s="316"/>
      <c r="O512" s="316"/>
      <c r="P512" s="316"/>
      <c r="Q512" s="316"/>
      <c r="R512" s="316"/>
      <c r="S512" s="316"/>
      <c r="T512" s="316"/>
      <c r="U512" s="316"/>
      <c r="V512" s="316"/>
      <c r="W512" s="316"/>
      <c r="X512" s="316"/>
      <c r="Y512" s="316"/>
      <c r="Z512" s="316"/>
    </row>
    <row r="513" spans="1:26">
      <c r="A513" s="316"/>
      <c r="B513" s="316"/>
      <c r="C513" s="316"/>
      <c r="D513" s="316"/>
      <c r="E513" s="316"/>
      <c r="F513" s="316"/>
      <c r="G513" s="316"/>
      <c r="H513" s="316"/>
      <c r="I513" s="316"/>
      <c r="J513" s="316"/>
      <c r="K513" s="360"/>
      <c r="L513" s="316"/>
      <c r="M513" s="316"/>
      <c r="N513" s="316"/>
      <c r="O513" s="316"/>
      <c r="P513" s="316"/>
      <c r="Q513" s="316"/>
      <c r="R513" s="316"/>
      <c r="S513" s="316"/>
      <c r="T513" s="316"/>
      <c r="U513" s="316"/>
      <c r="V513" s="316"/>
      <c r="W513" s="316"/>
      <c r="X513" s="316"/>
      <c r="Y513" s="316"/>
      <c r="Z513" s="316"/>
    </row>
    <row r="514" spans="1:26">
      <c r="A514" s="316"/>
      <c r="B514" s="316"/>
      <c r="C514" s="316"/>
      <c r="D514" s="316"/>
      <c r="E514" s="316"/>
      <c r="F514" s="316"/>
      <c r="G514" s="316"/>
      <c r="H514" s="316"/>
      <c r="I514" s="316"/>
      <c r="J514" s="316"/>
      <c r="K514" s="360"/>
      <c r="L514" s="316"/>
      <c r="M514" s="316"/>
      <c r="N514" s="316"/>
      <c r="O514" s="316"/>
      <c r="P514" s="316"/>
      <c r="Q514" s="316"/>
      <c r="R514" s="316"/>
      <c r="S514" s="316"/>
      <c r="T514" s="316"/>
      <c r="U514" s="316"/>
      <c r="V514" s="316"/>
      <c r="W514" s="316"/>
      <c r="X514" s="316"/>
      <c r="Y514" s="316"/>
      <c r="Z514" s="316"/>
    </row>
    <row r="515" spans="1:26">
      <c r="A515" s="316"/>
      <c r="B515" s="316"/>
      <c r="C515" s="316"/>
      <c r="D515" s="316"/>
      <c r="E515" s="316"/>
      <c r="F515" s="316"/>
      <c r="G515" s="316"/>
      <c r="H515" s="316"/>
      <c r="I515" s="316"/>
      <c r="J515" s="316"/>
      <c r="K515" s="360"/>
      <c r="L515" s="316"/>
      <c r="M515" s="316"/>
      <c r="N515" s="316"/>
      <c r="O515" s="316"/>
      <c r="P515" s="316"/>
      <c r="Q515" s="316"/>
      <c r="R515" s="316"/>
      <c r="S515" s="316"/>
      <c r="T515" s="316"/>
      <c r="U515" s="316"/>
      <c r="V515" s="316"/>
      <c r="W515" s="316"/>
      <c r="X515" s="316"/>
      <c r="Y515" s="316"/>
      <c r="Z515" s="316"/>
    </row>
    <row r="516" spans="1:26">
      <c r="A516" s="316"/>
      <c r="B516" s="316"/>
      <c r="C516" s="316"/>
      <c r="D516" s="316"/>
      <c r="E516" s="316"/>
      <c r="F516" s="316"/>
      <c r="G516" s="316"/>
      <c r="H516" s="316"/>
      <c r="I516" s="316"/>
      <c r="J516" s="316"/>
      <c r="K516" s="360"/>
      <c r="L516" s="316"/>
      <c r="M516" s="316"/>
      <c r="N516" s="316"/>
      <c r="O516" s="316"/>
      <c r="P516" s="316"/>
      <c r="Q516" s="316"/>
      <c r="R516" s="316"/>
      <c r="S516" s="316"/>
      <c r="T516" s="316"/>
      <c r="U516" s="316"/>
      <c r="V516" s="316"/>
      <c r="W516" s="316"/>
      <c r="X516" s="316"/>
      <c r="Y516" s="316"/>
      <c r="Z516" s="316"/>
    </row>
    <row r="517" spans="1:26">
      <c r="A517" s="316"/>
      <c r="B517" s="316"/>
      <c r="C517" s="316"/>
      <c r="D517" s="316"/>
      <c r="E517" s="316"/>
      <c r="F517" s="316"/>
      <c r="G517" s="316"/>
      <c r="H517" s="316"/>
      <c r="I517" s="316"/>
      <c r="J517" s="316"/>
      <c r="K517" s="360"/>
      <c r="L517" s="316"/>
      <c r="M517" s="316"/>
      <c r="N517" s="316"/>
      <c r="O517" s="316"/>
      <c r="P517" s="316"/>
      <c r="Q517" s="316"/>
      <c r="R517" s="316"/>
      <c r="S517" s="316"/>
      <c r="T517" s="316"/>
      <c r="U517" s="316"/>
      <c r="V517" s="316"/>
      <c r="W517" s="316"/>
      <c r="X517" s="316"/>
      <c r="Y517" s="316"/>
      <c r="Z517" s="316"/>
    </row>
    <row r="518" spans="1:26">
      <c r="A518" s="316"/>
      <c r="B518" s="316"/>
      <c r="C518" s="316"/>
      <c r="D518" s="316"/>
      <c r="E518" s="316"/>
      <c r="F518" s="316"/>
      <c r="G518" s="316"/>
      <c r="H518" s="316"/>
      <c r="I518" s="316"/>
      <c r="J518" s="316"/>
      <c r="K518" s="360"/>
      <c r="L518" s="316"/>
      <c r="M518" s="316"/>
      <c r="N518" s="316"/>
      <c r="O518" s="316"/>
      <c r="P518" s="316"/>
      <c r="Q518" s="316"/>
      <c r="R518" s="316"/>
      <c r="S518" s="316"/>
      <c r="T518" s="316"/>
      <c r="U518" s="316"/>
      <c r="V518" s="316"/>
      <c r="W518" s="316"/>
      <c r="X518" s="316"/>
      <c r="Y518" s="316"/>
      <c r="Z518" s="316"/>
    </row>
    <row r="519" spans="1:26">
      <c r="A519" s="316"/>
      <c r="B519" s="316"/>
      <c r="C519" s="316"/>
      <c r="D519" s="316"/>
      <c r="E519" s="316"/>
      <c r="F519" s="316"/>
      <c r="G519" s="316"/>
      <c r="H519" s="316"/>
      <c r="I519" s="316"/>
      <c r="J519" s="316"/>
      <c r="K519" s="360"/>
      <c r="L519" s="316"/>
      <c r="M519" s="316"/>
      <c r="N519" s="316"/>
      <c r="O519" s="316"/>
      <c r="P519" s="316"/>
      <c r="Q519" s="316"/>
      <c r="R519" s="316"/>
      <c r="S519" s="316"/>
      <c r="T519" s="316"/>
      <c r="U519" s="316"/>
      <c r="V519" s="316"/>
      <c r="W519" s="316"/>
      <c r="X519" s="316"/>
      <c r="Y519" s="316"/>
      <c r="Z519" s="316"/>
    </row>
    <row r="520" spans="1:26">
      <c r="A520" s="316"/>
      <c r="B520" s="316"/>
      <c r="C520" s="316"/>
      <c r="D520" s="316"/>
      <c r="E520" s="316"/>
      <c r="F520" s="316"/>
      <c r="G520" s="316"/>
      <c r="H520" s="316"/>
      <c r="I520" s="316"/>
      <c r="J520" s="316"/>
      <c r="K520" s="360"/>
      <c r="L520" s="316"/>
      <c r="M520" s="316"/>
      <c r="N520" s="316"/>
      <c r="O520" s="316"/>
      <c r="P520" s="316"/>
      <c r="Q520" s="316"/>
      <c r="R520" s="316"/>
      <c r="S520" s="316"/>
      <c r="T520" s="316"/>
      <c r="U520" s="316"/>
      <c r="V520" s="316"/>
      <c r="W520" s="316"/>
      <c r="X520" s="316"/>
      <c r="Y520" s="316"/>
      <c r="Z520" s="316"/>
    </row>
    <row r="521" spans="1:26">
      <c r="A521" s="316"/>
      <c r="B521" s="316"/>
      <c r="C521" s="316"/>
      <c r="D521" s="316"/>
      <c r="E521" s="316"/>
      <c r="F521" s="316"/>
      <c r="G521" s="316"/>
      <c r="H521" s="316"/>
      <c r="I521" s="316"/>
      <c r="J521" s="316"/>
      <c r="K521" s="360"/>
      <c r="L521" s="316"/>
      <c r="M521" s="316"/>
      <c r="N521" s="316"/>
      <c r="O521" s="316"/>
      <c r="P521" s="316"/>
      <c r="Q521" s="316"/>
      <c r="R521" s="316"/>
      <c r="S521" s="316"/>
      <c r="T521" s="316"/>
      <c r="U521" s="316"/>
      <c r="V521" s="316"/>
      <c r="W521" s="316"/>
      <c r="X521" s="316"/>
      <c r="Y521" s="316"/>
      <c r="Z521" s="316"/>
    </row>
    <row r="522" spans="1:26">
      <c r="A522" s="316"/>
      <c r="B522" s="316"/>
      <c r="C522" s="316"/>
      <c r="D522" s="316"/>
      <c r="E522" s="316"/>
      <c r="F522" s="316"/>
      <c r="G522" s="316"/>
      <c r="H522" s="316"/>
      <c r="I522" s="316"/>
      <c r="J522" s="316"/>
      <c r="K522" s="360"/>
      <c r="L522" s="316"/>
      <c r="M522" s="316"/>
      <c r="N522" s="316"/>
      <c r="O522" s="316"/>
      <c r="P522" s="316"/>
      <c r="Q522" s="316"/>
      <c r="R522" s="316"/>
      <c r="S522" s="316"/>
      <c r="T522" s="316"/>
      <c r="U522" s="316"/>
      <c r="V522" s="316"/>
      <c r="W522" s="316"/>
      <c r="X522" s="316"/>
      <c r="Y522" s="316"/>
      <c r="Z522" s="316"/>
    </row>
    <row r="523" spans="1:26">
      <c r="A523" s="316"/>
      <c r="B523" s="316"/>
      <c r="C523" s="316"/>
      <c r="D523" s="316"/>
      <c r="E523" s="316"/>
      <c r="F523" s="316"/>
      <c r="G523" s="316"/>
      <c r="H523" s="316"/>
      <c r="I523" s="316"/>
      <c r="J523" s="316"/>
      <c r="K523" s="360"/>
      <c r="L523" s="316"/>
      <c r="M523" s="316"/>
      <c r="N523" s="316"/>
      <c r="O523" s="316"/>
      <c r="P523" s="316"/>
      <c r="Q523" s="316"/>
      <c r="R523" s="316"/>
      <c r="S523" s="316"/>
      <c r="T523" s="316"/>
      <c r="U523" s="316"/>
      <c r="V523" s="316"/>
      <c r="W523" s="316"/>
      <c r="X523" s="316"/>
      <c r="Y523" s="316"/>
      <c r="Z523" s="316"/>
    </row>
    <row r="524" spans="1:26">
      <c r="A524" s="316"/>
      <c r="B524" s="316"/>
      <c r="C524" s="316"/>
      <c r="D524" s="316"/>
      <c r="E524" s="316"/>
      <c r="F524" s="316"/>
      <c r="G524" s="316"/>
      <c r="H524" s="316"/>
      <c r="I524" s="316"/>
      <c r="J524" s="316"/>
      <c r="K524" s="360"/>
      <c r="L524" s="316"/>
      <c r="M524" s="316"/>
      <c r="N524" s="316"/>
      <c r="O524" s="316"/>
      <c r="P524" s="316"/>
      <c r="Q524" s="316"/>
      <c r="R524" s="316"/>
      <c r="S524" s="316"/>
      <c r="T524" s="316"/>
      <c r="U524" s="316"/>
      <c r="V524" s="316"/>
      <c r="W524" s="316"/>
      <c r="X524" s="316"/>
      <c r="Y524" s="316"/>
      <c r="Z524" s="316"/>
    </row>
    <row r="525" spans="1:26">
      <c r="A525" s="316"/>
      <c r="B525" s="316"/>
      <c r="C525" s="316"/>
      <c r="D525" s="316"/>
      <c r="E525" s="316"/>
      <c r="F525" s="316"/>
      <c r="G525" s="316"/>
      <c r="H525" s="316"/>
      <c r="I525" s="316"/>
      <c r="J525" s="316"/>
      <c r="K525" s="360"/>
      <c r="L525" s="316"/>
      <c r="M525" s="316"/>
      <c r="N525" s="316"/>
      <c r="O525" s="316"/>
      <c r="P525" s="316"/>
      <c r="Q525" s="316"/>
      <c r="R525" s="316"/>
      <c r="S525" s="316"/>
      <c r="T525" s="316"/>
      <c r="U525" s="316"/>
      <c r="V525" s="316"/>
      <c r="W525" s="316"/>
      <c r="X525" s="316"/>
      <c r="Y525" s="316"/>
      <c r="Z525" s="316"/>
    </row>
    <row r="526" spans="1:26">
      <c r="A526" s="316"/>
      <c r="B526" s="316"/>
      <c r="C526" s="316"/>
      <c r="D526" s="316"/>
      <c r="E526" s="316"/>
      <c r="F526" s="316"/>
      <c r="G526" s="316"/>
      <c r="H526" s="316"/>
      <c r="I526" s="316"/>
      <c r="J526" s="316"/>
      <c r="K526" s="360"/>
      <c r="L526" s="316"/>
      <c r="M526" s="316"/>
      <c r="N526" s="316"/>
      <c r="O526" s="316"/>
      <c r="P526" s="316"/>
      <c r="Q526" s="316"/>
      <c r="R526" s="316"/>
      <c r="S526" s="316"/>
      <c r="T526" s="316"/>
      <c r="U526" s="316"/>
      <c r="V526" s="316"/>
      <c r="W526" s="316"/>
      <c r="X526" s="316"/>
      <c r="Y526" s="316"/>
      <c r="Z526" s="316"/>
    </row>
    <row r="527" spans="1:26">
      <c r="A527" s="316"/>
      <c r="B527" s="316"/>
      <c r="C527" s="316"/>
      <c r="D527" s="316"/>
      <c r="E527" s="316"/>
      <c r="F527" s="316"/>
      <c r="G527" s="316"/>
      <c r="H527" s="316"/>
      <c r="I527" s="316"/>
      <c r="J527" s="316"/>
      <c r="K527" s="360"/>
      <c r="L527" s="316"/>
      <c r="M527" s="316"/>
      <c r="N527" s="316"/>
      <c r="O527" s="316"/>
      <c r="P527" s="316"/>
      <c r="Q527" s="316"/>
      <c r="R527" s="316"/>
      <c r="S527" s="316"/>
      <c r="T527" s="316"/>
      <c r="U527" s="316"/>
      <c r="V527" s="316"/>
      <c r="W527" s="316"/>
      <c r="X527" s="316"/>
      <c r="Y527" s="316"/>
      <c r="Z527" s="316"/>
    </row>
    <row r="528" spans="1:26">
      <c r="A528" s="316"/>
      <c r="B528" s="316"/>
      <c r="C528" s="316"/>
      <c r="D528" s="316"/>
      <c r="E528" s="316"/>
      <c r="F528" s="316"/>
      <c r="G528" s="316"/>
      <c r="H528" s="316"/>
      <c r="I528" s="316"/>
      <c r="J528" s="316"/>
      <c r="K528" s="360"/>
      <c r="L528" s="316"/>
      <c r="M528" s="316"/>
      <c r="N528" s="316"/>
      <c r="O528" s="316"/>
      <c r="P528" s="316"/>
      <c r="Q528" s="316"/>
      <c r="R528" s="316"/>
      <c r="S528" s="316"/>
      <c r="T528" s="316"/>
      <c r="U528" s="316"/>
      <c r="V528" s="316"/>
      <c r="W528" s="316"/>
      <c r="X528" s="316"/>
      <c r="Y528" s="316"/>
      <c r="Z528" s="316"/>
    </row>
    <row r="529" spans="1:26">
      <c r="A529" s="316"/>
      <c r="B529" s="316"/>
      <c r="C529" s="316"/>
      <c r="D529" s="316"/>
      <c r="E529" s="316"/>
      <c r="F529" s="316"/>
      <c r="G529" s="316"/>
      <c r="H529" s="316"/>
      <c r="I529" s="316"/>
      <c r="J529" s="316"/>
      <c r="K529" s="360"/>
      <c r="L529" s="316"/>
      <c r="M529" s="316"/>
      <c r="N529" s="316"/>
      <c r="O529" s="316"/>
      <c r="P529" s="316"/>
      <c r="Q529" s="316"/>
      <c r="R529" s="316"/>
      <c r="S529" s="316"/>
      <c r="T529" s="316"/>
      <c r="U529" s="316"/>
      <c r="V529" s="316"/>
      <c r="W529" s="316"/>
      <c r="X529" s="316"/>
      <c r="Y529" s="316"/>
      <c r="Z529" s="316"/>
    </row>
    <row r="530" spans="1:26">
      <c r="A530" s="316"/>
      <c r="B530" s="316"/>
      <c r="C530" s="316"/>
      <c r="D530" s="316"/>
      <c r="E530" s="316"/>
      <c r="F530" s="316"/>
      <c r="G530" s="316"/>
      <c r="H530" s="316"/>
      <c r="I530" s="316"/>
      <c r="J530" s="316"/>
      <c r="K530" s="360"/>
      <c r="L530" s="316"/>
      <c r="M530" s="316"/>
      <c r="N530" s="316"/>
      <c r="O530" s="316"/>
      <c r="P530" s="316"/>
      <c r="Q530" s="316"/>
      <c r="R530" s="316"/>
      <c r="S530" s="316"/>
      <c r="T530" s="316"/>
      <c r="U530" s="316"/>
      <c r="V530" s="316"/>
      <c r="W530" s="316"/>
      <c r="X530" s="316"/>
      <c r="Y530" s="316"/>
      <c r="Z530" s="316"/>
    </row>
    <row r="531" spans="1:26">
      <c r="A531" s="316"/>
      <c r="B531" s="316"/>
      <c r="C531" s="316"/>
      <c r="D531" s="316"/>
      <c r="E531" s="316"/>
      <c r="F531" s="316"/>
      <c r="G531" s="316"/>
      <c r="H531" s="316"/>
      <c r="I531" s="316"/>
      <c r="J531" s="316"/>
      <c r="K531" s="360"/>
      <c r="L531" s="316"/>
      <c r="M531" s="316"/>
      <c r="N531" s="316"/>
      <c r="O531" s="316"/>
      <c r="P531" s="316"/>
      <c r="Q531" s="316"/>
      <c r="R531" s="316"/>
      <c r="S531" s="316"/>
      <c r="T531" s="316"/>
      <c r="U531" s="316"/>
      <c r="V531" s="316"/>
      <c r="W531" s="316"/>
      <c r="X531" s="316"/>
      <c r="Y531" s="316"/>
      <c r="Z531" s="316"/>
    </row>
    <row r="532" spans="1:26">
      <c r="A532" s="316"/>
      <c r="B532" s="316"/>
      <c r="C532" s="316"/>
      <c r="D532" s="316"/>
      <c r="E532" s="316"/>
      <c r="F532" s="316"/>
      <c r="G532" s="316"/>
      <c r="H532" s="316"/>
      <c r="I532" s="316"/>
      <c r="J532" s="316"/>
      <c r="K532" s="360"/>
      <c r="L532" s="316"/>
      <c r="M532" s="316"/>
      <c r="N532" s="316"/>
      <c r="O532" s="316"/>
      <c r="P532" s="316"/>
      <c r="Q532" s="316"/>
      <c r="R532" s="316"/>
      <c r="S532" s="316"/>
      <c r="T532" s="316"/>
      <c r="U532" s="316"/>
      <c r="V532" s="316"/>
      <c r="W532" s="316"/>
      <c r="X532" s="316"/>
      <c r="Y532" s="316"/>
      <c r="Z532" s="316"/>
    </row>
    <row r="533" spans="1:26">
      <c r="A533" s="316"/>
      <c r="B533" s="316"/>
      <c r="C533" s="316"/>
      <c r="D533" s="316"/>
      <c r="E533" s="316"/>
      <c r="F533" s="316"/>
      <c r="G533" s="316"/>
      <c r="H533" s="316"/>
      <c r="I533" s="316"/>
      <c r="J533" s="316"/>
      <c r="K533" s="360"/>
      <c r="L533" s="316"/>
      <c r="M533" s="316"/>
      <c r="N533" s="316"/>
      <c r="O533" s="316"/>
      <c r="P533" s="316"/>
      <c r="Q533" s="316"/>
      <c r="R533" s="316"/>
      <c r="S533" s="316"/>
      <c r="T533" s="316"/>
      <c r="U533" s="316"/>
      <c r="V533" s="316"/>
      <c r="W533" s="316"/>
      <c r="X533" s="316"/>
      <c r="Y533" s="316"/>
      <c r="Z533" s="316"/>
    </row>
    <row r="534" spans="1:26">
      <c r="A534" s="316"/>
      <c r="B534" s="316"/>
      <c r="C534" s="316"/>
      <c r="D534" s="316"/>
      <c r="E534" s="316"/>
      <c r="F534" s="316"/>
      <c r="G534" s="316"/>
      <c r="H534" s="316"/>
      <c r="I534" s="316"/>
      <c r="J534" s="316"/>
      <c r="K534" s="360"/>
      <c r="L534" s="316"/>
      <c r="M534" s="316"/>
      <c r="N534" s="316"/>
      <c r="O534" s="316"/>
      <c r="P534" s="316"/>
      <c r="Q534" s="316"/>
      <c r="R534" s="316"/>
      <c r="S534" s="316"/>
      <c r="T534" s="316"/>
      <c r="U534" s="316"/>
      <c r="V534" s="316"/>
      <c r="W534" s="316"/>
      <c r="X534" s="316"/>
      <c r="Y534" s="316"/>
      <c r="Z534" s="316"/>
    </row>
    <row r="535" spans="1:26">
      <c r="A535" s="316"/>
      <c r="B535" s="316"/>
      <c r="C535" s="316"/>
      <c r="D535" s="316"/>
      <c r="E535" s="316"/>
      <c r="F535" s="316"/>
      <c r="G535" s="316"/>
      <c r="H535" s="316"/>
      <c r="I535" s="316"/>
      <c r="J535" s="316"/>
      <c r="K535" s="360"/>
      <c r="L535" s="316"/>
      <c r="M535" s="316"/>
      <c r="N535" s="316"/>
      <c r="O535" s="316"/>
      <c r="P535" s="316"/>
      <c r="Q535" s="316"/>
      <c r="R535" s="316"/>
      <c r="S535" s="316"/>
      <c r="T535" s="316"/>
      <c r="U535" s="316"/>
      <c r="V535" s="316"/>
      <c r="W535" s="316"/>
      <c r="X535" s="316"/>
      <c r="Y535" s="316"/>
      <c r="Z535" s="316"/>
    </row>
    <row r="536" spans="1:26">
      <c r="A536" s="316"/>
      <c r="B536" s="316"/>
      <c r="C536" s="316"/>
      <c r="D536" s="316"/>
      <c r="E536" s="316"/>
      <c r="F536" s="316"/>
      <c r="G536" s="316"/>
      <c r="H536" s="316"/>
      <c r="I536" s="316"/>
      <c r="J536" s="316"/>
      <c r="K536" s="360"/>
      <c r="L536" s="316"/>
      <c r="M536" s="316"/>
      <c r="N536" s="316"/>
      <c r="O536" s="316"/>
      <c r="P536" s="316"/>
      <c r="Q536" s="316"/>
      <c r="R536" s="316"/>
      <c r="S536" s="316"/>
      <c r="T536" s="316"/>
      <c r="U536" s="316"/>
      <c r="V536" s="316"/>
      <c r="W536" s="316"/>
      <c r="X536" s="316"/>
      <c r="Y536" s="316"/>
      <c r="Z536" s="316"/>
    </row>
    <row r="537" spans="1:26">
      <c r="A537" s="316"/>
      <c r="B537" s="316"/>
      <c r="C537" s="316"/>
      <c r="D537" s="316"/>
      <c r="E537" s="316"/>
      <c r="F537" s="316"/>
      <c r="G537" s="316"/>
      <c r="H537" s="316"/>
      <c r="I537" s="316"/>
      <c r="J537" s="316"/>
      <c r="K537" s="360"/>
      <c r="L537" s="316"/>
      <c r="M537" s="316"/>
      <c r="N537" s="316"/>
      <c r="O537" s="316"/>
      <c r="P537" s="316"/>
      <c r="Q537" s="316"/>
      <c r="R537" s="316"/>
      <c r="S537" s="316"/>
      <c r="T537" s="316"/>
      <c r="U537" s="316"/>
      <c r="V537" s="316"/>
      <c r="W537" s="316"/>
      <c r="X537" s="316"/>
      <c r="Y537" s="316"/>
      <c r="Z537" s="316"/>
    </row>
    <row r="538" spans="1:26">
      <c r="A538" s="316"/>
      <c r="B538" s="316"/>
      <c r="C538" s="316"/>
      <c r="D538" s="316"/>
      <c r="E538" s="316"/>
      <c r="F538" s="316"/>
      <c r="G538" s="316"/>
      <c r="H538" s="316"/>
      <c r="I538" s="316"/>
      <c r="J538" s="316"/>
      <c r="K538" s="360"/>
      <c r="L538" s="316"/>
      <c r="M538" s="316"/>
      <c r="N538" s="316"/>
      <c r="O538" s="316"/>
      <c r="P538" s="316"/>
      <c r="Q538" s="316"/>
      <c r="R538" s="316"/>
      <c r="S538" s="316"/>
      <c r="T538" s="316"/>
      <c r="U538" s="316"/>
      <c r="V538" s="316"/>
      <c r="W538" s="316"/>
      <c r="X538" s="316"/>
      <c r="Y538" s="316"/>
      <c r="Z538" s="316"/>
    </row>
    <row r="539" spans="1:26">
      <c r="A539" s="316"/>
      <c r="B539" s="316"/>
      <c r="C539" s="316"/>
      <c r="D539" s="316"/>
      <c r="E539" s="316"/>
      <c r="F539" s="316"/>
      <c r="G539" s="316"/>
      <c r="H539" s="316"/>
      <c r="I539" s="316"/>
      <c r="J539" s="316"/>
      <c r="K539" s="360"/>
      <c r="L539" s="316"/>
      <c r="M539" s="316"/>
      <c r="N539" s="316"/>
      <c r="O539" s="316"/>
      <c r="P539" s="316"/>
      <c r="Q539" s="316"/>
      <c r="R539" s="316"/>
      <c r="S539" s="316"/>
      <c r="T539" s="316"/>
      <c r="U539" s="316"/>
      <c r="V539" s="316"/>
      <c r="W539" s="316"/>
      <c r="X539" s="316"/>
      <c r="Y539" s="316"/>
      <c r="Z539" s="316"/>
    </row>
    <row r="540" spans="1:26">
      <c r="A540" s="316"/>
      <c r="B540" s="316"/>
      <c r="C540" s="316"/>
      <c r="D540" s="316"/>
      <c r="E540" s="316"/>
      <c r="F540" s="316"/>
      <c r="G540" s="316"/>
      <c r="H540" s="316"/>
      <c r="I540" s="316"/>
      <c r="J540" s="316"/>
      <c r="K540" s="360"/>
      <c r="L540" s="316"/>
      <c r="M540" s="316"/>
      <c r="N540" s="316"/>
      <c r="O540" s="316"/>
      <c r="P540" s="316"/>
      <c r="Q540" s="316"/>
      <c r="R540" s="316"/>
      <c r="S540" s="316"/>
      <c r="T540" s="316"/>
      <c r="U540" s="316"/>
      <c r="V540" s="316"/>
      <c r="W540" s="316"/>
      <c r="X540" s="316"/>
      <c r="Y540" s="316"/>
      <c r="Z540" s="316"/>
    </row>
    <row r="541" spans="1:26">
      <c r="A541" s="316"/>
      <c r="B541" s="316"/>
      <c r="C541" s="316"/>
      <c r="D541" s="316"/>
      <c r="E541" s="316"/>
      <c r="F541" s="316"/>
      <c r="G541" s="316"/>
      <c r="H541" s="316"/>
      <c r="I541" s="316"/>
      <c r="J541" s="316"/>
      <c r="K541" s="360"/>
      <c r="L541" s="316"/>
      <c r="M541" s="316"/>
      <c r="N541" s="316"/>
      <c r="O541" s="316"/>
      <c r="P541" s="316"/>
      <c r="Q541" s="316"/>
      <c r="R541" s="316"/>
      <c r="S541" s="316"/>
      <c r="T541" s="316"/>
      <c r="U541" s="316"/>
      <c r="V541" s="316"/>
      <c r="W541" s="316"/>
      <c r="X541" s="316"/>
      <c r="Y541" s="316"/>
      <c r="Z541" s="316"/>
    </row>
    <row r="542" spans="1:26">
      <c r="A542" s="316"/>
      <c r="B542" s="316"/>
      <c r="C542" s="316"/>
      <c r="D542" s="316"/>
      <c r="E542" s="316"/>
      <c r="F542" s="316"/>
      <c r="G542" s="316"/>
      <c r="H542" s="316"/>
      <c r="I542" s="316"/>
      <c r="J542" s="316"/>
      <c r="K542" s="360"/>
      <c r="L542" s="316"/>
      <c r="M542" s="316"/>
      <c r="N542" s="316"/>
      <c r="O542" s="316"/>
      <c r="P542" s="316"/>
      <c r="Q542" s="316"/>
      <c r="R542" s="316"/>
      <c r="S542" s="316"/>
      <c r="T542" s="316"/>
      <c r="U542" s="316"/>
      <c r="V542" s="316"/>
      <c r="W542" s="316"/>
      <c r="X542" s="316"/>
      <c r="Y542" s="316"/>
      <c r="Z542" s="316"/>
    </row>
    <row r="543" spans="1:26">
      <c r="A543" s="316"/>
      <c r="B543" s="316"/>
      <c r="C543" s="316"/>
      <c r="D543" s="316"/>
      <c r="E543" s="316"/>
      <c r="F543" s="316"/>
      <c r="G543" s="316"/>
      <c r="H543" s="316"/>
      <c r="I543" s="316"/>
      <c r="J543" s="316"/>
      <c r="K543" s="360"/>
      <c r="L543" s="316"/>
      <c r="M543" s="316"/>
      <c r="N543" s="316"/>
      <c r="O543" s="316"/>
      <c r="P543" s="316"/>
      <c r="Q543" s="316"/>
      <c r="R543" s="316"/>
      <c r="S543" s="316"/>
      <c r="T543" s="316"/>
      <c r="U543" s="316"/>
      <c r="V543" s="316"/>
      <c r="W543" s="316"/>
      <c r="X543" s="316"/>
      <c r="Y543" s="316"/>
      <c r="Z543" s="316"/>
    </row>
    <row r="544" spans="1:26">
      <c r="A544" s="316"/>
      <c r="B544" s="316"/>
      <c r="C544" s="316"/>
      <c r="D544" s="316"/>
      <c r="E544" s="316"/>
      <c r="F544" s="316"/>
      <c r="G544" s="316"/>
      <c r="H544" s="316"/>
      <c r="I544" s="316"/>
      <c r="J544" s="316"/>
      <c r="K544" s="360"/>
      <c r="L544" s="316"/>
      <c r="M544" s="316"/>
      <c r="N544" s="316"/>
      <c r="O544" s="316"/>
      <c r="P544" s="316"/>
      <c r="Q544" s="316"/>
      <c r="R544" s="316"/>
      <c r="S544" s="316"/>
      <c r="T544" s="316"/>
      <c r="U544" s="316"/>
      <c r="V544" s="316"/>
      <c r="W544" s="316"/>
      <c r="X544" s="316"/>
      <c r="Y544" s="316"/>
      <c r="Z544" s="316"/>
    </row>
    <row r="545" spans="1:26">
      <c r="A545" s="316"/>
      <c r="B545" s="316"/>
      <c r="C545" s="316"/>
      <c r="D545" s="316"/>
      <c r="E545" s="316"/>
      <c r="F545" s="316"/>
      <c r="G545" s="316"/>
      <c r="H545" s="316"/>
      <c r="I545" s="316"/>
      <c r="J545" s="316"/>
      <c r="K545" s="360"/>
      <c r="L545" s="316"/>
      <c r="M545" s="316"/>
      <c r="N545" s="316"/>
      <c r="O545" s="316"/>
      <c r="P545" s="316"/>
      <c r="Q545" s="316"/>
      <c r="R545" s="316"/>
      <c r="S545" s="316"/>
      <c r="T545" s="316"/>
      <c r="U545" s="316"/>
      <c r="V545" s="316"/>
      <c r="W545" s="316"/>
      <c r="X545" s="316"/>
      <c r="Y545" s="316"/>
      <c r="Z545" s="316"/>
    </row>
    <row r="546" spans="1:26">
      <c r="A546" s="316"/>
      <c r="B546" s="316"/>
      <c r="C546" s="316"/>
      <c r="D546" s="316"/>
      <c r="E546" s="316"/>
      <c r="F546" s="316"/>
      <c r="G546" s="316"/>
      <c r="H546" s="316"/>
      <c r="I546" s="316"/>
      <c r="J546" s="316"/>
      <c r="K546" s="360"/>
      <c r="L546" s="316"/>
      <c r="M546" s="316"/>
      <c r="N546" s="316"/>
      <c r="O546" s="316"/>
      <c r="P546" s="316"/>
      <c r="Q546" s="316"/>
      <c r="R546" s="316"/>
      <c r="S546" s="316"/>
      <c r="T546" s="316"/>
      <c r="U546" s="316"/>
      <c r="V546" s="316"/>
      <c r="W546" s="316"/>
      <c r="X546" s="316"/>
      <c r="Y546" s="316"/>
      <c r="Z546" s="316"/>
    </row>
    <row r="547" spans="1:26">
      <c r="A547" s="316"/>
      <c r="B547" s="316"/>
      <c r="C547" s="316"/>
      <c r="D547" s="316"/>
      <c r="E547" s="316"/>
      <c r="F547" s="316"/>
      <c r="G547" s="316"/>
      <c r="H547" s="316"/>
      <c r="I547" s="316"/>
      <c r="J547" s="316"/>
      <c r="K547" s="360"/>
      <c r="L547" s="316"/>
      <c r="M547" s="316"/>
      <c r="N547" s="316"/>
      <c r="O547" s="316"/>
      <c r="P547" s="316"/>
      <c r="Q547" s="316"/>
      <c r="R547" s="316"/>
      <c r="S547" s="316"/>
      <c r="T547" s="316"/>
      <c r="U547" s="316"/>
      <c r="V547" s="316"/>
      <c r="W547" s="316"/>
      <c r="X547" s="316"/>
      <c r="Y547" s="316"/>
      <c r="Z547" s="316"/>
    </row>
    <row r="548" spans="1:26">
      <c r="A548" s="316"/>
      <c r="B548" s="316"/>
      <c r="C548" s="316"/>
      <c r="D548" s="316"/>
      <c r="E548" s="316"/>
      <c r="F548" s="316"/>
      <c r="G548" s="316"/>
      <c r="H548" s="316"/>
      <c r="I548" s="316"/>
      <c r="J548" s="316"/>
      <c r="K548" s="360"/>
      <c r="L548" s="316"/>
      <c r="M548" s="316"/>
      <c r="N548" s="316"/>
      <c r="O548" s="316"/>
      <c r="P548" s="316"/>
      <c r="Q548" s="316"/>
      <c r="R548" s="316"/>
      <c r="S548" s="316"/>
      <c r="T548" s="316"/>
      <c r="U548" s="316"/>
      <c r="V548" s="316"/>
      <c r="W548" s="316"/>
      <c r="X548" s="316"/>
      <c r="Y548" s="316"/>
      <c r="Z548" s="316"/>
    </row>
    <row r="549" spans="1:26">
      <c r="A549" s="316"/>
      <c r="B549" s="316"/>
      <c r="C549" s="316"/>
      <c r="D549" s="316"/>
      <c r="E549" s="316"/>
      <c r="F549" s="316"/>
      <c r="G549" s="316"/>
      <c r="H549" s="316"/>
      <c r="I549" s="316"/>
      <c r="J549" s="316"/>
      <c r="K549" s="360"/>
      <c r="L549" s="316"/>
      <c r="M549" s="316"/>
      <c r="N549" s="316"/>
      <c r="O549" s="316"/>
      <c r="P549" s="316"/>
      <c r="Q549" s="316"/>
      <c r="R549" s="316"/>
      <c r="S549" s="316"/>
      <c r="T549" s="316"/>
      <c r="U549" s="316"/>
      <c r="V549" s="316"/>
      <c r="W549" s="316"/>
      <c r="X549" s="316"/>
      <c r="Y549" s="316"/>
      <c r="Z549" s="316"/>
    </row>
    <row r="550" spans="1:26">
      <c r="A550" s="316"/>
      <c r="B550" s="316"/>
      <c r="C550" s="316"/>
      <c r="D550" s="316"/>
      <c r="E550" s="316"/>
      <c r="F550" s="316"/>
      <c r="G550" s="316"/>
      <c r="H550" s="316"/>
      <c r="I550" s="316"/>
      <c r="J550" s="316"/>
      <c r="K550" s="360"/>
      <c r="L550" s="316"/>
      <c r="M550" s="316"/>
      <c r="N550" s="316"/>
      <c r="O550" s="316"/>
      <c r="P550" s="316"/>
      <c r="Q550" s="316"/>
      <c r="R550" s="316"/>
      <c r="S550" s="316"/>
      <c r="T550" s="316"/>
      <c r="U550" s="316"/>
      <c r="V550" s="316"/>
      <c r="W550" s="316"/>
      <c r="X550" s="316"/>
      <c r="Y550" s="316"/>
      <c r="Z550" s="316"/>
    </row>
    <row r="551" spans="1:26">
      <c r="A551" s="316"/>
      <c r="B551" s="316"/>
      <c r="C551" s="316"/>
      <c r="D551" s="316"/>
      <c r="E551" s="316"/>
      <c r="F551" s="316"/>
      <c r="G551" s="316"/>
      <c r="H551" s="316"/>
      <c r="I551" s="316"/>
      <c r="J551" s="316"/>
      <c r="K551" s="360"/>
      <c r="L551" s="316"/>
      <c r="M551" s="316"/>
      <c r="N551" s="316"/>
      <c r="O551" s="316"/>
      <c r="P551" s="316"/>
      <c r="Q551" s="316"/>
      <c r="R551" s="316"/>
      <c r="S551" s="316"/>
      <c r="T551" s="316"/>
      <c r="U551" s="316"/>
      <c r="V551" s="316"/>
      <c r="W551" s="316"/>
      <c r="X551" s="316"/>
      <c r="Y551" s="316"/>
      <c r="Z551" s="316"/>
    </row>
    <row r="552" spans="1:26">
      <c r="A552" s="316"/>
      <c r="B552" s="316"/>
      <c r="C552" s="316"/>
      <c r="D552" s="316"/>
      <c r="E552" s="316"/>
      <c r="F552" s="316"/>
      <c r="G552" s="316"/>
      <c r="H552" s="316"/>
      <c r="I552" s="316"/>
      <c r="J552" s="316"/>
      <c r="K552" s="360"/>
      <c r="L552" s="316"/>
      <c r="M552" s="316"/>
      <c r="N552" s="316"/>
      <c r="O552" s="316"/>
      <c r="P552" s="316"/>
      <c r="Q552" s="316"/>
      <c r="R552" s="316"/>
      <c r="S552" s="316"/>
      <c r="T552" s="316"/>
      <c r="U552" s="316"/>
      <c r="V552" s="316"/>
      <c r="W552" s="316"/>
      <c r="X552" s="316"/>
      <c r="Y552" s="316"/>
      <c r="Z552" s="316"/>
    </row>
    <row r="553" spans="1:26">
      <c r="A553" s="316"/>
      <c r="B553" s="316"/>
      <c r="C553" s="316"/>
      <c r="D553" s="316"/>
      <c r="E553" s="316"/>
      <c r="F553" s="316"/>
      <c r="G553" s="316"/>
      <c r="H553" s="316"/>
      <c r="I553" s="316"/>
      <c r="J553" s="316"/>
      <c r="K553" s="360"/>
      <c r="L553" s="316"/>
      <c r="M553" s="316"/>
      <c r="N553" s="316"/>
      <c r="O553" s="316"/>
      <c r="P553" s="316"/>
      <c r="Q553" s="316"/>
      <c r="R553" s="316"/>
      <c r="S553" s="316"/>
      <c r="T553" s="316"/>
      <c r="U553" s="316"/>
      <c r="V553" s="316"/>
      <c r="W553" s="316"/>
      <c r="X553" s="316"/>
      <c r="Y553" s="316"/>
      <c r="Z553" s="316"/>
    </row>
    <row r="554" spans="1:26">
      <c r="A554" s="316"/>
      <c r="B554" s="316"/>
      <c r="C554" s="316"/>
      <c r="D554" s="316"/>
      <c r="E554" s="316"/>
      <c r="F554" s="316"/>
      <c r="G554" s="316"/>
      <c r="H554" s="316"/>
      <c r="I554" s="316"/>
      <c r="J554" s="316"/>
      <c r="K554" s="360"/>
      <c r="L554" s="316"/>
      <c r="M554" s="316"/>
      <c r="N554" s="316"/>
      <c r="O554" s="316"/>
      <c r="P554" s="316"/>
      <c r="Q554" s="316"/>
      <c r="R554" s="316"/>
      <c r="S554" s="316"/>
      <c r="T554" s="316"/>
      <c r="U554" s="316"/>
      <c r="V554" s="316"/>
      <c r="W554" s="316"/>
      <c r="X554" s="316"/>
      <c r="Y554" s="316"/>
      <c r="Z554" s="316"/>
    </row>
    <row r="555" spans="1:26">
      <c r="A555" s="316"/>
      <c r="B555" s="316"/>
      <c r="C555" s="316"/>
      <c r="D555" s="316"/>
      <c r="E555" s="316"/>
      <c r="F555" s="316"/>
      <c r="G555" s="316"/>
      <c r="H555" s="316"/>
      <c r="I555" s="316"/>
      <c r="J555" s="316"/>
      <c r="K555" s="360"/>
      <c r="L555" s="316"/>
      <c r="M555" s="316"/>
      <c r="N555" s="316"/>
      <c r="O555" s="316"/>
      <c r="P555" s="316"/>
      <c r="Q555" s="316"/>
      <c r="R555" s="316"/>
      <c r="S555" s="316"/>
      <c r="T555" s="316"/>
      <c r="U555" s="316"/>
      <c r="V555" s="316"/>
      <c r="W555" s="316"/>
      <c r="X555" s="316"/>
      <c r="Y555" s="316"/>
      <c r="Z555" s="316"/>
    </row>
    <row r="556" spans="1:26">
      <c r="A556" s="316"/>
      <c r="B556" s="316"/>
      <c r="C556" s="316"/>
      <c r="D556" s="316"/>
      <c r="E556" s="316"/>
      <c r="F556" s="316"/>
      <c r="G556" s="316"/>
      <c r="H556" s="316"/>
      <c r="I556" s="316"/>
      <c r="J556" s="316"/>
      <c r="K556" s="360"/>
      <c r="L556" s="316"/>
      <c r="M556" s="316"/>
      <c r="N556" s="316"/>
      <c r="O556" s="316"/>
      <c r="P556" s="316"/>
      <c r="Q556" s="316"/>
      <c r="R556" s="316"/>
      <c r="S556" s="316"/>
      <c r="T556" s="316"/>
      <c r="U556" s="316"/>
      <c r="V556" s="316"/>
      <c r="W556" s="316"/>
      <c r="X556" s="316"/>
      <c r="Y556" s="316"/>
      <c r="Z556" s="316"/>
    </row>
    <row r="557" spans="1:26">
      <c r="A557" s="316"/>
      <c r="B557" s="316"/>
      <c r="C557" s="316"/>
      <c r="D557" s="316"/>
      <c r="E557" s="316"/>
      <c r="F557" s="316"/>
      <c r="G557" s="316"/>
      <c r="H557" s="316"/>
      <c r="I557" s="316"/>
      <c r="J557" s="316"/>
      <c r="K557" s="360"/>
      <c r="L557" s="316"/>
      <c r="M557" s="316"/>
      <c r="N557" s="316"/>
      <c r="O557" s="316"/>
      <c r="P557" s="316"/>
      <c r="Q557" s="316"/>
      <c r="R557" s="316"/>
      <c r="S557" s="316"/>
      <c r="T557" s="316"/>
      <c r="U557" s="316"/>
      <c r="V557" s="316"/>
      <c r="W557" s="316"/>
      <c r="X557" s="316"/>
      <c r="Y557" s="316"/>
      <c r="Z557" s="316"/>
    </row>
    <row r="558" spans="1:26">
      <c r="A558" s="316"/>
      <c r="B558" s="316"/>
      <c r="C558" s="316"/>
      <c r="D558" s="316"/>
      <c r="E558" s="316"/>
      <c r="F558" s="316"/>
      <c r="G558" s="316"/>
      <c r="H558" s="316"/>
      <c r="I558" s="316"/>
      <c r="J558" s="316"/>
      <c r="K558" s="360"/>
      <c r="L558" s="316"/>
      <c r="M558" s="316"/>
      <c r="N558" s="316"/>
      <c r="O558" s="316"/>
      <c r="P558" s="316"/>
      <c r="Q558" s="316"/>
      <c r="R558" s="316"/>
      <c r="S558" s="316"/>
      <c r="T558" s="316"/>
      <c r="U558" s="316"/>
      <c r="V558" s="316"/>
      <c r="W558" s="316"/>
      <c r="X558" s="316"/>
      <c r="Y558" s="316"/>
      <c r="Z558" s="316"/>
    </row>
    <row r="559" spans="1:26">
      <c r="A559" s="316"/>
      <c r="B559" s="316"/>
      <c r="C559" s="316"/>
      <c r="D559" s="316"/>
      <c r="E559" s="316"/>
      <c r="F559" s="316"/>
      <c r="G559" s="316"/>
      <c r="H559" s="316"/>
      <c r="I559" s="316"/>
      <c r="J559" s="316"/>
      <c r="K559" s="360"/>
      <c r="L559" s="316"/>
      <c r="M559" s="316"/>
      <c r="N559" s="316"/>
      <c r="O559" s="316"/>
      <c r="P559" s="316"/>
      <c r="Q559" s="316"/>
      <c r="R559" s="316"/>
      <c r="S559" s="316"/>
      <c r="T559" s="316"/>
      <c r="U559" s="316"/>
      <c r="V559" s="316"/>
      <c r="W559" s="316"/>
      <c r="X559" s="316"/>
      <c r="Y559" s="316"/>
      <c r="Z559" s="316"/>
    </row>
    <row r="560" spans="1:26">
      <c r="A560" s="316"/>
      <c r="B560" s="316"/>
      <c r="C560" s="316"/>
      <c r="D560" s="316"/>
      <c r="E560" s="316"/>
      <c r="F560" s="316"/>
      <c r="G560" s="316"/>
      <c r="H560" s="316"/>
      <c r="I560" s="316"/>
      <c r="J560" s="316"/>
      <c r="K560" s="360"/>
      <c r="L560" s="316"/>
      <c r="M560" s="316"/>
      <c r="N560" s="316"/>
      <c r="O560" s="316"/>
      <c r="P560" s="316"/>
      <c r="Q560" s="316"/>
      <c r="R560" s="316"/>
      <c r="S560" s="316"/>
      <c r="T560" s="316"/>
      <c r="U560" s="316"/>
      <c r="V560" s="316"/>
      <c r="W560" s="316"/>
      <c r="X560" s="316"/>
      <c r="Y560" s="316"/>
      <c r="Z560" s="316"/>
    </row>
    <row r="561" spans="1:26">
      <c r="A561" s="316"/>
      <c r="B561" s="316"/>
      <c r="C561" s="316"/>
      <c r="D561" s="316"/>
      <c r="E561" s="316"/>
      <c r="F561" s="316"/>
      <c r="G561" s="316"/>
      <c r="H561" s="316"/>
      <c r="I561" s="316"/>
      <c r="J561" s="316"/>
      <c r="K561" s="360"/>
      <c r="L561" s="316"/>
      <c r="M561" s="316"/>
      <c r="N561" s="316"/>
      <c r="O561" s="316"/>
      <c r="P561" s="316"/>
      <c r="Q561" s="316"/>
      <c r="R561" s="316"/>
      <c r="S561" s="316"/>
      <c r="T561" s="316"/>
      <c r="U561" s="316"/>
      <c r="V561" s="316"/>
      <c r="W561" s="316"/>
      <c r="X561" s="316"/>
      <c r="Y561" s="316"/>
      <c r="Z561" s="316"/>
    </row>
    <row r="562" spans="1:26">
      <c r="A562" s="316"/>
      <c r="B562" s="316"/>
      <c r="C562" s="316"/>
      <c r="D562" s="316"/>
      <c r="E562" s="316"/>
      <c r="F562" s="316"/>
      <c r="G562" s="316"/>
      <c r="H562" s="316"/>
      <c r="I562" s="316"/>
      <c r="J562" s="316"/>
      <c r="K562" s="360"/>
      <c r="L562" s="316"/>
      <c r="M562" s="316"/>
      <c r="N562" s="316"/>
      <c r="O562" s="316"/>
      <c r="P562" s="316"/>
      <c r="Q562" s="316"/>
      <c r="R562" s="316"/>
      <c r="S562" s="316"/>
      <c r="T562" s="316"/>
      <c r="U562" s="316"/>
      <c r="V562" s="316"/>
      <c r="W562" s="316"/>
      <c r="X562" s="316"/>
      <c r="Y562" s="316"/>
      <c r="Z562" s="316"/>
    </row>
    <row r="563" spans="1:26">
      <c r="A563" s="316"/>
      <c r="B563" s="316"/>
      <c r="C563" s="316"/>
      <c r="D563" s="316"/>
      <c r="E563" s="316"/>
      <c r="F563" s="316"/>
      <c r="G563" s="316"/>
      <c r="H563" s="316"/>
      <c r="I563" s="316"/>
      <c r="J563" s="316"/>
      <c r="K563" s="360"/>
      <c r="L563" s="316"/>
      <c r="M563" s="316"/>
      <c r="N563" s="316"/>
      <c r="O563" s="316"/>
      <c r="P563" s="316"/>
      <c r="Q563" s="316"/>
      <c r="R563" s="316"/>
      <c r="S563" s="316"/>
      <c r="T563" s="316"/>
      <c r="U563" s="316"/>
      <c r="V563" s="316"/>
      <c r="W563" s="316"/>
      <c r="X563" s="316"/>
      <c r="Y563" s="316"/>
      <c r="Z563" s="316"/>
    </row>
    <row r="564" spans="1:26">
      <c r="A564" s="316"/>
      <c r="B564" s="316"/>
      <c r="C564" s="316"/>
      <c r="D564" s="316"/>
      <c r="E564" s="316"/>
      <c r="F564" s="316"/>
      <c r="G564" s="316"/>
      <c r="H564" s="316"/>
      <c r="I564" s="316"/>
      <c r="J564" s="316"/>
      <c r="K564" s="360"/>
      <c r="L564" s="316"/>
      <c r="M564" s="316"/>
      <c r="N564" s="316"/>
      <c r="O564" s="316"/>
      <c r="P564" s="316"/>
      <c r="Q564" s="316"/>
      <c r="R564" s="316"/>
      <c r="S564" s="316"/>
      <c r="T564" s="316"/>
      <c r="U564" s="316"/>
      <c r="V564" s="316"/>
      <c r="W564" s="316"/>
      <c r="X564" s="316"/>
      <c r="Y564" s="316"/>
      <c r="Z564" s="316"/>
    </row>
    <row r="565" spans="1:26">
      <c r="A565" s="316"/>
      <c r="B565" s="316"/>
      <c r="C565" s="316"/>
      <c r="D565" s="316"/>
      <c r="E565" s="316"/>
      <c r="F565" s="316"/>
      <c r="G565" s="316"/>
      <c r="H565" s="316"/>
      <c r="I565" s="316"/>
      <c r="J565" s="316"/>
      <c r="K565" s="360"/>
      <c r="L565" s="316"/>
      <c r="M565" s="316"/>
      <c r="N565" s="316"/>
      <c r="O565" s="316"/>
      <c r="P565" s="316"/>
      <c r="Q565" s="316"/>
      <c r="R565" s="316"/>
      <c r="S565" s="316"/>
      <c r="T565" s="316"/>
      <c r="U565" s="316"/>
      <c r="V565" s="316"/>
      <c r="W565" s="316"/>
      <c r="X565" s="316"/>
      <c r="Y565" s="316"/>
      <c r="Z565" s="316"/>
    </row>
    <row r="566" spans="1:26">
      <c r="A566" s="316"/>
      <c r="B566" s="316"/>
      <c r="C566" s="316"/>
      <c r="D566" s="316"/>
      <c r="E566" s="316"/>
      <c r="F566" s="316"/>
      <c r="G566" s="316"/>
      <c r="H566" s="316"/>
      <c r="I566" s="316"/>
      <c r="J566" s="316"/>
      <c r="K566" s="360"/>
      <c r="L566" s="316"/>
      <c r="M566" s="316"/>
      <c r="N566" s="316"/>
      <c r="O566" s="316"/>
      <c r="P566" s="316"/>
      <c r="Q566" s="316"/>
      <c r="R566" s="316"/>
      <c r="S566" s="316"/>
      <c r="T566" s="316"/>
      <c r="U566" s="316"/>
      <c r="V566" s="316"/>
      <c r="W566" s="316"/>
      <c r="X566" s="316"/>
      <c r="Y566" s="316"/>
      <c r="Z566" s="316"/>
    </row>
    <row r="567" spans="1:26">
      <c r="A567" s="316"/>
      <c r="B567" s="316"/>
      <c r="C567" s="316"/>
      <c r="D567" s="316"/>
      <c r="E567" s="316"/>
      <c r="F567" s="316"/>
      <c r="G567" s="316"/>
      <c r="H567" s="316"/>
      <c r="I567" s="316"/>
      <c r="J567" s="316"/>
      <c r="K567" s="360"/>
      <c r="L567" s="316"/>
      <c r="M567" s="316"/>
      <c r="N567" s="316"/>
      <c r="O567" s="316"/>
      <c r="P567" s="316"/>
      <c r="Q567" s="316"/>
      <c r="R567" s="316"/>
      <c r="S567" s="316"/>
      <c r="T567" s="316"/>
      <c r="U567" s="316"/>
      <c r="V567" s="316"/>
      <c r="W567" s="316"/>
      <c r="X567" s="316"/>
      <c r="Y567" s="316"/>
      <c r="Z567" s="316"/>
    </row>
    <row r="568" spans="1:26">
      <c r="A568" s="316"/>
      <c r="B568" s="316"/>
      <c r="C568" s="316"/>
      <c r="D568" s="316"/>
      <c r="E568" s="316"/>
      <c r="F568" s="316"/>
      <c r="G568" s="316"/>
      <c r="H568" s="316"/>
      <c r="I568" s="316"/>
      <c r="J568" s="316"/>
      <c r="K568" s="360"/>
      <c r="L568" s="316"/>
      <c r="M568" s="316"/>
      <c r="N568" s="316"/>
      <c r="O568" s="316"/>
      <c r="P568" s="316"/>
      <c r="Q568" s="316"/>
      <c r="R568" s="316"/>
      <c r="S568" s="316"/>
      <c r="T568" s="316"/>
      <c r="U568" s="316"/>
      <c r="V568" s="316"/>
      <c r="W568" s="316"/>
      <c r="X568" s="316"/>
      <c r="Y568" s="316"/>
      <c r="Z568" s="316"/>
    </row>
    <row r="569" spans="1:26">
      <c r="A569" s="316"/>
      <c r="B569" s="316"/>
      <c r="C569" s="316"/>
      <c r="D569" s="316"/>
      <c r="E569" s="316"/>
      <c r="F569" s="316"/>
      <c r="G569" s="316"/>
      <c r="H569" s="316"/>
      <c r="I569" s="316"/>
      <c r="J569" s="316"/>
      <c r="K569" s="360"/>
      <c r="L569" s="316"/>
      <c r="M569" s="316"/>
      <c r="N569" s="316"/>
      <c r="O569" s="316"/>
      <c r="P569" s="316"/>
      <c r="Q569" s="316"/>
      <c r="R569" s="316"/>
      <c r="S569" s="316"/>
      <c r="T569" s="316"/>
      <c r="U569" s="316"/>
      <c r="V569" s="316"/>
      <c r="W569" s="316"/>
      <c r="X569" s="316"/>
      <c r="Y569" s="316"/>
      <c r="Z569" s="316"/>
    </row>
    <row r="570" spans="1:26">
      <c r="A570" s="316"/>
      <c r="B570" s="316"/>
      <c r="C570" s="316"/>
      <c r="D570" s="316"/>
      <c r="E570" s="316"/>
      <c r="F570" s="316"/>
      <c r="G570" s="316"/>
      <c r="H570" s="316"/>
      <c r="I570" s="316"/>
      <c r="J570" s="316"/>
      <c r="K570" s="360"/>
      <c r="L570" s="316"/>
      <c r="M570" s="316"/>
      <c r="N570" s="316"/>
      <c r="O570" s="316"/>
      <c r="P570" s="316"/>
      <c r="Q570" s="316"/>
      <c r="R570" s="316"/>
      <c r="S570" s="316"/>
      <c r="T570" s="316"/>
      <c r="U570" s="316"/>
      <c r="V570" s="316"/>
      <c r="W570" s="316"/>
      <c r="X570" s="316"/>
      <c r="Y570" s="316"/>
      <c r="Z570" s="316"/>
    </row>
    <row r="571" spans="1:26">
      <c r="A571" s="316"/>
      <c r="B571" s="316"/>
      <c r="C571" s="316"/>
      <c r="D571" s="316"/>
      <c r="E571" s="316"/>
      <c r="F571" s="316"/>
      <c r="G571" s="316"/>
      <c r="H571" s="316"/>
      <c r="I571" s="316"/>
      <c r="J571" s="316"/>
      <c r="K571" s="360"/>
      <c r="L571" s="316"/>
      <c r="M571" s="316"/>
      <c r="N571" s="316"/>
      <c r="O571" s="316"/>
      <c r="P571" s="316"/>
      <c r="Q571" s="316"/>
      <c r="R571" s="316"/>
      <c r="S571" s="316"/>
      <c r="T571" s="316"/>
      <c r="U571" s="316"/>
      <c r="V571" s="316"/>
      <c r="W571" s="316"/>
      <c r="X571" s="316"/>
      <c r="Y571" s="316"/>
      <c r="Z571" s="316"/>
    </row>
    <row r="572" spans="1:26">
      <c r="A572" s="316"/>
      <c r="B572" s="316"/>
      <c r="C572" s="316"/>
      <c r="D572" s="316"/>
      <c r="E572" s="316"/>
      <c r="F572" s="316"/>
      <c r="G572" s="316"/>
      <c r="H572" s="316"/>
      <c r="I572" s="316"/>
      <c r="J572" s="316"/>
      <c r="K572" s="360"/>
      <c r="L572" s="316"/>
      <c r="M572" s="316"/>
      <c r="N572" s="316"/>
      <c r="O572" s="316"/>
      <c r="P572" s="316"/>
      <c r="Q572" s="316"/>
      <c r="R572" s="316"/>
      <c r="S572" s="316"/>
      <c r="T572" s="316"/>
      <c r="U572" s="316"/>
      <c r="V572" s="316"/>
      <c r="W572" s="316"/>
      <c r="X572" s="316"/>
      <c r="Y572" s="316"/>
      <c r="Z572" s="316"/>
    </row>
    <row r="573" spans="1:26">
      <c r="A573" s="316"/>
      <c r="B573" s="316"/>
      <c r="C573" s="316"/>
      <c r="D573" s="316"/>
      <c r="E573" s="316"/>
      <c r="F573" s="316"/>
      <c r="G573" s="316"/>
      <c r="H573" s="316"/>
      <c r="I573" s="316"/>
      <c r="J573" s="316"/>
      <c r="K573" s="360"/>
      <c r="L573" s="316"/>
      <c r="M573" s="316"/>
      <c r="N573" s="316"/>
      <c r="O573" s="316"/>
      <c r="P573" s="316"/>
      <c r="Q573" s="316"/>
      <c r="R573" s="316"/>
      <c r="S573" s="316"/>
      <c r="T573" s="316"/>
      <c r="U573" s="316"/>
      <c r="V573" s="316"/>
      <c r="W573" s="316"/>
      <c r="X573" s="316"/>
      <c r="Y573" s="316"/>
      <c r="Z573" s="316"/>
    </row>
    <row r="574" spans="1:26">
      <c r="A574" s="316"/>
      <c r="B574" s="316"/>
      <c r="C574" s="316"/>
      <c r="D574" s="316"/>
      <c r="E574" s="316"/>
      <c r="F574" s="316"/>
      <c r="G574" s="316"/>
      <c r="H574" s="316"/>
      <c r="I574" s="316"/>
      <c r="J574" s="316"/>
      <c r="K574" s="360"/>
      <c r="L574" s="316"/>
      <c r="M574" s="316"/>
      <c r="N574" s="316"/>
      <c r="O574" s="316"/>
      <c r="P574" s="316"/>
      <c r="Q574" s="316"/>
      <c r="R574" s="316"/>
      <c r="S574" s="316"/>
      <c r="T574" s="316"/>
      <c r="U574" s="316"/>
      <c r="V574" s="316"/>
      <c r="W574" s="316"/>
      <c r="X574" s="316"/>
      <c r="Y574" s="316"/>
      <c r="Z574" s="316"/>
    </row>
    <row r="575" spans="1:26">
      <c r="A575" s="316"/>
      <c r="B575" s="316"/>
      <c r="C575" s="316"/>
      <c r="D575" s="316"/>
      <c r="E575" s="316"/>
      <c r="F575" s="316"/>
      <c r="G575" s="316"/>
      <c r="H575" s="316"/>
      <c r="I575" s="316"/>
      <c r="J575" s="316"/>
      <c r="K575" s="360"/>
      <c r="L575" s="316"/>
      <c r="M575" s="316"/>
      <c r="N575" s="316"/>
      <c r="O575" s="316"/>
      <c r="P575" s="316"/>
      <c r="Q575" s="316"/>
      <c r="R575" s="316"/>
      <c r="S575" s="316"/>
      <c r="T575" s="316"/>
      <c r="U575" s="316"/>
      <c r="V575" s="316"/>
      <c r="W575" s="316"/>
      <c r="X575" s="316"/>
      <c r="Y575" s="316"/>
      <c r="Z575" s="316"/>
    </row>
    <row r="576" spans="1:26">
      <c r="A576" s="316"/>
      <c r="B576" s="316"/>
      <c r="C576" s="316"/>
      <c r="D576" s="316"/>
      <c r="E576" s="316"/>
      <c r="F576" s="316"/>
      <c r="G576" s="316"/>
      <c r="H576" s="316"/>
      <c r="I576" s="316"/>
      <c r="J576" s="316"/>
      <c r="K576" s="360"/>
      <c r="L576" s="316"/>
      <c r="M576" s="316"/>
      <c r="N576" s="316"/>
      <c r="O576" s="316"/>
      <c r="P576" s="316"/>
      <c r="Q576" s="316"/>
      <c r="R576" s="316"/>
      <c r="S576" s="316"/>
      <c r="T576" s="316"/>
      <c r="U576" s="316"/>
      <c r="V576" s="316"/>
      <c r="W576" s="316"/>
      <c r="X576" s="316"/>
      <c r="Y576" s="316"/>
      <c r="Z576" s="316"/>
    </row>
    <row r="577" spans="1:26">
      <c r="A577" s="316"/>
      <c r="B577" s="316"/>
      <c r="C577" s="316"/>
      <c r="D577" s="316"/>
      <c r="E577" s="316"/>
      <c r="F577" s="316"/>
      <c r="G577" s="316"/>
      <c r="H577" s="316"/>
      <c r="I577" s="316"/>
      <c r="J577" s="316"/>
      <c r="K577" s="360"/>
      <c r="L577" s="316"/>
      <c r="M577" s="316"/>
      <c r="N577" s="316"/>
      <c r="O577" s="316"/>
      <c r="P577" s="316"/>
      <c r="Q577" s="316"/>
      <c r="R577" s="316"/>
      <c r="S577" s="316"/>
      <c r="T577" s="316"/>
      <c r="U577" s="316"/>
      <c r="V577" s="316"/>
      <c r="W577" s="316"/>
      <c r="X577" s="316"/>
      <c r="Y577" s="316"/>
      <c r="Z577" s="316"/>
    </row>
    <row r="578" spans="1:26">
      <c r="A578" s="316"/>
      <c r="B578" s="316"/>
      <c r="C578" s="316"/>
      <c r="D578" s="316"/>
      <c r="E578" s="316"/>
      <c r="F578" s="316"/>
      <c r="G578" s="316"/>
      <c r="H578" s="316"/>
      <c r="I578" s="316"/>
      <c r="J578" s="316"/>
      <c r="K578" s="360"/>
      <c r="L578" s="316"/>
      <c r="M578" s="316"/>
      <c r="N578" s="316"/>
      <c r="O578" s="316"/>
      <c r="P578" s="316"/>
      <c r="Q578" s="316"/>
      <c r="R578" s="316"/>
      <c r="S578" s="316"/>
      <c r="T578" s="316"/>
      <c r="U578" s="316"/>
      <c r="V578" s="316"/>
      <c r="W578" s="316"/>
      <c r="X578" s="316"/>
      <c r="Y578" s="316"/>
      <c r="Z578" s="316"/>
    </row>
    <row r="579" spans="1:26">
      <c r="A579" s="316"/>
      <c r="B579" s="316"/>
      <c r="C579" s="316"/>
      <c r="D579" s="316"/>
      <c r="E579" s="316"/>
      <c r="F579" s="316"/>
      <c r="G579" s="316"/>
      <c r="H579" s="316"/>
      <c r="I579" s="316"/>
      <c r="J579" s="316"/>
      <c r="K579" s="360"/>
      <c r="L579" s="316"/>
      <c r="M579" s="316"/>
      <c r="N579" s="316"/>
      <c r="O579" s="316"/>
      <c r="P579" s="316"/>
      <c r="Q579" s="316"/>
      <c r="R579" s="316"/>
      <c r="S579" s="316"/>
      <c r="T579" s="316"/>
      <c r="U579" s="316"/>
      <c r="V579" s="316"/>
      <c r="W579" s="316"/>
      <c r="X579" s="316"/>
      <c r="Y579" s="316"/>
      <c r="Z579" s="316"/>
    </row>
    <row r="580" spans="1:26">
      <c r="A580" s="316"/>
      <c r="B580" s="316"/>
      <c r="C580" s="316"/>
      <c r="D580" s="316"/>
      <c r="E580" s="316"/>
      <c r="F580" s="316"/>
      <c r="G580" s="316"/>
      <c r="H580" s="316"/>
      <c r="I580" s="316"/>
      <c r="J580" s="316"/>
      <c r="K580" s="360"/>
      <c r="L580" s="316"/>
      <c r="M580" s="316"/>
      <c r="N580" s="316"/>
      <c r="O580" s="316"/>
      <c r="P580" s="316"/>
      <c r="Q580" s="316"/>
      <c r="R580" s="316"/>
      <c r="S580" s="316"/>
      <c r="T580" s="316"/>
      <c r="U580" s="316"/>
      <c r="V580" s="316"/>
      <c r="W580" s="316"/>
      <c r="X580" s="316"/>
      <c r="Y580" s="316"/>
      <c r="Z580" s="316"/>
    </row>
    <row r="581" spans="1:26">
      <c r="A581" s="316"/>
      <c r="B581" s="316"/>
      <c r="C581" s="316"/>
      <c r="D581" s="316"/>
      <c r="E581" s="316"/>
      <c r="F581" s="316"/>
      <c r="G581" s="316"/>
      <c r="H581" s="316"/>
      <c r="I581" s="316"/>
      <c r="J581" s="316"/>
      <c r="K581" s="360"/>
      <c r="L581" s="316"/>
      <c r="M581" s="316"/>
      <c r="N581" s="316"/>
      <c r="O581" s="316"/>
      <c r="P581" s="316"/>
      <c r="Q581" s="316"/>
      <c r="R581" s="316"/>
      <c r="S581" s="316"/>
      <c r="T581" s="316"/>
      <c r="U581" s="316"/>
      <c r="V581" s="316"/>
      <c r="W581" s="316"/>
      <c r="X581" s="316"/>
      <c r="Y581" s="316"/>
      <c r="Z581" s="316"/>
    </row>
    <row r="582" spans="1:26">
      <c r="A582" s="316"/>
      <c r="B582" s="316"/>
      <c r="C582" s="316"/>
      <c r="D582" s="316"/>
      <c r="E582" s="316"/>
      <c r="F582" s="316"/>
      <c r="G582" s="316"/>
      <c r="H582" s="316"/>
      <c r="I582" s="316"/>
      <c r="J582" s="316"/>
      <c r="K582" s="360"/>
      <c r="L582" s="316"/>
      <c r="M582" s="316"/>
      <c r="N582" s="316"/>
      <c r="O582" s="316"/>
      <c r="P582" s="316"/>
      <c r="Q582" s="316"/>
      <c r="R582" s="316"/>
      <c r="S582" s="316"/>
      <c r="T582" s="316"/>
      <c r="U582" s="316"/>
      <c r="V582" s="316"/>
      <c r="W582" s="316"/>
      <c r="X582" s="316"/>
      <c r="Y582" s="316"/>
      <c r="Z582" s="316"/>
    </row>
    <row r="583" spans="1:26">
      <c r="A583" s="316"/>
      <c r="B583" s="316"/>
      <c r="C583" s="316"/>
      <c r="D583" s="316"/>
      <c r="E583" s="316"/>
      <c r="F583" s="316"/>
      <c r="G583" s="316"/>
      <c r="H583" s="316"/>
      <c r="I583" s="316"/>
      <c r="J583" s="316"/>
      <c r="K583" s="360"/>
      <c r="L583" s="316"/>
      <c r="M583" s="316"/>
      <c r="N583" s="316"/>
      <c r="O583" s="316"/>
      <c r="P583" s="316"/>
      <c r="Q583" s="316"/>
      <c r="R583" s="316"/>
      <c r="S583" s="316"/>
      <c r="T583" s="316"/>
      <c r="U583" s="316"/>
      <c r="V583" s="316"/>
      <c r="W583" s="316"/>
      <c r="X583" s="316"/>
      <c r="Y583" s="316"/>
      <c r="Z583" s="316"/>
    </row>
    <row r="584" spans="1:26">
      <c r="A584" s="316"/>
      <c r="B584" s="316"/>
      <c r="C584" s="316"/>
      <c r="D584" s="316"/>
      <c r="E584" s="316"/>
      <c r="F584" s="316"/>
      <c r="G584" s="316"/>
      <c r="H584" s="316"/>
      <c r="I584" s="316"/>
      <c r="J584" s="316"/>
      <c r="K584" s="360"/>
      <c r="L584" s="316"/>
      <c r="M584" s="316"/>
      <c r="N584" s="316"/>
      <c r="O584" s="316"/>
      <c r="P584" s="316"/>
      <c r="Q584" s="316"/>
      <c r="R584" s="316"/>
      <c r="S584" s="316"/>
      <c r="T584" s="316"/>
      <c r="U584" s="316"/>
      <c r="V584" s="316"/>
      <c r="W584" s="316"/>
      <c r="X584" s="316"/>
      <c r="Y584" s="316"/>
      <c r="Z584" s="316"/>
    </row>
    <row r="585" spans="1:26">
      <c r="A585" s="316"/>
      <c r="B585" s="316"/>
      <c r="C585" s="316"/>
      <c r="D585" s="316"/>
      <c r="E585" s="316"/>
      <c r="F585" s="316"/>
      <c r="G585" s="316"/>
      <c r="H585" s="316"/>
      <c r="I585" s="316"/>
      <c r="J585" s="316"/>
      <c r="K585" s="360"/>
      <c r="L585" s="316"/>
      <c r="M585" s="316"/>
      <c r="N585" s="316"/>
      <c r="O585" s="316"/>
      <c r="P585" s="316"/>
      <c r="Q585" s="316"/>
      <c r="R585" s="316"/>
      <c r="S585" s="316"/>
      <c r="T585" s="316"/>
      <c r="U585" s="316"/>
      <c r="V585" s="316"/>
      <c r="W585" s="316"/>
      <c r="X585" s="316"/>
      <c r="Y585" s="316"/>
      <c r="Z585" s="316"/>
    </row>
    <row r="586" spans="1:26">
      <c r="A586" s="316"/>
      <c r="B586" s="316"/>
      <c r="C586" s="316"/>
      <c r="D586" s="316"/>
      <c r="E586" s="316"/>
      <c r="F586" s="316"/>
      <c r="G586" s="316"/>
      <c r="H586" s="316"/>
      <c r="I586" s="316"/>
      <c r="J586" s="316"/>
      <c r="K586" s="360"/>
      <c r="L586" s="316"/>
      <c r="M586" s="316"/>
      <c r="N586" s="316"/>
      <c r="O586" s="316"/>
      <c r="P586" s="316"/>
      <c r="Q586" s="316"/>
      <c r="R586" s="316"/>
      <c r="S586" s="316"/>
      <c r="T586" s="316"/>
      <c r="U586" s="316"/>
      <c r="V586" s="316"/>
      <c r="W586" s="316"/>
      <c r="X586" s="316"/>
      <c r="Y586" s="316"/>
      <c r="Z586" s="316"/>
    </row>
    <row r="587" spans="1:26">
      <c r="A587" s="316"/>
      <c r="B587" s="316"/>
      <c r="C587" s="316"/>
      <c r="D587" s="316"/>
      <c r="E587" s="316"/>
      <c r="F587" s="316"/>
      <c r="G587" s="316"/>
      <c r="H587" s="316"/>
      <c r="I587" s="316"/>
      <c r="J587" s="316"/>
      <c r="K587" s="360"/>
      <c r="L587" s="316"/>
      <c r="M587" s="316"/>
      <c r="N587" s="316"/>
      <c r="O587" s="316"/>
      <c r="P587" s="316"/>
      <c r="Q587" s="316"/>
      <c r="R587" s="316"/>
      <c r="S587" s="316"/>
      <c r="T587" s="316"/>
      <c r="U587" s="316"/>
      <c r="V587" s="316"/>
      <c r="W587" s="316"/>
      <c r="X587" s="316"/>
      <c r="Y587" s="316"/>
      <c r="Z587" s="316"/>
    </row>
    <row r="588" spans="1:26">
      <c r="A588" s="316"/>
      <c r="B588" s="316"/>
      <c r="C588" s="316"/>
      <c r="D588" s="316"/>
      <c r="E588" s="316"/>
      <c r="F588" s="316"/>
      <c r="G588" s="316"/>
      <c r="H588" s="316"/>
      <c r="I588" s="316"/>
      <c r="J588" s="316"/>
      <c r="K588" s="360"/>
      <c r="L588" s="316"/>
      <c r="M588" s="316"/>
      <c r="N588" s="316"/>
      <c r="O588" s="316"/>
      <c r="P588" s="316"/>
      <c r="Q588" s="316"/>
      <c r="R588" s="316"/>
      <c r="S588" s="316"/>
      <c r="T588" s="316"/>
      <c r="U588" s="316"/>
      <c r="V588" s="316"/>
      <c r="W588" s="316"/>
      <c r="X588" s="316"/>
      <c r="Y588" s="316"/>
      <c r="Z588" s="316"/>
    </row>
    <row r="589" spans="1:26">
      <c r="A589" s="316"/>
      <c r="B589" s="316"/>
      <c r="C589" s="316"/>
      <c r="D589" s="316"/>
      <c r="E589" s="316"/>
      <c r="F589" s="316"/>
      <c r="G589" s="316"/>
      <c r="H589" s="316"/>
      <c r="I589" s="316"/>
      <c r="J589" s="316"/>
      <c r="K589" s="360"/>
      <c r="L589" s="316"/>
      <c r="M589" s="316"/>
      <c r="N589" s="316"/>
      <c r="O589" s="316"/>
      <c r="P589" s="316"/>
      <c r="Q589" s="316"/>
      <c r="R589" s="316"/>
      <c r="S589" s="316"/>
      <c r="T589" s="316"/>
      <c r="U589" s="316"/>
      <c r="V589" s="316"/>
      <c r="W589" s="316"/>
      <c r="X589" s="316"/>
      <c r="Y589" s="316"/>
      <c r="Z589" s="316"/>
    </row>
    <row r="590" spans="1:26">
      <c r="A590" s="316"/>
      <c r="B590" s="316"/>
      <c r="C590" s="316"/>
      <c r="D590" s="316"/>
      <c r="E590" s="316"/>
      <c r="F590" s="316"/>
      <c r="G590" s="316"/>
      <c r="H590" s="316"/>
      <c r="I590" s="316"/>
      <c r="J590" s="316"/>
      <c r="K590" s="360"/>
      <c r="L590" s="316"/>
      <c r="M590" s="316"/>
      <c r="N590" s="316"/>
      <c r="O590" s="316"/>
      <c r="P590" s="316"/>
      <c r="Q590" s="316"/>
      <c r="R590" s="316"/>
      <c r="S590" s="316"/>
      <c r="T590" s="316"/>
      <c r="U590" s="316"/>
      <c r="V590" s="316"/>
      <c r="W590" s="316"/>
      <c r="X590" s="316"/>
      <c r="Y590" s="316"/>
      <c r="Z590" s="316"/>
    </row>
    <row r="591" spans="1:26">
      <c r="A591" s="316"/>
      <c r="B591" s="316"/>
      <c r="C591" s="316"/>
      <c r="D591" s="316"/>
      <c r="E591" s="316"/>
      <c r="F591" s="316"/>
      <c r="G591" s="316"/>
      <c r="H591" s="316"/>
      <c r="I591" s="316"/>
      <c r="J591" s="316"/>
      <c r="K591" s="360"/>
      <c r="L591" s="316"/>
      <c r="M591" s="316"/>
      <c r="N591" s="316"/>
      <c r="O591" s="316"/>
      <c r="P591" s="316"/>
      <c r="Q591" s="316"/>
      <c r="R591" s="316"/>
      <c r="S591" s="316"/>
      <c r="T591" s="316"/>
      <c r="U591" s="316"/>
      <c r="V591" s="316"/>
      <c r="W591" s="316"/>
      <c r="X591" s="316"/>
      <c r="Y591" s="316"/>
      <c r="Z591" s="316"/>
    </row>
    <row r="592" spans="1:26">
      <c r="A592" s="316"/>
      <c r="B592" s="316"/>
      <c r="C592" s="316"/>
      <c r="D592" s="316"/>
      <c r="E592" s="316"/>
      <c r="F592" s="316"/>
      <c r="G592" s="316"/>
      <c r="H592" s="316"/>
      <c r="I592" s="316"/>
      <c r="J592" s="316"/>
      <c r="K592" s="360"/>
      <c r="L592" s="316"/>
      <c r="M592" s="316"/>
      <c r="N592" s="316"/>
      <c r="O592" s="316"/>
      <c r="P592" s="316"/>
      <c r="Q592" s="316"/>
      <c r="R592" s="316"/>
      <c r="S592" s="316"/>
      <c r="T592" s="316"/>
      <c r="U592" s="316"/>
      <c r="V592" s="316"/>
      <c r="W592" s="316"/>
      <c r="X592" s="316"/>
      <c r="Y592" s="316"/>
      <c r="Z592" s="316"/>
    </row>
    <row r="593" spans="1:26">
      <c r="A593" s="316"/>
      <c r="B593" s="316"/>
      <c r="C593" s="316"/>
      <c r="D593" s="316"/>
      <c r="E593" s="316"/>
      <c r="F593" s="316"/>
      <c r="G593" s="316"/>
      <c r="H593" s="316"/>
      <c r="I593" s="316"/>
      <c r="J593" s="316"/>
      <c r="K593" s="360"/>
      <c r="L593" s="316"/>
      <c r="M593" s="316"/>
      <c r="N593" s="316"/>
      <c r="O593" s="316"/>
      <c r="P593" s="316"/>
      <c r="Q593" s="316"/>
      <c r="R593" s="316"/>
      <c r="S593" s="316"/>
      <c r="T593" s="316"/>
      <c r="U593" s="316"/>
      <c r="V593" s="316"/>
      <c r="W593" s="316"/>
      <c r="X593" s="316"/>
      <c r="Y593" s="316"/>
      <c r="Z593" s="316"/>
    </row>
    <row r="594" spans="1:26">
      <c r="A594" s="316"/>
      <c r="B594" s="316"/>
      <c r="C594" s="316"/>
      <c r="D594" s="316"/>
      <c r="E594" s="316"/>
      <c r="F594" s="316"/>
      <c r="G594" s="316"/>
      <c r="H594" s="316"/>
      <c r="I594" s="316"/>
      <c r="J594" s="316"/>
      <c r="K594" s="360"/>
      <c r="L594" s="316"/>
      <c r="M594" s="316"/>
      <c r="N594" s="316"/>
      <c r="O594" s="316"/>
      <c r="P594" s="316"/>
      <c r="Q594" s="316"/>
      <c r="R594" s="316"/>
      <c r="S594" s="316"/>
      <c r="T594" s="316"/>
      <c r="U594" s="316"/>
      <c r="V594" s="316"/>
      <c r="W594" s="316"/>
      <c r="X594" s="316"/>
      <c r="Y594" s="316"/>
      <c r="Z594" s="316"/>
    </row>
    <row r="595" spans="1:26">
      <c r="A595" s="316"/>
      <c r="B595" s="316"/>
      <c r="C595" s="316"/>
      <c r="D595" s="316"/>
      <c r="E595" s="316"/>
      <c r="F595" s="316"/>
      <c r="G595" s="316"/>
      <c r="H595" s="316"/>
      <c r="I595" s="316"/>
      <c r="J595" s="316"/>
      <c r="K595" s="360"/>
      <c r="L595" s="316"/>
      <c r="M595" s="316"/>
      <c r="N595" s="316"/>
      <c r="O595" s="316"/>
      <c r="P595" s="316"/>
      <c r="Q595" s="316"/>
      <c r="R595" s="316"/>
      <c r="S595" s="316"/>
      <c r="T595" s="316"/>
      <c r="U595" s="316"/>
      <c r="V595" s="316"/>
      <c r="W595" s="316"/>
      <c r="X595" s="316"/>
      <c r="Y595" s="316"/>
      <c r="Z595" s="316"/>
    </row>
    <row r="596" spans="1:26">
      <c r="A596" s="316"/>
      <c r="B596" s="316"/>
      <c r="C596" s="316"/>
      <c r="D596" s="316"/>
      <c r="E596" s="316"/>
      <c r="F596" s="316"/>
      <c r="G596" s="316"/>
      <c r="H596" s="316"/>
      <c r="I596" s="316"/>
      <c r="J596" s="316"/>
      <c r="K596" s="360"/>
      <c r="L596" s="316"/>
      <c r="M596" s="316"/>
      <c r="N596" s="316"/>
      <c r="O596" s="316"/>
      <c r="P596" s="316"/>
      <c r="Q596" s="316"/>
      <c r="R596" s="316"/>
      <c r="S596" s="316"/>
      <c r="T596" s="316"/>
      <c r="U596" s="316"/>
      <c r="V596" s="316"/>
      <c r="W596" s="316"/>
      <c r="X596" s="316"/>
      <c r="Y596" s="316"/>
      <c r="Z596" s="316"/>
    </row>
    <row r="597" spans="1:26">
      <c r="A597" s="316"/>
      <c r="B597" s="316"/>
      <c r="C597" s="316"/>
      <c r="D597" s="316"/>
      <c r="E597" s="316"/>
      <c r="F597" s="316"/>
      <c r="G597" s="316"/>
      <c r="H597" s="316"/>
      <c r="I597" s="316"/>
      <c r="J597" s="316"/>
      <c r="K597" s="360"/>
      <c r="L597" s="316"/>
      <c r="M597" s="316"/>
      <c r="N597" s="316"/>
      <c r="O597" s="316"/>
      <c r="P597" s="316"/>
      <c r="Q597" s="316"/>
      <c r="R597" s="316"/>
      <c r="S597" s="316"/>
      <c r="T597" s="316"/>
      <c r="U597" s="316"/>
      <c r="V597" s="316"/>
      <c r="W597" s="316"/>
      <c r="X597" s="316"/>
      <c r="Y597" s="316"/>
      <c r="Z597" s="316"/>
    </row>
    <row r="598" spans="1:26">
      <c r="A598" s="316"/>
      <c r="B598" s="316"/>
      <c r="C598" s="316"/>
      <c r="D598" s="316"/>
      <c r="E598" s="316"/>
      <c r="F598" s="316"/>
      <c r="G598" s="316"/>
      <c r="H598" s="316"/>
      <c r="I598" s="316"/>
      <c r="J598" s="316"/>
      <c r="K598" s="360"/>
      <c r="L598" s="316"/>
      <c r="M598" s="316"/>
      <c r="N598" s="316"/>
      <c r="O598" s="316"/>
      <c r="P598" s="316"/>
      <c r="Q598" s="316"/>
      <c r="R598" s="316"/>
      <c r="S598" s="316"/>
      <c r="T598" s="316"/>
      <c r="U598" s="316"/>
      <c r="V598" s="316"/>
      <c r="W598" s="316"/>
      <c r="X598" s="316"/>
      <c r="Y598" s="316"/>
      <c r="Z598" s="316"/>
    </row>
    <row r="599" spans="1:26">
      <c r="A599" s="316"/>
      <c r="B599" s="316"/>
      <c r="C599" s="316"/>
      <c r="D599" s="316"/>
      <c r="E599" s="316"/>
      <c r="F599" s="316"/>
      <c r="G599" s="316"/>
      <c r="H599" s="316"/>
      <c r="I599" s="316"/>
      <c r="J599" s="316"/>
      <c r="K599" s="360"/>
      <c r="L599" s="316"/>
      <c r="M599" s="316"/>
      <c r="N599" s="316"/>
      <c r="O599" s="316"/>
      <c r="P599" s="316"/>
      <c r="Q599" s="316"/>
      <c r="R599" s="316"/>
      <c r="S599" s="316"/>
      <c r="T599" s="316"/>
      <c r="U599" s="316"/>
      <c r="V599" s="316"/>
      <c r="W599" s="316"/>
      <c r="X599" s="316"/>
      <c r="Y599" s="316"/>
      <c r="Z599" s="316"/>
    </row>
    <row r="600" spans="1:26">
      <c r="A600" s="316"/>
      <c r="B600" s="316"/>
      <c r="C600" s="316"/>
      <c r="D600" s="316"/>
      <c r="E600" s="316"/>
      <c r="F600" s="316"/>
      <c r="G600" s="316"/>
      <c r="H600" s="316"/>
      <c r="I600" s="316"/>
      <c r="J600" s="316"/>
      <c r="K600" s="360"/>
      <c r="L600" s="316"/>
      <c r="M600" s="316"/>
      <c r="N600" s="316"/>
      <c r="O600" s="316"/>
      <c r="P600" s="316"/>
      <c r="Q600" s="316"/>
      <c r="R600" s="316"/>
      <c r="S600" s="316"/>
      <c r="T600" s="316"/>
      <c r="U600" s="316"/>
      <c r="V600" s="316"/>
      <c r="W600" s="316"/>
      <c r="X600" s="316"/>
      <c r="Y600" s="316"/>
      <c r="Z600" s="316"/>
    </row>
    <row r="601" spans="1:26">
      <c r="A601" s="316"/>
      <c r="B601" s="316"/>
      <c r="C601" s="316"/>
      <c r="D601" s="316"/>
      <c r="E601" s="316"/>
      <c r="F601" s="316"/>
      <c r="G601" s="316"/>
      <c r="H601" s="316"/>
      <c r="I601" s="316"/>
      <c r="J601" s="316"/>
      <c r="K601" s="360"/>
      <c r="L601" s="316"/>
      <c r="M601" s="316"/>
      <c r="N601" s="316"/>
      <c r="O601" s="316"/>
      <c r="P601" s="316"/>
      <c r="Q601" s="316"/>
      <c r="R601" s="316"/>
      <c r="S601" s="316"/>
      <c r="T601" s="316"/>
      <c r="U601" s="316"/>
      <c r="V601" s="316"/>
      <c r="W601" s="316"/>
      <c r="X601" s="316"/>
      <c r="Y601" s="316"/>
      <c r="Z601" s="316"/>
    </row>
    <row r="602" spans="1:26">
      <c r="A602" s="316"/>
      <c r="B602" s="316"/>
      <c r="C602" s="316"/>
      <c r="D602" s="316"/>
      <c r="E602" s="316"/>
      <c r="F602" s="316"/>
      <c r="G602" s="316"/>
      <c r="H602" s="316"/>
      <c r="I602" s="316"/>
      <c r="J602" s="316"/>
      <c r="K602" s="360"/>
      <c r="L602" s="316"/>
      <c r="M602" s="316"/>
      <c r="N602" s="316"/>
      <c r="O602" s="316"/>
      <c r="P602" s="316"/>
      <c r="Q602" s="316"/>
      <c r="R602" s="316"/>
      <c r="S602" s="316"/>
      <c r="T602" s="316"/>
      <c r="U602" s="316"/>
      <c r="V602" s="316"/>
      <c r="W602" s="316"/>
      <c r="X602" s="316"/>
      <c r="Y602" s="316"/>
      <c r="Z602" s="316"/>
    </row>
    <row r="603" spans="1:26">
      <c r="A603" s="316"/>
      <c r="B603" s="316"/>
      <c r="C603" s="316"/>
      <c r="D603" s="316"/>
      <c r="E603" s="316"/>
      <c r="F603" s="316"/>
      <c r="G603" s="316"/>
      <c r="H603" s="316"/>
      <c r="I603" s="316"/>
      <c r="J603" s="316"/>
      <c r="K603" s="360"/>
      <c r="L603" s="316"/>
      <c r="M603" s="316"/>
      <c r="N603" s="316"/>
      <c r="O603" s="316"/>
      <c r="P603" s="316"/>
      <c r="Q603" s="316"/>
      <c r="R603" s="316"/>
      <c r="S603" s="316"/>
      <c r="T603" s="316"/>
      <c r="U603" s="316"/>
      <c r="V603" s="316"/>
      <c r="W603" s="316"/>
      <c r="X603" s="316"/>
      <c r="Y603" s="316"/>
      <c r="Z603" s="316"/>
    </row>
    <row r="604" spans="1:26">
      <c r="A604" s="316"/>
      <c r="B604" s="316"/>
      <c r="C604" s="316"/>
      <c r="D604" s="316"/>
      <c r="E604" s="316"/>
      <c r="F604" s="316"/>
      <c r="G604" s="316"/>
      <c r="H604" s="316"/>
      <c r="I604" s="316"/>
      <c r="J604" s="316"/>
      <c r="K604" s="360"/>
      <c r="L604" s="316"/>
      <c r="M604" s="316"/>
      <c r="N604" s="316"/>
      <c r="O604" s="316"/>
      <c r="P604" s="316"/>
      <c r="Q604" s="316"/>
      <c r="R604" s="316"/>
      <c r="S604" s="316"/>
      <c r="T604" s="316"/>
      <c r="U604" s="316"/>
      <c r="V604" s="316"/>
      <c r="W604" s="316"/>
      <c r="X604" s="316"/>
      <c r="Y604" s="316"/>
      <c r="Z604" s="316"/>
    </row>
    <row r="605" spans="1:26">
      <c r="A605" s="316"/>
      <c r="B605" s="316"/>
      <c r="C605" s="316"/>
      <c r="D605" s="316"/>
      <c r="E605" s="316"/>
      <c r="F605" s="316"/>
      <c r="G605" s="316"/>
      <c r="H605" s="316"/>
      <c r="I605" s="316"/>
      <c r="J605" s="316"/>
      <c r="K605" s="360"/>
      <c r="L605" s="316"/>
      <c r="M605" s="316"/>
      <c r="N605" s="316"/>
      <c r="O605" s="316"/>
      <c r="P605" s="316"/>
      <c r="Q605" s="316"/>
      <c r="R605" s="316"/>
      <c r="S605" s="316"/>
      <c r="T605" s="316"/>
      <c r="U605" s="316"/>
      <c r="V605" s="316"/>
      <c r="W605" s="316"/>
      <c r="X605" s="316"/>
      <c r="Y605" s="316"/>
      <c r="Z605" s="316"/>
    </row>
    <row r="606" spans="1:26">
      <c r="A606" s="316"/>
      <c r="B606" s="316"/>
      <c r="C606" s="316"/>
      <c r="D606" s="316"/>
      <c r="E606" s="316"/>
      <c r="F606" s="316"/>
      <c r="G606" s="316"/>
      <c r="H606" s="316"/>
      <c r="I606" s="316"/>
      <c r="J606" s="316"/>
      <c r="K606" s="360"/>
      <c r="L606" s="316"/>
      <c r="M606" s="316"/>
      <c r="N606" s="316"/>
      <c r="O606" s="316"/>
      <c r="P606" s="316"/>
      <c r="Q606" s="316"/>
      <c r="R606" s="316"/>
      <c r="S606" s="316"/>
      <c r="T606" s="316"/>
      <c r="U606" s="316"/>
      <c r="V606" s="316"/>
      <c r="W606" s="316"/>
      <c r="X606" s="316"/>
      <c r="Y606" s="316"/>
      <c r="Z606" s="316"/>
    </row>
    <row r="607" spans="1:26">
      <c r="A607" s="316"/>
      <c r="B607" s="316"/>
      <c r="C607" s="316"/>
      <c r="D607" s="316"/>
      <c r="E607" s="316"/>
      <c r="F607" s="316"/>
      <c r="G607" s="316"/>
      <c r="H607" s="316"/>
      <c r="I607" s="316"/>
      <c r="J607" s="316"/>
      <c r="K607" s="360"/>
      <c r="L607" s="316"/>
      <c r="M607" s="316"/>
      <c r="N607" s="316"/>
      <c r="O607" s="316"/>
      <c r="P607" s="316"/>
      <c r="Q607" s="316"/>
      <c r="R607" s="316"/>
      <c r="S607" s="316"/>
      <c r="T607" s="316"/>
      <c r="U607" s="316"/>
      <c r="V607" s="316"/>
      <c r="W607" s="316"/>
      <c r="X607" s="316"/>
      <c r="Y607" s="316"/>
      <c r="Z607" s="316"/>
    </row>
    <row r="608" spans="1:26">
      <c r="A608" s="316"/>
      <c r="B608" s="316"/>
      <c r="C608" s="316"/>
      <c r="D608" s="316"/>
      <c r="E608" s="316"/>
      <c r="F608" s="316"/>
      <c r="G608" s="316"/>
      <c r="H608" s="316"/>
      <c r="I608" s="316"/>
      <c r="J608" s="316"/>
      <c r="K608" s="360"/>
      <c r="L608" s="316"/>
      <c r="M608" s="316"/>
      <c r="N608" s="316"/>
      <c r="O608" s="316"/>
      <c r="P608" s="316"/>
      <c r="Q608" s="316"/>
      <c r="R608" s="316"/>
      <c r="S608" s="316"/>
      <c r="T608" s="316"/>
      <c r="U608" s="316"/>
      <c r="V608" s="316"/>
      <c r="W608" s="316"/>
      <c r="X608" s="316"/>
      <c r="Y608" s="316"/>
      <c r="Z608" s="316"/>
    </row>
    <row r="609" spans="1:26">
      <c r="A609" s="316"/>
      <c r="B609" s="316"/>
      <c r="C609" s="316"/>
      <c r="D609" s="316"/>
      <c r="E609" s="316"/>
      <c r="F609" s="316"/>
      <c r="G609" s="316"/>
      <c r="H609" s="316"/>
      <c r="I609" s="316"/>
      <c r="J609" s="316"/>
      <c r="K609" s="360"/>
      <c r="L609" s="316"/>
      <c r="M609" s="316"/>
      <c r="N609" s="316"/>
      <c r="O609" s="316"/>
      <c r="P609" s="316"/>
      <c r="Q609" s="316"/>
      <c r="R609" s="316"/>
      <c r="S609" s="316"/>
      <c r="T609" s="316"/>
      <c r="U609" s="316"/>
      <c r="V609" s="316"/>
      <c r="W609" s="316"/>
      <c r="X609" s="316"/>
      <c r="Y609" s="316"/>
      <c r="Z609" s="316"/>
    </row>
    <row r="610" spans="1:26">
      <c r="A610" s="316"/>
      <c r="B610" s="316"/>
      <c r="C610" s="316"/>
      <c r="D610" s="316"/>
      <c r="E610" s="316"/>
      <c r="F610" s="316"/>
      <c r="G610" s="316"/>
      <c r="H610" s="316"/>
      <c r="I610" s="316"/>
      <c r="J610" s="316"/>
      <c r="K610" s="360"/>
      <c r="L610" s="316"/>
      <c r="M610" s="316"/>
      <c r="N610" s="316"/>
      <c r="O610" s="316"/>
      <c r="P610" s="316"/>
      <c r="Q610" s="316"/>
      <c r="R610" s="316"/>
      <c r="S610" s="316"/>
      <c r="T610" s="316"/>
      <c r="U610" s="316"/>
      <c r="V610" s="316"/>
      <c r="W610" s="316"/>
      <c r="X610" s="316"/>
      <c r="Y610" s="316"/>
      <c r="Z610" s="316"/>
    </row>
    <row r="611" spans="1:26">
      <c r="A611" s="316"/>
      <c r="B611" s="316"/>
      <c r="C611" s="316"/>
      <c r="D611" s="316"/>
      <c r="E611" s="316"/>
      <c r="F611" s="316"/>
      <c r="G611" s="316"/>
      <c r="H611" s="316"/>
      <c r="I611" s="316"/>
      <c r="J611" s="316"/>
      <c r="K611" s="360"/>
      <c r="L611" s="316"/>
      <c r="M611" s="316"/>
      <c r="N611" s="316"/>
      <c r="O611" s="316"/>
      <c r="P611" s="316"/>
      <c r="Q611" s="316"/>
      <c r="R611" s="316"/>
      <c r="S611" s="316"/>
      <c r="T611" s="316"/>
      <c r="U611" s="316"/>
      <c r="V611" s="316"/>
      <c r="W611" s="316"/>
      <c r="X611" s="316"/>
      <c r="Y611" s="316"/>
      <c r="Z611" s="316"/>
    </row>
    <row r="612" spans="1:26">
      <c r="A612" s="316"/>
      <c r="B612" s="316"/>
      <c r="C612" s="316"/>
      <c r="D612" s="316"/>
      <c r="E612" s="316"/>
      <c r="F612" s="316"/>
      <c r="G612" s="316"/>
      <c r="H612" s="316"/>
      <c r="I612" s="316"/>
      <c r="J612" s="316"/>
      <c r="K612" s="360"/>
      <c r="L612" s="316"/>
      <c r="M612" s="316"/>
      <c r="N612" s="316"/>
      <c r="O612" s="316"/>
      <c r="P612" s="316"/>
      <c r="Q612" s="316"/>
      <c r="R612" s="316"/>
      <c r="S612" s="316"/>
      <c r="T612" s="316"/>
      <c r="U612" s="316"/>
      <c r="V612" s="316"/>
      <c r="W612" s="316"/>
      <c r="X612" s="316"/>
      <c r="Y612" s="316"/>
      <c r="Z612" s="316"/>
    </row>
    <row r="613" spans="1:26">
      <c r="A613" s="316"/>
      <c r="B613" s="316"/>
      <c r="C613" s="316"/>
      <c r="D613" s="316"/>
      <c r="E613" s="316"/>
      <c r="F613" s="316"/>
      <c r="G613" s="316"/>
      <c r="H613" s="316"/>
      <c r="I613" s="316"/>
      <c r="J613" s="316"/>
      <c r="K613" s="360"/>
      <c r="L613" s="316"/>
      <c r="M613" s="316"/>
      <c r="N613" s="316"/>
      <c r="O613" s="316"/>
      <c r="P613" s="316"/>
      <c r="Q613" s="316"/>
      <c r="R613" s="316"/>
      <c r="S613" s="316"/>
      <c r="T613" s="316"/>
      <c r="U613" s="316"/>
      <c r="V613" s="316"/>
      <c r="W613" s="316"/>
      <c r="X613" s="316"/>
      <c r="Y613" s="316"/>
      <c r="Z613" s="316"/>
    </row>
    <row r="614" spans="1:26">
      <c r="A614" s="316"/>
      <c r="B614" s="316"/>
      <c r="C614" s="316"/>
      <c r="D614" s="316"/>
      <c r="E614" s="316"/>
      <c r="F614" s="316"/>
      <c r="G614" s="316"/>
      <c r="H614" s="316"/>
      <c r="I614" s="316"/>
      <c r="J614" s="316"/>
      <c r="K614" s="360"/>
      <c r="L614" s="316"/>
      <c r="M614" s="316"/>
      <c r="N614" s="316"/>
      <c r="O614" s="316"/>
      <c r="P614" s="316"/>
      <c r="Q614" s="316"/>
      <c r="R614" s="316"/>
      <c r="S614" s="316"/>
      <c r="T614" s="316"/>
      <c r="U614" s="316"/>
      <c r="V614" s="316"/>
      <c r="W614" s="316"/>
      <c r="X614" s="316"/>
      <c r="Y614" s="316"/>
      <c r="Z614" s="316"/>
    </row>
    <row r="615" spans="1:26">
      <c r="A615" s="316"/>
      <c r="B615" s="316"/>
      <c r="C615" s="316"/>
      <c r="D615" s="316"/>
      <c r="E615" s="316"/>
      <c r="F615" s="316"/>
      <c r="G615" s="316"/>
      <c r="H615" s="316"/>
      <c r="I615" s="316"/>
      <c r="J615" s="316"/>
      <c r="K615" s="360"/>
      <c r="L615" s="316"/>
      <c r="M615" s="316"/>
      <c r="N615" s="316"/>
      <c r="O615" s="316"/>
      <c r="P615" s="316"/>
      <c r="Q615" s="316"/>
      <c r="R615" s="316"/>
      <c r="S615" s="316"/>
      <c r="T615" s="316"/>
      <c r="U615" s="316"/>
      <c r="V615" s="316"/>
      <c r="W615" s="316"/>
      <c r="X615" s="316"/>
      <c r="Y615" s="316"/>
      <c r="Z615" s="316"/>
    </row>
    <row r="616" spans="1:26">
      <c r="A616" s="316"/>
      <c r="B616" s="316"/>
      <c r="C616" s="316"/>
      <c r="D616" s="316"/>
      <c r="E616" s="316"/>
      <c r="F616" s="316"/>
      <c r="G616" s="316"/>
      <c r="H616" s="316"/>
      <c r="I616" s="316"/>
      <c r="J616" s="316"/>
      <c r="K616" s="360"/>
      <c r="L616" s="316"/>
      <c r="M616" s="316"/>
      <c r="N616" s="316"/>
      <c r="O616" s="316"/>
      <c r="P616" s="316"/>
      <c r="Q616" s="316"/>
      <c r="R616" s="316"/>
      <c r="S616" s="316"/>
      <c r="T616" s="316"/>
      <c r="U616" s="316"/>
      <c r="V616" s="316"/>
      <c r="W616" s="316"/>
      <c r="X616" s="316"/>
      <c r="Y616" s="316"/>
      <c r="Z616" s="316"/>
    </row>
    <row r="617" spans="1:26">
      <c r="A617" s="316"/>
      <c r="B617" s="316"/>
      <c r="C617" s="316"/>
      <c r="D617" s="316"/>
      <c r="E617" s="316"/>
      <c r="F617" s="316"/>
      <c r="G617" s="316"/>
      <c r="H617" s="316"/>
      <c r="I617" s="316"/>
      <c r="J617" s="316"/>
      <c r="K617" s="360"/>
      <c r="L617" s="316"/>
      <c r="M617" s="316"/>
      <c r="N617" s="316"/>
      <c r="O617" s="316"/>
      <c r="P617" s="316"/>
      <c r="Q617" s="316"/>
      <c r="R617" s="316"/>
      <c r="S617" s="316"/>
      <c r="T617" s="316"/>
      <c r="U617" s="316"/>
      <c r="V617" s="316"/>
      <c r="W617" s="316"/>
      <c r="X617" s="316"/>
      <c r="Y617" s="316"/>
      <c r="Z617" s="316"/>
    </row>
    <row r="618" spans="1:26">
      <c r="A618" s="316"/>
      <c r="B618" s="316"/>
      <c r="C618" s="316"/>
      <c r="D618" s="316"/>
      <c r="E618" s="316"/>
      <c r="F618" s="316"/>
      <c r="G618" s="316"/>
      <c r="H618" s="316"/>
      <c r="I618" s="316"/>
      <c r="J618" s="316"/>
      <c r="K618" s="360"/>
      <c r="L618" s="316"/>
      <c r="M618" s="316"/>
      <c r="N618" s="316"/>
      <c r="O618" s="316"/>
      <c r="P618" s="316"/>
      <c r="Q618" s="316"/>
      <c r="R618" s="316"/>
      <c r="S618" s="316"/>
      <c r="T618" s="316"/>
      <c r="U618" s="316"/>
      <c r="V618" s="316"/>
      <c r="W618" s="316"/>
      <c r="X618" s="316"/>
      <c r="Y618" s="316"/>
      <c r="Z618" s="316"/>
    </row>
    <row r="619" spans="1:26">
      <c r="A619" s="316"/>
      <c r="B619" s="316"/>
      <c r="C619" s="316"/>
      <c r="D619" s="316"/>
      <c r="E619" s="316"/>
      <c r="F619" s="316"/>
      <c r="G619" s="316"/>
      <c r="H619" s="316"/>
      <c r="I619" s="316"/>
      <c r="J619" s="316"/>
      <c r="K619" s="360"/>
      <c r="L619" s="316"/>
      <c r="M619" s="316"/>
      <c r="N619" s="316"/>
      <c r="O619" s="316"/>
      <c r="P619" s="316"/>
      <c r="Q619" s="316"/>
      <c r="R619" s="316"/>
      <c r="S619" s="316"/>
      <c r="T619" s="316"/>
      <c r="U619" s="316"/>
      <c r="V619" s="316"/>
      <c r="W619" s="316"/>
      <c r="X619" s="316"/>
      <c r="Y619" s="316"/>
      <c r="Z619" s="316"/>
    </row>
    <row r="620" spans="1:26">
      <c r="A620" s="316"/>
      <c r="B620" s="316"/>
      <c r="C620" s="316"/>
      <c r="D620" s="316"/>
      <c r="E620" s="316"/>
      <c r="F620" s="316"/>
      <c r="G620" s="316"/>
      <c r="H620" s="316"/>
      <c r="I620" s="316"/>
      <c r="J620" s="316"/>
      <c r="K620" s="360"/>
      <c r="L620" s="316"/>
      <c r="M620" s="316"/>
      <c r="N620" s="316"/>
      <c r="O620" s="316"/>
      <c r="P620" s="316"/>
      <c r="Q620" s="316"/>
      <c r="R620" s="316"/>
      <c r="S620" s="316"/>
      <c r="T620" s="316"/>
      <c r="U620" s="316"/>
      <c r="V620" s="316"/>
      <c r="W620" s="316"/>
      <c r="X620" s="316"/>
      <c r="Y620" s="316"/>
      <c r="Z620" s="316"/>
    </row>
    <row r="621" spans="1:26">
      <c r="A621" s="316"/>
      <c r="B621" s="316"/>
      <c r="C621" s="316"/>
      <c r="D621" s="316"/>
      <c r="E621" s="316"/>
      <c r="F621" s="316"/>
      <c r="G621" s="316"/>
      <c r="H621" s="316"/>
      <c r="I621" s="316"/>
      <c r="J621" s="316"/>
      <c r="K621" s="360"/>
      <c r="L621" s="316"/>
      <c r="M621" s="316"/>
      <c r="N621" s="316"/>
      <c r="O621" s="316"/>
      <c r="P621" s="316"/>
      <c r="Q621" s="316"/>
      <c r="R621" s="316"/>
      <c r="S621" s="316"/>
      <c r="T621" s="316"/>
      <c r="U621" s="316"/>
      <c r="V621" s="316"/>
      <c r="W621" s="316"/>
      <c r="X621" s="316"/>
      <c r="Y621" s="316"/>
      <c r="Z621" s="316"/>
    </row>
    <row r="622" spans="1:26">
      <c r="A622" s="316"/>
      <c r="B622" s="316"/>
      <c r="C622" s="316"/>
      <c r="D622" s="316"/>
      <c r="E622" s="316"/>
      <c r="F622" s="316"/>
      <c r="G622" s="316"/>
      <c r="H622" s="316"/>
      <c r="I622" s="316"/>
      <c r="J622" s="316"/>
      <c r="K622" s="360"/>
      <c r="L622" s="316"/>
      <c r="M622" s="316"/>
      <c r="N622" s="316"/>
      <c r="O622" s="316"/>
      <c r="P622" s="316"/>
      <c r="Q622" s="316"/>
      <c r="R622" s="316"/>
      <c r="S622" s="316"/>
      <c r="T622" s="316"/>
      <c r="U622" s="316"/>
      <c r="V622" s="316"/>
      <c r="W622" s="316"/>
      <c r="X622" s="316"/>
      <c r="Y622" s="316"/>
      <c r="Z622" s="316"/>
    </row>
    <row r="623" spans="1:26">
      <c r="A623" s="316"/>
      <c r="B623" s="316"/>
      <c r="C623" s="316"/>
      <c r="D623" s="316"/>
      <c r="E623" s="316"/>
      <c r="F623" s="316"/>
      <c r="G623" s="316"/>
      <c r="H623" s="316"/>
      <c r="I623" s="316"/>
      <c r="J623" s="316"/>
      <c r="K623" s="360"/>
      <c r="L623" s="316"/>
      <c r="M623" s="316"/>
      <c r="N623" s="316"/>
      <c r="O623" s="316"/>
      <c r="P623" s="316"/>
      <c r="Q623" s="316"/>
      <c r="R623" s="316"/>
      <c r="S623" s="316"/>
      <c r="T623" s="316"/>
      <c r="U623" s="316"/>
      <c r="V623" s="316"/>
      <c r="W623" s="316"/>
      <c r="X623" s="316"/>
      <c r="Y623" s="316"/>
      <c r="Z623" s="316"/>
    </row>
    <row r="624" spans="1:26">
      <c r="A624" s="316"/>
      <c r="B624" s="316"/>
      <c r="C624" s="316"/>
      <c r="D624" s="316"/>
      <c r="E624" s="316"/>
      <c r="F624" s="316"/>
      <c r="G624" s="316"/>
      <c r="H624" s="316"/>
      <c r="I624" s="316"/>
      <c r="J624" s="316"/>
      <c r="K624" s="360"/>
      <c r="L624" s="316"/>
      <c r="M624" s="316"/>
      <c r="N624" s="316"/>
      <c r="O624" s="316"/>
      <c r="P624" s="316"/>
      <c r="Q624" s="316"/>
      <c r="R624" s="316"/>
      <c r="S624" s="316"/>
      <c r="T624" s="316"/>
      <c r="U624" s="316"/>
      <c r="V624" s="316"/>
      <c r="W624" s="316"/>
      <c r="X624" s="316"/>
      <c r="Y624" s="316"/>
      <c r="Z624" s="316"/>
    </row>
    <row r="625" spans="1:26">
      <c r="A625" s="316"/>
      <c r="B625" s="316"/>
      <c r="C625" s="316"/>
      <c r="D625" s="316"/>
      <c r="E625" s="316"/>
      <c r="F625" s="316"/>
      <c r="G625" s="316"/>
      <c r="H625" s="316"/>
      <c r="I625" s="316"/>
      <c r="J625" s="316"/>
      <c r="K625" s="360"/>
      <c r="L625" s="316"/>
      <c r="M625" s="316"/>
      <c r="N625" s="316"/>
      <c r="O625" s="316"/>
      <c r="P625" s="316"/>
      <c r="Q625" s="316"/>
      <c r="R625" s="316"/>
      <c r="S625" s="316"/>
      <c r="T625" s="316"/>
      <c r="U625" s="316"/>
      <c r="V625" s="316"/>
      <c r="W625" s="316"/>
      <c r="X625" s="316"/>
      <c r="Y625" s="316"/>
      <c r="Z625" s="316"/>
    </row>
    <row r="626" spans="1:26">
      <c r="A626" s="316"/>
      <c r="B626" s="316"/>
      <c r="C626" s="316"/>
      <c r="D626" s="316"/>
      <c r="E626" s="316"/>
      <c r="F626" s="316"/>
      <c r="G626" s="316"/>
      <c r="H626" s="316"/>
      <c r="I626" s="316"/>
      <c r="J626" s="316"/>
      <c r="K626" s="360"/>
      <c r="L626" s="316"/>
      <c r="M626" s="316"/>
      <c r="N626" s="316"/>
      <c r="O626" s="316"/>
      <c r="P626" s="316"/>
      <c r="Q626" s="316"/>
      <c r="R626" s="316"/>
      <c r="S626" s="316"/>
      <c r="T626" s="316"/>
      <c r="U626" s="316"/>
      <c r="V626" s="316"/>
      <c r="W626" s="316"/>
      <c r="X626" s="316"/>
      <c r="Y626" s="316"/>
      <c r="Z626" s="316"/>
    </row>
    <row r="627" spans="1:26">
      <c r="A627" s="316"/>
      <c r="B627" s="316"/>
      <c r="C627" s="316"/>
      <c r="D627" s="316"/>
      <c r="E627" s="316"/>
      <c r="F627" s="316"/>
      <c r="G627" s="316"/>
      <c r="H627" s="316"/>
      <c r="I627" s="316"/>
      <c r="J627" s="316"/>
      <c r="K627" s="360"/>
      <c r="L627" s="316"/>
      <c r="M627" s="316"/>
      <c r="N627" s="316"/>
      <c r="O627" s="316"/>
      <c r="P627" s="316"/>
      <c r="Q627" s="316"/>
      <c r="R627" s="316"/>
      <c r="S627" s="316"/>
      <c r="T627" s="316"/>
      <c r="U627" s="316"/>
      <c r="V627" s="316"/>
      <c r="W627" s="316"/>
      <c r="X627" s="316"/>
      <c r="Y627" s="316"/>
      <c r="Z627" s="316"/>
    </row>
    <row r="628" spans="1:26">
      <c r="A628" s="316"/>
      <c r="B628" s="316"/>
      <c r="C628" s="316"/>
      <c r="D628" s="316"/>
      <c r="E628" s="316"/>
      <c r="F628" s="316"/>
      <c r="G628" s="316"/>
      <c r="H628" s="316"/>
      <c r="I628" s="316"/>
      <c r="J628" s="316"/>
      <c r="K628" s="360"/>
      <c r="L628" s="316"/>
      <c r="M628" s="316"/>
      <c r="N628" s="316"/>
      <c r="O628" s="316"/>
      <c r="P628" s="316"/>
      <c r="Q628" s="316"/>
      <c r="R628" s="316"/>
      <c r="S628" s="316"/>
      <c r="T628" s="316"/>
      <c r="U628" s="316"/>
      <c r="V628" s="316"/>
      <c r="W628" s="316"/>
      <c r="X628" s="316"/>
      <c r="Y628" s="316"/>
      <c r="Z628" s="316"/>
    </row>
    <row r="629" spans="1:26">
      <c r="A629" s="316"/>
      <c r="B629" s="316"/>
      <c r="C629" s="316"/>
      <c r="D629" s="316"/>
      <c r="E629" s="316"/>
      <c r="F629" s="316"/>
      <c r="G629" s="316"/>
      <c r="H629" s="316"/>
      <c r="I629" s="316"/>
      <c r="J629" s="316"/>
      <c r="K629" s="360"/>
      <c r="L629" s="316"/>
      <c r="M629" s="316"/>
      <c r="N629" s="316"/>
      <c r="O629" s="316"/>
      <c r="P629" s="316"/>
      <c r="Q629" s="316"/>
      <c r="R629" s="316"/>
      <c r="S629" s="316"/>
      <c r="T629" s="316"/>
      <c r="U629" s="316"/>
      <c r="V629" s="316"/>
      <c r="W629" s="316"/>
      <c r="X629" s="316"/>
      <c r="Y629" s="316"/>
      <c r="Z629" s="316"/>
    </row>
    <row r="630" spans="1:26">
      <c r="A630" s="316"/>
      <c r="B630" s="316"/>
      <c r="C630" s="316"/>
      <c r="D630" s="316"/>
      <c r="E630" s="316"/>
      <c r="F630" s="316"/>
      <c r="G630" s="316"/>
      <c r="H630" s="316"/>
      <c r="I630" s="316"/>
      <c r="J630" s="316"/>
      <c r="K630" s="360"/>
      <c r="L630" s="316"/>
      <c r="M630" s="316"/>
      <c r="N630" s="316"/>
      <c r="O630" s="316"/>
      <c r="P630" s="316"/>
      <c r="Q630" s="316"/>
      <c r="R630" s="316"/>
      <c r="S630" s="316"/>
      <c r="T630" s="316"/>
      <c r="U630" s="316"/>
      <c r="V630" s="316"/>
      <c r="W630" s="316"/>
      <c r="X630" s="316"/>
      <c r="Y630" s="316"/>
      <c r="Z630" s="316"/>
    </row>
    <row r="631" spans="1:26">
      <c r="A631" s="316"/>
      <c r="B631" s="316"/>
      <c r="C631" s="316"/>
      <c r="D631" s="316"/>
      <c r="E631" s="316"/>
      <c r="F631" s="316"/>
      <c r="G631" s="316"/>
      <c r="H631" s="316"/>
      <c r="I631" s="316"/>
      <c r="J631" s="316"/>
      <c r="K631" s="360"/>
      <c r="L631" s="316"/>
      <c r="M631" s="316"/>
      <c r="N631" s="316"/>
      <c r="O631" s="316"/>
      <c r="P631" s="316"/>
      <c r="Q631" s="316"/>
      <c r="R631" s="316"/>
      <c r="S631" s="316"/>
      <c r="T631" s="316"/>
      <c r="U631" s="316"/>
      <c r="V631" s="316"/>
      <c r="W631" s="316"/>
      <c r="X631" s="316"/>
      <c r="Y631" s="316"/>
      <c r="Z631" s="316"/>
    </row>
    <row r="632" spans="1:26">
      <c r="A632" s="316"/>
      <c r="B632" s="316"/>
      <c r="C632" s="316"/>
      <c r="D632" s="316"/>
      <c r="E632" s="316"/>
      <c r="F632" s="316"/>
      <c r="G632" s="316"/>
      <c r="H632" s="316"/>
      <c r="I632" s="316"/>
      <c r="J632" s="316"/>
      <c r="K632" s="360"/>
      <c r="L632" s="316"/>
      <c r="M632" s="316"/>
      <c r="N632" s="316"/>
      <c r="O632" s="316"/>
      <c r="P632" s="316"/>
      <c r="Q632" s="316"/>
      <c r="R632" s="316"/>
      <c r="S632" s="316"/>
      <c r="T632" s="316"/>
      <c r="U632" s="316"/>
      <c r="V632" s="316"/>
      <c r="W632" s="316"/>
      <c r="X632" s="316"/>
      <c r="Y632" s="316"/>
      <c r="Z632" s="316"/>
    </row>
    <row r="633" spans="1:26">
      <c r="A633" s="316"/>
      <c r="B633" s="316"/>
      <c r="C633" s="316"/>
      <c r="D633" s="316"/>
      <c r="E633" s="316"/>
      <c r="F633" s="316"/>
      <c r="G633" s="316"/>
      <c r="H633" s="316"/>
      <c r="I633" s="316"/>
      <c r="J633" s="316"/>
      <c r="K633" s="360"/>
      <c r="L633" s="316"/>
      <c r="M633" s="316"/>
      <c r="N633" s="316"/>
      <c r="O633" s="316"/>
      <c r="P633" s="316"/>
      <c r="Q633" s="316"/>
      <c r="R633" s="316"/>
      <c r="S633" s="316"/>
      <c r="T633" s="316"/>
      <c r="U633" s="316"/>
      <c r="V633" s="316"/>
      <c r="W633" s="316"/>
      <c r="X633" s="316"/>
      <c r="Y633" s="316"/>
      <c r="Z633" s="316"/>
    </row>
    <row r="634" spans="1:26">
      <c r="A634" s="316"/>
      <c r="B634" s="316"/>
      <c r="C634" s="316"/>
      <c r="D634" s="316"/>
      <c r="E634" s="316"/>
      <c r="F634" s="316"/>
      <c r="G634" s="316"/>
      <c r="H634" s="316"/>
      <c r="I634" s="316"/>
      <c r="J634" s="316"/>
      <c r="K634" s="360"/>
      <c r="L634" s="316"/>
      <c r="M634" s="316"/>
      <c r="N634" s="316"/>
      <c r="O634" s="316"/>
      <c r="P634" s="316"/>
      <c r="Q634" s="316"/>
      <c r="R634" s="316"/>
      <c r="S634" s="316"/>
      <c r="T634" s="316"/>
      <c r="U634" s="316"/>
      <c r="V634" s="316"/>
      <c r="W634" s="316"/>
      <c r="X634" s="316"/>
      <c r="Y634" s="316"/>
      <c r="Z634" s="316"/>
    </row>
    <row r="635" spans="1:26">
      <c r="A635" s="316"/>
      <c r="B635" s="316"/>
      <c r="C635" s="316"/>
      <c r="D635" s="316"/>
      <c r="E635" s="316"/>
      <c r="F635" s="316"/>
      <c r="G635" s="316"/>
      <c r="H635" s="316"/>
      <c r="I635" s="316"/>
      <c r="J635" s="316"/>
      <c r="K635" s="360"/>
      <c r="L635" s="316"/>
      <c r="M635" s="316"/>
      <c r="N635" s="316"/>
      <c r="O635" s="316"/>
      <c r="P635" s="316"/>
      <c r="Q635" s="316"/>
      <c r="R635" s="316"/>
      <c r="S635" s="316"/>
      <c r="T635" s="316"/>
      <c r="U635" s="316"/>
      <c r="V635" s="316"/>
      <c r="W635" s="316"/>
      <c r="X635" s="316"/>
      <c r="Y635" s="316"/>
      <c r="Z635" s="316"/>
    </row>
    <row r="636" spans="1:26">
      <c r="A636" s="316"/>
      <c r="B636" s="316"/>
      <c r="C636" s="316"/>
      <c r="D636" s="316"/>
      <c r="E636" s="316"/>
      <c r="F636" s="316"/>
      <c r="G636" s="316"/>
      <c r="H636" s="316"/>
      <c r="I636" s="316"/>
      <c r="J636" s="316"/>
      <c r="K636" s="360"/>
      <c r="L636" s="316"/>
      <c r="M636" s="316"/>
      <c r="N636" s="316"/>
      <c r="O636" s="316"/>
      <c r="P636" s="316"/>
      <c r="Q636" s="316"/>
      <c r="R636" s="316"/>
      <c r="S636" s="316"/>
      <c r="T636" s="316"/>
      <c r="U636" s="316"/>
      <c r="V636" s="316"/>
      <c r="W636" s="316"/>
      <c r="X636" s="316"/>
      <c r="Y636" s="316"/>
      <c r="Z636" s="316"/>
    </row>
    <row r="637" spans="1:26">
      <c r="A637" s="316"/>
      <c r="B637" s="316"/>
      <c r="C637" s="316"/>
      <c r="D637" s="316"/>
      <c r="E637" s="316"/>
      <c r="F637" s="316"/>
      <c r="G637" s="316"/>
      <c r="H637" s="316"/>
      <c r="I637" s="316"/>
      <c r="J637" s="316"/>
      <c r="K637" s="360"/>
      <c r="L637" s="316"/>
      <c r="M637" s="316"/>
      <c r="N637" s="316"/>
      <c r="O637" s="316"/>
      <c r="P637" s="316"/>
      <c r="Q637" s="316"/>
      <c r="R637" s="316"/>
      <c r="S637" s="316"/>
      <c r="T637" s="316"/>
      <c r="U637" s="316"/>
      <c r="V637" s="316"/>
      <c r="W637" s="316"/>
      <c r="X637" s="316"/>
      <c r="Y637" s="316"/>
      <c r="Z637" s="316"/>
    </row>
    <row r="638" spans="1:26">
      <c r="A638" s="316"/>
      <c r="B638" s="316"/>
      <c r="C638" s="316"/>
      <c r="D638" s="316"/>
      <c r="E638" s="316"/>
      <c r="F638" s="316"/>
      <c r="G638" s="316"/>
      <c r="H638" s="316"/>
      <c r="I638" s="316"/>
      <c r="J638" s="316"/>
      <c r="K638" s="360"/>
      <c r="L638" s="316"/>
      <c r="M638" s="316"/>
      <c r="N638" s="316"/>
      <c r="O638" s="316"/>
      <c r="P638" s="316"/>
      <c r="Q638" s="316"/>
      <c r="R638" s="316"/>
      <c r="S638" s="316"/>
      <c r="T638" s="316"/>
      <c r="U638" s="316"/>
      <c r="V638" s="316"/>
      <c r="W638" s="316"/>
      <c r="X638" s="316"/>
      <c r="Y638" s="316"/>
      <c r="Z638" s="316"/>
    </row>
    <row r="639" spans="1:26">
      <c r="A639" s="316"/>
      <c r="B639" s="316"/>
      <c r="C639" s="316"/>
      <c r="D639" s="316"/>
      <c r="E639" s="316"/>
      <c r="F639" s="316"/>
      <c r="G639" s="316"/>
      <c r="H639" s="316"/>
      <c r="I639" s="316"/>
      <c r="J639" s="316"/>
      <c r="K639" s="360"/>
      <c r="L639" s="316"/>
      <c r="M639" s="316"/>
      <c r="N639" s="316"/>
      <c r="O639" s="316"/>
      <c r="P639" s="316"/>
      <c r="Q639" s="316"/>
      <c r="R639" s="316"/>
      <c r="S639" s="316"/>
      <c r="T639" s="316"/>
      <c r="U639" s="316"/>
      <c r="V639" s="316"/>
      <c r="W639" s="316"/>
      <c r="X639" s="316"/>
      <c r="Y639" s="316"/>
      <c r="Z639" s="316"/>
    </row>
    <row r="640" spans="1:26">
      <c r="A640" s="316"/>
      <c r="B640" s="316"/>
      <c r="C640" s="316"/>
      <c r="D640" s="316"/>
      <c r="E640" s="316"/>
      <c r="F640" s="316"/>
      <c r="G640" s="316"/>
      <c r="H640" s="316"/>
      <c r="I640" s="316"/>
      <c r="J640" s="316"/>
      <c r="K640" s="360"/>
      <c r="L640" s="316"/>
      <c r="M640" s="316"/>
      <c r="N640" s="316"/>
      <c r="O640" s="316"/>
      <c r="P640" s="316"/>
      <c r="Q640" s="316"/>
      <c r="R640" s="316"/>
      <c r="S640" s="316"/>
      <c r="T640" s="316"/>
      <c r="U640" s="316"/>
      <c r="V640" s="316"/>
      <c r="W640" s="316"/>
      <c r="X640" s="316"/>
      <c r="Y640" s="316"/>
      <c r="Z640" s="316"/>
    </row>
    <row r="641" spans="1:26">
      <c r="A641" s="316"/>
      <c r="B641" s="316"/>
      <c r="C641" s="316"/>
      <c r="D641" s="316"/>
      <c r="E641" s="316"/>
      <c r="F641" s="316"/>
      <c r="G641" s="316"/>
      <c r="H641" s="316"/>
      <c r="I641" s="316"/>
      <c r="J641" s="316"/>
      <c r="K641" s="360"/>
      <c r="L641" s="316"/>
      <c r="M641" s="316"/>
      <c r="N641" s="316"/>
      <c r="O641" s="316"/>
      <c r="P641" s="316"/>
      <c r="Q641" s="316"/>
      <c r="R641" s="316"/>
      <c r="S641" s="316"/>
      <c r="T641" s="316"/>
      <c r="U641" s="316"/>
      <c r="V641" s="316"/>
      <c r="W641" s="316"/>
      <c r="X641" s="316"/>
      <c r="Y641" s="316"/>
      <c r="Z641" s="316"/>
    </row>
    <row r="642" spans="1:26">
      <c r="A642" s="316"/>
      <c r="B642" s="316"/>
      <c r="C642" s="316"/>
      <c r="D642" s="316"/>
      <c r="E642" s="316"/>
      <c r="F642" s="316"/>
      <c r="G642" s="316"/>
      <c r="H642" s="316"/>
      <c r="I642" s="316"/>
      <c r="J642" s="316"/>
      <c r="K642" s="360"/>
      <c r="L642" s="316"/>
      <c r="M642" s="316"/>
      <c r="N642" s="316"/>
      <c r="O642" s="316"/>
      <c r="P642" s="316"/>
      <c r="Q642" s="316"/>
      <c r="R642" s="316"/>
      <c r="S642" s="316"/>
      <c r="T642" s="316"/>
      <c r="U642" s="316"/>
      <c r="V642" s="316"/>
      <c r="W642" s="316"/>
      <c r="X642" s="316"/>
      <c r="Y642" s="316"/>
      <c r="Z642" s="316"/>
    </row>
    <row r="643" spans="1:26">
      <c r="A643" s="316"/>
      <c r="B643" s="316"/>
      <c r="C643" s="316"/>
      <c r="D643" s="316"/>
      <c r="E643" s="316"/>
      <c r="F643" s="316"/>
      <c r="G643" s="316"/>
      <c r="H643" s="316"/>
      <c r="I643" s="316"/>
      <c r="J643" s="316"/>
      <c r="K643" s="360"/>
      <c r="L643" s="316"/>
      <c r="M643" s="316"/>
      <c r="N643" s="316"/>
      <c r="O643" s="316"/>
      <c r="P643" s="316"/>
      <c r="Q643" s="316"/>
      <c r="R643" s="316"/>
      <c r="S643" s="316"/>
      <c r="T643" s="316"/>
      <c r="U643" s="316"/>
      <c r="V643" s="316"/>
      <c r="W643" s="316"/>
      <c r="X643" s="316"/>
      <c r="Y643" s="316"/>
      <c r="Z643" s="316"/>
    </row>
    <row r="644" spans="1:26">
      <c r="A644" s="316"/>
      <c r="B644" s="316"/>
      <c r="C644" s="316"/>
      <c r="D644" s="316"/>
      <c r="E644" s="316"/>
      <c r="F644" s="316"/>
      <c r="G644" s="316"/>
      <c r="H644" s="316"/>
      <c r="I644" s="316"/>
      <c r="J644" s="316"/>
      <c r="K644" s="360"/>
      <c r="L644" s="316"/>
      <c r="M644" s="316"/>
      <c r="N644" s="316"/>
      <c r="O644" s="316"/>
      <c r="P644" s="316"/>
      <c r="Q644" s="316"/>
      <c r="R644" s="316"/>
      <c r="S644" s="316"/>
      <c r="T644" s="316"/>
      <c r="U644" s="316"/>
      <c r="V644" s="316"/>
      <c r="W644" s="316"/>
      <c r="X644" s="316"/>
      <c r="Y644" s="316"/>
      <c r="Z644" s="316"/>
    </row>
    <row r="645" spans="1:26">
      <c r="A645" s="316"/>
      <c r="B645" s="316"/>
      <c r="C645" s="316"/>
      <c r="D645" s="316"/>
      <c r="E645" s="316"/>
      <c r="F645" s="316"/>
      <c r="G645" s="316"/>
      <c r="H645" s="316"/>
      <c r="I645" s="316"/>
      <c r="J645" s="316"/>
      <c r="K645" s="360"/>
      <c r="L645" s="316"/>
      <c r="M645" s="316"/>
      <c r="N645" s="316"/>
      <c r="O645" s="316"/>
      <c r="P645" s="316"/>
      <c r="Q645" s="316"/>
      <c r="R645" s="316"/>
      <c r="S645" s="316"/>
      <c r="T645" s="316"/>
      <c r="U645" s="316"/>
      <c r="V645" s="316"/>
      <c r="W645" s="316"/>
      <c r="X645" s="316"/>
      <c r="Y645" s="316"/>
      <c r="Z645" s="316"/>
    </row>
    <row r="646" spans="1:26">
      <c r="A646" s="316"/>
      <c r="B646" s="316"/>
      <c r="C646" s="316"/>
      <c r="D646" s="316"/>
      <c r="E646" s="316"/>
      <c r="F646" s="316"/>
      <c r="G646" s="316"/>
      <c r="H646" s="316"/>
      <c r="I646" s="316"/>
      <c r="J646" s="316"/>
      <c r="K646" s="360"/>
      <c r="L646" s="316"/>
      <c r="M646" s="316"/>
      <c r="N646" s="316"/>
      <c r="O646" s="316"/>
      <c r="P646" s="316"/>
      <c r="Q646" s="316"/>
      <c r="R646" s="316"/>
      <c r="S646" s="316"/>
      <c r="T646" s="316"/>
      <c r="U646" s="316"/>
      <c r="V646" s="316"/>
      <c r="W646" s="316"/>
      <c r="X646" s="316"/>
      <c r="Y646" s="316"/>
      <c r="Z646" s="316"/>
    </row>
    <row r="647" spans="1:26">
      <c r="A647" s="316"/>
      <c r="B647" s="316"/>
      <c r="C647" s="316"/>
      <c r="D647" s="316"/>
      <c r="E647" s="316"/>
      <c r="F647" s="316"/>
      <c r="G647" s="316"/>
      <c r="H647" s="316"/>
      <c r="I647" s="316"/>
      <c r="J647" s="316"/>
      <c r="K647" s="360"/>
      <c r="L647" s="316"/>
      <c r="M647" s="316"/>
      <c r="N647" s="316"/>
      <c r="O647" s="316"/>
      <c r="P647" s="316"/>
      <c r="Q647" s="316"/>
      <c r="R647" s="316"/>
      <c r="S647" s="316"/>
      <c r="T647" s="316"/>
      <c r="U647" s="316"/>
      <c r="V647" s="316"/>
      <c r="W647" s="316"/>
      <c r="X647" s="316"/>
      <c r="Y647" s="316"/>
      <c r="Z647" s="316"/>
    </row>
    <row r="648" spans="1:26">
      <c r="A648" s="316"/>
      <c r="B648" s="316"/>
      <c r="C648" s="316"/>
      <c r="D648" s="316"/>
      <c r="E648" s="316"/>
      <c r="F648" s="316"/>
      <c r="G648" s="316"/>
      <c r="H648" s="316"/>
      <c r="I648" s="316"/>
      <c r="J648" s="316"/>
      <c r="K648" s="360"/>
      <c r="L648" s="316"/>
      <c r="M648" s="316"/>
      <c r="N648" s="316"/>
      <c r="O648" s="316"/>
      <c r="P648" s="316"/>
      <c r="Q648" s="316"/>
      <c r="R648" s="316"/>
      <c r="S648" s="316"/>
      <c r="T648" s="316"/>
      <c r="U648" s="316"/>
      <c r="V648" s="316"/>
      <c r="W648" s="316"/>
      <c r="X648" s="316"/>
      <c r="Y648" s="316"/>
      <c r="Z648" s="316"/>
    </row>
    <row r="649" spans="1:26">
      <c r="A649" s="316"/>
      <c r="B649" s="316"/>
      <c r="C649" s="316"/>
      <c r="D649" s="316"/>
      <c r="E649" s="316"/>
      <c r="F649" s="316"/>
      <c r="G649" s="316"/>
      <c r="H649" s="316"/>
      <c r="I649" s="316"/>
      <c r="J649" s="316"/>
      <c r="K649" s="360"/>
      <c r="L649" s="316"/>
      <c r="M649" s="316"/>
      <c r="N649" s="316"/>
      <c r="O649" s="316"/>
      <c r="P649" s="316"/>
      <c r="Q649" s="316"/>
      <c r="R649" s="316"/>
      <c r="S649" s="316"/>
      <c r="T649" s="316"/>
      <c r="U649" s="316"/>
      <c r="V649" s="316"/>
      <c r="W649" s="316"/>
      <c r="X649" s="316"/>
      <c r="Y649" s="316"/>
      <c r="Z649" s="316"/>
    </row>
    <row r="650" spans="1:26">
      <c r="A650" s="316"/>
      <c r="B650" s="316"/>
      <c r="C650" s="316"/>
      <c r="D650" s="316"/>
      <c r="E650" s="316"/>
      <c r="F650" s="316"/>
      <c r="G650" s="316"/>
      <c r="H650" s="316"/>
      <c r="I650" s="316"/>
      <c r="J650" s="316"/>
      <c r="K650" s="360"/>
      <c r="L650" s="316"/>
      <c r="M650" s="316"/>
      <c r="N650" s="316"/>
      <c r="O650" s="316"/>
      <c r="P650" s="316"/>
      <c r="Q650" s="316"/>
      <c r="R650" s="316"/>
      <c r="S650" s="316"/>
      <c r="T650" s="316"/>
      <c r="U650" s="316"/>
      <c r="V650" s="316"/>
      <c r="W650" s="316"/>
      <c r="X650" s="316"/>
      <c r="Y650" s="316"/>
      <c r="Z650" s="316"/>
    </row>
    <row r="651" spans="1:26">
      <c r="A651" s="316"/>
      <c r="B651" s="316"/>
      <c r="C651" s="316"/>
      <c r="D651" s="316"/>
      <c r="E651" s="316"/>
      <c r="F651" s="316"/>
      <c r="G651" s="316"/>
      <c r="H651" s="316"/>
      <c r="I651" s="316"/>
      <c r="J651" s="316"/>
      <c r="K651" s="360"/>
      <c r="L651" s="316"/>
      <c r="M651" s="316"/>
      <c r="N651" s="316"/>
      <c r="O651" s="316"/>
      <c r="P651" s="316"/>
      <c r="Q651" s="316"/>
      <c r="R651" s="316"/>
      <c r="S651" s="316"/>
      <c r="T651" s="316"/>
      <c r="U651" s="316"/>
      <c r="V651" s="316"/>
      <c r="W651" s="316"/>
      <c r="X651" s="316"/>
      <c r="Y651" s="316"/>
      <c r="Z651" s="316"/>
    </row>
    <row r="652" spans="1:26">
      <c r="A652" s="316"/>
      <c r="B652" s="316"/>
      <c r="C652" s="316"/>
      <c r="D652" s="316"/>
      <c r="E652" s="316"/>
      <c r="F652" s="316"/>
      <c r="G652" s="316"/>
      <c r="H652" s="316"/>
      <c r="I652" s="316"/>
      <c r="J652" s="316"/>
      <c r="K652" s="360"/>
      <c r="L652" s="316"/>
      <c r="M652" s="316"/>
      <c r="N652" s="316"/>
      <c r="O652" s="316"/>
      <c r="P652" s="316"/>
      <c r="Q652" s="316"/>
      <c r="R652" s="316"/>
      <c r="S652" s="316"/>
      <c r="T652" s="316"/>
      <c r="U652" s="316"/>
      <c r="V652" s="316"/>
      <c r="W652" s="316"/>
      <c r="X652" s="316"/>
      <c r="Y652" s="316"/>
      <c r="Z652" s="316"/>
    </row>
    <row r="653" spans="1:26">
      <c r="A653" s="316"/>
      <c r="B653" s="316"/>
      <c r="C653" s="316"/>
      <c r="D653" s="316"/>
      <c r="E653" s="316"/>
      <c r="F653" s="316"/>
      <c r="G653" s="316"/>
      <c r="H653" s="316"/>
      <c r="I653" s="316"/>
      <c r="J653" s="316"/>
      <c r="K653" s="360"/>
      <c r="L653" s="316"/>
      <c r="M653" s="316"/>
      <c r="N653" s="316"/>
      <c r="O653" s="316"/>
      <c r="P653" s="316"/>
      <c r="Q653" s="316"/>
      <c r="R653" s="316"/>
      <c r="S653" s="316"/>
      <c r="T653" s="316"/>
      <c r="U653" s="316"/>
      <c r="V653" s="316"/>
      <c r="W653" s="316"/>
      <c r="X653" s="316"/>
      <c r="Y653" s="316"/>
      <c r="Z653" s="316"/>
    </row>
    <row r="654" spans="1:26">
      <c r="A654" s="316"/>
      <c r="B654" s="316"/>
      <c r="C654" s="316"/>
      <c r="D654" s="316"/>
      <c r="E654" s="316"/>
      <c r="F654" s="316"/>
      <c r="G654" s="316"/>
      <c r="H654" s="316"/>
      <c r="I654" s="316"/>
      <c r="J654" s="316"/>
      <c r="K654" s="360"/>
      <c r="L654" s="316"/>
      <c r="M654" s="316"/>
      <c r="N654" s="316"/>
      <c r="O654" s="316"/>
      <c r="P654" s="316"/>
      <c r="Q654" s="316"/>
      <c r="R654" s="316"/>
      <c r="S654" s="316"/>
      <c r="T654" s="316"/>
      <c r="U654" s="316"/>
      <c r="V654" s="316"/>
      <c r="W654" s="316"/>
      <c r="X654" s="316"/>
      <c r="Y654" s="316"/>
      <c r="Z654" s="316"/>
    </row>
    <row r="655" spans="1:26">
      <c r="A655" s="316"/>
      <c r="B655" s="316"/>
      <c r="C655" s="316"/>
      <c r="D655" s="316"/>
      <c r="E655" s="316"/>
      <c r="F655" s="316"/>
      <c r="G655" s="316"/>
      <c r="H655" s="316"/>
      <c r="I655" s="316"/>
      <c r="J655" s="316"/>
      <c r="K655" s="360"/>
      <c r="L655" s="316"/>
      <c r="M655" s="316"/>
      <c r="N655" s="316"/>
      <c r="O655" s="316"/>
      <c r="P655" s="316"/>
      <c r="Q655" s="316"/>
      <c r="R655" s="316"/>
      <c r="S655" s="316"/>
      <c r="T655" s="316"/>
      <c r="U655" s="316"/>
      <c r="V655" s="316"/>
      <c r="W655" s="316"/>
      <c r="X655" s="316"/>
      <c r="Y655" s="316"/>
      <c r="Z655" s="316"/>
    </row>
    <row r="656" spans="1:26">
      <c r="A656" s="316"/>
      <c r="B656" s="316"/>
      <c r="C656" s="316"/>
      <c r="D656" s="316"/>
      <c r="E656" s="316"/>
      <c r="F656" s="316"/>
      <c r="G656" s="316"/>
      <c r="H656" s="316"/>
      <c r="I656" s="316"/>
      <c r="J656" s="316"/>
      <c r="K656" s="360"/>
      <c r="L656" s="316"/>
      <c r="M656" s="316"/>
      <c r="N656" s="316"/>
      <c r="O656" s="316"/>
      <c r="P656" s="316"/>
      <c r="Q656" s="316"/>
      <c r="R656" s="316"/>
      <c r="S656" s="316"/>
      <c r="T656" s="316"/>
      <c r="U656" s="316"/>
      <c r="V656" s="316"/>
      <c r="W656" s="316"/>
      <c r="X656" s="316"/>
      <c r="Y656" s="316"/>
      <c r="Z656" s="316"/>
    </row>
    <row r="657" spans="1:26">
      <c r="A657" s="316"/>
      <c r="B657" s="316"/>
      <c r="C657" s="316"/>
      <c r="D657" s="316"/>
      <c r="E657" s="316"/>
      <c r="F657" s="316"/>
      <c r="G657" s="316"/>
      <c r="H657" s="316"/>
      <c r="I657" s="316"/>
      <c r="J657" s="316"/>
      <c r="K657" s="360"/>
      <c r="L657" s="316"/>
      <c r="M657" s="316"/>
      <c r="N657" s="316"/>
      <c r="O657" s="316"/>
      <c r="P657" s="316"/>
      <c r="Q657" s="316"/>
      <c r="R657" s="316"/>
      <c r="S657" s="316"/>
      <c r="T657" s="316"/>
      <c r="U657" s="316"/>
      <c r="V657" s="316"/>
      <c r="W657" s="316"/>
      <c r="X657" s="316"/>
      <c r="Y657" s="316"/>
      <c r="Z657" s="316"/>
    </row>
    <row r="658" spans="1:26">
      <c r="A658" s="316"/>
      <c r="B658" s="316"/>
      <c r="C658" s="316"/>
      <c r="D658" s="316"/>
      <c r="E658" s="316"/>
      <c r="F658" s="316"/>
      <c r="G658" s="316"/>
      <c r="H658" s="316"/>
      <c r="I658" s="316"/>
      <c r="J658" s="316"/>
      <c r="K658" s="360"/>
      <c r="L658" s="316"/>
      <c r="M658" s="316"/>
      <c r="N658" s="316"/>
      <c r="O658" s="316"/>
      <c r="P658" s="316"/>
      <c r="Q658" s="316"/>
      <c r="R658" s="316"/>
      <c r="S658" s="316"/>
      <c r="T658" s="316"/>
      <c r="U658" s="316"/>
      <c r="V658" s="316"/>
      <c r="W658" s="316"/>
      <c r="X658" s="316"/>
      <c r="Y658" s="316"/>
      <c r="Z658" s="316"/>
    </row>
    <row r="659" spans="1:26">
      <c r="A659" s="316"/>
      <c r="B659" s="316"/>
      <c r="C659" s="316"/>
      <c r="D659" s="316"/>
      <c r="E659" s="316"/>
      <c r="F659" s="316"/>
      <c r="G659" s="316"/>
      <c r="H659" s="316"/>
      <c r="I659" s="316"/>
      <c r="J659" s="316"/>
      <c r="K659" s="360"/>
      <c r="L659" s="316"/>
      <c r="M659" s="316"/>
      <c r="N659" s="316"/>
      <c r="O659" s="316"/>
      <c r="P659" s="316"/>
      <c r="Q659" s="316"/>
      <c r="R659" s="316"/>
      <c r="S659" s="316"/>
      <c r="T659" s="316"/>
      <c r="U659" s="316"/>
      <c r="V659" s="316"/>
      <c r="W659" s="316"/>
      <c r="X659" s="316"/>
      <c r="Y659" s="316"/>
      <c r="Z659" s="316"/>
    </row>
    <row r="660" spans="1:26">
      <c r="A660" s="316"/>
      <c r="B660" s="316"/>
      <c r="C660" s="316"/>
      <c r="D660" s="316"/>
      <c r="E660" s="316"/>
      <c r="F660" s="316"/>
      <c r="G660" s="316"/>
      <c r="H660" s="316"/>
      <c r="I660" s="316"/>
      <c r="J660" s="316"/>
      <c r="K660" s="360"/>
      <c r="L660" s="316"/>
      <c r="M660" s="316"/>
      <c r="N660" s="316"/>
      <c r="O660" s="316"/>
      <c r="P660" s="316"/>
      <c r="Q660" s="316"/>
      <c r="R660" s="316"/>
      <c r="S660" s="316"/>
      <c r="T660" s="316"/>
      <c r="U660" s="316"/>
      <c r="V660" s="316"/>
      <c r="W660" s="316"/>
      <c r="X660" s="316"/>
      <c r="Y660" s="316"/>
      <c r="Z660" s="316"/>
    </row>
    <row r="661" spans="1:26">
      <c r="A661" s="316"/>
      <c r="B661" s="316"/>
      <c r="C661" s="316"/>
      <c r="D661" s="316"/>
      <c r="E661" s="316"/>
      <c r="F661" s="316"/>
      <c r="G661" s="316"/>
      <c r="H661" s="316"/>
      <c r="I661" s="316"/>
      <c r="J661" s="316"/>
      <c r="K661" s="360"/>
      <c r="L661" s="316"/>
      <c r="M661" s="316"/>
      <c r="N661" s="316"/>
      <c r="O661" s="316"/>
      <c r="P661" s="316"/>
      <c r="Q661" s="316"/>
      <c r="R661" s="316"/>
      <c r="S661" s="316"/>
      <c r="T661" s="316"/>
      <c r="U661" s="316"/>
      <c r="V661" s="316"/>
      <c r="W661" s="316"/>
      <c r="X661" s="316"/>
      <c r="Y661" s="316"/>
      <c r="Z661" s="316"/>
    </row>
    <row r="662" spans="1:26">
      <c r="A662" s="316"/>
      <c r="B662" s="316"/>
      <c r="C662" s="316"/>
      <c r="D662" s="316"/>
      <c r="E662" s="316"/>
      <c r="F662" s="316"/>
      <c r="G662" s="316"/>
      <c r="H662" s="316"/>
      <c r="I662" s="316"/>
      <c r="J662" s="316"/>
      <c r="K662" s="360"/>
      <c r="L662" s="316"/>
      <c r="M662" s="316"/>
      <c r="N662" s="316"/>
      <c r="O662" s="316"/>
      <c r="P662" s="316"/>
      <c r="Q662" s="316"/>
      <c r="R662" s="316"/>
      <c r="S662" s="316"/>
      <c r="T662" s="316"/>
      <c r="U662" s="316"/>
      <c r="V662" s="316"/>
      <c r="W662" s="316"/>
      <c r="X662" s="316"/>
      <c r="Y662" s="316"/>
      <c r="Z662" s="316"/>
    </row>
    <row r="663" spans="1:26">
      <c r="A663" s="316"/>
      <c r="B663" s="316"/>
      <c r="C663" s="316"/>
      <c r="D663" s="316"/>
      <c r="E663" s="316"/>
      <c r="F663" s="316"/>
      <c r="G663" s="316"/>
      <c r="H663" s="316"/>
      <c r="I663" s="316"/>
      <c r="J663" s="316"/>
      <c r="K663" s="360"/>
      <c r="L663" s="316"/>
      <c r="M663" s="316"/>
      <c r="N663" s="316"/>
      <c r="O663" s="316"/>
      <c r="P663" s="316"/>
      <c r="Q663" s="316"/>
      <c r="R663" s="316"/>
      <c r="S663" s="316"/>
      <c r="T663" s="316"/>
      <c r="U663" s="316"/>
      <c r="V663" s="316"/>
      <c r="W663" s="316"/>
      <c r="X663" s="316"/>
      <c r="Y663" s="316"/>
      <c r="Z663" s="316"/>
    </row>
    <row r="664" spans="1:26">
      <c r="A664" s="316"/>
      <c r="B664" s="316"/>
      <c r="C664" s="316"/>
      <c r="D664" s="316"/>
      <c r="E664" s="316"/>
      <c r="F664" s="316"/>
      <c r="G664" s="316"/>
      <c r="H664" s="316"/>
      <c r="I664" s="316"/>
      <c r="J664" s="316"/>
      <c r="K664" s="360"/>
      <c r="L664" s="316"/>
      <c r="M664" s="316"/>
      <c r="N664" s="316"/>
      <c r="O664" s="316"/>
      <c r="P664" s="316"/>
      <c r="Q664" s="316"/>
      <c r="R664" s="316"/>
      <c r="S664" s="316"/>
      <c r="T664" s="316"/>
      <c r="U664" s="316"/>
      <c r="V664" s="316"/>
      <c r="W664" s="316"/>
      <c r="X664" s="316"/>
      <c r="Y664" s="316"/>
      <c r="Z664" s="316"/>
    </row>
    <row r="665" spans="1:26">
      <c r="A665" s="316"/>
      <c r="B665" s="316"/>
      <c r="C665" s="316"/>
      <c r="D665" s="316"/>
      <c r="E665" s="316"/>
      <c r="F665" s="316"/>
      <c r="G665" s="316"/>
      <c r="H665" s="316"/>
      <c r="I665" s="316"/>
      <c r="J665" s="316"/>
      <c r="K665" s="360"/>
      <c r="L665" s="316"/>
      <c r="M665" s="316"/>
      <c r="N665" s="316"/>
      <c r="O665" s="316"/>
      <c r="P665" s="316"/>
      <c r="Q665" s="316"/>
      <c r="R665" s="316"/>
      <c r="S665" s="316"/>
      <c r="T665" s="316"/>
      <c r="U665" s="316"/>
      <c r="V665" s="316"/>
      <c r="W665" s="316"/>
      <c r="X665" s="316"/>
      <c r="Y665" s="316"/>
      <c r="Z665" s="316"/>
    </row>
    <row r="666" spans="1:26">
      <c r="A666" s="316"/>
      <c r="B666" s="316"/>
      <c r="C666" s="316"/>
      <c r="D666" s="316"/>
      <c r="E666" s="316"/>
      <c r="F666" s="316"/>
      <c r="G666" s="316"/>
      <c r="H666" s="316"/>
      <c r="I666" s="316"/>
      <c r="J666" s="316"/>
      <c r="K666" s="360"/>
      <c r="L666" s="316"/>
      <c r="M666" s="316"/>
      <c r="N666" s="316"/>
      <c r="O666" s="316"/>
      <c r="P666" s="316"/>
      <c r="Q666" s="316"/>
      <c r="R666" s="316"/>
      <c r="S666" s="316"/>
      <c r="T666" s="316"/>
      <c r="U666" s="316"/>
      <c r="V666" s="316"/>
      <c r="W666" s="316"/>
      <c r="X666" s="316"/>
      <c r="Y666" s="316"/>
      <c r="Z666" s="316"/>
    </row>
    <row r="667" spans="1:26">
      <c r="A667" s="316"/>
      <c r="B667" s="316"/>
      <c r="C667" s="316"/>
      <c r="D667" s="316"/>
      <c r="E667" s="316"/>
      <c r="F667" s="316"/>
      <c r="G667" s="316"/>
      <c r="H667" s="316"/>
      <c r="I667" s="316"/>
      <c r="J667" s="316"/>
      <c r="K667" s="360"/>
      <c r="L667" s="316"/>
      <c r="M667" s="316"/>
      <c r="N667" s="316"/>
      <c r="O667" s="316"/>
      <c r="P667" s="316"/>
      <c r="Q667" s="316"/>
      <c r="R667" s="316"/>
      <c r="S667" s="316"/>
      <c r="T667" s="316"/>
      <c r="U667" s="316"/>
      <c r="V667" s="316"/>
      <c r="W667" s="316"/>
      <c r="X667" s="316"/>
      <c r="Y667" s="316"/>
      <c r="Z667" s="316"/>
    </row>
    <row r="668" spans="1:26">
      <c r="A668" s="316"/>
      <c r="B668" s="316"/>
      <c r="C668" s="316"/>
      <c r="D668" s="316"/>
      <c r="E668" s="316"/>
      <c r="F668" s="316"/>
      <c r="G668" s="316"/>
      <c r="H668" s="316"/>
      <c r="I668" s="316"/>
      <c r="J668" s="316"/>
      <c r="K668" s="360"/>
      <c r="L668" s="316"/>
      <c r="M668" s="316"/>
      <c r="N668" s="316"/>
      <c r="O668" s="316"/>
      <c r="P668" s="316"/>
      <c r="Q668" s="316"/>
      <c r="R668" s="316"/>
      <c r="S668" s="316"/>
      <c r="T668" s="316"/>
      <c r="U668" s="316"/>
      <c r="V668" s="316"/>
      <c r="W668" s="316"/>
      <c r="X668" s="316"/>
      <c r="Y668" s="316"/>
      <c r="Z668" s="316"/>
    </row>
    <row r="669" spans="1:26">
      <c r="A669" s="316"/>
      <c r="B669" s="316"/>
      <c r="C669" s="316"/>
      <c r="D669" s="316"/>
      <c r="E669" s="316"/>
      <c r="F669" s="316"/>
      <c r="G669" s="316"/>
      <c r="H669" s="316"/>
      <c r="I669" s="316"/>
      <c r="J669" s="316"/>
      <c r="K669" s="360"/>
      <c r="L669" s="316"/>
      <c r="M669" s="316"/>
      <c r="N669" s="316"/>
      <c r="O669" s="316"/>
      <c r="P669" s="316"/>
      <c r="Q669" s="316"/>
      <c r="R669" s="316"/>
      <c r="S669" s="316"/>
      <c r="T669" s="316"/>
      <c r="U669" s="316"/>
      <c r="V669" s="316"/>
      <c r="W669" s="316"/>
      <c r="X669" s="316"/>
      <c r="Y669" s="316"/>
      <c r="Z669" s="316"/>
    </row>
    <row r="670" spans="1:26">
      <c r="A670" s="316"/>
      <c r="B670" s="316"/>
      <c r="C670" s="316"/>
      <c r="D670" s="316"/>
      <c r="E670" s="316"/>
      <c r="F670" s="316"/>
      <c r="G670" s="316"/>
      <c r="H670" s="316"/>
      <c r="I670" s="316"/>
      <c r="J670" s="316"/>
      <c r="K670" s="360"/>
      <c r="L670" s="316"/>
      <c r="M670" s="316"/>
      <c r="N670" s="316"/>
      <c r="O670" s="316"/>
      <c r="P670" s="316"/>
      <c r="Q670" s="316"/>
      <c r="R670" s="316"/>
      <c r="S670" s="316"/>
      <c r="T670" s="316"/>
      <c r="U670" s="316"/>
      <c r="V670" s="316"/>
      <c r="W670" s="316"/>
      <c r="X670" s="316"/>
      <c r="Y670" s="316"/>
      <c r="Z670" s="316"/>
    </row>
    <row r="671" spans="1:26">
      <c r="A671" s="316"/>
      <c r="B671" s="316"/>
      <c r="C671" s="316"/>
      <c r="D671" s="316"/>
      <c r="E671" s="316"/>
      <c r="F671" s="316"/>
      <c r="G671" s="316"/>
      <c r="H671" s="316"/>
      <c r="I671" s="316"/>
      <c r="J671" s="316"/>
      <c r="K671" s="360"/>
      <c r="L671" s="316"/>
      <c r="M671" s="316"/>
      <c r="N671" s="316"/>
      <c r="O671" s="316"/>
      <c r="P671" s="316"/>
      <c r="Q671" s="316"/>
      <c r="R671" s="316"/>
      <c r="S671" s="316"/>
      <c r="T671" s="316"/>
      <c r="U671" s="316"/>
      <c r="V671" s="316"/>
      <c r="W671" s="316"/>
      <c r="X671" s="316"/>
      <c r="Y671" s="316"/>
      <c r="Z671" s="316"/>
    </row>
    <row r="672" spans="1:26">
      <c r="A672" s="316"/>
      <c r="B672" s="316"/>
      <c r="C672" s="316"/>
      <c r="D672" s="316"/>
      <c r="E672" s="316"/>
      <c r="F672" s="316"/>
      <c r="G672" s="316"/>
      <c r="H672" s="316"/>
      <c r="I672" s="316"/>
      <c r="J672" s="316"/>
      <c r="K672" s="360"/>
      <c r="L672" s="316"/>
      <c r="M672" s="316"/>
      <c r="N672" s="316"/>
      <c r="O672" s="316"/>
      <c r="P672" s="316"/>
      <c r="Q672" s="316"/>
      <c r="R672" s="316"/>
      <c r="S672" s="316"/>
      <c r="T672" s="316"/>
      <c r="U672" s="316"/>
      <c r="V672" s="316"/>
      <c r="W672" s="316"/>
      <c r="X672" s="316"/>
      <c r="Y672" s="316"/>
      <c r="Z672" s="316"/>
    </row>
    <row r="673" spans="1:26">
      <c r="A673" s="316"/>
      <c r="B673" s="316"/>
      <c r="C673" s="316"/>
      <c r="D673" s="316"/>
      <c r="E673" s="316"/>
      <c r="F673" s="316"/>
      <c r="G673" s="316"/>
      <c r="H673" s="316"/>
      <c r="I673" s="316"/>
      <c r="J673" s="316"/>
      <c r="K673" s="360"/>
      <c r="L673" s="316"/>
      <c r="M673" s="316"/>
      <c r="N673" s="316"/>
      <c r="O673" s="316"/>
      <c r="P673" s="316"/>
      <c r="Q673" s="316"/>
      <c r="R673" s="316"/>
      <c r="S673" s="316"/>
      <c r="T673" s="316"/>
      <c r="U673" s="316"/>
      <c r="V673" s="316"/>
      <c r="W673" s="316"/>
      <c r="X673" s="316"/>
      <c r="Y673" s="316"/>
      <c r="Z673" s="316"/>
    </row>
    <row r="674" spans="1:26">
      <c r="A674" s="316"/>
      <c r="B674" s="316"/>
      <c r="C674" s="316"/>
      <c r="D674" s="316"/>
      <c r="E674" s="316"/>
      <c r="F674" s="316"/>
      <c r="G674" s="316"/>
      <c r="H674" s="316"/>
      <c r="I674" s="316"/>
      <c r="J674" s="316"/>
      <c r="K674" s="360"/>
      <c r="L674" s="316"/>
      <c r="M674" s="316"/>
      <c r="N674" s="316"/>
      <c r="O674" s="316"/>
      <c r="P674" s="316"/>
      <c r="Q674" s="316"/>
      <c r="R674" s="316"/>
      <c r="S674" s="316"/>
      <c r="T674" s="316"/>
      <c r="U674" s="316"/>
      <c r="V674" s="316"/>
      <c r="W674" s="316"/>
      <c r="X674" s="316"/>
      <c r="Y674" s="316"/>
      <c r="Z674" s="316"/>
    </row>
    <row r="675" spans="1:26">
      <c r="A675" s="316"/>
      <c r="B675" s="316"/>
      <c r="C675" s="316"/>
      <c r="D675" s="316"/>
      <c r="E675" s="316"/>
      <c r="F675" s="316"/>
      <c r="G675" s="316"/>
      <c r="H675" s="316"/>
      <c r="I675" s="316"/>
      <c r="J675" s="316"/>
      <c r="K675" s="360"/>
      <c r="L675" s="316"/>
      <c r="M675" s="316"/>
      <c r="N675" s="316"/>
      <c r="O675" s="316"/>
      <c r="P675" s="316"/>
      <c r="Q675" s="316"/>
      <c r="R675" s="316"/>
      <c r="S675" s="316"/>
      <c r="T675" s="316"/>
      <c r="U675" s="316"/>
      <c r="V675" s="316"/>
      <c r="W675" s="316"/>
      <c r="X675" s="316"/>
      <c r="Y675" s="316"/>
      <c r="Z675" s="316"/>
    </row>
    <row r="676" spans="1:26">
      <c r="A676" s="316"/>
      <c r="B676" s="316"/>
      <c r="C676" s="316"/>
      <c r="D676" s="316"/>
      <c r="E676" s="316"/>
      <c r="F676" s="316"/>
      <c r="G676" s="316"/>
      <c r="H676" s="316"/>
      <c r="I676" s="316"/>
      <c r="J676" s="316"/>
      <c r="K676" s="360"/>
      <c r="L676" s="316"/>
      <c r="M676" s="316"/>
      <c r="N676" s="316"/>
      <c r="O676" s="316"/>
      <c r="P676" s="316"/>
      <c r="Q676" s="316"/>
      <c r="R676" s="316"/>
      <c r="S676" s="316"/>
      <c r="T676" s="316"/>
      <c r="U676" s="316"/>
      <c r="V676" s="316"/>
      <c r="W676" s="316"/>
      <c r="X676" s="316"/>
      <c r="Y676" s="316"/>
      <c r="Z676" s="316"/>
    </row>
    <row r="677" spans="1:26">
      <c r="A677" s="316"/>
      <c r="B677" s="316"/>
      <c r="C677" s="316"/>
      <c r="D677" s="316"/>
      <c r="E677" s="316"/>
      <c r="F677" s="316"/>
      <c r="G677" s="316"/>
      <c r="H677" s="316"/>
      <c r="I677" s="316"/>
      <c r="J677" s="316"/>
      <c r="K677" s="360"/>
      <c r="L677" s="316"/>
      <c r="M677" s="316"/>
      <c r="N677" s="316"/>
      <c r="O677" s="316"/>
      <c r="P677" s="316"/>
      <c r="Q677" s="316"/>
      <c r="R677" s="316"/>
      <c r="S677" s="316"/>
      <c r="T677" s="316"/>
      <c r="U677" s="316"/>
      <c r="V677" s="316"/>
      <c r="W677" s="316"/>
      <c r="X677" s="316"/>
      <c r="Y677" s="316"/>
      <c r="Z677" s="316"/>
    </row>
    <row r="678" spans="1:26">
      <c r="A678" s="316"/>
      <c r="B678" s="316"/>
      <c r="C678" s="316"/>
      <c r="D678" s="316"/>
      <c r="E678" s="316"/>
      <c r="F678" s="316"/>
      <c r="G678" s="316"/>
      <c r="H678" s="316"/>
      <c r="I678" s="316"/>
      <c r="J678" s="316"/>
      <c r="K678" s="360"/>
      <c r="L678" s="316"/>
      <c r="M678" s="316"/>
      <c r="N678" s="316"/>
      <c r="O678" s="316"/>
      <c r="P678" s="316"/>
      <c r="Q678" s="316"/>
      <c r="R678" s="316"/>
      <c r="S678" s="316"/>
      <c r="T678" s="316"/>
      <c r="U678" s="316"/>
      <c r="V678" s="316"/>
      <c r="W678" s="316"/>
      <c r="X678" s="316"/>
      <c r="Y678" s="316"/>
      <c r="Z678" s="316"/>
    </row>
    <row r="679" spans="1:26">
      <c r="A679" s="316"/>
      <c r="B679" s="316"/>
      <c r="C679" s="316"/>
      <c r="D679" s="316"/>
      <c r="E679" s="316"/>
      <c r="F679" s="316"/>
      <c r="G679" s="316"/>
      <c r="H679" s="316"/>
      <c r="I679" s="316"/>
      <c r="J679" s="316"/>
      <c r="K679" s="360"/>
      <c r="L679" s="316"/>
      <c r="M679" s="316"/>
      <c r="N679" s="316"/>
      <c r="O679" s="316"/>
      <c r="P679" s="316"/>
      <c r="Q679" s="316"/>
      <c r="R679" s="316"/>
      <c r="S679" s="316"/>
      <c r="T679" s="316"/>
      <c r="U679" s="316"/>
      <c r="V679" s="316"/>
      <c r="W679" s="316"/>
      <c r="X679" s="316"/>
      <c r="Y679" s="316"/>
      <c r="Z679" s="316"/>
    </row>
    <row r="680" spans="1:26">
      <c r="A680" s="316"/>
      <c r="B680" s="316"/>
      <c r="C680" s="316"/>
      <c r="D680" s="316"/>
      <c r="E680" s="316"/>
      <c r="F680" s="316"/>
      <c r="G680" s="316"/>
      <c r="H680" s="316"/>
      <c r="I680" s="316"/>
      <c r="J680" s="316"/>
      <c r="K680" s="360"/>
      <c r="L680" s="316"/>
      <c r="M680" s="316"/>
      <c r="N680" s="316"/>
      <c r="O680" s="316"/>
      <c r="P680" s="316"/>
      <c r="Q680" s="316"/>
      <c r="R680" s="316"/>
      <c r="S680" s="316"/>
      <c r="T680" s="316"/>
      <c r="U680" s="316"/>
      <c r="V680" s="316"/>
      <c r="W680" s="316"/>
      <c r="X680" s="316"/>
      <c r="Y680" s="316"/>
      <c r="Z680" s="316"/>
    </row>
    <row r="681" spans="1:26">
      <c r="A681" s="316"/>
      <c r="B681" s="316"/>
      <c r="C681" s="316"/>
      <c r="D681" s="316"/>
      <c r="E681" s="316"/>
      <c r="F681" s="316"/>
      <c r="G681" s="316"/>
      <c r="H681" s="316"/>
      <c r="I681" s="316"/>
      <c r="J681" s="316"/>
      <c r="K681" s="360"/>
      <c r="L681" s="316"/>
      <c r="M681" s="316"/>
      <c r="N681" s="316"/>
      <c r="O681" s="316"/>
      <c r="P681" s="316"/>
      <c r="Q681" s="316"/>
      <c r="R681" s="316"/>
      <c r="S681" s="316"/>
      <c r="T681" s="316"/>
      <c r="U681" s="316"/>
      <c r="V681" s="316"/>
      <c r="W681" s="316"/>
      <c r="X681" s="316"/>
      <c r="Y681" s="316"/>
      <c r="Z681" s="316"/>
    </row>
    <row r="682" spans="1:26">
      <c r="A682" s="316"/>
      <c r="B682" s="316"/>
      <c r="C682" s="316"/>
      <c r="D682" s="316"/>
      <c r="E682" s="316"/>
      <c r="F682" s="316"/>
      <c r="G682" s="316"/>
      <c r="H682" s="316"/>
      <c r="I682" s="316"/>
      <c r="J682" s="316"/>
      <c r="K682" s="360"/>
      <c r="L682" s="316"/>
      <c r="M682" s="316"/>
      <c r="N682" s="316"/>
      <c r="O682" s="316"/>
      <c r="P682" s="316"/>
      <c r="Q682" s="316"/>
      <c r="R682" s="316"/>
      <c r="S682" s="316"/>
      <c r="T682" s="316"/>
      <c r="U682" s="316"/>
      <c r="V682" s="316"/>
      <c r="W682" s="316"/>
      <c r="X682" s="316"/>
      <c r="Y682" s="316"/>
      <c r="Z682" s="316"/>
    </row>
    <row r="683" spans="1:26">
      <c r="A683" s="316"/>
      <c r="B683" s="316"/>
      <c r="C683" s="316"/>
      <c r="D683" s="316"/>
      <c r="E683" s="316"/>
      <c r="F683" s="316"/>
      <c r="G683" s="316"/>
      <c r="H683" s="316"/>
      <c r="I683" s="316"/>
      <c r="J683" s="316"/>
      <c r="K683" s="360"/>
      <c r="L683" s="316"/>
      <c r="M683" s="316"/>
      <c r="N683" s="316"/>
      <c r="O683" s="316"/>
      <c r="P683" s="316"/>
      <c r="Q683" s="316"/>
      <c r="R683" s="316"/>
      <c r="S683" s="316"/>
      <c r="T683" s="316"/>
      <c r="U683" s="316"/>
      <c r="V683" s="316"/>
      <c r="W683" s="316"/>
      <c r="X683" s="316"/>
      <c r="Y683" s="316"/>
      <c r="Z683" s="316"/>
    </row>
    <row r="684" spans="1:26">
      <c r="A684" s="316"/>
      <c r="B684" s="316"/>
      <c r="C684" s="316"/>
      <c r="D684" s="316"/>
      <c r="E684" s="316"/>
      <c r="F684" s="316"/>
      <c r="G684" s="316"/>
      <c r="H684" s="316"/>
      <c r="I684" s="316"/>
      <c r="J684" s="316"/>
      <c r="K684" s="360"/>
      <c r="L684" s="316"/>
      <c r="M684" s="316"/>
      <c r="N684" s="316"/>
      <c r="O684" s="316"/>
      <c r="P684" s="316"/>
      <c r="Q684" s="316"/>
      <c r="R684" s="316"/>
      <c r="S684" s="316"/>
      <c r="T684" s="316"/>
      <c r="U684" s="316"/>
      <c r="V684" s="316"/>
      <c r="W684" s="316"/>
      <c r="X684" s="316"/>
      <c r="Y684" s="316"/>
      <c r="Z684" s="316"/>
    </row>
    <row r="685" spans="1:26">
      <c r="A685" s="316"/>
      <c r="B685" s="316"/>
      <c r="C685" s="316"/>
      <c r="D685" s="316"/>
      <c r="E685" s="316"/>
      <c r="F685" s="316"/>
      <c r="G685" s="316"/>
      <c r="H685" s="316"/>
      <c r="I685" s="316"/>
      <c r="J685" s="316"/>
      <c r="K685" s="360"/>
      <c r="L685" s="316"/>
      <c r="M685" s="316"/>
      <c r="N685" s="316"/>
      <c r="O685" s="316"/>
      <c r="P685" s="316"/>
      <c r="Q685" s="316"/>
      <c r="R685" s="316"/>
      <c r="S685" s="316"/>
      <c r="T685" s="316"/>
      <c r="U685" s="316"/>
      <c r="V685" s="316"/>
      <c r="W685" s="316"/>
      <c r="X685" s="316"/>
      <c r="Y685" s="316"/>
      <c r="Z685" s="316"/>
    </row>
    <row r="686" spans="1:26">
      <c r="A686" s="316"/>
      <c r="B686" s="316"/>
      <c r="C686" s="316"/>
      <c r="D686" s="316"/>
      <c r="E686" s="316"/>
      <c r="F686" s="316"/>
      <c r="G686" s="316"/>
      <c r="H686" s="316"/>
      <c r="I686" s="316"/>
      <c r="J686" s="316"/>
      <c r="K686" s="360"/>
      <c r="L686" s="316"/>
      <c r="M686" s="316"/>
      <c r="N686" s="316"/>
      <c r="O686" s="316"/>
      <c r="P686" s="316"/>
      <c r="Q686" s="316"/>
      <c r="R686" s="316"/>
      <c r="S686" s="316"/>
      <c r="T686" s="316"/>
      <c r="U686" s="316"/>
      <c r="V686" s="316"/>
      <c r="W686" s="316"/>
      <c r="X686" s="316"/>
      <c r="Y686" s="316"/>
      <c r="Z686" s="316"/>
    </row>
    <row r="687" spans="1:26">
      <c r="A687" s="316"/>
      <c r="B687" s="316"/>
      <c r="C687" s="316"/>
      <c r="D687" s="316"/>
      <c r="E687" s="316"/>
      <c r="F687" s="316"/>
      <c r="G687" s="316"/>
      <c r="H687" s="316"/>
      <c r="I687" s="316"/>
      <c r="J687" s="316"/>
      <c r="K687" s="360"/>
      <c r="L687" s="316"/>
      <c r="M687" s="316"/>
      <c r="N687" s="316"/>
      <c r="O687" s="316"/>
      <c r="P687" s="316"/>
      <c r="Q687" s="316"/>
      <c r="R687" s="316"/>
      <c r="S687" s="316"/>
      <c r="T687" s="316"/>
      <c r="U687" s="316"/>
      <c r="V687" s="316"/>
      <c r="W687" s="316"/>
      <c r="X687" s="316"/>
      <c r="Y687" s="316"/>
      <c r="Z687" s="316"/>
    </row>
    <row r="688" spans="1:26">
      <c r="A688" s="316"/>
      <c r="B688" s="316"/>
      <c r="C688" s="316"/>
      <c r="D688" s="316"/>
      <c r="E688" s="316"/>
      <c r="F688" s="316"/>
      <c r="G688" s="316"/>
      <c r="H688" s="316"/>
      <c r="I688" s="316"/>
      <c r="J688" s="316"/>
      <c r="K688" s="360"/>
      <c r="L688" s="316"/>
      <c r="M688" s="316"/>
      <c r="N688" s="316"/>
      <c r="O688" s="316"/>
      <c r="P688" s="316"/>
      <c r="Q688" s="316"/>
      <c r="R688" s="316"/>
      <c r="S688" s="316"/>
      <c r="T688" s="316"/>
      <c r="U688" s="316"/>
      <c r="V688" s="316"/>
      <c r="W688" s="316"/>
      <c r="X688" s="316"/>
      <c r="Y688" s="316"/>
      <c r="Z688" s="316"/>
    </row>
    <row r="689" spans="1:26">
      <c r="A689" s="316"/>
      <c r="B689" s="316"/>
      <c r="C689" s="316"/>
      <c r="D689" s="316"/>
      <c r="E689" s="316"/>
      <c r="F689" s="316"/>
      <c r="G689" s="316"/>
      <c r="H689" s="316"/>
      <c r="I689" s="316"/>
      <c r="J689" s="316"/>
      <c r="K689" s="360"/>
      <c r="L689" s="316"/>
      <c r="M689" s="316"/>
      <c r="N689" s="316"/>
      <c r="O689" s="316"/>
      <c r="P689" s="316"/>
      <c r="Q689" s="316"/>
      <c r="R689" s="316"/>
      <c r="S689" s="316"/>
      <c r="T689" s="316"/>
      <c r="U689" s="316"/>
      <c r="V689" s="316"/>
      <c r="W689" s="316"/>
      <c r="X689" s="316"/>
      <c r="Y689" s="316"/>
      <c r="Z689" s="316"/>
    </row>
    <row r="690" spans="1:26">
      <c r="A690" s="316"/>
      <c r="B690" s="316"/>
      <c r="C690" s="316"/>
      <c r="D690" s="316"/>
      <c r="E690" s="316"/>
      <c r="F690" s="316"/>
      <c r="G690" s="316"/>
      <c r="H690" s="316"/>
      <c r="I690" s="316"/>
      <c r="J690" s="316"/>
      <c r="K690" s="360"/>
      <c r="L690" s="316"/>
      <c r="M690" s="316"/>
      <c r="N690" s="316"/>
      <c r="O690" s="316"/>
      <c r="P690" s="316"/>
      <c r="Q690" s="316"/>
      <c r="R690" s="316"/>
      <c r="S690" s="316"/>
      <c r="T690" s="316"/>
      <c r="U690" s="316"/>
      <c r="V690" s="316"/>
      <c r="W690" s="316"/>
      <c r="X690" s="316"/>
      <c r="Y690" s="316"/>
      <c r="Z690" s="316"/>
    </row>
    <row r="691" spans="1:26">
      <c r="A691" s="316"/>
      <c r="B691" s="316"/>
      <c r="C691" s="316"/>
      <c r="D691" s="316"/>
      <c r="E691" s="316"/>
      <c r="F691" s="316"/>
      <c r="G691" s="316"/>
      <c r="H691" s="316"/>
      <c r="I691" s="316"/>
      <c r="J691" s="316"/>
      <c r="K691" s="360"/>
      <c r="L691" s="316"/>
      <c r="M691" s="316"/>
      <c r="N691" s="316"/>
      <c r="O691" s="316"/>
      <c r="P691" s="316"/>
      <c r="Q691" s="316"/>
      <c r="R691" s="316"/>
      <c r="S691" s="316"/>
      <c r="T691" s="316"/>
      <c r="U691" s="316"/>
      <c r="V691" s="316"/>
      <c r="W691" s="316"/>
      <c r="X691" s="316"/>
      <c r="Y691" s="316"/>
      <c r="Z691" s="316"/>
    </row>
    <row r="692" spans="1:26">
      <c r="A692" s="316"/>
      <c r="B692" s="316"/>
      <c r="C692" s="316"/>
      <c r="D692" s="316"/>
      <c r="E692" s="316"/>
      <c r="F692" s="316"/>
      <c r="G692" s="316"/>
      <c r="H692" s="316"/>
      <c r="I692" s="316"/>
      <c r="J692" s="316"/>
      <c r="K692" s="360"/>
      <c r="L692" s="316"/>
      <c r="M692" s="316"/>
      <c r="N692" s="316"/>
      <c r="O692" s="316"/>
      <c r="P692" s="316"/>
      <c r="Q692" s="316"/>
      <c r="R692" s="316"/>
      <c r="S692" s="316"/>
      <c r="T692" s="316"/>
      <c r="U692" s="316"/>
      <c r="V692" s="316"/>
      <c r="W692" s="316"/>
      <c r="X692" s="316"/>
      <c r="Y692" s="316"/>
      <c r="Z692" s="316"/>
    </row>
    <row r="693" spans="1:26">
      <c r="A693" s="316"/>
      <c r="B693" s="316"/>
      <c r="C693" s="316"/>
      <c r="D693" s="316"/>
      <c r="E693" s="316"/>
      <c r="F693" s="316"/>
      <c r="G693" s="316"/>
      <c r="H693" s="316"/>
      <c r="I693" s="316"/>
      <c r="J693" s="316"/>
      <c r="K693" s="360"/>
      <c r="L693" s="316"/>
      <c r="M693" s="316"/>
      <c r="N693" s="316"/>
      <c r="O693" s="316"/>
      <c r="P693" s="316"/>
      <c r="Q693" s="316"/>
      <c r="R693" s="316"/>
      <c r="S693" s="316"/>
      <c r="T693" s="316"/>
      <c r="U693" s="316"/>
      <c r="V693" s="316"/>
      <c r="W693" s="316"/>
      <c r="X693" s="316"/>
      <c r="Y693" s="316"/>
      <c r="Z693" s="316"/>
    </row>
    <row r="694" spans="1:26">
      <c r="A694" s="316"/>
      <c r="B694" s="316"/>
      <c r="C694" s="316"/>
      <c r="D694" s="316"/>
      <c r="E694" s="316"/>
      <c r="F694" s="316"/>
      <c r="G694" s="316"/>
      <c r="H694" s="316"/>
      <c r="I694" s="316"/>
      <c r="J694" s="316"/>
      <c r="K694" s="360"/>
      <c r="L694" s="316"/>
      <c r="M694" s="316"/>
      <c r="N694" s="316"/>
      <c r="O694" s="316"/>
      <c r="P694" s="316"/>
      <c r="Q694" s="316"/>
      <c r="R694" s="316"/>
      <c r="S694" s="316"/>
      <c r="T694" s="316"/>
      <c r="U694" s="316"/>
      <c r="V694" s="316"/>
      <c r="W694" s="316"/>
      <c r="X694" s="316"/>
      <c r="Y694" s="316"/>
      <c r="Z694" s="316"/>
    </row>
    <row r="695" spans="1:26">
      <c r="A695" s="316"/>
      <c r="B695" s="316"/>
      <c r="C695" s="316"/>
      <c r="D695" s="316"/>
      <c r="E695" s="316"/>
      <c r="F695" s="316"/>
      <c r="G695" s="316"/>
      <c r="H695" s="316"/>
      <c r="I695" s="316"/>
      <c r="J695" s="316"/>
      <c r="K695" s="360"/>
      <c r="L695" s="316"/>
      <c r="M695" s="316"/>
      <c r="N695" s="316"/>
      <c r="O695" s="316"/>
      <c r="P695" s="316"/>
      <c r="Q695" s="316"/>
      <c r="R695" s="316"/>
      <c r="S695" s="316"/>
      <c r="T695" s="316"/>
      <c r="U695" s="316"/>
      <c r="V695" s="316"/>
      <c r="W695" s="316"/>
      <c r="X695" s="316"/>
      <c r="Y695" s="316"/>
      <c r="Z695" s="316"/>
    </row>
    <row r="696" spans="1:26">
      <c r="A696" s="316"/>
      <c r="B696" s="316"/>
      <c r="C696" s="316"/>
      <c r="D696" s="316"/>
      <c r="E696" s="316"/>
      <c r="F696" s="316"/>
      <c r="G696" s="316"/>
      <c r="H696" s="316"/>
      <c r="I696" s="316"/>
      <c r="J696" s="316"/>
      <c r="K696" s="360"/>
      <c r="L696" s="316"/>
      <c r="M696" s="316"/>
      <c r="N696" s="316"/>
      <c r="O696" s="316"/>
      <c r="P696" s="316"/>
      <c r="Q696" s="316"/>
      <c r="R696" s="316"/>
      <c r="S696" s="316"/>
      <c r="T696" s="316"/>
      <c r="U696" s="316"/>
      <c r="V696" s="316"/>
      <c r="W696" s="316"/>
      <c r="X696" s="316"/>
      <c r="Y696" s="316"/>
      <c r="Z696" s="316"/>
    </row>
    <row r="697" spans="1:26">
      <c r="A697" s="316"/>
      <c r="B697" s="316"/>
      <c r="C697" s="316"/>
      <c r="D697" s="316"/>
      <c r="E697" s="316"/>
      <c r="F697" s="316"/>
      <c r="G697" s="316"/>
      <c r="H697" s="316"/>
      <c r="I697" s="316"/>
      <c r="J697" s="316"/>
      <c r="K697" s="360"/>
      <c r="L697" s="316"/>
      <c r="M697" s="316"/>
      <c r="N697" s="316"/>
      <c r="O697" s="316"/>
      <c r="P697" s="316"/>
      <c r="Q697" s="316"/>
      <c r="R697" s="316"/>
      <c r="S697" s="316"/>
      <c r="T697" s="316"/>
      <c r="U697" s="316"/>
      <c r="V697" s="316"/>
      <c r="W697" s="316"/>
      <c r="X697" s="316"/>
      <c r="Y697" s="316"/>
      <c r="Z697" s="316"/>
    </row>
    <row r="698" spans="1:26">
      <c r="A698" s="316"/>
      <c r="B698" s="316"/>
      <c r="C698" s="316"/>
      <c r="D698" s="316"/>
      <c r="E698" s="316"/>
      <c r="F698" s="316"/>
      <c r="G698" s="316"/>
      <c r="H698" s="316"/>
      <c r="I698" s="316"/>
      <c r="J698" s="316"/>
      <c r="K698" s="360"/>
      <c r="L698" s="316"/>
      <c r="M698" s="316"/>
      <c r="N698" s="316"/>
      <c r="O698" s="316"/>
      <c r="P698" s="316"/>
      <c r="Q698" s="316"/>
      <c r="R698" s="316"/>
      <c r="S698" s="316"/>
      <c r="T698" s="316"/>
      <c r="U698" s="316"/>
      <c r="V698" s="316"/>
      <c r="W698" s="316"/>
      <c r="X698" s="316"/>
      <c r="Y698" s="316"/>
      <c r="Z698" s="316"/>
    </row>
    <row r="699" spans="1:26">
      <c r="A699" s="316"/>
      <c r="B699" s="316"/>
      <c r="C699" s="316"/>
      <c r="D699" s="316"/>
      <c r="E699" s="316"/>
      <c r="F699" s="316"/>
      <c r="G699" s="316"/>
      <c r="H699" s="316"/>
      <c r="I699" s="316"/>
      <c r="J699" s="316"/>
      <c r="K699" s="360"/>
      <c r="L699" s="316"/>
      <c r="M699" s="316"/>
      <c r="N699" s="316"/>
      <c r="O699" s="316"/>
      <c r="P699" s="316"/>
      <c r="Q699" s="316"/>
      <c r="R699" s="316"/>
      <c r="S699" s="316"/>
      <c r="T699" s="316"/>
      <c r="U699" s="316"/>
      <c r="V699" s="316"/>
      <c r="W699" s="316"/>
      <c r="X699" s="316"/>
      <c r="Y699" s="316"/>
      <c r="Z699" s="316"/>
    </row>
    <row r="700" spans="1:26">
      <c r="A700" s="316"/>
      <c r="B700" s="316"/>
      <c r="C700" s="316"/>
      <c r="D700" s="316"/>
      <c r="E700" s="316"/>
      <c r="F700" s="316"/>
      <c r="G700" s="316"/>
      <c r="H700" s="316"/>
      <c r="I700" s="316"/>
      <c r="J700" s="316"/>
      <c r="K700" s="360"/>
      <c r="L700" s="316"/>
      <c r="M700" s="316"/>
      <c r="N700" s="316"/>
      <c r="O700" s="316"/>
      <c r="P700" s="316"/>
      <c r="Q700" s="316"/>
      <c r="R700" s="316"/>
      <c r="S700" s="316"/>
      <c r="T700" s="316"/>
      <c r="U700" s="316"/>
      <c r="V700" s="316"/>
      <c r="W700" s="316"/>
      <c r="X700" s="316"/>
      <c r="Y700" s="316"/>
      <c r="Z700" s="316"/>
    </row>
    <row r="701" spans="1:26">
      <c r="A701" s="316"/>
      <c r="B701" s="316"/>
      <c r="C701" s="316"/>
      <c r="D701" s="316"/>
      <c r="E701" s="316"/>
      <c r="F701" s="316"/>
      <c r="G701" s="316"/>
      <c r="H701" s="316"/>
      <c r="I701" s="316"/>
      <c r="J701" s="316"/>
      <c r="K701" s="360"/>
      <c r="L701" s="316"/>
      <c r="M701" s="316"/>
      <c r="N701" s="316"/>
      <c r="O701" s="316"/>
      <c r="P701" s="316"/>
      <c r="Q701" s="316"/>
      <c r="R701" s="316"/>
      <c r="S701" s="316"/>
      <c r="T701" s="316"/>
      <c r="U701" s="316"/>
      <c r="V701" s="316"/>
      <c r="W701" s="316"/>
      <c r="X701" s="316"/>
      <c r="Y701" s="316"/>
      <c r="Z701" s="316"/>
    </row>
    <row r="702" spans="1:26">
      <c r="A702" s="316"/>
      <c r="B702" s="316"/>
      <c r="C702" s="316"/>
      <c r="D702" s="316"/>
      <c r="E702" s="316"/>
      <c r="F702" s="316"/>
      <c r="G702" s="316"/>
      <c r="H702" s="316"/>
      <c r="I702" s="316"/>
      <c r="J702" s="316"/>
      <c r="K702" s="360"/>
      <c r="L702" s="316"/>
      <c r="M702" s="316"/>
      <c r="N702" s="316"/>
      <c r="O702" s="316"/>
      <c r="P702" s="316"/>
      <c r="Q702" s="316"/>
      <c r="R702" s="316"/>
      <c r="S702" s="316"/>
      <c r="T702" s="316"/>
      <c r="U702" s="316"/>
      <c r="V702" s="316"/>
      <c r="W702" s="316"/>
      <c r="X702" s="316"/>
      <c r="Y702" s="316"/>
      <c r="Z702" s="316"/>
    </row>
    <row r="703" spans="1:26">
      <c r="A703" s="316"/>
      <c r="B703" s="316"/>
      <c r="C703" s="316"/>
      <c r="D703" s="316"/>
      <c r="E703" s="316"/>
      <c r="F703" s="316"/>
      <c r="G703" s="316"/>
      <c r="H703" s="316"/>
      <c r="I703" s="316"/>
      <c r="J703" s="316"/>
      <c r="K703" s="360"/>
      <c r="L703" s="316"/>
      <c r="M703" s="316"/>
      <c r="N703" s="316"/>
      <c r="O703" s="316"/>
      <c r="P703" s="316"/>
      <c r="Q703" s="316"/>
      <c r="R703" s="316"/>
      <c r="S703" s="316"/>
      <c r="T703" s="316"/>
      <c r="U703" s="316"/>
      <c r="V703" s="316"/>
      <c r="W703" s="316"/>
      <c r="X703" s="316"/>
      <c r="Y703" s="316"/>
      <c r="Z703" s="316"/>
    </row>
    <row r="704" spans="1:26">
      <c r="A704" s="316"/>
      <c r="B704" s="316"/>
      <c r="C704" s="316"/>
      <c r="D704" s="316"/>
      <c r="E704" s="316"/>
      <c r="F704" s="316"/>
      <c r="G704" s="316"/>
      <c r="H704" s="316"/>
      <c r="I704" s="316"/>
      <c r="J704" s="316"/>
      <c r="K704" s="360"/>
      <c r="L704" s="316"/>
      <c r="M704" s="316"/>
      <c r="N704" s="316"/>
      <c r="O704" s="316"/>
      <c r="P704" s="316"/>
      <c r="Q704" s="316"/>
      <c r="R704" s="316"/>
      <c r="S704" s="316"/>
      <c r="T704" s="316"/>
      <c r="U704" s="316"/>
      <c r="V704" s="316"/>
      <c r="W704" s="316"/>
      <c r="X704" s="316"/>
      <c r="Y704" s="316"/>
      <c r="Z704" s="316"/>
    </row>
    <row r="705" spans="1:26">
      <c r="A705" s="316"/>
      <c r="B705" s="316"/>
      <c r="C705" s="316"/>
      <c r="D705" s="316"/>
      <c r="E705" s="316"/>
      <c r="F705" s="316"/>
      <c r="G705" s="316"/>
      <c r="H705" s="316"/>
      <c r="I705" s="316"/>
      <c r="J705" s="316"/>
      <c r="K705" s="360"/>
      <c r="L705" s="316"/>
      <c r="M705" s="316"/>
      <c r="N705" s="316"/>
      <c r="O705" s="316"/>
      <c r="P705" s="316"/>
      <c r="Q705" s="316"/>
      <c r="R705" s="316"/>
      <c r="S705" s="316"/>
      <c r="T705" s="316"/>
      <c r="U705" s="316"/>
      <c r="V705" s="316"/>
      <c r="W705" s="316"/>
      <c r="X705" s="316"/>
      <c r="Y705" s="316"/>
      <c r="Z705" s="316"/>
    </row>
    <row r="706" spans="1:26">
      <c r="A706" s="316"/>
      <c r="B706" s="316"/>
      <c r="C706" s="316"/>
      <c r="D706" s="316"/>
      <c r="E706" s="316"/>
      <c r="F706" s="316"/>
      <c r="G706" s="316"/>
      <c r="H706" s="316"/>
      <c r="I706" s="316"/>
      <c r="J706" s="316"/>
      <c r="K706" s="360"/>
      <c r="L706" s="316"/>
      <c r="M706" s="316"/>
      <c r="N706" s="316"/>
      <c r="O706" s="316"/>
      <c r="P706" s="316"/>
      <c r="Q706" s="316"/>
      <c r="R706" s="316"/>
      <c r="S706" s="316"/>
      <c r="T706" s="316"/>
      <c r="U706" s="316"/>
      <c r="V706" s="316"/>
      <c r="W706" s="316"/>
      <c r="X706" s="316"/>
      <c r="Y706" s="316"/>
      <c r="Z706" s="316"/>
    </row>
    <row r="707" spans="1:26">
      <c r="A707" s="316"/>
      <c r="B707" s="316"/>
      <c r="C707" s="316"/>
      <c r="D707" s="316"/>
      <c r="E707" s="316"/>
      <c r="F707" s="316"/>
      <c r="G707" s="316"/>
      <c r="H707" s="316"/>
      <c r="I707" s="316"/>
      <c r="J707" s="316"/>
      <c r="K707" s="360"/>
      <c r="L707" s="316"/>
      <c r="M707" s="316"/>
      <c r="N707" s="316"/>
      <c r="O707" s="316"/>
      <c r="P707" s="316"/>
      <c r="Q707" s="316"/>
      <c r="R707" s="316"/>
      <c r="S707" s="316"/>
      <c r="T707" s="316"/>
      <c r="U707" s="316"/>
      <c r="V707" s="316"/>
      <c r="W707" s="316"/>
      <c r="X707" s="316"/>
      <c r="Y707" s="316"/>
      <c r="Z707" s="316"/>
    </row>
    <row r="708" spans="1:26">
      <c r="A708" s="316"/>
      <c r="B708" s="316"/>
      <c r="C708" s="316"/>
      <c r="D708" s="316"/>
      <c r="E708" s="316"/>
      <c r="F708" s="316"/>
      <c r="G708" s="316"/>
      <c r="H708" s="316"/>
      <c r="I708" s="316"/>
      <c r="J708" s="316"/>
      <c r="K708" s="360"/>
      <c r="L708" s="316"/>
      <c r="M708" s="316"/>
      <c r="N708" s="316"/>
      <c r="O708" s="316"/>
      <c r="P708" s="316"/>
      <c r="Q708" s="316"/>
      <c r="R708" s="316"/>
      <c r="S708" s="316"/>
      <c r="T708" s="316"/>
      <c r="U708" s="316"/>
      <c r="V708" s="316"/>
      <c r="W708" s="316"/>
      <c r="X708" s="316"/>
      <c r="Y708" s="316"/>
      <c r="Z708" s="316"/>
    </row>
    <row r="709" spans="1:26">
      <c r="A709" s="316"/>
      <c r="B709" s="316"/>
      <c r="C709" s="316"/>
      <c r="D709" s="316"/>
      <c r="E709" s="316"/>
      <c r="F709" s="316"/>
      <c r="G709" s="316"/>
      <c r="H709" s="316"/>
      <c r="I709" s="316"/>
      <c r="J709" s="316"/>
      <c r="K709" s="360"/>
      <c r="L709" s="316"/>
      <c r="M709" s="316"/>
      <c r="N709" s="316"/>
      <c r="O709" s="316"/>
      <c r="P709" s="316"/>
      <c r="Q709" s="316"/>
      <c r="R709" s="316"/>
      <c r="S709" s="316"/>
      <c r="T709" s="316"/>
      <c r="U709" s="316"/>
      <c r="V709" s="316"/>
      <c r="W709" s="316"/>
      <c r="X709" s="316"/>
      <c r="Y709" s="316"/>
      <c r="Z709" s="316"/>
    </row>
    <row r="710" spans="1:26">
      <c r="A710" s="316"/>
      <c r="B710" s="316"/>
      <c r="C710" s="316"/>
      <c r="D710" s="316"/>
      <c r="E710" s="316"/>
      <c r="F710" s="316"/>
      <c r="G710" s="316"/>
      <c r="H710" s="316"/>
      <c r="I710" s="316"/>
      <c r="J710" s="316"/>
      <c r="K710" s="360"/>
      <c r="L710" s="316"/>
      <c r="M710" s="316"/>
      <c r="N710" s="316"/>
      <c r="O710" s="316"/>
      <c r="P710" s="316"/>
      <c r="Q710" s="316"/>
      <c r="R710" s="316"/>
      <c r="S710" s="316"/>
      <c r="T710" s="316"/>
      <c r="U710" s="316"/>
      <c r="V710" s="316"/>
      <c r="W710" s="316"/>
      <c r="X710" s="316"/>
      <c r="Y710" s="316"/>
      <c r="Z710" s="316"/>
    </row>
    <row r="711" spans="1:26">
      <c r="A711" s="316"/>
      <c r="B711" s="316"/>
      <c r="C711" s="316"/>
      <c r="D711" s="316"/>
      <c r="E711" s="316"/>
      <c r="F711" s="316"/>
      <c r="G711" s="316"/>
      <c r="H711" s="316"/>
      <c r="I711" s="316"/>
      <c r="J711" s="316"/>
      <c r="K711" s="360"/>
      <c r="L711" s="316"/>
      <c r="M711" s="316"/>
      <c r="N711" s="316"/>
      <c r="O711" s="316"/>
      <c r="P711" s="316"/>
      <c r="Q711" s="316"/>
      <c r="R711" s="316"/>
      <c r="S711" s="316"/>
      <c r="T711" s="316"/>
      <c r="U711" s="316"/>
      <c r="V711" s="316"/>
      <c r="W711" s="316"/>
      <c r="X711" s="316"/>
      <c r="Y711" s="316"/>
      <c r="Z711" s="316"/>
    </row>
    <row r="712" spans="1:26">
      <c r="A712" s="316"/>
      <c r="B712" s="316"/>
      <c r="C712" s="316"/>
      <c r="D712" s="316"/>
      <c r="E712" s="316"/>
      <c r="F712" s="316"/>
      <c r="G712" s="316"/>
      <c r="H712" s="316"/>
      <c r="I712" s="316"/>
      <c r="J712" s="316"/>
      <c r="K712" s="360"/>
      <c r="L712" s="316"/>
      <c r="M712" s="316"/>
      <c r="N712" s="316"/>
      <c r="O712" s="316"/>
      <c r="P712" s="316"/>
      <c r="Q712" s="316"/>
      <c r="R712" s="316"/>
      <c r="S712" s="316"/>
      <c r="T712" s="316"/>
      <c r="U712" s="316"/>
      <c r="V712" s="316"/>
      <c r="W712" s="316"/>
      <c r="X712" s="316"/>
      <c r="Y712" s="316"/>
      <c r="Z712" s="316"/>
    </row>
    <row r="713" spans="1:26">
      <c r="A713" s="316"/>
      <c r="B713" s="316"/>
      <c r="C713" s="316"/>
      <c r="D713" s="316"/>
      <c r="E713" s="316"/>
      <c r="F713" s="316"/>
      <c r="G713" s="316"/>
      <c r="H713" s="316"/>
      <c r="I713" s="316"/>
      <c r="J713" s="316"/>
      <c r="K713" s="360"/>
      <c r="L713" s="316"/>
      <c r="M713" s="316"/>
      <c r="N713" s="316"/>
      <c r="O713" s="316"/>
      <c r="P713" s="316"/>
      <c r="Q713" s="316"/>
      <c r="R713" s="316"/>
      <c r="S713" s="316"/>
      <c r="T713" s="316"/>
      <c r="U713" s="316"/>
      <c r="V713" s="316"/>
      <c r="W713" s="316"/>
      <c r="X713" s="316"/>
      <c r="Y713" s="316"/>
      <c r="Z713" s="316"/>
    </row>
    <row r="714" spans="1:26">
      <c r="A714" s="316"/>
      <c r="B714" s="316"/>
      <c r="C714" s="316"/>
      <c r="D714" s="316"/>
      <c r="E714" s="316"/>
      <c r="F714" s="316"/>
      <c r="G714" s="316"/>
      <c r="H714" s="316"/>
      <c r="I714" s="316"/>
      <c r="J714" s="316"/>
      <c r="K714" s="360"/>
      <c r="L714" s="316"/>
      <c r="M714" s="316"/>
      <c r="N714" s="316"/>
      <c r="O714" s="316"/>
      <c r="P714" s="316"/>
      <c r="Q714" s="316"/>
      <c r="R714" s="316"/>
      <c r="S714" s="316"/>
      <c r="T714" s="316"/>
      <c r="U714" s="316"/>
      <c r="V714" s="316"/>
      <c r="W714" s="316"/>
      <c r="X714" s="316"/>
      <c r="Y714" s="316"/>
      <c r="Z714" s="316"/>
    </row>
    <row r="715" spans="1:26">
      <c r="A715" s="316"/>
      <c r="B715" s="316"/>
      <c r="C715" s="316"/>
      <c r="D715" s="316"/>
      <c r="E715" s="316"/>
      <c r="F715" s="316"/>
      <c r="G715" s="316"/>
      <c r="H715" s="316"/>
      <c r="I715" s="316"/>
      <c r="J715" s="316"/>
      <c r="K715" s="360"/>
      <c r="L715" s="316"/>
      <c r="M715" s="316"/>
      <c r="N715" s="316"/>
      <c r="O715" s="316"/>
      <c r="P715" s="316"/>
      <c r="Q715" s="316"/>
      <c r="R715" s="316"/>
      <c r="S715" s="316"/>
      <c r="T715" s="316"/>
      <c r="U715" s="316"/>
      <c r="V715" s="316"/>
      <c r="W715" s="316"/>
      <c r="X715" s="316"/>
      <c r="Y715" s="316"/>
      <c r="Z715" s="316"/>
    </row>
    <row r="716" spans="1:26">
      <c r="A716" s="316"/>
      <c r="B716" s="316"/>
      <c r="C716" s="316"/>
      <c r="D716" s="316"/>
      <c r="E716" s="316"/>
      <c r="F716" s="316"/>
      <c r="G716" s="316"/>
      <c r="H716" s="316"/>
      <c r="I716" s="316"/>
      <c r="J716" s="316"/>
      <c r="K716" s="360"/>
      <c r="L716" s="316"/>
      <c r="M716" s="316"/>
      <c r="N716" s="316"/>
      <c r="O716" s="316"/>
      <c r="P716" s="316"/>
      <c r="Q716" s="316"/>
      <c r="R716" s="316"/>
      <c r="S716" s="316"/>
      <c r="T716" s="316"/>
      <c r="U716" s="316"/>
      <c r="V716" s="316"/>
      <c r="W716" s="316"/>
      <c r="X716" s="316"/>
      <c r="Y716" s="316"/>
      <c r="Z716" s="316"/>
    </row>
    <row r="717" spans="1:26">
      <c r="A717" s="316"/>
      <c r="B717" s="316"/>
      <c r="C717" s="316"/>
      <c r="D717" s="316"/>
      <c r="E717" s="316"/>
      <c r="F717" s="316"/>
      <c r="G717" s="316"/>
      <c r="H717" s="316"/>
      <c r="I717" s="316"/>
      <c r="J717" s="316"/>
      <c r="K717" s="360"/>
      <c r="L717" s="316"/>
      <c r="M717" s="316"/>
      <c r="N717" s="316"/>
      <c r="O717" s="316"/>
      <c r="P717" s="316"/>
      <c r="Q717" s="316"/>
      <c r="R717" s="316"/>
      <c r="S717" s="316"/>
      <c r="T717" s="316"/>
      <c r="U717" s="316"/>
      <c r="V717" s="316"/>
      <c r="W717" s="316"/>
      <c r="X717" s="316"/>
      <c r="Y717" s="316"/>
      <c r="Z717" s="316"/>
    </row>
    <row r="718" spans="1:26">
      <c r="A718" s="316"/>
      <c r="B718" s="316"/>
      <c r="C718" s="316"/>
      <c r="D718" s="316"/>
      <c r="E718" s="316"/>
      <c r="F718" s="316"/>
      <c r="G718" s="316"/>
      <c r="H718" s="316"/>
      <c r="I718" s="316"/>
      <c r="J718" s="316"/>
      <c r="K718" s="360"/>
      <c r="L718" s="316"/>
      <c r="M718" s="316"/>
      <c r="N718" s="316"/>
      <c r="O718" s="316"/>
      <c r="P718" s="316"/>
      <c r="Q718" s="316"/>
      <c r="R718" s="316"/>
      <c r="S718" s="316"/>
      <c r="T718" s="316"/>
      <c r="U718" s="316"/>
      <c r="V718" s="316"/>
      <c r="W718" s="316"/>
      <c r="X718" s="316"/>
      <c r="Y718" s="316"/>
      <c r="Z718" s="316"/>
    </row>
    <row r="719" spans="1:26">
      <c r="A719" s="316"/>
      <c r="B719" s="316"/>
      <c r="C719" s="316"/>
      <c r="D719" s="316"/>
      <c r="E719" s="316"/>
      <c r="F719" s="316"/>
      <c r="G719" s="316"/>
      <c r="H719" s="316"/>
      <c r="I719" s="316"/>
      <c r="J719" s="316"/>
      <c r="K719" s="360"/>
      <c r="L719" s="316"/>
      <c r="M719" s="316"/>
      <c r="N719" s="316"/>
      <c r="O719" s="316"/>
      <c r="P719" s="316"/>
      <c r="Q719" s="316"/>
      <c r="R719" s="316"/>
      <c r="S719" s="316"/>
      <c r="T719" s="316"/>
      <c r="U719" s="316"/>
      <c r="V719" s="316"/>
      <c r="W719" s="316"/>
      <c r="X719" s="316"/>
      <c r="Y719" s="316"/>
      <c r="Z719" s="316"/>
    </row>
    <row r="720" spans="1:26">
      <c r="A720" s="316"/>
      <c r="B720" s="316"/>
      <c r="C720" s="316"/>
      <c r="D720" s="316"/>
      <c r="E720" s="316"/>
      <c r="F720" s="316"/>
      <c r="G720" s="316"/>
      <c r="H720" s="316"/>
      <c r="I720" s="316"/>
      <c r="J720" s="316"/>
      <c r="K720" s="360"/>
      <c r="L720" s="316"/>
      <c r="M720" s="316"/>
      <c r="N720" s="316"/>
      <c r="O720" s="316"/>
      <c r="P720" s="316"/>
      <c r="Q720" s="316"/>
      <c r="R720" s="316"/>
      <c r="S720" s="316"/>
      <c r="T720" s="316"/>
      <c r="U720" s="316"/>
      <c r="V720" s="316"/>
      <c r="W720" s="316"/>
      <c r="X720" s="316"/>
      <c r="Y720" s="316"/>
      <c r="Z720" s="316"/>
    </row>
    <row r="721" spans="1:26">
      <c r="A721" s="316"/>
      <c r="B721" s="316"/>
      <c r="C721" s="316"/>
      <c r="D721" s="316"/>
      <c r="E721" s="316"/>
      <c r="F721" s="316"/>
      <c r="G721" s="316"/>
      <c r="H721" s="316"/>
      <c r="I721" s="316"/>
      <c r="J721" s="316"/>
      <c r="K721" s="360"/>
      <c r="L721" s="316"/>
      <c r="M721" s="316"/>
      <c r="N721" s="316"/>
      <c r="O721" s="316"/>
      <c r="P721" s="316"/>
      <c r="Q721" s="316"/>
      <c r="R721" s="316"/>
      <c r="S721" s="316"/>
      <c r="T721" s="316"/>
      <c r="U721" s="316"/>
      <c r="V721" s="316"/>
      <c r="W721" s="316"/>
      <c r="X721" s="316"/>
      <c r="Y721" s="316"/>
      <c r="Z721" s="316"/>
    </row>
    <row r="722" spans="1:26">
      <c r="A722" s="316"/>
      <c r="B722" s="316"/>
      <c r="C722" s="316"/>
      <c r="D722" s="316"/>
      <c r="E722" s="316"/>
      <c r="F722" s="316"/>
      <c r="G722" s="316"/>
      <c r="H722" s="316"/>
      <c r="I722" s="316"/>
      <c r="J722" s="316"/>
      <c r="K722" s="360"/>
      <c r="L722" s="316"/>
      <c r="M722" s="316"/>
      <c r="N722" s="316"/>
      <c r="O722" s="316"/>
      <c r="P722" s="316"/>
      <c r="Q722" s="316"/>
      <c r="R722" s="316"/>
      <c r="S722" s="316"/>
      <c r="T722" s="316"/>
      <c r="U722" s="316"/>
      <c r="V722" s="316"/>
      <c r="W722" s="316"/>
      <c r="X722" s="316"/>
      <c r="Y722" s="316"/>
      <c r="Z722" s="316"/>
    </row>
    <row r="723" spans="1:26">
      <c r="A723" s="316"/>
      <c r="B723" s="316"/>
      <c r="C723" s="316"/>
      <c r="D723" s="316"/>
      <c r="E723" s="316"/>
      <c r="F723" s="316"/>
      <c r="G723" s="316"/>
      <c r="H723" s="316"/>
      <c r="I723" s="316"/>
      <c r="J723" s="316"/>
      <c r="K723" s="360"/>
      <c r="L723" s="316"/>
      <c r="M723" s="316"/>
      <c r="N723" s="316"/>
      <c r="O723" s="316"/>
      <c r="P723" s="316"/>
      <c r="Q723" s="316"/>
      <c r="R723" s="316"/>
      <c r="S723" s="316"/>
      <c r="T723" s="316"/>
      <c r="U723" s="316"/>
      <c r="V723" s="316"/>
      <c r="W723" s="316"/>
      <c r="X723" s="316"/>
      <c r="Y723" s="316"/>
      <c r="Z723" s="316"/>
    </row>
    <row r="724" spans="1:26">
      <c r="A724" s="316"/>
      <c r="B724" s="316"/>
      <c r="C724" s="316"/>
      <c r="D724" s="316"/>
      <c r="E724" s="316"/>
      <c r="F724" s="316"/>
      <c r="G724" s="316"/>
      <c r="H724" s="316"/>
      <c r="I724" s="316"/>
      <c r="J724" s="316"/>
      <c r="K724" s="360"/>
      <c r="L724" s="316"/>
      <c r="M724" s="316"/>
      <c r="N724" s="316"/>
      <c r="O724" s="316"/>
      <c r="P724" s="316"/>
      <c r="Q724" s="316"/>
      <c r="R724" s="316"/>
      <c r="S724" s="316"/>
      <c r="T724" s="316"/>
      <c r="U724" s="316"/>
      <c r="V724" s="316"/>
      <c r="W724" s="316"/>
      <c r="X724" s="316"/>
      <c r="Y724" s="316"/>
      <c r="Z724" s="316"/>
    </row>
    <row r="725" spans="1:26">
      <c r="A725" s="316"/>
      <c r="B725" s="316"/>
      <c r="C725" s="316"/>
      <c r="D725" s="316"/>
      <c r="E725" s="316"/>
      <c r="F725" s="316"/>
      <c r="G725" s="316"/>
      <c r="H725" s="316"/>
      <c r="I725" s="316"/>
      <c r="J725" s="316"/>
      <c r="K725" s="360"/>
      <c r="L725" s="316"/>
      <c r="M725" s="316"/>
      <c r="N725" s="316"/>
      <c r="O725" s="316"/>
      <c r="P725" s="316"/>
      <c r="Q725" s="316"/>
      <c r="R725" s="316"/>
      <c r="S725" s="316"/>
      <c r="T725" s="316"/>
      <c r="U725" s="316"/>
      <c r="V725" s="316"/>
      <c r="W725" s="316"/>
      <c r="X725" s="316"/>
      <c r="Y725" s="316"/>
      <c r="Z725" s="316"/>
    </row>
    <row r="726" spans="1:26">
      <c r="A726" s="316"/>
      <c r="B726" s="316"/>
      <c r="C726" s="316"/>
      <c r="D726" s="316"/>
      <c r="E726" s="316"/>
      <c r="F726" s="316"/>
      <c r="G726" s="316"/>
      <c r="H726" s="316"/>
      <c r="I726" s="316"/>
      <c r="J726" s="316"/>
      <c r="K726" s="360"/>
      <c r="L726" s="316"/>
      <c r="M726" s="316"/>
      <c r="N726" s="316"/>
      <c r="O726" s="316"/>
      <c r="P726" s="316"/>
      <c r="Q726" s="316"/>
      <c r="R726" s="316"/>
      <c r="S726" s="316"/>
      <c r="T726" s="316"/>
      <c r="U726" s="316"/>
      <c r="V726" s="316"/>
      <c r="W726" s="316"/>
      <c r="X726" s="316"/>
      <c r="Y726" s="316"/>
      <c r="Z726" s="316"/>
    </row>
    <row r="727" spans="1:26">
      <c r="A727" s="316"/>
      <c r="B727" s="316"/>
      <c r="C727" s="316"/>
      <c r="D727" s="316"/>
      <c r="E727" s="316"/>
      <c r="F727" s="316"/>
      <c r="G727" s="316"/>
      <c r="H727" s="316"/>
      <c r="I727" s="316"/>
      <c r="J727" s="316"/>
      <c r="K727" s="360"/>
      <c r="L727" s="316"/>
      <c r="M727" s="316"/>
      <c r="N727" s="316"/>
      <c r="O727" s="316"/>
      <c r="P727" s="316"/>
      <c r="Q727" s="316"/>
      <c r="R727" s="316"/>
      <c r="S727" s="316"/>
      <c r="T727" s="316"/>
      <c r="U727" s="316"/>
      <c r="V727" s="316"/>
      <c r="W727" s="316"/>
      <c r="X727" s="316"/>
      <c r="Y727" s="316"/>
      <c r="Z727" s="316"/>
    </row>
    <row r="728" spans="1:26">
      <c r="A728" s="316"/>
      <c r="B728" s="316"/>
      <c r="C728" s="316"/>
      <c r="D728" s="316"/>
      <c r="E728" s="316"/>
      <c r="F728" s="316"/>
      <c r="G728" s="316"/>
      <c r="H728" s="316"/>
      <c r="I728" s="316"/>
      <c r="J728" s="316"/>
      <c r="K728" s="360"/>
      <c r="L728" s="316"/>
      <c r="M728" s="316"/>
      <c r="N728" s="316"/>
      <c r="O728" s="316"/>
      <c r="P728" s="316"/>
      <c r="Q728" s="316"/>
      <c r="R728" s="316"/>
      <c r="S728" s="316"/>
      <c r="T728" s="316"/>
      <c r="U728" s="316"/>
      <c r="V728" s="316"/>
      <c r="W728" s="316"/>
      <c r="X728" s="316"/>
      <c r="Y728" s="316"/>
      <c r="Z728" s="316"/>
    </row>
    <row r="729" spans="1:26">
      <c r="A729" s="316"/>
      <c r="B729" s="316"/>
      <c r="C729" s="316"/>
      <c r="D729" s="316"/>
      <c r="E729" s="316"/>
      <c r="F729" s="316"/>
      <c r="G729" s="316"/>
      <c r="H729" s="316"/>
      <c r="I729" s="316"/>
      <c r="J729" s="316"/>
      <c r="K729" s="360"/>
      <c r="L729" s="316"/>
      <c r="M729" s="316"/>
      <c r="N729" s="316"/>
      <c r="O729" s="316"/>
      <c r="P729" s="316"/>
      <c r="Q729" s="316"/>
      <c r="R729" s="316"/>
      <c r="S729" s="316"/>
      <c r="T729" s="316"/>
      <c r="U729" s="316"/>
      <c r="V729" s="316"/>
      <c r="W729" s="316"/>
      <c r="X729" s="316"/>
      <c r="Y729" s="316"/>
      <c r="Z729" s="316"/>
    </row>
    <row r="730" spans="1:26">
      <c r="A730" s="316"/>
      <c r="B730" s="316"/>
      <c r="C730" s="316"/>
      <c r="D730" s="316"/>
      <c r="E730" s="316"/>
      <c r="F730" s="316"/>
      <c r="G730" s="316"/>
      <c r="H730" s="316"/>
      <c r="I730" s="316"/>
      <c r="J730" s="316"/>
      <c r="K730" s="360"/>
      <c r="L730" s="316"/>
      <c r="M730" s="316"/>
      <c r="N730" s="316"/>
      <c r="O730" s="316"/>
      <c r="P730" s="316"/>
      <c r="Q730" s="316"/>
      <c r="R730" s="316"/>
      <c r="S730" s="316"/>
      <c r="T730" s="316"/>
      <c r="U730" s="316"/>
      <c r="V730" s="316"/>
      <c r="W730" s="316"/>
      <c r="X730" s="316"/>
      <c r="Y730" s="316"/>
      <c r="Z730" s="316"/>
    </row>
    <row r="731" spans="1:26">
      <c r="A731" s="316"/>
      <c r="B731" s="316"/>
      <c r="C731" s="316"/>
      <c r="D731" s="316"/>
      <c r="E731" s="316"/>
      <c r="F731" s="316"/>
      <c r="G731" s="316"/>
      <c r="H731" s="316"/>
      <c r="I731" s="316"/>
      <c r="J731" s="316"/>
      <c r="K731" s="360"/>
      <c r="L731" s="316"/>
      <c r="M731" s="316"/>
      <c r="N731" s="316"/>
      <c r="O731" s="316"/>
      <c r="P731" s="316"/>
      <c r="Q731" s="316"/>
      <c r="R731" s="316"/>
      <c r="S731" s="316"/>
      <c r="T731" s="316"/>
      <c r="U731" s="316"/>
      <c r="V731" s="316"/>
      <c r="W731" s="316"/>
      <c r="X731" s="316"/>
      <c r="Y731" s="316"/>
      <c r="Z731" s="316"/>
    </row>
    <row r="732" spans="1:26">
      <c r="A732" s="316"/>
      <c r="B732" s="316"/>
      <c r="C732" s="316"/>
      <c r="D732" s="316"/>
      <c r="E732" s="316"/>
      <c r="F732" s="316"/>
      <c r="G732" s="316"/>
      <c r="H732" s="316"/>
      <c r="I732" s="316"/>
      <c r="J732" s="316"/>
      <c r="K732" s="360"/>
      <c r="L732" s="316"/>
      <c r="M732" s="316"/>
      <c r="N732" s="316"/>
      <c r="O732" s="316"/>
      <c r="P732" s="316"/>
      <c r="Q732" s="316"/>
      <c r="R732" s="316"/>
      <c r="S732" s="316"/>
      <c r="T732" s="316"/>
      <c r="U732" s="316"/>
      <c r="V732" s="316"/>
      <c r="W732" s="316"/>
      <c r="X732" s="316"/>
      <c r="Y732" s="316"/>
      <c r="Z732" s="316"/>
    </row>
    <row r="733" spans="1:26">
      <c r="A733" s="316"/>
      <c r="B733" s="316"/>
      <c r="C733" s="316"/>
      <c r="D733" s="316"/>
      <c r="E733" s="316"/>
      <c r="F733" s="316"/>
      <c r="G733" s="316"/>
      <c r="H733" s="316"/>
      <c r="I733" s="316"/>
      <c r="J733" s="316"/>
      <c r="K733" s="360"/>
      <c r="L733" s="316"/>
      <c r="M733" s="316"/>
      <c r="N733" s="316"/>
      <c r="O733" s="316"/>
      <c r="P733" s="316"/>
      <c r="Q733" s="316"/>
      <c r="R733" s="316"/>
      <c r="S733" s="316"/>
      <c r="T733" s="316"/>
      <c r="U733" s="316"/>
      <c r="V733" s="316"/>
      <c r="W733" s="316"/>
      <c r="X733" s="316"/>
      <c r="Y733" s="316"/>
      <c r="Z733" s="316"/>
    </row>
    <row r="734" spans="1:26">
      <c r="A734" s="316"/>
      <c r="B734" s="316"/>
      <c r="C734" s="316"/>
      <c r="D734" s="316"/>
      <c r="E734" s="316"/>
      <c r="F734" s="316"/>
      <c r="G734" s="316"/>
      <c r="H734" s="316"/>
      <c r="I734" s="316"/>
      <c r="J734" s="316"/>
      <c r="K734" s="360"/>
      <c r="L734" s="316"/>
      <c r="M734" s="316"/>
      <c r="N734" s="316"/>
      <c r="O734" s="316"/>
      <c r="P734" s="316"/>
      <c r="Q734" s="316"/>
      <c r="R734" s="316"/>
      <c r="S734" s="316"/>
      <c r="T734" s="316"/>
      <c r="U734" s="316"/>
      <c r="V734" s="316"/>
      <c r="W734" s="316"/>
      <c r="X734" s="316"/>
      <c r="Y734" s="316"/>
      <c r="Z734" s="316"/>
    </row>
    <row r="735" spans="1:26">
      <c r="A735" s="316"/>
      <c r="B735" s="316"/>
      <c r="C735" s="316"/>
      <c r="D735" s="316"/>
      <c r="E735" s="316"/>
      <c r="F735" s="316"/>
      <c r="G735" s="316"/>
      <c r="H735" s="316"/>
      <c r="I735" s="316"/>
      <c r="J735" s="316"/>
      <c r="K735" s="360"/>
      <c r="L735" s="316"/>
      <c r="M735" s="316"/>
      <c r="N735" s="316"/>
      <c r="O735" s="316"/>
      <c r="P735" s="316"/>
      <c r="Q735" s="316"/>
      <c r="R735" s="316"/>
      <c r="S735" s="316"/>
      <c r="T735" s="316"/>
      <c r="U735" s="316"/>
      <c r="V735" s="316"/>
      <c r="W735" s="316"/>
      <c r="X735" s="316"/>
      <c r="Y735" s="316"/>
      <c r="Z735" s="316"/>
    </row>
    <row r="736" spans="1:26">
      <c r="A736" s="316"/>
      <c r="B736" s="316"/>
      <c r="C736" s="316"/>
      <c r="D736" s="316"/>
      <c r="E736" s="316"/>
      <c r="F736" s="316"/>
      <c r="G736" s="316"/>
      <c r="H736" s="316"/>
      <c r="I736" s="316"/>
      <c r="J736" s="316"/>
      <c r="K736" s="360"/>
      <c r="L736" s="316"/>
      <c r="M736" s="316"/>
      <c r="N736" s="316"/>
      <c r="O736" s="316"/>
      <c r="P736" s="316"/>
      <c r="Q736" s="316"/>
      <c r="R736" s="316"/>
      <c r="S736" s="316"/>
      <c r="T736" s="316"/>
      <c r="U736" s="316"/>
      <c r="V736" s="316"/>
      <c r="W736" s="316"/>
      <c r="X736" s="316"/>
      <c r="Y736" s="316"/>
      <c r="Z736" s="316"/>
    </row>
    <row r="737" spans="1:26">
      <c r="A737" s="316"/>
      <c r="B737" s="316"/>
      <c r="C737" s="316"/>
      <c r="D737" s="316"/>
      <c r="E737" s="316"/>
      <c r="F737" s="316"/>
      <c r="G737" s="316"/>
      <c r="H737" s="316"/>
      <c r="I737" s="316"/>
      <c r="J737" s="316"/>
      <c r="K737" s="360"/>
      <c r="L737" s="316"/>
      <c r="M737" s="316"/>
      <c r="N737" s="316"/>
      <c r="O737" s="316"/>
      <c r="P737" s="316"/>
      <c r="Q737" s="316"/>
      <c r="R737" s="316"/>
      <c r="S737" s="316"/>
      <c r="T737" s="316"/>
      <c r="U737" s="316"/>
      <c r="V737" s="316"/>
      <c r="W737" s="316"/>
      <c r="X737" s="316"/>
      <c r="Y737" s="316"/>
      <c r="Z737" s="316"/>
    </row>
    <row r="738" spans="1:26">
      <c r="A738" s="316"/>
      <c r="B738" s="316"/>
      <c r="C738" s="316"/>
      <c r="D738" s="316"/>
      <c r="E738" s="316"/>
      <c r="F738" s="316"/>
      <c r="G738" s="316"/>
      <c r="H738" s="316"/>
      <c r="I738" s="316"/>
      <c r="J738" s="316"/>
      <c r="K738" s="360"/>
      <c r="L738" s="316"/>
      <c r="M738" s="316"/>
      <c r="N738" s="316"/>
      <c r="O738" s="316"/>
      <c r="P738" s="316"/>
      <c r="Q738" s="316"/>
      <c r="R738" s="316"/>
      <c r="S738" s="316"/>
      <c r="T738" s="316"/>
      <c r="U738" s="316"/>
      <c r="V738" s="316"/>
      <c r="W738" s="316"/>
      <c r="X738" s="316"/>
      <c r="Y738" s="316"/>
      <c r="Z738" s="316"/>
    </row>
    <row r="739" spans="1:26">
      <c r="A739" s="316"/>
      <c r="B739" s="316"/>
      <c r="C739" s="316"/>
      <c r="D739" s="316"/>
      <c r="E739" s="316"/>
      <c r="F739" s="316"/>
      <c r="G739" s="316"/>
      <c r="H739" s="316"/>
      <c r="I739" s="316"/>
      <c r="J739" s="316"/>
      <c r="K739" s="360"/>
      <c r="L739" s="316"/>
      <c r="M739" s="316"/>
      <c r="N739" s="316"/>
      <c r="O739" s="316"/>
      <c r="P739" s="316"/>
      <c r="Q739" s="316"/>
      <c r="R739" s="316"/>
      <c r="S739" s="316"/>
      <c r="T739" s="316"/>
      <c r="U739" s="316"/>
      <c r="V739" s="316"/>
      <c r="W739" s="316"/>
      <c r="X739" s="316"/>
      <c r="Y739" s="316"/>
      <c r="Z739" s="316"/>
    </row>
    <row r="740" spans="1:26">
      <c r="A740" s="316"/>
      <c r="B740" s="316"/>
      <c r="C740" s="316"/>
      <c r="D740" s="316"/>
      <c r="E740" s="316"/>
      <c r="F740" s="316"/>
      <c r="G740" s="316"/>
      <c r="H740" s="316"/>
      <c r="I740" s="316"/>
      <c r="J740" s="316"/>
      <c r="K740" s="360"/>
      <c r="L740" s="316"/>
      <c r="M740" s="316"/>
      <c r="N740" s="316"/>
      <c r="O740" s="316"/>
      <c r="P740" s="316"/>
      <c r="Q740" s="316"/>
      <c r="R740" s="316"/>
      <c r="S740" s="316"/>
      <c r="T740" s="316"/>
      <c r="U740" s="316"/>
      <c r="V740" s="316"/>
      <c r="W740" s="316"/>
      <c r="X740" s="316"/>
      <c r="Y740" s="316"/>
      <c r="Z740" s="316"/>
    </row>
    <row r="741" spans="1:26">
      <c r="A741" s="316"/>
      <c r="B741" s="316"/>
      <c r="C741" s="316"/>
      <c r="D741" s="316"/>
      <c r="E741" s="316"/>
      <c r="F741" s="316"/>
      <c r="G741" s="316"/>
      <c r="H741" s="316"/>
      <c r="I741" s="316"/>
      <c r="J741" s="316"/>
      <c r="K741" s="360"/>
      <c r="L741" s="316"/>
      <c r="M741" s="316"/>
      <c r="N741" s="316"/>
      <c r="O741" s="316"/>
      <c r="P741" s="316"/>
      <c r="Q741" s="316"/>
      <c r="R741" s="316"/>
      <c r="S741" s="316"/>
      <c r="T741" s="316"/>
      <c r="U741" s="316"/>
      <c r="V741" s="316"/>
      <c r="W741" s="316"/>
      <c r="X741" s="316"/>
      <c r="Y741" s="316"/>
      <c r="Z741" s="316"/>
    </row>
    <row r="742" spans="1:26">
      <c r="A742" s="316"/>
      <c r="B742" s="316"/>
      <c r="C742" s="316"/>
      <c r="D742" s="316"/>
      <c r="E742" s="316"/>
      <c r="F742" s="316"/>
      <c r="G742" s="316"/>
      <c r="H742" s="316"/>
      <c r="I742" s="316"/>
      <c r="J742" s="316"/>
      <c r="K742" s="360"/>
      <c r="L742" s="316"/>
      <c r="M742" s="316"/>
      <c r="N742" s="316"/>
      <c r="O742" s="316"/>
      <c r="P742" s="316"/>
      <c r="Q742" s="316"/>
      <c r="R742" s="316"/>
      <c r="S742" s="316"/>
      <c r="T742" s="316"/>
      <c r="U742" s="316"/>
      <c r="V742" s="316"/>
      <c r="W742" s="316"/>
      <c r="X742" s="316"/>
      <c r="Y742" s="316"/>
      <c r="Z742" s="316"/>
    </row>
    <row r="743" spans="1:26">
      <c r="A743" s="316"/>
      <c r="B743" s="316"/>
      <c r="C743" s="316"/>
      <c r="D743" s="316"/>
      <c r="E743" s="316"/>
      <c r="F743" s="316"/>
      <c r="G743" s="316"/>
      <c r="H743" s="316"/>
      <c r="I743" s="316"/>
      <c r="J743" s="316"/>
      <c r="K743" s="360"/>
      <c r="L743" s="316"/>
      <c r="M743" s="316"/>
      <c r="N743" s="316"/>
      <c r="O743" s="316"/>
      <c r="P743" s="316"/>
      <c r="Q743" s="316"/>
      <c r="R743" s="316"/>
      <c r="S743" s="316"/>
      <c r="T743" s="316"/>
      <c r="U743" s="316"/>
      <c r="V743" s="316"/>
      <c r="W743" s="316"/>
      <c r="X743" s="316"/>
      <c r="Y743" s="316"/>
      <c r="Z743" s="316"/>
    </row>
    <row r="744" spans="1:26">
      <c r="A744" s="316"/>
      <c r="B744" s="316"/>
      <c r="C744" s="316"/>
      <c r="D744" s="316"/>
      <c r="E744" s="316"/>
      <c r="F744" s="316"/>
      <c r="G744" s="316"/>
      <c r="H744" s="316"/>
      <c r="I744" s="316"/>
      <c r="J744" s="316"/>
      <c r="K744" s="360"/>
      <c r="L744" s="316"/>
      <c r="M744" s="316"/>
      <c r="N744" s="316"/>
      <c r="O744" s="316"/>
      <c r="P744" s="316"/>
      <c r="Q744" s="316"/>
      <c r="R744" s="316"/>
      <c r="S744" s="316"/>
      <c r="T744" s="316"/>
      <c r="U744" s="316"/>
      <c r="V744" s="316"/>
      <c r="W744" s="316"/>
      <c r="X744" s="316"/>
      <c r="Y744" s="316"/>
      <c r="Z744" s="316"/>
    </row>
    <row r="745" spans="1:26">
      <c r="A745" s="316"/>
      <c r="B745" s="316"/>
      <c r="C745" s="316"/>
      <c r="D745" s="316"/>
      <c r="E745" s="316"/>
      <c r="F745" s="316"/>
      <c r="G745" s="316"/>
      <c r="H745" s="316"/>
      <c r="I745" s="316"/>
      <c r="J745" s="316"/>
      <c r="K745" s="360"/>
      <c r="L745" s="316"/>
      <c r="M745" s="316"/>
      <c r="N745" s="316"/>
      <c r="O745" s="316"/>
      <c r="P745" s="316"/>
      <c r="Q745" s="316"/>
      <c r="R745" s="316"/>
      <c r="S745" s="316"/>
      <c r="T745" s="316"/>
      <c r="U745" s="316"/>
      <c r="V745" s="316"/>
      <c r="W745" s="316"/>
      <c r="X745" s="316"/>
      <c r="Y745" s="316"/>
      <c r="Z745" s="316"/>
    </row>
    <row r="746" spans="1:26">
      <c r="A746" s="316"/>
      <c r="B746" s="316"/>
      <c r="C746" s="316"/>
      <c r="D746" s="316"/>
      <c r="E746" s="316"/>
      <c r="F746" s="316"/>
      <c r="G746" s="316"/>
      <c r="H746" s="316"/>
      <c r="I746" s="316"/>
      <c r="J746" s="316"/>
      <c r="K746" s="360"/>
      <c r="L746" s="316"/>
      <c r="M746" s="316"/>
      <c r="N746" s="316"/>
      <c r="O746" s="316"/>
      <c r="P746" s="316"/>
      <c r="Q746" s="316"/>
      <c r="R746" s="316"/>
      <c r="S746" s="316"/>
      <c r="T746" s="316"/>
      <c r="U746" s="316"/>
      <c r="V746" s="316"/>
      <c r="W746" s="316"/>
      <c r="X746" s="316"/>
      <c r="Y746" s="316"/>
      <c r="Z746" s="316"/>
    </row>
    <row r="747" spans="1:26">
      <c r="A747" s="316"/>
      <c r="B747" s="316"/>
      <c r="C747" s="316"/>
      <c r="D747" s="316"/>
      <c r="E747" s="316"/>
      <c r="F747" s="316"/>
      <c r="G747" s="316"/>
      <c r="H747" s="316"/>
      <c r="I747" s="316"/>
      <c r="J747" s="316"/>
      <c r="K747" s="360"/>
      <c r="L747" s="316"/>
      <c r="M747" s="316"/>
      <c r="N747" s="316"/>
      <c r="O747" s="316"/>
      <c r="P747" s="316"/>
      <c r="Q747" s="316"/>
      <c r="R747" s="316"/>
      <c r="S747" s="316"/>
      <c r="T747" s="316"/>
      <c r="U747" s="316"/>
      <c r="V747" s="316"/>
      <c r="W747" s="316"/>
      <c r="X747" s="316"/>
      <c r="Y747" s="316"/>
      <c r="Z747" s="316"/>
    </row>
    <row r="748" spans="1:26">
      <c r="A748" s="316"/>
      <c r="B748" s="316"/>
      <c r="C748" s="316"/>
      <c r="D748" s="316"/>
      <c r="E748" s="316"/>
      <c r="F748" s="316"/>
      <c r="G748" s="316"/>
      <c r="H748" s="316"/>
      <c r="I748" s="316"/>
      <c r="J748" s="316"/>
      <c r="K748" s="360"/>
      <c r="L748" s="316"/>
      <c r="M748" s="316"/>
      <c r="N748" s="316"/>
      <c r="O748" s="316"/>
      <c r="P748" s="316"/>
      <c r="Q748" s="316"/>
      <c r="R748" s="316"/>
      <c r="S748" s="316"/>
      <c r="T748" s="316"/>
      <c r="U748" s="316"/>
      <c r="V748" s="316"/>
      <c r="W748" s="316"/>
      <c r="X748" s="316"/>
      <c r="Y748" s="316"/>
      <c r="Z748" s="316"/>
    </row>
    <row r="749" spans="1:26">
      <c r="A749" s="316"/>
      <c r="B749" s="316"/>
      <c r="C749" s="316"/>
      <c r="D749" s="316"/>
      <c r="E749" s="316"/>
      <c r="F749" s="316"/>
      <c r="G749" s="316"/>
      <c r="H749" s="316"/>
      <c r="I749" s="316"/>
      <c r="J749" s="316"/>
      <c r="K749" s="360"/>
      <c r="L749" s="316"/>
      <c r="M749" s="316"/>
      <c r="N749" s="316"/>
      <c r="O749" s="316"/>
      <c r="P749" s="316"/>
      <c r="Q749" s="316"/>
      <c r="R749" s="316"/>
      <c r="S749" s="316"/>
      <c r="T749" s="316"/>
      <c r="U749" s="316"/>
      <c r="V749" s="316"/>
      <c r="W749" s="316"/>
      <c r="X749" s="316"/>
      <c r="Y749" s="316"/>
      <c r="Z749" s="316"/>
    </row>
    <row r="750" spans="1:26">
      <c r="A750" s="316"/>
      <c r="B750" s="316"/>
      <c r="C750" s="316"/>
      <c r="D750" s="316"/>
      <c r="E750" s="316"/>
      <c r="F750" s="316"/>
      <c r="G750" s="316"/>
      <c r="H750" s="316"/>
      <c r="I750" s="316"/>
      <c r="J750" s="316"/>
      <c r="K750" s="360"/>
      <c r="L750" s="316"/>
      <c r="M750" s="316"/>
      <c r="N750" s="316"/>
      <c r="O750" s="316"/>
      <c r="P750" s="316"/>
      <c r="Q750" s="316"/>
      <c r="R750" s="316"/>
      <c r="S750" s="316"/>
      <c r="T750" s="316"/>
      <c r="U750" s="316"/>
      <c r="V750" s="316"/>
      <c r="W750" s="316"/>
      <c r="X750" s="316"/>
      <c r="Y750" s="316"/>
      <c r="Z750" s="316"/>
    </row>
    <row r="751" spans="1:26">
      <c r="A751" s="316"/>
      <c r="B751" s="316"/>
      <c r="C751" s="316"/>
      <c r="D751" s="316"/>
      <c r="E751" s="316"/>
      <c r="F751" s="316"/>
      <c r="G751" s="316"/>
      <c r="H751" s="316"/>
      <c r="I751" s="316"/>
      <c r="J751" s="316"/>
      <c r="K751" s="360"/>
      <c r="L751" s="316"/>
      <c r="M751" s="316"/>
      <c r="N751" s="316"/>
      <c r="O751" s="316"/>
      <c r="P751" s="316"/>
      <c r="Q751" s="316"/>
      <c r="R751" s="316"/>
      <c r="S751" s="316"/>
      <c r="T751" s="316"/>
      <c r="U751" s="316"/>
      <c r="V751" s="316"/>
      <c r="W751" s="316"/>
      <c r="X751" s="316"/>
      <c r="Y751" s="316"/>
      <c r="Z751" s="316"/>
    </row>
    <row r="752" spans="1:26">
      <c r="A752" s="316"/>
      <c r="B752" s="316"/>
      <c r="C752" s="316"/>
      <c r="D752" s="316"/>
      <c r="E752" s="316"/>
      <c r="F752" s="316"/>
      <c r="G752" s="316"/>
      <c r="H752" s="316"/>
      <c r="I752" s="316"/>
      <c r="J752" s="316"/>
      <c r="K752" s="360"/>
      <c r="L752" s="316"/>
      <c r="M752" s="316"/>
      <c r="N752" s="316"/>
      <c r="O752" s="316"/>
      <c r="P752" s="316"/>
      <c r="Q752" s="316"/>
      <c r="R752" s="316"/>
      <c r="S752" s="316"/>
      <c r="T752" s="316"/>
      <c r="U752" s="316"/>
      <c r="V752" s="316"/>
      <c r="W752" s="316"/>
      <c r="X752" s="316"/>
      <c r="Y752" s="316"/>
      <c r="Z752" s="316"/>
    </row>
    <row r="753" spans="1:26">
      <c r="A753" s="316"/>
      <c r="B753" s="316"/>
      <c r="C753" s="316"/>
      <c r="D753" s="316"/>
      <c r="E753" s="316"/>
      <c r="F753" s="316"/>
      <c r="G753" s="316"/>
      <c r="H753" s="316"/>
      <c r="I753" s="316"/>
      <c r="J753" s="316"/>
      <c r="K753" s="360"/>
      <c r="L753" s="316"/>
      <c r="M753" s="316"/>
      <c r="N753" s="316"/>
      <c r="O753" s="316"/>
      <c r="P753" s="316"/>
      <c r="Q753" s="316"/>
      <c r="R753" s="316"/>
      <c r="S753" s="316"/>
      <c r="T753" s="316"/>
      <c r="U753" s="316"/>
      <c r="V753" s="316"/>
      <c r="W753" s="316"/>
      <c r="X753" s="316"/>
      <c r="Y753" s="316"/>
      <c r="Z753" s="316"/>
    </row>
    <row r="754" spans="1:26">
      <c r="A754" s="316"/>
      <c r="B754" s="316"/>
      <c r="C754" s="316"/>
      <c r="D754" s="316"/>
      <c r="E754" s="316"/>
      <c r="F754" s="316"/>
      <c r="G754" s="316"/>
      <c r="H754" s="316"/>
      <c r="I754" s="316"/>
      <c r="J754" s="316"/>
      <c r="K754" s="360"/>
      <c r="L754" s="316"/>
      <c r="M754" s="316"/>
      <c r="N754" s="316"/>
      <c r="O754" s="316"/>
      <c r="P754" s="316"/>
      <c r="Q754" s="316"/>
      <c r="R754" s="316"/>
      <c r="S754" s="316"/>
      <c r="T754" s="316"/>
      <c r="U754" s="316"/>
      <c r="V754" s="316"/>
      <c r="W754" s="316"/>
      <c r="X754" s="316"/>
      <c r="Y754" s="316"/>
      <c r="Z754" s="316"/>
    </row>
    <row r="755" spans="1:26">
      <c r="A755" s="316"/>
      <c r="B755" s="316"/>
      <c r="C755" s="316"/>
      <c r="D755" s="316"/>
      <c r="E755" s="316"/>
      <c r="F755" s="316"/>
      <c r="G755" s="316"/>
      <c r="H755" s="316"/>
      <c r="I755" s="316"/>
      <c r="J755" s="316"/>
      <c r="K755" s="360"/>
      <c r="L755" s="316"/>
      <c r="M755" s="316"/>
      <c r="N755" s="316"/>
      <c r="O755" s="316"/>
      <c r="P755" s="316"/>
      <c r="Q755" s="316"/>
      <c r="R755" s="316"/>
      <c r="S755" s="316"/>
      <c r="T755" s="316"/>
      <c r="U755" s="316"/>
      <c r="V755" s="316"/>
      <c r="W755" s="316"/>
      <c r="X755" s="316"/>
      <c r="Y755" s="316"/>
      <c r="Z755" s="316"/>
    </row>
    <row r="756" spans="1:26">
      <c r="A756" s="316"/>
      <c r="B756" s="316"/>
      <c r="C756" s="316"/>
      <c r="D756" s="316"/>
      <c r="E756" s="316"/>
      <c r="F756" s="316"/>
      <c r="G756" s="316"/>
      <c r="H756" s="316"/>
      <c r="I756" s="316"/>
      <c r="J756" s="316"/>
      <c r="K756" s="360"/>
      <c r="L756" s="316"/>
      <c r="M756" s="316"/>
      <c r="N756" s="316"/>
      <c r="O756" s="316"/>
      <c r="P756" s="316"/>
      <c r="Q756" s="316"/>
      <c r="R756" s="316"/>
      <c r="S756" s="316"/>
      <c r="T756" s="316"/>
      <c r="U756" s="316"/>
      <c r="V756" s="316"/>
      <c r="W756" s="316"/>
      <c r="X756" s="316"/>
      <c r="Y756" s="316"/>
      <c r="Z756" s="316"/>
    </row>
    <row r="757" spans="1:26">
      <c r="A757" s="316"/>
      <c r="B757" s="316"/>
      <c r="C757" s="316"/>
      <c r="D757" s="316"/>
      <c r="E757" s="316"/>
      <c r="F757" s="316"/>
      <c r="G757" s="316"/>
      <c r="H757" s="316"/>
      <c r="I757" s="316"/>
      <c r="J757" s="316"/>
      <c r="K757" s="360"/>
      <c r="L757" s="316"/>
      <c r="M757" s="316"/>
      <c r="N757" s="316"/>
      <c r="O757" s="316"/>
      <c r="P757" s="316"/>
      <c r="Q757" s="316"/>
      <c r="R757" s="316"/>
      <c r="S757" s="316"/>
      <c r="T757" s="316"/>
      <c r="U757" s="316"/>
      <c r="V757" s="316"/>
      <c r="W757" s="316"/>
      <c r="X757" s="316"/>
      <c r="Y757" s="316"/>
      <c r="Z757" s="316"/>
    </row>
    <row r="758" spans="1:26">
      <c r="A758" s="316"/>
      <c r="B758" s="316"/>
      <c r="C758" s="316"/>
      <c r="D758" s="316"/>
      <c r="E758" s="316"/>
      <c r="F758" s="316"/>
      <c r="G758" s="316"/>
      <c r="H758" s="316"/>
      <c r="I758" s="316"/>
      <c r="J758" s="316"/>
      <c r="K758" s="360"/>
      <c r="L758" s="316"/>
      <c r="M758" s="316"/>
      <c r="N758" s="316"/>
      <c r="O758" s="316"/>
      <c r="P758" s="316"/>
      <c r="Q758" s="316"/>
      <c r="R758" s="316"/>
      <c r="S758" s="316"/>
      <c r="T758" s="316"/>
      <c r="U758" s="316"/>
      <c r="V758" s="316"/>
      <c r="W758" s="316"/>
      <c r="X758" s="316"/>
      <c r="Y758" s="316"/>
      <c r="Z758" s="316"/>
    </row>
    <row r="759" spans="1:26">
      <c r="A759" s="316"/>
      <c r="B759" s="316"/>
      <c r="C759" s="316"/>
      <c r="D759" s="316"/>
      <c r="E759" s="316"/>
      <c r="F759" s="316"/>
      <c r="G759" s="316"/>
      <c r="H759" s="316"/>
      <c r="I759" s="316"/>
      <c r="J759" s="316"/>
      <c r="K759" s="360"/>
      <c r="L759" s="316"/>
      <c r="M759" s="316"/>
      <c r="N759" s="316"/>
      <c r="O759" s="316"/>
      <c r="P759" s="316"/>
      <c r="Q759" s="316"/>
      <c r="R759" s="316"/>
      <c r="S759" s="316"/>
      <c r="T759" s="316"/>
      <c r="U759" s="316"/>
      <c r="V759" s="316"/>
      <c r="W759" s="316"/>
      <c r="X759" s="316"/>
      <c r="Y759" s="316"/>
      <c r="Z759" s="316"/>
    </row>
    <row r="760" spans="1:26">
      <c r="A760" s="316"/>
      <c r="B760" s="316"/>
      <c r="C760" s="316"/>
      <c r="D760" s="316"/>
      <c r="E760" s="316"/>
      <c r="F760" s="316"/>
      <c r="G760" s="316"/>
      <c r="H760" s="316"/>
      <c r="I760" s="316"/>
      <c r="J760" s="316"/>
      <c r="K760" s="360"/>
      <c r="L760" s="316"/>
      <c r="M760" s="316"/>
      <c r="N760" s="316"/>
      <c r="O760" s="316"/>
      <c r="P760" s="316"/>
      <c r="Q760" s="316"/>
      <c r="R760" s="316"/>
      <c r="S760" s="316"/>
      <c r="T760" s="316"/>
      <c r="U760" s="316"/>
      <c r="V760" s="316"/>
      <c r="W760" s="316"/>
      <c r="X760" s="316"/>
      <c r="Y760" s="316"/>
      <c r="Z760" s="316"/>
    </row>
    <row r="761" spans="1:26">
      <c r="A761" s="316"/>
      <c r="B761" s="316"/>
      <c r="C761" s="316"/>
      <c r="D761" s="316"/>
      <c r="E761" s="316"/>
      <c r="F761" s="316"/>
      <c r="G761" s="316"/>
      <c r="H761" s="316"/>
      <c r="I761" s="316"/>
      <c r="J761" s="316"/>
      <c r="K761" s="360"/>
      <c r="L761" s="316"/>
      <c r="M761" s="316"/>
      <c r="N761" s="316"/>
      <c r="O761" s="316"/>
      <c r="P761" s="316"/>
      <c r="Q761" s="316"/>
      <c r="R761" s="316"/>
      <c r="S761" s="316"/>
      <c r="T761" s="316"/>
      <c r="U761" s="316"/>
      <c r="V761" s="316"/>
      <c r="W761" s="316"/>
      <c r="X761" s="316"/>
      <c r="Y761" s="316"/>
      <c r="Z761" s="316"/>
    </row>
    <row r="762" spans="1:26">
      <c r="A762" s="316"/>
      <c r="B762" s="316"/>
      <c r="C762" s="316"/>
      <c r="D762" s="316"/>
      <c r="E762" s="316"/>
      <c r="F762" s="316"/>
      <c r="G762" s="316"/>
      <c r="H762" s="316"/>
      <c r="I762" s="316"/>
      <c r="J762" s="316"/>
      <c r="K762" s="360"/>
      <c r="L762" s="316"/>
      <c r="M762" s="316"/>
      <c r="N762" s="316"/>
      <c r="O762" s="316"/>
      <c r="P762" s="316"/>
      <c r="Q762" s="316"/>
      <c r="R762" s="316"/>
      <c r="S762" s="316"/>
      <c r="T762" s="316"/>
      <c r="U762" s="316"/>
      <c r="V762" s="316"/>
      <c r="W762" s="316"/>
      <c r="X762" s="316"/>
      <c r="Y762" s="316"/>
      <c r="Z762" s="316"/>
    </row>
    <row r="763" spans="1:26">
      <c r="A763" s="316"/>
      <c r="B763" s="316"/>
      <c r="C763" s="316"/>
      <c r="D763" s="316"/>
      <c r="E763" s="316"/>
      <c r="F763" s="316"/>
      <c r="G763" s="316"/>
      <c r="H763" s="316"/>
      <c r="I763" s="316"/>
      <c r="J763" s="316"/>
      <c r="K763" s="360"/>
      <c r="L763" s="316"/>
      <c r="M763" s="316"/>
      <c r="N763" s="316"/>
      <c r="O763" s="316"/>
      <c r="P763" s="316"/>
      <c r="Q763" s="316"/>
      <c r="R763" s="316"/>
      <c r="S763" s="316"/>
      <c r="T763" s="316"/>
      <c r="U763" s="316"/>
      <c r="V763" s="316"/>
      <c r="W763" s="316"/>
      <c r="X763" s="316"/>
      <c r="Y763" s="316"/>
      <c r="Z763" s="316"/>
    </row>
    <row r="764" spans="1:26">
      <c r="A764" s="316"/>
      <c r="B764" s="316"/>
      <c r="C764" s="316"/>
      <c r="D764" s="316"/>
      <c r="E764" s="316"/>
      <c r="F764" s="316"/>
      <c r="G764" s="316"/>
      <c r="H764" s="316"/>
      <c r="I764" s="316"/>
      <c r="J764" s="316"/>
      <c r="K764" s="360"/>
      <c r="L764" s="316"/>
      <c r="M764" s="316"/>
      <c r="N764" s="316"/>
      <c r="O764" s="316"/>
      <c r="P764" s="316"/>
      <c r="Q764" s="316"/>
      <c r="R764" s="316"/>
      <c r="S764" s="316"/>
      <c r="T764" s="316"/>
      <c r="U764" s="316"/>
      <c r="V764" s="316"/>
      <c r="W764" s="316"/>
      <c r="X764" s="316"/>
      <c r="Y764" s="316"/>
      <c r="Z764" s="316"/>
    </row>
    <row r="765" spans="1:26">
      <c r="A765" s="316"/>
      <c r="B765" s="316"/>
      <c r="C765" s="316"/>
      <c r="D765" s="316"/>
      <c r="E765" s="316"/>
      <c r="F765" s="316"/>
      <c r="G765" s="316"/>
      <c r="H765" s="316"/>
      <c r="I765" s="316"/>
      <c r="J765" s="316"/>
      <c r="K765" s="360"/>
      <c r="L765" s="316"/>
      <c r="M765" s="316"/>
      <c r="N765" s="316"/>
      <c r="O765" s="316"/>
      <c r="P765" s="316"/>
      <c r="Q765" s="316"/>
      <c r="R765" s="316"/>
      <c r="S765" s="316"/>
      <c r="T765" s="316"/>
      <c r="U765" s="316"/>
      <c r="V765" s="316"/>
      <c r="W765" s="316"/>
      <c r="X765" s="316"/>
      <c r="Y765" s="316"/>
      <c r="Z765" s="316"/>
    </row>
    <row r="766" spans="1:26">
      <c r="A766" s="316"/>
      <c r="B766" s="316"/>
      <c r="C766" s="316"/>
      <c r="D766" s="316"/>
      <c r="E766" s="316"/>
      <c r="F766" s="316"/>
      <c r="G766" s="316"/>
      <c r="H766" s="316"/>
      <c r="I766" s="316"/>
      <c r="J766" s="316"/>
      <c r="K766" s="360"/>
      <c r="L766" s="316"/>
      <c r="M766" s="316"/>
      <c r="N766" s="316"/>
      <c r="O766" s="316"/>
      <c r="P766" s="316"/>
      <c r="Q766" s="316"/>
      <c r="R766" s="316"/>
      <c r="S766" s="316"/>
      <c r="T766" s="316"/>
      <c r="U766" s="316"/>
      <c r="V766" s="316"/>
      <c r="W766" s="316"/>
      <c r="X766" s="316"/>
      <c r="Y766" s="316"/>
      <c r="Z766" s="316"/>
    </row>
    <row r="767" spans="1:26">
      <c r="A767" s="316"/>
      <c r="B767" s="316"/>
      <c r="C767" s="316"/>
      <c r="D767" s="316"/>
      <c r="E767" s="316"/>
      <c r="F767" s="316"/>
      <c r="G767" s="316"/>
      <c r="H767" s="316"/>
      <c r="I767" s="316"/>
      <c r="J767" s="316"/>
      <c r="K767" s="360"/>
      <c r="L767" s="316"/>
      <c r="M767" s="316"/>
      <c r="N767" s="316"/>
      <c r="O767" s="316"/>
      <c r="P767" s="316"/>
      <c r="Q767" s="316"/>
      <c r="R767" s="316"/>
      <c r="S767" s="316"/>
      <c r="T767" s="316"/>
      <c r="U767" s="316"/>
      <c r="V767" s="316"/>
      <c r="W767" s="316"/>
      <c r="X767" s="316"/>
      <c r="Y767" s="316"/>
      <c r="Z767" s="316"/>
    </row>
    <row r="768" spans="1:26">
      <c r="A768" s="316"/>
      <c r="B768" s="316"/>
      <c r="C768" s="316"/>
      <c r="D768" s="316"/>
      <c r="E768" s="316"/>
      <c r="F768" s="316"/>
      <c r="G768" s="316"/>
      <c r="H768" s="316"/>
      <c r="I768" s="316"/>
      <c r="J768" s="316"/>
      <c r="K768" s="360"/>
      <c r="L768" s="316"/>
      <c r="M768" s="316"/>
      <c r="N768" s="316"/>
      <c r="O768" s="316"/>
      <c r="P768" s="316"/>
      <c r="Q768" s="316"/>
      <c r="R768" s="316"/>
      <c r="S768" s="316"/>
      <c r="T768" s="316"/>
      <c r="U768" s="316"/>
      <c r="V768" s="316"/>
      <c r="W768" s="316"/>
      <c r="X768" s="316"/>
      <c r="Y768" s="316"/>
      <c r="Z768" s="316"/>
    </row>
    <row r="769" spans="1:26">
      <c r="A769" s="316"/>
      <c r="B769" s="316"/>
      <c r="C769" s="316"/>
      <c r="D769" s="316"/>
      <c r="E769" s="316"/>
      <c r="F769" s="316"/>
      <c r="G769" s="316"/>
      <c r="H769" s="316"/>
      <c r="I769" s="316"/>
      <c r="J769" s="316"/>
      <c r="K769" s="360"/>
      <c r="L769" s="316"/>
      <c r="M769" s="316"/>
      <c r="N769" s="316"/>
      <c r="O769" s="316"/>
      <c r="P769" s="316"/>
      <c r="Q769" s="316"/>
      <c r="R769" s="316"/>
      <c r="S769" s="316"/>
      <c r="T769" s="316"/>
      <c r="U769" s="316"/>
      <c r="V769" s="316"/>
      <c r="W769" s="316"/>
      <c r="X769" s="316"/>
      <c r="Y769" s="316"/>
      <c r="Z769" s="316"/>
    </row>
    <row r="770" spans="1:26">
      <c r="A770" s="316"/>
      <c r="B770" s="316"/>
      <c r="C770" s="316"/>
      <c r="D770" s="316"/>
      <c r="E770" s="316"/>
      <c r="F770" s="316"/>
      <c r="G770" s="316"/>
      <c r="H770" s="316"/>
      <c r="I770" s="316"/>
      <c r="J770" s="316"/>
      <c r="K770" s="360"/>
      <c r="L770" s="316"/>
      <c r="M770" s="316"/>
      <c r="N770" s="316"/>
      <c r="O770" s="316"/>
      <c r="P770" s="316"/>
      <c r="Q770" s="316"/>
      <c r="R770" s="316"/>
      <c r="S770" s="316"/>
      <c r="T770" s="316"/>
      <c r="U770" s="316"/>
      <c r="V770" s="316"/>
      <c r="W770" s="316"/>
      <c r="X770" s="316"/>
      <c r="Y770" s="316"/>
      <c r="Z770" s="316"/>
    </row>
    <row r="771" spans="1:26">
      <c r="A771" s="316"/>
      <c r="B771" s="316"/>
      <c r="C771" s="316"/>
      <c r="D771" s="316"/>
      <c r="E771" s="316"/>
      <c r="F771" s="316"/>
      <c r="G771" s="316"/>
      <c r="H771" s="316"/>
      <c r="I771" s="316"/>
      <c r="J771" s="316"/>
      <c r="K771" s="360"/>
      <c r="L771" s="316"/>
      <c r="M771" s="316"/>
      <c r="N771" s="316"/>
      <c r="O771" s="316"/>
      <c r="P771" s="316"/>
      <c r="Q771" s="316"/>
      <c r="R771" s="316"/>
      <c r="S771" s="316"/>
      <c r="T771" s="316"/>
      <c r="U771" s="316"/>
      <c r="V771" s="316"/>
      <c r="W771" s="316"/>
      <c r="X771" s="316"/>
      <c r="Y771" s="316"/>
      <c r="Z771" s="316"/>
    </row>
    <row r="772" spans="1:26">
      <c r="A772" s="316"/>
      <c r="B772" s="316"/>
      <c r="C772" s="316"/>
      <c r="D772" s="316"/>
      <c r="E772" s="316"/>
      <c r="F772" s="316"/>
      <c r="G772" s="316"/>
      <c r="H772" s="316"/>
      <c r="I772" s="316"/>
      <c r="J772" s="316"/>
      <c r="K772" s="360"/>
      <c r="L772" s="316"/>
      <c r="M772" s="316"/>
      <c r="N772" s="316"/>
      <c r="O772" s="316"/>
      <c r="P772" s="316"/>
      <c r="Q772" s="316"/>
      <c r="R772" s="316"/>
      <c r="S772" s="316"/>
      <c r="T772" s="316"/>
      <c r="U772" s="316"/>
      <c r="V772" s="316"/>
      <c r="W772" s="316"/>
      <c r="X772" s="316"/>
      <c r="Y772" s="316"/>
      <c r="Z772" s="316"/>
    </row>
    <row r="773" spans="1:26">
      <c r="A773" s="316"/>
      <c r="B773" s="316"/>
      <c r="C773" s="316"/>
      <c r="D773" s="316"/>
      <c r="E773" s="316"/>
      <c r="F773" s="316"/>
      <c r="G773" s="316"/>
      <c r="H773" s="316"/>
      <c r="I773" s="316"/>
      <c r="J773" s="316"/>
      <c r="K773" s="360"/>
      <c r="L773" s="316"/>
      <c r="M773" s="316"/>
      <c r="N773" s="316"/>
      <c r="O773" s="316"/>
      <c r="P773" s="316"/>
      <c r="Q773" s="316"/>
      <c r="R773" s="316"/>
      <c r="S773" s="316"/>
      <c r="T773" s="316"/>
      <c r="U773" s="316"/>
      <c r="V773" s="316"/>
      <c r="W773" s="316"/>
      <c r="X773" s="316"/>
      <c r="Y773" s="316"/>
      <c r="Z773" s="316"/>
    </row>
    <row r="774" spans="1:26">
      <c r="A774" s="316"/>
      <c r="B774" s="316"/>
      <c r="C774" s="316"/>
      <c r="D774" s="316"/>
      <c r="E774" s="316"/>
      <c r="F774" s="316"/>
      <c r="G774" s="316"/>
      <c r="H774" s="316"/>
      <c r="I774" s="316"/>
      <c r="J774" s="316"/>
      <c r="K774" s="360"/>
      <c r="L774" s="316"/>
      <c r="M774" s="316"/>
      <c r="N774" s="316"/>
      <c r="O774" s="316"/>
      <c r="P774" s="316"/>
      <c r="Q774" s="316"/>
      <c r="R774" s="316"/>
      <c r="S774" s="316"/>
      <c r="T774" s="316"/>
      <c r="U774" s="316"/>
      <c r="V774" s="316"/>
      <c r="W774" s="316"/>
      <c r="X774" s="316"/>
      <c r="Y774" s="316"/>
      <c r="Z774" s="316"/>
    </row>
    <row r="775" spans="1:26">
      <c r="A775" s="316"/>
      <c r="B775" s="316"/>
      <c r="C775" s="316"/>
      <c r="D775" s="316"/>
      <c r="E775" s="316"/>
      <c r="F775" s="316"/>
      <c r="G775" s="316"/>
      <c r="H775" s="316"/>
      <c r="I775" s="316"/>
      <c r="J775" s="316"/>
      <c r="K775" s="360"/>
      <c r="L775" s="316"/>
      <c r="M775" s="316"/>
      <c r="N775" s="316"/>
      <c r="O775" s="316"/>
      <c r="P775" s="316"/>
      <c r="Q775" s="316"/>
      <c r="R775" s="316"/>
      <c r="S775" s="316"/>
      <c r="T775" s="316"/>
      <c r="U775" s="316"/>
      <c r="V775" s="316"/>
      <c r="W775" s="316"/>
      <c r="X775" s="316"/>
      <c r="Y775" s="316"/>
      <c r="Z775" s="316"/>
    </row>
    <row r="776" spans="1:26">
      <c r="A776" s="316"/>
      <c r="B776" s="316"/>
      <c r="C776" s="316"/>
      <c r="D776" s="316"/>
      <c r="E776" s="316"/>
      <c r="F776" s="316"/>
      <c r="G776" s="316"/>
      <c r="H776" s="316"/>
      <c r="I776" s="316"/>
      <c r="J776" s="316"/>
      <c r="K776" s="360"/>
      <c r="L776" s="316"/>
      <c r="M776" s="316"/>
      <c r="N776" s="316"/>
      <c r="O776" s="316"/>
      <c r="P776" s="316"/>
      <c r="Q776" s="316"/>
      <c r="R776" s="316"/>
      <c r="S776" s="316"/>
      <c r="T776" s="316"/>
      <c r="U776" s="316"/>
      <c r="V776" s="316"/>
      <c r="W776" s="316"/>
      <c r="X776" s="316"/>
      <c r="Y776" s="316"/>
      <c r="Z776" s="316"/>
    </row>
    <row r="777" spans="1:26">
      <c r="A777" s="316"/>
      <c r="B777" s="316"/>
      <c r="C777" s="316"/>
      <c r="D777" s="316"/>
      <c r="E777" s="316"/>
      <c r="F777" s="316"/>
      <c r="G777" s="316"/>
      <c r="H777" s="316"/>
      <c r="I777" s="316"/>
      <c r="J777" s="316"/>
      <c r="K777" s="360"/>
      <c r="L777" s="316"/>
      <c r="M777" s="316"/>
      <c r="N777" s="316"/>
      <c r="O777" s="316"/>
      <c r="P777" s="316"/>
      <c r="Q777" s="316"/>
      <c r="R777" s="316"/>
      <c r="S777" s="316"/>
      <c r="T777" s="316"/>
      <c r="U777" s="316"/>
      <c r="V777" s="316"/>
      <c r="W777" s="316"/>
      <c r="X777" s="316"/>
      <c r="Y777" s="316"/>
      <c r="Z777" s="316"/>
    </row>
    <row r="778" spans="1:26">
      <c r="A778" s="316"/>
      <c r="B778" s="316"/>
      <c r="C778" s="316"/>
      <c r="D778" s="316"/>
      <c r="E778" s="316"/>
      <c r="F778" s="316"/>
      <c r="G778" s="316"/>
      <c r="H778" s="316"/>
      <c r="I778" s="316"/>
      <c r="J778" s="316"/>
      <c r="K778" s="360"/>
      <c r="L778" s="316"/>
      <c r="M778" s="316"/>
      <c r="N778" s="316"/>
      <c r="O778" s="316"/>
      <c r="P778" s="316"/>
      <c r="Q778" s="316"/>
      <c r="R778" s="316"/>
      <c r="S778" s="316"/>
      <c r="T778" s="316"/>
      <c r="U778" s="316"/>
      <c r="V778" s="316"/>
      <c r="W778" s="316"/>
      <c r="X778" s="316"/>
      <c r="Y778" s="316"/>
      <c r="Z778" s="316"/>
    </row>
    <row r="779" spans="1:26">
      <c r="A779" s="316"/>
      <c r="B779" s="316"/>
      <c r="C779" s="316"/>
      <c r="D779" s="316"/>
      <c r="E779" s="316"/>
      <c r="F779" s="316"/>
      <c r="G779" s="316"/>
      <c r="H779" s="316"/>
      <c r="I779" s="316"/>
      <c r="J779" s="316"/>
      <c r="K779" s="360"/>
      <c r="L779" s="316"/>
      <c r="M779" s="316"/>
      <c r="N779" s="316"/>
      <c r="O779" s="316"/>
      <c r="P779" s="316"/>
      <c r="Q779" s="316"/>
      <c r="R779" s="316"/>
      <c r="S779" s="316"/>
      <c r="T779" s="316"/>
      <c r="U779" s="316"/>
      <c r="V779" s="316"/>
      <c r="W779" s="316"/>
      <c r="X779" s="316"/>
      <c r="Y779" s="316"/>
      <c r="Z779" s="316"/>
    </row>
    <row r="780" spans="1:26">
      <c r="A780" s="316"/>
      <c r="B780" s="316"/>
      <c r="C780" s="316"/>
      <c r="D780" s="316"/>
      <c r="E780" s="316"/>
      <c r="F780" s="316"/>
      <c r="G780" s="316"/>
      <c r="H780" s="316"/>
      <c r="I780" s="316"/>
      <c r="J780" s="316"/>
      <c r="K780" s="360"/>
      <c r="L780" s="316"/>
      <c r="M780" s="316"/>
      <c r="N780" s="316"/>
      <c r="O780" s="316"/>
      <c r="P780" s="316"/>
      <c r="Q780" s="316"/>
      <c r="R780" s="316"/>
      <c r="S780" s="316"/>
      <c r="T780" s="316"/>
      <c r="U780" s="316"/>
      <c r="V780" s="316"/>
      <c r="W780" s="316"/>
      <c r="X780" s="316"/>
      <c r="Y780" s="316"/>
      <c r="Z780" s="316"/>
    </row>
    <row r="781" spans="1:26">
      <c r="A781" s="316"/>
      <c r="B781" s="316"/>
      <c r="C781" s="316"/>
      <c r="D781" s="316"/>
      <c r="E781" s="316"/>
      <c r="F781" s="316"/>
      <c r="G781" s="316"/>
      <c r="H781" s="316"/>
      <c r="I781" s="316"/>
      <c r="J781" s="316"/>
      <c r="K781" s="360"/>
      <c r="L781" s="316"/>
      <c r="M781" s="316"/>
      <c r="N781" s="316"/>
      <c r="O781" s="316"/>
      <c r="P781" s="316"/>
      <c r="Q781" s="316"/>
      <c r="R781" s="316"/>
      <c r="S781" s="316"/>
      <c r="T781" s="316"/>
      <c r="U781" s="316"/>
      <c r="V781" s="316"/>
      <c r="W781" s="316"/>
      <c r="X781" s="316"/>
      <c r="Y781" s="316"/>
      <c r="Z781" s="316"/>
    </row>
    <row r="782" spans="1:26">
      <c r="A782" s="316"/>
      <c r="B782" s="316"/>
      <c r="C782" s="316"/>
      <c r="D782" s="316"/>
      <c r="E782" s="316"/>
      <c r="F782" s="316"/>
      <c r="G782" s="316"/>
      <c r="H782" s="316"/>
      <c r="I782" s="316"/>
      <c r="J782" s="316"/>
      <c r="K782" s="360"/>
      <c r="L782" s="316"/>
      <c r="M782" s="316"/>
      <c r="N782" s="316"/>
      <c r="O782" s="316"/>
      <c r="P782" s="316"/>
      <c r="Q782" s="316"/>
      <c r="R782" s="316"/>
      <c r="S782" s="316"/>
      <c r="T782" s="316"/>
      <c r="U782" s="316"/>
      <c r="V782" s="316"/>
      <c r="W782" s="316"/>
      <c r="X782" s="316"/>
      <c r="Y782" s="316"/>
      <c r="Z782" s="316"/>
    </row>
    <row r="783" spans="1:26">
      <c r="A783" s="316"/>
      <c r="B783" s="316"/>
      <c r="C783" s="316"/>
      <c r="D783" s="316"/>
      <c r="E783" s="316"/>
      <c r="F783" s="316"/>
      <c r="G783" s="316"/>
      <c r="H783" s="316"/>
      <c r="I783" s="316"/>
      <c r="J783" s="316"/>
      <c r="K783" s="360"/>
      <c r="L783" s="316"/>
      <c r="M783" s="316"/>
      <c r="N783" s="316"/>
      <c r="O783" s="316"/>
      <c r="P783" s="316"/>
      <c r="Q783" s="316"/>
      <c r="R783" s="316"/>
      <c r="S783" s="316"/>
      <c r="T783" s="316"/>
      <c r="U783" s="316"/>
      <c r="V783" s="316"/>
      <c r="W783" s="316"/>
      <c r="X783" s="316"/>
      <c r="Y783" s="316"/>
      <c r="Z783" s="316"/>
    </row>
    <row r="784" spans="1:26">
      <c r="A784" s="316"/>
      <c r="B784" s="316"/>
      <c r="C784" s="316"/>
      <c r="D784" s="316"/>
      <c r="E784" s="316"/>
      <c r="F784" s="316"/>
      <c r="G784" s="316"/>
      <c r="H784" s="316"/>
      <c r="I784" s="316"/>
      <c r="J784" s="316"/>
      <c r="K784" s="360"/>
      <c r="L784" s="316"/>
      <c r="M784" s="316"/>
      <c r="N784" s="316"/>
      <c r="O784" s="316"/>
      <c r="P784" s="316"/>
      <c r="Q784" s="316"/>
      <c r="R784" s="316"/>
      <c r="S784" s="316"/>
      <c r="T784" s="316"/>
      <c r="U784" s="316"/>
      <c r="V784" s="316"/>
      <c r="W784" s="316"/>
      <c r="X784" s="316"/>
      <c r="Y784" s="316"/>
      <c r="Z784" s="316"/>
    </row>
    <row r="785" spans="1:26">
      <c r="A785" s="316"/>
      <c r="B785" s="316"/>
      <c r="C785" s="316"/>
      <c r="D785" s="316"/>
      <c r="E785" s="316"/>
      <c r="F785" s="316"/>
      <c r="G785" s="316"/>
      <c r="H785" s="316"/>
      <c r="I785" s="316"/>
      <c r="J785" s="316"/>
      <c r="K785" s="360"/>
      <c r="L785" s="316"/>
      <c r="M785" s="316"/>
      <c r="N785" s="316"/>
      <c r="O785" s="316"/>
      <c r="P785" s="316"/>
      <c r="Q785" s="316"/>
      <c r="R785" s="316"/>
      <c r="S785" s="316"/>
      <c r="T785" s="316"/>
      <c r="U785" s="316"/>
      <c r="V785" s="316"/>
      <c r="W785" s="316"/>
      <c r="X785" s="316"/>
      <c r="Y785" s="316"/>
      <c r="Z785" s="316"/>
    </row>
    <row r="786" spans="1:26">
      <c r="A786" s="316"/>
      <c r="B786" s="316"/>
      <c r="C786" s="316"/>
      <c r="D786" s="316"/>
      <c r="E786" s="316"/>
      <c r="F786" s="316"/>
      <c r="G786" s="316"/>
      <c r="H786" s="316"/>
      <c r="I786" s="316"/>
      <c r="J786" s="316"/>
      <c r="K786" s="360"/>
      <c r="L786" s="316"/>
      <c r="M786" s="316"/>
      <c r="N786" s="316"/>
      <c r="O786" s="316"/>
      <c r="P786" s="316"/>
      <c r="Q786" s="316"/>
      <c r="R786" s="316"/>
      <c r="S786" s="316"/>
      <c r="T786" s="316"/>
      <c r="U786" s="316"/>
      <c r="V786" s="316"/>
      <c r="W786" s="316"/>
      <c r="X786" s="316"/>
      <c r="Y786" s="316"/>
      <c r="Z786" s="316"/>
    </row>
    <row r="787" spans="1:26">
      <c r="A787" s="316"/>
      <c r="B787" s="316"/>
      <c r="C787" s="316"/>
      <c r="D787" s="316"/>
      <c r="E787" s="316"/>
      <c r="F787" s="316"/>
      <c r="G787" s="316"/>
      <c r="H787" s="316"/>
      <c r="I787" s="316"/>
      <c r="J787" s="316"/>
      <c r="K787" s="360"/>
      <c r="L787" s="316"/>
      <c r="M787" s="316"/>
      <c r="N787" s="316"/>
      <c r="O787" s="316"/>
      <c r="P787" s="316"/>
      <c r="Q787" s="316"/>
      <c r="R787" s="316"/>
      <c r="S787" s="316"/>
      <c r="T787" s="316"/>
      <c r="U787" s="316"/>
      <c r="V787" s="316"/>
      <c r="W787" s="316"/>
      <c r="X787" s="316"/>
      <c r="Y787" s="316"/>
      <c r="Z787" s="316"/>
    </row>
    <row r="788" spans="1:26">
      <c r="A788" s="316"/>
      <c r="B788" s="316"/>
      <c r="C788" s="316"/>
      <c r="D788" s="316"/>
      <c r="E788" s="316"/>
      <c r="F788" s="316"/>
      <c r="G788" s="316"/>
      <c r="H788" s="316"/>
      <c r="I788" s="316"/>
      <c r="J788" s="316"/>
      <c r="K788" s="360"/>
      <c r="L788" s="316"/>
      <c r="M788" s="316"/>
      <c r="N788" s="316"/>
      <c r="O788" s="316"/>
      <c r="P788" s="316"/>
      <c r="Q788" s="316"/>
      <c r="R788" s="316"/>
      <c r="S788" s="316"/>
      <c r="T788" s="316"/>
      <c r="U788" s="316"/>
      <c r="V788" s="316"/>
      <c r="W788" s="316"/>
      <c r="X788" s="316"/>
      <c r="Y788" s="316"/>
      <c r="Z788" s="316"/>
    </row>
    <row r="789" spans="1:26">
      <c r="A789" s="316"/>
      <c r="B789" s="316"/>
      <c r="C789" s="316"/>
      <c r="D789" s="316"/>
      <c r="E789" s="316"/>
      <c r="F789" s="316"/>
      <c r="G789" s="316"/>
      <c r="H789" s="316"/>
      <c r="I789" s="316"/>
      <c r="J789" s="316"/>
      <c r="K789" s="360"/>
      <c r="L789" s="316"/>
      <c r="M789" s="316"/>
      <c r="N789" s="316"/>
      <c r="O789" s="316"/>
      <c r="P789" s="316"/>
      <c r="Q789" s="316"/>
      <c r="R789" s="316"/>
      <c r="S789" s="316"/>
      <c r="T789" s="316"/>
      <c r="U789" s="316"/>
      <c r="V789" s="316"/>
      <c r="W789" s="316"/>
      <c r="X789" s="316"/>
      <c r="Y789" s="316"/>
      <c r="Z789" s="316"/>
    </row>
    <row r="790" spans="1:26">
      <c r="A790" s="316"/>
      <c r="B790" s="316"/>
      <c r="C790" s="316"/>
      <c r="D790" s="316"/>
      <c r="E790" s="316"/>
      <c r="F790" s="316"/>
      <c r="G790" s="316"/>
      <c r="H790" s="316"/>
      <c r="I790" s="316"/>
      <c r="J790" s="316"/>
      <c r="K790" s="360"/>
      <c r="L790" s="316"/>
      <c r="M790" s="316"/>
      <c r="N790" s="316"/>
      <c r="O790" s="316"/>
      <c r="P790" s="316"/>
      <c r="Q790" s="316"/>
      <c r="R790" s="316"/>
      <c r="S790" s="316"/>
      <c r="T790" s="316"/>
      <c r="U790" s="316"/>
      <c r="V790" s="316"/>
      <c r="W790" s="316"/>
      <c r="X790" s="316"/>
      <c r="Y790" s="316"/>
      <c r="Z790" s="316"/>
    </row>
    <row r="791" spans="1:26">
      <c r="A791" s="316"/>
      <c r="B791" s="316"/>
      <c r="C791" s="316"/>
      <c r="D791" s="316"/>
      <c r="E791" s="316"/>
      <c r="F791" s="316"/>
      <c r="G791" s="316"/>
      <c r="H791" s="316"/>
      <c r="I791" s="316"/>
      <c r="J791" s="316"/>
      <c r="K791" s="360"/>
      <c r="L791" s="316"/>
      <c r="M791" s="316"/>
      <c r="N791" s="316"/>
      <c r="O791" s="316"/>
      <c r="P791" s="316"/>
      <c r="Q791" s="316"/>
      <c r="R791" s="316"/>
      <c r="S791" s="316"/>
      <c r="T791" s="316"/>
      <c r="U791" s="316"/>
      <c r="V791" s="316"/>
      <c r="W791" s="316"/>
      <c r="X791" s="316"/>
      <c r="Y791" s="316"/>
      <c r="Z791" s="316"/>
    </row>
    <row r="792" spans="1:26">
      <c r="A792" s="316"/>
      <c r="B792" s="316"/>
      <c r="C792" s="316"/>
      <c r="D792" s="316"/>
      <c r="E792" s="316"/>
      <c r="F792" s="316"/>
      <c r="G792" s="316"/>
      <c r="H792" s="316"/>
      <c r="I792" s="316"/>
      <c r="J792" s="316"/>
      <c r="K792" s="360"/>
      <c r="L792" s="316"/>
      <c r="M792" s="316"/>
      <c r="N792" s="316"/>
      <c r="O792" s="316"/>
      <c r="P792" s="316"/>
      <c r="Q792" s="316"/>
      <c r="R792" s="316"/>
      <c r="S792" s="316"/>
      <c r="T792" s="316"/>
      <c r="U792" s="316"/>
      <c r="V792" s="316"/>
      <c r="W792" s="316"/>
      <c r="X792" s="316"/>
      <c r="Y792" s="316"/>
      <c r="Z792" s="316"/>
    </row>
    <row r="793" spans="1:26">
      <c r="A793" s="316"/>
      <c r="B793" s="316"/>
      <c r="C793" s="316"/>
      <c r="D793" s="316"/>
      <c r="E793" s="316"/>
      <c r="F793" s="316"/>
      <c r="G793" s="316"/>
      <c r="H793" s="316"/>
      <c r="I793" s="316"/>
      <c r="J793" s="316"/>
      <c r="K793" s="360"/>
      <c r="L793" s="316"/>
      <c r="M793" s="316"/>
      <c r="N793" s="316"/>
      <c r="O793" s="316"/>
      <c r="P793" s="316"/>
      <c r="Q793" s="316"/>
      <c r="R793" s="316"/>
      <c r="S793" s="316"/>
      <c r="T793" s="316"/>
      <c r="U793" s="316"/>
      <c r="V793" s="316"/>
      <c r="W793" s="316"/>
      <c r="X793" s="316"/>
      <c r="Y793" s="316"/>
      <c r="Z793" s="316"/>
    </row>
    <row r="794" spans="1:26">
      <c r="A794" s="316"/>
      <c r="B794" s="316"/>
      <c r="C794" s="316"/>
      <c r="D794" s="316"/>
      <c r="E794" s="316"/>
      <c r="F794" s="316"/>
      <c r="G794" s="316"/>
      <c r="H794" s="316"/>
      <c r="I794" s="316"/>
      <c r="J794" s="316"/>
      <c r="K794" s="360"/>
      <c r="L794" s="316"/>
      <c r="M794" s="316"/>
      <c r="N794" s="316"/>
      <c r="O794" s="316"/>
      <c r="P794" s="316"/>
      <c r="Q794" s="316"/>
      <c r="R794" s="316"/>
      <c r="S794" s="316"/>
      <c r="T794" s="316"/>
      <c r="U794" s="316"/>
      <c r="V794" s="316"/>
      <c r="W794" s="316"/>
      <c r="X794" s="316"/>
      <c r="Y794" s="316"/>
      <c r="Z794" s="316"/>
    </row>
    <row r="795" spans="1:26">
      <c r="A795" s="316"/>
      <c r="B795" s="316"/>
      <c r="C795" s="316"/>
      <c r="D795" s="316"/>
      <c r="E795" s="316"/>
      <c r="F795" s="316"/>
      <c r="G795" s="316"/>
      <c r="H795" s="316"/>
      <c r="I795" s="316"/>
      <c r="J795" s="316"/>
      <c r="K795" s="360"/>
      <c r="L795" s="316"/>
      <c r="M795" s="316"/>
      <c r="N795" s="316"/>
      <c r="O795" s="316"/>
      <c r="P795" s="316"/>
      <c r="Q795" s="316"/>
      <c r="R795" s="316"/>
      <c r="S795" s="316"/>
      <c r="T795" s="316"/>
      <c r="U795" s="316"/>
      <c r="V795" s="316"/>
      <c r="W795" s="316"/>
      <c r="X795" s="316"/>
      <c r="Y795" s="316"/>
      <c r="Z795" s="316"/>
    </row>
    <row r="796" spans="1:26">
      <c r="A796" s="316"/>
      <c r="B796" s="316"/>
      <c r="C796" s="316"/>
      <c r="D796" s="316"/>
      <c r="E796" s="316"/>
      <c r="F796" s="316"/>
      <c r="G796" s="316"/>
      <c r="H796" s="316"/>
      <c r="I796" s="316"/>
      <c r="J796" s="316"/>
      <c r="K796" s="360"/>
      <c r="L796" s="316"/>
      <c r="M796" s="316"/>
      <c r="N796" s="316"/>
      <c r="O796" s="316"/>
      <c r="P796" s="316"/>
      <c r="Q796" s="316"/>
      <c r="R796" s="316"/>
      <c r="S796" s="316"/>
      <c r="T796" s="316"/>
      <c r="U796" s="316"/>
      <c r="V796" s="316"/>
      <c r="W796" s="316"/>
      <c r="X796" s="316"/>
      <c r="Y796" s="316"/>
      <c r="Z796" s="316"/>
    </row>
    <row r="797" spans="1:26">
      <c r="A797" s="316"/>
      <c r="B797" s="316"/>
      <c r="C797" s="316"/>
      <c r="D797" s="316"/>
      <c r="E797" s="316"/>
      <c r="F797" s="316"/>
      <c r="G797" s="316"/>
      <c r="H797" s="316"/>
      <c r="I797" s="316"/>
      <c r="J797" s="316"/>
      <c r="K797" s="360"/>
      <c r="L797" s="316"/>
      <c r="M797" s="316"/>
      <c r="N797" s="316"/>
      <c r="O797" s="316"/>
      <c r="P797" s="316"/>
      <c r="Q797" s="316"/>
      <c r="R797" s="316"/>
      <c r="S797" s="316"/>
      <c r="T797" s="316"/>
      <c r="U797" s="316"/>
      <c r="V797" s="316"/>
      <c r="W797" s="316"/>
      <c r="X797" s="316"/>
      <c r="Y797" s="316"/>
      <c r="Z797" s="316"/>
    </row>
    <row r="798" spans="1:26">
      <c r="A798" s="316"/>
      <c r="B798" s="316"/>
      <c r="C798" s="316"/>
      <c r="D798" s="316"/>
      <c r="E798" s="316"/>
      <c r="F798" s="316"/>
      <c r="G798" s="316"/>
      <c r="H798" s="316"/>
      <c r="I798" s="316"/>
      <c r="J798" s="316"/>
      <c r="K798" s="360"/>
      <c r="L798" s="316"/>
      <c r="M798" s="316"/>
      <c r="N798" s="316"/>
      <c r="O798" s="316"/>
      <c r="P798" s="316"/>
      <c r="Q798" s="316"/>
      <c r="R798" s="316"/>
      <c r="S798" s="316"/>
      <c r="T798" s="316"/>
      <c r="U798" s="316"/>
      <c r="V798" s="316"/>
      <c r="W798" s="316"/>
      <c r="X798" s="316"/>
      <c r="Y798" s="316"/>
      <c r="Z798" s="316"/>
    </row>
    <row r="799" spans="1:26">
      <c r="A799" s="316"/>
      <c r="B799" s="316"/>
      <c r="C799" s="316"/>
      <c r="D799" s="316"/>
      <c r="E799" s="316"/>
      <c r="F799" s="316"/>
      <c r="G799" s="316"/>
      <c r="H799" s="316"/>
      <c r="I799" s="316"/>
      <c r="J799" s="316"/>
      <c r="K799" s="360"/>
      <c r="L799" s="316"/>
      <c r="M799" s="316"/>
      <c r="N799" s="316"/>
      <c r="O799" s="316"/>
      <c r="P799" s="316"/>
      <c r="Q799" s="316"/>
      <c r="R799" s="316"/>
      <c r="S799" s="316"/>
      <c r="T799" s="316"/>
      <c r="U799" s="316"/>
      <c r="V799" s="316"/>
      <c r="W799" s="316"/>
      <c r="X799" s="316"/>
      <c r="Y799" s="316"/>
      <c r="Z799" s="316"/>
    </row>
    <row r="800" spans="1:26">
      <c r="A800" s="316"/>
      <c r="B800" s="316"/>
      <c r="C800" s="316"/>
      <c r="D800" s="316"/>
      <c r="E800" s="316"/>
      <c r="F800" s="316"/>
      <c r="G800" s="316"/>
      <c r="H800" s="316"/>
      <c r="I800" s="316"/>
      <c r="J800" s="316"/>
      <c r="K800" s="360"/>
      <c r="L800" s="316"/>
      <c r="M800" s="316"/>
      <c r="N800" s="316"/>
      <c r="O800" s="316"/>
      <c r="P800" s="316"/>
      <c r="Q800" s="316"/>
      <c r="R800" s="316"/>
      <c r="S800" s="316"/>
      <c r="T800" s="316"/>
      <c r="U800" s="316"/>
      <c r="V800" s="316"/>
      <c r="W800" s="316"/>
      <c r="X800" s="316"/>
      <c r="Y800" s="316"/>
      <c r="Z800" s="316"/>
    </row>
    <row r="801" spans="1:26">
      <c r="A801" s="316"/>
      <c r="B801" s="316"/>
      <c r="C801" s="316"/>
      <c r="D801" s="316"/>
      <c r="E801" s="316"/>
      <c r="F801" s="316"/>
      <c r="G801" s="316"/>
      <c r="H801" s="316"/>
      <c r="I801" s="316"/>
      <c r="J801" s="316"/>
      <c r="K801" s="360"/>
      <c r="L801" s="316"/>
      <c r="M801" s="316"/>
      <c r="N801" s="316"/>
      <c r="O801" s="316"/>
      <c r="P801" s="316"/>
      <c r="Q801" s="316"/>
      <c r="R801" s="316"/>
      <c r="S801" s="316"/>
      <c r="T801" s="316"/>
      <c r="U801" s="316"/>
      <c r="V801" s="316"/>
      <c r="W801" s="316"/>
      <c r="X801" s="316"/>
      <c r="Y801" s="316"/>
      <c r="Z801" s="316"/>
    </row>
    <row r="802" spans="1:26">
      <c r="A802" s="316"/>
      <c r="B802" s="316"/>
      <c r="C802" s="316"/>
      <c r="D802" s="316"/>
      <c r="E802" s="316"/>
      <c r="F802" s="316"/>
      <c r="G802" s="316"/>
      <c r="H802" s="316"/>
      <c r="I802" s="316"/>
      <c r="J802" s="316"/>
      <c r="K802" s="360"/>
      <c r="L802" s="316"/>
      <c r="M802" s="316"/>
      <c r="N802" s="316"/>
      <c r="O802" s="316"/>
      <c r="P802" s="316"/>
      <c r="Q802" s="316"/>
      <c r="R802" s="316"/>
      <c r="S802" s="316"/>
      <c r="T802" s="316"/>
      <c r="U802" s="316"/>
      <c r="V802" s="316"/>
      <c r="W802" s="316"/>
      <c r="X802" s="316"/>
      <c r="Y802" s="316"/>
      <c r="Z802" s="316"/>
    </row>
    <row r="803" spans="1:26">
      <c r="A803" s="316"/>
      <c r="B803" s="316"/>
      <c r="C803" s="316"/>
      <c r="D803" s="316"/>
      <c r="E803" s="316"/>
      <c r="F803" s="316"/>
      <c r="G803" s="316"/>
      <c r="H803" s="316"/>
      <c r="I803" s="316"/>
      <c r="J803" s="316"/>
      <c r="K803" s="360"/>
      <c r="L803" s="316"/>
      <c r="M803" s="316"/>
      <c r="N803" s="316"/>
      <c r="O803" s="316"/>
      <c r="P803" s="316"/>
      <c r="Q803" s="316"/>
      <c r="R803" s="316"/>
      <c r="S803" s="316"/>
      <c r="T803" s="316"/>
      <c r="U803" s="316"/>
      <c r="V803" s="316"/>
      <c r="W803" s="316"/>
      <c r="X803" s="316"/>
      <c r="Y803" s="316"/>
      <c r="Z803" s="316"/>
    </row>
    <row r="804" spans="1:26">
      <c r="A804" s="316"/>
      <c r="B804" s="316"/>
      <c r="C804" s="316"/>
      <c r="D804" s="316"/>
      <c r="E804" s="316"/>
      <c r="F804" s="316"/>
      <c r="G804" s="316"/>
      <c r="H804" s="316"/>
      <c r="I804" s="316"/>
      <c r="J804" s="316"/>
      <c r="K804" s="360"/>
      <c r="L804" s="316"/>
      <c r="M804" s="316"/>
      <c r="N804" s="316"/>
      <c r="O804" s="316"/>
      <c r="P804" s="316"/>
      <c r="Q804" s="316"/>
      <c r="R804" s="316"/>
      <c r="S804" s="316"/>
      <c r="T804" s="316"/>
      <c r="U804" s="316"/>
      <c r="V804" s="316"/>
      <c r="W804" s="316"/>
      <c r="X804" s="316"/>
      <c r="Y804" s="316"/>
      <c r="Z804" s="316"/>
    </row>
    <row r="805" spans="1:26">
      <c r="A805" s="316"/>
      <c r="B805" s="316"/>
      <c r="C805" s="316"/>
      <c r="D805" s="316"/>
      <c r="E805" s="316"/>
      <c r="F805" s="316"/>
      <c r="G805" s="316"/>
      <c r="H805" s="316"/>
      <c r="I805" s="316"/>
      <c r="J805" s="316"/>
      <c r="K805" s="360"/>
      <c r="L805" s="316"/>
      <c r="M805" s="316"/>
      <c r="N805" s="316"/>
      <c r="O805" s="316"/>
      <c r="P805" s="316"/>
      <c r="Q805" s="316"/>
      <c r="R805" s="316"/>
      <c r="S805" s="316"/>
      <c r="T805" s="316"/>
      <c r="U805" s="316"/>
      <c r="V805" s="316"/>
      <c r="W805" s="316"/>
      <c r="X805" s="316"/>
      <c r="Y805" s="316"/>
      <c r="Z805" s="316"/>
    </row>
    <row r="806" spans="1:26">
      <c r="A806" s="316"/>
      <c r="B806" s="316"/>
      <c r="C806" s="316"/>
      <c r="D806" s="316"/>
      <c r="E806" s="316"/>
      <c r="F806" s="316"/>
      <c r="G806" s="316"/>
      <c r="H806" s="316"/>
      <c r="I806" s="316"/>
      <c r="J806" s="316"/>
      <c r="K806" s="360"/>
      <c r="L806" s="316"/>
      <c r="M806" s="316"/>
      <c r="N806" s="316"/>
      <c r="O806" s="316"/>
      <c r="P806" s="316"/>
      <c r="Q806" s="316"/>
      <c r="R806" s="316"/>
      <c r="S806" s="316"/>
      <c r="T806" s="316"/>
      <c r="U806" s="316"/>
      <c r="V806" s="316"/>
      <c r="W806" s="316"/>
      <c r="X806" s="316"/>
      <c r="Y806" s="316"/>
      <c r="Z806" s="316"/>
    </row>
    <row r="807" spans="1:26">
      <c r="A807" s="316"/>
      <c r="B807" s="316"/>
      <c r="C807" s="316"/>
      <c r="D807" s="316"/>
      <c r="E807" s="316"/>
      <c r="F807" s="316"/>
      <c r="G807" s="316"/>
      <c r="H807" s="316"/>
      <c r="I807" s="316"/>
      <c r="J807" s="316"/>
      <c r="K807" s="360"/>
      <c r="L807" s="316"/>
      <c r="M807" s="316"/>
      <c r="N807" s="316"/>
      <c r="O807" s="316"/>
      <c r="P807" s="316"/>
      <c r="Q807" s="316"/>
      <c r="R807" s="316"/>
      <c r="S807" s="316"/>
      <c r="T807" s="316"/>
      <c r="U807" s="316"/>
      <c r="V807" s="316"/>
      <c r="W807" s="316"/>
      <c r="X807" s="316"/>
      <c r="Y807" s="316"/>
      <c r="Z807" s="316"/>
    </row>
    <row r="808" spans="1:26">
      <c r="A808" s="316"/>
      <c r="B808" s="316"/>
      <c r="C808" s="316"/>
      <c r="D808" s="316"/>
      <c r="E808" s="316"/>
      <c r="F808" s="316"/>
      <c r="G808" s="316"/>
      <c r="H808" s="316"/>
      <c r="I808" s="316"/>
      <c r="J808" s="316"/>
      <c r="K808" s="360"/>
      <c r="L808" s="316"/>
      <c r="M808" s="316"/>
      <c r="N808" s="316"/>
      <c r="O808" s="316"/>
      <c r="P808" s="316"/>
      <c r="Q808" s="316"/>
      <c r="R808" s="316"/>
      <c r="S808" s="316"/>
      <c r="T808" s="316"/>
      <c r="U808" s="316"/>
      <c r="V808" s="316"/>
      <c r="W808" s="316"/>
      <c r="X808" s="316"/>
      <c r="Y808" s="316"/>
      <c r="Z808" s="316"/>
    </row>
    <row r="809" spans="1:26">
      <c r="A809" s="316"/>
      <c r="B809" s="316"/>
      <c r="C809" s="316"/>
      <c r="D809" s="316"/>
      <c r="E809" s="316"/>
      <c r="F809" s="316"/>
      <c r="G809" s="316"/>
      <c r="H809" s="316"/>
      <c r="I809" s="316"/>
      <c r="J809" s="316"/>
      <c r="K809" s="360"/>
      <c r="L809" s="316"/>
      <c r="M809" s="316"/>
      <c r="N809" s="316"/>
      <c r="O809" s="316"/>
      <c r="P809" s="316"/>
      <c r="Q809" s="316"/>
      <c r="R809" s="316"/>
      <c r="S809" s="316"/>
      <c r="T809" s="316"/>
      <c r="U809" s="316"/>
      <c r="V809" s="316"/>
      <c r="W809" s="316"/>
      <c r="X809" s="316"/>
      <c r="Y809" s="316"/>
      <c r="Z809" s="316"/>
    </row>
    <row r="810" spans="1:26">
      <c r="A810" s="316"/>
      <c r="B810" s="316"/>
      <c r="C810" s="316"/>
      <c r="D810" s="316"/>
      <c r="E810" s="316"/>
      <c r="F810" s="316"/>
      <c r="G810" s="316"/>
      <c r="H810" s="316"/>
      <c r="I810" s="316"/>
      <c r="J810" s="316"/>
      <c r="K810" s="360"/>
      <c r="L810" s="316"/>
      <c r="M810" s="316"/>
      <c r="N810" s="316"/>
      <c r="O810" s="316"/>
      <c r="P810" s="316"/>
      <c r="Q810" s="316"/>
      <c r="R810" s="316"/>
      <c r="S810" s="316"/>
      <c r="T810" s="316"/>
      <c r="U810" s="316"/>
      <c r="V810" s="316"/>
      <c r="W810" s="316"/>
      <c r="X810" s="316"/>
      <c r="Y810" s="316"/>
      <c r="Z810" s="316"/>
    </row>
    <row r="811" spans="1:26">
      <c r="A811" s="316"/>
      <c r="B811" s="316"/>
      <c r="C811" s="316"/>
      <c r="D811" s="316"/>
      <c r="E811" s="316"/>
      <c r="F811" s="316"/>
      <c r="G811" s="316"/>
      <c r="H811" s="316"/>
      <c r="I811" s="316"/>
      <c r="J811" s="316"/>
      <c r="K811" s="360"/>
      <c r="L811" s="316"/>
      <c r="M811" s="316"/>
      <c r="N811" s="316"/>
      <c r="O811" s="316"/>
      <c r="P811" s="316"/>
      <c r="Q811" s="316"/>
      <c r="R811" s="316"/>
      <c r="S811" s="316"/>
      <c r="T811" s="316"/>
      <c r="U811" s="316"/>
      <c r="V811" s="316"/>
      <c r="W811" s="316"/>
      <c r="X811" s="316"/>
      <c r="Y811" s="316"/>
      <c r="Z811" s="316"/>
    </row>
    <row r="812" spans="1:26">
      <c r="A812" s="316"/>
      <c r="B812" s="316"/>
      <c r="C812" s="316"/>
      <c r="D812" s="316"/>
      <c r="E812" s="316"/>
      <c r="F812" s="316"/>
      <c r="G812" s="316"/>
      <c r="H812" s="316"/>
      <c r="I812" s="316"/>
      <c r="J812" s="316"/>
      <c r="K812" s="360"/>
      <c r="L812" s="316"/>
      <c r="M812" s="316"/>
      <c r="N812" s="316"/>
      <c r="O812" s="316"/>
      <c r="P812" s="316"/>
      <c r="Q812" s="316"/>
      <c r="R812" s="316"/>
      <c r="S812" s="316"/>
      <c r="T812" s="316"/>
      <c r="U812" s="316"/>
      <c r="V812" s="316"/>
      <c r="W812" s="316"/>
      <c r="X812" s="316"/>
      <c r="Y812" s="316"/>
      <c r="Z812" s="316"/>
    </row>
    <row r="813" spans="1:26">
      <c r="A813" s="316"/>
      <c r="B813" s="316"/>
      <c r="C813" s="316"/>
      <c r="D813" s="316"/>
      <c r="E813" s="316"/>
      <c r="F813" s="316"/>
      <c r="G813" s="316"/>
      <c r="H813" s="316"/>
      <c r="I813" s="316"/>
      <c r="J813" s="316"/>
      <c r="K813" s="360"/>
      <c r="L813" s="316"/>
      <c r="M813" s="316"/>
      <c r="N813" s="316"/>
      <c r="O813" s="316"/>
      <c r="P813" s="316"/>
      <c r="Q813" s="316"/>
      <c r="R813" s="316"/>
      <c r="S813" s="316"/>
      <c r="T813" s="316"/>
      <c r="U813" s="316"/>
      <c r="V813" s="316"/>
      <c r="W813" s="316"/>
      <c r="X813" s="316"/>
      <c r="Y813" s="316"/>
      <c r="Z813" s="316"/>
    </row>
    <row r="814" spans="1:26">
      <c r="A814" s="316"/>
      <c r="B814" s="316"/>
      <c r="C814" s="316"/>
      <c r="D814" s="316"/>
      <c r="E814" s="316"/>
      <c r="F814" s="316"/>
      <c r="G814" s="316"/>
      <c r="H814" s="316"/>
      <c r="I814" s="316"/>
      <c r="J814" s="316"/>
      <c r="K814" s="360"/>
      <c r="L814" s="316"/>
      <c r="M814" s="316"/>
      <c r="N814" s="316"/>
      <c r="O814" s="316"/>
      <c r="P814" s="316"/>
      <c r="Q814" s="316"/>
      <c r="R814" s="316"/>
      <c r="S814" s="316"/>
      <c r="T814" s="316"/>
      <c r="U814" s="316"/>
      <c r="V814" s="316"/>
      <c r="W814" s="316"/>
      <c r="X814" s="316"/>
      <c r="Y814" s="316"/>
      <c r="Z814" s="316"/>
    </row>
    <row r="815" spans="1:26">
      <c r="A815" s="316"/>
      <c r="B815" s="316"/>
      <c r="C815" s="316"/>
      <c r="D815" s="316"/>
      <c r="E815" s="316"/>
      <c r="F815" s="316"/>
      <c r="G815" s="316"/>
      <c r="H815" s="316"/>
      <c r="I815" s="316"/>
      <c r="J815" s="316"/>
      <c r="K815" s="360"/>
      <c r="L815" s="316"/>
      <c r="M815" s="316"/>
      <c r="N815" s="316"/>
      <c r="O815" s="316"/>
      <c r="P815" s="316"/>
      <c r="Q815" s="316"/>
      <c r="R815" s="316"/>
      <c r="S815" s="316"/>
      <c r="T815" s="316"/>
      <c r="U815" s="316"/>
      <c r="V815" s="316"/>
      <c r="W815" s="316"/>
      <c r="X815" s="316"/>
      <c r="Y815" s="316"/>
      <c r="Z815" s="316"/>
    </row>
    <row r="816" spans="1:26">
      <c r="A816" s="316"/>
      <c r="B816" s="316"/>
      <c r="C816" s="316"/>
      <c r="D816" s="316"/>
      <c r="E816" s="316"/>
      <c r="F816" s="316"/>
      <c r="G816" s="316"/>
      <c r="H816" s="316"/>
      <c r="I816" s="316"/>
      <c r="J816" s="316"/>
      <c r="K816" s="360"/>
      <c r="L816" s="316"/>
      <c r="M816" s="316"/>
      <c r="N816" s="316"/>
      <c r="O816" s="316"/>
      <c r="P816" s="316"/>
      <c r="Q816" s="316"/>
      <c r="R816" s="316"/>
      <c r="S816" s="316"/>
      <c r="T816" s="316"/>
      <c r="U816" s="316"/>
      <c r="V816" s="316"/>
      <c r="W816" s="316"/>
      <c r="X816" s="316"/>
      <c r="Y816" s="316"/>
      <c r="Z816" s="316"/>
    </row>
    <row r="817" spans="1:26">
      <c r="A817" s="316"/>
      <c r="B817" s="316"/>
      <c r="C817" s="316"/>
      <c r="D817" s="316"/>
      <c r="E817" s="316"/>
      <c r="F817" s="316"/>
      <c r="G817" s="316"/>
      <c r="H817" s="316"/>
      <c r="I817" s="316"/>
      <c r="J817" s="316"/>
      <c r="K817" s="360"/>
      <c r="L817" s="316"/>
      <c r="M817" s="316"/>
      <c r="N817" s="316"/>
      <c r="O817" s="316"/>
      <c r="P817" s="316"/>
      <c r="Q817" s="316"/>
      <c r="R817" s="316"/>
      <c r="S817" s="316"/>
      <c r="T817" s="316"/>
      <c r="U817" s="316"/>
      <c r="V817" s="316"/>
      <c r="W817" s="316"/>
      <c r="X817" s="316"/>
      <c r="Y817" s="316"/>
      <c r="Z817" s="316"/>
    </row>
    <row r="818" spans="1:26">
      <c r="A818" s="316"/>
      <c r="B818" s="316"/>
      <c r="C818" s="316"/>
      <c r="D818" s="316"/>
      <c r="E818" s="316"/>
      <c r="F818" s="316"/>
      <c r="G818" s="316"/>
      <c r="H818" s="316"/>
      <c r="I818" s="316"/>
      <c r="J818" s="316"/>
      <c r="K818" s="360"/>
      <c r="L818" s="316"/>
      <c r="M818" s="316"/>
      <c r="N818" s="316"/>
      <c r="O818" s="316"/>
      <c r="P818" s="316"/>
      <c r="Q818" s="316"/>
      <c r="R818" s="316"/>
      <c r="S818" s="316"/>
      <c r="T818" s="316"/>
      <c r="U818" s="316"/>
      <c r="V818" s="316"/>
      <c r="W818" s="316"/>
      <c r="X818" s="316"/>
      <c r="Y818" s="316"/>
      <c r="Z818" s="316"/>
    </row>
    <row r="819" spans="1:26">
      <c r="A819" s="316"/>
      <c r="B819" s="316"/>
      <c r="C819" s="316"/>
      <c r="D819" s="316"/>
      <c r="E819" s="316"/>
      <c r="F819" s="316"/>
      <c r="G819" s="316"/>
      <c r="H819" s="316"/>
      <c r="I819" s="316"/>
      <c r="J819" s="316"/>
      <c r="K819" s="360"/>
      <c r="L819" s="316"/>
      <c r="M819" s="316"/>
      <c r="N819" s="316"/>
      <c r="O819" s="316"/>
      <c r="P819" s="316"/>
      <c r="Q819" s="316"/>
      <c r="R819" s="316"/>
      <c r="S819" s="316"/>
      <c r="T819" s="316"/>
      <c r="U819" s="316"/>
      <c r="V819" s="316"/>
      <c r="W819" s="316"/>
      <c r="X819" s="316"/>
      <c r="Y819" s="316"/>
      <c r="Z819" s="316"/>
    </row>
    <row r="820" spans="1:26">
      <c r="A820" s="316"/>
      <c r="B820" s="316"/>
      <c r="C820" s="316"/>
      <c r="D820" s="316"/>
      <c r="E820" s="316"/>
      <c r="F820" s="316"/>
      <c r="G820" s="316"/>
      <c r="H820" s="316"/>
      <c r="I820" s="316"/>
      <c r="J820" s="316"/>
      <c r="K820" s="360"/>
      <c r="L820" s="316"/>
      <c r="M820" s="316"/>
      <c r="N820" s="316"/>
      <c r="O820" s="316"/>
      <c r="P820" s="316"/>
      <c r="Q820" s="316"/>
      <c r="R820" s="316"/>
      <c r="S820" s="316"/>
      <c r="T820" s="316"/>
      <c r="U820" s="316"/>
      <c r="V820" s="316"/>
      <c r="W820" s="316"/>
      <c r="X820" s="316"/>
      <c r="Y820" s="316"/>
      <c r="Z820" s="316"/>
    </row>
    <row r="821" spans="1:26">
      <c r="A821" s="316"/>
      <c r="B821" s="316"/>
      <c r="C821" s="316"/>
      <c r="D821" s="316"/>
      <c r="E821" s="316"/>
      <c r="F821" s="316"/>
      <c r="G821" s="316"/>
      <c r="H821" s="316"/>
      <c r="I821" s="316"/>
      <c r="J821" s="316"/>
      <c r="K821" s="360"/>
      <c r="L821" s="316"/>
      <c r="M821" s="316"/>
      <c r="N821" s="316"/>
      <c r="O821" s="316"/>
      <c r="P821" s="316"/>
      <c r="Q821" s="316"/>
      <c r="R821" s="316"/>
      <c r="S821" s="316"/>
      <c r="T821" s="316"/>
      <c r="U821" s="316"/>
      <c r="V821" s="316"/>
      <c r="W821" s="316"/>
      <c r="X821" s="316"/>
      <c r="Y821" s="316"/>
      <c r="Z821" s="316"/>
    </row>
    <row r="822" spans="1:26">
      <c r="A822" s="316"/>
      <c r="B822" s="316"/>
      <c r="C822" s="316"/>
      <c r="D822" s="316"/>
      <c r="E822" s="316"/>
      <c r="F822" s="316"/>
      <c r="G822" s="316"/>
      <c r="H822" s="316"/>
      <c r="I822" s="316"/>
      <c r="J822" s="316"/>
      <c r="K822" s="360"/>
      <c r="L822" s="316"/>
      <c r="M822" s="316"/>
      <c r="N822" s="316"/>
      <c r="O822" s="316"/>
      <c r="P822" s="316"/>
      <c r="Q822" s="316"/>
      <c r="R822" s="316"/>
      <c r="S822" s="316"/>
      <c r="T822" s="316"/>
      <c r="U822" s="316"/>
      <c r="V822" s="316"/>
      <c r="W822" s="316"/>
      <c r="X822" s="316"/>
      <c r="Y822" s="316"/>
      <c r="Z822" s="316"/>
    </row>
    <row r="823" spans="1:26">
      <c r="A823" s="316"/>
      <c r="B823" s="316"/>
      <c r="C823" s="316"/>
      <c r="D823" s="316"/>
      <c r="E823" s="316"/>
      <c r="F823" s="316"/>
      <c r="G823" s="316"/>
      <c r="H823" s="316"/>
      <c r="I823" s="316"/>
      <c r="J823" s="316"/>
      <c r="K823" s="360"/>
      <c r="L823" s="316"/>
      <c r="M823" s="316"/>
      <c r="N823" s="316"/>
      <c r="O823" s="316"/>
      <c r="P823" s="316"/>
      <c r="Q823" s="316"/>
      <c r="R823" s="316"/>
      <c r="S823" s="316"/>
      <c r="T823" s="316"/>
      <c r="U823" s="316"/>
      <c r="V823" s="316"/>
      <c r="W823" s="316"/>
      <c r="X823" s="316"/>
      <c r="Y823" s="316"/>
      <c r="Z823" s="316"/>
    </row>
    <row r="824" spans="1:26">
      <c r="A824" s="316"/>
      <c r="B824" s="316"/>
      <c r="C824" s="316"/>
      <c r="D824" s="316"/>
      <c r="E824" s="316"/>
      <c r="F824" s="316"/>
      <c r="G824" s="316"/>
      <c r="H824" s="316"/>
      <c r="I824" s="316"/>
      <c r="J824" s="316"/>
      <c r="K824" s="360"/>
      <c r="L824" s="316"/>
      <c r="M824" s="316"/>
      <c r="N824" s="316"/>
      <c r="O824" s="316"/>
      <c r="P824" s="316"/>
      <c r="Q824" s="316"/>
      <c r="R824" s="316"/>
      <c r="S824" s="316"/>
      <c r="T824" s="316"/>
      <c r="U824" s="316"/>
      <c r="V824" s="316"/>
      <c r="W824" s="316"/>
      <c r="X824" s="316"/>
      <c r="Y824" s="316"/>
      <c r="Z824" s="316"/>
    </row>
    <row r="825" spans="1:26">
      <c r="A825" s="316"/>
      <c r="B825" s="316"/>
      <c r="C825" s="316"/>
      <c r="D825" s="316"/>
      <c r="E825" s="316"/>
      <c r="F825" s="316"/>
      <c r="G825" s="316"/>
      <c r="H825" s="316"/>
      <c r="I825" s="316"/>
      <c r="J825" s="316"/>
      <c r="K825" s="360"/>
      <c r="L825" s="316"/>
      <c r="M825" s="316"/>
      <c r="N825" s="316"/>
      <c r="O825" s="316"/>
      <c r="P825" s="316"/>
      <c r="Q825" s="316"/>
      <c r="R825" s="316"/>
      <c r="S825" s="316"/>
      <c r="T825" s="316"/>
      <c r="U825" s="316"/>
      <c r="V825" s="316"/>
      <c r="W825" s="316"/>
      <c r="X825" s="316"/>
      <c r="Y825" s="316"/>
      <c r="Z825" s="316"/>
    </row>
    <row r="826" spans="1:26">
      <c r="A826" s="316"/>
      <c r="B826" s="316"/>
      <c r="C826" s="316"/>
      <c r="D826" s="316"/>
      <c r="E826" s="316"/>
      <c r="F826" s="316"/>
      <c r="G826" s="316"/>
      <c r="H826" s="316"/>
      <c r="I826" s="316"/>
      <c r="J826" s="316"/>
      <c r="K826" s="360"/>
      <c r="L826" s="316"/>
      <c r="M826" s="316"/>
      <c r="N826" s="316"/>
      <c r="O826" s="316"/>
      <c r="P826" s="316"/>
      <c r="Q826" s="316"/>
      <c r="R826" s="316"/>
      <c r="S826" s="316"/>
      <c r="T826" s="316"/>
      <c r="U826" s="316"/>
      <c r="V826" s="316"/>
      <c r="W826" s="316"/>
      <c r="X826" s="316"/>
      <c r="Y826" s="316"/>
      <c r="Z826" s="316"/>
    </row>
    <row r="827" spans="1:26">
      <c r="A827" s="316"/>
      <c r="B827" s="316"/>
      <c r="C827" s="316"/>
      <c r="D827" s="316"/>
      <c r="E827" s="316"/>
      <c r="F827" s="316"/>
      <c r="G827" s="316"/>
      <c r="H827" s="316"/>
      <c r="I827" s="316"/>
      <c r="J827" s="316"/>
      <c r="K827" s="360"/>
      <c r="L827" s="316"/>
      <c r="M827" s="316"/>
      <c r="N827" s="316"/>
      <c r="O827" s="316"/>
      <c r="P827" s="316"/>
      <c r="Q827" s="316"/>
      <c r="R827" s="316"/>
      <c r="S827" s="316"/>
      <c r="T827" s="316"/>
      <c r="U827" s="316"/>
      <c r="V827" s="316"/>
      <c r="W827" s="316"/>
      <c r="X827" s="316"/>
      <c r="Y827" s="316"/>
      <c r="Z827" s="316"/>
    </row>
    <row r="828" spans="1:26">
      <c r="A828" s="316"/>
      <c r="B828" s="316"/>
      <c r="C828" s="316"/>
      <c r="D828" s="316"/>
      <c r="E828" s="316"/>
      <c r="F828" s="316"/>
      <c r="G828" s="316"/>
      <c r="H828" s="316"/>
      <c r="I828" s="316"/>
      <c r="J828" s="316"/>
      <c r="K828" s="360"/>
      <c r="L828" s="316"/>
      <c r="M828" s="316"/>
      <c r="N828" s="316"/>
      <c r="O828" s="316"/>
      <c r="P828" s="316"/>
      <c r="Q828" s="316"/>
      <c r="R828" s="316"/>
      <c r="S828" s="316"/>
      <c r="T828" s="316"/>
      <c r="U828" s="316"/>
      <c r="V828" s="316"/>
      <c r="W828" s="316"/>
      <c r="X828" s="316"/>
      <c r="Y828" s="316"/>
      <c r="Z828" s="316"/>
    </row>
    <row r="829" spans="1:26">
      <c r="A829" s="316"/>
      <c r="B829" s="316"/>
      <c r="C829" s="316"/>
      <c r="D829" s="316"/>
      <c r="E829" s="316"/>
      <c r="F829" s="316"/>
      <c r="G829" s="316"/>
      <c r="H829" s="316"/>
      <c r="I829" s="316"/>
      <c r="J829" s="316"/>
      <c r="K829" s="360"/>
      <c r="L829" s="316"/>
      <c r="M829" s="316"/>
      <c r="N829" s="316"/>
      <c r="O829" s="316"/>
      <c r="P829" s="316"/>
      <c r="Q829" s="316"/>
      <c r="R829" s="316"/>
      <c r="S829" s="316"/>
      <c r="T829" s="316"/>
      <c r="U829" s="316"/>
      <c r="V829" s="316"/>
      <c r="W829" s="316"/>
      <c r="X829" s="316"/>
      <c r="Y829" s="316"/>
      <c r="Z829" s="316"/>
    </row>
    <row r="830" spans="1:26">
      <c r="A830" s="316"/>
      <c r="B830" s="316"/>
      <c r="C830" s="316"/>
      <c r="D830" s="316"/>
      <c r="E830" s="316"/>
      <c r="F830" s="316"/>
      <c r="G830" s="316"/>
      <c r="H830" s="316"/>
      <c r="I830" s="316"/>
      <c r="J830" s="316"/>
      <c r="K830" s="360"/>
      <c r="L830" s="316"/>
      <c r="M830" s="316"/>
      <c r="N830" s="316"/>
      <c r="O830" s="316"/>
      <c r="P830" s="316"/>
      <c r="Q830" s="316"/>
      <c r="R830" s="316"/>
      <c r="S830" s="316"/>
      <c r="T830" s="316"/>
      <c r="U830" s="316"/>
      <c r="V830" s="316"/>
      <c r="W830" s="316"/>
      <c r="X830" s="316"/>
      <c r="Y830" s="316"/>
      <c r="Z830" s="316"/>
    </row>
    <row r="831" spans="1:26">
      <c r="A831" s="316"/>
      <c r="B831" s="316"/>
      <c r="C831" s="316"/>
      <c r="D831" s="316"/>
      <c r="E831" s="316"/>
      <c r="F831" s="316"/>
      <c r="G831" s="316"/>
      <c r="H831" s="316"/>
      <c r="I831" s="316"/>
      <c r="J831" s="316"/>
      <c r="K831" s="360"/>
      <c r="L831" s="316"/>
      <c r="M831" s="316"/>
      <c r="N831" s="316"/>
      <c r="O831" s="316"/>
      <c r="P831" s="316"/>
      <c r="Q831" s="316"/>
      <c r="R831" s="316"/>
      <c r="S831" s="316"/>
      <c r="T831" s="316"/>
      <c r="U831" s="316"/>
      <c r="V831" s="316"/>
      <c r="W831" s="316"/>
      <c r="X831" s="316"/>
      <c r="Y831" s="316"/>
      <c r="Z831" s="316"/>
    </row>
    <row r="832" spans="1:26">
      <c r="A832" s="316"/>
      <c r="B832" s="316"/>
      <c r="C832" s="316"/>
      <c r="D832" s="316"/>
      <c r="E832" s="316"/>
      <c r="F832" s="316"/>
      <c r="G832" s="316"/>
      <c r="H832" s="316"/>
      <c r="I832" s="316"/>
      <c r="J832" s="316"/>
      <c r="K832" s="360"/>
      <c r="L832" s="316"/>
      <c r="M832" s="316"/>
      <c r="N832" s="316"/>
      <c r="O832" s="316"/>
      <c r="P832" s="316"/>
      <c r="Q832" s="316"/>
      <c r="R832" s="316"/>
      <c r="S832" s="316"/>
      <c r="T832" s="316"/>
      <c r="U832" s="316"/>
      <c r="V832" s="316"/>
      <c r="W832" s="316"/>
      <c r="X832" s="316"/>
      <c r="Y832" s="316"/>
      <c r="Z832" s="316"/>
    </row>
    <row r="833" spans="1:26">
      <c r="A833" s="316"/>
      <c r="B833" s="316"/>
      <c r="C833" s="316"/>
      <c r="D833" s="316"/>
      <c r="E833" s="316"/>
      <c r="F833" s="316"/>
      <c r="G833" s="316"/>
      <c r="H833" s="316"/>
      <c r="I833" s="316"/>
      <c r="J833" s="316"/>
      <c r="K833" s="360"/>
      <c r="L833" s="316"/>
      <c r="M833" s="316"/>
      <c r="N833" s="316"/>
      <c r="O833" s="316"/>
      <c r="P833" s="316"/>
      <c r="Q833" s="316"/>
      <c r="R833" s="316"/>
      <c r="S833" s="316"/>
      <c r="T833" s="316"/>
      <c r="U833" s="316"/>
      <c r="V833" s="316"/>
      <c r="W833" s="316"/>
      <c r="X833" s="316"/>
      <c r="Y833" s="316"/>
      <c r="Z833" s="316"/>
    </row>
    <row r="834" spans="1:26">
      <c r="A834" s="316"/>
      <c r="B834" s="316"/>
      <c r="C834" s="316"/>
      <c r="D834" s="316"/>
      <c r="E834" s="316"/>
      <c r="F834" s="316"/>
      <c r="G834" s="316"/>
      <c r="H834" s="316"/>
      <c r="I834" s="316"/>
      <c r="J834" s="316"/>
      <c r="K834" s="360"/>
      <c r="L834" s="316"/>
      <c r="M834" s="316"/>
      <c r="N834" s="316"/>
      <c r="O834" s="316"/>
      <c r="P834" s="316"/>
      <c r="Q834" s="316"/>
      <c r="R834" s="316"/>
      <c r="S834" s="316"/>
      <c r="T834" s="316"/>
      <c r="U834" s="316"/>
      <c r="V834" s="316"/>
      <c r="W834" s="316"/>
      <c r="X834" s="316"/>
      <c r="Y834" s="316"/>
      <c r="Z834" s="316"/>
    </row>
    <row r="835" spans="1:26">
      <c r="A835" s="316"/>
      <c r="B835" s="316"/>
      <c r="C835" s="316"/>
      <c r="D835" s="316"/>
      <c r="E835" s="316"/>
      <c r="F835" s="316"/>
      <c r="G835" s="316"/>
      <c r="H835" s="316"/>
      <c r="I835" s="316"/>
      <c r="J835" s="316"/>
      <c r="K835" s="360"/>
      <c r="L835" s="316"/>
      <c r="M835" s="316"/>
      <c r="N835" s="316"/>
      <c r="O835" s="316"/>
      <c r="P835" s="316"/>
      <c r="Q835" s="316"/>
      <c r="R835" s="316"/>
      <c r="S835" s="316"/>
      <c r="T835" s="316"/>
      <c r="U835" s="316"/>
      <c r="V835" s="316"/>
      <c r="W835" s="316"/>
      <c r="X835" s="316"/>
      <c r="Y835" s="316"/>
      <c r="Z835" s="316"/>
    </row>
    <row r="836" spans="1:26">
      <c r="A836" s="316"/>
      <c r="B836" s="316"/>
      <c r="C836" s="316"/>
      <c r="D836" s="316"/>
      <c r="E836" s="316"/>
      <c r="F836" s="316"/>
      <c r="G836" s="316"/>
      <c r="H836" s="316"/>
      <c r="I836" s="316"/>
      <c r="J836" s="316"/>
      <c r="K836" s="360"/>
      <c r="L836" s="316"/>
      <c r="M836" s="316"/>
      <c r="N836" s="316"/>
      <c r="O836" s="316"/>
      <c r="P836" s="316"/>
      <c r="Q836" s="316"/>
      <c r="R836" s="316"/>
      <c r="S836" s="316"/>
      <c r="T836" s="316"/>
      <c r="U836" s="316"/>
      <c r="V836" s="316"/>
      <c r="W836" s="316"/>
      <c r="X836" s="316"/>
      <c r="Y836" s="316"/>
      <c r="Z836" s="316"/>
    </row>
    <row r="837" spans="1:26">
      <c r="A837" s="316"/>
      <c r="B837" s="316"/>
      <c r="C837" s="316"/>
      <c r="D837" s="316"/>
      <c r="E837" s="316"/>
      <c r="F837" s="316"/>
      <c r="G837" s="316"/>
      <c r="H837" s="316"/>
      <c r="I837" s="316"/>
      <c r="J837" s="316"/>
      <c r="K837" s="360"/>
      <c r="L837" s="316"/>
      <c r="M837" s="316"/>
      <c r="N837" s="316"/>
      <c r="O837" s="316"/>
      <c r="P837" s="316"/>
      <c r="Q837" s="316"/>
      <c r="R837" s="316"/>
      <c r="S837" s="316"/>
      <c r="T837" s="316"/>
      <c r="U837" s="316"/>
      <c r="V837" s="316"/>
      <c r="W837" s="316"/>
      <c r="X837" s="316"/>
      <c r="Y837" s="316"/>
      <c r="Z837" s="316"/>
    </row>
    <row r="838" spans="1:26">
      <c r="A838" s="316"/>
      <c r="B838" s="316"/>
      <c r="C838" s="316"/>
      <c r="D838" s="316"/>
      <c r="E838" s="316"/>
      <c r="F838" s="316"/>
      <c r="G838" s="316"/>
      <c r="H838" s="316"/>
      <c r="I838" s="316"/>
      <c r="J838" s="316"/>
      <c r="K838" s="360"/>
      <c r="L838" s="316"/>
      <c r="M838" s="316"/>
      <c r="N838" s="316"/>
      <c r="O838" s="316"/>
      <c r="P838" s="316"/>
      <c r="Q838" s="316"/>
      <c r="R838" s="316"/>
      <c r="S838" s="316"/>
      <c r="T838" s="316"/>
      <c r="U838" s="316"/>
      <c r="V838" s="316"/>
      <c r="W838" s="316"/>
      <c r="X838" s="316"/>
      <c r="Y838" s="316"/>
      <c r="Z838" s="316"/>
    </row>
    <row r="839" spans="1:26">
      <c r="A839" s="316"/>
      <c r="B839" s="316"/>
      <c r="C839" s="316"/>
      <c r="D839" s="316"/>
      <c r="E839" s="316"/>
      <c r="F839" s="316"/>
      <c r="G839" s="316"/>
      <c r="H839" s="316"/>
      <c r="I839" s="316"/>
      <c r="J839" s="316"/>
      <c r="K839" s="360"/>
      <c r="L839" s="316"/>
      <c r="M839" s="316"/>
      <c r="N839" s="316"/>
      <c r="O839" s="316"/>
      <c r="P839" s="316"/>
      <c r="Q839" s="316"/>
      <c r="R839" s="316"/>
      <c r="S839" s="316"/>
      <c r="T839" s="316"/>
      <c r="U839" s="316"/>
      <c r="V839" s="316"/>
      <c r="W839" s="316"/>
      <c r="X839" s="316"/>
      <c r="Y839" s="316"/>
      <c r="Z839" s="316"/>
    </row>
    <row r="840" spans="1:26">
      <c r="A840" s="316"/>
      <c r="B840" s="316"/>
      <c r="C840" s="316"/>
      <c r="D840" s="316"/>
      <c r="E840" s="316"/>
      <c r="F840" s="316"/>
      <c r="G840" s="316"/>
      <c r="H840" s="316"/>
      <c r="I840" s="316"/>
      <c r="J840" s="316"/>
      <c r="K840" s="360"/>
      <c r="L840" s="316"/>
      <c r="M840" s="316"/>
      <c r="N840" s="316"/>
      <c r="O840" s="316"/>
      <c r="P840" s="316"/>
      <c r="Q840" s="316"/>
      <c r="R840" s="316"/>
      <c r="S840" s="316"/>
      <c r="T840" s="316"/>
      <c r="U840" s="316"/>
      <c r="V840" s="316"/>
      <c r="W840" s="316"/>
      <c r="X840" s="316"/>
      <c r="Y840" s="316"/>
      <c r="Z840" s="316"/>
    </row>
    <row r="841" spans="1:26">
      <c r="A841" s="316"/>
      <c r="B841" s="316"/>
      <c r="C841" s="316"/>
      <c r="D841" s="316"/>
      <c r="E841" s="316"/>
      <c r="F841" s="316"/>
      <c r="G841" s="316"/>
      <c r="H841" s="316"/>
      <c r="I841" s="316"/>
      <c r="J841" s="316"/>
      <c r="K841" s="360"/>
      <c r="L841" s="316"/>
      <c r="M841" s="316"/>
      <c r="N841" s="316"/>
      <c r="O841" s="316"/>
      <c r="P841" s="316"/>
      <c r="Q841" s="316"/>
      <c r="R841" s="316"/>
      <c r="S841" s="316"/>
      <c r="T841" s="316"/>
      <c r="U841" s="316"/>
      <c r="V841" s="316"/>
      <c r="W841" s="316"/>
      <c r="X841" s="316"/>
      <c r="Y841" s="316"/>
      <c r="Z841" s="316"/>
    </row>
    <row r="842" spans="1:26">
      <c r="A842" s="316"/>
      <c r="B842" s="316"/>
      <c r="C842" s="316"/>
      <c r="D842" s="316"/>
      <c r="E842" s="316"/>
      <c r="F842" s="316"/>
      <c r="G842" s="316"/>
      <c r="H842" s="316"/>
      <c r="I842" s="316"/>
      <c r="J842" s="316"/>
      <c r="K842" s="360"/>
      <c r="L842" s="316"/>
      <c r="M842" s="316"/>
      <c r="N842" s="316"/>
      <c r="O842" s="316"/>
      <c r="P842" s="316"/>
      <c r="Q842" s="316"/>
      <c r="R842" s="316"/>
      <c r="S842" s="316"/>
      <c r="T842" s="316"/>
      <c r="U842" s="316"/>
      <c r="V842" s="316"/>
      <c r="W842" s="316"/>
      <c r="X842" s="316"/>
      <c r="Y842" s="316"/>
      <c r="Z842" s="316"/>
    </row>
    <row r="843" spans="1:26">
      <c r="A843" s="316"/>
      <c r="B843" s="316"/>
      <c r="C843" s="316"/>
      <c r="D843" s="316"/>
      <c r="E843" s="316"/>
      <c r="F843" s="316"/>
      <c r="G843" s="316"/>
      <c r="H843" s="316"/>
      <c r="I843" s="316"/>
      <c r="J843" s="316"/>
      <c r="K843" s="360"/>
      <c r="L843" s="316"/>
      <c r="M843" s="316"/>
      <c r="N843" s="316"/>
      <c r="O843" s="316"/>
      <c r="P843" s="316"/>
      <c r="Q843" s="316"/>
      <c r="R843" s="316"/>
      <c r="S843" s="316"/>
      <c r="T843" s="316"/>
      <c r="U843" s="316"/>
      <c r="V843" s="316"/>
      <c r="W843" s="316"/>
      <c r="X843" s="316"/>
      <c r="Y843" s="316"/>
      <c r="Z843" s="316"/>
    </row>
    <row r="844" spans="1:26">
      <c r="A844" s="316"/>
      <c r="B844" s="316"/>
      <c r="C844" s="316"/>
      <c r="D844" s="316"/>
      <c r="E844" s="316"/>
      <c r="F844" s="316"/>
      <c r="G844" s="316"/>
      <c r="H844" s="316"/>
      <c r="I844" s="316"/>
      <c r="J844" s="316"/>
      <c r="K844" s="360"/>
      <c r="L844" s="316"/>
      <c r="M844" s="316"/>
      <c r="N844" s="316"/>
      <c r="O844" s="316"/>
      <c r="P844" s="316"/>
      <c r="Q844" s="316"/>
      <c r="R844" s="316"/>
      <c r="S844" s="316"/>
      <c r="T844" s="316"/>
      <c r="U844" s="316"/>
      <c r="V844" s="316"/>
      <c r="W844" s="316"/>
      <c r="X844" s="316"/>
      <c r="Y844" s="316"/>
      <c r="Z844" s="316"/>
    </row>
    <row r="845" spans="1:26">
      <c r="A845" s="316"/>
      <c r="B845" s="316"/>
      <c r="C845" s="316"/>
      <c r="D845" s="316"/>
      <c r="E845" s="316"/>
      <c r="F845" s="316"/>
      <c r="G845" s="316"/>
      <c r="H845" s="316"/>
      <c r="I845" s="316"/>
      <c r="J845" s="316"/>
      <c r="K845" s="360"/>
      <c r="L845" s="316"/>
      <c r="M845" s="316"/>
      <c r="N845" s="316"/>
      <c r="O845" s="316"/>
      <c r="P845" s="316"/>
      <c r="Q845" s="316"/>
      <c r="R845" s="316"/>
      <c r="S845" s="316"/>
      <c r="T845" s="316"/>
      <c r="U845" s="316"/>
      <c r="V845" s="316"/>
      <c r="W845" s="316"/>
      <c r="X845" s="316"/>
      <c r="Y845" s="316"/>
      <c r="Z845" s="316"/>
    </row>
    <row r="846" spans="1:26">
      <c r="A846" s="316"/>
      <c r="B846" s="316"/>
      <c r="C846" s="316"/>
      <c r="D846" s="316"/>
      <c r="E846" s="316"/>
      <c r="F846" s="316"/>
      <c r="G846" s="316"/>
      <c r="H846" s="316"/>
      <c r="I846" s="316"/>
      <c r="J846" s="316"/>
      <c r="K846" s="360"/>
      <c r="L846" s="316"/>
      <c r="M846" s="316"/>
      <c r="N846" s="316"/>
      <c r="O846" s="316"/>
      <c r="P846" s="316"/>
      <c r="Q846" s="316"/>
      <c r="R846" s="316"/>
      <c r="S846" s="316"/>
      <c r="T846" s="316"/>
      <c r="U846" s="316"/>
      <c r="V846" s="316"/>
      <c r="W846" s="316"/>
      <c r="X846" s="316"/>
      <c r="Y846" s="316"/>
      <c r="Z846" s="316"/>
    </row>
    <row r="847" spans="1:26">
      <c r="A847" s="316"/>
      <c r="B847" s="316"/>
      <c r="C847" s="316"/>
      <c r="D847" s="316"/>
      <c r="E847" s="316"/>
      <c r="F847" s="316"/>
      <c r="G847" s="316"/>
      <c r="H847" s="316"/>
      <c r="I847" s="316"/>
      <c r="J847" s="316"/>
      <c r="K847" s="360"/>
      <c r="L847" s="316"/>
      <c r="M847" s="316"/>
      <c r="N847" s="316"/>
      <c r="O847" s="316"/>
      <c r="P847" s="316"/>
      <c r="Q847" s="316"/>
      <c r="R847" s="316"/>
      <c r="S847" s="316"/>
      <c r="T847" s="316"/>
      <c r="U847" s="316"/>
      <c r="V847" s="316"/>
      <c r="W847" s="316"/>
      <c r="X847" s="316"/>
      <c r="Y847" s="316"/>
      <c r="Z847" s="316"/>
    </row>
    <row r="848" spans="1:26">
      <c r="A848" s="316"/>
      <c r="B848" s="316"/>
      <c r="C848" s="316"/>
      <c r="D848" s="316"/>
      <c r="E848" s="316"/>
      <c r="F848" s="316"/>
      <c r="G848" s="316"/>
      <c r="H848" s="316"/>
      <c r="I848" s="316"/>
      <c r="J848" s="316"/>
      <c r="K848" s="360"/>
      <c r="L848" s="316"/>
      <c r="M848" s="316"/>
      <c r="N848" s="316"/>
      <c r="O848" s="316"/>
      <c r="P848" s="316"/>
      <c r="Q848" s="316"/>
      <c r="R848" s="316"/>
      <c r="S848" s="316"/>
      <c r="T848" s="316"/>
      <c r="U848" s="316"/>
      <c r="V848" s="316"/>
      <c r="W848" s="316"/>
      <c r="X848" s="316"/>
      <c r="Y848" s="316"/>
      <c r="Z848" s="316"/>
    </row>
    <row r="849" spans="1:26">
      <c r="A849" s="316"/>
      <c r="B849" s="316"/>
      <c r="C849" s="316"/>
      <c r="D849" s="316"/>
      <c r="E849" s="316"/>
      <c r="F849" s="316"/>
      <c r="G849" s="316"/>
      <c r="H849" s="316"/>
      <c r="I849" s="316"/>
      <c r="J849" s="316"/>
      <c r="K849" s="360"/>
      <c r="L849" s="316"/>
      <c r="M849" s="316"/>
      <c r="N849" s="316"/>
      <c r="O849" s="316"/>
      <c r="P849" s="316"/>
      <c r="Q849" s="316"/>
      <c r="R849" s="316"/>
      <c r="S849" s="316"/>
      <c r="T849" s="316"/>
      <c r="U849" s="316"/>
      <c r="V849" s="316"/>
      <c r="W849" s="316"/>
      <c r="X849" s="316"/>
      <c r="Y849" s="316"/>
      <c r="Z849" s="316"/>
    </row>
    <row r="850" spans="1:26">
      <c r="A850" s="316"/>
      <c r="B850" s="316"/>
      <c r="C850" s="316"/>
      <c r="D850" s="316"/>
      <c r="E850" s="316"/>
      <c r="F850" s="316"/>
      <c r="G850" s="316"/>
      <c r="H850" s="316"/>
      <c r="I850" s="316"/>
      <c r="J850" s="316"/>
      <c r="K850" s="360"/>
      <c r="L850" s="316"/>
      <c r="M850" s="316"/>
      <c r="N850" s="316"/>
      <c r="O850" s="316"/>
      <c r="P850" s="316"/>
      <c r="Q850" s="316"/>
      <c r="R850" s="316"/>
      <c r="S850" s="316"/>
      <c r="T850" s="316"/>
      <c r="U850" s="316"/>
      <c r="V850" s="316"/>
      <c r="W850" s="316"/>
      <c r="X850" s="316"/>
      <c r="Y850" s="316"/>
      <c r="Z850" s="316"/>
    </row>
    <row r="851" spans="1:26">
      <c r="A851" s="316"/>
      <c r="B851" s="316"/>
      <c r="C851" s="316"/>
      <c r="D851" s="316"/>
      <c r="E851" s="316"/>
      <c r="F851" s="316"/>
      <c r="G851" s="316"/>
      <c r="H851" s="316"/>
      <c r="I851" s="316"/>
      <c r="J851" s="316"/>
      <c r="K851" s="360"/>
      <c r="L851" s="316"/>
      <c r="M851" s="316"/>
      <c r="N851" s="316"/>
      <c r="O851" s="316"/>
      <c r="P851" s="316"/>
      <c r="Q851" s="316"/>
      <c r="R851" s="316"/>
      <c r="S851" s="316"/>
      <c r="T851" s="316"/>
      <c r="U851" s="316"/>
      <c r="V851" s="316"/>
      <c r="W851" s="316"/>
      <c r="X851" s="316"/>
      <c r="Y851" s="316"/>
      <c r="Z851" s="316"/>
    </row>
    <row r="852" spans="1:26">
      <c r="A852" s="316"/>
      <c r="B852" s="316"/>
      <c r="C852" s="316"/>
      <c r="D852" s="316"/>
      <c r="E852" s="316"/>
      <c r="F852" s="316"/>
      <c r="G852" s="316"/>
      <c r="H852" s="316"/>
      <c r="I852" s="316"/>
      <c r="J852" s="316"/>
      <c r="K852" s="360"/>
      <c r="L852" s="316"/>
      <c r="M852" s="316"/>
      <c r="N852" s="316"/>
      <c r="O852" s="316"/>
      <c r="P852" s="316"/>
      <c r="Q852" s="316"/>
      <c r="R852" s="316"/>
      <c r="S852" s="316"/>
      <c r="T852" s="316"/>
      <c r="U852" s="316"/>
      <c r="V852" s="316"/>
      <c r="W852" s="316"/>
      <c r="X852" s="316"/>
      <c r="Y852" s="316"/>
      <c r="Z852" s="316"/>
    </row>
    <row r="853" spans="1:26">
      <c r="A853" s="316"/>
      <c r="B853" s="316"/>
      <c r="C853" s="316"/>
      <c r="D853" s="316"/>
      <c r="E853" s="316"/>
      <c r="F853" s="316"/>
      <c r="G853" s="316"/>
      <c r="H853" s="316"/>
      <c r="I853" s="316"/>
      <c r="J853" s="316"/>
      <c r="K853" s="360"/>
      <c r="L853" s="316"/>
      <c r="M853" s="316"/>
      <c r="N853" s="316"/>
      <c r="O853" s="316"/>
      <c r="P853" s="316"/>
      <c r="Q853" s="316"/>
      <c r="R853" s="316"/>
      <c r="S853" s="316"/>
      <c r="T853" s="316"/>
      <c r="U853" s="316"/>
      <c r="V853" s="316"/>
      <c r="W853" s="316"/>
      <c r="X853" s="316"/>
      <c r="Y853" s="316"/>
      <c r="Z853" s="316"/>
    </row>
    <row r="854" spans="1:26">
      <c r="A854" s="316"/>
      <c r="B854" s="316"/>
      <c r="C854" s="316"/>
      <c r="D854" s="316"/>
      <c r="E854" s="316"/>
      <c r="F854" s="316"/>
      <c r="G854" s="316"/>
      <c r="H854" s="316"/>
      <c r="I854" s="316"/>
      <c r="J854" s="316"/>
      <c r="K854" s="360"/>
      <c r="L854" s="316"/>
      <c r="M854" s="316"/>
      <c r="N854" s="316"/>
      <c r="O854" s="316"/>
      <c r="P854" s="316"/>
      <c r="Q854" s="316"/>
      <c r="R854" s="316"/>
      <c r="S854" s="316"/>
      <c r="T854" s="316"/>
      <c r="U854" s="316"/>
      <c r="V854" s="316"/>
      <c r="W854" s="316"/>
      <c r="X854" s="316"/>
      <c r="Y854" s="316"/>
      <c r="Z854" s="316"/>
    </row>
    <row r="855" spans="1:26">
      <c r="A855" s="316"/>
      <c r="B855" s="316"/>
      <c r="C855" s="316"/>
      <c r="D855" s="316"/>
      <c r="E855" s="316"/>
      <c r="F855" s="316"/>
      <c r="G855" s="316"/>
      <c r="H855" s="316"/>
      <c r="I855" s="316"/>
      <c r="J855" s="316"/>
      <c r="K855" s="360"/>
      <c r="L855" s="316"/>
      <c r="M855" s="316"/>
      <c r="N855" s="316"/>
      <c r="O855" s="316"/>
      <c r="P855" s="316"/>
      <c r="Q855" s="316"/>
      <c r="R855" s="316"/>
      <c r="S855" s="316"/>
      <c r="T855" s="316"/>
      <c r="U855" s="316"/>
      <c r="V855" s="316"/>
      <c r="W855" s="316"/>
      <c r="X855" s="316"/>
      <c r="Y855" s="316"/>
      <c r="Z855" s="316"/>
    </row>
    <row r="856" spans="1:26">
      <c r="A856" s="316"/>
      <c r="B856" s="316"/>
      <c r="C856" s="316"/>
      <c r="D856" s="316"/>
      <c r="E856" s="316"/>
      <c r="F856" s="316"/>
      <c r="G856" s="316"/>
      <c r="H856" s="316"/>
      <c r="I856" s="316"/>
      <c r="J856" s="316"/>
      <c r="K856" s="360"/>
      <c r="L856" s="316"/>
      <c r="M856" s="316"/>
      <c r="N856" s="316"/>
      <c r="O856" s="316"/>
      <c r="P856" s="316"/>
      <c r="Q856" s="316"/>
      <c r="R856" s="316"/>
      <c r="S856" s="316"/>
      <c r="T856" s="316"/>
      <c r="U856" s="316"/>
      <c r="V856" s="316"/>
      <c r="W856" s="316"/>
      <c r="X856" s="316"/>
      <c r="Y856" s="316"/>
      <c r="Z856" s="316"/>
    </row>
    <row r="857" spans="1:26">
      <c r="A857" s="316"/>
      <c r="B857" s="316"/>
      <c r="C857" s="316"/>
      <c r="D857" s="316"/>
      <c r="E857" s="316"/>
      <c r="F857" s="316"/>
      <c r="G857" s="316"/>
      <c r="H857" s="316"/>
      <c r="I857" s="316"/>
      <c r="J857" s="316"/>
      <c r="K857" s="360"/>
      <c r="L857" s="316"/>
      <c r="M857" s="316"/>
      <c r="N857" s="316"/>
      <c r="O857" s="316"/>
      <c r="P857" s="316"/>
      <c r="Q857" s="316"/>
      <c r="R857" s="316"/>
      <c r="S857" s="316"/>
      <c r="T857" s="316"/>
      <c r="U857" s="316"/>
      <c r="V857" s="316"/>
      <c r="W857" s="316"/>
      <c r="X857" s="316"/>
      <c r="Y857" s="316"/>
      <c r="Z857" s="316"/>
    </row>
    <row r="858" spans="1:26">
      <c r="A858" s="316"/>
      <c r="B858" s="316"/>
      <c r="C858" s="316"/>
      <c r="D858" s="316"/>
      <c r="E858" s="316"/>
      <c r="F858" s="316"/>
      <c r="G858" s="316"/>
      <c r="H858" s="316"/>
      <c r="I858" s="316"/>
      <c r="J858" s="316"/>
      <c r="K858" s="360"/>
      <c r="L858" s="316"/>
      <c r="M858" s="316"/>
      <c r="N858" s="316"/>
      <c r="O858" s="316"/>
      <c r="P858" s="316"/>
      <c r="Q858" s="316"/>
      <c r="R858" s="316"/>
      <c r="S858" s="316"/>
      <c r="T858" s="316"/>
      <c r="U858" s="316"/>
      <c r="V858" s="316"/>
      <c r="W858" s="316"/>
      <c r="X858" s="316"/>
      <c r="Y858" s="316"/>
      <c r="Z858" s="316"/>
    </row>
    <row r="859" spans="1:26">
      <c r="A859" s="316"/>
      <c r="B859" s="316"/>
      <c r="C859" s="316"/>
      <c r="D859" s="316"/>
      <c r="E859" s="316"/>
      <c r="F859" s="316"/>
      <c r="G859" s="316"/>
      <c r="H859" s="316"/>
      <c r="I859" s="316"/>
      <c r="J859" s="316"/>
      <c r="K859" s="360"/>
      <c r="L859" s="316"/>
      <c r="M859" s="316"/>
      <c r="N859" s="316"/>
      <c r="O859" s="316"/>
      <c r="P859" s="316"/>
      <c r="Q859" s="316"/>
      <c r="R859" s="316"/>
      <c r="S859" s="316"/>
      <c r="T859" s="316"/>
      <c r="U859" s="316"/>
      <c r="V859" s="316"/>
      <c r="W859" s="316"/>
      <c r="X859" s="316"/>
      <c r="Y859" s="316"/>
      <c r="Z859" s="316"/>
    </row>
    <row r="860" spans="1:26">
      <c r="A860" s="316"/>
      <c r="B860" s="316"/>
      <c r="C860" s="316"/>
      <c r="D860" s="316"/>
      <c r="E860" s="316"/>
      <c r="F860" s="316"/>
      <c r="G860" s="316"/>
      <c r="H860" s="316"/>
      <c r="I860" s="316"/>
      <c r="J860" s="316"/>
      <c r="K860" s="360"/>
      <c r="L860" s="316"/>
      <c r="M860" s="316"/>
      <c r="N860" s="316"/>
      <c r="O860" s="316"/>
      <c r="P860" s="316"/>
      <c r="Q860" s="316"/>
      <c r="R860" s="316"/>
      <c r="S860" s="316"/>
      <c r="T860" s="316"/>
      <c r="U860" s="316"/>
      <c r="V860" s="316"/>
      <c r="W860" s="316"/>
      <c r="X860" s="316"/>
      <c r="Y860" s="316"/>
      <c r="Z860" s="316"/>
    </row>
    <row r="861" spans="1:26">
      <c r="A861" s="316"/>
      <c r="B861" s="316"/>
      <c r="C861" s="316"/>
      <c r="D861" s="316"/>
      <c r="E861" s="316"/>
      <c r="F861" s="316"/>
      <c r="G861" s="316"/>
      <c r="H861" s="316"/>
      <c r="I861" s="316"/>
      <c r="J861" s="316"/>
      <c r="K861" s="360"/>
      <c r="L861" s="316"/>
      <c r="M861" s="316"/>
      <c r="N861" s="316"/>
      <c r="O861" s="316"/>
      <c r="P861" s="316"/>
      <c r="Q861" s="316"/>
      <c r="R861" s="316"/>
      <c r="S861" s="316"/>
      <c r="T861" s="316"/>
      <c r="U861" s="316"/>
      <c r="V861" s="316"/>
      <c r="W861" s="316"/>
      <c r="X861" s="316"/>
      <c r="Y861" s="316"/>
      <c r="Z861" s="316"/>
    </row>
    <row r="862" spans="1:26">
      <c r="A862" s="316"/>
      <c r="B862" s="316"/>
      <c r="C862" s="316"/>
      <c r="D862" s="316"/>
      <c r="E862" s="316"/>
      <c r="F862" s="316"/>
      <c r="G862" s="316"/>
      <c r="H862" s="316"/>
      <c r="I862" s="316"/>
      <c r="J862" s="316"/>
      <c r="K862" s="360"/>
      <c r="L862" s="316"/>
      <c r="M862" s="316"/>
      <c r="N862" s="316"/>
      <c r="O862" s="316"/>
      <c r="P862" s="316"/>
      <c r="Q862" s="316"/>
      <c r="R862" s="316"/>
      <c r="S862" s="316"/>
      <c r="T862" s="316"/>
      <c r="U862" s="316"/>
      <c r="V862" s="316"/>
      <c r="W862" s="316"/>
      <c r="X862" s="316"/>
      <c r="Y862" s="316"/>
      <c r="Z862" s="316"/>
    </row>
    <row r="863" spans="1:26">
      <c r="A863" s="316"/>
      <c r="B863" s="316"/>
      <c r="C863" s="316"/>
      <c r="D863" s="316"/>
      <c r="E863" s="316"/>
      <c r="F863" s="316"/>
      <c r="G863" s="316"/>
      <c r="H863" s="316"/>
      <c r="I863" s="316"/>
      <c r="J863" s="316"/>
      <c r="K863" s="360"/>
      <c r="L863" s="316"/>
      <c r="M863" s="316"/>
      <c r="N863" s="316"/>
      <c r="O863" s="316"/>
      <c r="P863" s="316"/>
      <c r="Q863" s="316"/>
      <c r="R863" s="316"/>
      <c r="S863" s="316"/>
      <c r="T863" s="316"/>
      <c r="U863" s="316"/>
      <c r="V863" s="316"/>
      <c r="W863" s="316"/>
      <c r="X863" s="316"/>
      <c r="Y863" s="316"/>
      <c r="Z863" s="316"/>
    </row>
    <row r="864" spans="1:26">
      <c r="A864" s="316"/>
      <c r="B864" s="316"/>
      <c r="C864" s="316"/>
      <c r="D864" s="316"/>
      <c r="E864" s="316"/>
      <c r="F864" s="316"/>
      <c r="G864" s="316"/>
      <c r="H864" s="316"/>
      <c r="I864" s="316"/>
      <c r="J864" s="316"/>
      <c r="K864" s="360"/>
      <c r="L864" s="316"/>
      <c r="M864" s="316"/>
      <c r="N864" s="316"/>
      <c r="O864" s="316"/>
      <c r="P864" s="316"/>
      <c r="Q864" s="316"/>
      <c r="R864" s="316"/>
      <c r="S864" s="316"/>
      <c r="T864" s="316"/>
      <c r="U864" s="316"/>
      <c r="V864" s="316"/>
      <c r="W864" s="316"/>
      <c r="X864" s="316"/>
      <c r="Y864" s="316"/>
      <c r="Z864" s="316"/>
    </row>
    <row r="865" spans="1:26">
      <c r="A865" s="316"/>
      <c r="B865" s="316"/>
      <c r="C865" s="316"/>
      <c r="D865" s="316"/>
      <c r="E865" s="316"/>
      <c r="F865" s="316"/>
      <c r="G865" s="316"/>
      <c r="H865" s="316"/>
      <c r="I865" s="316"/>
      <c r="J865" s="316"/>
      <c r="K865" s="360"/>
      <c r="L865" s="316"/>
      <c r="M865" s="316"/>
      <c r="N865" s="316"/>
      <c r="O865" s="316"/>
      <c r="P865" s="316"/>
      <c r="Q865" s="316"/>
      <c r="R865" s="316"/>
      <c r="S865" s="316"/>
      <c r="T865" s="316"/>
      <c r="U865" s="316"/>
      <c r="V865" s="316"/>
      <c r="W865" s="316"/>
      <c r="X865" s="316"/>
      <c r="Y865" s="316"/>
      <c r="Z865" s="316"/>
    </row>
    <row r="866" spans="1:26">
      <c r="A866" s="316"/>
      <c r="B866" s="316"/>
      <c r="C866" s="316"/>
      <c r="D866" s="316"/>
      <c r="E866" s="316"/>
      <c r="F866" s="316"/>
      <c r="G866" s="316"/>
      <c r="H866" s="316"/>
      <c r="I866" s="316"/>
      <c r="J866" s="316"/>
      <c r="K866" s="360"/>
      <c r="L866" s="316"/>
      <c r="M866" s="316"/>
      <c r="N866" s="316"/>
      <c r="O866" s="316"/>
      <c r="P866" s="316"/>
      <c r="Q866" s="316"/>
      <c r="R866" s="316"/>
      <c r="S866" s="316"/>
      <c r="T866" s="316"/>
      <c r="U866" s="316"/>
      <c r="V866" s="316"/>
      <c r="W866" s="316"/>
      <c r="X866" s="316"/>
      <c r="Y866" s="316"/>
      <c r="Z866" s="316"/>
    </row>
    <row r="867" spans="1:26">
      <c r="A867" s="316"/>
      <c r="B867" s="316"/>
      <c r="C867" s="316"/>
      <c r="D867" s="316"/>
      <c r="E867" s="316"/>
      <c r="F867" s="316"/>
      <c r="G867" s="316"/>
      <c r="H867" s="316"/>
      <c r="I867" s="316"/>
      <c r="J867" s="316"/>
      <c r="K867" s="360"/>
      <c r="L867" s="316"/>
      <c r="M867" s="316"/>
      <c r="N867" s="316"/>
      <c r="O867" s="316"/>
      <c r="P867" s="316"/>
      <c r="Q867" s="316"/>
      <c r="R867" s="316"/>
      <c r="S867" s="316"/>
      <c r="T867" s="316"/>
      <c r="U867" s="316"/>
      <c r="V867" s="316"/>
      <c r="W867" s="316"/>
      <c r="X867" s="316"/>
      <c r="Y867" s="316"/>
      <c r="Z867" s="316"/>
    </row>
    <row r="868" spans="1:26">
      <c r="A868" s="316"/>
      <c r="B868" s="316"/>
      <c r="C868" s="316"/>
      <c r="D868" s="316"/>
      <c r="E868" s="316"/>
      <c r="F868" s="316"/>
      <c r="G868" s="316"/>
      <c r="H868" s="316"/>
      <c r="I868" s="316"/>
      <c r="J868" s="316"/>
      <c r="K868" s="360"/>
      <c r="L868" s="316"/>
      <c r="M868" s="316"/>
      <c r="N868" s="316"/>
      <c r="O868" s="316"/>
      <c r="P868" s="316"/>
      <c r="Q868" s="316"/>
      <c r="R868" s="316"/>
      <c r="S868" s="316"/>
      <c r="T868" s="316"/>
      <c r="U868" s="316"/>
      <c r="V868" s="316"/>
      <c r="W868" s="316"/>
      <c r="X868" s="316"/>
      <c r="Y868" s="316"/>
      <c r="Z868" s="316"/>
    </row>
    <row r="869" spans="1:26">
      <c r="A869" s="316"/>
      <c r="B869" s="316"/>
      <c r="C869" s="316"/>
      <c r="D869" s="316"/>
      <c r="E869" s="316"/>
      <c r="F869" s="316"/>
      <c r="G869" s="316"/>
      <c r="H869" s="316"/>
      <c r="I869" s="316"/>
      <c r="J869" s="316"/>
      <c r="K869" s="360"/>
      <c r="L869" s="316"/>
      <c r="M869" s="316"/>
      <c r="N869" s="316"/>
      <c r="O869" s="316"/>
      <c r="P869" s="316"/>
      <c r="Q869" s="316"/>
      <c r="R869" s="316"/>
      <c r="S869" s="316"/>
      <c r="T869" s="316"/>
      <c r="U869" s="316"/>
      <c r="V869" s="316"/>
      <c r="W869" s="316"/>
      <c r="X869" s="316"/>
      <c r="Y869" s="316"/>
      <c r="Z869" s="316"/>
    </row>
    <row r="870" spans="1:26">
      <c r="A870" s="316"/>
      <c r="B870" s="316"/>
      <c r="C870" s="316"/>
      <c r="D870" s="316"/>
      <c r="E870" s="316"/>
      <c r="F870" s="316"/>
      <c r="G870" s="316"/>
      <c r="H870" s="316"/>
      <c r="I870" s="316"/>
      <c r="J870" s="316"/>
      <c r="K870" s="360"/>
      <c r="L870" s="316"/>
      <c r="M870" s="316"/>
      <c r="N870" s="316"/>
      <c r="O870" s="316"/>
      <c r="P870" s="316"/>
      <c r="Q870" s="316"/>
      <c r="R870" s="316"/>
      <c r="S870" s="316"/>
      <c r="T870" s="316"/>
      <c r="U870" s="316"/>
      <c r="V870" s="316"/>
      <c r="W870" s="316"/>
      <c r="X870" s="316"/>
      <c r="Y870" s="316"/>
      <c r="Z870" s="316"/>
    </row>
    <row r="871" spans="1:26">
      <c r="A871" s="316"/>
      <c r="B871" s="316"/>
      <c r="C871" s="316"/>
      <c r="D871" s="316"/>
      <c r="E871" s="316"/>
      <c r="F871" s="316"/>
      <c r="G871" s="316"/>
      <c r="H871" s="316"/>
      <c r="I871" s="316"/>
      <c r="J871" s="316"/>
      <c r="K871" s="360"/>
      <c r="L871" s="316"/>
      <c r="M871" s="316"/>
      <c r="N871" s="316"/>
      <c r="O871" s="316"/>
      <c r="P871" s="316"/>
      <c r="Q871" s="316"/>
      <c r="R871" s="316"/>
      <c r="S871" s="316"/>
      <c r="T871" s="316"/>
      <c r="U871" s="316"/>
      <c r="V871" s="316"/>
      <c r="W871" s="316"/>
      <c r="X871" s="316"/>
      <c r="Y871" s="316"/>
      <c r="Z871" s="316"/>
    </row>
    <row r="872" spans="1:26">
      <c r="A872" s="316"/>
      <c r="B872" s="316"/>
      <c r="C872" s="316"/>
      <c r="D872" s="316"/>
      <c r="E872" s="316"/>
      <c r="F872" s="316"/>
      <c r="G872" s="316"/>
      <c r="H872" s="316"/>
      <c r="I872" s="316"/>
      <c r="J872" s="316"/>
      <c r="K872" s="360"/>
      <c r="L872" s="316"/>
      <c r="M872" s="316"/>
      <c r="N872" s="316"/>
      <c r="O872" s="316"/>
      <c r="P872" s="316"/>
      <c r="Q872" s="316"/>
      <c r="R872" s="316"/>
      <c r="S872" s="316"/>
      <c r="T872" s="316"/>
      <c r="U872" s="316"/>
      <c r="V872" s="316"/>
      <c r="W872" s="316"/>
      <c r="X872" s="316"/>
      <c r="Y872" s="316"/>
      <c r="Z872" s="316"/>
    </row>
    <row r="873" spans="1:26">
      <c r="A873" s="316"/>
      <c r="B873" s="316"/>
      <c r="C873" s="316"/>
      <c r="D873" s="316"/>
      <c r="E873" s="316"/>
      <c r="F873" s="316"/>
      <c r="G873" s="316"/>
      <c r="H873" s="316"/>
      <c r="I873" s="316"/>
      <c r="J873" s="316"/>
      <c r="K873" s="360"/>
      <c r="L873" s="316"/>
      <c r="M873" s="316"/>
      <c r="N873" s="316"/>
      <c r="O873" s="316"/>
      <c r="P873" s="316"/>
      <c r="Q873" s="316"/>
      <c r="R873" s="316"/>
      <c r="S873" s="316"/>
      <c r="T873" s="316"/>
      <c r="U873" s="316"/>
      <c r="V873" s="316"/>
      <c r="W873" s="316"/>
      <c r="X873" s="316"/>
      <c r="Y873" s="316"/>
      <c r="Z873" s="316"/>
    </row>
    <row r="874" spans="1:26">
      <c r="A874" s="316"/>
      <c r="B874" s="316"/>
      <c r="C874" s="316"/>
      <c r="D874" s="316"/>
      <c r="E874" s="316"/>
      <c r="F874" s="316"/>
      <c r="G874" s="316"/>
      <c r="H874" s="316"/>
      <c r="I874" s="316"/>
      <c r="J874" s="316"/>
      <c r="K874" s="360"/>
      <c r="L874" s="316"/>
      <c r="M874" s="316"/>
      <c r="N874" s="316"/>
      <c r="O874" s="316"/>
      <c r="P874" s="316"/>
      <c r="Q874" s="316"/>
      <c r="R874" s="316"/>
      <c r="S874" s="316"/>
      <c r="T874" s="316"/>
      <c r="U874" s="316"/>
      <c r="V874" s="316"/>
      <c r="W874" s="316"/>
      <c r="X874" s="316"/>
      <c r="Y874" s="316"/>
      <c r="Z874" s="316"/>
    </row>
    <row r="875" spans="1:26">
      <c r="A875" s="316"/>
      <c r="B875" s="316"/>
      <c r="C875" s="316"/>
      <c r="D875" s="316"/>
      <c r="E875" s="316"/>
      <c r="F875" s="316"/>
      <c r="G875" s="316"/>
      <c r="H875" s="316"/>
      <c r="I875" s="316"/>
      <c r="J875" s="316"/>
      <c r="K875" s="360"/>
      <c r="L875" s="316"/>
      <c r="M875" s="316"/>
      <c r="N875" s="316"/>
      <c r="O875" s="316"/>
      <c r="P875" s="316"/>
      <c r="Q875" s="316"/>
      <c r="R875" s="316"/>
      <c r="S875" s="316"/>
      <c r="T875" s="316"/>
      <c r="U875" s="316"/>
      <c r="V875" s="316"/>
      <c r="W875" s="316"/>
      <c r="X875" s="316"/>
      <c r="Y875" s="316"/>
      <c r="Z875" s="316"/>
    </row>
    <row r="876" spans="1:26">
      <c r="A876" s="316"/>
      <c r="B876" s="316"/>
      <c r="C876" s="316"/>
      <c r="D876" s="316"/>
      <c r="E876" s="316"/>
      <c r="F876" s="316"/>
      <c r="G876" s="316"/>
      <c r="H876" s="316"/>
      <c r="I876" s="316"/>
      <c r="J876" s="316"/>
      <c r="K876" s="360"/>
      <c r="L876" s="316"/>
      <c r="M876" s="316"/>
      <c r="N876" s="316"/>
      <c r="O876" s="316"/>
      <c r="P876" s="316"/>
      <c r="Q876" s="316"/>
      <c r="R876" s="316"/>
      <c r="S876" s="316"/>
      <c r="T876" s="316"/>
      <c r="U876" s="316"/>
      <c r="V876" s="316"/>
      <c r="W876" s="316"/>
      <c r="X876" s="316"/>
      <c r="Y876" s="316"/>
      <c r="Z876" s="316"/>
    </row>
    <row r="877" spans="1:26">
      <c r="A877" s="316"/>
      <c r="B877" s="316"/>
      <c r="C877" s="316"/>
      <c r="D877" s="316"/>
      <c r="E877" s="316"/>
      <c r="F877" s="316"/>
      <c r="G877" s="316"/>
      <c r="H877" s="316"/>
      <c r="I877" s="316"/>
      <c r="J877" s="316"/>
      <c r="K877" s="360"/>
      <c r="L877" s="316"/>
      <c r="M877" s="316"/>
      <c r="N877" s="316"/>
      <c r="O877" s="316"/>
      <c r="P877" s="316"/>
      <c r="Q877" s="316"/>
      <c r="R877" s="316"/>
      <c r="S877" s="316"/>
      <c r="T877" s="316"/>
      <c r="U877" s="316"/>
      <c r="V877" s="316"/>
      <c r="W877" s="316"/>
      <c r="X877" s="316"/>
      <c r="Y877" s="316"/>
      <c r="Z877" s="316"/>
    </row>
    <row r="878" spans="1:26">
      <c r="A878" s="316"/>
      <c r="B878" s="316"/>
      <c r="C878" s="316"/>
      <c r="D878" s="316"/>
      <c r="E878" s="316"/>
      <c r="F878" s="316"/>
      <c r="G878" s="316"/>
      <c r="H878" s="316"/>
      <c r="I878" s="316"/>
      <c r="J878" s="316"/>
      <c r="K878" s="360"/>
      <c r="L878" s="316"/>
      <c r="M878" s="316"/>
      <c r="N878" s="316"/>
      <c r="O878" s="316"/>
      <c r="P878" s="316"/>
      <c r="Q878" s="316"/>
      <c r="R878" s="316"/>
      <c r="S878" s="316"/>
      <c r="T878" s="316"/>
      <c r="U878" s="316"/>
      <c r="V878" s="316"/>
      <c r="W878" s="316"/>
      <c r="X878" s="316"/>
      <c r="Y878" s="316"/>
      <c r="Z878" s="316"/>
    </row>
    <row r="879" spans="1:26">
      <c r="A879" s="316"/>
      <c r="B879" s="316"/>
      <c r="C879" s="316"/>
      <c r="D879" s="316"/>
      <c r="E879" s="316"/>
      <c r="F879" s="316"/>
      <c r="G879" s="316"/>
      <c r="H879" s="316"/>
      <c r="I879" s="316"/>
      <c r="J879" s="316"/>
      <c r="K879" s="360"/>
      <c r="L879" s="316"/>
      <c r="M879" s="316"/>
      <c r="N879" s="316"/>
      <c r="O879" s="316"/>
      <c r="P879" s="316"/>
      <c r="Q879" s="316"/>
      <c r="R879" s="316"/>
      <c r="S879" s="316"/>
      <c r="T879" s="316"/>
      <c r="U879" s="316"/>
      <c r="V879" s="316"/>
      <c r="W879" s="316"/>
      <c r="X879" s="316"/>
      <c r="Y879" s="316"/>
      <c r="Z879" s="316"/>
    </row>
    <row r="880" spans="1:26">
      <c r="A880" s="316"/>
      <c r="B880" s="316"/>
      <c r="C880" s="316"/>
      <c r="D880" s="316"/>
      <c r="E880" s="316"/>
      <c r="F880" s="316"/>
      <c r="G880" s="316"/>
      <c r="H880" s="316"/>
      <c r="I880" s="316"/>
      <c r="J880" s="316"/>
      <c r="K880" s="360"/>
      <c r="L880" s="316"/>
      <c r="M880" s="316"/>
      <c r="N880" s="316"/>
      <c r="O880" s="316"/>
      <c r="P880" s="316"/>
      <c r="Q880" s="316"/>
      <c r="R880" s="316"/>
      <c r="S880" s="316"/>
      <c r="T880" s="316"/>
      <c r="U880" s="316"/>
      <c r="V880" s="316"/>
      <c r="W880" s="316"/>
      <c r="X880" s="316"/>
      <c r="Y880" s="316"/>
      <c r="Z880" s="316"/>
    </row>
    <row r="881" spans="1:26">
      <c r="A881" s="316"/>
      <c r="B881" s="316"/>
      <c r="C881" s="316"/>
      <c r="D881" s="316"/>
      <c r="E881" s="316"/>
      <c r="F881" s="316"/>
      <c r="G881" s="316"/>
      <c r="H881" s="316"/>
      <c r="I881" s="316"/>
      <c r="J881" s="316"/>
      <c r="K881" s="360"/>
      <c r="L881" s="316"/>
      <c r="M881" s="316"/>
      <c r="N881" s="316"/>
      <c r="O881" s="316"/>
      <c r="P881" s="316"/>
      <c r="Q881" s="316"/>
      <c r="R881" s="316"/>
      <c r="S881" s="316"/>
      <c r="T881" s="316"/>
      <c r="U881" s="316"/>
      <c r="V881" s="316"/>
      <c r="W881" s="316"/>
      <c r="X881" s="316"/>
      <c r="Y881" s="316"/>
      <c r="Z881" s="316"/>
    </row>
    <row r="882" spans="1:26">
      <c r="A882" s="316"/>
      <c r="B882" s="316"/>
      <c r="C882" s="316"/>
      <c r="D882" s="316"/>
      <c r="E882" s="316"/>
      <c r="F882" s="316"/>
      <c r="G882" s="316"/>
      <c r="H882" s="316"/>
      <c r="I882" s="316"/>
      <c r="J882" s="316"/>
      <c r="K882" s="360"/>
      <c r="L882" s="316"/>
      <c r="M882" s="316"/>
      <c r="N882" s="316"/>
      <c r="O882" s="316"/>
      <c r="P882" s="316"/>
      <c r="Q882" s="316"/>
      <c r="R882" s="316"/>
      <c r="S882" s="316"/>
      <c r="T882" s="316"/>
      <c r="U882" s="316"/>
      <c r="V882" s="316"/>
      <c r="W882" s="316"/>
      <c r="X882" s="316"/>
      <c r="Y882" s="316"/>
      <c r="Z882" s="316"/>
    </row>
    <row r="883" spans="1:26">
      <c r="A883" s="316"/>
      <c r="B883" s="316"/>
      <c r="C883" s="316"/>
      <c r="D883" s="316"/>
      <c r="E883" s="316"/>
      <c r="F883" s="316"/>
      <c r="G883" s="316"/>
      <c r="H883" s="316"/>
      <c r="I883" s="316"/>
      <c r="J883" s="316"/>
      <c r="K883" s="360"/>
      <c r="L883" s="316"/>
      <c r="M883" s="316"/>
      <c r="N883" s="316"/>
      <c r="O883" s="316"/>
      <c r="P883" s="316"/>
      <c r="Q883" s="316"/>
      <c r="R883" s="316"/>
      <c r="S883" s="316"/>
      <c r="T883" s="316"/>
      <c r="U883" s="316"/>
      <c r="V883" s="316"/>
      <c r="W883" s="316"/>
      <c r="X883" s="316"/>
      <c r="Y883" s="316"/>
      <c r="Z883" s="316"/>
    </row>
    <row r="884" spans="1:26">
      <c r="A884" s="316"/>
      <c r="B884" s="316"/>
      <c r="C884" s="316"/>
      <c r="D884" s="316"/>
      <c r="E884" s="316"/>
      <c r="F884" s="316"/>
      <c r="G884" s="316"/>
      <c r="H884" s="316"/>
      <c r="I884" s="316"/>
      <c r="J884" s="316"/>
      <c r="K884" s="360"/>
      <c r="L884" s="316"/>
      <c r="M884" s="316"/>
      <c r="N884" s="316"/>
      <c r="O884" s="316"/>
      <c r="P884" s="316"/>
      <c r="Q884" s="316"/>
      <c r="R884" s="316"/>
      <c r="S884" s="316"/>
      <c r="T884" s="316"/>
      <c r="U884" s="316"/>
      <c r="V884" s="316"/>
      <c r="W884" s="316"/>
      <c r="X884" s="316"/>
      <c r="Y884" s="316"/>
      <c r="Z884" s="316"/>
    </row>
    <row r="885" spans="1:26">
      <c r="A885" s="316"/>
      <c r="B885" s="316"/>
      <c r="C885" s="316"/>
      <c r="D885" s="316"/>
      <c r="E885" s="316"/>
      <c r="F885" s="316"/>
      <c r="G885" s="316"/>
      <c r="H885" s="316"/>
      <c r="I885" s="316"/>
      <c r="J885" s="316"/>
      <c r="K885" s="360"/>
      <c r="L885" s="316"/>
      <c r="M885" s="316"/>
      <c r="N885" s="316"/>
      <c r="O885" s="316"/>
      <c r="P885" s="316"/>
      <c r="Q885" s="316"/>
      <c r="R885" s="316"/>
      <c r="S885" s="316"/>
      <c r="T885" s="316"/>
      <c r="U885" s="316"/>
      <c r="V885" s="316"/>
      <c r="W885" s="316"/>
      <c r="X885" s="316"/>
      <c r="Y885" s="316"/>
      <c r="Z885" s="316"/>
    </row>
    <row r="886" spans="1:26">
      <c r="A886" s="316"/>
      <c r="B886" s="316"/>
      <c r="C886" s="316"/>
      <c r="D886" s="316"/>
      <c r="E886" s="316"/>
      <c r="F886" s="316"/>
      <c r="G886" s="316"/>
      <c r="H886" s="316"/>
      <c r="I886" s="316"/>
      <c r="J886" s="316"/>
      <c r="K886" s="360"/>
      <c r="L886" s="316"/>
      <c r="M886" s="316"/>
      <c r="N886" s="316"/>
      <c r="O886" s="316"/>
      <c r="P886" s="316"/>
      <c r="Q886" s="316"/>
      <c r="R886" s="316"/>
      <c r="S886" s="316"/>
      <c r="T886" s="316"/>
      <c r="U886" s="316"/>
      <c r="V886" s="316"/>
      <c r="W886" s="316"/>
      <c r="X886" s="316"/>
      <c r="Y886" s="316"/>
      <c r="Z886" s="316"/>
    </row>
    <row r="887" spans="1:26">
      <c r="A887" s="316"/>
      <c r="B887" s="316"/>
      <c r="C887" s="316"/>
      <c r="D887" s="316"/>
      <c r="E887" s="316"/>
      <c r="F887" s="316"/>
      <c r="G887" s="316"/>
      <c r="H887" s="316"/>
      <c r="I887" s="316"/>
      <c r="J887" s="316"/>
      <c r="K887" s="360"/>
      <c r="L887" s="316"/>
      <c r="M887" s="316"/>
      <c r="N887" s="316"/>
      <c r="O887" s="316"/>
      <c r="P887" s="316"/>
      <c r="Q887" s="316"/>
      <c r="R887" s="316"/>
      <c r="S887" s="316"/>
      <c r="T887" s="316"/>
      <c r="U887" s="316"/>
      <c r="V887" s="316"/>
      <c r="W887" s="316"/>
      <c r="X887" s="316"/>
      <c r="Y887" s="316"/>
      <c r="Z887" s="316"/>
    </row>
    <row r="888" spans="1:26">
      <c r="A888" s="316"/>
      <c r="B888" s="316"/>
      <c r="C888" s="316"/>
      <c r="D888" s="316"/>
      <c r="E888" s="316"/>
      <c r="F888" s="316"/>
      <c r="G888" s="316"/>
      <c r="H888" s="316"/>
      <c r="I888" s="316"/>
      <c r="J888" s="316"/>
      <c r="K888" s="360"/>
      <c r="L888" s="316"/>
      <c r="M888" s="316"/>
      <c r="N888" s="316"/>
      <c r="O888" s="316"/>
      <c r="P888" s="316"/>
      <c r="Q888" s="316"/>
      <c r="R888" s="316"/>
      <c r="S888" s="316"/>
      <c r="T888" s="316"/>
      <c r="U888" s="316"/>
      <c r="V888" s="316"/>
      <c r="W888" s="316"/>
      <c r="X888" s="316"/>
      <c r="Y888" s="316"/>
      <c r="Z888" s="316"/>
    </row>
    <row r="889" spans="1:26">
      <c r="A889" s="316"/>
      <c r="B889" s="316"/>
      <c r="C889" s="316"/>
      <c r="D889" s="316"/>
      <c r="E889" s="316"/>
      <c r="F889" s="316"/>
      <c r="G889" s="316"/>
      <c r="H889" s="316"/>
      <c r="I889" s="316"/>
      <c r="J889" s="316"/>
      <c r="K889" s="360"/>
      <c r="L889" s="316"/>
      <c r="M889" s="316"/>
      <c r="N889" s="316"/>
      <c r="O889" s="316"/>
      <c r="P889" s="316"/>
      <c r="Q889" s="316"/>
      <c r="R889" s="316"/>
      <c r="S889" s="316"/>
      <c r="T889" s="316"/>
      <c r="U889" s="316"/>
      <c r="V889" s="316"/>
      <c r="W889" s="316"/>
      <c r="X889" s="316"/>
      <c r="Y889" s="316"/>
      <c r="Z889" s="316"/>
    </row>
    <row r="890" spans="1:26">
      <c r="A890" s="316"/>
      <c r="B890" s="316"/>
      <c r="C890" s="316"/>
      <c r="D890" s="316"/>
      <c r="E890" s="316"/>
      <c r="F890" s="316"/>
      <c r="G890" s="316"/>
      <c r="H890" s="316"/>
      <c r="I890" s="316"/>
      <c r="J890" s="316"/>
      <c r="K890" s="360"/>
      <c r="L890" s="316"/>
      <c r="M890" s="316"/>
      <c r="N890" s="316"/>
      <c r="O890" s="316"/>
      <c r="P890" s="316"/>
      <c r="Q890" s="316"/>
      <c r="R890" s="316"/>
      <c r="S890" s="316"/>
      <c r="T890" s="316"/>
      <c r="U890" s="316"/>
      <c r="V890" s="316"/>
      <c r="W890" s="316"/>
      <c r="X890" s="316"/>
      <c r="Y890" s="316"/>
      <c r="Z890" s="316"/>
    </row>
    <row r="891" spans="1:26">
      <c r="A891" s="316"/>
      <c r="B891" s="316"/>
      <c r="C891" s="316"/>
      <c r="D891" s="316"/>
      <c r="E891" s="316"/>
      <c r="F891" s="316"/>
      <c r="G891" s="316"/>
      <c r="H891" s="316"/>
      <c r="I891" s="316"/>
      <c r="J891" s="316"/>
      <c r="K891" s="360"/>
      <c r="L891" s="316"/>
      <c r="M891" s="316"/>
      <c r="N891" s="316"/>
      <c r="O891" s="316"/>
      <c r="P891" s="316"/>
      <c r="Q891" s="316"/>
      <c r="R891" s="316"/>
      <c r="S891" s="316"/>
      <c r="T891" s="316"/>
      <c r="U891" s="316"/>
      <c r="V891" s="316"/>
      <c r="W891" s="316"/>
      <c r="X891" s="316"/>
      <c r="Y891" s="316"/>
      <c r="Z891" s="316"/>
    </row>
    <row r="892" spans="1:26">
      <c r="A892" s="316"/>
      <c r="B892" s="316"/>
      <c r="C892" s="316"/>
      <c r="D892" s="316"/>
      <c r="E892" s="316"/>
      <c r="F892" s="316"/>
      <c r="G892" s="316"/>
      <c r="H892" s="316"/>
      <c r="I892" s="316"/>
      <c r="J892" s="316"/>
      <c r="K892" s="360"/>
      <c r="L892" s="316"/>
      <c r="M892" s="316"/>
      <c r="N892" s="316"/>
      <c r="O892" s="316"/>
      <c r="P892" s="316"/>
      <c r="Q892" s="316"/>
      <c r="R892" s="316"/>
      <c r="S892" s="316"/>
      <c r="T892" s="316"/>
      <c r="U892" s="316"/>
      <c r="V892" s="316"/>
      <c r="W892" s="316"/>
      <c r="X892" s="316"/>
      <c r="Y892" s="316"/>
      <c r="Z892" s="316"/>
    </row>
    <row r="893" spans="1:26">
      <c r="A893" s="316"/>
      <c r="B893" s="316"/>
      <c r="C893" s="316"/>
      <c r="D893" s="316"/>
      <c r="E893" s="316"/>
      <c r="F893" s="316"/>
      <c r="G893" s="316"/>
      <c r="H893" s="316"/>
      <c r="I893" s="316"/>
      <c r="J893" s="316"/>
      <c r="K893" s="360"/>
      <c r="L893" s="316"/>
      <c r="M893" s="316"/>
      <c r="N893" s="316"/>
      <c r="O893" s="316"/>
      <c r="P893" s="316"/>
      <c r="Q893" s="316"/>
      <c r="R893" s="316"/>
      <c r="S893" s="316"/>
      <c r="T893" s="316"/>
      <c r="U893" s="316"/>
      <c r="V893" s="316"/>
      <c r="W893" s="316"/>
      <c r="X893" s="316"/>
      <c r="Y893" s="316"/>
      <c r="Z893" s="316"/>
    </row>
    <row r="894" spans="1:26">
      <c r="A894" s="316"/>
      <c r="B894" s="316"/>
      <c r="C894" s="316"/>
      <c r="D894" s="316"/>
      <c r="E894" s="316"/>
      <c r="F894" s="316"/>
      <c r="G894" s="316"/>
      <c r="H894" s="316"/>
      <c r="I894" s="316"/>
      <c r="J894" s="316"/>
      <c r="K894" s="360"/>
      <c r="L894" s="316"/>
      <c r="M894" s="316"/>
      <c r="N894" s="316"/>
      <c r="O894" s="316"/>
      <c r="P894" s="316"/>
      <c r="Q894" s="316"/>
      <c r="R894" s="316"/>
      <c r="S894" s="316"/>
      <c r="T894" s="316"/>
      <c r="U894" s="316"/>
      <c r="V894" s="316"/>
      <c r="W894" s="316"/>
      <c r="X894" s="316"/>
      <c r="Y894" s="316"/>
      <c r="Z894" s="316"/>
    </row>
    <row r="895" spans="1:26">
      <c r="A895" s="316"/>
      <c r="B895" s="316"/>
      <c r="C895" s="316"/>
      <c r="D895" s="316"/>
      <c r="E895" s="316"/>
      <c r="F895" s="316"/>
      <c r="G895" s="316"/>
      <c r="H895" s="316"/>
      <c r="I895" s="316"/>
      <c r="J895" s="316"/>
      <c r="K895" s="360"/>
      <c r="L895" s="316"/>
      <c r="M895" s="316"/>
      <c r="N895" s="316"/>
      <c r="O895" s="316"/>
      <c r="P895" s="316"/>
      <c r="Q895" s="316"/>
      <c r="R895" s="316"/>
      <c r="S895" s="316"/>
      <c r="T895" s="316"/>
      <c r="U895" s="316"/>
      <c r="V895" s="316"/>
      <c r="W895" s="316"/>
      <c r="X895" s="316"/>
      <c r="Y895" s="316"/>
      <c r="Z895" s="316"/>
    </row>
    <row r="896" spans="1:26">
      <c r="A896" s="316"/>
      <c r="B896" s="316"/>
      <c r="C896" s="316"/>
      <c r="D896" s="316"/>
      <c r="E896" s="316"/>
      <c r="F896" s="316"/>
      <c r="G896" s="316"/>
      <c r="H896" s="316"/>
      <c r="I896" s="316"/>
      <c r="J896" s="316"/>
      <c r="K896" s="360"/>
      <c r="L896" s="316"/>
      <c r="M896" s="316"/>
      <c r="N896" s="316"/>
      <c r="O896" s="316"/>
      <c r="P896" s="316"/>
      <c r="Q896" s="316"/>
      <c r="R896" s="316"/>
      <c r="S896" s="316"/>
      <c r="T896" s="316"/>
      <c r="U896" s="316"/>
      <c r="V896" s="316"/>
      <c r="W896" s="316"/>
      <c r="X896" s="316"/>
      <c r="Y896" s="316"/>
      <c r="Z896" s="316"/>
    </row>
    <row r="897" spans="1:26">
      <c r="A897" s="316"/>
      <c r="B897" s="316"/>
      <c r="C897" s="316"/>
      <c r="D897" s="316"/>
      <c r="E897" s="316"/>
      <c r="F897" s="316"/>
      <c r="G897" s="316"/>
      <c r="H897" s="316"/>
      <c r="I897" s="316"/>
      <c r="J897" s="316"/>
      <c r="K897" s="360"/>
      <c r="L897" s="316"/>
      <c r="M897" s="316"/>
      <c r="N897" s="316"/>
      <c r="O897" s="316"/>
      <c r="P897" s="316"/>
      <c r="Q897" s="316"/>
      <c r="R897" s="316"/>
      <c r="S897" s="316"/>
      <c r="T897" s="316"/>
      <c r="U897" s="316"/>
      <c r="V897" s="316"/>
      <c r="W897" s="316"/>
      <c r="X897" s="316"/>
      <c r="Y897" s="316"/>
      <c r="Z897" s="316"/>
    </row>
    <row r="898" spans="1:26">
      <c r="A898" s="316"/>
      <c r="B898" s="316"/>
      <c r="C898" s="316"/>
      <c r="D898" s="316"/>
      <c r="E898" s="316"/>
      <c r="F898" s="316"/>
      <c r="G898" s="316"/>
      <c r="H898" s="316"/>
      <c r="I898" s="316"/>
      <c r="J898" s="316"/>
      <c r="K898" s="360"/>
      <c r="L898" s="316"/>
      <c r="M898" s="316"/>
      <c r="N898" s="316"/>
      <c r="O898" s="316"/>
      <c r="P898" s="316"/>
      <c r="Q898" s="316"/>
      <c r="R898" s="316"/>
      <c r="S898" s="316"/>
      <c r="T898" s="316"/>
      <c r="U898" s="316"/>
      <c r="V898" s="316"/>
      <c r="W898" s="316"/>
      <c r="X898" s="316"/>
      <c r="Y898" s="316"/>
      <c r="Z898" s="316"/>
    </row>
    <row r="899" spans="1:26">
      <c r="A899" s="316"/>
      <c r="B899" s="316"/>
      <c r="C899" s="316"/>
      <c r="D899" s="316"/>
      <c r="E899" s="316"/>
      <c r="F899" s="316"/>
      <c r="G899" s="316"/>
      <c r="H899" s="316"/>
      <c r="I899" s="316"/>
      <c r="J899" s="316"/>
      <c r="K899" s="360"/>
      <c r="L899" s="316"/>
      <c r="M899" s="316"/>
      <c r="N899" s="316"/>
      <c r="O899" s="316"/>
      <c r="P899" s="316"/>
      <c r="Q899" s="316"/>
      <c r="R899" s="316"/>
      <c r="S899" s="316"/>
      <c r="T899" s="316"/>
      <c r="U899" s="316"/>
      <c r="V899" s="316"/>
      <c r="W899" s="316"/>
      <c r="X899" s="316"/>
      <c r="Y899" s="316"/>
      <c r="Z899" s="316"/>
    </row>
    <row r="900" spans="1:26">
      <c r="A900" s="316"/>
      <c r="B900" s="316"/>
      <c r="C900" s="316"/>
      <c r="D900" s="316"/>
      <c r="E900" s="316"/>
      <c r="F900" s="316"/>
      <c r="G900" s="316"/>
      <c r="H900" s="316"/>
      <c r="I900" s="316"/>
      <c r="J900" s="316"/>
      <c r="K900" s="360"/>
      <c r="L900" s="316"/>
      <c r="M900" s="316"/>
      <c r="N900" s="316"/>
      <c r="O900" s="316"/>
      <c r="P900" s="316"/>
      <c r="Q900" s="316"/>
      <c r="R900" s="316"/>
      <c r="S900" s="316"/>
      <c r="T900" s="316"/>
      <c r="U900" s="316"/>
      <c r="V900" s="316"/>
      <c r="W900" s="316"/>
      <c r="X900" s="316"/>
      <c r="Y900" s="316"/>
      <c r="Z900" s="316"/>
    </row>
    <row r="901" spans="1:26">
      <c r="A901" s="316"/>
      <c r="B901" s="316"/>
      <c r="C901" s="316"/>
      <c r="D901" s="316"/>
      <c r="E901" s="316"/>
      <c r="F901" s="316"/>
      <c r="G901" s="316"/>
      <c r="H901" s="316"/>
      <c r="I901" s="316"/>
      <c r="J901" s="316"/>
      <c r="K901" s="360"/>
      <c r="L901" s="316"/>
      <c r="M901" s="316"/>
      <c r="N901" s="316"/>
      <c r="O901" s="316"/>
      <c r="P901" s="316"/>
      <c r="Q901" s="316"/>
      <c r="R901" s="316"/>
      <c r="S901" s="316"/>
      <c r="T901" s="316"/>
      <c r="U901" s="316"/>
      <c r="V901" s="316"/>
      <c r="W901" s="316"/>
      <c r="X901" s="316"/>
      <c r="Y901" s="316"/>
      <c r="Z901" s="316"/>
    </row>
    <row r="902" spans="1:26">
      <c r="A902" s="316"/>
      <c r="B902" s="316"/>
      <c r="C902" s="316"/>
      <c r="D902" s="316"/>
      <c r="E902" s="316"/>
      <c r="F902" s="316"/>
      <c r="G902" s="316"/>
      <c r="H902" s="316"/>
      <c r="I902" s="316"/>
      <c r="J902" s="316"/>
      <c r="K902" s="360"/>
      <c r="L902" s="316"/>
      <c r="M902" s="316"/>
      <c r="N902" s="316"/>
      <c r="O902" s="316"/>
      <c r="P902" s="316"/>
      <c r="Q902" s="316"/>
      <c r="R902" s="316"/>
      <c r="S902" s="316"/>
      <c r="T902" s="316"/>
      <c r="U902" s="316"/>
      <c r="V902" s="316"/>
      <c r="W902" s="316"/>
      <c r="X902" s="316"/>
      <c r="Y902" s="316"/>
      <c r="Z902" s="316"/>
    </row>
    <row r="903" spans="1:26">
      <c r="A903" s="316"/>
      <c r="B903" s="316"/>
      <c r="C903" s="316"/>
      <c r="D903" s="316"/>
      <c r="E903" s="316"/>
      <c r="F903" s="316"/>
      <c r="G903" s="316"/>
      <c r="H903" s="316"/>
      <c r="I903" s="316"/>
      <c r="J903" s="316"/>
      <c r="K903" s="360"/>
      <c r="L903" s="316"/>
      <c r="M903" s="316"/>
      <c r="N903" s="316"/>
      <c r="O903" s="316"/>
      <c r="P903" s="316"/>
      <c r="Q903" s="316"/>
      <c r="R903" s="316"/>
      <c r="S903" s="316"/>
      <c r="T903" s="316"/>
      <c r="U903" s="316"/>
      <c r="V903" s="316"/>
      <c r="W903" s="316"/>
      <c r="X903" s="316"/>
      <c r="Y903" s="316"/>
      <c r="Z903" s="316"/>
    </row>
    <row r="904" spans="1:26">
      <c r="A904" s="316"/>
      <c r="B904" s="316"/>
      <c r="C904" s="316"/>
      <c r="D904" s="316"/>
      <c r="E904" s="316"/>
      <c r="F904" s="316"/>
      <c r="G904" s="316"/>
      <c r="H904" s="316"/>
      <c r="I904" s="316"/>
      <c r="J904" s="316"/>
      <c r="K904" s="360"/>
      <c r="L904" s="316"/>
      <c r="M904" s="316"/>
      <c r="N904" s="316"/>
      <c r="O904" s="316"/>
      <c r="P904" s="316"/>
      <c r="Q904" s="316"/>
      <c r="R904" s="316"/>
      <c r="S904" s="316"/>
      <c r="T904" s="316"/>
      <c r="U904" s="316"/>
      <c r="V904" s="316"/>
      <c r="W904" s="316"/>
      <c r="X904" s="316"/>
      <c r="Y904" s="316"/>
      <c r="Z904" s="316"/>
    </row>
    <row r="905" spans="1:26">
      <c r="A905" s="316"/>
      <c r="B905" s="316"/>
      <c r="C905" s="316"/>
      <c r="D905" s="316"/>
      <c r="E905" s="316"/>
      <c r="F905" s="316"/>
      <c r="G905" s="316"/>
      <c r="H905" s="316"/>
      <c r="I905" s="316"/>
      <c r="J905" s="316"/>
      <c r="K905" s="360"/>
      <c r="L905" s="316"/>
      <c r="M905" s="316"/>
      <c r="N905" s="316"/>
      <c r="O905" s="316"/>
      <c r="P905" s="316"/>
      <c r="Q905" s="316"/>
      <c r="R905" s="316"/>
      <c r="S905" s="316"/>
      <c r="T905" s="316"/>
      <c r="U905" s="316"/>
      <c r="V905" s="316"/>
      <c r="W905" s="316"/>
      <c r="X905" s="316"/>
      <c r="Y905" s="316"/>
      <c r="Z905" s="316"/>
    </row>
    <row r="906" spans="1:26">
      <c r="A906" s="316"/>
      <c r="B906" s="316"/>
      <c r="C906" s="316"/>
      <c r="D906" s="316"/>
      <c r="E906" s="316"/>
      <c r="F906" s="316"/>
      <c r="G906" s="316"/>
      <c r="H906" s="316"/>
      <c r="I906" s="316"/>
      <c r="J906" s="316"/>
      <c r="K906" s="360"/>
      <c r="L906" s="316"/>
      <c r="M906" s="316"/>
      <c r="N906" s="316"/>
      <c r="O906" s="316"/>
      <c r="P906" s="316"/>
      <c r="Q906" s="316"/>
      <c r="R906" s="316"/>
      <c r="S906" s="316"/>
      <c r="T906" s="316"/>
      <c r="U906" s="316"/>
      <c r="V906" s="316"/>
      <c r="W906" s="316"/>
      <c r="X906" s="316"/>
      <c r="Y906" s="316"/>
      <c r="Z906" s="316"/>
    </row>
    <row r="907" spans="1:26">
      <c r="A907" s="316"/>
      <c r="B907" s="316"/>
      <c r="C907" s="316"/>
      <c r="D907" s="316"/>
      <c r="E907" s="316"/>
      <c r="F907" s="316"/>
      <c r="G907" s="316"/>
      <c r="H907" s="316"/>
      <c r="I907" s="316"/>
      <c r="J907" s="316"/>
      <c r="K907" s="360"/>
      <c r="L907" s="316"/>
      <c r="M907" s="316"/>
      <c r="N907" s="316"/>
      <c r="O907" s="316"/>
      <c r="P907" s="316"/>
      <c r="Q907" s="316"/>
      <c r="R907" s="316"/>
      <c r="S907" s="316"/>
      <c r="T907" s="316"/>
      <c r="U907" s="316"/>
      <c r="V907" s="316"/>
      <c r="W907" s="316"/>
      <c r="X907" s="316"/>
      <c r="Y907" s="316"/>
      <c r="Z907" s="316"/>
    </row>
    <row r="908" spans="1:26">
      <c r="A908" s="316"/>
      <c r="B908" s="316"/>
      <c r="C908" s="316"/>
      <c r="D908" s="316"/>
      <c r="E908" s="316"/>
      <c r="F908" s="316"/>
      <c r="G908" s="316"/>
      <c r="H908" s="316"/>
      <c r="I908" s="316"/>
      <c r="J908" s="316"/>
      <c r="K908" s="360"/>
      <c r="L908" s="316"/>
      <c r="M908" s="316"/>
      <c r="N908" s="316"/>
      <c r="O908" s="316"/>
      <c r="P908" s="316"/>
      <c r="Q908" s="316"/>
      <c r="R908" s="316"/>
      <c r="S908" s="316"/>
      <c r="T908" s="316"/>
      <c r="U908" s="316"/>
      <c r="V908" s="316"/>
      <c r="W908" s="316"/>
      <c r="X908" s="316"/>
      <c r="Y908" s="316"/>
      <c r="Z908" s="316"/>
    </row>
    <row r="909" spans="1:26">
      <c r="A909" s="316"/>
      <c r="B909" s="316"/>
      <c r="C909" s="316"/>
      <c r="D909" s="316"/>
      <c r="E909" s="316"/>
      <c r="F909" s="316"/>
      <c r="G909" s="316"/>
      <c r="H909" s="316"/>
      <c r="I909" s="316"/>
      <c r="J909" s="316"/>
      <c r="K909" s="360"/>
      <c r="L909" s="316"/>
      <c r="M909" s="316"/>
      <c r="N909" s="316"/>
      <c r="O909" s="316"/>
      <c r="P909" s="316"/>
      <c r="Q909" s="316"/>
      <c r="R909" s="316"/>
      <c r="S909" s="316"/>
      <c r="T909" s="316"/>
      <c r="U909" s="316"/>
      <c r="V909" s="316"/>
      <c r="W909" s="316"/>
      <c r="X909" s="316"/>
      <c r="Y909" s="316"/>
      <c r="Z909" s="316"/>
    </row>
    <row r="910" spans="1:26">
      <c r="A910" s="316"/>
      <c r="B910" s="316"/>
      <c r="C910" s="316"/>
      <c r="D910" s="316"/>
      <c r="E910" s="316"/>
      <c r="F910" s="316"/>
      <c r="G910" s="316"/>
      <c r="H910" s="316"/>
      <c r="I910" s="316"/>
      <c r="J910" s="316"/>
      <c r="K910" s="360"/>
      <c r="L910" s="316"/>
      <c r="M910" s="316"/>
      <c r="N910" s="316"/>
      <c r="O910" s="316"/>
      <c r="P910" s="316"/>
      <c r="Q910" s="316"/>
      <c r="R910" s="316"/>
      <c r="S910" s="316"/>
      <c r="T910" s="316"/>
      <c r="U910" s="316"/>
      <c r="V910" s="316"/>
      <c r="W910" s="316"/>
      <c r="X910" s="316"/>
      <c r="Y910" s="316"/>
      <c r="Z910" s="316"/>
    </row>
    <row r="911" spans="1:26">
      <c r="A911" s="316"/>
      <c r="B911" s="316"/>
      <c r="C911" s="316"/>
      <c r="D911" s="316"/>
      <c r="E911" s="316"/>
      <c r="F911" s="316"/>
      <c r="G911" s="316"/>
      <c r="H911" s="316"/>
      <c r="I911" s="316"/>
      <c r="J911" s="316"/>
      <c r="K911" s="360"/>
      <c r="L911" s="316"/>
      <c r="M911" s="316"/>
      <c r="N911" s="316"/>
      <c r="O911" s="316"/>
      <c r="P911" s="316"/>
      <c r="Q911" s="316"/>
      <c r="R911" s="316"/>
      <c r="S911" s="316"/>
      <c r="T911" s="316"/>
      <c r="U911" s="316"/>
      <c r="V911" s="316"/>
      <c r="W911" s="316"/>
      <c r="X911" s="316"/>
      <c r="Y911" s="316"/>
      <c r="Z911" s="316"/>
    </row>
    <row r="912" spans="1:26">
      <c r="A912" s="316"/>
      <c r="B912" s="316"/>
      <c r="C912" s="316"/>
      <c r="D912" s="316"/>
      <c r="E912" s="316"/>
      <c r="F912" s="316"/>
      <c r="G912" s="316"/>
      <c r="H912" s="316"/>
      <c r="I912" s="316"/>
      <c r="J912" s="316"/>
      <c r="K912" s="360"/>
      <c r="L912" s="316"/>
      <c r="M912" s="316"/>
      <c r="N912" s="316"/>
      <c r="O912" s="316"/>
      <c r="P912" s="316"/>
      <c r="Q912" s="316"/>
      <c r="R912" s="316"/>
      <c r="S912" s="316"/>
      <c r="T912" s="316"/>
      <c r="U912" s="316"/>
      <c r="V912" s="316"/>
      <c r="W912" s="316"/>
      <c r="X912" s="316"/>
      <c r="Y912" s="316"/>
      <c r="Z912" s="316"/>
    </row>
    <row r="913" spans="1:26">
      <c r="A913" s="316"/>
      <c r="B913" s="316"/>
      <c r="C913" s="316"/>
      <c r="D913" s="316"/>
      <c r="E913" s="316"/>
      <c r="F913" s="316"/>
      <c r="G913" s="316"/>
      <c r="H913" s="316"/>
      <c r="I913" s="316"/>
      <c r="J913" s="316"/>
      <c r="K913" s="360"/>
      <c r="L913" s="316"/>
      <c r="M913" s="316"/>
      <c r="N913" s="316"/>
      <c r="O913" s="316"/>
      <c r="P913" s="316"/>
      <c r="Q913" s="316"/>
      <c r="R913" s="316"/>
      <c r="S913" s="316"/>
      <c r="T913" s="316"/>
      <c r="U913" s="316"/>
      <c r="V913" s="316"/>
      <c r="W913" s="316"/>
      <c r="X913" s="316"/>
      <c r="Y913" s="316"/>
      <c r="Z913" s="316"/>
    </row>
    <row r="914" spans="1:26">
      <c r="A914" s="316"/>
      <c r="B914" s="316"/>
      <c r="C914" s="316"/>
      <c r="D914" s="316"/>
      <c r="E914" s="316"/>
      <c r="F914" s="316"/>
      <c r="G914" s="316"/>
      <c r="H914" s="316"/>
      <c r="I914" s="316"/>
      <c r="J914" s="316"/>
      <c r="K914" s="360"/>
      <c r="L914" s="316"/>
      <c r="M914" s="316"/>
      <c r="N914" s="316"/>
      <c r="O914" s="316"/>
      <c r="P914" s="316"/>
      <c r="Q914" s="316"/>
      <c r="R914" s="316"/>
      <c r="S914" s="316"/>
      <c r="T914" s="316"/>
      <c r="U914" s="316"/>
      <c r="V914" s="316"/>
      <c r="W914" s="316"/>
      <c r="X914" s="316"/>
      <c r="Y914" s="316"/>
      <c r="Z914" s="316"/>
    </row>
    <row r="915" spans="1:26">
      <c r="A915" s="316"/>
      <c r="B915" s="316"/>
      <c r="C915" s="316"/>
      <c r="D915" s="316"/>
      <c r="E915" s="316"/>
      <c r="F915" s="316"/>
      <c r="G915" s="316"/>
      <c r="H915" s="316"/>
      <c r="I915" s="316"/>
      <c r="J915" s="316"/>
      <c r="K915" s="360"/>
      <c r="L915" s="316"/>
      <c r="M915" s="316"/>
      <c r="N915" s="316"/>
      <c r="O915" s="316"/>
      <c r="P915" s="316"/>
      <c r="Q915" s="316"/>
      <c r="R915" s="316"/>
      <c r="S915" s="316"/>
      <c r="T915" s="316"/>
      <c r="U915" s="316"/>
      <c r="V915" s="316"/>
      <c r="W915" s="316"/>
      <c r="X915" s="316"/>
      <c r="Y915" s="316"/>
      <c r="Z915" s="316"/>
    </row>
    <row r="916" spans="1:26">
      <c r="A916" s="316"/>
      <c r="B916" s="316"/>
      <c r="C916" s="316"/>
      <c r="D916" s="316"/>
      <c r="E916" s="316"/>
      <c r="F916" s="316"/>
      <c r="G916" s="316"/>
      <c r="H916" s="316"/>
      <c r="I916" s="316"/>
      <c r="J916" s="316"/>
      <c r="K916" s="360"/>
      <c r="L916" s="316"/>
      <c r="M916" s="316"/>
      <c r="N916" s="316"/>
      <c r="O916" s="316"/>
      <c r="P916" s="316"/>
      <c r="Q916" s="316"/>
      <c r="R916" s="316"/>
      <c r="S916" s="316"/>
      <c r="T916" s="316"/>
      <c r="U916" s="316"/>
      <c r="V916" s="316"/>
      <c r="W916" s="316"/>
      <c r="X916" s="316"/>
      <c r="Y916" s="316"/>
      <c r="Z916" s="316"/>
    </row>
    <row r="917" spans="1:26">
      <c r="A917" s="316"/>
      <c r="B917" s="316"/>
      <c r="C917" s="316"/>
      <c r="D917" s="316"/>
      <c r="E917" s="316"/>
      <c r="F917" s="316"/>
      <c r="G917" s="316"/>
      <c r="H917" s="316"/>
      <c r="I917" s="316"/>
      <c r="J917" s="316"/>
      <c r="K917" s="360"/>
      <c r="L917" s="316"/>
      <c r="M917" s="316"/>
      <c r="N917" s="316"/>
      <c r="O917" s="316"/>
      <c r="P917" s="316"/>
      <c r="Q917" s="316"/>
      <c r="R917" s="316"/>
      <c r="S917" s="316"/>
      <c r="T917" s="316"/>
      <c r="U917" s="316"/>
      <c r="V917" s="316"/>
      <c r="W917" s="316"/>
      <c r="X917" s="316"/>
      <c r="Y917" s="316"/>
      <c r="Z917" s="316"/>
    </row>
    <row r="918" spans="1:26">
      <c r="A918" s="316"/>
      <c r="B918" s="316"/>
      <c r="C918" s="316"/>
      <c r="D918" s="316"/>
      <c r="E918" s="316"/>
      <c r="F918" s="316"/>
      <c r="G918" s="316"/>
      <c r="H918" s="316"/>
      <c r="I918" s="316"/>
      <c r="J918" s="316"/>
      <c r="K918" s="360"/>
      <c r="L918" s="316"/>
      <c r="M918" s="316"/>
      <c r="N918" s="316"/>
      <c r="O918" s="316"/>
      <c r="P918" s="316"/>
      <c r="Q918" s="316"/>
      <c r="R918" s="316"/>
      <c r="S918" s="316"/>
      <c r="T918" s="316"/>
      <c r="U918" s="316"/>
      <c r="V918" s="316"/>
      <c r="W918" s="316"/>
      <c r="X918" s="316"/>
      <c r="Y918" s="316"/>
      <c r="Z918" s="316"/>
    </row>
    <row r="919" spans="1:26">
      <c r="A919" s="316"/>
      <c r="B919" s="316"/>
      <c r="C919" s="316"/>
      <c r="D919" s="316"/>
      <c r="E919" s="316"/>
      <c r="F919" s="316"/>
      <c r="G919" s="316"/>
      <c r="H919" s="316"/>
      <c r="I919" s="316"/>
      <c r="J919" s="316"/>
      <c r="K919" s="360"/>
      <c r="L919" s="316"/>
      <c r="M919" s="316"/>
      <c r="N919" s="316"/>
      <c r="O919" s="316"/>
      <c r="P919" s="316"/>
      <c r="Q919" s="316"/>
      <c r="R919" s="316"/>
      <c r="S919" s="316"/>
      <c r="T919" s="316"/>
      <c r="U919" s="316"/>
      <c r="V919" s="316"/>
      <c r="W919" s="316"/>
      <c r="X919" s="316"/>
      <c r="Y919" s="316"/>
      <c r="Z919" s="316"/>
    </row>
    <row r="920" spans="1:26">
      <c r="A920" s="316"/>
      <c r="B920" s="316"/>
      <c r="C920" s="316"/>
      <c r="D920" s="316"/>
      <c r="E920" s="316"/>
      <c r="F920" s="316"/>
      <c r="G920" s="316"/>
      <c r="H920" s="316"/>
      <c r="I920" s="316"/>
      <c r="J920" s="316"/>
      <c r="K920" s="360"/>
      <c r="L920" s="316"/>
      <c r="M920" s="316"/>
      <c r="N920" s="316"/>
      <c r="O920" s="316"/>
      <c r="P920" s="316"/>
      <c r="Q920" s="316"/>
      <c r="R920" s="316"/>
      <c r="S920" s="316"/>
      <c r="T920" s="316"/>
      <c r="U920" s="316"/>
      <c r="V920" s="316"/>
      <c r="W920" s="316"/>
      <c r="X920" s="316"/>
      <c r="Y920" s="316"/>
      <c r="Z920" s="316"/>
    </row>
    <row r="921" spans="1:26">
      <c r="A921" s="316"/>
      <c r="B921" s="316"/>
      <c r="C921" s="316"/>
      <c r="D921" s="316"/>
      <c r="E921" s="316"/>
      <c r="F921" s="316"/>
      <c r="G921" s="316"/>
      <c r="H921" s="316"/>
      <c r="I921" s="316"/>
      <c r="J921" s="316"/>
      <c r="K921" s="360"/>
      <c r="L921" s="316"/>
      <c r="M921" s="316"/>
      <c r="N921" s="316"/>
      <c r="O921" s="316"/>
      <c r="P921" s="316"/>
      <c r="Q921" s="316"/>
      <c r="R921" s="316"/>
      <c r="S921" s="316"/>
      <c r="T921" s="316"/>
      <c r="U921" s="316"/>
      <c r="V921" s="316"/>
      <c r="W921" s="316"/>
      <c r="X921" s="316"/>
      <c r="Y921" s="316"/>
      <c r="Z921" s="316"/>
    </row>
    <row r="922" spans="1:26">
      <c r="A922" s="316"/>
      <c r="B922" s="316"/>
      <c r="C922" s="316"/>
      <c r="D922" s="316"/>
      <c r="E922" s="316"/>
      <c r="F922" s="316"/>
      <c r="G922" s="316"/>
      <c r="H922" s="316"/>
      <c r="I922" s="316"/>
      <c r="J922" s="316"/>
      <c r="K922" s="360"/>
      <c r="L922" s="316"/>
      <c r="M922" s="316"/>
      <c r="N922" s="316"/>
      <c r="O922" s="316"/>
      <c r="P922" s="316"/>
      <c r="Q922" s="316"/>
      <c r="R922" s="316"/>
      <c r="S922" s="316"/>
      <c r="T922" s="316"/>
      <c r="U922" s="316"/>
      <c r="V922" s="316"/>
      <c r="W922" s="316"/>
      <c r="X922" s="316"/>
      <c r="Y922" s="316"/>
      <c r="Z922" s="316"/>
    </row>
    <row r="923" spans="1:26">
      <c r="A923" s="316"/>
      <c r="B923" s="316"/>
      <c r="C923" s="316"/>
      <c r="D923" s="316"/>
      <c r="E923" s="316"/>
      <c r="F923" s="316"/>
      <c r="G923" s="316"/>
      <c r="H923" s="316"/>
      <c r="I923" s="316"/>
      <c r="J923" s="316"/>
      <c r="K923" s="360"/>
      <c r="L923" s="316"/>
      <c r="M923" s="316"/>
      <c r="N923" s="316"/>
      <c r="O923" s="316"/>
      <c r="P923" s="316"/>
      <c r="Q923" s="316"/>
      <c r="R923" s="316"/>
      <c r="S923" s="316"/>
      <c r="T923" s="316"/>
      <c r="U923" s="316"/>
      <c r="V923" s="316"/>
      <c r="W923" s="316"/>
      <c r="X923" s="316"/>
      <c r="Y923" s="316"/>
      <c r="Z923" s="316"/>
    </row>
    <row r="924" spans="1:26">
      <c r="A924" s="316"/>
      <c r="B924" s="316"/>
      <c r="C924" s="316"/>
      <c r="D924" s="316"/>
      <c r="E924" s="316"/>
      <c r="F924" s="316"/>
      <c r="G924" s="316"/>
      <c r="H924" s="316"/>
      <c r="I924" s="316"/>
      <c r="J924" s="316"/>
      <c r="K924" s="360"/>
      <c r="L924" s="316"/>
      <c r="M924" s="316"/>
      <c r="N924" s="316"/>
      <c r="O924" s="316"/>
      <c r="P924" s="316"/>
      <c r="Q924" s="316"/>
      <c r="R924" s="316"/>
      <c r="S924" s="316"/>
      <c r="T924" s="316"/>
      <c r="U924" s="316"/>
      <c r="V924" s="316"/>
      <c r="W924" s="316"/>
      <c r="X924" s="316"/>
      <c r="Y924" s="316"/>
      <c r="Z924" s="316"/>
    </row>
    <row r="925" spans="1:26">
      <c r="A925" s="316"/>
      <c r="B925" s="316"/>
      <c r="C925" s="316"/>
      <c r="D925" s="316"/>
      <c r="E925" s="316"/>
      <c r="F925" s="316"/>
      <c r="G925" s="316"/>
      <c r="H925" s="316"/>
      <c r="I925" s="316"/>
      <c r="J925" s="316"/>
      <c r="K925" s="360"/>
      <c r="L925" s="316"/>
      <c r="M925" s="316"/>
      <c r="N925" s="316"/>
      <c r="O925" s="316"/>
      <c r="P925" s="316"/>
      <c r="Q925" s="316"/>
      <c r="R925" s="316"/>
      <c r="S925" s="316"/>
      <c r="T925" s="316"/>
      <c r="U925" s="316"/>
      <c r="V925" s="316"/>
      <c r="W925" s="316"/>
      <c r="X925" s="316"/>
      <c r="Y925" s="316"/>
      <c r="Z925" s="316"/>
    </row>
    <row r="926" spans="1:26">
      <c r="A926" s="316"/>
      <c r="B926" s="316"/>
      <c r="C926" s="316"/>
      <c r="D926" s="316"/>
      <c r="E926" s="316"/>
      <c r="F926" s="316"/>
      <c r="G926" s="316"/>
      <c r="H926" s="316"/>
      <c r="I926" s="316"/>
      <c r="J926" s="316"/>
      <c r="K926" s="360"/>
      <c r="L926" s="316"/>
      <c r="M926" s="316"/>
      <c r="N926" s="316"/>
      <c r="O926" s="316"/>
      <c r="P926" s="316"/>
      <c r="Q926" s="316"/>
      <c r="R926" s="316"/>
      <c r="S926" s="316"/>
      <c r="T926" s="316"/>
      <c r="U926" s="316"/>
      <c r="V926" s="316"/>
      <c r="W926" s="316"/>
      <c r="X926" s="316"/>
      <c r="Y926" s="316"/>
      <c r="Z926" s="316"/>
    </row>
    <row r="927" spans="1:26">
      <c r="A927" s="316"/>
      <c r="B927" s="316"/>
      <c r="C927" s="316"/>
      <c r="D927" s="316"/>
      <c r="E927" s="316"/>
      <c r="F927" s="316"/>
      <c r="G927" s="316"/>
      <c r="H927" s="316"/>
      <c r="I927" s="316"/>
      <c r="J927" s="316"/>
      <c r="K927" s="360"/>
      <c r="L927" s="316"/>
      <c r="M927" s="316"/>
      <c r="N927" s="316"/>
      <c r="O927" s="316"/>
      <c r="P927" s="316"/>
      <c r="Q927" s="316"/>
      <c r="R927" s="316"/>
      <c r="S927" s="316"/>
      <c r="T927" s="316"/>
      <c r="U927" s="316"/>
      <c r="V927" s="316"/>
      <c r="W927" s="316"/>
      <c r="X927" s="316"/>
      <c r="Y927" s="316"/>
      <c r="Z927" s="316"/>
    </row>
    <row r="928" spans="1:26">
      <c r="A928" s="316"/>
      <c r="B928" s="316"/>
      <c r="C928" s="316"/>
      <c r="D928" s="316"/>
      <c r="E928" s="316"/>
      <c r="F928" s="316"/>
      <c r="G928" s="316"/>
      <c r="H928" s="316"/>
      <c r="I928" s="316"/>
      <c r="J928" s="316"/>
      <c r="K928" s="360"/>
      <c r="L928" s="316"/>
      <c r="M928" s="316"/>
      <c r="N928" s="316"/>
      <c r="O928" s="316"/>
      <c r="P928" s="316"/>
      <c r="Q928" s="316"/>
      <c r="R928" s="316"/>
      <c r="S928" s="316"/>
      <c r="T928" s="316"/>
      <c r="U928" s="316"/>
      <c r="V928" s="316"/>
      <c r="W928" s="316"/>
      <c r="X928" s="316"/>
      <c r="Y928" s="316"/>
      <c r="Z928" s="316"/>
    </row>
    <row r="929" spans="1:26">
      <c r="A929" s="316"/>
      <c r="B929" s="316"/>
      <c r="C929" s="316"/>
      <c r="D929" s="316"/>
      <c r="E929" s="316"/>
      <c r="F929" s="316"/>
      <c r="G929" s="316"/>
      <c r="H929" s="316"/>
      <c r="I929" s="316"/>
      <c r="J929" s="316"/>
      <c r="K929" s="360"/>
      <c r="L929" s="316"/>
      <c r="M929" s="316"/>
      <c r="N929" s="316"/>
      <c r="O929" s="316"/>
      <c r="P929" s="316"/>
      <c r="Q929" s="316"/>
      <c r="R929" s="316"/>
      <c r="S929" s="316"/>
      <c r="T929" s="316"/>
      <c r="U929" s="316"/>
      <c r="V929" s="316"/>
      <c r="W929" s="316"/>
      <c r="X929" s="316"/>
      <c r="Y929" s="316"/>
      <c r="Z929" s="316"/>
    </row>
    <row r="930" spans="1:26">
      <c r="A930" s="316"/>
      <c r="B930" s="316"/>
      <c r="C930" s="316"/>
      <c r="D930" s="316"/>
      <c r="E930" s="316"/>
      <c r="F930" s="316"/>
      <c r="G930" s="316"/>
      <c r="H930" s="316"/>
      <c r="I930" s="316"/>
      <c r="J930" s="316"/>
      <c r="K930" s="360"/>
      <c r="L930" s="316"/>
      <c r="M930" s="316"/>
      <c r="N930" s="316"/>
      <c r="O930" s="316"/>
      <c r="P930" s="316"/>
      <c r="Q930" s="316"/>
      <c r="R930" s="316"/>
      <c r="S930" s="316"/>
      <c r="T930" s="316"/>
      <c r="U930" s="316"/>
      <c r="V930" s="316"/>
      <c r="W930" s="316"/>
      <c r="X930" s="316"/>
      <c r="Y930" s="316"/>
      <c r="Z930" s="316"/>
    </row>
    <row r="931" spans="1:26">
      <c r="A931" s="316"/>
      <c r="B931" s="316"/>
      <c r="C931" s="316"/>
      <c r="D931" s="316"/>
      <c r="E931" s="316"/>
      <c r="F931" s="316"/>
      <c r="G931" s="316"/>
      <c r="H931" s="316"/>
      <c r="I931" s="316"/>
      <c r="J931" s="316"/>
      <c r="K931" s="360"/>
      <c r="L931" s="316"/>
      <c r="M931" s="316"/>
      <c r="N931" s="316"/>
      <c r="O931" s="316"/>
      <c r="P931" s="316"/>
      <c r="Q931" s="316"/>
      <c r="R931" s="316"/>
      <c r="S931" s="316"/>
      <c r="T931" s="316"/>
      <c r="U931" s="316"/>
      <c r="V931" s="316"/>
      <c r="W931" s="316"/>
      <c r="X931" s="316"/>
      <c r="Y931" s="316"/>
      <c r="Z931" s="316"/>
    </row>
    <row r="932" spans="1:26">
      <c r="A932" s="316"/>
      <c r="B932" s="316"/>
      <c r="C932" s="316"/>
      <c r="D932" s="316"/>
      <c r="E932" s="316"/>
      <c r="F932" s="316"/>
      <c r="G932" s="316"/>
      <c r="H932" s="316"/>
      <c r="I932" s="316"/>
      <c r="J932" s="316"/>
      <c r="K932" s="360"/>
      <c r="L932" s="316"/>
      <c r="M932" s="316"/>
      <c r="N932" s="316"/>
      <c r="O932" s="316"/>
      <c r="P932" s="316"/>
      <c r="Q932" s="316"/>
      <c r="R932" s="316"/>
      <c r="S932" s="316"/>
      <c r="T932" s="316"/>
      <c r="U932" s="316"/>
      <c r="V932" s="316"/>
      <c r="W932" s="316"/>
      <c r="X932" s="316"/>
      <c r="Y932" s="316"/>
      <c r="Z932" s="316"/>
    </row>
    <row r="933" spans="1:26">
      <c r="A933" s="316"/>
      <c r="B933" s="316"/>
      <c r="C933" s="316"/>
      <c r="D933" s="316"/>
      <c r="E933" s="316"/>
      <c r="F933" s="316"/>
      <c r="G933" s="316"/>
      <c r="H933" s="316"/>
      <c r="I933" s="316"/>
      <c r="J933" s="316"/>
      <c r="K933" s="360"/>
      <c r="L933" s="316"/>
      <c r="M933" s="316"/>
      <c r="N933" s="316"/>
      <c r="O933" s="316"/>
      <c r="P933" s="316"/>
      <c r="Q933" s="316"/>
      <c r="R933" s="316"/>
      <c r="S933" s="316"/>
      <c r="T933" s="316"/>
      <c r="U933" s="316"/>
      <c r="V933" s="316"/>
      <c r="W933" s="316"/>
      <c r="X933" s="316"/>
      <c r="Y933" s="316"/>
      <c r="Z933" s="316"/>
    </row>
    <row r="934" spans="1:26">
      <c r="A934" s="316"/>
      <c r="B934" s="316"/>
      <c r="C934" s="316"/>
      <c r="D934" s="316"/>
      <c r="E934" s="316"/>
      <c r="F934" s="316"/>
      <c r="G934" s="316"/>
      <c r="H934" s="316"/>
      <c r="I934" s="316"/>
      <c r="J934" s="316"/>
      <c r="K934" s="360"/>
      <c r="L934" s="316"/>
      <c r="M934" s="316"/>
      <c r="N934" s="316"/>
      <c r="O934" s="316"/>
      <c r="P934" s="316"/>
      <c r="Q934" s="316"/>
      <c r="R934" s="316"/>
      <c r="S934" s="316"/>
      <c r="T934" s="316"/>
      <c r="U934" s="316"/>
      <c r="V934" s="316"/>
      <c r="W934" s="316"/>
      <c r="X934" s="316"/>
      <c r="Y934" s="316"/>
      <c r="Z934" s="316"/>
    </row>
    <row r="935" spans="1:26">
      <c r="A935" s="316"/>
      <c r="B935" s="316"/>
      <c r="C935" s="316"/>
      <c r="D935" s="316"/>
      <c r="E935" s="316"/>
      <c r="F935" s="316"/>
      <c r="G935" s="316"/>
      <c r="H935" s="316"/>
      <c r="I935" s="316"/>
      <c r="J935" s="316"/>
      <c r="K935" s="360"/>
      <c r="L935" s="316"/>
      <c r="M935" s="316"/>
      <c r="N935" s="316"/>
      <c r="O935" s="316"/>
      <c r="P935" s="316"/>
      <c r="Q935" s="316"/>
      <c r="R935" s="316"/>
      <c r="S935" s="316"/>
      <c r="T935" s="316"/>
      <c r="U935" s="316"/>
      <c r="V935" s="316"/>
      <c r="W935" s="316"/>
      <c r="X935" s="316"/>
      <c r="Y935" s="316"/>
      <c r="Z935" s="316"/>
    </row>
    <row r="936" spans="1:26">
      <c r="A936" s="316"/>
      <c r="B936" s="316"/>
      <c r="C936" s="316"/>
      <c r="D936" s="316"/>
      <c r="E936" s="316"/>
      <c r="F936" s="316"/>
      <c r="G936" s="316"/>
      <c r="H936" s="316"/>
      <c r="I936" s="316"/>
      <c r="J936" s="316"/>
      <c r="K936" s="360"/>
      <c r="L936" s="316"/>
      <c r="M936" s="316"/>
      <c r="N936" s="316"/>
      <c r="O936" s="316"/>
      <c r="P936" s="316"/>
      <c r="Q936" s="316"/>
      <c r="R936" s="316"/>
      <c r="S936" s="316"/>
      <c r="T936" s="316"/>
      <c r="U936" s="316"/>
      <c r="V936" s="316"/>
      <c r="W936" s="316"/>
      <c r="X936" s="316"/>
      <c r="Y936" s="316"/>
      <c r="Z936" s="316"/>
    </row>
    <row r="937" spans="1:26">
      <c r="A937" s="316"/>
      <c r="B937" s="316"/>
      <c r="C937" s="316"/>
      <c r="D937" s="316"/>
      <c r="E937" s="316"/>
      <c r="F937" s="316"/>
      <c r="G937" s="316"/>
      <c r="H937" s="316"/>
      <c r="I937" s="316"/>
      <c r="J937" s="316"/>
      <c r="K937" s="360"/>
      <c r="L937" s="316"/>
      <c r="M937" s="316"/>
      <c r="N937" s="316"/>
      <c r="O937" s="316"/>
      <c r="P937" s="316"/>
      <c r="Q937" s="316"/>
      <c r="R937" s="316"/>
      <c r="S937" s="316"/>
      <c r="T937" s="316"/>
      <c r="U937" s="316"/>
      <c r="V937" s="316"/>
      <c r="W937" s="316"/>
      <c r="X937" s="316"/>
      <c r="Y937" s="316"/>
      <c r="Z937" s="316"/>
    </row>
    <row r="938" spans="1:26">
      <c r="A938" s="316"/>
      <c r="B938" s="316"/>
      <c r="C938" s="316"/>
      <c r="D938" s="316"/>
      <c r="E938" s="316"/>
      <c r="F938" s="316"/>
      <c r="G938" s="316"/>
      <c r="H938" s="316"/>
      <c r="I938" s="316"/>
      <c r="J938" s="316"/>
      <c r="K938" s="360"/>
      <c r="L938" s="316"/>
      <c r="M938" s="316"/>
      <c r="N938" s="316"/>
      <c r="O938" s="316"/>
      <c r="P938" s="316"/>
      <c r="Q938" s="316"/>
      <c r="R938" s="316"/>
      <c r="S938" s="316"/>
      <c r="T938" s="316"/>
      <c r="U938" s="316"/>
      <c r="V938" s="316"/>
      <c r="W938" s="316"/>
      <c r="X938" s="316"/>
      <c r="Y938" s="316"/>
      <c r="Z938" s="316"/>
    </row>
    <row r="939" spans="1:26">
      <c r="A939" s="316"/>
      <c r="B939" s="316"/>
      <c r="C939" s="316"/>
      <c r="D939" s="316"/>
      <c r="E939" s="316"/>
      <c r="F939" s="316"/>
      <c r="G939" s="316"/>
      <c r="H939" s="316"/>
      <c r="I939" s="316"/>
      <c r="J939" s="316"/>
      <c r="K939" s="360"/>
      <c r="L939" s="316"/>
      <c r="M939" s="316"/>
      <c r="N939" s="316"/>
      <c r="O939" s="316"/>
      <c r="P939" s="316"/>
      <c r="Q939" s="316"/>
      <c r="R939" s="316"/>
      <c r="S939" s="316"/>
      <c r="T939" s="316"/>
      <c r="U939" s="316"/>
      <c r="V939" s="316"/>
      <c r="W939" s="316"/>
      <c r="X939" s="316"/>
      <c r="Y939" s="316"/>
      <c r="Z939" s="316"/>
    </row>
    <row r="940" spans="1:26">
      <c r="A940" s="316"/>
      <c r="B940" s="316"/>
      <c r="C940" s="316"/>
      <c r="D940" s="316"/>
      <c r="E940" s="316"/>
      <c r="F940" s="316"/>
      <c r="G940" s="316"/>
      <c r="H940" s="316"/>
      <c r="I940" s="316"/>
      <c r="J940" s="316"/>
      <c r="K940" s="360"/>
      <c r="L940" s="316"/>
      <c r="M940" s="316"/>
      <c r="N940" s="316"/>
      <c r="O940" s="316"/>
      <c r="P940" s="316"/>
      <c r="Q940" s="316"/>
      <c r="R940" s="316"/>
      <c r="S940" s="316"/>
      <c r="T940" s="316"/>
      <c r="U940" s="316"/>
      <c r="V940" s="316"/>
      <c r="W940" s="316"/>
      <c r="X940" s="316"/>
      <c r="Y940" s="316"/>
      <c r="Z940" s="316"/>
    </row>
    <row r="941" spans="1:26">
      <c r="A941" s="316"/>
      <c r="B941" s="316"/>
      <c r="C941" s="316"/>
      <c r="D941" s="316"/>
      <c r="E941" s="316"/>
      <c r="F941" s="316"/>
      <c r="G941" s="316"/>
      <c r="H941" s="316"/>
      <c r="I941" s="316"/>
      <c r="J941" s="316"/>
      <c r="K941" s="360"/>
      <c r="L941" s="316"/>
      <c r="M941" s="316"/>
      <c r="N941" s="316"/>
      <c r="O941" s="316"/>
      <c r="P941" s="316"/>
      <c r="Q941" s="316"/>
      <c r="R941" s="316"/>
      <c r="S941" s="316"/>
      <c r="T941" s="316"/>
      <c r="U941" s="316"/>
      <c r="V941" s="316"/>
      <c r="W941" s="316"/>
      <c r="X941" s="316"/>
      <c r="Y941" s="316"/>
      <c r="Z941" s="316"/>
    </row>
    <row r="942" spans="1:26">
      <c r="A942" s="316"/>
      <c r="B942" s="316"/>
      <c r="C942" s="316"/>
      <c r="D942" s="316"/>
      <c r="E942" s="316"/>
      <c r="F942" s="316"/>
      <c r="G942" s="316"/>
      <c r="H942" s="316"/>
      <c r="I942" s="316"/>
      <c r="J942" s="316"/>
      <c r="K942" s="360"/>
      <c r="L942" s="316"/>
      <c r="M942" s="316"/>
      <c r="N942" s="316"/>
      <c r="O942" s="316"/>
      <c r="P942" s="316"/>
      <c r="Q942" s="316"/>
      <c r="R942" s="316"/>
      <c r="S942" s="316"/>
      <c r="T942" s="316"/>
      <c r="U942" s="316"/>
      <c r="V942" s="316"/>
      <c r="W942" s="316"/>
      <c r="X942" s="316"/>
      <c r="Y942" s="316"/>
      <c r="Z942" s="316"/>
    </row>
    <row r="943" spans="1:26">
      <c r="A943" s="316"/>
      <c r="B943" s="316"/>
      <c r="C943" s="316"/>
      <c r="D943" s="316"/>
      <c r="E943" s="316"/>
      <c r="F943" s="316"/>
      <c r="G943" s="316"/>
      <c r="H943" s="316"/>
      <c r="I943" s="316"/>
      <c r="J943" s="316"/>
      <c r="K943" s="360"/>
      <c r="L943" s="316"/>
      <c r="M943" s="316"/>
      <c r="N943" s="316"/>
      <c r="O943" s="316"/>
      <c r="P943" s="316"/>
      <c r="Q943" s="316"/>
      <c r="R943" s="316"/>
      <c r="S943" s="316"/>
      <c r="T943" s="316"/>
      <c r="U943" s="316"/>
      <c r="V943" s="316"/>
      <c r="W943" s="316"/>
      <c r="X943" s="316"/>
      <c r="Y943" s="316"/>
      <c r="Z943" s="316"/>
    </row>
    <row r="944" spans="1:26">
      <c r="A944" s="316"/>
      <c r="B944" s="316"/>
      <c r="C944" s="316"/>
      <c r="D944" s="316"/>
      <c r="E944" s="316"/>
      <c r="F944" s="316"/>
      <c r="G944" s="316"/>
      <c r="H944" s="316"/>
      <c r="I944" s="316"/>
      <c r="J944" s="316"/>
      <c r="K944" s="360"/>
      <c r="L944" s="316"/>
      <c r="M944" s="316"/>
      <c r="N944" s="316"/>
      <c r="O944" s="316"/>
      <c r="P944" s="316"/>
      <c r="Q944" s="316"/>
      <c r="R944" s="316"/>
      <c r="S944" s="316"/>
      <c r="T944" s="316"/>
      <c r="U944" s="316"/>
      <c r="V944" s="316"/>
      <c r="W944" s="316"/>
      <c r="X944" s="316"/>
      <c r="Y944" s="316"/>
      <c r="Z944" s="316"/>
    </row>
    <row r="945" spans="1:26">
      <c r="A945" s="316"/>
      <c r="B945" s="316"/>
      <c r="C945" s="316"/>
      <c r="D945" s="316"/>
      <c r="E945" s="316"/>
      <c r="F945" s="316"/>
      <c r="G945" s="316"/>
      <c r="H945" s="316"/>
      <c r="I945" s="316"/>
      <c r="J945" s="316"/>
      <c r="K945" s="360"/>
      <c r="L945" s="316"/>
      <c r="M945" s="316"/>
      <c r="N945" s="316"/>
      <c r="O945" s="316"/>
      <c r="P945" s="316"/>
      <c r="Q945" s="316"/>
      <c r="R945" s="316"/>
      <c r="S945" s="316"/>
      <c r="T945" s="316"/>
      <c r="U945" s="316"/>
      <c r="V945" s="316"/>
      <c r="W945" s="316"/>
      <c r="X945" s="316"/>
      <c r="Y945" s="316"/>
      <c r="Z945" s="316"/>
    </row>
    <row r="946" spans="1:26">
      <c r="A946" s="316"/>
      <c r="B946" s="316"/>
      <c r="C946" s="316"/>
      <c r="D946" s="316"/>
      <c r="E946" s="316"/>
      <c r="F946" s="316"/>
      <c r="G946" s="316"/>
      <c r="H946" s="316"/>
      <c r="I946" s="316"/>
      <c r="J946" s="316"/>
      <c r="K946" s="360"/>
      <c r="L946" s="316"/>
      <c r="M946" s="316"/>
      <c r="N946" s="316"/>
      <c r="O946" s="316"/>
      <c r="P946" s="316"/>
      <c r="Q946" s="316"/>
      <c r="R946" s="316"/>
      <c r="S946" s="316"/>
      <c r="T946" s="316"/>
      <c r="U946" s="316"/>
      <c r="V946" s="316"/>
      <c r="W946" s="316"/>
      <c r="X946" s="316"/>
      <c r="Y946" s="316"/>
      <c r="Z946" s="316"/>
    </row>
    <row r="947" spans="1:26">
      <c r="A947" s="316"/>
      <c r="B947" s="316"/>
      <c r="C947" s="316"/>
      <c r="D947" s="316"/>
      <c r="E947" s="316"/>
      <c r="F947" s="316"/>
      <c r="G947" s="316"/>
      <c r="H947" s="316"/>
      <c r="I947" s="316"/>
      <c r="J947" s="316"/>
      <c r="K947" s="360"/>
      <c r="L947" s="316"/>
      <c r="M947" s="316"/>
      <c r="N947" s="316"/>
      <c r="O947" s="316"/>
      <c r="P947" s="316"/>
      <c r="Q947" s="316"/>
      <c r="R947" s="316"/>
      <c r="S947" s="316"/>
      <c r="T947" s="316"/>
      <c r="U947" s="316"/>
      <c r="V947" s="316"/>
      <c r="W947" s="316"/>
      <c r="X947" s="316"/>
      <c r="Y947" s="316"/>
      <c r="Z947" s="316"/>
    </row>
    <row r="948" spans="1:26">
      <c r="A948" s="316"/>
      <c r="B948" s="316"/>
      <c r="C948" s="316"/>
      <c r="D948" s="316"/>
      <c r="E948" s="316"/>
      <c r="F948" s="316"/>
      <c r="G948" s="316"/>
      <c r="H948" s="316"/>
      <c r="I948" s="316"/>
      <c r="J948" s="316"/>
      <c r="K948" s="360"/>
      <c r="L948" s="316"/>
      <c r="M948" s="316"/>
      <c r="N948" s="316"/>
      <c r="O948" s="316"/>
      <c r="P948" s="316"/>
      <c r="Q948" s="316"/>
      <c r="R948" s="316"/>
      <c r="S948" s="316"/>
      <c r="T948" s="316"/>
      <c r="U948" s="316"/>
      <c r="V948" s="316"/>
      <c r="W948" s="316"/>
      <c r="X948" s="316"/>
      <c r="Y948" s="316"/>
      <c r="Z948" s="316"/>
    </row>
    <row r="949" spans="1:26">
      <c r="A949" s="316"/>
      <c r="B949" s="316"/>
      <c r="C949" s="316"/>
      <c r="D949" s="316"/>
      <c r="E949" s="316"/>
      <c r="F949" s="316"/>
      <c r="G949" s="316"/>
      <c r="H949" s="316"/>
      <c r="I949" s="316"/>
      <c r="J949" s="316"/>
      <c r="K949" s="360"/>
      <c r="L949" s="316"/>
      <c r="M949" s="316"/>
      <c r="N949" s="316"/>
      <c r="O949" s="316"/>
      <c r="P949" s="316"/>
      <c r="Q949" s="316"/>
      <c r="R949" s="316"/>
      <c r="S949" s="316"/>
      <c r="T949" s="316"/>
      <c r="U949" s="316"/>
      <c r="V949" s="316"/>
      <c r="W949" s="316"/>
      <c r="X949" s="316"/>
      <c r="Y949" s="316"/>
      <c r="Z949" s="316"/>
    </row>
    <row r="950" spans="1:26">
      <c r="A950" s="316"/>
      <c r="B950" s="316"/>
      <c r="C950" s="316"/>
      <c r="D950" s="316"/>
      <c r="E950" s="316"/>
      <c r="F950" s="316"/>
      <c r="G950" s="316"/>
      <c r="H950" s="316"/>
      <c r="I950" s="316"/>
      <c r="J950" s="316"/>
      <c r="K950" s="360"/>
      <c r="L950" s="316"/>
      <c r="M950" s="316"/>
      <c r="N950" s="316"/>
      <c r="O950" s="316"/>
      <c r="P950" s="316"/>
      <c r="Q950" s="316"/>
      <c r="R950" s="316"/>
      <c r="S950" s="316"/>
      <c r="T950" s="316"/>
      <c r="U950" s="316"/>
      <c r="V950" s="316"/>
      <c r="W950" s="316"/>
      <c r="X950" s="316"/>
      <c r="Y950" s="316"/>
      <c r="Z950" s="316"/>
    </row>
    <row r="951" spans="1:26">
      <c r="A951" s="316"/>
      <c r="B951" s="316"/>
      <c r="C951" s="316"/>
      <c r="D951" s="316"/>
      <c r="E951" s="316"/>
      <c r="F951" s="316"/>
      <c r="G951" s="316"/>
      <c r="H951" s="316"/>
      <c r="I951" s="316"/>
      <c r="J951" s="316"/>
      <c r="K951" s="360"/>
      <c r="L951" s="316"/>
      <c r="M951" s="316"/>
      <c r="N951" s="316"/>
      <c r="O951" s="316"/>
      <c r="P951" s="316"/>
      <c r="Q951" s="316"/>
      <c r="R951" s="316"/>
      <c r="S951" s="316"/>
      <c r="T951" s="316"/>
      <c r="U951" s="316"/>
      <c r="V951" s="316"/>
      <c r="W951" s="316"/>
      <c r="X951" s="316"/>
      <c r="Y951" s="316"/>
      <c r="Z951" s="316"/>
    </row>
    <row r="952" spans="1:26">
      <c r="A952" s="316"/>
      <c r="B952" s="316"/>
      <c r="C952" s="316"/>
      <c r="D952" s="316"/>
      <c r="E952" s="316"/>
      <c r="F952" s="316"/>
      <c r="G952" s="316"/>
      <c r="H952" s="316"/>
      <c r="I952" s="316"/>
      <c r="J952" s="316"/>
      <c r="K952" s="360"/>
      <c r="L952" s="316"/>
      <c r="M952" s="316"/>
      <c r="N952" s="316"/>
      <c r="O952" s="316"/>
      <c r="P952" s="316"/>
      <c r="Q952" s="316"/>
      <c r="R952" s="316"/>
      <c r="S952" s="316"/>
      <c r="T952" s="316"/>
      <c r="U952" s="316"/>
      <c r="V952" s="316"/>
      <c r="W952" s="316"/>
      <c r="X952" s="316"/>
      <c r="Y952" s="316"/>
      <c r="Z952" s="316"/>
    </row>
    <row r="953" spans="1:26">
      <c r="A953" s="316"/>
      <c r="B953" s="316"/>
      <c r="C953" s="316"/>
      <c r="D953" s="316"/>
      <c r="E953" s="316"/>
      <c r="F953" s="316"/>
      <c r="G953" s="316"/>
      <c r="H953" s="316"/>
      <c r="I953" s="316"/>
      <c r="J953" s="316"/>
      <c r="K953" s="360"/>
      <c r="L953" s="316"/>
      <c r="M953" s="316"/>
      <c r="N953" s="316"/>
      <c r="O953" s="316"/>
      <c r="P953" s="316"/>
      <c r="Q953" s="316"/>
      <c r="R953" s="316"/>
      <c r="S953" s="316"/>
      <c r="T953" s="316"/>
      <c r="U953" s="316"/>
      <c r="V953" s="316"/>
      <c r="W953" s="316"/>
      <c r="X953" s="316"/>
      <c r="Y953" s="316"/>
      <c r="Z953" s="316"/>
    </row>
    <row r="954" spans="1:26">
      <c r="A954" s="316"/>
      <c r="B954" s="316"/>
      <c r="C954" s="316"/>
      <c r="D954" s="316"/>
      <c r="E954" s="316"/>
      <c r="F954" s="316"/>
      <c r="G954" s="316"/>
      <c r="H954" s="316"/>
      <c r="I954" s="316"/>
      <c r="J954" s="316"/>
      <c r="K954" s="360"/>
      <c r="L954" s="316"/>
      <c r="M954" s="316"/>
      <c r="N954" s="316"/>
      <c r="O954" s="316"/>
      <c r="P954" s="316"/>
      <c r="Q954" s="316"/>
      <c r="R954" s="316"/>
      <c r="S954" s="316"/>
      <c r="T954" s="316"/>
      <c r="U954" s="316"/>
      <c r="V954" s="316"/>
      <c r="W954" s="316"/>
      <c r="X954" s="316"/>
      <c r="Y954" s="316"/>
      <c r="Z954" s="316"/>
    </row>
    <row r="955" spans="1:26">
      <c r="A955" s="316"/>
      <c r="B955" s="316"/>
      <c r="C955" s="316"/>
      <c r="D955" s="316"/>
      <c r="E955" s="316"/>
      <c r="F955" s="316"/>
      <c r="G955" s="316"/>
      <c r="H955" s="316"/>
      <c r="I955" s="316"/>
      <c r="J955" s="316"/>
      <c r="K955" s="360"/>
      <c r="L955" s="316"/>
      <c r="M955" s="316"/>
      <c r="N955" s="316"/>
      <c r="O955" s="316"/>
      <c r="P955" s="316"/>
      <c r="Q955" s="316"/>
      <c r="R955" s="316"/>
      <c r="S955" s="316"/>
      <c r="T955" s="316"/>
      <c r="U955" s="316"/>
      <c r="V955" s="316"/>
      <c r="W955" s="316"/>
      <c r="X955" s="316"/>
      <c r="Y955" s="316"/>
      <c r="Z955" s="316"/>
    </row>
    <row r="956" spans="1:26">
      <c r="A956" s="316"/>
      <c r="B956" s="316"/>
      <c r="C956" s="316"/>
      <c r="D956" s="316"/>
      <c r="E956" s="316"/>
      <c r="F956" s="316"/>
      <c r="G956" s="316"/>
      <c r="H956" s="316"/>
      <c r="I956" s="316"/>
      <c r="J956" s="316"/>
      <c r="K956" s="360"/>
      <c r="L956" s="316"/>
      <c r="M956" s="316"/>
      <c r="N956" s="316"/>
      <c r="O956" s="316"/>
      <c r="P956" s="316"/>
      <c r="Q956" s="316"/>
      <c r="R956" s="316"/>
      <c r="S956" s="316"/>
      <c r="T956" s="316"/>
      <c r="U956" s="316"/>
      <c r="V956" s="316"/>
      <c r="W956" s="316"/>
      <c r="X956" s="316"/>
      <c r="Y956" s="316"/>
      <c r="Z956" s="316"/>
    </row>
    <row r="957" spans="1:26">
      <c r="A957" s="316"/>
      <c r="B957" s="316"/>
      <c r="C957" s="316"/>
      <c r="D957" s="316"/>
      <c r="E957" s="316"/>
      <c r="F957" s="316"/>
      <c r="G957" s="316"/>
      <c r="H957" s="316"/>
      <c r="I957" s="316"/>
      <c r="J957" s="316"/>
      <c r="K957" s="360"/>
      <c r="L957" s="316"/>
      <c r="M957" s="316"/>
      <c r="N957" s="316"/>
      <c r="O957" s="316"/>
      <c r="P957" s="316"/>
      <c r="Q957" s="316"/>
      <c r="R957" s="316"/>
      <c r="S957" s="316"/>
      <c r="T957" s="316"/>
      <c r="U957" s="316"/>
      <c r="V957" s="316"/>
      <c r="W957" s="316"/>
      <c r="X957" s="316"/>
      <c r="Y957" s="316"/>
      <c r="Z957" s="316"/>
    </row>
    <row r="958" spans="1:26">
      <c r="A958" s="316"/>
      <c r="B958" s="316"/>
      <c r="C958" s="316"/>
      <c r="D958" s="316"/>
      <c r="E958" s="316"/>
      <c r="F958" s="316"/>
      <c r="G958" s="316"/>
      <c r="H958" s="316"/>
      <c r="I958" s="316"/>
      <c r="J958" s="316"/>
      <c r="K958" s="360"/>
      <c r="L958" s="316"/>
      <c r="M958" s="316"/>
      <c r="N958" s="316"/>
      <c r="O958" s="316"/>
      <c r="P958" s="316"/>
      <c r="Q958" s="316"/>
      <c r="R958" s="316"/>
      <c r="S958" s="316"/>
      <c r="T958" s="316"/>
      <c r="U958" s="316"/>
      <c r="V958" s="316"/>
      <c r="W958" s="316"/>
      <c r="X958" s="316"/>
      <c r="Y958" s="316"/>
      <c r="Z958" s="316"/>
    </row>
    <row r="959" spans="1:26">
      <c r="A959" s="316"/>
      <c r="B959" s="316"/>
      <c r="C959" s="316"/>
      <c r="D959" s="316"/>
      <c r="E959" s="316"/>
      <c r="F959" s="316"/>
      <c r="G959" s="316"/>
      <c r="H959" s="316"/>
      <c r="I959" s="316"/>
      <c r="J959" s="316"/>
      <c r="K959" s="360"/>
      <c r="L959" s="316"/>
      <c r="M959" s="316"/>
      <c r="N959" s="316"/>
      <c r="O959" s="316"/>
      <c r="P959" s="316"/>
      <c r="Q959" s="316"/>
      <c r="R959" s="316"/>
      <c r="S959" s="316"/>
      <c r="T959" s="316"/>
      <c r="U959" s="316"/>
      <c r="V959" s="316"/>
      <c r="W959" s="316"/>
      <c r="X959" s="316"/>
      <c r="Y959" s="316"/>
      <c r="Z959" s="316"/>
    </row>
    <row r="960" spans="1:26">
      <c r="A960" s="316"/>
      <c r="B960" s="316"/>
      <c r="C960" s="316"/>
      <c r="D960" s="316"/>
      <c r="E960" s="316"/>
      <c r="F960" s="316"/>
      <c r="G960" s="316"/>
      <c r="H960" s="316"/>
      <c r="I960" s="316"/>
      <c r="J960" s="316"/>
      <c r="K960" s="360"/>
      <c r="L960" s="316"/>
      <c r="M960" s="316"/>
      <c r="N960" s="316"/>
      <c r="O960" s="316"/>
      <c r="P960" s="316"/>
      <c r="Q960" s="316"/>
      <c r="R960" s="316"/>
      <c r="S960" s="316"/>
      <c r="T960" s="316"/>
      <c r="U960" s="316"/>
      <c r="V960" s="316"/>
      <c r="W960" s="316"/>
      <c r="X960" s="316"/>
      <c r="Y960" s="316"/>
      <c r="Z960" s="316"/>
    </row>
    <row r="961" spans="1:26">
      <c r="A961" s="316"/>
      <c r="B961" s="316"/>
      <c r="C961" s="316"/>
      <c r="D961" s="316"/>
      <c r="E961" s="316"/>
      <c r="F961" s="316"/>
      <c r="G961" s="316"/>
      <c r="H961" s="316"/>
      <c r="I961" s="316"/>
      <c r="J961" s="316"/>
      <c r="K961" s="360"/>
      <c r="L961" s="316"/>
      <c r="M961" s="316"/>
      <c r="N961" s="316"/>
      <c r="O961" s="316"/>
      <c r="P961" s="316"/>
      <c r="Q961" s="316"/>
      <c r="R961" s="316"/>
      <c r="S961" s="316"/>
      <c r="T961" s="316"/>
      <c r="U961" s="316"/>
      <c r="V961" s="316"/>
      <c r="W961" s="316"/>
      <c r="X961" s="316"/>
      <c r="Y961" s="316"/>
      <c r="Z961" s="316"/>
    </row>
    <row r="962" spans="1:26">
      <c r="A962" s="316"/>
      <c r="B962" s="316"/>
      <c r="C962" s="316"/>
      <c r="D962" s="316"/>
      <c r="E962" s="316"/>
      <c r="F962" s="316"/>
      <c r="G962" s="316"/>
      <c r="H962" s="316"/>
      <c r="I962" s="316"/>
      <c r="J962" s="316"/>
      <c r="K962" s="360"/>
      <c r="L962" s="316"/>
      <c r="M962" s="316"/>
      <c r="N962" s="316"/>
      <c r="O962" s="316"/>
      <c r="P962" s="316"/>
      <c r="Q962" s="316"/>
      <c r="R962" s="316"/>
      <c r="S962" s="316"/>
      <c r="T962" s="316"/>
      <c r="U962" s="316"/>
      <c r="V962" s="316"/>
      <c r="W962" s="316"/>
      <c r="X962" s="316"/>
      <c r="Y962" s="316"/>
      <c r="Z962" s="316"/>
    </row>
    <row r="963" spans="1:26">
      <c r="A963" s="316"/>
      <c r="B963" s="316"/>
      <c r="C963" s="316"/>
      <c r="D963" s="316"/>
      <c r="E963" s="316"/>
      <c r="F963" s="316"/>
      <c r="G963" s="316"/>
      <c r="H963" s="316"/>
      <c r="I963" s="316"/>
      <c r="J963" s="316"/>
      <c r="K963" s="360"/>
      <c r="L963" s="316"/>
      <c r="M963" s="316"/>
      <c r="N963" s="316"/>
      <c r="O963" s="316"/>
      <c r="P963" s="316"/>
      <c r="Q963" s="316"/>
      <c r="R963" s="316"/>
      <c r="S963" s="316"/>
      <c r="T963" s="316"/>
      <c r="U963" s="316"/>
      <c r="V963" s="316"/>
      <c r="W963" s="316"/>
      <c r="X963" s="316"/>
      <c r="Y963" s="316"/>
      <c r="Z963" s="316"/>
    </row>
    <row r="964" spans="1:26">
      <c r="A964" s="316"/>
      <c r="B964" s="316"/>
      <c r="C964" s="316"/>
      <c r="D964" s="316"/>
      <c r="E964" s="316"/>
      <c r="F964" s="316"/>
      <c r="G964" s="316"/>
      <c r="H964" s="316"/>
      <c r="I964" s="316"/>
      <c r="J964" s="316"/>
      <c r="K964" s="360"/>
      <c r="L964" s="316"/>
      <c r="M964" s="316"/>
      <c r="N964" s="316"/>
      <c r="O964" s="316"/>
      <c r="P964" s="316"/>
      <c r="Q964" s="316"/>
      <c r="R964" s="316"/>
      <c r="S964" s="316"/>
      <c r="T964" s="316"/>
      <c r="U964" s="316"/>
      <c r="V964" s="316"/>
      <c r="W964" s="316"/>
      <c r="X964" s="316"/>
      <c r="Y964" s="316"/>
      <c r="Z964" s="316"/>
    </row>
    <row r="965" spans="1:26">
      <c r="A965" s="316"/>
      <c r="B965" s="316"/>
      <c r="C965" s="316"/>
      <c r="D965" s="316"/>
      <c r="E965" s="316"/>
      <c r="F965" s="316"/>
      <c r="G965" s="316"/>
      <c r="H965" s="316"/>
      <c r="I965" s="316"/>
      <c r="J965" s="316"/>
      <c r="K965" s="360"/>
      <c r="L965" s="316"/>
      <c r="M965" s="316"/>
      <c r="N965" s="316"/>
      <c r="O965" s="316"/>
      <c r="P965" s="316"/>
      <c r="Q965" s="316"/>
      <c r="R965" s="316"/>
      <c r="S965" s="316"/>
      <c r="T965" s="316"/>
      <c r="U965" s="316"/>
      <c r="V965" s="316"/>
      <c r="W965" s="316"/>
      <c r="X965" s="316"/>
      <c r="Y965" s="316"/>
      <c r="Z965" s="316"/>
    </row>
    <row r="966" spans="1:26">
      <c r="A966" s="316"/>
      <c r="B966" s="316"/>
      <c r="C966" s="316"/>
      <c r="D966" s="316"/>
      <c r="E966" s="316"/>
      <c r="F966" s="316"/>
      <c r="G966" s="316"/>
      <c r="H966" s="316"/>
      <c r="I966" s="316"/>
      <c r="J966" s="316"/>
      <c r="K966" s="360"/>
      <c r="L966" s="316"/>
      <c r="M966" s="316"/>
      <c r="N966" s="316"/>
      <c r="O966" s="316"/>
      <c r="P966" s="316"/>
      <c r="Q966" s="316"/>
      <c r="R966" s="316"/>
      <c r="S966" s="316"/>
      <c r="T966" s="316"/>
      <c r="U966" s="316"/>
      <c r="V966" s="316"/>
      <c r="W966" s="316"/>
      <c r="X966" s="316"/>
      <c r="Y966" s="316"/>
      <c r="Z966" s="316"/>
    </row>
    <row r="967" spans="1:26">
      <c r="A967" s="316"/>
      <c r="B967" s="316"/>
      <c r="C967" s="316"/>
      <c r="D967" s="316"/>
      <c r="E967" s="316"/>
      <c r="F967" s="316"/>
      <c r="G967" s="316"/>
      <c r="H967" s="316"/>
      <c r="I967" s="316"/>
      <c r="J967" s="316"/>
      <c r="K967" s="360"/>
      <c r="L967" s="316"/>
      <c r="M967" s="316"/>
      <c r="N967" s="316"/>
      <c r="O967" s="316"/>
      <c r="P967" s="316"/>
      <c r="Q967" s="316"/>
      <c r="R967" s="316"/>
      <c r="S967" s="316"/>
      <c r="T967" s="316"/>
      <c r="U967" s="316"/>
      <c r="V967" s="316"/>
      <c r="W967" s="316"/>
      <c r="X967" s="316"/>
      <c r="Y967" s="316"/>
      <c r="Z967" s="316"/>
    </row>
    <row r="968" spans="1:26">
      <c r="A968" s="316"/>
      <c r="B968" s="316"/>
      <c r="C968" s="316"/>
      <c r="D968" s="316"/>
      <c r="E968" s="316"/>
      <c r="F968" s="316"/>
      <c r="G968" s="316"/>
      <c r="H968" s="316"/>
      <c r="I968" s="316"/>
      <c r="J968" s="316"/>
      <c r="K968" s="360"/>
      <c r="L968" s="316"/>
      <c r="M968" s="316"/>
      <c r="N968" s="316"/>
      <c r="O968" s="316"/>
      <c r="P968" s="316"/>
      <c r="Q968" s="316"/>
      <c r="R968" s="316"/>
      <c r="S968" s="316"/>
      <c r="T968" s="316"/>
      <c r="U968" s="316"/>
      <c r="V968" s="316"/>
      <c r="W968" s="316"/>
      <c r="X968" s="316"/>
      <c r="Y968" s="316"/>
      <c r="Z968" s="316"/>
    </row>
    <row r="969" spans="1:26">
      <c r="A969" s="316"/>
      <c r="B969" s="316"/>
      <c r="C969" s="316"/>
      <c r="D969" s="316"/>
      <c r="E969" s="316"/>
      <c r="F969" s="316"/>
      <c r="G969" s="316"/>
      <c r="H969" s="316"/>
      <c r="I969" s="316"/>
      <c r="J969" s="316"/>
      <c r="K969" s="360"/>
      <c r="L969" s="316"/>
      <c r="M969" s="316"/>
      <c r="N969" s="316"/>
      <c r="O969" s="316"/>
      <c r="P969" s="316"/>
      <c r="Q969" s="316"/>
      <c r="R969" s="316"/>
      <c r="S969" s="316"/>
      <c r="T969" s="316"/>
      <c r="U969" s="316"/>
      <c r="V969" s="316"/>
      <c r="W969" s="316"/>
      <c r="X969" s="316"/>
      <c r="Y969" s="316"/>
      <c r="Z969" s="316"/>
    </row>
    <row r="970" spans="1:26">
      <c r="A970" s="316"/>
      <c r="B970" s="316"/>
      <c r="C970" s="316"/>
      <c r="D970" s="316"/>
      <c r="E970" s="316"/>
      <c r="F970" s="316"/>
      <c r="G970" s="316"/>
      <c r="H970" s="316"/>
      <c r="I970" s="316"/>
      <c r="J970" s="316"/>
      <c r="K970" s="360"/>
      <c r="L970" s="316"/>
      <c r="M970" s="316"/>
      <c r="N970" s="316"/>
      <c r="O970" s="316"/>
      <c r="P970" s="316"/>
      <c r="Q970" s="316"/>
      <c r="R970" s="316"/>
      <c r="S970" s="316"/>
      <c r="T970" s="316"/>
      <c r="U970" s="316"/>
      <c r="V970" s="316"/>
      <c r="W970" s="316"/>
      <c r="X970" s="316"/>
      <c r="Y970" s="316"/>
      <c r="Z970" s="316"/>
    </row>
    <row r="971" spans="1:26">
      <c r="A971" s="316"/>
      <c r="B971" s="316"/>
      <c r="C971" s="316"/>
      <c r="D971" s="316"/>
      <c r="E971" s="316"/>
      <c r="F971" s="316"/>
      <c r="G971" s="316"/>
      <c r="H971" s="316"/>
      <c r="I971" s="316"/>
      <c r="J971" s="316"/>
      <c r="K971" s="360"/>
      <c r="L971" s="316"/>
      <c r="M971" s="316"/>
      <c r="N971" s="316"/>
      <c r="O971" s="316"/>
      <c r="P971" s="316"/>
      <c r="Q971" s="316"/>
      <c r="R971" s="316"/>
      <c r="S971" s="316"/>
      <c r="T971" s="316"/>
      <c r="U971" s="316"/>
      <c r="V971" s="316"/>
      <c r="W971" s="316"/>
      <c r="X971" s="316"/>
      <c r="Y971" s="316"/>
      <c r="Z971" s="316"/>
    </row>
    <row r="972" spans="1:26">
      <c r="A972" s="316"/>
      <c r="B972" s="316"/>
      <c r="C972" s="316"/>
      <c r="D972" s="316"/>
      <c r="E972" s="316"/>
      <c r="F972" s="316"/>
      <c r="G972" s="316"/>
      <c r="H972" s="316"/>
      <c r="I972" s="316"/>
      <c r="J972" s="316"/>
      <c r="K972" s="360"/>
      <c r="L972" s="316"/>
      <c r="M972" s="316"/>
      <c r="N972" s="316"/>
      <c r="O972" s="316"/>
      <c r="P972" s="316"/>
      <c r="Q972" s="316"/>
      <c r="R972" s="316"/>
      <c r="S972" s="316"/>
      <c r="T972" s="316"/>
      <c r="U972" s="316"/>
      <c r="V972" s="316"/>
      <c r="W972" s="316"/>
      <c r="X972" s="316"/>
      <c r="Y972" s="316"/>
      <c r="Z972" s="316"/>
    </row>
    <row r="973" spans="1:26">
      <c r="A973" s="316"/>
      <c r="B973" s="316"/>
      <c r="C973" s="316"/>
      <c r="D973" s="316"/>
      <c r="E973" s="316"/>
      <c r="F973" s="316"/>
      <c r="G973" s="316"/>
      <c r="H973" s="316"/>
      <c r="I973" s="316"/>
      <c r="J973" s="316"/>
      <c r="K973" s="360"/>
      <c r="L973" s="316"/>
      <c r="M973" s="316"/>
      <c r="N973" s="316"/>
      <c r="O973" s="316"/>
      <c r="P973" s="316"/>
      <c r="Q973" s="316"/>
      <c r="R973" s="316"/>
      <c r="S973" s="316"/>
      <c r="T973" s="316"/>
      <c r="U973" s="316"/>
      <c r="V973" s="316"/>
      <c r="W973" s="316"/>
      <c r="X973" s="316"/>
      <c r="Y973" s="316"/>
      <c r="Z973" s="316"/>
    </row>
    <row r="974" spans="1:26">
      <c r="A974" s="316"/>
      <c r="B974" s="316"/>
      <c r="C974" s="316"/>
      <c r="D974" s="316"/>
      <c r="E974" s="316"/>
      <c r="F974" s="316"/>
      <c r="G974" s="316"/>
      <c r="H974" s="316"/>
      <c r="I974" s="316"/>
      <c r="J974" s="316"/>
      <c r="K974" s="360"/>
      <c r="L974" s="316"/>
      <c r="M974" s="316"/>
      <c r="N974" s="316"/>
      <c r="O974" s="316"/>
      <c r="P974" s="316"/>
      <c r="Q974" s="316"/>
      <c r="R974" s="316"/>
      <c r="S974" s="316"/>
      <c r="T974" s="316"/>
      <c r="U974" s="316"/>
      <c r="V974" s="316"/>
      <c r="W974" s="316"/>
      <c r="X974" s="316"/>
      <c r="Y974" s="316"/>
      <c r="Z974" s="316"/>
    </row>
    <row r="975" spans="1:26">
      <c r="A975" s="316"/>
      <c r="B975" s="316"/>
      <c r="C975" s="316"/>
      <c r="D975" s="316"/>
      <c r="E975" s="316"/>
      <c r="F975" s="316"/>
      <c r="G975" s="316"/>
      <c r="H975" s="316"/>
      <c r="I975" s="316"/>
      <c r="J975" s="316"/>
      <c r="K975" s="360"/>
      <c r="L975" s="316"/>
      <c r="M975" s="316"/>
      <c r="N975" s="316"/>
      <c r="O975" s="316"/>
      <c r="P975" s="316"/>
      <c r="Q975" s="316"/>
      <c r="R975" s="316"/>
      <c r="S975" s="316"/>
      <c r="T975" s="316"/>
      <c r="U975" s="316"/>
      <c r="V975" s="316"/>
      <c r="W975" s="316"/>
      <c r="X975" s="316"/>
      <c r="Y975" s="316"/>
      <c r="Z975" s="316"/>
    </row>
    <row r="976" spans="1:26">
      <c r="A976" s="316"/>
      <c r="B976" s="316"/>
      <c r="C976" s="316"/>
      <c r="D976" s="316"/>
      <c r="E976" s="316"/>
      <c r="F976" s="316"/>
      <c r="G976" s="316"/>
      <c r="H976" s="316"/>
      <c r="I976" s="316"/>
      <c r="J976" s="316"/>
      <c r="K976" s="360"/>
      <c r="L976" s="316"/>
      <c r="M976" s="316"/>
      <c r="N976" s="316"/>
      <c r="O976" s="316"/>
      <c r="P976" s="316"/>
      <c r="Q976" s="316"/>
      <c r="R976" s="316"/>
      <c r="S976" s="316"/>
      <c r="T976" s="316"/>
      <c r="U976" s="316"/>
      <c r="V976" s="316"/>
      <c r="W976" s="316"/>
      <c r="X976" s="316"/>
      <c r="Y976" s="316"/>
      <c r="Z976" s="316"/>
    </row>
    <row r="977" spans="1:26">
      <c r="A977" s="316"/>
      <c r="B977" s="316"/>
      <c r="C977" s="316"/>
      <c r="D977" s="316"/>
      <c r="E977" s="316"/>
      <c r="F977" s="316"/>
      <c r="G977" s="316"/>
      <c r="H977" s="316"/>
      <c r="I977" s="316"/>
      <c r="J977" s="316"/>
      <c r="K977" s="360"/>
      <c r="L977" s="316"/>
      <c r="M977" s="316"/>
      <c r="N977" s="316"/>
      <c r="O977" s="316"/>
      <c r="P977" s="316"/>
      <c r="Q977" s="316"/>
      <c r="R977" s="316"/>
      <c r="S977" s="316"/>
      <c r="T977" s="316"/>
      <c r="U977" s="316"/>
      <c r="V977" s="316"/>
      <c r="W977" s="316"/>
      <c r="X977" s="316"/>
      <c r="Y977" s="316"/>
      <c r="Z977" s="316"/>
    </row>
    <row r="978" spans="1:26">
      <c r="A978" s="316"/>
      <c r="B978" s="316"/>
      <c r="C978" s="316"/>
      <c r="D978" s="316"/>
      <c r="E978" s="316"/>
      <c r="F978" s="316"/>
      <c r="G978" s="316"/>
      <c r="H978" s="316"/>
      <c r="I978" s="316"/>
      <c r="J978" s="316"/>
      <c r="K978" s="360"/>
      <c r="L978" s="316"/>
      <c r="M978" s="316"/>
      <c r="N978" s="316"/>
      <c r="O978" s="316"/>
      <c r="P978" s="316"/>
      <c r="Q978" s="316"/>
      <c r="R978" s="316"/>
      <c r="S978" s="316"/>
      <c r="T978" s="316"/>
      <c r="U978" s="316"/>
      <c r="V978" s="316"/>
      <c r="W978" s="316"/>
      <c r="X978" s="316"/>
      <c r="Y978" s="316"/>
      <c r="Z978" s="316"/>
    </row>
    <row r="979" spans="1:26">
      <c r="A979" s="316"/>
      <c r="B979" s="316"/>
      <c r="C979" s="316"/>
      <c r="D979" s="316"/>
      <c r="E979" s="316"/>
      <c r="F979" s="316"/>
      <c r="G979" s="316"/>
      <c r="H979" s="316"/>
      <c r="I979" s="316"/>
      <c r="J979" s="316"/>
      <c r="K979" s="360"/>
      <c r="L979" s="316"/>
      <c r="M979" s="316"/>
      <c r="N979" s="316"/>
      <c r="O979" s="316"/>
      <c r="P979" s="316"/>
      <c r="Q979" s="316"/>
      <c r="R979" s="316"/>
      <c r="S979" s="316"/>
      <c r="T979" s="316"/>
      <c r="U979" s="316"/>
      <c r="V979" s="316"/>
      <c r="W979" s="316"/>
      <c r="X979" s="316"/>
      <c r="Y979" s="316"/>
      <c r="Z979" s="316"/>
    </row>
    <row r="980" spans="1:26">
      <c r="A980" s="316"/>
      <c r="B980" s="316"/>
      <c r="C980" s="316"/>
      <c r="D980" s="316"/>
      <c r="E980" s="316"/>
      <c r="F980" s="316"/>
      <c r="G980" s="316"/>
      <c r="H980" s="316"/>
      <c r="I980" s="316"/>
      <c r="J980" s="316"/>
      <c r="K980" s="360"/>
      <c r="L980" s="316"/>
      <c r="M980" s="316"/>
      <c r="N980" s="316"/>
      <c r="O980" s="316"/>
      <c r="P980" s="316"/>
      <c r="Q980" s="316"/>
      <c r="R980" s="316"/>
      <c r="S980" s="316"/>
      <c r="T980" s="316"/>
      <c r="U980" s="316"/>
      <c r="V980" s="316"/>
      <c r="W980" s="316"/>
      <c r="X980" s="316"/>
      <c r="Y980" s="316"/>
      <c r="Z980" s="316"/>
    </row>
    <row r="981" spans="1:26">
      <c r="A981" s="316"/>
      <c r="B981" s="316"/>
      <c r="C981" s="316"/>
      <c r="D981" s="316"/>
      <c r="E981" s="316"/>
      <c r="F981" s="316"/>
      <c r="G981" s="316"/>
      <c r="H981" s="316"/>
      <c r="I981" s="316"/>
      <c r="J981" s="316"/>
      <c r="K981" s="360"/>
      <c r="L981" s="316"/>
      <c r="M981" s="316"/>
      <c r="N981" s="316"/>
      <c r="O981" s="316"/>
      <c r="P981" s="316"/>
      <c r="Q981" s="316"/>
      <c r="R981" s="316"/>
      <c r="S981" s="316"/>
      <c r="T981" s="316"/>
      <c r="U981" s="316"/>
      <c r="V981" s="316"/>
      <c r="W981" s="316"/>
      <c r="X981" s="316"/>
      <c r="Y981" s="316"/>
      <c r="Z981" s="316"/>
    </row>
    <row r="982" spans="1:26">
      <c r="A982" s="316"/>
      <c r="B982" s="316"/>
      <c r="C982" s="316"/>
      <c r="D982" s="316"/>
      <c r="E982" s="316"/>
      <c r="F982" s="316"/>
      <c r="G982" s="316"/>
      <c r="H982" s="316"/>
      <c r="I982" s="316"/>
      <c r="J982" s="316"/>
      <c r="K982" s="360"/>
      <c r="L982" s="316"/>
      <c r="M982" s="316"/>
      <c r="N982" s="316"/>
      <c r="O982" s="316"/>
      <c r="P982" s="316"/>
      <c r="Q982" s="316"/>
      <c r="R982" s="316"/>
      <c r="S982" s="316"/>
      <c r="T982" s="316"/>
      <c r="U982" s="316"/>
      <c r="V982" s="316"/>
      <c r="W982" s="316"/>
      <c r="X982" s="316"/>
      <c r="Y982" s="316"/>
      <c r="Z982" s="316"/>
    </row>
    <row r="983" spans="1:26">
      <c r="A983" s="316"/>
      <c r="B983" s="316"/>
      <c r="C983" s="316"/>
      <c r="D983" s="316"/>
      <c r="E983" s="316"/>
      <c r="F983" s="316"/>
      <c r="G983" s="316"/>
      <c r="H983" s="316"/>
      <c r="I983" s="316"/>
      <c r="J983" s="316"/>
      <c r="K983" s="360"/>
      <c r="L983" s="316"/>
      <c r="M983" s="316"/>
      <c r="N983" s="316"/>
      <c r="O983" s="316"/>
      <c r="P983" s="316"/>
      <c r="Q983" s="316"/>
      <c r="R983" s="316"/>
      <c r="S983" s="316"/>
      <c r="T983" s="316"/>
      <c r="U983" s="316"/>
      <c r="V983" s="316"/>
      <c r="W983" s="316"/>
      <c r="X983" s="316"/>
      <c r="Y983" s="316"/>
      <c r="Z983" s="316"/>
    </row>
    <row r="984" spans="1:26">
      <c r="A984" s="316"/>
      <c r="B984" s="316"/>
      <c r="C984" s="316"/>
      <c r="D984" s="316"/>
      <c r="E984" s="316"/>
      <c r="F984" s="316"/>
      <c r="G984" s="316"/>
      <c r="H984" s="316"/>
      <c r="I984" s="316"/>
      <c r="J984" s="316"/>
      <c r="K984" s="360"/>
      <c r="L984" s="316"/>
      <c r="M984" s="316"/>
      <c r="N984" s="316"/>
      <c r="O984" s="316"/>
      <c r="P984" s="316"/>
      <c r="Q984" s="316"/>
      <c r="R984" s="316"/>
      <c r="S984" s="316"/>
      <c r="T984" s="316"/>
      <c r="U984" s="316"/>
      <c r="V984" s="316"/>
      <c r="W984" s="316"/>
      <c r="X984" s="316"/>
      <c r="Y984" s="316"/>
      <c r="Z984" s="316"/>
    </row>
    <row r="985" spans="1:26">
      <c r="A985" s="316"/>
      <c r="B985" s="316"/>
      <c r="C985" s="316"/>
      <c r="D985" s="316"/>
      <c r="E985" s="316"/>
      <c r="F985" s="316"/>
      <c r="G985" s="316"/>
      <c r="H985" s="316"/>
      <c r="I985" s="316"/>
      <c r="J985" s="316"/>
      <c r="K985" s="360"/>
      <c r="L985" s="316"/>
      <c r="M985" s="316"/>
      <c r="N985" s="316"/>
      <c r="O985" s="316"/>
      <c r="P985" s="316"/>
      <c r="Q985" s="316"/>
      <c r="R985" s="316"/>
      <c r="S985" s="316"/>
      <c r="T985" s="316"/>
      <c r="U985" s="316"/>
      <c r="V985" s="316"/>
      <c r="W985" s="316"/>
      <c r="X985" s="316"/>
      <c r="Y985" s="316"/>
      <c r="Z985" s="316"/>
    </row>
    <row r="986" spans="1:26">
      <c r="A986" s="316"/>
      <c r="B986" s="316"/>
      <c r="C986" s="316"/>
      <c r="D986" s="316"/>
      <c r="E986" s="316"/>
      <c r="F986" s="316"/>
      <c r="G986" s="316"/>
      <c r="H986" s="316"/>
      <c r="I986" s="316"/>
      <c r="J986" s="316"/>
      <c r="K986" s="360"/>
      <c r="L986" s="316"/>
      <c r="M986" s="316"/>
      <c r="N986" s="316"/>
      <c r="O986" s="316"/>
      <c r="P986" s="316"/>
      <c r="Q986" s="316"/>
      <c r="R986" s="316"/>
      <c r="S986" s="316"/>
      <c r="T986" s="316"/>
      <c r="U986" s="316"/>
      <c r="V986" s="316"/>
      <c r="W986" s="316"/>
      <c r="X986" s="316"/>
      <c r="Y986" s="316"/>
      <c r="Z986" s="316"/>
    </row>
    <row r="987" spans="1:26">
      <c r="A987" s="316"/>
      <c r="B987" s="316"/>
      <c r="C987" s="316"/>
      <c r="D987" s="316"/>
      <c r="E987" s="316"/>
      <c r="F987" s="316"/>
      <c r="G987" s="316"/>
      <c r="H987" s="316"/>
      <c r="I987" s="316"/>
      <c r="J987" s="316"/>
      <c r="K987" s="360"/>
      <c r="L987" s="316"/>
      <c r="M987" s="316"/>
      <c r="N987" s="316"/>
      <c r="O987" s="316"/>
      <c r="P987" s="316"/>
      <c r="Q987" s="316"/>
      <c r="R987" s="316"/>
      <c r="S987" s="316"/>
      <c r="T987" s="316"/>
      <c r="U987" s="316"/>
      <c r="V987" s="316"/>
      <c r="W987" s="316"/>
      <c r="X987" s="316"/>
      <c r="Y987" s="316"/>
      <c r="Z987" s="316"/>
    </row>
    <row r="988" spans="1:26">
      <c r="A988" s="316"/>
      <c r="B988" s="316"/>
      <c r="C988" s="316"/>
      <c r="D988" s="316"/>
      <c r="E988" s="316"/>
      <c r="F988" s="316"/>
      <c r="G988" s="316"/>
      <c r="H988" s="316"/>
      <c r="I988" s="316"/>
      <c r="J988" s="316"/>
      <c r="K988" s="360"/>
      <c r="L988" s="316"/>
      <c r="M988" s="316"/>
      <c r="N988" s="316"/>
      <c r="O988" s="316"/>
      <c r="P988" s="316"/>
      <c r="Q988" s="316"/>
      <c r="R988" s="316"/>
      <c r="S988" s="316"/>
      <c r="T988" s="316"/>
      <c r="U988" s="316"/>
      <c r="V988" s="316"/>
      <c r="W988" s="316"/>
      <c r="X988" s="316"/>
      <c r="Y988" s="316"/>
      <c r="Z988" s="316"/>
    </row>
    <row r="989" spans="1:26">
      <c r="A989" s="316"/>
      <c r="B989" s="316"/>
      <c r="C989" s="316"/>
      <c r="D989" s="316"/>
      <c r="E989" s="316"/>
      <c r="F989" s="316"/>
      <c r="G989" s="316"/>
      <c r="H989" s="316"/>
      <c r="I989" s="316"/>
      <c r="J989" s="316"/>
      <c r="K989" s="360"/>
      <c r="L989" s="316"/>
      <c r="M989" s="316"/>
      <c r="N989" s="316"/>
      <c r="O989" s="316"/>
      <c r="P989" s="316"/>
      <c r="Q989" s="316"/>
      <c r="R989" s="316"/>
      <c r="S989" s="316"/>
      <c r="T989" s="316"/>
      <c r="U989" s="316"/>
      <c r="V989" s="316"/>
      <c r="W989" s="316"/>
      <c r="X989" s="316"/>
      <c r="Y989" s="316"/>
      <c r="Z989" s="316"/>
    </row>
    <row r="990" spans="1:26">
      <c r="A990" s="316"/>
      <c r="B990" s="316"/>
      <c r="C990" s="316"/>
      <c r="D990" s="316"/>
      <c r="E990" s="316"/>
      <c r="F990" s="316"/>
      <c r="G990" s="316"/>
      <c r="H990" s="316"/>
      <c r="I990" s="316"/>
      <c r="J990" s="316"/>
      <c r="K990" s="360"/>
      <c r="L990" s="316"/>
      <c r="M990" s="316"/>
      <c r="N990" s="316"/>
      <c r="O990" s="316"/>
      <c r="P990" s="316"/>
      <c r="Q990" s="316"/>
      <c r="R990" s="316"/>
      <c r="S990" s="316"/>
      <c r="T990" s="316"/>
      <c r="U990" s="316"/>
      <c r="V990" s="316"/>
      <c r="W990" s="316"/>
      <c r="X990" s="316"/>
      <c r="Y990" s="316"/>
      <c r="Z990" s="316"/>
    </row>
    <row r="991" spans="1:26">
      <c r="A991" s="316"/>
      <c r="B991" s="316"/>
      <c r="C991" s="316"/>
      <c r="D991" s="316"/>
      <c r="E991" s="316"/>
      <c r="F991" s="316"/>
      <c r="G991" s="316"/>
      <c r="H991" s="316"/>
      <c r="I991" s="316"/>
      <c r="J991" s="316"/>
      <c r="K991" s="360"/>
      <c r="L991" s="316"/>
      <c r="M991" s="316"/>
      <c r="N991" s="316"/>
      <c r="O991" s="316"/>
      <c r="P991" s="316"/>
      <c r="Q991" s="316"/>
      <c r="R991" s="316"/>
      <c r="S991" s="316"/>
      <c r="T991" s="316"/>
      <c r="U991" s="316"/>
      <c r="V991" s="316"/>
      <c r="W991" s="316"/>
      <c r="X991" s="316"/>
      <c r="Y991" s="316"/>
      <c r="Z991" s="316"/>
    </row>
    <row r="992" spans="1:26">
      <c r="A992" s="316"/>
      <c r="B992" s="316"/>
      <c r="C992" s="316"/>
      <c r="D992" s="316"/>
      <c r="E992" s="316"/>
      <c r="F992" s="316"/>
      <c r="G992" s="316"/>
      <c r="H992" s="316"/>
      <c r="I992" s="316"/>
      <c r="J992" s="316"/>
      <c r="K992" s="360"/>
      <c r="L992" s="316"/>
      <c r="M992" s="316"/>
      <c r="N992" s="316"/>
      <c r="O992" s="316"/>
      <c r="P992" s="316"/>
      <c r="Q992" s="316"/>
      <c r="R992" s="316"/>
      <c r="S992" s="316"/>
      <c r="T992" s="316"/>
      <c r="U992" s="316"/>
      <c r="V992" s="316"/>
      <c r="W992" s="316"/>
      <c r="X992" s="316"/>
      <c r="Y992" s="316"/>
      <c r="Z992" s="316"/>
    </row>
    <row r="993" spans="1:26">
      <c r="A993" s="316"/>
      <c r="B993" s="316"/>
      <c r="C993" s="316"/>
      <c r="D993" s="316"/>
      <c r="E993" s="316"/>
      <c r="F993" s="316"/>
      <c r="G993" s="316"/>
      <c r="H993" s="316"/>
      <c r="I993" s="316"/>
      <c r="J993" s="316"/>
      <c r="K993" s="360"/>
      <c r="L993" s="316"/>
      <c r="M993" s="316"/>
      <c r="N993" s="316"/>
      <c r="O993" s="316"/>
      <c r="P993" s="316"/>
      <c r="Q993" s="316"/>
      <c r="R993" s="316"/>
      <c r="S993" s="316"/>
      <c r="T993" s="316"/>
      <c r="U993" s="316"/>
      <c r="V993" s="316"/>
      <c r="W993" s="316"/>
      <c r="X993" s="316"/>
      <c r="Y993" s="316"/>
      <c r="Z993" s="316"/>
    </row>
    <row r="994" spans="1:26">
      <c r="A994" s="316"/>
      <c r="B994" s="316"/>
      <c r="C994" s="316"/>
      <c r="D994" s="316"/>
      <c r="E994" s="316"/>
      <c r="F994" s="316"/>
      <c r="G994" s="316"/>
      <c r="H994" s="316"/>
      <c r="I994" s="316"/>
      <c r="J994" s="316"/>
      <c r="K994" s="360"/>
      <c r="L994" s="316"/>
      <c r="M994" s="316"/>
      <c r="N994" s="316"/>
      <c r="O994" s="316"/>
      <c r="P994" s="316"/>
      <c r="Q994" s="316"/>
      <c r="R994" s="316"/>
      <c r="S994" s="316"/>
      <c r="T994" s="316"/>
      <c r="U994" s="316"/>
      <c r="V994" s="316"/>
      <c r="W994" s="316"/>
      <c r="X994" s="316"/>
      <c r="Y994" s="316"/>
      <c r="Z994" s="316"/>
    </row>
    <row r="995" spans="1:26">
      <c r="A995" s="316"/>
      <c r="B995" s="316"/>
      <c r="C995" s="316"/>
      <c r="D995" s="316"/>
      <c r="E995" s="316"/>
      <c r="F995" s="316"/>
      <c r="G995" s="316"/>
      <c r="H995" s="316"/>
      <c r="I995" s="316"/>
      <c r="J995" s="316"/>
      <c r="K995" s="360"/>
      <c r="L995" s="316"/>
      <c r="M995" s="316"/>
      <c r="N995" s="316"/>
      <c r="O995" s="316"/>
      <c r="P995" s="316"/>
      <c r="Q995" s="316"/>
      <c r="R995" s="316"/>
      <c r="S995" s="316"/>
      <c r="T995" s="316"/>
      <c r="U995" s="316"/>
      <c r="V995" s="316"/>
      <c r="W995" s="316"/>
      <c r="X995" s="316"/>
      <c r="Y995" s="316"/>
      <c r="Z995" s="316"/>
    </row>
    <row r="996" spans="1:26">
      <c r="A996" s="316"/>
      <c r="B996" s="316"/>
      <c r="C996" s="316"/>
      <c r="D996" s="316"/>
      <c r="E996" s="316"/>
      <c r="F996" s="316"/>
      <c r="G996" s="316"/>
      <c r="H996" s="316"/>
      <c r="I996" s="316"/>
      <c r="J996" s="316"/>
      <c r="K996" s="360"/>
      <c r="L996" s="316"/>
      <c r="M996" s="316"/>
      <c r="N996" s="316"/>
      <c r="O996" s="316"/>
      <c r="P996" s="316"/>
      <c r="Q996" s="316"/>
      <c r="R996" s="316"/>
      <c r="S996" s="316"/>
      <c r="T996" s="316"/>
      <c r="U996" s="316"/>
      <c r="V996" s="316"/>
      <c r="W996" s="316"/>
      <c r="X996" s="316"/>
      <c r="Y996" s="316"/>
      <c r="Z996" s="316"/>
    </row>
    <row r="997" spans="1:26">
      <c r="A997" s="316"/>
      <c r="B997" s="316"/>
      <c r="C997" s="316"/>
      <c r="D997" s="316"/>
      <c r="E997" s="316"/>
      <c r="F997" s="316"/>
      <c r="G997" s="316"/>
      <c r="H997" s="316"/>
      <c r="I997" s="316"/>
      <c r="J997" s="316"/>
      <c r="K997" s="360"/>
      <c r="L997" s="316"/>
      <c r="M997" s="316"/>
      <c r="N997" s="316"/>
      <c r="O997" s="316"/>
      <c r="P997" s="316"/>
      <c r="Q997" s="316"/>
      <c r="R997" s="316"/>
      <c r="S997" s="316"/>
      <c r="T997" s="316"/>
      <c r="U997" s="316"/>
      <c r="V997" s="316"/>
      <c r="W997" s="316"/>
      <c r="X997" s="316"/>
      <c r="Y997" s="316"/>
      <c r="Z997" s="316"/>
    </row>
    <row r="998" spans="1:26">
      <c r="A998" s="316"/>
      <c r="B998" s="316"/>
      <c r="C998" s="316"/>
      <c r="D998" s="316"/>
      <c r="E998" s="316"/>
      <c r="F998" s="316"/>
      <c r="G998" s="316"/>
      <c r="H998" s="316"/>
      <c r="I998" s="316"/>
      <c r="J998" s="316"/>
      <c r="K998" s="360"/>
      <c r="L998" s="316"/>
      <c r="M998" s="316"/>
      <c r="N998" s="316"/>
      <c r="O998" s="316"/>
      <c r="P998" s="316"/>
      <c r="Q998" s="316"/>
      <c r="R998" s="316"/>
      <c r="S998" s="316"/>
      <c r="T998" s="316"/>
      <c r="U998" s="316"/>
      <c r="V998" s="316"/>
      <c r="W998" s="316"/>
      <c r="X998" s="316"/>
      <c r="Y998" s="316"/>
      <c r="Z998" s="316"/>
    </row>
    <row r="999" spans="1:26">
      <c r="A999" s="316"/>
      <c r="B999" s="316"/>
      <c r="C999" s="316"/>
      <c r="D999" s="316"/>
      <c r="E999" s="316"/>
      <c r="F999" s="316"/>
      <c r="G999" s="316"/>
      <c r="H999" s="316"/>
      <c r="I999" s="316"/>
      <c r="J999" s="316"/>
      <c r="K999" s="360"/>
      <c r="L999" s="316"/>
      <c r="M999" s="316"/>
      <c r="N999" s="316"/>
      <c r="O999" s="316"/>
      <c r="P999" s="316"/>
      <c r="Q999" s="316"/>
      <c r="R999" s="316"/>
      <c r="S999" s="316"/>
      <c r="T999" s="316"/>
      <c r="U999" s="316"/>
      <c r="V999" s="316"/>
      <c r="W999" s="316"/>
      <c r="X999" s="316"/>
      <c r="Y999" s="316"/>
      <c r="Z999" s="316"/>
    </row>
    <row r="1000" spans="1:26">
      <c r="A1000" s="316"/>
      <c r="B1000" s="316"/>
      <c r="C1000" s="316"/>
      <c r="D1000" s="316"/>
      <c r="E1000" s="316"/>
      <c r="F1000" s="316"/>
      <c r="G1000" s="316"/>
      <c r="H1000" s="316"/>
      <c r="I1000" s="316"/>
      <c r="J1000" s="316"/>
      <c r="K1000" s="360"/>
      <c r="L1000" s="316"/>
      <c r="M1000" s="316"/>
      <c r="N1000" s="316"/>
      <c r="O1000" s="316"/>
      <c r="P1000" s="316"/>
      <c r="Q1000" s="316"/>
      <c r="R1000" s="316"/>
      <c r="S1000" s="316"/>
      <c r="T1000" s="316"/>
      <c r="U1000" s="316"/>
      <c r="V1000" s="316"/>
      <c r="W1000" s="316"/>
      <c r="X1000" s="316"/>
      <c r="Y1000" s="316"/>
      <c r="Z1000" s="316"/>
    </row>
    <row r="1001" spans="1:26">
      <c r="A1001" s="316"/>
      <c r="B1001" s="316"/>
      <c r="C1001" s="316"/>
      <c r="D1001" s="316"/>
      <c r="E1001" s="316"/>
      <c r="F1001" s="316"/>
      <c r="G1001" s="316"/>
      <c r="H1001" s="316"/>
      <c r="I1001" s="316"/>
      <c r="J1001" s="316"/>
      <c r="K1001" s="360"/>
      <c r="L1001" s="316"/>
      <c r="M1001" s="316"/>
      <c r="N1001" s="316"/>
      <c r="O1001" s="316"/>
      <c r="P1001" s="316"/>
      <c r="Q1001" s="316"/>
      <c r="R1001" s="316"/>
      <c r="S1001" s="316"/>
      <c r="T1001" s="316"/>
      <c r="U1001" s="316"/>
      <c r="V1001" s="316"/>
      <c r="W1001" s="316"/>
      <c r="X1001" s="316"/>
      <c r="Y1001" s="316"/>
      <c r="Z1001" s="316"/>
    </row>
    <row r="1002" spans="1:26">
      <c r="A1002" s="316"/>
      <c r="B1002" s="316"/>
      <c r="C1002" s="316"/>
      <c r="D1002" s="316"/>
      <c r="E1002" s="316"/>
      <c r="F1002" s="316"/>
      <c r="G1002" s="316"/>
      <c r="H1002" s="316"/>
      <c r="I1002" s="316"/>
      <c r="J1002" s="316"/>
      <c r="K1002" s="360"/>
      <c r="L1002" s="316"/>
      <c r="M1002" s="316"/>
      <c r="N1002" s="316"/>
      <c r="O1002" s="316"/>
      <c r="P1002" s="316"/>
      <c r="Q1002" s="316"/>
      <c r="R1002" s="316"/>
      <c r="S1002" s="316"/>
      <c r="T1002" s="316"/>
      <c r="U1002" s="316"/>
      <c r="V1002" s="316"/>
      <c r="W1002" s="316"/>
      <c r="X1002" s="316"/>
      <c r="Y1002" s="316"/>
      <c r="Z1002" s="316"/>
    </row>
    <row r="1003" spans="1:26">
      <c r="A1003" s="316"/>
      <c r="B1003" s="316"/>
      <c r="C1003" s="316"/>
      <c r="D1003" s="316"/>
      <c r="E1003" s="316"/>
      <c r="F1003" s="316"/>
      <c r="G1003" s="316"/>
      <c r="H1003" s="316"/>
      <c r="I1003" s="316"/>
      <c r="J1003" s="316"/>
      <c r="K1003" s="360"/>
      <c r="L1003" s="316"/>
      <c r="M1003" s="316"/>
      <c r="N1003" s="316"/>
      <c r="O1003" s="316"/>
      <c r="P1003" s="316"/>
      <c r="Q1003" s="316"/>
      <c r="R1003" s="316"/>
      <c r="S1003" s="316"/>
      <c r="T1003" s="316"/>
      <c r="U1003" s="316"/>
      <c r="V1003" s="316"/>
      <c r="W1003" s="316"/>
      <c r="X1003" s="316"/>
      <c r="Y1003" s="316"/>
      <c r="Z1003" s="316"/>
    </row>
    <row r="1004" spans="1:26">
      <c r="A1004" s="316"/>
      <c r="B1004" s="316"/>
      <c r="C1004" s="316"/>
      <c r="D1004" s="316"/>
      <c r="E1004" s="316"/>
      <c r="F1004" s="316"/>
      <c r="G1004" s="316"/>
      <c r="H1004" s="316"/>
      <c r="I1004" s="316"/>
      <c r="J1004" s="316"/>
      <c r="K1004" s="360"/>
      <c r="L1004" s="316"/>
      <c r="M1004" s="316"/>
      <c r="N1004" s="316"/>
      <c r="O1004" s="316"/>
      <c r="P1004" s="316"/>
      <c r="Q1004" s="316"/>
      <c r="R1004" s="316"/>
      <c r="S1004" s="316"/>
      <c r="T1004" s="316"/>
      <c r="U1004" s="316"/>
      <c r="V1004" s="316"/>
      <c r="W1004" s="316"/>
      <c r="X1004" s="316"/>
      <c r="Y1004" s="316"/>
      <c r="Z1004" s="316"/>
    </row>
    <row r="1005" spans="1:26">
      <c r="K1005" s="361"/>
      <c r="M1005" s="316"/>
      <c r="N1005" s="316"/>
      <c r="O1005" s="316"/>
      <c r="P1005" s="316"/>
      <c r="Q1005" s="316"/>
      <c r="R1005" s="316"/>
      <c r="S1005" s="316"/>
      <c r="T1005" s="316"/>
      <c r="U1005" s="316"/>
      <c r="V1005" s="316"/>
      <c r="W1005" s="316"/>
      <c r="X1005" s="316"/>
      <c r="Y1005" s="316"/>
      <c r="Z1005" s="316"/>
    </row>
    <row r="1006" spans="1:26">
      <c r="K1006" s="361"/>
      <c r="M1006" s="316"/>
      <c r="N1006" s="316"/>
      <c r="O1006" s="316"/>
      <c r="P1006" s="316"/>
      <c r="Q1006" s="316"/>
      <c r="R1006" s="316"/>
      <c r="S1006" s="316"/>
      <c r="T1006" s="316"/>
      <c r="U1006" s="316"/>
      <c r="V1006" s="316"/>
      <c r="W1006" s="316"/>
      <c r="X1006" s="316"/>
      <c r="Y1006" s="316"/>
      <c r="Z1006" s="316"/>
    </row>
    <row r="1007" spans="1:26">
      <c r="K1007" s="361"/>
      <c r="M1007" s="316"/>
      <c r="N1007" s="316"/>
      <c r="O1007" s="316"/>
      <c r="P1007" s="316"/>
      <c r="Q1007" s="316"/>
      <c r="R1007" s="316"/>
      <c r="S1007" s="316"/>
      <c r="T1007" s="316"/>
      <c r="U1007" s="316"/>
      <c r="V1007" s="316"/>
      <c r="W1007" s="316"/>
      <c r="X1007" s="316"/>
      <c r="Y1007" s="316"/>
      <c r="Z1007" s="316"/>
    </row>
    <row r="1008" spans="1:26">
      <c r="K1008" s="361"/>
      <c r="M1008" s="316"/>
      <c r="N1008" s="316"/>
      <c r="O1008" s="316"/>
      <c r="P1008" s="316"/>
      <c r="Q1008" s="316"/>
      <c r="R1008" s="316"/>
      <c r="S1008" s="316"/>
      <c r="T1008" s="316"/>
      <c r="U1008" s="316"/>
      <c r="V1008" s="316"/>
      <c r="W1008" s="316"/>
      <c r="X1008" s="316"/>
      <c r="Y1008" s="316"/>
      <c r="Z1008" s="316"/>
    </row>
    <row r="1009" spans="11:26">
      <c r="K1009" s="361"/>
      <c r="M1009" s="316"/>
      <c r="N1009" s="316"/>
      <c r="O1009" s="316"/>
      <c r="P1009" s="316"/>
      <c r="Q1009" s="316"/>
      <c r="R1009" s="316"/>
      <c r="S1009" s="316"/>
      <c r="T1009" s="316"/>
      <c r="U1009" s="316"/>
      <c r="V1009" s="316"/>
      <c r="W1009" s="316"/>
      <c r="X1009" s="316"/>
      <c r="Y1009" s="316"/>
      <c r="Z1009" s="316"/>
    </row>
    <row r="1010" spans="11:26">
      <c r="K1010" s="361"/>
      <c r="M1010" s="316"/>
      <c r="N1010" s="316"/>
      <c r="O1010" s="316"/>
      <c r="P1010" s="316"/>
      <c r="Q1010" s="316"/>
      <c r="R1010" s="316"/>
      <c r="S1010" s="316"/>
      <c r="T1010" s="316"/>
      <c r="U1010" s="316"/>
      <c r="V1010" s="316"/>
      <c r="W1010" s="316"/>
      <c r="X1010" s="316"/>
      <c r="Y1010" s="316"/>
      <c r="Z1010" s="316"/>
    </row>
    <row r="1011" spans="11:26">
      <c r="K1011" s="361"/>
      <c r="M1011" s="316"/>
      <c r="N1011" s="316"/>
      <c r="O1011" s="316"/>
      <c r="P1011" s="316"/>
      <c r="Q1011" s="316"/>
      <c r="R1011" s="316"/>
      <c r="S1011" s="316"/>
      <c r="T1011" s="316"/>
      <c r="U1011" s="316"/>
      <c r="V1011" s="316"/>
      <c r="W1011" s="316"/>
      <c r="X1011" s="316"/>
      <c r="Y1011" s="316"/>
      <c r="Z1011" s="316"/>
    </row>
    <row r="1012" spans="11:26">
      <c r="K1012" s="361"/>
      <c r="M1012" s="316"/>
      <c r="N1012" s="316"/>
      <c r="O1012" s="316"/>
      <c r="P1012" s="316"/>
      <c r="Q1012" s="316"/>
      <c r="R1012" s="316"/>
      <c r="S1012" s="316"/>
      <c r="T1012" s="316"/>
      <c r="U1012" s="316"/>
      <c r="V1012" s="316"/>
      <c r="W1012" s="316"/>
      <c r="X1012" s="316"/>
      <c r="Y1012" s="316"/>
      <c r="Z1012" s="316"/>
    </row>
    <row r="1013" spans="11:26">
      <c r="K1013" s="361"/>
      <c r="M1013" s="316"/>
      <c r="N1013" s="316"/>
      <c r="O1013" s="316"/>
      <c r="P1013" s="316"/>
      <c r="Q1013" s="316"/>
      <c r="R1013" s="316"/>
      <c r="S1013" s="316"/>
      <c r="T1013" s="316"/>
      <c r="U1013" s="316"/>
      <c r="V1013" s="316"/>
      <c r="W1013" s="316"/>
      <c r="X1013" s="316"/>
      <c r="Y1013" s="316"/>
      <c r="Z1013" s="316"/>
    </row>
    <row r="1014" spans="11:26">
      <c r="K1014" s="361"/>
      <c r="M1014" s="316"/>
      <c r="N1014" s="316"/>
      <c r="O1014" s="316"/>
      <c r="P1014" s="316"/>
      <c r="Q1014" s="316"/>
      <c r="R1014" s="316"/>
      <c r="S1014" s="316"/>
      <c r="T1014" s="316"/>
      <c r="U1014" s="316"/>
      <c r="V1014" s="316"/>
      <c r="W1014" s="316"/>
      <c r="X1014" s="316"/>
      <c r="Y1014" s="316"/>
      <c r="Z1014" s="316"/>
    </row>
    <row r="1015" spans="11:26">
      <c r="K1015" s="361"/>
      <c r="M1015" s="316"/>
      <c r="N1015" s="316"/>
      <c r="O1015" s="316"/>
      <c r="P1015" s="316"/>
      <c r="Q1015" s="316"/>
      <c r="R1015" s="316"/>
      <c r="S1015" s="316"/>
      <c r="T1015" s="316"/>
      <c r="U1015" s="316"/>
      <c r="V1015" s="316"/>
      <c r="W1015" s="316"/>
      <c r="X1015" s="316"/>
      <c r="Y1015" s="316"/>
      <c r="Z1015" s="316"/>
    </row>
    <row r="1016" spans="11:26">
      <c r="K1016" s="361"/>
      <c r="M1016" s="316"/>
      <c r="N1016" s="316"/>
      <c r="O1016" s="316"/>
      <c r="P1016" s="316"/>
      <c r="Q1016" s="316"/>
      <c r="R1016" s="316"/>
      <c r="S1016" s="316"/>
      <c r="T1016" s="316"/>
      <c r="U1016" s="316"/>
      <c r="V1016" s="316"/>
      <c r="W1016" s="316"/>
      <c r="X1016" s="316"/>
      <c r="Y1016" s="316"/>
      <c r="Z1016" s="316"/>
    </row>
    <row r="1017" spans="11:26">
      <c r="K1017" s="361"/>
      <c r="M1017" s="316"/>
      <c r="N1017" s="316"/>
      <c r="O1017" s="316"/>
      <c r="P1017" s="316"/>
      <c r="Q1017" s="316"/>
      <c r="R1017" s="316"/>
      <c r="S1017" s="316"/>
      <c r="T1017" s="316"/>
      <c r="U1017" s="316"/>
      <c r="V1017" s="316"/>
      <c r="W1017" s="316"/>
      <c r="X1017" s="316"/>
      <c r="Y1017" s="316"/>
      <c r="Z1017" s="316"/>
    </row>
    <row r="1018" spans="11:26">
      <c r="K1018" s="361"/>
      <c r="M1018" s="316"/>
      <c r="N1018" s="316"/>
      <c r="O1018" s="316"/>
      <c r="P1018" s="316"/>
      <c r="Q1018" s="316"/>
      <c r="R1018" s="316"/>
      <c r="S1018" s="316"/>
      <c r="T1018" s="316"/>
      <c r="U1018" s="316"/>
      <c r="V1018" s="316"/>
      <c r="W1018" s="316"/>
      <c r="X1018" s="316"/>
      <c r="Y1018" s="316"/>
      <c r="Z1018" s="316"/>
    </row>
    <row r="1019" spans="11:26">
      <c r="K1019" s="361"/>
      <c r="M1019" s="316"/>
      <c r="N1019" s="316"/>
      <c r="O1019" s="316"/>
      <c r="P1019" s="316"/>
      <c r="Q1019" s="316"/>
      <c r="R1019" s="316"/>
      <c r="S1019" s="316"/>
      <c r="T1019" s="316"/>
      <c r="U1019" s="316"/>
      <c r="V1019" s="316"/>
      <c r="W1019" s="316"/>
      <c r="X1019" s="316"/>
      <c r="Y1019" s="316"/>
      <c r="Z1019" s="316"/>
    </row>
    <row r="1020" spans="11:26">
      <c r="K1020" s="361"/>
      <c r="M1020" s="316"/>
      <c r="N1020" s="316"/>
      <c r="O1020" s="316"/>
      <c r="P1020" s="316"/>
      <c r="Q1020" s="316"/>
      <c r="R1020" s="316"/>
      <c r="S1020" s="316"/>
      <c r="T1020" s="316"/>
      <c r="U1020" s="316"/>
      <c r="V1020" s="316"/>
      <c r="W1020" s="316"/>
      <c r="X1020" s="316"/>
      <c r="Y1020" s="316"/>
      <c r="Z1020" s="316"/>
    </row>
    <row r="1021" spans="11:26">
      <c r="K1021" s="361"/>
      <c r="M1021" s="316"/>
      <c r="N1021" s="316"/>
      <c r="O1021" s="316"/>
      <c r="P1021" s="316"/>
      <c r="Q1021" s="316"/>
      <c r="R1021" s="316"/>
      <c r="S1021" s="316"/>
      <c r="T1021" s="316"/>
      <c r="U1021" s="316"/>
      <c r="V1021" s="316"/>
      <c r="W1021" s="316"/>
      <c r="X1021" s="316"/>
      <c r="Y1021" s="316"/>
      <c r="Z1021" s="316"/>
    </row>
    <row r="1022" spans="11:26">
      <c r="K1022" s="361"/>
      <c r="M1022" s="316"/>
      <c r="N1022" s="316"/>
      <c r="O1022" s="316"/>
      <c r="P1022" s="316"/>
      <c r="Q1022" s="316"/>
      <c r="R1022" s="316"/>
      <c r="S1022" s="316"/>
      <c r="T1022" s="316"/>
      <c r="U1022" s="316"/>
      <c r="V1022" s="316"/>
      <c r="W1022" s="316"/>
      <c r="X1022" s="316"/>
      <c r="Y1022" s="316"/>
      <c r="Z1022" s="316"/>
    </row>
    <row r="1023" spans="11:26">
      <c r="K1023" s="361"/>
      <c r="M1023" s="316"/>
      <c r="N1023" s="316"/>
      <c r="O1023" s="316"/>
      <c r="P1023" s="316"/>
      <c r="Q1023" s="316"/>
      <c r="R1023" s="316"/>
      <c r="S1023" s="316"/>
      <c r="T1023" s="316"/>
      <c r="U1023" s="316"/>
      <c r="V1023" s="316"/>
      <c r="W1023" s="316"/>
      <c r="X1023" s="316"/>
      <c r="Y1023" s="316"/>
      <c r="Z1023" s="316"/>
    </row>
    <row r="1024" spans="11:26">
      <c r="K1024" s="361"/>
      <c r="M1024" s="316"/>
      <c r="N1024" s="316"/>
      <c r="O1024" s="316"/>
      <c r="P1024" s="316"/>
      <c r="Q1024" s="316"/>
      <c r="R1024" s="316"/>
      <c r="S1024" s="316"/>
      <c r="T1024" s="316"/>
      <c r="U1024" s="316"/>
      <c r="V1024" s="316"/>
      <c r="W1024" s="316"/>
      <c r="X1024" s="316"/>
      <c r="Y1024" s="316"/>
      <c r="Z1024" s="316"/>
    </row>
    <row r="1025" spans="11:26">
      <c r="K1025" s="361"/>
      <c r="M1025" s="316"/>
      <c r="N1025" s="316"/>
      <c r="O1025" s="316"/>
      <c r="P1025" s="316"/>
      <c r="Q1025" s="316"/>
      <c r="R1025" s="316"/>
      <c r="S1025" s="316"/>
      <c r="T1025" s="316"/>
      <c r="U1025" s="316"/>
      <c r="V1025" s="316"/>
      <c r="W1025" s="316"/>
      <c r="X1025" s="316"/>
      <c r="Y1025" s="316"/>
      <c r="Z1025" s="316"/>
    </row>
    <row r="1026" spans="11:26">
      <c r="K1026" s="361"/>
      <c r="M1026" s="316"/>
      <c r="N1026" s="316"/>
      <c r="O1026" s="316"/>
      <c r="P1026" s="316"/>
      <c r="Q1026" s="316"/>
      <c r="R1026" s="316"/>
      <c r="S1026" s="316"/>
      <c r="T1026" s="316"/>
      <c r="U1026" s="316"/>
      <c r="V1026" s="316"/>
      <c r="W1026" s="316"/>
      <c r="X1026" s="316"/>
      <c r="Y1026" s="316"/>
      <c r="Z1026" s="316"/>
    </row>
    <row r="1027" spans="11:26">
      <c r="K1027" s="361"/>
      <c r="M1027" s="316"/>
      <c r="N1027" s="316"/>
      <c r="O1027" s="316"/>
      <c r="P1027" s="316"/>
      <c r="Q1027" s="316"/>
      <c r="R1027" s="316"/>
      <c r="S1027" s="316"/>
      <c r="T1027" s="316"/>
      <c r="U1027" s="316"/>
      <c r="V1027" s="316"/>
      <c r="W1027" s="316"/>
      <c r="X1027" s="316"/>
      <c r="Y1027" s="316"/>
      <c r="Z1027" s="316"/>
    </row>
    <row r="1028" spans="11:26">
      <c r="K1028" s="361"/>
      <c r="M1028" s="316"/>
      <c r="N1028" s="316"/>
      <c r="O1028" s="316"/>
      <c r="P1028" s="316"/>
      <c r="Q1028" s="316"/>
      <c r="R1028" s="316"/>
      <c r="S1028" s="316"/>
      <c r="T1028" s="316"/>
      <c r="U1028" s="316"/>
      <c r="V1028" s="316"/>
      <c r="W1028" s="316"/>
      <c r="X1028" s="316"/>
      <c r="Y1028" s="316"/>
      <c r="Z1028" s="316"/>
    </row>
    <row r="1029" spans="11:26">
      <c r="K1029" s="361"/>
      <c r="M1029" s="316"/>
      <c r="N1029" s="316"/>
      <c r="O1029" s="316"/>
      <c r="P1029" s="316"/>
      <c r="Q1029" s="316"/>
      <c r="R1029" s="316"/>
      <c r="S1029" s="316"/>
      <c r="T1029" s="316"/>
      <c r="U1029" s="316"/>
      <c r="V1029" s="316"/>
      <c r="W1029" s="316"/>
      <c r="X1029" s="316"/>
      <c r="Y1029" s="316"/>
      <c r="Z1029" s="316"/>
    </row>
    <row r="1030" spans="11:26">
      <c r="K1030" s="361"/>
      <c r="M1030" s="316"/>
      <c r="N1030" s="316"/>
      <c r="O1030" s="316"/>
      <c r="P1030" s="316"/>
      <c r="Q1030" s="316"/>
      <c r="R1030" s="316"/>
      <c r="S1030" s="316"/>
      <c r="T1030" s="316"/>
      <c r="U1030" s="316"/>
      <c r="V1030" s="316"/>
      <c r="W1030" s="316"/>
      <c r="X1030" s="316"/>
      <c r="Y1030" s="316"/>
      <c r="Z1030" s="316"/>
    </row>
    <row r="1031" spans="11:26">
      <c r="K1031" s="361"/>
      <c r="M1031" s="316"/>
      <c r="N1031" s="316"/>
      <c r="O1031" s="316"/>
      <c r="P1031" s="316"/>
      <c r="Q1031" s="316"/>
      <c r="R1031" s="316"/>
      <c r="S1031" s="316"/>
      <c r="T1031" s="316"/>
      <c r="U1031" s="316"/>
      <c r="V1031" s="316"/>
      <c r="W1031" s="316"/>
      <c r="X1031" s="316"/>
      <c r="Y1031" s="316"/>
      <c r="Z1031" s="316"/>
    </row>
    <row r="1032" spans="11:26">
      <c r="K1032" s="361"/>
      <c r="M1032" s="316"/>
      <c r="N1032" s="316"/>
      <c r="O1032" s="316"/>
      <c r="P1032" s="316"/>
      <c r="Q1032" s="316"/>
      <c r="R1032" s="316"/>
      <c r="S1032" s="316"/>
      <c r="T1032" s="316"/>
      <c r="U1032" s="316"/>
      <c r="V1032" s="316"/>
      <c r="W1032" s="316"/>
      <c r="X1032" s="316"/>
      <c r="Y1032" s="316"/>
      <c r="Z1032" s="316"/>
    </row>
    <row r="1033" spans="11:26">
      <c r="K1033" s="361"/>
      <c r="M1033" s="316"/>
      <c r="N1033" s="316"/>
      <c r="O1033" s="316"/>
      <c r="P1033" s="316"/>
      <c r="Q1033" s="316"/>
      <c r="R1033" s="316"/>
      <c r="S1033" s="316"/>
      <c r="T1033" s="316"/>
      <c r="U1033" s="316"/>
      <c r="V1033" s="316"/>
      <c r="W1033" s="316"/>
      <c r="X1033" s="316"/>
      <c r="Y1033" s="316"/>
      <c r="Z1033" s="316"/>
    </row>
    <row r="1034" spans="11:26">
      <c r="K1034" s="361"/>
      <c r="M1034" s="316"/>
      <c r="N1034" s="316"/>
      <c r="O1034" s="316"/>
      <c r="P1034" s="316"/>
      <c r="Q1034" s="316"/>
      <c r="R1034" s="316"/>
      <c r="S1034" s="316"/>
      <c r="T1034" s="316"/>
      <c r="U1034" s="316"/>
      <c r="V1034" s="316"/>
      <c r="W1034" s="316"/>
      <c r="X1034" s="316"/>
      <c r="Y1034" s="316"/>
      <c r="Z1034" s="316"/>
    </row>
    <row r="1035" spans="11:26">
      <c r="K1035" s="361"/>
      <c r="M1035" s="316"/>
      <c r="N1035" s="316"/>
      <c r="O1035" s="316"/>
      <c r="P1035" s="316"/>
      <c r="Q1035" s="316"/>
      <c r="R1035" s="316"/>
      <c r="S1035" s="316"/>
      <c r="T1035" s="316"/>
      <c r="U1035" s="316"/>
      <c r="V1035" s="316"/>
      <c r="W1035" s="316"/>
      <c r="X1035" s="316"/>
      <c r="Y1035" s="316"/>
      <c r="Z1035" s="316"/>
    </row>
    <row r="1036" spans="11:26">
      <c r="K1036" s="361"/>
      <c r="M1036" s="316"/>
      <c r="N1036" s="316"/>
      <c r="O1036" s="316"/>
      <c r="P1036" s="316"/>
      <c r="Q1036" s="316"/>
      <c r="R1036" s="316"/>
      <c r="S1036" s="316"/>
      <c r="T1036" s="316"/>
      <c r="U1036" s="316"/>
      <c r="V1036" s="316"/>
      <c r="W1036" s="316"/>
      <c r="X1036" s="316"/>
      <c r="Y1036" s="316"/>
      <c r="Z1036" s="316"/>
    </row>
    <row r="1037" spans="11:26">
      <c r="K1037" s="361"/>
      <c r="M1037" s="316"/>
      <c r="N1037" s="316"/>
      <c r="O1037" s="316"/>
      <c r="P1037" s="316"/>
      <c r="Q1037" s="316"/>
      <c r="R1037" s="316"/>
      <c r="S1037" s="316"/>
      <c r="T1037" s="316"/>
      <c r="U1037" s="316"/>
      <c r="V1037" s="316"/>
      <c r="W1037" s="316"/>
      <c r="X1037" s="316"/>
      <c r="Y1037" s="316"/>
      <c r="Z1037" s="316"/>
    </row>
    <row r="1038" spans="11:26">
      <c r="K1038" s="361"/>
      <c r="M1038" s="316"/>
      <c r="N1038" s="316"/>
      <c r="O1038" s="316"/>
      <c r="P1038" s="316"/>
      <c r="Q1038" s="316"/>
      <c r="R1038" s="316"/>
      <c r="S1038" s="316"/>
      <c r="T1038" s="316"/>
      <c r="U1038" s="316"/>
      <c r="V1038" s="316"/>
      <c r="W1038" s="316"/>
      <c r="X1038" s="316"/>
      <c r="Y1038" s="316"/>
      <c r="Z1038" s="316"/>
    </row>
    <row r="1039" spans="11:26">
      <c r="K1039" s="361"/>
      <c r="M1039" s="316"/>
      <c r="N1039" s="316"/>
      <c r="O1039" s="316"/>
      <c r="P1039" s="316"/>
      <c r="Q1039" s="316"/>
      <c r="R1039" s="316"/>
      <c r="S1039" s="316"/>
      <c r="T1039" s="316"/>
      <c r="U1039" s="316"/>
      <c r="V1039" s="316"/>
      <c r="W1039" s="316"/>
      <c r="X1039" s="316"/>
      <c r="Y1039" s="316"/>
      <c r="Z1039" s="316"/>
    </row>
    <row r="1040" spans="11:26">
      <c r="K1040" s="361"/>
      <c r="M1040" s="316"/>
      <c r="N1040" s="316"/>
      <c r="O1040" s="316"/>
      <c r="P1040" s="316"/>
      <c r="Q1040" s="316"/>
      <c r="R1040" s="316"/>
      <c r="S1040" s="316"/>
      <c r="T1040" s="316"/>
      <c r="U1040" s="316"/>
      <c r="V1040" s="316"/>
      <c r="W1040" s="316"/>
      <c r="X1040" s="316"/>
      <c r="Y1040" s="316"/>
      <c r="Z1040" s="316"/>
    </row>
    <row r="1041" spans="11:26">
      <c r="K1041" s="361"/>
      <c r="M1041" s="316"/>
      <c r="N1041" s="316"/>
      <c r="O1041" s="316"/>
      <c r="P1041" s="316"/>
      <c r="Q1041" s="316"/>
      <c r="R1041" s="316"/>
      <c r="S1041" s="316"/>
      <c r="T1041" s="316"/>
      <c r="U1041" s="316"/>
      <c r="V1041" s="316"/>
      <c r="W1041" s="316"/>
      <c r="X1041" s="316"/>
      <c r="Y1041" s="316"/>
      <c r="Z1041" s="316"/>
    </row>
    <row r="1042" spans="11:26">
      <c r="K1042" s="361"/>
      <c r="M1042" s="316"/>
      <c r="N1042" s="316"/>
      <c r="O1042" s="316"/>
      <c r="P1042" s="316"/>
      <c r="Q1042" s="316"/>
      <c r="R1042" s="316"/>
      <c r="S1042" s="316"/>
      <c r="T1042" s="316"/>
      <c r="U1042" s="316"/>
      <c r="V1042" s="316"/>
      <c r="W1042" s="316"/>
      <c r="X1042" s="316"/>
      <c r="Y1042" s="316"/>
      <c r="Z1042" s="316"/>
    </row>
    <row r="1043" spans="11:26">
      <c r="K1043" s="361"/>
      <c r="M1043" s="316"/>
      <c r="N1043" s="316"/>
      <c r="O1043" s="316"/>
      <c r="P1043" s="316"/>
      <c r="Q1043" s="316"/>
      <c r="R1043" s="316"/>
      <c r="S1043" s="316"/>
      <c r="T1043" s="316"/>
      <c r="U1043" s="316"/>
      <c r="V1043" s="316"/>
      <c r="W1043" s="316"/>
      <c r="X1043" s="316"/>
      <c r="Y1043" s="316"/>
      <c r="Z1043" s="316"/>
    </row>
    <row r="1044" spans="11:26">
      <c r="K1044" s="361"/>
      <c r="M1044" s="316"/>
      <c r="N1044" s="316"/>
      <c r="O1044" s="316"/>
      <c r="P1044" s="316"/>
      <c r="Q1044" s="316"/>
      <c r="R1044" s="316"/>
      <c r="S1044" s="316"/>
      <c r="T1044" s="316"/>
      <c r="U1044" s="316"/>
      <c r="V1044" s="316"/>
      <c r="W1044" s="316"/>
      <c r="X1044" s="316"/>
      <c r="Y1044" s="316"/>
      <c r="Z1044" s="316"/>
    </row>
    <row r="1045" spans="11:26">
      <c r="K1045" s="1422"/>
    </row>
    <row r="1046" spans="11:26">
      <c r="K1046" s="1422"/>
    </row>
    <row r="1047" spans="11:26">
      <c r="K1047" s="1422"/>
    </row>
    <row r="1048" spans="11:26">
      <c r="K1048" s="1422"/>
    </row>
    <row r="1049" spans="11:26">
      <c r="K1049" s="1422"/>
    </row>
    <row r="1050" spans="11:26">
      <c r="K1050" s="1422"/>
    </row>
    <row r="1051" spans="11:26">
      <c r="K1051" s="1422"/>
    </row>
    <row r="1052" spans="11:26">
      <c r="K1052" s="1422"/>
    </row>
    <row r="1053" spans="11:26">
      <c r="K1053" s="1422"/>
    </row>
    <row r="1054" spans="11:26">
      <c r="K1054" s="1422"/>
    </row>
    <row r="1055" spans="11:26">
      <c r="K1055" s="1422"/>
    </row>
    <row r="1056" spans="11:26">
      <c r="K1056" s="1422"/>
    </row>
    <row r="1057" spans="11:11">
      <c r="K1057" s="1422"/>
    </row>
    <row r="1058" spans="11:11">
      <c r="K1058" s="1422"/>
    </row>
    <row r="1059" spans="11:11">
      <c r="K1059" s="1422"/>
    </row>
    <row r="1060" spans="11:11">
      <c r="K1060" s="1422"/>
    </row>
    <row r="1061" spans="11:11">
      <c r="K1061" s="1422"/>
    </row>
    <row r="1062" spans="11:11">
      <c r="K1062" s="1422"/>
    </row>
    <row r="1063" spans="11:11">
      <c r="K1063" s="1422"/>
    </row>
    <row r="1064" spans="11:11">
      <c r="K1064" s="1422"/>
    </row>
    <row r="1065" spans="11:11">
      <c r="K1065" s="1422"/>
    </row>
    <row r="1066" spans="11:11">
      <c r="K1066" s="1422"/>
    </row>
    <row r="1067" spans="11:11">
      <c r="K1067" s="1422"/>
    </row>
    <row r="1068" spans="11:11">
      <c r="K1068" s="1422"/>
    </row>
    <row r="1069" spans="11:11">
      <c r="K1069" s="1422"/>
    </row>
    <row r="1070" spans="11:11">
      <c r="K1070" s="1422"/>
    </row>
    <row r="1071" spans="11:11">
      <c r="K1071" s="1422"/>
    </row>
    <row r="1072" spans="11:11">
      <c r="K1072" s="1422"/>
    </row>
    <row r="1073" spans="11:11">
      <c r="K1073" s="1422"/>
    </row>
    <row r="1074" spans="11:11">
      <c r="K1074" s="1422"/>
    </row>
    <row r="1075" spans="11:11">
      <c r="K1075" s="1422"/>
    </row>
    <row r="1076" spans="11:11">
      <c r="K1076" s="1422"/>
    </row>
    <row r="1077" spans="11:11">
      <c r="K1077" s="1422"/>
    </row>
    <row r="1078" spans="11:11">
      <c r="K1078" s="1422"/>
    </row>
  </sheetData>
  <mergeCells count="9">
    <mergeCell ref="A54:A77"/>
    <mergeCell ref="A78:A82"/>
    <mergeCell ref="A2:L2"/>
    <mergeCell ref="A4:A28"/>
    <mergeCell ref="A29:A36"/>
    <mergeCell ref="A37:A39"/>
    <mergeCell ref="A40:A41"/>
    <mergeCell ref="A42:A51"/>
    <mergeCell ref="A52:K52"/>
  </mergeCells>
  <dataValidations count="4">
    <dataValidation type="list" allowBlank="1" showErrorMessage="1" sqref="D4:D51 D54:D82" xr:uid="{00000000-0002-0000-0600-000000000000}">
      <formula1>"Male,Female"</formula1>
    </dataValidation>
    <dataValidation type="list" allowBlank="1" showErrorMessage="1" sqref="E4:E31 H4:H31 E37:E51 H37:H51 E54:E82 H54:H82" xr:uid="{00000000-0002-0000-0600-000001000000}">
      <formula1>"Administration,Commercial,Engineering,Finance,Human Resource,Information Technology,Internal Audit,Production,Quality,Regulatory,Supply Chain,Legal and Compliance"</formula1>
    </dataValidation>
    <dataValidation type="custom" allowBlank="1" showDropDown="1" showErrorMessage="1" sqref="K4:K51 K54:K1078" xr:uid="{00000000-0002-0000-0600-000002000000}">
      <formula1>OR(NOT(ISERROR(DATEVALUE(K4))), AND(ISNUMBER(K4), LEFT(CELL("format", K4))="D"))</formula1>
    </dataValidation>
    <dataValidation type="list" allowBlank="1" showErrorMessage="1" sqref="E32:E36 H32:H36" xr:uid="{00000000-0002-0000-0600-000003000000}">
      <formula1>"Commercial,Supply Chain,Regulatory,Finance,Information Technology,Internal Audit,Human Resource"</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986"/>
  <sheetViews>
    <sheetView workbookViewId="0">
      <pane ySplit="4" topLeftCell="A5" activePane="bottomLeft" state="frozen"/>
      <selection pane="bottomLeft" activeCell="B6" sqref="B6"/>
    </sheetView>
  </sheetViews>
  <sheetFormatPr defaultColWidth="14.42578125" defaultRowHeight="15" customHeight="1"/>
  <cols>
    <col min="1" max="1" width="8.85546875" customWidth="1"/>
    <col min="2" max="2" width="41" customWidth="1"/>
    <col min="3" max="3" width="18.85546875" customWidth="1"/>
    <col min="4" max="4" width="14" customWidth="1"/>
    <col min="5" max="5" width="16.5703125" customWidth="1"/>
    <col min="6" max="6" width="9.140625" customWidth="1"/>
    <col min="7" max="7" width="16.7109375" customWidth="1"/>
    <col min="8" max="8" width="9.28515625" customWidth="1"/>
    <col min="9" max="9" width="17.85546875" customWidth="1"/>
    <col min="10" max="10" width="9.85546875" customWidth="1"/>
    <col min="11" max="11" width="15.7109375" customWidth="1"/>
    <col min="12" max="12" width="9.7109375" customWidth="1"/>
    <col min="13" max="13" width="15.28515625" customWidth="1"/>
    <col min="14" max="14" width="9.7109375" customWidth="1"/>
    <col min="15" max="15" width="13.7109375" customWidth="1"/>
    <col min="16" max="16" width="9.85546875" customWidth="1"/>
    <col min="17" max="17" width="13.5703125" customWidth="1"/>
    <col min="18" max="18" width="9.7109375" customWidth="1"/>
    <col min="19" max="20" width="17.28515625" customWidth="1"/>
    <col min="21" max="21" width="34.5703125" customWidth="1"/>
    <col min="22" max="22" width="16.5703125" customWidth="1"/>
    <col min="23" max="23" width="18.42578125" customWidth="1"/>
    <col min="24" max="24" width="16.85546875" customWidth="1"/>
    <col min="25" max="25" width="11.7109375" customWidth="1"/>
    <col min="26" max="26" width="16.85546875" customWidth="1"/>
    <col min="27" max="27" width="9.28515625" customWidth="1"/>
    <col min="28" max="28" width="13.7109375" customWidth="1"/>
    <col min="29" max="29" width="9.28515625" customWidth="1"/>
    <col min="30" max="30" width="14" customWidth="1"/>
    <col min="31" max="31" width="9.28515625" customWidth="1"/>
    <col min="32" max="32" width="13" customWidth="1"/>
    <col min="33" max="33" width="9.28515625" customWidth="1"/>
    <col min="34" max="34" width="13" customWidth="1"/>
    <col min="35" max="35" width="9.28515625" customWidth="1"/>
    <col min="36" max="36" width="12" customWidth="1"/>
    <col min="37" max="37" width="8.5703125" customWidth="1"/>
  </cols>
  <sheetData>
    <row r="1" spans="1:37" ht="15.75" customHeight="1">
      <c r="A1" s="2"/>
      <c r="B1" s="1098" t="s">
        <v>1035</v>
      </c>
      <c r="C1" s="1423"/>
      <c r="D1" s="1423"/>
      <c r="E1" s="1423"/>
      <c r="F1" s="1423"/>
      <c r="G1" s="1423"/>
      <c r="H1" s="1423"/>
      <c r="I1" s="1423"/>
      <c r="J1" s="1423"/>
      <c r="K1" s="1423"/>
      <c r="L1" s="1423"/>
      <c r="M1" s="1423"/>
      <c r="N1" s="1423"/>
      <c r="O1" s="1423"/>
      <c r="P1" s="1423"/>
      <c r="Q1" s="1423"/>
      <c r="R1" s="1203"/>
      <c r="S1" s="2"/>
      <c r="T1" s="2"/>
      <c r="U1" s="2"/>
      <c r="V1" s="2"/>
      <c r="W1" s="2"/>
      <c r="X1" s="2"/>
      <c r="Y1" s="2"/>
      <c r="Z1" s="2"/>
      <c r="AA1" s="2"/>
      <c r="AB1" s="2"/>
      <c r="AC1" s="2"/>
      <c r="AD1" s="2"/>
      <c r="AE1" s="2"/>
      <c r="AF1" s="2"/>
      <c r="AG1" s="2"/>
      <c r="AH1" s="2"/>
      <c r="AI1" s="2"/>
      <c r="AJ1" s="2"/>
      <c r="AK1" s="2"/>
    </row>
    <row r="2" spans="1:37" ht="15.75" customHeight="1">
      <c r="A2" s="4"/>
      <c r="B2" s="1424"/>
      <c r="C2" s="1097" t="s">
        <v>1</v>
      </c>
      <c r="D2" s="1423"/>
      <c r="E2" s="1097" t="s">
        <v>2</v>
      </c>
      <c r="F2" s="1203"/>
      <c r="G2" s="1097" t="s">
        <v>3</v>
      </c>
      <c r="H2" s="1203"/>
      <c r="I2" s="1097" t="s">
        <v>4</v>
      </c>
      <c r="J2" s="1203"/>
      <c r="K2" s="1097" t="s">
        <v>5</v>
      </c>
      <c r="L2" s="1203"/>
      <c r="M2" s="1425" t="s">
        <v>6</v>
      </c>
      <c r="N2" s="1423"/>
      <c r="O2" s="1096" t="s">
        <v>1036</v>
      </c>
      <c r="P2" s="1203"/>
      <c r="Q2" s="1097" t="s">
        <v>1037</v>
      </c>
      <c r="R2" s="1203"/>
      <c r="S2" s="4"/>
      <c r="T2" s="4"/>
      <c r="U2" s="4"/>
      <c r="V2" s="4"/>
      <c r="W2" s="4"/>
      <c r="X2" s="4"/>
      <c r="Y2" s="4"/>
      <c r="Z2" s="4"/>
      <c r="AA2" s="4"/>
      <c r="AB2" s="4"/>
      <c r="AC2" s="4"/>
      <c r="AD2" s="4"/>
      <c r="AE2" s="4"/>
      <c r="AF2" s="4"/>
      <c r="AG2" s="4"/>
      <c r="AH2" s="4"/>
      <c r="AI2" s="4"/>
      <c r="AJ2" s="4"/>
      <c r="AK2" s="4"/>
    </row>
    <row r="3" spans="1:37" ht="15.75" customHeight="1">
      <c r="A3" s="2"/>
      <c r="B3" s="1426"/>
      <c r="C3" s="1427" t="s">
        <v>1038</v>
      </c>
      <c r="D3" s="1428" t="s">
        <v>9</v>
      </c>
      <c r="E3" s="1429" t="s">
        <v>1038</v>
      </c>
      <c r="F3" s="1430" t="s">
        <v>9</v>
      </c>
      <c r="G3" s="1429" t="s">
        <v>1038</v>
      </c>
      <c r="H3" s="1430" t="s">
        <v>9</v>
      </c>
      <c r="I3" s="1429" t="s">
        <v>1038</v>
      </c>
      <c r="J3" s="1430" t="s">
        <v>9</v>
      </c>
      <c r="K3" s="1429" t="s">
        <v>1038</v>
      </c>
      <c r="L3" s="1430" t="s">
        <v>9</v>
      </c>
      <c r="M3" s="1429" t="s">
        <v>1038</v>
      </c>
      <c r="N3" s="1430" t="s">
        <v>9</v>
      </c>
      <c r="O3" s="1429" t="s">
        <v>1038</v>
      </c>
      <c r="P3" s="1431" t="s">
        <v>9</v>
      </c>
      <c r="Q3" s="1429" t="s">
        <v>1038</v>
      </c>
      <c r="R3" s="1430" t="s">
        <v>9</v>
      </c>
      <c r="S3" s="2"/>
      <c r="T3" s="2"/>
      <c r="U3" s="2"/>
      <c r="V3" s="2"/>
      <c r="W3" s="2"/>
      <c r="X3" s="2"/>
      <c r="Y3" s="2"/>
      <c r="Z3" s="2"/>
      <c r="AA3" s="2"/>
      <c r="AB3" s="2"/>
      <c r="AC3" s="2"/>
      <c r="AD3" s="2"/>
      <c r="AE3" s="2"/>
      <c r="AF3" s="2"/>
      <c r="AG3" s="2"/>
      <c r="AH3" s="2"/>
      <c r="AI3" s="2"/>
      <c r="AJ3" s="2"/>
      <c r="AK3" s="2"/>
    </row>
    <row r="4" spans="1:37">
      <c r="A4" s="1432"/>
      <c r="B4" s="362" t="s">
        <v>1039</v>
      </c>
      <c r="C4" s="1433">
        <f>C6-C5</f>
        <v>-3.9223442179977738E-3</v>
      </c>
      <c r="D4" s="1423"/>
      <c r="E4" s="1099">
        <f>E6-E5</f>
        <v>-5.2593847957588813E-3</v>
      </c>
      <c r="F4" s="1203"/>
      <c r="G4" s="1099">
        <f>G6-G5</f>
        <v>2.9189100051283029E-2</v>
      </c>
      <c r="H4" s="1203"/>
      <c r="I4" s="1099">
        <f>I6-I5</f>
        <v>-8.8714264480837454E-3</v>
      </c>
      <c r="J4" s="1203"/>
      <c r="K4" s="1099">
        <f>K6-K5</f>
        <v>-1.5249790874648776E-2</v>
      </c>
      <c r="L4" s="1203"/>
      <c r="M4" s="1433">
        <f>M6-M5</f>
        <v>-2.6961653213646818E-2</v>
      </c>
      <c r="N4" s="1423"/>
      <c r="O4" s="1099">
        <f>O6-O5</f>
        <v>1.2950514074074077E-2</v>
      </c>
      <c r="P4" s="1203"/>
      <c r="Q4" s="1434">
        <f>Q6-Q5</f>
        <v>0</v>
      </c>
      <c r="R4" s="1435"/>
      <c r="S4" s="2"/>
      <c r="T4" s="2"/>
      <c r="U4" s="2"/>
      <c r="V4" s="2"/>
      <c r="W4" s="2"/>
      <c r="X4" s="2"/>
      <c r="Y4" s="2"/>
      <c r="Z4" s="2"/>
      <c r="AA4" s="2"/>
      <c r="AB4" s="2"/>
      <c r="AC4" s="2"/>
      <c r="AD4" s="2"/>
      <c r="AE4" s="2"/>
      <c r="AF4" s="2"/>
      <c r="AG4" s="2"/>
      <c r="AH4" s="2"/>
      <c r="AI4" s="2"/>
      <c r="AJ4" s="2"/>
      <c r="AK4" s="2"/>
    </row>
    <row r="5" spans="1:37" ht="15.75" customHeight="1">
      <c r="A5" s="1436" t="s">
        <v>1040</v>
      </c>
      <c r="B5" s="363" t="s">
        <v>1041</v>
      </c>
      <c r="C5" s="1437">
        <f t="shared" ref="C5:C6" si="0">C10/C14</f>
        <v>6.3600265251989391E-2</v>
      </c>
      <c r="D5" s="1423"/>
      <c r="E5" s="1100">
        <f t="shared" ref="E5:E6" si="1">E10/E14</f>
        <v>6.640987514188422E-2</v>
      </c>
      <c r="F5" s="1203"/>
      <c r="G5" s="1100">
        <f t="shared" ref="G5:G6" si="2">G10/G14</f>
        <v>6.9595705521472387E-2</v>
      </c>
      <c r="H5" s="1203"/>
      <c r="I5" s="1100">
        <f t="shared" ref="I5:I6" si="3">I10/I14</f>
        <v>5.3866544117647061E-2</v>
      </c>
      <c r="J5" s="1203"/>
      <c r="K5" s="1100">
        <f t="shared" ref="K5:K6" si="4">K10/K14</f>
        <v>5.7464705882352939E-2</v>
      </c>
      <c r="L5" s="1203"/>
      <c r="M5" s="1437">
        <f t="shared" ref="M5:M6" si="5">M10/M14</f>
        <v>4.2513953488372093E-2</v>
      </c>
      <c r="N5" s="1423"/>
      <c r="O5" s="1100">
        <f t="shared" ref="O5:O6" si="6">O10/O14</f>
        <v>4.0325E-2</v>
      </c>
      <c r="P5" s="1203"/>
      <c r="Q5" s="1101">
        <f t="shared" ref="Q5:Q6" si="7">Q10/Q14</f>
        <v>0.90749999999999997</v>
      </c>
      <c r="R5" s="1203"/>
      <c r="S5" s="2"/>
      <c r="T5" s="2"/>
      <c r="U5" s="2"/>
      <c r="V5" s="2"/>
      <c r="W5" s="2"/>
      <c r="X5" s="2"/>
      <c r="Y5" s="2"/>
      <c r="Z5" s="2"/>
      <c r="AA5" s="2"/>
      <c r="AB5" s="2"/>
      <c r="AC5" s="2"/>
      <c r="AD5" s="2"/>
      <c r="AE5" s="2"/>
      <c r="AF5" s="2"/>
      <c r="AG5" s="2"/>
      <c r="AH5" s="2"/>
      <c r="AI5" s="2"/>
      <c r="AJ5" s="2"/>
      <c r="AK5" s="2"/>
    </row>
    <row r="6" spans="1:37" ht="15.75" customHeight="1">
      <c r="A6" s="1169"/>
      <c r="B6" s="1438" t="s">
        <v>1042</v>
      </c>
      <c r="C6" s="1439">
        <f t="shared" si="0"/>
        <v>5.9677921033991617E-2</v>
      </c>
      <c r="D6" s="1440"/>
      <c r="E6" s="1439">
        <f t="shared" si="1"/>
        <v>6.1150490346125339E-2</v>
      </c>
      <c r="F6" s="1441"/>
      <c r="G6" s="1439">
        <f t="shared" si="2"/>
        <v>9.8784805572755416E-2</v>
      </c>
      <c r="H6" s="1441"/>
      <c r="I6" s="1439">
        <f t="shared" si="3"/>
        <v>4.4995117669563316E-2</v>
      </c>
      <c r="J6" s="1441"/>
      <c r="K6" s="1439">
        <f t="shared" si="4"/>
        <v>4.2214915007704162E-2</v>
      </c>
      <c r="L6" s="1441"/>
      <c r="M6" s="1442">
        <f t="shared" si="5"/>
        <v>1.5552300274725275E-2</v>
      </c>
      <c r="N6" s="1440"/>
      <c r="O6" s="1439">
        <f t="shared" si="6"/>
        <v>5.3275514074074076E-2</v>
      </c>
      <c r="P6" s="1441"/>
      <c r="Q6" s="1443">
        <f t="shared" si="7"/>
        <v>0.90749999999999997</v>
      </c>
      <c r="R6" s="1441"/>
      <c r="S6" s="2"/>
      <c r="T6" s="2"/>
      <c r="U6" s="2"/>
      <c r="V6" s="2"/>
      <c r="W6" s="2"/>
      <c r="X6" s="2"/>
      <c r="Y6" s="2"/>
      <c r="Z6" s="2"/>
      <c r="AA6" s="2"/>
      <c r="AB6" s="2"/>
      <c r="AC6" s="2"/>
      <c r="AD6" s="2"/>
      <c r="AE6" s="2"/>
      <c r="AF6" s="2"/>
      <c r="AG6" s="2"/>
      <c r="AH6" s="2"/>
      <c r="AI6" s="2"/>
      <c r="AJ6" s="2"/>
      <c r="AK6" s="2"/>
    </row>
    <row r="7" spans="1:37" ht="17.25" customHeight="1">
      <c r="A7" s="1169"/>
      <c r="B7" s="364" t="s">
        <v>1043</v>
      </c>
      <c r="C7" s="1102">
        <v>0.06</v>
      </c>
      <c r="D7" s="1203"/>
      <c r="E7" s="1102">
        <v>6.0999999999999999E-2</v>
      </c>
      <c r="F7" s="1203"/>
      <c r="G7" s="1102">
        <v>9.5000000000000001E-2</v>
      </c>
      <c r="H7" s="1203"/>
      <c r="I7" s="1102">
        <v>4.3999999999999997E-2</v>
      </c>
      <c r="J7" s="1203"/>
      <c r="K7" s="1102">
        <v>4.2000000000000003E-2</v>
      </c>
      <c r="L7" s="1203"/>
      <c r="M7" s="1102">
        <v>3.2000000000000001E-2</v>
      </c>
      <c r="N7" s="1203"/>
      <c r="O7" s="1102">
        <v>4.4999999999999998E-2</v>
      </c>
      <c r="P7" s="1203"/>
      <c r="Q7" s="1092">
        <v>0.41</v>
      </c>
      <c r="R7" s="1203"/>
      <c r="S7" s="2"/>
      <c r="T7" s="2"/>
      <c r="U7" s="2"/>
      <c r="V7" s="2"/>
      <c r="W7" s="2"/>
      <c r="X7" s="2"/>
      <c r="Y7" s="2"/>
      <c r="Z7" s="2"/>
      <c r="AA7" s="2"/>
      <c r="AB7" s="2"/>
      <c r="AC7" s="2"/>
      <c r="AD7" s="2"/>
      <c r="AE7" s="2"/>
      <c r="AF7" s="2"/>
      <c r="AG7" s="2"/>
      <c r="AH7" s="2"/>
      <c r="AI7" s="2"/>
      <c r="AJ7" s="2"/>
      <c r="AK7" s="2"/>
    </row>
    <row r="8" spans="1:37">
      <c r="A8" s="1169"/>
      <c r="B8" s="1444"/>
      <c r="C8" s="365"/>
      <c r="D8" s="366"/>
      <c r="E8" s="365"/>
      <c r="F8" s="366"/>
      <c r="G8" s="365"/>
      <c r="H8" s="366"/>
      <c r="I8" s="365"/>
      <c r="J8" s="366"/>
      <c r="K8" s="365"/>
      <c r="L8" s="366"/>
      <c r="M8" s="365"/>
      <c r="N8" s="366"/>
      <c r="O8" s="365"/>
      <c r="P8" s="366"/>
      <c r="Q8" s="365"/>
      <c r="R8" s="1445"/>
      <c r="S8" s="2"/>
      <c r="T8" s="2"/>
      <c r="U8" s="2"/>
      <c r="V8" s="2"/>
      <c r="W8" s="2"/>
      <c r="X8" s="2"/>
      <c r="Y8" s="2"/>
      <c r="Z8" s="2"/>
      <c r="AA8" s="2"/>
      <c r="AB8" s="2"/>
      <c r="AC8" s="2"/>
      <c r="AD8" s="2"/>
      <c r="AE8" s="2"/>
      <c r="AF8" s="2"/>
      <c r="AG8" s="2"/>
      <c r="AH8" s="2"/>
      <c r="AI8" s="2"/>
      <c r="AJ8" s="2"/>
      <c r="AK8" s="2"/>
    </row>
    <row r="9" spans="1:37" ht="15.75" customHeight="1">
      <c r="A9" s="1169"/>
      <c r="B9" s="367" t="s">
        <v>1044</v>
      </c>
      <c r="C9" s="368">
        <f>C11-C10</f>
        <v>8287.0999610041035</v>
      </c>
      <c r="D9" s="369">
        <f>C9/C10</f>
        <v>8.6405683302583098E-3</v>
      </c>
      <c r="E9" s="1446">
        <f>E11-E10</f>
        <v>-20651.974105263129</v>
      </c>
      <c r="F9" s="370">
        <f>E9/E10</f>
        <v>-3.5298235778671527E-2</v>
      </c>
      <c r="G9" s="1446">
        <f>G11-G10</f>
        <v>54493.169473684218</v>
      </c>
      <c r="H9" s="370">
        <f>G9/G10</f>
        <v>0.48036573614199646</v>
      </c>
      <c r="I9" s="1446">
        <f>I11-I10</f>
        <v>-2082.6722807017504</v>
      </c>
      <c r="J9" s="370">
        <f>I9/I10</f>
        <v>-1.4214543573112678E-2</v>
      </c>
      <c r="K9" s="1447">
        <f>K11-K10</f>
        <v>-6088.7967457627092</v>
      </c>
      <c r="L9" s="370">
        <f>K9/K$10</f>
        <v>-0.20775912736761556</v>
      </c>
      <c r="M9" s="1447">
        <f>M11-M10</f>
        <v>-20387.607714285714</v>
      </c>
      <c r="N9" s="370">
        <f>M9/M$10</f>
        <v>-0.55761740917580316</v>
      </c>
      <c r="O9" s="1447">
        <f>O11-O10</f>
        <v>3004.9813333333332</v>
      </c>
      <c r="P9" s="370">
        <f>O9/O$10</f>
        <v>0.14330589600521404</v>
      </c>
      <c r="Q9" s="1448">
        <f>Q11-Q10</f>
        <v>0</v>
      </c>
      <c r="R9" s="371"/>
      <c r="S9" s="2"/>
      <c r="T9" s="2"/>
      <c r="U9" s="2"/>
      <c r="V9" s="2"/>
      <c r="W9" s="2"/>
      <c r="X9" s="2"/>
      <c r="Y9" s="2"/>
      <c r="Z9" s="2"/>
      <c r="AA9" s="2"/>
      <c r="AB9" s="2"/>
      <c r="AC9" s="2"/>
      <c r="AD9" s="2"/>
      <c r="AE9" s="2"/>
      <c r="AF9" s="2"/>
      <c r="AG9" s="2"/>
      <c r="AH9" s="2"/>
      <c r="AI9" s="2"/>
      <c r="AJ9" s="2"/>
      <c r="AK9" s="2"/>
    </row>
    <row r="10" spans="1:37" ht="15.75" customHeight="1">
      <c r="A10" s="1169"/>
      <c r="B10" s="1444" t="s">
        <v>1045</v>
      </c>
      <c r="C10" s="1449">
        <f t="shared" ref="C10:C11" si="8">SUM(E10,G10,I10,K10,M10,O10,Q10)</f>
        <v>959092</v>
      </c>
      <c r="D10" s="372"/>
      <c r="E10" s="1449">
        <f t="shared" ref="E10:E11" si="9">E18+E22</f>
        <v>585071</v>
      </c>
      <c r="F10" s="1450"/>
      <c r="G10" s="1449">
        <f t="shared" ref="G10:G11" si="10">G18+G22</f>
        <v>113441</v>
      </c>
      <c r="H10" s="372"/>
      <c r="I10" s="1449">
        <f t="shared" ref="I10:I11" si="11">I18+I22</f>
        <v>146517</v>
      </c>
      <c r="J10" s="1450"/>
      <c r="K10" s="1449">
        <f t="shared" ref="K10:K11" si="12">K18+K22</f>
        <v>29307</v>
      </c>
      <c r="L10" s="372"/>
      <c r="M10" s="1449">
        <f t="shared" ref="M10:M11" si="13">M18+M22</f>
        <v>36562</v>
      </c>
      <c r="N10" s="366"/>
      <c r="O10" s="1449">
        <f t="shared" ref="O10:O11" si="14">O18+O22</f>
        <v>20969</v>
      </c>
      <c r="P10" s="366"/>
      <c r="Q10" s="1449">
        <f t="shared" ref="Q10:Q11" si="15">Q18+Q22</f>
        <v>27225</v>
      </c>
      <c r="R10" s="1445"/>
      <c r="S10" s="2"/>
      <c r="T10" s="2"/>
      <c r="U10" s="2"/>
      <c r="V10" s="2"/>
      <c r="W10" s="2"/>
      <c r="X10" s="2"/>
      <c r="Y10" s="2"/>
      <c r="Z10" s="2"/>
      <c r="AA10" s="2"/>
      <c r="AB10" s="2"/>
      <c r="AC10" s="2"/>
      <c r="AD10" s="2"/>
      <c r="AE10" s="2"/>
      <c r="AF10" s="2"/>
      <c r="AG10" s="2"/>
      <c r="AH10" s="2"/>
      <c r="AI10" s="2"/>
      <c r="AJ10" s="2"/>
      <c r="AK10" s="2"/>
    </row>
    <row r="11" spans="1:37" ht="15.75" customHeight="1">
      <c r="A11" s="1169"/>
      <c r="B11" s="1451" t="s">
        <v>1046</v>
      </c>
      <c r="C11" s="1449">
        <f t="shared" si="8"/>
        <v>967379.0999610041</v>
      </c>
      <c r="D11" s="1452"/>
      <c r="E11" s="1449">
        <f t="shared" si="9"/>
        <v>564419.02589473687</v>
      </c>
      <c r="F11" s="373"/>
      <c r="G11" s="1453">
        <f t="shared" si="10"/>
        <v>167934.16947368422</v>
      </c>
      <c r="H11" s="1452"/>
      <c r="I11" s="1453">
        <f t="shared" si="11"/>
        <v>144434.32771929825</v>
      </c>
      <c r="J11" s="373"/>
      <c r="K11" s="1453">
        <f t="shared" si="12"/>
        <v>23218.203254237291</v>
      </c>
      <c r="L11" s="1452"/>
      <c r="M11" s="1453">
        <f t="shared" si="13"/>
        <v>16174.392285714286</v>
      </c>
      <c r="N11" s="1454"/>
      <c r="O11" s="1453">
        <f t="shared" si="14"/>
        <v>23973.981333333333</v>
      </c>
      <c r="P11" s="1454"/>
      <c r="Q11" s="1449">
        <f t="shared" si="15"/>
        <v>27225</v>
      </c>
      <c r="R11" s="374"/>
      <c r="S11" s="2"/>
      <c r="T11" s="2"/>
      <c r="U11" s="2"/>
      <c r="V11" s="2"/>
      <c r="W11" s="2"/>
      <c r="X11" s="2"/>
      <c r="Y11" s="2"/>
      <c r="Z11" s="2"/>
      <c r="AA11" s="2"/>
      <c r="AB11" s="2"/>
      <c r="AC11" s="2"/>
      <c r="AD11" s="2"/>
      <c r="AE11" s="2"/>
      <c r="AF11" s="2"/>
      <c r="AG11" s="2"/>
      <c r="AH11" s="2"/>
      <c r="AI11" s="2"/>
      <c r="AJ11" s="2"/>
      <c r="AK11" s="2"/>
    </row>
    <row r="12" spans="1:37">
      <c r="A12" s="1169"/>
      <c r="B12" s="1444"/>
      <c r="C12" s="1455"/>
      <c r="D12" s="1456"/>
      <c r="E12" s="365"/>
      <c r="F12" s="1457"/>
      <c r="G12" s="1455"/>
      <c r="H12" s="1457"/>
      <c r="I12" s="1455"/>
      <c r="J12" s="1457"/>
      <c r="K12" s="1455"/>
      <c r="L12" s="1457"/>
      <c r="M12" s="1455"/>
      <c r="N12" s="1458"/>
      <c r="O12" s="1455"/>
      <c r="P12" s="1458"/>
      <c r="Q12" s="365"/>
      <c r="R12" s="1459"/>
      <c r="S12" s="2"/>
      <c r="T12" s="2"/>
      <c r="U12" s="2"/>
      <c r="V12" s="2"/>
      <c r="W12" s="2"/>
      <c r="X12" s="2"/>
      <c r="Y12" s="2"/>
      <c r="Z12" s="2"/>
      <c r="AA12" s="2"/>
      <c r="AB12" s="2"/>
      <c r="AC12" s="2"/>
      <c r="AD12" s="2"/>
      <c r="AE12" s="2"/>
      <c r="AF12" s="2"/>
      <c r="AG12" s="2"/>
      <c r="AH12" s="2"/>
      <c r="AI12" s="2"/>
      <c r="AJ12" s="2"/>
      <c r="AK12" s="2"/>
    </row>
    <row r="13" spans="1:37" ht="15.75" customHeight="1">
      <c r="A13" s="1169"/>
      <c r="B13" s="367" t="s">
        <v>1047</v>
      </c>
      <c r="C13" s="375">
        <f>C15-C14</f>
        <v>1130000</v>
      </c>
      <c r="D13" s="1460">
        <f>C13/C14</f>
        <v>7.4933687002652516E-2</v>
      </c>
      <c r="E13" s="1461">
        <f>E15-E14</f>
        <v>420000</v>
      </c>
      <c r="F13" s="376">
        <f>E13/E$14</f>
        <v>4.7673098751418841E-2</v>
      </c>
      <c r="G13" s="365">
        <f>G15-G14</f>
        <v>70000</v>
      </c>
      <c r="H13" s="369">
        <f>G13/G$14</f>
        <v>4.2944785276073622E-2</v>
      </c>
      <c r="I13" s="377">
        <f>I15-I14</f>
        <v>490000</v>
      </c>
      <c r="J13" s="378">
        <f>I13/I$14</f>
        <v>0.18014705882352941</v>
      </c>
      <c r="K13" s="377">
        <f>K15-K14</f>
        <v>40000</v>
      </c>
      <c r="L13" s="378">
        <f>K13/K$14</f>
        <v>7.8431372549019607E-2</v>
      </c>
      <c r="M13" s="365">
        <f>M15-M14</f>
        <v>180000</v>
      </c>
      <c r="N13" s="370">
        <f>M13/M$14</f>
        <v>0.20930232558139536</v>
      </c>
      <c r="O13" s="365">
        <f>O15-O14</f>
        <v>-70000</v>
      </c>
      <c r="P13" s="379">
        <f>O13/O$14</f>
        <v>-0.13461538461538461</v>
      </c>
      <c r="Q13" s="365">
        <f>Q15-Q14</f>
        <v>0</v>
      </c>
      <c r="R13" s="380"/>
      <c r="S13" s="63"/>
      <c r="T13" s="63"/>
      <c r="U13" s="63"/>
      <c r="V13" s="63"/>
      <c r="W13" s="63"/>
      <c r="X13" s="63"/>
      <c r="Y13" s="63"/>
      <c r="Z13" s="63"/>
      <c r="AA13" s="63"/>
      <c r="AB13" s="63"/>
      <c r="AC13" s="63"/>
      <c r="AD13" s="63"/>
      <c r="AE13" s="63"/>
      <c r="AF13" s="63"/>
      <c r="AG13" s="63"/>
      <c r="AH13" s="63"/>
      <c r="AI13" s="63"/>
      <c r="AJ13" s="63"/>
      <c r="AK13" s="63"/>
    </row>
    <row r="14" spans="1:37" ht="15.75" customHeight="1">
      <c r="A14" s="1169"/>
      <c r="B14" s="1444" t="s">
        <v>1048</v>
      </c>
      <c r="C14" s="1449">
        <f t="shared" ref="C14:C15" si="16">SUM(E14,G14,I14,K14,M14,O14,Q14)</f>
        <v>15080000</v>
      </c>
      <c r="D14" s="372"/>
      <c r="E14" s="1449">
        <v>8810000</v>
      </c>
      <c r="F14" s="1450"/>
      <c r="G14" s="1449">
        <v>1630000</v>
      </c>
      <c r="H14" s="1450"/>
      <c r="I14" s="1449">
        <v>2720000</v>
      </c>
      <c r="J14" s="1450"/>
      <c r="K14" s="1449">
        <v>510000</v>
      </c>
      <c r="L14" s="1450"/>
      <c r="M14" s="1449">
        <v>860000</v>
      </c>
      <c r="N14" s="366"/>
      <c r="O14" s="1449">
        <v>520000</v>
      </c>
      <c r="P14" s="1445"/>
      <c r="Q14" s="1449">
        <v>30000</v>
      </c>
      <c r="R14" s="1445"/>
      <c r="S14" s="2"/>
      <c r="T14" s="2"/>
      <c r="U14" s="2"/>
      <c r="V14" s="2"/>
      <c r="W14" s="2"/>
      <c r="X14" s="2"/>
      <c r="Y14" s="2"/>
      <c r="Z14" s="2"/>
      <c r="AA14" s="2"/>
      <c r="AB14" s="2"/>
      <c r="AC14" s="2"/>
      <c r="AD14" s="2"/>
      <c r="AE14" s="2"/>
      <c r="AF14" s="2"/>
      <c r="AG14" s="2"/>
      <c r="AH14" s="2"/>
      <c r="AI14" s="2"/>
      <c r="AJ14" s="2"/>
      <c r="AK14" s="2"/>
    </row>
    <row r="15" spans="1:37" ht="15.75" customHeight="1">
      <c r="A15" s="1169"/>
      <c r="B15" s="1451" t="s">
        <v>1049</v>
      </c>
      <c r="C15" s="1453">
        <f t="shared" si="16"/>
        <v>16210000</v>
      </c>
      <c r="D15" s="1452"/>
      <c r="E15" s="1449">
        <v>9230000</v>
      </c>
      <c r="F15" s="373"/>
      <c r="G15" s="1453">
        <v>1700000</v>
      </c>
      <c r="H15" s="373"/>
      <c r="I15" s="1453">
        <v>3210000</v>
      </c>
      <c r="J15" s="373"/>
      <c r="K15" s="1453">
        <v>550000</v>
      </c>
      <c r="L15" s="373"/>
      <c r="M15" s="1453">
        <v>1040000</v>
      </c>
      <c r="N15" s="1454"/>
      <c r="O15" s="1453">
        <v>450000</v>
      </c>
      <c r="P15" s="374"/>
      <c r="Q15" s="1449">
        <v>30000</v>
      </c>
      <c r="R15" s="374"/>
      <c r="S15" s="2"/>
      <c r="T15" s="2"/>
      <c r="U15" s="2"/>
      <c r="V15" s="2"/>
      <c r="W15" s="2"/>
      <c r="X15" s="2"/>
      <c r="Y15" s="2"/>
      <c r="Z15" s="2"/>
      <c r="AA15" s="2"/>
      <c r="AB15" s="2"/>
      <c r="AC15" s="2"/>
      <c r="AD15" s="2"/>
      <c r="AE15" s="2"/>
      <c r="AF15" s="2"/>
      <c r="AG15" s="2"/>
      <c r="AH15" s="2"/>
      <c r="AI15" s="2"/>
      <c r="AJ15" s="2"/>
      <c r="AK15" s="2"/>
    </row>
    <row r="16" spans="1:37">
      <c r="A16" s="1169"/>
      <c r="B16" s="1152"/>
      <c r="C16" s="1462"/>
      <c r="D16" s="381"/>
      <c r="E16" s="382"/>
      <c r="F16" s="1463"/>
      <c r="G16" s="1462"/>
      <c r="H16" s="381"/>
      <c r="I16" s="1462"/>
      <c r="J16" s="1463"/>
      <c r="K16" s="1462"/>
      <c r="L16" s="381"/>
      <c r="M16" s="1462"/>
      <c r="N16" s="2"/>
      <c r="O16" s="1462"/>
      <c r="P16" s="2"/>
      <c r="Q16" s="382"/>
      <c r="R16" s="1464"/>
      <c r="S16" s="2"/>
      <c r="T16" s="2"/>
      <c r="U16" s="2"/>
      <c r="V16" s="2"/>
      <c r="W16" s="2"/>
      <c r="X16" s="2"/>
      <c r="Y16" s="2"/>
      <c r="Z16" s="2"/>
      <c r="AA16" s="2"/>
      <c r="AB16" s="2"/>
      <c r="AC16" s="2"/>
      <c r="AD16" s="2"/>
      <c r="AE16" s="2"/>
      <c r="AF16" s="2"/>
      <c r="AG16" s="2"/>
      <c r="AH16" s="2"/>
      <c r="AI16" s="2"/>
      <c r="AJ16" s="2"/>
      <c r="AK16" s="2"/>
    </row>
    <row r="17" spans="1:37" ht="15.75" customHeight="1">
      <c r="A17" s="1169"/>
      <c r="B17" s="367" t="s">
        <v>1050</v>
      </c>
      <c r="C17" s="383">
        <f>C19-C18</f>
        <v>2697.5299610042712</v>
      </c>
      <c r="D17" s="1460">
        <f>C17/C$18</f>
        <v>3.1151429035052862E-3</v>
      </c>
      <c r="E17" s="1465">
        <f>E19-E18</f>
        <v>-23059.032105263148</v>
      </c>
      <c r="F17" s="370">
        <f>E17/E$18</f>
        <v>-4.319327480067349E-2</v>
      </c>
      <c r="G17" s="384">
        <f>G19-G18</f>
        <v>53961.889473684219</v>
      </c>
      <c r="H17" s="379">
        <f>G17/G$18</f>
        <v>0.53876226273908701</v>
      </c>
      <c r="I17" s="385">
        <f>I19-I18</f>
        <v>-4527.7922807017603</v>
      </c>
      <c r="J17" s="370">
        <f>I17/I$18</f>
        <v>-3.4060709385192241E-2</v>
      </c>
      <c r="K17" s="384">
        <f>K19-K18</f>
        <v>-6265.1247457627105</v>
      </c>
      <c r="L17" s="379">
        <f>K17/K$18</f>
        <v>-0.23139888257664673</v>
      </c>
      <c r="M17" s="384">
        <f>M19-M18</f>
        <v>-20659.743714285716</v>
      </c>
      <c r="N17" s="370">
        <f>M17/M$9</f>
        <v>1.0133481085085483</v>
      </c>
      <c r="O17" s="385">
        <f>O19-O18</f>
        <v>3247.3333333333321</v>
      </c>
      <c r="P17" s="386">
        <f>O17/O$18</f>
        <v>0.16924653845485652</v>
      </c>
      <c r="Q17" s="1466"/>
      <c r="R17" s="371"/>
      <c r="S17" s="4"/>
      <c r="T17" s="4"/>
      <c r="U17" s="4"/>
      <c r="V17" s="4"/>
      <c r="W17" s="4"/>
      <c r="X17" s="4"/>
      <c r="Y17" s="4"/>
      <c r="Z17" s="4"/>
      <c r="AA17" s="4"/>
      <c r="AB17" s="4"/>
      <c r="AC17" s="4"/>
      <c r="AD17" s="4"/>
      <c r="AE17" s="4"/>
      <c r="AF17" s="4"/>
      <c r="AG17" s="4"/>
      <c r="AH17" s="4"/>
      <c r="AI17" s="4"/>
      <c r="AJ17" s="4"/>
      <c r="AK17" s="4"/>
    </row>
    <row r="18" spans="1:37" ht="15.75" customHeight="1">
      <c r="A18" s="1169"/>
      <c r="B18" s="1444" t="s">
        <v>1051</v>
      </c>
      <c r="C18" s="1467">
        <f t="shared" ref="C18:C19" si="17">SUM(E18,G18,I18,K18,M18,O18,Q18)</f>
        <v>865941</v>
      </c>
      <c r="D18" s="381"/>
      <c r="E18" s="1467">
        <v>533857</v>
      </c>
      <c r="F18" s="1463"/>
      <c r="G18" s="1467">
        <v>100159</v>
      </c>
      <c r="H18" s="381"/>
      <c r="I18" s="1467">
        <v>132933</v>
      </c>
      <c r="J18" s="1463"/>
      <c r="K18" s="1467">
        <v>27075</v>
      </c>
      <c r="L18" s="381"/>
      <c r="M18" s="1467">
        <v>35228</v>
      </c>
      <c r="N18" s="2"/>
      <c r="O18" s="1467">
        <v>19187</v>
      </c>
      <c r="P18" s="2"/>
      <c r="Q18" s="1468">
        <v>17502</v>
      </c>
      <c r="R18" s="1464"/>
      <c r="S18" s="2"/>
      <c r="T18" s="2"/>
      <c r="U18" s="2"/>
      <c r="V18" s="2"/>
      <c r="W18" s="2"/>
      <c r="X18" s="2"/>
      <c r="Y18" s="2"/>
      <c r="Z18" s="2"/>
      <c r="AA18" s="2"/>
      <c r="AB18" s="2"/>
      <c r="AC18" s="2"/>
      <c r="AD18" s="2"/>
      <c r="AE18" s="2"/>
      <c r="AF18" s="2"/>
      <c r="AG18" s="2"/>
      <c r="AH18" s="2"/>
      <c r="AI18" s="2"/>
      <c r="AJ18" s="2"/>
      <c r="AK18" s="2"/>
    </row>
    <row r="19" spans="1:37" ht="15.75" customHeight="1">
      <c r="A19" s="1169"/>
      <c r="B19" s="1469" t="s">
        <v>1052</v>
      </c>
      <c r="C19" s="1470">
        <f t="shared" si="17"/>
        <v>868638.52996100427</v>
      </c>
      <c r="D19" s="1471"/>
      <c r="E19" s="1462">
        <f>1941032278/3800</f>
        <v>510797.96789473685</v>
      </c>
      <c r="F19" s="387"/>
      <c r="G19" s="1470">
        <f>585659380/3800</f>
        <v>154120.88947368422</v>
      </c>
      <c r="H19" s="1471"/>
      <c r="I19" s="1470">
        <f>365954842/2850</f>
        <v>128405.20771929824</v>
      </c>
      <c r="J19" s="387"/>
      <c r="K19" s="1470">
        <f>30694566/1475</f>
        <v>20809.875254237289</v>
      </c>
      <c r="L19" s="1471"/>
      <c r="M19" s="1470">
        <f>50988897/3500</f>
        <v>14568.256285714286</v>
      </c>
      <c r="N19" s="1472"/>
      <c r="O19" s="1470">
        <f>3028635/135</f>
        <v>22434.333333333332</v>
      </c>
      <c r="P19" s="1472"/>
      <c r="Q19" s="1453">
        <f>Q18</f>
        <v>17502</v>
      </c>
      <c r="R19" s="388"/>
      <c r="S19" s="2"/>
      <c r="T19" s="2"/>
      <c r="U19" s="2"/>
      <c r="V19" s="2"/>
      <c r="W19" s="2"/>
      <c r="X19" s="2"/>
      <c r="Y19" s="2"/>
      <c r="Z19" s="2"/>
      <c r="AA19" s="2"/>
      <c r="AB19" s="2"/>
      <c r="AC19" s="2"/>
      <c r="AD19" s="2"/>
      <c r="AE19" s="2"/>
      <c r="AF19" s="2"/>
      <c r="AG19" s="2"/>
      <c r="AH19" s="2"/>
      <c r="AI19" s="2"/>
      <c r="AJ19" s="2"/>
      <c r="AK19" s="2"/>
    </row>
    <row r="20" spans="1:37">
      <c r="A20" s="1169"/>
      <c r="B20" s="1473"/>
      <c r="C20" s="1462"/>
      <c r="D20" s="381"/>
      <c r="E20" s="1467"/>
      <c r="F20" s="1463"/>
      <c r="G20" s="1462"/>
      <c r="H20" s="381"/>
      <c r="I20" s="1462"/>
      <c r="J20" s="1463"/>
      <c r="K20" s="1462"/>
      <c r="L20" s="381"/>
      <c r="M20" s="1462"/>
      <c r="N20" s="2"/>
      <c r="O20" s="1462"/>
      <c r="P20" s="2"/>
      <c r="Q20" s="1462"/>
      <c r="R20" s="1464"/>
      <c r="S20" s="2"/>
      <c r="T20" s="2"/>
      <c r="U20" s="2"/>
      <c r="V20" s="2"/>
      <c r="W20" s="2"/>
      <c r="X20" s="2"/>
      <c r="Y20" s="2"/>
      <c r="Z20" s="2"/>
      <c r="AA20" s="2"/>
      <c r="AB20" s="2"/>
      <c r="AC20" s="2"/>
      <c r="AD20" s="2"/>
      <c r="AE20" s="2"/>
      <c r="AF20" s="2"/>
      <c r="AG20" s="2"/>
      <c r="AH20" s="2"/>
      <c r="AI20" s="2"/>
      <c r="AJ20" s="2"/>
      <c r="AK20" s="2"/>
    </row>
    <row r="21" spans="1:37" ht="15.75" customHeight="1">
      <c r="A21" s="1169"/>
      <c r="B21" s="367" t="s">
        <v>1053</v>
      </c>
      <c r="C21" s="384">
        <f>C23-C22</f>
        <v>5589.5699999999924</v>
      </c>
      <c r="D21" s="1460">
        <f>C21/C$22</f>
        <v>6.00054749814816E-2</v>
      </c>
      <c r="E21" s="384">
        <f>E23-E22</f>
        <v>2407.0579999999973</v>
      </c>
      <c r="F21" s="369">
        <f>E21/E$22</f>
        <v>4.6999999999999945E-2</v>
      </c>
      <c r="G21" s="385">
        <f>G23-G22</f>
        <v>531.28000000000065</v>
      </c>
      <c r="H21" s="1474">
        <f>G21/G$22</f>
        <v>4.0000000000000049E-2</v>
      </c>
      <c r="I21" s="385">
        <f>I23-I22</f>
        <v>2445.119999999999</v>
      </c>
      <c r="J21" s="369">
        <f>I21/I$22</f>
        <v>0.17999999999999994</v>
      </c>
      <c r="K21" s="384">
        <f>K23-K22</f>
        <v>176.32799999999997</v>
      </c>
      <c r="L21" s="370">
        <f>K21/K$22</f>
        <v>7.8999999999999987E-2</v>
      </c>
      <c r="M21" s="384">
        <f>M23-M22</f>
        <v>272.13599999999997</v>
      </c>
      <c r="N21" s="370">
        <f>M21/M$13</f>
        <v>1.5118666666666665E-3</v>
      </c>
      <c r="O21" s="385">
        <f>O23-O22</f>
        <v>-242.35199999999986</v>
      </c>
      <c r="P21" s="1474">
        <f>O21/O$22</f>
        <v>-0.13599999999999993</v>
      </c>
      <c r="Q21" s="384">
        <f>Q23-Q22</f>
        <v>0</v>
      </c>
      <c r="R21" s="380"/>
      <c r="S21" s="2"/>
      <c r="T21" s="2"/>
      <c r="U21" s="2"/>
      <c r="V21" s="2"/>
      <c r="W21" s="2"/>
      <c r="X21" s="2"/>
      <c r="Y21" s="2"/>
      <c r="Z21" s="2"/>
      <c r="AA21" s="2"/>
      <c r="AB21" s="2"/>
      <c r="AC21" s="2"/>
      <c r="AD21" s="2"/>
      <c r="AE21" s="2"/>
      <c r="AF21" s="2"/>
      <c r="AG21" s="2"/>
      <c r="AH21" s="2"/>
      <c r="AI21" s="2"/>
      <c r="AJ21" s="2"/>
      <c r="AK21" s="2"/>
    </row>
    <row r="22" spans="1:37" ht="15.75" customHeight="1">
      <c r="A22" s="1169"/>
      <c r="B22" s="1444" t="s">
        <v>1054</v>
      </c>
      <c r="C22" s="1462">
        <f t="shared" ref="C22:C23" si="18">SUM(E22,G22,I22,K22,M22,O22,Q22)</f>
        <v>93151</v>
      </c>
      <c r="D22" s="381"/>
      <c r="E22" s="1462">
        <v>51214</v>
      </c>
      <c r="F22" s="1464"/>
      <c r="G22" s="1462">
        <v>13282</v>
      </c>
      <c r="H22" s="381"/>
      <c r="I22" s="1462">
        <v>13584</v>
      </c>
      <c r="J22" s="1463"/>
      <c r="K22" s="1462">
        <v>2232</v>
      </c>
      <c r="L22" s="381"/>
      <c r="M22" s="1462">
        <v>1334</v>
      </c>
      <c r="N22" s="2"/>
      <c r="O22" s="1467">
        <v>1782</v>
      </c>
      <c r="P22" s="2"/>
      <c r="Q22" s="1462">
        <v>9723</v>
      </c>
      <c r="R22" s="1464"/>
      <c r="S22" s="2"/>
      <c r="T22" s="2"/>
      <c r="U22" s="2"/>
      <c r="V22" s="2"/>
      <c r="W22" s="2"/>
      <c r="X22" s="2"/>
      <c r="Y22" s="2"/>
      <c r="Z22" s="2"/>
      <c r="AA22" s="2"/>
      <c r="AB22" s="2"/>
      <c r="AC22" s="2"/>
      <c r="AD22" s="2"/>
      <c r="AE22" s="2"/>
      <c r="AF22" s="2"/>
      <c r="AG22" s="2"/>
      <c r="AH22" s="2"/>
      <c r="AI22" s="2"/>
      <c r="AJ22" s="2"/>
      <c r="AK22" s="2"/>
    </row>
    <row r="23" spans="1:37" ht="15.75" customHeight="1">
      <c r="A23" s="1169"/>
      <c r="B23" s="1444" t="s">
        <v>1055</v>
      </c>
      <c r="C23" s="1470">
        <f t="shared" si="18"/>
        <v>98740.569999999992</v>
      </c>
      <c r="D23" s="1472"/>
      <c r="E23" s="1475">
        <f>E22*104.7%</f>
        <v>53621.057999999997</v>
      </c>
      <c r="F23" s="1464"/>
      <c r="G23" s="1476">
        <f>G22*104%</f>
        <v>13813.28</v>
      </c>
      <c r="H23" s="381"/>
      <c r="I23" s="1462">
        <f>I22*118%</f>
        <v>16029.119999999999</v>
      </c>
      <c r="J23" s="1464"/>
      <c r="K23" s="1462">
        <f>K22*107.9%</f>
        <v>2408.328</v>
      </c>
      <c r="L23" s="381"/>
      <c r="M23" s="1462">
        <f>M22*120.4%</f>
        <v>1606.136</v>
      </c>
      <c r="N23" s="2"/>
      <c r="O23" s="1462">
        <f>O22*86.4%</f>
        <v>1539.6480000000001</v>
      </c>
      <c r="P23" s="2"/>
      <c r="Q23" s="1470">
        <f>Q22</f>
        <v>9723</v>
      </c>
      <c r="R23" s="1464"/>
      <c r="S23" s="2"/>
      <c r="T23" s="2"/>
      <c r="U23" s="2"/>
      <c r="V23" s="2"/>
      <c r="W23" s="2"/>
      <c r="X23" s="2"/>
      <c r="Y23" s="2"/>
      <c r="Z23" s="2"/>
      <c r="AA23" s="2"/>
      <c r="AB23" s="2"/>
      <c r="AC23" s="2"/>
      <c r="AD23" s="2"/>
      <c r="AE23" s="2"/>
      <c r="AF23" s="2"/>
      <c r="AG23" s="2"/>
      <c r="AH23" s="2"/>
      <c r="AI23" s="2"/>
      <c r="AJ23" s="2"/>
      <c r="AK23" s="2"/>
    </row>
    <row r="24" spans="1:37" ht="15.75" customHeight="1">
      <c r="A24" s="389"/>
      <c r="B24" s="1477" t="s">
        <v>1039</v>
      </c>
      <c r="C24" s="1095">
        <f>C26-C25</f>
        <v>-4.2848307763348886E-3</v>
      </c>
      <c r="D24" s="1203"/>
      <c r="E24" s="1093">
        <f>E26-E25</f>
        <v>-4.967113890191624E-3</v>
      </c>
      <c r="F24" s="1203"/>
      <c r="G24" s="1093">
        <f>G26-G25</f>
        <v>2.915332637514563E-2</v>
      </c>
      <c r="H24" s="1203"/>
      <c r="I24" s="1095">
        <f>I26-I25</f>
        <v>-8.1728786975062626E-3</v>
      </c>
      <c r="J24" s="1423"/>
      <c r="K24" s="1095">
        <f>K26-K25</f>
        <v>-1.278431956494154E-2</v>
      </c>
      <c r="L24" s="1203"/>
      <c r="M24" s="1478">
        <f>M26-M25</f>
        <v>-2.6357602930402929E-2</v>
      </c>
      <c r="N24" s="1203"/>
      <c r="O24" s="1095">
        <f>O26-O25</f>
        <v>4.968597256515779E-3</v>
      </c>
      <c r="P24" s="1203"/>
      <c r="Q24" s="1095">
        <f>Q26-Q25</f>
        <v>0</v>
      </c>
      <c r="R24" s="1203"/>
      <c r="S24" s="2"/>
      <c r="T24" s="2"/>
      <c r="U24" s="2"/>
      <c r="V24" s="2"/>
      <c r="W24" s="2"/>
      <c r="X24" s="2"/>
      <c r="Y24" s="2"/>
      <c r="Z24" s="2"/>
      <c r="AA24" s="2"/>
      <c r="AB24" s="2"/>
      <c r="AC24" s="2"/>
      <c r="AD24" s="2"/>
      <c r="AE24" s="2"/>
      <c r="AF24" s="2"/>
      <c r="AG24" s="2"/>
      <c r="AH24" s="2"/>
      <c r="AI24" s="2"/>
      <c r="AJ24" s="2"/>
      <c r="AK24" s="2"/>
    </row>
    <row r="25" spans="1:37" ht="15.75" customHeight="1">
      <c r="A25" s="1479" t="s">
        <v>1056</v>
      </c>
      <c r="B25" s="363" t="s">
        <v>1041</v>
      </c>
      <c r="C25" s="1094">
        <f t="shared" ref="C25:C26" si="19">C30/C34</f>
        <v>6.6373148788927333E-2</v>
      </c>
      <c r="D25" s="1157"/>
      <c r="E25" s="1480">
        <f t="shared" ref="E25:E26" si="20">E30/E34</f>
        <v>6.9817541766109784E-2</v>
      </c>
      <c r="F25" s="1435"/>
      <c r="G25" s="1480">
        <f t="shared" ref="G25:G26" si="21">G30/G34</f>
        <v>6.8337951807228917E-2</v>
      </c>
      <c r="H25" s="1435"/>
      <c r="I25" s="1480">
        <f t="shared" ref="I25:I26" si="22">I30/I34</f>
        <v>6.0047950819672131E-2</v>
      </c>
      <c r="J25" s="1435"/>
      <c r="K25" s="1480">
        <f t="shared" ref="K25:K26" si="23">K30/K34</f>
        <v>5.7464705882352939E-2</v>
      </c>
      <c r="L25" s="1435"/>
      <c r="M25" s="1094">
        <f t="shared" ref="M25:M26" si="24">M30/M34</f>
        <v>4.0178021978021977E-2</v>
      </c>
      <c r="N25" s="1157"/>
      <c r="O25" s="1480">
        <f t="shared" ref="O25:O26" si="25">O30/O34</f>
        <v>4.0325E-2</v>
      </c>
      <c r="P25" s="1435"/>
      <c r="Q25" s="1481">
        <f t="shared" ref="Q25:Q26" si="26">Q30/Q34</f>
        <v>0.90749999999999997</v>
      </c>
      <c r="R25" s="1435"/>
      <c r="S25" s="2"/>
      <c r="T25" s="2"/>
      <c r="U25" s="2"/>
      <c r="V25" s="2"/>
      <c r="W25" s="2"/>
      <c r="X25" s="2"/>
      <c r="Y25" s="2"/>
      <c r="Z25" s="2"/>
      <c r="AA25" s="2"/>
      <c r="AB25" s="2"/>
      <c r="AC25" s="2"/>
      <c r="AD25" s="2"/>
      <c r="AE25" s="2"/>
      <c r="AF25" s="2"/>
      <c r="AG25" s="2"/>
      <c r="AH25" s="2"/>
      <c r="AI25" s="2"/>
      <c r="AJ25" s="2"/>
      <c r="AK25" s="2"/>
    </row>
    <row r="26" spans="1:37" ht="15.75" customHeight="1">
      <c r="A26" s="1209"/>
      <c r="B26" s="1482" t="s">
        <v>1042</v>
      </c>
      <c r="C26" s="1439">
        <f t="shared" si="19"/>
        <v>6.2088318012592444E-2</v>
      </c>
      <c r="D26" s="1440"/>
      <c r="E26" s="1439">
        <f t="shared" si="20"/>
        <v>6.485042787591816E-2</v>
      </c>
      <c r="F26" s="1441"/>
      <c r="G26" s="1439">
        <f t="shared" si="21"/>
        <v>9.7491278182374547E-2</v>
      </c>
      <c r="H26" s="1441"/>
      <c r="I26" s="1439">
        <f t="shared" si="22"/>
        <v>5.1875072122165869E-2</v>
      </c>
      <c r="J26" s="1441"/>
      <c r="K26" s="1439">
        <f t="shared" si="23"/>
        <v>4.4680386317411398E-2</v>
      </c>
      <c r="L26" s="1441"/>
      <c r="M26" s="1442">
        <f t="shared" si="24"/>
        <v>1.3820419047619046E-2</v>
      </c>
      <c r="N26" s="1440"/>
      <c r="O26" s="1439">
        <f t="shared" si="25"/>
        <v>4.5293597256515779E-2</v>
      </c>
      <c r="P26" s="1441"/>
      <c r="Q26" s="1443">
        <f t="shared" si="26"/>
        <v>0.90749999999999997</v>
      </c>
      <c r="R26" s="1441"/>
      <c r="S26" s="2"/>
      <c r="T26" s="2"/>
      <c r="U26" s="2"/>
      <c r="V26" s="2"/>
      <c r="W26" s="2"/>
      <c r="X26" s="2"/>
      <c r="Y26" s="2"/>
      <c r="Z26" s="2"/>
      <c r="AA26" s="2"/>
      <c r="AB26" s="2"/>
      <c r="AC26" s="2"/>
      <c r="AD26" s="2"/>
      <c r="AE26" s="2"/>
      <c r="AF26" s="2"/>
      <c r="AG26" s="2"/>
      <c r="AH26" s="2"/>
      <c r="AI26" s="2"/>
      <c r="AJ26" s="2"/>
      <c r="AK26" s="2"/>
    </row>
    <row r="27" spans="1:37" ht="15.75" customHeight="1">
      <c r="A27" s="1209"/>
      <c r="B27" s="364" t="s">
        <v>1057</v>
      </c>
      <c r="C27" s="1091">
        <v>5.8999999999999997E-2</v>
      </c>
      <c r="D27" s="1203"/>
      <c r="E27" s="1091">
        <v>6.2E-2</v>
      </c>
      <c r="F27" s="1203"/>
      <c r="G27" s="1091">
        <v>8.6999999999999994E-2</v>
      </c>
      <c r="H27" s="1203"/>
      <c r="I27" s="1091">
        <v>4.2000000000000003E-2</v>
      </c>
      <c r="J27" s="1203"/>
      <c r="K27" s="1091">
        <v>4.5999999999999999E-2</v>
      </c>
      <c r="L27" s="1423"/>
      <c r="M27" s="1091">
        <v>2.7E-2</v>
      </c>
      <c r="N27" s="1203"/>
      <c r="O27" s="1091">
        <v>5.0999999999999997E-2</v>
      </c>
      <c r="P27" s="1203"/>
      <c r="Q27" s="1092">
        <v>0.41</v>
      </c>
      <c r="R27" s="1203"/>
      <c r="S27" s="2"/>
      <c r="T27" s="2"/>
      <c r="U27" s="2"/>
      <c r="V27" s="2"/>
      <c r="W27" s="2"/>
      <c r="X27" s="2"/>
      <c r="Y27" s="2"/>
      <c r="Z27" s="2"/>
      <c r="AA27" s="2"/>
      <c r="AB27" s="2"/>
      <c r="AC27" s="2"/>
      <c r="AD27" s="2"/>
      <c r="AE27" s="2"/>
      <c r="AF27" s="2"/>
      <c r="AG27" s="2"/>
      <c r="AH27" s="2"/>
      <c r="AI27" s="2"/>
      <c r="AJ27" s="2"/>
      <c r="AK27" s="2"/>
    </row>
    <row r="28" spans="1:37" ht="15.75" customHeight="1">
      <c r="A28" s="1209"/>
      <c r="B28" s="390"/>
      <c r="C28" s="365"/>
      <c r="D28" s="366"/>
      <c r="E28" s="1483"/>
      <c r="F28" s="366"/>
      <c r="G28" s="1483"/>
      <c r="H28" s="366"/>
      <c r="I28" s="1483"/>
      <c r="J28" s="366"/>
      <c r="K28" s="1455"/>
      <c r="L28" s="366"/>
      <c r="M28" s="1455"/>
      <c r="N28" s="366"/>
      <c r="O28" s="1455"/>
      <c r="P28" s="366"/>
      <c r="Q28" s="1455"/>
      <c r="R28" s="1445"/>
      <c r="S28" s="2"/>
      <c r="T28" s="2"/>
      <c r="U28" s="2"/>
      <c r="V28" s="2"/>
      <c r="W28" s="2"/>
      <c r="X28" s="2"/>
      <c r="Y28" s="2"/>
      <c r="Z28" s="2"/>
      <c r="AA28" s="2"/>
      <c r="AB28" s="2"/>
      <c r="AC28" s="2"/>
      <c r="AD28" s="2"/>
      <c r="AE28" s="2"/>
      <c r="AF28" s="2"/>
      <c r="AG28" s="2"/>
      <c r="AH28" s="2"/>
      <c r="AI28" s="2"/>
      <c r="AJ28" s="2"/>
      <c r="AK28" s="2"/>
    </row>
    <row r="29" spans="1:37" ht="15.75" customHeight="1">
      <c r="A29" s="1209"/>
      <c r="B29" s="367" t="s">
        <v>1044</v>
      </c>
      <c r="C29" s="368">
        <f>C31-C30</f>
        <v>20661.65823870874</v>
      </c>
      <c r="D29" s="1460">
        <f>C29/C30</f>
        <v>2.154293669294368E-2</v>
      </c>
      <c r="E29" s="384">
        <f>E31-E30</f>
        <v>-22817.79031578952</v>
      </c>
      <c r="F29" s="1460">
        <f>E29/E30</f>
        <v>-3.9000036432825277E-2</v>
      </c>
      <c r="G29" s="384">
        <f>G31-G30</f>
        <v>54243.998473684216</v>
      </c>
      <c r="H29" s="1460">
        <f>G29/G30</f>
        <v>0.47816925515187819</v>
      </c>
      <c r="I29" s="384">
        <f>I31-I30</f>
        <v>9626.9670877192693</v>
      </c>
      <c r="J29" s="1460">
        <f>I29/I30</f>
        <v>6.5705461398467543E-2</v>
      </c>
      <c r="K29" s="384">
        <f>K31-K30</f>
        <v>-4732.7875254237297</v>
      </c>
      <c r="L29" s="1460">
        <f>K29/K30</f>
        <v>-0.16149000325600471</v>
      </c>
      <c r="M29" s="365">
        <f>M31-M30</f>
        <v>-19148.272000000001</v>
      </c>
      <c r="N29" s="1460">
        <f>M29/M30</f>
        <v>-0.52372058421311751</v>
      </c>
      <c r="O29" s="384">
        <f>O31-O30</f>
        <v>3489.5425185185195</v>
      </c>
      <c r="P29" s="1460">
        <f>O29/O30</f>
        <v>0.16641435063753729</v>
      </c>
      <c r="Q29" s="365"/>
      <c r="R29" s="380"/>
      <c r="S29" s="2"/>
      <c r="T29" s="2"/>
      <c r="U29" s="2"/>
      <c r="V29" s="2"/>
      <c r="W29" s="2"/>
      <c r="X29" s="2"/>
      <c r="Y29" s="2"/>
      <c r="Z29" s="2"/>
      <c r="AA29" s="2"/>
      <c r="AB29" s="2"/>
      <c r="AC29" s="2"/>
      <c r="AD29" s="2"/>
      <c r="AE29" s="2"/>
      <c r="AF29" s="2"/>
      <c r="AG29" s="2"/>
      <c r="AH29" s="2"/>
      <c r="AI29" s="2"/>
      <c r="AJ29" s="2"/>
      <c r="AK29" s="2"/>
    </row>
    <row r="30" spans="1:37" ht="15.75" customHeight="1">
      <c r="A30" s="1209"/>
      <c r="B30" s="391" t="s">
        <v>1045</v>
      </c>
      <c r="C30" s="1449">
        <f t="shared" ref="C30:C31" si="27">SUM(E30,G30,I30,K30,M30,O30,Q30)</f>
        <v>959092</v>
      </c>
      <c r="D30" s="366"/>
      <c r="E30" s="1449">
        <f t="shared" ref="E30:E31" si="28">E38+E42</f>
        <v>585071</v>
      </c>
      <c r="F30" s="366"/>
      <c r="G30" s="1449">
        <f t="shared" ref="G30:G31" si="29">G38+G42</f>
        <v>113441</v>
      </c>
      <c r="H30" s="366"/>
      <c r="I30" s="1449">
        <f t="shared" ref="I30:I31" si="30">I38+I42</f>
        <v>146517</v>
      </c>
      <c r="J30" s="366"/>
      <c r="K30" s="1449">
        <f t="shared" ref="K30:K31" si="31">K38+K42</f>
        <v>29307</v>
      </c>
      <c r="L30" s="372"/>
      <c r="M30" s="1449">
        <f t="shared" ref="M30:M31" si="32">M38+M42</f>
        <v>36562</v>
      </c>
      <c r="N30" s="366"/>
      <c r="O30" s="1449">
        <f t="shared" ref="O30:O31" si="33">O38+O42</f>
        <v>20969</v>
      </c>
      <c r="P30" s="372"/>
      <c r="Q30" s="1449">
        <f t="shared" ref="Q30:Q31" si="34">Q38+Q42</f>
        <v>27225</v>
      </c>
      <c r="R30" s="1445"/>
      <c r="S30" s="2"/>
      <c r="T30" s="2"/>
      <c r="U30" s="2"/>
      <c r="V30" s="2"/>
      <c r="W30" s="2"/>
      <c r="X30" s="2"/>
      <c r="Y30" s="2"/>
      <c r="Z30" s="2"/>
      <c r="AA30" s="2"/>
      <c r="AB30" s="2"/>
      <c r="AC30" s="2"/>
      <c r="AD30" s="2"/>
      <c r="AE30" s="2"/>
      <c r="AF30" s="2"/>
      <c r="AG30" s="2"/>
      <c r="AH30" s="2"/>
      <c r="AI30" s="2"/>
      <c r="AJ30" s="2"/>
      <c r="AK30" s="2"/>
    </row>
    <row r="31" spans="1:37" ht="15.75" customHeight="1">
      <c r="A31" s="1209"/>
      <c r="B31" s="1484" t="s">
        <v>1046</v>
      </c>
      <c r="C31" s="1453">
        <f t="shared" si="27"/>
        <v>979753.65823870874</v>
      </c>
      <c r="D31" s="1454"/>
      <c r="E31" s="1453">
        <f t="shared" si="28"/>
        <v>562253.20968421048</v>
      </c>
      <c r="F31" s="1454"/>
      <c r="G31" s="1453">
        <f t="shared" si="29"/>
        <v>167684.99847368422</v>
      </c>
      <c r="H31" s="1454"/>
      <c r="I31" s="1453">
        <f t="shared" si="30"/>
        <v>156143.96708771927</v>
      </c>
      <c r="J31" s="1454"/>
      <c r="K31" s="1453">
        <f t="shared" si="31"/>
        <v>24574.21247457627</v>
      </c>
      <c r="L31" s="1452"/>
      <c r="M31" s="1453">
        <f t="shared" si="32"/>
        <v>17413.727999999999</v>
      </c>
      <c r="N31" s="1454"/>
      <c r="O31" s="1453">
        <f t="shared" si="33"/>
        <v>24458.54251851852</v>
      </c>
      <c r="P31" s="1452"/>
      <c r="Q31" s="1453">
        <f t="shared" si="34"/>
        <v>27225</v>
      </c>
      <c r="R31" s="374"/>
      <c r="S31" s="2"/>
      <c r="T31" s="2"/>
      <c r="U31" s="2"/>
      <c r="V31" s="2"/>
      <c r="W31" s="2"/>
      <c r="X31" s="2"/>
      <c r="Y31" s="2"/>
      <c r="Z31" s="2"/>
      <c r="AA31" s="2"/>
      <c r="AB31" s="2"/>
      <c r="AC31" s="2"/>
      <c r="AD31" s="2"/>
      <c r="AE31" s="2"/>
      <c r="AF31" s="2"/>
      <c r="AG31" s="2"/>
      <c r="AH31" s="2"/>
      <c r="AI31" s="2"/>
      <c r="AJ31" s="2"/>
      <c r="AK31" s="2"/>
    </row>
    <row r="32" spans="1:37" ht="15.75" customHeight="1">
      <c r="A32" s="1209"/>
      <c r="B32" s="391"/>
      <c r="C32" s="1455"/>
      <c r="D32" s="1458"/>
      <c r="E32" s="1485"/>
      <c r="F32" s="1459"/>
      <c r="G32" s="1485"/>
      <c r="H32" s="1459"/>
      <c r="I32" s="1485"/>
      <c r="J32" s="1458"/>
      <c r="K32" s="1485"/>
      <c r="L32" s="1456"/>
      <c r="M32" s="1485"/>
      <c r="N32" s="1458"/>
      <c r="O32" s="1485"/>
      <c r="P32" s="1456"/>
      <c r="Q32" s="1485"/>
      <c r="R32" s="1459"/>
      <c r="S32" s="2"/>
      <c r="T32" s="2"/>
      <c r="U32" s="2"/>
      <c r="V32" s="2"/>
      <c r="W32" s="2"/>
      <c r="X32" s="2"/>
      <c r="Y32" s="2"/>
      <c r="Z32" s="2"/>
      <c r="AA32" s="2"/>
      <c r="AB32" s="2"/>
      <c r="AC32" s="2"/>
      <c r="AD32" s="2"/>
      <c r="AE32" s="2"/>
      <c r="AF32" s="2"/>
      <c r="AG32" s="2"/>
      <c r="AH32" s="2"/>
      <c r="AI32" s="2"/>
      <c r="AJ32" s="2"/>
      <c r="AK32" s="2"/>
    </row>
    <row r="33" spans="1:37" ht="15.75" customHeight="1">
      <c r="A33" s="1209"/>
      <c r="B33" s="367" t="s">
        <v>1047</v>
      </c>
      <c r="C33" s="375">
        <f>C35-C34</f>
        <v>1330000</v>
      </c>
      <c r="D33" s="1486">
        <f>C33/C$14</f>
        <v>8.8196286472148541E-2</v>
      </c>
      <c r="E33" s="384">
        <f>E35-E34</f>
        <v>290000</v>
      </c>
      <c r="F33" s="380">
        <f>E33/E$14</f>
        <v>3.2917139614074914E-2</v>
      </c>
      <c r="G33" s="365">
        <f>G35-G34</f>
        <v>60000</v>
      </c>
      <c r="H33" s="380">
        <f>G33/G34</f>
        <v>3.614457831325301E-2</v>
      </c>
      <c r="I33" s="365">
        <f>I35-I34</f>
        <v>570000</v>
      </c>
      <c r="J33" s="1460">
        <f>I33/I$14</f>
        <v>0.20955882352941177</v>
      </c>
      <c r="K33" s="384">
        <f>K35-K34</f>
        <v>40000</v>
      </c>
      <c r="L33" s="1460">
        <f>K33/K$14</f>
        <v>7.8431372549019607E-2</v>
      </c>
      <c r="M33" s="384">
        <f>M35-M34</f>
        <v>350000</v>
      </c>
      <c r="N33" s="1486">
        <f>M33/M$14</f>
        <v>0.40697674418604651</v>
      </c>
      <c r="O33" s="384">
        <f>O35-O34</f>
        <v>20000</v>
      </c>
      <c r="P33" s="1460">
        <f>O33/O$14</f>
        <v>3.8461538461538464E-2</v>
      </c>
      <c r="Q33" s="365"/>
      <c r="R33" s="380"/>
      <c r="S33" s="63"/>
      <c r="T33" s="63"/>
      <c r="U33" s="63"/>
      <c r="V33" s="63"/>
      <c r="W33" s="63"/>
      <c r="X33" s="63"/>
      <c r="Y33" s="63"/>
      <c r="Z33" s="63"/>
      <c r="AA33" s="63"/>
      <c r="AB33" s="63"/>
      <c r="AC33" s="63"/>
      <c r="AD33" s="63"/>
      <c r="AE33" s="63"/>
      <c r="AF33" s="63"/>
      <c r="AG33" s="63"/>
      <c r="AH33" s="63"/>
      <c r="AI33" s="63"/>
      <c r="AJ33" s="63"/>
      <c r="AK33" s="63"/>
    </row>
    <row r="34" spans="1:37" ht="15.75" customHeight="1">
      <c r="A34" s="1209"/>
      <c r="B34" s="391" t="s">
        <v>1048</v>
      </c>
      <c r="C34" s="1449">
        <f t="shared" ref="C34:C35" si="35">SUM(E34,G34,I34,K34,M34,O34,Q34)</f>
        <v>14450000</v>
      </c>
      <c r="D34" s="366"/>
      <c r="E34" s="1449">
        <v>8380000</v>
      </c>
      <c r="F34" s="1445"/>
      <c r="G34" s="1449">
        <v>1660000</v>
      </c>
      <c r="H34" s="1445"/>
      <c r="I34" s="1449">
        <v>2440000</v>
      </c>
      <c r="J34" s="366"/>
      <c r="K34" s="1449">
        <v>510000</v>
      </c>
      <c r="L34" s="372"/>
      <c r="M34" s="1449">
        <v>910000</v>
      </c>
      <c r="N34" s="366"/>
      <c r="O34" s="1449">
        <v>520000</v>
      </c>
      <c r="P34" s="372"/>
      <c r="Q34" s="1449">
        <v>30000</v>
      </c>
      <c r="R34" s="1445"/>
      <c r="S34" s="2"/>
      <c r="T34" s="2"/>
      <c r="U34" s="2"/>
      <c r="V34" s="2"/>
      <c r="W34" s="2"/>
      <c r="X34" s="2"/>
      <c r="Y34" s="2"/>
      <c r="Z34" s="2"/>
      <c r="AA34" s="2"/>
      <c r="AB34" s="2"/>
      <c r="AC34" s="2"/>
      <c r="AD34" s="2"/>
      <c r="AE34" s="2"/>
      <c r="AF34" s="2"/>
      <c r="AG34" s="2"/>
      <c r="AH34" s="2"/>
      <c r="AI34" s="2"/>
      <c r="AJ34" s="2"/>
      <c r="AK34" s="2"/>
    </row>
    <row r="35" spans="1:37" ht="15.75" customHeight="1">
      <c r="A35" s="1209"/>
      <c r="B35" s="1484" t="s">
        <v>1049</v>
      </c>
      <c r="C35" s="1453">
        <f t="shared" si="35"/>
        <v>15780000</v>
      </c>
      <c r="D35" s="1454"/>
      <c r="E35" s="1453">
        <v>8670000</v>
      </c>
      <c r="F35" s="374"/>
      <c r="G35" s="1453">
        <v>1720000</v>
      </c>
      <c r="H35" s="374"/>
      <c r="I35" s="1453">
        <v>3010000</v>
      </c>
      <c r="J35" s="1454"/>
      <c r="K35" s="1453">
        <v>550000</v>
      </c>
      <c r="L35" s="1452"/>
      <c r="M35" s="1453">
        <v>1260000</v>
      </c>
      <c r="N35" s="1454"/>
      <c r="O35" s="1453">
        <v>540000</v>
      </c>
      <c r="P35" s="1452"/>
      <c r="Q35" s="1453">
        <v>30000</v>
      </c>
      <c r="R35" s="374"/>
      <c r="S35" s="2"/>
      <c r="T35" s="2"/>
      <c r="U35" s="2"/>
      <c r="V35" s="2"/>
      <c r="W35" s="2"/>
      <c r="X35" s="2"/>
      <c r="Y35" s="2"/>
      <c r="Z35" s="2"/>
      <c r="AA35" s="2"/>
      <c r="AB35" s="2"/>
      <c r="AC35" s="2"/>
      <c r="AD35" s="2"/>
      <c r="AE35" s="2"/>
      <c r="AF35" s="2"/>
      <c r="AG35" s="2"/>
      <c r="AH35" s="2"/>
      <c r="AI35" s="2"/>
      <c r="AJ35" s="2"/>
      <c r="AK35" s="2"/>
    </row>
    <row r="36" spans="1:37" ht="15.75" customHeight="1">
      <c r="A36" s="1209"/>
      <c r="B36" s="2"/>
      <c r="C36" s="1462"/>
      <c r="D36" s="2"/>
      <c r="E36" s="1462"/>
      <c r="F36" s="1464"/>
      <c r="G36" s="1462"/>
      <c r="H36" s="2"/>
      <c r="I36" s="1462"/>
      <c r="J36" s="381"/>
      <c r="K36" s="1462"/>
      <c r="L36" s="381"/>
      <c r="M36" s="1462"/>
      <c r="N36" s="2"/>
      <c r="O36" s="1462"/>
      <c r="P36" s="381"/>
      <c r="Q36" s="1462"/>
      <c r="R36" s="1464"/>
      <c r="S36" s="2"/>
      <c r="T36" s="2"/>
      <c r="U36" s="2"/>
      <c r="V36" s="2"/>
      <c r="W36" s="2"/>
      <c r="X36" s="2"/>
      <c r="Y36" s="2"/>
      <c r="Z36" s="2"/>
      <c r="AA36" s="2"/>
      <c r="AB36" s="2"/>
      <c r="AC36" s="2"/>
      <c r="AD36" s="2"/>
      <c r="AE36" s="2"/>
      <c r="AF36" s="2"/>
      <c r="AG36" s="2"/>
      <c r="AH36" s="2"/>
      <c r="AI36" s="2"/>
      <c r="AJ36" s="2"/>
      <c r="AK36" s="2"/>
    </row>
    <row r="37" spans="1:37" ht="15.75" customHeight="1">
      <c r="A37" s="1209"/>
      <c r="B37" s="367" t="s">
        <v>1050</v>
      </c>
      <c r="C37" s="383">
        <f>C39-C38</f>
        <v>14558.392238708911</v>
      </c>
      <c r="D37" s="1486">
        <f>C37/C$18</f>
        <v>1.6812221893534214E-2</v>
      </c>
      <c r="E37" s="384">
        <f>E39-E38</f>
        <v>-24559.066315789474</v>
      </c>
      <c r="F37" s="380">
        <f>E37/E$18</f>
        <v>-4.6003080067863633E-2</v>
      </c>
      <c r="G37" s="384">
        <f>G39-G38</f>
        <v>53752.564473684208</v>
      </c>
      <c r="H37" s="392">
        <f>G37/G$18</f>
        <v>0.5366723357230424</v>
      </c>
      <c r="I37" s="384">
        <f>I39-I38</f>
        <v>6461.8950877192838</v>
      </c>
      <c r="J37" s="379">
        <f>I37/I$18</f>
        <v>4.861016517884411E-2</v>
      </c>
      <c r="K37" s="384">
        <f>K39-K38</f>
        <v>-4882.3315254237277</v>
      </c>
      <c r="L37" s="1460">
        <f>K37/K$18</f>
        <v>-0.18032618745794007</v>
      </c>
      <c r="M37" s="384">
        <f>M39-M38</f>
        <v>-19647.188000000002</v>
      </c>
      <c r="N37" s="1486">
        <f>M37/M$9</f>
        <v>0.96368285457214797</v>
      </c>
      <c r="O37" s="384">
        <f>O39-O38</f>
        <v>3432.5185185185182</v>
      </c>
      <c r="P37" s="1460">
        <f>O37/O$18</f>
        <v>0.17889813511849265</v>
      </c>
      <c r="Q37" s="384"/>
      <c r="R37" s="380"/>
      <c r="S37" s="4"/>
      <c r="T37" s="4"/>
      <c r="U37" s="4"/>
      <c r="V37" s="4"/>
      <c r="W37" s="4"/>
      <c r="X37" s="4"/>
      <c r="Y37" s="4"/>
      <c r="Z37" s="4"/>
      <c r="AA37" s="4"/>
      <c r="AB37" s="4"/>
      <c r="AC37" s="4"/>
      <c r="AD37" s="4"/>
      <c r="AE37" s="4"/>
      <c r="AF37" s="4"/>
      <c r="AG37" s="4"/>
      <c r="AH37" s="4"/>
      <c r="AI37" s="4"/>
      <c r="AJ37" s="4"/>
      <c r="AK37" s="4"/>
    </row>
    <row r="38" spans="1:37" ht="15.75" customHeight="1">
      <c r="A38" s="1209"/>
      <c r="B38" s="391" t="s">
        <v>1051</v>
      </c>
      <c r="C38" s="1467">
        <f t="shared" ref="C38:C39" si="36">SUM(E38,G38,I38,K38,M38,O38,Q38)</f>
        <v>865941</v>
      </c>
      <c r="D38" s="2"/>
      <c r="E38" s="1467">
        <v>533857</v>
      </c>
      <c r="F38" s="1464"/>
      <c r="G38" s="1467">
        <v>100159</v>
      </c>
      <c r="H38" s="2"/>
      <c r="I38" s="1467">
        <v>132933</v>
      </c>
      <c r="J38" s="381"/>
      <c r="K38" s="1467">
        <v>27075</v>
      </c>
      <c r="L38" s="381"/>
      <c r="M38" s="1467">
        <v>35228</v>
      </c>
      <c r="N38" s="2"/>
      <c r="O38" s="1467">
        <v>19187</v>
      </c>
      <c r="P38" s="381"/>
      <c r="Q38" s="1468">
        <v>17502</v>
      </c>
      <c r="R38" s="1464"/>
      <c r="S38" s="2"/>
      <c r="T38" s="2"/>
      <c r="U38" s="2"/>
      <c r="V38" s="2"/>
      <c r="W38" s="2"/>
      <c r="X38" s="2"/>
      <c r="Y38" s="2"/>
      <c r="Z38" s="2"/>
      <c r="AA38" s="2"/>
      <c r="AB38" s="2"/>
      <c r="AC38" s="2"/>
      <c r="AD38" s="2"/>
      <c r="AE38" s="2"/>
      <c r="AF38" s="2"/>
      <c r="AG38" s="2"/>
      <c r="AH38" s="2"/>
      <c r="AI38" s="2"/>
      <c r="AJ38" s="2"/>
      <c r="AK38" s="2"/>
    </row>
    <row r="39" spans="1:37" ht="15.75" customHeight="1">
      <c r="A39" s="1209"/>
      <c r="B39" s="1487" t="s">
        <v>1052</v>
      </c>
      <c r="C39" s="1470">
        <f t="shared" si="36"/>
        <v>880499.39223870891</v>
      </c>
      <c r="D39" s="1472"/>
      <c r="E39" s="1470">
        <f>1935332148/3800</f>
        <v>509297.93368421053</v>
      </c>
      <c r="F39" s="388"/>
      <c r="G39" s="1470">
        <f>584863945/3800</f>
        <v>153911.56447368421</v>
      </c>
      <c r="H39" s="1472"/>
      <c r="I39" s="1470">
        <f>397275451/2850</f>
        <v>139394.89508771928</v>
      </c>
      <c r="J39" s="1471"/>
      <c r="K39" s="1470">
        <f>32734186/1475</f>
        <v>22192.668474576272</v>
      </c>
      <c r="L39" s="1471"/>
      <c r="M39" s="1470">
        <f>54532842/3500</f>
        <v>15580.812</v>
      </c>
      <c r="N39" s="1472"/>
      <c r="O39" s="1470">
        <f>3053635/135</f>
        <v>22619.518518518518</v>
      </c>
      <c r="P39" s="1471"/>
      <c r="Q39" s="1453">
        <f>Q38</f>
        <v>17502</v>
      </c>
      <c r="R39" s="388"/>
      <c r="S39" s="2"/>
      <c r="T39" s="2"/>
      <c r="U39" s="2"/>
      <c r="V39" s="2"/>
      <c r="W39" s="2"/>
      <c r="X39" s="2"/>
      <c r="Y39" s="2"/>
      <c r="Z39" s="2"/>
      <c r="AA39" s="2"/>
      <c r="AB39" s="2"/>
      <c r="AC39" s="2"/>
      <c r="AD39" s="2"/>
      <c r="AE39" s="2"/>
      <c r="AF39" s="2"/>
      <c r="AG39" s="2"/>
      <c r="AH39" s="2"/>
      <c r="AI39" s="2"/>
      <c r="AJ39" s="2"/>
      <c r="AK39" s="2"/>
    </row>
    <row r="40" spans="1:37" ht="15.75" customHeight="1">
      <c r="A40" s="1209"/>
      <c r="B40" s="393"/>
      <c r="C40" s="1462"/>
      <c r="D40" s="2"/>
      <c r="E40" s="1462"/>
      <c r="F40" s="1464"/>
      <c r="G40" s="1462"/>
      <c r="H40" s="2"/>
      <c r="I40" s="1462"/>
      <c r="J40" s="381"/>
      <c r="K40" s="1462"/>
      <c r="L40" s="381"/>
      <c r="M40" s="1462"/>
      <c r="N40" s="2"/>
      <c r="O40" s="1462"/>
      <c r="P40" s="381"/>
      <c r="Q40" s="1462"/>
      <c r="R40" s="1464"/>
      <c r="S40" s="2"/>
      <c r="T40" s="2"/>
      <c r="U40" s="2"/>
      <c r="V40" s="2"/>
      <c r="W40" s="2"/>
      <c r="X40" s="2"/>
      <c r="Y40" s="2"/>
      <c r="Z40" s="2"/>
      <c r="AA40" s="2"/>
      <c r="AB40" s="2"/>
      <c r="AC40" s="2"/>
      <c r="AD40" s="2"/>
      <c r="AE40" s="2"/>
      <c r="AF40" s="2"/>
      <c r="AG40" s="2"/>
      <c r="AH40" s="2"/>
      <c r="AI40" s="2"/>
      <c r="AJ40" s="2"/>
      <c r="AK40" s="2"/>
    </row>
    <row r="41" spans="1:37" ht="15.75" customHeight="1">
      <c r="A41" s="1209"/>
      <c r="B41" s="367" t="s">
        <v>1053</v>
      </c>
      <c r="C41" s="383">
        <f>C43-C42</f>
        <v>6103.2659999999887</v>
      </c>
      <c r="D41" s="1486">
        <f>C41/C$22</f>
        <v>6.5520133976017317E-2</v>
      </c>
      <c r="E41" s="384">
        <f>E43-E42</f>
        <v>1741.275999999998</v>
      </c>
      <c r="F41" s="380">
        <f>E41/E$22</f>
        <v>3.3999999999999961E-2</v>
      </c>
      <c r="G41" s="385">
        <f>G43-G42</f>
        <v>491.43399999999929</v>
      </c>
      <c r="H41" s="1486">
        <f>G41/G$22</f>
        <v>3.699999999999995E-2</v>
      </c>
      <c r="I41" s="384">
        <f>I43-I42</f>
        <v>3165.0719999999965</v>
      </c>
      <c r="J41" s="1460">
        <f>I41/I$22</f>
        <v>0.23299999999999974</v>
      </c>
      <c r="K41" s="384">
        <f>K43-K42</f>
        <v>149.54399999999987</v>
      </c>
      <c r="L41" s="1460">
        <f>K41/K$22</f>
        <v>6.6999999999999935E-2</v>
      </c>
      <c r="M41" s="384">
        <f>M43-M42</f>
        <v>498.91600000000017</v>
      </c>
      <c r="N41" s="1486">
        <f>M41/M$13</f>
        <v>2.7717555555555563E-3</v>
      </c>
      <c r="O41" s="384">
        <f>O43-O42</f>
        <v>57.024000000000115</v>
      </c>
      <c r="P41" s="1460">
        <f>O41/O$22</f>
        <v>3.2000000000000063E-2</v>
      </c>
      <c r="Q41" s="384"/>
      <c r="R41" s="380"/>
      <c r="S41" s="2"/>
      <c r="T41" s="2"/>
      <c r="U41" s="2"/>
      <c r="V41" s="2"/>
      <c r="W41" s="2"/>
      <c r="X41" s="2"/>
      <c r="Y41" s="2"/>
      <c r="Z41" s="2"/>
      <c r="AA41" s="2"/>
      <c r="AB41" s="2"/>
      <c r="AC41" s="2"/>
      <c r="AD41" s="2"/>
      <c r="AE41" s="2"/>
      <c r="AF41" s="2"/>
      <c r="AG41" s="2"/>
      <c r="AH41" s="2"/>
      <c r="AI41" s="2"/>
      <c r="AJ41" s="2"/>
      <c r="AK41" s="2"/>
    </row>
    <row r="42" spans="1:37" ht="15.75" customHeight="1">
      <c r="A42" s="1209"/>
      <c r="B42" s="391" t="s">
        <v>1054</v>
      </c>
      <c r="C42" s="1462">
        <f t="shared" ref="C42:C43" si="37">SUM(E42,G42,I42,K42,M42,O42,Q42)</f>
        <v>93151</v>
      </c>
      <c r="D42" s="2"/>
      <c r="E42" s="1462">
        <v>51214</v>
      </c>
      <c r="F42" s="1464"/>
      <c r="G42" s="1462">
        <v>13282</v>
      </c>
      <c r="H42" s="2"/>
      <c r="I42" s="1462">
        <v>13584</v>
      </c>
      <c r="J42" s="381"/>
      <c r="K42" s="1462">
        <v>2232</v>
      </c>
      <c r="L42" s="381"/>
      <c r="M42" s="1462">
        <v>1334</v>
      </c>
      <c r="N42" s="2"/>
      <c r="O42" s="1467">
        <v>1782</v>
      </c>
      <c r="P42" s="381"/>
      <c r="Q42" s="1462">
        <v>9723</v>
      </c>
      <c r="R42" s="1464"/>
      <c r="S42" s="2"/>
      <c r="T42" s="2"/>
      <c r="U42" s="2"/>
      <c r="V42" s="2"/>
      <c r="W42" s="2"/>
      <c r="X42" s="2"/>
      <c r="Y42" s="2"/>
      <c r="Z42" s="2"/>
      <c r="AA42" s="2"/>
      <c r="AB42" s="2"/>
      <c r="AC42" s="2"/>
      <c r="AD42" s="2"/>
      <c r="AE42" s="2"/>
      <c r="AF42" s="2"/>
      <c r="AG42" s="2"/>
      <c r="AH42" s="2"/>
      <c r="AI42" s="2"/>
      <c r="AJ42" s="2"/>
      <c r="AK42" s="2"/>
    </row>
    <row r="43" spans="1:37" ht="15.75" customHeight="1">
      <c r="A43" s="1209"/>
      <c r="B43" s="391" t="s">
        <v>1055</v>
      </c>
      <c r="C43" s="1462">
        <f t="shared" si="37"/>
        <v>99254.265999999989</v>
      </c>
      <c r="D43" s="2"/>
      <c r="E43" s="1462">
        <f>E42*103.4%</f>
        <v>52955.275999999998</v>
      </c>
      <c r="F43" s="1464"/>
      <c r="G43" s="1476">
        <f>G42*103.7%</f>
        <v>13773.433999999999</v>
      </c>
      <c r="H43" s="2"/>
      <c r="I43" s="1462">
        <f>I42*123.3%</f>
        <v>16749.071999999996</v>
      </c>
      <c r="J43" s="381"/>
      <c r="K43" s="1462">
        <f>K42*106.7%</f>
        <v>2381.5439999999999</v>
      </c>
      <c r="L43" s="381"/>
      <c r="M43" s="1462">
        <f>M42*137.4%</f>
        <v>1832.9160000000002</v>
      </c>
      <c r="N43" s="2"/>
      <c r="O43" s="1462">
        <f>O42*103.2%</f>
        <v>1839.0240000000001</v>
      </c>
      <c r="P43" s="381"/>
      <c r="Q43" s="1462">
        <f>Q42</f>
        <v>9723</v>
      </c>
      <c r="R43" s="1464"/>
      <c r="S43" s="2"/>
      <c r="T43" s="2"/>
      <c r="U43" s="2"/>
      <c r="V43" s="2"/>
      <c r="W43" s="2"/>
      <c r="X43" s="2"/>
      <c r="Y43" s="2"/>
      <c r="Z43" s="2"/>
      <c r="AA43" s="2"/>
      <c r="AB43" s="2"/>
      <c r="AC43" s="2"/>
      <c r="AD43" s="2"/>
      <c r="AE43" s="2"/>
      <c r="AF43" s="2"/>
      <c r="AG43" s="2"/>
      <c r="AH43" s="2"/>
      <c r="AI43" s="2"/>
      <c r="AJ43" s="2"/>
      <c r="AK43" s="2"/>
    </row>
    <row r="44" spans="1:37" ht="15.75" customHeight="1">
      <c r="A44" s="389"/>
      <c r="B44" s="1477" t="s">
        <v>1039</v>
      </c>
      <c r="C44" s="1095">
        <f>C46-C45</f>
        <v>-1.1195508512584079E-3</v>
      </c>
      <c r="D44" s="1203"/>
      <c r="E44" s="1095">
        <f>E46-E45</f>
        <v>-5.6455024147905458E-3</v>
      </c>
      <c r="F44" s="1203"/>
      <c r="G44" s="1093">
        <f>G46-G45</f>
        <v>2.5587729091144054E-2</v>
      </c>
      <c r="H44" s="1203"/>
      <c r="I44" s="1095">
        <f>I46-I45</f>
        <v>7.5883616959625949E-4</v>
      </c>
      <c r="J44" s="1203"/>
      <c r="K44" s="1095">
        <f>K46-K45</f>
        <v>4.9569674975074723E-3</v>
      </c>
      <c r="L44" s="1203"/>
      <c r="M44" s="1095">
        <f>M46-M45</f>
        <v>-1.7347156083556081E-2</v>
      </c>
      <c r="N44" s="1203"/>
      <c r="O44" s="1095">
        <f>O46-O45</f>
        <v>1.8513347089947091E-2</v>
      </c>
      <c r="P44" s="1203"/>
      <c r="Q44" s="1095">
        <f>Q46-Q45</f>
        <v>0</v>
      </c>
      <c r="R44" s="1203"/>
      <c r="S44" s="2"/>
      <c r="T44" s="2"/>
      <c r="U44" s="2"/>
      <c r="V44" s="2"/>
      <c r="W44" s="2"/>
      <c r="X44" s="2"/>
      <c r="Y44" s="2"/>
      <c r="Z44" s="2"/>
      <c r="AA44" s="2"/>
      <c r="AB44" s="2"/>
      <c r="AC44" s="2"/>
      <c r="AD44" s="2"/>
      <c r="AE44" s="2"/>
      <c r="AF44" s="2"/>
      <c r="AG44" s="2"/>
      <c r="AH44" s="2"/>
      <c r="AI44" s="2"/>
      <c r="AJ44" s="2"/>
      <c r="AK44" s="2"/>
    </row>
    <row r="45" spans="1:37" ht="15.75" customHeight="1">
      <c r="A45" s="1479" t="s">
        <v>1058</v>
      </c>
      <c r="B45" s="394" t="s">
        <v>1041</v>
      </c>
      <c r="C45" s="1094">
        <f t="shared" ref="C45:C46" si="38">C50/C54</f>
        <v>6.0472383354350567E-2</v>
      </c>
      <c r="D45" s="1157"/>
      <c r="E45" s="1480">
        <f t="shared" ref="E45:E46" si="39">E50/E54</f>
        <v>6.2574438502673801E-2</v>
      </c>
      <c r="F45" s="1435"/>
      <c r="G45" s="1480">
        <f t="shared" ref="G45:G46" si="40">G50/G54</f>
        <v>6.6339766081871351E-2</v>
      </c>
      <c r="H45" s="1435"/>
      <c r="I45" s="1480">
        <f t="shared" ref="I45:I46" si="41">I50/I54</f>
        <v>5.1772791519434626E-2</v>
      </c>
      <c r="J45" s="1435"/>
      <c r="K45" s="1480">
        <f t="shared" ref="K45:K46" si="42">K50/K54</f>
        <v>5.7464705882352939E-2</v>
      </c>
      <c r="L45" s="1435"/>
      <c r="M45" s="1094">
        <f t="shared" ref="M45:M46" si="43">M50/M54</f>
        <v>4.0178021978021977E-2</v>
      </c>
      <c r="N45" s="1157"/>
      <c r="O45" s="1480">
        <f t="shared" ref="O45:O46" si="44">O50/O54</f>
        <v>4.0325E-2</v>
      </c>
      <c r="P45" s="1435"/>
      <c r="Q45" s="1480">
        <f t="shared" ref="Q45:Q46" si="45">Q50/Q54</f>
        <v>0.90749999999999997</v>
      </c>
      <c r="R45" s="1435"/>
      <c r="S45" s="2"/>
      <c r="T45" s="4"/>
      <c r="U45" s="1424"/>
      <c r="V45" s="1097" t="s">
        <v>1</v>
      </c>
      <c r="W45" s="1423"/>
      <c r="X45" s="1097" t="s">
        <v>2</v>
      </c>
      <c r="Y45" s="1203"/>
      <c r="Z45" s="1097" t="s">
        <v>3</v>
      </c>
      <c r="AA45" s="1203"/>
      <c r="AB45" s="1097" t="s">
        <v>4</v>
      </c>
      <c r="AC45" s="1203"/>
      <c r="AD45" s="1097" t="s">
        <v>5</v>
      </c>
      <c r="AE45" s="1203"/>
      <c r="AF45" s="1425" t="s">
        <v>6</v>
      </c>
      <c r="AG45" s="1423"/>
      <c r="AH45" s="1096" t="s">
        <v>1036</v>
      </c>
      <c r="AI45" s="1203"/>
      <c r="AJ45" s="1097" t="s">
        <v>1037</v>
      </c>
      <c r="AK45" s="1203"/>
    </row>
    <row r="46" spans="1:37" ht="15.75" customHeight="1">
      <c r="A46" s="1209"/>
      <c r="B46" s="1482" t="s">
        <v>1042</v>
      </c>
      <c r="C46" s="1439">
        <f t="shared" si="38"/>
        <v>5.9352832503092159E-2</v>
      </c>
      <c r="D46" s="1440"/>
      <c r="E46" s="1439">
        <f t="shared" si="39"/>
        <v>5.6928936087883256E-2</v>
      </c>
      <c r="F46" s="1441"/>
      <c r="G46" s="1439">
        <f t="shared" si="40"/>
        <v>9.1927495173015406E-2</v>
      </c>
      <c r="H46" s="1441"/>
      <c r="I46" s="1439">
        <f t="shared" si="41"/>
        <v>5.2531627689030885E-2</v>
      </c>
      <c r="J46" s="1441"/>
      <c r="K46" s="1439">
        <f t="shared" si="42"/>
        <v>6.2421673379860411E-2</v>
      </c>
      <c r="L46" s="1441"/>
      <c r="M46" s="1442">
        <f t="shared" si="43"/>
        <v>2.2830865894465896E-2</v>
      </c>
      <c r="N46" s="1440"/>
      <c r="O46" s="1439">
        <f t="shared" si="44"/>
        <v>5.8838347089947091E-2</v>
      </c>
      <c r="P46" s="1441"/>
      <c r="Q46" s="1443">
        <f t="shared" si="45"/>
        <v>0.90749999999999997</v>
      </c>
      <c r="R46" s="1441"/>
      <c r="S46" s="2"/>
      <c r="T46" s="2"/>
      <c r="U46" s="1426"/>
      <c r="V46" s="1427" t="s">
        <v>1038</v>
      </c>
      <c r="W46" s="1428" t="s">
        <v>9</v>
      </c>
      <c r="X46" s="1429" t="s">
        <v>1038</v>
      </c>
      <c r="Y46" s="1430" t="s">
        <v>9</v>
      </c>
      <c r="Z46" s="1429" t="s">
        <v>1038</v>
      </c>
      <c r="AA46" s="1430" t="s">
        <v>9</v>
      </c>
      <c r="AB46" s="1429" t="s">
        <v>1038</v>
      </c>
      <c r="AC46" s="1430" t="s">
        <v>9</v>
      </c>
      <c r="AD46" s="1429" t="s">
        <v>1038</v>
      </c>
      <c r="AE46" s="1430" t="s">
        <v>9</v>
      </c>
      <c r="AF46" s="1429" t="s">
        <v>1038</v>
      </c>
      <c r="AG46" s="1430" t="s">
        <v>9</v>
      </c>
      <c r="AH46" s="1429" t="s">
        <v>1038</v>
      </c>
      <c r="AI46" s="1430" t="s">
        <v>9</v>
      </c>
      <c r="AJ46" s="1427" t="s">
        <v>1038</v>
      </c>
      <c r="AK46" s="1430" t="s">
        <v>9</v>
      </c>
    </row>
    <row r="47" spans="1:37" ht="15.75" customHeight="1">
      <c r="A47" s="1209"/>
      <c r="B47" s="364" t="s">
        <v>1059</v>
      </c>
      <c r="C47" s="1091">
        <v>6.4000000000000001E-2</v>
      </c>
      <c r="D47" s="1203"/>
      <c r="E47" s="1091">
        <v>6.4000000000000001E-2</v>
      </c>
      <c r="F47" s="1203"/>
      <c r="G47" s="1091">
        <v>9.6000000000000002E-2</v>
      </c>
      <c r="H47" s="1203"/>
      <c r="I47" s="1091">
        <v>5.1999999999999998E-2</v>
      </c>
      <c r="J47" s="1203"/>
      <c r="K47" s="1091">
        <v>5.0999999999999997E-2</v>
      </c>
      <c r="L47" s="1203"/>
      <c r="M47" s="1091">
        <v>3.6999999999999998E-2</v>
      </c>
      <c r="N47" s="1203"/>
      <c r="O47" s="1091">
        <v>4.2999999999999997E-2</v>
      </c>
      <c r="P47" s="1203"/>
      <c r="Q47" s="1092">
        <v>0.41</v>
      </c>
      <c r="R47" s="1203"/>
      <c r="S47" s="2"/>
      <c r="T47" s="1488" t="s">
        <v>42</v>
      </c>
      <c r="U47" s="395" t="s">
        <v>1039</v>
      </c>
      <c r="V47" s="1103">
        <f>V49-V48</f>
        <v>-3.0377559689419714E-3</v>
      </c>
      <c r="W47" s="1423"/>
      <c r="X47" s="1103">
        <f>X49-X48</f>
        <v>-5.2956189830403663E-3</v>
      </c>
      <c r="Y47" s="1203"/>
      <c r="Z47" s="1103">
        <f>Z49-Z48</f>
        <v>2.7921620690349203E-2</v>
      </c>
      <c r="AA47" s="1203"/>
      <c r="AB47" s="1103">
        <f>AB49-AB48</f>
        <v>-5.2797756166500093E-3</v>
      </c>
      <c r="AC47" s="1203"/>
      <c r="AD47" s="1103">
        <f>AD49-AD48</f>
        <v>-9.5370776337653645E-3</v>
      </c>
      <c r="AE47" s="1203"/>
      <c r="AF47" s="1489">
        <f>AF49-AF48</f>
        <v>-2.3645975157726241E-2</v>
      </c>
      <c r="AG47" s="1423"/>
      <c r="AH47" s="1103">
        <f>AH49-AH48</f>
        <v>1.1550623850801162E-2</v>
      </c>
      <c r="AI47" s="1203"/>
      <c r="AJ47" s="1104">
        <f>AJ49-AJ48</f>
        <v>0</v>
      </c>
      <c r="AK47" s="1203"/>
    </row>
    <row r="48" spans="1:37" ht="15.75" customHeight="1">
      <c r="A48" s="1209"/>
      <c r="B48" s="390"/>
      <c r="C48" s="365"/>
      <c r="D48" s="366"/>
      <c r="E48" s="384"/>
      <c r="F48" s="366"/>
      <c r="G48" s="1483"/>
      <c r="H48" s="366"/>
      <c r="I48" s="1483"/>
      <c r="J48" s="366"/>
      <c r="K48" s="1455"/>
      <c r="L48" s="366"/>
      <c r="M48" s="1455"/>
      <c r="N48" s="366"/>
      <c r="O48" s="1455"/>
      <c r="P48" s="1490"/>
      <c r="Q48" s="1455"/>
      <c r="R48" s="1445"/>
      <c r="S48" s="2"/>
      <c r="T48" s="1169"/>
      <c r="U48" s="363" t="s">
        <v>1041</v>
      </c>
      <c r="V48" s="1437">
        <f t="shared" ref="V48:V49" si="46">V53/V57</f>
        <v>6.3390085922009259E-2</v>
      </c>
      <c r="W48" s="1423"/>
      <c r="X48" s="1100">
        <f t="shared" ref="X48:X49" si="47">X53/X57</f>
        <v>6.6134626978146191E-2</v>
      </c>
      <c r="Y48" s="1203"/>
      <c r="Z48" s="1100">
        <f t="shared" ref="Z48:Z49" si="48">Z53/Z57</f>
        <v>6.8064600000000003E-2</v>
      </c>
      <c r="AA48" s="1203"/>
      <c r="AB48" s="1100">
        <f t="shared" ref="AB48:AB49" si="49">AB53/AB57</f>
        <v>5.5012640801001253E-2</v>
      </c>
      <c r="AC48" s="1203"/>
      <c r="AD48" s="1100">
        <f t="shared" ref="AD48:AD49" si="50">AD53/AD57</f>
        <v>5.7464705882352939E-2</v>
      </c>
      <c r="AE48" s="1203"/>
      <c r="AF48" s="1437">
        <f t="shared" ref="AF48:AF49" si="51">AF53/AF57</f>
        <v>4.0927611940298508E-2</v>
      </c>
      <c r="AG48" s="1423"/>
      <c r="AH48" s="1100">
        <f t="shared" ref="AH48:AH49" si="52">AH53/AH57</f>
        <v>4.0325E-2</v>
      </c>
      <c r="AI48" s="1203"/>
      <c r="AJ48" s="1100">
        <f t="shared" ref="AJ48:AJ49" si="53">AJ53/AJ57</f>
        <v>0.90749999999999997</v>
      </c>
      <c r="AK48" s="1203"/>
    </row>
    <row r="49" spans="1:37" ht="15.75" customHeight="1">
      <c r="A49" s="1209"/>
      <c r="B49" s="367" t="s">
        <v>1044</v>
      </c>
      <c r="C49" s="368">
        <f>C51-C50</f>
        <v>18449.151325927814</v>
      </c>
      <c r="D49" s="1460">
        <f>C49/C$10</f>
        <v>1.9236060071325601E-2</v>
      </c>
      <c r="E49" s="1491">
        <f>E51-E50</f>
        <v>-36845.345473684254</v>
      </c>
      <c r="F49" s="1460">
        <f>E49/E$11</f>
        <v>-6.5280126613867631E-2</v>
      </c>
      <c r="G49" s="385">
        <f>G51-G50</f>
        <v>52947.766263157886</v>
      </c>
      <c r="H49" s="1460">
        <f>G49/G$10</f>
        <v>0.46674276728129943</v>
      </c>
      <c r="I49" s="384">
        <f>I51-I50</f>
        <v>17906.994666666666</v>
      </c>
      <c r="J49" s="1460">
        <f>I49/I$11</f>
        <v>0.12398018497007249</v>
      </c>
      <c r="K49" s="396">
        <f>K51-K50</f>
        <v>-8083.6310508474598</v>
      </c>
      <c r="L49" s="1460">
        <f>K49/K$10</f>
        <v>-0.27582594775471592</v>
      </c>
      <c r="M49" s="396">
        <f>M51-M50</f>
        <v>-11219.738857142856</v>
      </c>
      <c r="N49" s="1460">
        <f>M49/M$10</f>
        <v>-0.30686884900013284</v>
      </c>
      <c r="O49" s="396">
        <f>O51-O50</f>
        <v>3743.1057777777787</v>
      </c>
      <c r="P49" s="370">
        <f>O49/O$10</f>
        <v>0.17850664208010772</v>
      </c>
      <c r="Q49" s="365">
        <f>Q51-Q50</f>
        <v>0</v>
      </c>
      <c r="R49" s="380"/>
      <c r="S49" s="2"/>
      <c r="T49" s="1169"/>
      <c r="U49" s="1438" t="s">
        <v>1042</v>
      </c>
      <c r="V49" s="1439">
        <f t="shared" si="46"/>
        <v>6.0352329953067288E-2</v>
      </c>
      <c r="W49" s="1440"/>
      <c r="X49" s="1439">
        <f t="shared" si="47"/>
        <v>6.0839007995105825E-2</v>
      </c>
      <c r="Y49" s="1441"/>
      <c r="Z49" s="1439">
        <f t="shared" si="48"/>
        <v>9.5986220690349205E-2</v>
      </c>
      <c r="AA49" s="1441"/>
      <c r="AB49" s="1439">
        <f t="shared" si="49"/>
        <v>4.9732865184351244E-2</v>
      </c>
      <c r="AC49" s="1441"/>
      <c r="AD49" s="1439">
        <f t="shared" si="50"/>
        <v>4.7927628248587574E-2</v>
      </c>
      <c r="AE49" s="1441"/>
      <c r="AF49" s="1442">
        <f t="shared" si="51"/>
        <v>1.7281636782572267E-2</v>
      </c>
      <c r="AG49" s="1440"/>
      <c r="AH49" s="1439">
        <f t="shared" si="52"/>
        <v>5.1875623850801161E-2</v>
      </c>
      <c r="AI49" s="1441"/>
      <c r="AJ49" s="1105">
        <f t="shared" si="53"/>
        <v>0.90749999999999997</v>
      </c>
      <c r="AK49" s="1203"/>
    </row>
    <row r="50" spans="1:37" ht="15.75" customHeight="1">
      <c r="A50" s="1209"/>
      <c r="B50" s="391" t="s">
        <v>1045</v>
      </c>
      <c r="C50" s="1449">
        <f t="shared" ref="C50:C51" si="54">SUM(E50,G50,I50,K50,M50,O50,Q50)</f>
        <v>959092</v>
      </c>
      <c r="D50" s="366"/>
      <c r="E50" s="1449">
        <f t="shared" ref="E50:E51" si="55">E58+E62</f>
        <v>585071</v>
      </c>
      <c r="F50" s="366"/>
      <c r="G50" s="1449">
        <f t="shared" ref="G50:G51" si="56">G58+G62</f>
        <v>113441</v>
      </c>
      <c r="H50" s="366"/>
      <c r="I50" s="1449">
        <f t="shared" ref="I50:I51" si="57">I58+I62</f>
        <v>146517</v>
      </c>
      <c r="J50" s="366"/>
      <c r="K50" s="1449">
        <f t="shared" ref="K50:K51" si="58">K58+K62</f>
        <v>29307</v>
      </c>
      <c r="L50" s="366"/>
      <c r="M50" s="1449">
        <f t="shared" ref="M50:M51" si="59">M58+M62</f>
        <v>36562</v>
      </c>
      <c r="N50" s="366"/>
      <c r="O50" s="1449">
        <f t="shared" ref="O50:O51" si="60">O58+O62</f>
        <v>20969</v>
      </c>
      <c r="P50" s="1492"/>
      <c r="Q50" s="1449">
        <f t="shared" ref="Q50:Q51" si="61">Q58+Q62</f>
        <v>27225</v>
      </c>
      <c r="R50" s="1445"/>
      <c r="S50" s="2"/>
      <c r="T50" s="1169"/>
      <c r="U50" s="364" t="s">
        <v>1060</v>
      </c>
      <c r="V50" s="1091">
        <v>6.0999999999999999E-2</v>
      </c>
      <c r="W50" s="1203"/>
      <c r="X50" s="1091">
        <v>6.3E-2</v>
      </c>
      <c r="Y50" s="1203"/>
      <c r="Z50" s="1091">
        <v>9.2999999999999999E-2</v>
      </c>
      <c r="AA50" s="1203"/>
      <c r="AB50" s="1091">
        <v>4.5999999999999999E-2</v>
      </c>
      <c r="AC50" s="1203"/>
      <c r="AD50" s="1091">
        <v>4.5999999999999999E-2</v>
      </c>
      <c r="AE50" s="1203"/>
      <c r="AF50" s="1091">
        <v>3.2000000000000001E-2</v>
      </c>
      <c r="AG50" s="1203"/>
      <c r="AH50" s="1091">
        <v>4.5999999999999999E-2</v>
      </c>
      <c r="AI50" s="1203"/>
      <c r="AJ50" s="1091">
        <v>0.41099999999999998</v>
      </c>
      <c r="AK50" s="1203"/>
    </row>
    <row r="51" spans="1:37" ht="15.75" customHeight="1">
      <c r="A51" s="1209"/>
      <c r="B51" s="1484" t="s">
        <v>1046</v>
      </c>
      <c r="C51" s="1453">
        <f t="shared" si="54"/>
        <v>977541.15132592781</v>
      </c>
      <c r="D51" s="1454"/>
      <c r="E51" s="1453">
        <f t="shared" si="55"/>
        <v>548225.65452631575</v>
      </c>
      <c r="F51" s="1454"/>
      <c r="G51" s="1453">
        <f t="shared" si="56"/>
        <v>166388.76626315789</v>
      </c>
      <c r="H51" s="1454"/>
      <c r="I51" s="1453">
        <f t="shared" si="57"/>
        <v>164423.99466666667</v>
      </c>
      <c r="J51" s="1454"/>
      <c r="K51" s="1453">
        <f t="shared" si="58"/>
        <v>21223.36894915254</v>
      </c>
      <c r="L51" s="1454"/>
      <c r="M51" s="1453">
        <f t="shared" si="59"/>
        <v>25342.261142857144</v>
      </c>
      <c r="N51" s="1454"/>
      <c r="O51" s="1453">
        <f t="shared" si="60"/>
        <v>24712.105777777779</v>
      </c>
      <c r="P51" s="1493"/>
      <c r="Q51" s="1453">
        <f t="shared" si="61"/>
        <v>27225</v>
      </c>
      <c r="R51" s="374"/>
      <c r="S51" s="2"/>
      <c r="T51" s="1169"/>
      <c r="U51" s="1444"/>
      <c r="V51" s="1455"/>
      <c r="W51" s="366"/>
      <c r="X51" s="1455"/>
      <c r="Y51" s="366"/>
      <c r="Z51" s="1455"/>
      <c r="AA51" s="366"/>
      <c r="AB51" s="1455"/>
      <c r="AC51" s="366"/>
      <c r="AD51" s="1455"/>
      <c r="AE51" s="366"/>
      <c r="AF51" s="1455"/>
      <c r="AG51" s="366"/>
      <c r="AH51" s="1455"/>
      <c r="AI51" s="1490"/>
      <c r="AJ51" s="1455"/>
      <c r="AK51" s="1445"/>
    </row>
    <row r="52" spans="1:37" ht="15.75" customHeight="1">
      <c r="A52" s="1209"/>
      <c r="B52" s="391"/>
      <c r="C52" s="1455"/>
      <c r="D52" s="1458"/>
      <c r="E52" s="1455"/>
      <c r="F52" s="1458"/>
      <c r="G52" s="1455"/>
      <c r="H52" s="1458"/>
      <c r="I52" s="1455"/>
      <c r="J52" s="1458"/>
      <c r="K52" s="1455"/>
      <c r="L52" s="1458"/>
      <c r="M52" s="1455"/>
      <c r="N52" s="1458"/>
      <c r="O52" s="1455"/>
      <c r="P52" s="1490"/>
      <c r="Q52" s="1455"/>
      <c r="R52" s="1459"/>
      <c r="S52" s="2"/>
      <c r="T52" s="1169"/>
      <c r="U52" s="397" t="s">
        <v>1044</v>
      </c>
      <c r="V52" s="365">
        <f>V54-V53</f>
        <v>47397.909525640775</v>
      </c>
      <c r="W52" s="1486">
        <f>V52/V53</f>
        <v>1.6473188364842573E-2</v>
      </c>
      <c r="X52" s="384">
        <f>X54-X53</f>
        <v>-80315.10989473667</v>
      </c>
      <c r="Y52" s="1486">
        <f>X52/X53</f>
        <v>-4.57580418414954E-2</v>
      </c>
      <c r="Z52" s="384">
        <f>Z54-Z53</f>
        <v>161684.93421052635</v>
      </c>
      <c r="AA52" s="1486">
        <f>Z52/Z53</f>
        <v>0.47509258619172479</v>
      </c>
      <c r="AB52" s="384">
        <f>AB54-AB53</f>
        <v>25451.289473684155</v>
      </c>
      <c r="AC52" s="1486">
        <f>AB52/AB53</f>
        <v>5.7902927017989166E-2</v>
      </c>
      <c r="AD52" s="365">
        <f>AD54-AD53</f>
        <v>-18905.215322033895</v>
      </c>
      <c r="AE52" s="1486">
        <f>AD52/AD53</f>
        <v>-0.21502502612611202</v>
      </c>
      <c r="AF52" s="365">
        <f>AF54-AF53</f>
        <v>-50755.618571428568</v>
      </c>
      <c r="AG52" s="1486">
        <f>AF52/AF53</f>
        <v>-0.46273561412968445</v>
      </c>
      <c r="AH52" s="365">
        <f>AH54-AH53</f>
        <v>10237.629629629635</v>
      </c>
      <c r="AI52" s="371">
        <f>AH52/AH53</f>
        <v>0.16274229624095307</v>
      </c>
      <c r="AJ52" s="365"/>
      <c r="AK52" s="380">
        <f>AJ52/AJ53</f>
        <v>0</v>
      </c>
    </row>
    <row r="53" spans="1:37" ht="15.75" customHeight="1">
      <c r="A53" s="1209"/>
      <c r="B53" s="367" t="s">
        <v>1047</v>
      </c>
      <c r="C53" s="375">
        <f>C55-C54</f>
        <v>610000</v>
      </c>
      <c r="D53" s="1460">
        <f>C53/C$14</f>
        <v>4.0450928381962868E-2</v>
      </c>
      <c r="E53" s="384">
        <f>E55-E54</f>
        <v>280000</v>
      </c>
      <c r="F53" s="1460">
        <f>E53/E$14</f>
        <v>3.1782065834279227E-2</v>
      </c>
      <c r="G53" s="385">
        <f>G55-G54</f>
        <v>100000</v>
      </c>
      <c r="H53" s="1460">
        <f>G53/G54</f>
        <v>5.8479532163742687E-2</v>
      </c>
      <c r="I53" s="384">
        <f>I55-I54</f>
        <v>300000</v>
      </c>
      <c r="J53" s="1460">
        <f>I53/I$14</f>
        <v>0.11029411764705882</v>
      </c>
      <c r="K53" s="396">
        <f>K55-K54</f>
        <v>-170000</v>
      </c>
      <c r="L53" s="1460">
        <f>K53/K$14</f>
        <v>-0.33333333333333331</v>
      </c>
      <c r="M53" s="396">
        <f>M55-M54</f>
        <v>200000</v>
      </c>
      <c r="N53" s="1460">
        <f>M53/M$14</f>
        <v>0.23255813953488372</v>
      </c>
      <c r="O53" s="396">
        <f>O55-O54</f>
        <v>-100000</v>
      </c>
      <c r="P53" s="370">
        <f>O53/O$14</f>
        <v>-0.19230769230769232</v>
      </c>
      <c r="Q53" s="365">
        <f>Q55-Q54</f>
        <v>0</v>
      </c>
      <c r="R53" s="380"/>
      <c r="S53" s="2"/>
      <c r="T53" s="1169"/>
      <c r="U53" s="1444" t="s">
        <v>1045</v>
      </c>
      <c r="V53" s="1449">
        <f t="shared" ref="V53:V54" si="62">SUM(X53,Z53,AB53,AD53,AF53,AH53,AJ53)</f>
        <v>2877276</v>
      </c>
      <c r="W53" s="366"/>
      <c r="X53" s="1449">
        <f t="shared" ref="X53:X54" si="63">X61+X66</f>
        <v>1755213</v>
      </c>
      <c r="Y53" s="366"/>
      <c r="Z53" s="1449">
        <f t="shared" ref="Z53:Z54" si="64">Z61+Z66</f>
        <v>340323</v>
      </c>
      <c r="AA53" s="366"/>
      <c r="AB53" s="1449">
        <f t="shared" ref="AB53:AB54" si="65">AB61+AB66</f>
        <v>439551</v>
      </c>
      <c r="AC53" s="366"/>
      <c r="AD53" s="1449">
        <f t="shared" ref="AD53:AD54" si="66">AD61+AD66</f>
        <v>87921</v>
      </c>
      <c r="AE53" s="366"/>
      <c r="AF53" s="1449">
        <f t="shared" ref="AF53:AF54" si="67">AF61+AF66</f>
        <v>109686</v>
      </c>
      <c r="AG53" s="366"/>
      <c r="AH53" s="1449">
        <f t="shared" ref="AH53:AH54" si="68">AH61+AH66</f>
        <v>62907</v>
      </c>
      <c r="AI53" s="1492"/>
      <c r="AJ53" s="1449">
        <f t="shared" ref="AJ53:AJ54" si="69">AJ61+AJ66</f>
        <v>81675</v>
      </c>
      <c r="AK53" s="1445"/>
    </row>
    <row r="54" spans="1:37" ht="15.75" customHeight="1">
      <c r="A54" s="1209"/>
      <c r="B54" s="391" t="s">
        <v>1048</v>
      </c>
      <c r="C54" s="1449">
        <f t="shared" ref="C54:C55" si="70">SUM(E54,G54,I54,K54,M54,O54,Q54)</f>
        <v>15860000</v>
      </c>
      <c r="D54" s="372"/>
      <c r="E54" s="1494">
        <v>9350000</v>
      </c>
      <c r="F54" s="372"/>
      <c r="G54" s="1494">
        <v>1710000</v>
      </c>
      <c r="H54" s="372"/>
      <c r="I54" s="1494">
        <v>2830000</v>
      </c>
      <c r="J54" s="372"/>
      <c r="K54" s="1449">
        <v>510000</v>
      </c>
      <c r="L54" s="372"/>
      <c r="M54" s="1449">
        <v>910000</v>
      </c>
      <c r="N54" s="398"/>
      <c r="O54" s="1449">
        <v>520000</v>
      </c>
      <c r="P54" s="1495"/>
      <c r="Q54" s="1449">
        <v>30000</v>
      </c>
      <c r="R54" s="1445"/>
      <c r="S54" s="2"/>
      <c r="T54" s="1169"/>
      <c r="U54" s="1451" t="s">
        <v>1046</v>
      </c>
      <c r="V54" s="1449">
        <f t="shared" si="62"/>
        <v>2924673.9095256408</v>
      </c>
      <c r="W54" s="1454"/>
      <c r="X54" s="1449">
        <f t="shared" si="63"/>
        <v>1674897.8901052633</v>
      </c>
      <c r="Y54" s="1454"/>
      <c r="Z54" s="1453">
        <f t="shared" si="64"/>
        <v>502007.93421052635</v>
      </c>
      <c r="AA54" s="1454"/>
      <c r="AB54" s="1453">
        <f t="shared" si="65"/>
        <v>465002.28947368416</v>
      </c>
      <c r="AC54" s="1454"/>
      <c r="AD54" s="1453">
        <f t="shared" si="66"/>
        <v>69015.784677966105</v>
      </c>
      <c r="AE54" s="1454"/>
      <c r="AF54" s="1453">
        <f t="shared" si="67"/>
        <v>58930.381428571432</v>
      </c>
      <c r="AG54" s="1454"/>
      <c r="AH54" s="1453">
        <f t="shared" si="68"/>
        <v>73144.629629629635</v>
      </c>
      <c r="AI54" s="1493"/>
      <c r="AJ54" s="1453">
        <f t="shared" si="69"/>
        <v>81675</v>
      </c>
      <c r="AK54" s="374"/>
    </row>
    <row r="55" spans="1:37" ht="15.75" customHeight="1">
      <c r="A55" s="1209"/>
      <c r="B55" s="1484" t="s">
        <v>1049</v>
      </c>
      <c r="C55" s="1453">
        <f t="shared" si="70"/>
        <v>16470000</v>
      </c>
      <c r="D55" s="1452"/>
      <c r="E55" s="1496">
        <v>9630000</v>
      </c>
      <c r="F55" s="1452"/>
      <c r="G55" s="1496">
        <v>1810000</v>
      </c>
      <c r="H55" s="1452"/>
      <c r="I55" s="1496">
        <v>3130000</v>
      </c>
      <c r="J55" s="1452"/>
      <c r="K55" s="1453">
        <v>340000</v>
      </c>
      <c r="L55" s="1452"/>
      <c r="M55" s="1453">
        <v>1110000</v>
      </c>
      <c r="N55" s="1497"/>
      <c r="O55" s="1453">
        <v>420000</v>
      </c>
      <c r="P55" s="1498"/>
      <c r="Q55" s="1453">
        <v>30000</v>
      </c>
      <c r="R55" s="374"/>
      <c r="S55" s="2"/>
      <c r="T55" s="1169"/>
      <c r="U55" s="1444"/>
      <c r="V55" s="1455"/>
      <c r="W55" s="1458"/>
      <c r="X55" s="1455"/>
      <c r="Y55" s="1458"/>
      <c r="Z55" s="1455"/>
      <c r="AA55" s="1458"/>
      <c r="AB55" s="1455"/>
      <c r="AC55" s="1458"/>
      <c r="AD55" s="1455"/>
      <c r="AE55" s="1458"/>
      <c r="AF55" s="1455"/>
      <c r="AG55" s="1458"/>
      <c r="AH55" s="1455"/>
      <c r="AI55" s="1490"/>
      <c r="AJ55" s="1455"/>
      <c r="AK55" s="1459"/>
    </row>
    <row r="56" spans="1:37" ht="15.75" customHeight="1">
      <c r="A56" s="1209"/>
      <c r="B56" s="2"/>
      <c r="C56" s="1462"/>
      <c r="D56" s="381"/>
      <c r="E56" s="1499"/>
      <c r="F56" s="381"/>
      <c r="G56" s="1499"/>
      <c r="H56" s="381"/>
      <c r="I56" s="1499"/>
      <c r="J56" s="381"/>
      <c r="K56" s="1499"/>
      <c r="L56" s="381"/>
      <c r="M56" s="1499"/>
      <c r="N56" s="381"/>
      <c r="O56" s="1499"/>
      <c r="P56" s="1499"/>
      <c r="Q56" s="1462"/>
      <c r="R56" s="1464"/>
      <c r="S56" s="2"/>
      <c r="T56" s="1169"/>
      <c r="U56" s="397" t="s">
        <v>1047</v>
      </c>
      <c r="V56" s="365">
        <f>V58-V57</f>
        <v>3070000</v>
      </c>
      <c r="W56" s="1486">
        <f>V56/V57</f>
        <v>6.7636043181317468E-2</v>
      </c>
      <c r="X56" s="384">
        <f>X58-X57</f>
        <v>990000</v>
      </c>
      <c r="Y56" s="1486">
        <f>X56/X57</f>
        <v>3.7302185380557649E-2</v>
      </c>
      <c r="Z56" s="365">
        <f>Z58-Z57</f>
        <v>230000</v>
      </c>
      <c r="AA56" s="1486">
        <f>Z56/Z57</f>
        <v>4.5999999999999999E-2</v>
      </c>
      <c r="AB56" s="377">
        <f>AB58-AB57</f>
        <v>1360000</v>
      </c>
      <c r="AC56" s="1486">
        <f>AB56/AB57</f>
        <v>0.1702127659574468</v>
      </c>
      <c r="AD56" s="365">
        <f>AD58-AD57</f>
        <v>-90000</v>
      </c>
      <c r="AE56" s="1486">
        <f>AD56/AD57</f>
        <v>-5.8823529411764705E-2</v>
      </c>
      <c r="AF56" s="365">
        <f>AF58-AF57</f>
        <v>730000</v>
      </c>
      <c r="AG56" s="1486">
        <f>AF56/AF57</f>
        <v>0.27238805970149255</v>
      </c>
      <c r="AH56" s="365">
        <f>AH58-AH57</f>
        <v>-150000</v>
      </c>
      <c r="AI56" s="371">
        <f>AH56/AH57</f>
        <v>-9.6153846153846159E-2</v>
      </c>
      <c r="AJ56" s="365"/>
      <c r="AK56" s="380">
        <f>AJ56/AJ57</f>
        <v>0</v>
      </c>
    </row>
    <row r="57" spans="1:37" ht="15.75" customHeight="1">
      <c r="A57" s="1209"/>
      <c r="B57" s="367" t="s">
        <v>1050</v>
      </c>
      <c r="C57" s="383">
        <f>C59-C58</f>
        <v>15463.453325927723</v>
      </c>
      <c r="D57" s="1460">
        <f>C57/C$18</f>
        <v>1.7857398282247548E-2</v>
      </c>
      <c r="E57" s="385">
        <f>E59-E58</f>
        <v>-38432.979473684216</v>
      </c>
      <c r="F57" s="1460">
        <f>E57/E$18</f>
        <v>-7.199115020255277E-2</v>
      </c>
      <c r="G57" s="385">
        <f>G59-G58</f>
        <v>52177.410263157886</v>
      </c>
      <c r="H57" s="1460">
        <f>G57/G$18</f>
        <v>0.52094579881146863</v>
      </c>
      <c r="I57" s="384">
        <f>I59-I58</f>
        <v>16453.506666666653</v>
      </c>
      <c r="J57" s="1460">
        <f>I57/I$18</f>
        <v>0.12377292821697136</v>
      </c>
      <c r="K57" s="384">
        <f>K59-K58</f>
        <v>-7326.9830508474588</v>
      </c>
      <c r="L57" s="1460">
        <f>K57/K$18</f>
        <v>-0.2706180258854094</v>
      </c>
      <c r="M57" s="384">
        <f>M59-M58</f>
        <v>-11499.878857142856</v>
      </c>
      <c r="N57" s="1460">
        <f>M57/M$9</f>
        <v>0.56406219985706441</v>
      </c>
      <c r="O57" s="396">
        <f>O59-O58</f>
        <v>4092.3777777777796</v>
      </c>
      <c r="P57" s="370">
        <f>O57/O$18</f>
        <v>0.21328909041422731</v>
      </c>
      <c r="Q57" s="384"/>
      <c r="R57" s="380"/>
      <c r="S57" s="2"/>
      <c r="T57" s="1169"/>
      <c r="U57" s="1444" t="s">
        <v>1048</v>
      </c>
      <c r="V57" s="1449">
        <f t="shared" ref="V57:V58" si="71">SUM(X57,Z57,AB57,AD57,AF57,AH57,AJ57)</f>
        <v>45390000</v>
      </c>
      <c r="W57" s="366"/>
      <c r="X57" s="1468">
        <f t="shared" ref="X57:X58" si="72">SUM(E14,E34,E54)</f>
        <v>26540000</v>
      </c>
      <c r="Y57" s="366"/>
      <c r="Z57" s="1468">
        <f t="shared" ref="Z57:Z58" si="73">SUM(G14,G34,G54)</f>
        <v>5000000</v>
      </c>
      <c r="AA57" s="366"/>
      <c r="AB57" s="1468">
        <f t="shared" ref="AB57:AB58" si="74">SUM(I14,I34,I54)</f>
        <v>7990000</v>
      </c>
      <c r="AC57" s="366"/>
      <c r="AD57" s="1468">
        <f t="shared" ref="AD57:AD58" si="75">SUM(K14,K34,K54)</f>
        <v>1530000</v>
      </c>
      <c r="AE57" s="366"/>
      <c r="AF57" s="1468">
        <f t="shared" ref="AF57:AF58" si="76">SUM(M14,M34,M54)</f>
        <v>2680000</v>
      </c>
      <c r="AG57" s="366"/>
      <c r="AH57" s="1468">
        <f t="shared" ref="AH57:AH58" si="77">SUM(O14,O34,O54)</f>
        <v>1560000</v>
      </c>
      <c r="AI57" s="1492"/>
      <c r="AJ57" s="1449">
        <f t="shared" ref="AJ57:AJ58" si="78">SUM(Q14,Q34,Q54)</f>
        <v>90000</v>
      </c>
      <c r="AK57" s="1445"/>
    </row>
    <row r="58" spans="1:37" ht="15.75" customHeight="1">
      <c r="A58" s="1209"/>
      <c r="B58" s="391" t="s">
        <v>1051</v>
      </c>
      <c r="C58" s="1467">
        <f t="shared" ref="C58:C59" si="79">SUM(E58,G58,I58,K58,M58,O58,Q58)</f>
        <v>865941</v>
      </c>
      <c r="D58" s="2"/>
      <c r="E58" s="1467">
        <v>533857</v>
      </c>
      <c r="F58" s="2"/>
      <c r="G58" s="1462">
        <v>100159</v>
      </c>
      <c r="H58" s="2"/>
      <c r="I58" s="1462">
        <v>132933</v>
      </c>
      <c r="J58" s="2"/>
      <c r="K58" s="1462">
        <v>27075</v>
      </c>
      <c r="L58" s="2"/>
      <c r="M58" s="1462">
        <v>35228</v>
      </c>
      <c r="N58" s="2"/>
      <c r="O58" s="1462">
        <v>19187</v>
      </c>
      <c r="P58" s="1500"/>
      <c r="Q58" s="1468">
        <v>17502</v>
      </c>
      <c r="R58" s="1464"/>
      <c r="S58" s="2"/>
      <c r="T58" s="1169"/>
      <c r="U58" s="1451" t="s">
        <v>1049</v>
      </c>
      <c r="V58" s="1453">
        <f t="shared" si="71"/>
        <v>48460000</v>
      </c>
      <c r="W58" s="1454"/>
      <c r="X58" s="1453">
        <f t="shared" si="72"/>
        <v>27530000</v>
      </c>
      <c r="Y58" s="1454"/>
      <c r="Z58" s="1453">
        <f t="shared" si="73"/>
        <v>5230000</v>
      </c>
      <c r="AA58" s="1454"/>
      <c r="AB58" s="1453">
        <f t="shared" si="74"/>
        <v>9350000</v>
      </c>
      <c r="AC58" s="1454"/>
      <c r="AD58" s="1453">
        <f t="shared" si="75"/>
        <v>1440000</v>
      </c>
      <c r="AE58" s="1454"/>
      <c r="AF58" s="1453">
        <f t="shared" si="76"/>
        <v>3410000</v>
      </c>
      <c r="AG58" s="1454"/>
      <c r="AH58" s="1453">
        <f t="shared" si="77"/>
        <v>1410000</v>
      </c>
      <c r="AI58" s="1493"/>
      <c r="AJ58" s="1453">
        <f t="shared" si="78"/>
        <v>90000</v>
      </c>
      <c r="AK58" s="374"/>
    </row>
    <row r="59" spans="1:37" ht="15.75" customHeight="1">
      <c r="A59" s="1209"/>
      <c r="B59" s="1487" t="s">
        <v>1052</v>
      </c>
      <c r="C59" s="1470">
        <f t="shared" si="79"/>
        <v>881404.45332592772</v>
      </c>
      <c r="D59" s="1472"/>
      <c r="E59" s="1470">
        <f>1882611278/3800</f>
        <v>495424.02052631578</v>
      </c>
      <c r="F59" s="1472"/>
      <c r="G59" s="1453">
        <f>578878359/3800</f>
        <v>152336.41026315789</v>
      </c>
      <c r="H59" s="1472"/>
      <c r="I59" s="1453">
        <f>425751544/2850</f>
        <v>149386.50666666665</v>
      </c>
      <c r="J59" s="1472"/>
      <c r="K59" s="1453">
        <f>29128325/1475</f>
        <v>19748.016949152541</v>
      </c>
      <c r="L59" s="1472"/>
      <c r="M59" s="1453">
        <f>83048424/3500</f>
        <v>23728.121142857144</v>
      </c>
      <c r="N59" s="1472"/>
      <c r="O59" s="1453">
        <f>3142716/135</f>
        <v>23279.37777777778</v>
      </c>
      <c r="P59" s="1501"/>
      <c r="Q59" s="1453">
        <f>Q58</f>
        <v>17502</v>
      </c>
      <c r="R59" s="388"/>
      <c r="S59" s="2"/>
      <c r="T59" s="1169"/>
      <c r="U59" s="1152"/>
      <c r="V59" s="1462"/>
      <c r="W59" s="2"/>
      <c r="X59" s="1462"/>
      <c r="Y59" s="2"/>
      <c r="Z59" s="1462"/>
      <c r="AA59" s="2"/>
      <c r="AB59" s="1462"/>
      <c r="AC59" s="2"/>
      <c r="AD59" s="1462"/>
      <c r="AE59" s="2"/>
      <c r="AF59" s="1462"/>
      <c r="AG59" s="2"/>
      <c r="AH59" s="1462"/>
      <c r="AI59" s="1500"/>
      <c r="AJ59" s="1462"/>
      <c r="AK59" s="1464"/>
    </row>
    <row r="60" spans="1:37" ht="15.75" customHeight="1">
      <c r="A60" s="1209"/>
      <c r="B60" s="393"/>
      <c r="C60" s="1462"/>
      <c r="D60" s="2"/>
      <c r="E60" s="1462"/>
      <c r="F60" s="2"/>
      <c r="G60" s="1462"/>
      <c r="H60" s="2"/>
      <c r="I60" s="1462"/>
      <c r="J60" s="2"/>
      <c r="K60" s="1462"/>
      <c r="L60" s="2"/>
      <c r="M60" s="1462"/>
      <c r="N60" s="2"/>
      <c r="O60" s="1462"/>
      <c r="P60" s="1500"/>
      <c r="Q60" s="1462"/>
      <c r="R60" s="1464"/>
      <c r="S60" s="2"/>
      <c r="T60" s="1169"/>
      <c r="U60" s="397" t="s">
        <v>1050</v>
      </c>
      <c r="V60" s="384">
        <f>V62-V61</f>
        <v>32719.375525641255</v>
      </c>
      <c r="W60" s="1486">
        <f>V60/V61</f>
        <v>1.2594921026429151E-2</v>
      </c>
      <c r="X60" s="384">
        <f>X62-X61</f>
        <v>-86051.07789473678</v>
      </c>
      <c r="Y60" s="1486">
        <f>X60/X61</f>
        <v>-5.3729168357029927E-2</v>
      </c>
      <c r="Z60" s="384">
        <f>Z62-Z61</f>
        <v>159891.86421052634</v>
      </c>
      <c r="AA60" s="1486">
        <f>Z60/Z61</f>
        <v>0.53212679909119942</v>
      </c>
      <c r="AB60" s="385">
        <f>AB62-AB61</f>
        <v>18387.609473684162</v>
      </c>
      <c r="AC60" s="1486">
        <f>AB60/AB61</f>
        <v>4.6107461336874371E-2</v>
      </c>
      <c r="AD60" s="384">
        <f>AD62-AD61</f>
        <v>-18474.439322033897</v>
      </c>
      <c r="AE60" s="1486">
        <f>AD60/AD61</f>
        <v>-0.22744769863999872</v>
      </c>
      <c r="AF60" s="384">
        <f>AF62-AF61</f>
        <v>-51806.81057142857</v>
      </c>
      <c r="AG60" s="1486">
        <f>AF60/AF61</f>
        <v>-0.49020486139272329</v>
      </c>
      <c r="AH60" s="384">
        <f>AH62-AH61</f>
        <v>10772.229629629641</v>
      </c>
      <c r="AI60" s="371">
        <f>AH60/AH61</f>
        <v>0.18714458799585901</v>
      </c>
      <c r="AJ60" s="384"/>
      <c r="AK60" s="380">
        <f>AJ60/AJ61</f>
        <v>0</v>
      </c>
    </row>
    <row r="61" spans="1:37" ht="15.75" customHeight="1">
      <c r="A61" s="1209"/>
      <c r="B61" s="367" t="s">
        <v>1053</v>
      </c>
      <c r="C61" s="383">
        <f>C63-C62</f>
        <v>2985.698000000004</v>
      </c>
      <c r="D61" s="1460">
        <f>C61/C$22</f>
        <v>3.2052237764489955E-2</v>
      </c>
      <c r="E61" s="384">
        <f>E63-E62</f>
        <v>1587.6339999999982</v>
      </c>
      <c r="F61" s="1460">
        <f>E61/E$22</f>
        <v>3.0999999999999965E-2</v>
      </c>
      <c r="G61" s="385">
        <f>G63-G62</f>
        <v>770.35600000000159</v>
      </c>
      <c r="H61" s="1460">
        <f>G61/G$22</f>
        <v>5.8000000000000121E-2</v>
      </c>
      <c r="I61" s="384">
        <f>I63-I62</f>
        <v>1453.4879999999994</v>
      </c>
      <c r="J61" s="1460">
        <f>I61/I$22</f>
        <v>0.10699999999999996</v>
      </c>
      <c r="K61" s="396">
        <f>K63-K62</f>
        <v>-756.64800000000014</v>
      </c>
      <c r="L61" s="1460">
        <f>K61/K$22</f>
        <v>-0.33900000000000008</v>
      </c>
      <c r="M61" s="384">
        <f>M63-M62</f>
        <v>280.13999999999987</v>
      </c>
      <c r="N61" s="1460">
        <f>M61/M$13</f>
        <v>1.5563333333333325E-3</v>
      </c>
      <c r="O61" s="396">
        <f>O63-O62</f>
        <v>-349.27199999999993</v>
      </c>
      <c r="P61" s="370">
        <f>O61/O$22</f>
        <v>-0.19599999999999995</v>
      </c>
      <c r="Q61" s="399">
        <f>Q63-Q62</f>
        <v>0</v>
      </c>
      <c r="R61" s="369"/>
      <c r="S61" s="2"/>
      <c r="T61" s="1169"/>
      <c r="U61" s="1444" t="s">
        <v>1051</v>
      </c>
      <c r="V61" s="1467">
        <f t="shared" ref="V61:V62" si="80">SUM(X61,Z61,AB61,AD61,AF61,AH61,AJ61)</f>
        <v>2597823</v>
      </c>
      <c r="W61" s="2"/>
      <c r="X61" s="1468">
        <f t="shared" ref="X61:X62" si="81">SUM(E18,E38,E58)</f>
        <v>1601571</v>
      </c>
      <c r="Y61" s="2"/>
      <c r="Z61" s="1468">
        <f t="shared" ref="Z61:Z62" si="82">SUM(G18,G38,G58)</f>
        <v>300477</v>
      </c>
      <c r="AA61" s="2"/>
      <c r="AB61" s="1468">
        <f t="shared" ref="AB61:AB62" si="83">SUM(I18,I38,I58)</f>
        <v>398799</v>
      </c>
      <c r="AC61" s="2"/>
      <c r="AD61" s="1468">
        <f t="shared" ref="AD61:AD62" si="84">SUM(K18,K38,K58)</f>
        <v>81225</v>
      </c>
      <c r="AE61" s="2"/>
      <c r="AF61" s="1468">
        <f t="shared" ref="AF61:AF62" si="85">SUM(M18,M38,M58)</f>
        <v>105684</v>
      </c>
      <c r="AG61" s="2"/>
      <c r="AH61" s="1468">
        <f t="shared" ref="AH61:AH62" si="86">SUM(O18,O38,O58)</f>
        <v>57561</v>
      </c>
      <c r="AI61" s="1500"/>
      <c r="AJ61" s="1468">
        <f t="shared" ref="AJ61:AJ62" si="87">SUM(Q18,Q38,Q58)</f>
        <v>52506</v>
      </c>
      <c r="AK61" s="1464"/>
    </row>
    <row r="62" spans="1:37" ht="15.75" customHeight="1">
      <c r="A62" s="1209"/>
      <c r="B62" s="391" t="s">
        <v>1054</v>
      </c>
      <c r="C62" s="1462">
        <f t="shared" ref="C62:C63" si="88">SUM(E62,G62,I62,K62,M62,O62,Q62)</f>
        <v>93151</v>
      </c>
      <c r="D62" s="2"/>
      <c r="E62" s="1467">
        <v>51214</v>
      </c>
      <c r="F62" s="2"/>
      <c r="G62" s="1462">
        <v>13282</v>
      </c>
      <c r="H62" s="2"/>
      <c r="I62" s="1462">
        <v>13584</v>
      </c>
      <c r="J62" s="2"/>
      <c r="K62" s="1462">
        <v>2232</v>
      </c>
      <c r="L62" s="2"/>
      <c r="M62" s="1462">
        <v>1334</v>
      </c>
      <c r="N62" s="2"/>
      <c r="O62" s="1462">
        <v>1782</v>
      </c>
      <c r="P62" s="1500"/>
      <c r="Q62" s="1462">
        <v>9723</v>
      </c>
      <c r="R62" s="1464"/>
      <c r="S62" s="2"/>
      <c r="T62" s="1169"/>
      <c r="U62" s="1502" t="s">
        <v>1052</v>
      </c>
      <c r="V62" s="1462">
        <f t="shared" si="80"/>
        <v>2630542.3755256413</v>
      </c>
      <c r="W62" s="2"/>
      <c r="X62" s="1449">
        <f t="shared" si="81"/>
        <v>1515519.9221052632</v>
      </c>
      <c r="Y62" s="2"/>
      <c r="Z62" s="1449">
        <f t="shared" si="82"/>
        <v>460368.86421052634</v>
      </c>
      <c r="AA62" s="2"/>
      <c r="AB62" s="1449">
        <f t="shared" si="83"/>
        <v>417186.60947368416</v>
      </c>
      <c r="AC62" s="2"/>
      <c r="AD62" s="1449">
        <f t="shared" si="84"/>
        <v>62750.560677966103</v>
      </c>
      <c r="AE62" s="2"/>
      <c r="AF62" s="1449">
        <f t="shared" si="85"/>
        <v>53877.18942857143</v>
      </c>
      <c r="AG62" s="2"/>
      <c r="AH62" s="1449">
        <f t="shared" si="86"/>
        <v>68333.229629629641</v>
      </c>
      <c r="AI62" s="1500"/>
      <c r="AJ62" s="1449">
        <f t="shared" si="87"/>
        <v>52506</v>
      </c>
      <c r="AK62" s="1464"/>
    </row>
    <row r="63" spans="1:37" ht="15.75" customHeight="1">
      <c r="A63" s="1209"/>
      <c r="B63" s="391" t="s">
        <v>1055</v>
      </c>
      <c r="C63" s="1462">
        <f t="shared" si="88"/>
        <v>96136.698000000004</v>
      </c>
      <c r="D63" s="2"/>
      <c r="E63" s="1462">
        <f>E62*103.1%</f>
        <v>52801.633999999998</v>
      </c>
      <c r="F63" s="2"/>
      <c r="G63" s="1449">
        <f>G62*105.8%</f>
        <v>14052.356000000002</v>
      </c>
      <c r="H63" s="2"/>
      <c r="I63" s="1449">
        <f>I62*110.7%</f>
        <v>15037.487999999999</v>
      </c>
      <c r="J63" s="2"/>
      <c r="K63" s="1449">
        <f>K62*66.1%</f>
        <v>1475.3519999999999</v>
      </c>
      <c r="L63" s="2"/>
      <c r="M63" s="1449">
        <f>M62*121%</f>
        <v>1614.1399999999999</v>
      </c>
      <c r="N63" s="2"/>
      <c r="O63" s="1449">
        <f>O62*80.4%</f>
        <v>1432.7280000000001</v>
      </c>
      <c r="P63" s="1500"/>
      <c r="Q63" s="1462">
        <f>Q62</f>
        <v>9723</v>
      </c>
      <c r="R63" s="1464"/>
      <c r="S63" s="2"/>
      <c r="T63" s="1169"/>
      <c r="U63" s="400"/>
      <c r="V63" s="382"/>
      <c r="W63" s="1503"/>
      <c r="X63" s="382"/>
      <c r="Y63" s="1503"/>
      <c r="Z63" s="382"/>
      <c r="AA63" s="1503"/>
      <c r="AB63" s="382"/>
      <c r="AC63" s="1503"/>
      <c r="AD63" s="382"/>
      <c r="AE63" s="1503"/>
      <c r="AF63" s="382"/>
      <c r="AG63" s="1503"/>
      <c r="AH63" s="382"/>
      <c r="AI63" s="401"/>
      <c r="AJ63" s="382"/>
      <c r="AK63" s="402"/>
    </row>
    <row r="64" spans="1:37" ht="15.75" customHeight="1">
      <c r="A64" s="389"/>
      <c r="B64" s="1477" t="s">
        <v>1039</v>
      </c>
      <c r="C64" s="1095">
        <f>C66-C65</f>
        <v>1.5563909448065814E-2</v>
      </c>
      <c r="D64" s="1203"/>
      <c r="E64" s="1095">
        <f>E66-E65</f>
        <v>2.4114217955530287E-2</v>
      </c>
      <c r="F64" s="1203"/>
      <c r="G64" s="1090">
        <f>G66-G65</f>
        <v>3.7219485268054228E-2</v>
      </c>
      <c r="H64" s="1203"/>
      <c r="I64" s="1090">
        <f>I66-I65</f>
        <v>4.4561932672158924E-3</v>
      </c>
      <c r="J64" s="1203"/>
      <c r="K64" s="1090">
        <f>K66-K65</f>
        <v>9.92765640275943E-4</v>
      </c>
      <c r="L64" s="1203"/>
      <c r="M64" s="1090">
        <f>M66-M65</f>
        <v>-2.3271553911620297E-2</v>
      </c>
      <c r="N64" s="1203"/>
      <c r="O64" s="1090">
        <f>O66-O65</f>
        <v>6.5903180166666658E-2</v>
      </c>
      <c r="P64" s="1203"/>
      <c r="Q64" s="1095">
        <f>Q66-Q65</f>
        <v>0</v>
      </c>
      <c r="R64" s="1203"/>
      <c r="S64" s="2"/>
      <c r="T64" s="1169"/>
      <c r="U64" s="1504"/>
      <c r="V64" s="1462"/>
      <c r="W64" s="2"/>
      <c r="X64" s="1462"/>
      <c r="Y64" s="2"/>
      <c r="Z64" s="1462"/>
      <c r="AA64" s="2"/>
      <c r="AB64" s="1462"/>
      <c r="AC64" s="2"/>
      <c r="AD64" s="1462"/>
      <c r="AE64" s="2"/>
      <c r="AF64" s="1462"/>
      <c r="AG64" s="2"/>
      <c r="AH64" s="1462"/>
      <c r="AI64" s="1500"/>
      <c r="AJ64" s="1462"/>
      <c r="AK64" s="1464"/>
    </row>
    <row r="65" spans="1:37" ht="15.75" customHeight="1">
      <c r="A65" s="1479" t="s">
        <v>1061</v>
      </c>
      <c r="B65" s="363" t="s">
        <v>1041</v>
      </c>
      <c r="C65" s="1094">
        <f t="shared" ref="C65:C66" si="89">C70/C74</f>
        <v>6.1916849580374432E-2</v>
      </c>
      <c r="D65" s="1157"/>
      <c r="E65" s="1480">
        <f t="shared" ref="E65:E66" si="90">E70/E74</f>
        <v>6.8031511627906979E-2</v>
      </c>
      <c r="F65" s="1435"/>
      <c r="G65" s="1480">
        <f t="shared" ref="G65:G66" si="91">G70/G74</f>
        <v>6.8337951807228917E-2</v>
      </c>
      <c r="H65" s="1435"/>
      <c r="I65" s="1480">
        <f t="shared" ref="I65:I66" si="92">I70/I74</f>
        <v>4.7881372549019606E-2</v>
      </c>
      <c r="J65" s="1435"/>
      <c r="K65" s="1480">
        <f t="shared" ref="K65:K66" si="93">K70/K74</f>
        <v>5.2333928571428573E-2</v>
      </c>
      <c r="L65" s="1435"/>
      <c r="M65" s="1094">
        <f t="shared" ref="M65:M66" si="94">M70/M74</f>
        <v>3.8895744680851066E-2</v>
      </c>
      <c r="N65" s="1157"/>
      <c r="O65" s="1480">
        <f t="shared" ref="O65:O66" si="95">O70/O74</f>
        <v>3.2764062500000003E-2</v>
      </c>
      <c r="P65" s="1435"/>
      <c r="Q65" s="1480">
        <f t="shared" ref="Q65:Q66" si="96">Q70/Q74</f>
        <v>0.90749999999999997</v>
      </c>
      <c r="R65" s="1435"/>
      <c r="S65" s="2"/>
      <c r="T65" s="1169"/>
      <c r="U65" s="397" t="s">
        <v>1053</v>
      </c>
      <c r="V65" s="384">
        <f>V67-V66</f>
        <v>14678.533999999985</v>
      </c>
      <c r="W65" s="1486">
        <f>V65/V66</f>
        <v>5.2525948907329624E-2</v>
      </c>
      <c r="X65" s="384">
        <f>X67-X66</f>
        <v>5735.9679999999935</v>
      </c>
      <c r="Y65" s="1486">
        <f>X65/X66</f>
        <v>3.7333333333333288E-2</v>
      </c>
      <c r="Z65" s="384">
        <f>Z67-Z66</f>
        <v>1793.0699999999997</v>
      </c>
      <c r="AA65" s="1486">
        <f>Z65/Z66</f>
        <v>4.4999999999999991E-2</v>
      </c>
      <c r="AB65" s="385">
        <f>AB67-AB66</f>
        <v>7063.679999999993</v>
      </c>
      <c r="AC65" s="1486">
        <f>AB65/AB66</f>
        <v>0.17333333333333317</v>
      </c>
      <c r="AD65" s="384">
        <f>AD67-AD66</f>
        <v>-430.77600000000075</v>
      </c>
      <c r="AE65" s="1486">
        <f>AD65/AD66</f>
        <v>-6.4333333333333451E-2</v>
      </c>
      <c r="AF65" s="384">
        <f>AF67-AF66</f>
        <v>1051.192</v>
      </c>
      <c r="AG65" s="1486">
        <f>AF65/AF66</f>
        <v>0.26266666666666666</v>
      </c>
      <c r="AH65" s="384">
        <f>AH67-AH66</f>
        <v>-534.59999999999945</v>
      </c>
      <c r="AI65" s="371">
        <f>AH65/AH66</f>
        <v>-9.9999999999999895E-2</v>
      </c>
      <c r="AJ65" s="384"/>
      <c r="AK65" s="380">
        <f>AJ65/AJ66</f>
        <v>0</v>
      </c>
    </row>
    <row r="66" spans="1:37" ht="15.75" customHeight="1">
      <c r="A66" s="1209"/>
      <c r="B66" s="1482" t="s">
        <v>1042</v>
      </c>
      <c r="C66" s="1439">
        <f t="shared" si="89"/>
        <v>7.7480759028440246E-2</v>
      </c>
      <c r="D66" s="1440"/>
      <c r="E66" s="1439">
        <f t="shared" si="90"/>
        <v>9.2145729583437266E-2</v>
      </c>
      <c r="F66" s="1441"/>
      <c r="G66" s="1439">
        <f t="shared" si="91"/>
        <v>0.10555743707528314</v>
      </c>
      <c r="H66" s="1441"/>
      <c r="I66" s="1439">
        <f t="shared" si="92"/>
        <v>5.2337565816235498E-2</v>
      </c>
      <c r="J66" s="1441"/>
      <c r="K66" s="1439">
        <f t="shared" si="93"/>
        <v>5.3326694211704516E-2</v>
      </c>
      <c r="L66" s="1441"/>
      <c r="M66" s="1442">
        <f t="shared" si="94"/>
        <v>1.5624190769230769E-2</v>
      </c>
      <c r="N66" s="1440"/>
      <c r="O66" s="1439">
        <f t="shared" si="95"/>
        <v>9.8667242666666669E-2</v>
      </c>
      <c r="P66" s="1441"/>
      <c r="Q66" s="1443">
        <f t="shared" si="96"/>
        <v>0.90749999999999997</v>
      </c>
      <c r="R66" s="1441"/>
      <c r="S66" s="2"/>
      <c r="T66" s="1169"/>
      <c r="U66" s="1444" t="s">
        <v>1054</v>
      </c>
      <c r="V66" s="1462">
        <f t="shared" ref="V66:V67" si="97">SUM(X66,Z66,AB66,AD66,AF66,AH66,AJ66)</f>
        <v>279453</v>
      </c>
      <c r="W66" s="1505"/>
      <c r="X66" s="1468">
        <f t="shared" ref="X66:X67" si="98">SUM(E22,E42,E62)</f>
        <v>153642</v>
      </c>
      <c r="Y66" s="1505"/>
      <c r="Z66" s="1468">
        <f t="shared" ref="Z66:Z67" si="99">SUM(G22,G42,G62)</f>
        <v>39846</v>
      </c>
      <c r="AA66" s="2"/>
      <c r="AB66" s="1468">
        <f t="shared" ref="AB66:AB67" si="100">SUM(I22,I42,I62)</f>
        <v>40752</v>
      </c>
      <c r="AC66" s="2"/>
      <c r="AD66" s="1468">
        <f t="shared" ref="AD66:AD67" si="101">SUM(K22,K42,K62)</f>
        <v>6696</v>
      </c>
      <c r="AE66" s="2"/>
      <c r="AF66" s="1468">
        <f t="shared" ref="AF66:AF67" si="102">SUM(M22,M42,M62)</f>
        <v>4002</v>
      </c>
      <c r="AG66" s="2"/>
      <c r="AH66" s="1468">
        <f t="shared" ref="AH66:AH67" si="103">SUM(O22,O42,O62)</f>
        <v>5346</v>
      </c>
      <c r="AI66" s="1500"/>
      <c r="AJ66" s="1462">
        <f t="shared" ref="AJ66:AJ67" si="104">SUM(Q22,Q42,Q62)</f>
        <v>29169</v>
      </c>
      <c r="AK66" s="1464"/>
    </row>
    <row r="67" spans="1:37" ht="15.75" customHeight="1">
      <c r="A67" s="1209"/>
      <c r="B67" s="364" t="s">
        <v>1062</v>
      </c>
      <c r="C67" s="1091">
        <v>6.7000000000000004E-2</v>
      </c>
      <c r="D67" s="1203"/>
      <c r="E67" s="1091">
        <v>6.6000000000000003E-2</v>
      </c>
      <c r="F67" s="1203"/>
      <c r="G67" s="1091">
        <v>9.1999999999999998E-2</v>
      </c>
      <c r="H67" s="1203"/>
      <c r="I67" s="1091">
        <v>6.0999999999999999E-2</v>
      </c>
      <c r="J67" s="1203"/>
      <c r="K67" s="1091">
        <v>5.8000000000000003E-2</v>
      </c>
      <c r="L67" s="1203"/>
      <c r="M67" s="1091">
        <v>3.6999999999999998E-2</v>
      </c>
      <c r="N67" s="1203"/>
      <c r="O67" s="1091">
        <v>0.05</v>
      </c>
      <c r="P67" s="1203"/>
      <c r="Q67" s="1092">
        <v>0.41</v>
      </c>
      <c r="R67" s="1203"/>
      <c r="S67" s="2"/>
      <c r="T67" s="1173"/>
      <c r="U67" s="1451" t="s">
        <v>1055</v>
      </c>
      <c r="V67" s="1470">
        <f t="shared" si="97"/>
        <v>294131.53399999999</v>
      </c>
      <c r="W67" s="1472"/>
      <c r="X67" s="1453">
        <f t="shared" si="98"/>
        <v>159377.96799999999</v>
      </c>
      <c r="Y67" s="1472"/>
      <c r="Z67" s="1453">
        <f t="shared" si="99"/>
        <v>41639.07</v>
      </c>
      <c r="AA67" s="1472"/>
      <c r="AB67" s="1453">
        <f t="shared" si="100"/>
        <v>47815.679999999993</v>
      </c>
      <c r="AC67" s="1472"/>
      <c r="AD67" s="1453">
        <f t="shared" si="101"/>
        <v>6265.2239999999993</v>
      </c>
      <c r="AE67" s="1472"/>
      <c r="AF67" s="1453">
        <f t="shared" si="102"/>
        <v>5053.192</v>
      </c>
      <c r="AG67" s="1472"/>
      <c r="AH67" s="1453">
        <f t="shared" si="103"/>
        <v>4811.4000000000005</v>
      </c>
      <c r="AI67" s="1501"/>
      <c r="AJ67" s="1470">
        <f t="shared" si="104"/>
        <v>29169</v>
      </c>
      <c r="AK67" s="388"/>
    </row>
    <row r="68" spans="1:37" ht="15.75" customHeight="1">
      <c r="A68" s="1209"/>
      <c r="B68" s="390"/>
      <c r="C68" s="1455"/>
      <c r="D68" s="1490"/>
      <c r="E68" s="1483"/>
      <c r="F68" s="366"/>
      <c r="G68" s="1483"/>
      <c r="H68" s="366"/>
      <c r="I68" s="1483"/>
      <c r="J68" s="366"/>
      <c r="K68" s="1455"/>
      <c r="L68" s="366"/>
      <c r="M68" s="1455"/>
      <c r="N68" s="366"/>
      <c r="O68" s="1455"/>
      <c r="P68" s="1506"/>
      <c r="Q68" s="1455"/>
      <c r="R68" s="1445"/>
      <c r="S68" s="2"/>
      <c r="T68" s="2"/>
      <c r="U68" s="2"/>
      <c r="V68" s="2"/>
      <c r="W68" s="2"/>
      <c r="X68" s="2"/>
      <c r="Y68" s="2"/>
      <c r="Z68" s="2"/>
      <c r="AA68" s="2"/>
      <c r="AB68" s="2"/>
      <c r="AC68" s="2"/>
      <c r="AD68" s="2"/>
      <c r="AE68" s="2"/>
      <c r="AF68" s="2"/>
      <c r="AG68" s="2"/>
      <c r="AH68" s="2"/>
      <c r="AI68" s="2"/>
      <c r="AJ68" s="2"/>
      <c r="AK68" s="2"/>
    </row>
    <row r="69" spans="1:37" ht="15.75" customHeight="1">
      <c r="A69" s="1209"/>
      <c r="B69" s="367" t="s">
        <v>1044</v>
      </c>
      <c r="C69" s="365">
        <f>C71-C70</f>
        <v>45833.444598870003</v>
      </c>
      <c r="D69" s="370">
        <f>C69/C70</f>
        <v>4.7788371291669622E-2</v>
      </c>
      <c r="E69" s="385">
        <f>E71-E70</f>
        <v>-1788.5317368421238</v>
      </c>
      <c r="F69" s="1460">
        <f>E69/E70</f>
        <v>-3.0569481940518738E-3</v>
      </c>
      <c r="G69" s="385">
        <f>G71-G70</f>
        <v>53339.750578947365</v>
      </c>
      <c r="H69" s="1460">
        <f>G69/G70</f>
        <v>0.47019816978823675</v>
      </c>
      <c r="I69" s="385">
        <f>I71-I70</f>
        <v>7878.8191578947299</v>
      </c>
      <c r="J69" s="1460">
        <f>I69/I70</f>
        <v>5.3774095551333494E-2</v>
      </c>
      <c r="K69" s="385">
        <f>K71-K70</f>
        <v>-1043.852067796608</v>
      </c>
      <c r="L69" s="1460">
        <f>K69/K70</f>
        <v>-3.5617841054922307E-2</v>
      </c>
      <c r="M69" s="385">
        <f>M71-M70</f>
        <v>-16250.552</v>
      </c>
      <c r="N69" s="1460">
        <f>M69/M70</f>
        <v>-0.44446562004266726</v>
      </c>
      <c r="O69" s="385">
        <f>O71-O70</f>
        <v>3697.8106666666681</v>
      </c>
      <c r="P69" s="379">
        <f>O69/O70</f>
        <v>0.17634654330996558</v>
      </c>
      <c r="Q69" s="399">
        <f>Q71-Q70</f>
        <v>0</v>
      </c>
      <c r="R69" s="369"/>
      <c r="S69" s="2"/>
      <c r="T69" s="2"/>
      <c r="U69" s="2"/>
      <c r="V69" s="2"/>
      <c r="W69" s="2"/>
      <c r="X69" s="2"/>
      <c r="Y69" s="2"/>
      <c r="Z69" s="2"/>
      <c r="AA69" s="2"/>
      <c r="AB69" s="2"/>
      <c r="AC69" s="2"/>
      <c r="AD69" s="2"/>
      <c r="AE69" s="2"/>
      <c r="AF69" s="2"/>
      <c r="AG69" s="2"/>
      <c r="AH69" s="2"/>
      <c r="AI69" s="2"/>
      <c r="AJ69" s="2"/>
      <c r="AK69" s="2"/>
    </row>
    <row r="70" spans="1:37" ht="15.75" customHeight="1">
      <c r="A70" s="1209"/>
      <c r="B70" s="391" t="s">
        <v>1045</v>
      </c>
      <c r="C70" s="1449">
        <f t="shared" ref="C70:C71" si="105">SUM(E70,G70,I70,K70,M70,O70,Q70)</f>
        <v>959092</v>
      </c>
      <c r="D70" s="1495"/>
      <c r="E70" s="1449">
        <f t="shared" ref="E70:E71" si="106">E78+E82</f>
        <v>585071</v>
      </c>
      <c r="F70" s="372"/>
      <c r="G70" s="1449">
        <f t="shared" ref="G70:G71" si="107">G78+G82</f>
        <v>113441</v>
      </c>
      <c r="H70" s="372"/>
      <c r="I70" s="1449">
        <f t="shared" ref="I70:I71" si="108">I78+I82</f>
        <v>146517</v>
      </c>
      <c r="J70" s="372"/>
      <c r="K70" s="1449">
        <f t="shared" ref="K70:K71" si="109">K78+K82</f>
        <v>29307</v>
      </c>
      <c r="L70" s="372"/>
      <c r="M70" s="1449">
        <f t="shared" ref="M70:M71" si="110">M78+M82</f>
        <v>36562</v>
      </c>
      <c r="N70" s="372"/>
      <c r="O70" s="1449">
        <f t="shared" ref="O70:O71" si="111">O78+O82</f>
        <v>20969</v>
      </c>
      <c r="P70" s="1507"/>
      <c r="Q70" s="1449">
        <f t="shared" ref="Q70:Q71" si="112">Q78+Q82</f>
        <v>27225</v>
      </c>
      <c r="R70" s="1450"/>
      <c r="S70" s="2"/>
      <c r="T70" s="2"/>
      <c r="U70" s="403" t="s">
        <v>64</v>
      </c>
      <c r="V70" s="404" t="s">
        <v>1063</v>
      </c>
      <c r="W70" s="404" t="s">
        <v>1064</v>
      </c>
      <c r="X70" s="404" t="s">
        <v>1065</v>
      </c>
      <c r="Y70" s="404" t="s">
        <v>116</v>
      </c>
      <c r="Z70" s="2"/>
      <c r="AA70" s="2"/>
      <c r="AB70" s="2"/>
      <c r="AC70" s="2"/>
      <c r="AD70" s="2"/>
      <c r="AE70" s="2"/>
      <c r="AF70" s="2"/>
      <c r="AG70" s="2"/>
      <c r="AH70" s="2"/>
      <c r="AI70" s="2"/>
      <c r="AJ70" s="2"/>
      <c r="AK70" s="2"/>
    </row>
    <row r="71" spans="1:37" ht="15.75" customHeight="1">
      <c r="A71" s="1209"/>
      <c r="B71" s="1484" t="s">
        <v>1046</v>
      </c>
      <c r="C71" s="1453">
        <f t="shared" si="105"/>
        <v>1004925.44459887</v>
      </c>
      <c r="D71" s="1498"/>
      <c r="E71" s="1453">
        <f t="shared" si="106"/>
        <v>583282.46826315788</v>
      </c>
      <c r="F71" s="1452"/>
      <c r="G71" s="1453">
        <f t="shared" si="107"/>
        <v>166780.75057894737</v>
      </c>
      <c r="H71" s="1452"/>
      <c r="I71" s="1453">
        <f t="shared" si="108"/>
        <v>154395.81915789473</v>
      </c>
      <c r="J71" s="1452"/>
      <c r="K71" s="1453">
        <f t="shared" si="109"/>
        <v>28263.147932203392</v>
      </c>
      <c r="L71" s="1452"/>
      <c r="M71" s="1453">
        <f t="shared" si="110"/>
        <v>20311.448</v>
      </c>
      <c r="N71" s="1452"/>
      <c r="O71" s="1453">
        <f t="shared" si="111"/>
        <v>24666.810666666668</v>
      </c>
      <c r="P71" s="1508"/>
      <c r="Q71" s="1453">
        <f t="shared" si="112"/>
        <v>27225</v>
      </c>
      <c r="R71" s="373"/>
      <c r="S71" s="2"/>
      <c r="T71" s="2"/>
      <c r="U71" s="405" t="s">
        <v>2</v>
      </c>
      <c r="V71" s="406"/>
      <c r="W71" s="1509">
        <f>X48</f>
        <v>6.6134626978146191E-2</v>
      </c>
      <c r="X71" s="1509">
        <f>X49</f>
        <v>6.0839007995105825E-2</v>
      </c>
      <c r="Y71" s="1509">
        <f t="shared" ref="Y71:Y78" si="113">X71-W71</f>
        <v>-5.2956189830403663E-3</v>
      </c>
      <c r="Z71" s="2"/>
      <c r="AA71" s="2"/>
      <c r="AB71" s="2"/>
      <c r="AC71" s="2"/>
      <c r="AD71" s="2"/>
      <c r="AE71" s="2"/>
      <c r="AF71" s="2"/>
      <c r="AG71" s="2"/>
      <c r="AH71" s="2"/>
      <c r="AI71" s="2"/>
      <c r="AJ71" s="2"/>
      <c r="AK71" s="2"/>
    </row>
    <row r="72" spans="1:37" ht="15.75" customHeight="1">
      <c r="A72" s="1209"/>
      <c r="B72" s="391"/>
      <c r="C72" s="1455"/>
      <c r="D72" s="1510"/>
      <c r="E72" s="1511"/>
      <c r="F72" s="1457"/>
      <c r="G72" s="1512"/>
      <c r="H72" s="1457"/>
      <c r="I72" s="1512"/>
      <c r="J72" s="1457"/>
      <c r="K72" s="1512"/>
      <c r="L72" s="1457"/>
      <c r="M72" s="1512"/>
      <c r="N72" s="1456"/>
      <c r="O72" s="1511"/>
      <c r="P72" s="1510"/>
      <c r="Q72" s="1512"/>
      <c r="R72" s="1457"/>
      <c r="S72" s="2"/>
      <c r="T72" s="2"/>
      <c r="U72" s="405" t="s">
        <v>3</v>
      </c>
      <c r="V72" s="406"/>
      <c r="W72" s="1509">
        <f>Z48</f>
        <v>6.8064600000000003E-2</v>
      </c>
      <c r="X72" s="1509">
        <f>Z49</f>
        <v>9.5986220690349205E-2</v>
      </c>
      <c r="Y72" s="1509">
        <f t="shared" si="113"/>
        <v>2.7921620690349203E-2</v>
      </c>
      <c r="Z72" s="2"/>
      <c r="AA72" s="2"/>
      <c r="AB72" s="2"/>
      <c r="AC72" s="2"/>
      <c r="AD72" s="2"/>
      <c r="AE72" s="2"/>
      <c r="AF72" s="2"/>
      <c r="AG72" s="2"/>
      <c r="AH72" s="2"/>
      <c r="AI72" s="2"/>
      <c r="AJ72" s="2"/>
      <c r="AK72" s="2"/>
    </row>
    <row r="73" spans="1:37" ht="15.75" customHeight="1">
      <c r="A73" s="1209"/>
      <c r="B73" s="367" t="s">
        <v>1047</v>
      </c>
      <c r="C73" s="365">
        <f>C75-C74</f>
        <v>-2520000</v>
      </c>
      <c r="D73" s="370">
        <f>C73/C74</f>
        <v>-0.16268560361523562</v>
      </c>
      <c r="E73" s="384">
        <f>E75-E74</f>
        <v>-2270000</v>
      </c>
      <c r="F73" s="369">
        <f>E73/E74</f>
        <v>-0.26395348837209304</v>
      </c>
      <c r="G73" s="365">
        <f>G75-G74</f>
        <v>-80000</v>
      </c>
      <c r="H73" s="369">
        <f>G73/G74</f>
        <v>-4.8192771084337352E-2</v>
      </c>
      <c r="I73" s="365">
        <f>I75-I74</f>
        <v>-110000</v>
      </c>
      <c r="J73" s="369">
        <f>I73/I74</f>
        <v>-3.5947712418300651E-2</v>
      </c>
      <c r="K73" s="365">
        <f>K75-K74</f>
        <v>-30000</v>
      </c>
      <c r="L73" s="369">
        <f>K73/K74</f>
        <v>-5.3571428571428568E-2</v>
      </c>
      <c r="M73" s="365">
        <f>M75-M74</f>
        <v>360000</v>
      </c>
      <c r="N73" s="1460">
        <f>M73/M74</f>
        <v>0.38297872340425532</v>
      </c>
      <c r="O73" s="385">
        <f>O75-O74</f>
        <v>-390000</v>
      </c>
      <c r="P73" s="370">
        <f>O73/O74</f>
        <v>-0.609375</v>
      </c>
      <c r="Q73" s="385">
        <f>Q75-Q74</f>
        <v>0</v>
      </c>
      <c r="R73" s="369"/>
      <c r="S73" s="2"/>
      <c r="T73" s="2"/>
      <c r="U73" s="405" t="s">
        <v>4</v>
      </c>
      <c r="V73" s="406"/>
      <c r="W73" s="1509">
        <f>AB48</f>
        <v>5.5012640801001253E-2</v>
      </c>
      <c r="X73" s="1509">
        <f>AB49</f>
        <v>4.9732865184351244E-2</v>
      </c>
      <c r="Y73" s="1509">
        <f t="shared" si="113"/>
        <v>-5.2797756166500093E-3</v>
      </c>
      <c r="Z73" s="2"/>
      <c r="AA73" s="2"/>
      <c r="AB73" s="2"/>
      <c r="AC73" s="2"/>
      <c r="AD73" s="2"/>
      <c r="AE73" s="2"/>
      <c r="AF73" s="2"/>
      <c r="AG73" s="2"/>
      <c r="AH73" s="2"/>
      <c r="AI73" s="2"/>
      <c r="AJ73" s="2"/>
      <c r="AK73" s="2"/>
    </row>
    <row r="74" spans="1:37" ht="15.75" customHeight="1">
      <c r="A74" s="1209"/>
      <c r="B74" s="391" t="s">
        <v>1048</v>
      </c>
      <c r="C74" s="1468">
        <f t="shared" ref="C74:C75" si="114">SUM(E74,G74,I74,K74,M74,O74,Q74)</f>
        <v>15490000</v>
      </c>
      <c r="D74" s="1510"/>
      <c r="E74" s="1468">
        <v>8600000</v>
      </c>
      <c r="F74" s="1457"/>
      <c r="G74" s="1468">
        <v>1660000</v>
      </c>
      <c r="H74" s="1457"/>
      <c r="I74" s="1468">
        <v>3060000</v>
      </c>
      <c r="J74" s="1457"/>
      <c r="K74" s="1468">
        <v>560000</v>
      </c>
      <c r="L74" s="1457"/>
      <c r="M74" s="1468">
        <v>940000</v>
      </c>
      <c r="N74" s="1456"/>
      <c r="O74" s="1468">
        <v>640000</v>
      </c>
      <c r="P74" s="1510"/>
      <c r="Q74" s="1468">
        <v>30000</v>
      </c>
      <c r="R74" s="1457"/>
      <c r="S74" s="2"/>
      <c r="T74" s="2"/>
      <c r="U74" s="405" t="s">
        <v>5</v>
      </c>
      <c r="V74" s="406"/>
      <c r="W74" s="1509">
        <f>AD48</f>
        <v>5.7464705882352939E-2</v>
      </c>
      <c r="X74" s="1509">
        <f>AD49</f>
        <v>4.7927628248587574E-2</v>
      </c>
      <c r="Y74" s="1509">
        <f t="shared" si="113"/>
        <v>-9.5370776337653645E-3</v>
      </c>
      <c r="Z74" s="2"/>
      <c r="AA74" s="2"/>
      <c r="AB74" s="2"/>
      <c r="AC74" s="2"/>
      <c r="AD74" s="2"/>
      <c r="AE74" s="2"/>
      <c r="AF74" s="2"/>
      <c r="AG74" s="2"/>
      <c r="AH74" s="2"/>
      <c r="AI74" s="2"/>
      <c r="AJ74" s="2"/>
      <c r="AK74" s="2"/>
    </row>
    <row r="75" spans="1:37" ht="15.75" customHeight="1">
      <c r="A75" s="1209"/>
      <c r="B75" s="1484" t="s">
        <v>1049</v>
      </c>
      <c r="C75" s="1453">
        <f t="shared" si="114"/>
        <v>12970000</v>
      </c>
      <c r="D75" s="1498"/>
      <c r="E75" s="1453">
        <v>6330000</v>
      </c>
      <c r="F75" s="373"/>
      <c r="G75" s="1453">
        <v>1580000</v>
      </c>
      <c r="H75" s="373"/>
      <c r="I75" s="1453">
        <v>2950000</v>
      </c>
      <c r="J75" s="373"/>
      <c r="K75" s="1453">
        <v>530000</v>
      </c>
      <c r="L75" s="373"/>
      <c r="M75" s="1453">
        <v>1300000</v>
      </c>
      <c r="N75" s="1452"/>
      <c r="O75" s="1453">
        <v>250000</v>
      </c>
      <c r="P75" s="1498"/>
      <c r="Q75" s="1453">
        <v>30000</v>
      </c>
      <c r="R75" s="373"/>
      <c r="S75" s="2"/>
      <c r="T75" s="2"/>
      <c r="U75" s="405" t="s">
        <v>6</v>
      </c>
      <c r="V75" s="406"/>
      <c r="W75" s="1509">
        <f>AF48</f>
        <v>4.0927611940298508E-2</v>
      </c>
      <c r="X75" s="1509">
        <f>AF49</f>
        <v>1.7281636782572267E-2</v>
      </c>
      <c r="Y75" s="1509">
        <f t="shared" si="113"/>
        <v>-2.3645975157726241E-2</v>
      </c>
      <c r="Z75" s="2"/>
      <c r="AA75" s="2"/>
      <c r="AB75" s="2"/>
      <c r="AC75" s="2"/>
      <c r="AD75" s="2"/>
      <c r="AE75" s="2"/>
      <c r="AF75" s="2"/>
      <c r="AG75" s="2"/>
      <c r="AH75" s="2"/>
      <c r="AI75" s="2"/>
      <c r="AJ75" s="2"/>
      <c r="AK75" s="2"/>
    </row>
    <row r="76" spans="1:37" ht="15.75" customHeight="1">
      <c r="A76" s="1209"/>
      <c r="B76" s="2"/>
      <c r="C76" s="1462"/>
      <c r="D76" s="1499"/>
      <c r="E76" s="1499"/>
      <c r="F76" s="1463"/>
      <c r="G76" s="1499"/>
      <c r="H76" s="381"/>
      <c r="I76" s="1499"/>
      <c r="J76" s="1463"/>
      <c r="K76" s="1499"/>
      <c r="L76" s="1463"/>
      <c r="M76" s="1499"/>
      <c r="N76" s="381"/>
      <c r="O76" s="1499"/>
      <c r="P76" s="1499"/>
      <c r="Q76" s="1499"/>
      <c r="R76" s="1463"/>
      <c r="S76" s="2"/>
      <c r="T76" s="2"/>
      <c r="U76" s="405" t="s">
        <v>7</v>
      </c>
      <c r="V76" s="406"/>
      <c r="W76" s="1509">
        <f>AH48</f>
        <v>4.0325E-2</v>
      </c>
      <c r="X76" s="1509">
        <f>AH49</f>
        <v>5.1875623850801161E-2</v>
      </c>
      <c r="Y76" s="1509">
        <f t="shared" si="113"/>
        <v>1.1550623850801162E-2</v>
      </c>
      <c r="Z76" s="2"/>
      <c r="AA76" s="2"/>
      <c r="AB76" s="2"/>
      <c r="AC76" s="2"/>
      <c r="AD76" s="2"/>
      <c r="AE76" s="2"/>
      <c r="AF76" s="2"/>
      <c r="AG76" s="2"/>
      <c r="AH76" s="2"/>
      <c r="AI76" s="2"/>
      <c r="AJ76" s="2"/>
      <c r="AK76" s="2"/>
    </row>
    <row r="77" spans="1:37" ht="15.75" customHeight="1">
      <c r="A77" s="1209"/>
      <c r="B77" s="367" t="s">
        <v>1050</v>
      </c>
      <c r="C77" s="384">
        <f>C79-C78</f>
        <v>61151.338598869974</v>
      </c>
      <c r="D77" s="370">
        <f>C77/C78</f>
        <v>7.061836614604225E-2</v>
      </c>
      <c r="E77" s="384"/>
      <c r="F77" s="369">
        <f>E77/E78</f>
        <v>0</v>
      </c>
      <c r="G77" s="385">
        <f>G79-G78</f>
        <v>53977.286578947358</v>
      </c>
      <c r="H77" s="379">
        <f>G77/G78</f>
        <v>0.53891598936638108</v>
      </c>
      <c r="I77" s="385">
        <f>I79-I78</f>
        <v>8367.8431578947348</v>
      </c>
      <c r="J77" s="370">
        <f>I77/I78</f>
        <v>6.2947824527353896E-2</v>
      </c>
      <c r="K77" s="385">
        <f>K79-K78</f>
        <v>-901.00406779660989</v>
      </c>
      <c r="L77" s="370">
        <f>K77/K78</f>
        <v>-3.327808191307885E-2</v>
      </c>
      <c r="M77" s="385">
        <f>M79-M78</f>
        <v>-16754.804</v>
      </c>
      <c r="N77" s="379">
        <f>M77/M78</f>
        <v>-0.4756104235267401</v>
      </c>
      <c r="O77" s="385">
        <f>O79-O78</f>
        <v>4781.2666666666664</v>
      </c>
      <c r="P77" s="370">
        <f>O77/O78</f>
        <v>0.24919303000295337</v>
      </c>
      <c r="Q77" s="399">
        <f>Q79-Q78</f>
        <v>0</v>
      </c>
      <c r="R77" s="369"/>
      <c r="S77" s="2"/>
      <c r="T77" s="2"/>
      <c r="U77" s="405" t="s">
        <v>1037</v>
      </c>
      <c r="V77" s="406"/>
      <c r="W77" s="1509">
        <v>0.48</v>
      </c>
      <c r="X77" s="1513">
        <v>0.41</v>
      </c>
      <c r="Y77" s="1509">
        <f t="shared" si="113"/>
        <v>-7.0000000000000007E-2</v>
      </c>
      <c r="Z77" s="2"/>
      <c r="AA77" s="2"/>
      <c r="AB77" s="2"/>
      <c r="AC77" s="2"/>
      <c r="AD77" s="2"/>
      <c r="AE77" s="2"/>
      <c r="AF77" s="2"/>
      <c r="AG77" s="2"/>
      <c r="AH77" s="2"/>
      <c r="AI77" s="2"/>
      <c r="AJ77" s="2"/>
      <c r="AK77" s="2"/>
    </row>
    <row r="78" spans="1:37" ht="15.75" customHeight="1">
      <c r="A78" s="1209"/>
      <c r="B78" s="391" t="s">
        <v>1051</v>
      </c>
      <c r="C78" s="1462">
        <f t="shared" ref="C78:C79" si="115">SUM(E78,G78,I78,K78,M78,O78,Q78)</f>
        <v>865941</v>
      </c>
      <c r="D78" s="1499"/>
      <c r="E78" s="1462">
        <v>533857</v>
      </c>
      <c r="F78" s="1514"/>
      <c r="G78" s="1467">
        <v>100159</v>
      </c>
      <c r="H78" s="1515"/>
      <c r="I78" s="1467">
        <v>132933</v>
      </c>
      <c r="J78" s="1514"/>
      <c r="K78" s="1467">
        <v>27075</v>
      </c>
      <c r="L78" s="1514"/>
      <c r="M78" s="1467">
        <v>35228</v>
      </c>
      <c r="N78" s="1515"/>
      <c r="O78" s="1467">
        <v>19187</v>
      </c>
      <c r="P78" s="1516"/>
      <c r="Q78" s="1468">
        <v>17502</v>
      </c>
      <c r="R78" s="1514"/>
      <c r="S78" s="2"/>
      <c r="T78" s="2"/>
      <c r="U78" s="1517" t="s">
        <v>1</v>
      </c>
      <c r="V78" s="1518"/>
      <c r="W78" s="1518">
        <f>V48</f>
        <v>6.3390085922009259E-2</v>
      </c>
      <c r="X78" s="1518">
        <f>V49</f>
        <v>6.0352329953067288E-2</v>
      </c>
      <c r="Y78" s="1518">
        <f t="shared" si="113"/>
        <v>-3.0377559689419714E-3</v>
      </c>
      <c r="Z78" s="2"/>
      <c r="AA78" s="2"/>
      <c r="AB78" s="2"/>
      <c r="AC78" s="2"/>
      <c r="AD78" s="2"/>
      <c r="AE78" s="2"/>
      <c r="AF78" s="2"/>
      <c r="AG78" s="2"/>
      <c r="AH78" s="2"/>
      <c r="AI78" s="2"/>
      <c r="AJ78" s="2"/>
      <c r="AK78" s="2"/>
    </row>
    <row r="79" spans="1:37" ht="15.75" customHeight="1">
      <c r="A79" s="1209"/>
      <c r="B79" s="1487" t="s">
        <v>1052</v>
      </c>
      <c r="C79" s="1470">
        <f t="shared" si="115"/>
        <v>927092.33859886997</v>
      </c>
      <c r="D79" s="1519"/>
      <c r="E79" s="1453">
        <f>2073043451/3800</f>
        <v>545537.75026315788</v>
      </c>
      <c r="F79" s="387"/>
      <c r="G79" s="1453">
        <f>585717889/3800</f>
        <v>154136.28657894736</v>
      </c>
      <c r="H79" s="1471"/>
      <c r="I79" s="1453">
        <f>402707403/2850</f>
        <v>141300.84315789473</v>
      </c>
      <c r="J79" s="387"/>
      <c r="K79" s="1453">
        <f>38606644/1475</f>
        <v>26173.99593220339</v>
      </c>
      <c r="L79" s="387"/>
      <c r="M79" s="1453">
        <f>64656186/3500</f>
        <v>18473.196</v>
      </c>
      <c r="N79" s="1471"/>
      <c r="O79" s="1453">
        <f>3235716/135</f>
        <v>23968.266666666666</v>
      </c>
      <c r="P79" s="1519"/>
      <c r="Q79" s="1453">
        <f>Q78</f>
        <v>17502</v>
      </c>
      <c r="R79" s="387"/>
      <c r="S79" s="2"/>
      <c r="T79" s="2"/>
      <c r="U79" s="2"/>
      <c r="V79" s="2"/>
      <c r="W79" s="2"/>
      <c r="X79" s="2"/>
      <c r="Y79" s="2"/>
      <c r="Z79" s="2"/>
      <c r="AA79" s="2"/>
      <c r="AB79" s="2"/>
      <c r="AC79" s="2"/>
      <c r="AD79" s="2"/>
      <c r="AE79" s="2"/>
      <c r="AF79" s="2"/>
      <c r="AG79" s="2"/>
      <c r="AH79" s="2"/>
      <c r="AI79" s="2"/>
      <c r="AJ79" s="2"/>
      <c r="AK79" s="2"/>
    </row>
    <row r="80" spans="1:37" ht="15.75" customHeight="1">
      <c r="A80" s="1209"/>
      <c r="B80" s="393"/>
      <c r="C80" s="1462"/>
      <c r="D80" s="1499"/>
      <c r="E80" s="1499"/>
      <c r="F80" s="1463"/>
      <c r="G80" s="1499"/>
      <c r="H80" s="381"/>
      <c r="I80" s="1499"/>
      <c r="J80" s="1463"/>
      <c r="K80" s="1499"/>
      <c r="L80" s="1463"/>
      <c r="M80" s="1499"/>
      <c r="N80" s="381"/>
      <c r="O80" s="1499"/>
      <c r="P80" s="1499"/>
      <c r="Q80" s="1499"/>
      <c r="R80" s="1463"/>
      <c r="S80" s="2"/>
      <c r="T80" s="2"/>
      <c r="U80" s="2"/>
      <c r="V80" s="2"/>
      <c r="W80" s="2"/>
      <c r="X80" s="2"/>
      <c r="Y80" s="2"/>
      <c r="Z80" s="2"/>
      <c r="AA80" s="2"/>
      <c r="AB80" s="2"/>
      <c r="AC80" s="2"/>
      <c r="AD80" s="2"/>
      <c r="AE80" s="2"/>
      <c r="AF80" s="2"/>
      <c r="AG80" s="2"/>
      <c r="AH80" s="2"/>
      <c r="AI80" s="2"/>
      <c r="AJ80" s="2"/>
      <c r="AK80" s="2"/>
    </row>
    <row r="81" spans="1:37" ht="15.75" customHeight="1">
      <c r="A81" s="1209"/>
      <c r="B81" s="367" t="s">
        <v>1053</v>
      </c>
      <c r="C81" s="384">
        <f>C83-C82</f>
        <v>-15317.894000000015</v>
      </c>
      <c r="D81" s="370">
        <f>C81/C82</f>
        <v>-0.16444154115361095</v>
      </c>
      <c r="E81" s="385">
        <f>E83-E82</f>
        <v>-13469.281999999999</v>
      </c>
      <c r="F81" s="370">
        <f>E81/E82</f>
        <v>-0.26300000000000001</v>
      </c>
      <c r="G81" s="384">
        <f>G83-G82</f>
        <v>-637.53599999999824</v>
      </c>
      <c r="H81" s="370">
        <f>G81/G82</f>
        <v>-4.7999999999999869E-2</v>
      </c>
      <c r="I81" s="385">
        <f>I83-I82</f>
        <v>-489.02399999999943</v>
      </c>
      <c r="J81" s="370">
        <f>I81/I82</f>
        <v>-3.5999999999999956E-2</v>
      </c>
      <c r="K81" s="385">
        <f>K83-K82</f>
        <v>-142.84799999999996</v>
      </c>
      <c r="L81" s="370">
        <f>K81/K82</f>
        <v>-6.3999999999999974E-2</v>
      </c>
      <c r="M81" s="385">
        <f>M83-M82</f>
        <v>504.25200000000018</v>
      </c>
      <c r="N81" s="379">
        <f>M81/M82</f>
        <v>0.37800000000000011</v>
      </c>
      <c r="O81" s="385">
        <f>O83-O82</f>
        <v>-1083.4560000000001</v>
      </c>
      <c r="P81" s="370">
        <f>O81/O82</f>
        <v>-0.6080000000000001</v>
      </c>
      <c r="Q81" s="399">
        <f>Q83-Q82</f>
        <v>0</v>
      </c>
      <c r="R81" s="369"/>
      <c r="S81" s="2"/>
      <c r="T81" s="2"/>
      <c r="U81" s="2"/>
      <c r="V81" s="2"/>
      <c r="W81" s="2"/>
      <c r="X81" s="2"/>
      <c r="Y81" s="2"/>
      <c r="Z81" s="2"/>
      <c r="AA81" s="2"/>
      <c r="AB81" s="2"/>
      <c r="AC81" s="2"/>
      <c r="AD81" s="2"/>
      <c r="AE81" s="2"/>
      <c r="AF81" s="2"/>
      <c r="AG81" s="2"/>
      <c r="AH81" s="2"/>
      <c r="AI81" s="2"/>
      <c r="AJ81" s="2"/>
      <c r="AK81" s="2"/>
    </row>
    <row r="82" spans="1:37" ht="15.75" customHeight="1">
      <c r="A82" s="1209"/>
      <c r="B82" s="391" t="s">
        <v>1054</v>
      </c>
      <c r="C82" s="1467">
        <f t="shared" ref="C82:C83" si="116">SUM(E82,G82,I82,K82,M82,O82,Q82)</f>
        <v>93151</v>
      </c>
      <c r="D82" s="1516"/>
      <c r="E82" s="1462">
        <v>51214</v>
      </c>
      <c r="F82" s="1520"/>
      <c r="G82" s="1462">
        <v>13282</v>
      </c>
      <c r="H82" s="1520"/>
      <c r="I82" s="1462">
        <v>13584</v>
      </c>
      <c r="J82" s="1520"/>
      <c r="K82" s="1462">
        <v>2232</v>
      </c>
      <c r="L82" s="1500"/>
      <c r="M82" s="1462">
        <v>1334</v>
      </c>
      <c r="N82" s="1152"/>
      <c r="O82" s="1462">
        <v>1782</v>
      </c>
      <c r="P82" s="1500"/>
      <c r="Q82" s="1462">
        <v>9723</v>
      </c>
      <c r="R82" s="1464"/>
      <c r="S82" s="2"/>
      <c r="T82" s="2"/>
      <c r="U82" s="2"/>
      <c r="V82" s="2"/>
      <c r="W82" s="2"/>
      <c r="X82" s="2"/>
      <c r="Y82" s="2"/>
      <c r="Z82" s="2"/>
      <c r="AA82" s="2"/>
      <c r="AB82" s="2"/>
      <c r="AC82" s="2"/>
      <c r="AD82" s="2"/>
      <c r="AE82" s="2"/>
      <c r="AF82" s="2"/>
      <c r="AG82" s="2"/>
      <c r="AH82" s="2"/>
      <c r="AI82" s="2"/>
      <c r="AJ82" s="2"/>
      <c r="AK82" s="2"/>
    </row>
    <row r="83" spans="1:37" ht="15.75" customHeight="1">
      <c r="A83" s="1210"/>
      <c r="B83" s="391" t="s">
        <v>1055</v>
      </c>
      <c r="C83" s="1470">
        <f t="shared" si="116"/>
        <v>77833.105999999985</v>
      </c>
      <c r="D83" s="1519"/>
      <c r="E83" s="1470">
        <f>E82*73.7%</f>
        <v>37744.718000000001</v>
      </c>
      <c r="F83" s="1519"/>
      <c r="G83" s="1470">
        <f>G82*95.2%</f>
        <v>12644.464000000002</v>
      </c>
      <c r="H83" s="1519"/>
      <c r="I83" s="1470">
        <f>I82*96.4%</f>
        <v>13094.976000000001</v>
      </c>
      <c r="J83" s="1519"/>
      <c r="K83" s="1470">
        <f>K82*93.6%</f>
        <v>2089.152</v>
      </c>
      <c r="L83" s="1519"/>
      <c r="M83" s="1470">
        <f>M82*137.8%</f>
        <v>1838.2520000000002</v>
      </c>
      <c r="N83" s="1521"/>
      <c r="O83" s="1470">
        <f>O82*39.2%</f>
        <v>698.54399999999998</v>
      </c>
      <c r="P83" s="1519"/>
      <c r="Q83" s="1470">
        <f>Q82</f>
        <v>9723</v>
      </c>
      <c r="R83" s="387"/>
      <c r="S83" s="2"/>
      <c r="T83" s="2"/>
      <c r="U83" s="2"/>
      <c r="V83" s="2"/>
      <c r="W83" s="2"/>
      <c r="X83" s="2"/>
      <c r="Y83" s="2"/>
      <c r="Z83" s="2"/>
      <c r="AA83" s="2"/>
      <c r="AB83" s="2"/>
      <c r="AC83" s="2"/>
      <c r="AD83" s="2"/>
      <c r="AE83" s="2"/>
      <c r="AF83" s="2"/>
      <c r="AG83" s="2"/>
      <c r="AH83" s="2"/>
      <c r="AI83" s="2"/>
      <c r="AJ83" s="2"/>
      <c r="AK83" s="2"/>
    </row>
    <row r="84" spans="1:37" ht="15.75" customHeight="1">
      <c r="A84" s="1432"/>
      <c r="B84" s="362" t="s">
        <v>1039</v>
      </c>
      <c r="C84" s="1106">
        <f>C86-C85</f>
        <v>3.784051929082162E-3</v>
      </c>
      <c r="D84" s="1157"/>
      <c r="E84" s="1522">
        <f>E86-E85</f>
        <v>3.7996383323470398E-3</v>
      </c>
      <c r="F84" s="1435"/>
      <c r="G84" s="1522">
        <f>G86-G85</f>
        <v>2.7619428830032641E-2</v>
      </c>
      <c r="H84" s="1435"/>
      <c r="I84" s="1522">
        <f>I86-I85</f>
        <v>2.7775934722475831E-4</v>
      </c>
      <c r="J84" s="1435"/>
      <c r="K84" s="1522">
        <f>K86-K85</f>
        <v>1.4406358661677304E-3</v>
      </c>
      <c r="L84" s="1435"/>
      <c r="M84" s="1106">
        <f>M86-M85</f>
        <v>-2.2231723713109129E-2</v>
      </c>
      <c r="N84" s="1157"/>
      <c r="O84" s="1522">
        <f>O86-O85</f>
        <v>2.5804001168430332E-2</v>
      </c>
      <c r="P84" s="1435"/>
      <c r="Q84" s="1522">
        <f>Q86-Q85</f>
        <v>0</v>
      </c>
      <c r="R84" s="1435"/>
      <c r="S84" s="2"/>
      <c r="T84" s="2"/>
      <c r="U84" s="2"/>
      <c r="V84" s="2"/>
      <c r="W84" s="2"/>
      <c r="X84" s="2"/>
      <c r="Y84" s="2"/>
      <c r="Z84" s="2"/>
      <c r="AA84" s="2"/>
      <c r="AB84" s="2"/>
      <c r="AC84" s="2"/>
      <c r="AD84" s="2"/>
      <c r="AE84" s="2"/>
      <c r="AF84" s="2"/>
      <c r="AG84" s="2"/>
      <c r="AH84" s="2"/>
      <c r="AI84" s="2"/>
      <c r="AJ84" s="2"/>
      <c r="AK84" s="2"/>
    </row>
    <row r="85" spans="1:37" ht="15.75" customHeight="1">
      <c r="A85" s="1436" t="s">
        <v>1066</v>
      </c>
      <c r="B85" s="363" t="s">
        <v>1041</v>
      </c>
      <c r="C85" s="1437">
        <f t="shared" ref="C85:C86" si="117">C90/C94</f>
        <v>5.6583598820058999E-2</v>
      </c>
      <c r="D85" s="1423"/>
      <c r="E85" s="1100">
        <f t="shared" ref="E85:E86" si="118">E90/E94</f>
        <v>6.0503722854188209E-2</v>
      </c>
      <c r="F85" s="1203"/>
      <c r="G85" s="1100">
        <f t="shared" ref="G85:G86" si="119">G90/G94</f>
        <v>6.5195977011494252E-2</v>
      </c>
      <c r="H85" s="1203"/>
      <c r="I85" s="1100">
        <f t="shared" ref="I85:I86" si="120">I90/I94</f>
        <v>4.3476854599406527E-2</v>
      </c>
      <c r="J85" s="1203"/>
      <c r="K85" s="1100">
        <f t="shared" ref="K85:K86" si="121">K90/K94</f>
        <v>5.2333928571428573E-2</v>
      </c>
      <c r="L85" s="1203"/>
      <c r="M85" s="1437">
        <f t="shared" ref="M85:M86" si="122">M90/M94</f>
        <v>3.8895744680851066E-2</v>
      </c>
      <c r="N85" s="1423"/>
      <c r="O85" s="1100">
        <f t="shared" ref="O85:O86" si="123">O90/O94</f>
        <v>3.2764062500000003E-2</v>
      </c>
      <c r="P85" s="1203"/>
      <c r="Q85" s="1100">
        <f t="shared" ref="Q85:Q86" si="124">Q90/Q94</f>
        <v>0.90749999999999997</v>
      </c>
      <c r="R85" s="1203"/>
      <c r="S85" s="2"/>
      <c r="T85" s="2"/>
      <c r="U85" s="2"/>
      <c r="V85" s="2"/>
      <c r="W85" s="2"/>
      <c r="X85" s="2"/>
      <c r="Y85" s="2"/>
      <c r="Z85" s="2"/>
      <c r="AA85" s="2"/>
      <c r="AB85" s="2"/>
      <c r="AC85" s="2"/>
      <c r="AD85" s="2"/>
      <c r="AE85" s="2"/>
      <c r="AF85" s="2"/>
      <c r="AG85" s="2"/>
      <c r="AH85" s="2"/>
      <c r="AI85" s="2"/>
      <c r="AJ85" s="2"/>
      <c r="AK85" s="2"/>
    </row>
    <row r="86" spans="1:37" ht="15.75" customHeight="1">
      <c r="A86" s="1169"/>
      <c r="B86" s="1438" t="s">
        <v>1042</v>
      </c>
      <c r="C86" s="1439">
        <f t="shared" si="117"/>
        <v>6.0367650749141161E-2</v>
      </c>
      <c r="D86" s="1440"/>
      <c r="E86" s="1439">
        <f t="shared" si="118"/>
        <v>6.4303361186535249E-2</v>
      </c>
      <c r="F86" s="1441"/>
      <c r="G86" s="1439">
        <f t="shared" si="119"/>
        <v>9.2815405841526893E-2</v>
      </c>
      <c r="H86" s="1441"/>
      <c r="I86" s="1439">
        <f t="shared" si="120"/>
        <v>4.3754613946631285E-2</v>
      </c>
      <c r="J86" s="1441"/>
      <c r="K86" s="1439">
        <f t="shared" si="121"/>
        <v>5.3774564437596303E-2</v>
      </c>
      <c r="L86" s="1441"/>
      <c r="M86" s="1442">
        <f t="shared" si="122"/>
        <v>1.6664020967741937E-2</v>
      </c>
      <c r="N86" s="1440"/>
      <c r="O86" s="1439">
        <f t="shared" si="123"/>
        <v>5.8568063668430335E-2</v>
      </c>
      <c r="P86" s="1441"/>
      <c r="Q86" s="1443">
        <f t="shared" si="124"/>
        <v>0.90749999999999997</v>
      </c>
      <c r="R86" s="1441"/>
      <c r="S86" s="2"/>
      <c r="T86" s="2"/>
      <c r="U86" s="2"/>
      <c r="V86" s="2"/>
      <c r="W86" s="2"/>
      <c r="X86" s="2"/>
      <c r="Y86" s="2"/>
      <c r="Z86" s="2"/>
      <c r="AA86" s="2"/>
      <c r="AB86" s="2"/>
      <c r="AC86" s="2"/>
      <c r="AD86" s="2"/>
      <c r="AE86" s="2"/>
      <c r="AF86" s="2"/>
      <c r="AG86" s="2"/>
      <c r="AH86" s="2"/>
      <c r="AI86" s="2"/>
      <c r="AJ86" s="2"/>
      <c r="AK86" s="2"/>
    </row>
    <row r="87" spans="1:37" ht="17.25" customHeight="1">
      <c r="A87" s="1169"/>
      <c r="B87" s="364" t="s">
        <v>1067</v>
      </c>
      <c r="C87" s="1102">
        <v>5.7000000000000002E-2</v>
      </c>
      <c r="D87" s="1203"/>
      <c r="E87" s="1102">
        <v>5.7000000000000002E-2</v>
      </c>
      <c r="F87" s="1203"/>
      <c r="G87" s="1102">
        <v>8.4000000000000005E-2</v>
      </c>
      <c r="H87" s="1203"/>
      <c r="I87" s="1102">
        <v>5.0999999999999997E-2</v>
      </c>
      <c r="J87" s="1203"/>
      <c r="K87" s="1102">
        <v>5.7000000000000002E-2</v>
      </c>
      <c r="L87" s="1203"/>
      <c r="M87" s="1102">
        <v>2.1999999999999999E-2</v>
      </c>
      <c r="N87" s="1203"/>
      <c r="O87" s="1102">
        <v>4.9000000000000002E-2</v>
      </c>
      <c r="P87" s="1203"/>
      <c r="Q87" s="1092">
        <v>0.41</v>
      </c>
      <c r="R87" s="1203"/>
      <c r="S87" s="2"/>
      <c r="T87" s="2"/>
      <c r="U87" s="2"/>
      <c r="V87" s="2"/>
      <c r="W87" s="2"/>
      <c r="X87" s="2"/>
      <c r="Y87" s="2"/>
      <c r="Z87" s="2"/>
      <c r="AA87" s="2"/>
      <c r="AB87" s="2"/>
      <c r="AC87" s="2"/>
      <c r="AD87" s="2"/>
      <c r="AE87" s="2"/>
      <c r="AF87" s="2"/>
      <c r="AG87" s="2"/>
      <c r="AH87" s="2"/>
      <c r="AI87" s="2"/>
      <c r="AJ87" s="2"/>
      <c r="AK87" s="2"/>
    </row>
    <row r="88" spans="1:37">
      <c r="A88" s="1169"/>
      <c r="B88" s="1444"/>
      <c r="C88" s="1455"/>
      <c r="D88" s="366"/>
      <c r="E88" s="1455"/>
      <c r="F88" s="366"/>
      <c r="G88" s="1455"/>
      <c r="H88" s="366"/>
      <c r="I88" s="1455"/>
      <c r="J88" s="366"/>
      <c r="K88" s="1455"/>
      <c r="L88" s="366"/>
      <c r="M88" s="1455"/>
      <c r="N88" s="366"/>
      <c r="O88" s="1455"/>
      <c r="P88" s="366"/>
      <c r="Q88" s="1455"/>
      <c r="R88" s="1445"/>
      <c r="S88" s="2"/>
      <c r="T88" s="2"/>
      <c r="U88" s="2"/>
      <c r="V88" s="2"/>
      <c r="W88" s="2"/>
      <c r="X88" s="2"/>
      <c r="Y88" s="2"/>
      <c r="Z88" s="2"/>
      <c r="AA88" s="2"/>
      <c r="AB88" s="2"/>
      <c r="AC88" s="2"/>
      <c r="AD88" s="2"/>
      <c r="AE88" s="2"/>
      <c r="AF88" s="2"/>
      <c r="AG88" s="2"/>
      <c r="AH88" s="2"/>
      <c r="AI88" s="2"/>
      <c r="AJ88" s="2"/>
      <c r="AK88" s="2"/>
    </row>
    <row r="89" spans="1:37" ht="15.75" customHeight="1">
      <c r="A89" s="1169"/>
      <c r="B89" s="397" t="s">
        <v>1044</v>
      </c>
      <c r="C89" s="365">
        <f>C91-C90</f>
        <v>14034.530076155555</v>
      </c>
      <c r="D89" s="1460">
        <f>C89/C90</f>
        <v>1.4633142676777155E-2</v>
      </c>
      <c r="E89" s="384">
        <f>E91-E90</f>
        <v>-39135.463526315754</v>
      </c>
      <c r="F89" s="1460">
        <f>E89/E$11</f>
        <v>-6.9337605096279037E-2</v>
      </c>
      <c r="G89" s="384">
        <f>G91-G90</f>
        <v>55483.038631578936</v>
      </c>
      <c r="H89" s="1460">
        <f>G89/G$10</f>
        <v>0.48909158621291188</v>
      </c>
      <c r="I89" s="384">
        <f>I91-I90</f>
        <v>9686.9717894736968</v>
      </c>
      <c r="J89" s="1460">
        <f>I89/I$11</f>
        <v>6.7068348241284437E-2</v>
      </c>
      <c r="K89" s="365">
        <f>K91-K90</f>
        <v>269.01044067796829</v>
      </c>
      <c r="L89" s="1460">
        <f>K89/K$10</f>
        <v>9.1790507618646835E-3</v>
      </c>
      <c r="M89" s="365">
        <f>M91-M90</f>
        <v>-15898.613999999998</v>
      </c>
      <c r="N89" s="1460">
        <f>M89/M$10</f>
        <v>-0.43483983370712753</v>
      </c>
      <c r="O89" s="365">
        <f>O91-O90</f>
        <v>3629.5867407407422</v>
      </c>
      <c r="P89" s="1460">
        <f>O89/O$10</f>
        <v>0.17309298205640433</v>
      </c>
      <c r="Q89" s="365">
        <f>Q91-Q90</f>
        <v>0</v>
      </c>
      <c r="R89" s="380"/>
      <c r="S89" s="2"/>
      <c r="T89" s="2"/>
      <c r="U89" s="2"/>
      <c r="V89" s="2"/>
      <c r="W89" s="2"/>
      <c r="X89" s="2"/>
      <c r="Y89" s="2"/>
      <c r="Z89" s="2"/>
      <c r="AA89" s="2"/>
      <c r="AB89" s="2"/>
      <c r="AC89" s="2"/>
      <c r="AD89" s="2"/>
      <c r="AE89" s="2"/>
      <c r="AF89" s="2"/>
      <c r="AG89" s="2"/>
      <c r="AH89" s="2"/>
      <c r="AI89" s="2"/>
      <c r="AJ89" s="2"/>
      <c r="AK89" s="2"/>
    </row>
    <row r="90" spans="1:37" ht="15.75" customHeight="1">
      <c r="A90" s="1169"/>
      <c r="B90" s="1444" t="s">
        <v>1045</v>
      </c>
      <c r="C90" s="1449">
        <f t="shared" ref="C90:C91" si="125">SUM(E90,G90,I90,K90,M90,O90,Q90)</f>
        <v>959092</v>
      </c>
      <c r="D90" s="372"/>
      <c r="E90" s="1449">
        <f t="shared" ref="E90:E91" si="126">E98+E102</f>
        <v>585071</v>
      </c>
      <c r="F90" s="372"/>
      <c r="G90" s="1449">
        <f t="shared" ref="G90:G91" si="127">G98+G102</f>
        <v>113441</v>
      </c>
      <c r="H90" s="372"/>
      <c r="I90" s="1449">
        <f t="shared" ref="I90:I91" si="128">I98+I102</f>
        <v>146517</v>
      </c>
      <c r="J90" s="372"/>
      <c r="K90" s="1449">
        <f t="shared" ref="K90:K91" si="129">K98+K102</f>
        <v>29307</v>
      </c>
      <c r="L90" s="372"/>
      <c r="M90" s="1449">
        <f t="shared" ref="M90:M91" si="130">M98+M102</f>
        <v>36562</v>
      </c>
      <c r="N90" s="366"/>
      <c r="O90" s="1449">
        <f t="shared" ref="O90:O91" si="131">O98+O102</f>
        <v>20969</v>
      </c>
      <c r="P90" s="366"/>
      <c r="Q90" s="1449">
        <f t="shared" ref="Q90:Q91" si="132">Q98+Q102</f>
        <v>27225</v>
      </c>
      <c r="R90" s="1445"/>
      <c r="S90" s="2"/>
      <c r="T90" s="2"/>
      <c r="U90" s="2"/>
      <c r="V90" s="2"/>
      <c r="W90" s="2"/>
      <c r="X90" s="2"/>
      <c r="Y90" s="2"/>
      <c r="Z90" s="2"/>
      <c r="AA90" s="2"/>
      <c r="AB90" s="2"/>
      <c r="AC90" s="2"/>
      <c r="AD90" s="2"/>
      <c r="AE90" s="2"/>
      <c r="AF90" s="2"/>
      <c r="AG90" s="2"/>
      <c r="AH90" s="2"/>
      <c r="AI90" s="2"/>
      <c r="AJ90" s="2"/>
      <c r="AK90" s="2"/>
    </row>
    <row r="91" spans="1:37" ht="15.75" customHeight="1">
      <c r="A91" s="1169"/>
      <c r="B91" s="1451" t="s">
        <v>1046</v>
      </c>
      <c r="C91" s="1449">
        <f t="shared" si="125"/>
        <v>973126.53007615556</v>
      </c>
      <c r="D91" s="1452"/>
      <c r="E91" s="1449">
        <f t="shared" si="126"/>
        <v>545935.53647368425</v>
      </c>
      <c r="F91" s="1452"/>
      <c r="G91" s="1453">
        <f t="shared" si="127"/>
        <v>168924.03863157894</v>
      </c>
      <c r="H91" s="1452"/>
      <c r="I91" s="1453">
        <f t="shared" si="128"/>
        <v>156203.9717894737</v>
      </c>
      <c r="J91" s="1452"/>
      <c r="K91" s="1453">
        <f t="shared" si="129"/>
        <v>29576.010440677968</v>
      </c>
      <c r="L91" s="1452"/>
      <c r="M91" s="1453">
        <f t="shared" si="130"/>
        <v>20663.386000000002</v>
      </c>
      <c r="N91" s="1454"/>
      <c r="O91" s="1453">
        <f t="shared" si="131"/>
        <v>24598.586740740742</v>
      </c>
      <c r="P91" s="1454"/>
      <c r="Q91" s="1453">
        <f t="shared" si="132"/>
        <v>27225</v>
      </c>
      <c r="R91" s="374"/>
      <c r="S91" s="2"/>
      <c r="T91" s="2"/>
      <c r="U91" s="2"/>
      <c r="V91" s="2"/>
      <c r="W91" s="2"/>
      <c r="X91" s="2"/>
      <c r="Y91" s="2"/>
      <c r="Z91" s="2"/>
      <c r="AA91" s="2"/>
      <c r="AB91" s="2"/>
      <c r="AC91" s="2"/>
      <c r="AD91" s="2"/>
      <c r="AE91" s="2"/>
      <c r="AF91" s="2"/>
      <c r="AG91" s="2"/>
      <c r="AH91" s="2"/>
      <c r="AI91" s="2"/>
      <c r="AJ91" s="2"/>
      <c r="AK91" s="2"/>
    </row>
    <row r="92" spans="1:37">
      <c r="A92" s="1169"/>
      <c r="B92" s="1444"/>
      <c r="C92" s="1455"/>
      <c r="D92" s="1456"/>
      <c r="E92" s="1455"/>
      <c r="F92" s="1456"/>
      <c r="G92" s="1455"/>
      <c r="H92" s="1456"/>
      <c r="I92" s="1455"/>
      <c r="J92" s="1456"/>
      <c r="K92" s="1455"/>
      <c r="L92" s="1456"/>
      <c r="M92" s="1455"/>
      <c r="N92" s="1458"/>
      <c r="O92" s="1455"/>
      <c r="P92" s="1458"/>
      <c r="Q92" s="1455"/>
      <c r="R92" s="1459"/>
      <c r="S92" s="2"/>
      <c r="T92" s="2"/>
      <c r="U92" s="2"/>
      <c r="V92" s="2"/>
      <c r="W92" s="2"/>
      <c r="X92" s="2"/>
      <c r="Y92" s="2"/>
      <c r="Z92" s="2"/>
      <c r="AA92" s="2"/>
      <c r="AB92" s="2"/>
      <c r="AC92" s="2"/>
      <c r="AD92" s="2"/>
      <c r="AE92" s="2"/>
      <c r="AF92" s="2"/>
      <c r="AG92" s="2"/>
      <c r="AH92" s="2"/>
      <c r="AI92" s="2"/>
      <c r="AJ92" s="2"/>
      <c r="AK92" s="2"/>
    </row>
    <row r="93" spans="1:37" ht="15.75" customHeight="1">
      <c r="A93" s="1169"/>
      <c r="B93" s="397" t="s">
        <v>1047</v>
      </c>
      <c r="C93" s="365">
        <f>C95-C94</f>
        <v>-830000</v>
      </c>
      <c r="D93" s="1460">
        <f>C93/C94</f>
        <v>-4.8967551622418878E-2</v>
      </c>
      <c r="E93" s="384">
        <f>E95-E94</f>
        <v>-1180000</v>
      </c>
      <c r="F93" s="1460">
        <f>E93/E94</f>
        <v>-0.12202688728024819</v>
      </c>
      <c r="G93" s="365">
        <f>G95-G94</f>
        <v>80000</v>
      </c>
      <c r="H93" s="1460">
        <f>G93/G$14</f>
        <v>4.9079754601226995E-2</v>
      </c>
      <c r="I93" s="377">
        <f>I95-I94</f>
        <v>200000</v>
      </c>
      <c r="J93" s="1474">
        <f>I93/I$14</f>
        <v>7.3529411764705885E-2</v>
      </c>
      <c r="K93" s="365">
        <f>K95-K94</f>
        <v>-10000</v>
      </c>
      <c r="L93" s="1460">
        <f>K93/K$14</f>
        <v>-1.9607843137254902E-2</v>
      </c>
      <c r="M93" s="365">
        <f>M95-M94</f>
        <v>300000</v>
      </c>
      <c r="N93" s="1460">
        <f>M93/M$14</f>
        <v>0.34883720930232559</v>
      </c>
      <c r="O93" s="365">
        <f>O95-O94</f>
        <v>-220000</v>
      </c>
      <c r="P93" s="1460">
        <f>O93/O$14</f>
        <v>-0.42307692307692307</v>
      </c>
      <c r="Q93" s="365">
        <f>Q95-Q94</f>
        <v>0</v>
      </c>
      <c r="R93" s="380"/>
      <c r="S93" s="63"/>
      <c r="T93" s="63"/>
      <c r="U93" s="63"/>
      <c r="V93" s="63"/>
      <c r="W93" s="63"/>
      <c r="X93" s="63"/>
      <c r="Y93" s="63"/>
      <c r="Z93" s="63"/>
      <c r="AA93" s="63"/>
      <c r="AB93" s="63"/>
      <c r="AC93" s="63"/>
      <c r="AD93" s="63"/>
      <c r="AE93" s="63"/>
      <c r="AF93" s="63"/>
      <c r="AG93" s="63"/>
      <c r="AH93" s="63"/>
      <c r="AI93" s="63"/>
      <c r="AJ93" s="63"/>
      <c r="AK93" s="63"/>
    </row>
    <row r="94" spans="1:37" ht="15.75" customHeight="1">
      <c r="A94" s="1169"/>
      <c r="B94" s="1444" t="s">
        <v>1048</v>
      </c>
      <c r="C94" s="1449">
        <f t="shared" ref="C94:C95" si="133">SUM(E94,G94,I94,K94,M94,O94,Q94)</f>
        <v>16950000</v>
      </c>
      <c r="D94" s="372"/>
      <c r="E94" s="1449">
        <v>9670000</v>
      </c>
      <c r="F94" s="372"/>
      <c r="G94" s="1449">
        <v>1740000</v>
      </c>
      <c r="H94" s="372"/>
      <c r="I94" s="1449">
        <v>3370000</v>
      </c>
      <c r="J94" s="372"/>
      <c r="K94" s="1449">
        <v>560000</v>
      </c>
      <c r="L94" s="372"/>
      <c r="M94" s="1449">
        <v>940000</v>
      </c>
      <c r="N94" s="366"/>
      <c r="O94" s="1449">
        <v>640000</v>
      </c>
      <c r="P94" s="366"/>
      <c r="Q94" s="1449">
        <v>30000</v>
      </c>
      <c r="R94" s="1445"/>
      <c r="S94" s="2"/>
      <c r="T94" s="2"/>
      <c r="U94" s="2"/>
      <c r="V94" s="2"/>
      <c r="W94" s="2"/>
      <c r="X94" s="2"/>
      <c r="Y94" s="2"/>
      <c r="Z94" s="2"/>
      <c r="AA94" s="2"/>
      <c r="AB94" s="2"/>
      <c r="AC94" s="2"/>
      <c r="AD94" s="2"/>
      <c r="AE94" s="2"/>
      <c r="AF94" s="2"/>
      <c r="AG94" s="2"/>
      <c r="AH94" s="2"/>
      <c r="AI94" s="2"/>
      <c r="AJ94" s="2"/>
      <c r="AK94" s="2"/>
    </row>
    <row r="95" spans="1:37" ht="15.75" customHeight="1">
      <c r="A95" s="1169"/>
      <c r="B95" s="1451" t="s">
        <v>1049</v>
      </c>
      <c r="C95" s="1453">
        <f t="shared" si="133"/>
        <v>16120000</v>
      </c>
      <c r="D95" s="1452"/>
      <c r="E95" s="1453">
        <v>8490000</v>
      </c>
      <c r="F95" s="1452"/>
      <c r="G95" s="1453">
        <v>1820000</v>
      </c>
      <c r="H95" s="1452"/>
      <c r="I95" s="1453">
        <v>3570000</v>
      </c>
      <c r="J95" s="1452"/>
      <c r="K95" s="1453">
        <v>550000</v>
      </c>
      <c r="L95" s="1452"/>
      <c r="M95" s="1453">
        <v>1240000</v>
      </c>
      <c r="N95" s="1454"/>
      <c r="O95" s="1453">
        <v>420000</v>
      </c>
      <c r="P95" s="1454"/>
      <c r="Q95" s="1453">
        <v>30000</v>
      </c>
      <c r="R95" s="374"/>
      <c r="S95" s="2"/>
      <c r="T95" s="2"/>
      <c r="U95" s="2"/>
      <c r="V95" s="2"/>
      <c r="W95" s="2"/>
      <c r="X95" s="2"/>
      <c r="Y95" s="2"/>
      <c r="Z95" s="2"/>
      <c r="AA95" s="2"/>
      <c r="AB95" s="2"/>
      <c r="AC95" s="2"/>
      <c r="AD95" s="2"/>
      <c r="AE95" s="2"/>
      <c r="AF95" s="2"/>
      <c r="AG95" s="2"/>
      <c r="AH95" s="2"/>
      <c r="AI95" s="2"/>
      <c r="AJ95" s="2"/>
      <c r="AK95" s="2"/>
    </row>
    <row r="96" spans="1:37">
      <c r="A96" s="1169"/>
      <c r="B96" s="1152"/>
      <c r="C96" s="1462"/>
      <c r="D96" s="381"/>
      <c r="E96" s="1462"/>
      <c r="F96" s="381"/>
      <c r="G96" s="1462"/>
      <c r="H96" s="381"/>
      <c r="I96" s="1462"/>
      <c r="J96" s="381"/>
      <c r="K96" s="1462"/>
      <c r="L96" s="381"/>
      <c r="M96" s="1462"/>
      <c r="N96" s="2"/>
      <c r="O96" s="1462"/>
      <c r="P96" s="2"/>
      <c r="Q96" s="1462"/>
      <c r="R96" s="1464"/>
      <c r="S96" s="2"/>
      <c r="T96" s="2"/>
      <c r="U96" s="2"/>
      <c r="V96" s="2"/>
      <c r="W96" s="2"/>
      <c r="X96" s="2"/>
      <c r="Y96" s="2"/>
      <c r="Z96" s="2"/>
      <c r="AA96" s="2"/>
      <c r="AB96" s="2"/>
      <c r="AC96" s="2"/>
      <c r="AD96" s="2"/>
      <c r="AE96" s="2"/>
      <c r="AF96" s="2"/>
      <c r="AG96" s="2"/>
      <c r="AH96" s="2"/>
      <c r="AI96" s="2"/>
      <c r="AJ96" s="2"/>
      <c r="AK96" s="2"/>
    </row>
    <row r="97" spans="1:37" ht="15.75" customHeight="1">
      <c r="A97" s="1169"/>
      <c r="B97" s="397" t="s">
        <v>1050</v>
      </c>
      <c r="C97" s="384">
        <f>C99-C98</f>
        <v>19122.116076155449</v>
      </c>
      <c r="D97" s="1460">
        <f>C97/C98</f>
        <v>2.2082469909792294E-2</v>
      </c>
      <c r="E97" s="384">
        <f>E99-E98</f>
        <v>-32887.355526315805</v>
      </c>
      <c r="F97" s="1460">
        <f>E97/E98</f>
        <v>-6.1603304866875971E-2</v>
      </c>
      <c r="G97" s="384">
        <f>G99-G98</f>
        <v>54845.502631578944</v>
      </c>
      <c r="H97" s="1460">
        <f>G97/G$18</f>
        <v>0.547584367171986</v>
      </c>
      <c r="I97" s="385">
        <f>I99-I98</f>
        <v>8885.5157894736913</v>
      </c>
      <c r="J97" s="1460">
        <f>I97/I$18</f>
        <v>6.684206171134098E-2</v>
      </c>
      <c r="K97" s="384">
        <f>K99-K98</f>
        <v>342.66644067796733</v>
      </c>
      <c r="L97" s="1460">
        <f>K97/K$18</f>
        <v>1.2656193561513105E-2</v>
      </c>
      <c r="M97" s="384">
        <f>M99-M98</f>
        <v>-16312.153999999999</v>
      </c>
      <c r="N97" s="1460">
        <f>M97/M$9</f>
        <v>0.80010142575825505</v>
      </c>
      <c r="O97" s="384">
        <f>O99-O98</f>
        <v>4247.9407407407416</v>
      </c>
      <c r="P97" s="1460">
        <f>O97/O$18</f>
        <v>0.22139681767554811</v>
      </c>
      <c r="Q97" s="384">
        <f>Q99-Q98</f>
        <v>0</v>
      </c>
      <c r="R97" s="380"/>
      <c r="S97" s="4"/>
      <c r="T97" s="4"/>
      <c r="U97" s="4"/>
      <c r="V97" s="4"/>
      <c r="W97" s="4"/>
      <c r="X97" s="4"/>
      <c r="Y97" s="4"/>
      <c r="Z97" s="4"/>
      <c r="AA97" s="4"/>
      <c r="AB97" s="4"/>
      <c r="AC97" s="4"/>
      <c r="AD97" s="4"/>
      <c r="AE97" s="4"/>
      <c r="AF97" s="4"/>
      <c r="AG97" s="4"/>
      <c r="AH97" s="4"/>
      <c r="AI97" s="4"/>
      <c r="AJ97" s="4"/>
      <c r="AK97" s="4"/>
    </row>
    <row r="98" spans="1:37" ht="15.75" customHeight="1">
      <c r="A98" s="1169"/>
      <c r="B98" s="1444" t="s">
        <v>1051</v>
      </c>
      <c r="C98" s="1467">
        <f t="shared" ref="C98:C99" si="134">SUM(E98,G98,I98,K98,M98,O98,Q98)</f>
        <v>865941</v>
      </c>
      <c r="D98" s="381"/>
      <c r="E98" s="1467">
        <v>533857</v>
      </c>
      <c r="F98" s="381"/>
      <c r="G98" s="1467">
        <v>100159</v>
      </c>
      <c r="H98" s="381"/>
      <c r="I98" s="1467">
        <v>132933</v>
      </c>
      <c r="J98" s="381"/>
      <c r="K98" s="1467">
        <v>27075</v>
      </c>
      <c r="L98" s="381"/>
      <c r="M98" s="1467">
        <v>35228</v>
      </c>
      <c r="N98" s="2"/>
      <c r="O98" s="1467">
        <v>19187</v>
      </c>
      <c r="P98" s="2"/>
      <c r="Q98" s="1468">
        <v>17502</v>
      </c>
      <c r="R98" s="1464"/>
      <c r="S98" s="2"/>
      <c r="T98" s="2"/>
      <c r="U98" s="2"/>
      <c r="V98" s="2"/>
      <c r="W98" s="2"/>
      <c r="X98" s="2"/>
      <c r="Y98" s="2"/>
      <c r="Z98" s="2"/>
      <c r="AA98" s="2"/>
      <c r="AB98" s="2"/>
      <c r="AC98" s="2"/>
      <c r="AD98" s="2"/>
      <c r="AE98" s="2"/>
      <c r="AF98" s="2"/>
      <c r="AG98" s="2"/>
      <c r="AH98" s="2"/>
      <c r="AI98" s="2"/>
      <c r="AJ98" s="2"/>
      <c r="AK98" s="2"/>
    </row>
    <row r="99" spans="1:37" ht="15.75" customHeight="1">
      <c r="A99" s="1169"/>
      <c r="B99" s="1469" t="s">
        <v>1052</v>
      </c>
      <c r="C99" s="1470">
        <f t="shared" si="134"/>
        <v>885063.11607615545</v>
      </c>
      <c r="D99" s="1471"/>
      <c r="E99" s="1470">
        <f>1903684649/3800</f>
        <v>500969.64447368419</v>
      </c>
      <c r="F99" s="1471"/>
      <c r="G99" s="1470">
        <f>589017110/3800</f>
        <v>155004.50263157894</v>
      </c>
      <c r="H99" s="1471"/>
      <c r="I99" s="1470">
        <f>404182770/2850</f>
        <v>141818.51578947369</v>
      </c>
      <c r="J99" s="1471"/>
      <c r="K99" s="1470">
        <f>40441058/1475</f>
        <v>27417.666440677967</v>
      </c>
      <c r="L99" s="1471"/>
      <c r="M99" s="1470">
        <f>66205461/3500</f>
        <v>18915.846000000001</v>
      </c>
      <c r="N99" s="1472"/>
      <c r="O99" s="1470">
        <f>3163717/135</f>
        <v>23434.940740740742</v>
      </c>
      <c r="P99" s="1472"/>
      <c r="Q99" s="1453">
        <f>Q98</f>
        <v>17502</v>
      </c>
      <c r="R99" s="388"/>
      <c r="S99" s="2"/>
      <c r="T99" s="2"/>
      <c r="U99" s="2"/>
      <c r="V99" s="2"/>
      <c r="W99" s="2"/>
      <c r="X99" s="2"/>
      <c r="Y99" s="2"/>
      <c r="Z99" s="2"/>
      <c r="AA99" s="2"/>
      <c r="AB99" s="2"/>
      <c r="AC99" s="2"/>
      <c r="AD99" s="2"/>
      <c r="AE99" s="2"/>
      <c r="AF99" s="2"/>
      <c r="AG99" s="2"/>
      <c r="AH99" s="2"/>
      <c r="AI99" s="2"/>
      <c r="AJ99" s="2"/>
      <c r="AK99" s="2"/>
    </row>
    <row r="100" spans="1:37">
      <c r="A100" s="1169"/>
      <c r="B100" s="1523"/>
      <c r="C100" s="1462"/>
      <c r="D100" s="381"/>
      <c r="E100" s="1462"/>
      <c r="F100" s="381"/>
      <c r="G100" s="1462"/>
      <c r="H100" s="381"/>
      <c r="I100" s="1462"/>
      <c r="J100" s="381"/>
      <c r="K100" s="1462"/>
      <c r="L100" s="381"/>
      <c r="M100" s="1462"/>
      <c r="N100" s="2"/>
      <c r="O100" s="1462"/>
      <c r="P100" s="2"/>
      <c r="Q100" s="1462"/>
      <c r="R100" s="1464"/>
      <c r="S100" s="2"/>
      <c r="T100" s="2"/>
      <c r="U100" s="2"/>
      <c r="V100" s="2"/>
      <c r="W100" s="2"/>
      <c r="X100" s="2"/>
      <c r="Y100" s="2"/>
      <c r="Z100" s="2"/>
      <c r="AA100" s="2"/>
      <c r="AB100" s="2"/>
      <c r="AC100" s="2"/>
      <c r="AD100" s="2"/>
      <c r="AE100" s="2"/>
      <c r="AF100" s="2"/>
      <c r="AG100" s="2"/>
      <c r="AH100" s="2"/>
      <c r="AI100" s="2"/>
      <c r="AJ100" s="2"/>
      <c r="AK100" s="2"/>
    </row>
    <row r="101" spans="1:37" ht="15.75" customHeight="1">
      <c r="A101" s="1169"/>
      <c r="B101" s="397" t="s">
        <v>1053</v>
      </c>
      <c r="C101" s="384">
        <f>C103-C102</f>
        <v>-5087.5860000000102</v>
      </c>
      <c r="D101" s="1460">
        <f>C101/C22</f>
        <v>-5.461654732638415E-2</v>
      </c>
      <c r="E101" s="384">
        <f>E103-E102</f>
        <v>-6248.1080000000002</v>
      </c>
      <c r="F101" s="1460">
        <f>E101/E$22</f>
        <v>-0.122</v>
      </c>
      <c r="G101" s="384">
        <f>G103-G102</f>
        <v>637.53600000000006</v>
      </c>
      <c r="H101" s="1460">
        <f>G101/G$22</f>
        <v>4.8000000000000001E-2</v>
      </c>
      <c r="I101" s="385">
        <f>I103-I102</f>
        <v>801.45600000000195</v>
      </c>
      <c r="J101" s="1460">
        <f>I101/I$22</f>
        <v>5.9000000000000143E-2</v>
      </c>
      <c r="K101" s="384">
        <f>K103-K102</f>
        <v>-73.655999999999949</v>
      </c>
      <c r="L101" s="1460">
        <f>K101/K$22</f>
        <v>-3.2999999999999974E-2</v>
      </c>
      <c r="M101" s="384">
        <f>M103-M102</f>
        <v>413.53999999999996</v>
      </c>
      <c r="N101" s="1460">
        <f>M101/M$13</f>
        <v>2.2974444444444444E-3</v>
      </c>
      <c r="O101" s="384">
        <f>O103-O102</f>
        <v>-618.35400000000004</v>
      </c>
      <c r="P101" s="1460">
        <f>O101/O$22</f>
        <v>-0.34700000000000003</v>
      </c>
      <c r="Q101" s="384">
        <f>Q103-Q102</f>
        <v>0</v>
      </c>
      <c r="R101" s="380"/>
      <c r="S101" s="2"/>
      <c r="T101" s="2"/>
      <c r="U101" s="2"/>
      <c r="V101" s="2"/>
      <c r="W101" s="2"/>
      <c r="X101" s="2"/>
      <c r="Y101" s="2"/>
      <c r="Z101" s="2"/>
      <c r="AA101" s="2"/>
      <c r="AB101" s="2"/>
      <c r="AC101" s="2"/>
      <c r="AD101" s="2"/>
      <c r="AE101" s="2"/>
      <c r="AF101" s="2"/>
      <c r="AG101" s="2"/>
      <c r="AH101" s="2"/>
      <c r="AI101" s="2"/>
      <c r="AJ101" s="2"/>
      <c r="AK101" s="2"/>
    </row>
    <row r="102" spans="1:37" ht="15.75" customHeight="1">
      <c r="A102" s="1169"/>
      <c r="B102" s="1444" t="s">
        <v>1054</v>
      </c>
      <c r="C102" s="1462">
        <f t="shared" ref="C102:C103" si="135">SUM(E102,G102,I102,K102,M102,O102,Q102)</f>
        <v>93151</v>
      </c>
      <c r="D102" s="381"/>
      <c r="E102" s="1462">
        <v>51214</v>
      </c>
      <c r="F102" s="2"/>
      <c r="G102" s="1462">
        <v>13282</v>
      </c>
      <c r="H102" s="381"/>
      <c r="I102" s="1462">
        <v>13584</v>
      </c>
      <c r="J102" s="381"/>
      <c r="K102" s="1462">
        <v>2232</v>
      </c>
      <c r="L102" s="381"/>
      <c r="M102" s="1462">
        <v>1334</v>
      </c>
      <c r="N102" s="2"/>
      <c r="O102" s="1467">
        <v>1782</v>
      </c>
      <c r="P102" s="2"/>
      <c r="Q102" s="1462">
        <v>9723</v>
      </c>
      <c r="R102" s="1464"/>
      <c r="S102" s="2"/>
      <c r="T102" s="2"/>
      <c r="U102" s="2"/>
      <c r="V102" s="2"/>
      <c r="W102" s="2"/>
      <c r="X102" s="2"/>
      <c r="Y102" s="2"/>
      <c r="Z102" s="2"/>
      <c r="AA102" s="2"/>
      <c r="AB102" s="2"/>
      <c r="AC102" s="2"/>
      <c r="AD102" s="2"/>
      <c r="AE102" s="2"/>
      <c r="AF102" s="2"/>
      <c r="AG102" s="2"/>
      <c r="AH102" s="2"/>
      <c r="AI102" s="2"/>
      <c r="AJ102" s="2"/>
      <c r="AK102" s="2"/>
    </row>
    <row r="103" spans="1:37" ht="15.75" customHeight="1">
      <c r="A103" s="1169"/>
      <c r="B103" s="1444" t="s">
        <v>1055</v>
      </c>
      <c r="C103" s="1462">
        <f t="shared" si="135"/>
        <v>88063.41399999999</v>
      </c>
      <c r="D103" s="2"/>
      <c r="E103" s="1476">
        <f>E102*87.8%</f>
        <v>44965.892</v>
      </c>
      <c r="F103" s="2"/>
      <c r="G103" s="1476">
        <f>G102*104.8%</f>
        <v>13919.536</v>
      </c>
      <c r="H103" s="381"/>
      <c r="I103" s="1462">
        <f>I102*105.9%</f>
        <v>14385.456000000002</v>
      </c>
      <c r="J103" s="2"/>
      <c r="K103" s="1462">
        <f>K102*96.7%</f>
        <v>2158.3440000000001</v>
      </c>
      <c r="L103" s="381"/>
      <c r="M103" s="1462">
        <f>M102*131%</f>
        <v>1747.54</v>
      </c>
      <c r="N103" s="2"/>
      <c r="O103" s="1462">
        <f>O102*65.3%</f>
        <v>1163.646</v>
      </c>
      <c r="P103" s="2"/>
      <c r="Q103" s="1462">
        <f>Q102</f>
        <v>9723</v>
      </c>
      <c r="R103" s="1464"/>
      <c r="S103" s="2"/>
      <c r="T103" s="2"/>
      <c r="U103" s="2"/>
      <c r="V103" s="2"/>
      <c r="W103" s="2"/>
      <c r="X103" s="2"/>
      <c r="Y103" s="2"/>
      <c r="Z103" s="2"/>
      <c r="AA103" s="2"/>
      <c r="AB103" s="2"/>
      <c r="AC103" s="2"/>
      <c r="AD103" s="2"/>
      <c r="AE103" s="2"/>
      <c r="AF103" s="2"/>
      <c r="AG103" s="2"/>
      <c r="AH103" s="2"/>
      <c r="AI103" s="2"/>
      <c r="AJ103" s="2"/>
      <c r="AK103" s="2"/>
    </row>
    <row r="104" spans="1:37" ht="15.75" customHeight="1">
      <c r="A104" s="389"/>
      <c r="B104" s="407" t="s">
        <v>1039</v>
      </c>
      <c r="C104" s="1107">
        <f>C106-C105</f>
        <v>5.0235375581618724E-3</v>
      </c>
      <c r="D104" s="1203"/>
      <c r="E104" s="1108">
        <f>E106-E105</f>
        <v>4.7037419804128872E-3</v>
      </c>
      <c r="F104" s="1203"/>
      <c r="G104" s="1108">
        <f>G106-G105</f>
        <v>4.2969983087995905E-2</v>
      </c>
      <c r="H104" s="1203"/>
      <c r="I104" s="1107">
        <f>I106-I105</f>
        <v>-3.5445379660551113E-3</v>
      </c>
      <c r="J104" s="1203"/>
      <c r="K104" s="1107">
        <f>K106-K105</f>
        <v>2.6575382651658916E-2</v>
      </c>
      <c r="L104" s="1203"/>
      <c r="M104" s="1107">
        <f>M106-M105</f>
        <v>-2.0884874137235391E-2</v>
      </c>
      <c r="N104" s="1203"/>
      <c r="O104" s="1107">
        <f>O106-O105</f>
        <v>2.0905324989711933E-2</v>
      </c>
      <c r="P104" s="1203"/>
      <c r="Q104" s="1107">
        <f>Q106-Q105</f>
        <v>0</v>
      </c>
      <c r="R104" s="1203"/>
      <c r="S104" s="2"/>
      <c r="T104" s="2"/>
      <c r="U104" s="2"/>
      <c r="V104" s="2"/>
      <c r="W104" s="2"/>
      <c r="X104" s="2"/>
      <c r="Y104" s="2"/>
      <c r="Z104" s="2"/>
      <c r="AA104" s="2"/>
      <c r="AB104" s="2"/>
      <c r="AC104" s="2"/>
      <c r="AD104" s="2"/>
      <c r="AE104" s="2"/>
      <c r="AF104" s="2"/>
      <c r="AG104" s="2"/>
      <c r="AH104" s="2"/>
      <c r="AI104" s="2"/>
      <c r="AJ104" s="2"/>
      <c r="AK104" s="2"/>
    </row>
    <row r="105" spans="1:37" ht="15.75" customHeight="1">
      <c r="A105" s="1479" t="s">
        <v>1068</v>
      </c>
      <c r="B105" s="363" t="s">
        <v>1041</v>
      </c>
      <c r="C105" s="1094">
        <f t="shared" ref="C105:C106" si="136">C110/C114</f>
        <v>6.0131159874608153E-2</v>
      </c>
      <c r="D105" s="1157"/>
      <c r="E105" s="1480">
        <f t="shared" ref="E105:E106" si="137">E110/E114</f>
        <v>6.8031511627906979E-2</v>
      </c>
      <c r="F105" s="1435"/>
      <c r="G105" s="1480">
        <f t="shared" ref="G105:G106" si="138">G110/G114</f>
        <v>5.8474742268041238E-2</v>
      </c>
      <c r="H105" s="1435"/>
      <c r="I105" s="1480">
        <f t="shared" ref="I105:I106" si="139">I110/I114</f>
        <v>4.5221296296296294E-2</v>
      </c>
      <c r="J105" s="1435"/>
      <c r="K105" s="1480">
        <f t="shared" ref="K105:K106" si="140">K110/K114</f>
        <v>5.2333928571428573E-2</v>
      </c>
      <c r="L105" s="1435"/>
      <c r="M105" s="1094">
        <f t="shared" ref="M105:M106" si="141">M110/M114</f>
        <v>3.8895744680851066E-2</v>
      </c>
      <c r="N105" s="1157"/>
      <c r="O105" s="1480">
        <f t="shared" ref="O105:O106" si="142">O110/O114</f>
        <v>3.2764062500000003E-2</v>
      </c>
      <c r="P105" s="1435"/>
      <c r="Q105" s="1480">
        <f t="shared" ref="Q105:Q106" si="143">Q110/Q114</f>
        <v>0.90749999999999997</v>
      </c>
      <c r="R105" s="1435"/>
      <c r="S105" s="2"/>
      <c r="T105" s="4"/>
      <c r="U105" s="1424"/>
      <c r="V105" s="1097" t="s">
        <v>1</v>
      </c>
      <c r="W105" s="1423"/>
      <c r="X105" s="1097" t="s">
        <v>2</v>
      </c>
      <c r="Y105" s="1203"/>
      <c r="Z105" s="1097" t="s">
        <v>3</v>
      </c>
      <c r="AA105" s="1203"/>
      <c r="AB105" s="1097" t="s">
        <v>4</v>
      </c>
      <c r="AC105" s="1203"/>
      <c r="AD105" s="1097" t="s">
        <v>5</v>
      </c>
      <c r="AE105" s="1203"/>
      <c r="AF105" s="1425" t="s">
        <v>6</v>
      </c>
      <c r="AG105" s="1423"/>
      <c r="AH105" s="1096" t="s">
        <v>1036</v>
      </c>
      <c r="AI105" s="1203"/>
      <c r="AJ105" s="1097" t="s">
        <v>1037</v>
      </c>
      <c r="AK105" s="1203"/>
    </row>
    <row r="106" spans="1:37" ht="15.75" customHeight="1">
      <c r="A106" s="1209"/>
      <c r="B106" s="1482" t="s">
        <v>1042</v>
      </c>
      <c r="C106" s="1439">
        <f t="shared" si="136"/>
        <v>6.5154697432770026E-2</v>
      </c>
      <c r="D106" s="1440"/>
      <c r="E106" s="1439">
        <f t="shared" si="137"/>
        <v>7.2735253608319866E-2</v>
      </c>
      <c r="F106" s="1441"/>
      <c r="G106" s="1439">
        <f t="shared" si="138"/>
        <v>0.10144472535603714</v>
      </c>
      <c r="H106" s="1441"/>
      <c r="I106" s="1439">
        <f t="shared" si="139"/>
        <v>4.1676758330241183E-2</v>
      </c>
      <c r="J106" s="1441"/>
      <c r="K106" s="1439">
        <f t="shared" si="140"/>
        <v>7.8909311223087489E-2</v>
      </c>
      <c r="L106" s="1441"/>
      <c r="M106" s="1442">
        <f t="shared" si="141"/>
        <v>1.8010870543615675E-2</v>
      </c>
      <c r="N106" s="1440"/>
      <c r="O106" s="1439">
        <f t="shared" si="142"/>
        <v>5.3669387489711937E-2</v>
      </c>
      <c r="P106" s="1441"/>
      <c r="Q106" s="1443">
        <f t="shared" si="143"/>
        <v>0.90749999999999997</v>
      </c>
      <c r="R106" s="1441"/>
      <c r="S106" s="2"/>
      <c r="T106" s="2"/>
      <c r="U106" s="1426"/>
      <c r="V106" s="1427" t="s">
        <v>1038</v>
      </c>
      <c r="W106" s="1428" t="s">
        <v>9</v>
      </c>
      <c r="X106" s="1429" t="s">
        <v>1038</v>
      </c>
      <c r="Y106" s="1430" t="s">
        <v>9</v>
      </c>
      <c r="Z106" s="1429" t="s">
        <v>1038</v>
      </c>
      <c r="AA106" s="1430" t="s">
        <v>9</v>
      </c>
      <c r="AB106" s="1429" t="s">
        <v>1038</v>
      </c>
      <c r="AC106" s="1430" t="s">
        <v>9</v>
      </c>
      <c r="AD106" s="1429" t="s">
        <v>1038</v>
      </c>
      <c r="AE106" s="1430" t="s">
        <v>9</v>
      </c>
      <c r="AF106" s="1429" t="s">
        <v>1038</v>
      </c>
      <c r="AG106" s="1430" t="s">
        <v>9</v>
      </c>
      <c r="AH106" s="1429" t="s">
        <v>1038</v>
      </c>
      <c r="AI106" s="1430" t="s">
        <v>9</v>
      </c>
      <c r="AJ106" s="1427" t="s">
        <v>1038</v>
      </c>
      <c r="AK106" s="1430" t="s">
        <v>9</v>
      </c>
    </row>
    <row r="107" spans="1:37" ht="15.75" customHeight="1">
      <c r="A107" s="1209"/>
      <c r="B107" s="364" t="s">
        <v>1069</v>
      </c>
      <c r="C107" s="1102">
        <v>0.08</v>
      </c>
      <c r="D107" s="1203"/>
      <c r="E107" s="1102">
        <v>8.3000000000000004E-2</v>
      </c>
      <c r="F107" s="1203"/>
      <c r="G107" s="1102">
        <v>0.13200000000000001</v>
      </c>
      <c r="H107" s="1203"/>
      <c r="I107" s="1102">
        <v>6.2E-2</v>
      </c>
      <c r="J107" s="1203"/>
      <c r="K107" s="1102">
        <v>0.154</v>
      </c>
      <c r="L107" s="1203"/>
      <c r="M107" s="1102">
        <v>2.3E-2</v>
      </c>
      <c r="N107" s="1203"/>
      <c r="O107" s="1102">
        <v>4.5999999999999999E-2</v>
      </c>
      <c r="P107" s="1203"/>
      <c r="Q107" s="1092">
        <v>0.41</v>
      </c>
      <c r="R107" s="1203"/>
      <c r="S107" s="2"/>
      <c r="T107" s="1488" t="s">
        <v>43</v>
      </c>
      <c r="U107" s="395" t="s">
        <v>1039</v>
      </c>
      <c r="V107" s="1103">
        <f>V109-V108</f>
        <v>7.5694607543007469E-3</v>
      </c>
      <c r="W107" s="1423"/>
      <c r="X107" s="1103">
        <f>X109-X108</f>
        <v>9.7114395907767354E-3</v>
      </c>
      <c r="Y107" s="1203"/>
      <c r="Z107" s="1103">
        <f>Z109-Z108</f>
        <v>3.5908478048260098E-2</v>
      </c>
      <c r="AA107" s="1203"/>
      <c r="AB107" s="1103">
        <f>AB109-AB108</f>
        <v>-3.0305952590077567E-5</v>
      </c>
      <c r="AC107" s="1203"/>
      <c r="AD107" s="1103">
        <f>AD109-AD108</f>
        <v>7.6906255840360691E-3</v>
      </c>
      <c r="AE107" s="1203"/>
      <c r="AF107" s="1489">
        <f>AF109-AF108</f>
        <v>-2.218535838268057E-2</v>
      </c>
      <c r="AG107" s="1423"/>
      <c r="AH107" s="1103">
        <f>AH109-AH108</f>
        <v>3.2786492658730161E-2</v>
      </c>
      <c r="AI107" s="1203"/>
      <c r="AJ107" s="1103">
        <f>AJ109-AJ108</f>
        <v>0</v>
      </c>
      <c r="AK107" s="1203"/>
    </row>
    <row r="108" spans="1:37" ht="15.75" customHeight="1">
      <c r="A108" s="1209"/>
      <c r="B108" s="390"/>
      <c r="C108" s="1455"/>
      <c r="D108" s="366"/>
      <c r="E108" s="1483"/>
      <c r="F108" s="366"/>
      <c r="G108" s="1483"/>
      <c r="H108" s="366"/>
      <c r="I108" s="1483"/>
      <c r="J108" s="366"/>
      <c r="K108" s="1455"/>
      <c r="L108" s="366"/>
      <c r="M108" s="1455"/>
      <c r="N108" s="366"/>
      <c r="O108" s="1455"/>
      <c r="P108" s="1490"/>
      <c r="Q108" s="1455"/>
      <c r="R108" s="1445"/>
      <c r="S108" s="2"/>
      <c r="T108" s="1169"/>
      <c r="U108" s="363" t="s">
        <v>1041</v>
      </c>
      <c r="V108" s="1437">
        <f t="shared" ref="V108:V109" si="144">V113/V117</f>
        <v>5.9460136391816493E-2</v>
      </c>
      <c r="W108" s="1423"/>
      <c r="X108" s="1100">
        <f t="shared" ref="X108:X109" si="145">X113/X117</f>
        <v>6.5322404168217343E-2</v>
      </c>
      <c r="Y108" s="1203"/>
      <c r="Z108" s="1100">
        <f t="shared" ref="Z108:Z109" si="146">Z113/Z117</f>
        <v>6.3730898876404499E-2</v>
      </c>
      <c r="AA108" s="1203"/>
      <c r="AB108" s="1100">
        <f t="shared" ref="AB108:AB109" si="147">AB113/AB117</f>
        <v>4.5455118924508792E-2</v>
      </c>
      <c r="AC108" s="1203"/>
      <c r="AD108" s="1100">
        <f t="shared" ref="AD108:AD109" si="148">AD112/AD116</f>
        <v>5.2333928571428573E-2</v>
      </c>
      <c r="AE108" s="1203"/>
      <c r="AF108" s="1437">
        <f t="shared" ref="AF108:AF109" si="149">AF113/AF117</f>
        <v>3.8895744680851066E-2</v>
      </c>
      <c r="AG108" s="1423"/>
      <c r="AH108" s="1100">
        <f t="shared" ref="AH108:AH109" si="150">AH113/AH117</f>
        <v>3.2764062500000003E-2</v>
      </c>
      <c r="AI108" s="1203"/>
      <c r="AJ108" s="1100">
        <f t="shared" ref="AJ108:AJ109" si="151">AJ113/AJ117</f>
        <v>0.90749999999999997</v>
      </c>
      <c r="AK108" s="1203"/>
    </row>
    <row r="109" spans="1:37" ht="15.75" customHeight="1">
      <c r="A109" s="1209"/>
      <c r="B109" s="397" t="s">
        <v>1044</v>
      </c>
      <c r="C109" s="365">
        <f>C111-C110</f>
        <v>19531.555440205848</v>
      </c>
      <c r="D109" s="1460">
        <f>C109/C110</f>
        <v>2.0364631797789835E-2</v>
      </c>
      <c r="E109" s="384">
        <f>E111-E110</f>
        <v>-40283.950473684235</v>
      </c>
      <c r="F109" s="1460">
        <f>E109/E110</f>
        <v>-6.8853097271415323E-2</v>
      </c>
      <c r="G109" s="384">
        <f>G111-G110</f>
        <v>59015.033105263137</v>
      </c>
      <c r="H109" s="1460">
        <f>G109/G110</f>
        <v>0.52022666500879877</v>
      </c>
      <c r="I109" s="384">
        <f>I111-I110</f>
        <v>13938.519571428566</v>
      </c>
      <c r="J109" s="1460">
        <f>I109/I110</f>
        <v>9.5132439044128436E-2</v>
      </c>
      <c r="K109" s="384">
        <f>K111-K110</f>
        <v>-110.55484745762806</v>
      </c>
      <c r="L109" s="1460">
        <f>K109/K110</f>
        <v>-3.7723017524014077E-3</v>
      </c>
      <c r="M109" s="365">
        <f>M111-M110</f>
        <v>-16209.716285714287</v>
      </c>
      <c r="N109" s="1460">
        <f>M109/M110</f>
        <v>-0.44334873053209034</v>
      </c>
      <c r="O109" s="384">
        <f>O111-O110</f>
        <v>3182.2243703703716</v>
      </c>
      <c r="P109" s="370">
        <f>O109/O110</f>
        <v>0.15175851830656548</v>
      </c>
      <c r="Q109" s="365">
        <f>Q111-Q110</f>
        <v>0</v>
      </c>
      <c r="R109" s="380"/>
      <c r="S109" s="2"/>
      <c r="T109" s="1169"/>
      <c r="U109" s="1438" t="s">
        <v>1042</v>
      </c>
      <c r="V109" s="1439">
        <f t="shared" si="144"/>
        <v>6.702959714611724E-2</v>
      </c>
      <c r="W109" s="1440"/>
      <c r="X109" s="1439">
        <f t="shared" si="145"/>
        <v>7.5033843758994079E-2</v>
      </c>
      <c r="Y109" s="1441"/>
      <c r="Z109" s="1439">
        <f t="shared" si="146"/>
        <v>9.9639376924664597E-2</v>
      </c>
      <c r="AA109" s="1441"/>
      <c r="AB109" s="1439">
        <f t="shared" si="147"/>
        <v>4.5424812971918714E-2</v>
      </c>
      <c r="AC109" s="1441"/>
      <c r="AD109" s="1439">
        <f t="shared" si="148"/>
        <v>6.0024554155464642E-2</v>
      </c>
      <c r="AE109" s="1441"/>
      <c r="AF109" s="1442">
        <f t="shared" si="149"/>
        <v>1.6710386298170496E-2</v>
      </c>
      <c r="AG109" s="1440"/>
      <c r="AH109" s="1439">
        <f t="shared" si="150"/>
        <v>6.5550555158730164E-2</v>
      </c>
      <c r="AI109" s="1441"/>
      <c r="AJ109" s="1439">
        <f t="shared" si="151"/>
        <v>0.90749999999999997</v>
      </c>
      <c r="AK109" s="1441"/>
    </row>
    <row r="110" spans="1:37" ht="15.75" customHeight="1">
      <c r="A110" s="1209"/>
      <c r="B110" s="391" t="s">
        <v>1045</v>
      </c>
      <c r="C110" s="1449">
        <f t="shared" ref="C110:C111" si="152">SUM(E110,G110,I110,K110,M110,O110,Q110)</f>
        <v>959092</v>
      </c>
      <c r="D110" s="366"/>
      <c r="E110" s="1449">
        <f t="shared" ref="E110:E111" si="153">E118+E122</f>
        <v>585071</v>
      </c>
      <c r="F110" s="366"/>
      <c r="G110" s="1449">
        <f t="shared" ref="G110:G111" si="154">G118+G122</f>
        <v>113441</v>
      </c>
      <c r="H110" s="366"/>
      <c r="I110" s="1449">
        <f t="shared" ref="I110:I111" si="155">I118+I122</f>
        <v>146517</v>
      </c>
      <c r="J110" s="366"/>
      <c r="K110" s="1449">
        <f t="shared" ref="K110:K111" si="156">K118+K122</f>
        <v>29307</v>
      </c>
      <c r="L110" s="372"/>
      <c r="M110" s="1449">
        <f t="shared" ref="M110:M111" si="157">M118+M122</f>
        <v>36562</v>
      </c>
      <c r="N110" s="366"/>
      <c r="O110" s="1449">
        <f t="shared" ref="O110:O111" si="158">O118+O122</f>
        <v>20969</v>
      </c>
      <c r="P110" s="1495"/>
      <c r="Q110" s="1449">
        <f t="shared" ref="Q110:Q111" si="159">Q118+Q122</f>
        <v>27225</v>
      </c>
      <c r="R110" s="1445"/>
      <c r="S110" s="2"/>
      <c r="T110" s="1169"/>
      <c r="U110" s="364" t="s">
        <v>1070</v>
      </c>
      <c r="V110" s="1091">
        <v>6.6000000000000003E-2</v>
      </c>
      <c r="W110" s="1203"/>
      <c r="X110" s="1091">
        <v>6.7000000000000004E-2</v>
      </c>
      <c r="Y110" s="1203"/>
      <c r="Z110" s="1091">
        <v>9.9000000000000005E-2</v>
      </c>
      <c r="AA110" s="1203"/>
      <c r="AB110" s="1091">
        <v>5.8000000000000003E-2</v>
      </c>
      <c r="AC110" s="1203"/>
      <c r="AD110" s="1091">
        <v>7.4999999999999997E-2</v>
      </c>
      <c r="AE110" s="1203"/>
      <c r="AF110" s="1091">
        <v>2.5999999999999999E-2</v>
      </c>
      <c r="AG110" s="1203"/>
      <c r="AH110" s="1091">
        <v>4.8000000000000001E-2</v>
      </c>
      <c r="AI110" s="1203"/>
      <c r="AJ110" s="1109">
        <v>0.41099999999999998</v>
      </c>
      <c r="AK110" s="1203"/>
    </row>
    <row r="111" spans="1:37" ht="15.75" customHeight="1">
      <c r="A111" s="1209"/>
      <c r="B111" s="1484" t="s">
        <v>1046</v>
      </c>
      <c r="C111" s="1453">
        <f t="shared" si="152"/>
        <v>978623.55544020585</v>
      </c>
      <c r="D111" s="1454"/>
      <c r="E111" s="1453">
        <f t="shared" si="153"/>
        <v>544787.04952631576</v>
      </c>
      <c r="F111" s="1454"/>
      <c r="G111" s="1453">
        <f t="shared" si="154"/>
        <v>172456.03310526314</v>
      </c>
      <c r="H111" s="1454"/>
      <c r="I111" s="1453">
        <f t="shared" si="155"/>
        <v>160455.51957142857</v>
      </c>
      <c r="J111" s="1454"/>
      <c r="K111" s="1453">
        <f t="shared" si="156"/>
        <v>29196.445152542372</v>
      </c>
      <c r="L111" s="1452"/>
      <c r="M111" s="1453">
        <f t="shared" si="157"/>
        <v>20352.283714285713</v>
      </c>
      <c r="N111" s="1454"/>
      <c r="O111" s="1453">
        <f t="shared" si="158"/>
        <v>24151.224370370372</v>
      </c>
      <c r="P111" s="1498"/>
      <c r="Q111" s="1453">
        <f t="shared" si="159"/>
        <v>27225</v>
      </c>
      <c r="R111" s="374"/>
      <c r="S111" s="2"/>
      <c r="T111" s="1169"/>
      <c r="U111" s="1444"/>
      <c r="V111" s="1455"/>
      <c r="W111" s="366"/>
      <c r="X111" s="1455"/>
      <c r="Y111" s="366"/>
      <c r="Z111" s="1455"/>
      <c r="AA111" s="366"/>
      <c r="AB111" s="1455"/>
      <c r="AC111" s="1486">
        <f>AB112/AB113</f>
        <v>7.1673845626098173E-2</v>
      </c>
      <c r="AD111" s="365">
        <f>AD113-AD112</f>
        <v>-885.39647457626415</v>
      </c>
      <c r="AE111" s="366"/>
      <c r="AF111" s="1455"/>
      <c r="AG111" s="366"/>
      <c r="AH111" s="1455"/>
      <c r="AI111" s="1490"/>
      <c r="AJ111" s="1455"/>
      <c r="AK111" s="1445"/>
    </row>
    <row r="112" spans="1:37" ht="15.75" customHeight="1">
      <c r="A112" s="1209"/>
      <c r="B112" s="391"/>
      <c r="C112" s="1455"/>
      <c r="D112" s="1458"/>
      <c r="E112" s="1455"/>
      <c r="F112" s="1458"/>
      <c r="G112" s="1455"/>
      <c r="H112" s="1458"/>
      <c r="I112" s="1455"/>
      <c r="J112" s="1458"/>
      <c r="K112" s="1455"/>
      <c r="L112" s="1456"/>
      <c r="M112" s="1455"/>
      <c r="N112" s="1458"/>
      <c r="O112" s="1455"/>
      <c r="P112" s="1510"/>
      <c r="Q112" s="1455"/>
      <c r="R112" s="1459"/>
      <c r="S112" s="2"/>
      <c r="T112" s="1169"/>
      <c r="U112" s="397" t="s">
        <v>1044</v>
      </c>
      <c r="V112" s="365">
        <f>V114-V113</f>
        <v>79399.530115231406</v>
      </c>
      <c r="W112" s="1486">
        <f>V112/V113</f>
        <v>2.759538192207887E-2</v>
      </c>
      <c r="X112" s="384">
        <f>X114-X113</f>
        <v>-81207.94573684223</v>
      </c>
      <c r="Y112" s="1486">
        <f>X112/X113</f>
        <v>-4.6266718476243182E-2</v>
      </c>
      <c r="Z112" s="384">
        <f>Z114-Z113</f>
        <v>167837.82231578941</v>
      </c>
      <c r="AA112" s="1486">
        <f>Z112/Z113</f>
        <v>0.49317214033664902</v>
      </c>
      <c r="AB112" s="384">
        <f>AB114-AB113</f>
        <v>31504.31051879708</v>
      </c>
      <c r="AC112" s="366"/>
      <c r="AD112" s="1449">
        <f t="shared" ref="AD112:AD113" si="160">AD120+AD126</f>
        <v>87921</v>
      </c>
      <c r="AE112" s="1486">
        <f>AD111/AD112</f>
        <v>-1.0070364015152969E-2</v>
      </c>
      <c r="AF112" s="365">
        <f>AF114-AF113</f>
        <v>-48358.88228571428</v>
      </c>
      <c r="AG112" s="1486">
        <f>AF112/AF113</f>
        <v>-0.44088472809396168</v>
      </c>
      <c r="AH112" s="365">
        <f>AH114-AH113</f>
        <v>10509.621777777778</v>
      </c>
      <c r="AI112" s="371">
        <f>AH112/AH113</f>
        <v>0.16706601455764508</v>
      </c>
      <c r="AJ112" s="365">
        <f>AJ114-AJ113</f>
        <v>0</v>
      </c>
      <c r="AK112" s="380">
        <f>AJ112/AJ113</f>
        <v>0</v>
      </c>
    </row>
    <row r="113" spans="1:37" ht="15.75" customHeight="1">
      <c r="A113" s="1209"/>
      <c r="B113" s="397" t="s">
        <v>1047</v>
      </c>
      <c r="C113" s="365">
        <f>C115-C114</f>
        <v>-930000</v>
      </c>
      <c r="D113" s="1486">
        <f>C113/C14</f>
        <v>-6.1671087533156498E-2</v>
      </c>
      <c r="E113" s="384">
        <f>E115-E114</f>
        <v>-1110000</v>
      </c>
      <c r="F113" s="1486">
        <f>E113/E$14</f>
        <v>-0.12599318955732122</v>
      </c>
      <c r="G113" s="365">
        <f>G115-G114</f>
        <v>-240000</v>
      </c>
      <c r="H113" s="1486">
        <f>G113/G114</f>
        <v>-0.12371134020618557</v>
      </c>
      <c r="I113" s="365">
        <f>I115-I114</f>
        <v>610000</v>
      </c>
      <c r="J113" s="1460">
        <f>I113/I$14</f>
        <v>0.22426470588235295</v>
      </c>
      <c r="K113" s="384">
        <f>K115-K114</f>
        <v>-190000</v>
      </c>
      <c r="L113" s="1460">
        <f>K113/K$14</f>
        <v>-0.37254901960784315</v>
      </c>
      <c r="M113" s="384">
        <f>M115-M114</f>
        <v>190000</v>
      </c>
      <c r="N113" s="1486">
        <f>M113/M$14</f>
        <v>0.22093023255813954</v>
      </c>
      <c r="O113" s="384">
        <f>O115-O114</f>
        <v>-190000</v>
      </c>
      <c r="P113" s="370">
        <f>O113/O$14</f>
        <v>-0.36538461538461536</v>
      </c>
      <c r="Q113" s="365">
        <f>Q115-Q114</f>
        <v>0</v>
      </c>
      <c r="R113" s="380"/>
      <c r="S113" s="63"/>
      <c r="T113" s="1169"/>
      <c r="U113" s="1444" t="s">
        <v>1045</v>
      </c>
      <c r="V113" s="1449">
        <f t="shared" ref="V113:V114" si="161">SUM(X113,Z113,AB113,AD112,AF113,AH113,AJ113)</f>
        <v>2877276</v>
      </c>
      <c r="W113" s="366"/>
      <c r="X113" s="1449">
        <f t="shared" ref="X113:X114" si="162">X121+X126</f>
        <v>1755213</v>
      </c>
      <c r="Y113" s="366"/>
      <c r="Z113" s="1449">
        <f t="shared" ref="Z113:Z114" si="163">Z121+Z126</f>
        <v>340323</v>
      </c>
      <c r="AA113" s="366"/>
      <c r="AB113" s="1449">
        <f t="shared" ref="AB113:AB114" si="164">AB121+AB126</f>
        <v>439551</v>
      </c>
      <c r="AC113" s="1454"/>
      <c r="AD113" s="1453">
        <f t="shared" si="160"/>
        <v>87035.603525423736</v>
      </c>
      <c r="AE113" s="366"/>
      <c r="AF113" s="1449">
        <f t="shared" ref="AF113:AF114" si="165">AF121+AF126</f>
        <v>109686</v>
      </c>
      <c r="AG113" s="366"/>
      <c r="AH113" s="1449">
        <f t="shared" ref="AH113:AH114" si="166">AH121+AH126</f>
        <v>62907</v>
      </c>
      <c r="AI113" s="1492"/>
      <c r="AJ113" s="1449">
        <f t="shared" ref="AJ113:AJ114" si="167">AJ121+AJ126</f>
        <v>81675</v>
      </c>
      <c r="AK113" s="1445"/>
    </row>
    <row r="114" spans="1:37" ht="15.75" customHeight="1">
      <c r="A114" s="1209"/>
      <c r="B114" s="391" t="s">
        <v>1048</v>
      </c>
      <c r="C114" s="1449">
        <f t="shared" ref="C114:C115" si="168">SUM(E114,G114,I114,K114,M114,O114,Q114)</f>
        <v>15950000</v>
      </c>
      <c r="D114" s="366"/>
      <c r="E114" s="1449">
        <v>8600000</v>
      </c>
      <c r="F114" s="366"/>
      <c r="G114" s="1449">
        <v>1940000</v>
      </c>
      <c r="H114" s="366"/>
      <c r="I114" s="1449">
        <v>3240000</v>
      </c>
      <c r="J114" s="366"/>
      <c r="K114" s="1449">
        <v>560000</v>
      </c>
      <c r="L114" s="372"/>
      <c r="M114" s="1449">
        <v>940000</v>
      </c>
      <c r="N114" s="366"/>
      <c r="O114" s="1449">
        <v>640000</v>
      </c>
      <c r="P114" s="1495"/>
      <c r="Q114" s="1449">
        <v>30000</v>
      </c>
      <c r="R114" s="1445"/>
      <c r="S114" s="2"/>
      <c r="T114" s="1169"/>
      <c r="U114" s="1451" t="s">
        <v>1046</v>
      </c>
      <c r="V114" s="1449">
        <f t="shared" si="161"/>
        <v>2956675.5301152314</v>
      </c>
      <c r="W114" s="1454"/>
      <c r="X114" s="1449">
        <f t="shared" si="162"/>
        <v>1674005.0542631578</v>
      </c>
      <c r="Y114" s="1454"/>
      <c r="Z114" s="1453">
        <f t="shared" si="163"/>
        <v>508160.82231578941</v>
      </c>
      <c r="AA114" s="1454"/>
      <c r="AB114" s="1453">
        <f t="shared" si="164"/>
        <v>471055.31051879708</v>
      </c>
      <c r="AC114" s="1458"/>
      <c r="AD114" s="1455"/>
      <c r="AE114" s="1454"/>
      <c r="AF114" s="1453">
        <f t="shared" si="165"/>
        <v>61327.11771428572</v>
      </c>
      <c r="AG114" s="1454"/>
      <c r="AH114" s="1453">
        <f t="shared" si="166"/>
        <v>73416.621777777778</v>
      </c>
      <c r="AI114" s="1493"/>
      <c r="AJ114" s="1453">
        <f t="shared" si="167"/>
        <v>81675</v>
      </c>
      <c r="AK114" s="374"/>
    </row>
    <row r="115" spans="1:37" ht="15.75" customHeight="1">
      <c r="A115" s="1209"/>
      <c r="B115" s="1484" t="s">
        <v>1049</v>
      </c>
      <c r="C115" s="1453">
        <f t="shared" si="168"/>
        <v>15020000</v>
      </c>
      <c r="D115" s="1454"/>
      <c r="E115" s="1453">
        <v>7490000</v>
      </c>
      <c r="F115" s="1454"/>
      <c r="G115" s="1453">
        <v>1700000</v>
      </c>
      <c r="H115" s="1454"/>
      <c r="I115" s="1453">
        <v>3850000</v>
      </c>
      <c r="J115" s="1454"/>
      <c r="K115" s="1453">
        <v>370000</v>
      </c>
      <c r="L115" s="1452"/>
      <c r="M115" s="1453">
        <v>1130000</v>
      </c>
      <c r="N115" s="1454"/>
      <c r="O115" s="1453">
        <v>450000</v>
      </c>
      <c r="P115" s="1498"/>
      <c r="Q115" s="1453">
        <v>30000</v>
      </c>
      <c r="R115" s="374"/>
      <c r="S115" s="2"/>
      <c r="T115" s="1169"/>
      <c r="U115" s="1444"/>
      <c r="V115" s="1455"/>
      <c r="W115" s="1458"/>
      <c r="X115" s="1455"/>
      <c r="Y115" s="1458"/>
      <c r="Z115" s="1455"/>
      <c r="AA115" s="1458"/>
      <c r="AB115" s="1455"/>
      <c r="AC115" s="1486">
        <f>AB116/AB117</f>
        <v>7.2388831437435366E-2</v>
      </c>
      <c r="AD115" s="365">
        <f>AD117-AD116</f>
        <v>-230000</v>
      </c>
      <c r="AE115" s="1458"/>
      <c r="AF115" s="1455"/>
      <c r="AG115" s="1458"/>
      <c r="AH115" s="1455"/>
      <c r="AI115" s="1490"/>
      <c r="AJ115" s="1455"/>
      <c r="AK115" s="1459"/>
    </row>
    <row r="116" spans="1:37" ht="15.75" customHeight="1">
      <c r="A116" s="1209"/>
      <c r="B116" s="2"/>
      <c r="C116" s="1462"/>
      <c r="D116" s="2"/>
      <c r="E116" s="1462"/>
      <c r="F116" s="2"/>
      <c r="G116" s="1462"/>
      <c r="H116" s="2"/>
      <c r="I116" s="1462"/>
      <c r="J116" s="381"/>
      <c r="K116" s="1462"/>
      <c r="L116" s="381"/>
      <c r="M116" s="1462"/>
      <c r="N116" s="2"/>
      <c r="O116" s="1462"/>
      <c r="P116" s="1499"/>
      <c r="Q116" s="1462"/>
      <c r="R116" s="1464"/>
      <c r="S116" s="2"/>
      <c r="T116" s="1169"/>
      <c r="U116" s="397" t="s">
        <v>1047</v>
      </c>
      <c r="V116" s="365">
        <f>V118-V117</f>
        <v>-4280000</v>
      </c>
      <c r="W116" s="1486">
        <f>V116/V117</f>
        <v>-8.8448026451746223E-2</v>
      </c>
      <c r="X116" s="384">
        <f>X118-X117</f>
        <v>-4560000</v>
      </c>
      <c r="Y116" s="1486">
        <f>X116/X117</f>
        <v>-0.16970599181243021</v>
      </c>
      <c r="Z116" s="365">
        <f>Z118-Z117</f>
        <v>-240000</v>
      </c>
      <c r="AA116" s="1486">
        <f>Z116/Z117</f>
        <v>-4.49438202247191E-2</v>
      </c>
      <c r="AB116" s="365">
        <f>AB118-AB117</f>
        <v>700000</v>
      </c>
      <c r="AC116" s="366"/>
      <c r="AD116" s="1468">
        <f t="shared" ref="AD116:AD117" si="169">SUM(K74,K94,K114)</f>
        <v>1680000</v>
      </c>
      <c r="AE116" s="1486">
        <f>AD115/AD116</f>
        <v>-0.13690476190476192</v>
      </c>
      <c r="AF116" s="365">
        <f>AF118-AF117</f>
        <v>850000</v>
      </c>
      <c r="AG116" s="1486">
        <f>AF116/AF117</f>
        <v>0.30141843971631205</v>
      </c>
      <c r="AH116" s="365">
        <f>AH118-AH117</f>
        <v>-800000</v>
      </c>
      <c r="AI116" s="371">
        <f>AH116/AH117</f>
        <v>-0.41666666666666669</v>
      </c>
      <c r="AJ116" s="365">
        <f>AJ118-AJ117</f>
        <v>0</v>
      </c>
      <c r="AK116" s="380">
        <f>AJ116/AJ117</f>
        <v>0</v>
      </c>
    </row>
    <row r="117" spans="1:37" ht="15.75" customHeight="1">
      <c r="A117" s="1209"/>
      <c r="B117" s="397" t="s">
        <v>1050</v>
      </c>
      <c r="C117" s="384">
        <f>C119-C118</f>
        <v>26234.837440205971</v>
      </c>
      <c r="D117" s="1486">
        <f>C117/C18</f>
        <v>3.0296333630358156E-2</v>
      </c>
      <c r="E117" s="384">
        <f>E119-E118</f>
        <v>-33677.344473684207</v>
      </c>
      <c r="F117" s="1486">
        <f>E117/E$18</f>
        <v>-6.3083081187816595E-2</v>
      </c>
      <c r="G117" s="384">
        <f>G119-G118</f>
        <v>60635.437105263147</v>
      </c>
      <c r="H117" s="1486">
        <f>G117/G$18</f>
        <v>0.6053917980936625</v>
      </c>
      <c r="I117" s="384">
        <f>I119-I118</f>
        <v>11371.143571428576</v>
      </c>
      <c r="J117" s="1460">
        <f>I117/I$18</f>
        <v>8.5540411872361083E-2</v>
      </c>
      <c r="K117" s="384">
        <f>K119-K118</f>
        <v>663.94915254237276</v>
      </c>
      <c r="L117" s="1460">
        <f>K117/K$18</f>
        <v>2.4522591044962981E-2</v>
      </c>
      <c r="M117" s="384">
        <f>M119-M118</f>
        <v>-16480.518285714286</v>
      </c>
      <c r="N117" s="1486">
        <f>M117/M$9</f>
        <v>0.80835959356655129</v>
      </c>
      <c r="O117" s="384">
        <f>O119-O118</f>
        <v>3722.1703703703715</v>
      </c>
      <c r="P117" s="370">
        <f>O117/O$18</f>
        <v>0.19399439049201916</v>
      </c>
      <c r="Q117" s="384">
        <f>Q119-Q118</f>
        <v>0</v>
      </c>
      <c r="R117" s="380"/>
      <c r="S117" s="4"/>
      <c r="T117" s="1169"/>
      <c r="U117" s="1444" t="s">
        <v>1048</v>
      </c>
      <c r="V117" s="1449">
        <f t="shared" ref="V117:V118" si="170">SUM(X117,Z117,AB117,AD116,AF117,AH117,AJ117)</f>
        <v>48390000</v>
      </c>
      <c r="W117" s="366"/>
      <c r="X117" s="1468">
        <f t="shared" ref="X117:X118" si="171">SUM(E74,E94,E114)</f>
        <v>26870000</v>
      </c>
      <c r="Y117" s="366"/>
      <c r="Z117" s="1468">
        <f t="shared" ref="Z117:Z118" si="172">SUM(G74,G94,G114)</f>
        <v>5340000</v>
      </c>
      <c r="AA117" s="366"/>
      <c r="AB117" s="1468">
        <f t="shared" ref="AB117:AB118" si="173">SUM(I74,I94,I114)</f>
        <v>9670000</v>
      </c>
      <c r="AC117" s="1454"/>
      <c r="AD117" s="1453">
        <f t="shared" si="169"/>
        <v>1450000</v>
      </c>
      <c r="AE117" s="366"/>
      <c r="AF117" s="1468">
        <f t="shared" ref="AF117:AF118" si="174">SUM(M74,M94,M114)</f>
        <v>2820000</v>
      </c>
      <c r="AG117" s="366"/>
      <c r="AH117" s="1468">
        <f t="shared" ref="AH117:AH118" si="175">SUM(O74,O94,O114)</f>
        <v>1920000</v>
      </c>
      <c r="AI117" s="1492"/>
      <c r="AJ117" s="1449">
        <f t="shared" ref="AJ117:AJ118" si="176">SUM(Q74,Q94,Q114)</f>
        <v>90000</v>
      </c>
      <c r="AK117" s="1445"/>
    </row>
    <row r="118" spans="1:37" ht="15.75" customHeight="1">
      <c r="A118" s="1209"/>
      <c r="B118" s="391" t="s">
        <v>1051</v>
      </c>
      <c r="C118" s="1467">
        <f t="shared" ref="C118:C119" si="177">SUM(E118,G118,I118,K118,M118,O118,Q118)</f>
        <v>865941</v>
      </c>
      <c r="D118" s="2"/>
      <c r="E118" s="1467">
        <v>533857</v>
      </c>
      <c r="F118" s="2"/>
      <c r="G118" s="1467">
        <v>100159</v>
      </c>
      <c r="H118" s="2"/>
      <c r="I118" s="1467">
        <v>132933</v>
      </c>
      <c r="J118" s="381"/>
      <c r="K118" s="1467">
        <v>27075</v>
      </c>
      <c r="L118" s="381"/>
      <c r="M118" s="1467">
        <v>35228</v>
      </c>
      <c r="N118" s="2"/>
      <c r="O118" s="1467">
        <v>19187</v>
      </c>
      <c r="P118" s="1499"/>
      <c r="Q118" s="1468">
        <v>17502</v>
      </c>
      <c r="R118" s="1464"/>
      <c r="S118" s="2"/>
      <c r="T118" s="1169"/>
      <c r="U118" s="1451" t="s">
        <v>1049</v>
      </c>
      <c r="V118" s="1453">
        <f t="shared" si="170"/>
        <v>44110000</v>
      </c>
      <c r="W118" s="1454"/>
      <c r="X118" s="1453">
        <f t="shared" si="171"/>
        <v>22310000</v>
      </c>
      <c r="Y118" s="1454"/>
      <c r="Z118" s="1453">
        <f t="shared" si="172"/>
        <v>5100000</v>
      </c>
      <c r="AA118" s="1454"/>
      <c r="AB118" s="1453">
        <f t="shared" si="173"/>
        <v>10370000</v>
      </c>
      <c r="AC118" s="2"/>
      <c r="AD118" s="1462"/>
      <c r="AE118" s="1454"/>
      <c r="AF118" s="1453">
        <f t="shared" si="174"/>
        <v>3670000</v>
      </c>
      <c r="AG118" s="1454"/>
      <c r="AH118" s="1453">
        <f t="shared" si="175"/>
        <v>1120000</v>
      </c>
      <c r="AI118" s="1493"/>
      <c r="AJ118" s="1453">
        <f t="shared" si="176"/>
        <v>90000</v>
      </c>
      <c r="AK118" s="374"/>
    </row>
    <row r="119" spans="1:37" ht="15.75" customHeight="1">
      <c r="A119" s="1209"/>
      <c r="B119" s="408" t="s">
        <v>1052</v>
      </c>
      <c r="C119" s="1470">
        <f t="shared" si="177"/>
        <v>892175.83744020597</v>
      </c>
      <c r="D119" s="1472"/>
      <c r="E119" s="1470">
        <f>1900682691/3800</f>
        <v>500179.65552631579</v>
      </c>
      <c r="F119" s="1472"/>
      <c r="G119" s="1470">
        <f>611018861/3800</f>
        <v>160794.43710526315</v>
      </c>
      <c r="H119" s="1472"/>
      <c r="I119" s="1470">
        <f>404051602/2800</f>
        <v>144304.14357142858</v>
      </c>
      <c r="J119" s="1471"/>
      <c r="K119" s="1470">
        <f>40914950/1475</f>
        <v>27738.949152542373</v>
      </c>
      <c r="L119" s="1471"/>
      <c r="M119" s="1470">
        <f>65616186/3500</f>
        <v>18747.481714285714</v>
      </c>
      <c r="N119" s="1472"/>
      <c r="O119" s="1470">
        <f>3092738/135</f>
        <v>22909.170370370372</v>
      </c>
      <c r="P119" s="1519"/>
      <c r="Q119" s="1453">
        <f>Q118</f>
        <v>17502</v>
      </c>
      <c r="R119" s="388"/>
      <c r="S119" s="2"/>
      <c r="T119" s="1169"/>
      <c r="U119" s="1152"/>
      <c r="V119" s="1462"/>
      <c r="W119" s="2"/>
      <c r="X119" s="1462"/>
      <c r="Y119" s="2"/>
      <c r="Z119" s="1462"/>
      <c r="AA119" s="2"/>
      <c r="AB119" s="1462"/>
      <c r="AC119" s="1486">
        <f>AB120/AB121</f>
        <v>7.1776766037018797E-2</v>
      </c>
      <c r="AD119" s="384">
        <f>AD121-AD120</f>
        <v>105.61152542373748</v>
      </c>
      <c r="AE119" s="2"/>
      <c r="AF119" s="1462"/>
      <c r="AG119" s="2"/>
      <c r="AH119" s="1462"/>
      <c r="AI119" s="1500"/>
      <c r="AJ119" s="1462"/>
      <c r="AK119" s="1464"/>
    </row>
    <row r="120" spans="1:37" ht="15.75" customHeight="1">
      <c r="A120" s="1209"/>
      <c r="B120" s="400"/>
      <c r="C120" s="1462"/>
      <c r="D120" s="2"/>
      <c r="E120" s="1462"/>
      <c r="F120" s="2"/>
      <c r="G120" s="1462"/>
      <c r="H120" s="2"/>
      <c r="I120" s="1462"/>
      <c r="J120" s="381"/>
      <c r="K120" s="1462"/>
      <c r="L120" s="381"/>
      <c r="M120" s="1462"/>
      <c r="N120" s="2"/>
      <c r="O120" s="1462"/>
      <c r="P120" s="1499"/>
      <c r="Q120" s="1462"/>
      <c r="R120" s="1464"/>
      <c r="S120" s="2"/>
      <c r="T120" s="1169"/>
      <c r="U120" s="397" t="s">
        <v>1050</v>
      </c>
      <c r="V120" s="384">
        <f>V122-V121</f>
        <v>106508.29211523151</v>
      </c>
      <c r="W120" s="1486">
        <f>V120/V121</f>
        <v>4.0999056562064276E-2</v>
      </c>
      <c r="X120" s="384">
        <f>X122-X121</f>
        <v>-54883.949736842187</v>
      </c>
      <c r="Y120" s="1486">
        <f>X120/X121</f>
        <v>-3.4268820887017923E-2</v>
      </c>
      <c r="Z120" s="384">
        <f>Z122-Z121</f>
        <v>169458.22631578939</v>
      </c>
      <c r="AA120" s="1486">
        <f>Z120/Z121</f>
        <v>0.56396405154400964</v>
      </c>
      <c r="AB120" s="384">
        <f>AB122-AB121</f>
        <v>28624.50251879706</v>
      </c>
      <c r="AC120" s="2"/>
      <c r="AD120" s="1468">
        <f t="shared" ref="AD120:AD121" si="178">SUM(K78,K98,K118)</f>
        <v>81225</v>
      </c>
      <c r="AE120" s="1486">
        <f>AD119/AD120</f>
        <v>1.300234231132502E-3</v>
      </c>
      <c r="AF120" s="384">
        <f>AF122-AF121</f>
        <v>-49547.476285714285</v>
      </c>
      <c r="AG120" s="1486">
        <f>AF120/AF121</f>
        <v>-0.46882665574461874</v>
      </c>
      <c r="AH120" s="384">
        <f>AH122-AH121</f>
        <v>12751.377777777772</v>
      </c>
      <c r="AI120" s="371">
        <f>AH120/AH121</f>
        <v>0.22152807939017341</v>
      </c>
      <c r="AJ120" s="384">
        <f>AJ122-AJ121</f>
        <v>0</v>
      </c>
      <c r="AK120" s="380">
        <f>AJ120/AJ121</f>
        <v>0</v>
      </c>
    </row>
    <row r="121" spans="1:37" ht="15.75" customHeight="1">
      <c r="A121" s="1209"/>
      <c r="B121" s="397" t="s">
        <v>1053</v>
      </c>
      <c r="C121" s="384">
        <f>C123-C122</f>
        <v>-6703.2820000000065</v>
      </c>
      <c r="D121" s="1486">
        <f>C121/C$22</f>
        <v>-7.1961460424472171E-2</v>
      </c>
      <c r="E121" s="384">
        <f>E123-E122</f>
        <v>-6606.6059999999998</v>
      </c>
      <c r="F121" s="1486">
        <f>E121/E$22</f>
        <v>-0.129</v>
      </c>
      <c r="G121" s="384">
        <f>G123-G122</f>
        <v>-1620.4040000000005</v>
      </c>
      <c r="H121" s="1486">
        <f>G121/G$22</f>
        <v>-0.12200000000000004</v>
      </c>
      <c r="I121" s="384">
        <f>I123-I122</f>
        <v>2567.3760000000002</v>
      </c>
      <c r="J121" s="1460">
        <f>I121/I$22</f>
        <v>0.189</v>
      </c>
      <c r="K121" s="384">
        <f>K123-K122</f>
        <v>-774.50399999999991</v>
      </c>
      <c r="L121" s="1460">
        <f>K121/K$22</f>
        <v>-0.34699999999999998</v>
      </c>
      <c r="M121" s="384">
        <f>M123-M122</f>
        <v>270.80200000000013</v>
      </c>
      <c r="N121" s="1486">
        <f>M121/M$13</f>
        <v>1.5044555555555562E-3</v>
      </c>
      <c r="O121" s="384">
        <f>O123-O122</f>
        <v>-539.94599999999991</v>
      </c>
      <c r="P121" s="370">
        <f>O121/O$22</f>
        <v>-0.30299999999999994</v>
      </c>
      <c r="Q121" s="384">
        <f>Q123-Q122</f>
        <v>0</v>
      </c>
      <c r="R121" s="380"/>
      <c r="S121" s="2"/>
      <c r="T121" s="1169"/>
      <c r="U121" s="1444" t="s">
        <v>1051</v>
      </c>
      <c r="V121" s="1467">
        <f t="shared" ref="V121:V122" si="179">SUM(X121,Z121,AB121,AD120,AF121,AH121,AJ121)</f>
        <v>2597823</v>
      </c>
      <c r="W121" s="2"/>
      <c r="X121" s="1468">
        <f t="shared" ref="X121:X122" si="180">SUM(E78,E98,E118)</f>
        <v>1601571</v>
      </c>
      <c r="Y121" s="2"/>
      <c r="Z121" s="1468">
        <f t="shared" ref="Z121:Z122" si="181">SUM(G78,G98,G118)</f>
        <v>300477</v>
      </c>
      <c r="AA121" s="2"/>
      <c r="AB121" s="1468">
        <f t="shared" ref="AB121:AB122" si="182">SUM(I78,I98,I118)</f>
        <v>398799</v>
      </c>
      <c r="AC121" s="2"/>
      <c r="AD121" s="1449">
        <f t="shared" si="178"/>
        <v>81330.611525423737</v>
      </c>
      <c r="AE121" s="2"/>
      <c r="AF121" s="1468">
        <f t="shared" ref="AF121:AF122" si="183">SUM(M78,M98,M118)</f>
        <v>105684</v>
      </c>
      <c r="AG121" s="2"/>
      <c r="AH121" s="1468">
        <f t="shared" ref="AH121:AH122" si="184">SUM(O78,O98,O118)</f>
        <v>57561</v>
      </c>
      <c r="AI121" s="1500"/>
      <c r="AJ121" s="1468">
        <f t="shared" ref="AJ121:AJ122" si="185">SUM(Q78,Q98,Q118)</f>
        <v>52506</v>
      </c>
      <c r="AK121" s="1464"/>
    </row>
    <row r="122" spans="1:37" ht="15.75" customHeight="1">
      <c r="A122" s="1209"/>
      <c r="B122" s="391" t="s">
        <v>1054</v>
      </c>
      <c r="C122" s="1462">
        <f t="shared" ref="C122:C123" si="186">SUM(E122,G122,I122,K122,M122,O122,Q122)</f>
        <v>93151</v>
      </c>
      <c r="D122" s="2"/>
      <c r="E122" s="1467">
        <v>51214</v>
      </c>
      <c r="F122" s="2"/>
      <c r="G122" s="1462">
        <v>13282</v>
      </c>
      <c r="H122" s="2"/>
      <c r="I122" s="1462">
        <v>13584</v>
      </c>
      <c r="J122" s="381"/>
      <c r="K122" s="1462">
        <v>2232</v>
      </c>
      <c r="L122" s="381"/>
      <c r="M122" s="1462">
        <v>1334</v>
      </c>
      <c r="N122" s="2"/>
      <c r="O122" s="1467">
        <v>1782</v>
      </c>
      <c r="P122" s="1499"/>
      <c r="Q122" s="1462">
        <v>9723</v>
      </c>
      <c r="R122" s="1464"/>
      <c r="S122" s="2"/>
      <c r="T122" s="1169"/>
      <c r="U122" s="1502" t="s">
        <v>1052</v>
      </c>
      <c r="V122" s="1462">
        <f t="shared" si="179"/>
        <v>2704331.2921152315</v>
      </c>
      <c r="W122" s="2"/>
      <c r="X122" s="1449">
        <f t="shared" si="180"/>
        <v>1546687.0502631578</v>
      </c>
      <c r="Y122" s="2"/>
      <c r="Z122" s="1449">
        <f t="shared" si="181"/>
        <v>469935.22631578939</v>
      </c>
      <c r="AA122" s="2"/>
      <c r="AB122" s="1449">
        <f t="shared" si="182"/>
        <v>427423.50251879706</v>
      </c>
      <c r="AE122" s="2"/>
      <c r="AF122" s="1449">
        <f t="shared" si="183"/>
        <v>56136.523714285715</v>
      </c>
      <c r="AG122" s="2"/>
      <c r="AH122" s="1449">
        <f t="shared" si="184"/>
        <v>70312.377777777772</v>
      </c>
      <c r="AI122" s="1500"/>
      <c r="AJ122" s="1449">
        <f t="shared" si="185"/>
        <v>52506</v>
      </c>
      <c r="AK122" s="1464"/>
    </row>
    <row r="123" spans="1:37" ht="15.75" customHeight="1">
      <c r="A123" s="1209"/>
      <c r="B123" s="391" t="s">
        <v>1055</v>
      </c>
      <c r="C123" s="1462">
        <f t="shared" si="186"/>
        <v>86447.717999999993</v>
      </c>
      <c r="D123" s="2"/>
      <c r="E123" s="1462">
        <f>E122*87.1%</f>
        <v>44607.394</v>
      </c>
      <c r="F123" s="2"/>
      <c r="G123" s="1462">
        <f>G122*87.8%</f>
        <v>11661.596</v>
      </c>
      <c r="H123" s="2"/>
      <c r="I123" s="1462">
        <f>I122*118.9%</f>
        <v>16151.376</v>
      </c>
      <c r="J123" s="381"/>
      <c r="K123" s="1462">
        <f>K122*65.3%</f>
        <v>1457.4960000000001</v>
      </c>
      <c r="L123" s="381"/>
      <c r="M123" s="1462">
        <f>M122*120.3%</f>
        <v>1604.8020000000001</v>
      </c>
      <c r="N123" s="2"/>
      <c r="O123" s="1462">
        <f>O122*69.7%</f>
        <v>1242.0540000000001</v>
      </c>
      <c r="P123" s="1499"/>
      <c r="Q123" s="1462">
        <f>Q122</f>
        <v>9723</v>
      </c>
      <c r="R123" s="1464"/>
      <c r="S123" s="2"/>
      <c r="T123" s="1169"/>
      <c r="U123" s="400"/>
      <c r="V123" s="382"/>
      <c r="W123" s="1503"/>
      <c r="X123" s="382"/>
      <c r="Y123" s="1503"/>
      <c r="Z123" s="382"/>
      <c r="AA123" s="1503"/>
      <c r="AB123" s="382"/>
      <c r="AC123" s="1503"/>
      <c r="AD123" s="382"/>
      <c r="AE123" s="1503"/>
      <c r="AF123" s="382"/>
      <c r="AG123" s="1503"/>
      <c r="AH123" s="382"/>
      <c r="AI123" s="401"/>
      <c r="AJ123" s="382"/>
      <c r="AK123" s="402"/>
    </row>
    <row r="124" spans="1:37" ht="15.75" customHeight="1">
      <c r="A124" s="1432"/>
      <c r="B124" s="363" t="s">
        <v>1039</v>
      </c>
      <c r="C124" s="1107">
        <f>C126-C125</f>
        <v>1.8345331923062466E-3</v>
      </c>
      <c r="D124" s="1203"/>
      <c r="E124" s="1107">
        <f>E126-E125</f>
        <v>-6.3122469364727263E-3</v>
      </c>
      <c r="F124" s="1203"/>
      <c r="G124" s="1107">
        <f>G126-G125</f>
        <v>6.2695119218500794E-2</v>
      </c>
      <c r="H124" s="1203"/>
      <c r="I124" s="1107">
        <f>I126-I125</f>
        <v>-2.2940467665088157E-3</v>
      </c>
      <c r="J124" s="1203"/>
      <c r="K124" s="1107">
        <f>K126-K125</f>
        <v>2.0245177672846566E-2</v>
      </c>
      <c r="L124" s="1203"/>
      <c r="M124" s="1107">
        <f>M126-M125</f>
        <v>-2.1021406843437465E-2</v>
      </c>
      <c r="N124" s="1203"/>
      <c r="O124" s="1107">
        <f>O126-O125</f>
        <v>3.2852178068978076E-2</v>
      </c>
      <c r="P124" s="1203"/>
      <c r="Q124" s="1107">
        <f>Q126-Q125</f>
        <v>0</v>
      </c>
      <c r="R124" s="1203"/>
      <c r="S124" s="2"/>
      <c r="T124" s="1169"/>
      <c r="U124" s="1504"/>
      <c r="V124" s="1462"/>
      <c r="W124" s="2"/>
      <c r="X124" s="1462"/>
      <c r="Y124" s="2"/>
      <c r="Z124" s="1462"/>
      <c r="AA124" s="2"/>
      <c r="AB124" s="1462"/>
      <c r="AC124" s="2"/>
      <c r="AD124" s="1462"/>
      <c r="AE124" s="2"/>
      <c r="AF124" s="1462"/>
      <c r="AG124" s="2"/>
      <c r="AH124" s="1462"/>
      <c r="AI124" s="1500"/>
      <c r="AJ124" s="1462"/>
      <c r="AK124" s="1464"/>
    </row>
    <row r="125" spans="1:37" ht="15.75" customHeight="1">
      <c r="A125" s="1479" t="s">
        <v>1071</v>
      </c>
      <c r="B125" s="363" t="s">
        <v>1041</v>
      </c>
      <c r="C125" s="1094">
        <f t="shared" ref="C125:C126" si="187">C130/C134</f>
        <v>5.7465068903535053E-2</v>
      </c>
      <c r="D125" s="1157"/>
      <c r="E125" s="1480">
        <f t="shared" ref="E125:E126" si="188">E130/E134</f>
        <v>6.2574438502673801E-2</v>
      </c>
      <c r="F125" s="1435"/>
      <c r="G125" s="1480">
        <f t="shared" ref="G125:G126" si="189">G130/G134</f>
        <v>5.4277990430622008E-2</v>
      </c>
      <c r="H125" s="1435"/>
      <c r="I125" s="1480">
        <f t="shared" ref="I125:I126" si="190">I130/I134</f>
        <v>4.8038360655737702E-2</v>
      </c>
      <c r="J125" s="1435"/>
      <c r="K125" s="1480">
        <f t="shared" ref="K125:K126" si="191">K130/K134</f>
        <v>4.7269354838709678E-2</v>
      </c>
      <c r="L125" s="1435"/>
      <c r="M125" s="1094">
        <f t="shared" ref="M125:M126" si="192">M130/M134</f>
        <v>4.1080898876404495E-2</v>
      </c>
      <c r="N125" s="1157"/>
      <c r="O125" s="1480">
        <f t="shared" ref="O125:O126" si="193">O130/O134</f>
        <v>3.1771212121212124E-2</v>
      </c>
      <c r="P125" s="1435"/>
      <c r="Q125" s="1480">
        <f t="shared" ref="Q125:Q126" si="194">Q130/Q134</f>
        <v>0.90749999999999997</v>
      </c>
      <c r="R125" s="1435"/>
      <c r="S125" s="2"/>
      <c r="T125" s="1169"/>
      <c r="U125" s="397" t="s">
        <v>1053</v>
      </c>
      <c r="V125" s="384">
        <f>V127-V126</f>
        <v>-27108.761999999988</v>
      </c>
      <c r="W125" s="1486">
        <f>V125/V126</f>
        <v>-9.7006516301488932E-2</v>
      </c>
      <c r="X125" s="384">
        <f>X127-X126</f>
        <v>-26323.995999999999</v>
      </c>
      <c r="Y125" s="1486">
        <f>X125/X126</f>
        <v>-0.17133333333333334</v>
      </c>
      <c r="Z125" s="384">
        <f>Z127-Z126</f>
        <v>-1620.4040000000023</v>
      </c>
      <c r="AA125" s="1486">
        <f>Z125/Z126</f>
        <v>-4.0666666666666726E-2</v>
      </c>
      <c r="AB125" s="384">
        <f>AB127-AB126</f>
        <v>2879.8080000000045</v>
      </c>
      <c r="AC125" s="1486">
        <f>AB125/AB126</f>
        <v>7.066666666666678E-2</v>
      </c>
      <c r="AD125" s="384">
        <f>AD127-AD126</f>
        <v>-991.00799999999981</v>
      </c>
      <c r="AE125" s="1486">
        <f>AD125/AD126</f>
        <v>-0.14799999999999996</v>
      </c>
      <c r="AF125" s="384">
        <f>AF127-AF126</f>
        <v>1188.594000000001</v>
      </c>
      <c r="AG125" s="1486">
        <f>AF125/AF126</f>
        <v>0.29700000000000026</v>
      </c>
      <c r="AH125" s="384">
        <f>AH127-AH126</f>
        <v>-2241.7559999999999</v>
      </c>
      <c r="AI125" s="371">
        <f>AH125/AH126</f>
        <v>-0.41933333333333328</v>
      </c>
      <c r="AJ125" s="384">
        <f>AJ127-AJ126</f>
        <v>0</v>
      </c>
      <c r="AK125" s="380">
        <f>AJ125/AJ126</f>
        <v>0</v>
      </c>
    </row>
    <row r="126" spans="1:37" ht="15.75" customHeight="1">
      <c r="A126" s="1209"/>
      <c r="B126" s="1482" t="s">
        <v>1042</v>
      </c>
      <c r="C126" s="1439">
        <f t="shared" si="187"/>
        <v>5.92996020958413E-2</v>
      </c>
      <c r="D126" s="1440"/>
      <c r="E126" s="1439">
        <f t="shared" si="188"/>
        <v>5.6262191566201075E-2</v>
      </c>
      <c r="F126" s="1441"/>
      <c r="G126" s="1439">
        <f t="shared" si="189"/>
        <v>0.1169731096491228</v>
      </c>
      <c r="H126" s="1441"/>
      <c r="I126" s="1439">
        <f t="shared" si="190"/>
        <v>4.5744313889228887E-2</v>
      </c>
      <c r="J126" s="1441"/>
      <c r="K126" s="1439">
        <f t="shared" si="191"/>
        <v>6.7514532511556244E-2</v>
      </c>
      <c r="L126" s="1441"/>
      <c r="M126" s="1442">
        <f t="shared" si="192"/>
        <v>2.005949203296703E-2</v>
      </c>
      <c r="N126" s="1440"/>
      <c r="O126" s="1439">
        <f t="shared" si="193"/>
        <v>6.46233901901902E-2</v>
      </c>
      <c r="P126" s="1441"/>
      <c r="Q126" s="1443">
        <f t="shared" si="194"/>
        <v>0.90749999999999997</v>
      </c>
      <c r="R126" s="1441"/>
      <c r="S126" s="2"/>
      <c r="T126" s="1169"/>
      <c r="U126" s="1444" t="s">
        <v>1054</v>
      </c>
      <c r="V126" s="1462">
        <f t="shared" ref="V126:V127" si="195">SUM(X126,Z126,AB126,AD126,AF126,AH126,AJ126)</f>
        <v>279453</v>
      </c>
      <c r="W126" s="1505"/>
      <c r="X126" s="1468">
        <f t="shared" ref="X126:X127" si="196">SUM(E82,E102,E122)</f>
        <v>153642</v>
      </c>
      <c r="Y126" s="1505"/>
      <c r="Z126" s="1468">
        <f t="shared" ref="Z126:Z127" si="197">SUM(G82,G102,G122)</f>
        <v>39846</v>
      </c>
      <c r="AA126" s="2"/>
      <c r="AB126" s="1468">
        <f t="shared" ref="AB126:AB127" si="198">SUM(I82,I102,I122)</f>
        <v>40752</v>
      </c>
      <c r="AC126" s="2"/>
      <c r="AD126" s="1468">
        <f t="shared" ref="AD126:AD127" si="199">SUM(K82,K102,K122)</f>
        <v>6696</v>
      </c>
      <c r="AE126" s="2"/>
      <c r="AF126" s="1468">
        <f t="shared" ref="AF126:AF127" si="200">SUM(M82,M102,M122)</f>
        <v>4002</v>
      </c>
      <c r="AG126" s="2"/>
      <c r="AH126" s="1468">
        <f t="shared" ref="AH126:AH127" si="201">SUM(O82,O102,O122)</f>
        <v>5346</v>
      </c>
      <c r="AI126" s="1500"/>
      <c r="AJ126" s="1462">
        <f t="shared" ref="AJ126:AJ127" si="202">SUM(Q82,Q102,Q122)</f>
        <v>29169</v>
      </c>
      <c r="AK126" s="1464"/>
    </row>
    <row r="127" spans="1:37" ht="15.75" customHeight="1">
      <c r="A127" s="1209"/>
      <c r="B127" s="409" t="s">
        <v>1072</v>
      </c>
      <c r="C127" s="1091">
        <v>6.7000000000000004E-2</v>
      </c>
      <c r="D127" s="1203"/>
      <c r="E127" s="1091">
        <v>7.0999999999999994E-2</v>
      </c>
      <c r="F127" s="1203"/>
      <c r="G127" s="1091">
        <v>8.5999999999999993E-2</v>
      </c>
      <c r="H127" s="1203"/>
      <c r="I127" s="1091">
        <v>5.7000000000000002E-2</v>
      </c>
      <c r="J127" s="1203"/>
      <c r="K127" s="1091">
        <v>5.1999999999999998E-2</v>
      </c>
      <c r="L127" s="1203"/>
      <c r="M127" s="1091">
        <v>2.1999999999999999E-2</v>
      </c>
      <c r="N127" s="1203"/>
      <c r="O127" s="1091">
        <v>6.9000000000000006E-2</v>
      </c>
      <c r="P127" s="1203"/>
      <c r="Q127" s="1092">
        <v>0.41</v>
      </c>
      <c r="R127" s="1203"/>
      <c r="S127" s="2"/>
      <c r="T127" s="1173"/>
      <c r="U127" s="1451" t="s">
        <v>1055</v>
      </c>
      <c r="V127" s="1470">
        <f t="shared" si="195"/>
        <v>252344.23800000001</v>
      </c>
      <c r="W127" s="1472"/>
      <c r="X127" s="1453">
        <f t="shared" si="196"/>
        <v>127318.004</v>
      </c>
      <c r="Y127" s="1472"/>
      <c r="Z127" s="1453">
        <f t="shared" si="197"/>
        <v>38225.595999999998</v>
      </c>
      <c r="AA127" s="1472"/>
      <c r="AB127" s="1453">
        <f t="shared" si="198"/>
        <v>43631.808000000005</v>
      </c>
      <c r="AC127" s="1472"/>
      <c r="AD127" s="1453">
        <f t="shared" si="199"/>
        <v>5704.9920000000002</v>
      </c>
      <c r="AE127" s="1472"/>
      <c r="AF127" s="1453">
        <f t="shared" si="200"/>
        <v>5190.594000000001</v>
      </c>
      <c r="AG127" s="1472"/>
      <c r="AH127" s="1453">
        <f t="shared" si="201"/>
        <v>3104.2440000000001</v>
      </c>
      <c r="AI127" s="1501"/>
      <c r="AJ127" s="1470">
        <f t="shared" si="202"/>
        <v>29169</v>
      </c>
      <c r="AK127" s="388"/>
    </row>
    <row r="128" spans="1:37" ht="15.75" customHeight="1">
      <c r="A128" s="1209"/>
      <c r="B128" s="390"/>
      <c r="C128" s="1455"/>
      <c r="D128" s="1490"/>
      <c r="E128" s="1483"/>
      <c r="F128" s="1490"/>
      <c r="G128" s="1483"/>
      <c r="H128" s="1490"/>
      <c r="I128" s="1483"/>
      <c r="J128" s="1490"/>
      <c r="K128" s="1455"/>
      <c r="L128" s="1490"/>
      <c r="M128" s="1455"/>
      <c r="N128" s="1490"/>
      <c r="O128" s="1455"/>
      <c r="P128" s="1490"/>
      <c r="Q128" s="1455"/>
      <c r="R128" s="1490"/>
      <c r="S128" s="2"/>
      <c r="T128" s="2"/>
      <c r="U128" s="2"/>
      <c r="V128" s="2"/>
      <c r="W128" s="2"/>
      <c r="X128" s="2"/>
      <c r="Y128" s="2"/>
      <c r="Z128" s="2"/>
      <c r="AA128" s="2"/>
      <c r="AB128" s="2"/>
      <c r="AC128" s="2"/>
      <c r="AD128" s="2"/>
      <c r="AE128" s="2"/>
      <c r="AF128" s="2"/>
      <c r="AG128" s="2"/>
      <c r="AH128" s="2"/>
      <c r="AI128" s="2"/>
      <c r="AJ128" s="2"/>
      <c r="AK128" s="2"/>
    </row>
    <row r="129" spans="1:37" ht="15.75" customHeight="1">
      <c r="A129" s="1209"/>
      <c r="B129" s="397" t="s">
        <v>1044</v>
      </c>
      <c r="C129" s="365">
        <f>C131-C130</f>
        <v>32990.343063424923</v>
      </c>
      <c r="D129" s="370">
        <f>C129/C$10</f>
        <v>3.439747496947626E-2</v>
      </c>
      <c r="E129" s="384">
        <f>E131-E130</f>
        <v>-27512.681578947348</v>
      </c>
      <c r="F129" s="370">
        <f>E129/E$11</f>
        <v>-4.8745134938237206E-2</v>
      </c>
      <c r="G129" s="384">
        <f>G131-G130</f>
        <v>62018.664473684214</v>
      </c>
      <c r="H129" s="370">
        <f>G129/G$10</f>
        <v>0.54670414112784804</v>
      </c>
      <c r="I129" s="384">
        <f>I131-I130</f>
        <v>10843.439778947359</v>
      </c>
      <c r="J129" s="370">
        <f>I129/I$11</f>
        <v>7.5075225884120189E-2</v>
      </c>
      <c r="K129" s="396">
        <f>K131-K130</f>
        <v>399.39430508474834</v>
      </c>
      <c r="L129" s="370">
        <f>K129/K$10</f>
        <v>1.3627949127674219E-2</v>
      </c>
      <c r="M129" s="396">
        <f>M131-M130</f>
        <v>-15700.128285714287</v>
      </c>
      <c r="N129" s="370">
        <f>M129/M$10</f>
        <v>-0.42941109035923325</v>
      </c>
      <c r="O129" s="396">
        <f>O131-O130</f>
        <v>2941.6543703703719</v>
      </c>
      <c r="P129" s="370">
        <f>O129/O$10</f>
        <v>0.14028586820403319</v>
      </c>
      <c r="Q129" s="365">
        <f>Q131-Q130</f>
        <v>0</v>
      </c>
      <c r="R129" s="371"/>
      <c r="S129" s="2"/>
      <c r="T129" s="2"/>
      <c r="U129" s="2"/>
      <c r="V129" s="2"/>
      <c r="W129" s="2"/>
      <c r="X129" s="2"/>
      <c r="Y129" s="2"/>
      <c r="Z129" s="2"/>
      <c r="AA129" s="2"/>
      <c r="AB129" s="2"/>
      <c r="AC129" s="2"/>
      <c r="AD129" s="2"/>
      <c r="AE129" s="2"/>
      <c r="AF129" s="2"/>
      <c r="AG129" s="2"/>
      <c r="AH129" s="2"/>
      <c r="AI129" s="2"/>
      <c r="AJ129" s="2"/>
      <c r="AK129" s="2"/>
    </row>
    <row r="130" spans="1:37" ht="15.75" customHeight="1">
      <c r="A130" s="1209"/>
      <c r="B130" s="391" t="s">
        <v>1045</v>
      </c>
      <c r="C130" s="1449">
        <f t="shared" ref="C130:C131" si="203">SUM(E130,G130,I130,K130,M130,O130,Q130)</f>
        <v>959092</v>
      </c>
      <c r="D130" s="1492"/>
      <c r="E130" s="1449">
        <f t="shared" ref="E130:E131" si="204">E138+E142</f>
        <v>585071</v>
      </c>
      <c r="F130" s="1492"/>
      <c r="G130" s="1449">
        <f t="shared" ref="G130:G131" si="205">G138+G142</f>
        <v>113441</v>
      </c>
      <c r="H130" s="1492"/>
      <c r="I130" s="1449">
        <f t="shared" ref="I130:I131" si="206">I138+I142</f>
        <v>146517</v>
      </c>
      <c r="J130" s="1492"/>
      <c r="K130" s="1449">
        <f t="shared" ref="K130:K131" si="207">K138+K142</f>
        <v>29307</v>
      </c>
      <c r="L130" s="1492"/>
      <c r="M130" s="1449">
        <f t="shared" ref="M130:M131" si="208">M138+M142</f>
        <v>36562</v>
      </c>
      <c r="N130" s="1492"/>
      <c r="O130" s="1449">
        <f t="shared" ref="O130:O131" si="209">O138+O142</f>
        <v>20969</v>
      </c>
      <c r="P130" s="1492"/>
      <c r="Q130" s="1449">
        <f t="shared" ref="Q130:Q131" si="210">Q138+Q142</f>
        <v>27225</v>
      </c>
      <c r="R130" s="1492"/>
      <c r="S130" s="2"/>
      <c r="T130" s="2"/>
      <c r="U130" s="2"/>
      <c r="V130" s="2"/>
      <c r="W130" s="2"/>
      <c r="X130" s="2"/>
      <c r="Y130" s="2"/>
      <c r="Z130" s="2"/>
      <c r="AA130" s="2"/>
      <c r="AB130" s="2"/>
      <c r="AC130" s="2"/>
      <c r="AD130" s="2"/>
      <c r="AE130" s="2"/>
      <c r="AF130" s="2"/>
      <c r="AG130" s="2"/>
      <c r="AH130" s="2"/>
      <c r="AI130" s="2"/>
      <c r="AJ130" s="2"/>
      <c r="AK130" s="2"/>
    </row>
    <row r="131" spans="1:37" ht="15.75" customHeight="1">
      <c r="A131" s="1209"/>
      <c r="B131" s="1484" t="s">
        <v>1046</v>
      </c>
      <c r="C131" s="1453">
        <f t="shared" si="203"/>
        <v>992082.34306342492</v>
      </c>
      <c r="D131" s="1493"/>
      <c r="E131" s="1453">
        <f t="shared" si="204"/>
        <v>557558.31842105265</v>
      </c>
      <c r="F131" s="1493"/>
      <c r="G131" s="1453">
        <f t="shared" si="205"/>
        <v>175459.66447368421</v>
      </c>
      <c r="H131" s="1493"/>
      <c r="I131" s="1453">
        <f t="shared" si="206"/>
        <v>157360.43977894736</v>
      </c>
      <c r="J131" s="1493"/>
      <c r="K131" s="1453">
        <f t="shared" si="207"/>
        <v>29706.394305084748</v>
      </c>
      <c r="L131" s="1493"/>
      <c r="M131" s="1453">
        <f t="shared" si="208"/>
        <v>20861.871714285713</v>
      </c>
      <c r="N131" s="1493"/>
      <c r="O131" s="1453">
        <f t="shared" si="209"/>
        <v>23910.654370370372</v>
      </c>
      <c r="P131" s="1493"/>
      <c r="Q131" s="1453">
        <f t="shared" si="210"/>
        <v>27225</v>
      </c>
      <c r="R131" s="1493"/>
      <c r="S131" s="2"/>
      <c r="T131" s="2"/>
      <c r="U131" s="403" t="s">
        <v>64</v>
      </c>
      <c r="V131" s="404" t="s">
        <v>1073</v>
      </c>
      <c r="W131" s="404" t="s">
        <v>1074</v>
      </c>
      <c r="X131" s="404" t="s">
        <v>1075</v>
      </c>
      <c r="Y131" s="2"/>
      <c r="Z131" s="2"/>
      <c r="AA131" s="2"/>
      <c r="AB131" s="2"/>
      <c r="AC131" s="2"/>
      <c r="AD131" s="2"/>
      <c r="AE131" s="2"/>
      <c r="AF131" s="2"/>
      <c r="AG131" s="2"/>
      <c r="AH131" s="2"/>
      <c r="AI131" s="2"/>
      <c r="AJ131" s="2"/>
      <c r="AK131" s="2"/>
    </row>
    <row r="132" spans="1:37" ht="15.75" customHeight="1">
      <c r="A132" s="1209"/>
      <c r="B132" s="391"/>
      <c r="C132" s="1455"/>
      <c r="D132" s="1490"/>
      <c r="E132" s="1455"/>
      <c r="F132" s="1490"/>
      <c r="G132" s="1455"/>
      <c r="H132" s="1490"/>
      <c r="I132" s="1455"/>
      <c r="J132" s="1490"/>
      <c r="K132" s="1455"/>
      <c r="L132" s="1490"/>
      <c r="M132" s="1455"/>
      <c r="N132" s="1490"/>
      <c r="O132" s="1455"/>
      <c r="P132" s="1490"/>
      <c r="Q132" s="1455"/>
      <c r="R132" s="1490"/>
      <c r="S132" s="2"/>
      <c r="T132" s="2"/>
      <c r="U132" s="405" t="s">
        <v>2</v>
      </c>
      <c r="V132" s="1509"/>
      <c r="W132" s="1509"/>
      <c r="X132" s="1509"/>
      <c r="Y132" s="2"/>
      <c r="Z132" s="2"/>
      <c r="AA132" s="2"/>
      <c r="AB132" s="2"/>
      <c r="AC132" s="2"/>
      <c r="AD132" s="2"/>
      <c r="AE132" s="2"/>
      <c r="AF132" s="2"/>
      <c r="AG132" s="2"/>
      <c r="AH132" s="2"/>
      <c r="AI132" s="2"/>
      <c r="AJ132" s="2"/>
      <c r="AK132" s="2"/>
    </row>
    <row r="133" spans="1:37" ht="15.75" customHeight="1">
      <c r="A133" s="1209"/>
      <c r="B133" s="397" t="s">
        <v>1047</v>
      </c>
      <c r="C133" s="365">
        <f>C135-C134</f>
        <v>40000</v>
      </c>
      <c r="D133" s="370">
        <f>C133/C$14</f>
        <v>2.6525198938992041E-3</v>
      </c>
      <c r="E133" s="384">
        <f>E135-E134</f>
        <v>560000</v>
      </c>
      <c r="F133" s="370">
        <f>E133/E$14</f>
        <v>6.3564131668558455E-2</v>
      </c>
      <c r="G133" s="384">
        <f>G135-G134</f>
        <v>-590000</v>
      </c>
      <c r="H133" s="370">
        <f>G133/G134</f>
        <v>-0.28229665071770332</v>
      </c>
      <c r="I133" s="384">
        <f>I135-I134</f>
        <v>390000</v>
      </c>
      <c r="J133" s="370">
        <f>I133/I$14</f>
        <v>0.14338235294117646</v>
      </c>
      <c r="K133" s="396">
        <f>K135-K134</f>
        <v>-180000</v>
      </c>
      <c r="L133" s="376">
        <f>K133/K$14</f>
        <v>-0.35294117647058826</v>
      </c>
      <c r="M133" s="396">
        <f>M135-M134</f>
        <v>150000</v>
      </c>
      <c r="N133" s="370">
        <f>M133/M$14</f>
        <v>0.1744186046511628</v>
      </c>
      <c r="O133" s="396">
        <f>O135-O134</f>
        <v>-290000</v>
      </c>
      <c r="P133" s="370">
        <f>O133/O$14</f>
        <v>-0.55769230769230771</v>
      </c>
      <c r="Q133" s="365">
        <f>Q135-Q134</f>
        <v>0</v>
      </c>
      <c r="R133" s="371"/>
      <c r="S133" s="2"/>
      <c r="T133" s="2"/>
      <c r="U133" s="405" t="s">
        <v>3</v>
      </c>
      <c r="V133" s="1509"/>
      <c r="W133" s="1509"/>
      <c r="X133" s="1509"/>
      <c r="Y133" s="2"/>
      <c r="Z133" s="2"/>
      <c r="AA133" s="2"/>
      <c r="AB133" s="2"/>
      <c r="AC133" s="2"/>
      <c r="AD133" s="2"/>
      <c r="AE133" s="2"/>
      <c r="AF133" s="2"/>
      <c r="AG133" s="2"/>
      <c r="AH133" s="2"/>
      <c r="AI133" s="2"/>
      <c r="AJ133" s="2"/>
      <c r="AK133" s="2"/>
    </row>
    <row r="134" spans="1:37" ht="15.75" customHeight="1">
      <c r="A134" s="1209"/>
      <c r="B134" s="391" t="s">
        <v>1048</v>
      </c>
      <c r="C134" s="1449">
        <f t="shared" ref="C134:C135" si="211">SUM(E134,G134,I134,K134,M134,O134,Q134)</f>
        <v>16690000</v>
      </c>
      <c r="D134" s="1495"/>
      <c r="E134" s="1494">
        <v>9350000</v>
      </c>
      <c r="F134" s="1495"/>
      <c r="G134" s="1494">
        <v>2090000</v>
      </c>
      <c r="H134" s="1495"/>
      <c r="I134" s="1494">
        <v>3050000</v>
      </c>
      <c r="J134" s="1495"/>
      <c r="K134" s="1449">
        <v>620000</v>
      </c>
      <c r="L134" s="1495"/>
      <c r="M134" s="1449">
        <v>890000</v>
      </c>
      <c r="N134" s="1449"/>
      <c r="O134" s="1449">
        <v>660000</v>
      </c>
      <c r="P134" s="1495"/>
      <c r="Q134" s="1449">
        <v>30000</v>
      </c>
      <c r="R134" s="1492"/>
      <c r="S134" s="2"/>
      <c r="T134" s="2"/>
      <c r="U134" s="405" t="s">
        <v>4</v>
      </c>
      <c r="V134" s="1509"/>
      <c r="W134" s="1509"/>
      <c r="X134" s="1509"/>
      <c r="Y134" s="2"/>
      <c r="Z134" s="2"/>
      <c r="AA134" s="2"/>
      <c r="AB134" s="2"/>
      <c r="AC134" s="2"/>
      <c r="AD134" s="2"/>
      <c r="AE134" s="2"/>
      <c r="AF134" s="2"/>
      <c r="AG134" s="2"/>
      <c r="AH134" s="2"/>
      <c r="AI134" s="2"/>
      <c r="AJ134" s="2"/>
      <c r="AK134" s="2"/>
    </row>
    <row r="135" spans="1:37" ht="15.75" customHeight="1">
      <c r="A135" s="1209"/>
      <c r="B135" s="1484" t="s">
        <v>1049</v>
      </c>
      <c r="C135" s="1453">
        <f t="shared" si="211"/>
        <v>16730000</v>
      </c>
      <c r="D135" s="1498"/>
      <c r="E135" s="1496">
        <v>9910000</v>
      </c>
      <c r="F135" s="1495"/>
      <c r="G135" s="1496">
        <v>1500000</v>
      </c>
      <c r="H135" s="1498"/>
      <c r="I135" s="410">
        <v>3440000</v>
      </c>
      <c r="J135" s="1498"/>
      <c r="K135" s="1453">
        <v>440000</v>
      </c>
      <c r="L135" s="1498"/>
      <c r="M135" s="1453">
        <v>1040000</v>
      </c>
      <c r="N135" s="1453"/>
      <c r="O135" s="1453">
        <v>370000</v>
      </c>
      <c r="P135" s="1498"/>
      <c r="Q135" s="1453">
        <v>30000</v>
      </c>
      <c r="R135" s="1493"/>
      <c r="S135" s="2"/>
      <c r="T135" s="2"/>
      <c r="U135" s="405" t="s">
        <v>5</v>
      </c>
      <c r="V135" s="1509"/>
      <c r="W135" s="1509"/>
      <c r="X135" s="1509"/>
      <c r="Y135" s="2"/>
      <c r="Z135" s="2"/>
      <c r="AA135" s="2"/>
      <c r="AB135" s="2"/>
      <c r="AC135" s="2"/>
      <c r="AD135" s="2"/>
      <c r="AE135" s="2"/>
      <c r="AF135" s="2"/>
      <c r="AG135" s="2"/>
      <c r="AH135" s="2"/>
      <c r="AI135" s="2"/>
      <c r="AJ135" s="2"/>
      <c r="AK135" s="2"/>
    </row>
    <row r="136" spans="1:37" ht="15.75" customHeight="1">
      <c r="A136" s="1209"/>
      <c r="B136" s="2"/>
      <c r="C136" s="1462"/>
      <c r="D136" s="1499"/>
      <c r="E136" s="1499"/>
      <c r="F136" s="1516"/>
      <c r="G136" s="1499"/>
      <c r="H136" s="1499"/>
      <c r="I136" s="141"/>
      <c r="J136" s="1499"/>
      <c r="K136" s="1499"/>
      <c r="L136" s="1499"/>
      <c r="M136" s="1499"/>
      <c r="N136" s="1499"/>
      <c r="O136" s="1499"/>
      <c r="P136" s="1499"/>
      <c r="Q136" s="1462"/>
      <c r="R136" s="1500"/>
      <c r="S136" s="2"/>
      <c r="T136" s="2"/>
      <c r="U136" s="405" t="s">
        <v>6</v>
      </c>
      <c r="V136" s="1509"/>
      <c r="W136" s="1509"/>
      <c r="X136" s="1509"/>
      <c r="Y136" s="2"/>
      <c r="Z136" s="2"/>
      <c r="AA136" s="2"/>
      <c r="AB136" s="2"/>
      <c r="AC136" s="2"/>
      <c r="AD136" s="2"/>
      <c r="AE136" s="2"/>
      <c r="AF136" s="2"/>
      <c r="AG136" s="2"/>
      <c r="AH136" s="2"/>
      <c r="AI136" s="2"/>
      <c r="AJ136" s="2"/>
      <c r="AK136" s="2"/>
    </row>
    <row r="137" spans="1:37" ht="15.75" customHeight="1">
      <c r="A137" s="1209"/>
      <c r="B137" s="397" t="s">
        <v>1050</v>
      </c>
      <c r="C137" s="384">
        <f>C139-C138</f>
        <v>32656.743063425063</v>
      </c>
      <c r="D137" s="370">
        <f>C137/C$18</f>
        <v>3.7712434292203584E-2</v>
      </c>
      <c r="E137" s="384">
        <f>E139-E138</f>
        <v>-30585.521578947373</v>
      </c>
      <c r="F137" s="370">
        <f>E137/E$18</f>
        <v>-5.7291599771001171E-2</v>
      </c>
      <c r="G137" s="384">
        <f>G139-G138</f>
        <v>65804.034473684209</v>
      </c>
      <c r="H137" s="370">
        <f>G137/G$18</f>
        <v>0.65699572153959418</v>
      </c>
      <c r="I137" s="384">
        <f>I139-I138</f>
        <v>9145.4397789473587</v>
      </c>
      <c r="J137" s="370">
        <f>I137/I$18</f>
        <v>6.879736242277959E-2</v>
      </c>
      <c r="K137" s="384">
        <f>K139-K138</f>
        <v>1051.1383050847471</v>
      </c>
      <c r="L137" s="370">
        <f>K137/K$18</f>
        <v>3.8823206097312914E-2</v>
      </c>
      <c r="M137" s="384">
        <f>M139-M138</f>
        <v>-16480.518285714286</v>
      </c>
      <c r="N137" s="370">
        <f>M137/M$9</f>
        <v>0.80835959356655129</v>
      </c>
      <c r="O137" s="396">
        <f>O139-O138</f>
        <v>3722.1703703703715</v>
      </c>
      <c r="P137" s="370">
        <f>O137/O$18</f>
        <v>0.19399439049201916</v>
      </c>
      <c r="Q137" s="384">
        <f>Q139-Q138</f>
        <v>0</v>
      </c>
      <c r="R137" s="371"/>
      <c r="S137" s="2"/>
      <c r="T137" s="2"/>
      <c r="U137" s="405" t="s">
        <v>7</v>
      </c>
      <c r="V137" s="1509"/>
      <c r="W137" s="1509"/>
      <c r="X137" s="1509"/>
      <c r="Y137" s="2"/>
      <c r="Z137" s="2"/>
      <c r="AA137" s="2"/>
      <c r="AB137" s="2"/>
      <c r="AC137" s="2"/>
      <c r="AD137" s="2"/>
      <c r="AE137" s="2"/>
      <c r="AF137" s="2"/>
      <c r="AG137" s="2"/>
      <c r="AH137" s="2"/>
      <c r="AI137" s="2"/>
      <c r="AJ137" s="2"/>
      <c r="AK137" s="2"/>
    </row>
    <row r="138" spans="1:37">
      <c r="A138" s="1209"/>
      <c r="B138" s="391" t="s">
        <v>1051</v>
      </c>
      <c r="C138" s="1462">
        <f t="shared" ref="C138:C139" si="212">SUM(E138,G138,I138,K138,M138,O138,Q138)</f>
        <v>865941</v>
      </c>
      <c r="D138" s="1500"/>
      <c r="E138" s="1524">
        <v>533857</v>
      </c>
      <c r="F138" s="1500"/>
      <c r="G138" s="1524">
        <v>100159</v>
      </c>
      <c r="H138" s="1500"/>
      <c r="I138" s="1524">
        <v>132933</v>
      </c>
      <c r="J138" s="1499"/>
      <c r="K138" s="1525">
        <v>27075</v>
      </c>
      <c r="L138" s="1499"/>
      <c r="M138" s="1524">
        <v>35228</v>
      </c>
      <c r="N138" s="1500"/>
      <c r="O138" s="1525">
        <v>19187</v>
      </c>
      <c r="P138" s="1499"/>
      <c r="Q138" s="1449">
        <v>17502</v>
      </c>
      <c r="R138" s="1500"/>
      <c r="S138" s="2"/>
      <c r="T138" s="2"/>
      <c r="U138" s="405" t="s">
        <v>1037</v>
      </c>
      <c r="V138" s="1509"/>
      <c r="W138" s="1509"/>
      <c r="X138" s="1509"/>
      <c r="Y138" s="2"/>
      <c r="Z138" s="2"/>
      <c r="AA138" s="2"/>
      <c r="AB138" s="2"/>
      <c r="AC138" s="2"/>
      <c r="AD138" s="2"/>
      <c r="AE138" s="2"/>
      <c r="AF138" s="2"/>
      <c r="AG138" s="2"/>
      <c r="AH138" s="2"/>
      <c r="AI138" s="2"/>
      <c r="AJ138" s="2"/>
      <c r="AK138" s="2"/>
    </row>
    <row r="139" spans="1:37">
      <c r="A139" s="1209"/>
      <c r="B139" s="408" t="s">
        <v>1052</v>
      </c>
      <c r="C139" s="1470">
        <f t="shared" si="212"/>
        <v>898597.74306342506</v>
      </c>
      <c r="D139" s="1501"/>
      <c r="E139" s="1470">
        <f>1912431618/3800</f>
        <v>503271.47842105263</v>
      </c>
      <c r="F139" s="1501"/>
      <c r="G139" s="1494">
        <f>630659531/3800</f>
        <v>165963.03447368421</v>
      </c>
      <c r="H139" s="1501"/>
      <c r="I139" s="1453">
        <f>404923553.37/2850</f>
        <v>142078.43977894736</v>
      </c>
      <c r="J139" s="1501"/>
      <c r="K139" s="1453">
        <f>41486054/1475</f>
        <v>28126.138305084747</v>
      </c>
      <c r="L139" s="1501"/>
      <c r="M139" s="1453">
        <f>65616186/3500</f>
        <v>18747.481714285714</v>
      </c>
      <c r="N139" s="1501"/>
      <c r="O139" s="1453">
        <f>3092738/135</f>
        <v>22909.170370370372</v>
      </c>
      <c r="P139" s="1501"/>
      <c r="Q139" s="1453">
        <f>Q138</f>
        <v>17502</v>
      </c>
      <c r="R139" s="1501"/>
      <c r="S139" s="2"/>
      <c r="T139" s="2"/>
      <c r="U139" s="1517" t="s">
        <v>1</v>
      </c>
      <c r="V139" s="1518"/>
      <c r="W139" s="1518"/>
      <c r="X139" s="1518"/>
      <c r="Y139" s="2"/>
      <c r="Z139" s="2"/>
      <c r="AA139" s="2"/>
      <c r="AB139" s="2"/>
      <c r="AC139" s="2"/>
      <c r="AD139" s="2"/>
      <c r="AE139" s="2"/>
      <c r="AF139" s="2"/>
      <c r="AG139" s="2"/>
      <c r="AH139" s="2"/>
      <c r="AI139" s="2"/>
      <c r="AJ139" s="2"/>
      <c r="AK139" s="2"/>
    </row>
    <row r="140" spans="1:37" ht="15.75" customHeight="1">
      <c r="A140" s="1209"/>
      <c r="B140" s="400"/>
      <c r="C140" s="1462"/>
      <c r="D140" s="1500"/>
      <c r="E140" s="1462"/>
      <c r="F140" s="1501"/>
      <c r="G140" s="382"/>
      <c r="H140" s="1500"/>
      <c r="I140" s="1462"/>
      <c r="J140" s="1500"/>
      <c r="K140" s="1462"/>
      <c r="L140" s="1500"/>
      <c r="M140" s="1462"/>
      <c r="N140" s="1500"/>
      <c r="O140" s="1462"/>
      <c r="P140" s="1500"/>
      <c r="Q140" s="1462"/>
      <c r="R140" s="1500"/>
      <c r="S140" s="2"/>
      <c r="T140" s="2"/>
      <c r="U140" s="2"/>
      <c r="V140" s="2"/>
      <c r="W140" s="2"/>
      <c r="X140" s="2"/>
      <c r="Y140" s="2"/>
      <c r="Z140" s="2"/>
      <c r="AA140" s="2"/>
      <c r="AB140" s="2"/>
      <c r="AC140" s="2"/>
      <c r="AD140" s="2"/>
      <c r="AE140" s="2"/>
      <c r="AF140" s="2"/>
      <c r="AG140" s="2"/>
      <c r="AH140" s="2"/>
      <c r="AI140" s="2"/>
      <c r="AJ140" s="2"/>
      <c r="AK140" s="2"/>
    </row>
    <row r="141" spans="1:37" ht="15.75" customHeight="1">
      <c r="A141" s="1209"/>
      <c r="B141" s="397" t="s">
        <v>1053</v>
      </c>
      <c r="C141" s="384">
        <f>C143-C142</f>
        <v>333.59999999999127</v>
      </c>
      <c r="D141" s="370">
        <f>C141/C$22</f>
        <v>3.5812820044872442E-3</v>
      </c>
      <c r="E141" s="384">
        <f>E143-E142</f>
        <v>3072.8400000000038</v>
      </c>
      <c r="F141" s="1498">
        <f>E141/E$22</f>
        <v>6.0000000000000074E-2</v>
      </c>
      <c r="G141" s="1446">
        <f>G143-G142</f>
        <v>-3785.3700000000008</v>
      </c>
      <c r="H141" s="370">
        <f>G141/G$22</f>
        <v>-0.28500000000000009</v>
      </c>
      <c r="I141" s="384">
        <f>I143-I142</f>
        <v>1698</v>
      </c>
      <c r="J141" s="370">
        <f>I141/I$22</f>
        <v>0.125</v>
      </c>
      <c r="K141" s="396">
        <f>K143-K142</f>
        <v>-651.74400000000014</v>
      </c>
      <c r="L141" s="370">
        <f>K141/K$22</f>
        <v>-0.29200000000000004</v>
      </c>
      <c r="M141" s="384">
        <f>M143-M142</f>
        <v>780.38999999999987</v>
      </c>
      <c r="N141" s="370">
        <f>M141/M$13</f>
        <v>4.3354999999999991E-3</v>
      </c>
      <c r="O141" s="396">
        <f>O143-O142</f>
        <v>-780.51599999999985</v>
      </c>
      <c r="P141" s="370">
        <f>O141/O$22</f>
        <v>-0.43799999999999989</v>
      </c>
      <c r="Q141" s="396">
        <f>Q143-Q142</f>
        <v>0</v>
      </c>
      <c r="R141" s="370"/>
      <c r="S141" s="2"/>
      <c r="T141" s="2"/>
      <c r="U141" s="2"/>
      <c r="V141" s="2"/>
      <c r="W141" s="2"/>
      <c r="X141" s="2"/>
      <c r="Y141" s="2"/>
      <c r="Z141" s="2"/>
      <c r="AA141" s="2"/>
      <c r="AB141" s="2"/>
      <c r="AC141" s="2"/>
      <c r="AD141" s="2"/>
      <c r="AE141" s="2"/>
      <c r="AF141" s="2"/>
      <c r="AG141" s="2"/>
      <c r="AH141" s="2"/>
      <c r="AI141" s="2"/>
      <c r="AJ141" s="2"/>
      <c r="AK141" s="2"/>
    </row>
    <row r="142" spans="1:37" ht="15.75" customHeight="1">
      <c r="A142" s="1209"/>
      <c r="B142" s="391" t="s">
        <v>1054</v>
      </c>
      <c r="C142" s="1462">
        <f t="shared" ref="C142:C143" si="213">SUM(E142,G142,I142,K142,M142,O142,Q142)</f>
        <v>93151</v>
      </c>
      <c r="D142" s="1500"/>
      <c r="E142" s="1467">
        <v>51214</v>
      </c>
      <c r="F142" s="1500"/>
      <c r="G142" s="1462">
        <v>13282</v>
      </c>
      <c r="H142" s="1500"/>
      <c r="I142" s="1462">
        <v>13584</v>
      </c>
      <c r="J142" s="1499"/>
      <c r="K142" s="1462">
        <v>2232</v>
      </c>
      <c r="L142" s="1499"/>
      <c r="M142" s="1462">
        <v>1334</v>
      </c>
      <c r="N142" s="1500"/>
      <c r="O142" s="1462">
        <v>1782</v>
      </c>
      <c r="P142" s="1499"/>
      <c r="Q142" s="1462">
        <v>9723</v>
      </c>
      <c r="R142" s="1500"/>
      <c r="S142" s="2"/>
      <c r="T142" s="2"/>
      <c r="U142" s="2"/>
      <c r="V142" s="2"/>
      <c r="W142" s="2"/>
      <c r="X142" s="2"/>
      <c r="Y142" s="2"/>
      <c r="Z142" s="2"/>
      <c r="AA142" s="2"/>
      <c r="AB142" s="2"/>
      <c r="AC142" s="2"/>
      <c r="AD142" s="2"/>
      <c r="AE142" s="2"/>
      <c r="AF142" s="2"/>
      <c r="AG142" s="2"/>
      <c r="AH142" s="2"/>
      <c r="AI142" s="2"/>
      <c r="AJ142" s="2"/>
      <c r="AK142" s="2"/>
    </row>
    <row r="143" spans="1:37" ht="15.75" customHeight="1">
      <c r="A143" s="1209"/>
      <c r="B143" s="391" t="s">
        <v>1055</v>
      </c>
      <c r="C143" s="1462">
        <f t="shared" si="213"/>
        <v>93484.599999999991</v>
      </c>
      <c r="D143" s="1500"/>
      <c r="E143" s="1526">
        <f>E142*106%</f>
        <v>54286.840000000004</v>
      </c>
      <c r="F143" s="1500"/>
      <c r="G143" s="1527">
        <f>G142*71.5%</f>
        <v>9496.6299999999992</v>
      </c>
      <c r="H143" s="1500"/>
      <c r="I143" s="1528">
        <f>I142*112.5%</f>
        <v>15282</v>
      </c>
      <c r="J143" s="1500"/>
      <c r="K143" s="1528">
        <f>K142*70.8%</f>
        <v>1580.2559999999999</v>
      </c>
      <c r="L143" s="1500"/>
      <c r="M143" s="1528">
        <f>M142*158.5%</f>
        <v>2114.39</v>
      </c>
      <c r="N143" s="1500"/>
      <c r="O143" s="1528">
        <f>O142*56.2%</f>
        <v>1001.4840000000002</v>
      </c>
      <c r="P143" s="1500"/>
      <c r="Q143" s="1462">
        <f>Q142</f>
        <v>9723</v>
      </c>
      <c r="R143" s="1500"/>
      <c r="S143" s="2"/>
      <c r="T143" s="2"/>
      <c r="U143" s="2"/>
      <c r="V143" s="2"/>
      <c r="W143" s="2"/>
      <c r="X143" s="2"/>
      <c r="Y143" s="2"/>
      <c r="Z143" s="2"/>
      <c r="AA143" s="2"/>
      <c r="AB143" s="2"/>
      <c r="AC143" s="2"/>
      <c r="AD143" s="2"/>
      <c r="AE143" s="2"/>
      <c r="AF143" s="2"/>
      <c r="AG143" s="2"/>
      <c r="AH143" s="2"/>
      <c r="AI143" s="2"/>
      <c r="AJ143" s="2"/>
      <c r="AK143" s="2"/>
    </row>
    <row r="144" spans="1:37" ht="15.75" customHeight="1">
      <c r="A144" s="1432"/>
      <c r="B144" s="407" t="s">
        <v>1039</v>
      </c>
      <c r="C144" s="1107">
        <f>C146-C145</f>
        <v>-4.279093151654742E-4</v>
      </c>
      <c r="D144" s="1203"/>
      <c r="E144" s="1107">
        <f>E146-E145</f>
        <v>-8.1545768191379903E-3</v>
      </c>
      <c r="F144" s="1203"/>
      <c r="G144" s="1107">
        <f>G146-G145</f>
        <v>4.1304409722114563E-2</v>
      </c>
      <c r="H144" s="1203"/>
      <c r="I144" s="1107">
        <f>I146-I145</f>
        <v>-2.6859590929623894E-3</v>
      </c>
      <c r="J144" s="1203"/>
      <c r="K144" s="1107">
        <f>K146-K145</f>
        <v>2.3391970746439637E-2</v>
      </c>
      <c r="L144" s="1203"/>
      <c r="M144" s="1107">
        <f>M146-M145</f>
        <v>-2.5372939462081131E-2</v>
      </c>
      <c r="N144" s="1203"/>
      <c r="O144" s="1107">
        <f>O146-O145</f>
        <v>2.7288727870370372E-2</v>
      </c>
      <c r="P144" s="1203"/>
      <c r="Q144" s="1107">
        <f>Q146-Q145</f>
        <v>0</v>
      </c>
      <c r="R144" s="1203"/>
      <c r="S144" s="2"/>
      <c r="T144" s="2"/>
      <c r="U144" s="2"/>
      <c r="V144" s="2"/>
      <c r="W144" s="2"/>
      <c r="X144" s="2"/>
      <c r="Y144" s="2"/>
      <c r="Z144" s="2"/>
      <c r="AA144" s="2"/>
      <c r="AB144" s="2"/>
      <c r="AC144" s="2"/>
      <c r="AD144" s="2"/>
      <c r="AE144" s="2"/>
      <c r="AF144" s="2"/>
      <c r="AG144" s="2"/>
      <c r="AH144" s="2"/>
      <c r="AI144" s="2"/>
      <c r="AJ144" s="2"/>
      <c r="AK144" s="2"/>
    </row>
    <row r="145" spans="1:37" ht="15.75" customHeight="1">
      <c r="A145" s="1479" t="s">
        <v>1076</v>
      </c>
      <c r="B145" s="394" t="s">
        <v>1041</v>
      </c>
      <c r="C145" s="1480">
        <f t="shared" ref="C145:C146" si="214">C150/C154</f>
        <v>5.8126787878787882E-2</v>
      </c>
      <c r="D145" s="1157"/>
      <c r="E145" s="1480">
        <f t="shared" ref="E145:E146" si="215">E150/E154</f>
        <v>6.4791915836101888E-2</v>
      </c>
      <c r="F145" s="1435"/>
      <c r="G145" s="1480">
        <f t="shared" ref="G145:G146" si="216">G150/G154</f>
        <v>5.0643303571428572E-2</v>
      </c>
      <c r="H145" s="1435"/>
      <c r="I145" s="1480">
        <f t="shared" ref="I145:I146" si="217">I150/I154</f>
        <v>4.6810543130990416E-2</v>
      </c>
      <c r="J145" s="1435"/>
      <c r="K145" s="1480">
        <f t="shared" ref="K145:K146" si="218">K150/K154</f>
        <v>4.7269354838709678E-2</v>
      </c>
      <c r="L145" s="1435"/>
      <c r="M145" s="1094">
        <f t="shared" ref="M145:M146" si="219">M150/M154</f>
        <v>4.5138271604938274E-2</v>
      </c>
      <c r="N145" s="1157"/>
      <c r="O145" s="1480">
        <f t="shared" ref="O145:O146" si="220">O150/O154</f>
        <v>3.2764062500000003E-2</v>
      </c>
      <c r="P145" s="1435"/>
      <c r="Q145" s="1481">
        <f t="shared" ref="Q145:Q146" si="221">Q150/Q154</f>
        <v>0.90749999999999997</v>
      </c>
      <c r="R145" s="1435"/>
      <c r="S145" s="2"/>
      <c r="T145" s="2"/>
      <c r="U145" s="2"/>
      <c r="V145" s="2"/>
      <c r="W145" s="2"/>
      <c r="X145" s="2"/>
      <c r="Y145" s="2"/>
      <c r="Z145" s="2"/>
      <c r="AA145" s="2"/>
      <c r="AB145" s="2"/>
      <c r="AC145" s="2"/>
      <c r="AD145" s="2"/>
      <c r="AE145" s="2"/>
      <c r="AF145" s="2"/>
      <c r="AG145" s="2"/>
      <c r="AH145" s="2"/>
      <c r="AI145" s="2"/>
      <c r="AJ145" s="2"/>
      <c r="AK145" s="2"/>
    </row>
    <row r="146" spans="1:37" ht="15.75" customHeight="1">
      <c r="A146" s="1209"/>
      <c r="B146" s="1482" t="s">
        <v>1042</v>
      </c>
      <c r="C146" s="1439">
        <f t="shared" si="214"/>
        <v>5.7698878563622408E-2</v>
      </c>
      <c r="D146" s="1440"/>
      <c r="E146" s="1439">
        <f t="shared" si="215"/>
        <v>5.6637339016963897E-2</v>
      </c>
      <c r="F146" s="1441"/>
      <c r="G146" s="1439">
        <f t="shared" si="216"/>
        <v>9.1947713293543135E-2</v>
      </c>
      <c r="H146" s="1441"/>
      <c r="I146" s="1439">
        <f t="shared" si="217"/>
        <v>4.4124584038028027E-2</v>
      </c>
      <c r="J146" s="1441"/>
      <c r="K146" s="1439">
        <f t="shared" si="218"/>
        <v>7.0661325585149315E-2</v>
      </c>
      <c r="L146" s="1441"/>
      <c r="M146" s="1442">
        <f t="shared" si="219"/>
        <v>1.9765332142857143E-2</v>
      </c>
      <c r="N146" s="1440"/>
      <c r="O146" s="1439">
        <f t="shared" si="220"/>
        <v>6.0052790370370375E-2</v>
      </c>
      <c r="P146" s="1441"/>
      <c r="Q146" s="1443">
        <f t="shared" si="221"/>
        <v>0.90749999999999997</v>
      </c>
      <c r="R146" s="1441"/>
      <c r="S146" s="2"/>
      <c r="T146" s="2"/>
      <c r="U146" s="2"/>
      <c r="V146" s="2"/>
      <c r="W146" s="2"/>
      <c r="X146" s="2"/>
      <c r="Y146" s="2"/>
      <c r="Z146" s="2"/>
      <c r="AA146" s="2"/>
      <c r="AB146" s="2"/>
      <c r="AC146" s="2"/>
      <c r="AD146" s="2"/>
      <c r="AE146" s="2"/>
      <c r="AF146" s="2"/>
      <c r="AG146" s="2"/>
      <c r="AH146" s="2"/>
      <c r="AI146" s="2"/>
      <c r="AJ146" s="2"/>
      <c r="AK146" s="2"/>
    </row>
    <row r="147" spans="1:37" ht="15.75" customHeight="1">
      <c r="A147" s="1209"/>
      <c r="B147" s="364" t="s">
        <v>1077</v>
      </c>
      <c r="C147" s="1102">
        <v>6.4000000000000001E-2</v>
      </c>
      <c r="D147" s="1203"/>
      <c r="E147" s="1102">
        <v>6.7000000000000004E-2</v>
      </c>
      <c r="F147" s="1203"/>
      <c r="G147" s="1102">
        <v>0.108</v>
      </c>
      <c r="H147" s="1203"/>
      <c r="I147" s="1102">
        <v>4.7E-2</v>
      </c>
      <c r="J147" s="1203"/>
      <c r="K147" s="1102">
        <v>4.4999999999999998E-2</v>
      </c>
      <c r="L147" s="1203"/>
      <c r="M147" s="1102">
        <v>2.1000000000000001E-2</v>
      </c>
      <c r="N147" s="1203"/>
      <c r="O147" s="1102">
        <v>5.6000000000000001E-2</v>
      </c>
      <c r="P147" s="1203"/>
      <c r="Q147" s="1092">
        <v>0.41</v>
      </c>
      <c r="R147" s="1203"/>
      <c r="S147" s="2"/>
      <c r="T147" s="2"/>
      <c r="U147" s="2"/>
      <c r="V147" s="2"/>
      <c r="W147" s="2"/>
      <c r="X147" s="2"/>
      <c r="Y147" s="2"/>
      <c r="Z147" s="2"/>
      <c r="AA147" s="2"/>
      <c r="AB147" s="2"/>
      <c r="AC147" s="2"/>
      <c r="AD147" s="2"/>
      <c r="AE147" s="2"/>
      <c r="AF147" s="2"/>
      <c r="AG147" s="2"/>
      <c r="AH147" s="2"/>
      <c r="AI147" s="2"/>
      <c r="AJ147" s="2"/>
      <c r="AK147" s="2"/>
    </row>
    <row r="148" spans="1:37" ht="15.75" customHeight="1">
      <c r="A148" s="1209"/>
      <c r="B148" s="390"/>
      <c r="C148" s="1455"/>
      <c r="D148" s="366"/>
      <c r="E148" s="1483"/>
      <c r="F148" s="366"/>
      <c r="G148" s="1483"/>
      <c r="H148" s="366"/>
      <c r="I148" s="1483"/>
      <c r="J148" s="1445"/>
      <c r="K148" s="1529"/>
      <c r="L148" s="366"/>
      <c r="M148" s="1455"/>
      <c r="N148" s="366"/>
      <c r="O148" s="1455"/>
      <c r="P148" s="1490"/>
      <c r="Q148" s="1455"/>
      <c r="R148" s="1445"/>
      <c r="S148" s="2"/>
      <c r="T148" s="2"/>
      <c r="U148" s="2"/>
      <c r="V148" s="2"/>
      <c r="W148" s="2"/>
      <c r="X148" s="2"/>
      <c r="Y148" s="2"/>
      <c r="Z148" s="2"/>
      <c r="AA148" s="2"/>
      <c r="AB148" s="2"/>
      <c r="AC148" s="2"/>
      <c r="AD148" s="2"/>
      <c r="AE148" s="2"/>
      <c r="AF148" s="2"/>
      <c r="AG148" s="2"/>
      <c r="AH148" s="2"/>
      <c r="AI148" s="2"/>
      <c r="AJ148" s="2"/>
      <c r="AK148" s="2"/>
    </row>
    <row r="149" spans="1:37" ht="15.75" customHeight="1">
      <c r="A149" s="1209"/>
      <c r="B149" s="397" t="s">
        <v>1044</v>
      </c>
      <c r="C149" s="365">
        <f>C151-C150</f>
        <v>26981.834652306978</v>
      </c>
      <c r="D149" s="1460">
        <f>C149/C$10</f>
        <v>2.8132686595558069E-2</v>
      </c>
      <c r="E149" s="365">
        <f>E151-E150</f>
        <v>-36821.558315789443</v>
      </c>
      <c r="F149" s="1460">
        <f>E149/E$11</f>
        <v>-6.5237982113410545E-2</v>
      </c>
      <c r="G149" s="365">
        <f>G151-G150</f>
        <v>64937.563789473672</v>
      </c>
      <c r="H149" s="1460">
        <f>G149/G$10</f>
        <v>0.57243469106825284</v>
      </c>
      <c r="I149" s="365">
        <f>I151-I150</f>
        <v>11449.010856140347</v>
      </c>
      <c r="J149" s="369">
        <f>I149/I$11</f>
        <v>7.9267934686489447E-2</v>
      </c>
      <c r="K149" s="365">
        <f>K151-K150</f>
        <v>370.75674576271194</v>
      </c>
      <c r="L149" s="1460">
        <f>K149/K$10</f>
        <v>1.2650791475166749E-2</v>
      </c>
      <c r="M149" s="365">
        <f>M151-M150</f>
        <v>-16006.054571428573</v>
      </c>
      <c r="N149" s="1460">
        <f>M149/M$10</f>
        <v>-0.43777841943626095</v>
      </c>
      <c r="O149" s="365">
        <f>O151-O150</f>
        <v>3052.1161481481504</v>
      </c>
      <c r="P149" s="370">
        <f>O149/O$10</f>
        <v>0.14555372922638898</v>
      </c>
      <c r="Q149" s="399"/>
      <c r="R149" s="369"/>
      <c r="S149" s="2"/>
      <c r="T149" s="2"/>
      <c r="U149" s="2"/>
      <c r="V149" s="2"/>
      <c r="W149" s="2"/>
      <c r="X149" s="2"/>
      <c r="Y149" s="2"/>
      <c r="Z149" s="2"/>
      <c r="AA149" s="2"/>
      <c r="AB149" s="2"/>
      <c r="AC149" s="2"/>
      <c r="AD149" s="2"/>
      <c r="AE149" s="2"/>
      <c r="AF149" s="2"/>
      <c r="AG149" s="2"/>
      <c r="AH149" s="2"/>
      <c r="AI149" s="2"/>
      <c r="AJ149" s="2"/>
      <c r="AK149" s="2"/>
    </row>
    <row r="150" spans="1:37" ht="15.75" customHeight="1">
      <c r="A150" s="1209"/>
      <c r="B150" s="391" t="s">
        <v>1045</v>
      </c>
      <c r="C150" s="1449">
        <f t="shared" ref="C150:C151" si="222">SUM(E150,G150,I150,K150,M150,O150,Q150)</f>
        <v>959092</v>
      </c>
      <c r="D150" s="372"/>
      <c r="E150" s="1449">
        <f t="shared" ref="E150:E151" si="223">E158+E162</f>
        <v>585071</v>
      </c>
      <c r="F150" s="372"/>
      <c r="G150" s="1449">
        <f t="shared" ref="G150:G151" si="224">G158+G162</f>
        <v>113441</v>
      </c>
      <c r="H150" s="372"/>
      <c r="I150" s="1449">
        <f t="shared" ref="I150:I151" si="225">I158+I162</f>
        <v>146517</v>
      </c>
      <c r="J150" s="372"/>
      <c r="K150" s="1449">
        <f t="shared" ref="K150:K151" si="226">K158+K162</f>
        <v>29307</v>
      </c>
      <c r="L150" s="372"/>
      <c r="M150" s="1449">
        <f t="shared" ref="M150:M151" si="227">M158+M162</f>
        <v>36562</v>
      </c>
      <c r="N150" s="372"/>
      <c r="O150" s="1449">
        <f t="shared" ref="O150:O151" si="228">O158+O162</f>
        <v>20969</v>
      </c>
      <c r="P150" s="1495"/>
      <c r="Q150" s="1494">
        <f t="shared" ref="Q150:Q151" si="229">Q158+Q162</f>
        <v>27225</v>
      </c>
      <c r="R150" s="1450"/>
      <c r="S150" s="2"/>
      <c r="T150" s="2"/>
      <c r="U150" s="2"/>
      <c r="V150" s="2"/>
      <c r="W150" s="2"/>
      <c r="X150" s="2"/>
      <c r="Y150" s="2"/>
      <c r="Z150" s="2"/>
      <c r="AA150" s="2"/>
      <c r="AB150" s="2"/>
      <c r="AC150" s="2"/>
      <c r="AD150" s="2"/>
      <c r="AE150" s="2"/>
      <c r="AF150" s="2"/>
      <c r="AG150" s="2"/>
      <c r="AH150" s="2"/>
      <c r="AI150" s="2"/>
      <c r="AJ150" s="2"/>
      <c r="AK150" s="2"/>
    </row>
    <row r="151" spans="1:37" ht="15.75" customHeight="1">
      <c r="A151" s="1209"/>
      <c r="B151" s="1484" t="s">
        <v>1046</v>
      </c>
      <c r="C151" s="1453">
        <f t="shared" si="222"/>
        <v>986073.83465230698</v>
      </c>
      <c r="D151" s="1452"/>
      <c r="E151" s="1453">
        <f t="shared" si="223"/>
        <v>548249.44168421056</v>
      </c>
      <c r="F151" s="1452"/>
      <c r="G151" s="1453">
        <f t="shared" si="224"/>
        <v>178378.56378947367</v>
      </c>
      <c r="H151" s="1452"/>
      <c r="I151" s="1453">
        <f t="shared" si="225"/>
        <v>157966.01085614035</v>
      </c>
      <c r="J151" s="1452"/>
      <c r="K151" s="1453">
        <f t="shared" si="226"/>
        <v>29677.756745762712</v>
      </c>
      <c r="L151" s="1452"/>
      <c r="M151" s="1453">
        <f t="shared" si="227"/>
        <v>20555.945428571427</v>
      </c>
      <c r="N151" s="1452"/>
      <c r="O151" s="1453">
        <f t="shared" si="228"/>
        <v>24021.11614814815</v>
      </c>
      <c r="P151" s="1498"/>
      <c r="Q151" s="1496">
        <f t="shared" si="229"/>
        <v>27225</v>
      </c>
      <c r="R151" s="373"/>
      <c r="S151" s="2"/>
      <c r="T151" s="2"/>
      <c r="U151" s="2"/>
      <c r="V151" s="2"/>
      <c r="W151" s="2"/>
      <c r="X151" s="2"/>
      <c r="Y151" s="2"/>
      <c r="Z151" s="2"/>
      <c r="AA151" s="2"/>
      <c r="AB151" s="2"/>
      <c r="AC151" s="2"/>
      <c r="AD151" s="2"/>
      <c r="AE151" s="2"/>
      <c r="AF151" s="2"/>
      <c r="AG151" s="2"/>
      <c r="AH151" s="2"/>
      <c r="AI151" s="2"/>
      <c r="AJ151" s="2"/>
      <c r="AK151" s="2"/>
    </row>
    <row r="152" spans="1:37" ht="15.75" customHeight="1">
      <c r="A152" s="1209"/>
      <c r="B152" s="391"/>
      <c r="C152" s="1455"/>
      <c r="D152" s="1456"/>
      <c r="E152" s="1455"/>
      <c r="F152" s="1456"/>
      <c r="G152" s="1455"/>
      <c r="H152" s="1456"/>
      <c r="I152" s="1455"/>
      <c r="J152" s="1456"/>
      <c r="K152" s="1455"/>
      <c r="L152" s="1456"/>
      <c r="M152" s="1455"/>
      <c r="N152" s="1456"/>
      <c r="O152" s="1455"/>
      <c r="P152" s="1510"/>
      <c r="Q152" s="1511"/>
      <c r="R152" s="1457"/>
      <c r="S152" s="2"/>
      <c r="T152" s="2"/>
      <c r="U152" s="2"/>
      <c r="V152" s="2"/>
      <c r="W152" s="2"/>
      <c r="X152" s="2"/>
      <c r="Y152" s="2"/>
      <c r="Z152" s="2"/>
      <c r="AA152" s="2"/>
      <c r="AB152" s="2"/>
      <c r="AC152" s="2"/>
      <c r="AD152" s="2"/>
      <c r="AE152" s="2"/>
      <c r="AF152" s="2"/>
      <c r="AG152" s="2"/>
      <c r="AH152" s="2"/>
      <c r="AI152" s="2"/>
      <c r="AJ152" s="2"/>
      <c r="AK152" s="2"/>
    </row>
    <row r="153" spans="1:37" ht="15.75" customHeight="1">
      <c r="A153" s="1209"/>
      <c r="B153" s="397" t="s">
        <v>1047</v>
      </c>
      <c r="C153" s="365">
        <f>C155-C154</f>
        <v>590000</v>
      </c>
      <c r="D153" s="1460">
        <f>C153/C$14</f>
        <v>3.9124668435013263E-2</v>
      </c>
      <c r="E153" s="365">
        <f>E155-E154</f>
        <v>650000</v>
      </c>
      <c r="F153" s="1460">
        <f>E153/E$14</f>
        <v>7.3779795686719635E-2</v>
      </c>
      <c r="G153" s="365">
        <f>G155-G154</f>
        <v>-300000</v>
      </c>
      <c r="H153" s="1460">
        <f>G153/G154</f>
        <v>-0.13392857142857142</v>
      </c>
      <c r="I153" s="365">
        <f>I155-I154</f>
        <v>450000</v>
      </c>
      <c r="J153" s="1460">
        <f>I153/I$14</f>
        <v>0.16544117647058823</v>
      </c>
      <c r="K153" s="365">
        <f>K155-K154</f>
        <v>-200000</v>
      </c>
      <c r="L153" s="1460">
        <f>K153/K$14</f>
        <v>-0.39215686274509803</v>
      </c>
      <c r="M153" s="365">
        <f>M155-M154</f>
        <v>230000</v>
      </c>
      <c r="N153" s="1460">
        <f>M153/M$14</f>
        <v>0.26744186046511625</v>
      </c>
      <c r="O153" s="365">
        <f>O155-O154</f>
        <v>-240000</v>
      </c>
      <c r="P153" s="370">
        <f>O153/O$14</f>
        <v>-0.46153846153846156</v>
      </c>
      <c r="Q153" s="399"/>
      <c r="R153" s="369"/>
      <c r="S153" s="2"/>
      <c r="T153" s="2"/>
      <c r="U153" s="2"/>
      <c r="V153" s="2"/>
      <c r="W153" s="2"/>
      <c r="X153" s="2"/>
      <c r="Y153" s="2"/>
      <c r="Z153" s="2"/>
      <c r="AA153" s="2"/>
      <c r="AB153" s="2"/>
      <c r="AC153" s="2"/>
      <c r="AD153" s="2"/>
      <c r="AE153" s="2"/>
      <c r="AF153" s="2"/>
      <c r="AG153" s="2"/>
      <c r="AH153" s="2"/>
      <c r="AI153" s="2"/>
      <c r="AJ153" s="2"/>
      <c r="AK153" s="2"/>
    </row>
    <row r="154" spans="1:37" ht="15.75" customHeight="1">
      <c r="A154" s="1209"/>
      <c r="B154" s="391" t="s">
        <v>1048</v>
      </c>
      <c r="C154" s="1449">
        <f t="shared" ref="C154:C155" si="230">SUM(E154,G154,I154,K154,M154,O154,Q154)</f>
        <v>16500000</v>
      </c>
      <c r="D154" s="372"/>
      <c r="E154" s="1449">
        <v>9030000</v>
      </c>
      <c r="F154" s="372"/>
      <c r="G154" s="1449">
        <v>2240000</v>
      </c>
      <c r="H154" s="372"/>
      <c r="I154" s="1449">
        <v>3130000</v>
      </c>
      <c r="J154" s="372"/>
      <c r="K154" s="1449">
        <v>620000</v>
      </c>
      <c r="L154" s="372"/>
      <c r="M154" s="1449">
        <v>810000</v>
      </c>
      <c r="N154" s="372"/>
      <c r="O154" s="1449">
        <v>640000</v>
      </c>
      <c r="P154" s="1495"/>
      <c r="Q154" s="1494">
        <v>30000</v>
      </c>
      <c r="R154" s="1450"/>
      <c r="S154" s="2"/>
      <c r="T154" s="2"/>
      <c r="U154" s="2"/>
      <c r="V154" s="2"/>
      <c r="W154" s="2"/>
      <c r="X154" s="2"/>
      <c r="Y154" s="2"/>
      <c r="Z154" s="2"/>
      <c r="AA154" s="2"/>
      <c r="AB154" s="2"/>
      <c r="AC154" s="2"/>
      <c r="AD154" s="2"/>
      <c r="AE154" s="2"/>
      <c r="AF154" s="2"/>
      <c r="AG154" s="2"/>
      <c r="AH154" s="2"/>
      <c r="AI154" s="2"/>
      <c r="AJ154" s="2"/>
      <c r="AK154" s="2"/>
    </row>
    <row r="155" spans="1:37" ht="15.75" customHeight="1">
      <c r="A155" s="1209"/>
      <c r="B155" s="1484" t="s">
        <v>1049</v>
      </c>
      <c r="C155" s="1453">
        <f t="shared" si="230"/>
        <v>17090000</v>
      </c>
      <c r="D155" s="1452"/>
      <c r="E155" s="1453">
        <v>9680000</v>
      </c>
      <c r="F155" s="1452"/>
      <c r="G155" s="1453">
        <v>1940000</v>
      </c>
      <c r="H155" s="1452"/>
      <c r="I155" s="1453">
        <v>3580000</v>
      </c>
      <c r="J155" s="1452"/>
      <c r="K155" s="1453">
        <v>420000</v>
      </c>
      <c r="L155" s="1452"/>
      <c r="M155" s="1453">
        <v>1040000</v>
      </c>
      <c r="N155" s="1452"/>
      <c r="O155" s="1453">
        <v>400000</v>
      </c>
      <c r="P155" s="1498"/>
      <c r="Q155" s="1496">
        <v>30000</v>
      </c>
      <c r="R155" s="373"/>
      <c r="S155" s="2"/>
      <c r="T155" s="2"/>
      <c r="U155" s="2"/>
      <c r="V155" s="2"/>
      <c r="W155" s="2"/>
      <c r="X155" s="2"/>
      <c r="Y155" s="2"/>
      <c r="Z155" s="2"/>
      <c r="AA155" s="2"/>
      <c r="AB155" s="2"/>
      <c r="AC155" s="2"/>
      <c r="AD155" s="2"/>
      <c r="AE155" s="2"/>
      <c r="AF155" s="2"/>
      <c r="AG155" s="2"/>
      <c r="AH155" s="2"/>
      <c r="AI155" s="2"/>
      <c r="AJ155" s="2"/>
      <c r="AK155" s="2"/>
    </row>
    <row r="156" spans="1:37" ht="15.75" customHeight="1">
      <c r="A156" s="1209"/>
      <c r="B156" s="2"/>
      <c r="C156" s="1462"/>
      <c r="D156" s="381"/>
      <c r="E156" s="1462"/>
      <c r="F156" s="381"/>
      <c r="G156" s="1462"/>
      <c r="H156" s="381"/>
      <c r="I156" s="1462"/>
      <c r="J156" s="381"/>
      <c r="K156" s="1462"/>
      <c r="L156" s="381"/>
      <c r="M156" s="1462"/>
      <c r="N156" s="381"/>
      <c r="O156" s="1462"/>
      <c r="P156" s="1499"/>
      <c r="Q156" s="1499"/>
      <c r="R156" s="1463"/>
      <c r="S156" s="2"/>
      <c r="T156" s="2"/>
      <c r="U156" s="2"/>
      <c r="V156" s="2"/>
      <c r="W156" s="2"/>
      <c r="X156" s="2"/>
      <c r="Y156" s="2"/>
      <c r="Z156" s="2"/>
      <c r="AA156" s="2"/>
      <c r="AB156" s="2"/>
      <c r="AC156" s="2"/>
      <c r="AD156" s="2"/>
      <c r="AE156" s="2"/>
      <c r="AF156" s="2"/>
      <c r="AG156" s="2"/>
      <c r="AH156" s="2"/>
      <c r="AI156" s="2"/>
      <c r="AJ156" s="2"/>
      <c r="AK156" s="2"/>
    </row>
    <row r="157" spans="1:37" ht="15.75" customHeight="1">
      <c r="A157" s="1209"/>
      <c r="B157" s="397" t="s">
        <v>1050</v>
      </c>
      <c r="C157" s="384">
        <f>C159-C158</f>
        <v>24154.780652306858</v>
      </c>
      <c r="D157" s="1460">
        <f>C157/C158</f>
        <v>2.7894256828475447E-2</v>
      </c>
      <c r="E157" s="384">
        <f>E159-E158</f>
        <v>-40508.966315789497</v>
      </c>
      <c r="F157" s="1460">
        <f>E157/E158</f>
        <v>-7.5879807356257378E-2</v>
      </c>
      <c r="G157" s="384">
        <f>G159-G158</f>
        <v>66743.915789473685</v>
      </c>
      <c r="H157" s="1460">
        <f>G157/G158</f>
        <v>0.6663796143079872</v>
      </c>
      <c r="I157" s="384">
        <f>I159-I158</f>
        <v>9479.3308561403537</v>
      </c>
      <c r="J157" s="1460">
        <f>I157/I158</f>
        <v>7.1309086954633935E-2</v>
      </c>
      <c r="K157" s="384">
        <f>K159-K158</f>
        <v>1093.9247457627134</v>
      </c>
      <c r="L157" s="1460">
        <f>K157/K158</f>
        <v>4.040349938181767E-2</v>
      </c>
      <c r="M157" s="384">
        <f>M159-M158</f>
        <v>-16375.572571428573</v>
      </c>
      <c r="N157" s="1460">
        <f>M157/M158</f>
        <v>-0.4648453665104057</v>
      </c>
      <c r="O157" s="384">
        <f>O159-O158</f>
        <v>3722.1481481481496</v>
      </c>
      <c r="P157" s="370">
        <f>O157/O158</f>
        <v>0.19399323230041954</v>
      </c>
      <c r="Q157" s="399"/>
      <c r="R157" s="369"/>
      <c r="S157" s="2"/>
      <c r="T157" s="2"/>
      <c r="U157" s="2"/>
      <c r="V157" s="2"/>
      <c r="W157" s="2"/>
      <c r="X157" s="2"/>
      <c r="Y157" s="2"/>
      <c r="Z157" s="2"/>
      <c r="AA157" s="2"/>
      <c r="AB157" s="2"/>
      <c r="AC157" s="2"/>
      <c r="AD157" s="2"/>
      <c r="AE157" s="2"/>
      <c r="AF157" s="2"/>
      <c r="AG157" s="2"/>
      <c r="AH157" s="2"/>
      <c r="AI157" s="2"/>
      <c r="AJ157" s="2"/>
      <c r="AK157" s="2"/>
    </row>
    <row r="158" spans="1:37" ht="15.75" customHeight="1">
      <c r="A158" s="1209"/>
      <c r="B158" s="391" t="s">
        <v>1051</v>
      </c>
      <c r="C158" s="1467">
        <f t="shared" ref="C158:C159" si="231">SUM(E158,G158,I158,K158,M158,O158,Q158)</f>
        <v>865941</v>
      </c>
      <c r="D158" s="381"/>
      <c r="E158" s="1467">
        <v>533857</v>
      </c>
      <c r="F158" s="381"/>
      <c r="G158" s="1467">
        <v>100159</v>
      </c>
      <c r="H158" s="381"/>
      <c r="I158" s="1467">
        <v>132933</v>
      </c>
      <c r="J158" s="381"/>
      <c r="K158" s="1467">
        <v>27075</v>
      </c>
      <c r="L158" s="381"/>
      <c r="M158" s="1467">
        <v>35228</v>
      </c>
      <c r="N158" s="381"/>
      <c r="O158" s="1467">
        <v>19187</v>
      </c>
      <c r="P158" s="1499"/>
      <c r="Q158" s="1468">
        <v>17502</v>
      </c>
      <c r="R158" s="1463"/>
      <c r="S158" s="2"/>
      <c r="T158" s="2"/>
      <c r="U158" s="2"/>
      <c r="V158" s="2"/>
      <c r="W158" s="2"/>
      <c r="X158" s="2"/>
      <c r="Y158" s="2"/>
      <c r="Z158" s="2"/>
      <c r="AA158" s="2"/>
      <c r="AB158" s="2"/>
      <c r="AC158" s="2"/>
      <c r="AD158" s="2"/>
      <c r="AE158" s="2"/>
      <c r="AF158" s="2"/>
      <c r="AG158" s="2"/>
      <c r="AH158" s="2"/>
      <c r="AI158" s="2"/>
      <c r="AJ158" s="2"/>
      <c r="AK158" s="2"/>
    </row>
    <row r="159" spans="1:37" ht="15.75" customHeight="1">
      <c r="A159" s="1209"/>
      <c r="B159" s="1487" t="s">
        <v>1052</v>
      </c>
      <c r="C159" s="1470">
        <f t="shared" si="231"/>
        <v>890095.78065230686</v>
      </c>
      <c r="D159" s="1471"/>
      <c r="E159" s="1470">
        <f>1874722528/3800</f>
        <v>493348.0336842105</v>
      </c>
      <c r="F159" s="1471"/>
      <c r="G159" s="1496">
        <f>634231080/3800</f>
        <v>166902.91578947369</v>
      </c>
      <c r="H159" s="1471"/>
      <c r="I159" s="1470">
        <f>405875142.94/2850</f>
        <v>142412.33085614035</v>
      </c>
      <c r="J159" s="1471"/>
      <c r="K159" s="1470">
        <f>41549164/1475</f>
        <v>28168.924745762713</v>
      </c>
      <c r="L159" s="1471"/>
      <c r="M159" s="1470">
        <f>65983496/3500</f>
        <v>18852.427428571427</v>
      </c>
      <c r="N159" s="1471"/>
      <c r="O159" s="1470">
        <f>3092735/135</f>
        <v>22909.14814814815</v>
      </c>
      <c r="P159" s="1519"/>
      <c r="Q159" s="1453">
        <f>Q158</f>
        <v>17502</v>
      </c>
      <c r="R159" s="387"/>
      <c r="S159" s="2"/>
      <c r="T159" s="2"/>
      <c r="U159" s="2"/>
      <c r="V159" s="2"/>
      <c r="W159" s="2"/>
      <c r="X159" s="2"/>
      <c r="Y159" s="2"/>
      <c r="Z159" s="2"/>
      <c r="AA159" s="2"/>
      <c r="AB159" s="2"/>
      <c r="AC159" s="2"/>
      <c r="AD159" s="2"/>
      <c r="AE159" s="2"/>
      <c r="AF159" s="2"/>
      <c r="AG159" s="2"/>
      <c r="AH159" s="2"/>
      <c r="AI159" s="2"/>
      <c r="AJ159" s="2"/>
      <c r="AK159" s="2"/>
    </row>
    <row r="160" spans="1:37" ht="15.75" customHeight="1">
      <c r="A160" s="1209"/>
      <c r="B160" s="393"/>
      <c r="C160" s="1462"/>
      <c r="D160" s="381"/>
      <c r="E160" s="1462"/>
      <c r="F160" s="381"/>
      <c r="G160" s="1462"/>
      <c r="H160" s="381"/>
      <c r="I160" s="1462"/>
      <c r="J160" s="381"/>
      <c r="K160" s="1462"/>
      <c r="L160" s="381"/>
      <c r="M160" s="1462"/>
      <c r="N160" s="381"/>
      <c r="O160" s="1462"/>
      <c r="P160" s="1499"/>
      <c r="Q160" s="1499"/>
      <c r="R160" s="1463"/>
      <c r="S160" s="2"/>
      <c r="T160" s="2"/>
      <c r="U160" s="2"/>
      <c r="V160" s="2"/>
      <c r="W160" s="2"/>
      <c r="X160" s="2"/>
      <c r="Y160" s="2"/>
      <c r="Z160" s="2"/>
      <c r="AA160" s="2"/>
      <c r="AB160" s="2"/>
      <c r="AC160" s="2"/>
      <c r="AD160" s="2"/>
      <c r="AE160" s="2"/>
      <c r="AF160" s="2"/>
      <c r="AG160" s="2"/>
      <c r="AH160" s="2"/>
      <c r="AI160" s="2"/>
      <c r="AJ160" s="2"/>
      <c r="AK160" s="2"/>
    </row>
    <row r="161" spans="1:37" ht="15.75" customHeight="1">
      <c r="A161" s="1209"/>
      <c r="B161" s="397" t="s">
        <v>1053</v>
      </c>
      <c r="C161" s="384">
        <f>C163-C162</f>
        <v>2827.0539999999892</v>
      </c>
      <c r="D161" s="1460">
        <f>C161/C162</f>
        <v>3.0349153524921783E-2</v>
      </c>
      <c r="E161" s="384">
        <f>E163-E162</f>
        <v>3687.4080000000031</v>
      </c>
      <c r="F161" s="1460">
        <f>E161/E162</f>
        <v>7.2000000000000064E-2</v>
      </c>
      <c r="G161" s="384">
        <f>G163-G162</f>
        <v>-1806.351999999999</v>
      </c>
      <c r="H161" s="1460">
        <f>G161/G162</f>
        <v>-0.13599999999999993</v>
      </c>
      <c r="I161" s="384">
        <f>I163-I162</f>
        <v>1969.6800000000003</v>
      </c>
      <c r="J161" s="1460">
        <f>I161/I162</f>
        <v>0.14500000000000002</v>
      </c>
      <c r="K161" s="384">
        <f>K163-K162</f>
        <v>-723.16800000000012</v>
      </c>
      <c r="L161" s="1460">
        <f>K161/K162</f>
        <v>-0.32400000000000007</v>
      </c>
      <c r="M161" s="384">
        <f>M163-M162</f>
        <v>369.51800000000026</v>
      </c>
      <c r="N161" s="1460">
        <f>M161/M162</f>
        <v>0.27700000000000019</v>
      </c>
      <c r="O161" s="384">
        <f>O163-O162</f>
        <v>-670.03199999999993</v>
      </c>
      <c r="P161" s="370">
        <f>O161/O162</f>
        <v>-0.37599999999999995</v>
      </c>
      <c r="Q161" s="399"/>
      <c r="R161" s="369"/>
      <c r="S161" s="2"/>
      <c r="T161" s="2"/>
      <c r="U161" s="2"/>
      <c r="V161" s="2"/>
      <c r="W161" s="2"/>
      <c r="X161" s="2"/>
      <c r="Y161" s="2"/>
      <c r="Z161" s="2"/>
      <c r="AA161" s="2"/>
      <c r="AB161" s="2"/>
      <c r="AC161" s="2"/>
      <c r="AD161" s="2"/>
      <c r="AE161" s="2"/>
      <c r="AF161" s="2"/>
      <c r="AG161" s="2"/>
      <c r="AH161" s="2"/>
      <c r="AI161" s="2"/>
      <c r="AJ161" s="2"/>
      <c r="AK161" s="2"/>
    </row>
    <row r="162" spans="1:37" ht="15.75" customHeight="1">
      <c r="A162" s="1209"/>
      <c r="B162" s="391" t="s">
        <v>1054</v>
      </c>
      <c r="C162" s="1462">
        <f t="shared" ref="C162:C163" si="232">SUM(E162,G162,I162,K162,M162,O162,Q162)</f>
        <v>93151</v>
      </c>
      <c r="D162" s="381"/>
      <c r="E162" s="1462">
        <v>51214</v>
      </c>
      <c r="F162" s="2"/>
      <c r="G162" s="1462">
        <v>13282</v>
      </c>
      <c r="H162" s="2"/>
      <c r="I162" s="1462">
        <v>13584</v>
      </c>
      <c r="J162" s="381"/>
      <c r="K162" s="1462">
        <v>2232</v>
      </c>
      <c r="L162" s="381"/>
      <c r="M162" s="1462">
        <v>1334</v>
      </c>
      <c r="N162" s="2"/>
      <c r="O162" s="1462">
        <v>1782</v>
      </c>
      <c r="P162" s="1499"/>
      <c r="Q162" s="1462">
        <v>9723</v>
      </c>
      <c r="R162" s="1463"/>
      <c r="S162" s="2"/>
      <c r="T162" s="2"/>
      <c r="U162" s="2"/>
      <c r="V162" s="2"/>
      <c r="W162" s="2"/>
      <c r="X162" s="2"/>
      <c r="Y162" s="2"/>
      <c r="Z162" s="2"/>
      <c r="AA162" s="2"/>
      <c r="AB162" s="2"/>
      <c r="AC162" s="2"/>
      <c r="AD162" s="2"/>
      <c r="AE162" s="2"/>
      <c r="AF162" s="2"/>
      <c r="AG162" s="2"/>
      <c r="AH162" s="2"/>
      <c r="AI162" s="2"/>
      <c r="AJ162" s="2"/>
      <c r="AK162" s="2"/>
    </row>
    <row r="163" spans="1:37" ht="15.75" customHeight="1">
      <c r="A163" s="1210"/>
      <c r="B163" s="391" t="s">
        <v>1055</v>
      </c>
      <c r="C163" s="1470">
        <f t="shared" si="232"/>
        <v>95978.053999999989</v>
      </c>
      <c r="D163" s="1471"/>
      <c r="E163" s="1470">
        <f>E162*107.2%</f>
        <v>54901.408000000003</v>
      </c>
      <c r="F163" s="1471"/>
      <c r="G163" s="1470">
        <f>G162*86.4%</f>
        <v>11475.648000000001</v>
      </c>
      <c r="H163" s="1471"/>
      <c r="I163" s="1470">
        <f>I162*114.5%</f>
        <v>15553.68</v>
      </c>
      <c r="J163" s="1471"/>
      <c r="K163" s="1470">
        <f>K162*67.6%</f>
        <v>1508.8319999999999</v>
      </c>
      <c r="L163" s="1471"/>
      <c r="M163" s="1470">
        <f>M162*127.7%</f>
        <v>1703.5180000000003</v>
      </c>
      <c r="N163" s="1471"/>
      <c r="O163" s="1470">
        <f>O162*62.4%</f>
        <v>1111.9680000000001</v>
      </c>
      <c r="P163" s="1519"/>
      <c r="Q163" s="1470">
        <f>Q162</f>
        <v>9723</v>
      </c>
      <c r="R163" s="387"/>
      <c r="S163" s="2"/>
      <c r="T163" s="2"/>
      <c r="U163" s="2"/>
      <c r="V163" s="2"/>
      <c r="W163" s="2"/>
      <c r="X163" s="2"/>
      <c r="Y163" s="2"/>
      <c r="Z163" s="2"/>
      <c r="AA163" s="2"/>
      <c r="AB163" s="2"/>
      <c r="AC163" s="2"/>
      <c r="AD163" s="2"/>
      <c r="AE163" s="2"/>
      <c r="AF163" s="2"/>
      <c r="AG163" s="2"/>
      <c r="AH163" s="2"/>
      <c r="AI163" s="2"/>
      <c r="AJ163" s="2"/>
      <c r="AK163" s="2"/>
    </row>
    <row r="164" spans="1:37" ht="15.75" customHeight="1">
      <c r="A164" s="1432"/>
      <c r="B164" s="411" t="s">
        <v>1039</v>
      </c>
      <c r="C164" s="1110">
        <f>C166-C165</f>
        <v>-1.8318271662818922E-3</v>
      </c>
      <c r="D164" s="1435"/>
      <c r="E164" s="1110">
        <f>E166-E165</f>
        <v>-7.9442249385862848E-3</v>
      </c>
      <c r="F164" s="1435"/>
      <c r="G164" s="1110">
        <f>G166-G165</f>
        <v>3.606045213249031E-2</v>
      </c>
      <c r="H164" s="1435"/>
      <c r="I164" s="1110">
        <f>I166-I165</f>
        <v>-2.6416463470415943E-3</v>
      </c>
      <c r="J164" s="1435"/>
      <c r="K164" s="1530">
        <f>K166-K165</f>
        <v>9.4802390212199716E-3</v>
      </c>
      <c r="L164" s="1203"/>
      <c r="M164" s="1110">
        <f>M166-M165</f>
        <v>-2.8775806529113119E-2</v>
      </c>
      <c r="N164" s="1435"/>
      <c r="O164" s="1110">
        <f>O166-O165</f>
        <v>8.2096510802469116E-3</v>
      </c>
      <c r="P164" s="1435"/>
      <c r="Q164" s="1531">
        <f>Q166-Q165</f>
        <v>0</v>
      </c>
      <c r="R164" s="1435"/>
      <c r="S164" s="2"/>
      <c r="T164" s="1520"/>
      <c r="U164" s="1532"/>
      <c r="V164" s="1425" t="s">
        <v>1</v>
      </c>
      <c r="W164" s="1203"/>
      <c r="X164" s="1425" t="s">
        <v>2</v>
      </c>
      <c r="Y164" s="1203"/>
      <c r="Z164" s="1425" t="s">
        <v>3</v>
      </c>
      <c r="AA164" s="1203"/>
      <c r="AB164" s="1425" t="s">
        <v>4</v>
      </c>
      <c r="AC164" s="1203"/>
      <c r="AD164" s="1425" t="s">
        <v>5</v>
      </c>
      <c r="AE164" s="1203"/>
      <c r="AF164" s="1533" t="s">
        <v>6</v>
      </c>
      <c r="AG164" s="1440"/>
      <c r="AH164" s="1534" t="s">
        <v>1036</v>
      </c>
      <c r="AI164" s="1203"/>
      <c r="AJ164" s="1425" t="s">
        <v>1037</v>
      </c>
      <c r="AK164" s="1203"/>
    </row>
    <row r="165" spans="1:37" ht="15.75" customHeight="1">
      <c r="A165" s="1535" t="s">
        <v>1078</v>
      </c>
      <c r="B165" s="1536" t="s">
        <v>1041</v>
      </c>
      <c r="C165" s="1111">
        <f t="shared" ref="C165:C166" si="233">C170/C174</f>
        <v>5.8660061162079509E-2</v>
      </c>
      <c r="D165" s="1435"/>
      <c r="E165" s="1111">
        <f t="shared" ref="E165:E166" si="234">E170/E174</f>
        <v>6.640987514188422E-2</v>
      </c>
      <c r="F165" s="1435"/>
      <c r="G165" s="1111">
        <f t="shared" ref="G165:G166" si="235">G170/G174</f>
        <v>4.9108658008658011E-2</v>
      </c>
      <c r="H165" s="1435"/>
      <c r="I165" s="1111">
        <f t="shared" ref="I165:I166" si="236">I170/I174</f>
        <v>4.6810543130990416E-2</v>
      </c>
      <c r="J165" s="1435"/>
      <c r="K165" s="1111">
        <f t="shared" ref="K165:K166" si="237">K170/K174</f>
        <v>4.7269354838709678E-2</v>
      </c>
      <c r="L165" s="1435"/>
      <c r="M165" s="1111">
        <f t="shared" ref="M165:M166" si="238">M170/M174</f>
        <v>4.5138271604938274E-2</v>
      </c>
      <c r="N165" s="1435"/>
      <c r="O165" s="1111">
        <f t="shared" ref="O165:O166" si="239">O170/O174</f>
        <v>3.2764062500000003E-2</v>
      </c>
      <c r="P165" s="1435"/>
      <c r="Q165" s="1116">
        <f t="shared" ref="Q165:Q166" si="240">Q170/Q174</f>
        <v>0.90749999999999997</v>
      </c>
      <c r="R165" s="1435"/>
      <c r="S165" s="2"/>
      <c r="T165" s="1501"/>
      <c r="U165" s="412"/>
      <c r="V165" s="1537" t="s">
        <v>1038</v>
      </c>
      <c r="W165" s="1538" t="s">
        <v>9</v>
      </c>
      <c r="X165" s="1537" t="s">
        <v>1038</v>
      </c>
      <c r="Y165" s="1538" t="s">
        <v>9</v>
      </c>
      <c r="Z165" s="1537" t="s">
        <v>1038</v>
      </c>
      <c r="AA165" s="1538" t="s">
        <v>9</v>
      </c>
      <c r="AB165" s="1537" t="s">
        <v>1038</v>
      </c>
      <c r="AC165" s="1538" t="s">
        <v>9</v>
      </c>
      <c r="AD165" s="1537" t="s">
        <v>1038</v>
      </c>
      <c r="AE165" s="1539" t="s">
        <v>9</v>
      </c>
      <c r="AF165" s="1429" t="s">
        <v>1038</v>
      </c>
      <c r="AG165" s="1540" t="s">
        <v>9</v>
      </c>
      <c r="AH165" s="1537" t="s">
        <v>1038</v>
      </c>
      <c r="AI165" s="1538" t="s">
        <v>9</v>
      </c>
      <c r="AJ165" s="1541" t="s">
        <v>1038</v>
      </c>
      <c r="AK165" s="1538" t="s">
        <v>9</v>
      </c>
    </row>
    <row r="166" spans="1:37" ht="15.75" customHeight="1">
      <c r="A166" s="1209"/>
      <c r="B166" s="1536" t="s">
        <v>1042</v>
      </c>
      <c r="C166" s="1542">
        <f t="shared" si="233"/>
        <v>5.6828233995797617E-2</v>
      </c>
      <c r="D166" s="1543"/>
      <c r="E166" s="1542">
        <f t="shared" si="234"/>
        <v>5.8465650203297935E-2</v>
      </c>
      <c r="F166" s="1543"/>
      <c r="G166" s="1542">
        <f t="shared" si="235"/>
        <v>8.5169110141148321E-2</v>
      </c>
      <c r="H166" s="1543"/>
      <c r="I166" s="1542">
        <f t="shared" si="236"/>
        <v>4.4168896783948822E-2</v>
      </c>
      <c r="J166" s="1543"/>
      <c r="K166" s="1542">
        <f t="shared" si="237"/>
        <v>5.6749593859929649E-2</v>
      </c>
      <c r="L166" s="1543"/>
      <c r="M166" s="1542">
        <f t="shared" si="238"/>
        <v>1.6362465075825155E-2</v>
      </c>
      <c r="N166" s="1543"/>
      <c r="O166" s="1542">
        <f t="shared" si="239"/>
        <v>4.0973713580246915E-2</v>
      </c>
      <c r="P166" s="1543"/>
      <c r="Q166" s="1544">
        <f t="shared" si="240"/>
        <v>0.90749999999999997</v>
      </c>
      <c r="R166" s="1543"/>
      <c r="S166" s="2"/>
      <c r="T166" s="1113" t="s">
        <v>44</v>
      </c>
      <c r="U166" s="1545" t="s">
        <v>1039</v>
      </c>
      <c r="V166" s="1110">
        <f>V168-V167</f>
        <v>1.493056900266479E-3</v>
      </c>
      <c r="W166" s="1435"/>
      <c r="X166" s="1110">
        <f>X168-X167</f>
        <v>-7.4554690753119157E-3</v>
      </c>
      <c r="Y166" s="1435"/>
      <c r="Z166" s="1110">
        <f>Z168-Z167</f>
        <v>4.4705803976791837E-2</v>
      </c>
      <c r="AA166" s="1435"/>
      <c r="AB166" s="1110">
        <f>AB168-AB167</f>
        <v>-2.5494495307347292E-3</v>
      </c>
      <c r="AC166" s="1435"/>
      <c r="AD166" s="1110">
        <f>AD168-AD167</f>
        <v>1.7091390338707706E-2</v>
      </c>
      <c r="AE166" s="1157"/>
      <c r="AF166" s="1546">
        <f>AF168-AF167</f>
        <v>-2.5072139651192732E-2</v>
      </c>
      <c r="AG166" s="1435"/>
      <c r="AH166" s="1110">
        <f>AH168-AH167</f>
        <v>2.0505097228284058E-2</v>
      </c>
      <c r="AI166" s="1435"/>
      <c r="AJ166" s="1547">
        <f>AJ168-AJ167</f>
        <v>0.90749999999999997</v>
      </c>
      <c r="AK166" s="1435"/>
    </row>
    <row r="167" spans="1:37" ht="15.75" customHeight="1">
      <c r="A167" s="1209"/>
      <c r="B167" s="413" t="s">
        <v>1079</v>
      </c>
      <c r="C167" s="1091">
        <v>6.6000000000000003E-2</v>
      </c>
      <c r="D167" s="1203"/>
      <c r="E167" s="1091">
        <v>7.0999999999999994E-2</v>
      </c>
      <c r="F167" s="1203"/>
      <c r="G167" s="1091">
        <v>9.5000000000000001E-2</v>
      </c>
      <c r="H167" s="1203"/>
      <c r="I167" s="1091">
        <v>5.2999999999999999E-2</v>
      </c>
      <c r="J167" s="1203"/>
      <c r="K167" s="1091">
        <v>7.0999999999999994E-2</v>
      </c>
      <c r="L167" s="1203"/>
      <c r="M167" s="1091">
        <v>1.9E-2</v>
      </c>
      <c r="N167" s="1203"/>
      <c r="O167" s="1091">
        <v>3.5000000000000003E-2</v>
      </c>
      <c r="P167" s="1203"/>
      <c r="Q167" s="1115">
        <v>0.41</v>
      </c>
      <c r="R167" s="1203"/>
      <c r="S167" s="2"/>
      <c r="T167" s="1209"/>
      <c r="U167" s="1536" t="s">
        <v>1041</v>
      </c>
      <c r="V167" s="1111">
        <f t="shared" ref="V167:V168" si="241">V172/V176</f>
        <v>5.6431186919660883E-2</v>
      </c>
      <c r="W167" s="1435"/>
      <c r="X167" s="1111">
        <f t="shared" ref="X167:X168" si="242">X172/X176</f>
        <v>6.4553622655388013E-2</v>
      </c>
      <c r="Y167" s="1435"/>
      <c r="Z167" s="1111">
        <f t="shared" ref="Z167:Z168" si="243">Z172/Z176</f>
        <v>5.1253463855421684E-2</v>
      </c>
      <c r="AA167" s="1435"/>
      <c r="AB167" s="1111">
        <f t="shared" ref="AB167:AB168" si="244">AB172/AB176</f>
        <v>4.721278195488722E-2</v>
      </c>
      <c r="AC167" s="1435"/>
      <c r="AD167" s="1111">
        <f t="shared" ref="AD167:AD168" si="245">AD172/AD176</f>
        <v>4.7269354838709678E-2</v>
      </c>
      <c r="AE167" s="1157"/>
      <c r="AF167" s="1548">
        <f t="shared" ref="AF167:AF168" si="246">AF172/AF176</f>
        <v>4.3699601593625501E-2</v>
      </c>
      <c r="AG167" s="1435"/>
      <c r="AH167" s="1111">
        <f t="shared" ref="AH167:AH168" si="247">AH172/AH176</f>
        <v>3.2426288659793814E-2</v>
      </c>
      <c r="AI167" s="1435"/>
      <c r="AJ167" s="1111">
        <f t="shared" ref="AJ167:AJ168" si="248">AJ172/AJ176</f>
        <v>0</v>
      </c>
      <c r="AK167" s="1435"/>
    </row>
    <row r="168" spans="1:37" ht="15.75" customHeight="1">
      <c r="A168" s="1209"/>
      <c r="B168" s="2"/>
      <c r="C168" s="414"/>
      <c r="D168" s="415"/>
      <c r="E168" s="414"/>
      <c r="F168" s="415"/>
      <c r="G168" s="414"/>
      <c r="H168" s="415"/>
      <c r="I168" s="414"/>
      <c r="J168" s="415"/>
      <c r="K168" s="414"/>
      <c r="L168" s="415"/>
      <c r="M168" s="414"/>
      <c r="N168" s="415"/>
      <c r="O168" s="414"/>
      <c r="P168" s="415"/>
      <c r="Q168" s="414"/>
      <c r="R168" s="415"/>
      <c r="S168" s="2"/>
      <c r="T168" s="1209"/>
      <c r="U168" s="389" t="s">
        <v>1042</v>
      </c>
      <c r="V168" s="1542">
        <f t="shared" si="241"/>
        <v>5.7924243819927362E-2</v>
      </c>
      <c r="W168" s="1543"/>
      <c r="X168" s="1542">
        <f t="shared" si="242"/>
        <v>5.7098153580076097E-2</v>
      </c>
      <c r="Y168" s="1543"/>
      <c r="Z168" s="1542">
        <f t="shared" si="243"/>
        <v>9.5959267832213521E-2</v>
      </c>
      <c r="AA168" s="1543"/>
      <c r="AB168" s="1542">
        <f t="shared" si="244"/>
        <v>4.4663332424152491E-2</v>
      </c>
      <c r="AC168" s="1543"/>
      <c r="AD168" s="1542">
        <f t="shared" si="245"/>
        <v>6.4360745177417383E-2</v>
      </c>
      <c r="AE168" s="1549"/>
      <c r="AF168" s="1548">
        <f t="shared" si="246"/>
        <v>1.8627461942432769E-2</v>
      </c>
      <c r="AG168" s="1435"/>
      <c r="AH168" s="1542">
        <f t="shared" si="247"/>
        <v>5.2931385888077873E-2</v>
      </c>
      <c r="AI168" s="1543"/>
      <c r="AJ168" s="1550">
        <f t="shared" si="248"/>
        <v>0.90749999999999997</v>
      </c>
      <c r="AK168" s="1543"/>
    </row>
    <row r="169" spans="1:37" ht="15.75" customHeight="1">
      <c r="A169" s="1209"/>
      <c r="B169" s="416" t="s">
        <v>1044</v>
      </c>
      <c r="C169" s="1551">
        <f>C171-C170</f>
        <v>34265.530246542301</v>
      </c>
      <c r="D169" s="1498">
        <f>C169/C170</f>
        <v>3.5727052510647887E-2</v>
      </c>
      <c r="E169" s="1551">
        <f>E171-E170</f>
        <v>-40171.140105263214</v>
      </c>
      <c r="F169" s="1498">
        <f>E169/E170</f>
        <v>-6.8660282436256825E-2</v>
      </c>
      <c r="G169" s="1551">
        <f>G171-G170</f>
        <v>73931.042310526303</v>
      </c>
      <c r="H169" s="1498">
        <f>G169/G170</f>
        <v>0.65171359835091636</v>
      </c>
      <c r="I169" s="1551">
        <f>I171-I170</f>
        <v>13374.406357894739</v>
      </c>
      <c r="J169" s="1498">
        <f>I169/I170</f>
        <v>9.1282283679673615E-2</v>
      </c>
      <c r="K169" s="1551">
        <f>K171-K170</f>
        <v>770.28474576271401</v>
      </c>
      <c r="L169" s="1498">
        <f>K169/K170</f>
        <v>2.6283302479363769E-2</v>
      </c>
      <c r="M169" s="1551">
        <f>M171-M170</f>
        <v>-17254.291210526317</v>
      </c>
      <c r="N169" s="1498">
        <f>M169/M170</f>
        <v>-0.47191869182556523</v>
      </c>
      <c r="O169" s="1551">
        <f>O171-O170</f>
        <v>3615.2281481481477</v>
      </c>
      <c r="P169" s="1498">
        <f>O169/O170</f>
        <v>0.17240822872564965</v>
      </c>
      <c r="Q169" s="1453">
        <f>Q171-Q170</f>
        <v>0</v>
      </c>
      <c r="R169" s="1552">
        <f>Q169/Q170</f>
        <v>0</v>
      </c>
      <c r="S169" s="2"/>
      <c r="T169" s="1209"/>
      <c r="U169" s="417" t="s">
        <v>1080</v>
      </c>
      <c r="V169" s="1091">
        <v>5.8000000000000003E-2</v>
      </c>
      <c r="W169" s="1203"/>
      <c r="X169" s="1091">
        <v>6.0999999999999999E-2</v>
      </c>
      <c r="Y169" s="1203"/>
      <c r="Z169" s="1091">
        <v>7.0999999999999994E-2</v>
      </c>
      <c r="AA169" s="1203"/>
      <c r="AB169" s="1091">
        <v>4.3999999999999997E-2</v>
      </c>
      <c r="AC169" s="1203"/>
      <c r="AD169" s="1091">
        <v>4.3999999999999997E-2</v>
      </c>
      <c r="AE169" s="1203"/>
      <c r="AF169" s="1091">
        <v>3.3000000000000002E-2</v>
      </c>
      <c r="AG169" s="1203"/>
      <c r="AH169" s="1091">
        <v>5.8000000000000003E-2</v>
      </c>
      <c r="AI169" s="1203"/>
      <c r="AJ169" s="1112">
        <v>0.56999999999999995</v>
      </c>
      <c r="AK169" s="1203"/>
    </row>
    <row r="170" spans="1:37" ht="15.75" customHeight="1">
      <c r="A170" s="1209"/>
      <c r="B170" s="2" t="s">
        <v>1045</v>
      </c>
      <c r="C170" s="1553">
        <f t="shared" ref="C170:C171" si="249">SUM(E170,G170,I170,K170,M170,O170,Q170)</f>
        <v>959092</v>
      </c>
      <c r="D170" s="1499"/>
      <c r="E170" s="1553">
        <f t="shared" ref="E170:E171" si="250">E178+E182</f>
        <v>585071</v>
      </c>
      <c r="F170" s="1499"/>
      <c r="G170" s="1553">
        <f t="shared" ref="G170:G171" si="251">G178+G182</f>
        <v>113441</v>
      </c>
      <c r="H170" s="1499"/>
      <c r="I170" s="1553">
        <f t="shared" ref="I170:I171" si="252">I178+I182</f>
        <v>146517</v>
      </c>
      <c r="J170" s="1499"/>
      <c r="K170" s="1553">
        <f t="shared" ref="K170:K171" si="253">K178+K182</f>
        <v>29307</v>
      </c>
      <c r="L170" s="1499"/>
      <c r="M170" s="1553">
        <f t="shared" ref="M170:M171" si="254">M178+M182</f>
        <v>36562</v>
      </c>
      <c r="N170" s="1499"/>
      <c r="O170" s="1553">
        <f t="shared" ref="O170:O171" si="255">O178+O182</f>
        <v>20969</v>
      </c>
      <c r="P170" s="1499"/>
      <c r="Q170" s="1449">
        <f t="shared" ref="Q170:Q171" si="256">Q178+Q182</f>
        <v>27225</v>
      </c>
      <c r="R170" s="1554"/>
      <c r="S170" s="2"/>
      <c r="T170" s="1209"/>
      <c r="U170" s="2"/>
      <c r="V170" s="414"/>
      <c r="W170" s="415"/>
      <c r="X170" s="414"/>
      <c r="Y170" s="415"/>
      <c r="Z170" s="414"/>
      <c r="AA170" s="415"/>
      <c r="AB170" s="414"/>
      <c r="AC170" s="415"/>
      <c r="AD170" s="414"/>
      <c r="AE170" s="415"/>
      <c r="AF170" s="414"/>
      <c r="AG170" s="415"/>
      <c r="AH170" s="414"/>
      <c r="AI170" s="415"/>
      <c r="AJ170" s="414"/>
      <c r="AK170" s="415"/>
    </row>
    <row r="171" spans="1:37" ht="15.75" customHeight="1">
      <c r="A171" s="1209"/>
      <c r="B171" s="1472" t="s">
        <v>1046</v>
      </c>
      <c r="C171" s="1555">
        <f t="shared" si="249"/>
        <v>993357.5302465423</v>
      </c>
      <c r="D171" s="1519"/>
      <c r="E171" s="1555">
        <f t="shared" si="250"/>
        <v>544899.85989473679</v>
      </c>
      <c r="F171" s="1519"/>
      <c r="G171" s="1555">
        <f t="shared" si="251"/>
        <v>187372.0423105263</v>
      </c>
      <c r="H171" s="1519"/>
      <c r="I171" s="1555">
        <f t="shared" si="252"/>
        <v>159891.40635789474</v>
      </c>
      <c r="J171" s="1519"/>
      <c r="K171" s="1555">
        <f t="shared" si="253"/>
        <v>30077.284745762714</v>
      </c>
      <c r="L171" s="1519"/>
      <c r="M171" s="1555">
        <f t="shared" si="254"/>
        <v>19307.708789473683</v>
      </c>
      <c r="N171" s="1519"/>
      <c r="O171" s="1555">
        <f t="shared" si="255"/>
        <v>24584.228148148148</v>
      </c>
      <c r="P171" s="1519"/>
      <c r="Q171" s="1453">
        <f t="shared" si="256"/>
        <v>27225</v>
      </c>
      <c r="R171" s="1556"/>
      <c r="S171" s="2"/>
      <c r="T171" s="1209"/>
      <c r="U171" s="416" t="s">
        <v>1044</v>
      </c>
      <c r="V171" s="1551">
        <f>V173-V172</f>
        <v>175912.70796227362</v>
      </c>
      <c r="W171" s="1556">
        <f>V171/V172</f>
        <v>6.292482652648701E-2</v>
      </c>
      <c r="X171" s="1557">
        <f>X173-X172</f>
        <v>-104505.38000000012</v>
      </c>
      <c r="Y171" s="1556">
        <f>X171/X172</f>
        <v>-5.9539998849142593E-2</v>
      </c>
      <c r="Z171" s="1557">
        <f>Z173-Z172</f>
        <v>200887.27057368425</v>
      </c>
      <c r="AA171" s="1556">
        <f>Z171/Z172</f>
        <v>0.5902841435156726</v>
      </c>
      <c r="AB171" s="1557">
        <f>AB173-AB172</f>
        <v>35666.856992982503</v>
      </c>
      <c r="AC171" s="1556">
        <f>AB171/AB172</f>
        <v>8.1143842223046936E-2</v>
      </c>
      <c r="AD171" s="1551">
        <f>AD173-AD172</f>
        <v>1540.435796610167</v>
      </c>
      <c r="AE171" s="1556">
        <f>AD171/AD172</f>
        <v>1.7520681027401497E-2</v>
      </c>
      <c r="AF171" s="1551">
        <f>AF173-AF172</f>
        <v>-48960.474067669173</v>
      </c>
      <c r="AG171" s="1556">
        <f>AF171/AF172</f>
        <v>-0.44636940054035312</v>
      </c>
      <c r="AH171" s="1551">
        <f>AH173-AH172</f>
        <v>9608.9986666666809</v>
      </c>
      <c r="AI171" s="1556">
        <f>AH171/AH172</f>
        <v>0.15274927538535746</v>
      </c>
      <c r="AJ171" s="1453"/>
      <c r="AK171" s="1556" t="e">
        <f>AJ171/AJ172</f>
        <v>#DIV/0!</v>
      </c>
    </row>
    <row r="172" spans="1:37" ht="15.75" customHeight="1">
      <c r="A172" s="1209"/>
      <c r="B172" s="2"/>
      <c r="C172" s="1453"/>
      <c r="D172" s="1519"/>
      <c r="E172" s="1453"/>
      <c r="F172" s="1519"/>
      <c r="G172" s="1453"/>
      <c r="H172" s="1519"/>
      <c r="I172" s="1453"/>
      <c r="J172" s="1519"/>
      <c r="K172" s="1453"/>
      <c r="L172" s="1519"/>
      <c r="M172" s="1453"/>
      <c r="N172" s="1519"/>
      <c r="O172" s="1453"/>
      <c r="P172" s="1519"/>
      <c r="Q172" s="1453"/>
      <c r="R172" s="1556"/>
      <c r="S172" s="2"/>
      <c r="T172" s="1209"/>
      <c r="U172" s="2" t="s">
        <v>1045</v>
      </c>
      <c r="V172" s="1553">
        <f t="shared" ref="V172:V173" si="257">SUM(X172,Z172,AB172,AD172,AF172,AH172,AJ172)</f>
        <v>2795601</v>
      </c>
      <c r="W172" s="1554"/>
      <c r="X172" s="1553">
        <f t="shared" ref="X172:X173" si="258">X180+X185</f>
        <v>1755213</v>
      </c>
      <c r="Y172" s="1554"/>
      <c r="Z172" s="1553">
        <f t="shared" ref="Z172:Z173" si="259">Z180+Z185</f>
        <v>340323</v>
      </c>
      <c r="AA172" s="1554"/>
      <c r="AB172" s="1553">
        <f t="shared" ref="AB172:AB173" si="260">AB180+AB185</f>
        <v>439551</v>
      </c>
      <c r="AC172" s="1554"/>
      <c r="AD172" s="1553">
        <f t="shared" ref="AD172:AD173" si="261">AD180+AD185</f>
        <v>87921</v>
      </c>
      <c r="AE172" s="1554"/>
      <c r="AF172" s="1553">
        <f t="shared" ref="AF172:AF173" si="262">AF180+AF185</f>
        <v>109686</v>
      </c>
      <c r="AG172" s="1554"/>
      <c r="AH172" s="1553">
        <f t="shared" ref="AH172:AH173" si="263">AH180+AH185</f>
        <v>62907</v>
      </c>
      <c r="AI172" s="1554"/>
      <c r="AJ172" s="1553"/>
      <c r="AK172" s="1554"/>
    </row>
    <row r="173" spans="1:37" ht="15.75" customHeight="1">
      <c r="A173" s="1209"/>
      <c r="B173" s="416" t="s">
        <v>1047</v>
      </c>
      <c r="C173" s="1551">
        <f>C175-C174</f>
        <v>1130000</v>
      </c>
      <c r="D173" s="1498">
        <f>C173/C174</f>
        <v>6.9113149847094796E-2</v>
      </c>
      <c r="E173" s="1551">
        <f>E175-E174</f>
        <v>510000</v>
      </c>
      <c r="F173" s="1498">
        <f>E173/E174</f>
        <v>5.7888762769580021E-2</v>
      </c>
      <c r="G173" s="1551">
        <f>G175-G174</f>
        <v>-110000</v>
      </c>
      <c r="H173" s="1498">
        <f>G173/G174</f>
        <v>-4.7619047619047616E-2</v>
      </c>
      <c r="I173" s="1551">
        <f>I175-I174</f>
        <v>490000</v>
      </c>
      <c r="J173" s="1498">
        <f>I173/I174</f>
        <v>0.15654952076677317</v>
      </c>
      <c r="K173" s="1551">
        <f>K175-K174</f>
        <v>-90000</v>
      </c>
      <c r="L173" s="1498">
        <f>K173/K174</f>
        <v>-0.14516129032258066</v>
      </c>
      <c r="M173" s="1551">
        <f>M175-M174</f>
        <v>370000</v>
      </c>
      <c r="N173" s="1498">
        <f>M173/M174</f>
        <v>0.4567901234567901</v>
      </c>
      <c r="O173" s="1551">
        <f>O175-O174</f>
        <v>-40000</v>
      </c>
      <c r="P173" s="1498">
        <f>O173/O174</f>
        <v>-6.25E-2</v>
      </c>
      <c r="Q173" s="1453">
        <f>Q175-Q174</f>
        <v>0</v>
      </c>
      <c r="R173" s="1552">
        <f>Q173/Q174</f>
        <v>0</v>
      </c>
      <c r="S173" s="63"/>
      <c r="T173" s="1209"/>
      <c r="U173" s="1472" t="s">
        <v>1046</v>
      </c>
      <c r="V173" s="1555">
        <f t="shared" si="257"/>
        <v>2971513.7079622736</v>
      </c>
      <c r="W173" s="1556"/>
      <c r="X173" s="1555">
        <f t="shared" si="258"/>
        <v>1650707.6199999999</v>
      </c>
      <c r="Y173" s="1556"/>
      <c r="Z173" s="1555">
        <f t="shared" si="259"/>
        <v>541210.27057368425</v>
      </c>
      <c r="AA173" s="1556"/>
      <c r="AB173" s="1555">
        <f t="shared" si="260"/>
        <v>475217.8569929825</v>
      </c>
      <c r="AC173" s="1556"/>
      <c r="AD173" s="1555">
        <f t="shared" si="261"/>
        <v>89461.435796610167</v>
      </c>
      <c r="AE173" s="1556"/>
      <c r="AF173" s="1555">
        <f t="shared" si="262"/>
        <v>60725.525932330827</v>
      </c>
      <c r="AG173" s="1556"/>
      <c r="AH173" s="1555">
        <f t="shared" si="263"/>
        <v>72515.998666666681</v>
      </c>
      <c r="AI173" s="1556"/>
      <c r="AJ173" s="1453">
        <f>AJ181+AJ186</f>
        <v>81675</v>
      </c>
      <c r="AK173" s="1556"/>
    </row>
    <row r="174" spans="1:37" ht="15.75" customHeight="1">
      <c r="A174" s="1209"/>
      <c r="B174" s="2" t="s">
        <v>1048</v>
      </c>
      <c r="C174" s="1553">
        <f t="shared" ref="C174:C175" si="264">SUM(E174,G174,I174,K174,M174,O174,Q174)</f>
        <v>16350000</v>
      </c>
      <c r="D174" s="1499"/>
      <c r="E174" s="1553">
        <v>8810000</v>
      </c>
      <c r="F174" s="1499"/>
      <c r="G174" s="1553">
        <v>2310000</v>
      </c>
      <c r="H174" s="1499"/>
      <c r="I174" s="1553">
        <v>3130000</v>
      </c>
      <c r="J174" s="1499"/>
      <c r="K174" s="1553">
        <v>620000</v>
      </c>
      <c r="L174" s="1499"/>
      <c r="M174" s="1553">
        <v>810000</v>
      </c>
      <c r="N174" s="1499"/>
      <c r="O174" s="1553">
        <v>640000</v>
      </c>
      <c r="P174" s="1499"/>
      <c r="Q174" s="1449">
        <v>30000</v>
      </c>
      <c r="R174" s="1554"/>
      <c r="S174" s="2"/>
      <c r="T174" s="1209"/>
      <c r="U174" s="2"/>
      <c r="V174" s="1453"/>
      <c r="W174" s="1556"/>
      <c r="X174" s="1453"/>
      <c r="Y174" s="1556"/>
      <c r="Z174" s="1453"/>
      <c r="AA174" s="1556"/>
      <c r="AB174" s="1453"/>
      <c r="AC174" s="1556"/>
      <c r="AD174" s="1453"/>
      <c r="AE174" s="1556"/>
      <c r="AF174" s="1453"/>
      <c r="AG174" s="1556"/>
      <c r="AH174" s="1453"/>
      <c r="AI174" s="1556"/>
      <c r="AJ174" s="1453"/>
      <c r="AK174" s="1556"/>
    </row>
    <row r="175" spans="1:37" ht="15.75" customHeight="1">
      <c r="A175" s="1209"/>
      <c r="B175" s="1472" t="s">
        <v>1049</v>
      </c>
      <c r="C175" s="1555">
        <f t="shared" si="264"/>
        <v>17480000</v>
      </c>
      <c r="D175" s="1519"/>
      <c r="E175" s="1555">
        <v>9320000</v>
      </c>
      <c r="F175" s="1519"/>
      <c r="G175" s="1555">
        <v>2200000</v>
      </c>
      <c r="H175" s="1519"/>
      <c r="I175" s="1555">
        <v>3620000</v>
      </c>
      <c r="J175" s="1519"/>
      <c r="K175" s="1555">
        <v>530000</v>
      </c>
      <c r="L175" s="1519"/>
      <c r="M175" s="1555">
        <v>1180000</v>
      </c>
      <c r="N175" s="1519"/>
      <c r="O175" s="1555">
        <v>600000</v>
      </c>
      <c r="P175" s="1519"/>
      <c r="Q175" s="1453">
        <v>30000</v>
      </c>
      <c r="R175" s="1556"/>
      <c r="S175" s="2"/>
      <c r="T175" s="1209"/>
      <c r="U175" s="416" t="s">
        <v>1047</v>
      </c>
      <c r="V175" s="1551">
        <f>V177-V176</f>
        <v>1760000</v>
      </c>
      <c r="W175" s="1556">
        <f>V175/V176</f>
        <v>3.5526846992329428E-2</v>
      </c>
      <c r="X175" s="1557">
        <f>X177-X176</f>
        <v>1720000</v>
      </c>
      <c r="Y175" s="1556">
        <f>X175/X176</f>
        <v>6.3258550937844799E-2</v>
      </c>
      <c r="Z175" s="1551">
        <f>Z177-Z176</f>
        <v>-1000000</v>
      </c>
      <c r="AA175" s="1556">
        <f>Z175/Z176</f>
        <v>-0.15060240963855423</v>
      </c>
      <c r="AB175" s="1551">
        <f>AB177-AB176</f>
        <v>1330000</v>
      </c>
      <c r="AC175" s="1556">
        <f>AB175/AB176</f>
        <v>0.14285714285714285</v>
      </c>
      <c r="AD175" s="1551">
        <f>AD177-AD176</f>
        <v>-470000</v>
      </c>
      <c r="AE175" s="1556">
        <f>AD175/AD176</f>
        <v>-0.25268817204301075</v>
      </c>
      <c r="AF175" s="1551">
        <f>AF177-AF176</f>
        <v>750000</v>
      </c>
      <c r="AG175" s="1556">
        <f>AF175/AF176</f>
        <v>0.29880478087649404</v>
      </c>
      <c r="AH175" s="1551">
        <f>AH177-AH176</f>
        <v>-570000</v>
      </c>
      <c r="AI175" s="1556">
        <f>AH175/AH176</f>
        <v>-0.29381443298969073</v>
      </c>
      <c r="AJ175" s="1453"/>
      <c r="AK175" s="1556">
        <f>AJ175/AJ176</f>
        <v>0</v>
      </c>
    </row>
    <row r="176" spans="1:37" ht="15.75" customHeight="1">
      <c r="A176" s="1209"/>
      <c r="B176" s="2"/>
      <c r="C176" s="1470"/>
      <c r="D176" s="1519"/>
      <c r="E176" s="1470"/>
      <c r="F176" s="1519"/>
      <c r="G176" s="1470"/>
      <c r="H176" s="1519"/>
      <c r="I176" s="1470"/>
      <c r="J176" s="1519"/>
      <c r="K176" s="1470"/>
      <c r="L176" s="1519"/>
      <c r="M176" s="1470"/>
      <c r="N176" s="1519"/>
      <c r="O176" s="1470"/>
      <c r="P176" s="1519"/>
      <c r="Q176" s="1470"/>
      <c r="R176" s="1501"/>
      <c r="S176" s="2"/>
      <c r="T176" s="1209"/>
      <c r="U176" s="2" t="s">
        <v>1048</v>
      </c>
      <c r="V176" s="1553">
        <f t="shared" ref="V176:V177" si="265">SUM(X176,Z176,AB176,AD176,AF176,AH176,AJ176)</f>
        <v>49540000</v>
      </c>
      <c r="W176" s="1554"/>
      <c r="X176" s="1553">
        <f t="shared" ref="X176:X177" si="266">SUM(E134,E154,E174)</f>
        <v>27190000</v>
      </c>
      <c r="Y176" s="1554"/>
      <c r="Z176" s="1553">
        <f t="shared" ref="Z176:Z177" si="267">SUM(G134,G154,G174)</f>
        <v>6640000</v>
      </c>
      <c r="AA176" s="1554"/>
      <c r="AB176" s="1553">
        <f t="shared" ref="AB176:AB177" si="268">SUM(I134,I154,I174)</f>
        <v>9310000</v>
      </c>
      <c r="AC176" s="1554"/>
      <c r="AD176" s="1553">
        <f t="shared" ref="AD176:AD177" si="269">SUM(K134,K154,K174)</f>
        <v>1860000</v>
      </c>
      <c r="AE176" s="1554"/>
      <c r="AF176" s="1553">
        <f t="shared" ref="AF176:AF177" si="270">SUM(M134,M154,M174)</f>
        <v>2510000</v>
      </c>
      <c r="AG176" s="1554"/>
      <c r="AH176" s="1553">
        <f t="shared" ref="AH176:AH177" si="271">SUM(O134,O154,O174)</f>
        <v>1940000</v>
      </c>
      <c r="AI176" s="1554"/>
      <c r="AJ176" s="1553">
        <f t="shared" ref="AJ176:AJ177" si="272">SUM(Q134,Q154,Q174)</f>
        <v>90000</v>
      </c>
      <c r="AK176" s="1554"/>
    </row>
    <row r="177" spans="1:37" ht="15.75" customHeight="1">
      <c r="A177" s="1209"/>
      <c r="B177" s="416" t="s">
        <v>1050</v>
      </c>
      <c r="C177" s="1557">
        <f>C179-C178</f>
        <v>29594.324246542528</v>
      </c>
      <c r="D177" s="1498">
        <f>C177/C178</f>
        <v>3.4175912962364094E-2</v>
      </c>
      <c r="E177" s="1557">
        <f>E179-E178</f>
        <v>-43141.552105263167</v>
      </c>
      <c r="F177" s="1498">
        <f>E177/E178</f>
        <v>-8.081106383406636E-2</v>
      </c>
      <c r="G177" s="1557">
        <f>G179-G178</f>
        <v>74542.014310526312</v>
      </c>
      <c r="H177" s="1498">
        <f>G177/G178</f>
        <v>0.74423680658279645</v>
      </c>
      <c r="I177" s="1557">
        <f>I179-I178</f>
        <v>11241.718357894744</v>
      </c>
      <c r="J177" s="1498">
        <f>I177/I178</f>
        <v>8.4566799499708453E-2</v>
      </c>
      <c r="K177" s="1557">
        <f>K179-K178</f>
        <v>1093.9247457627134</v>
      </c>
      <c r="L177" s="1498">
        <f>K177/K178</f>
        <v>4.040349938181767E-2</v>
      </c>
      <c r="M177" s="1557">
        <f>M179-M178</f>
        <v>-17863.929210526316</v>
      </c>
      <c r="N177" s="1498">
        <f>M177/M178</f>
        <v>-0.50709461821637092</v>
      </c>
      <c r="O177" s="1557">
        <f>O179-O178</f>
        <v>3722.1481481481496</v>
      </c>
      <c r="P177" s="1498">
        <f>O177/O178</f>
        <v>0.19399323230041954</v>
      </c>
      <c r="Q177" s="1470">
        <f>Q179-Q178</f>
        <v>0</v>
      </c>
      <c r="R177" s="1552">
        <f>Q177/Q178</f>
        <v>0</v>
      </c>
      <c r="S177" s="2"/>
      <c r="T177" s="1209"/>
      <c r="U177" s="1472" t="s">
        <v>1049</v>
      </c>
      <c r="V177" s="1555">
        <f t="shared" si="265"/>
        <v>51300000</v>
      </c>
      <c r="W177" s="1556"/>
      <c r="X177" s="1555">
        <f t="shared" si="266"/>
        <v>28910000</v>
      </c>
      <c r="Y177" s="1556"/>
      <c r="Z177" s="1555">
        <f t="shared" si="267"/>
        <v>5640000</v>
      </c>
      <c r="AA177" s="1556"/>
      <c r="AB177" s="1555">
        <f t="shared" si="268"/>
        <v>10640000</v>
      </c>
      <c r="AC177" s="1556"/>
      <c r="AD177" s="1555">
        <f t="shared" si="269"/>
        <v>1390000</v>
      </c>
      <c r="AE177" s="1556"/>
      <c r="AF177" s="1555">
        <f t="shared" si="270"/>
        <v>3260000</v>
      </c>
      <c r="AG177" s="1556"/>
      <c r="AH177" s="1555">
        <f t="shared" si="271"/>
        <v>1370000</v>
      </c>
      <c r="AI177" s="1556"/>
      <c r="AJ177" s="1453">
        <f t="shared" si="272"/>
        <v>90000</v>
      </c>
      <c r="AK177" s="1556"/>
    </row>
    <row r="178" spans="1:37" ht="15.75" customHeight="1">
      <c r="A178" s="1209"/>
      <c r="B178" s="2" t="s">
        <v>1051</v>
      </c>
      <c r="C178" s="1558">
        <f t="shared" ref="C178:C179" si="273">SUM(E178,G178,I178,K178,M178,O178,Q178)</f>
        <v>865941</v>
      </c>
      <c r="D178" s="1499"/>
      <c r="E178" s="1558">
        <v>533857</v>
      </c>
      <c r="F178" s="1499"/>
      <c r="G178" s="1558">
        <v>100159</v>
      </c>
      <c r="H178" s="1499"/>
      <c r="I178" s="1558">
        <v>132933</v>
      </c>
      <c r="J178" s="1499"/>
      <c r="K178" s="1558">
        <v>27075</v>
      </c>
      <c r="L178" s="1499"/>
      <c r="M178" s="1558">
        <v>35228</v>
      </c>
      <c r="N178" s="1499"/>
      <c r="O178" s="1558">
        <v>19187</v>
      </c>
      <c r="P178" s="1499"/>
      <c r="Q178" s="1449">
        <v>17502</v>
      </c>
      <c r="R178" s="1500"/>
      <c r="S178" s="2"/>
      <c r="T178" s="1209"/>
      <c r="U178" s="2"/>
      <c r="V178" s="1470"/>
      <c r="W178" s="1501"/>
      <c r="X178" s="1470"/>
      <c r="Y178" s="1501"/>
      <c r="Z178" s="1470"/>
      <c r="AA178" s="1501"/>
      <c r="AB178" s="1470"/>
      <c r="AC178" s="1501"/>
      <c r="AD178" s="1470"/>
      <c r="AE178" s="1501"/>
      <c r="AF178" s="1470"/>
      <c r="AG178" s="1501"/>
      <c r="AH178" s="1470"/>
      <c r="AI178" s="1501"/>
      <c r="AJ178" s="1470"/>
      <c r="AK178" s="1501"/>
    </row>
    <row r="179" spans="1:37" ht="15.75" customHeight="1">
      <c r="A179" s="1209"/>
      <c r="B179" s="1559" t="s">
        <v>1052</v>
      </c>
      <c r="C179" s="1560">
        <f t="shared" si="273"/>
        <v>895535.32424654253</v>
      </c>
      <c r="D179" s="1519"/>
      <c r="E179" s="1560">
        <f>1864718702/3800</f>
        <v>490715.44789473683</v>
      </c>
      <c r="F179" s="1519"/>
      <c r="G179" s="1560">
        <f>663863854.38/3800</f>
        <v>174701.01431052631</v>
      </c>
      <c r="H179" s="1519"/>
      <c r="I179" s="1560">
        <f>410897947.32/2850</f>
        <v>144174.71835789474</v>
      </c>
      <c r="J179" s="1519"/>
      <c r="K179" s="1560">
        <f>41549164/1475</f>
        <v>28168.924745762713</v>
      </c>
      <c r="L179" s="1519"/>
      <c r="M179" s="1560">
        <f>65983469/3800</f>
        <v>17364.070789473684</v>
      </c>
      <c r="N179" s="1519"/>
      <c r="O179" s="1560">
        <f>3092735/135</f>
        <v>22909.14814814815</v>
      </c>
      <c r="P179" s="1519"/>
      <c r="Q179" s="1453">
        <f>Q178</f>
        <v>17502</v>
      </c>
      <c r="R179" s="1501"/>
      <c r="S179" s="2"/>
      <c r="T179" s="1209"/>
      <c r="U179" s="416" t="s">
        <v>1050</v>
      </c>
      <c r="V179" s="1557">
        <f>V181-V180</f>
        <v>86405.847962274682</v>
      </c>
      <c r="W179" s="1556">
        <f>V179/V180</f>
        <v>3.3260868027681134E-2</v>
      </c>
      <c r="X179" s="1557">
        <f>X181-X180</f>
        <v>-114236.04000000004</v>
      </c>
      <c r="Y179" s="1556">
        <f>X179/X180</f>
        <v>-7.1327490320441639E-2</v>
      </c>
      <c r="Z179" s="1557">
        <f>Z181-Z180</f>
        <v>207089.96457368421</v>
      </c>
      <c r="AA179" s="1556">
        <f>Z179/Z180</f>
        <v>0.68920404747679254</v>
      </c>
      <c r="AB179" s="1557">
        <f>AB181-AB180</f>
        <v>29866.488992982486</v>
      </c>
      <c r="AC179" s="1556">
        <f>AB179/AB180</f>
        <v>7.4891082959040733E-2</v>
      </c>
      <c r="AD179" s="1557">
        <f>AD181-AD180</f>
        <v>3238.9877966101631</v>
      </c>
      <c r="AE179" s="1556">
        <f>AD179/AD180</f>
        <v>3.9876734953649282E-2</v>
      </c>
      <c r="AF179" s="1557">
        <f>AF181-AF180</f>
        <v>-50720.020067669175</v>
      </c>
      <c r="AG179" s="1556">
        <f>AF179/AF180</f>
        <v>-0.47992146462727731</v>
      </c>
      <c r="AH179" s="1557">
        <f>AH181-AH180</f>
        <v>11166.466666666674</v>
      </c>
      <c r="AI179" s="1556">
        <f>AH179/AH180</f>
        <v>0.19399361836428614</v>
      </c>
      <c r="AJ179" s="1470"/>
      <c r="AK179" s="1556">
        <f>AJ179/AJ180</f>
        <v>0</v>
      </c>
    </row>
    <row r="180" spans="1:37" ht="15.75" customHeight="1">
      <c r="A180" s="1209"/>
      <c r="B180" s="63"/>
      <c r="C180" s="1470"/>
      <c r="D180" s="1519"/>
      <c r="E180" s="1470"/>
      <c r="F180" s="1519"/>
      <c r="G180" s="1470"/>
      <c r="H180" s="1519"/>
      <c r="I180" s="1470"/>
      <c r="J180" s="1519"/>
      <c r="K180" s="1470"/>
      <c r="L180" s="1519"/>
      <c r="M180" s="1470"/>
      <c r="N180" s="1519"/>
      <c r="O180" s="1470"/>
      <c r="P180" s="1519"/>
      <c r="Q180" s="1470"/>
      <c r="R180" s="1501"/>
      <c r="S180" s="2"/>
      <c r="T180" s="1209"/>
      <c r="U180" s="2" t="s">
        <v>1051</v>
      </c>
      <c r="V180" s="1558">
        <f t="shared" ref="V180:V181" si="274">SUM(X180,Z180,AB180,AD180,AF180,AH180,AJ180)</f>
        <v>2597823</v>
      </c>
      <c r="W180" s="1500"/>
      <c r="X180" s="1553">
        <f t="shared" ref="X180:X181" si="275">SUM(E138,E158,E178)</f>
        <v>1601571</v>
      </c>
      <c r="Y180" s="1500"/>
      <c r="Z180" s="1553">
        <f t="shared" ref="Z180:Z181" si="276">SUM(G138,G158,G178)</f>
        <v>300477</v>
      </c>
      <c r="AA180" s="1500"/>
      <c r="AB180" s="1553">
        <f t="shared" ref="AB180:AB181" si="277">SUM(I138,I158,I178)</f>
        <v>398799</v>
      </c>
      <c r="AC180" s="1500"/>
      <c r="AD180" s="1553">
        <f t="shared" ref="AD180:AD181" si="278">SUM(K138,K158,K178)</f>
        <v>81225</v>
      </c>
      <c r="AE180" s="1500"/>
      <c r="AF180" s="1553">
        <f t="shared" ref="AF180:AF181" si="279">SUM(M138,M158,M178)</f>
        <v>105684</v>
      </c>
      <c r="AG180" s="1500"/>
      <c r="AH180" s="1553">
        <f t="shared" ref="AH180:AH181" si="280">SUM(O138,O158,O178)</f>
        <v>57561</v>
      </c>
      <c r="AI180" s="1500"/>
      <c r="AJ180" s="1449">
        <f t="shared" ref="AJ180:AJ181" si="281">SUM(Q138,Q158,Q178)</f>
        <v>52506</v>
      </c>
      <c r="AK180" s="1500"/>
    </row>
    <row r="181" spans="1:37" ht="15.75" customHeight="1">
      <c r="A181" s="1209"/>
      <c r="B181" s="416" t="s">
        <v>1053</v>
      </c>
      <c r="C181" s="1557">
        <f>C183-C182</f>
        <v>4671.2060000000056</v>
      </c>
      <c r="D181" s="1498">
        <f>C181/C182</f>
        <v>5.0146600680615404E-2</v>
      </c>
      <c r="E181" s="1557">
        <f>E183-E182</f>
        <v>2970.4120000000039</v>
      </c>
      <c r="F181" s="1498">
        <f>E181/E182</f>
        <v>5.8000000000000079E-2</v>
      </c>
      <c r="G181" s="1557">
        <f>G183-G182</f>
        <v>-610.97199999999975</v>
      </c>
      <c r="H181" s="1498">
        <f>G181/G182</f>
        <v>-4.5999999999999978E-2</v>
      </c>
      <c r="I181" s="1557">
        <f>I183-I182</f>
        <v>2132.6880000000001</v>
      </c>
      <c r="J181" s="1498">
        <f>I181/I182</f>
        <v>0.157</v>
      </c>
      <c r="K181" s="1557">
        <f>K183-K182</f>
        <v>-323.6400000000001</v>
      </c>
      <c r="L181" s="1498">
        <f>K181/K182</f>
        <v>-0.14500000000000005</v>
      </c>
      <c r="M181" s="1557">
        <f>M183-M182</f>
        <v>609.63799999999969</v>
      </c>
      <c r="N181" s="1498">
        <f>M181/M182</f>
        <v>0.4569999999999998</v>
      </c>
      <c r="O181" s="1557">
        <f>O183-O182</f>
        <v>-106.92000000000007</v>
      </c>
      <c r="P181" s="1498">
        <f>O181/O182</f>
        <v>-6.0000000000000039E-2</v>
      </c>
      <c r="Q181" s="1470">
        <f>Q183-Q182</f>
        <v>0</v>
      </c>
      <c r="R181" s="1561">
        <f>Q181/Q182</f>
        <v>0</v>
      </c>
      <c r="S181" s="2"/>
      <c r="T181" s="1209"/>
      <c r="U181" s="1559" t="s">
        <v>1052</v>
      </c>
      <c r="V181" s="1560">
        <f t="shared" si="274"/>
        <v>2684228.8479622747</v>
      </c>
      <c r="W181" s="1501"/>
      <c r="X181" s="1555">
        <f t="shared" si="275"/>
        <v>1487334.96</v>
      </c>
      <c r="Y181" s="1501"/>
      <c r="Z181" s="1555">
        <f t="shared" si="276"/>
        <v>507566.96457368421</v>
      </c>
      <c r="AA181" s="1501"/>
      <c r="AB181" s="1555">
        <f t="shared" si="277"/>
        <v>428665.48899298249</v>
      </c>
      <c r="AC181" s="1501"/>
      <c r="AD181" s="1555">
        <f t="shared" si="278"/>
        <v>84463.987796610163</v>
      </c>
      <c r="AE181" s="1501"/>
      <c r="AF181" s="1555">
        <f t="shared" si="279"/>
        <v>54963.979932330825</v>
      </c>
      <c r="AG181" s="1501"/>
      <c r="AH181" s="1555">
        <f t="shared" si="280"/>
        <v>68727.466666666674</v>
      </c>
      <c r="AI181" s="1501"/>
      <c r="AJ181" s="1453">
        <f t="shared" si="281"/>
        <v>52506</v>
      </c>
      <c r="AK181" s="1501"/>
    </row>
    <row r="182" spans="1:37" ht="15.75" customHeight="1">
      <c r="A182" s="1209"/>
      <c r="B182" s="2" t="s">
        <v>1054</v>
      </c>
      <c r="C182" s="1558">
        <f t="shared" ref="C182:C183" si="282">SUM(E182,G182,I182,K182,M182,O182,Q182)</f>
        <v>93151</v>
      </c>
      <c r="D182" s="1499"/>
      <c r="E182" s="1558">
        <v>51214</v>
      </c>
      <c r="F182" s="1500"/>
      <c r="G182" s="1558">
        <v>13282</v>
      </c>
      <c r="H182" s="1500"/>
      <c r="I182" s="1558">
        <v>13584</v>
      </c>
      <c r="J182" s="1499"/>
      <c r="K182" s="1558">
        <v>2232</v>
      </c>
      <c r="L182" s="1499"/>
      <c r="M182" s="1558">
        <v>1334</v>
      </c>
      <c r="N182" s="1500"/>
      <c r="O182" s="1558">
        <v>1782</v>
      </c>
      <c r="P182" s="1499"/>
      <c r="Q182" s="1462">
        <v>9723</v>
      </c>
      <c r="R182" s="1500"/>
      <c r="S182" s="2"/>
      <c r="T182" s="1209"/>
      <c r="U182" s="63"/>
      <c r="V182" s="1462"/>
      <c r="W182" s="1500"/>
      <c r="X182" s="1462"/>
      <c r="Y182" s="1500"/>
      <c r="Z182" s="1462"/>
      <c r="AA182" s="1500"/>
      <c r="AB182" s="1462"/>
      <c r="AC182" s="1500"/>
      <c r="AD182" s="1462"/>
      <c r="AE182" s="1500"/>
      <c r="AF182" s="1462"/>
      <c r="AG182" s="1500"/>
      <c r="AH182" s="1462"/>
      <c r="AI182" s="1500"/>
      <c r="AJ182" s="1462"/>
      <c r="AK182" s="1500"/>
    </row>
    <row r="183" spans="1:37" ht="15.75" customHeight="1">
      <c r="A183" s="1209"/>
      <c r="B183" s="2" t="s">
        <v>1055</v>
      </c>
      <c r="C183" s="1558">
        <f t="shared" si="282"/>
        <v>97822.206000000006</v>
      </c>
      <c r="D183" s="1500"/>
      <c r="E183" s="1558">
        <f>E182*105.8%</f>
        <v>54184.412000000004</v>
      </c>
      <c r="F183" s="1500"/>
      <c r="G183" s="1558">
        <f>G182*95.4%</f>
        <v>12671.028</v>
      </c>
      <c r="H183" s="1500"/>
      <c r="I183" s="1558">
        <f>I182*115.7%</f>
        <v>15716.688</v>
      </c>
      <c r="J183" s="1500"/>
      <c r="K183" s="1558">
        <f>K182*85.5%</f>
        <v>1908.36</v>
      </c>
      <c r="L183" s="1500"/>
      <c r="M183" s="1558">
        <f>M182*145.7%</f>
        <v>1943.6379999999997</v>
      </c>
      <c r="N183" s="1500"/>
      <c r="O183" s="1558">
        <f>O182*94%</f>
        <v>1675.08</v>
      </c>
      <c r="P183" s="1500"/>
      <c r="Q183" s="1462">
        <f>Q182</f>
        <v>9723</v>
      </c>
      <c r="R183" s="1500"/>
      <c r="S183" s="2"/>
      <c r="T183" s="1209"/>
      <c r="U183" s="418"/>
      <c r="V183" s="401"/>
      <c r="W183" s="401"/>
      <c r="X183" s="401"/>
      <c r="Y183" s="401"/>
      <c r="Z183" s="401"/>
      <c r="AA183" s="401"/>
      <c r="AB183" s="401"/>
      <c r="AC183" s="401"/>
      <c r="AD183" s="401"/>
      <c r="AE183" s="401"/>
      <c r="AF183" s="401"/>
      <c r="AG183" s="401"/>
      <c r="AH183" s="401"/>
      <c r="AI183" s="401"/>
      <c r="AJ183" s="401"/>
      <c r="AK183" s="401"/>
    </row>
    <row r="184" spans="1:37" ht="15.75" customHeight="1">
      <c r="A184" s="1432"/>
      <c r="B184" s="419" t="s">
        <v>1039</v>
      </c>
      <c r="C184" s="1114">
        <f>C186-C185</f>
        <v>1.1874107301252795E-2</v>
      </c>
      <c r="D184" s="1203"/>
      <c r="E184" s="1114">
        <f>E186-E185</f>
        <v>6.8026208522032408E-3</v>
      </c>
      <c r="F184" s="1203"/>
      <c r="G184" s="1114">
        <f>G186-G185</f>
        <v>3.9129243411741663E-2</v>
      </c>
      <c r="H184" s="1203"/>
      <c r="I184" s="1114">
        <f>I186-I185</f>
        <v>1.9590275676287495E-2</v>
      </c>
      <c r="J184" s="1203"/>
      <c r="K184" s="1114">
        <f>K186-K185</f>
        <v>8.4259998462661856E-3</v>
      </c>
      <c r="L184" s="1203"/>
      <c r="M184" s="1114">
        <f>M186-M185</f>
        <v>-2.6587540588207257E-2</v>
      </c>
      <c r="N184" s="1203"/>
      <c r="O184" s="1114">
        <f>O186-O185</f>
        <v>4.0477853455642636E-2</v>
      </c>
      <c r="P184" s="1203"/>
      <c r="Q184" s="1095">
        <f>Q186-Q185</f>
        <v>0</v>
      </c>
      <c r="R184" s="1203"/>
      <c r="S184" s="2"/>
      <c r="T184" s="1209"/>
      <c r="U184" s="416" t="s">
        <v>1053</v>
      </c>
      <c r="V184" s="420">
        <f>V186-V185</f>
        <v>7831.8600000000442</v>
      </c>
      <c r="W184" s="415">
        <f>V184/V185</f>
        <v>2.8025678736675018E-2</v>
      </c>
      <c r="X184" s="420">
        <f>X186-X185</f>
        <v>9730.6600000000035</v>
      </c>
      <c r="Y184" s="415">
        <f>X184/X185</f>
        <v>6.3333333333333353E-2</v>
      </c>
      <c r="Z184" s="420">
        <f>Z186-Z185</f>
        <v>-6202.6940000000031</v>
      </c>
      <c r="AA184" s="415">
        <f>Z184/Z185</f>
        <v>-0.15566666666666676</v>
      </c>
      <c r="AB184" s="420">
        <f>AB186-AB185</f>
        <v>5800.3680000000022</v>
      </c>
      <c r="AC184" s="415">
        <f>AB184/AB185</f>
        <v>0.14233333333333339</v>
      </c>
      <c r="AD184" s="420">
        <f>AD186-AD185</f>
        <v>-1698.5520000000006</v>
      </c>
      <c r="AE184" s="415">
        <f>AD184/AD185</f>
        <v>-0.25366666666666676</v>
      </c>
      <c r="AF184" s="420">
        <f>AF186-AF185</f>
        <v>1759.5460000000003</v>
      </c>
      <c r="AG184" s="415">
        <f>AF184/AF185</f>
        <v>0.43966666666666676</v>
      </c>
      <c r="AH184" s="420">
        <f>AH186-AH185</f>
        <v>-1557.4679999999998</v>
      </c>
      <c r="AI184" s="415">
        <f>AH184/AH185</f>
        <v>-0.29133333333333328</v>
      </c>
      <c r="AJ184" s="382"/>
      <c r="AK184" s="415">
        <f>AJ184/AJ185</f>
        <v>0</v>
      </c>
    </row>
    <row r="185" spans="1:37" ht="15.75" customHeight="1">
      <c r="A185" s="1535" t="s">
        <v>1081</v>
      </c>
      <c r="B185" s="389" t="s">
        <v>1041</v>
      </c>
      <c r="C185" s="1111">
        <f t="shared" ref="C185:C186" si="283">C190/C194</f>
        <v>5.505694603903559E-2</v>
      </c>
      <c r="D185" s="1435"/>
      <c r="E185" s="1111">
        <f t="shared" ref="E185:E186" si="284">E190/E194</f>
        <v>5.7303721841332027E-2</v>
      </c>
      <c r="F185" s="1435"/>
      <c r="G185" s="1111">
        <f t="shared" ref="G185:G186" si="285">G190/G194</f>
        <v>4.7464853556485359E-2</v>
      </c>
      <c r="H185" s="1435"/>
      <c r="I185" s="1111">
        <f t="shared" ref="I185:I186" si="286">I190/I194</f>
        <v>5.1409473684210526E-2</v>
      </c>
      <c r="J185" s="1435"/>
      <c r="K185" s="1111">
        <f t="shared" ref="K185:K186" si="287">K190/K194</f>
        <v>5.4272222222222222E-2</v>
      </c>
      <c r="L185" s="1435"/>
      <c r="M185" s="1111">
        <f t="shared" ref="M185:M186" si="288">M190/M194</f>
        <v>4.5138271604938274E-2</v>
      </c>
      <c r="N185" s="1435"/>
      <c r="O185" s="1111">
        <f t="shared" ref="O185:O186" si="289">O190/O194</f>
        <v>3.5540677966101698E-2</v>
      </c>
      <c r="P185" s="1435"/>
      <c r="Q185" s="1562">
        <f t="shared" ref="Q185:Q186" si="290">Q190/Q194</f>
        <v>0.90749999999999997</v>
      </c>
      <c r="R185" s="1435"/>
      <c r="S185" s="2"/>
      <c r="T185" s="1209"/>
      <c r="U185" s="2" t="s">
        <v>1054</v>
      </c>
      <c r="V185" s="1558">
        <f t="shared" ref="V185:V186" si="291">SUM(X185,Z185,AB185,AD185,AF185,AH185,AJ185)</f>
        <v>279453</v>
      </c>
      <c r="W185" s="1500"/>
      <c r="X185" s="1553">
        <f t="shared" ref="X185:X186" si="292">SUM(E142,E162,E182)</f>
        <v>153642</v>
      </c>
      <c r="Y185" s="1500"/>
      <c r="Z185" s="1553">
        <f t="shared" ref="Z185:Z186" si="293">SUM(G142,G162,G182)</f>
        <v>39846</v>
      </c>
      <c r="AA185" s="1500"/>
      <c r="AB185" s="1553">
        <f t="shared" ref="AB185:AB186" si="294">SUM(I142,I162,I182)</f>
        <v>40752</v>
      </c>
      <c r="AC185" s="1500"/>
      <c r="AD185" s="1553">
        <f t="shared" ref="AD185:AD186" si="295">SUM(K142,K162,K182)</f>
        <v>6696</v>
      </c>
      <c r="AE185" s="1500"/>
      <c r="AF185" s="1553">
        <f t="shared" ref="AF185:AF186" si="296">SUM(M142,M162,M182)</f>
        <v>4002</v>
      </c>
      <c r="AG185" s="1500"/>
      <c r="AH185" s="1553">
        <f t="shared" ref="AH185:AH186" si="297">SUM(O142,O162,O182)</f>
        <v>5346</v>
      </c>
      <c r="AI185" s="1500"/>
      <c r="AJ185" s="1462">
        <f t="shared" ref="AJ185:AJ186" si="298">SUM(Q142,Q162,Q182)</f>
        <v>29169</v>
      </c>
      <c r="AK185" s="1500"/>
    </row>
    <row r="186" spans="1:37" ht="15.75" customHeight="1">
      <c r="A186" s="1209"/>
      <c r="B186" s="1536" t="s">
        <v>1042</v>
      </c>
      <c r="C186" s="1542">
        <f t="shared" si="283"/>
        <v>6.6931053340288385E-2</v>
      </c>
      <c r="D186" s="1543"/>
      <c r="E186" s="1542">
        <f t="shared" si="284"/>
        <v>6.4106342693535268E-2</v>
      </c>
      <c r="F186" s="1543"/>
      <c r="G186" s="1542">
        <f t="shared" si="285"/>
        <v>8.6594096968227022E-2</v>
      </c>
      <c r="H186" s="1543"/>
      <c r="I186" s="1542">
        <f t="shared" si="286"/>
        <v>7.0999749360498021E-2</v>
      </c>
      <c r="J186" s="1543"/>
      <c r="K186" s="1542">
        <f t="shared" si="287"/>
        <v>6.2698222068488407E-2</v>
      </c>
      <c r="L186" s="1543"/>
      <c r="M186" s="1542">
        <f t="shared" si="288"/>
        <v>1.8550731016731017E-2</v>
      </c>
      <c r="N186" s="1543"/>
      <c r="O186" s="1542">
        <f t="shared" si="289"/>
        <v>7.6018531421744334E-2</v>
      </c>
      <c r="P186" s="1543"/>
      <c r="Q186" s="1550">
        <f t="shared" si="290"/>
        <v>0.90749999999999997</v>
      </c>
      <c r="R186" s="1543"/>
      <c r="S186" s="2"/>
      <c r="T186" s="1210"/>
      <c r="U186" s="1472" t="s">
        <v>1055</v>
      </c>
      <c r="V186" s="1560">
        <f t="shared" si="291"/>
        <v>287284.86000000004</v>
      </c>
      <c r="W186" s="1501"/>
      <c r="X186" s="1555">
        <f t="shared" si="292"/>
        <v>163372.66</v>
      </c>
      <c r="Y186" s="1501"/>
      <c r="Z186" s="1555">
        <f t="shared" si="293"/>
        <v>33643.305999999997</v>
      </c>
      <c r="AA186" s="1501"/>
      <c r="AB186" s="1555">
        <f t="shared" si="294"/>
        <v>46552.368000000002</v>
      </c>
      <c r="AC186" s="1501"/>
      <c r="AD186" s="1555">
        <f t="shared" si="295"/>
        <v>4997.4479999999994</v>
      </c>
      <c r="AE186" s="1501"/>
      <c r="AF186" s="1555">
        <f t="shared" si="296"/>
        <v>5761.5460000000003</v>
      </c>
      <c r="AG186" s="1501"/>
      <c r="AH186" s="1555">
        <f t="shared" si="297"/>
        <v>3788.5320000000002</v>
      </c>
      <c r="AI186" s="1501"/>
      <c r="AJ186" s="1470">
        <f t="shared" si="298"/>
        <v>29169</v>
      </c>
      <c r="AK186" s="1501"/>
    </row>
    <row r="187" spans="1:37" ht="15.75" customHeight="1">
      <c r="A187" s="1209"/>
      <c r="B187" s="417" t="s">
        <v>1082</v>
      </c>
      <c r="C187" s="1091"/>
      <c r="D187" s="1203"/>
      <c r="E187" s="1091"/>
      <c r="F187" s="1203"/>
      <c r="G187" s="1091"/>
      <c r="H187" s="1203"/>
      <c r="I187" s="1091"/>
      <c r="J187" s="1203"/>
      <c r="K187" s="1091"/>
      <c r="L187" s="1203"/>
      <c r="M187" s="1091"/>
      <c r="N187" s="1203"/>
      <c r="O187" s="1091"/>
      <c r="P187" s="1203"/>
      <c r="Q187" s="1112"/>
      <c r="R187" s="1203"/>
      <c r="S187" s="2"/>
      <c r="T187" s="2"/>
      <c r="U187" s="2"/>
      <c r="V187" s="2"/>
      <c r="W187" s="2"/>
      <c r="X187" s="2"/>
      <c r="Y187" s="2"/>
      <c r="Z187" s="2"/>
      <c r="AA187" s="2"/>
      <c r="AB187" s="2"/>
      <c r="AC187" s="2"/>
      <c r="AD187" s="2"/>
      <c r="AE187" s="2"/>
      <c r="AF187" s="2"/>
      <c r="AG187" s="2"/>
      <c r="AH187" s="2"/>
      <c r="AI187" s="2"/>
      <c r="AJ187" s="2"/>
      <c r="AK187" s="2"/>
    </row>
    <row r="188" spans="1:37" ht="15.75" customHeight="1">
      <c r="A188" s="1209"/>
      <c r="B188" s="2"/>
      <c r="C188" s="414"/>
      <c r="D188" s="1563"/>
      <c r="E188" s="414"/>
      <c r="F188" s="1563"/>
      <c r="G188" s="414"/>
      <c r="H188" s="1563"/>
      <c r="I188" s="414"/>
      <c r="J188" s="1563"/>
      <c r="K188" s="414"/>
      <c r="L188" s="1563"/>
      <c r="M188" s="414"/>
      <c r="N188" s="1563"/>
      <c r="O188" s="414"/>
      <c r="P188" s="1563"/>
      <c r="Q188" s="414"/>
      <c r="R188" s="421"/>
      <c r="S188" s="2"/>
      <c r="T188" s="2"/>
      <c r="U188" s="2"/>
      <c r="V188" s="2"/>
      <c r="W188" s="2"/>
      <c r="X188" s="2"/>
      <c r="Y188" s="2"/>
      <c r="Z188" s="2"/>
      <c r="AA188" s="2"/>
      <c r="AB188" s="2"/>
      <c r="AC188" s="2"/>
      <c r="AD188" s="2"/>
      <c r="AE188" s="2"/>
      <c r="AF188" s="2"/>
      <c r="AG188" s="2"/>
      <c r="AH188" s="2"/>
      <c r="AI188" s="2"/>
      <c r="AJ188" s="2"/>
      <c r="AK188" s="2"/>
    </row>
    <row r="189" spans="1:37" ht="18" customHeight="1">
      <c r="A189" s="1209"/>
      <c r="B189" s="416" t="s">
        <v>1044</v>
      </c>
      <c r="C189" s="1551">
        <f>C191-C190</f>
        <v>24125.173568836413</v>
      </c>
      <c r="D189" s="1452">
        <f>C189/C190</f>
        <v>2.5154180796874974E-2</v>
      </c>
      <c r="E189" s="1551">
        <f>E191-E190</f>
        <v>-45936.657947368454</v>
      </c>
      <c r="F189" s="1452">
        <f>E189/E190</f>
        <v>-7.8514672488242371E-2</v>
      </c>
      <c r="G189" s="1551">
        <f>G191-G190</f>
        <v>74468.190421052626</v>
      </c>
      <c r="H189" s="1452">
        <f>G189/G190</f>
        <v>0.65644864221095223</v>
      </c>
      <c r="I189" s="1551">
        <f>I191-I190</f>
        <v>7552.4561122807208</v>
      </c>
      <c r="J189" s="1452">
        <f>I189/I190</f>
        <v>5.1546619929978915E-2</v>
      </c>
      <c r="K189" s="1551">
        <f>K191-K190</f>
        <v>1415.1288135593204</v>
      </c>
      <c r="L189" s="1452">
        <f>K189/K190</f>
        <v>4.8286375731372039E-2</v>
      </c>
      <c r="M189" s="1551">
        <f>M191-M190</f>
        <v>-15970.688571428571</v>
      </c>
      <c r="N189" s="1452">
        <f>M189/M190</f>
        <v>-0.43681113099470958</v>
      </c>
      <c r="O189" s="1551">
        <f>O191-O190</f>
        <v>2596.7447407407417</v>
      </c>
      <c r="P189" s="1452">
        <f>O189/O190</f>
        <v>0.12383731893465313</v>
      </c>
      <c r="Q189" s="1453"/>
      <c r="R189" s="421">
        <f>Q189/Q190</f>
        <v>0</v>
      </c>
      <c r="S189" s="2"/>
      <c r="T189" s="2"/>
      <c r="U189" s="422" t="s">
        <v>64</v>
      </c>
      <c r="V189" s="423" t="s">
        <v>1083</v>
      </c>
      <c r="W189" s="423" t="s">
        <v>1084</v>
      </c>
      <c r="X189" s="423" t="s">
        <v>1085</v>
      </c>
      <c r="Y189" s="2"/>
      <c r="Z189" s="2"/>
      <c r="AA189" s="2"/>
      <c r="AB189" s="2"/>
      <c r="AC189" s="2"/>
      <c r="AD189" s="2"/>
      <c r="AE189" s="2"/>
      <c r="AF189" s="2"/>
      <c r="AG189" s="2"/>
      <c r="AH189" s="2"/>
      <c r="AI189" s="2"/>
      <c r="AJ189" s="2"/>
      <c r="AK189" s="2"/>
    </row>
    <row r="190" spans="1:37" ht="15.75" customHeight="1">
      <c r="A190" s="1209"/>
      <c r="B190" s="2" t="s">
        <v>1045</v>
      </c>
      <c r="C190" s="1553">
        <f t="shared" ref="C190:C191" si="299">SUM(E190,G190,I190,K190,M190,O190,Q190)</f>
        <v>959092</v>
      </c>
      <c r="D190" s="424"/>
      <c r="E190" s="1553">
        <f t="shared" ref="E190:E191" si="300">E198+E202</f>
        <v>585071</v>
      </c>
      <c r="F190" s="424"/>
      <c r="G190" s="1553">
        <f t="shared" ref="G190:G191" si="301">G198+G202</f>
        <v>113441</v>
      </c>
      <c r="H190" s="424"/>
      <c r="I190" s="1553">
        <f t="shared" ref="I190:I191" si="302">I198+I202</f>
        <v>146517</v>
      </c>
      <c r="J190" s="424"/>
      <c r="K190" s="1553">
        <f t="shared" ref="K190:K191" si="303">K198+K202</f>
        <v>29307</v>
      </c>
      <c r="L190" s="424"/>
      <c r="M190" s="1553">
        <f t="shared" ref="M190:M191" si="304">M198+M202</f>
        <v>36562</v>
      </c>
      <c r="N190" s="424"/>
      <c r="O190" s="1553">
        <f t="shared" ref="O190:O191" si="305">O198+O202</f>
        <v>20969</v>
      </c>
      <c r="P190" s="424"/>
      <c r="Q190" s="1449">
        <f t="shared" ref="Q190:Q191" si="306">Q198+Q202</f>
        <v>27225</v>
      </c>
      <c r="R190" s="1564"/>
      <c r="S190" s="2"/>
      <c r="T190" s="2"/>
      <c r="U190" s="425" t="s">
        <v>2</v>
      </c>
      <c r="V190" s="426"/>
      <c r="W190" s="426">
        <f>X167</f>
        <v>6.4553622655388013E-2</v>
      </c>
      <c r="X190" s="1565">
        <f>X168</f>
        <v>5.7098153580076097E-2</v>
      </c>
      <c r="Y190" s="2"/>
      <c r="Z190" s="2"/>
      <c r="AA190" s="2"/>
      <c r="AB190" s="2"/>
      <c r="AC190" s="2"/>
      <c r="AD190" s="2"/>
      <c r="AE190" s="2"/>
      <c r="AF190" s="2"/>
      <c r="AG190" s="2"/>
      <c r="AH190" s="2"/>
      <c r="AI190" s="2"/>
      <c r="AJ190" s="2"/>
      <c r="AK190" s="2"/>
    </row>
    <row r="191" spans="1:37" ht="15.75" customHeight="1">
      <c r="A191" s="1209"/>
      <c r="B191" s="1472" t="s">
        <v>1046</v>
      </c>
      <c r="C191" s="1555">
        <f t="shared" si="299"/>
        <v>983217.17356883641</v>
      </c>
      <c r="D191" s="1563"/>
      <c r="E191" s="1555">
        <f t="shared" si="300"/>
        <v>539134.34205263155</v>
      </c>
      <c r="F191" s="1563"/>
      <c r="G191" s="1555">
        <f t="shared" si="301"/>
        <v>187909.19042105263</v>
      </c>
      <c r="H191" s="1563"/>
      <c r="I191" s="1555">
        <f t="shared" si="302"/>
        <v>154069.45611228072</v>
      </c>
      <c r="J191" s="1563"/>
      <c r="K191" s="1555">
        <f t="shared" si="303"/>
        <v>30722.12881355932</v>
      </c>
      <c r="L191" s="1563"/>
      <c r="M191" s="1555">
        <f t="shared" si="304"/>
        <v>20591.311428571429</v>
      </c>
      <c r="N191" s="1563"/>
      <c r="O191" s="1555">
        <f t="shared" si="305"/>
        <v>23565.744740740742</v>
      </c>
      <c r="P191" s="1563"/>
      <c r="Q191" s="1453">
        <f t="shared" si="306"/>
        <v>27225</v>
      </c>
      <c r="R191" s="421"/>
      <c r="S191" s="2"/>
      <c r="T191" s="2"/>
      <c r="U191" s="425" t="s">
        <v>3</v>
      </c>
      <c r="V191" s="426"/>
      <c r="W191" s="426">
        <f>Z167</f>
        <v>5.1253463855421684E-2</v>
      </c>
      <c r="X191" s="1565">
        <f>Z168</f>
        <v>9.5959267832213521E-2</v>
      </c>
      <c r="Y191" s="2"/>
      <c r="Z191" s="2"/>
      <c r="AA191" s="2"/>
      <c r="AB191" s="2"/>
      <c r="AC191" s="2"/>
      <c r="AD191" s="2"/>
      <c r="AE191" s="2"/>
      <c r="AF191" s="2"/>
      <c r="AG191" s="2"/>
      <c r="AH191" s="2"/>
      <c r="AI191" s="2"/>
      <c r="AJ191" s="2"/>
      <c r="AK191" s="2"/>
    </row>
    <row r="192" spans="1:37" ht="15.75" customHeight="1">
      <c r="A192" s="1209"/>
      <c r="B192" s="2"/>
      <c r="C192" s="1453"/>
      <c r="D192" s="1563"/>
      <c r="E192" s="1453"/>
      <c r="F192" s="1563"/>
      <c r="G192" s="1453"/>
      <c r="H192" s="1563"/>
      <c r="I192" s="1453"/>
      <c r="J192" s="1563"/>
      <c r="K192" s="1453"/>
      <c r="L192" s="1563"/>
      <c r="M192" s="1453"/>
      <c r="N192" s="1563"/>
      <c r="O192" s="1453"/>
      <c r="P192" s="1563"/>
      <c r="Q192" s="1453"/>
      <c r="R192" s="421"/>
      <c r="S192" s="2"/>
      <c r="T192" s="2"/>
      <c r="U192" s="425" t="s">
        <v>4</v>
      </c>
      <c r="V192" s="426"/>
      <c r="W192" s="426">
        <f>AB167</f>
        <v>4.721278195488722E-2</v>
      </c>
      <c r="X192" s="1565">
        <f>AB168</f>
        <v>4.4663332424152491E-2</v>
      </c>
      <c r="Y192" s="2"/>
      <c r="Z192" s="2"/>
      <c r="AA192" s="2"/>
      <c r="AB192" s="2"/>
      <c r="AC192" s="2"/>
      <c r="AD192" s="2"/>
      <c r="AE192" s="2"/>
      <c r="AF192" s="2"/>
      <c r="AG192" s="2"/>
      <c r="AH192" s="2"/>
      <c r="AI192" s="2"/>
      <c r="AJ192" s="2"/>
      <c r="AK192" s="2"/>
    </row>
    <row r="193" spans="1:37" ht="15.75" customHeight="1">
      <c r="A193" s="1209"/>
      <c r="B193" s="416" t="s">
        <v>1047</v>
      </c>
      <c r="C193" s="1551">
        <f>C195-C194</f>
        <v>-2730000</v>
      </c>
      <c r="D193" s="1454">
        <f>C193/C$14</f>
        <v>-0.18103448275862069</v>
      </c>
      <c r="E193" s="1551">
        <f>E195-E194</f>
        <v>-1800000</v>
      </c>
      <c r="F193" s="1454">
        <f>E193/E$14</f>
        <v>-0.2043132803632236</v>
      </c>
      <c r="G193" s="1551">
        <f>G195-G194</f>
        <v>-220000</v>
      </c>
      <c r="H193" s="1454">
        <f>G193/G194</f>
        <v>-9.2050209205020925E-2</v>
      </c>
      <c r="I193" s="1551">
        <f>I195-I194</f>
        <v>-680000</v>
      </c>
      <c r="J193" s="1454">
        <f>I193/I$14</f>
        <v>-0.25</v>
      </c>
      <c r="K193" s="1551">
        <f>K195-K194</f>
        <v>-50000</v>
      </c>
      <c r="L193" s="1454">
        <f>K193/K$14</f>
        <v>-9.8039215686274508E-2</v>
      </c>
      <c r="M193" s="1551">
        <f>M195-M194</f>
        <v>300000</v>
      </c>
      <c r="N193" s="1454">
        <f>M193/M$14</f>
        <v>0.34883720930232559</v>
      </c>
      <c r="O193" s="1551">
        <f>O195-O194</f>
        <v>-280000</v>
      </c>
      <c r="P193" s="1454">
        <f>O193/O$14</f>
        <v>-0.53846153846153844</v>
      </c>
      <c r="Q193" s="1453"/>
      <c r="R193" s="421">
        <f>Q193/Q$14</f>
        <v>0</v>
      </c>
      <c r="S193" s="63"/>
      <c r="T193" s="63"/>
      <c r="U193" s="425" t="s">
        <v>5</v>
      </c>
      <c r="V193" s="426"/>
      <c r="W193" s="426">
        <f>AD167</f>
        <v>4.7269354838709678E-2</v>
      </c>
      <c r="X193" s="1565">
        <f>AD168</f>
        <v>6.4360745177417383E-2</v>
      </c>
      <c r="Y193" s="63"/>
      <c r="Z193" s="63"/>
      <c r="AA193" s="381"/>
      <c r="AB193" s="63"/>
      <c r="AC193" s="63"/>
      <c r="AD193" s="63"/>
      <c r="AE193" s="63"/>
      <c r="AF193" s="63"/>
      <c r="AG193" s="63"/>
      <c r="AH193" s="63"/>
      <c r="AI193" s="63"/>
      <c r="AJ193" s="63"/>
      <c r="AK193" s="63"/>
    </row>
    <row r="194" spans="1:37" ht="15.75" customHeight="1">
      <c r="A194" s="1209"/>
      <c r="B194" s="2" t="s">
        <v>1048</v>
      </c>
      <c r="C194" s="1553">
        <f t="shared" ref="C194:C195" si="307">SUM(E194,G194,I194,K194,M194,O194,Q194)</f>
        <v>17420000</v>
      </c>
      <c r="D194" s="424"/>
      <c r="E194" s="1553">
        <v>10210000</v>
      </c>
      <c r="F194" s="424"/>
      <c r="G194" s="1553">
        <v>2390000</v>
      </c>
      <c r="H194" s="424"/>
      <c r="I194" s="1553">
        <v>2850000</v>
      </c>
      <c r="J194" s="424"/>
      <c r="K194" s="1553">
        <v>540000</v>
      </c>
      <c r="L194" s="424"/>
      <c r="M194" s="1553">
        <v>810000</v>
      </c>
      <c r="N194" s="424"/>
      <c r="O194" s="1553">
        <v>590000</v>
      </c>
      <c r="P194" s="424"/>
      <c r="Q194" s="1449">
        <v>30000</v>
      </c>
      <c r="R194" s="1564"/>
      <c r="S194" s="2"/>
      <c r="T194" s="2"/>
      <c r="U194" s="425" t="s">
        <v>6</v>
      </c>
      <c r="V194" s="426"/>
      <c r="W194" s="426">
        <f>AF167</f>
        <v>4.3699601593625501E-2</v>
      </c>
      <c r="X194" s="1565">
        <f>AF168</f>
        <v>1.8627461942432769E-2</v>
      </c>
      <c r="Y194" s="2"/>
      <c r="Z194" s="2"/>
      <c r="AA194" s="2"/>
      <c r="AB194" s="2"/>
      <c r="AC194" s="2"/>
      <c r="AD194" s="2"/>
      <c r="AE194" s="2"/>
      <c r="AF194" s="2"/>
      <c r="AG194" s="2"/>
      <c r="AH194" s="2"/>
      <c r="AI194" s="2"/>
      <c r="AJ194" s="2"/>
      <c r="AK194" s="2"/>
    </row>
    <row r="195" spans="1:37" ht="15.75" customHeight="1">
      <c r="A195" s="1209"/>
      <c r="B195" s="1472" t="s">
        <v>1049</v>
      </c>
      <c r="C195" s="1555">
        <f t="shared" si="307"/>
        <v>14690000</v>
      </c>
      <c r="D195" s="1563"/>
      <c r="E195" s="1555">
        <v>8410000</v>
      </c>
      <c r="F195" s="1563"/>
      <c r="G195" s="1555">
        <v>2170000</v>
      </c>
      <c r="H195" s="1563"/>
      <c r="I195" s="1555">
        <v>2170000</v>
      </c>
      <c r="J195" s="1563"/>
      <c r="K195" s="1555">
        <v>490000</v>
      </c>
      <c r="L195" s="1563"/>
      <c r="M195" s="1555">
        <v>1110000</v>
      </c>
      <c r="N195" s="1563"/>
      <c r="O195" s="1555">
        <v>310000</v>
      </c>
      <c r="P195" s="1563"/>
      <c r="Q195" s="1453">
        <v>30000</v>
      </c>
      <c r="R195" s="421"/>
      <c r="S195" s="2"/>
      <c r="T195" s="2"/>
      <c r="U195" s="425" t="s">
        <v>7</v>
      </c>
      <c r="V195" s="426"/>
      <c r="W195" s="426">
        <f>AH167</f>
        <v>3.2426288659793814E-2</v>
      </c>
      <c r="X195" s="1565">
        <f>AH168</f>
        <v>5.2931385888077873E-2</v>
      </c>
      <c r="Y195" s="2"/>
      <c r="Z195" s="2"/>
      <c r="AA195" s="2"/>
      <c r="AB195" s="2"/>
      <c r="AC195" s="2"/>
      <c r="AD195" s="2"/>
      <c r="AE195" s="2"/>
      <c r="AF195" s="2"/>
      <c r="AG195" s="2"/>
      <c r="AH195" s="2"/>
      <c r="AI195" s="2"/>
      <c r="AJ195" s="2"/>
      <c r="AK195" s="2"/>
    </row>
    <row r="196" spans="1:37" ht="15.75" customHeight="1">
      <c r="A196" s="1209"/>
      <c r="B196" s="2"/>
      <c r="C196" s="1470"/>
      <c r="D196" s="1472"/>
      <c r="E196" s="1470"/>
      <c r="F196" s="1472"/>
      <c r="G196" s="1470"/>
      <c r="H196" s="1472"/>
      <c r="I196" s="1470"/>
      <c r="J196" s="1472"/>
      <c r="K196" s="1470"/>
      <c r="L196" s="1472"/>
      <c r="M196" s="1470"/>
      <c r="N196" s="1472"/>
      <c r="O196" s="1470"/>
      <c r="P196" s="1472"/>
      <c r="Q196" s="1470"/>
      <c r="R196" s="388"/>
      <c r="S196" s="2"/>
      <c r="T196" s="2"/>
      <c r="U196" s="425" t="s">
        <v>1037</v>
      </c>
      <c r="V196" s="1566"/>
      <c r="W196" s="1565"/>
      <c r="X196" s="1565"/>
      <c r="Y196" s="2"/>
      <c r="Z196" s="2"/>
      <c r="AA196" s="2"/>
      <c r="AB196" s="2"/>
      <c r="AC196" s="2"/>
      <c r="AD196" s="2"/>
      <c r="AE196" s="2"/>
      <c r="AF196" s="2"/>
      <c r="AG196" s="2"/>
      <c r="AH196" s="2"/>
      <c r="AI196" s="2"/>
      <c r="AJ196" s="2"/>
      <c r="AK196" s="2"/>
    </row>
    <row r="197" spans="1:37">
      <c r="A197" s="1209"/>
      <c r="B197" s="427" t="s">
        <v>1050</v>
      </c>
      <c r="C197" s="1567">
        <f>C199-C198</f>
        <v>38165.361568836262</v>
      </c>
      <c r="D197" s="1568">
        <f>C197/C$18</f>
        <v>4.4073859037551358E-2</v>
      </c>
      <c r="E197" s="1567">
        <f>E199-E198</f>
        <v>-36922.993947368406</v>
      </c>
      <c r="F197" s="1568">
        <f>E197/E$18</f>
        <v>-6.9162704520814383E-2</v>
      </c>
      <c r="G197" s="1567">
        <f>G199-G198</f>
        <v>75716.698421052628</v>
      </c>
      <c r="H197" s="1568">
        <f>G197/G$18</f>
        <v>0.75596499986074772</v>
      </c>
      <c r="I197" s="1567">
        <f>I199-I198</f>
        <v>10771.864112280717</v>
      </c>
      <c r="J197" s="1568">
        <f>I197/I$18</f>
        <v>8.1032280263596823E-2</v>
      </c>
      <c r="K197" s="1567">
        <f>K199-K198</f>
        <v>1604.8488135593216</v>
      </c>
      <c r="L197" s="1568">
        <f>K197/K$18</f>
        <v>5.927419440662314E-2</v>
      </c>
      <c r="M197" s="1567">
        <f>M199-M198</f>
        <v>-16453.59657142857</v>
      </c>
      <c r="N197" s="1568">
        <f>M197/M$9</f>
        <v>0.80703909953591269</v>
      </c>
      <c r="O197" s="1567">
        <f>O199-O198</f>
        <v>3448.5407407407401</v>
      </c>
      <c r="P197" s="1568">
        <f>O197/O$18</f>
        <v>0.17973319126183041</v>
      </c>
      <c r="Q197" s="1569"/>
      <c r="R197" s="428">
        <f>Q197/Q$18</f>
        <v>0</v>
      </c>
      <c r="S197" s="429"/>
      <c r="T197" s="429"/>
      <c r="U197" s="1570" t="s">
        <v>1</v>
      </c>
      <c r="V197" s="1571"/>
      <c r="W197" s="1571"/>
      <c r="X197" s="1571"/>
      <c r="Y197" s="429"/>
      <c r="Z197" s="429"/>
      <c r="AA197" s="429"/>
      <c r="AB197" s="429"/>
      <c r="AC197" s="429"/>
      <c r="AD197" s="429"/>
      <c r="AE197" s="429"/>
      <c r="AF197" s="429"/>
      <c r="AG197" s="429"/>
      <c r="AH197" s="429"/>
      <c r="AI197" s="429"/>
      <c r="AJ197" s="429"/>
      <c r="AK197" s="429"/>
    </row>
    <row r="198" spans="1:37" ht="15.75" customHeight="1">
      <c r="A198" s="1209"/>
      <c r="B198" s="2" t="s">
        <v>1051</v>
      </c>
      <c r="C198" s="1558">
        <f t="shared" ref="C198:C199" si="308">SUM(E198,G198,I198,K198,M198,O198,Q198)</f>
        <v>865941</v>
      </c>
      <c r="D198" s="2"/>
      <c r="E198" s="1558">
        <v>533857</v>
      </c>
      <c r="F198" s="2"/>
      <c r="G198" s="1558">
        <v>100159</v>
      </c>
      <c r="H198" s="2"/>
      <c r="I198" s="1558">
        <v>132933</v>
      </c>
      <c r="J198" s="381"/>
      <c r="K198" s="1558">
        <v>27075</v>
      </c>
      <c r="L198" s="381"/>
      <c r="M198" s="1558">
        <v>35228</v>
      </c>
      <c r="N198" s="2"/>
      <c r="O198" s="1558">
        <v>19187</v>
      </c>
      <c r="P198" s="381"/>
      <c r="Q198" s="1449">
        <v>17502</v>
      </c>
      <c r="R198" s="1464"/>
      <c r="S198" s="2"/>
      <c r="T198" s="2"/>
      <c r="U198" s="2"/>
      <c r="V198" s="2"/>
      <c r="W198" s="2"/>
      <c r="X198" s="2"/>
      <c r="Y198" s="2"/>
      <c r="Z198" s="2"/>
      <c r="AA198" s="2"/>
      <c r="AB198" s="2"/>
      <c r="AC198" s="2"/>
      <c r="AD198" s="2"/>
      <c r="AE198" s="2"/>
      <c r="AF198" s="2"/>
      <c r="AG198" s="2"/>
      <c r="AH198" s="2"/>
      <c r="AI198" s="2"/>
      <c r="AJ198" s="2"/>
      <c r="AK198" s="2"/>
    </row>
    <row r="199" spans="1:37" ht="15.75" customHeight="1">
      <c r="A199" s="1209"/>
      <c r="B199" s="1559" t="s">
        <v>1052</v>
      </c>
      <c r="C199" s="1560">
        <f t="shared" si="308"/>
        <v>904106.36156883626</v>
      </c>
      <c r="D199" s="1472"/>
      <c r="E199" s="1560">
        <f>1888349223/3800</f>
        <v>496934.00605263159</v>
      </c>
      <c r="F199" s="1472"/>
      <c r="G199" s="1560">
        <f>668327654/3800</f>
        <v>175875.69842105263</v>
      </c>
      <c r="H199" s="1472"/>
      <c r="I199" s="1560">
        <f>409558862.72/2850</f>
        <v>143704.86411228072</v>
      </c>
      <c r="J199" s="1472"/>
      <c r="K199" s="1560">
        <f>42302777/1475</f>
        <v>28679.848813559322</v>
      </c>
      <c r="L199" s="1472"/>
      <c r="M199" s="1560">
        <f>65710412/3500</f>
        <v>18774.40342857143</v>
      </c>
      <c r="N199" s="1472"/>
      <c r="O199" s="1560">
        <f>3055798/135</f>
        <v>22635.54074074074</v>
      </c>
      <c r="P199" s="1472"/>
      <c r="Q199" s="1453">
        <f>Q198</f>
        <v>17502</v>
      </c>
      <c r="R199" s="388"/>
      <c r="S199" s="2"/>
      <c r="T199" s="2"/>
      <c r="U199" s="2"/>
      <c r="V199" s="2"/>
      <c r="W199" s="2"/>
      <c r="X199" s="2"/>
      <c r="Y199" s="2"/>
      <c r="Z199" s="2"/>
      <c r="AA199" s="2"/>
      <c r="AB199" s="2"/>
      <c r="AC199" s="2"/>
      <c r="AD199" s="2"/>
      <c r="AE199" s="2"/>
      <c r="AF199" s="2"/>
      <c r="AG199" s="2"/>
      <c r="AH199" s="2"/>
      <c r="AI199" s="2"/>
      <c r="AJ199" s="2"/>
      <c r="AK199" s="2"/>
    </row>
    <row r="200" spans="1:37" ht="15.75" customHeight="1">
      <c r="A200" s="1209"/>
      <c r="B200" s="63"/>
      <c r="C200" s="1470"/>
      <c r="D200" s="1472"/>
      <c r="E200" s="1470"/>
      <c r="F200" s="1472"/>
      <c r="G200" s="1470"/>
      <c r="H200" s="1472"/>
      <c r="I200" s="1470"/>
      <c r="J200" s="1472"/>
      <c r="K200" s="1470"/>
      <c r="L200" s="1472"/>
      <c r="M200" s="1470"/>
      <c r="N200" s="1472"/>
      <c r="O200" s="1470"/>
      <c r="P200" s="1472"/>
      <c r="Q200" s="1470"/>
      <c r="R200" s="388"/>
      <c r="S200" s="2"/>
      <c r="T200" s="2"/>
      <c r="U200" s="2"/>
      <c r="V200" s="2"/>
      <c r="W200" s="2"/>
      <c r="X200" s="2"/>
      <c r="Y200" s="2"/>
      <c r="Z200" s="2"/>
      <c r="AA200" s="2"/>
      <c r="AB200" s="2"/>
      <c r="AC200" s="2"/>
      <c r="AD200" s="2"/>
      <c r="AE200" s="2"/>
      <c r="AF200" s="2"/>
      <c r="AG200" s="2"/>
      <c r="AH200" s="2"/>
      <c r="AI200" s="2"/>
      <c r="AJ200" s="2"/>
      <c r="AK200" s="2"/>
    </row>
    <row r="201" spans="1:37" ht="15.75" customHeight="1">
      <c r="A201" s="1209"/>
      <c r="B201" s="430" t="s">
        <v>1053</v>
      </c>
      <c r="C201" s="1572">
        <f>C203-C202</f>
        <v>-14040.188000000009</v>
      </c>
      <c r="D201" s="1573">
        <f>C201/C$22</f>
        <v>-0.15072503784178387</v>
      </c>
      <c r="E201" s="1572">
        <f>E203-E202</f>
        <v>-9013.663999999997</v>
      </c>
      <c r="F201" s="1573">
        <f>E201/E$22</f>
        <v>-0.17599999999999993</v>
      </c>
      <c r="G201" s="1572">
        <f>G203-G202</f>
        <v>-1248.5080000000016</v>
      </c>
      <c r="H201" s="1573">
        <f>G201/G$22</f>
        <v>-9.4000000000000125E-2</v>
      </c>
      <c r="I201" s="1572">
        <f>I203-I202</f>
        <v>-3219.4079999999994</v>
      </c>
      <c r="J201" s="1573">
        <f>I201/I$22</f>
        <v>-0.23699999999999996</v>
      </c>
      <c r="K201" s="1572">
        <f>K203-K202</f>
        <v>-189.72000000000003</v>
      </c>
      <c r="L201" s="1573">
        <f>K201/K$22</f>
        <v>-8.5000000000000006E-2</v>
      </c>
      <c r="M201" s="1572">
        <f>M203-M202</f>
        <v>482.9079999999999</v>
      </c>
      <c r="N201" s="1573">
        <f>M201/M$13</f>
        <v>2.6828222222222216E-3</v>
      </c>
      <c r="O201" s="1572">
        <f>O203-O202</f>
        <v>-851.79599999999994</v>
      </c>
      <c r="P201" s="1573">
        <f>O201/O$22</f>
        <v>-0.47799999999999998</v>
      </c>
      <c r="Q201" s="1574"/>
      <c r="R201" s="431">
        <f>Q201/Q$22</f>
        <v>0</v>
      </c>
      <c r="S201" s="432"/>
      <c r="T201" s="432"/>
      <c r="U201" s="432"/>
      <c r="V201" s="432"/>
      <c r="W201" s="432"/>
      <c r="X201" s="432"/>
      <c r="Y201" s="432"/>
      <c r="Z201" s="432"/>
      <c r="AA201" s="432"/>
      <c r="AB201" s="432"/>
      <c r="AC201" s="432"/>
      <c r="AD201" s="432"/>
      <c r="AE201" s="432"/>
      <c r="AF201" s="432"/>
      <c r="AG201" s="432"/>
      <c r="AH201" s="432"/>
      <c r="AI201" s="432"/>
      <c r="AJ201" s="432"/>
      <c r="AK201" s="432"/>
    </row>
    <row r="202" spans="1:37" ht="15.75" customHeight="1">
      <c r="A202" s="1209"/>
      <c r="B202" s="2" t="s">
        <v>1054</v>
      </c>
      <c r="C202" s="1558">
        <f t="shared" ref="C202:C203" si="309">SUM(E202,G202,I202,K202,M202,O202,Q202)</f>
        <v>93151</v>
      </c>
      <c r="D202" s="2"/>
      <c r="E202" s="1558">
        <v>51214</v>
      </c>
      <c r="F202" s="2"/>
      <c r="G202" s="1558">
        <v>13282</v>
      </c>
      <c r="H202" s="2"/>
      <c r="I202" s="1558">
        <v>13584</v>
      </c>
      <c r="J202" s="381"/>
      <c r="K202" s="1558">
        <v>2232</v>
      </c>
      <c r="L202" s="381"/>
      <c r="M202" s="1558">
        <v>1334</v>
      </c>
      <c r="N202" s="2"/>
      <c r="O202" s="1558">
        <v>1782</v>
      </c>
      <c r="P202" s="381"/>
      <c r="Q202" s="1470">
        <v>9723</v>
      </c>
      <c r="R202" s="1464"/>
      <c r="S202" s="2"/>
      <c r="T202" s="2"/>
      <c r="U202" s="2"/>
      <c r="V202" s="2"/>
      <c r="W202" s="2"/>
      <c r="X202" s="2"/>
      <c r="Y202" s="2"/>
      <c r="Z202" s="2"/>
      <c r="AA202" s="2"/>
      <c r="AB202" s="2"/>
      <c r="AC202" s="2"/>
      <c r="AD202" s="2"/>
      <c r="AE202" s="2"/>
      <c r="AF202" s="2"/>
      <c r="AG202" s="2"/>
      <c r="AH202" s="2"/>
      <c r="AI202" s="2"/>
      <c r="AJ202" s="2"/>
      <c r="AK202" s="2"/>
    </row>
    <row r="203" spans="1:37" ht="15.75" customHeight="1">
      <c r="A203" s="1209"/>
      <c r="B203" s="2" t="s">
        <v>1055</v>
      </c>
      <c r="C203" s="1558">
        <f t="shared" si="309"/>
        <v>79110.811999999991</v>
      </c>
      <c r="D203" s="2"/>
      <c r="E203" s="1558">
        <f>E202*82.4%</f>
        <v>42200.336000000003</v>
      </c>
      <c r="F203" s="2"/>
      <c r="G203" s="1558">
        <f>G202*90.6%</f>
        <v>12033.491999999998</v>
      </c>
      <c r="H203" s="2"/>
      <c r="I203" s="1575">
        <f>I202*76.3%</f>
        <v>10364.592000000001</v>
      </c>
      <c r="J203" s="2"/>
      <c r="K203" s="1558">
        <f>K202*91.5%</f>
        <v>2042.28</v>
      </c>
      <c r="L203" s="2"/>
      <c r="M203" s="1558">
        <f>M202*136.2%</f>
        <v>1816.9079999999999</v>
      </c>
      <c r="N203" s="2"/>
      <c r="O203" s="1558">
        <f>O202*52.2%</f>
        <v>930.20400000000006</v>
      </c>
      <c r="P203" s="2"/>
      <c r="Q203" s="1462">
        <f>Q202</f>
        <v>9723</v>
      </c>
      <c r="R203" s="1464"/>
      <c r="S203" s="2"/>
      <c r="T203" s="2"/>
      <c r="U203" s="2"/>
      <c r="V203" s="2"/>
      <c r="W203" s="2"/>
      <c r="X203" s="2"/>
      <c r="Y203" s="2"/>
      <c r="Z203" s="2"/>
      <c r="AA203" s="2"/>
      <c r="AB203" s="2"/>
      <c r="AC203" s="2"/>
      <c r="AD203" s="2"/>
      <c r="AE203" s="2"/>
      <c r="AF203" s="2"/>
      <c r="AG203" s="2"/>
      <c r="AH203" s="2"/>
      <c r="AI203" s="2"/>
      <c r="AJ203" s="2"/>
      <c r="AK203" s="2"/>
    </row>
    <row r="204" spans="1:37" ht="15.75" customHeight="1">
      <c r="A204" s="1432"/>
      <c r="B204" s="389" t="s">
        <v>1039</v>
      </c>
      <c r="C204" s="1114">
        <f>C206-C205</f>
        <v>1.5795962505965114E-3</v>
      </c>
      <c r="D204" s="1203"/>
      <c r="E204" s="1114">
        <f>E206-E205</f>
        <v>7.7582272401606478E-4</v>
      </c>
      <c r="F204" s="1203"/>
      <c r="G204" s="1114">
        <f>G206-G205</f>
        <v>2.7903069964346001E-2</v>
      </c>
      <c r="H204" s="1203"/>
      <c r="I204" s="1114">
        <f>I206-I205</f>
        <v>-8.9865232236263498E-3</v>
      </c>
      <c r="J204" s="1203"/>
      <c r="K204" s="1114">
        <f>K206-K205</f>
        <v>1.8624493516276569E-2</v>
      </c>
      <c r="L204" s="1203"/>
      <c r="M204" s="1114">
        <f>M206-M205</f>
        <v>-3.1627732176366843E-2</v>
      </c>
      <c r="N204" s="1203"/>
      <c r="O204" s="1114">
        <f>O206-O205</f>
        <v>4.637485996493277E-2</v>
      </c>
      <c r="P204" s="1203"/>
      <c r="Q204" s="1095">
        <f>Q206-Q205</f>
        <v>0</v>
      </c>
      <c r="R204" s="1203"/>
      <c r="S204" s="2"/>
      <c r="T204" s="2"/>
      <c r="U204" s="2"/>
      <c r="V204" s="2"/>
      <c r="W204" s="2"/>
      <c r="X204" s="2"/>
      <c r="Y204" s="2"/>
      <c r="Z204" s="2"/>
      <c r="AA204" s="2"/>
      <c r="AB204" s="2"/>
      <c r="AC204" s="2"/>
      <c r="AD204" s="2"/>
      <c r="AE204" s="2"/>
      <c r="AF204" s="2"/>
      <c r="AG204" s="2"/>
      <c r="AH204" s="2"/>
      <c r="AI204" s="2"/>
      <c r="AJ204" s="2"/>
      <c r="AK204" s="2"/>
    </row>
    <row r="205" spans="1:37" ht="15.75" customHeight="1">
      <c r="A205" s="1535" t="s">
        <v>1086</v>
      </c>
      <c r="B205" s="389" t="s">
        <v>1041</v>
      </c>
      <c r="C205" s="1111">
        <f t="shared" ref="C205:C206" si="310">C210/C214</f>
        <v>5.8588393402565671E-2</v>
      </c>
      <c r="D205" s="1435"/>
      <c r="E205" s="1111">
        <f t="shared" ref="E205:E206" si="311">E210/E214</f>
        <v>6.4082256297918944E-2</v>
      </c>
      <c r="F205" s="1435"/>
      <c r="G205" s="1111">
        <f t="shared" ref="G205:G206" si="312">G210/G214</f>
        <v>4.6876446280991739E-2</v>
      </c>
      <c r="H205" s="1435"/>
      <c r="I205" s="1111">
        <f t="shared" ref="I205:I206" si="313">I210/I214</f>
        <v>5.1409473684210526E-2</v>
      </c>
      <c r="J205" s="1435"/>
      <c r="K205" s="1111">
        <f t="shared" ref="K205:K206" si="314">K210/K214</f>
        <v>5.4272222222222222E-2</v>
      </c>
      <c r="L205" s="1435"/>
      <c r="M205" s="1111">
        <f t="shared" ref="M205:M206" si="315">M210/M214</f>
        <v>4.5138271604938274E-2</v>
      </c>
      <c r="N205" s="1435"/>
      <c r="O205" s="1111">
        <f t="shared" ref="O205:O206" si="316">O210/O214</f>
        <v>3.5540677966101698E-2</v>
      </c>
      <c r="P205" s="1435"/>
      <c r="Q205" s="1548">
        <f t="shared" ref="Q205:Q206" si="317">Q210/Q214</f>
        <v>0.90749999999999997</v>
      </c>
      <c r="R205" s="1435"/>
      <c r="S205" s="2"/>
      <c r="T205" s="2"/>
      <c r="U205" s="2"/>
      <c r="V205" s="2"/>
      <c r="W205" s="2"/>
      <c r="X205" s="2"/>
      <c r="Y205" s="2"/>
      <c r="Z205" s="2"/>
      <c r="AA205" s="2"/>
      <c r="AB205" s="2"/>
      <c r="AC205" s="2"/>
      <c r="AD205" s="2"/>
      <c r="AE205" s="2"/>
      <c r="AF205" s="2"/>
      <c r="AG205" s="2"/>
      <c r="AH205" s="2"/>
      <c r="AI205" s="2"/>
      <c r="AJ205" s="2"/>
      <c r="AK205" s="2"/>
    </row>
    <row r="206" spans="1:37" ht="15.75" customHeight="1">
      <c r="A206" s="1209"/>
      <c r="B206" s="1536" t="s">
        <v>1042</v>
      </c>
      <c r="C206" s="1542">
        <f t="shared" si="310"/>
        <v>6.0167989653162182E-2</v>
      </c>
      <c r="D206" s="1543"/>
      <c r="E206" s="1542">
        <f t="shared" si="311"/>
        <v>6.4858079021935008E-2</v>
      </c>
      <c r="F206" s="1543"/>
      <c r="G206" s="1542">
        <f t="shared" si="312"/>
        <v>7.477951624533774E-2</v>
      </c>
      <c r="H206" s="1543"/>
      <c r="I206" s="1542">
        <f t="shared" si="313"/>
        <v>4.2422950460584176E-2</v>
      </c>
      <c r="J206" s="1543"/>
      <c r="K206" s="1542">
        <f t="shared" si="314"/>
        <v>7.2896715738498791E-2</v>
      </c>
      <c r="L206" s="1543"/>
      <c r="M206" s="1542">
        <f t="shared" si="315"/>
        <v>1.3510539428571429E-2</v>
      </c>
      <c r="N206" s="1543"/>
      <c r="O206" s="1542">
        <f t="shared" si="316"/>
        <v>8.1915537931034468E-2</v>
      </c>
      <c r="P206" s="1543"/>
      <c r="Q206" s="1550">
        <f t="shared" si="317"/>
        <v>0.90749999999999997</v>
      </c>
      <c r="R206" s="1543"/>
      <c r="S206" s="2"/>
      <c r="T206" s="2"/>
      <c r="U206" s="2"/>
      <c r="V206" s="2"/>
      <c r="W206" s="2"/>
      <c r="X206" s="2"/>
      <c r="Y206" s="2"/>
      <c r="Z206" s="2"/>
      <c r="AA206" s="2"/>
      <c r="AB206" s="2"/>
      <c r="AC206" s="2"/>
      <c r="AD206" s="2"/>
      <c r="AE206" s="2"/>
      <c r="AF206" s="2"/>
      <c r="AG206" s="2"/>
      <c r="AH206" s="2"/>
      <c r="AI206" s="2"/>
      <c r="AJ206" s="2"/>
      <c r="AK206" s="2"/>
    </row>
    <row r="207" spans="1:37" ht="15.75" customHeight="1">
      <c r="A207" s="1209"/>
      <c r="B207" s="417" t="s">
        <v>1087</v>
      </c>
      <c r="C207" s="1091"/>
      <c r="D207" s="1203"/>
      <c r="E207" s="1091"/>
      <c r="F207" s="1203"/>
      <c r="G207" s="1091"/>
      <c r="H207" s="1203"/>
      <c r="I207" s="1091"/>
      <c r="J207" s="1203"/>
      <c r="K207" s="1091"/>
      <c r="L207" s="1203"/>
      <c r="M207" s="1091"/>
      <c r="N207" s="1203"/>
      <c r="O207" s="1091"/>
      <c r="P207" s="1203"/>
      <c r="Q207" s="1112"/>
      <c r="R207" s="1203"/>
      <c r="S207" s="2"/>
      <c r="T207" s="2"/>
      <c r="U207" s="2"/>
      <c r="V207" s="2"/>
      <c r="W207" s="2"/>
      <c r="X207" s="2"/>
      <c r="Y207" s="2"/>
      <c r="Z207" s="2"/>
      <c r="AA207" s="2"/>
      <c r="AB207" s="2"/>
      <c r="AC207" s="2"/>
      <c r="AD207" s="2"/>
      <c r="AE207" s="2"/>
      <c r="AF207" s="2"/>
      <c r="AG207" s="2"/>
      <c r="AH207" s="2"/>
      <c r="AI207" s="2"/>
      <c r="AJ207" s="2"/>
      <c r="AK207" s="2"/>
    </row>
    <row r="208" spans="1:37" ht="15.75" customHeight="1">
      <c r="A208" s="1209"/>
      <c r="B208" s="2"/>
      <c r="C208" s="414"/>
      <c r="D208" s="1563"/>
      <c r="E208" s="414"/>
      <c r="F208" s="1563"/>
      <c r="G208" s="414"/>
      <c r="H208" s="1563"/>
      <c r="I208" s="414"/>
      <c r="J208" s="1563"/>
      <c r="K208" s="414"/>
      <c r="L208" s="1563"/>
      <c r="M208" s="414"/>
      <c r="N208" s="1563"/>
      <c r="O208" s="414"/>
      <c r="P208" s="1563"/>
      <c r="Q208" s="414"/>
      <c r="R208" s="421"/>
      <c r="S208" s="2"/>
      <c r="T208" s="2"/>
      <c r="U208" s="2"/>
      <c r="V208" s="2"/>
      <c r="W208" s="2"/>
      <c r="X208" s="2"/>
      <c r="Y208" s="2"/>
      <c r="Z208" s="2"/>
      <c r="AA208" s="2"/>
      <c r="AB208" s="2"/>
      <c r="AC208" s="2"/>
      <c r="AD208" s="2"/>
      <c r="AE208" s="2"/>
      <c r="AF208" s="2"/>
      <c r="AG208" s="2"/>
      <c r="AH208" s="2"/>
      <c r="AI208" s="2"/>
      <c r="AJ208" s="2"/>
      <c r="AK208" s="2"/>
    </row>
    <row r="209" spans="1:37" ht="15.75" customHeight="1">
      <c r="A209" s="1209"/>
      <c r="B209" s="416" t="s">
        <v>1044</v>
      </c>
      <c r="C209" s="1551">
        <f>C211-C210</f>
        <v>36086.548863302451</v>
      </c>
      <c r="D209" s="1452">
        <f>C209/C$10</f>
        <v>3.7625742747622176E-2</v>
      </c>
      <c r="E209" s="1551">
        <f>E211-E210</f>
        <v>-35723.070684210514</v>
      </c>
      <c r="F209" s="1452">
        <f>E209/E$11</f>
        <v>-6.3291754964462876E-2</v>
      </c>
      <c r="G209" s="1551">
        <f>G211-G210</f>
        <v>76498.971263157873</v>
      </c>
      <c r="H209" s="1452">
        <f>G209/G$10</f>
        <v>0.67435029013458869</v>
      </c>
      <c r="I209" s="1551">
        <f>I211-I210</f>
        <v>14265.982245614025</v>
      </c>
      <c r="J209" s="1452">
        <f>I209/I$11</f>
        <v>9.8771410307245885E-2</v>
      </c>
      <c r="K209" s="1551">
        <f>K211-K210</f>
        <v>1309.6206101694916</v>
      </c>
      <c r="L209" s="1452">
        <f>K209/K$10</f>
        <v>4.468627325108307E-2</v>
      </c>
      <c r="M209" s="1551">
        <f>M211-M210</f>
        <v>-23051.460571428572</v>
      </c>
      <c r="N209" s="1452">
        <f>M209/M$10</f>
        <v>-0.63047591957301496</v>
      </c>
      <c r="O209" s="1551">
        <f>O211-O210</f>
        <v>2786.5059999999976</v>
      </c>
      <c r="P209" s="1452">
        <f>O209/O$10</f>
        <v>0.13288692832276205</v>
      </c>
      <c r="Q209" s="1453"/>
      <c r="R209" s="421">
        <f>Q209/Q$10</f>
        <v>0</v>
      </c>
      <c r="S209" s="2"/>
      <c r="T209" s="2"/>
      <c r="U209" s="2"/>
      <c r="V209" s="2"/>
      <c r="W209" s="2"/>
      <c r="X209" s="2"/>
      <c r="Y209" s="2"/>
      <c r="Z209" s="2"/>
      <c r="AA209" s="2"/>
      <c r="AB209" s="2"/>
      <c r="AC209" s="2"/>
      <c r="AD209" s="2"/>
      <c r="AE209" s="2"/>
      <c r="AF209" s="2"/>
      <c r="AG209" s="2"/>
      <c r="AH209" s="2"/>
      <c r="AI209" s="2"/>
      <c r="AJ209" s="2"/>
      <c r="AK209" s="2"/>
    </row>
    <row r="210" spans="1:37" ht="15.75" customHeight="1">
      <c r="A210" s="1209"/>
      <c r="B210" s="2" t="s">
        <v>1045</v>
      </c>
      <c r="C210" s="1553">
        <f t="shared" ref="C210:C211" si="318">SUM(E210,G210,I210,K210,M210,O210,Q210)</f>
        <v>959092</v>
      </c>
      <c r="D210" s="424"/>
      <c r="E210" s="1553">
        <f t="shared" ref="E210:E211" si="319">E218+E222</f>
        <v>585071</v>
      </c>
      <c r="F210" s="424"/>
      <c r="G210" s="1553">
        <f t="shared" ref="G210:G211" si="320">G218+G222</f>
        <v>113441</v>
      </c>
      <c r="H210" s="424"/>
      <c r="I210" s="1553">
        <f t="shared" ref="I210:I211" si="321">I218+I222</f>
        <v>146517</v>
      </c>
      <c r="J210" s="424"/>
      <c r="K210" s="1553">
        <f t="shared" ref="K210:K211" si="322">K218+K222</f>
        <v>29307</v>
      </c>
      <c r="L210" s="424"/>
      <c r="M210" s="1553">
        <f t="shared" ref="M210:M211" si="323">M218+M222</f>
        <v>36562</v>
      </c>
      <c r="N210" s="424"/>
      <c r="O210" s="1553">
        <f t="shared" ref="O210:O211" si="324">O218+O222</f>
        <v>20969</v>
      </c>
      <c r="P210" s="424"/>
      <c r="Q210" s="1553">
        <f t="shared" ref="Q210:Q211" si="325">Q218+Q222</f>
        <v>27225</v>
      </c>
      <c r="R210" s="1564"/>
      <c r="S210" s="2"/>
      <c r="T210" s="2"/>
      <c r="U210" s="2"/>
      <c r="V210" s="2"/>
      <c r="W210" s="2"/>
      <c r="X210" s="2"/>
      <c r="Y210" s="2"/>
      <c r="Z210" s="2"/>
      <c r="AA210" s="2"/>
      <c r="AB210" s="2"/>
      <c r="AC210" s="2"/>
      <c r="AD210" s="2"/>
      <c r="AE210" s="2"/>
      <c r="AF210" s="2"/>
      <c r="AG210" s="2"/>
      <c r="AH210" s="2"/>
      <c r="AI210" s="2"/>
      <c r="AJ210" s="2"/>
      <c r="AK210" s="2"/>
    </row>
    <row r="211" spans="1:37" ht="15.75" customHeight="1">
      <c r="A211" s="1209"/>
      <c r="B211" s="1472" t="s">
        <v>1046</v>
      </c>
      <c r="C211" s="1555">
        <f t="shared" si="318"/>
        <v>995178.54886330245</v>
      </c>
      <c r="D211" s="1563"/>
      <c r="E211" s="1555">
        <f t="shared" si="319"/>
        <v>549347.92931578949</v>
      </c>
      <c r="F211" s="1563"/>
      <c r="G211" s="1555">
        <f t="shared" si="320"/>
        <v>189939.97126315787</v>
      </c>
      <c r="H211" s="1563"/>
      <c r="I211" s="1555">
        <f t="shared" si="321"/>
        <v>160782.98224561402</v>
      </c>
      <c r="J211" s="1563"/>
      <c r="K211" s="1555">
        <f t="shared" si="322"/>
        <v>30616.620610169492</v>
      </c>
      <c r="L211" s="1563"/>
      <c r="M211" s="1555">
        <f t="shared" si="323"/>
        <v>13510.539428571428</v>
      </c>
      <c r="N211" s="1563"/>
      <c r="O211" s="1555">
        <f t="shared" si="324"/>
        <v>23755.505999999998</v>
      </c>
      <c r="P211" s="1563"/>
      <c r="Q211" s="1555">
        <f t="shared" si="325"/>
        <v>27225</v>
      </c>
      <c r="R211" s="421"/>
      <c r="S211" s="2"/>
      <c r="T211" s="2"/>
      <c r="U211" s="2"/>
      <c r="V211" s="2"/>
      <c r="W211" s="2"/>
      <c r="X211" s="2"/>
      <c r="Y211" s="2"/>
      <c r="Z211" s="2"/>
      <c r="AA211" s="2"/>
      <c r="AB211" s="2"/>
      <c r="AC211" s="2"/>
      <c r="AD211" s="2"/>
      <c r="AE211" s="2"/>
      <c r="AF211" s="2"/>
      <c r="AG211" s="2"/>
      <c r="AH211" s="2"/>
      <c r="AI211" s="2"/>
      <c r="AJ211" s="2"/>
      <c r="AK211" s="2"/>
    </row>
    <row r="212" spans="1:37" ht="15.75" customHeight="1">
      <c r="A212" s="1209"/>
      <c r="B212" s="2"/>
      <c r="C212" s="1453"/>
      <c r="D212" s="1563"/>
      <c r="E212" s="1453"/>
      <c r="F212" s="1563"/>
      <c r="G212" s="1453"/>
      <c r="H212" s="1563"/>
      <c r="I212" s="1453"/>
      <c r="J212" s="1563"/>
      <c r="K212" s="1453"/>
      <c r="L212" s="1563"/>
      <c r="M212" s="1453"/>
      <c r="N212" s="1563"/>
      <c r="O212" s="1453"/>
      <c r="P212" s="1563"/>
      <c r="Q212" s="1453"/>
      <c r="R212" s="421"/>
      <c r="S212" s="2"/>
      <c r="T212" s="2"/>
      <c r="U212" s="2"/>
      <c r="V212" s="2"/>
      <c r="W212" s="2"/>
      <c r="X212" s="2"/>
      <c r="Y212" s="2"/>
      <c r="Z212" s="2"/>
      <c r="AA212" s="2"/>
      <c r="AB212" s="2"/>
      <c r="AC212" s="2"/>
      <c r="AD212" s="2"/>
      <c r="AE212" s="2"/>
      <c r="AF212" s="2"/>
      <c r="AG212" s="2"/>
      <c r="AH212" s="2"/>
      <c r="AI212" s="2"/>
      <c r="AJ212" s="2"/>
      <c r="AK212" s="2"/>
    </row>
    <row r="213" spans="1:37" ht="15.75" customHeight="1">
      <c r="A213" s="1209"/>
      <c r="B213" s="416" t="s">
        <v>1047</v>
      </c>
      <c r="C213" s="1551">
        <f>C215-C214</f>
        <v>170000</v>
      </c>
      <c r="D213" s="1452">
        <f>C213/C$14</f>
        <v>1.1273209549071617E-2</v>
      </c>
      <c r="E213" s="1551">
        <f>E215-E214</f>
        <v>-660000</v>
      </c>
      <c r="F213" s="1452">
        <f>E213/E$14</f>
        <v>-7.4914869466515321E-2</v>
      </c>
      <c r="G213" s="1551">
        <f>G215-G214</f>
        <v>120000</v>
      </c>
      <c r="H213" s="1452">
        <f>G213/G214</f>
        <v>4.9586776859504134E-2</v>
      </c>
      <c r="I213" s="1551">
        <f>I215-I214</f>
        <v>940000</v>
      </c>
      <c r="J213" s="1452">
        <f>I213/I$14</f>
        <v>0.34558823529411764</v>
      </c>
      <c r="K213" s="1551">
        <f>K215-K214</f>
        <v>-120000</v>
      </c>
      <c r="L213" s="1452">
        <f>K213/K$14</f>
        <v>-0.23529411764705882</v>
      </c>
      <c r="M213" s="1551">
        <f>M215-M214</f>
        <v>190000</v>
      </c>
      <c r="N213" s="1452">
        <f>M213/M$14</f>
        <v>0.22093023255813954</v>
      </c>
      <c r="O213" s="1551">
        <f>O215-O214</f>
        <v>-300000</v>
      </c>
      <c r="P213" s="1452">
        <f>O213/O$14</f>
        <v>-0.57692307692307687</v>
      </c>
      <c r="Q213" s="1453"/>
      <c r="R213" s="421">
        <f>Q213/Q$14</f>
        <v>0</v>
      </c>
      <c r="S213" s="2"/>
      <c r="T213" s="2"/>
      <c r="U213" s="2"/>
      <c r="V213" s="2"/>
      <c r="W213" s="2"/>
      <c r="X213" s="2"/>
      <c r="Y213" s="2"/>
      <c r="Z213" s="2"/>
      <c r="AA213" s="2"/>
      <c r="AB213" s="2"/>
      <c r="AC213" s="2"/>
      <c r="AD213" s="2"/>
      <c r="AE213" s="2"/>
      <c r="AF213" s="2"/>
      <c r="AG213" s="2"/>
      <c r="AH213" s="2"/>
      <c r="AI213" s="2"/>
      <c r="AJ213" s="2"/>
      <c r="AK213" s="2"/>
    </row>
    <row r="214" spans="1:37" ht="15.75" customHeight="1">
      <c r="A214" s="1209"/>
      <c r="B214" s="2" t="s">
        <v>1048</v>
      </c>
      <c r="C214" s="1553">
        <f t="shared" ref="C214:C215" si="326">SUM(E214,G214,I214,K214,M214,O214,Q214)</f>
        <v>16370000</v>
      </c>
      <c r="D214" s="381"/>
      <c r="E214" s="1553">
        <v>9130000</v>
      </c>
      <c r="F214" s="381"/>
      <c r="G214" s="1553">
        <v>2420000</v>
      </c>
      <c r="H214" s="381"/>
      <c r="I214" s="1553">
        <v>2850000</v>
      </c>
      <c r="J214" s="381"/>
      <c r="K214" s="1553">
        <v>540000</v>
      </c>
      <c r="L214" s="381"/>
      <c r="M214" s="1553">
        <v>810000</v>
      </c>
      <c r="N214" s="381"/>
      <c r="O214" s="1553">
        <v>590000</v>
      </c>
      <c r="P214" s="381"/>
      <c r="Q214" s="1553">
        <v>30000</v>
      </c>
      <c r="R214" s="1564"/>
      <c r="S214" s="2"/>
      <c r="T214" s="2"/>
      <c r="U214" s="2"/>
      <c r="V214" s="2"/>
      <c r="W214" s="2"/>
      <c r="X214" s="2"/>
      <c r="Y214" s="2"/>
      <c r="Z214" s="2"/>
      <c r="AA214" s="2"/>
      <c r="AB214" s="2"/>
      <c r="AC214" s="2"/>
      <c r="AD214" s="2"/>
      <c r="AE214" s="2"/>
      <c r="AF214" s="2"/>
      <c r="AG214" s="2"/>
      <c r="AH214" s="2"/>
      <c r="AI214" s="2"/>
      <c r="AJ214" s="2"/>
      <c r="AK214" s="2"/>
    </row>
    <row r="215" spans="1:37" ht="15.75" customHeight="1">
      <c r="A215" s="1209"/>
      <c r="B215" s="1472" t="s">
        <v>1049</v>
      </c>
      <c r="C215" s="1555">
        <f t="shared" si="326"/>
        <v>16540000</v>
      </c>
      <c r="D215" s="1471"/>
      <c r="E215" s="1555">
        <v>8470000</v>
      </c>
      <c r="F215" s="1471"/>
      <c r="G215" s="1555">
        <v>2540000</v>
      </c>
      <c r="H215" s="1471"/>
      <c r="I215" s="1555">
        <v>3790000</v>
      </c>
      <c r="J215" s="1471"/>
      <c r="K215" s="1555">
        <v>420000</v>
      </c>
      <c r="L215" s="1471"/>
      <c r="M215" s="1555">
        <v>1000000</v>
      </c>
      <c r="N215" s="1471"/>
      <c r="O215" s="1555">
        <v>290000</v>
      </c>
      <c r="P215" s="1471"/>
      <c r="Q215" s="1555">
        <v>30000</v>
      </c>
      <c r="R215" s="421"/>
      <c r="S215" s="2"/>
      <c r="T215" s="2"/>
      <c r="U215" s="2"/>
      <c r="V215" s="2"/>
      <c r="W215" s="2"/>
      <c r="X215" s="2"/>
      <c r="Y215" s="2"/>
      <c r="Z215" s="2"/>
      <c r="AA215" s="2"/>
      <c r="AB215" s="2"/>
      <c r="AC215" s="2"/>
      <c r="AD215" s="2"/>
      <c r="AE215" s="2"/>
      <c r="AF215" s="2"/>
      <c r="AG215" s="2"/>
      <c r="AH215" s="2"/>
      <c r="AI215" s="2"/>
      <c r="AJ215" s="2"/>
      <c r="AK215" s="2"/>
    </row>
    <row r="216" spans="1:37" ht="15.75" customHeight="1">
      <c r="A216" s="1209"/>
      <c r="B216" s="2"/>
      <c r="C216" s="1470"/>
      <c r="D216" s="1471"/>
      <c r="E216" s="1470"/>
      <c r="F216" s="1471"/>
      <c r="G216" s="1470"/>
      <c r="H216" s="1471"/>
      <c r="I216" s="1470"/>
      <c r="J216" s="1471"/>
      <c r="K216" s="1470"/>
      <c r="L216" s="1471"/>
      <c r="M216" s="1470"/>
      <c r="N216" s="1471"/>
      <c r="O216" s="1470"/>
      <c r="P216" s="1471"/>
      <c r="Q216" s="1470"/>
      <c r="R216" s="388"/>
      <c r="S216" s="2"/>
      <c r="T216" s="2"/>
      <c r="U216" s="2"/>
      <c r="V216" s="2"/>
      <c r="W216" s="2"/>
      <c r="X216" s="2"/>
      <c r="Y216" s="2"/>
      <c r="Z216" s="2"/>
      <c r="AA216" s="2"/>
      <c r="AB216" s="2"/>
      <c r="AC216" s="2"/>
      <c r="AD216" s="2"/>
      <c r="AE216" s="2"/>
      <c r="AF216" s="2"/>
      <c r="AG216" s="2"/>
      <c r="AH216" s="2"/>
      <c r="AI216" s="2"/>
      <c r="AJ216" s="2"/>
      <c r="AK216" s="2"/>
    </row>
    <row r="217" spans="1:37" ht="15.75" customHeight="1">
      <c r="A217" s="1209"/>
      <c r="B217" s="416" t="s">
        <v>1050</v>
      </c>
      <c r="C217" s="1557">
        <f>C219-C218</f>
        <v>35777.218863302376</v>
      </c>
      <c r="D217" s="1452">
        <f>C217/C$18</f>
        <v>4.1316000585839424E-2</v>
      </c>
      <c r="E217" s="1557">
        <f>E219-E218</f>
        <v>-31984.44868421054</v>
      </c>
      <c r="F217" s="1452">
        <f>E217/E$18</f>
        <v>-5.9912015172996776E-2</v>
      </c>
      <c r="G217" s="1557">
        <f>G219-G218</f>
        <v>75861.43526315788</v>
      </c>
      <c r="H217" s="1452">
        <f>G217/G$18</f>
        <v>0.75741007061929411</v>
      </c>
      <c r="I217" s="1557">
        <f>I219-I218</f>
        <v>9769.6782456140209</v>
      </c>
      <c r="J217" s="1452">
        <f>I217/I$18</f>
        <v>7.3493250326209597E-2</v>
      </c>
      <c r="K217" s="1557">
        <f>K219-K218</f>
        <v>1785.0366101694926</v>
      </c>
      <c r="L217" s="1452">
        <f>K217/K$18</f>
        <v>6.5929330015493726E-2</v>
      </c>
      <c r="M217" s="1557">
        <f>M219-M218</f>
        <v>-23362.282571428572</v>
      </c>
      <c r="N217" s="1452">
        <f>M217/M$9</f>
        <v>1.1459060277610937</v>
      </c>
      <c r="O217" s="1557">
        <f>O219-O218</f>
        <v>3707.7999999999993</v>
      </c>
      <c r="P217" s="1452">
        <f>O217/O$18</f>
        <v>0.19324542659092089</v>
      </c>
      <c r="Q217" s="1470"/>
      <c r="R217" s="421">
        <f>Q217/Q$18</f>
        <v>0</v>
      </c>
      <c r="S217" s="2"/>
      <c r="T217" s="2"/>
      <c r="U217" s="2"/>
      <c r="V217" s="2"/>
      <c r="W217" s="2"/>
      <c r="X217" s="2"/>
      <c r="Y217" s="2"/>
      <c r="Z217" s="2"/>
      <c r="AA217" s="2"/>
      <c r="AB217" s="2"/>
      <c r="AC217" s="2"/>
      <c r="AD217" s="2"/>
      <c r="AE217" s="2"/>
      <c r="AF217" s="2"/>
      <c r="AG217" s="2"/>
      <c r="AH217" s="2"/>
      <c r="AI217" s="2"/>
      <c r="AJ217" s="2"/>
      <c r="AK217" s="2"/>
    </row>
    <row r="218" spans="1:37" ht="15.75" customHeight="1">
      <c r="A218" s="1209"/>
      <c r="B218" s="2" t="s">
        <v>1051</v>
      </c>
      <c r="C218" s="1558">
        <f t="shared" ref="C218:C219" si="327">SUM(E218,G218,I218,K218,M218,O218,Q218)</f>
        <v>865941</v>
      </c>
      <c r="D218" s="2"/>
      <c r="E218" s="1558">
        <v>533857</v>
      </c>
      <c r="F218" s="2"/>
      <c r="G218" s="1558">
        <v>100159</v>
      </c>
      <c r="H218" s="2"/>
      <c r="I218" s="1558">
        <v>132933</v>
      </c>
      <c r="J218" s="381"/>
      <c r="K218" s="1558">
        <v>27075</v>
      </c>
      <c r="L218" s="381"/>
      <c r="M218" s="1558">
        <v>35228</v>
      </c>
      <c r="N218" s="2"/>
      <c r="O218" s="1558">
        <v>19187</v>
      </c>
      <c r="P218" s="381"/>
      <c r="Q218" s="1553">
        <v>17502</v>
      </c>
      <c r="R218" s="1464"/>
      <c r="S218" s="2"/>
      <c r="T218" s="2"/>
      <c r="U218" s="2"/>
      <c r="V218" s="2"/>
      <c r="W218" s="2"/>
      <c r="X218" s="2"/>
      <c r="Y218" s="2"/>
      <c r="Z218" s="2"/>
      <c r="AA218" s="2"/>
      <c r="AB218" s="2"/>
      <c r="AC218" s="2"/>
      <c r="AD218" s="2"/>
      <c r="AE218" s="2"/>
      <c r="AF218" s="2"/>
      <c r="AG218" s="2"/>
      <c r="AH218" s="2"/>
      <c r="AI218" s="2"/>
      <c r="AJ218" s="2"/>
      <c r="AK218" s="2"/>
    </row>
    <row r="219" spans="1:37" ht="15.75" customHeight="1">
      <c r="A219" s="1209"/>
      <c r="B219" s="1559" t="s">
        <v>1052</v>
      </c>
      <c r="C219" s="1560">
        <f t="shared" si="327"/>
        <v>901718.21886330238</v>
      </c>
      <c r="D219" s="1472"/>
      <c r="E219" s="1560">
        <f>1907115695/3800</f>
        <v>501872.55131578946</v>
      </c>
      <c r="F219" s="1472"/>
      <c r="G219" s="1560">
        <f>668877654/3800</f>
        <v>176020.43526315788</v>
      </c>
      <c r="H219" s="1472"/>
      <c r="I219" s="1560">
        <f>406702633/2850</f>
        <v>142702.67824561402</v>
      </c>
      <c r="J219" s="1472"/>
      <c r="K219" s="1560">
        <f>42568554/1475</f>
        <v>28860.036610169493</v>
      </c>
      <c r="L219" s="1472"/>
      <c r="M219" s="1560">
        <f>41530011/3500</f>
        <v>11865.717428571428</v>
      </c>
      <c r="N219" s="1472"/>
      <c r="O219" s="1560">
        <f>3090798/135</f>
        <v>22894.799999999999</v>
      </c>
      <c r="P219" s="1472"/>
      <c r="Q219" s="1555">
        <f>Q218</f>
        <v>17502</v>
      </c>
      <c r="R219" s="388"/>
      <c r="S219" s="2"/>
      <c r="T219" s="2"/>
      <c r="U219" s="2"/>
      <c r="V219" s="2"/>
      <c r="W219" s="2"/>
      <c r="X219" s="2"/>
      <c r="Y219" s="2"/>
      <c r="Z219" s="2"/>
      <c r="AA219" s="2"/>
      <c r="AB219" s="2"/>
      <c r="AC219" s="2"/>
      <c r="AD219" s="2"/>
      <c r="AE219" s="2"/>
      <c r="AF219" s="2"/>
      <c r="AG219" s="2"/>
      <c r="AH219" s="2"/>
      <c r="AI219" s="2"/>
      <c r="AJ219" s="2"/>
      <c r="AK219" s="2"/>
    </row>
    <row r="220" spans="1:37" ht="15.75" customHeight="1">
      <c r="A220" s="1209"/>
      <c r="B220" s="63"/>
      <c r="C220" s="1470"/>
      <c r="D220" s="1472"/>
      <c r="E220" s="1470"/>
      <c r="F220" s="1472"/>
      <c r="G220" s="1470"/>
      <c r="H220" s="1472"/>
      <c r="I220" s="1470"/>
      <c r="J220" s="1472"/>
      <c r="K220" s="1470"/>
      <c r="L220" s="1472"/>
      <c r="M220" s="1470"/>
      <c r="N220" s="1472"/>
      <c r="O220" s="1470"/>
      <c r="P220" s="1472"/>
      <c r="Q220" s="1470"/>
      <c r="R220" s="388"/>
      <c r="S220" s="2"/>
      <c r="T220" s="2"/>
      <c r="U220" s="2"/>
      <c r="V220" s="2"/>
      <c r="W220" s="2"/>
      <c r="X220" s="2"/>
      <c r="Y220" s="2"/>
      <c r="Z220" s="2"/>
      <c r="AA220" s="2"/>
      <c r="AB220" s="2"/>
      <c r="AC220" s="2"/>
      <c r="AD220" s="2"/>
      <c r="AE220" s="2"/>
      <c r="AF220" s="2"/>
      <c r="AG220" s="2"/>
      <c r="AH220" s="2"/>
      <c r="AI220" s="2"/>
      <c r="AJ220" s="2"/>
      <c r="AK220" s="2"/>
    </row>
    <row r="221" spans="1:37" ht="15.75" customHeight="1">
      <c r="A221" s="1209"/>
      <c r="B221" s="416" t="s">
        <v>1053</v>
      </c>
      <c r="C221" s="1557">
        <f>C223-C222</f>
        <v>309.3300000000163</v>
      </c>
      <c r="D221" s="1452">
        <f>C221/C$22</f>
        <v>3.3207372975063744E-3</v>
      </c>
      <c r="E221" s="1557">
        <f>E223-E222</f>
        <v>-3738.6219999999958</v>
      </c>
      <c r="F221" s="1452">
        <f>E221/E$22</f>
        <v>-7.2999999999999912E-2</v>
      </c>
      <c r="G221" s="1557">
        <f>G223-G222</f>
        <v>637.53600000000006</v>
      </c>
      <c r="H221" s="1452">
        <f>G221/G$22</f>
        <v>4.8000000000000001E-2</v>
      </c>
      <c r="I221" s="1557">
        <f>I223-I222</f>
        <v>4496.3040000000001</v>
      </c>
      <c r="J221" s="1452">
        <f>I221/I$22</f>
        <v>0.33100000000000002</v>
      </c>
      <c r="K221" s="1557">
        <f>K223-K222</f>
        <v>-475.41599999999994</v>
      </c>
      <c r="L221" s="1452">
        <f>K221/K$22</f>
        <v>-0.21299999999999997</v>
      </c>
      <c r="M221" s="1557">
        <f>M223-M222</f>
        <v>310.82199999999989</v>
      </c>
      <c r="N221" s="1452">
        <f>M221/M$13</f>
        <v>1.7267888888888882E-3</v>
      </c>
      <c r="O221" s="1557">
        <f>O223-O222</f>
        <v>-921.29399999999998</v>
      </c>
      <c r="P221" s="1452">
        <f>O221/O$22</f>
        <v>-0.51700000000000002</v>
      </c>
      <c r="Q221" s="1519"/>
      <c r="R221" s="373">
        <f>Q221/Q$22</f>
        <v>0</v>
      </c>
      <c r="S221" s="2"/>
      <c r="T221" s="2"/>
      <c r="U221" s="2"/>
      <c r="V221" s="2"/>
      <c r="W221" s="2"/>
      <c r="X221" s="2"/>
      <c r="Y221" s="2"/>
      <c r="Z221" s="2"/>
      <c r="AA221" s="2"/>
      <c r="AB221" s="2"/>
      <c r="AC221" s="2"/>
      <c r="AD221" s="2"/>
      <c r="AE221" s="2"/>
      <c r="AF221" s="2"/>
      <c r="AG221" s="2"/>
      <c r="AH221" s="2"/>
      <c r="AI221" s="2"/>
      <c r="AJ221" s="2"/>
      <c r="AK221" s="2"/>
    </row>
    <row r="222" spans="1:37" ht="15.75" customHeight="1">
      <c r="A222" s="1209"/>
      <c r="B222" s="2" t="s">
        <v>1054</v>
      </c>
      <c r="C222" s="1558">
        <f t="shared" ref="C222:C223" si="328">SUM(E222,G222,I222,K222,M222,O222,Q222)</f>
        <v>93151</v>
      </c>
      <c r="D222" s="2"/>
      <c r="E222" s="1558">
        <v>51214</v>
      </c>
      <c r="F222" s="2"/>
      <c r="G222" s="1558">
        <v>13282</v>
      </c>
      <c r="H222" s="2"/>
      <c r="I222" s="1558">
        <v>13584</v>
      </c>
      <c r="J222" s="381"/>
      <c r="K222" s="1558">
        <v>2232</v>
      </c>
      <c r="L222" s="381"/>
      <c r="M222" s="1558">
        <v>1334</v>
      </c>
      <c r="N222" s="2"/>
      <c r="O222" s="1558">
        <v>1782</v>
      </c>
      <c r="P222" s="381"/>
      <c r="Q222" s="1558">
        <v>9723</v>
      </c>
      <c r="R222" s="1464"/>
      <c r="S222" s="2"/>
      <c r="T222" s="2"/>
      <c r="U222" s="2"/>
      <c r="V222" s="2"/>
      <c r="W222" s="2"/>
      <c r="X222" s="2"/>
      <c r="Y222" s="2"/>
      <c r="Z222" s="2"/>
      <c r="AA222" s="2"/>
      <c r="AB222" s="2"/>
      <c r="AC222" s="2"/>
      <c r="AD222" s="2"/>
      <c r="AE222" s="2"/>
      <c r="AF222" s="2"/>
      <c r="AG222" s="2"/>
      <c r="AH222" s="2"/>
      <c r="AI222" s="2"/>
      <c r="AJ222" s="2"/>
      <c r="AK222" s="2"/>
    </row>
    <row r="223" spans="1:37" ht="15.75" customHeight="1">
      <c r="A223" s="1209"/>
      <c r="B223" s="2" t="s">
        <v>1055</v>
      </c>
      <c r="C223" s="1558">
        <f t="shared" si="328"/>
        <v>93460.330000000016</v>
      </c>
      <c r="D223" s="2"/>
      <c r="E223" s="1558">
        <f>E222*92.7%</f>
        <v>47475.378000000004</v>
      </c>
      <c r="F223" s="2"/>
      <c r="G223" s="1558">
        <f>G222*104.8%</f>
        <v>13919.536</v>
      </c>
      <c r="H223" s="2"/>
      <c r="I223" s="1558">
        <f>I222*133.1%</f>
        <v>18080.304</v>
      </c>
      <c r="J223" s="2"/>
      <c r="K223" s="1558">
        <f>K222*78.7%</f>
        <v>1756.5840000000001</v>
      </c>
      <c r="L223" s="2"/>
      <c r="M223" s="1558">
        <f>M222*123.3%</f>
        <v>1644.8219999999999</v>
      </c>
      <c r="N223" s="2"/>
      <c r="O223" s="1558">
        <f>O222*48.3%</f>
        <v>860.70600000000002</v>
      </c>
      <c r="P223" s="2"/>
      <c r="Q223" s="1558">
        <f>Q222</f>
        <v>9723</v>
      </c>
      <c r="R223" s="1464"/>
      <c r="S223" s="2"/>
      <c r="T223" s="2"/>
      <c r="U223" s="2"/>
      <c r="V223" s="2"/>
      <c r="W223" s="2"/>
      <c r="X223" s="2"/>
      <c r="Y223" s="2"/>
      <c r="Z223" s="2"/>
      <c r="AA223" s="2"/>
      <c r="AB223" s="2"/>
      <c r="AC223" s="2"/>
      <c r="AD223" s="2"/>
      <c r="AE223" s="2"/>
      <c r="AF223" s="2"/>
      <c r="AG223" s="2"/>
      <c r="AH223" s="2"/>
      <c r="AI223" s="2"/>
      <c r="AJ223" s="2"/>
      <c r="AK223" s="2"/>
    </row>
    <row r="224" spans="1:37" ht="15.75" customHeight="1">
      <c r="A224" s="1432"/>
      <c r="B224" s="419" t="s">
        <v>1039</v>
      </c>
      <c r="C224" s="1114">
        <f>C226-C225</f>
        <v>5.0918195023643836E-3</v>
      </c>
      <c r="D224" s="1203"/>
      <c r="E224" s="1114">
        <f>E226-E225</f>
        <v>1.0965468488725177E-3</v>
      </c>
      <c r="F224" s="1203"/>
      <c r="G224" s="1114">
        <f>G226-G225</f>
        <v>3.6357618616289632E-2</v>
      </c>
      <c r="H224" s="1203"/>
      <c r="I224" s="1114">
        <f>I226-I225</f>
        <v>-9.631830741382158E-5</v>
      </c>
      <c r="J224" s="1203"/>
      <c r="K224" s="1114">
        <f>K226-K225</f>
        <v>1.4378277331747458E-4</v>
      </c>
      <c r="L224" s="1203"/>
      <c r="M224" s="1114">
        <f>M226-M225</f>
        <v>-2.5100348462081135E-2</v>
      </c>
      <c r="N224" s="1203"/>
      <c r="O224" s="1114">
        <f>O226-O225</f>
        <v>0.10856471370056497</v>
      </c>
      <c r="P224" s="1203"/>
      <c r="Q224" s="1095">
        <f>Q226-Q225</f>
        <v>0</v>
      </c>
      <c r="R224" s="1203"/>
      <c r="S224" s="2"/>
      <c r="T224" s="2"/>
      <c r="U224" s="2"/>
      <c r="V224" s="2"/>
      <c r="W224" s="2"/>
      <c r="X224" s="2"/>
      <c r="Y224" s="2"/>
      <c r="Z224" s="2"/>
      <c r="AA224" s="2"/>
      <c r="AB224" s="2"/>
      <c r="AC224" s="2"/>
      <c r="AD224" s="2"/>
      <c r="AE224" s="2"/>
      <c r="AF224" s="2"/>
      <c r="AG224" s="2"/>
      <c r="AH224" s="2"/>
      <c r="AI224" s="2"/>
      <c r="AJ224" s="2"/>
      <c r="AK224" s="2"/>
    </row>
    <row r="225" spans="1:37" ht="15.75" customHeight="1">
      <c r="A225" s="1535" t="s">
        <v>1088</v>
      </c>
      <c r="B225" s="389" t="s">
        <v>1041</v>
      </c>
      <c r="C225" s="1111">
        <f t="shared" ref="C225:C226" si="329">C230/C234</f>
        <v>6.8801434720229551E-2</v>
      </c>
      <c r="D225" s="1435"/>
      <c r="E225" s="1111">
        <f t="shared" ref="E225:E226" si="330">E230/E234</f>
        <v>7.7801994680851069E-2</v>
      </c>
      <c r="F225" s="1435"/>
      <c r="G225" s="1111">
        <f t="shared" ref="G225:G226" si="331">G230/G234</f>
        <v>6.2330219780219777E-2</v>
      </c>
      <c r="H225" s="1435"/>
      <c r="I225" s="1111">
        <f t="shared" ref="I225:I226" si="332">I230/I234</f>
        <v>5.5709885931558935E-2</v>
      </c>
      <c r="J225" s="1435"/>
      <c r="K225" s="1111">
        <f t="shared" ref="K225:K226" si="333">K230/K234</f>
        <v>5.4272222222222222E-2</v>
      </c>
      <c r="L225" s="1435"/>
      <c r="M225" s="1111">
        <f t="shared" ref="M225:M226" si="334">M230/M234</f>
        <v>4.5138271604938274E-2</v>
      </c>
      <c r="N225" s="1435"/>
      <c r="O225" s="1111">
        <f t="shared" ref="O225:O226" si="335">O230/O234</f>
        <v>3.5540677966101698E-2</v>
      </c>
      <c r="P225" s="1435"/>
      <c r="Q225" s="1562">
        <f t="shared" ref="Q225:Q226" si="336">Q230/Q234</f>
        <v>0.90749999999999997</v>
      </c>
      <c r="R225" s="1435"/>
      <c r="S225" s="1464"/>
      <c r="T225" s="1520"/>
      <c r="U225" s="1532"/>
      <c r="V225" s="1425" t="s">
        <v>1</v>
      </c>
      <c r="W225" s="1203"/>
      <c r="X225" s="1425" t="s">
        <v>2</v>
      </c>
      <c r="Y225" s="1203"/>
      <c r="Z225" s="1425" t="s">
        <v>3</v>
      </c>
      <c r="AA225" s="1203"/>
      <c r="AB225" s="1425" t="s">
        <v>4</v>
      </c>
      <c r="AC225" s="1203"/>
      <c r="AD225" s="1425" t="s">
        <v>5</v>
      </c>
      <c r="AE225" s="1203"/>
      <c r="AF225" s="1533" t="s">
        <v>6</v>
      </c>
      <c r="AG225" s="1440"/>
      <c r="AH225" s="1534" t="s">
        <v>1036</v>
      </c>
      <c r="AI225" s="1203"/>
      <c r="AJ225" s="1425" t="s">
        <v>1037</v>
      </c>
      <c r="AK225" s="1203"/>
    </row>
    <row r="226" spans="1:37" ht="15.75" customHeight="1">
      <c r="A226" s="1209"/>
      <c r="B226" s="1536" t="s">
        <v>1042</v>
      </c>
      <c r="C226" s="1542">
        <f t="shared" si="329"/>
        <v>7.3893254222593935E-2</v>
      </c>
      <c r="D226" s="1543"/>
      <c r="E226" s="1542">
        <f t="shared" si="330"/>
        <v>7.8898541529723587E-2</v>
      </c>
      <c r="F226" s="1543"/>
      <c r="G226" s="1542">
        <f t="shared" si="331"/>
        <v>9.8687838396509409E-2</v>
      </c>
      <c r="H226" s="1543"/>
      <c r="I226" s="1542">
        <f t="shared" si="332"/>
        <v>5.5613567624145113E-2</v>
      </c>
      <c r="J226" s="1543"/>
      <c r="K226" s="1542">
        <f t="shared" si="333"/>
        <v>5.4416004995539696E-2</v>
      </c>
      <c r="L226" s="1543"/>
      <c r="M226" s="1542">
        <f t="shared" si="334"/>
        <v>2.0037923142857138E-2</v>
      </c>
      <c r="N226" s="1543"/>
      <c r="O226" s="1542">
        <f t="shared" si="335"/>
        <v>0.14410539166666667</v>
      </c>
      <c r="P226" s="1543"/>
      <c r="Q226" s="1550">
        <f t="shared" si="336"/>
        <v>0.90749999999999997</v>
      </c>
      <c r="R226" s="1543"/>
      <c r="S226" s="1464"/>
      <c r="T226" s="1501"/>
      <c r="U226" s="412"/>
      <c r="V226" s="1537" t="s">
        <v>1038</v>
      </c>
      <c r="W226" s="1538" t="s">
        <v>9</v>
      </c>
      <c r="X226" s="1537" t="s">
        <v>1038</v>
      </c>
      <c r="Y226" s="1538" t="s">
        <v>9</v>
      </c>
      <c r="Z226" s="1537" t="s">
        <v>1038</v>
      </c>
      <c r="AA226" s="1538" t="s">
        <v>9</v>
      </c>
      <c r="AB226" s="1537" t="s">
        <v>1038</v>
      </c>
      <c r="AC226" s="1538" t="s">
        <v>9</v>
      </c>
      <c r="AD226" s="1537" t="s">
        <v>1038</v>
      </c>
      <c r="AE226" s="1539" t="s">
        <v>9</v>
      </c>
      <c r="AF226" s="1429" t="s">
        <v>1038</v>
      </c>
      <c r="AG226" s="1540" t="s">
        <v>9</v>
      </c>
      <c r="AH226" s="1537" t="s">
        <v>1038</v>
      </c>
      <c r="AI226" s="1538" t="s">
        <v>9</v>
      </c>
      <c r="AJ226" s="1541" t="s">
        <v>1038</v>
      </c>
      <c r="AK226" s="1538" t="s">
        <v>9</v>
      </c>
    </row>
    <row r="227" spans="1:37" ht="15.75" customHeight="1">
      <c r="A227" s="1209"/>
      <c r="B227" s="417" t="s">
        <v>1089</v>
      </c>
      <c r="C227" s="1091"/>
      <c r="D227" s="1203"/>
      <c r="E227" s="1091"/>
      <c r="F227" s="1203"/>
      <c r="G227" s="1091"/>
      <c r="H227" s="1203"/>
      <c r="I227" s="1091"/>
      <c r="J227" s="1203"/>
      <c r="K227" s="1091"/>
      <c r="L227" s="1203"/>
      <c r="M227" s="1091"/>
      <c r="N227" s="1203"/>
      <c r="O227" s="1091"/>
      <c r="P227" s="1203"/>
      <c r="Q227" s="1112"/>
      <c r="R227" s="1203"/>
      <c r="S227" s="1464"/>
      <c r="T227" s="1113" t="s">
        <v>45</v>
      </c>
      <c r="U227" s="1576" t="s">
        <v>1039</v>
      </c>
      <c r="V227" s="1110">
        <f>V229-V228</f>
        <v>6.1528579753983501E-3</v>
      </c>
      <c r="W227" s="1435"/>
      <c r="X227" s="1110">
        <f>X229-X228</f>
        <v>3.3409445224910073E-3</v>
      </c>
      <c r="Y227" s="1435"/>
      <c r="Z227" s="1110">
        <f>Z229-Z228</f>
        <v>3.4259093689332228E-2</v>
      </c>
      <c r="AA227" s="1435"/>
      <c r="AB227" s="1110">
        <f>AB229-AB228</f>
        <v>9.8276893967274431E-4</v>
      </c>
      <c r="AC227" s="1435"/>
      <c r="AD227" s="1110">
        <f>AD229-AD228</f>
        <v>8.1303941772280786E-3</v>
      </c>
      <c r="AE227" s="1157"/>
      <c r="AF227" s="1546">
        <f>AF229-AF228</f>
        <v>-2.7729984145131201E-2</v>
      </c>
      <c r="AG227" s="1435"/>
      <c r="AH227" s="1110">
        <f>AH229-AH228</f>
        <v>5.7062102833118571E-2</v>
      </c>
      <c r="AI227" s="1435"/>
      <c r="AJ227" s="1547">
        <f>AJ229-AJ228</f>
        <v>0</v>
      </c>
      <c r="AK227" s="1435"/>
    </row>
    <row r="228" spans="1:37" ht="15.75" customHeight="1">
      <c r="A228" s="1209"/>
      <c r="B228" s="2"/>
      <c r="C228" s="414"/>
      <c r="D228" s="1563"/>
      <c r="E228" s="414"/>
      <c r="F228" s="1563"/>
      <c r="G228" s="414"/>
      <c r="H228" s="1563"/>
      <c r="I228" s="414"/>
      <c r="J228" s="1563"/>
      <c r="K228" s="414"/>
      <c r="L228" s="1563"/>
      <c r="M228" s="414"/>
      <c r="N228" s="1563"/>
      <c r="O228" s="414"/>
      <c r="P228" s="1563"/>
      <c r="Q228" s="414"/>
      <c r="R228" s="421"/>
      <c r="S228" s="2"/>
      <c r="T228" s="1209"/>
      <c r="U228" s="389" t="s">
        <v>1041</v>
      </c>
      <c r="V228" s="1111">
        <f t="shared" ref="V228:V229" si="337">V233/V237</f>
        <v>5.8571150219987426E-2</v>
      </c>
      <c r="W228" s="1435"/>
      <c r="X228" s="1111">
        <f t="shared" ref="X228:X229" si="338">X233/X237</f>
        <v>6.5346723752792255E-2</v>
      </c>
      <c r="Y228" s="1435"/>
      <c r="Z228" s="1111">
        <f t="shared" ref="Z228:Z229" si="339">Z233/Z237</f>
        <v>5.1330769230769228E-2</v>
      </c>
      <c r="AA228" s="1435"/>
      <c r="AB228" s="1111">
        <f t="shared" ref="AB228:AB229" si="340">AB233/AB237</f>
        <v>5.2767226890756302E-2</v>
      </c>
      <c r="AC228" s="1435"/>
      <c r="AD228" s="1111">
        <f t="shared" ref="AD228:AD229" si="341">AD233/AD237</f>
        <v>5.4272222222222222E-2</v>
      </c>
      <c r="AE228" s="1157"/>
      <c r="AF228" s="1548">
        <f t="shared" ref="AF228:AF229" si="342">AF233/AF237</f>
        <v>4.5138271604938274E-2</v>
      </c>
      <c r="AG228" s="1435"/>
      <c r="AH228" s="1111">
        <f t="shared" ref="AH228:AH229" si="343">AH233/AH237</f>
        <v>3.5540677966101698E-2</v>
      </c>
      <c r="AI228" s="1435"/>
      <c r="AJ228" s="1111">
        <f t="shared" ref="AJ228:AJ229" si="344">AJ233/AJ237</f>
        <v>0</v>
      </c>
      <c r="AK228" s="1435"/>
    </row>
    <row r="229" spans="1:37" ht="15.75" customHeight="1">
      <c r="A229" s="1209"/>
      <c r="B229" s="416" t="s">
        <v>1044</v>
      </c>
      <c r="C229" s="1551">
        <f>C231-C230</f>
        <v>45117.324885051581</v>
      </c>
      <c r="D229" s="1452">
        <f>C229/C$10</f>
        <v>4.7041707036500756E-2</v>
      </c>
      <c r="E229" s="1551">
        <f>E231-E230</f>
        <v>-36726.136368421023</v>
      </c>
      <c r="F229" s="1452">
        <f>E229/E$11</f>
        <v>-6.5068919868889005E-2</v>
      </c>
      <c r="G229" s="1551">
        <f>G231-G230</f>
        <v>77026.528105263162</v>
      </c>
      <c r="H229" s="1452">
        <f>G229/G$10</f>
        <v>0.67900078547670739</v>
      </c>
      <c r="I229" s="1551">
        <f>I231-I230</f>
        <v>17543.024491228076</v>
      </c>
      <c r="J229" s="1452">
        <f>I229/I$11</f>
        <v>0.12146021495196191</v>
      </c>
      <c r="K229" s="1551">
        <f>K231-K230</f>
        <v>1710.1228474576274</v>
      </c>
      <c r="L229" s="1452">
        <f>K229/K$10</f>
        <v>5.8352026732781496E-2</v>
      </c>
      <c r="M229" s="1551">
        <f>M231-M230</f>
        <v>-16524.07685714286</v>
      </c>
      <c r="N229" s="1452">
        <f>M229/M$10</f>
        <v>-0.45194674408245883</v>
      </c>
      <c r="O229" s="1551">
        <f>O231-O230</f>
        <v>2087.8626666666678</v>
      </c>
      <c r="P229" s="1452">
        <f>O229/O$10</f>
        <v>9.956901457707415E-2</v>
      </c>
      <c r="Q229" s="1519"/>
      <c r="R229" s="373">
        <f>Q229/Q$10</f>
        <v>0</v>
      </c>
      <c r="S229" s="2"/>
      <c r="T229" s="1209"/>
      <c r="U229" s="1536" t="s">
        <v>1042</v>
      </c>
      <c r="V229" s="1542">
        <f t="shared" si="337"/>
        <v>6.4724008195385777E-2</v>
      </c>
      <c r="W229" s="1543"/>
      <c r="X229" s="1542">
        <f t="shared" si="338"/>
        <v>6.8687668275283262E-2</v>
      </c>
      <c r="Y229" s="1543"/>
      <c r="Z229" s="1542">
        <f t="shared" si="339"/>
        <v>8.5589862920101456E-2</v>
      </c>
      <c r="AA229" s="1543"/>
      <c r="AB229" s="1542">
        <f t="shared" si="340"/>
        <v>5.3749995830429047E-2</v>
      </c>
      <c r="AC229" s="1543"/>
      <c r="AD229" s="1542">
        <f t="shared" si="341"/>
        <v>6.24026163994503E-2</v>
      </c>
      <c r="AE229" s="1549"/>
      <c r="AF229" s="1548">
        <f t="shared" si="342"/>
        <v>1.7408287459807072E-2</v>
      </c>
      <c r="AG229" s="1435"/>
      <c r="AH229" s="1542">
        <f t="shared" si="343"/>
        <v>9.2602780799220269E-2</v>
      </c>
      <c r="AI229" s="1543"/>
      <c r="AJ229" s="1550">
        <f t="shared" si="344"/>
        <v>0</v>
      </c>
      <c r="AK229" s="1543"/>
    </row>
    <row r="230" spans="1:37" ht="15.75" customHeight="1">
      <c r="A230" s="1209"/>
      <c r="B230" s="2" t="s">
        <v>1045</v>
      </c>
      <c r="C230" s="1553">
        <f t="shared" ref="C230:C231" si="345">SUM(E230,G230,I230,K230,M230,O230,Q230)</f>
        <v>959092</v>
      </c>
      <c r="D230" s="381"/>
      <c r="E230" s="1553">
        <f t="shared" ref="E230:E231" si="346">E238+E242</f>
        <v>585071</v>
      </c>
      <c r="F230" s="381"/>
      <c r="G230" s="1553">
        <f t="shared" ref="G230:G231" si="347">G238+G242</f>
        <v>113441</v>
      </c>
      <c r="H230" s="381"/>
      <c r="I230" s="1553">
        <f t="shared" ref="I230:I231" si="348">I238+I242</f>
        <v>146517</v>
      </c>
      <c r="J230" s="381"/>
      <c r="K230" s="1553">
        <f t="shared" ref="K230:K231" si="349">K238+K242</f>
        <v>29307</v>
      </c>
      <c r="L230" s="381"/>
      <c r="M230" s="1553">
        <f t="shared" ref="M230:M231" si="350">M238+M242</f>
        <v>36562</v>
      </c>
      <c r="N230" s="381"/>
      <c r="O230" s="1553">
        <f t="shared" ref="O230:O231" si="351">O238+O242</f>
        <v>20969</v>
      </c>
      <c r="P230" s="381"/>
      <c r="Q230" s="1494">
        <f t="shared" ref="Q230:Q231" si="352">Q238+Q242</f>
        <v>27225</v>
      </c>
      <c r="R230" s="1463"/>
      <c r="S230" s="2"/>
      <c r="T230" s="1209"/>
      <c r="U230" s="417" t="s">
        <v>1090</v>
      </c>
      <c r="V230" s="1091">
        <v>7.2999999999999995E-2</v>
      </c>
      <c r="W230" s="1203"/>
      <c r="X230" s="1091">
        <v>7.9000000000000001E-2</v>
      </c>
      <c r="Y230" s="1203"/>
      <c r="Z230" s="1091">
        <v>0.09</v>
      </c>
      <c r="AA230" s="1203"/>
      <c r="AB230" s="1091">
        <v>6.4000000000000001E-2</v>
      </c>
      <c r="AC230" s="1203"/>
      <c r="AD230" s="1091">
        <v>4.4999999999999998E-2</v>
      </c>
      <c r="AE230" s="1203"/>
      <c r="AF230" s="1091">
        <v>0.03</v>
      </c>
      <c r="AG230" s="1203"/>
      <c r="AH230" s="1091">
        <v>8.1000000000000003E-2</v>
      </c>
      <c r="AI230" s="1203"/>
      <c r="AJ230" s="1112">
        <v>8.1000000000000003E-2</v>
      </c>
      <c r="AK230" s="1203"/>
    </row>
    <row r="231" spans="1:37" ht="15.75" customHeight="1">
      <c r="A231" s="1209"/>
      <c r="B231" s="1472" t="s">
        <v>1046</v>
      </c>
      <c r="C231" s="1555">
        <f t="shared" si="345"/>
        <v>1004209.3248850516</v>
      </c>
      <c r="D231" s="1471"/>
      <c r="E231" s="1555">
        <f t="shared" si="346"/>
        <v>548344.86363157898</v>
      </c>
      <c r="F231" s="1471"/>
      <c r="G231" s="1555">
        <f t="shared" si="347"/>
        <v>190467.52810526316</v>
      </c>
      <c r="H231" s="1471"/>
      <c r="I231" s="1555">
        <f t="shared" si="348"/>
        <v>164060.02449122808</v>
      </c>
      <c r="J231" s="1471"/>
      <c r="K231" s="1555">
        <f t="shared" si="349"/>
        <v>31017.122847457627</v>
      </c>
      <c r="L231" s="1471"/>
      <c r="M231" s="1555">
        <f t="shared" si="350"/>
        <v>20037.92314285714</v>
      </c>
      <c r="N231" s="1471"/>
      <c r="O231" s="1555">
        <f t="shared" si="351"/>
        <v>23056.862666666668</v>
      </c>
      <c r="P231" s="1471"/>
      <c r="Q231" s="1496">
        <f t="shared" si="352"/>
        <v>27225</v>
      </c>
      <c r="R231" s="387"/>
      <c r="S231" s="2"/>
      <c r="T231" s="1209"/>
      <c r="U231" s="2"/>
      <c r="V231" s="414"/>
      <c r="W231" s="1563"/>
      <c r="X231" s="414"/>
      <c r="Y231" s="1563"/>
      <c r="Z231" s="414"/>
      <c r="AA231" s="1563"/>
      <c r="AB231" s="414"/>
      <c r="AC231" s="1563"/>
      <c r="AD231" s="414"/>
      <c r="AE231" s="1563"/>
      <c r="AF231" s="414"/>
      <c r="AG231" s="1563"/>
      <c r="AH231" s="414"/>
      <c r="AI231" s="415"/>
      <c r="AJ231" s="414"/>
      <c r="AK231" s="421"/>
    </row>
    <row r="232" spans="1:37" ht="15.75" customHeight="1">
      <c r="A232" s="1209"/>
      <c r="B232" s="2"/>
      <c r="C232" s="1453"/>
      <c r="D232" s="1471"/>
      <c r="E232" s="1453"/>
      <c r="F232" s="1471"/>
      <c r="G232" s="1453"/>
      <c r="H232" s="1471"/>
      <c r="I232" s="1453"/>
      <c r="J232" s="1471"/>
      <c r="K232" s="1453"/>
      <c r="L232" s="1471"/>
      <c r="M232" s="1453"/>
      <c r="N232" s="1471"/>
      <c r="O232" s="1453"/>
      <c r="P232" s="1471"/>
      <c r="Q232" s="1519"/>
      <c r="R232" s="387"/>
      <c r="S232" s="2"/>
      <c r="T232" s="1209"/>
      <c r="U232" s="416" t="s">
        <v>1044</v>
      </c>
      <c r="V232" s="1551">
        <f>V234-V233</f>
        <v>105329.04731719056</v>
      </c>
      <c r="W232" s="1563">
        <f>V232/V233</f>
        <v>3.7676709701130656E-2</v>
      </c>
      <c r="X232" s="1557">
        <f>X234-X233</f>
        <v>-118385.86499999999</v>
      </c>
      <c r="Y232" s="1563">
        <f>X232/X233</f>
        <v>-6.7448147318872401E-2</v>
      </c>
      <c r="Z232" s="1557">
        <f>Z234-Z233</f>
        <v>227993.68978947366</v>
      </c>
      <c r="AA232" s="1563">
        <f>Z232/Z233</f>
        <v>0.66993323927408277</v>
      </c>
      <c r="AB232" s="1557">
        <f>AB234-AB233</f>
        <v>39361.462849122821</v>
      </c>
      <c r="AC232" s="1563">
        <f>AB232/AB233</f>
        <v>8.9549251051920756E-2</v>
      </c>
      <c r="AD232" s="1551">
        <f>AD234-AD233</f>
        <v>4434.8722711864393</v>
      </c>
      <c r="AE232" s="1563">
        <f>AD232/AD233</f>
        <v>5.0441558571745537E-2</v>
      </c>
      <c r="AF232" s="1551">
        <f>AF234-AF233</f>
        <v>-55546.226000000002</v>
      </c>
      <c r="AG232" s="1563">
        <f>AF232/AF233</f>
        <v>-0.50641126488339439</v>
      </c>
      <c r="AH232" s="1551">
        <f>AH234-AH233</f>
        <v>7471.1134074074071</v>
      </c>
      <c r="AI232" s="1556">
        <f>AH232/AH233</f>
        <v>0.11876442061149645</v>
      </c>
      <c r="AJ232" s="1453"/>
      <c r="AK232" s="421" t="e">
        <f>AJ232/AJ233</f>
        <v>#DIV/0!</v>
      </c>
    </row>
    <row r="233" spans="1:37" ht="15.75" customHeight="1">
      <c r="A233" s="1209"/>
      <c r="B233" s="416" t="s">
        <v>1047</v>
      </c>
      <c r="C233" s="1551">
        <f>C235-C234</f>
        <v>-350000</v>
      </c>
      <c r="D233" s="1452">
        <f>C233/C$14</f>
        <v>-2.3209549071618037E-2</v>
      </c>
      <c r="E233" s="1551">
        <f>E235-E234</f>
        <v>-570000</v>
      </c>
      <c r="F233" s="1452">
        <f>E233/E$14</f>
        <v>-6.4699205448354141E-2</v>
      </c>
      <c r="G233" s="1551">
        <f>G235-G234</f>
        <v>110000</v>
      </c>
      <c r="H233" s="1452">
        <f>G233/G234</f>
        <v>6.043956043956044E-2</v>
      </c>
      <c r="I233" s="1551">
        <f>I235-I234</f>
        <v>320000</v>
      </c>
      <c r="J233" s="1452">
        <f>I233/I$14</f>
        <v>0.11764705882352941</v>
      </c>
      <c r="K233" s="1551">
        <f>K235-K234</f>
        <v>30000</v>
      </c>
      <c r="L233" s="1452">
        <f>K233/K$14</f>
        <v>5.8823529411764705E-2</v>
      </c>
      <c r="M233" s="1551">
        <f>M235-M234</f>
        <v>190000</v>
      </c>
      <c r="N233" s="1452">
        <f>M233/M$14</f>
        <v>0.22093023255813954</v>
      </c>
      <c r="O233" s="1551">
        <f>O235-O234</f>
        <v>-430000</v>
      </c>
      <c r="P233" s="1452">
        <f>O233/O$14</f>
        <v>-0.82692307692307687</v>
      </c>
      <c r="Q233" s="1519"/>
      <c r="R233" s="373">
        <f>Q233/Q$14</f>
        <v>0</v>
      </c>
      <c r="S233" s="2"/>
      <c r="T233" s="1209"/>
      <c r="U233" s="2" t="s">
        <v>1045</v>
      </c>
      <c r="V233" s="1553">
        <f t="shared" ref="V233:V234" si="353">SUM(X233,Z233,AB233,AD233,AF233,AH233,AJ233)</f>
        <v>2795601</v>
      </c>
      <c r="W233" s="424"/>
      <c r="X233" s="1553">
        <f t="shared" ref="X233:X234" si="354">X241+X245</f>
        <v>1755213</v>
      </c>
      <c r="Y233" s="424"/>
      <c r="Z233" s="1553">
        <f t="shared" ref="Z233:Z234" si="355">Z241+Z245</f>
        <v>340323</v>
      </c>
      <c r="AA233" s="424"/>
      <c r="AB233" s="1553">
        <f t="shared" ref="AB233:AB234" si="356">AB241+AB245</f>
        <v>439551</v>
      </c>
      <c r="AC233" s="424"/>
      <c r="AD233" s="1553">
        <f t="shared" ref="AD233:AD234" si="357">AD241+AD245</f>
        <v>87921</v>
      </c>
      <c r="AE233" s="424"/>
      <c r="AF233" s="1553">
        <f t="shared" ref="AF233:AF234" si="358">AF241+AF245</f>
        <v>109686</v>
      </c>
      <c r="AG233" s="424"/>
      <c r="AH233" s="1553">
        <f t="shared" ref="AH233:AH234" si="359">AH241+AH245</f>
        <v>62907</v>
      </c>
      <c r="AI233" s="1554"/>
      <c r="AJ233" s="1553"/>
      <c r="AK233" s="1564"/>
    </row>
    <row r="234" spans="1:37" ht="15.75" customHeight="1">
      <c r="A234" s="1209"/>
      <c r="B234" s="2" t="s">
        <v>1048</v>
      </c>
      <c r="C234" s="1553">
        <f t="shared" ref="C234:C235" si="360">SUM(E234,G234,I234,K234,M234,O234,Q234)</f>
        <v>13940000</v>
      </c>
      <c r="D234" s="381"/>
      <c r="E234" s="1553">
        <v>7520000</v>
      </c>
      <c r="F234" s="381"/>
      <c r="G234" s="1553">
        <v>1820000</v>
      </c>
      <c r="H234" s="381"/>
      <c r="I234" s="1553">
        <v>2630000</v>
      </c>
      <c r="J234" s="381"/>
      <c r="K234" s="1553">
        <v>540000</v>
      </c>
      <c r="L234" s="381"/>
      <c r="M234" s="1553">
        <v>810000</v>
      </c>
      <c r="N234" s="381"/>
      <c r="O234" s="1553">
        <v>590000</v>
      </c>
      <c r="P234" s="381"/>
      <c r="Q234" s="1553">
        <v>30000</v>
      </c>
      <c r="R234" s="1463"/>
      <c r="S234" s="2"/>
      <c r="T234" s="1209"/>
      <c r="U234" s="1472" t="s">
        <v>1046</v>
      </c>
      <c r="V234" s="1555">
        <f t="shared" si="353"/>
        <v>2900930.0473171906</v>
      </c>
      <c r="W234" s="1563"/>
      <c r="X234" s="1555">
        <f t="shared" si="354"/>
        <v>1636827.135</v>
      </c>
      <c r="Y234" s="1563"/>
      <c r="Z234" s="1555">
        <f t="shared" si="355"/>
        <v>568316.68978947366</v>
      </c>
      <c r="AA234" s="1563"/>
      <c r="AB234" s="1555">
        <f t="shared" si="356"/>
        <v>478912.46284912282</v>
      </c>
      <c r="AC234" s="1563"/>
      <c r="AD234" s="1555">
        <f t="shared" si="357"/>
        <v>92355.872271186439</v>
      </c>
      <c r="AE234" s="1563"/>
      <c r="AF234" s="1555">
        <f t="shared" si="358"/>
        <v>54139.773999999998</v>
      </c>
      <c r="AG234" s="1563"/>
      <c r="AH234" s="1555">
        <f t="shared" si="359"/>
        <v>70378.113407407407</v>
      </c>
      <c r="AI234" s="1556"/>
      <c r="AJ234" s="1453"/>
      <c r="AK234" s="421"/>
    </row>
    <row r="235" spans="1:37" ht="15.75" customHeight="1">
      <c r="A235" s="1209"/>
      <c r="B235" s="1472" t="s">
        <v>1049</v>
      </c>
      <c r="C235" s="1555">
        <f t="shared" si="360"/>
        <v>13590000</v>
      </c>
      <c r="D235" s="1471"/>
      <c r="E235" s="1555">
        <v>6950000</v>
      </c>
      <c r="F235" s="1471"/>
      <c r="G235" s="1555">
        <v>1930000</v>
      </c>
      <c r="H235" s="1471"/>
      <c r="I235" s="1555">
        <v>2950000</v>
      </c>
      <c r="J235" s="1471"/>
      <c r="K235" s="1555">
        <v>570000</v>
      </c>
      <c r="L235" s="1471"/>
      <c r="M235" s="1555">
        <v>1000000</v>
      </c>
      <c r="N235" s="1471"/>
      <c r="O235" s="1555">
        <v>160000</v>
      </c>
      <c r="P235" s="1471"/>
      <c r="Q235" s="1555">
        <v>30000</v>
      </c>
      <c r="R235" s="387"/>
      <c r="S235" s="2"/>
      <c r="T235" s="1209"/>
      <c r="U235" s="2"/>
      <c r="V235" s="1453"/>
      <c r="W235" s="1563"/>
      <c r="X235" s="1453"/>
      <c r="Y235" s="1563"/>
      <c r="Z235" s="1453"/>
      <c r="AA235" s="1563"/>
      <c r="AB235" s="1453"/>
      <c r="AC235" s="1563"/>
      <c r="AD235" s="1453"/>
      <c r="AE235" s="1563"/>
      <c r="AF235" s="1453"/>
      <c r="AG235" s="1563"/>
      <c r="AH235" s="1453"/>
      <c r="AI235" s="1556"/>
      <c r="AJ235" s="1453"/>
      <c r="AK235" s="421"/>
    </row>
    <row r="236" spans="1:37" ht="15.75" customHeight="1">
      <c r="A236" s="1209"/>
      <c r="B236" s="2"/>
      <c r="C236" s="1470"/>
      <c r="D236" s="1471"/>
      <c r="E236" s="1470"/>
      <c r="F236" s="1471"/>
      <c r="G236" s="1470"/>
      <c r="H236" s="1471"/>
      <c r="I236" s="1470"/>
      <c r="J236" s="1471"/>
      <c r="K236" s="1470"/>
      <c r="L236" s="1471"/>
      <c r="M236" s="1470"/>
      <c r="N236" s="1471"/>
      <c r="O236" s="1470"/>
      <c r="P236" s="1471"/>
      <c r="Q236" s="1519"/>
      <c r="R236" s="387"/>
      <c r="S236" s="2"/>
      <c r="T236" s="1209"/>
      <c r="U236" s="416" t="s">
        <v>1047</v>
      </c>
      <c r="V236" s="1551">
        <f>V238-V237</f>
        <v>-2910000</v>
      </c>
      <c r="W236" s="1563">
        <f>V236/V237</f>
        <v>-6.0967944688874919E-2</v>
      </c>
      <c r="X236" s="1577">
        <f>X238-X237</f>
        <v>-3030000</v>
      </c>
      <c r="Y236" s="1563">
        <f>X236/X237</f>
        <v>-0.11280714817572599</v>
      </c>
      <c r="Z236" s="1551">
        <f>Z238-Z237</f>
        <v>10000</v>
      </c>
      <c r="AA236" s="1563">
        <f>Z236/Z237</f>
        <v>1.5082956259426848E-3</v>
      </c>
      <c r="AB236" s="1551">
        <f>AB238-AB237</f>
        <v>580000</v>
      </c>
      <c r="AC236" s="1563">
        <f>AB236/AB237</f>
        <v>6.9627851140456179E-2</v>
      </c>
      <c r="AD236" s="1551">
        <f>AD238-AD237</f>
        <v>-140000</v>
      </c>
      <c r="AE236" s="1563">
        <f>AD236/AD237</f>
        <v>-8.6419753086419748E-2</v>
      </c>
      <c r="AF236" s="1551">
        <f>AF238-AF237</f>
        <v>680000</v>
      </c>
      <c r="AG236" s="1563">
        <f>AF236/AF237</f>
        <v>0.27983539094650206</v>
      </c>
      <c r="AH236" s="1551">
        <f>AH238-AH237</f>
        <v>-1010000</v>
      </c>
      <c r="AI236" s="1556">
        <f>AH236/AH237</f>
        <v>-0.57062146892655363</v>
      </c>
      <c r="AJ236" s="1453"/>
      <c r="AK236" s="421">
        <f>AJ236/AJ237</f>
        <v>0</v>
      </c>
    </row>
    <row r="237" spans="1:37" ht="15.75" customHeight="1">
      <c r="A237" s="1209"/>
      <c r="B237" s="416" t="s">
        <v>1050</v>
      </c>
      <c r="C237" s="1557">
        <f>C239-C238</f>
        <v>47446.602885051514</v>
      </c>
      <c r="D237" s="1452">
        <f>C237/C$18</f>
        <v>5.4791957979875669E-2</v>
      </c>
      <c r="E237" s="1557">
        <f>E239-E238</f>
        <v>-32833.872368421056</v>
      </c>
      <c r="F237" s="1452">
        <f>E237/E$18</f>
        <v>-6.1503122312568825E-2</v>
      </c>
      <c r="G237" s="1557">
        <f>G239-G238</f>
        <v>76256.172105263162</v>
      </c>
      <c r="H237" s="1452">
        <f>G237/G$18</f>
        <v>0.76135117268805763</v>
      </c>
      <c r="I237" s="1557">
        <f>I239-I238</f>
        <v>15885.776491228084</v>
      </c>
      <c r="J237" s="1452">
        <f>I237/I$18</f>
        <v>0.11950212882601073</v>
      </c>
      <c r="K237" s="1557">
        <f>K239-K238</f>
        <v>1596.2908474576288</v>
      </c>
      <c r="L237" s="1452">
        <f>K237/K$18</f>
        <v>5.8958110709423042E-2</v>
      </c>
      <c r="M237" s="1557">
        <f>M239-M238</f>
        <v>-16832.230857142858</v>
      </c>
      <c r="N237" s="1452">
        <f>M237/M$9</f>
        <v>0.82561088544726202</v>
      </c>
      <c r="O237" s="1557">
        <f>O239-O238</f>
        <v>3374.4666666666672</v>
      </c>
      <c r="P237" s="1452">
        <f>O237/O$18</f>
        <v>0.17587255259637605</v>
      </c>
      <c r="Q237" s="1519"/>
      <c r="R237" s="373">
        <f>Q237/Q$18</f>
        <v>0</v>
      </c>
      <c r="S237" s="2"/>
      <c r="T237" s="1209"/>
      <c r="U237" s="2" t="s">
        <v>1048</v>
      </c>
      <c r="V237" s="1553">
        <f t="shared" ref="V237:V238" si="361">SUM(X237,Z237,AB237,AD237,AF237,AH237,AJ237)</f>
        <v>47730000</v>
      </c>
      <c r="W237" s="424"/>
      <c r="X237" s="1553">
        <f t="shared" ref="X237:X238" si="362">SUM(E194,E214,E234)</f>
        <v>26860000</v>
      </c>
      <c r="Y237" s="424"/>
      <c r="Z237" s="1553">
        <f t="shared" ref="Z237:Z238" si="363">SUM(G194,G214,G234)</f>
        <v>6630000</v>
      </c>
      <c r="AA237" s="424"/>
      <c r="AB237" s="1553">
        <f t="shared" ref="AB237:AB238" si="364">SUM(I194,I214,I234)</f>
        <v>8330000</v>
      </c>
      <c r="AC237" s="424"/>
      <c r="AD237" s="1553">
        <f t="shared" ref="AD237:AD238" si="365">SUM(K194,K214,K234)</f>
        <v>1620000</v>
      </c>
      <c r="AE237" s="424"/>
      <c r="AF237" s="1553">
        <f t="shared" ref="AF237:AF238" si="366">SUM(M194,M214,M234)</f>
        <v>2430000</v>
      </c>
      <c r="AG237" s="424"/>
      <c r="AH237" s="1553">
        <f t="shared" ref="AH237:AH238" si="367">SUM(O194,O214,O234)</f>
        <v>1770000</v>
      </c>
      <c r="AI237" s="1554"/>
      <c r="AJ237" s="1553">
        <f t="shared" ref="AJ237:AJ238" si="368">SUM(Q194,Q214,Q234)</f>
        <v>90000</v>
      </c>
      <c r="AK237" s="1564"/>
    </row>
    <row r="238" spans="1:37" ht="15.75" customHeight="1">
      <c r="A238" s="1209"/>
      <c r="B238" s="2" t="s">
        <v>1051</v>
      </c>
      <c r="C238" s="1558">
        <f t="shared" ref="C238:C239" si="369">SUM(E238,G238,I238,K238,M238,O238,Q238)</f>
        <v>865941</v>
      </c>
      <c r="D238" s="381"/>
      <c r="E238" s="1558">
        <v>533857</v>
      </c>
      <c r="F238" s="381"/>
      <c r="G238" s="1558">
        <v>100159</v>
      </c>
      <c r="H238" s="381"/>
      <c r="I238" s="1558">
        <v>132933</v>
      </c>
      <c r="J238" s="381"/>
      <c r="K238" s="1558">
        <v>27075</v>
      </c>
      <c r="L238" s="381"/>
      <c r="M238" s="1558">
        <v>35228</v>
      </c>
      <c r="N238" s="381"/>
      <c r="O238" s="1558">
        <v>19187</v>
      </c>
      <c r="P238" s="381"/>
      <c r="Q238" s="1449">
        <v>17502</v>
      </c>
      <c r="R238" s="1463"/>
      <c r="S238" s="2"/>
      <c r="T238" s="1209"/>
      <c r="U238" s="1472" t="s">
        <v>1049</v>
      </c>
      <c r="V238" s="1555">
        <f t="shared" si="361"/>
        <v>44820000</v>
      </c>
      <c r="W238" s="1563"/>
      <c r="X238" s="1555">
        <f t="shared" si="362"/>
        <v>23830000</v>
      </c>
      <c r="Y238" s="1563"/>
      <c r="Z238" s="1555">
        <f t="shared" si="363"/>
        <v>6640000</v>
      </c>
      <c r="AA238" s="1563"/>
      <c r="AB238" s="1555">
        <f t="shared" si="364"/>
        <v>8910000</v>
      </c>
      <c r="AC238" s="1563"/>
      <c r="AD238" s="1555">
        <f t="shared" si="365"/>
        <v>1480000</v>
      </c>
      <c r="AE238" s="1563"/>
      <c r="AF238" s="1555">
        <f t="shared" si="366"/>
        <v>3110000</v>
      </c>
      <c r="AG238" s="1563"/>
      <c r="AH238" s="1555">
        <f t="shared" si="367"/>
        <v>760000</v>
      </c>
      <c r="AI238" s="1556"/>
      <c r="AJ238" s="1453">
        <f t="shared" si="368"/>
        <v>90000</v>
      </c>
      <c r="AK238" s="421"/>
    </row>
    <row r="239" spans="1:37" ht="15.75" customHeight="1">
      <c r="A239" s="1209"/>
      <c r="B239" s="1559" t="s">
        <v>1052</v>
      </c>
      <c r="C239" s="1560">
        <f t="shared" si="369"/>
        <v>913387.60288505151</v>
      </c>
      <c r="D239" s="1471"/>
      <c r="E239" s="1560">
        <f>1903887885/3800</f>
        <v>501023.12763157894</v>
      </c>
      <c r="F239" s="1471"/>
      <c r="G239" s="1560">
        <f>670377654/3800</f>
        <v>176415.17210526316</v>
      </c>
      <c r="H239" s="1471"/>
      <c r="I239" s="1560">
        <f>424133513/2850</f>
        <v>148818.77649122808</v>
      </c>
      <c r="J239" s="1471"/>
      <c r="K239" s="1560">
        <f>42290154/1475</f>
        <v>28671.290847457629</v>
      </c>
      <c r="L239" s="1471"/>
      <c r="M239" s="433">
        <f>64385192/3500</f>
        <v>18395.769142857142</v>
      </c>
      <c r="N239" s="1471"/>
      <c r="O239" s="1560">
        <f>3045798/135</f>
        <v>22561.466666666667</v>
      </c>
      <c r="P239" s="1471"/>
      <c r="Q239" s="1453">
        <f>Q238</f>
        <v>17502</v>
      </c>
      <c r="R239" s="387"/>
      <c r="S239" s="2"/>
      <c r="T239" s="1209"/>
      <c r="U239" s="2"/>
      <c r="V239" s="1470"/>
      <c r="W239" s="1472"/>
      <c r="X239" s="1470"/>
      <c r="Y239" s="1472"/>
      <c r="Z239" s="1470"/>
      <c r="AA239" s="1472"/>
      <c r="AB239" s="1470"/>
      <c r="AC239" s="1472"/>
      <c r="AD239" s="1470"/>
      <c r="AE239" s="1472"/>
      <c r="AF239" s="1470"/>
      <c r="AG239" s="1472"/>
      <c r="AH239" s="1470"/>
      <c r="AI239" s="1501"/>
      <c r="AJ239" s="1470"/>
      <c r="AK239" s="388"/>
    </row>
    <row r="240" spans="1:37" ht="15.75" customHeight="1">
      <c r="A240" s="1209"/>
      <c r="B240" s="63"/>
      <c r="C240" s="1470"/>
      <c r="D240" s="1471"/>
      <c r="E240" s="1470"/>
      <c r="F240" s="1471"/>
      <c r="G240" s="1470"/>
      <c r="H240" s="1471"/>
      <c r="I240" s="1470"/>
      <c r="J240" s="1471"/>
      <c r="K240" s="1470"/>
      <c r="L240" s="1471"/>
      <c r="M240" s="1470"/>
      <c r="N240" s="1471"/>
      <c r="O240" s="1470"/>
      <c r="P240" s="1471"/>
      <c r="Q240" s="1519"/>
      <c r="R240" s="387"/>
      <c r="S240" s="2"/>
      <c r="T240" s="1209"/>
      <c r="U240" s="416" t="s">
        <v>1050</v>
      </c>
      <c r="V240" s="1557">
        <f>V242-V241</f>
        <v>121389.18331719097</v>
      </c>
      <c r="W240" s="1563">
        <f>V240/V241</f>
        <v>4.6727272534422465E-2</v>
      </c>
      <c r="X240" s="1557">
        <f>X242-X241</f>
        <v>-101741.31499999994</v>
      </c>
      <c r="Y240" s="1563">
        <f>X240/X241</f>
        <v>-6.3525947335459965E-2</v>
      </c>
      <c r="Z240" s="1557">
        <f>Z242-Z241</f>
        <v>227834.3057894737</v>
      </c>
      <c r="AA240" s="1563">
        <f>Z240/Z241</f>
        <v>0.75824208105603319</v>
      </c>
      <c r="AB240" s="1557">
        <f>AB242-AB241</f>
        <v>36427.318849122792</v>
      </c>
      <c r="AC240" s="1563">
        <f>AB240/AB241</f>
        <v>9.1342553138605648E-2</v>
      </c>
      <c r="AD240" s="1557">
        <f>AD242-AD241</f>
        <v>4986.176271186443</v>
      </c>
      <c r="AE240" s="1563">
        <f>AD240/AD241</f>
        <v>6.1387211710513305E-2</v>
      </c>
      <c r="AF240" s="1557">
        <f>AF242-AF241</f>
        <v>-56648.11</v>
      </c>
      <c r="AG240" s="1563">
        <f>AF240/AF241</f>
        <v>-0.53601406078498159</v>
      </c>
      <c r="AH240" s="1557">
        <f>AH242-AH241</f>
        <v>10530.80740740741</v>
      </c>
      <c r="AI240" s="1556">
        <f>AH240/AH241</f>
        <v>0.18295039014970918</v>
      </c>
      <c r="AJ240" s="1470"/>
      <c r="AK240" s="421">
        <f>AJ240/AJ241</f>
        <v>0</v>
      </c>
    </row>
    <row r="241" spans="1:37" ht="15.75" customHeight="1">
      <c r="A241" s="1209"/>
      <c r="B241" s="416" t="s">
        <v>1053</v>
      </c>
      <c r="C241" s="1557">
        <f>C243-C242</f>
        <v>-2329.2780000000057</v>
      </c>
      <c r="D241" s="1452">
        <f>C241/C$22</f>
        <v>-2.5005399834677092E-2</v>
      </c>
      <c r="E241" s="1557">
        <f>E243-E242</f>
        <v>-3892.2639999999956</v>
      </c>
      <c r="F241" s="1452">
        <f>E241/E$22</f>
        <v>-7.5999999999999915E-2</v>
      </c>
      <c r="G241" s="1557">
        <f>G243-G242</f>
        <v>770.35600000000159</v>
      </c>
      <c r="H241" s="1452">
        <f>G241/G$22</f>
        <v>5.8000000000000121E-2</v>
      </c>
      <c r="I241" s="1557">
        <f>I243-I242</f>
        <v>1657.2480000000014</v>
      </c>
      <c r="J241" s="1452">
        <f>I241/I$22</f>
        <v>0.12200000000000011</v>
      </c>
      <c r="K241" s="1557">
        <f>K243-K242</f>
        <v>113.83199999999988</v>
      </c>
      <c r="L241" s="1452">
        <f>K241/K$22</f>
        <v>5.0999999999999948E-2</v>
      </c>
      <c r="M241" s="1557">
        <f>M243-M242</f>
        <v>308.15399999999977</v>
      </c>
      <c r="N241" s="1452">
        <f>M241/M$13</f>
        <v>1.7119666666666653E-3</v>
      </c>
      <c r="O241" s="1557">
        <f>O243-O242</f>
        <v>-1286.6039999999998</v>
      </c>
      <c r="P241" s="1452">
        <f>O241/O$22</f>
        <v>-0.72199999999999986</v>
      </c>
      <c r="Q241" s="1519"/>
      <c r="R241" s="373">
        <f>Q241/Q$22</f>
        <v>0</v>
      </c>
      <c r="S241" s="2"/>
      <c r="T241" s="1209"/>
      <c r="U241" s="2" t="s">
        <v>1051</v>
      </c>
      <c r="V241" s="1558">
        <f t="shared" ref="V241:V242" si="370">SUM(X241,Z241,AB241,AD241,AF241,AH241,AJ241)</f>
        <v>2597823</v>
      </c>
      <c r="W241" s="2"/>
      <c r="X241" s="1553">
        <f t="shared" ref="X241:X242" si="371">SUM(E198,E218,E238)</f>
        <v>1601571</v>
      </c>
      <c r="Y241" s="2"/>
      <c r="Z241" s="1553">
        <f t="shared" ref="Z241:Z242" si="372">SUM(G198,G218,G238)</f>
        <v>300477</v>
      </c>
      <c r="AA241" s="2"/>
      <c r="AB241" s="1553">
        <f t="shared" ref="AB241:AB242" si="373">SUM(I198,I218,I238)</f>
        <v>398799</v>
      </c>
      <c r="AC241" s="2"/>
      <c r="AD241" s="1553">
        <f t="shared" ref="AD241:AD242" si="374">SUM(K198,K218,K238)</f>
        <v>81225</v>
      </c>
      <c r="AE241" s="2"/>
      <c r="AF241" s="1553">
        <f t="shared" ref="AF241:AF242" si="375">SUM(M198,M218,M238)</f>
        <v>105684</v>
      </c>
      <c r="AG241" s="2"/>
      <c r="AH241" s="1553">
        <f t="shared" ref="AH241:AH242" si="376">SUM(O198,O218,O238)</f>
        <v>57561</v>
      </c>
      <c r="AI241" s="1500"/>
      <c r="AJ241" s="1449">
        <f t="shared" ref="AJ241:AJ242" si="377">SUM(Q198,Q218,Q238)</f>
        <v>52506</v>
      </c>
      <c r="AK241" s="1464"/>
    </row>
    <row r="242" spans="1:37" ht="15.75" customHeight="1">
      <c r="A242" s="1209"/>
      <c r="B242" s="2" t="s">
        <v>1054</v>
      </c>
      <c r="C242" s="1558">
        <f t="shared" ref="C242:C243" si="378">SUM(E242,G242,I242,K242,M242,O242,Q242)</f>
        <v>93151</v>
      </c>
      <c r="D242" s="381"/>
      <c r="E242" s="1558">
        <v>51214</v>
      </c>
      <c r="F242" s="2"/>
      <c r="G242" s="1558">
        <v>13282</v>
      </c>
      <c r="H242" s="2"/>
      <c r="I242" s="1558">
        <v>13584</v>
      </c>
      <c r="J242" s="381"/>
      <c r="K242" s="1558">
        <v>2232</v>
      </c>
      <c r="L242" s="381"/>
      <c r="M242" s="1558">
        <v>1334</v>
      </c>
      <c r="N242" s="2"/>
      <c r="O242" s="1558">
        <v>1782</v>
      </c>
      <c r="P242" s="381"/>
      <c r="Q242" s="1558">
        <v>9723</v>
      </c>
      <c r="R242" s="1463"/>
      <c r="S242" s="2"/>
      <c r="T242" s="1209"/>
      <c r="U242" s="1559" t="s">
        <v>1052</v>
      </c>
      <c r="V242" s="1560">
        <f t="shared" si="370"/>
        <v>2719212.183317191</v>
      </c>
      <c r="W242" s="1472"/>
      <c r="X242" s="1555">
        <f t="shared" si="371"/>
        <v>1499829.6850000001</v>
      </c>
      <c r="Y242" s="1472"/>
      <c r="Z242" s="1555">
        <f t="shared" si="372"/>
        <v>528311.3057894737</v>
      </c>
      <c r="AA242" s="1472"/>
      <c r="AB242" s="1555">
        <f t="shared" si="373"/>
        <v>435226.31884912279</v>
      </c>
      <c r="AC242" s="1472"/>
      <c r="AD242" s="1555">
        <f t="shared" si="374"/>
        <v>86211.176271186443</v>
      </c>
      <c r="AE242" s="1472"/>
      <c r="AF242" s="1555">
        <f t="shared" si="375"/>
        <v>49035.89</v>
      </c>
      <c r="AG242" s="1472"/>
      <c r="AH242" s="1555">
        <f t="shared" si="376"/>
        <v>68091.80740740741</v>
      </c>
      <c r="AI242" s="1501"/>
      <c r="AJ242" s="1453">
        <f t="shared" si="377"/>
        <v>52506</v>
      </c>
      <c r="AK242" s="388"/>
    </row>
    <row r="243" spans="1:37" ht="15.75" customHeight="1">
      <c r="A243" s="1210"/>
      <c r="B243" s="1472" t="s">
        <v>1055</v>
      </c>
      <c r="C243" s="1560">
        <f t="shared" si="378"/>
        <v>90821.721999999994</v>
      </c>
      <c r="D243" s="1471"/>
      <c r="E243" s="1560">
        <f>E242*92.4%</f>
        <v>47321.736000000004</v>
      </c>
      <c r="F243" s="1471"/>
      <c r="G243" s="1560">
        <f>G242*105.8%</f>
        <v>14052.356000000002</v>
      </c>
      <c r="H243" s="1471"/>
      <c r="I243" s="1560">
        <f>I242*112.2%</f>
        <v>15241.248000000001</v>
      </c>
      <c r="J243" s="1471"/>
      <c r="K243" s="1560">
        <f>K242*105.1%</f>
        <v>2345.8319999999999</v>
      </c>
      <c r="L243" s="1471"/>
      <c r="M243" s="1560">
        <f>M242*123.1%</f>
        <v>1642.1539999999998</v>
      </c>
      <c r="N243" s="1471"/>
      <c r="O243" s="1560">
        <f>O242*27.8%</f>
        <v>495.39600000000007</v>
      </c>
      <c r="P243" s="1471"/>
      <c r="Q243" s="1560">
        <f>Q242</f>
        <v>9723</v>
      </c>
      <c r="R243" s="387"/>
      <c r="S243" s="2"/>
      <c r="T243" s="1209"/>
      <c r="U243" s="63"/>
      <c r="V243" s="1470"/>
      <c r="W243" s="1472"/>
      <c r="X243" s="1470"/>
      <c r="Y243" s="1472"/>
      <c r="Z243" s="1470"/>
      <c r="AA243" s="1472"/>
      <c r="AB243" s="1470"/>
      <c r="AC243" s="1472"/>
      <c r="AD243" s="1470"/>
      <c r="AE243" s="1472"/>
      <c r="AF243" s="1470"/>
      <c r="AG243" s="1472"/>
      <c r="AH243" s="1470"/>
      <c r="AI243" s="1501"/>
      <c r="AJ243" s="1470"/>
      <c r="AK243" s="388"/>
    </row>
    <row r="244" spans="1:37" ht="15.75" customHeight="1">
      <c r="A244" s="2"/>
      <c r="B244" s="2"/>
      <c r="C244" s="63"/>
      <c r="D244" s="2"/>
      <c r="E244" s="63"/>
      <c r="F244" s="2"/>
      <c r="G244" s="63"/>
      <c r="H244" s="2"/>
      <c r="I244" s="63"/>
      <c r="J244" s="2"/>
      <c r="K244" s="63"/>
      <c r="L244" s="2"/>
      <c r="M244" s="63"/>
      <c r="N244" s="2"/>
      <c r="O244" s="63"/>
      <c r="P244" s="2"/>
      <c r="Q244" s="63"/>
      <c r="R244" s="2"/>
      <c r="S244" s="2"/>
      <c r="T244" s="1209"/>
      <c r="U244" s="416" t="s">
        <v>1053</v>
      </c>
      <c r="V244" s="1557">
        <f>V246-V245</f>
        <v>-16060.135999999999</v>
      </c>
      <c r="W244" s="1563">
        <f>V244/V245</f>
        <v>-5.7469900126318196E-2</v>
      </c>
      <c r="X244" s="1557">
        <f>X246-X245</f>
        <v>-16644.549999999988</v>
      </c>
      <c r="Y244" s="1563">
        <f>X244/X245</f>
        <v>-0.10833333333333325</v>
      </c>
      <c r="Z244" s="1557">
        <f>Z246-Z245</f>
        <v>159.3839999999982</v>
      </c>
      <c r="AA244" s="1563">
        <f>Z244/Z245</f>
        <v>3.999999999999955E-3</v>
      </c>
      <c r="AB244" s="1557">
        <f>AB246-AB245</f>
        <v>2934.1440000000002</v>
      </c>
      <c r="AC244" s="1563">
        <f>AB244/AB245</f>
        <v>7.2000000000000008E-2</v>
      </c>
      <c r="AD244" s="1557">
        <f>AD246-AD245</f>
        <v>-551.30400000000009</v>
      </c>
      <c r="AE244" s="1563">
        <f>AD244/AD245</f>
        <v>-8.2333333333333342E-2</v>
      </c>
      <c r="AF244" s="1557">
        <f>AF246-AF245</f>
        <v>1101.8839999999991</v>
      </c>
      <c r="AG244" s="1563">
        <f>AF244/AF245</f>
        <v>0.2753333333333331</v>
      </c>
      <c r="AH244" s="1557">
        <f>AH246-AH245</f>
        <v>-3059.694</v>
      </c>
      <c r="AI244" s="1556">
        <f>AH244/AH245</f>
        <v>-0.57233333333333336</v>
      </c>
      <c r="AJ244" s="1470"/>
      <c r="AK244" s="421">
        <f>AJ244/AJ245</f>
        <v>0</v>
      </c>
    </row>
    <row r="245" spans="1:37" ht="15.75" customHeight="1">
      <c r="A245" s="2"/>
      <c r="B245" s="2"/>
      <c r="C245" s="63"/>
      <c r="D245" s="2"/>
      <c r="E245" s="63"/>
      <c r="F245" s="2"/>
      <c r="G245" s="63"/>
      <c r="H245" s="2"/>
      <c r="I245" s="63"/>
      <c r="J245" s="2"/>
      <c r="K245" s="63"/>
      <c r="L245" s="2"/>
      <c r="M245" s="63"/>
      <c r="N245" s="2"/>
      <c r="O245" s="63"/>
      <c r="P245" s="2"/>
      <c r="Q245" s="63"/>
      <c r="R245" s="2"/>
      <c r="S245" s="2"/>
      <c r="T245" s="1209"/>
      <c r="U245" s="2" t="s">
        <v>1054</v>
      </c>
      <c r="V245" s="1558">
        <f t="shared" ref="V245:V246" si="379">SUM(X245,Z245,AB245,AD245,AF245,AH245,AJ245)</f>
        <v>279453</v>
      </c>
      <c r="W245" s="2"/>
      <c r="X245" s="1553">
        <f t="shared" ref="X245:X246" si="380">SUM(E202,E222,E242)</f>
        <v>153642</v>
      </c>
      <c r="Y245" s="2"/>
      <c r="Z245" s="1553">
        <f t="shared" ref="Z245:Z246" si="381">SUM(G202,G222,G242)</f>
        <v>39846</v>
      </c>
      <c r="AA245" s="2"/>
      <c r="AB245" s="1553">
        <f t="shared" ref="AB245:AB246" si="382">SUM(I202,I222,I242)</f>
        <v>40752</v>
      </c>
      <c r="AC245" s="2"/>
      <c r="AD245" s="1553">
        <f t="shared" ref="AD245:AD246" si="383">SUM(K202,K222,K242)</f>
        <v>6696</v>
      </c>
      <c r="AE245" s="2"/>
      <c r="AF245" s="1553">
        <f t="shared" ref="AF245:AF246" si="384">SUM(M202,M222,M242)</f>
        <v>4002</v>
      </c>
      <c r="AG245" s="2"/>
      <c r="AH245" s="1553">
        <f t="shared" ref="AH245:AH246" si="385">SUM(O202,O222,O242)</f>
        <v>5346</v>
      </c>
      <c r="AI245" s="1500"/>
      <c r="AJ245" s="1462">
        <f t="shared" ref="AJ245:AJ246" si="386">SUM(Q202,Q222,Q242)</f>
        <v>29169</v>
      </c>
      <c r="AK245" s="1464"/>
    </row>
    <row r="246" spans="1:37" ht="15.75" customHeight="1">
      <c r="A246" s="2"/>
      <c r="B246" s="2"/>
      <c r="C246" s="63"/>
      <c r="D246" s="2"/>
      <c r="E246" s="63"/>
      <c r="F246" s="2"/>
      <c r="G246" s="63"/>
      <c r="H246" s="2"/>
      <c r="I246" s="63"/>
      <c r="J246" s="2"/>
      <c r="K246" s="63"/>
      <c r="L246" s="2"/>
      <c r="M246" s="63"/>
      <c r="N246" s="2"/>
      <c r="O246" s="63"/>
      <c r="P246" s="2"/>
      <c r="Q246" s="63"/>
      <c r="R246" s="2"/>
      <c r="S246" s="2"/>
      <c r="T246" s="1210"/>
      <c r="U246" s="1472" t="s">
        <v>1055</v>
      </c>
      <c r="V246" s="1560">
        <f t="shared" si="379"/>
        <v>263392.864</v>
      </c>
      <c r="W246" s="1472"/>
      <c r="X246" s="1555">
        <f t="shared" si="380"/>
        <v>136997.45000000001</v>
      </c>
      <c r="Y246" s="1472"/>
      <c r="Z246" s="1555">
        <f t="shared" si="381"/>
        <v>40005.383999999998</v>
      </c>
      <c r="AA246" s="1472"/>
      <c r="AB246" s="1555">
        <f t="shared" si="382"/>
        <v>43686.144</v>
      </c>
      <c r="AC246" s="1472"/>
      <c r="AD246" s="1555">
        <f t="shared" si="383"/>
        <v>6144.6959999999999</v>
      </c>
      <c r="AE246" s="1472"/>
      <c r="AF246" s="1555">
        <f t="shared" si="384"/>
        <v>5103.8839999999991</v>
      </c>
      <c r="AG246" s="1472"/>
      <c r="AH246" s="1555">
        <f t="shared" si="385"/>
        <v>2286.306</v>
      </c>
      <c r="AI246" s="1501"/>
      <c r="AJ246" s="1470">
        <f t="shared" si="386"/>
        <v>29169</v>
      </c>
      <c r="AK246" s="388"/>
    </row>
    <row r="247" spans="1:37" ht="15.75" customHeight="1">
      <c r="A247" s="2"/>
      <c r="B247" s="2"/>
      <c r="C247" s="63"/>
      <c r="D247" s="2"/>
      <c r="E247" s="63"/>
      <c r="F247" s="2"/>
      <c r="G247" s="63"/>
      <c r="H247" s="2"/>
      <c r="I247" s="63"/>
      <c r="J247" s="2"/>
      <c r="K247" s="63"/>
      <c r="L247" s="2"/>
      <c r="M247" s="63"/>
      <c r="N247" s="2"/>
      <c r="O247" s="63"/>
      <c r="P247" s="2"/>
      <c r="Q247" s="63"/>
      <c r="R247" s="2"/>
      <c r="S247" s="2"/>
      <c r="T247" s="2"/>
      <c r="U247" s="2"/>
      <c r="V247" s="2"/>
      <c r="W247" s="2"/>
      <c r="X247" s="2"/>
      <c r="Y247" s="2"/>
      <c r="Z247" s="2"/>
      <c r="AA247" s="2"/>
      <c r="AB247" s="2"/>
      <c r="AC247" s="2"/>
      <c r="AD247" s="2"/>
      <c r="AE247" s="2"/>
      <c r="AF247" s="2"/>
      <c r="AG247" s="2"/>
      <c r="AH247" s="2"/>
      <c r="AI247" s="2"/>
      <c r="AJ247" s="2"/>
      <c r="AK247" s="2"/>
    </row>
    <row r="248" spans="1:37" ht="15.75" customHeight="1">
      <c r="A248" s="2"/>
      <c r="B248" s="2"/>
      <c r="C248" s="63"/>
      <c r="D248" s="2"/>
      <c r="E248" s="63"/>
      <c r="F248" s="2"/>
      <c r="G248" s="63"/>
      <c r="H248" s="2"/>
      <c r="I248" s="63"/>
      <c r="J248" s="2"/>
      <c r="K248" s="63"/>
      <c r="L248" s="2"/>
      <c r="M248" s="63"/>
      <c r="N248" s="2"/>
      <c r="O248" s="63"/>
      <c r="P248" s="2"/>
      <c r="Q248" s="63"/>
      <c r="R248" s="2"/>
      <c r="S248" s="2"/>
      <c r="T248" s="2"/>
      <c r="U248" s="2"/>
      <c r="V248" s="2"/>
      <c r="W248" s="2"/>
      <c r="X248" s="2"/>
      <c r="Y248" s="2"/>
      <c r="Z248" s="2"/>
      <c r="AA248" s="2"/>
      <c r="AB248" s="2"/>
      <c r="AC248" s="2"/>
      <c r="AD248" s="2"/>
      <c r="AE248" s="2"/>
      <c r="AF248" s="2"/>
      <c r="AG248" s="2"/>
      <c r="AH248" s="2"/>
      <c r="AI248" s="2"/>
      <c r="AJ248" s="2"/>
      <c r="AK248" s="2"/>
    </row>
    <row r="249" spans="1:37" ht="15.75" customHeight="1">
      <c r="A249" s="2"/>
      <c r="B249" s="2"/>
      <c r="C249" s="63"/>
      <c r="D249" s="2"/>
      <c r="E249" s="63"/>
      <c r="F249" s="2"/>
      <c r="G249" s="63"/>
      <c r="H249" s="2"/>
      <c r="I249" s="63"/>
      <c r="J249" s="2"/>
      <c r="K249" s="63"/>
      <c r="L249" s="2"/>
      <c r="M249" s="63"/>
      <c r="N249" s="2"/>
      <c r="O249" s="63"/>
      <c r="P249" s="2"/>
      <c r="Q249" s="63"/>
      <c r="R249" s="2"/>
      <c r="S249" s="2"/>
      <c r="T249" s="2"/>
      <c r="U249" s="2"/>
      <c r="V249" s="2"/>
      <c r="W249" s="2"/>
      <c r="X249" s="2"/>
      <c r="Y249" s="2"/>
      <c r="Z249" s="2"/>
      <c r="AA249" s="2"/>
      <c r="AB249" s="2"/>
      <c r="AC249" s="2"/>
      <c r="AD249" s="2"/>
      <c r="AE249" s="2"/>
      <c r="AF249" s="2"/>
      <c r="AG249" s="2"/>
      <c r="AH249" s="2"/>
      <c r="AI249" s="2"/>
      <c r="AJ249" s="2"/>
      <c r="AK249" s="2"/>
    </row>
    <row r="250" spans="1:37" ht="15.75" customHeight="1">
      <c r="A250" s="2"/>
      <c r="B250" s="2"/>
      <c r="C250" s="63"/>
      <c r="D250" s="2"/>
      <c r="E250" s="63"/>
      <c r="F250" s="2"/>
      <c r="G250" s="63"/>
      <c r="H250" s="2"/>
      <c r="I250" s="63"/>
      <c r="J250" s="2"/>
      <c r="K250" s="63"/>
      <c r="L250" s="2"/>
      <c r="M250" s="63"/>
      <c r="N250" s="2"/>
      <c r="O250" s="63"/>
      <c r="P250" s="2"/>
      <c r="Q250" s="63"/>
      <c r="R250" s="2"/>
      <c r="S250" s="2"/>
      <c r="T250" s="2"/>
      <c r="U250" s="403" t="s">
        <v>64</v>
      </c>
      <c r="V250" s="404" t="s">
        <v>1091</v>
      </c>
      <c r="W250" s="404" t="s">
        <v>1092</v>
      </c>
      <c r="X250" s="404" t="s">
        <v>1093</v>
      </c>
      <c r="Y250" s="2"/>
      <c r="Z250" s="2"/>
      <c r="AA250" s="2"/>
      <c r="AB250" s="2"/>
      <c r="AC250" s="2"/>
      <c r="AD250" s="2"/>
      <c r="AE250" s="2"/>
      <c r="AF250" s="2"/>
      <c r="AG250" s="2"/>
      <c r="AH250" s="2"/>
      <c r="AI250" s="2"/>
      <c r="AJ250" s="2"/>
      <c r="AK250" s="2"/>
    </row>
    <row r="251" spans="1:37" ht="15.75" customHeight="1">
      <c r="A251" s="2"/>
      <c r="B251" s="2"/>
      <c r="C251" s="63"/>
      <c r="D251" s="2"/>
      <c r="E251" s="63"/>
      <c r="F251" s="2"/>
      <c r="G251" s="63"/>
      <c r="H251" s="2"/>
      <c r="I251" s="63"/>
      <c r="J251" s="2"/>
      <c r="K251" s="63"/>
      <c r="L251" s="2"/>
      <c r="M251" s="63"/>
      <c r="N251" s="2"/>
      <c r="O251" s="63"/>
      <c r="P251" s="2"/>
      <c r="Q251" s="63"/>
      <c r="R251" s="2"/>
      <c r="S251" s="2"/>
      <c r="T251" s="2"/>
      <c r="U251" s="405" t="s">
        <v>2</v>
      </c>
      <c r="V251" s="1509"/>
      <c r="W251" s="1509"/>
      <c r="X251" s="1509"/>
      <c r="Y251" s="2"/>
      <c r="Z251" s="2"/>
      <c r="AA251" s="2"/>
      <c r="AB251" s="2"/>
      <c r="AC251" s="2"/>
      <c r="AD251" s="2"/>
      <c r="AE251" s="2"/>
      <c r="AF251" s="2"/>
      <c r="AG251" s="2"/>
      <c r="AH251" s="2"/>
      <c r="AI251" s="2"/>
      <c r="AJ251" s="2"/>
      <c r="AK251" s="2"/>
    </row>
    <row r="252" spans="1:37" ht="15.75" customHeight="1">
      <c r="A252" s="2"/>
      <c r="B252" s="2"/>
      <c r="C252" s="63"/>
      <c r="D252" s="2"/>
      <c r="E252" s="63"/>
      <c r="F252" s="2"/>
      <c r="G252" s="63"/>
      <c r="H252" s="2"/>
      <c r="I252" s="63"/>
      <c r="J252" s="2"/>
      <c r="K252" s="63"/>
      <c r="L252" s="2"/>
      <c r="M252" s="63"/>
      <c r="N252" s="2"/>
      <c r="O252" s="63"/>
      <c r="P252" s="2"/>
      <c r="Q252" s="63"/>
      <c r="R252" s="2"/>
      <c r="S252" s="2"/>
      <c r="T252" s="2"/>
      <c r="U252" s="405" t="s">
        <v>3</v>
      </c>
      <c r="V252" s="1509"/>
      <c r="W252" s="1509"/>
      <c r="X252" s="1509"/>
      <c r="Y252" s="2"/>
      <c r="Z252" s="2"/>
      <c r="AA252" s="2"/>
      <c r="AB252" s="2"/>
      <c r="AC252" s="2"/>
      <c r="AD252" s="2"/>
      <c r="AE252" s="2"/>
      <c r="AF252" s="2"/>
      <c r="AG252" s="2"/>
      <c r="AH252" s="2"/>
      <c r="AI252" s="2"/>
      <c r="AJ252" s="2"/>
      <c r="AK252" s="2"/>
    </row>
    <row r="253" spans="1:37" ht="15.75" customHeight="1">
      <c r="A253" s="2"/>
      <c r="B253" s="2"/>
      <c r="C253" s="63"/>
      <c r="D253" s="2"/>
      <c r="E253" s="63"/>
      <c r="F253" s="2"/>
      <c r="G253" s="63"/>
      <c r="H253" s="2"/>
      <c r="I253" s="63"/>
      <c r="J253" s="2"/>
      <c r="K253" s="63"/>
      <c r="L253" s="2"/>
      <c r="M253" s="63"/>
      <c r="N253" s="2"/>
      <c r="O253" s="63"/>
      <c r="P253" s="2"/>
      <c r="Q253" s="63"/>
      <c r="R253" s="2"/>
      <c r="S253" s="2"/>
      <c r="T253" s="2"/>
      <c r="U253" s="405" t="s">
        <v>4</v>
      </c>
      <c r="V253" s="1509"/>
      <c r="W253" s="1509"/>
      <c r="X253" s="1509"/>
      <c r="Y253" s="2"/>
      <c r="Z253" s="2"/>
      <c r="AA253" s="2"/>
      <c r="AB253" s="2"/>
      <c r="AC253" s="2"/>
      <c r="AD253" s="2"/>
      <c r="AE253" s="2"/>
      <c r="AF253" s="2"/>
      <c r="AG253" s="2"/>
      <c r="AH253" s="2"/>
      <c r="AI253" s="2"/>
      <c r="AJ253" s="2"/>
      <c r="AK253" s="2"/>
    </row>
    <row r="254" spans="1:37" ht="15.75" customHeight="1">
      <c r="A254" s="2"/>
      <c r="B254" s="2"/>
      <c r="C254" s="63"/>
      <c r="D254" s="2"/>
      <c r="E254" s="63"/>
      <c r="F254" s="2"/>
      <c r="G254" s="63"/>
      <c r="H254" s="2"/>
      <c r="I254" s="63"/>
      <c r="J254" s="2"/>
      <c r="K254" s="63"/>
      <c r="L254" s="2"/>
      <c r="M254" s="63"/>
      <c r="N254" s="2"/>
      <c r="O254" s="63"/>
      <c r="P254" s="2"/>
      <c r="Q254" s="63"/>
      <c r="R254" s="2"/>
      <c r="S254" s="2"/>
      <c r="T254" s="2"/>
      <c r="U254" s="405" t="s">
        <v>5</v>
      </c>
      <c r="V254" s="1509"/>
      <c r="W254" s="1509"/>
      <c r="X254" s="1509"/>
      <c r="Y254" s="2"/>
      <c r="Z254" s="2"/>
      <c r="AA254" s="2"/>
      <c r="AB254" s="2"/>
      <c r="AC254" s="2"/>
      <c r="AD254" s="2"/>
      <c r="AE254" s="2"/>
      <c r="AF254" s="2"/>
      <c r="AG254" s="2"/>
      <c r="AH254" s="2"/>
      <c r="AI254" s="2"/>
      <c r="AJ254" s="2"/>
      <c r="AK254" s="2"/>
    </row>
    <row r="255" spans="1:37" ht="15.75" customHeight="1">
      <c r="A255" s="2"/>
      <c r="B255" s="2"/>
      <c r="C255" s="63"/>
      <c r="D255" s="2"/>
      <c r="E255" s="63"/>
      <c r="F255" s="2"/>
      <c r="G255" s="63"/>
      <c r="H255" s="2"/>
      <c r="I255" s="63"/>
      <c r="J255" s="2"/>
      <c r="K255" s="63"/>
      <c r="L255" s="2"/>
      <c r="M255" s="63"/>
      <c r="N255" s="2"/>
      <c r="O255" s="63"/>
      <c r="P255" s="2"/>
      <c r="Q255" s="63"/>
      <c r="R255" s="2"/>
      <c r="S255" s="2"/>
      <c r="T255" s="2"/>
      <c r="U255" s="405" t="s">
        <v>6</v>
      </c>
      <c r="V255" s="1509"/>
      <c r="W255" s="1509"/>
      <c r="X255" s="1509"/>
      <c r="Y255" s="2"/>
      <c r="Z255" s="2"/>
      <c r="AA255" s="2"/>
      <c r="AB255" s="2"/>
      <c r="AC255" s="2"/>
      <c r="AD255" s="2"/>
      <c r="AE255" s="2"/>
      <c r="AF255" s="2"/>
      <c r="AG255" s="2"/>
      <c r="AH255" s="2"/>
      <c r="AI255" s="2"/>
      <c r="AJ255" s="2"/>
      <c r="AK255" s="2"/>
    </row>
    <row r="256" spans="1:37" ht="15.75" customHeight="1">
      <c r="A256" s="2"/>
      <c r="B256" s="2"/>
      <c r="C256" s="63"/>
      <c r="D256" s="2"/>
      <c r="E256" s="63"/>
      <c r="F256" s="2"/>
      <c r="G256" s="63"/>
      <c r="H256" s="2"/>
      <c r="I256" s="63"/>
      <c r="J256" s="2"/>
      <c r="K256" s="63"/>
      <c r="L256" s="2"/>
      <c r="M256" s="63"/>
      <c r="N256" s="2"/>
      <c r="O256" s="63"/>
      <c r="P256" s="2"/>
      <c r="Q256" s="63"/>
      <c r="R256" s="2"/>
      <c r="S256" s="2"/>
      <c r="T256" s="2"/>
      <c r="U256" s="405" t="s">
        <v>7</v>
      </c>
      <c r="V256" s="1509"/>
      <c r="W256" s="1509"/>
      <c r="X256" s="1509"/>
      <c r="Y256" s="2"/>
      <c r="Z256" s="2"/>
      <c r="AA256" s="2"/>
      <c r="AB256" s="2"/>
      <c r="AC256" s="2"/>
      <c r="AD256" s="2"/>
      <c r="AE256" s="2"/>
      <c r="AF256" s="2"/>
      <c r="AG256" s="2"/>
      <c r="AH256" s="2"/>
      <c r="AI256" s="2"/>
      <c r="AJ256" s="2"/>
      <c r="AK256" s="2"/>
    </row>
    <row r="257" spans="1:37" ht="15.75" customHeight="1">
      <c r="A257" s="2"/>
      <c r="B257" s="2"/>
      <c r="C257" s="63"/>
      <c r="D257" s="2"/>
      <c r="E257" s="63"/>
      <c r="F257" s="2"/>
      <c r="G257" s="63"/>
      <c r="H257" s="2"/>
      <c r="I257" s="63"/>
      <c r="J257" s="2"/>
      <c r="K257" s="63"/>
      <c r="L257" s="2"/>
      <c r="M257" s="63"/>
      <c r="N257" s="2"/>
      <c r="O257" s="63"/>
      <c r="P257" s="2"/>
      <c r="Q257" s="63"/>
      <c r="R257" s="2"/>
      <c r="S257" s="2"/>
      <c r="T257" s="2"/>
      <c r="U257" s="405" t="s">
        <v>1037</v>
      </c>
      <c r="V257" s="1509"/>
      <c r="W257" s="1509"/>
      <c r="X257" s="1509"/>
      <c r="Y257" s="2"/>
      <c r="Z257" s="2"/>
      <c r="AA257" s="2"/>
      <c r="AB257" s="2"/>
      <c r="AC257" s="2"/>
      <c r="AD257" s="2"/>
      <c r="AE257" s="2"/>
      <c r="AF257" s="2"/>
      <c r="AG257" s="2"/>
      <c r="AH257" s="2"/>
      <c r="AI257" s="2"/>
      <c r="AJ257" s="2"/>
      <c r="AK257" s="2"/>
    </row>
    <row r="258" spans="1:37" ht="15.75" customHeight="1">
      <c r="A258" s="2"/>
      <c r="B258" s="2"/>
      <c r="C258" s="63"/>
      <c r="D258" s="2"/>
      <c r="E258" s="63"/>
      <c r="F258" s="2"/>
      <c r="G258" s="63"/>
      <c r="H258" s="2"/>
      <c r="I258" s="63"/>
      <c r="J258" s="2"/>
      <c r="K258" s="63"/>
      <c r="L258" s="2"/>
      <c r="M258" s="63"/>
      <c r="N258" s="2"/>
      <c r="O258" s="63"/>
      <c r="P258" s="2"/>
      <c r="Q258" s="63"/>
      <c r="R258" s="2"/>
      <c r="S258" s="2"/>
      <c r="T258" s="2"/>
      <c r="U258" s="1517" t="s">
        <v>1</v>
      </c>
      <c r="V258" s="1518"/>
      <c r="W258" s="1518"/>
      <c r="X258" s="1518"/>
      <c r="Y258" s="2"/>
      <c r="Z258" s="2"/>
      <c r="AA258" s="2"/>
      <c r="AB258" s="2"/>
      <c r="AC258" s="2"/>
      <c r="AD258" s="2"/>
      <c r="AE258" s="2"/>
      <c r="AF258" s="2"/>
      <c r="AG258" s="2"/>
      <c r="AH258" s="2"/>
      <c r="AI258" s="2"/>
      <c r="AJ258" s="2"/>
      <c r="AK258" s="2"/>
    </row>
    <row r="259" spans="1:37" ht="15.75" customHeight="1">
      <c r="A259" s="2"/>
      <c r="B259" s="2"/>
      <c r="C259" s="63"/>
      <c r="D259" s="2"/>
      <c r="E259" s="63"/>
      <c r="F259" s="2"/>
      <c r="G259" s="63"/>
      <c r="H259" s="2"/>
      <c r="I259" s="63"/>
      <c r="J259" s="2"/>
      <c r="K259" s="63"/>
      <c r="L259" s="2"/>
      <c r="M259" s="63"/>
      <c r="N259" s="2"/>
      <c r="O259" s="63"/>
      <c r="P259" s="2"/>
      <c r="Q259" s="63"/>
      <c r="R259" s="2"/>
      <c r="S259" s="2"/>
      <c r="T259" s="2"/>
      <c r="U259" s="2"/>
      <c r="V259" s="2"/>
      <c r="W259" s="2"/>
      <c r="X259" s="2"/>
      <c r="Y259" s="2"/>
      <c r="Z259" s="2"/>
      <c r="AA259" s="2"/>
      <c r="AB259" s="2"/>
      <c r="AC259" s="2"/>
      <c r="AD259" s="2"/>
      <c r="AE259" s="2"/>
      <c r="AF259" s="2"/>
      <c r="AG259" s="2"/>
      <c r="AH259" s="2"/>
      <c r="AI259" s="2"/>
      <c r="AJ259" s="2"/>
      <c r="AK259" s="2"/>
    </row>
    <row r="260" spans="1:37" ht="15.75" customHeight="1">
      <c r="A260" s="2"/>
      <c r="B260" s="2"/>
      <c r="C260" s="63"/>
      <c r="D260" s="2"/>
      <c r="E260" s="63"/>
      <c r="F260" s="2"/>
      <c r="G260" s="63"/>
      <c r="H260" s="2"/>
      <c r="I260" s="63"/>
      <c r="J260" s="2"/>
      <c r="K260" s="63"/>
      <c r="L260" s="2"/>
      <c r="M260" s="63"/>
      <c r="N260" s="2"/>
      <c r="O260" s="63"/>
      <c r="P260" s="2"/>
      <c r="Q260" s="63"/>
      <c r="R260" s="2"/>
      <c r="S260" s="2"/>
      <c r="T260" s="2"/>
      <c r="U260" s="2"/>
      <c r="V260" s="2"/>
      <c r="W260" s="2"/>
      <c r="X260" s="2"/>
      <c r="Y260" s="2"/>
      <c r="Z260" s="2"/>
      <c r="AA260" s="2"/>
      <c r="AB260" s="2"/>
      <c r="AC260" s="2"/>
      <c r="AD260" s="2"/>
      <c r="AE260" s="2"/>
      <c r="AF260" s="2"/>
      <c r="AG260" s="2"/>
      <c r="AH260" s="2"/>
      <c r="AI260" s="2"/>
      <c r="AJ260" s="2"/>
      <c r="AK260" s="2"/>
    </row>
    <row r="261" spans="1:37" ht="15.75" customHeight="1">
      <c r="A261" s="2"/>
      <c r="B261" s="2"/>
      <c r="C261" s="63"/>
      <c r="D261" s="2"/>
      <c r="E261" s="63"/>
      <c r="F261" s="2"/>
      <c r="G261" s="63"/>
      <c r="H261" s="2"/>
      <c r="I261" s="63"/>
      <c r="J261" s="2"/>
      <c r="K261" s="63"/>
      <c r="L261" s="2"/>
      <c r="M261" s="63"/>
      <c r="N261" s="2"/>
      <c r="O261" s="63"/>
      <c r="P261" s="2"/>
      <c r="Q261" s="63"/>
      <c r="R261" s="2"/>
      <c r="S261" s="2"/>
      <c r="T261" s="1520"/>
      <c r="U261" s="1532"/>
      <c r="V261" s="1425" t="s">
        <v>1</v>
      </c>
      <c r="W261" s="1203"/>
      <c r="X261" s="1425" t="s">
        <v>2</v>
      </c>
      <c r="Y261" s="1203"/>
      <c r="Z261" s="1425" t="s">
        <v>3</v>
      </c>
      <c r="AA261" s="1203"/>
      <c r="AB261" s="1425" t="s">
        <v>4</v>
      </c>
      <c r="AC261" s="1203"/>
      <c r="AD261" s="1425" t="s">
        <v>5</v>
      </c>
      <c r="AE261" s="1203"/>
      <c r="AF261" s="1533" t="s">
        <v>6</v>
      </c>
      <c r="AG261" s="1440"/>
      <c r="AH261" s="1534" t="s">
        <v>1036</v>
      </c>
      <c r="AI261" s="1203"/>
      <c r="AJ261" s="1425" t="s">
        <v>1037</v>
      </c>
      <c r="AK261" s="1203"/>
    </row>
    <row r="262" spans="1:37" ht="15.75" customHeight="1">
      <c r="A262" s="2"/>
      <c r="B262" s="2"/>
      <c r="C262" s="63"/>
      <c r="D262" s="2"/>
      <c r="E262" s="63"/>
      <c r="F262" s="2"/>
      <c r="G262" s="63"/>
      <c r="H262" s="2"/>
      <c r="I262" s="63"/>
      <c r="J262" s="2"/>
      <c r="K262" s="63"/>
      <c r="L262" s="2"/>
      <c r="M262" s="63"/>
      <c r="N262" s="2"/>
      <c r="O262" s="63"/>
      <c r="P262" s="2"/>
      <c r="Q262" s="63"/>
      <c r="R262" s="2"/>
      <c r="S262" s="2"/>
      <c r="T262" s="1501"/>
      <c r="U262" s="412"/>
      <c r="V262" s="1537" t="s">
        <v>1038</v>
      </c>
      <c r="W262" s="1538" t="s">
        <v>9</v>
      </c>
      <c r="X262" s="1537" t="s">
        <v>1038</v>
      </c>
      <c r="Y262" s="1538" t="s">
        <v>9</v>
      </c>
      <c r="Z262" s="1537" t="s">
        <v>1038</v>
      </c>
      <c r="AA262" s="1538" t="s">
        <v>9</v>
      </c>
      <c r="AB262" s="1537" t="s">
        <v>1038</v>
      </c>
      <c r="AC262" s="1538" t="s">
        <v>9</v>
      </c>
      <c r="AD262" s="1537" t="s">
        <v>1038</v>
      </c>
      <c r="AE262" s="1539" t="s">
        <v>9</v>
      </c>
      <c r="AF262" s="1429" t="s">
        <v>1038</v>
      </c>
      <c r="AG262" s="1540" t="s">
        <v>9</v>
      </c>
      <c r="AH262" s="1537" t="s">
        <v>1038</v>
      </c>
      <c r="AI262" s="1538" t="s">
        <v>9</v>
      </c>
      <c r="AJ262" s="1541" t="s">
        <v>1038</v>
      </c>
      <c r="AK262" s="1538" t="s">
        <v>9</v>
      </c>
    </row>
    <row r="263" spans="1:37" ht="15.75" customHeight="1">
      <c r="A263" s="2"/>
      <c r="B263" s="2"/>
      <c r="C263" s="63"/>
      <c r="D263" s="2"/>
      <c r="E263" s="63"/>
      <c r="F263" s="2"/>
      <c r="G263" s="63"/>
      <c r="H263" s="2"/>
      <c r="I263" s="63"/>
      <c r="J263" s="2"/>
      <c r="K263" s="63"/>
      <c r="L263" s="2"/>
      <c r="M263" s="63"/>
      <c r="N263" s="2"/>
      <c r="O263" s="63"/>
      <c r="P263" s="2"/>
      <c r="Q263" s="63"/>
      <c r="R263" s="2"/>
      <c r="S263" s="2"/>
      <c r="T263" s="1113" t="s">
        <v>1094</v>
      </c>
      <c r="U263" s="1576" t="s">
        <v>1039</v>
      </c>
      <c r="V263" s="1110">
        <f>V265-V264</f>
        <v>8.9419302533226969E-3</v>
      </c>
      <c r="W263" s="1435"/>
      <c r="X263" s="1110">
        <f>X265-X264</f>
        <v>-2.0765267879608168E-3</v>
      </c>
      <c r="Y263" s="1435"/>
      <c r="Z263" s="1110">
        <f>Z265-Z264</f>
        <v>4.6506170102224735E-2</v>
      </c>
      <c r="AA263" s="1435"/>
      <c r="AB263" s="1110">
        <f>AB265-AB264</f>
        <v>1.4267992535555149E-2</v>
      </c>
      <c r="AC263" s="1435"/>
      <c r="AD263" s="1110">
        <f>AD265-AD264</f>
        <v>1.7865097599276895E-2</v>
      </c>
      <c r="AE263" s="1157"/>
      <c r="AF263" s="1546">
        <f>AF265-AF264</f>
        <v>-3.010486813478673E-2</v>
      </c>
      <c r="AG263" s="1435"/>
      <c r="AH263" s="1110">
        <f>AH265-AH264</f>
        <v>1.7954657322494204E-2</v>
      </c>
      <c r="AI263" s="1435"/>
      <c r="AJ263" s="1117">
        <f>AJ265-AJ264</f>
        <v>0</v>
      </c>
      <c r="AK263" s="1435"/>
    </row>
    <row r="264" spans="1:37" ht="15.75" customHeight="1">
      <c r="A264" s="2"/>
      <c r="B264" s="2"/>
      <c r="C264" s="63"/>
      <c r="D264" s="2"/>
      <c r="E264" s="63"/>
      <c r="F264" s="2"/>
      <c r="G264" s="63"/>
      <c r="H264" s="2"/>
      <c r="I264" s="63"/>
      <c r="J264" s="2"/>
      <c r="K264" s="63"/>
      <c r="L264" s="2"/>
      <c r="M264" s="63"/>
      <c r="N264" s="2"/>
      <c r="O264" s="63"/>
      <c r="P264" s="2"/>
      <c r="Q264" s="63"/>
      <c r="R264" s="2"/>
      <c r="S264" s="2"/>
      <c r="T264" s="1209"/>
      <c r="U264" s="389" t="s">
        <v>1041</v>
      </c>
      <c r="V264" s="1111">
        <f t="shared" ref="V264:V265" si="387">V269/V273</f>
        <v>6.422491071428571E-2</v>
      </c>
      <c r="W264" s="1435"/>
      <c r="X264" s="1111">
        <f t="shared" ref="X264:X265" si="388">X269/X273</f>
        <v>6.945836960823111E-2</v>
      </c>
      <c r="Y264" s="1435"/>
      <c r="Z264" s="1111">
        <f t="shared" ref="Z264:Z265" si="389">Z269/Z273</f>
        <v>5.7197142857142856E-2</v>
      </c>
      <c r="AA264" s="1435"/>
      <c r="AB264" s="1111">
        <f t="shared" ref="AB264:AB265" si="390">AB269/AB273</f>
        <v>4.3412444444444441E-2</v>
      </c>
      <c r="AC264" s="1435"/>
      <c r="AD264" s="1111">
        <f t="shared" ref="AD264:AD265" si="391">AD269/AD273</f>
        <v>3.9693453724604963E-2</v>
      </c>
      <c r="AE264" s="1157"/>
      <c r="AF264" s="1548">
        <f t="shared" ref="AF264:AF265" si="392">AF269/AF273</f>
        <v>4.7586117136659438E-2</v>
      </c>
      <c r="AG264" s="1435"/>
      <c r="AH264" s="1111">
        <f t="shared" ref="AH264:AH265" si="393">AH269/AH273</f>
        <v>3.0611678832116788E-2</v>
      </c>
      <c r="AI264" s="1435"/>
      <c r="AJ264" s="1111">
        <f t="shared" ref="AJ264:AJ265" si="394">AJ269/AJ273</f>
        <v>0.96088235294117652</v>
      </c>
      <c r="AK264" s="1435"/>
    </row>
    <row r="265" spans="1:37" ht="15.75" customHeight="1">
      <c r="A265" s="2"/>
      <c r="B265" s="2"/>
      <c r="C265" s="63"/>
      <c r="D265" s="2"/>
      <c r="E265" s="63"/>
      <c r="F265" s="2"/>
      <c r="G265" s="63"/>
      <c r="H265" s="2"/>
      <c r="I265" s="63"/>
      <c r="J265" s="2"/>
      <c r="K265" s="63"/>
      <c r="L265" s="2"/>
      <c r="M265" s="63"/>
      <c r="N265" s="2"/>
      <c r="O265" s="63"/>
      <c r="P265" s="2"/>
      <c r="Q265" s="63"/>
      <c r="R265" s="2"/>
      <c r="S265" s="2"/>
      <c r="T265" s="1209"/>
      <c r="U265" s="1536" t="s">
        <v>1042</v>
      </c>
      <c r="V265" s="1542">
        <f t="shared" si="387"/>
        <v>7.3166840967608407E-2</v>
      </c>
      <c r="W265" s="1543"/>
      <c r="X265" s="1542">
        <f t="shared" si="388"/>
        <v>6.7381842820270293E-2</v>
      </c>
      <c r="Y265" s="1543"/>
      <c r="Z265" s="1542">
        <f t="shared" si="389"/>
        <v>0.10370331295936759</v>
      </c>
      <c r="AA265" s="1543"/>
      <c r="AB265" s="1542">
        <f t="shared" si="390"/>
        <v>5.768043697999959E-2</v>
      </c>
      <c r="AC265" s="1543"/>
      <c r="AD265" s="1542">
        <f t="shared" si="391"/>
        <v>5.7558551323881858E-2</v>
      </c>
      <c r="AE265" s="1549"/>
      <c r="AF265" s="1548">
        <f t="shared" si="392"/>
        <v>1.7481249001872708E-2</v>
      </c>
      <c r="AG265" s="1435"/>
      <c r="AH265" s="1542">
        <f t="shared" si="393"/>
        <v>4.8566336154610992E-2</v>
      </c>
      <c r="AI265" s="1543"/>
      <c r="AJ265" s="1544">
        <f t="shared" si="394"/>
        <v>0.96088235294117652</v>
      </c>
      <c r="AK265" s="1543"/>
    </row>
    <row r="266" spans="1:37" ht="15.75" customHeight="1">
      <c r="A266" s="2"/>
      <c r="B266" s="2"/>
      <c r="C266" s="63"/>
      <c r="D266" s="2"/>
      <c r="E266" s="63"/>
      <c r="F266" s="2"/>
      <c r="G266" s="63"/>
      <c r="H266" s="2"/>
      <c r="I266" s="63"/>
      <c r="J266" s="2"/>
      <c r="K266" s="63"/>
      <c r="L266" s="2"/>
      <c r="M266" s="63"/>
      <c r="N266" s="2"/>
      <c r="O266" s="63"/>
      <c r="P266" s="2"/>
      <c r="Q266" s="63"/>
      <c r="R266" s="2"/>
      <c r="S266" s="2"/>
      <c r="T266" s="1209"/>
      <c r="U266" s="417" t="s">
        <v>1090</v>
      </c>
      <c r="V266" s="1091">
        <v>7.2999999999999995E-2</v>
      </c>
      <c r="W266" s="1203"/>
      <c r="X266" s="1091">
        <v>7.9000000000000001E-2</v>
      </c>
      <c r="Y266" s="1203"/>
      <c r="Z266" s="1091">
        <v>0.09</v>
      </c>
      <c r="AA266" s="1203"/>
      <c r="AB266" s="1091">
        <v>6.4000000000000001E-2</v>
      </c>
      <c r="AC266" s="1203"/>
      <c r="AD266" s="1091">
        <v>4.4999999999999998E-2</v>
      </c>
      <c r="AE266" s="1203"/>
      <c r="AF266" s="1091">
        <v>0.03</v>
      </c>
      <c r="AG266" s="1203"/>
      <c r="AH266" s="1091">
        <v>8.1000000000000003E-2</v>
      </c>
      <c r="AI266" s="1203"/>
      <c r="AJ266" s="1112">
        <v>8.1000000000000003E-2</v>
      </c>
      <c r="AK266" s="1203"/>
    </row>
    <row r="267" spans="1:37" ht="15.75" customHeight="1">
      <c r="A267" s="2"/>
      <c r="B267" s="2"/>
      <c r="C267" s="63"/>
      <c r="D267" s="2"/>
      <c r="E267" s="63"/>
      <c r="F267" s="2"/>
      <c r="G267" s="63"/>
      <c r="H267" s="2"/>
      <c r="I267" s="63"/>
      <c r="J267" s="2"/>
      <c r="K267" s="63"/>
      <c r="L267" s="2"/>
      <c r="M267" s="63"/>
      <c r="N267" s="2"/>
      <c r="O267" s="63"/>
      <c r="P267" s="2"/>
      <c r="Q267" s="63"/>
      <c r="R267" s="2"/>
      <c r="S267" s="2"/>
      <c r="T267" s="1209"/>
      <c r="U267" s="2"/>
      <c r="V267" s="414"/>
      <c r="W267" s="1563"/>
      <c r="X267" s="414"/>
      <c r="Y267" s="1563"/>
      <c r="Z267" s="414"/>
      <c r="AA267" s="1563"/>
      <c r="AB267" s="414"/>
      <c r="AC267" s="1563"/>
      <c r="AD267" s="414"/>
      <c r="AE267" s="1563"/>
      <c r="AF267" s="414"/>
      <c r="AG267" s="1563"/>
      <c r="AH267" s="414"/>
      <c r="AI267" s="415"/>
      <c r="AJ267" s="414"/>
      <c r="AK267" s="421"/>
    </row>
    <row r="268" spans="1:37" ht="15.75" customHeight="1">
      <c r="A268" s="2"/>
      <c r="B268" s="2"/>
      <c r="C268" s="63"/>
      <c r="D268" s="2"/>
      <c r="E268" s="63"/>
      <c r="F268" s="2"/>
      <c r="G268" s="63"/>
      <c r="H268" s="2"/>
      <c r="I268" s="63"/>
      <c r="J268" s="2"/>
      <c r="K268" s="63"/>
      <c r="L268" s="2"/>
      <c r="M268" s="63"/>
      <c r="N268" s="2"/>
      <c r="O268" s="63"/>
      <c r="P268" s="2"/>
      <c r="Q268" s="63"/>
      <c r="R268" s="2"/>
      <c r="S268" s="2"/>
      <c r="T268" s="1209"/>
      <c r="U268" s="416" t="s">
        <v>1044</v>
      </c>
      <c r="V268" s="1551">
        <f>V270-V269</f>
        <v>326364.19492033683</v>
      </c>
      <c r="W268" s="1563">
        <f>V268/V269</f>
        <v>2.8357046293120372E-2</v>
      </c>
      <c r="X268" s="1557">
        <f>X270-X269</f>
        <v>-384414.30063157901</v>
      </c>
      <c r="Y268" s="1563">
        <f>X268/X269</f>
        <v>-5.4753226621438396E-2</v>
      </c>
      <c r="Z268" s="1557">
        <f>Z270-Z269</f>
        <v>758403.71688947361</v>
      </c>
      <c r="AA268" s="1563">
        <f>Z268/Z269</f>
        <v>0.55712052732953221</v>
      </c>
      <c r="AB268" s="1557">
        <f>AB270-AB269</f>
        <v>131983.91983458656</v>
      </c>
      <c r="AC268" s="1563">
        <f>AB268/AB269</f>
        <v>7.5067466479763756E-2</v>
      </c>
      <c r="AD268" s="1551">
        <f>AD270-AD269</f>
        <v>-13815.30372881348</v>
      </c>
      <c r="AE268" s="1563">
        <f>AD268/AD269</f>
        <v>-3.9283287635529282E-2</v>
      </c>
      <c r="AF268" s="1551">
        <f>AF270-AF269</f>
        <v>-203621.20092481206</v>
      </c>
      <c r="AG268" s="1563">
        <f>AF268/AF269</f>
        <v>-0.4641002519118485</v>
      </c>
      <c r="AH268" s="1551">
        <f>AH270-AH269</f>
        <v>37827.363481481501</v>
      </c>
      <c r="AI268" s="1556">
        <f>AH268/AH269</f>
        <v>0.150330501698863</v>
      </c>
      <c r="AJ268" s="1453">
        <f>AJ270-AJ269</f>
        <v>0</v>
      </c>
      <c r="AK268" s="421">
        <f>AJ268/AJ269</f>
        <v>0</v>
      </c>
    </row>
    <row r="269" spans="1:37" ht="15.75" customHeight="1">
      <c r="A269" s="2"/>
      <c r="B269" s="2"/>
      <c r="C269" s="63"/>
      <c r="D269" s="2"/>
      <c r="E269" s="63"/>
      <c r="F269" s="2"/>
      <c r="G269" s="63"/>
      <c r="H269" s="2"/>
      <c r="I269" s="63"/>
      <c r="J269" s="2"/>
      <c r="K269" s="63"/>
      <c r="L269" s="2"/>
      <c r="M269" s="63"/>
      <c r="N269" s="2"/>
      <c r="O269" s="63"/>
      <c r="P269" s="2"/>
      <c r="Q269" s="63"/>
      <c r="R269" s="2"/>
      <c r="S269" s="2"/>
      <c r="T269" s="1209"/>
      <c r="U269" s="2" t="s">
        <v>1045</v>
      </c>
      <c r="V269" s="1553">
        <f t="shared" ref="V269:V270" si="395">SUM(X269,Z269,AB269,AD269,AF269,AH269,AJ269)</f>
        <v>11509104</v>
      </c>
      <c r="W269" s="424"/>
      <c r="X269" s="1553">
        <f t="shared" ref="X269:X270" si="396">X277+X281</f>
        <v>7020852</v>
      </c>
      <c r="Y269" s="424"/>
      <c r="Z269" s="1553">
        <f t="shared" ref="Z269:Z270" si="397">Z277+Z281</f>
        <v>1361292</v>
      </c>
      <c r="AA269" s="424"/>
      <c r="AB269" s="1553">
        <f t="shared" ref="AB269:AB270" si="398">AB277+AB281</f>
        <v>1758204</v>
      </c>
      <c r="AC269" s="424"/>
      <c r="AD269" s="1553">
        <f t="shared" ref="AD269:AD270" si="399">AD277+AD281</f>
        <v>351684</v>
      </c>
      <c r="AE269" s="424"/>
      <c r="AF269" s="1553">
        <f t="shared" ref="AF269:AF270" si="400">AF277+AF281</f>
        <v>438744</v>
      </c>
      <c r="AG269" s="424"/>
      <c r="AH269" s="1553">
        <f t="shared" ref="AH269:AH270" si="401">AH277+AH281</f>
        <v>251628</v>
      </c>
      <c r="AI269" s="1554"/>
      <c r="AJ269" s="1553">
        <f t="shared" ref="AJ269:AJ270" si="402">AJ277+AJ281</f>
        <v>326700</v>
      </c>
      <c r="AK269" s="1564"/>
    </row>
    <row r="270" spans="1:37" ht="15.75" customHeight="1">
      <c r="A270" s="2"/>
      <c r="B270" s="2"/>
      <c r="C270" s="63"/>
      <c r="D270" s="2"/>
      <c r="E270" s="63"/>
      <c r="F270" s="2"/>
      <c r="G270" s="63"/>
      <c r="H270" s="2"/>
      <c r="I270" s="63"/>
      <c r="J270" s="2"/>
      <c r="K270" s="63"/>
      <c r="L270" s="2"/>
      <c r="M270" s="63"/>
      <c r="N270" s="2"/>
      <c r="O270" s="63"/>
      <c r="P270" s="2"/>
      <c r="Q270" s="63"/>
      <c r="R270" s="2"/>
      <c r="S270" s="2"/>
      <c r="T270" s="1209"/>
      <c r="U270" s="1472" t="s">
        <v>1046</v>
      </c>
      <c r="V270" s="1555">
        <f t="shared" si="395"/>
        <v>11835468.194920337</v>
      </c>
      <c r="W270" s="1563"/>
      <c r="X270" s="1555">
        <f t="shared" si="396"/>
        <v>6636437.699368421</v>
      </c>
      <c r="Y270" s="1563"/>
      <c r="Z270" s="1555">
        <f t="shared" si="397"/>
        <v>2119695.7168894736</v>
      </c>
      <c r="AA270" s="1563"/>
      <c r="AB270" s="1555">
        <f t="shared" si="398"/>
        <v>1890187.9198345866</v>
      </c>
      <c r="AC270" s="1563"/>
      <c r="AD270" s="1555">
        <f t="shared" si="399"/>
        <v>337868.69627118652</v>
      </c>
      <c r="AE270" s="1563"/>
      <c r="AF270" s="1555">
        <f t="shared" si="400"/>
        <v>235122.79907518794</v>
      </c>
      <c r="AG270" s="1563"/>
      <c r="AH270" s="1555">
        <f t="shared" si="401"/>
        <v>289455.3634814815</v>
      </c>
      <c r="AI270" s="1556"/>
      <c r="AJ270" s="1453">
        <f t="shared" si="402"/>
        <v>326700</v>
      </c>
      <c r="AK270" s="421"/>
    </row>
    <row r="271" spans="1:37" ht="15.75" customHeight="1">
      <c r="A271" s="2"/>
      <c r="B271" s="2"/>
      <c r="C271" s="63"/>
      <c r="D271" s="2"/>
      <c r="E271" s="63"/>
      <c r="F271" s="2"/>
      <c r="G271" s="63"/>
      <c r="H271" s="2"/>
      <c r="I271" s="63"/>
      <c r="J271" s="2"/>
      <c r="K271" s="63"/>
      <c r="L271" s="2"/>
      <c r="M271" s="63"/>
      <c r="N271" s="2"/>
      <c r="O271" s="63"/>
      <c r="P271" s="2"/>
      <c r="Q271" s="63"/>
      <c r="R271" s="2"/>
      <c r="S271" s="2"/>
      <c r="T271" s="1209"/>
      <c r="U271" s="2"/>
      <c r="V271" s="1453"/>
      <c r="W271" s="1563"/>
      <c r="X271" s="1453"/>
      <c r="Y271" s="1563"/>
      <c r="Z271" s="1453"/>
      <c r="AA271" s="1563"/>
      <c r="AB271" s="1453"/>
      <c r="AC271" s="1563"/>
      <c r="AD271" s="1453"/>
      <c r="AE271" s="1563"/>
      <c r="AF271" s="1453"/>
      <c r="AG271" s="1563"/>
      <c r="AH271" s="1453"/>
      <c r="AI271" s="1556"/>
      <c r="AJ271" s="1453"/>
      <c r="AK271" s="421"/>
    </row>
    <row r="272" spans="1:37" ht="15.75" customHeight="1">
      <c r="A272" s="2"/>
      <c r="B272" s="2"/>
      <c r="C272" s="63"/>
      <c r="D272" s="2"/>
      <c r="E272" s="63"/>
      <c r="F272" s="2"/>
      <c r="G272" s="63"/>
      <c r="H272" s="2"/>
      <c r="I272" s="63"/>
      <c r="J272" s="2"/>
      <c r="K272" s="63"/>
      <c r="L272" s="2"/>
      <c r="M272" s="63"/>
      <c r="N272" s="2"/>
      <c r="O272" s="63"/>
      <c r="P272" s="2"/>
      <c r="Q272" s="63"/>
      <c r="R272" s="2"/>
      <c r="S272" s="2"/>
      <c r="T272" s="1209"/>
      <c r="U272" s="416" t="s">
        <v>1047</v>
      </c>
      <c r="V272" s="1551">
        <f>V274-V273</f>
        <v>-17440000</v>
      </c>
      <c r="W272" s="1563">
        <f>V272/V273</f>
        <v>-9.7321428571428573E-2</v>
      </c>
      <c r="X272" s="1577">
        <f>X274-X273</f>
        <v>-2590000</v>
      </c>
      <c r="Y272" s="1563">
        <f>X272/X273</f>
        <v>-2.5623268698060944E-2</v>
      </c>
      <c r="Z272" s="1551">
        <f>Z274-Z273</f>
        <v>-3360000</v>
      </c>
      <c r="AA272" s="1563">
        <f>Z272/Z273</f>
        <v>-0.14117647058823529</v>
      </c>
      <c r="AB272" s="1551">
        <f>AB274-AB273</f>
        <v>-7730000</v>
      </c>
      <c r="AC272" s="1563">
        <f>AB272/AB273</f>
        <v>-0.1908641975308642</v>
      </c>
      <c r="AD272" s="1551">
        <f>AD274-AD273</f>
        <v>-2990000</v>
      </c>
      <c r="AE272" s="1563">
        <f>AD272/AD273</f>
        <v>-0.33747178329571104</v>
      </c>
      <c r="AF272" s="1551">
        <f>AF274-AF273</f>
        <v>4230000</v>
      </c>
      <c r="AG272" s="1563">
        <f>AF272/AF273</f>
        <v>0.45878524945770066</v>
      </c>
      <c r="AH272" s="1551">
        <f>AH274-AH273</f>
        <v>-2260000</v>
      </c>
      <c r="AI272" s="1556">
        <f>AH272/AH273</f>
        <v>-0.27493917274939172</v>
      </c>
      <c r="AJ272" s="1453">
        <f>AJ274-AJ273</f>
        <v>0</v>
      </c>
      <c r="AK272" s="421">
        <f>AJ272/AJ273</f>
        <v>0</v>
      </c>
    </row>
    <row r="273" spans="1:37" ht="15.75" customHeight="1">
      <c r="A273" s="2"/>
      <c r="B273" s="2"/>
      <c r="C273" s="63"/>
      <c r="D273" s="2"/>
      <c r="E273" s="63"/>
      <c r="F273" s="2"/>
      <c r="G273" s="63"/>
      <c r="H273" s="2"/>
      <c r="I273" s="63"/>
      <c r="J273" s="2"/>
      <c r="K273" s="63"/>
      <c r="L273" s="2"/>
      <c r="M273" s="63"/>
      <c r="N273" s="2"/>
      <c r="O273" s="63"/>
      <c r="P273" s="2"/>
      <c r="Q273" s="63"/>
      <c r="R273" s="2"/>
      <c r="S273" s="2"/>
      <c r="T273" s="1209"/>
      <c r="U273" s="2" t="s">
        <v>1048</v>
      </c>
      <c r="V273" s="1553">
        <v>179200000</v>
      </c>
      <c r="W273" s="424"/>
      <c r="X273" s="1553">
        <v>101080000</v>
      </c>
      <c r="Y273" s="424"/>
      <c r="Z273" s="1553">
        <v>23800000</v>
      </c>
      <c r="AA273" s="424"/>
      <c r="AB273" s="1553">
        <v>40500000</v>
      </c>
      <c r="AC273" s="424"/>
      <c r="AD273" s="1553">
        <v>8860000</v>
      </c>
      <c r="AE273" s="424"/>
      <c r="AF273" s="1553">
        <v>9220000</v>
      </c>
      <c r="AG273" s="424"/>
      <c r="AH273" s="1553">
        <v>8220000</v>
      </c>
      <c r="AI273" s="1554"/>
      <c r="AJ273" s="1553">
        <v>340000</v>
      </c>
      <c r="AK273" s="1564"/>
    </row>
    <row r="274" spans="1:37" ht="15.75" customHeight="1">
      <c r="A274" s="2"/>
      <c r="B274" s="2"/>
      <c r="C274" s="63"/>
      <c r="D274" s="2"/>
      <c r="E274" s="63"/>
      <c r="F274" s="2"/>
      <c r="G274" s="63"/>
      <c r="H274" s="2"/>
      <c r="I274" s="63"/>
      <c r="J274" s="2"/>
      <c r="K274" s="63"/>
      <c r="L274" s="2"/>
      <c r="M274" s="63"/>
      <c r="N274" s="2"/>
      <c r="O274" s="63"/>
      <c r="P274" s="2"/>
      <c r="Q274" s="63"/>
      <c r="R274" s="2"/>
      <c r="S274" s="2"/>
      <c r="T274" s="1209"/>
      <c r="U274" s="1472" t="s">
        <v>1049</v>
      </c>
      <c r="V274" s="1555">
        <v>161760000</v>
      </c>
      <c r="W274" s="1563"/>
      <c r="X274" s="1555">
        <v>98490000</v>
      </c>
      <c r="Y274" s="1563"/>
      <c r="Z274" s="1555">
        <v>20440000</v>
      </c>
      <c r="AA274" s="1563"/>
      <c r="AB274" s="1555">
        <v>32770000</v>
      </c>
      <c r="AC274" s="1563"/>
      <c r="AD274" s="1555">
        <v>5870000</v>
      </c>
      <c r="AE274" s="1563"/>
      <c r="AF274" s="1555">
        <f>SUM(M15,M35,M55,M75,M95,M115,M135,M155,M175,M195,M215,M235)</f>
        <v>13450000</v>
      </c>
      <c r="AG274" s="1563"/>
      <c r="AH274" s="1555">
        <v>5960000</v>
      </c>
      <c r="AI274" s="1556"/>
      <c r="AJ274" s="1453">
        <v>340000</v>
      </c>
      <c r="AK274" s="1578"/>
    </row>
    <row r="275" spans="1:37" ht="15.75" customHeight="1">
      <c r="A275" s="2"/>
      <c r="B275" s="2"/>
      <c r="C275" s="63"/>
      <c r="D275" s="2"/>
      <c r="E275" s="63"/>
      <c r="F275" s="2"/>
      <c r="G275" s="63"/>
      <c r="H275" s="2"/>
      <c r="I275" s="63"/>
      <c r="J275" s="2"/>
      <c r="K275" s="63"/>
      <c r="L275" s="2"/>
      <c r="M275" s="63"/>
      <c r="N275" s="2"/>
      <c r="O275" s="63"/>
      <c r="P275" s="2"/>
      <c r="Q275" s="63"/>
      <c r="R275" s="2"/>
      <c r="S275" s="2"/>
      <c r="T275" s="1209"/>
      <c r="U275" s="2"/>
      <c r="V275" s="1470"/>
      <c r="W275" s="1472"/>
      <c r="X275" s="1470"/>
      <c r="Y275" s="1472"/>
      <c r="Z275" s="1470"/>
      <c r="AA275" s="1472"/>
      <c r="AB275" s="1470"/>
      <c r="AC275" s="1472"/>
      <c r="AD275" s="1470"/>
      <c r="AE275" s="1472"/>
      <c r="AF275" s="1470"/>
      <c r="AG275" s="1472"/>
      <c r="AH275" s="1470"/>
      <c r="AI275" s="1501"/>
      <c r="AJ275" s="1470"/>
      <c r="AK275" s="388"/>
    </row>
    <row r="276" spans="1:37" ht="15.75" customHeight="1">
      <c r="A276" s="2"/>
      <c r="B276" s="2"/>
      <c r="C276" s="63"/>
      <c r="D276" s="2"/>
      <c r="E276" s="63"/>
      <c r="F276" s="2"/>
      <c r="G276" s="63"/>
      <c r="H276" s="2"/>
      <c r="I276" s="63"/>
      <c r="J276" s="2"/>
      <c r="K276" s="63"/>
      <c r="L276" s="2"/>
      <c r="M276" s="63"/>
      <c r="N276" s="2"/>
      <c r="O276" s="63"/>
      <c r="P276" s="2"/>
      <c r="Q276" s="63"/>
      <c r="R276" s="2"/>
      <c r="S276" s="2"/>
      <c r="T276" s="1209"/>
      <c r="U276" s="416" t="s">
        <v>1050</v>
      </c>
      <c r="V276" s="1557">
        <f>V278-V277</f>
        <v>347022.69892033748</v>
      </c>
      <c r="W276" s="1563">
        <f>V276/V277</f>
        <v>3.3395529537649168E-2</v>
      </c>
      <c r="X276" s="1557">
        <f>X278-X277</f>
        <v>-356912.38263157941</v>
      </c>
      <c r="Y276" s="1563">
        <f>X276/X277</f>
        <v>-5.5712856724987436E-2</v>
      </c>
      <c r="Z276" s="1557">
        <f>Z278-Z277</f>
        <v>764274.3608894737</v>
      </c>
      <c r="AA276" s="1563">
        <f>Z276/Z277</f>
        <v>0.63588424479200878</v>
      </c>
      <c r="AB276" s="1557">
        <f>AB278-AB277</f>
        <v>113305.91983458656</v>
      </c>
      <c r="AC276" s="1563">
        <f>AB276/AB277</f>
        <v>7.1029465867884931E-2</v>
      </c>
      <c r="AD276" s="1557">
        <f>AD278-AD277</f>
        <v>-10143.663728813466</v>
      </c>
      <c r="AE276" s="1563">
        <f>AD276/AD277</f>
        <v>-3.1220879436175641E-2</v>
      </c>
      <c r="AF276" s="1557">
        <f>AF278-AF277</f>
        <v>-208722.41692481205</v>
      </c>
      <c r="AG276" s="1563">
        <f>AF276/AF277</f>
        <v>-0.49374176063740027</v>
      </c>
      <c r="AH276" s="1557">
        <f>AH278-AH277</f>
        <v>45220.881481481483</v>
      </c>
      <c r="AI276" s="1556">
        <f>AH276/AH277</f>
        <v>0.19640416897500687</v>
      </c>
      <c r="AJ276" s="1470">
        <f>AJ278-AJ277</f>
        <v>0</v>
      </c>
      <c r="AK276" s="421">
        <f>AJ276/AJ277</f>
        <v>0</v>
      </c>
    </row>
    <row r="277" spans="1:37" ht="15.75" customHeight="1">
      <c r="A277" s="2"/>
      <c r="B277" s="2"/>
      <c r="C277" s="63"/>
      <c r="D277" s="2"/>
      <c r="E277" s="63"/>
      <c r="F277" s="2"/>
      <c r="G277" s="63"/>
      <c r="H277" s="2"/>
      <c r="I277" s="63"/>
      <c r="J277" s="2"/>
      <c r="K277" s="63"/>
      <c r="L277" s="2"/>
      <c r="M277" s="63"/>
      <c r="N277" s="2"/>
      <c r="O277" s="63"/>
      <c r="P277" s="2"/>
      <c r="Q277" s="63"/>
      <c r="R277" s="2"/>
      <c r="S277" s="2"/>
      <c r="T277" s="1209"/>
      <c r="U277" s="2" t="s">
        <v>1051</v>
      </c>
      <c r="V277" s="1558">
        <f t="shared" ref="V277:V278" si="403">SUM(X277,Z277,AB277,AD277,AF277,AH277,AJ277)</f>
        <v>10391292</v>
      </c>
      <c r="W277" s="2"/>
      <c r="X277" s="1553">
        <f t="shared" ref="X277:X278" si="404">SUM(E18,E38,E58,E78,E98,E118,E138,E158,E178,E198,E218,E238)</f>
        <v>6406284</v>
      </c>
      <c r="Y277" s="2"/>
      <c r="Z277" s="1553">
        <f t="shared" ref="Z277:Z278" si="405">SUM(G18,G38,G58,G78,G98,G118,G138,G158,G178,G198,G218,G238)</f>
        <v>1201908</v>
      </c>
      <c r="AA277" s="2"/>
      <c r="AB277" s="1553">
        <f t="shared" ref="AB277:AB278" si="406">SUM(I18,I38,I58,I78,I98,I118,I138,I158,I178,I198,I218,I238)</f>
        <v>1595196</v>
      </c>
      <c r="AC277" s="2"/>
      <c r="AD277" s="1553">
        <f t="shared" ref="AD277:AD278" si="407">SUM(K18,K38,K58,K78,K98,K118,K138,K158,K178,K198,K218,K238)</f>
        <v>324900</v>
      </c>
      <c r="AE277" s="2"/>
      <c r="AF277" s="1553">
        <f t="shared" ref="AF277:AF278" si="408">SUM(M18,M38,M58,M78,M98,M118,M138,M158,M178,M198,M218,M238)</f>
        <v>422736</v>
      </c>
      <c r="AG277" s="2"/>
      <c r="AH277" s="1553">
        <f t="shared" ref="AH277:AH278" si="409">SUM(O18,O38,O58,O78,O98,O118,O138,O158,O178,O198,O218,O238)</f>
        <v>230244</v>
      </c>
      <c r="AI277" s="1500"/>
      <c r="AJ277" s="1449">
        <f t="shared" ref="AJ277:AJ278" si="410">SUM(Q18,Q38,Q58,Q78,Q98,Q118,Q138,Q158,Q178,Q198,Q218,Q238)</f>
        <v>210024</v>
      </c>
      <c r="AK277" s="1464"/>
    </row>
    <row r="278" spans="1:37" ht="15.75" customHeight="1">
      <c r="A278" s="2"/>
      <c r="B278" s="2"/>
      <c r="C278" s="63"/>
      <c r="D278" s="2"/>
      <c r="E278" s="63"/>
      <c r="F278" s="2"/>
      <c r="G278" s="63"/>
      <c r="H278" s="2"/>
      <c r="I278" s="63"/>
      <c r="J278" s="2"/>
      <c r="K278" s="63"/>
      <c r="L278" s="2"/>
      <c r="M278" s="63"/>
      <c r="N278" s="2"/>
      <c r="O278" s="63"/>
      <c r="P278" s="2"/>
      <c r="Q278" s="63"/>
      <c r="R278" s="2"/>
      <c r="S278" s="2"/>
      <c r="T278" s="1209"/>
      <c r="U278" s="1559" t="s">
        <v>1052</v>
      </c>
      <c r="V278" s="1560">
        <f t="shared" si="403"/>
        <v>10738314.698920337</v>
      </c>
      <c r="W278" s="1472"/>
      <c r="X278" s="1555">
        <f t="shared" si="404"/>
        <v>6049371.6173684206</v>
      </c>
      <c r="Y278" s="1472"/>
      <c r="Z278" s="1555">
        <f t="shared" si="405"/>
        <v>1966182.3608894737</v>
      </c>
      <c r="AA278" s="1472"/>
      <c r="AB278" s="1555">
        <f t="shared" si="406"/>
        <v>1708501.9198345866</v>
      </c>
      <c r="AC278" s="1472"/>
      <c r="AD278" s="1555">
        <f t="shared" si="407"/>
        <v>314756.33627118653</v>
      </c>
      <c r="AE278" s="1472"/>
      <c r="AF278" s="1555">
        <f t="shared" si="408"/>
        <v>214013.58307518795</v>
      </c>
      <c r="AG278" s="1472"/>
      <c r="AH278" s="1555">
        <f t="shared" si="409"/>
        <v>275464.88148148148</v>
      </c>
      <c r="AI278" s="1501"/>
      <c r="AJ278" s="1453">
        <f t="shared" si="410"/>
        <v>210024</v>
      </c>
      <c r="AK278" s="388"/>
    </row>
    <row r="279" spans="1:37" ht="15.75" customHeight="1">
      <c r="A279" s="2"/>
      <c r="B279" s="2"/>
      <c r="C279" s="63"/>
      <c r="D279" s="2"/>
      <c r="E279" s="63"/>
      <c r="F279" s="2"/>
      <c r="G279" s="63"/>
      <c r="H279" s="2"/>
      <c r="I279" s="63"/>
      <c r="J279" s="2"/>
      <c r="K279" s="63"/>
      <c r="L279" s="2"/>
      <c r="M279" s="63"/>
      <c r="N279" s="2"/>
      <c r="O279" s="63"/>
      <c r="P279" s="2"/>
      <c r="Q279" s="63"/>
      <c r="R279" s="2"/>
      <c r="S279" s="2"/>
      <c r="T279" s="1209"/>
      <c r="U279" s="63"/>
      <c r="V279" s="1470"/>
      <c r="W279" s="1472"/>
      <c r="X279" s="1470"/>
      <c r="Y279" s="1472"/>
      <c r="Z279" s="1470"/>
      <c r="AA279" s="1472"/>
      <c r="AB279" s="1470"/>
      <c r="AC279" s="1472"/>
      <c r="AD279" s="1470"/>
      <c r="AE279" s="1472"/>
      <c r="AF279" s="1470"/>
      <c r="AG279" s="1472"/>
      <c r="AH279" s="1470"/>
      <c r="AI279" s="1501"/>
      <c r="AJ279" s="1470"/>
      <c r="AK279" s="388"/>
    </row>
    <row r="280" spans="1:37" ht="15.75" customHeight="1">
      <c r="A280" s="2"/>
      <c r="B280" s="2"/>
      <c r="C280" s="63"/>
      <c r="D280" s="2"/>
      <c r="E280" s="63"/>
      <c r="F280" s="2"/>
      <c r="G280" s="63"/>
      <c r="H280" s="2"/>
      <c r="I280" s="63"/>
      <c r="J280" s="2"/>
      <c r="K280" s="63"/>
      <c r="L280" s="2"/>
      <c r="M280" s="63"/>
      <c r="N280" s="2"/>
      <c r="O280" s="63"/>
      <c r="P280" s="2"/>
      <c r="Q280" s="63"/>
      <c r="R280" s="2"/>
      <c r="S280" s="2"/>
      <c r="T280" s="1209"/>
      <c r="U280" s="416" t="s">
        <v>1053</v>
      </c>
      <c r="V280" s="1557">
        <f>V282-V281</f>
        <v>-20658.503999999957</v>
      </c>
      <c r="W280" s="1563">
        <f>V280/V281</f>
        <v>-1.8481197195950622E-2</v>
      </c>
      <c r="X280" s="1557">
        <f>X282-X281</f>
        <v>-27501.917999999947</v>
      </c>
      <c r="Y280" s="1563">
        <f>X280/X281</f>
        <v>-4.4749999999999915E-2</v>
      </c>
      <c r="Z280" s="1557">
        <f>Z282-Z281</f>
        <v>-5870.6439999999711</v>
      </c>
      <c r="AA280" s="1563">
        <f>Z280/Z281</f>
        <v>-3.6833333333333156E-2</v>
      </c>
      <c r="AB280" s="1557">
        <f>AB282-AB281</f>
        <v>18678</v>
      </c>
      <c r="AC280" s="1563">
        <f>AB280/AB281</f>
        <v>0.11458333333333333</v>
      </c>
      <c r="AD280" s="1557">
        <f>AD282-AD281</f>
        <v>-3671.6400000000031</v>
      </c>
      <c r="AE280" s="1563">
        <f>AD280/AD281</f>
        <v>-0.13708333333333345</v>
      </c>
      <c r="AF280" s="1557">
        <f>AF282-AF281</f>
        <v>5101.2159999999967</v>
      </c>
      <c r="AG280" s="1563">
        <f>AF280/AF281</f>
        <v>0.31866666666666649</v>
      </c>
      <c r="AH280" s="1557">
        <f>AH282-AH281</f>
        <v>-7393.5179999999982</v>
      </c>
      <c r="AI280" s="1556">
        <f>AH280/AH281</f>
        <v>-0.34574999999999989</v>
      </c>
      <c r="AJ280" s="1470">
        <f>AJ282-AJ281</f>
        <v>0</v>
      </c>
      <c r="AK280" s="421">
        <f>AJ280/AJ281</f>
        <v>0</v>
      </c>
    </row>
    <row r="281" spans="1:37" ht="15.75" customHeight="1">
      <c r="A281" s="2"/>
      <c r="B281" s="2"/>
      <c r="C281" s="63"/>
      <c r="D281" s="2"/>
      <c r="E281" s="63"/>
      <c r="F281" s="2"/>
      <c r="G281" s="63"/>
      <c r="H281" s="2"/>
      <c r="I281" s="63"/>
      <c r="J281" s="2"/>
      <c r="K281" s="63"/>
      <c r="L281" s="2"/>
      <c r="M281" s="63"/>
      <c r="N281" s="2"/>
      <c r="O281" s="63"/>
      <c r="P281" s="2"/>
      <c r="Q281" s="63"/>
      <c r="R281" s="2"/>
      <c r="S281" s="2"/>
      <c r="T281" s="1209"/>
      <c r="U281" s="2" t="s">
        <v>1054</v>
      </c>
      <c r="V281" s="1558">
        <f t="shared" ref="V281:V282" si="411">SUM(X281,Z281,AB281,AD281,AF281,AH281,AJ281)</f>
        <v>1117812</v>
      </c>
      <c r="W281" s="2"/>
      <c r="X281" s="1553">
        <f t="shared" ref="X281:X282" si="412">SUM(E22,E42,E62,E82,E102,E122,E142,E162,E182,E202,E222,E242)</f>
        <v>614568</v>
      </c>
      <c r="Y281" s="2"/>
      <c r="Z281" s="1553">
        <f t="shared" ref="Z281:Z282" si="413">SUM(G22,G42,G62,G82,G102,G122,G142,G162,G182,G202,G222,G242)</f>
        <v>159384</v>
      </c>
      <c r="AA281" s="2"/>
      <c r="AB281" s="1553">
        <f t="shared" ref="AB281:AB282" si="414">SUM(I22,I42,I62,I82,I102,I122,I142,I162,I182,I202,I222,I242)</f>
        <v>163008</v>
      </c>
      <c r="AC281" s="2"/>
      <c r="AD281" s="1553">
        <f t="shared" ref="AD281:AD282" si="415">SUM(K22,K42,K62,K82,K102,K122,K142,K162,K182,K202,K222,K242)</f>
        <v>26784</v>
      </c>
      <c r="AE281" s="2"/>
      <c r="AF281" s="1553">
        <f t="shared" ref="AF281:AF282" si="416">SUM(M22,M42,M62,M82,M102,M122,M142,M162,M182,M202,M222,M242)</f>
        <v>16008</v>
      </c>
      <c r="AG281" s="2"/>
      <c r="AH281" s="1553">
        <f t="shared" ref="AH281:AH282" si="417">SUM(O22,O42,O62,O82,O102,O122,O142,O162,O182,O202,O222,O242)</f>
        <v>21384</v>
      </c>
      <c r="AI281" s="1500"/>
      <c r="AJ281" s="1462">
        <f t="shared" ref="AJ281:AJ282" si="418">SUM(Q22,Q42,Q62,Q82,Q102,Q122,Q142,Q162,Q182,Q202,Q222,Q242)</f>
        <v>116676</v>
      </c>
      <c r="AK281" s="1464"/>
    </row>
    <row r="282" spans="1:37" ht="15.75" customHeight="1">
      <c r="A282" s="2"/>
      <c r="B282" s="2"/>
      <c r="C282" s="63"/>
      <c r="D282" s="2"/>
      <c r="E282" s="63"/>
      <c r="F282" s="2"/>
      <c r="G282" s="63"/>
      <c r="H282" s="2"/>
      <c r="I282" s="63"/>
      <c r="J282" s="2"/>
      <c r="K282" s="63"/>
      <c r="L282" s="2"/>
      <c r="M282" s="63"/>
      <c r="N282" s="2"/>
      <c r="O282" s="63"/>
      <c r="P282" s="2"/>
      <c r="Q282" s="63"/>
      <c r="R282" s="2"/>
      <c r="S282" s="2"/>
      <c r="T282" s="1210"/>
      <c r="U282" s="1472" t="s">
        <v>1055</v>
      </c>
      <c r="V282" s="1560">
        <f t="shared" si="411"/>
        <v>1097153.496</v>
      </c>
      <c r="W282" s="1472"/>
      <c r="X282" s="1555">
        <f t="shared" si="412"/>
        <v>587066.08200000005</v>
      </c>
      <c r="Y282" s="1472"/>
      <c r="Z282" s="1555">
        <f t="shared" si="413"/>
        <v>153513.35600000003</v>
      </c>
      <c r="AA282" s="1472"/>
      <c r="AB282" s="1555">
        <f t="shared" si="414"/>
        <v>181686</v>
      </c>
      <c r="AC282" s="1472"/>
      <c r="AD282" s="1555">
        <f t="shared" si="415"/>
        <v>23112.359999999997</v>
      </c>
      <c r="AE282" s="1472"/>
      <c r="AF282" s="1555">
        <f t="shared" si="416"/>
        <v>21109.215999999997</v>
      </c>
      <c r="AG282" s="1472"/>
      <c r="AH282" s="1555">
        <f t="shared" si="417"/>
        <v>13990.482000000002</v>
      </c>
      <c r="AI282" s="1501"/>
      <c r="AJ282" s="1470">
        <f t="shared" si="418"/>
        <v>116676</v>
      </c>
      <c r="AK282" s="388"/>
    </row>
    <row r="283" spans="1:37" ht="15.75" customHeight="1">
      <c r="A283" s="2"/>
      <c r="B283" s="2"/>
      <c r="C283" s="63"/>
      <c r="D283" s="2"/>
      <c r="E283" s="63"/>
      <c r="F283" s="2"/>
      <c r="G283" s="63"/>
      <c r="H283" s="2"/>
      <c r="I283" s="63"/>
      <c r="J283" s="2"/>
      <c r="K283" s="63"/>
      <c r="L283" s="2"/>
      <c r="M283" s="63"/>
      <c r="N283" s="2"/>
      <c r="O283" s="63"/>
      <c r="P283" s="2"/>
      <c r="Q283" s="63"/>
      <c r="R283" s="2"/>
      <c r="S283" s="2"/>
      <c r="T283" s="2"/>
      <c r="U283" s="2"/>
      <c r="V283" s="2"/>
      <c r="W283" s="2"/>
      <c r="X283" s="2"/>
      <c r="Y283" s="2"/>
      <c r="Z283" s="2"/>
      <c r="AA283" s="2"/>
      <c r="AB283" s="2"/>
      <c r="AC283" s="2"/>
      <c r="AD283" s="2"/>
      <c r="AE283" s="2"/>
      <c r="AF283" s="2"/>
      <c r="AG283" s="2"/>
      <c r="AH283" s="2"/>
      <c r="AI283" s="2"/>
      <c r="AJ283" s="2"/>
      <c r="AK283" s="2"/>
    </row>
    <row r="284" spans="1:37" ht="15.75" customHeight="1">
      <c r="A284" s="2"/>
      <c r="B284" s="2"/>
      <c r="C284" s="63"/>
      <c r="D284" s="2"/>
      <c r="E284" s="63"/>
      <c r="F284" s="2"/>
      <c r="G284" s="63"/>
      <c r="H284" s="2"/>
      <c r="I284" s="63"/>
      <c r="J284" s="2"/>
      <c r="K284" s="63"/>
      <c r="L284" s="2"/>
      <c r="M284" s="63"/>
      <c r="N284" s="2"/>
      <c r="O284" s="63"/>
      <c r="P284" s="2"/>
      <c r="Q284" s="63"/>
      <c r="R284" s="2"/>
      <c r="S284" s="2"/>
      <c r="T284" s="2"/>
      <c r="U284" s="2"/>
      <c r="V284" s="2"/>
      <c r="W284" s="2"/>
      <c r="X284" s="2"/>
      <c r="Y284" s="2"/>
      <c r="Z284" s="2"/>
      <c r="AA284" s="2"/>
      <c r="AB284" s="2"/>
      <c r="AC284" s="2"/>
      <c r="AD284" s="2"/>
      <c r="AE284" s="2"/>
      <c r="AF284" s="2"/>
      <c r="AG284" s="2"/>
      <c r="AH284" s="2"/>
      <c r="AI284" s="2"/>
      <c r="AJ284" s="2"/>
      <c r="AK284" s="2"/>
    </row>
    <row r="285" spans="1:37" ht="15.75" customHeight="1">
      <c r="A285" s="2"/>
      <c r="B285" s="2"/>
      <c r="C285" s="63"/>
      <c r="D285" s="2"/>
      <c r="E285" s="63"/>
      <c r="F285" s="2"/>
      <c r="G285" s="63"/>
      <c r="H285" s="2"/>
      <c r="I285" s="63"/>
      <c r="J285" s="2"/>
      <c r="K285" s="63"/>
      <c r="L285" s="2"/>
      <c r="M285" s="63"/>
      <c r="N285" s="2"/>
      <c r="O285" s="63"/>
      <c r="P285" s="2"/>
      <c r="Q285" s="63"/>
      <c r="R285" s="2"/>
      <c r="S285" s="2"/>
      <c r="T285" s="2"/>
      <c r="U285" s="2"/>
      <c r="V285" s="2"/>
      <c r="W285" s="2"/>
      <c r="X285" s="2"/>
      <c r="Y285" s="2"/>
      <c r="Z285" s="2"/>
      <c r="AA285" s="2"/>
      <c r="AB285" s="2"/>
      <c r="AC285" s="2"/>
      <c r="AD285" s="2"/>
      <c r="AE285" s="2"/>
      <c r="AF285" s="2"/>
      <c r="AG285" s="2"/>
      <c r="AH285" s="2"/>
      <c r="AI285" s="2"/>
      <c r="AJ285" s="2"/>
      <c r="AK285" s="2"/>
    </row>
    <row r="286" spans="1:37" ht="15.75" customHeight="1">
      <c r="A286" s="2"/>
      <c r="B286" s="2"/>
      <c r="C286" s="63"/>
      <c r="D286" s="2"/>
      <c r="E286" s="63"/>
      <c r="F286" s="2"/>
      <c r="G286" s="63"/>
      <c r="H286" s="2"/>
      <c r="I286" s="63"/>
      <c r="J286" s="2"/>
      <c r="K286" s="63"/>
      <c r="L286" s="2"/>
      <c r="M286" s="63"/>
      <c r="N286" s="2"/>
      <c r="O286" s="63"/>
      <c r="P286" s="2"/>
      <c r="Q286" s="63"/>
      <c r="R286" s="2"/>
      <c r="S286" s="2"/>
      <c r="T286" s="2"/>
      <c r="U286" s="2"/>
      <c r="V286" s="2"/>
      <c r="W286" s="2"/>
      <c r="X286" s="2"/>
      <c r="Y286" s="2"/>
      <c r="Z286" s="2"/>
      <c r="AA286" s="2"/>
      <c r="AB286" s="2"/>
      <c r="AC286" s="2"/>
      <c r="AD286" s="2"/>
      <c r="AE286" s="2"/>
      <c r="AF286" s="2"/>
      <c r="AG286" s="2"/>
      <c r="AH286" s="2"/>
      <c r="AI286" s="2"/>
      <c r="AJ286" s="2"/>
      <c r="AK286" s="2"/>
    </row>
    <row r="287" spans="1:37" ht="15.75" customHeight="1">
      <c r="A287" s="2"/>
      <c r="B287" s="2"/>
      <c r="C287" s="63"/>
      <c r="D287" s="2"/>
      <c r="E287" s="63"/>
      <c r="F287" s="2"/>
      <c r="G287" s="63"/>
      <c r="H287" s="2"/>
      <c r="I287" s="63"/>
      <c r="J287" s="2"/>
      <c r="K287" s="63"/>
      <c r="L287" s="2"/>
      <c r="M287" s="63"/>
      <c r="N287" s="2"/>
      <c r="O287" s="63"/>
      <c r="P287" s="2"/>
      <c r="Q287" s="63"/>
      <c r="R287" s="2"/>
      <c r="S287" s="2"/>
      <c r="T287" s="2"/>
      <c r="U287" s="2"/>
      <c r="V287" s="2"/>
      <c r="W287" s="2"/>
      <c r="X287" s="2"/>
      <c r="Y287" s="2"/>
      <c r="Z287" s="2"/>
      <c r="AA287" s="2"/>
      <c r="AB287" s="2"/>
      <c r="AC287" s="2"/>
      <c r="AD287" s="2"/>
      <c r="AE287" s="2"/>
      <c r="AF287" s="2"/>
      <c r="AG287" s="2"/>
      <c r="AH287" s="2"/>
      <c r="AI287" s="2"/>
      <c r="AJ287" s="2"/>
      <c r="AK287" s="2"/>
    </row>
    <row r="288" spans="1:37" ht="15.75" customHeight="1">
      <c r="A288" s="2"/>
      <c r="B288" s="2"/>
      <c r="C288" s="63"/>
      <c r="D288" s="2"/>
      <c r="E288" s="63"/>
      <c r="F288" s="2"/>
      <c r="G288" s="63"/>
      <c r="H288" s="2"/>
      <c r="I288" s="63"/>
      <c r="J288" s="2"/>
      <c r="K288" s="63"/>
      <c r="L288" s="2"/>
      <c r="M288" s="63"/>
      <c r="N288" s="2"/>
      <c r="O288" s="63"/>
      <c r="P288" s="2"/>
      <c r="Q288" s="63"/>
      <c r="R288" s="2"/>
      <c r="S288" s="2"/>
      <c r="T288" s="2"/>
      <c r="U288" s="2"/>
      <c r="V288" s="2"/>
      <c r="W288" s="2"/>
      <c r="X288" s="2"/>
      <c r="Y288" s="2"/>
      <c r="Z288" s="2"/>
      <c r="AA288" s="2"/>
      <c r="AB288" s="2"/>
      <c r="AC288" s="2"/>
      <c r="AD288" s="2"/>
      <c r="AE288" s="2"/>
      <c r="AF288" s="2"/>
      <c r="AG288" s="2"/>
      <c r="AH288" s="2"/>
      <c r="AI288" s="2"/>
      <c r="AJ288" s="2"/>
      <c r="AK288" s="2"/>
    </row>
    <row r="289" spans="1:37" ht="15.75" customHeight="1">
      <c r="A289" s="2"/>
      <c r="B289" s="2"/>
      <c r="C289" s="63"/>
      <c r="D289" s="2"/>
      <c r="E289" s="63"/>
      <c r="F289" s="2"/>
      <c r="G289" s="63"/>
      <c r="H289" s="2"/>
      <c r="I289" s="63"/>
      <c r="J289" s="2"/>
      <c r="K289" s="63"/>
      <c r="L289" s="2"/>
      <c r="M289" s="63"/>
      <c r="N289" s="2"/>
      <c r="O289" s="63"/>
      <c r="P289" s="2"/>
      <c r="Q289" s="63"/>
      <c r="R289" s="2"/>
      <c r="S289" s="2"/>
      <c r="T289" s="2"/>
      <c r="U289" s="2"/>
      <c r="V289" s="2"/>
      <c r="W289" s="2"/>
      <c r="X289" s="2"/>
      <c r="Y289" s="2"/>
      <c r="Z289" s="2"/>
      <c r="AA289" s="2"/>
      <c r="AB289" s="2"/>
      <c r="AC289" s="2"/>
      <c r="AD289" s="2"/>
      <c r="AE289" s="2"/>
      <c r="AF289" s="2"/>
      <c r="AG289" s="2"/>
      <c r="AH289" s="2"/>
      <c r="AI289" s="2"/>
      <c r="AJ289" s="2"/>
      <c r="AK289" s="2"/>
    </row>
    <row r="290" spans="1:37" ht="15.75" customHeight="1">
      <c r="A290" s="2"/>
      <c r="B290" s="2"/>
      <c r="C290" s="63"/>
      <c r="D290" s="2"/>
      <c r="E290" s="63"/>
      <c r="F290" s="2"/>
      <c r="G290" s="63"/>
      <c r="H290" s="2"/>
      <c r="I290" s="63"/>
      <c r="J290" s="2"/>
      <c r="K290" s="63"/>
      <c r="L290" s="2"/>
      <c r="M290" s="63"/>
      <c r="N290" s="2"/>
      <c r="O290" s="63"/>
      <c r="P290" s="2"/>
      <c r="Q290" s="63"/>
      <c r="R290" s="2"/>
      <c r="S290" s="2"/>
      <c r="T290" s="2"/>
      <c r="U290" s="2"/>
      <c r="V290" s="2"/>
      <c r="W290" s="2"/>
      <c r="X290" s="2"/>
      <c r="Y290" s="2"/>
      <c r="Z290" s="2"/>
      <c r="AA290" s="2"/>
      <c r="AB290" s="2"/>
      <c r="AC290" s="2"/>
      <c r="AD290" s="2"/>
      <c r="AE290" s="2"/>
      <c r="AF290" s="2"/>
      <c r="AG290" s="2"/>
      <c r="AH290" s="2"/>
      <c r="AI290" s="2"/>
      <c r="AJ290" s="2"/>
      <c r="AK290" s="2"/>
    </row>
    <row r="291" spans="1:37" ht="15.75" customHeight="1">
      <c r="A291" s="2"/>
      <c r="B291" s="2"/>
      <c r="C291" s="63"/>
      <c r="D291" s="2"/>
      <c r="E291" s="63"/>
      <c r="F291" s="2"/>
      <c r="G291" s="63"/>
      <c r="H291" s="2"/>
      <c r="I291" s="63"/>
      <c r="J291" s="2"/>
      <c r="K291" s="63"/>
      <c r="L291" s="2"/>
      <c r="M291" s="63"/>
      <c r="N291" s="2"/>
      <c r="O291" s="63"/>
      <c r="P291" s="2"/>
      <c r="Q291" s="63"/>
      <c r="R291" s="2"/>
      <c r="S291" s="2"/>
      <c r="T291" s="2"/>
      <c r="U291" s="2"/>
      <c r="V291" s="2"/>
      <c r="W291" s="2"/>
      <c r="X291" s="2"/>
      <c r="Y291" s="2"/>
      <c r="Z291" s="2"/>
      <c r="AA291" s="2"/>
      <c r="AB291" s="2"/>
      <c r="AC291" s="2"/>
      <c r="AD291" s="2"/>
      <c r="AE291" s="2"/>
      <c r="AF291" s="2"/>
      <c r="AG291" s="2"/>
      <c r="AH291" s="2"/>
      <c r="AI291" s="2"/>
      <c r="AJ291" s="2"/>
      <c r="AK291" s="2"/>
    </row>
    <row r="292" spans="1:37" ht="15.75" customHeight="1">
      <c r="A292" s="2"/>
      <c r="B292" s="2"/>
      <c r="C292" s="63"/>
      <c r="D292" s="2"/>
      <c r="E292" s="63"/>
      <c r="F292" s="2"/>
      <c r="G292" s="63"/>
      <c r="H292" s="2"/>
      <c r="I292" s="63"/>
      <c r="J292" s="2"/>
      <c r="K292" s="63"/>
      <c r="L292" s="2"/>
      <c r="M292" s="63"/>
      <c r="N292" s="2"/>
      <c r="O292" s="63"/>
      <c r="P292" s="2"/>
      <c r="Q292" s="63"/>
      <c r="R292" s="2"/>
      <c r="S292" s="2"/>
      <c r="T292" s="2"/>
      <c r="U292" s="2"/>
      <c r="V292" s="2"/>
      <c r="W292" s="2"/>
      <c r="X292" s="2"/>
      <c r="Y292" s="2"/>
      <c r="Z292" s="2"/>
      <c r="AA292" s="2"/>
      <c r="AB292" s="2"/>
      <c r="AC292" s="2"/>
      <c r="AD292" s="2"/>
      <c r="AE292" s="2"/>
      <c r="AF292" s="2"/>
      <c r="AG292" s="2"/>
      <c r="AH292" s="2"/>
      <c r="AI292" s="2"/>
      <c r="AJ292" s="2"/>
      <c r="AK292" s="2"/>
    </row>
    <row r="293" spans="1:37" ht="15.75" customHeight="1">
      <c r="A293" s="2"/>
      <c r="B293" s="2"/>
      <c r="C293" s="63"/>
      <c r="D293" s="2"/>
      <c r="E293" s="63"/>
      <c r="F293" s="2"/>
      <c r="G293" s="63"/>
      <c r="H293" s="2"/>
      <c r="I293" s="63"/>
      <c r="J293" s="2"/>
      <c r="K293" s="63"/>
      <c r="L293" s="2"/>
      <c r="M293" s="63"/>
      <c r="N293" s="2"/>
      <c r="O293" s="63"/>
      <c r="P293" s="2"/>
      <c r="Q293" s="63"/>
      <c r="R293" s="2"/>
      <c r="S293" s="2"/>
      <c r="T293" s="2"/>
      <c r="U293" s="2"/>
      <c r="V293" s="2"/>
      <c r="W293" s="2"/>
      <c r="X293" s="2"/>
      <c r="Y293" s="2"/>
      <c r="Z293" s="2"/>
      <c r="AA293" s="2"/>
      <c r="AB293" s="2"/>
      <c r="AC293" s="2"/>
      <c r="AD293" s="2"/>
      <c r="AE293" s="2"/>
      <c r="AF293" s="2"/>
      <c r="AG293" s="2"/>
      <c r="AH293" s="2"/>
      <c r="AI293" s="2"/>
      <c r="AJ293" s="2"/>
      <c r="AK293" s="2"/>
    </row>
    <row r="294" spans="1:37" ht="15.75" customHeight="1">
      <c r="A294" s="2"/>
      <c r="B294" s="2"/>
      <c r="C294" s="63"/>
      <c r="D294" s="2"/>
      <c r="E294" s="63"/>
      <c r="F294" s="2"/>
      <c r="G294" s="63"/>
      <c r="H294" s="2"/>
      <c r="I294" s="63"/>
      <c r="J294" s="2"/>
      <c r="K294" s="63"/>
      <c r="L294" s="2"/>
      <c r="M294" s="63"/>
      <c r="N294" s="2"/>
      <c r="O294" s="63"/>
      <c r="P294" s="2"/>
      <c r="Q294" s="63"/>
      <c r="R294" s="2"/>
      <c r="S294" s="2"/>
      <c r="T294" s="2"/>
      <c r="U294" s="2"/>
      <c r="V294" s="2"/>
      <c r="W294" s="2"/>
      <c r="X294" s="2"/>
      <c r="Y294" s="2"/>
      <c r="Z294" s="2"/>
      <c r="AA294" s="2"/>
      <c r="AB294" s="2"/>
      <c r="AC294" s="2"/>
      <c r="AD294" s="2"/>
      <c r="AE294" s="2"/>
      <c r="AF294" s="2"/>
      <c r="AG294" s="2"/>
      <c r="AH294" s="2"/>
      <c r="AI294" s="2"/>
      <c r="AJ294" s="2"/>
      <c r="AK294" s="2"/>
    </row>
    <row r="295" spans="1:37" ht="15.75" customHeight="1">
      <c r="A295" s="2"/>
      <c r="B295" s="2"/>
      <c r="C295" s="63"/>
      <c r="D295" s="2"/>
      <c r="E295" s="63"/>
      <c r="F295" s="2"/>
      <c r="G295" s="63"/>
      <c r="H295" s="2"/>
      <c r="I295" s="63"/>
      <c r="J295" s="2"/>
      <c r="K295" s="63"/>
      <c r="L295" s="2"/>
      <c r="M295" s="63"/>
      <c r="N295" s="2"/>
      <c r="O295" s="63"/>
      <c r="P295" s="2"/>
      <c r="Q295" s="63"/>
      <c r="R295" s="2"/>
      <c r="S295" s="2"/>
      <c r="T295" s="2"/>
      <c r="U295" s="2"/>
      <c r="V295" s="2"/>
      <c r="W295" s="2"/>
      <c r="X295" s="2"/>
      <c r="Y295" s="2"/>
      <c r="Z295" s="2"/>
      <c r="AA295" s="2"/>
      <c r="AB295" s="2"/>
      <c r="AC295" s="2"/>
      <c r="AD295" s="2"/>
      <c r="AE295" s="2"/>
      <c r="AF295" s="2"/>
      <c r="AG295" s="2"/>
      <c r="AH295" s="2"/>
      <c r="AI295" s="2"/>
      <c r="AJ295" s="2"/>
      <c r="AK295" s="2"/>
    </row>
    <row r="296" spans="1:37" ht="15.75" customHeight="1">
      <c r="A296" s="2"/>
      <c r="B296" s="2"/>
      <c r="C296" s="63"/>
      <c r="D296" s="2"/>
      <c r="E296" s="63"/>
      <c r="F296" s="2"/>
      <c r="G296" s="63"/>
      <c r="H296" s="2"/>
      <c r="I296" s="63"/>
      <c r="J296" s="2"/>
      <c r="K296" s="63"/>
      <c r="L296" s="2"/>
      <c r="M296" s="63"/>
      <c r="N296" s="2"/>
      <c r="O296" s="63"/>
      <c r="P296" s="2"/>
      <c r="Q296" s="63"/>
      <c r="R296" s="2"/>
      <c r="S296" s="2"/>
      <c r="T296" s="2"/>
      <c r="U296" s="2"/>
      <c r="V296" s="2"/>
      <c r="W296" s="2"/>
      <c r="X296" s="2"/>
      <c r="Y296" s="2"/>
      <c r="Z296" s="2"/>
      <c r="AA296" s="2"/>
      <c r="AB296" s="2"/>
      <c r="AC296" s="2"/>
      <c r="AD296" s="2"/>
      <c r="AE296" s="2"/>
      <c r="AF296" s="2"/>
      <c r="AG296" s="2"/>
      <c r="AH296" s="2"/>
      <c r="AI296" s="2"/>
      <c r="AJ296" s="2"/>
      <c r="AK296" s="2"/>
    </row>
    <row r="297" spans="1:37" ht="15.75" customHeight="1">
      <c r="A297" s="2"/>
      <c r="B297" s="2"/>
      <c r="C297" s="63"/>
      <c r="D297" s="2"/>
      <c r="E297" s="63"/>
      <c r="F297" s="2"/>
      <c r="G297" s="63"/>
      <c r="H297" s="2"/>
      <c r="I297" s="63"/>
      <c r="J297" s="2"/>
      <c r="K297" s="63"/>
      <c r="L297" s="2"/>
      <c r="M297" s="63"/>
      <c r="N297" s="2"/>
      <c r="O297" s="63"/>
      <c r="P297" s="2"/>
      <c r="Q297" s="63"/>
      <c r="R297" s="2"/>
      <c r="S297" s="2"/>
      <c r="T297" s="2"/>
      <c r="U297" s="2"/>
      <c r="V297" s="2"/>
      <c r="W297" s="2"/>
      <c r="X297" s="2"/>
      <c r="Y297" s="2"/>
      <c r="Z297" s="2"/>
      <c r="AA297" s="2"/>
      <c r="AB297" s="2"/>
      <c r="AC297" s="2"/>
      <c r="AD297" s="2"/>
      <c r="AE297" s="2"/>
      <c r="AF297" s="2"/>
      <c r="AG297" s="2"/>
      <c r="AH297" s="2"/>
      <c r="AI297" s="2"/>
      <c r="AJ297" s="2"/>
      <c r="AK297" s="2"/>
    </row>
    <row r="298" spans="1:37" ht="15.75" customHeight="1">
      <c r="A298" s="2"/>
      <c r="B298" s="2"/>
      <c r="C298" s="63"/>
      <c r="D298" s="2"/>
      <c r="E298" s="63"/>
      <c r="F298" s="2"/>
      <c r="G298" s="63"/>
      <c r="H298" s="2"/>
      <c r="I298" s="63"/>
      <c r="J298" s="2"/>
      <c r="K298" s="63"/>
      <c r="L298" s="2"/>
      <c r="M298" s="63"/>
      <c r="N298" s="2"/>
      <c r="O298" s="63"/>
      <c r="P298" s="2"/>
      <c r="Q298" s="63"/>
      <c r="R298" s="2"/>
      <c r="S298" s="2"/>
      <c r="T298" s="2"/>
      <c r="U298" s="2"/>
      <c r="V298" s="2"/>
      <c r="W298" s="2"/>
      <c r="X298" s="2"/>
      <c r="Y298" s="2"/>
      <c r="Z298" s="2"/>
      <c r="AA298" s="2"/>
      <c r="AB298" s="2"/>
      <c r="AC298" s="2"/>
      <c r="AD298" s="2"/>
      <c r="AE298" s="2"/>
      <c r="AF298" s="2"/>
      <c r="AG298" s="2"/>
      <c r="AH298" s="2"/>
      <c r="AI298" s="2"/>
      <c r="AJ298" s="2"/>
      <c r="AK298" s="2"/>
    </row>
    <row r="299" spans="1:37" ht="15.75" customHeight="1">
      <c r="A299" s="2"/>
      <c r="B299" s="2"/>
      <c r="C299" s="63"/>
      <c r="D299" s="2"/>
      <c r="E299" s="63"/>
      <c r="F299" s="2"/>
      <c r="G299" s="63"/>
      <c r="H299" s="2"/>
      <c r="I299" s="63"/>
      <c r="J299" s="2"/>
      <c r="K299" s="63"/>
      <c r="L299" s="2"/>
      <c r="M299" s="63"/>
      <c r="N299" s="2"/>
      <c r="O299" s="63"/>
      <c r="P299" s="2"/>
      <c r="Q299" s="63"/>
      <c r="R299" s="2"/>
      <c r="S299" s="2"/>
      <c r="T299" s="2"/>
      <c r="U299" s="2"/>
      <c r="V299" s="2"/>
      <c r="W299" s="2"/>
      <c r="X299" s="2"/>
      <c r="Y299" s="2"/>
      <c r="Z299" s="2"/>
      <c r="AA299" s="2"/>
      <c r="AB299" s="2"/>
      <c r="AC299" s="2"/>
      <c r="AD299" s="2"/>
      <c r="AE299" s="2"/>
      <c r="AF299" s="2"/>
      <c r="AG299" s="2"/>
      <c r="AH299" s="2"/>
      <c r="AI299" s="2"/>
      <c r="AJ299" s="2"/>
      <c r="AK299" s="2"/>
    </row>
    <row r="300" spans="1:37" ht="15.75" customHeight="1">
      <c r="A300" s="2"/>
      <c r="B300" s="2"/>
      <c r="C300" s="63"/>
      <c r="D300" s="2"/>
      <c r="E300" s="63"/>
      <c r="F300" s="2"/>
      <c r="G300" s="63"/>
      <c r="H300" s="2"/>
      <c r="I300" s="63"/>
      <c r="J300" s="2"/>
      <c r="K300" s="63"/>
      <c r="L300" s="2"/>
      <c r="M300" s="63"/>
      <c r="N300" s="2"/>
      <c r="O300" s="63"/>
      <c r="P300" s="2"/>
      <c r="Q300" s="63"/>
      <c r="R300" s="2"/>
      <c r="S300" s="2"/>
      <c r="T300" s="2"/>
      <c r="U300" s="2"/>
      <c r="V300" s="2"/>
      <c r="W300" s="2"/>
      <c r="X300" s="2"/>
      <c r="Y300" s="2"/>
      <c r="Z300" s="2"/>
      <c r="AA300" s="2"/>
      <c r="AB300" s="2"/>
      <c r="AC300" s="2"/>
      <c r="AD300" s="2"/>
      <c r="AE300" s="2"/>
      <c r="AF300" s="2"/>
      <c r="AG300" s="2"/>
      <c r="AH300" s="2"/>
      <c r="AI300" s="2"/>
      <c r="AJ300" s="2"/>
      <c r="AK300" s="2"/>
    </row>
    <row r="301" spans="1:37" ht="15.75" customHeight="1">
      <c r="A301" s="2"/>
      <c r="B301" s="2"/>
      <c r="C301" s="63"/>
      <c r="D301" s="2"/>
      <c r="E301" s="63"/>
      <c r="F301" s="2"/>
      <c r="G301" s="63"/>
      <c r="H301" s="2"/>
      <c r="I301" s="63"/>
      <c r="J301" s="2"/>
      <c r="K301" s="63"/>
      <c r="L301" s="2"/>
      <c r="M301" s="63"/>
      <c r="N301" s="2"/>
      <c r="O301" s="63"/>
      <c r="P301" s="2"/>
      <c r="Q301" s="63"/>
      <c r="R301" s="2"/>
      <c r="S301" s="2"/>
      <c r="T301" s="2"/>
      <c r="U301" s="2"/>
      <c r="V301" s="2"/>
      <c r="W301" s="2"/>
      <c r="X301" s="2"/>
      <c r="Y301" s="2"/>
      <c r="Z301" s="2"/>
      <c r="AA301" s="2"/>
      <c r="AB301" s="2"/>
      <c r="AC301" s="2"/>
      <c r="AD301" s="2"/>
      <c r="AE301" s="2"/>
      <c r="AF301" s="2"/>
      <c r="AG301" s="2"/>
      <c r="AH301" s="2"/>
      <c r="AI301" s="2"/>
      <c r="AJ301" s="2"/>
      <c r="AK301" s="2"/>
    </row>
    <row r="302" spans="1:37" ht="15.75" customHeight="1">
      <c r="A302" s="2"/>
      <c r="B302" s="2"/>
      <c r="C302" s="63"/>
      <c r="D302" s="2"/>
      <c r="E302" s="63"/>
      <c r="F302" s="2"/>
      <c r="G302" s="63"/>
      <c r="H302" s="2"/>
      <c r="I302" s="63"/>
      <c r="J302" s="2"/>
      <c r="K302" s="63"/>
      <c r="L302" s="2"/>
      <c r="M302" s="63"/>
      <c r="N302" s="2"/>
      <c r="O302" s="63"/>
      <c r="P302" s="2"/>
      <c r="Q302" s="63"/>
      <c r="R302" s="2"/>
      <c r="S302" s="2"/>
      <c r="T302" s="2"/>
      <c r="U302" s="2"/>
      <c r="V302" s="2"/>
      <c r="W302" s="2"/>
      <c r="X302" s="2"/>
      <c r="Y302" s="2"/>
      <c r="Z302" s="2"/>
      <c r="AA302" s="2"/>
      <c r="AB302" s="2"/>
      <c r="AC302" s="2"/>
      <c r="AD302" s="2"/>
      <c r="AE302" s="2"/>
      <c r="AF302" s="2"/>
      <c r="AG302" s="2"/>
      <c r="AH302" s="2"/>
      <c r="AI302" s="2"/>
      <c r="AJ302" s="2"/>
      <c r="AK302" s="2"/>
    </row>
    <row r="303" spans="1:37" ht="15.75" customHeight="1">
      <c r="A303" s="2"/>
      <c r="B303" s="2"/>
      <c r="C303" s="63"/>
      <c r="D303" s="2"/>
      <c r="E303" s="63"/>
      <c r="F303" s="2"/>
      <c r="G303" s="63"/>
      <c r="H303" s="2"/>
      <c r="I303" s="63"/>
      <c r="J303" s="2"/>
      <c r="K303" s="63"/>
      <c r="L303" s="2"/>
      <c r="M303" s="63"/>
      <c r="N303" s="2"/>
      <c r="O303" s="63"/>
      <c r="P303" s="2"/>
      <c r="Q303" s="63"/>
      <c r="R303" s="2"/>
      <c r="S303" s="2"/>
      <c r="T303" s="2"/>
      <c r="U303" s="2"/>
      <c r="V303" s="2"/>
      <c r="W303" s="2"/>
      <c r="X303" s="2"/>
      <c r="Y303" s="2"/>
      <c r="Z303" s="2"/>
      <c r="AA303" s="2"/>
      <c r="AB303" s="2"/>
      <c r="AC303" s="2"/>
      <c r="AD303" s="2"/>
      <c r="AE303" s="2"/>
      <c r="AF303" s="2"/>
      <c r="AG303" s="2"/>
      <c r="AH303" s="2"/>
      <c r="AI303" s="2"/>
      <c r="AJ303" s="2"/>
      <c r="AK303" s="2"/>
    </row>
    <row r="304" spans="1:37" ht="15.75" customHeight="1">
      <c r="A304" s="2"/>
      <c r="B304" s="2"/>
      <c r="C304" s="63"/>
      <c r="D304" s="2"/>
      <c r="E304" s="63"/>
      <c r="F304" s="2"/>
      <c r="G304" s="63"/>
      <c r="H304" s="2"/>
      <c r="I304" s="63"/>
      <c r="J304" s="2"/>
      <c r="K304" s="63"/>
      <c r="L304" s="2"/>
      <c r="M304" s="63"/>
      <c r="N304" s="2"/>
      <c r="O304" s="63"/>
      <c r="P304" s="2"/>
      <c r="Q304" s="63"/>
      <c r="R304" s="2"/>
      <c r="S304" s="2"/>
      <c r="T304" s="2"/>
      <c r="U304" s="2"/>
      <c r="V304" s="2"/>
      <c r="W304" s="2"/>
      <c r="X304" s="2"/>
      <c r="Y304" s="2"/>
      <c r="Z304" s="2"/>
      <c r="AA304" s="2"/>
      <c r="AB304" s="2"/>
      <c r="AC304" s="2"/>
      <c r="AD304" s="2"/>
      <c r="AE304" s="2"/>
      <c r="AF304" s="2"/>
      <c r="AG304" s="2"/>
      <c r="AH304" s="2"/>
      <c r="AI304" s="2"/>
      <c r="AJ304" s="2"/>
      <c r="AK304" s="2"/>
    </row>
    <row r="305" spans="1:37" ht="15.75" customHeight="1">
      <c r="A305" s="2"/>
      <c r="B305" s="2"/>
      <c r="C305" s="63"/>
      <c r="D305" s="2"/>
      <c r="E305" s="63"/>
      <c r="F305" s="2"/>
      <c r="G305" s="63"/>
      <c r="H305" s="2"/>
      <c r="I305" s="63"/>
      <c r="J305" s="2"/>
      <c r="K305" s="63"/>
      <c r="L305" s="2"/>
      <c r="M305" s="63"/>
      <c r="N305" s="2"/>
      <c r="O305" s="63"/>
      <c r="P305" s="2"/>
      <c r="Q305" s="63"/>
      <c r="R305" s="2"/>
      <c r="S305" s="2"/>
      <c r="T305" s="2"/>
      <c r="U305" s="2"/>
      <c r="V305" s="2"/>
      <c r="W305" s="2"/>
      <c r="X305" s="2"/>
      <c r="Y305" s="2"/>
      <c r="Z305" s="2"/>
      <c r="AA305" s="2"/>
      <c r="AB305" s="2"/>
      <c r="AC305" s="2"/>
      <c r="AD305" s="2"/>
      <c r="AE305" s="2"/>
      <c r="AF305" s="2"/>
      <c r="AG305" s="2"/>
      <c r="AH305" s="2"/>
      <c r="AI305" s="2"/>
      <c r="AJ305" s="2"/>
      <c r="AK305" s="2"/>
    </row>
    <row r="306" spans="1:37" ht="15.75" customHeight="1">
      <c r="A306" s="2"/>
      <c r="B306" s="2"/>
      <c r="C306" s="63"/>
      <c r="D306" s="2"/>
      <c r="E306" s="63"/>
      <c r="F306" s="2"/>
      <c r="G306" s="63"/>
      <c r="H306" s="2"/>
      <c r="I306" s="63"/>
      <c r="J306" s="2"/>
      <c r="K306" s="63"/>
      <c r="L306" s="2"/>
      <c r="M306" s="63"/>
      <c r="N306" s="2"/>
      <c r="O306" s="63"/>
      <c r="P306" s="2"/>
      <c r="Q306" s="63"/>
      <c r="R306" s="2"/>
      <c r="S306" s="2"/>
      <c r="T306" s="2"/>
      <c r="U306" s="2"/>
      <c r="V306" s="2"/>
      <c r="W306" s="2"/>
      <c r="X306" s="2"/>
      <c r="Y306" s="2"/>
      <c r="Z306" s="2"/>
      <c r="AA306" s="2"/>
      <c r="AB306" s="2"/>
      <c r="AC306" s="2"/>
      <c r="AD306" s="2"/>
      <c r="AE306" s="2"/>
      <c r="AF306" s="2"/>
      <c r="AG306" s="2"/>
      <c r="AH306" s="2"/>
      <c r="AI306" s="2"/>
      <c r="AJ306" s="2"/>
      <c r="AK306" s="2"/>
    </row>
    <row r="307" spans="1:37" ht="15.75" customHeight="1">
      <c r="A307" s="2"/>
      <c r="B307" s="2"/>
      <c r="C307" s="63"/>
      <c r="D307" s="2"/>
      <c r="E307" s="63"/>
      <c r="F307" s="2"/>
      <c r="G307" s="63"/>
      <c r="H307" s="2"/>
      <c r="I307" s="63"/>
      <c r="J307" s="2"/>
      <c r="K307" s="63"/>
      <c r="L307" s="2"/>
      <c r="M307" s="63"/>
      <c r="N307" s="2"/>
      <c r="O307" s="63"/>
      <c r="P307" s="2"/>
      <c r="Q307" s="63"/>
      <c r="R307" s="2"/>
      <c r="S307" s="2"/>
      <c r="T307" s="2"/>
      <c r="U307" s="2"/>
      <c r="V307" s="2"/>
      <c r="W307" s="2"/>
      <c r="X307" s="2"/>
      <c r="Y307" s="2"/>
      <c r="Z307" s="2"/>
      <c r="AA307" s="2"/>
      <c r="AB307" s="2"/>
      <c r="AC307" s="2"/>
      <c r="AD307" s="2"/>
      <c r="AE307" s="2"/>
      <c r="AF307" s="2"/>
      <c r="AG307" s="2"/>
      <c r="AH307" s="2"/>
      <c r="AI307" s="2"/>
      <c r="AJ307" s="2"/>
      <c r="AK307" s="2"/>
    </row>
    <row r="308" spans="1:37" ht="15.75" customHeight="1">
      <c r="A308" s="2"/>
      <c r="B308" s="2"/>
      <c r="C308" s="63"/>
      <c r="D308" s="2"/>
      <c r="E308" s="63"/>
      <c r="F308" s="2"/>
      <c r="G308" s="63"/>
      <c r="H308" s="2"/>
      <c r="I308" s="63"/>
      <c r="J308" s="2"/>
      <c r="K308" s="63"/>
      <c r="L308" s="2"/>
      <c r="M308" s="63"/>
      <c r="N308" s="2"/>
      <c r="O308" s="63"/>
      <c r="P308" s="2"/>
      <c r="Q308" s="63"/>
      <c r="R308" s="2"/>
      <c r="S308" s="2"/>
      <c r="T308" s="2"/>
      <c r="U308" s="2"/>
      <c r="V308" s="2"/>
      <c r="W308" s="2"/>
      <c r="X308" s="2"/>
      <c r="Y308" s="2"/>
      <c r="Z308" s="2"/>
      <c r="AA308" s="2"/>
      <c r="AB308" s="2"/>
      <c r="AC308" s="2"/>
      <c r="AD308" s="2"/>
      <c r="AE308" s="2"/>
      <c r="AF308" s="2"/>
      <c r="AG308" s="2"/>
      <c r="AH308" s="2"/>
      <c r="AI308" s="2"/>
      <c r="AJ308" s="2"/>
      <c r="AK308" s="2"/>
    </row>
    <row r="309" spans="1:37" ht="15.75" customHeight="1">
      <c r="A309" s="2"/>
      <c r="B309" s="2"/>
      <c r="C309" s="63"/>
      <c r="D309" s="2"/>
      <c r="E309" s="63"/>
      <c r="F309" s="2"/>
      <c r="G309" s="63"/>
      <c r="H309" s="2"/>
      <c r="I309" s="63"/>
      <c r="J309" s="2"/>
      <c r="K309" s="63"/>
      <c r="L309" s="2"/>
      <c r="M309" s="63"/>
      <c r="N309" s="2"/>
      <c r="O309" s="63"/>
      <c r="P309" s="2"/>
      <c r="Q309" s="63"/>
      <c r="R309" s="2"/>
      <c r="S309" s="2"/>
      <c r="T309" s="2"/>
      <c r="U309" s="2"/>
      <c r="V309" s="2"/>
      <c r="W309" s="2"/>
      <c r="X309" s="2"/>
      <c r="Y309" s="2"/>
      <c r="Z309" s="2"/>
      <c r="AA309" s="2"/>
      <c r="AB309" s="2"/>
      <c r="AC309" s="2"/>
      <c r="AD309" s="2"/>
      <c r="AE309" s="2"/>
      <c r="AF309" s="2"/>
      <c r="AG309" s="2"/>
      <c r="AH309" s="2"/>
      <c r="AI309" s="2"/>
      <c r="AJ309" s="2"/>
      <c r="AK309" s="2"/>
    </row>
    <row r="310" spans="1:37" ht="15.75" customHeight="1">
      <c r="A310" s="2"/>
      <c r="B310" s="2"/>
      <c r="C310" s="63"/>
      <c r="D310" s="2"/>
      <c r="E310" s="63"/>
      <c r="F310" s="2"/>
      <c r="G310" s="63"/>
      <c r="H310" s="2"/>
      <c r="I310" s="63"/>
      <c r="J310" s="2"/>
      <c r="K310" s="63"/>
      <c r="L310" s="2"/>
      <c r="M310" s="63"/>
      <c r="N310" s="2"/>
      <c r="O310" s="63"/>
      <c r="P310" s="2"/>
      <c r="Q310" s="63"/>
      <c r="R310" s="2"/>
      <c r="S310" s="2"/>
      <c r="T310" s="2"/>
      <c r="U310" s="2"/>
      <c r="V310" s="2"/>
      <c r="W310" s="2"/>
      <c r="X310" s="2"/>
      <c r="Y310" s="2"/>
      <c r="Z310" s="2"/>
      <c r="AA310" s="2"/>
      <c r="AB310" s="2"/>
      <c r="AC310" s="2"/>
      <c r="AD310" s="2"/>
      <c r="AE310" s="2"/>
      <c r="AF310" s="2"/>
      <c r="AG310" s="2"/>
      <c r="AH310" s="2"/>
      <c r="AI310" s="2"/>
      <c r="AJ310" s="2"/>
      <c r="AK310" s="2"/>
    </row>
    <row r="311" spans="1:37" ht="15.75" customHeight="1">
      <c r="A311" s="2"/>
      <c r="B311" s="2"/>
      <c r="C311" s="63"/>
      <c r="D311" s="2"/>
      <c r="E311" s="63"/>
      <c r="F311" s="2"/>
      <c r="G311" s="63"/>
      <c r="H311" s="2"/>
      <c r="I311" s="63"/>
      <c r="J311" s="2"/>
      <c r="K311" s="63"/>
      <c r="L311" s="2"/>
      <c r="M311" s="63"/>
      <c r="N311" s="2"/>
      <c r="O311" s="63"/>
      <c r="P311" s="2"/>
      <c r="Q311" s="63"/>
      <c r="R311" s="2"/>
      <c r="S311" s="2"/>
      <c r="T311" s="2"/>
      <c r="U311" s="2"/>
      <c r="V311" s="2"/>
      <c r="W311" s="2"/>
      <c r="X311" s="2"/>
      <c r="Y311" s="2"/>
      <c r="Z311" s="2"/>
      <c r="AA311" s="2"/>
      <c r="AB311" s="2"/>
      <c r="AC311" s="2"/>
      <c r="AD311" s="2"/>
      <c r="AE311" s="2"/>
      <c r="AF311" s="2"/>
      <c r="AG311" s="2"/>
      <c r="AH311" s="2"/>
      <c r="AI311" s="2"/>
      <c r="AJ311" s="2"/>
      <c r="AK311" s="2"/>
    </row>
    <row r="312" spans="1:37" ht="15.75" customHeight="1">
      <c r="A312" s="2"/>
      <c r="B312" s="2"/>
      <c r="C312" s="63"/>
      <c r="D312" s="2"/>
      <c r="E312" s="63"/>
      <c r="F312" s="2"/>
      <c r="G312" s="63"/>
      <c r="H312" s="2"/>
      <c r="I312" s="63"/>
      <c r="J312" s="2"/>
      <c r="K312" s="63"/>
      <c r="L312" s="2"/>
      <c r="M312" s="63"/>
      <c r="N312" s="2"/>
      <c r="O312" s="63"/>
      <c r="P312" s="2"/>
      <c r="Q312" s="63"/>
      <c r="R312" s="2"/>
      <c r="S312" s="2"/>
      <c r="T312" s="2"/>
      <c r="U312" s="2"/>
      <c r="V312" s="2"/>
      <c r="W312" s="2"/>
      <c r="X312" s="2"/>
      <c r="Y312" s="2"/>
      <c r="Z312" s="2"/>
      <c r="AA312" s="2"/>
      <c r="AB312" s="2"/>
      <c r="AC312" s="2"/>
      <c r="AD312" s="2"/>
      <c r="AE312" s="2"/>
      <c r="AF312" s="2"/>
      <c r="AG312" s="2"/>
      <c r="AH312" s="2"/>
      <c r="AI312" s="2"/>
      <c r="AJ312" s="2"/>
      <c r="AK312" s="2"/>
    </row>
    <row r="313" spans="1:37" ht="15.75" customHeight="1">
      <c r="A313" s="2"/>
      <c r="B313" s="2"/>
      <c r="C313" s="63"/>
      <c r="D313" s="2"/>
      <c r="E313" s="63"/>
      <c r="F313" s="2"/>
      <c r="G313" s="63"/>
      <c r="H313" s="2"/>
      <c r="I313" s="63"/>
      <c r="J313" s="2"/>
      <c r="K313" s="63"/>
      <c r="L313" s="2"/>
      <c r="M313" s="63"/>
      <c r="N313" s="2"/>
      <c r="O313" s="63"/>
      <c r="P313" s="2"/>
      <c r="Q313" s="63"/>
      <c r="R313" s="2"/>
      <c r="S313" s="2"/>
      <c r="T313" s="2"/>
      <c r="U313" s="2"/>
      <c r="V313" s="2"/>
      <c r="W313" s="2"/>
      <c r="X313" s="2"/>
      <c r="Y313" s="2"/>
      <c r="Z313" s="2"/>
      <c r="AA313" s="2"/>
      <c r="AB313" s="2"/>
      <c r="AC313" s="2"/>
      <c r="AD313" s="2"/>
      <c r="AE313" s="2"/>
      <c r="AF313" s="2"/>
      <c r="AG313" s="2"/>
      <c r="AH313" s="2"/>
      <c r="AI313" s="2"/>
      <c r="AJ313" s="2"/>
      <c r="AK313" s="2"/>
    </row>
    <row r="314" spans="1:37" ht="15.75" customHeight="1">
      <c r="A314" s="2"/>
      <c r="B314" s="2"/>
      <c r="C314" s="63"/>
      <c r="D314" s="2"/>
      <c r="E314" s="63"/>
      <c r="F314" s="2"/>
      <c r="G314" s="63"/>
      <c r="H314" s="2"/>
      <c r="I314" s="63"/>
      <c r="J314" s="2"/>
      <c r="K314" s="63"/>
      <c r="L314" s="2"/>
      <c r="M314" s="63"/>
      <c r="N314" s="2"/>
      <c r="O314" s="63"/>
      <c r="P314" s="2"/>
      <c r="Q314" s="63"/>
      <c r="R314" s="2"/>
      <c r="S314" s="2"/>
      <c r="T314" s="2"/>
      <c r="U314" s="2"/>
      <c r="V314" s="2"/>
      <c r="W314" s="2"/>
      <c r="X314" s="2"/>
      <c r="Y314" s="2"/>
      <c r="Z314" s="2"/>
      <c r="AA314" s="2"/>
      <c r="AB314" s="2"/>
      <c r="AC314" s="2"/>
      <c r="AD314" s="2"/>
      <c r="AE314" s="2"/>
      <c r="AF314" s="2"/>
      <c r="AG314" s="2"/>
      <c r="AH314" s="2"/>
      <c r="AI314" s="2"/>
      <c r="AJ314" s="2"/>
      <c r="AK314" s="2"/>
    </row>
    <row r="315" spans="1:37" ht="15.75" customHeight="1">
      <c r="A315" s="2"/>
      <c r="B315" s="2"/>
      <c r="C315" s="63"/>
      <c r="D315" s="2"/>
      <c r="E315" s="63"/>
      <c r="F315" s="2"/>
      <c r="G315" s="63"/>
      <c r="H315" s="2"/>
      <c r="I315" s="63"/>
      <c r="J315" s="2"/>
      <c r="K315" s="63"/>
      <c r="L315" s="2"/>
      <c r="M315" s="63"/>
      <c r="N315" s="2"/>
      <c r="O315" s="63"/>
      <c r="P315" s="2"/>
      <c r="Q315" s="63"/>
      <c r="R315" s="2"/>
      <c r="S315" s="2"/>
      <c r="T315" s="2"/>
      <c r="U315" s="2"/>
      <c r="V315" s="2"/>
      <c r="W315" s="2"/>
      <c r="X315" s="2"/>
      <c r="Y315" s="2"/>
      <c r="Z315" s="2"/>
      <c r="AA315" s="2"/>
      <c r="AB315" s="2"/>
      <c r="AC315" s="2"/>
      <c r="AD315" s="2"/>
      <c r="AE315" s="2"/>
      <c r="AF315" s="2"/>
      <c r="AG315" s="2"/>
      <c r="AH315" s="2"/>
      <c r="AI315" s="2"/>
      <c r="AJ315" s="2"/>
      <c r="AK315" s="2"/>
    </row>
    <row r="316" spans="1:37" ht="15.75" customHeight="1">
      <c r="A316" s="2"/>
      <c r="B316" s="2"/>
      <c r="C316" s="63"/>
      <c r="D316" s="2"/>
      <c r="E316" s="63"/>
      <c r="F316" s="2"/>
      <c r="G316" s="63"/>
      <c r="H316" s="2"/>
      <c r="I316" s="63"/>
      <c r="J316" s="2"/>
      <c r="K316" s="63"/>
      <c r="L316" s="2"/>
      <c r="M316" s="63"/>
      <c r="N316" s="2"/>
      <c r="O316" s="63"/>
      <c r="P316" s="2"/>
      <c r="Q316" s="63"/>
      <c r="R316" s="2"/>
      <c r="S316" s="2"/>
      <c r="T316" s="2"/>
      <c r="U316" s="2"/>
      <c r="V316" s="2"/>
      <c r="W316" s="2"/>
      <c r="X316" s="2"/>
      <c r="Y316" s="2"/>
      <c r="Z316" s="2"/>
      <c r="AA316" s="2"/>
      <c r="AB316" s="2"/>
      <c r="AC316" s="2"/>
      <c r="AD316" s="2"/>
      <c r="AE316" s="2"/>
      <c r="AF316" s="2"/>
      <c r="AG316" s="2"/>
      <c r="AH316" s="2"/>
      <c r="AI316" s="2"/>
      <c r="AJ316" s="2"/>
      <c r="AK316" s="2"/>
    </row>
    <row r="317" spans="1:37" ht="15.75" customHeight="1">
      <c r="A317" s="2"/>
      <c r="B317" s="2"/>
      <c r="C317" s="63"/>
      <c r="D317" s="2"/>
      <c r="E317" s="63"/>
      <c r="F317" s="2"/>
      <c r="G317" s="63"/>
      <c r="H317" s="2"/>
      <c r="I317" s="63"/>
      <c r="J317" s="2"/>
      <c r="K317" s="63"/>
      <c r="L317" s="2"/>
      <c r="M317" s="63"/>
      <c r="N317" s="2"/>
      <c r="O317" s="63"/>
      <c r="P317" s="2"/>
      <c r="Q317" s="63"/>
      <c r="R317" s="2"/>
      <c r="S317" s="2"/>
      <c r="T317" s="2"/>
      <c r="U317" s="2"/>
      <c r="V317" s="2"/>
      <c r="W317" s="2"/>
      <c r="X317" s="2"/>
      <c r="Y317" s="2"/>
      <c r="Z317" s="2"/>
      <c r="AA317" s="2"/>
      <c r="AB317" s="2"/>
      <c r="AC317" s="2"/>
      <c r="AD317" s="2"/>
      <c r="AE317" s="2"/>
      <c r="AF317" s="2"/>
      <c r="AG317" s="2"/>
      <c r="AH317" s="2"/>
      <c r="AI317" s="2"/>
      <c r="AJ317" s="2"/>
      <c r="AK317" s="2"/>
    </row>
    <row r="318" spans="1:37" ht="15.75" customHeight="1">
      <c r="A318" s="2"/>
      <c r="B318" s="2"/>
      <c r="C318" s="63"/>
      <c r="D318" s="2"/>
      <c r="E318" s="63"/>
      <c r="F318" s="2"/>
      <c r="G318" s="63"/>
      <c r="H318" s="2"/>
      <c r="I318" s="63"/>
      <c r="J318" s="2"/>
      <c r="K318" s="63"/>
      <c r="L318" s="2"/>
      <c r="M318" s="63"/>
      <c r="N318" s="2"/>
      <c r="O318" s="63"/>
      <c r="P318" s="2"/>
      <c r="Q318" s="63"/>
      <c r="R318" s="2"/>
      <c r="S318" s="2"/>
      <c r="T318" s="2"/>
      <c r="U318" s="2"/>
      <c r="V318" s="2"/>
      <c r="W318" s="2"/>
      <c r="X318" s="2"/>
      <c r="Y318" s="2"/>
      <c r="Z318" s="2"/>
      <c r="AA318" s="2"/>
      <c r="AB318" s="2"/>
      <c r="AC318" s="2"/>
      <c r="AD318" s="2"/>
      <c r="AE318" s="2"/>
      <c r="AF318" s="2"/>
      <c r="AG318" s="2"/>
      <c r="AH318" s="2"/>
      <c r="AI318" s="2"/>
      <c r="AJ318" s="2"/>
      <c r="AK318" s="2"/>
    </row>
    <row r="319" spans="1:37" ht="15.75" customHeight="1">
      <c r="A319" s="2"/>
      <c r="B319" s="2"/>
      <c r="C319" s="63"/>
      <c r="D319" s="2"/>
      <c r="E319" s="63"/>
      <c r="F319" s="2"/>
      <c r="G319" s="63"/>
      <c r="H319" s="2"/>
      <c r="I319" s="63"/>
      <c r="J319" s="2"/>
      <c r="K319" s="63"/>
      <c r="L319" s="2"/>
      <c r="M319" s="63"/>
      <c r="N319" s="2"/>
      <c r="O319" s="63"/>
      <c r="P319" s="2"/>
      <c r="Q319" s="63"/>
      <c r="R319" s="2"/>
      <c r="S319" s="2"/>
      <c r="T319" s="2"/>
      <c r="U319" s="2"/>
      <c r="V319" s="2"/>
      <c r="W319" s="2"/>
      <c r="X319" s="2"/>
      <c r="Y319" s="2"/>
      <c r="Z319" s="2"/>
      <c r="AA319" s="2"/>
      <c r="AB319" s="2"/>
      <c r="AC319" s="2"/>
      <c r="AD319" s="2"/>
      <c r="AE319" s="2"/>
      <c r="AF319" s="2"/>
      <c r="AG319" s="2"/>
      <c r="AH319" s="2"/>
      <c r="AI319" s="2"/>
      <c r="AJ319" s="2"/>
      <c r="AK319" s="2"/>
    </row>
    <row r="320" spans="1:37" ht="15.75" customHeight="1">
      <c r="A320" s="2"/>
      <c r="B320" s="2"/>
      <c r="C320" s="63"/>
      <c r="D320" s="2"/>
      <c r="E320" s="63"/>
      <c r="F320" s="2"/>
      <c r="G320" s="63"/>
      <c r="H320" s="2"/>
      <c r="I320" s="63"/>
      <c r="J320" s="2"/>
      <c r="K320" s="63"/>
      <c r="L320" s="2"/>
      <c r="M320" s="63"/>
      <c r="N320" s="2"/>
      <c r="O320" s="63"/>
      <c r="P320" s="2"/>
      <c r="Q320" s="63"/>
      <c r="R320" s="2"/>
      <c r="S320" s="2"/>
      <c r="T320" s="2"/>
      <c r="U320" s="2"/>
      <c r="V320" s="2"/>
      <c r="W320" s="2"/>
      <c r="X320" s="2"/>
      <c r="Y320" s="2"/>
      <c r="Z320" s="2"/>
      <c r="AA320" s="2"/>
      <c r="AB320" s="2"/>
      <c r="AC320" s="2"/>
      <c r="AD320" s="2"/>
      <c r="AE320" s="2"/>
      <c r="AF320" s="2"/>
      <c r="AG320" s="2"/>
      <c r="AH320" s="2"/>
      <c r="AI320" s="2"/>
      <c r="AJ320" s="2"/>
      <c r="AK320" s="2"/>
    </row>
    <row r="321" spans="1:37" ht="15.75" customHeight="1">
      <c r="A321" s="2"/>
      <c r="B321" s="2"/>
      <c r="C321" s="63"/>
      <c r="D321" s="2"/>
      <c r="E321" s="63"/>
      <c r="F321" s="2"/>
      <c r="G321" s="63"/>
      <c r="H321" s="2"/>
      <c r="I321" s="63"/>
      <c r="J321" s="2"/>
      <c r="K321" s="63"/>
      <c r="L321" s="2"/>
      <c r="M321" s="63"/>
      <c r="N321" s="2"/>
      <c r="O321" s="63"/>
      <c r="P321" s="2"/>
      <c r="Q321" s="63"/>
      <c r="R321" s="2"/>
      <c r="S321" s="2"/>
      <c r="T321" s="2"/>
      <c r="U321" s="2"/>
      <c r="V321" s="2"/>
      <c r="W321" s="2"/>
      <c r="X321" s="2"/>
      <c r="Y321" s="2"/>
      <c r="Z321" s="2"/>
      <c r="AA321" s="2"/>
      <c r="AB321" s="2"/>
      <c r="AC321" s="2"/>
      <c r="AD321" s="2"/>
      <c r="AE321" s="2"/>
      <c r="AF321" s="2"/>
      <c r="AG321" s="2"/>
      <c r="AH321" s="2"/>
      <c r="AI321" s="2"/>
      <c r="AJ321" s="2"/>
      <c r="AK321" s="2"/>
    </row>
    <row r="322" spans="1:37" ht="15.75" customHeight="1">
      <c r="A322" s="2"/>
      <c r="B322" s="2"/>
      <c r="C322" s="63"/>
      <c r="D322" s="2"/>
      <c r="E322" s="63"/>
      <c r="F322" s="2"/>
      <c r="G322" s="63"/>
      <c r="H322" s="2"/>
      <c r="I322" s="63"/>
      <c r="J322" s="2"/>
      <c r="K322" s="63"/>
      <c r="L322" s="2"/>
      <c r="M322" s="63"/>
      <c r="N322" s="2"/>
      <c r="O322" s="63"/>
      <c r="P322" s="2"/>
      <c r="Q322" s="63"/>
      <c r="R322" s="2"/>
      <c r="S322" s="2"/>
      <c r="T322" s="2"/>
      <c r="U322" s="2"/>
      <c r="V322" s="2"/>
      <c r="W322" s="2"/>
      <c r="X322" s="2"/>
      <c r="Y322" s="2"/>
      <c r="Z322" s="2"/>
      <c r="AA322" s="2"/>
      <c r="AB322" s="2"/>
      <c r="AC322" s="2"/>
      <c r="AD322" s="2"/>
      <c r="AE322" s="2"/>
      <c r="AF322" s="2"/>
      <c r="AG322" s="2"/>
      <c r="AH322" s="2"/>
      <c r="AI322" s="2"/>
      <c r="AJ322" s="2"/>
      <c r="AK322" s="2"/>
    </row>
    <row r="323" spans="1:37" ht="15.75" customHeight="1">
      <c r="A323" s="2"/>
      <c r="B323" s="2"/>
      <c r="C323" s="63"/>
      <c r="D323" s="2"/>
      <c r="E323" s="63"/>
      <c r="F323" s="2"/>
      <c r="G323" s="63"/>
      <c r="H323" s="2"/>
      <c r="I323" s="63"/>
      <c r="J323" s="2"/>
      <c r="K323" s="63"/>
      <c r="L323" s="2"/>
      <c r="M323" s="63"/>
      <c r="N323" s="2"/>
      <c r="O323" s="63"/>
      <c r="P323" s="2"/>
      <c r="Q323" s="63"/>
      <c r="R323" s="2"/>
      <c r="S323" s="2"/>
      <c r="T323" s="2"/>
      <c r="U323" s="2"/>
      <c r="V323" s="2"/>
      <c r="W323" s="2"/>
      <c r="X323" s="2"/>
      <c r="Y323" s="2"/>
      <c r="Z323" s="2"/>
      <c r="AA323" s="2"/>
      <c r="AB323" s="2"/>
      <c r="AC323" s="2"/>
      <c r="AD323" s="2"/>
      <c r="AE323" s="2"/>
      <c r="AF323" s="2"/>
      <c r="AG323" s="2"/>
      <c r="AH323" s="2"/>
      <c r="AI323" s="2"/>
      <c r="AJ323" s="2"/>
      <c r="AK323" s="2"/>
    </row>
    <row r="324" spans="1:37" ht="15.75" customHeight="1">
      <c r="A324" s="2"/>
      <c r="B324" s="2"/>
      <c r="C324" s="63"/>
      <c r="D324" s="2"/>
      <c r="E324" s="63"/>
      <c r="F324" s="2"/>
      <c r="G324" s="63"/>
      <c r="H324" s="2"/>
      <c r="I324" s="63"/>
      <c r="J324" s="2"/>
      <c r="K324" s="63"/>
      <c r="L324" s="2"/>
      <c r="M324" s="63"/>
      <c r="N324" s="2"/>
      <c r="O324" s="63"/>
      <c r="P324" s="2"/>
      <c r="Q324" s="63"/>
      <c r="R324" s="2"/>
      <c r="S324" s="2"/>
      <c r="T324" s="2"/>
      <c r="U324" s="2"/>
      <c r="V324" s="2"/>
      <c r="W324" s="2"/>
      <c r="X324" s="2"/>
      <c r="Y324" s="2"/>
      <c r="Z324" s="2"/>
      <c r="AA324" s="2"/>
      <c r="AB324" s="2"/>
      <c r="AC324" s="2"/>
      <c r="AD324" s="2"/>
      <c r="AE324" s="2"/>
      <c r="AF324" s="2"/>
      <c r="AG324" s="2"/>
      <c r="AH324" s="2"/>
      <c r="AI324" s="2"/>
      <c r="AJ324" s="2"/>
      <c r="AK324" s="2"/>
    </row>
    <row r="325" spans="1:37" ht="15.75" customHeight="1">
      <c r="A325" s="2"/>
      <c r="B325" s="2"/>
      <c r="C325" s="63"/>
      <c r="D325" s="2"/>
      <c r="E325" s="63"/>
      <c r="F325" s="2"/>
      <c r="G325" s="63"/>
      <c r="H325" s="2"/>
      <c r="I325" s="63"/>
      <c r="J325" s="2"/>
      <c r="K325" s="63"/>
      <c r="L325" s="2"/>
      <c r="M325" s="63"/>
      <c r="N325" s="2"/>
      <c r="O325" s="63"/>
      <c r="P325" s="2"/>
      <c r="Q325" s="63"/>
      <c r="R325" s="2"/>
      <c r="S325" s="2"/>
      <c r="T325" s="2"/>
      <c r="U325" s="2"/>
      <c r="V325" s="2"/>
      <c r="W325" s="2"/>
      <c r="X325" s="2"/>
      <c r="Y325" s="2"/>
      <c r="Z325" s="2"/>
      <c r="AA325" s="2"/>
      <c r="AB325" s="2"/>
      <c r="AC325" s="2"/>
      <c r="AD325" s="2"/>
      <c r="AE325" s="2"/>
      <c r="AF325" s="2"/>
      <c r="AG325" s="2"/>
      <c r="AH325" s="2"/>
      <c r="AI325" s="2"/>
      <c r="AJ325" s="2"/>
      <c r="AK325" s="2"/>
    </row>
    <row r="326" spans="1:37" ht="15.75" customHeight="1">
      <c r="A326" s="2"/>
      <c r="B326" s="2"/>
      <c r="C326" s="63"/>
      <c r="D326" s="2"/>
      <c r="E326" s="63"/>
      <c r="F326" s="2"/>
      <c r="G326" s="63"/>
      <c r="H326" s="2"/>
      <c r="I326" s="63"/>
      <c r="J326" s="2"/>
      <c r="K326" s="63"/>
      <c r="L326" s="2"/>
      <c r="M326" s="63"/>
      <c r="N326" s="2"/>
      <c r="O326" s="63"/>
      <c r="P326" s="2"/>
      <c r="Q326" s="63"/>
      <c r="R326" s="2"/>
      <c r="S326" s="2"/>
      <c r="T326" s="2"/>
      <c r="U326" s="2"/>
      <c r="V326" s="2"/>
      <c r="W326" s="2"/>
      <c r="X326" s="2"/>
      <c r="Y326" s="2"/>
      <c r="Z326" s="2"/>
      <c r="AA326" s="2"/>
      <c r="AB326" s="2"/>
      <c r="AC326" s="2"/>
      <c r="AD326" s="2"/>
      <c r="AE326" s="2"/>
      <c r="AF326" s="2"/>
      <c r="AG326" s="2"/>
      <c r="AH326" s="2"/>
      <c r="AI326" s="2"/>
      <c r="AJ326" s="2"/>
      <c r="AK326" s="2"/>
    </row>
    <row r="327" spans="1:37" ht="15.75" customHeight="1">
      <c r="A327" s="2"/>
      <c r="B327" s="2"/>
      <c r="C327" s="63"/>
      <c r="D327" s="2"/>
      <c r="E327" s="63"/>
      <c r="F327" s="2"/>
      <c r="G327" s="63"/>
      <c r="H327" s="2"/>
      <c r="I327" s="63"/>
      <c r="J327" s="2"/>
      <c r="K327" s="63"/>
      <c r="L327" s="2"/>
      <c r="M327" s="63"/>
      <c r="N327" s="2"/>
      <c r="O327" s="63"/>
      <c r="P327" s="2"/>
      <c r="Q327" s="63"/>
      <c r="R327" s="2"/>
      <c r="S327" s="2"/>
      <c r="T327" s="2"/>
      <c r="U327" s="2"/>
      <c r="V327" s="2"/>
      <c r="W327" s="2"/>
      <c r="X327" s="2"/>
      <c r="Y327" s="2"/>
      <c r="Z327" s="2"/>
      <c r="AA327" s="2"/>
      <c r="AB327" s="2"/>
      <c r="AC327" s="2"/>
      <c r="AD327" s="2"/>
      <c r="AE327" s="2"/>
      <c r="AF327" s="2"/>
      <c r="AG327" s="2"/>
      <c r="AH327" s="2"/>
      <c r="AI327" s="2"/>
      <c r="AJ327" s="2"/>
      <c r="AK327" s="2"/>
    </row>
    <row r="328" spans="1:37" ht="15.75" customHeight="1">
      <c r="A328" s="2"/>
      <c r="B328" s="2"/>
      <c r="C328" s="63"/>
      <c r="D328" s="2"/>
      <c r="E328" s="63"/>
      <c r="F328" s="2"/>
      <c r="G328" s="63"/>
      <c r="H328" s="2"/>
      <c r="I328" s="63"/>
      <c r="J328" s="2"/>
      <c r="K328" s="63"/>
      <c r="L328" s="2"/>
      <c r="M328" s="63"/>
      <c r="N328" s="2"/>
      <c r="O328" s="63"/>
      <c r="P328" s="2"/>
      <c r="Q328" s="63"/>
      <c r="R328" s="2"/>
      <c r="S328" s="2"/>
      <c r="T328" s="2"/>
      <c r="U328" s="2"/>
      <c r="V328" s="2"/>
      <c r="W328" s="2"/>
      <c r="X328" s="2"/>
      <c r="Y328" s="2"/>
      <c r="Z328" s="2"/>
      <c r="AA328" s="2"/>
      <c r="AB328" s="2"/>
      <c r="AC328" s="2"/>
      <c r="AD328" s="2"/>
      <c r="AE328" s="2"/>
      <c r="AF328" s="2"/>
      <c r="AG328" s="2"/>
      <c r="AH328" s="2"/>
      <c r="AI328" s="2"/>
      <c r="AJ328" s="2"/>
      <c r="AK328" s="2"/>
    </row>
    <row r="329" spans="1:37" ht="15.75" customHeight="1">
      <c r="A329" s="2"/>
      <c r="B329" s="2"/>
      <c r="C329" s="63"/>
      <c r="D329" s="2"/>
      <c r="E329" s="63"/>
      <c r="F329" s="2"/>
      <c r="G329" s="63"/>
      <c r="H329" s="2"/>
      <c r="I329" s="63"/>
      <c r="J329" s="2"/>
      <c r="K329" s="63"/>
      <c r="L329" s="2"/>
      <c r="M329" s="63"/>
      <c r="N329" s="2"/>
      <c r="O329" s="63"/>
      <c r="P329" s="2"/>
      <c r="Q329" s="63"/>
      <c r="R329" s="2"/>
      <c r="S329" s="2"/>
      <c r="T329" s="2"/>
      <c r="U329" s="2"/>
      <c r="V329" s="2"/>
      <c r="W329" s="2"/>
      <c r="X329" s="2"/>
      <c r="Y329" s="2"/>
      <c r="Z329" s="2"/>
      <c r="AA329" s="2"/>
      <c r="AB329" s="2"/>
      <c r="AC329" s="2"/>
      <c r="AD329" s="2"/>
      <c r="AE329" s="2"/>
      <c r="AF329" s="2"/>
      <c r="AG329" s="2"/>
      <c r="AH329" s="2"/>
      <c r="AI329" s="2"/>
      <c r="AJ329" s="2"/>
      <c r="AK329" s="2"/>
    </row>
    <row r="330" spans="1:37" ht="15.75" customHeight="1">
      <c r="A330" s="2"/>
      <c r="B330" s="2"/>
      <c r="C330" s="63"/>
      <c r="D330" s="2"/>
      <c r="E330" s="63"/>
      <c r="F330" s="2"/>
      <c r="G330" s="63"/>
      <c r="H330" s="2"/>
      <c r="I330" s="63"/>
      <c r="J330" s="2"/>
      <c r="K330" s="63"/>
      <c r="L330" s="2"/>
      <c r="M330" s="63"/>
      <c r="N330" s="2"/>
      <c r="O330" s="63"/>
      <c r="P330" s="2"/>
      <c r="Q330" s="63"/>
      <c r="R330" s="2"/>
      <c r="S330" s="2"/>
      <c r="T330" s="2"/>
      <c r="U330" s="2"/>
      <c r="V330" s="2"/>
      <c r="W330" s="2"/>
      <c r="X330" s="2"/>
      <c r="Y330" s="2"/>
      <c r="Z330" s="2"/>
      <c r="AA330" s="2"/>
      <c r="AB330" s="2"/>
      <c r="AC330" s="2"/>
      <c r="AD330" s="2"/>
      <c r="AE330" s="2"/>
      <c r="AF330" s="2"/>
      <c r="AG330" s="2"/>
      <c r="AH330" s="2"/>
      <c r="AI330" s="2"/>
      <c r="AJ330" s="2"/>
      <c r="AK330" s="2"/>
    </row>
    <row r="331" spans="1:37" ht="15.75" customHeight="1">
      <c r="A331" s="2"/>
      <c r="B331" s="2"/>
      <c r="C331" s="63"/>
      <c r="D331" s="2"/>
      <c r="E331" s="63"/>
      <c r="F331" s="2"/>
      <c r="G331" s="63"/>
      <c r="H331" s="2"/>
      <c r="I331" s="63"/>
      <c r="J331" s="2"/>
      <c r="K331" s="63"/>
      <c r="L331" s="2"/>
      <c r="M331" s="63"/>
      <c r="N331" s="2"/>
      <c r="O331" s="63"/>
      <c r="P331" s="2"/>
      <c r="Q331" s="63"/>
      <c r="R331" s="2"/>
      <c r="S331" s="2"/>
      <c r="T331" s="2"/>
      <c r="U331" s="2"/>
      <c r="V331" s="2"/>
      <c r="W331" s="2"/>
      <c r="X331" s="2"/>
      <c r="Y331" s="2"/>
      <c r="Z331" s="2"/>
      <c r="AA331" s="2"/>
      <c r="AB331" s="2"/>
      <c r="AC331" s="2"/>
      <c r="AD331" s="2"/>
      <c r="AE331" s="2"/>
      <c r="AF331" s="2"/>
      <c r="AG331" s="2"/>
      <c r="AH331" s="2"/>
      <c r="AI331" s="2"/>
      <c r="AJ331" s="2"/>
      <c r="AK331" s="2"/>
    </row>
    <row r="332" spans="1:37" ht="15.75" customHeight="1">
      <c r="A332" s="2"/>
      <c r="B332" s="2"/>
      <c r="C332" s="63"/>
      <c r="D332" s="2"/>
      <c r="E332" s="63"/>
      <c r="F332" s="2"/>
      <c r="G332" s="63"/>
      <c r="H332" s="2"/>
      <c r="I332" s="63"/>
      <c r="J332" s="2"/>
      <c r="K332" s="63"/>
      <c r="L332" s="2"/>
      <c r="M332" s="63"/>
      <c r="N332" s="2"/>
      <c r="O332" s="63"/>
      <c r="P332" s="2"/>
      <c r="Q332" s="63"/>
      <c r="R332" s="2"/>
      <c r="S332" s="2"/>
      <c r="T332" s="2"/>
      <c r="U332" s="2"/>
      <c r="V332" s="2"/>
      <c r="W332" s="2"/>
      <c r="X332" s="2"/>
      <c r="Y332" s="2"/>
      <c r="Z332" s="2"/>
      <c r="AA332" s="2"/>
      <c r="AB332" s="2"/>
      <c r="AC332" s="2"/>
      <c r="AD332" s="2"/>
      <c r="AE332" s="2"/>
      <c r="AF332" s="2"/>
      <c r="AG332" s="2"/>
      <c r="AH332" s="2"/>
      <c r="AI332" s="2"/>
      <c r="AJ332" s="2"/>
      <c r="AK332" s="2"/>
    </row>
    <row r="333" spans="1:37" ht="15.75" customHeight="1">
      <c r="A333" s="2"/>
      <c r="B333" s="2"/>
      <c r="C333" s="63"/>
      <c r="D333" s="2"/>
      <c r="E333" s="63"/>
      <c r="F333" s="2"/>
      <c r="G333" s="63"/>
      <c r="H333" s="2"/>
      <c r="I333" s="63"/>
      <c r="J333" s="2"/>
      <c r="K333" s="63"/>
      <c r="L333" s="2"/>
      <c r="M333" s="63"/>
      <c r="N333" s="2"/>
      <c r="O333" s="63"/>
      <c r="P333" s="2"/>
      <c r="Q333" s="63"/>
      <c r="R333" s="2"/>
      <c r="S333" s="2"/>
      <c r="T333" s="2"/>
      <c r="U333" s="2"/>
      <c r="V333" s="2"/>
      <c r="W333" s="2"/>
      <c r="X333" s="2"/>
      <c r="Y333" s="2"/>
      <c r="Z333" s="2"/>
      <c r="AA333" s="2"/>
      <c r="AB333" s="2"/>
      <c r="AC333" s="2"/>
      <c r="AD333" s="2"/>
      <c r="AE333" s="2"/>
      <c r="AF333" s="2"/>
      <c r="AG333" s="2"/>
      <c r="AH333" s="2"/>
      <c r="AI333" s="2"/>
      <c r="AJ333" s="2"/>
      <c r="AK333" s="2"/>
    </row>
    <row r="334" spans="1:37" ht="15.75" customHeight="1">
      <c r="A334" s="2"/>
      <c r="B334" s="2"/>
      <c r="C334" s="63"/>
      <c r="D334" s="2"/>
      <c r="E334" s="63"/>
      <c r="F334" s="2"/>
      <c r="G334" s="63"/>
      <c r="H334" s="2"/>
      <c r="I334" s="63"/>
      <c r="J334" s="2"/>
      <c r="K334" s="63"/>
      <c r="L334" s="2"/>
      <c r="M334" s="63"/>
      <c r="N334" s="2"/>
      <c r="O334" s="63"/>
      <c r="P334" s="2"/>
      <c r="Q334" s="63"/>
      <c r="R334" s="2"/>
      <c r="S334" s="2"/>
      <c r="T334" s="2"/>
      <c r="U334" s="2"/>
      <c r="V334" s="2"/>
      <c r="W334" s="2"/>
      <c r="X334" s="2"/>
      <c r="Y334" s="2"/>
      <c r="Z334" s="2"/>
      <c r="AA334" s="2"/>
      <c r="AB334" s="2"/>
      <c r="AC334" s="2"/>
      <c r="AD334" s="2"/>
      <c r="AE334" s="2"/>
      <c r="AF334" s="2"/>
      <c r="AG334" s="2"/>
      <c r="AH334" s="2"/>
      <c r="AI334" s="2"/>
      <c r="AJ334" s="2"/>
      <c r="AK334" s="2"/>
    </row>
    <row r="335" spans="1:37" ht="15.75" customHeight="1">
      <c r="A335" s="2"/>
      <c r="B335" s="2"/>
      <c r="C335" s="63"/>
      <c r="D335" s="2"/>
      <c r="E335" s="63"/>
      <c r="F335" s="2"/>
      <c r="G335" s="63"/>
      <c r="H335" s="2"/>
      <c r="I335" s="63"/>
      <c r="J335" s="2"/>
      <c r="K335" s="63"/>
      <c r="L335" s="2"/>
      <c r="M335" s="63"/>
      <c r="N335" s="2"/>
      <c r="O335" s="63"/>
      <c r="P335" s="2"/>
      <c r="Q335" s="63"/>
      <c r="R335" s="2"/>
      <c r="S335" s="2"/>
      <c r="T335" s="2"/>
      <c r="U335" s="2"/>
      <c r="V335" s="2"/>
      <c r="W335" s="2"/>
      <c r="X335" s="2"/>
      <c r="Y335" s="2"/>
      <c r="Z335" s="2"/>
      <c r="AA335" s="2"/>
      <c r="AB335" s="2"/>
      <c r="AC335" s="2"/>
      <c r="AD335" s="2"/>
      <c r="AE335" s="2"/>
      <c r="AF335" s="2"/>
      <c r="AG335" s="2"/>
      <c r="AH335" s="2"/>
      <c r="AI335" s="2"/>
      <c r="AJ335" s="2"/>
      <c r="AK335" s="2"/>
    </row>
    <row r="336" spans="1:37" ht="15.75" customHeight="1">
      <c r="A336" s="2"/>
      <c r="B336" s="2"/>
      <c r="C336" s="63"/>
      <c r="D336" s="2"/>
      <c r="E336" s="63"/>
      <c r="F336" s="2"/>
      <c r="G336" s="63"/>
      <c r="H336" s="2"/>
      <c r="I336" s="63"/>
      <c r="J336" s="2"/>
      <c r="K336" s="63"/>
      <c r="L336" s="2"/>
      <c r="M336" s="63"/>
      <c r="N336" s="2"/>
      <c r="O336" s="63"/>
      <c r="P336" s="2"/>
      <c r="Q336" s="63"/>
      <c r="R336" s="2"/>
      <c r="S336" s="2"/>
      <c r="T336" s="2"/>
      <c r="U336" s="2"/>
      <c r="V336" s="2"/>
      <c r="W336" s="2"/>
      <c r="X336" s="2"/>
      <c r="Y336" s="2"/>
      <c r="Z336" s="2"/>
      <c r="AA336" s="2"/>
      <c r="AB336" s="2"/>
      <c r="AC336" s="2"/>
      <c r="AD336" s="2"/>
      <c r="AE336" s="2"/>
      <c r="AF336" s="2"/>
      <c r="AG336" s="2"/>
      <c r="AH336" s="2"/>
      <c r="AI336" s="2"/>
      <c r="AJ336" s="2"/>
      <c r="AK336" s="2"/>
    </row>
    <row r="337" spans="1:37" ht="15.75" customHeight="1">
      <c r="A337" s="2"/>
      <c r="B337" s="2"/>
      <c r="C337" s="63"/>
      <c r="D337" s="2"/>
      <c r="E337" s="63"/>
      <c r="F337" s="2"/>
      <c r="G337" s="63"/>
      <c r="H337" s="2"/>
      <c r="I337" s="63"/>
      <c r="J337" s="2"/>
      <c r="K337" s="63"/>
      <c r="L337" s="2"/>
      <c r="M337" s="63"/>
      <c r="N337" s="2"/>
      <c r="O337" s="63"/>
      <c r="P337" s="2"/>
      <c r="Q337" s="63"/>
      <c r="R337" s="2"/>
      <c r="S337" s="2"/>
      <c r="T337" s="2"/>
      <c r="U337" s="2"/>
      <c r="V337" s="2"/>
      <c r="W337" s="2"/>
      <c r="X337" s="2"/>
      <c r="Y337" s="2"/>
      <c r="Z337" s="2"/>
      <c r="AA337" s="2"/>
      <c r="AB337" s="2"/>
      <c r="AC337" s="2"/>
      <c r="AD337" s="2"/>
      <c r="AE337" s="2"/>
      <c r="AF337" s="2"/>
      <c r="AG337" s="2"/>
      <c r="AH337" s="2"/>
      <c r="AI337" s="2"/>
      <c r="AJ337" s="2"/>
      <c r="AK337" s="2"/>
    </row>
    <row r="338" spans="1:37" ht="15.75" customHeight="1">
      <c r="A338" s="2"/>
      <c r="B338" s="2"/>
      <c r="C338" s="63"/>
      <c r="D338" s="2"/>
      <c r="E338" s="63"/>
      <c r="F338" s="2"/>
      <c r="G338" s="63"/>
      <c r="H338" s="2"/>
      <c r="I338" s="63"/>
      <c r="J338" s="2"/>
      <c r="K338" s="63"/>
      <c r="L338" s="2"/>
      <c r="M338" s="63"/>
      <c r="N338" s="2"/>
      <c r="O338" s="63"/>
      <c r="P338" s="2"/>
      <c r="Q338" s="63"/>
      <c r="R338" s="2"/>
      <c r="S338" s="2"/>
      <c r="T338" s="2"/>
      <c r="U338" s="2"/>
      <c r="V338" s="2"/>
      <c r="W338" s="2"/>
      <c r="X338" s="2"/>
      <c r="Y338" s="2"/>
      <c r="Z338" s="2"/>
      <c r="AA338" s="2"/>
      <c r="AB338" s="2"/>
      <c r="AC338" s="2"/>
      <c r="AD338" s="2"/>
      <c r="AE338" s="2"/>
      <c r="AF338" s="2"/>
      <c r="AG338" s="2"/>
      <c r="AH338" s="2"/>
      <c r="AI338" s="2"/>
      <c r="AJ338" s="2"/>
      <c r="AK338" s="2"/>
    </row>
    <row r="339" spans="1:37" ht="15.75" customHeight="1">
      <c r="A339" s="2"/>
      <c r="B339" s="2"/>
      <c r="C339" s="63"/>
      <c r="D339" s="2"/>
      <c r="E339" s="63"/>
      <c r="F339" s="2"/>
      <c r="G339" s="63"/>
      <c r="H339" s="2"/>
      <c r="I339" s="63"/>
      <c r="J339" s="2"/>
      <c r="K339" s="63"/>
      <c r="L339" s="2"/>
      <c r="M339" s="63"/>
      <c r="N339" s="2"/>
      <c r="O339" s="63"/>
      <c r="P339" s="2"/>
      <c r="Q339" s="63"/>
      <c r="R339" s="2"/>
      <c r="S339" s="2"/>
      <c r="T339" s="2"/>
      <c r="U339" s="2"/>
      <c r="V339" s="2"/>
      <c r="W339" s="2"/>
      <c r="X339" s="2"/>
      <c r="Y339" s="2"/>
      <c r="Z339" s="2"/>
      <c r="AA339" s="2"/>
      <c r="AB339" s="2"/>
      <c r="AC339" s="2"/>
      <c r="AD339" s="2"/>
      <c r="AE339" s="2"/>
      <c r="AF339" s="2"/>
      <c r="AG339" s="2"/>
      <c r="AH339" s="2"/>
      <c r="AI339" s="2"/>
      <c r="AJ339" s="2"/>
      <c r="AK339" s="2"/>
    </row>
    <row r="340" spans="1:37" ht="15.75" customHeight="1">
      <c r="A340" s="2"/>
      <c r="B340" s="2"/>
      <c r="C340" s="63"/>
      <c r="D340" s="2"/>
      <c r="E340" s="63"/>
      <c r="F340" s="2"/>
      <c r="G340" s="63"/>
      <c r="H340" s="2"/>
      <c r="I340" s="63"/>
      <c r="J340" s="2"/>
      <c r="K340" s="63"/>
      <c r="L340" s="2"/>
      <c r="M340" s="63"/>
      <c r="N340" s="2"/>
      <c r="O340" s="63"/>
      <c r="P340" s="2"/>
      <c r="Q340" s="63"/>
      <c r="R340" s="2"/>
      <c r="S340" s="2"/>
      <c r="T340" s="2"/>
      <c r="U340" s="2"/>
      <c r="V340" s="2"/>
      <c r="W340" s="2"/>
      <c r="X340" s="2"/>
      <c r="Y340" s="2"/>
      <c r="Z340" s="2"/>
      <c r="AA340" s="2"/>
      <c r="AB340" s="2"/>
      <c r="AC340" s="2"/>
      <c r="AD340" s="2"/>
      <c r="AE340" s="2"/>
      <c r="AF340" s="2"/>
      <c r="AG340" s="2"/>
      <c r="AH340" s="2"/>
      <c r="AI340" s="2"/>
      <c r="AJ340" s="2"/>
      <c r="AK340" s="2"/>
    </row>
    <row r="341" spans="1:37" ht="15.75" customHeight="1">
      <c r="A341" s="2"/>
      <c r="B341" s="2"/>
      <c r="C341" s="63"/>
      <c r="D341" s="2"/>
      <c r="E341" s="63"/>
      <c r="F341" s="2"/>
      <c r="G341" s="63"/>
      <c r="H341" s="2"/>
      <c r="I341" s="63"/>
      <c r="J341" s="2"/>
      <c r="K341" s="63"/>
      <c r="L341" s="2"/>
      <c r="M341" s="63"/>
      <c r="N341" s="2"/>
      <c r="O341" s="63"/>
      <c r="P341" s="2"/>
      <c r="Q341" s="63"/>
      <c r="R341" s="2"/>
      <c r="S341" s="2"/>
      <c r="T341" s="2"/>
      <c r="U341" s="2"/>
      <c r="V341" s="2"/>
      <c r="W341" s="2"/>
      <c r="X341" s="2"/>
      <c r="Y341" s="2"/>
      <c r="Z341" s="2"/>
      <c r="AA341" s="2"/>
      <c r="AB341" s="2"/>
      <c r="AC341" s="2"/>
      <c r="AD341" s="2"/>
      <c r="AE341" s="2"/>
      <c r="AF341" s="2"/>
      <c r="AG341" s="2"/>
      <c r="AH341" s="2"/>
      <c r="AI341" s="2"/>
      <c r="AJ341" s="2"/>
      <c r="AK341" s="2"/>
    </row>
    <row r="342" spans="1:37" ht="15.75" customHeight="1">
      <c r="A342" s="2"/>
      <c r="B342" s="2"/>
      <c r="C342" s="63"/>
      <c r="D342" s="2"/>
      <c r="E342" s="63"/>
      <c r="F342" s="2"/>
      <c r="G342" s="63"/>
      <c r="H342" s="2"/>
      <c r="I342" s="63"/>
      <c r="J342" s="2"/>
      <c r="K342" s="63"/>
      <c r="L342" s="2"/>
      <c r="M342" s="63"/>
      <c r="N342" s="2"/>
      <c r="O342" s="63"/>
      <c r="P342" s="2"/>
      <c r="Q342" s="63"/>
      <c r="R342" s="2"/>
      <c r="S342" s="2"/>
      <c r="T342" s="2"/>
      <c r="U342" s="2"/>
      <c r="V342" s="2"/>
      <c r="W342" s="2"/>
      <c r="X342" s="2"/>
      <c r="Y342" s="2"/>
      <c r="Z342" s="2"/>
      <c r="AA342" s="2"/>
      <c r="AB342" s="2"/>
      <c r="AC342" s="2"/>
      <c r="AD342" s="2"/>
      <c r="AE342" s="2"/>
      <c r="AF342" s="2"/>
      <c r="AG342" s="2"/>
      <c r="AH342" s="2"/>
      <c r="AI342" s="2"/>
      <c r="AJ342" s="2"/>
      <c r="AK342" s="2"/>
    </row>
    <row r="343" spans="1:37" ht="15.75" customHeight="1">
      <c r="A343" s="2"/>
      <c r="B343" s="2"/>
      <c r="C343" s="63"/>
      <c r="D343" s="2"/>
      <c r="E343" s="63"/>
      <c r="F343" s="2"/>
      <c r="G343" s="63"/>
      <c r="H343" s="2"/>
      <c r="I343" s="63"/>
      <c r="J343" s="2"/>
      <c r="K343" s="63"/>
      <c r="L343" s="2"/>
      <c r="M343" s="63"/>
      <c r="N343" s="2"/>
      <c r="O343" s="63"/>
      <c r="P343" s="2"/>
      <c r="Q343" s="63"/>
      <c r="R343" s="2"/>
      <c r="S343" s="2"/>
      <c r="T343" s="2"/>
      <c r="U343" s="2"/>
      <c r="V343" s="2"/>
      <c r="W343" s="2"/>
      <c r="X343" s="2"/>
      <c r="Y343" s="2"/>
      <c r="Z343" s="2"/>
      <c r="AA343" s="2"/>
      <c r="AB343" s="2"/>
      <c r="AC343" s="2"/>
      <c r="AD343" s="2"/>
      <c r="AE343" s="2"/>
      <c r="AF343" s="2"/>
      <c r="AG343" s="2"/>
      <c r="AH343" s="2"/>
      <c r="AI343" s="2"/>
      <c r="AJ343" s="2"/>
      <c r="AK343" s="2"/>
    </row>
    <row r="344" spans="1:37" ht="15.75" customHeight="1">
      <c r="A344" s="2"/>
      <c r="B344" s="2"/>
      <c r="C344" s="63"/>
      <c r="D344" s="2"/>
      <c r="E344" s="63"/>
      <c r="F344" s="2"/>
      <c r="G344" s="63"/>
      <c r="H344" s="2"/>
      <c r="I344" s="63"/>
      <c r="J344" s="2"/>
      <c r="K344" s="63"/>
      <c r="L344" s="2"/>
      <c r="M344" s="63"/>
      <c r="N344" s="2"/>
      <c r="O344" s="63"/>
      <c r="P344" s="2"/>
      <c r="Q344" s="63"/>
      <c r="R344" s="2"/>
      <c r="S344" s="2"/>
      <c r="T344" s="2"/>
      <c r="U344" s="2"/>
      <c r="V344" s="2"/>
      <c r="W344" s="2"/>
      <c r="X344" s="2"/>
      <c r="Y344" s="2"/>
      <c r="Z344" s="2"/>
      <c r="AA344" s="2"/>
      <c r="AB344" s="2"/>
      <c r="AC344" s="2"/>
      <c r="AD344" s="2"/>
      <c r="AE344" s="2"/>
      <c r="AF344" s="2"/>
      <c r="AG344" s="2"/>
      <c r="AH344" s="2"/>
      <c r="AI344" s="2"/>
      <c r="AJ344" s="2"/>
      <c r="AK344" s="2"/>
    </row>
    <row r="345" spans="1:37" ht="15.75" customHeight="1">
      <c r="A345" s="2"/>
      <c r="B345" s="2"/>
      <c r="C345" s="63"/>
      <c r="D345" s="2"/>
      <c r="E345" s="63"/>
      <c r="F345" s="2"/>
      <c r="G345" s="63"/>
      <c r="H345" s="2"/>
      <c r="I345" s="63"/>
      <c r="J345" s="2"/>
      <c r="K345" s="63"/>
      <c r="L345" s="2"/>
      <c r="M345" s="63"/>
      <c r="N345" s="2"/>
      <c r="O345" s="63"/>
      <c r="P345" s="2"/>
      <c r="Q345" s="63"/>
      <c r="R345" s="2"/>
      <c r="S345" s="2"/>
      <c r="T345" s="2"/>
      <c r="U345" s="2"/>
      <c r="V345" s="2"/>
      <c r="W345" s="2"/>
      <c r="X345" s="2"/>
      <c r="Y345" s="2"/>
      <c r="Z345" s="2"/>
      <c r="AA345" s="2"/>
      <c r="AB345" s="2"/>
      <c r="AC345" s="2"/>
      <c r="AD345" s="2"/>
      <c r="AE345" s="2"/>
      <c r="AF345" s="2"/>
      <c r="AG345" s="2"/>
      <c r="AH345" s="2"/>
      <c r="AI345" s="2"/>
      <c r="AJ345" s="2"/>
      <c r="AK345" s="2"/>
    </row>
    <row r="346" spans="1:37" ht="15.75" customHeight="1">
      <c r="A346" s="2"/>
      <c r="B346" s="2"/>
      <c r="C346" s="63"/>
      <c r="D346" s="2"/>
      <c r="E346" s="63"/>
      <c r="F346" s="2"/>
      <c r="G346" s="63"/>
      <c r="H346" s="2"/>
      <c r="I346" s="63"/>
      <c r="J346" s="2"/>
      <c r="K346" s="63"/>
      <c r="L346" s="2"/>
      <c r="M346" s="63"/>
      <c r="N346" s="2"/>
      <c r="O346" s="63"/>
      <c r="P346" s="2"/>
      <c r="Q346" s="63"/>
      <c r="R346" s="2"/>
      <c r="S346" s="2"/>
      <c r="T346" s="2"/>
      <c r="U346" s="2"/>
      <c r="V346" s="2"/>
      <c r="W346" s="2"/>
      <c r="X346" s="2"/>
      <c r="Y346" s="2"/>
      <c r="Z346" s="2"/>
      <c r="AA346" s="2"/>
      <c r="AB346" s="2"/>
      <c r="AC346" s="2"/>
      <c r="AD346" s="2"/>
      <c r="AE346" s="2"/>
      <c r="AF346" s="2"/>
      <c r="AG346" s="2"/>
      <c r="AH346" s="2"/>
      <c r="AI346" s="2"/>
      <c r="AJ346" s="2"/>
      <c r="AK346" s="2"/>
    </row>
    <row r="347" spans="1:37" ht="15.75" customHeight="1">
      <c r="A347" s="2"/>
      <c r="B347" s="2"/>
      <c r="C347" s="63"/>
      <c r="D347" s="2"/>
      <c r="E347" s="63"/>
      <c r="F347" s="2"/>
      <c r="G347" s="63"/>
      <c r="H347" s="2"/>
      <c r="I347" s="63"/>
      <c r="J347" s="2"/>
      <c r="K347" s="63"/>
      <c r="L347" s="2"/>
      <c r="M347" s="63"/>
      <c r="N347" s="2"/>
      <c r="O347" s="63"/>
      <c r="P347" s="2"/>
      <c r="Q347" s="63"/>
      <c r="R347" s="2"/>
      <c r="S347" s="2"/>
      <c r="T347" s="2"/>
      <c r="U347" s="2"/>
      <c r="V347" s="2"/>
      <c r="W347" s="2"/>
      <c r="X347" s="2"/>
      <c r="Y347" s="2"/>
      <c r="Z347" s="2"/>
      <c r="AA347" s="2"/>
      <c r="AB347" s="2"/>
      <c r="AC347" s="2"/>
      <c r="AD347" s="2"/>
      <c r="AE347" s="2"/>
      <c r="AF347" s="2"/>
      <c r="AG347" s="2"/>
      <c r="AH347" s="2"/>
      <c r="AI347" s="2"/>
      <c r="AJ347" s="2"/>
      <c r="AK347" s="2"/>
    </row>
    <row r="348" spans="1:37" ht="15.75" customHeight="1">
      <c r="A348" s="2"/>
      <c r="B348" s="2"/>
      <c r="C348" s="63"/>
      <c r="D348" s="2"/>
      <c r="E348" s="63"/>
      <c r="F348" s="2"/>
      <c r="G348" s="63"/>
      <c r="H348" s="2"/>
      <c r="I348" s="63"/>
      <c r="J348" s="2"/>
      <c r="K348" s="63"/>
      <c r="L348" s="2"/>
      <c r="M348" s="63"/>
      <c r="N348" s="2"/>
      <c r="O348" s="63"/>
      <c r="P348" s="2"/>
      <c r="Q348" s="63"/>
      <c r="R348" s="2"/>
      <c r="S348" s="2"/>
      <c r="T348" s="2"/>
      <c r="U348" s="2"/>
      <c r="V348" s="2"/>
      <c r="W348" s="2"/>
      <c r="X348" s="2"/>
      <c r="Y348" s="2"/>
      <c r="Z348" s="2"/>
      <c r="AA348" s="2"/>
      <c r="AB348" s="2"/>
      <c r="AC348" s="2"/>
      <c r="AD348" s="2"/>
      <c r="AE348" s="2"/>
      <c r="AF348" s="2"/>
      <c r="AG348" s="2"/>
      <c r="AH348" s="2"/>
      <c r="AI348" s="2"/>
      <c r="AJ348" s="2"/>
      <c r="AK348" s="2"/>
    </row>
    <row r="349" spans="1:37" ht="15.75" customHeight="1">
      <c r="A349" s="2"/>
      <c r="B349" s="2"/>
      <c r="C349" s="63"/>
      <c r="D349" s="2"/>
      <c r="E349" s="63"/>
      <c r="F349" s="2"/>
      <c r="G349" s="63"/>
      <c r="H349" s="2"/>
      <c r="I349" s="63"/>
      <c r="J349" s="2"/>
      <c r="K349" s="63"/>
      <c r="L349" s="2"/>
      <c r="M349" s="63"/>
      <c r="N349" s="2"/>
      <c r="O349" s="63"/>
      <c r="P349" s="2"/>
      <c r="Q349" s="63"/>
      <c r="R349" s="2"/>
      <c r="S349" s="2"/>
      <c r="T349" s="2"/>
      <c r="U349" s="2"/>
      <c r="V349" s="2"/>
      <c r="W349" s="2"/>
      <c r="X349" s="2"/>
      <c r="Y349" s="2"/>
      <c r="Z349" s="2"/>
      <c r="AA349" s="2"/>
      <c r="AB349" s="2"/>
      <c r="AC349" s="2"/>
      <c r="AD349" s="2"/>
      <c r="AE349" s="2"/>
      <c r="AF349" s="2"/>
      <c r="AG349" s="2"/>
      <c r="AH349" s="2"/>
      <c r="AI349" s="2"/>
      <c r="AJ349" s="2"/>
      <c r="AK349" s="2"/>
    </row>
    <row r="350" spans="1:37" ht="15.75" customHeight="1">
      <c r="A350" s="2"/>
      <c r="B350" s="2"/>
      <c r="C350" s="63"/>
      <c r="D350" s="2"/>
      <c r="E350" s="63"/>
      <c r="F350" s="2"/>
      <c r="G350" s="63"/>
      <c r="H350" s="2"/>
      <c r="I350" s="63"/>
      <c r="J350" s="2"/>
      <c r="K350" s="63"/>
      <c r="L350" s="2"/>
      <c r="M350" s="63"/>
      <c r="N350" s="2"/>
      <c r="O350" s="63"/>
      <c r="P350" s="2"/>
      <c r="Q350" s="63"/>
      <c r="R350" s="2"/>
      <c r="S350" s="2"/>
      <c r="T350" s="2"/>
      <c r="U350" s="2"/>
      <c r="V350" s="2"/>
      <c r="W350" s="2"/>
      <c r="X350" s="2"/>
      <c r="Y350" s="2"/>
      <c r="Z350" s="2"/>
      <c r="AA350" s="2"/>
      <c r="AB350" s="2"/>
      <c r="AC350" s="2"/>
      <c r="AD350" s="2"/>
      <c r="AE350" s="2"/>
      <c r="AF350" s="2"/>
      <c r="AG350" s="2"/>
      <c r="AH350" s="2"/>
      <c r="AI350" s="2"/>
      <c r="AJ350" s="2"/>
      <c r="AK350" s="2"/>
    </row>
    <row r="351" spans="1:37" ht="15.75" customHeight="1">
      <c r="A351" s="2"/>
      <c r="B351" s="2"/>
      <c r="C351" s="63"/>
      <c r="D351" s="2"/>
      <c r="E351" s="63"/>
      <c r="F351" s="2"/>
      <c r="G351" s="63"/>
      <c r="H351" s="2"/>
      <c r="I351" s="63"/>
      <c r="J351" s="2"/>
      <c r="K351" s="63"/>
      <c r="L351" s="2"/>
      <c r="M351" s="63"/>
      <c r="N351" s="2"/>
      <c r="O351" s="63"/>
      <c r="P351" s="2"/>
      <c r="Q351" s="63"/>
      <c r="R351" s="2"/>
      <c r="S351" s="2"/>
      <c r="T351" s="2"/>
      <c r="U351" s="2"/>
      <c r="V351" s="2"/>
      <c r="W351" s="2"/>
      <c r="X351" s="2"/>
      <c r="Y351" s="2"/>
      <c r="Z351" s="2"/>
      <c r="AA351" s="2"/>
      <c r="AB351" s="2"/>
      <c r="AC351" s="2"/>
      <c r="AD351" s="2"/>
      <c r="AE351" s="2"/>
      <c r="AF351" s="2"/>
      <c r="AG351" s="2"/>
      <c r="AH351" s="2"/>
      <c r="AI351" s="2"/>
      <c r="AJ351" s="2"/>
      <c r="AK351" s="2"/>
    </row>
    <row r="352" spans="1:37" ht="15.75" customHeight="1">
      <c r="A352" s="2"/>
      <c r="B352" s="2"/>
      <c r="C352" s="63"/>
      <c r="D352" s="2"/>
      <c r="E352" s="63"/>
      <c r="F352" s="2"/>
      <c r="G352" s="63"/>
      <c r="H352" s="2"/>
      <c r="I352" s="63"/>
      <c r="J352" s="2"/>
      <c r="K352" s="63"/>
      <c r="L352" s="2"/>
      <c r="M352" s="63"/>
      <c r="N352" s="2"/>
      <c r="O352" s="63"/>
      <c r="P352" s="2"/>
      <c r="Q352" s="63"/>
      <c r="R352" s="2"/>
      <c r="S352" s="2"/>
      <c r="T352" s="2"/>
      <c r="U352" s="2"/>
      <c r="V352" s="2"/>
      <c r="W352" s="2"/>
      <c r="X352" s="2"/>
      <c r="Y352" s="2"/>
      <c r="Z352" s="2"/>
      <c r="AA352" s="2"/>
      <c r="AB352" s="2"/>
      <c r="AC352" s="2"/>
      <c r="AD352" s="2"/>
      <c r="AE352" s="2"/>
      <c r="AF352" s="2"/>
      <c r="AG352" s="2"/>
      <c r="AH352" s="2"/>
      <c r="AI352" s="2"/>
      <c r="AJ352" s="2"/>
      <c r="AK352" s="2"/>
    </row>
    <row r="353" spans="1:37" ht="15.75" customHeight="1">
      <c r="A353" s="2"/>
      <c r="B353" s="2"/>
      <c r="C353" s="63"/>
      <c r="D353" s="2"/>
      <c r="E353" s="63"/>
      <c r="F353" s="2"/>
      <c r="G353" s="63"/>
      <c r="H353" s="2"/>
      <c r="I353" s="63"/>
      <c r="J353" s="2"/>
      <c r="K353" s="63"/>
      <c r="L353" s="2"/>
      <c r="M353" s="63"/>
      <c r="N353" s="2"/>
      <c r="O353" s="63"/>
      <c r="P353" s="2"/>
      <c r="Q353" s="63"/>
      <c r="R353" s="2"/>
      <c r="S353" s="2"/>
      <c r="T353" s="2"/>
      <c r="U353" s="2"/>
      <c r="V353" s="2"/>
      <c r="W353" s="2"/>
      <c r="X353" s="2"/>
      <c r="Y353" s="2"/>
      <c r="Z353" s="2"/>
      <c r="AA353" s="2"/>
      <c r="AB353" s="2"/>
      <c r="AC353" s="2"/>
      <c r="AD353" s="2"/>
      <c r="AE353" s="2"/>
      <c r="AF353" s="2"/>
      <c r="AG353" s="2"/>
      <c r="AH353" s="2"/>
      <c r="AI353" s="2"/>
      <c r="AJ353" s="2"/>
      <c r="AK353" s="2"/>
    </row>
    <row r="354" spans="1:37" ht="15.75" customHeight="1">
      <c r="A354" s="2"/>
      <c r="B354" s="2"/>
      <c r="C354" s="63"/>
      <c r="D354" s="2"/>
      <c r="E354" s="63"/>
      <c r="F354" s="2"/>
      <c r="G354" s="63"/>
      <c r="H354" s="2"/>
      <c r="I354" s="63"/>
      <c r="J354" s="2"/>
      <c r="K354" s="63"/>
      <c r="L354" s="2"/>
      <c r="M354" s="63"/>
      <c r="N354" s="2"/>
      <c r="O354" s="63"/>
      <c r="P354" s="2"/>
      <c r="Q354" s="63"/>
      <c r="R354" s="2"/>
      <c r="S354" s="2"/>
      <c r="T354" s="2"/>
      <c r="U354" s="2"/>
      <c r="V354" s="2"/>
      <c r="W354" s="2"/>
      <c r="X354" s="2"/>
      <c r="Y354" s="2"/>
      <c r="Z354" s="2"/>
      <c r="AA354" s="2"/>
      <c r="AB354" s="2"/>
      <c r="AC354" s="2"/>
      <c r="AD354" s="2"/>
      <c r="AE354" s="2"/>
      <c r="AF354" s="2"/>
      <c r="AG354" s="2"/>
      <c r="AH354" s="2"/>
      <c r="AI354" s="2"/>
      <c r="AJ354" s="2"/>
      <c r="AK354" s="2"/>
    </row>
    <row r="355" spans="1:37" ht="15.75" customHeight="1">
      <c r="A355" s="2"/>
      <c r="B355" s="2"/>
      <c r="C355" s="63"/>
      <c r="D355" s="2"/>
      <c r="E355" s="63"/>
      <c r="F355" s="2"/>
      <c r="G355" s="63"/>
      <c r="H355" s="2"/>
      <c r="I355" s="63"/>
      <c r="J355" s="2"/>
      <c r="K355" s="63"/>
      <c r="L355" s="2"/>
      <c r="M355" s="63"/>
      <c r="N355" s="2"/>
      <c r="O355" s="63"/>
      <c r="P355" s="2"/>
      <c r="Q355" s="63"/>
      <c r="R355" s="2"/>
      <c r="S355" s="2"/>
      <c r="T355" s="2"/>
      <c r="U355" s="2"/>
      <c r="V355" s="2"/>
      <c r="W355" s="2"/>
      <c r="X355" s="2"/>
      <c r="Y355" s="2"/>
      <c r="Z355" s="2"/>
      <c r="AA355" s="2"/>
      <c r="AB355" s="2"/>
      <c r="AC355" s="2"/>
      <c r="AD355" s="2"/>
      <c r="AE355" s="2"/>
      <c r="AF355" s="2"/>
      <c r="AG355" s="2"/>
      <c r="AH355" s="2"/>
      <c r="AI355" s="2"/>
      <c r="AJ355" s="2"/>
      <c r="AK355" s="2"/>
    </row>
    <row r="356" spans="1:37" ht="15.75" customHeight="1">
      <c r="A356" s="2"/>
      <c r="B356" s="2"/>
      <c r="C356" s="63"/>
      <c r="D356" s="2"/>
      <c r="E356" s="63"/>
      <c r="F356" s="2"/>
      <c r="G356" s="63"/>
      <c r="H356" s="2"/>
      <c r="I356" s="63"/>
      <c r="J356" s="2"/>
      <c r="K356" s="63"/>
      <c r="L356" s="2"/>
      <c r="M356" s="63"/>
      <c r="N356" s="2"/>
      <c r="O356" s="63"/>
      <c r="P356" s="2"/>
      <c r="Q356" s="63"/>
      <c r="R356" s="2"/>
      <c r="S356" s="2"/>
      <c r="T356" s="2"/>
      <c r="U356" s="2"/>
      <c r="V356" s="2"/>
      <c r="W356" s="2"/>
      <c r="X356" s="2"/>
      <c r="Y356" s="2"/>
      <c r="Z356" s="2"/>
      <c r="AA356" s="2"/>
      <c r="AB356" s="2"/>
      <c r="AC356" s="2"/>
      <c r="AD356" s="2"/>
      <c r="AE356" s="2"/>
      <c r="AF356" s="2"/>
      <c r="AG356" s="2"/>
      <c r="AH356" s="2"/>
      <c r="AI356" s="2"/>
      <c r="AJ356" s="2"/>
      <c r="AK356" s="2"/>
    </row>
    <row r="357" spans="1:37" ht="15.75" customHeight="1">
      <c r="A357" s="2"/>
      <c r="B357" s="2"/>
      <c r="C357" s="63"/>
      <c r="D357" s="2"/>
      <c r="E357" s="63"/>
      <c r="F357" s="2"/>
      <c r="G357" s="63"/>
      <c r="H357" s="2"/>
      <c r="I357" s="63"/>
      <c r="J357" s="2"/>
      <c r="K357" s="63"/>
      <c r="L357" s="2"/>
      <c r="M357" s="63"/>
      <c r="N357" s="2"/>
      <c r="O357" s="63"/>
      <c r="P357" s="2"/>
      <c r="Q357" s="63"/>
      <c r="R357" s="2"/>
      <c r="S357" s="2"/>
      <c r="T357" s="2"/>
      <c r="U357" s="2"/>
      <c r="V357" s="2"/>
      <c r="W357" s="2"/>
      <c r="X357" s="2"/>
      <c r="Y357" s="2"/>
      <c r="Z357" s="2"/>
      <c r="AA357" s="2"/>
      <c r="AB357" s="2"/>
      <c r="AC357" s="2"/>
      <c r="AD357" s="2"/>
      <c r="AE357" s="2"/>
      <c r="AF357" s="2"/>
      <c r="AG357" s="2"/>
      <c r="AH357" s="2"/>
      <c r="AI357" s="2"/>
      <c r="AJ357" s="2"/>
      <c r="AK357" s="2"/>
    </row>
    <row r="358" spans="1:37" ht="15.75" customHeight="1">
      <c r="A358" s="2"/>
      <c r="B358" s="2"/>
      <c r="C358" s="63"/>
      <c r="D358" s="2"/>
      <c r="E358" s="63"/>
      <c r="F358" s="2"/>
      <c r="G358" s="63"/>
      <c r="H358" s="2"/>
      <c r="I358" s="63"/>
      <c r="J358" s="2"/>
      <c r="K358" s="63"/>
      <c r="L358" s="2"/>
      <c r="M358" s="63"/>
      <c r="N358" s="2"/>
      <c r="O358" s="63"/>
      <c r="P358" s="2"/>
      <c r="Q358" s="63"/>
      <c r="R358" s="2"/>
      <c r="S358" s="2"/>
      <c r="T358" s="2"/>
      <c r="U358" s="2"/>
      <c r="V358" s="2"/>
      <c r="W358" s="2"/>
      <c r="X358" s="2"/>
      <c r="Y358" s="2"/>
      <c r="Z358" s="2"/>
      <c r="AA358" s="2"/>
      <c r="AB358" s="2"/>
      <c r="AC358" s="2"/>
      <c r="AD358" s="2"/>
      <c r="AE358" s="2"/>
      <c r="AF358" s="2"/>
      <c r="AG358" s="2"/>
      <c r="AH358" s="2"/>
      <c r="AI358" s="2"/>
      <c r="AJ358" s="2"/>
      <c r="AK358" s="2"/>
    </row>
    <row r="359" spans="1:37" ht="15.75" customHeight="1">
      <c r="A359" s="2"/>
      <c r="B359" s="2"/>
      <c r="C359" s="63"/>
      <c r="D359" s="2"/>
      <c r="E359" s="63"/>
      <c r="F359" s="2"/>
      <c r="G359" s="63"/>
      <c r="H359" s="2"/>
      <c r="I359" s="63"/>
      <c r="J359" s="2"/>
      <c r="K359" s="63"/>
      <c r="L359" s="2"/>
      <c r="M359" s="63"/>
      <c r="N359" s="2"/>
      <c r="O359" s="63"/>
      <c r="P359" s="2"/>
      <c r="Q359" s="63"/>
      <c r="R359" s="2"/>
      <c r="S359" s="2"/>
      <c r="T359" s="2"/>
      <c r="U359" s="2"/>
      <c r="V359" s="2"/>
      <c r="W359" s="2"/>
      <c r="X359" s="2"/>
      <c r="Y359" s="2"/>
      <c r="Z359" s="2"/>
      <c r="AA359" s="2"/>
      <c r="AB359" s="2"/>
      <c r="AC359" s="2"/>
      <c r="AD359" s="2"/>
      <c r="AE359" s="2"/>
      <c r="AF359" s="2"/>
      <c r="AG359" s="2"/>
      <c r="AH359" s="2"/>
      <c r="AI359" s="2"/>
      <c r="AJ359" s="2"/>
      <c r="AK359" s="2"/>
    </row>
    <row r="360" spans="1:37" ht="15.75" customHeight="1">
      <c r="A360" s="2"/>
      <c r="B360" s="2"/>
      <c r="C360" s="63"/>
      <c r="D360" s="2"/>
      <c r="E360" s="63"/>
      <c r="F360" s="2"/>
      <c r="G360" s="63"/>
      <c r="H360" s="2"/>
      <c r="I360" s="63"/>
      <c r="J360" s="2"/>
      <c r="K360" s="63"/>
      <c r="L360" s="2"/>
      <c r="M360" s="63"/>
      <c r="N360" s="2"/>
      <c r="O360" s="63"/>
      <c r="P360" s="2"/>
      <c r="Q360" s="63"/>
      <c r="R360" s="2"/>
      <c r="S360" s="2"/>
      <c r="T360" s="2"/>
      <c r="U360" s="2"/>
      <c r="V360" s="2"/>
      <c r="W360" s="2"/>
      <c r="X360" s="2"/>
      <c r="Y360" s="2"/>
      <c r="Z360" s="2"/>
      <c r="AA360" s="2"/>
      <c r="AB360" s="2"/>
      <c r="AC360" s="2"/>
      <c r="AD360" s="2"/>
      <c r="AE360" s="2"/>
      <c r="AF360" s="2"/>
      <c r="AG360" s="2"/>
      <c r="AH360" s="2"/>
      <c r="AI360" s="2"/>
      <c r="AJ360" s="2"/>
      <c r="AK360" s="2"/>
    </row>
    <row r="361" spans="1:37" ht="15.75" customHeight="1">
      <c r="A361" s="2"/>
      <c r="B361" s="2"/>
      <c r="C361" s="63"/>
      <c r="D361" s="2"/>
      <c r="E361" s="63"/>
      <c r="F361" s="2"/>
      <c r="G361" s="63"/>
      <c r="H361" s="2"/>
      <c r="I361" s="63"/>
      <c r="J361" s="2"/>
      <c r="K361" s="63"/>
      <c r="L361" s="2"/>
      <c r="M361" s="63"/>
      <c r="N361" s="2"/>
      <c r="O361" s="63"/>
      <c r="P361" s="2"/>
      <c r="Q361" s="63"/>
      <c r="R361" s="2"/>
      <c r="S361" s="2"/>
      <c r="T361" s="2"/>
      <c r="U361" s="2"/>
      <c r="V361" s="2"/>
      <c r="W361" s="2"/>
      <c r="X361" s="2"/>
      <c r="Y361" s="2"/>
      <c r="Z361" s="2"/>
      <c r="AA361" s="2"/>
      <c r="AB361" s="2"/>
      <c r="AC361" s="2"/>
      <c r="AD361" s="2"/>
      <c r="AE361" s="2"/>
      <c r="AF361" s="2"/>
      <c r="AG361" s="2"/>
      <c r="AH361" s="2"/>
      <c r="AI361" s="2"/>
      <c r="AJ361" s="2"/>
      <c r="AK361" s="2"/>
    </row>
    <row r="362" spans="1:37" ht="15.75" customHeight="1">
      <c r="A362" s="2"/>
      <c r="B362" s="2"/>
      <c r="C362" s="63"/>
      <c r="D362" s="2"/>
      <c r="E362" s="63"/>
      <c r="F362" s="2"/>
      <c r="G362" s="63"/>
      <c r="H362" s="2"/>
      <c r="I362" s="63"/>
      <c r="J362" s="2"/>
      <c r="K362" s="63"/>
      <c r="L362" s="2"/>
      <c r="M362" s="63"/>
      <c r="N362" s="2"/>
      <c r="O362" s="63"/>
      <c r="P362" s="2"/>
      <c r="Q362" s="63"/>
      <c r="R362" s="2"/>
      <c r="S362" s="2"/>
      <c r="T362" s="2"/>
      <c r="U362" s="2"/>
      <c r="V362" s="2"/>
      <c r="W362" s="2"/>
      <c r="X362" s="2"/>
      <c r="Y362" s="2"/>
      <c r="Z362" s="2"/>
      <c r="AA362" s="2"/>
      <c r="AB362" s="2"/>
      <c r="AC362" s="2"/>
      <c r="AD362" s="2"/>
      <c r="AE362" s="2"/>
      <c r="AF362" s="2"/>
      <c r="AG362" s="2"/>
      <c r="AH362" s="2"/>
      <c r="AI362" s="2"/>
      <c r="AJ362" s="2"/>
      <c r="AK362" s="2"/>
    </row>
    <row r="363" spans="1:37" ht="15.75" customHeight="1">
      <c r="A363" s="2"/>
      <c r="B363" s="2"/>
      <c r="C363" s="63"/>
      <c r="D363" s="2"/>
      <c r="E363" s="63"/>
      <c r="F363" s="2"/>
      <c r="G363" s="63"/>
      <c r="H363" s="2"/>
      <c r="I363" s="63"/>
      <c r="J363" s="2"/>
      <c r="K363" s="63"/>
      <c r="L363" s="2"/>
      <c r="M363" s="63"/>
      <c r="N363" s="2"/>
      <c r="O363" s="63"/>
      <c r="P363" s="2"/>
      <c r="Q363" s="63"/>
      <c r="R363" s="2"/>
      <c r="S363" s="2"/>
      <c r="T363" s="2"/>
      <c r="U363" s="2"/>
      <c r="V363" s="2"/>
      <c r="W363" s="2"/>
      <c r="X363" s="2"/>
      <c r="Y363" s="2"/>
      <c r="Z363" s="2"/>
      <c r="AA363" s="2"/>
      <c r="AB363" s="2"/>
      <c r="AC363" s="2"/>
      <c r="AD363" s="2"/>
      <c r="AE363" s="2"/>
      <c r="AF363" s="2"/>
      <c r="AG363" s="2"/>
      <c r="AH363" s="2"/>
      <c r="AI363" s="2"/>
      <c r="AJ363" s="2"/>
      <c r="AK363" s="2"/>
    </row>
    <row r="364" spans="1:37" ht="15.75" customHeight="1">
      <c r="A364" s="2"/>
      <c r="B364" s="2"/>
      <c r="C364" s="63"/>
      <c r="D364" s="2"/>
      <c r="E364" s="63"/>
      <c r="F364" s="2"/>
      <c r="G364" s="63"/>
      <c r="H364" s="2"/>
      <c r="I364" s="63"/>
      <c r="J364" s="2"/>
      <c r="K364" s="63"/>
      <c r="L364" s="2"/>
      <c r="M364" s="63"/>
      <c r="N364" s="2"/>
      <c r="O364" s="63"/>
      <c r="P364" s="2"/>
      <c r="Q364" s="63"/>
      <c r="R364" s="2"/>
      <c r="S364" s="2"/>
      <c r="T364" s="2"/>
      <c r="U364" s="2"/>
      <c r="V364" s="2"/>
      <c r="W364" s="2"/>
      <c r="X364" s="2"/>
      <c r="Y364" s="2"/>
      <c r="Z364" s="2"/>
      <c r="AA364" s="2"/>
      <c r="AB364" s="2"/>
      <c r="AC364" s="2"/>
      <c r="AD364" s="2"/>
      <c r="AE364" s="2"/>
      <c r="AF364" s="2"/>
      <c r="AG364" s="2"/>
      <c r="AH364" s="2"/>
      <c r="AI364" s="2"/>
      <c r="AJ364" s="2"/>
      <c r="AK364" s="2"/>
    </row>
    <row r="365" spans="1:37" ht="15.75" customHeight="1">
      <c r="A365" s="2"/>
      <c r="B365" s="2"/>
      <c r="C365" s="63"/>
      <c r="D365" s="2"/>
      <c r="E365" s="63"/>
      <c r="F365" s="2"/>
      <c r="G365" s="63"/>
      <c r="H365" s="2"/>
      <c r="I365" s="63"/>
      <c r="J365" s="2"/>
      <c r="K365" s="63"/>
      <c r="L365" s="2"/>
      <c r="M365" s="63"/>
      <c r="N365" s="2"/>
      <c r="O365" s="63"/>
      <c r="P365" s="2"/>
      <c r="Q365" s="63"/>
      <c r="R365" s="2"/>
      <c r="S365" s="2"/>
      <c r="T365" s="2"/>
      <c r="U365" s="2"/>
      <c r="V365" s="2"/>
      <c r="W365" s="2"/>
      <c r="X365" s="2"/>
      <c r="Y365" s="2"/>
      <c r="Z365" s="2"/>
      <c r="AA365" s="2"/>
      <c r="AB365" s="2"/>
      <c r="AC365" s="2"/>
      <c r="AD365" s="2"/>
      <c r="AE365" s="2"/>
      <c r="AF365" s="2"/>
      <c r="AG365" s="2"/>
      <c r="AH365" s="2"/>
      <c r="AI365" s="2"/>
      <c r="AJ365" s="2"/>
      <c r="AK365" s="2"/>
    </row>
    <row r="366" spans="1:37" ht="15.75" customHeight="1">
      <c r="A366" s="2"/>
      <c r="B366" s="2"/>
      <c r="C366" s="63"/>
      <c r="D366" s="2"/>
      <c r="E366" s="63"/>
      <c r="F366" s="2"/>
      <c r="G366" s="63"/>
      <c r="H366" s="2"/>
      <c r="I366" s="63"/>
      <c r="J366" s="2"/>
      <c r="K366" s="63"/>
      <c r="L366" s="2"/>
      <c r="M366" s="63"/>
      <c r="N366" s="2"/>
      <c r="O366" s="63"/>
      <c r="P366" s="2"/>
      <c r="Q366" s="63"/>
      <c r="R366" s="2"/>
      <c r="S366" s="2"/>
      <c r="T366" s="2"/>
      <c r="U366" s="2"/>
      <c r="V366" s="2"/>
      <c r="W366" s="2"/>
      <c r="X366" s="2"/>
      <c r="Y366" s="2"/>
      <c r="Z366" s="2"/>
      <c r="AA366" s="2"/>
      <c r="AB366" s="2"/>
      <c r="AC366" s="2"/>
      <c r="AD366" s="2"/>
      <c r="AE366" s="2"/>
      <c r="AF366" s="2"/>
      <c r="AG366" s="2"/>
      <c r="AH366" s="2"/>
      <c r="AI366" s="2"/>
      <c r="AJ366" s="2"/>
      <c r="AK366" s="2"/>
    </row>
    <row r="367" spans="1:37" ht="15.75" customHeight="1">
      <c r="A367" s="2"/>
      <c r="B367" s="2"/>
      <c r="C367" s="63"/>
      <c r="D367" s="2"/>
      <c r="E367" s="63"/>
      <c r="F367" s="2"/>
      <c r="G367" s="63"/>
      <c r="H367" s="2"/>
      <c r="I367" s="63"/>
      <c r="J367" s="2"/>
      <c r="K367" s="63"/>
      <c r="L367" s="2"/>
      <c r="M367" s="63"/>
      <c r="N367" s="2"/>
      <c r="O367" s="63"/>
      <c r="P367" s="2"/>
      <c r="Q367" s="63"/>
      <c r="R367" s="2"/>
      <c r="S367" s="2"/>
      <c r="T367" s="2"/>
      <c r="U367" s="2"/>
      <c r="V367" s="2"/>
      <c r="W367" s="2"/>
      <c r="X367" s="2"/>
      <c r="Y367" s="2"/>
      <c r="Z367" s="2"/>
      <c r="AA367" s="2"/>
      <c r="AB367" s="2"/>
      <c r="AC367" s="2"/>
      <c r="AD367" s="2"/>
      <c r="AE367" s="2"/>
      <c r="AF367" s="2"/>
      <c r="AG367" s="2"/>
      <c r="AH367" s="2"/>
      <c r="AI367" s="2"/>
      <c r="AJ367" s="2"/>
      <c r="AK367" s="2"/>
    </row>
    <row r="368" spans="1:37" ht="15.75" customHeight="1">
      <c r="A368" s="2"/>
      <c r="B368" s="2"/>
      <c r="C368" s="63"/>
      <c r="D368" s="2"/>
      <c r="E368" s="63"/>
      <c r="F368" s="2"/>
      <c r="G368" s="63"/>
      <c r="H368" s="2"/>
      <c r="I368" s="63"/>
      <c r="J368" s="2"/>
      <c r="K368" s="63"/>
      <c r="L368" s="2"/>
      <c r="M368" s="63"/>
      <c r="N368" s="2"/>
      <c r="O368" s="63"/>
      <c r="P368" s="2"/>
      <c r="Q368" s="63"/>
      <c r="R368" s="2"/>
      <c r="S368" s="2"/>
      <c r="T368" s="2"/>
      <c r="U368" s="2"/>
      <c r="V368" s="2"/>
      <c r="W368" s="2"/>
      <c r="X368" s="2"/>
      <c r="Y368" s="2"/>
      <c r="Z368" s="2"/>
      <c r="AA368" s="2"/>
      <c r="AB368" s="2"/>
      <c r="AC368" s="2"/>
      <c r="AD368" s="2"/>
      <c r="AE368" s="2"/>
      <c r="AF368" s="2"/>
      <c r="AG368" s="2"/>
      <c r="AH368" s="2"/>
      <c r="AI368" s="2"/>
      <c r="AJ368" s="2"/>
      <c r="AK368" s="2"/>
    </row>
    <row r="369" spans="1:37" ht="15.75" customHeight="1">
      <c r="A369" s="2"/>
      <c r="B369" s="2"/>
      <c r="C369" s="63"/>
      <c r="D369" s="2"/>
      <c r="E369" s="63"/>
      <c r="F369" s="2"/>
      <c r="G369" s="63"/>
      <c r="H369" s="2"/>
      <c r="I369" s="63"/>
      <c r="J369" s="2"/>
      <c r="K369" s="63"/>
      <c r="L369" s="2"/>
      <c r="M369" s="63"/>
      <c r="N369" s="2"/>
      <c r="O369" s="63"/>
      <c r="P369" s="2"/>
      <c r="Q369" s="63"/>
      <c r="R369" s="2"/>
      <c r="S369" s="2"/>
      <c r="T369" s="2"/>
      <c r="U369" s="2"/>
      <c r="V369" s="2"/>
      <c r="W369" s="2"/>
      <c r="X369" s="2"/>
      <c r="Y369" s="2"/>
      <c r="Z369" s="2"/>
      <c r="AA369" s="2"/>
      <c r="AB369" s="2"/>
      <c r="AC369" s="2"/>
      <c r="AD369" s="2"/>
      <c r="AE369" s="2"/>
      <c r="AF369" s="2"/>
      <c r="AG369" s="2"/>
      <c r="AH369" s="2"/>
      <c r="AI369" s="2"/>
      <c r="AJ369" s="2"/>
      <c r="AK369" s="2"/>
    </row>
    <row r="370" spans="1:37" ht="15.75" customHeight="1">
      <c r="A370" s="2"/>
      <c r="B370" s="2"/>
      <c r="C370" s="63"/>
      <c r="D370" s="2"/>
      <c r="E370" s="63"/>
      <c r="F370" s="2"/>
      <c r="G370" s="63"/>
      <c r="H370" s="2"/>
      <c r="I370" s="63"/>
      <c r="J370" s="2"/>
      <c r="K370" s="63"/>
      <c r="L370" s="2"/>
      <c r="M370" s="63"/>
      <c r="N370" s="2"/>
      <c r="O370" s="63"/>
      <c r="P370" s="2"/>
      <c r="Q370" s="63"/>
      <c r="R370" s="2"/>
      <c r="S370" s="2"/>
      <c r="T370" s="2"/>
      <c r="U370" s="2"/>
      <c r="V370" s="2"/>
      <c r="W370" s="2"/>
      <c r="X370" s="2"/>
      <c r="Y370" s="2"/>
      <c r="Z370" s="2"/>
      <c r="AA370" s="2"/>
      <c r="AB370" s="2"/>
      <c r="AC370" s="2"/>
      <c r="AD370" s="2"/>
      <c r="AE370" s="2"/>
      <c r="AF370" s="2"/>
      <c r="AG370" s="2"/>
      <c r="AH370" s="2"/>
      <c r="AI370" s="2"/>
      <c r="AJ370" s="2"/>
      <c r="AK370" s="2"/>
    </row>
    <row r="371" spans="1:37" ht="15.75" customHeight="1">
      <c r="A371" s="2"/>
      <c r="B371" s="2"/>
      <c r="C371" s="63"/>
      <c r="D371" s="2"/>
      <c r="E371" s="63"/>
      <c r="F371" s="2"/>
      <c r="G371" s="63"/>
      <c r="H371" s="2"/>
      <c r="I371" s="63"/>
      <c r="J371" s="2"/>
      <c r="K371" s="63"/>
      <c r="L371" s="2"/>
      <c r="M371" s="63"/>
      <c r="N371" s="2"/>
      <c r="O371" s="63"/>
      <c r="P371" s="2"/>
      <c r="Q371" s="63"/>
      <c r="R371" s="2"/>
      <c r="S371" s="2"/>
      <c r="T371" s="2"/>
      <c r="U371" s="2"/>
      <c r="V371" s="2"/>
      <c r="W371" s="2"/>
      <c r="X371" s="2"/>
      <c r="Y371" s="2"/>
      <c r="Z371" s="2"/>
      <c r="AA371" s="2"/>
      <c r="AB371" s="2"/>
      <c r="AC371" s="2"/>
      <c r="AD371" s="2"/>
      <c r="AE371" s="2"/>
      <c r="AF371" s="2"/>
      <c r="AG371" s="2"/>
      <c r="AH371" s="2"/>
      <c r="AI371" s="2"/>
      <c r="AJ371" s="2"/>
      <c r="AK371" s="2"/>
    </row>
    <row r="372" spans="1:37" ht="15.75" customHeight="1">
      <c r="A372" s="2"/>
      <c r="B372" s="2"/>
      <c r="C372" s="63"/>
      <c r="D372" s="2"/>
      <c r="E372" s="63"/>
      <c r="F372" s="2"/>
      <c r="G372" s="63"/>
      <c r="H372" s="2"/>
      <c r="I372" s="63"/>
      <c r="J372" s="2"/>
      <c r="K372" s="63"/>
      <c r="L372" s="2"/>
      <c r="M372" s="63"/>
      <c r="N372" s="2"/>
      <c r="O372" s="63"/>
      <c r="P372" s="2"/>
      <c r="Q372" s="63"/>
      <c r="R372" s="2"/>
      <c r="S372" s="2"/>
      <c r="T372" s="2"/>
      <c r="U372" s="2"/>
      <c r="V372" s="2"/>
      <c r="W372" s="2"/>
      <c r="X372" s="2"/>
      <c r="Y372" s="2"/>
      <c r="Z372" s="2"/>
      <c r="AA372" s="2"/>
      <c r="AB372" s="2"/>
      <c r="AC372" s="2"/>
      <c r="AD372" s="2"/>
      <c r="AE372" s="2"/>
      <c r="AF372" s="2"/>
      <c r="AG372" s="2"/>
      <c r="AH372" s="2"/>
      <c r="AI372" s="2"/>
      <c r="AJ372" s="2"/>
      <c r="AK372" s="2"/>
    </row>
    <row r="373" spans="1:37" ht="15.75" customHeight="1">
      <c r="A373" s="2"/>
      <c r="B373" s="2"/>
      <c r="C373" s="63"/>
      <c r="D373" s="2"/>
      <c r="E373" s="63"/>
      <c r="F373" s="2"/>
      <c r="G373" s="63"/>
      <c r="H373" s="2"/>
      <c r="I373" s="63"/>
      <c r="J373" s="2"/>
      <c r="K373" s="63"/>
      <c r="L373" s="2"/>
      <c r="M373" s="63"/>
      <c r="N373" s="2"/>
      <c r="O373" s="63"/>
      <c r="P373" s="2"/>
      <c r="Q373" s="63"/>
      <c r="R373" s="2"/>
      <c r="S373" s="2"/>
      <c r="T373" s="2"/>
      <c r="U373" s="2"/>
      <c r="V373" s="2"/>
      <c r="W373" s="2"/>
      <c r="X373" s="2"/>
      <c r="Y373" s="2"/>
      <c r="Z373" s="2"/>
      <c r="AA373" s="2"/>
      <c r="AB373" s="2"/>
      <c r="AC373" s="2"/>
      <c r="AD373" s="2"/>
      <c r="AE373" s="2"/>
      <c r="AF373" s="2"/>
      <c r="AG373" s="2"/>
      <c r="AH373" s="2"/>
      <c r="AI373" s="2"/>
      <c r="AJ373" s="2"/>
      <c r="AK373" s="2"/>
    </row>
    <row r="374" spans="1:37" ht="15.75" customHeight="1">
      <c r="A374" s="2"/>
      <c r="B374" s="2"/>
      <c r="C374" s="63"/>
      <c r="D374" s="2"/>
      <c r="E374" s="63"/>
      <c r="F374" s="2"/>
      <c r="G374" s="63"/>
      <c r="H374" s="2"/>
      <c r="I374" s="63"/>
      <c r="J374" s="2"/>
      <c r="K374" s="63"/>
      <c r="L374" s="2"/>
      <c r="M374" s="63"/>
      <c r="N374" s="2"/>
      <c r="O374" s="63"/>
      <c r="P374" s="2"/>
      <c r="Q374" s="63"/>
      <c r="R374" s="2"/>
      <c r="S374" s="2"/>
      <c r="T374" s="2"/>
      <c r="U374" s="2"/>
      <c r="V374" s="2"/>
      <c r="W374" s="2"/>
      <c r="X374" s="2"/>
      <c r="Y374" s="2"/>
      <c r="Z374" s="2"/>
      <c r="AA374" s="2"/>
      <c r="AB374" s="2"/>
      <c r="AC374" s="2"/>
      <c r="AD374" s="2"/>
      <c r="AE374" s="2"/>
      <c r="AF374" s="2"/>
      <c r="AG374" s="2"/>
      <c r="AH374" s="2"/>
      <c r="AI374" s="2"/>
      <c r="AJ374" s="2"/>
      <c r="AK374" s="2"/>
    </row>
    <row r="375" spans="1:37" ht="15.75" customHeight="1">
      <c r="A375" s="2"/>
      <c r="B375" s="2"/>
      <c r="C375" s="63"/>
      <c r="D375" s="2"/>
      <c r="E375" s="63"/>
      <c r="F375" s="2"/>
      <c r="G375" s="63"/>
      <c r="H375" s="2"/>
      <c r="I375" s="63"/>
      <c r="J375" s="2"/>
      <c r="K375" s="63"/>
      <c r="L375" s="2"/>
      <c r="M375" s="63"/>
      <c r="N375" s="2"/>
      <c r="O375" s="63"/>
      <c r="P375" s="2"/>
      <c r="Q375" s="63"/>
      <c r="R375" s="2"/>
      <c r="S375" s="2"/>
      <c r="T375" s="2"/>
      <c r="U375" s="2"/>
      <c r="V375" s="2"/>
      <c r="W375" s="2"/>
      <c r="X375" s="2"/>
      <c r="Y375" s="2"/>
      <c r="Z375" s="2"/>
      <c r="AA375" s="2"/>
      <c r="AB375" s="2"/>
      <c r="AC375" s="2"/>
      <c r="AD375" s="2"/>
      <c r="AE375" s="2"/>
      <c r="AF375" s="2"/>
      <c r="AG375" s="2"/>
      <c r="AH375" s="2"/>
      <c r="AI375" s="2"/>
      <c r="AJ375" s="2"/>
      <c r="AK375" s="2"/>
    </row>
    <row r="376" spans="1:37" ht="15.75" customHeight="1">
      <c r="A376" s="2"/>
      <c r="B376" s="2"/>
      <c r="C376" s="63"/>
      <c r="D376" s="2"/>
      <c r="E376" s="63"/>
      <c r="F376" s="2"/>
      <c r="G376" s="63"/>
      <c r="H376" s="2"/>
      <c r="I376" s="63"/>
      <c r="J376" s="2"/>
      <c r="K376" s="63"/>
      <c r="L376" s="2"/>
      <c r="M376" s="63"/>
      <c r="N376" s="2"/>
      <c r="O376" s="63"/>
      <c r="P376" s="2"/>
      <c r="Q376" s="63"/>
      <c r="R376" s="2"/>
      <c r="S376" s="2"/>
      <c r="T376" s="2"/>
      <c r="U376" s="2"/>
      <c r="V376" s="2"/>
      <c r="W376" s="2"/>
      <c r="X376" s="2"/>
      <c r="Y376" s="2"/>
      <c r="Z376" s="2"/>
      <c r="AA376" s="2"/>
      <c r="AB376" s="2"/>
      <c r="AC376" s="2"/>
      <c r="AD376" s="2"/>
      <c r="AE376" s="2"/>
      <c r="AF376" s="2"/>
      <c r="AG376" s="2"/>
      <c r="AH376" s="2"/>
      <c r="AI376" s="2"/>
      <c r="AJ376" s="2"/>
      <c r="AK376" s="2"/>
    </row>
    <row r="377" spans="1:37" ht="15.75" customHeight="1">
      <c r="A377" s="2"/>
      <c r="B377" s="2"/>
      <c r="C377" s="63"/>
      <c r="D377" s="2"/>
      <c r="E377" s="63"/>
      <c r="F377" s="2"/>
      <c r="G377" s="63"/>
      <c r="H377" s="2"/>
      <c r="I377" s="63"/>
      <c r="J377" s="2"/>
      <c r="K377" s="63"/>
      <c r="L377" s="2"/>
      <c r="M377" s="63"/>
      <c r="N377" s="2"/>
      <c r="O377" s="63"/>
      <c r="P377" s="2"/>
      <c r="Q377" s="63"/>
      <c r="R377" s="2"/>
      <c r="S377" s="2"/>
      <c r="T377" s="2"/>
      <c r="U377" s="2"/>
      <c r="V377" s="2"/>
      <c r="W377" s="2"/>
      <c r="X377" s="2"/>
      <c r="Y377" s="2"/>
      <c r="Z377" s="2"/>
      <c r="AA377" s="2"/>
      <c r="AB377" s="2"/>
      <c r="AC377" s="2"/>
      <c r="AD377" s="2"/>
      <c r="AE377" s="2"/>
      <c r="AF377" s="2"/>
      <c r="AG377" s="2"/>
      <c r="AH377" s="2"/>
      <c r="AI377" s="2"/>
      <c r="AJ377" s="2"/>
      <c r="AK377" s="2"/>
    </row>
    <row r="378" spans="1:37" ht="15.75" customHeight="1">
      <c r="A378" s="2"/>
      <c r="B378" s="2"/>
      <c r="C378" s="63"/>
      <c r="D378" s="2"/>
      <c r="E378" s="63"/>
      <c r="F378" s="2"/>
      <c r="G378" s="63"/>
      <c r="H378" s="2"/>
      <c r="I378" s="63"/>
      <c r="J378" s="2"/>
      <c r="K378" s="63"/>
      <c r="L378" s="2"/>
      <c r="M378" s="63"/>
      <c r="N378" s="2"/>
      <c r="O378" s="63"/>
      <c r="P378" s="2"/>
      <c r="Q378" s="63"/>
      <c r="R378" s="2"/>
      <c r="S378" s="2"/>
      <c r="T378" s="2"/>
      <c r="U378" s="2"/>
      <c r="V378" s="2"/>
      <c r="W378" s="2"/>
      <c r="X378" s="2"/>
      <c r="Y378" s="2"/>
      <c r="Z378" s="2"/>
      <c r="AA378" s="2"/>
      <c r="AB378" s="2"/>
      <c r="AC378" s="2"/>
      <c r="AD378" s="2"/>
      <c r="AE378" s="2"/>
      <c r="AF378" s="2"/>
      <c r="AG378" s="2"/>
      <c r="AH378" s="2"/>
      <c r="AI378" s="2"/>
      <c r="AJ378" s="2"/>
      <c r="AK378" s="2"/>
    </row>
    <row r="379" spans="1:37" ht="15.75" customHeight="1">
      <c r="A379" s="2"/>
      <c r="B379" s="2"/>
      <c r="C379" s="63"/>
      <c r="D379" s="2"/>
      <c r="E379" s="63"/>
      <c r="F379" s="2"/>
      <c r="G379" s="63"/>
      <c r="H379" s="2"/>
      <c r="I379" s="63"/>
      <c r="J379" s="2"/>
      <c r="K379" s="63"/>
      <c r="L379" s="2"/>
      <c r="M379" s="63"/>
      <c r="N379" s="2"/>
      <c r="O379" s="63"/>
      <c r="P379" s="2"/>
      <c r="Q379" s="63"/>
      <c r="R379" s="2"/>
      <c r="S379" s="2"/>
      <c r="T379" s="2"/>
      <c r="U379" s="2"/>
      <c r="V379" s="2"/>
      <c r="W379" s="2"/>
      <c r="X379" s="2"/>
      <c r="Y379" s="2"/>
      <c r="Z379" s="2"/>
      <c r="AA379" s="2"/>
      <c r="AB379" s="2"/>
      <c r="AC379" s="2"/>
      <c r="AD379" s="2"/>
      <c r="AE379" s="2"/>
      <c r="AF379" s="2"/>
      <c r="AG379" s="2"/>
      <c r="AH379" s="2"/>
      <c r="AI379" s="2"/>
      <c r="AJ379" s="2"/>
      <c r="AK379" s="2"/>
    </row>
    <row r="380" spans="1:37" ht="15.75" customHeight="1">
      <c r="A380" s="2"/>
      <c r="B380" s="2"/>
      <c r="C380" s="63"/>
      <c r="D380" s="2"/>
      <c r="E380" s="63"/>
      <c r="F380" s="2"/>
      <c r="G380" s="63"/>
      <c r="H380" s="2"/>
      <c r="I380" s="63"/>
      <c r="J380" s="2"/>
      <c r="K380" s="63"/>
      <c r="L380" s="2"/>
      <c r="M380" s="63"/>
      <c r="N380" s="2"/>
      <c r="O380" s="63"/>
      <c r="P380" s="2"/>
      <c r="Q380" s="63"/>
      <c r="R380" s="2"/>
      <c r="S380" s="2"/>
      <c r="T380" s="2"/>
      <c r="U380" s="2"/>
      <c r="V380" s="2"/>
      <c r="W380" s="2"/>
      <c r="X380" s="2"/>
      <c r="Y380" s="2"/>
      <c r="Z380" s="2"/>
      <c r="AA380" s="2"/>
      <c r="AB380" s="2"/>
      <c r="AC380" s="2"/>
      <c r="AD380" s="2"/>
      <c r="AE380" s="2"/>
      <c r="AF380" s="2"/>
      <c r="AG380" s="2"/>
      <c r="AH380" s="2"/>
      <c r="AI380" s="2"/>
      <c r="AJ380" s="2"/>
      <c r="AK380" s="2"/>
    </row>
    <row r="381" spans="1:37" ht="15.75" customHeight="1">
      <c r="A381" s="2"/>
      <c r="B381" s="2"/>
      <c r="C381" s="63"/>
      <c r="D381" s="2"/>
      <c r="E381" s="63"/>
      <c r="F381" s="2"/>
      <c r="G381" s="63"/>
      <c r="H381" s="2"/>
      <c r="I381" s="63"/>
      <c r="J381" s="2"/>
      <c r="K381" s="63"/>
      <c r="L381" s="2"/>
      <c r="M381" s="63"/>
      <c r="N381" s="2"/>
      <c r="O381" s="63"/>
      <c r="P381" s="2"/>
      <c r="Q381" s="63"/>
      <c r="R381" s="2"/>
      <c r="S381" s="2"/>
      <c r="T381" s="2"/>
      <c r="U381" s="2"/>
      <c r="V381" s="2"/>
      <c r="W381" s="2"/>
      <c r="X381" s="2"/>
      <c r="Y381" s="2"/>
      <c r="Z381" s="2"/>
      <c r="AA381" s="2"/>
      <c r="AB381" s="2"/>
      <c r="AC381" s="2"/>
      <c r="AD381" s="2"/>
      <c r="AE381" s="2"/>
      <c r="AF381" s="2"/>
      <c r="AG381" s="2"/>
      <c r="AH381" s="2"/>
      <c r="AI381" s="2"/>
      <c r="AJ381" s="2"/>
      <c r="AK381" s="2"/>
    </row>
    <row r="382" spans="1:37" ht="15.75" customHeight="1">
      <c r="A382" s="2"/>
      <c r="B382" s="2"/>
      <c r="C382" s="63"/>
      <c r="D382" s="2"/>
      <c r="E382" s="63"/>
      <c r="F382" s="2"/>
      <c r="G382" s="63"/>
      <c r="H382" s="2"/>
      <c r="I382" s="63"/>
      <c r="J382" s="2"/>
      <c r="K382" s="63"/>
      <c r="L382" s="2"/>
      <c r="M382" s="63"/>
      <c r="N382" s="2"/>
      <c r="O382" s="63"/>
      <c r="P382" s="2"/>
      <c r="Q382" s="63"/>
      <c r="R382" s="2"/>
      <c r="S382" s="2"/>
      <c r="T382" s="2"/>
      <c r="U382" s="2"/>
      <c r="V382" s="2"/>
      <c r="W382" s="2"/>
      <c r="X382" s="2"/>
      <c r="Y382" s="2"/>
      <c r="Z382" s="2"/>
      <c r="AA382" s="2"/>
      <c r="AB382" s="2"/>
      <c r="AC382" s="2"/>
      <c r="AD382" s="2"/>
      <c r="AE382" s="2"/>
      <c r="AF382" s="2"/>
      <c r="AG382" s="2"/>
      <c r="AH382" s="2"/>
      <c r="AI382" s="2"/>
      <c r="AJ382" s="2"/>
      <c r="AK382" s="2"/>
    </row>
    <row r="383" spans="1:37" ht="15.75" customHeight="1">
      <c r="A383" s="2"/>
      <c r="B383" s="2"/>
      <c r="C383" s="63"/>
      <c r="D383" s="2"/>
      <c r="E383" s="63"/>
      <c r="F383" s="2"/>
      <c r="G383" s="63"/>
      <c r="H383" s="2"/>
      <c r="I383" s="63"/>
      <c r="J383" s="2"/>
      <c r="K383" s="63"/>
      <c r="L383" s="2"/>
      <c r="M383" s="63"/>
      <c r="N383" s="2"/>
      <c r="O383" s="63"/>
      <c r="P383" s="2"/>
      <c r="Q383" s="63"/>
      <c r="R383" s="2"/>
      <c r="S383" s="2"/>
      <c r="T383" s="2"/>
      <c r="U383" s="2"/>
      <c r="V383" s="2"/>
      <c r="W383" s="2"/>
      <c r="X383" s="2"/>
      <c r="Y383" s="2"/>
      <c r="Z383" s="2"/>
      <c r="AA383" s="2"/>
      <c r="AB383" s="2"/>
      <c r="AC383" s="2"/>
      <c r="AD383" s="2"/>
      <c r="AE383" s="2"/>
      <c r="AF383" s="2"/>
      <c r="AG383" s="2"/>
      <c r="AH383" s="2"/>
      <c r="AI383" s="2"/>
      <c r="AJ383" s="2"/>
      <c r="AK383" s="2"/>
    </row>
    <row r="384" spans="1:37" ht="15.75" customHeight="1">
      <c r="A384" s="2"/>
      <c r="B384" s="2"/>
      <c r="C384" s="63"/>
      <c r="D384" s="2"/>
      <c r="E384" s="63"/>
      <c r="F384" s="2"/>
      <c r="G384" s="63"/>
      <c r="H384" s="2"/>
      <c r="I384" s="63"/>
      <c r="J384" s="2"/>
      <c r="K384" s="63"/>
      <c r="L384" s="2"/>
      <c r="M384" s="63"/>
      <c r="N384" s="2"/>
      <c r="O384" s="63"/>
      <c r="P384" s="2"/>
      <c r="Q384" s="63"/>
      <c r="R384" s="2"/>
      <c r="S384" s="2"/>
      <c r="T384" s="2"/>
      <c r="U384" s="2"/>
      <c r="V384" s="2"/>
      <c r="W384" s="2"/>
      <c r="X384" s="2"/>
      <c r="Y384" s="2"/>
      <c r="Z384" s="2"/>
      <c r="AA384" s="2"/>
      <c r="AB384" s="2"/>
      <c r="AC384" s="2"/>
      <c r="AD384" s="2"/>
      <c r="AE384" s="2"/>
      <c r="AF384" s="2"/>
      <c r="AG384" s="2"/>
      <c r="AH384" s="2"/>
      <c r="AI384" s="2"/>
      <c r="AJ384" s="2"/>
      <c r="AK384" s="2"/>
    </row>
    <row r="385" spans="1:37" ht="15.75" customHeight="1">
      <c r="A385" s="2"/>
      <c r="B385" s="2"/>
      <c r="C385" s="63"/>
      <c r="D385" s="2"/>
      <c r="E385" s="63"/>
      <c r="F385" s="2"/>
      <c r="G385" s="63"/>
      <c r="H385" s="2"/>
      <c r="I385" s="63"/>
      <c r="J385" s="2"/>
      <c r="K385" s="63"/>
      <c r="L385" s="2"/>
      <c r="M385" s="63"/>
      <c r="N385" s="2"/>
      <c r="O385" s="63"/>
      <c r="P385" s="2"/>
      <c r="Q385" s="63"/>
      <c r="R385" s="2"/>
      <c r="S385" s="2"/>
      <c r="T385" s="2"/>
      <c r="U385" s="2"/>
      <c r="V385" s="2"/>
      <c r="W385" s="2"/>
      <c r="X385" s="2"/>
      <c r="Y385" s="2"/>
      <c r="Z385" s="2"/>
      <c r="AA385" s="2"/>
      <c r="AB385" s="2"/>
      <c r="AC385" s="2"/>
      <c r="AD385" s="2"/>
      <c r="AE385" s="2"/>
      <c r="AF385" s="2"/>
      <c r="AG385" s="2"/>
      <c r="AH385" s="2"/>
      <c r="AI385" s="2"/>
      <c r="AJ385" s="2"/>
      <c r="AK385" s="2"/>
    </row>
    <row r="386" spans="1:37" ht="15.75" customHeight="1">
      <c r="A386" s="2"/>
      <c r="B386" s="2"/>
      <c r="C386" s="63"/>
      <c r="D386" s="2"/>
      <c r="E386" s="63"/>
      <c r="F386" s="2"/>
      <c r="G386" s="63"/>
      <c r="H386" s="2"/>
      <c r="I386" s="63"/>
      <c r="J386" s="2"/>
      <c r="K386" s="63"/>
      <c r="L386" s="2"/>
      <c r="M386" s="63"/>
      <c r="N386" s="2"/>
      <c r="O386" s="63"/>
      <c r="P386" s="2"/>
      <c r="Q386" s="63"/>
      <c r="R386" s="2"/>
      <c r="S386" s="2"/>
      <c r="T386" s="2"/>
      <c r="U386" s="2"/>
      <c r="V386" s="2"/>
      <c r="W386" s="2"/>
      <c r="X386" s="2"/>
      <c r="Y386" s="2"/>
      <c r="Z386" s="2"/>
      <c r="AA386" s="2"/>
      <c r="AB386" s="2"/>
      <c r="AC386" s="2"/>
      <c r="AD386" s="2"/>
      <c r="AE386" s="2"/>
      <c r="AF386" s="2"/>
      <c r="AG386" s="2"/>
      <c r="AH386" s="2"/>
      <c r="AI386" s="2"/>
      <c r="AJ386" s="2"/>
      <c r="AK386" s="2"/>
    </row>
    <row r="387" spans="1:37" ht="15.75" customHeight="1">
      <c r="A387" s="2"/>
      <c r="B387" s="2"/>
      <c r="C387" s="63"/>
      <c r="D387" s="2"/>
      <c r="E387" s="63"/>
      <c r="F387" s="2"/>
      <c r="G387" s="63"/>
      <c r="H387" s="2"/>
      <c r="I387" s="63"/>
      <c r="J387" s="2"/>
      <c r="K387" s="63"/>
      <c r="L387" s="2"/>
      <c r="M387" s="63"/>
      <c r="N387" s="2"/>
      <c r="O387" s="63"/>
      <c r="P387" s="2"/>
      <c r="Q387" s="63"/>
      <c r="R387" s="2"/>
      <c r="S387" s="2"/>
      <c r="T387" s="2"/>
      <c r="U387" s="2"/>
      <c r="V387" s="2"/>
      <c r="W387" s="2"/>
      <c r="X387" s="2"/>
      <c r="Y387" s="2"/>
      <c r="Z387" s="2"/>
      <c r="AA387" s="2"/>
      <c r="AB387" s="2"/>
      <c r="AC387" s="2"/>
      <c r="AD387" s="2"/>
      <c r="AE387" s="2"/>
      <c r="AF387" s="2"/>
      <c r="AG387" s="2"/>
      <c r="AH387" s="2"/>
      <c r="AI387" s="2"/>
      <c r="AJ387" s="2"/>
      <c r="AK387" s="2"/>
    </row>
    <row r="388" spans="1:37" ht="15.75" customHeight="1">
      <c r="A388" s="2"/>
      <c r="B388" s="2"/>
      <c r="C388" s="63"/>
      <c r="D388" s="2"/>
      <c r="E388" s="63"/>
      <c r="F388" s="2"/>
      <c r="G388" s="63"/>
      <c r="H388" s="2"/>
      <c r="I388" s="63"/>
      <c r="J388" s="2"/>
      <c r="K388" s="63"/>
      <c r="L388" s="2"/>
      <c r="M388" s="63"/>
      <c r="N388" s="2"/>
      <c r="O388" s="63"/>
      <c r="P388" s="2"/>
      <c r="Q388" s="63"/>
      <c r="R388" s="2"/>
      <c r="S388" s="2"/>
      <c r="T388" s="2"/>
      <c r="U388" s="2"/>
      <c r="V388" s="2"/>
      <c r="W388" s="2"/>
      <c r="X388" s="2"/>
      <c r="Y388" s="2"/>
      <c r="Z388" s="2"/>
      <c r="AA388" s="2"/>
      <c r="AB388" s="2"/>
      <c r="AC388" s="2"/>
      <c r="AD388" s="2"/>
      <c r="AE388" s="2"/>
      <c r="AF388" s="2"/>
      <c r="AG388" s="2"/>
      <c r="AH388" s="2"/>
      <c r="AI388" s="2"/>
      <c r="AJ388" s="2"/>
      <c r="AK388" s="2"/>
    </row>
    <row r="389" spans="1:37" ht="15.75" customHeight="1">
      <c r="A389" s="2"/>
      <c r="B389" s="2"/>
      <c r="C389" s="63"/>
      <c r="D389" s="2"/>
      <c r="E389" s="63"/>
      <c r="F389" s="2"/>
      <c r="G389" s="63"/>
      <c r="H389" s="2"/>
      <c r="I389" s="63"/>
      <c r="J389" s="2"/>
      <c r="K389" s="63"/>
      <c r="L389" s="2"/>
      <c r="M389" s="63"/>
      <c r="N389" s="2"/>
      <c r="O389" s="63"/>
      <c r="P389" s="2"/>
      <c r="Q389" s="63"/>
      <c r="R389" s="2"/>
      <c r="S389" s="2"/>
      <c r="T389" s="2"/>
      <c r="U389" s="2"/>
      <c r="V389" s="2"/>
      <c r="W389" s="2"/>
      <c r="X389" s="2"/>
      <c r="Y389" s="2"/>
      <c r="Z389" s="2"/>
      <c r="AA389" s="2"/>
      <c r="AB389" s="2"/>
      <c r="AC389" s="2"/>
      <c r="AD389" s="2"/>
      <c r="AE389" s="2"/>
      <c r="AF389" s="2"/>
      <c r="AG389" s="2"/>
      <c r="AH389" s="2"/>
      <c r="AI389" s="2"/>
      <c r="AJ389" s="2"/>
      <c r="AK389" s="2"/>
    </row>
    <row r="390" spans="1:37" ht="15.75" customHeight="1">
      <c r="A390" s="2"/>
      <c r="B390" s="2"/>
      <c r="C390" s="63"/>
      <c r="D390" s="2"/>
      <c r="E390" s="63"/>
      <c r="F390" s="2"/>
      <c r="G390" s="63"/>
      <c r="H390" s="2"/>
      <c r="I390" s="63"/>
      <c r="J390" s="2"/>
      <c r="K390" s="63"/>
      <c r="L390" s="2"/>
      <c r="M390" s="63"/>
      <c r="N390" s="2"/>
      <c r="O390" s="63"/>
      <c r="P390" s="2"/>
      <c r="Q390" s="63"/>
      <c r="R390" s="2"/>
      <c r="S390" s="2"/>
      <c r="T390" s="2"/>
      <c r="U390" s="2"/>
      <c r="V390" s="2"/>
      <c r="W390" s="2"/>
      <c r="X390" s="2"/>
      <c r="Y390" s="2"/>
      <c r="Z390" s="2"/>
      <c r="AA390" s="2"/>
      <c r="AB390" s="2"/>
      <c r="AC390" s="2"/>
      <c r="AD390" s="2"/>
      <c r="AE390" s="2"/>
      <c r="AF390" s="2"/>
      <c r="AG390" s="2"/>
      <c r="AH390" s="2"/>
      <c r="AI390" s="2"/>
      <c r="AJ390" s="2"/>
      <c r="AK390" s="2"/>
    </row>
    <row r="391" spans="1:37" ht="15.75" customHeight="1">
      <c r="A391" s="2"/>
      <c r="B391" s="2"/>
      <c r="C391" s="63"/>
      <c r="D391" s="2"/>
      <c r="E391" s="63"/>
      <c r="F391" s="2"/>
      <c r="G391" s="63"/>
      <c r="H391" s="2"/>
      <c r="I391" s="63"/>
      <c r="J391" s="2"/>
      <c r="K391" s="63"/>
      <c r="L391" s="2"/>
      <c r="M391" s="63"/>
      <c r="N391" s="2"/>
      <c r="O391" s="63"/>
      <c r="P391" s="2"/>
      <c r="Q391" s="63"/>
      <c r="R391" s="2"/>
      <c r="S391" s="2"/>
      <c r="T391" s="2"/>
      <c r="U391" s="2"/>
      <c r="V391" s="2"/>
      <c r="W391" s="2"/>
      <c r="X391" s="2"/>
      <c r="Y391" s="2"/>
      <c r="Z391" s="2"/>
      <c r="AA391" s="2"/>
      <c r="AB391" s="2"/>
      <c r="AC391" s="2"/>
      <c r="AD391" s="2"/>
      <c r="AE391" s="2"/>
      <c r="AF391" s="2"/>
      <c r="AG391" s="2"/>
      <c r="AH391" s="2"/>
      <c r="AI391" s="2"/>
      <c r="AJ391" s="2"/>
      <c r="AK391" s="2"/>
    </row>
    <row r="392" spans="1:37" ht="15.75" customHeight="1">
      <c r="A392" s="2"/>
      <c r="B392" s="2"/>
      <c r="C392" s="63"/>
      <c r="D392" s="2"/>
      <c r="E392" s="63"/>
      <c r="F392" s="2"/>
      <c r="G392" s="63"/>
      <c r="H392" s="2"/>
      <c r="I392" s="63"/>
      <c r="J392" s="2"/>
      <c r="K392" s="63"/>
      <c r="L392" s="2"/>
      <c r="M392" s="63"/>
      <c r="N392" s="2"/>
      <c r="O392" s="63"/>
      <c r="P392" s="2"/>
      <c r="Q392" s="63"/>
      <c r="R392" s="2"/>
      <c r="S392" s="2"/>
      <c r="T392" s="2"/>
      <c r="U392" s="2"/>
      <c r="V392" s="2"/>
      <c r="W392" s="2"/>
      <c r="X392" s="2"/>
      <c r="Y392" s="2"/>
      <c r="Z392" s="2"/>
      <c r="AA392" s="2"/>
      <c r="AB392" s="2"/>
      <c r="AC392" s="2"/>
      <c r="AD392" s="2"/>
      <c r="AE392" s="2"/>
      <c r="AF392" s="2"/>
      <c r="AG392" s="2"/>
      <c r="AH392" s="2"/>
      <c r="AI392" s="2"/>
      <c r="AJ392" s="2"/>
      <c r="AK392" s="2"/>
    </row>
    <row r="393" spans="1:37" ht="15.75" customHeight="1">
      <c r="A393" s="2"/>
      <c r="B393" s="2"/>
      <c r="C393" s="63"/>
      <c r="D393" s="2"/>
      <c r="E393" s="63"/>
      <c r="F393" s="2"/>
      <c r="G393" s="63"/>
      <c r="H393" s="2"/>
      <c r="I393" s="63"/>
      <c r="J393" s="2"/>
      <c r="K393" s="63"/>
      <c r="L393" s="2"/>
      <c r="M393" s="63"/>
      <c r="N393" s="2"/>
      <c r="O393" s="63"/>
      <c r="P393" s="2"/>
      <c r="Q393" s="63"/>
      <c r="R393" s="2"/>
      <c r="S393" s="2"/>
      <c r="T393" s="2"/>
      <c r="U393" s="2"/>
      <c r="V393" s="2"/>
      <c r="W393" s="2"/>
      <c r="X393" s="2"/>
      <c r="Y393" s="2"/>
      <c r="Z393" s="2"/>
      <c r="AA393" s="2"/>
      <c r="AB393" s="2"/>
      <c r="AC393" s="2"/>
      <c r="AD393" s="2"/>
      <c r="AE393" s="2"/>
      <c r="AF393" s="2"/>
      <c r="AG393" s="2"/>
      <c r="AH393" s="2"/>
      <c r="AI393" s="2"/>
      <c r="AJ393" s="2"/>
      <c r="AK393" s="2"/>
    </row>
    <row r="394" spans="1:37" ht="15.75" customHeight="1">
      <c r="A394" s="2"/>
      <c r="B394" s="2"/>
      <c r="C394" s="63"/>
      <c r="D394" s="2"/>
      <c r="E394" s="63"/>
      <c r="F394" s="2"/>
      <c r="G394" s="63"/>
      <c r="H394" s="2"/>
      <c r="I394" s="63"/>
      <c r="J394" s="2"/>
      <c r="K394" s="63"/>
      <c r="L394" s="2"/>
      <c r="M394" s="63"/>
      <c r="N394" s="2"/>
      <c r="O394" s="63"/>
      <c r="P394" s="2"/>
      <c r="Q394" s="63"/>
      <c r="R394" s="2"/>
      <c r="S394" s="2"/>
      <c r="T394" s="2"/>
      <c r="U394" s="2"/>
      <c r="V394" s="2"/>
      <c r="W394" s="2"/>
      <c r="X394" s="2"/>
      <c r="Y394" s="2"/>
      <c r="Z394" s="2"/>
      <c r="AA394" s="2"/>
      <c r="AB394" s="2"/>
      <c r="AC394" s="2"/>
      <c r="AD394" s="2"/>
      <c r="AE394" s="2"/>
      <c r="AF394" s="2"/>
      <c r="AG394" s="2"/>
      <c r="AH394" s="2"/>
      <c r="AI394" s="2"/>
      <c r="AJ394" s="2"/>
      <c r="AK394" s="2"/>
    </row>
    <row r="395" spans="1:37" ht="15.75" customHeight="1">
      <c r="A395" s="2"/>
      <c r="B395" s="2"/>
      <c r="C395" s="63"/>
      <c r="D395" s="2"/>
      <c r="E395" s="63"/>
      <c r="F395" s="2"/>
      <c r="G395" s="63"/>
      <c r="H395" s="2"/>
      <c r="I395" s="63"/>
      <c r="J395" s="2"/>
      <c r="K395" s="63"/>
      <c r="L395" s="2"/>
      <c r="M395" s="63"/>
      <c r="N395" s="2"/>
      <c r="O395" s="63"/>
      <c r="P395" s="2"/>
      <c r="Q395" s="63"/>
      <c r="R395" s="2"/>
      <c r="S395" s="2"/>
      <c r="T395" s="2"/>
      <c r="U395" s="2"/>
      <c r="V395" s="2"/>
      <c r="W395" s="2"/>
      <c r="X395" s="2"/>
      <c r="Y395" s="2"/>
      <c r="Z395" s="2"/>
      <c r="AA395" s="2"/>
      <c r="AB395" s="2"/>
      <c r="AC395" s="2"/>
      <c r="AD395" s="2"/>
      <c r="AE395" s="2"/>
      <c r="AF395" s="2"/>
      <c r="AG395" s="2"/>
      <c r="AH395" s="2"/>
      <c r="AI395" s="2"/>
      <c r="AJ395" s="2"/>
      <c r="AK395" s="2"/>
    </row>
    <row r="396" spans="1:37" ht="15.75" customHeight="1">
      <c r="A396" s="2"/>
      <c r="B396" s="2"/>
      <c r="C396" s="63"/>
      <c r="D396" s="2"/>
      <c r="E396" s="63"/>
      <c r="F396" s="2"/>
      <c r="G396" s="63"/>
      <c r="H396" s="2"/>
      <c r="I396" s="63"/>
      <c r="J396" s="2"/>
      <c r="K396" s="63"/>
      <c r="L396" s="2"/>
      <c r="M396" s="63"/>
      <c r="N396" s="2"/>
      <c r="O396" s="63"/>
      <c r="P396" s="2"/>
      <c r="Q396" s="63"/>
      <c r="R396" s="2"/>
      <c r="S396" s="2"/>
      <c r="T396" s="2"/>
      <c r="U396" s="2"/>
      <c r="V396" s="2"/>
      <c r="W396" s="2"/>
      <c r="X396" s="2"/>
      <c r="Y396" s="2"/>
      <c r="Z396" s="2"/>
      <c r="AA396" s="2"/>
      <c r="AB396" s="2"/>
      <c r="AC396" s="2"/>
      <c r="AD396" s="2"/>
      <c r="AE396" s="2"/>
      <c r="AF396" s="2"/>
      <c r="AG396" s="2"/>
      <c r="AH396" s="2"/>
      <c r="AI396" s="2"/>
      <c r="AJ396" s="2"/>
      <c r="AK396" s="2"/>
    </row>
    <row r="397" spans="1:37" ht="15.75" customHeight="1">
      <c r="A397" s="2"/>
      <c r="B397" s="2"/>
      <c r="C397" s="63"/>
      <c r="D397" s="2"/>
      <c r="E397" s="63"/>
      <c r="F397" s="2"/>
      <c r="G397" s="63"/>
      <c r="H397" s="2"/>
      <c r="I397" s="63"/>
      <c r="J397" s="2"/>
      <c r="K397" s="63"/>
      <c r="L397" s="2"/>
      <c r="M397" s="63"/>
      <c r="N397" s="2"/>
      <c r="O397" s="63"/>
      <c r="P397" s="2"/>
      <c r="Q397" s="63"/>
      <c r="R397" s="2"/>
      <c r="S397" s="2"/>
      <c r="T397" s="2"/>
      <c r="U397" s="2"/>
      <c r="V397" s="2"/>
      <c r="W397" s="2"/>
      <c r="X397" s="2"/>
      <c r="Y397" s="2"/>
      <c r="Z397" s="2"/>
      <c r="AA397" s="2"/>
      <c r="AB397" s="2"/>
      <c r="AC397" s="2"/>
      <c r="AD397" s="2"/>
      <c r="AE397" s="2"/>
      <c r="AF397" s="2"/>
      <c r="AG397" s="2"/>
      <c r="AH397" s="2"/>
      <c r="AI397" s="2"/>
      <c r="AJ397" s="2"/>
      <c r="AK397" s="2"/>
    </row>
    <row r="398" spans="1:37" ht="15.75" customHeight="1">
      <c r="A398" s="2"/>
      <c r="B398" s="2"/>
      <c r="C398" s="63"/>
      <c r="D398" s="2"/>
      <c r="E398" s="63"/>
      <c r="F398" s="2"/>
      <c r="G398" s="63"/>
      <c r="H398" s="2"/>
      <c r="I398" s="63"/>
      <c r="J398" s="2"/>
      <c r="K398" s="63"/>
      <c r="L398" s="2"/>
      <c r="M398" s="63"/>
      <c r="N398" s="2"/>
      <c r="O398" s="63"/>
      <c r="P398" s="2"/>
      <c r="Q398" s="63"/>
      <c r="R398" s="2"/>
      <c r="S398" s="2"/>
      <c r="T398" s="2"/>
      <c r="U398" s="2"/>
      <c r="V398" s="2"/>
      <c r="W398" s="2"/>
      <c r="X398" s="2"/>
      <c r="Y398" s="2"/>
      <c r="Z398" s="2"/>
      <c r="AA398" s="2"/>
      <c r="AB398" s="2"/>
      <c r="AC398" s="2"/>
      <c r="AD398" s="2"/>
      <c r="AE398" s="2"/>
      <c r="AF398" s="2"/>
      <c r="AG398" s="2"/>
      <c r="AH398" s="2"/>
      <c r="AI398" s="2"/>
      <c r="AJ398" s="2"/>
      <c r="AK398" s="2"/>
    </row>
    <row r="399" spans="1:37" ht="15.75" customHeight="1">
      <c r="A399" s="2"/>
      <c r="B399" s="2"/>
      <c r="C399" s="63"/>
      <c r="D399" s="2"/>
      <c r="E399" s="63"/>
      <c r="F399" s="2"/>
      <c r="G399" s="63"/>
      <c r="H399" s="2"/>
      <c r="I399" s="63"/>
      <c r="J399" s="2"/>
      <c r="K399" s="63"/>
      <c r="L399" s="2"/>
      <c r="M399" s="63"/>
      <c r="N399" s="2"/>
      <c r="O399" s="63"/>
      <c r="P399" s="2"/>
      <c r="Q399" s="63"/>
      <c r="R399" s="2"/>
      <c r="S399" s="2"/>
      <c r="T399" s="2"/>
      <c r="U399" s="2"/>
      <c r="V399" s="2"/>
      <c r="W399" s="2"/>
      <c r="X399" s="2"/>
      <c r="Y399" s="2"/>
      <c r="Z399" s="2"/>
      <c r="AA399" s="2"/>
      <c r="AB399" s="2"/>
      <c r="AC399" s="2"/>
      <c r="AD399" s="2"/>
      <c r="AE399" s="2"/>
      <c r="AF399" s="2"/>
      <c r="AG399" s="2"/>
      <c r="AH399" s="2"/>
      <c r="AI399" s="2"/>
      <c r="AJ399" s="2"/>
      <c r="AK399" s="2"/>
    </row>
    <row r="400" spans="1:37" ht="15.75" customHeight="1">
      <c r="A400" s="2"/>
      <c r="B400" s="2"/>
      <c r="C400" s="63"/>
      <c r="D400" s="2"/>
      <c r="E400" s="63"/>
      <c r="F400" s="2"/>
      <c r="G400" s="63"/>
      <c r="H400" s="2"/>
      <c r="I400" s="63"/>
      <c r="J400" s="2"/>
      <c r="K400" s="63"/>
      <c r="L400" s="2"/>
      <c r="M400" s="63"/>
      <c r="N400" s="2"/>
      <c r="O400" s="63"/>
      <c r="P400" s="2"/>
      <c r="Q400" s="63"/>
      <c r="R400" s="2"/>
      <c r="S400" s="2"/>
      <c r="T400" s="2"/>
      <c r="U400" s="2"/>
      <c r="V400" s="2"/>
      <c r="W400" s="2"/>
      <c r="X400" s="2"/>
      <c r="Y400" s="2"/>
      <c r="Z400" s="2"/>
      <c r="AA400" s="2"/>
      <c r="AB400" s="2"/>
      <c r="AC400" s="2"/>
      <c r="AD400" s="2"/>
      <c r="AE400" s="2"/>
      <c r="AF400" s="2"/>
      <c r="AG400" s="2"/>
      <c r="AH400" s="2"/>
      <c r="AI400" s="2"/>
      <c r="AJ400" s="2"/>
      <c r="AK400" s="2"/>
    </row>
    <row r="401" spans="1:37" ht="15.75" customHeight="1">
      <c r="A401" s="2"/>
      <c r="B401" s="2"/>
      <c r="C401" s="63"/>
      <c r="D401" s="2"/>
      <c r="E401" s="63"/>
      <c r="F401" s="2"/>
      <c r="G401" s="63"/>
      <c r="H401" s="2"/>
      <c r="I401" s="63"/>
      <c r="J401" s="2"/>
      <c r="K401" s="63"/>
      <c r="L401" s="2"/>
      <c r="M401" s="63"/>
      <c r="N401" s="2"/>
      <c r="O401" s="63"/>
      <c r="P401" s="2"/>
      <c r="Q401" s="63"/>
      <c r="R401" s="2"/>
      <c r="S401" s="2"/>
      <c r="T401" s="2"/>
      <c r="U401" s="2"/>
      <c r="V401" s="2"/>
      <c r="W401" s="2"/>
      <c r="X401" s="2"/>
      <c r="Y401" s="2"/>
      <c r="Z401" s="2"/>
      <c r="AA401" s="2"/>
      <c r="AB401" s="2"/>
      <c r="AC401" s="2"/>
      <c r="AD401" s="2"/>
      <c r="AE401" s="2"/>
      <c r="AF401" s="2"/>
      <c r="AG401" s="2"/>
      <c r="AH401" s="2"/>
      <c r="AI401" s="2"/>
      <c r="AJ401" s="2"/>
      <c r="AK401" s="2"/>
    </row>
    <row r="402" spans="1:37" ht="15.75" customHeight="1">
      <c r="A402" s="2"/>
      <c r="B402" s="2"/>
      <c r="C402" s="63"/>
      <c r="D402" s="2"/>
      <c r="E402" s="63"/>
      <c r="F402" s="2"/>
      <c r="G402" s="63"/>
      <c r="H402" s="2"/>
      <c r="I402" s="63"/>
      <c r="J402" s="2"/>
      <c r="K402" s="63"/>
      <c r="L402" s="2"/>
      <c r="M402" s="63"/>
      <c r="N402" s="2"/>
      <c r="O402" s="63"/>
      <c r="P402" s="2"/>
      <c r="Q402" s="63"/>
      <c r="R402" s="2"/>
      <c r="S402" s="2"/>
      <c r="T402" s="2"/>
      <c r="U402" s="2"/>
      <c r="V402" s="2"/>
      <c r="W402" s="2"/>
      <c r="X402" s="2"/>
      <c r="Y402" s="2"/>
      <c r="Z402" s="2"/>
      <c r="AA402" s="2"/>
      <c r="AB402" s="2"/>
      <c r="AC402" s="2"/>
      <c r="AD402" s="2"/>
      <c r="AE402" s="2"/>
      <c r="AF402" s="2"/>
      <c r="AG402" s="2"/>
      <c r="AH402" s="2"/>
      <c r="AI402" s="2"/>
      <c r="AJ402" s="2"/>
      <c r="AK402" s="2"/>
    </row>
    <row r="403" spans="1:37" ht="15.75" customHeight="1">
      <c r="A403" s="2"/>
      <c r="B403" s="2"/>
      <c r="C403" s="63"/>
      <c r="D403" s="2"/>
      <c r="E403" s="63"/>
      <c r="F403" s="2"/>
      <c r="G403" s="63"/>
      <c r="H403" s="2"/>
      <c r="I403" s="63"/>
      <c r="J403" s="2"/>
      <c r="K403" s="63"/>
      <c r="L403" s="2"/>
      <c r="M403" s="63"/>
      <c r="N403" s="2"/>
      <c r="O403" s="63"/>
      <c r="P403" s="2"/>
      <c r="Q403" s="63"/>
      <c r="R403" s="2"/>
      <c r="S403" s="2"/>
      <c r="T403" s="2"/>
      <c r="U403" s="2"/>
      <c r="V403" s="2"/>
      <c r="W403" s="2"/>
      <c r="X403" s="2"/>
      <c r="Y403" s="2"/>
      <c r="Z403" s="2"/>
      <c r="AA403" s="2"/>
      <c r="AB403" s="2"/>
      <c r="AC403" s="2"/>
      <c r="AD403" s="2"/>
      <c r="AE403" s="2"/>
      <c r="AF403" s="2"/>
      <c r="AG403" s="2"/>
      <c r="AH403" s="2"/>
      <c r="AI403" s="2"/>
      <c r="AJ403" s="2"/>
      <c r="AK403" s="2"/>
    </row>
    <row r="404" spans="1:37" ht="15.75" customHeight="1">
      <c r="A404" s="2"/>
      <c r="B404" s="2"/>
      <c r="C404" s="63"/>
      <c r="D404" s="2"/>
      <c r="E404" s="63"/>
      <c r="F404" s="2"/>
      <c r="G404" s="63"/>
      <c r="H404" s="2"/>
      <c r="I404" s="63"/>
      <c r="J404" s="2"/>
      <c r="K404" s="63"/>
      <c r="L404" s="2"/>
      <c r="M404" s="63"/>
      <c r="N404" s="2"/>
      <c r="O404" s="63"/>
      <c r="P404" s="2"/>
      <c r="Q404" s="63"/>
      <c r="R404" s="2"/>
      <c r="S404" s="2"/>
      <c r="T404" s="2"/>
      <c r="U404" s="2"/>
      <c r="V404" s="2"/>
      <c r="W404" s="2"/>
      <c r="X404" s="2"/>
      <c r="Y404" s="2"/>
      <c r="Z404" s="2"/>
      <c r="AA404" s="2"/>
      <c r="AB404" s="2"/>
      <c r="AC404" s="2"/>
      <c r="AD404" s="2"/>
      <c r="AE404" s="2"/>
      <c r="AF404" s="2"/>
      <c r="AG404" s="2"/>
      <c r="AH404" s="2"/>
      <c r="AI404" s="2"/>
      <c r="AJ404" s="2"/>
      <c r="AK404" s="2"/>
    </row>
    <row r="405" spans="1:37" ht="15.75" customHeight="1">
      <c r="A405" s="2"/>
      <c r="B405" s="2"/>
      <c r="C405" s="63"/>
      <c r="D405" s="2"/>
      <c r="E405" s="63"/>
      <c r="F405" s="2"/>
      <c r="G405" s="63"/>
      <c r="H405" s="2"/>
      <c r="I405" s="63"/>
      <c r="J405" s="2"/>
      <c r="K405" s="63"/>
      <c r="L405" s="2"/>
      <c r="M405" s="63"/>
      <c r="N405" s="2"/>
      <c r="O405" s="63"/>
      <c r="P405" s="2"/>
      <c r="Q405" s="63"/>
      <c r="R405" s="2"/>
      <c r="S405" s="2"/>
      <c r="T405" s="2"/>
      <c r="U405" s="2"/>
      <c r="V405" s="2"/>
      <c r="W405" s="2"/>
      <c r="X405" s="2"/>
      <c r="Y405" s="2"/>
      <c r="Z405" s="2"/>
      <c r="AA405" s="2"/>
      <c r="AB405" s="2"/>
      <c r="AC405" s="2"/>
      <c r="AD405" s="2"/>
      <c r="AE405" s="2"/>
      <c r="AF405" s="2"/>
      <c r="AG405" s="2"/>
      <c r="AH405" s="2"/>
      <c r="AI405" s="2"/>
      <c r="AJ405" s="2"/>
      <c r="AK405" s="2"/>
    </row>
    <row r="406" spans="1:37" ht="15.75" customHeight="1">
      <c r="A406" s="2"/>
      <c r="B406" s="2"/>
      <c r="C406" s="63"/>
      <c r="D406" s="2"/>
      <c r="E406" s="63"/>
      <c r="F406" s="2"/>
      <c r="G406" s="63"/>
      <c r="H406" s="2"/>
      <c r="I406" s="63"/>
      <c r="J406" s="2"/>
      <c r="K406" s="63"/>
      <c r="L406" s="2"/>
      <c r="M406" s="63"/>
      <c r="N406" s="2"/>
      <c r="O406" s="63"/>
      <c r="P406" s="2"/>
      <c r="Q406" s="63"/>
      <c r="R406" s="2"/>
      <c r="S406" s="2"/>
      <c r="T406" s="2"/>
      <c r="U406" s="2"/>
      <c r="V406" s="2"/>
      <c r="W406" s="2"/>
      <c r="X406" s="2"/>
      <c r="Y406" s="2"/>
      <c r="Z406" s="2"/>
      <c r="AA406" s="2"/>
      <c r="AB406" s="2"/>
      <c r="AC406" s="2"/>
      <c r="AD406" s="2"/>
      <c r="AE406" s="2"/>
      <c r="AF406" s="2"/>
      <c r="AG406" s="2"/>
      <c r="AH406" s="2"/>
      <c r="AI406" s="2"/>
      <c r="AJ406" s="2"/>
      <c r="AK406" s="2"/>
    </row>
    <row r="407" spans="1:37" ht="15.75" customHeight="1">
      <c r="A407" s="2"/>
      <c r="B407" s="2"/>
      <c r="C407" s="63"/>
      <c r="D407" s="2"/>
      <c r="E407" s="63"/>
      <c r="F407" s="2"/>
      <c r="G407" s="63"/>
      <c r="H407" s="2"/>
      <c r="I407" s="63"/>
      <c r="J407" s="2"/>
      <c r="K407" s="63"/>
      <c r="L407" s="2"/>
      <c r="M407" s="63"/>
      <c r="N407" s="2"/>
      <c r="O407" s="63"/>
      <c r="P407" s="2"/>
      <c r="Q407" s="63"/>
      <c r="R407" s="2"/>
      <c r="S407" s="2"/>
      <c r="T407" s="2"/>
      <c r="U407" s="2"/>
      <c r="V407" s="2"/>
      <c r="W407" s="2"/>
      <c r="X407" s="2"/>
      <c r="Y407" s="2"/>
      <c r="Z407" s="2"/>
      <c r="AA407" s="2"/>
      <c r="AB407" s="2"/>
      <c r="AC407" s="2"/>
      <c r="AD407" s="2"/>
      <c r="AE407" s="2"/>
      <c r="AF407" s="2"/>
      <c r="AG407" s="2"/>
      <c r="AH407" s="2"/>
      <c r="AI407" s="2"/>
      <c r="AJ407" s="2"/>
      <c r="AK407" s="2"/>
    </row>
    <row r="408" spans="1:37" ht="15.75" customHeight="1">
      <c r="A408" s="2"/>
      <c r="B408" s="2"/>
      <c r="C408" s="63"/>
      <c r="D408" s="2"/>
      <c r="E408" s="63"/>
      <c r="F408" s="2"/>
      <c r="G408" s="63"/>
      <c r="H408" s="2"/>
      <c r="I408" s="63"/>
      <c r="J408" s="2"/>
      <c r="K408" s="63"/>
      <c r="L408" s="2"/>
      <c r="M408" s="63"/>
      <c r="N408" s="2"/>
      <c r="O408" s="63"/>
      <c r="P408" s="2"/>
      <c r="Q408" s="63"/>
      <c r="R408" s="2"/>
      <c r="S408" s="2"/>
      <c r="T408" s="2"/>
      <c r="U408" s="2"/>
      <c r="V408" s="2"/>
      <c r="W408" s="2"/>
      <c r="X408" s="2"/>
      <c r="Y408" s="2"/>
      <c r="Z408" s="2"/>
      <c r="AA408" s="2"/>
      <c r="AB408" s="2"/>
      <c r="AC408" s="2"/>
      <c r="AD408" s="2"/>
      <c r="AE408" s="2"/>
      <c r="AF408" s="2"/>
      <c r="AG408" s="2"/>
      <c r="AH408" s="2"/>
      <c r="AI408" s="2"/>
      <c r="AJ408" s="2"/>
      <c r="AK408" s="2"/>
    </row>
    <row r="409" spans="1:37" ht="15.75" customHeight="1">
      <c r="A409" s="2"/>
      <c r="B409" s="2"/>
      <c r="C409" s="63"/>
      <c r="D409" s="2"/>
      <c r="E409" s="63"/>
      <c r="F409" s="2"/>
      <c r="G409" s="63"/>
      <c r="H409" s="2"/>
      <c r="I409" s="63"/>
      <c r="J409" s="2"/>
      <c r="K409" s="63"/>
      <c r="L409" s="2"/>
      <c r="M409" s="63"/>
      <c r="N409" s="2"/>
      <c r="O409" s="63"/>
      <c r="P409" s="2"/>
      <c r="Q409" s="63"/>
      <c r="R409" s="2"/>
      <c r="S409" s="2"/>
      <c r="T409" s="2"/>
      <c r="U409" s="2"/>
      <c r="V409" s="2"/>
      <c r="W409" s="2"/>
      <c r="X409" s="2"/>
      <c r="Y409" s="2"/>
      <c r="Z409" s="2"/>
      <c r="AA409" s="2"/>
      <c r="AB409" s="2"/>
      <c r="AC409" s="2"/>
      <c r="AD409" s="2"/>
      <c r="AE409" s="2"/>
      <c r="AF409" s="2"/>
      <c r="AG409" s="2"/>
      <c r="AH409" s="2"/>
      <c r="AI409" s="2"/>
      <c r="AJ409" s="2"/>
      <c r="AK409" s="2"/>
    </row>
    <row r="410" spans="1:37" ht="15.75" customHeight="1">
      <c r="A410" s="2"/>
      <c r="B410" s="2"/>
      <c r="C410" s="63"/>
      <c r="D410" s="2"/>
      <c r="E410" s="63"/>
      <c r="F410" s="2"/>
      <c r="G410" s="63"/>
      <c r="H410" s="2"/>
      <c r="I410" s="63"/>
      <c r="J410" s="2"/>
      <c r="K410" s="63"/>
      <c r="L410" s="2"/>
      <c r="M410" s="63"/>
      <c r="N410" s="2"/>
      <c r="O410" s="63"/>
      <c r="P410" s="2"/>
      <c r="Q410" s="63"/>
      <c r="R410" s="2"/>
      <c r="S410" s="2"/>
      <c r="T410" s="2"/>
      <c r="U410" s="2"/>
      <c r="V410" s="2"/>
      <c r="W410" s="2"/>
      <c r="X410" s="2"/>
      <c r="Y410" s="2"/>
      <c r="Z410" s="2"/>
      <c r="AA410" s="2"/>
      <c r="AB410" s="2"/>
      <c r="AC410" s="2"/>
      <c r="AD410" s="2"/>
      <c r="AE410" s="2"/>
      <c r="AF410" s="2"/>
      <c r="AG410" s="2"/>
      <c r="AH410" s="2"/>
      <c r="AI410" s="2"/>
      <c r="AJ410" s="2"/>
      <c r="AK410" s="2"/>
    </row>
    <row r="411" spans="1:37" ht="15.75" customHeight="1">
      <c r="A411" s="2"/>
      <c r="B411" s="2"/>
      <c r="C411" s="63"/>
      <c r="D411" s="2"/>
      <c r="E411" s="63"/>
      <c r="F411" s="2"/>
      <c r="G411" s="63"/>
      <c r="H411" s="2"/>
      <c r="I411" s="63"/>
      <c r="J411" s="2"/>
      <c r="K411" s="63"/>
      <c r="L411" s="2"/>
      <c r="M411" s="63"/>
      <c r="N411" s="2"/>
      <c r="O411" s="63"/>
      <c r="P411" s="2"/>
      <c r="Q411" s="63"/>
      <c r="R411" s="2"/>
      <c r="S411" s="2"/>
      <c r="T411" s="2"/>
      <c r="U411" s="2"/>
      <c r="V411" s="2"/>
      <c r="W411" s="2"/>
      <c r="X411" s="2"/>
      <c r="Y411" s="2"/>
      <c r="Z411" s="2"/>
      <c r="AA411" s="2"/>
      <c r="AB411" s="2"/>
      <c r="AC411" s="2"/>
      <c r="AD411" s="2"/>
      <c r="AE411" s="2"/>
      <c r="AF411" s="2"/>
      <c r="AG411" s="2"/>
      <c r="AH411" s="2"/>
      <c r="AI411" s="2"/>
      <c r="AJ411" s="2"/>
      <c r="AK411" s="2"/>
    </row>
    <row r="412" spans="1:37" ht="15.75" customHeight="1">
      <c r="A412" s="2"/>
      <c r="B412" s="2"/>
      <c r="C412" s="63"/>
      <c r="D412" s="2"/>
      <c r="E412" s="63"/>
      <c r="F412" s="2"/>
      <c r="G412" s="63"/>
      <c r="H412" s="2"/>
      <c r="I412" s="63"/>
      <c r="J412" s="2"/>
      <c r="K412" s="63"/>
      <c r="L412" s="2"/>
      <c r="M412" s="63"/>
      <c r="N412" s="2"/>
      <c r="O412" s="63"/>
      <c r="P412" s="2"/>
      <c r="Q412" s="63"/>
      <c r="R412" s="2"/>
      <c r="S412" s="2"/>
      <c r="T412" s="2"/>
      <c r="U412" s="2"/>
      <c r="V412" s="2"/>
      <c r="W412" s="2"/>
      <c r="X412" s="2"/>
      <c r="Y412" s="2"/>
      <c r="Z412" s="2"/>
      <c r="AA412" s="2"/>
      <c r="AB412" s="2"/>
      <c r="AC412" s="2"/>
      <c r="AD412" s="2"/>
      <c r="AE412" s="2"/>
      <c r="AF412" s="2"/>
      <c r="AG412" s="2"/>
      <c r="AH412" s="2"/>
      <c r="AI412" s="2"/>
      <c r="AJ412" s="2"/>
      <c r="AK412" s="2"/>
    </row>
    <row r="413" spans="1:37" ht="15.75" customHeight="1">
      <c r="A413" s="2"/>
      <c r="B413" s="2"/>
      <c r="C413" s="63"/>
      <c r="D413" s="2"/>
      <c r="E413" s="63"/>
      <c r="F413" s="2"/>
      <c r="G413" s="63"/>
      <c r="H413" s="2"/>
      <c r="I413" s="63"/>
      <c r="J413" s="2"/>
      <c r="K413" s="63"/>
      <c r="L413" s="2"/>
      <c r="M413" s="63"/>
      <c r="N413" s="2"/>
      <c r="O413" s="63"/>
      <c r="P413" s="2"/>
      <c r="Q413" s="63"/>
      <c r="R413" s="2"/>
      <c r="S413" s="2"/>
      <c r="T413" s="2"/>
      <c r="U413" s="2"/>
      <c r="V413" s="2"/>
      <c r="W413" s="2"/>
      <c r="X413" s="2"/>
      <c r="Y413" s="2"/>
      <c r="Z413" s="2"/>
      <c r="AA413" s="2"/>
      <c r="AB413" s="2"/>
      <c r="AC413" s="2"/>
      <c r="AD413" s="2"/>
      <c r="AE413" s="2"/>
      <c r="AF413" s="2"/>
      <c r="AG413" s="2"/>
      <c r="AH413" s="2"/>
      <c r="AI413" s="2"/>
      <c r="AJ413" s="2"/>
      <c r="AK413" s="2"/>
    </row>
    <row r="414" spans="1:37" ht="15.75" customHeight="1">
      <c r="A414" s="2"/>
      <c r="B414" s="2"/>
      <c r="C414" s="63"/>
      <c r="D414" s="2"/>
      <c r="E414" s="63"/>
      <c r="F414" s="2"/>
      <c r="G414" s="63"/>
      <c r="H414" s="2"/>
      <c r="I414" s="63"/>
      <c r="J414" s="2"/>
      <c r="K414" s="63"/>
      <c r="L414" s="2"/>
      <c r="M414" s="63"/>
      <c r="N414" s="2"/>
      <c r="O414" s="63"/>
      <c r="P414" s="2"/>
      <c r="Q414" s="63"/>
      <c r="R414" s="2"/>
      <c r="S414" s="2"/>
      <c r="T414" s="2"/>
      <c r="U414" s="2"/>
      <c r="V414" s="2"/>
      <c r="W414" s="2"/>
      <c r="X414" s="2"/>
      <c r="Y414" s="2"/>
      <c r="Z414" s="2"/>
      <c r="AA414" s="2"/>
      <c r="AB414" s="2"/>
      <c r="AC414" s="2"/>
      <c r="AD414" s="2"/>
      <c r="AE414" s="2"/>
      <c r="AF414" s="2"/>
      <c r="AG414" s="2"/>
      <c r="AH414" s="2"/>
      <c r="AI414" s="2"/>
      <c r="AJ414" s="2"/>
      <c r="AK414" s="2"/>
    </row>
    <row r="415" spans="1:37" ht="15.75" customHeight="1">
      <c r="A415" s="2"/>
      <c r="B415" s="2"/>
      <c r="C415" s="63"/>
      <c r="D415" s="2"/>
      <c r="E415" s="63"/>
      <c r="F415" s="2"/>
      <c r="G415" s="63"/>
      <c r="H415" s="2"/>
      <c r="I415" s="63"/>
      <c r="J415" s="2"/>
      <c r="K415" s="63"/>
      <c r="L415" s="2"/>
      <c r="M415" s="63"/>
      <c r="N415" s="2"/>
      <c r="O415" s="63"/>
      <c r="P415" s="2"/>
      <c r="Q415" s="63"/>
      <c r="R415" s="2"/>
      <c r="S415" s="2"/>
      <c r="T415" s="2"/>
      <c r="U415" s="2"/>
      <c r="V415" s="2"/>
      <c r="W415" s="2"/>
      <c r="X415" s="2"/>
      <c r="Y415" s="2"/>
      <c r="Z415" s="2"/>
      <c r="AA415" s="2"/>
      <c r="AB415" s="2"/>
      <c r="AC415" s="2"/>
      <c r="AD415" s="2"/>
      <c r="AE415" s="2"/>
      <c r="AF415" s="2"/>
      <c r="AG415" s="2"/>
      <c r="AH415" s="2"/>
      <c r="AI415" s="2"/>
      <c r="AJ415" s="2"/>
      <c r="AK415" s="2"/>
    </row>
    <row r="416" spans="1:37" ht="15.75" customHeight="1">
      <c r="A416" s="2"/>
      <c r="B416" s="2"/>
      <c r="C416" s="63"/>
      <c r="D416" s="2"/>
      <c r="E416" s="63"/>
      <c r="F416" s="2"/>
      <c r="G416" s="63"/>
      <c r="H416" s="2"/>
      <c r="I416" s="63"/>
      <c r="J416" s="2"/>
      <c r="K416" s="63"/>
      <c r="L416" s="2"/>
      <c r="M416" s="63"/>
      <c r="N416" s="2"/>
      <c r="O416" s="63"/>
      <c r="P416" s="2"/>
      <c r="Q416" s="63"/>
      <c r="R416" s="2"/>
      <c r="S416" s="2"/>
      <c r="T416" s="2"/>
      <c r="U416" s="2"/>
      <c r="V416" s="2"/>
      <c r="W416" s="2"/>
      <c r="X416" s="2"/>
      <c r="Y416" s="2"/>
      <c r="Z416" s="2"/>
      <c r="AA416" s="2"/>
      <c r="AB416" s="2"/>
      <c r="AC416" s="2"/>
      <c r="AD416" s="2"/>
      <c r="AE416" s="2"/>
      <c r="AF416" s="2"/>
      <c r="AG416" s="2"/>
      <c r="AH416" s="2"/>
      <c r="AI416" s="2"/>
      <c r="AJ416" s="2"/>
      <c r="AK416" s="2"/>
    </row>
    <row r="417" spans="1:37" ht="15.75" customHeight="1">
      <c r="A417" s="2"/>
      <c r="B417" s="2"/>
      <c r="C417" s="63"/>
      <c r="D417" s="2"/>
      <c r="E417" s="63"/>
      <c r="F417" s="2"/>
      <c r="G417" s="63"/>
      <c r="H417" s="2"/>
      <c r="I417" s="63"/>
      <c r="J417" s="2"/>
      <c r="K417" s="63"/>
      <c r="L417" s="2"/>
      <c r="M417" s="63"/>
      <c r="N417" s="2"/>
      <c r="O417" s="63"/>
      <c r="P417" s="2"/>
      <c r="Q417" s="63"/>
      <c r="R417" s="2"/>
      <c r="S417" s="2"/>
      <c r="T417" s="2"/>
      <c r="U417" s="2"/>
      <c r="V417" s="2"/>
      <c r="W417" s="2"/>
      <c r="X417" s="2"/>
      <c r="Y417" s="2"/>
      <c r="Z417" s="2"/>
      <c r="AA417" s="2"/>
      <c r="AB417" s="2"/>
      <c r="AC417" s="2"/>
      <c r="AD417" s="2"/>
      <c r="AE417" s="2"/>
      <c r="AF417" s="2"/>
      <c r="AG417" s="2"/>
      <c r="AH417" s="2"/>
      <c r="AI417" s="2"/>
      <c r="AJ417" s="2"/>
      <c r="AK417" s="2"/>
    </row>
    <row r="418" spans="1:37" ht="15.75" customHeight="1">
      <c r="A418" s="2"/>
      <c r="B418" s="2"/>
      <c r="C418" s="63"/>
      <c r="D418" s="2"/>
      <c r="E418" s="63"/>
      <c r="F418" s="2"/>
      <c r="G418" s="63"/>
      <c r="H418" s="2"/>
      <c r="I418" s="63"/>
      <c r="J418" s="2"/>
      <c r="K418" s="63"/>
      <c r="L418" s="2"/>
      <c r="M418" s="63"/>
      <c r="N418" s="2"/>
      <c r="O418" s="63"/>
      <c r="P418" s="2"/>
      <c r="Q418" s="63"/>
      <c r="R418" s="2"/>
      <c r="S418" s="2"/>
      <c r="T418" s="2"/>
      <c r="U418" s="2"/>
      <c r="V418" s="2"/>
      <c r="W418" s="2"/>
      <c r="X418" s="2"/>
      <c r="Y418" s="2"/>
      <c r="Z418" s="2"/>
      <c r="AA418" s="2"/>
      <c r="AB418" s="2"/>
      <c r="AC418" s="2"/>
      <c r="AD418" s="2"/>
      <c r="AE418" s="2"/>
      <c r="AF418" s="2"/>
      <c r="AG418" s="2"/>
      <c r="AH418" s="2"/>
      <c r="AI418" s="2"/>
      <c r="AJ418" s="2"/>
      <c r="AK418" s="2"/>
    </row>
    <row r="419" spans="1:37" ht="15.75" customHeight="1">
      <c r="A419" s="2"/>
      <c r="B419" s="2"/>
      <c r="C419" s="63"/>
      <c r="D419" s="2"/>
      <c r="E419" s="63"/>
      <c r="F419" s="2"/>
      <c r="G419" s="63"/>
      <c r="H419" s="2"/>
      <c r="I419" s="63"/>
      <c r="J419" s="2"/>
      <c r="K419" s="63"/>
      <c r="L419" s="2"/>
      <c r="M419" s="63"/>
      <c r="N419" s="2"/>
      <c r="O419" s="63"/>
      <c r="P419" s="2"/>
      <c r="Q419" s="63"/>
      <c r="R419" s="2"/>
      <c r="S419" s="2"/>
      <c r="T419" s="2"/>
      <c r="U419" s="2"/>
      <c r="V419" s="2"/>
      <c r="W419" s="2"/>
      <c r="X419" s="2"/>
      <c r="Y419" s="2"/>
      <c r="Z419" s="2"/>
      <c r="AA419" s="2"/>
      <c r="AB419" s="2"/>
      <c r="AC419" s="2"/>
      <c r="AD419" s="2"/>
      <c r="AE419" s="2"/>
      <c r="AF419" s="2"/>
      <c r="AG419" s="2"/>
      <c r="AH419" s="2"/>
      <c r="AI419" s="2"/>
      <c r="AJ419" s="2"/>
      <c r="AK419" s="2"/>
    </row>
    <row r="420" spans="1:37" ht="15.75" customHeight="1">
      <c r="A420" s="2"/>
      <c r="B420" s="2"/>
      <c r="C420" s="63"/>
      <c r="D420" s="2"/>
      <c r="E420" s="63"/>
      <c r="F420" s="2"/>
      <c r="G420" s="63"/>
      <c r="H420" s="2"/>
      <c r="I420" s="63"/>
      <c r="J420" s="2"/>
      <c r="K420" s="63"/>
      <c r="L420" s="2"/>
      <c r="M420" s="63"/>
      <c r="N420" s="2"/>
      <c r="O420" s="63"/>
      <c r="P420" s="2"/>
      <c r="Q420" s="63"/>
      <c r="R420" s="2"/>
      <c r="S420" s="2"/>
      <c r="T420" s="2"/>
      <c r="U420" s="2"/>
      <c r="V420" s="2"/>
      <c r="W420" s="2"/>
      <c r="X420" s="2"/>
      <c r="Y420" s="2"/>
      <c r="Z420" s="2"/>
      <c r="AA420" s="2"/>
      <c r="AB420" s="2"/>
      <c r="AC420" s="2"/>
      <c r="AD420" s="2"/>
      <c r="AE420" s="2"/>
      <c r="AF420" s="2"/>
      <c r="AG420" s="2"/>
      <c r="AH420" s="2"/>
      <c r="AI420" s="2"/>
      <c r="AJ420" s="2"/>
      <c r="AK420" s="2"/>
    </row>
    <row r="421" spans="1:37" ht="15.75" customHeight="1">
      <c r="A421" s="2"/>
      <c r="B421" s="2"/>
      <c r="C421" s="63"/>
      <c r="D421" s="2"/>
      <c r="E421" s="63"/>
      <c r="F421" s="2"/>
      <c r="G421" s="63"/>
      <c r="H421" s="2"/>
      <c r="I421" s="63"/>
      <c r="J421" s="2"/>
      <c r="K421" s="63"/>
      <c r="L421" s="2"/>
      <c r="M421" s="63"/>
      <c r="N421" s="2"/>
      <c r="O421" s="63"/>
      <c r="P421" s="2"/>
      <c r="Q421" s="63"/>
      <c r="R421" s="2"/>
      <c r="S421" s="2"/>
      <c r="T421" s="2"/>
      <c r="U421" s="2"/>
      <c r="V421" s="2"/>
      <c r="W421" s="2"/>
      <c r="X421" s="2"/>
      <c r="Y421" s="2"/>
      <c r="Z421" s="2"/>
      <c r="AA421" s="2"/>
      <c r="AB421" s="2"/>
      <c r="AC421" s="2"/>
      <c r="AD421" s="2"/>
      <c r="AE421" s="2"/>
      <c r="AF421" s="2"/>
      <c r="AG421" s="2"/>
      <c r="AH421" s="2"/>
      <c r="AI421" s="2"/>
      <c r="AJ421" s="2"/>
      <c r="AK421" s="2"/>
    </row>
    <row r="422" spans="1:37" ht="15.75" customHeight="1">
      <c r="A422" s="2"/>
      <c r="B422" s="2"/>
      <c r="C422" s="63"/>
      <c r="D422" s="2"/>
      <c r="E422" s="63"/>
      <c r="F422" s="2"/>
      <c r="G422" s="63"/>
      <c r="H422" s="2"/>
      <c r="I422" s="63"/>
      <c r="J422" s="2"/>
      <c r="K422" s="63"/>
      <c r="L422" s="2"/>
      <c r="M422" s="63"/>
      <c r="N422" s="2"/>
      <c r="O422" s="63"/>
      <c r="P422" s="2"/>
      <c r="Q422" s="63"/>
      <c r="R422" s="2"/>
      <c r="S422" s="2"/>
      <c r="T422" s="2"/>
      <c r="U422" s="2"/>
      <c r="V422" s="2"/>
      <c r="W422" s="2"/>
      <c r="X422" s="2"/>
      <c r="Y422" s="2"/>
      <c r="Z422" s="2"/>
      <c r="AA422" s="2"/>
      <c r="AB422" s="2"/>
      <c r="AC422" s="2"/>
      <c r="AD422" s="2"/>
      <c r="AE422" s="2"/>
      <c r="AF422" s="2"/>
      <c r="AG422" s="2"/>
      <c r="AH422" s="2"/>
      <c r="AI422" s="2"/>
      <c r="AJ422" s="2"/>
      <c r="AK422" s="2"/>
    </row>
    <row r="423" spans="1:37" ht="15.75" customHeight="1">
      <c r="A423" s="2"/>
      <c r="B423" s="2"/>
      <c r="C423" s="63"/>
      <c r="D423" s="2"/>
      <c r="E423" s="63"/>
      <c r="F423" s="2"/>
      <c r="G423" s="63"/>
      <c r="H423" s="2"/>
      <c r="I423" s="63"/>
      <c r="J423" s="2"/>
      <c r="K423" s="63"/>
      <c r="L423" s="2"/>
      <c r="M423" s="63"/>
      <c r="N423" s="2"/>
      <c r="O423" s="63"/>
      <c r="P423" s="2"/>
      <c r="Q423" s="63"/>
      <c r="R423" s="2"/>
      <c r="S423" s="2"/>
      <c r="T423" s="2"/>
      <c r="U423" s="2"/>
      <c r="V423" s="2"/>
      <c r="W423" s="2"/>
      <c r="X423" s="2"/>
      <c r="Y423" s="2"/>
      <c r="Z423" s="2"/>
      <c r="AA423" s="2"/>
      <c r="AB423" s="2"/>
      <c r="AC423" s="2"/>
      <c r="AD423" s="2"/>
      <c r="AE423" s="2"/>
      <c r="AF423" s="2"/>
      <c r="AG423" s="2"/>
      <c r="AH423" s="2"/>
      <c r="AI423" s="2"/>
      <c r="AJ423" s="2"/>
      <c r="AK423" s="2"/>
    </row>
    <row r="424" spans="1:37" ht="15.75" customHeight="1">
      <c r="A424" s="2"/>
      <c r="B424" s="2"/>
      <c r="C424" s="63"/>
      <c r="D424" s="2"/>
      <c r="E424" s="63"/>
      <c r="F424" s="2"/>
      <c r="G424" s="63"/>
      <c r="H424" s="2"/>
      <c r="I424" s="63"/>
      <c r="J424" s="2"/>
      <c r="K424" s="63"/>
      <c r="L424" s="2"/>
      <c r="M424" s="63"/>
      <c r="N424" s="2"/>
      <c r="O424" s="63"/>
      <c r="P424" s="2"/>
      <c r="Q424" s="63"/>
      <c r="R424" s="2"/>
      <c r="S424" s="2"/>
      <c r="T424" s="2"/>
      <c r="U424" s="2"/>
      <c r="V424" s="2"/>
      <c r="W424" s="2"/>
      <c r="X424" s="2"/>
      <c r="Y424" s="2"/>
      <c r="Z424" s="2"/>
      <c r="AA424" s="2"/>
      <c r="AB424" s="2"/>
      <c r="AC424" s="2"/>
      <c r="AD424" s="2"/>
      <c r="AE424" s="2"/>
      <c r="AF424" s="2"/>
      <c r="AG424" s="2"/>
      <c r="AH424" s="2"/>
      <c r="AI424" s="2"/>
      <c r="AJ424" s="2"/>
      <c r="AK424" s="2"/>
    </row>
    <row r="425" spans="1:37" ht="15.75" customHeight="1">
      <c r="A425" s="2"/>
      <c r="B425" s="2"/>
      <c r="C425" s="63"/>
      <c r="D425" s="2"/>
      <c r="E425" s="63"/>
      <c r="F425" s="2"/>
      <c r="G425" s="63"/>
      <c r="H425" s="2"/>
      <c r="I425" s="63"/>
      <c r="J425" s="2"/>
      <c r="K425" s="63"/>
      <c r="L425" s="2"/>
      <c r="M425" s="63"/>
      <c r="N425" s="2"/>
      <c r="O425" s="63"/>
      <c r="P425" s="2"/>
      <c r="Q425" s="63"/>
      <c r="R425" s="2"/>
      <c r="S425" s="2"/>
      <c r="T425" s="2"/>
      <c r="U425" s="2"/>
      <c r="V425" s="2"/>
      <c r="W425" s="2"/>
      <c r="X425" s="2"/>
      <c r="Y425" s="2"/>
      <c r="Z425" s="2"/>
      <c r="AA425" s="2"/>
      <c r="AB425" s="2"/>
      <c r="AC425" s="2"/>
      <c r="AD425" s="2"/>
      <c r="AE425" s="2"/>
      <c r="AF425" s="2"/>
      <c r="AG425" s="2"/>
      <c r="AH425" s="2"/>
      <c r="AI425" s="2"/>
      <c r="AJ425" s="2"/>
      <c r="AK425" s="2"/>
    </row>
    <row r="426" spans="1:37" ht="15.75" customHeight="1">
      <c r="A426" s="2"/>
      <c r="B426" s="2"/>
      <c r="C426" s="63"/>
      <c r="D426" s="2"/>
      <c r="E426" s="63"/>
      <c r="F426" s="2"/>
      <c r="G426" s="63"/>
      <c r="H426" s="2"/>
      <c r="I426" s="63"/>
      <c r="J426" s="2"/>
      <c r="K426" s="63"/>
      <c r="L426" s="2"/>
      <c r="M426" s="63"/>
      <c r="N426" s="2"/>
      <c r="O426" s="63"/>
      <c r="P426" s="2"/>
      <c r="Q426" s="63"/>
      <c r="R426" s="2"/>
      <c r="S426" s="2"/>
      <c r="T426" s="2"/>
      <c r="U426" s="2"/>
      <c r="V426" s="2"/>
      <c r="W426" s="2"/>
      <c r="X426" s="2"/>
      <c r="Y426" s="2"/>
      <c r="Z426" s="2"/>
      <c r="AA426" s="2"/>
      <c r="AB426" s="2"/>
      <c r="AC426" s="2"/>
      <c r="AD426" s="2"/>
      <c r="AE426" s="2"/>
      <c r="AF426" s="2"/>
      <c r="AG426" s="2"/>
      <c r="AH426" s="2"/>
      <c r="AI426" s="2"/>
      <c r="AJ426" s="2"/>
      <c r="AK426" s="2"/>
    </row>
    <row r="427" spans="1:37" ht="15.75" customHeight="1">
      <c r="A427" s="2"/>
      <c r="B427" s="2"/>
      <c r="C427" s="63"/>
      <c r="D427" s="2"/>
      <c r="E427" s="63"/>
      <c r="F427" s="2"/>
      <c r="G427" s="63"/>
      <c r="H427" s="2"/>
      <c r="I427" s="63"/>
      <c r="J427" s="2"/>
      <c r="K427" s="63"/>
      <c r="L427" s="2"/>
      <c r="M427" s="63"/>
      <c r="N427" s="2"/>
      <c r="O427" s="63"/>
      <c r="P427" s="2"/>
      <c r="Q427" s="63"/>
      <c r="R427" s="2"/>
      <c r="S427" s="2"/>
      <c r="T427" s="2"/>
      <c r="U427" s="2"/>
      <c r="V427" s="2"/>
      <c r="W427" s="2"/>
      <c r="X427" s="2"/>
      <c r="Y427" s="2"/>
      <c r="Z427" s="2"/>
      <c r="AA427" s="2"/>
      <c r="AB427" s="2"/>
      <c r="AC427" s="2"/>
      <c r="AD427" s="2"/>
      <c r="AE427" s="2"/>
      <c r="AF427" s="2"/>
      <c r="AG427" s="2"/>
      <c r="AH427" s="2"/>
      <c r="AI427" s="2"/>
      <c r="AJ427" s="2"/>
      <c r="AK427" s="2"/>
    </row>
    <row r="428" spans="1:37" ht="15.75" customHeight="1">
      <c r="A428" s="2"/>
      <c r="B428" s="2"/>
      <c r="C428" s="63"/>
      <c r="D428" s="2"/>
      <c r="E428" s="63"/>
      <c r="F428" s="2"/>
      <c r="G428" s="63"/>
      <c r="H428" s="2"/>
      <c r="I428" s="63"/>
      <c r="J428" s="2"/>
      <c r="K428" s="63"/>
      <c r="L428" s="2"/>
      <c r="M428" s="63"/>
      <c r="N428" s="2"/>
      <c r="O428" s="63"/>
      <c r="P428" s="2"/>
      <c r="Q428" s="63"/>
      <c r="R428" s="2"/>
      <c r="S428" s="2"/>
      <c r="T428" s="2"/>
      <c r="U428" s="2"/>
      <c r="V428" s="2"/>
      <c r="W428" s="2"/>
      <c r="X428" s="2"/>
      <c r="Y428" s="2"/>
      <c r="Z428" s="2"/>
      <c r="AA428" s="2"/>
      <c r="AB428" s="2"/>
      <c r="AC428" s="2"/>
      <c r="AD428" s="2"/>
      <c r="AE428" s="2"/>
      <c r="AF428" s="2"/>
      <c r="AG428" s="2"/>
      <c r="AH428" s="2"/>
      <c r="AI428" s="2"/>
      <c r="AJ428" s="2"/>
      <c r="AK428" s="2"/>
    </row>
    <row r="429" spans="1:37" ht="15.75" customHeight="1">
      <c r="A429" s="2"/>
      <c r="B429" s="2"/>
      <c r="C429" s="63"/>
      <c r="D429" s="2"/>
      <c r="E429" s="63"/>
      <c r="F429" s="2"/>
      <c r="G429" s="63"/>
      <c r="H429" s="2"/>
      <c r="I429" s="63"/>
      <c r="J429" s="2"/>
      <c r="K429" s="63"/>
      <c r="L429" s="2"/>
      <c r="M429" s="63"/>
      <c r="N429" s="2"/>
      <c r="O429" s="63"/>
      <c r="P429" s="2"/>
      <c r="Q429" s="63"/>
      <c r="R429" s="2"/>
      <c r="S429" s="2"/>
      <c r="T429" s="2"/>
      <c r="U429" s="2"/>
      <c r="V429" s="2"/>
      <c r="W429" s="2"/>
      <c r="X429" s="2"/>
      <c r="Y429" s="2"/>
      <c r="Z429" s="2"/>
      <c r="AA429" s="2"/>
      <c r="AB429" s="2"/>
      <c r="AC429" s="2"/>
      <c r="AD429" s="2"/>
      <c r="AE429" s="2"/>
      <c r="AF429" s="2"/>
      <c r="AG429" s="2"/>
      <c r="AH429" s="2"/>
      <c r="AI429" s="2"/>
      <c r="AJ429" s="2"/>
      <c r="AK429" s="2"/>
    </row>
    <row r="430" spans="1:37" ht="15.75" customHeight="1">
      <c r="A430" s="2"/>
      <c r="B430" s="2"/>
      <c r="C430" s="63"/>
      <c r="D430" s="2"/>
      <c r="E430" s="63"/>
      <c r="F430" s="2"/>
      <c r="G430" s="63"/>
      <c r="H430" s="2"/>
      <c r="I430" s="63"/>
      <c r="J430" s="2"/>
      <c r="K430" s="63"/>
      <c r="L430" s="2"/>
      <c r="M430" s="63"/>
      <c r="N430" s="2"/>
      <c r="O430" s="63"/>
      <c r="P430" s="2"/>
      <c r="Q430" s="63"/>
      <c r="R430" s="2"/>
      <c r="S430" s="2"/>
      <c r="T430" s="2"/>
      <c r="U430" s="2"/>
      <c r="V430" s="2"/>
      <c r="W430" s="2"/>
      <c r="X430" s="2"/>
      <c r="Y430" s="2"/>
      <c r="Z430" s="2"/>
      <c r="AA430" s="2"/>
      <c r="AB430" s="2"/>
      <c r="AC430" s="2"/>
      <c r="AD430" s="2"/>
      <c r="AE430" s="2"/>
      <c r="AF430" s="2"/>
      <c r="AG430" s="2"/>
      <c r="AH430" s="2"/>
      <c r="AI430" s="2"/>
      <c r="AJ430" s="2"/>
      <c r="AK430" s="2"/>
    </row>
    <row r="431" spans="1:37" ht="15.75" customHeight="1">
      <c r="A431" s="2"/>
      <c r="B431" s="2"/>
      <c r="C431" s="63"/>
      <c r="D431" s="2"/>
      <c r="E431" s="63"/>
      <c r="F431" s="2"/>
      <c r="G431" s="63"/>
      <c r="H431" s="2"/>
      <c r="I431" s="63"/>
      <c r="J431" s="2"/>
      <c r="K431" s="63"/>
      <c r="L431" s="2"/>
      <c r="M431" s="63"/>
      <c r="N431" s="2"/>
      <c r="O431" s="63"/>
      <c r="P431" s="2"/>
      <c r="Q431" s="63"/>
      <c r="R431" s="2"/>
      <c r="S431" s="2"/>
      <c r="T431" s="2"/>
      <c r="U431" s="2"/>
      <c r="V431" s="2"/>
      <c r="W431" s="2"/>
      <c r="X431" s="2"/>
      <c r="Y431" s="2"/>
      <c r="Z431" s="2"/>
      <c r="AA431" s="2"/>
      <c r="AB431" s="2"/>
      <c r="AC431" s="2"/>
      <c r="AD431" s="2"/>
      <c r="AE431" s="2"/>
      <c r="AF431" s="2"/>
      <c r="AG431" s="2"/>
      <c r="AH431" s="2"/>
      <c r="AI431" s="2"/>
      <c r="AJ431" s="2"/>
      <c r="AK431" s="2"/>
    </row>
    <row r="432" spans="1:37" ht="15.75" customHeight="1">
      <c r="A432" s="2"/>
      <c r="B432" s="2"/>
      <c r="C432" s="63"/>
      <c r="D432" s="2"/>
      <c r="E432" s="63"/>
      <c r="F432" s="2"/>
      <c r="G432" s="63"/>
      <c r="H432" s="2"/>
      <c r="I432" s="63"/>
      <c r="J432" s="2"/>
      <c r="K432" s="63"/>
      <c r="L432" s="2"/>
      <c r="M432" s="63"/>
      <c r="N432" s="2"/>
      <c r="O432" s="63"/>
      <c r="P432" s="2"/>
      <c r="Q432" s="63"/>
      <c r="R432" s="2"/>
      <c r="S432" s="2"/>
      <c r="T432" s="2"/>
      <c r="U432" s="2"/>
      <c r="V432" s="2"/>
      <c r="W432" s="2"/>
      <c r="X432" s="2"/>
      <c r="Y432" s="2"/>
      <c r="Z432" s="2"/>
      <c r="AA432" s="2"/>
      <c r="AB432" s="2"/>
      <c r="AC432" s="2"/>
      <c r="AD432" s="2"/>
      <c r="AE432" s="2"/>
      <c r="AF432" s="2"/>
      <c r="AG432" s="2"/>
      <c r="AH432" s="2"/>
      <c r="AI432" s="2"/>
      <c r="AJ432" s="2"/>
      <c r="AK432" s="2"/>
    </row>
    <row r="433" spans="1:37" ht="15.75" customHeight="1">
      <c r="A433" s="2"/>
      <c r="B433" s="2"/>
      <c r="C433" s="63"/>
      <c r="D433" s="2"/>
      <c r="E433" s="63"/>
      <c r="F433" s="2"/>
      <c r="G433" s="63"/>
      <c r="H433" s="2"/>
      <c r="I433" s="63"/>
      <c r="J433" s="2"/>
      <c r="K433" s="63"/>
      <c r="L433" s="2"/>
      <c r="M433" s="63"/>
      <c r="N433" s="2"/>
      <c r="O433" s="63"/>
      <c r="P433" s="2"/>
      <c r="Q433" s="63"/>
      <c r="R433" s="2"/>
      <c r="S433" s="2"/>
      <c r="T433" s="2"/>
      <c r="U433" s="2"/>
      <c r="V433" s="2"/>
      <c r="W433" s="2"/>
      <c r="X433" s="2"/>
      <c r="Y433" s="2"/>
      <c r="Z433" s="2"/>
      <c r="AA433" s="2"/>
      <c r="AB433" s="2"/>
      <c r="AC433" s="2"/>
      <c r="AD433" s="2"/>
      <c r="AE433" s="2"/>
      <c r="AF433" s="2"/>
      <c r="AG433" s="2"/>
      <c r="AH433" s="2"/>
      <c r="AI433" s="2"/>
      <c r="AJ433" s="2"/>
      <c r="AK433" s="2"/>
    </row>
    <row r="434" spans="1:37" ht="15.75" customHeight="1">
      <c r="A434" s="2"/>
      <c r="B434" s="2"/>
      <c r="C434" s="63"/>
      <c r="D434" s="2"/>
      <c r="E434" s="63"/>
      <c r="F434" s="2"/>
      <c r="G434" s="63"/>
      <c r="H434" s="2"/>
      <c r="I434" s="63"/>
      <c r="J434" s="2"/>
      <c r="K434" s="63"/>
      <c r="L434" s="2"/>
      <c r="M434" s="63"/>
      <c r="N434" s="2"/>
      <c r="O434" s="63"/>
      <c r="P434" s="2"/>
      <c r="Q434" s="63"/>
      <c r="R434" s="2"/>
      <c r="S434" s="2"/>
      <c r="T434" s="2"/>
      <c r="U434" s="2"/>
      <c r="V434" s="2"/>
      <c r="W434" s="2"/>
      <c r="X434" s="2"/>
      <c r="Y434" s="2"/>
      <c r="Z434" s="2"/>
      <c r="AA434" s="2"/>
      <c r="AB434" s="2"/>
      <c r="AC434" s="2"/>
      <c r="AD434" s="2"/>
      <c r="AE434" s="2"/>
      <c r="AF434" s="2"/>
      <c r="AG434" s="2"/>
      <c r="AH434" s="2"/>
      <c r="AI434" s="2"/>
      <c r="AJ434" s="2"/>
      <c r="AK434" s="2"/>
    </row>
    <row r="435" spans="1:37" ht="15.75" customHeight="1">
      <c r="A435" s="2"/>
      <c r="B435" s="2"/>
      <c r="C435" s="63"/>
      <c r="D435" s="2"/>
      <c r="E435" s="63"/>
      <c r="F435" s="2"/>
      <c r="G435" s="63"/>
      <c r="H435" s="2"/>
      <c r="I435" s="63"/>
      <c r="J435" s="2"/>
      <c r="K435" s="63"/>
      <c r="L435" s="2"/>
      <c r="M435" s="63"/>
      <c r="N435" s="2"/>
      <c r="O435" s="63"/>
      <c r="P435" s="2"/>
      <c r="Q435" s="63"/>
      <c r="R435" s="2"/>
      <c r="S435" s="2"/>
      <c r="T435" s="2"/>
      <c r="U435" s="2"/>
      <c r="V435" s="2"/>
      <c r="W435" s="2"/>
      <c r="X435" s="2"/>
      <c r="Y435" s="2"/>
      <c r="Z435" s="2"/>
      <c r="AA435" s="2"/>
      <c r="AB435" s="2"/>
      <c r="AC435" s="2"/>
      <c r="AD435" s="2"/>
      <c r="AE435" s="2"/>
      <c r="AF435" s="2"/>
      <c r="AG435" s="2"/>
      <c r="AH435" s="2"/>
      <c r="AI435" s="2"/>
      <c r="AJ435" s="2"/>
      <c r="AK435" s="2"/>
    </row>
    <row r="436" spans="1:37" ht="15.75" customHeight="1">
      <c r="A436" s="2"/>
      <c r="B436" s="2"/>
      <c r="C436" s="63"/>
      <c r="D436" s="2"/>
      <c r="E436" s="63"/>
      <c r="F436" s="2"/>
      <c r="G436" s="63"/>
      <c r="H436" s="2"/>
      <c r="I436" s="63"/>
      <c r="J436" s="2"/>
      <c r="K436" s="63"/>
      <c r="L436" s="2"/>
      <c r="M436" s="63"/>
      <c r="N436" s="2"/>
      <c r="O436" s="63"/>
      <c r="P436" s="2"/>
      <c r="Q436" s="63"/>
      <c r="R436" s="2"/>
      <c r="S436" s="2"/>
      <c r="T436" s="2"/>
      <c r="U436" s="2"/>
      <c r="V436" s="2"/>
      <c r="W436" s="2"/>
      <c r="X436" s="2"/>
      <c r="Y436" s="2"/>
      <c r="Z436" s="2"/>
      <c r="AA436" s="2"/>
      <c r="AB436" s="2"/>
      <c r="AC436" s="2"/>
      <c r="AD436" s="2"/>
      <c r="AE436" s="2"/>
      <c r="AF436" s="2"/>
      <c r="AG436" s="2"/>
      <c r="AH436" s="2"/>
      <c r="AI436" s="2"/>
      <c r="AJ436" s="2"/>
      <c r="AK436" s="2"/>
    </row>
    <row r="437" spans="1:37" ht="15.75" customHeight="1">
      <c r="A437" s="2"/>
      <c r="B437" s="2"/>
      <c r="C437" s="63"/>
      <c r="D437" s="2"/>
      <c r="E437" s="63"/>
      <c r="F437" s="2"/>
      <c r="G437" s="63"/>
      <c r="H437" s="2"/>
      <c r="I437" s="63"/>
      <c r="J437" s="2"/>
      <c r="K437" s="63"/>
      <c r="L437" s="2"/>
      <c r="M437" s="63"/>
      <c r="N437" s="2"/>
      <c r="O437" s="63"/>
      <c r="P437" s="2"/>
      <c r="Q437" s="63"/>
      <c r="R437" s="2"/>
      <c r="S437" s="2"/>
      <c r="T437" s="2"/>
      <c r="U437" s="2"/>
      <c r="V437" s="2"/>
      <c r="W437" s="2"/>
      <c r="X437" s="2"/>
      <c r="Y437" s="2"/>
      <c r="Z437" s="2"/>
      <c r="AA437" s="2"/>
      <c r="AB437" s="2"/>
      <c r="AC437" s="2"/>
      <c r="AD437" s="2"/>
      <c r="AE437" s="2"/>
      <c r="AF437" s="2"/>
      <c r="AG437" s="2"/>
      <c r="AH437" s="2"/>
      <c r="AI437" s="2"/>
      <c r="AJ437" s="2"/>
      <c r="AK437" s="2"/>
    </row>
    <row r="438" spans="1:37" ht="15.75" customHeight="1">
      <c r="A438" s="2"/>
      <c r="B438" s="2"/>
      <c r="C438" s="63"/>
      <c r="D438" s="2"/>
      <c r="E438" s="63"/>
      <c r="F438" s="2"/>
      <c r="G438" s="63"/>
      <c r="H438" s="2"/>
      <c r="I438" s="63"/>
      <c r="J438" s="2"/>
      <c r="K438" s="63"/>
      <c r="L438" s="2"/>
      <c r="M438" s="63"/>
      <c r="N438" s="2"/>
      <c r="O438" s="63"/>
      <c r="P438" s="2"/>
      <c r="Q438" s="63"/>
      <c r="R438" s="2"/>
      <c r="S438" s="2"/>
      <c r="T438" s="2"/>
      <c r="U438" s="2"/>
      <c r="V438" s="2"/>
      <c r="W438" s="2"/>
      <c r="X438" s="2"/>
      <c r="Y438" s="2"/>
      <c r="Z438" s="2"/>
      <c r="AA438" s="2"/>
      <c r="AB438" s="2"/>
      <c r="AC438" s="2"/>
      <c r="AD438" s="2"/>
      <c r="AE438" s="2"/>
      <c r="AF438" s="2"/>
      <c r="AG438" s="2"/>
      <c r="AH438" s="2"/>
      <c r="AI438" s="2"/>
      <c r="AJ438" s="2"/>
      <c r="AK438" s="2"/>
    </row>
    <row r="439" spans="1:37" ht="15.75" customHeight="1">
      <c r="A439" s="2"/>
      <c r="B439" s="2"/>
      <c r="C439" s="63"/>
      <c r="D439" s="2"/>
      <c r="E439" s="63"/>
      <c r="F439" s="2"/>
      <c r="G439" s="63"/>
      <c r="H439" s="2"/>
      <c r="I439" s="63"/>
      <c r="J439" s="2"/>
      <c r="K439" s="63"/>
      <c r="L439" s="2"/>
      <c r="M439" s="63"/>
      <c r="N439" s="2"/>
      <c r="O439" s="63"/>
      <c r="P439" s="2"/>
      <c r="Q439" s="63"/>
      <c r="R439" s="2"/>
      <c r="S439" s="2"/>
      <c r="T439" s="2"/>
      <c r="U439" s="2"/>
      <c r="V439" s="2"/>
      <c r="W439" s="2"/>
      <c r="X439" s="2"/>
      <c r="Y439" s="2"/>
      <c r="Z439" s="2"/>
      <c r="AA439" s="2"/>
      <c r="AB439" s="2"/>
      <c r="AC439" s="2"/>
      <c r="AD439" s="2"/>
      <c r="AE439" s="2"/>
      <c r="AF439" s="2"/>
      <c r="AG439" s="2"/>
      <c r="AH439" s="2"/>
      <c r="AI439" s="2"/>
      <c r="AJ439" s="2"/>
      <c r="AK439" s="2"/>
    </row>
    <row r="440" spans="1:37" ht="15.75" customHeight="1">
      <c r="A440" s="2"/>
      <c r="B440" s="2"/>
      <c r="C440" s="63"/>
      <c r="D440" s="2"/>
      <c r="E440" s="63"/>
      <c r="F440" s="2"/>
      <c r="G440" s="63"/>
      <c r="H440" s="2"/>
      <c r="I440" s="63"/>
      <c r="J440" s="2"/>
      <c r="K440" s="63"/>
      <c r="L440" s="2"/>
      <c r="M440" s="63"/>
      <c r="N440" s="2"/>
      <c r="O440" s="63"/>
      <c r="P440" s="2"/>
      <c r="Q440" s="63"/>
      <c r="R440" s="2"/>
      <c r="S440" s="2"/>
      <c r="T440" s="2"/>
      <c r="U440" s="2"/>
      <c r="V440" s="2"/>
      <c r="W440" s="2"/>
      <c r="X440" s="2"/>
      <c r="Y440" s="2"/>
      <c r="Z440" s="2"/>
      <c r="AA440" s="2"/>
      <c r="AB440" s="2"/>
      <c r="AC440" s="2"/>
      <c r="AD440" s="2"/>
      <c r="AE440" s="2"/>
      <c r="AF440" s="2"/>
      <c r="AG440" s="2"/>
      <c r="AH440" s="2"/>
      <c r="AI440" s="2"/>
      <c r="AJ440" s="2"/>
      <c r="AK440" s="2"/>
    </row>
    <row r="441" spans="1:37" ht="15.75" customHeight="1">
      <c r="A441" s="2"/>
      <c r="B441" s="2"/>
      <c r="C441" s="63"/>
      <c r="D441" s="2"/>
      <c r="E441" s="63"/>
      <c r="F441" s="2"/>
      <c r="G441" s="63"/>
      <c r="H441" s="2"/>
      <c r="I441" s="63"/>
      <c r="J441" s="2"/>
      <c r="K441" s="63"/>
      <c r="L441" s="2"/>
      <c r="M441" s="63"/>
      <c r="N441" s="2"/>
      <c r="O441" s="63"/>
      <c r="P441" s="2"/>
      <c r="Q441" s="63"/>
      <c r="R441" s="2"/>
      <c r="S441" s="2"/>
      <c r="T441" s="2"/>
      <c r="U441" s="2"/>
      <c r="V441" s="2"/>
      <c r="W441" s="2"/>
      <c r="X441" s="2"/>
      <c r="Y441" s="2"/>
      <c r="Z441" s="2"/>
      <c r="AA441" s="2"/>
      <c r="AB441" s="2"/>
      <c r="AC441" s="2"/>
      <c r="AD441" s="2"/>
      <c r="AE441" s="2"/>
      <c r="AF441" s="2"/>
      <c r="AG441" s="2"/>
      <c r="AH441" s="2"/>
      <c r="AI441" s="2"/>
      <c r="AJ441" s="2"/>
      <c r="AK441" s="2"/>
    </row>
    <row r="442" spans="1:37" ht="15.75" customHeight="1">
      <c r="A442" s="2"/>
      <c r="B442" s="2"/>
      <c r="C442" s="63"/>
      <c r="D442" s="2"/>
      <c r="E442" s="63"/>
      <c r="F442" s="2"/>
      <c r="G442" s="63"/>
      <c r="H442" s="2"/>
      <c r="I442" s="63"/>
      <c r="J442" s="2"/>
      <c r="K442" s="63"/>
      <c r="L442" s="2"/>
      <c r="M442" s="63"/>
      <c r="N442" s="2"/>
      <c r="O442" s="63"/>
      <c r="P442" s="2"/>
      <c r="Q442" s="63"/>
      <c r="R442" s="2"/>
      <c r="S442" s="2"/>
      <c r="T442" s="2"/>
      <c r="U442" s="2"/>
      <c r="V442" s="2"/>
      <c r="W442" s="2"/>
      <c r="X442" s="2"/>
      <c r="Y442" s="2"/>
      <c r="Z442" s="2"/>
      <c r="AA442" s="2"/>
      <c r="AB442" s="2"/>
      <c r="AC442" s="2"/>
      <c r="AD442" s="2"/>
      <c r="AE442" s="2"/>
      <c r="AF442" s="2"/>
      <c r="AG442" s="2"/>
      <c r="AH442" s="2"/>
      <c r="AI442" s="2"/>
      <c r="AJ442" s="2"/>
      <c r="AK442" s="2"/>
    </row>
    <row r="443" spans="1:37" ht="15.75" customHeight="1">
      <c r="A443" s="2"/>
      <c r="B443" s="2"/>
      <c r="C443" s="63"/>
      <c r="D443" s="2"/>
      <c r="E443" s="63"/>
      <c r="F443" s="2"/>
      <c r="G443" s="63"/>
      <c r="H443" s="2"/>
      <c r="I443" s="63"/>
      <c r="J443" s="2"/>
      <c r="K443" s="63"/>
      <c r="L443" s="2"/>
      <c r="M443" s="63"/>
      <c r="N443" s="2"/>
      <c r="O443" s="63"/>
      <c r="P443" s="2"/>
      <c r="Q443" s="63"/>
      <c r="R443" s="2"/>
      <c r="S443" s="2"/>
      <c r="T443" s="2"/>
      <c r="U443" s="2"/>
      <c r="V443" s="2"/>
      <c r="W443" s="2"/>
      <c r="X443" s="2"/>
      <c r="Y443" s="2"/>
      <c r="Z443" s="2"/>
      <c r="AA443" s="2"/>
      <c r="AB443" s="2"/>
      <c r="AC443" s="2"/>
      <c r="AD443" s="2"/>
      <c r="AE443" s="2"/>
      <c r="AF443" s="2"/>
      <c r="AG443" s="2"/>
      <c r="AH443" s="2"/>
      <c r="AI443" s="2"/>
      <c r="AJ443" s="2"/>
      <c r="AK443" s="2"/>
    </row>
    <row r="444" spans="1:37" ht="15.75" customHeight="1">
      <c r="A444" s="2"/>
      <c r="B444" s="2"/>
      <c r="C444" s="63"/>
      <c r="D444" s="2"/>
      <c r="E444" s="63"/>
      <c r="F444" s="2"/>
      <c r="G444" s="63"/>
      <c r="H444" s="2"/>
      <c r="I444" s="63"/>
      <c r="J444" s="2"/>
      <c r="K444" s="63"/>
      <c r="L444" s="2"/>
      <c r="M444" s="63"/>
      <c r="N444" s="2"/>
      <c r="O444" s="63"/>
      <c r="P444" s="2"/>
      <c r="Q444" s="63"/>
      <c r="R444" s="2"/>
      <c r="S444" s="2"/>
      <c r="T444" s="2"/>
      <c r="U444" s="2"/>
      <c r="V444" s="2"/>
      <c r="W444" s="2"/>
      <c r="X444" s="2"/>
      <c r="Y444" s="2"/>
      <c r="Z444" s="2"/>
      <c r="AA444" s="2"/>
      <c r="AB444" s="2"/>
      <c r="AC444" s="2"/>
      <c r="AD444" s="2"/>
      <c r="AE444" s="2"/>
      <c r="AF444" s="2"/>
      <c r="AG444" s="2"/>
      <c r="AH444" s="2"/>
      <c r="AI444" s="2"/>
      <c r="AJ444" s="2"/>
      <c r="AK444" s="2"/>
    </row>
    <row r="445" spans="1:37" ht="15.75" customHeight="1">
      <c r="A445" s="2"/>
      <c r="B445" s="2"/>
      <c r="C445" s="63"/>
      <c r="D445" s="2"/>
      <c r="E445" s="63"/>
      <c r="F445" s="2"/>
      <c r="G445" s="63"/>
      <c r="H445" s="2"/>
      <c r="I445" s="63"/>
      <c r="J445" s="2"/>
      <c r="K445" s="63"/>
      <c r="L445" s="2"/>
      <c r="M445" s="63"/>
      <c r="N445" s="2"/>
      <c r="O445" s="63"/>
      <c r="P445" s="2"/>
      <c r="Q445" s="63"/>
      <c r="R445" s="2"/>
      <c r="S445" s="2"/>
      <c r="T445" s="2"/>
      <c r="U445" s="2"/>
      <c r="V445" s="2"/>
      <c r="W445" s="2"/>
      <c r="X445" s="2"/>
      <c r="Y445" s="2"/>
      <c r="Z445" s="2"/>
      <c r="AA445" s="2"/>
      <c r="AB445" s="2"/>
      <c r="AC445" s="2"/>
      <c r="AD445" s="2"/>
      <c r="AE445" s="2"/>
      <c r="AF445" s="2"/>
      <c r="AG445" s="2"/>
      <c r="AH445" s="2"/>
      <c r="AI445" s="2"/>
      <c r="AJ445" s="2"/>
      <c r="AK445" s="2"/>
    </row>
    <row r="446" spans="1:37" ht="15.75" customHeight="1">
      <c r="A446" s="2"/>
      <c r="B446" s="2"/>
      <c r="C446" s="63"/>
      <c r="D446" s="2"/>
      <c r="E446" s="63"/>
      <c r="F446" s="2"/>
      <c r="G446" s="63"/>
      <c r="H446" s="2"/>
      <c r="I446" s="63"/>
      <c r="J446" s="2"/>
      <c r="K446" s="63"/>
      <c r="L446" s="2"/>
      <c r="M446" s="63"/>
      <c r="N446" s="2"/>
      <c r="O446" s="63"/>
      <c r="P446" s="2"/>
      <c r="Q446" s="63"/>
      <c r="R446" s="2"/>
      <c r="S446" s="2"/>
      <c r="T446" s="2"/>
      <c r="U446" s="2"/>
      <c r="V446" s="2"/>
      <c r="W446" s="2"/>
      <c r="X446" s="2"/>
      <c r="Y446" s="2"/>
      <c r="Z446" s="2"/>
      <c r="AA446" s="2"/>
      <c r="AB446" s="2"/>
      <c r="AC446" s="2"/>
      <c r="AD446" s="2"/>
      <c r="AE446" s="2"/>
      <c r="AF446" s="2"/>
      <c r="AG446" s="2"/>
      <c r="AH446" s="2"/>
      <c r="AI446" s="2"/>
      <c r="AJ446" s="2"/>
      <c r="AK446" s="2"/>
    </row>
    <row r="447" spans="1:37" ht="15.75" customHeight="1">
      <c r="A447" s="2"/>
      <c r="B447" s="2"/>
      <c r="C447" s="63"/>
      <c r="D447" s="2"/>
      <c r="E447" s="63"/>
      <c r="F447" s="2"/>
      <c r="G447" s="63"/>
      <c r="H447" s="2"/>
      <c r="I447" s="63"/>
      <c r="J447" s="2"/>
      <c r="K447" s="63"/>
      <c r="L447" s="2"/>
      <c r="M447" s="63"/>
      <c r="N447" s="2"/>
      <c r="O447" s="63"/>
      <c r="P447" s="2"/>
      <c r="Q447" s="63"/>
      <c r="R447" s="2"/>
      <c r="S447" s="2"/>
      <c r="T447" s="2"/>
      <c r="U447" s="2"/>
      <c r="V447" s="2"/>
      <c r="W447" s="2"/>
      <c r="X447" s="2"/>
      <c r="Y447" s="2"/>
      <c r="Z447" s="2"/>
      <c r="AA447" s="2"/>
      <c r="AB447" s="2"/>
      <c r="AC447" s="2"/>
      <c r="AD447" s="2"/>
      <c r="AE447" s="2"/>
      <c r="AF447" s="2"/>
      <c r="AG447" s="2"/>
      <c r="AH447" s="2"/>
      <c r="AI447" s="2"/>
      <c r="AJ447" s="2"/>
      <c r="AK447" s="2"/>
    </row>
    <row r="448" spans="1:37" ht="15.75" customHeight="1">
      <c r="A448" s="2"/>
      <c r="B448" s="2"/>
      <c r="C448" s="63"/>
      <c r="D448" s="2"/>
      <c r="E448" s="63"/>
      <c r="F448" s="2"/>
      <c r="G448" s="63"/>
      <c r="H448" s="2"/>
      <c r="I448" s="63"/>
      <c r="J448" s="2"/>
      <c r="K448" s="63"/>
      <c r="L448" s="2"/>
      <c r="M448" s="63"/>
      <c r="N448" s="2"/>
      <c r="O448" s="63"/>
      <c r="P448" s="2"/>
      <c r="Q448" s="63"/>
      <c r="R448" s="2"/>
      <c r="S448" s="2"/>
      <c r="T448" s="2"/>
      <c r="U448" s="2"/>
      <c r="V448" s="2"/>
      <c r="W448" s="2"/>
      <c r="X448" s="2"/>
      <c r="Y448" s="2"/>
      <c r="Z448" s="2"/>
      <c r="AA448" s="2"/>
      <c r="AB448" s="2"/>
      <c r="AC448" s="2"/>
      <c r="AD448" s="2"/>
      <c r="AE448" s="2"/>
      <c r="AF448" s="2"/>
      <c r="AG448" s="2"/>
      <c r="AH448" s="2"/>
      <c r="AI448" s="2"/>
      <c r="AJ448" s="2"/>
      <c r="AK448" s="2"/>
    </row>
    <row r="449" spans="1:37" ht="15.75" customHeight="1">
      <c r="A449" s="2"/>
      <c r="B449" s="2"/>
      <c r="C449" s="63"/>
      <c r="D449" s="2"/>
      <c r="E449" s="63"/>
      <c r="F449" s="2"/>
      <c r="G449" s="63"/>
      <c r="H449" s="2"/>
      <c r="I449" s="63"/>
      <c r="J449" s="2"/>
      <c r="K449" s="63"/>
      <c r="L449" s="2"/>
      <c r="M449" s="63"/>
      <c r="N449" s="2"/>
      <c r="O449" s="63"/>
      <c r="P449" s="2"/>
      <c r="Q449" s="63"/>
      <c r="R449" s="2"/>
      <c r="S449" s="2"/>
      <c r="T449" s="2"/>
      <c r="U449" s="2"/>
      <c r="V449" s="2"/>
      <c r="W449" s="2"/>
      <c r="X449" s="2"/>
      <c r="Y449" s="2"/>
      <c r="Z449" s="2"/>
      <c r="AA449" s="2"/>
      <c r="AB449" s="2"/>
      <c r="AC449" s="2"/>
      <c r="AD449" s="2"/>
      <c r="AE449" s="2"/>
      <c r="AF449" s="2"/>
      <c r="AG449" s="2"/>
      <c r="AH449" s="2"/>
      <c r="AI449" s="2"/>
      <c r="AJ449" s="2"/>
      <c r="AK449" s="2"/>
    </row>
    <row r="450" spans="1:37" ht="15.75" customHeight="1">
      <c r="A450" s="2"/>
      <c r="B450" s="2"/>
      <c r="C450" s="63"/>
      <c r="D450" s="2"/>
      <c r="E450" s="63"/>
      <c r="F450" s="2"/>
      <c r="G450" s="63"/>
      <c r="H450" s="2"/>
      <c r="I450" s="63"/>
      <c r="J450" s="2"/>
      <c r="K450" s="63"/>
      <c r="L450" s="2"/>
      <c r="M450" s="63"/>
      <c r="N450" s="2"/>
      <c r="O450" s="63"/>
      <c r="P450" s="2"/>
      <c r="Q450" s="63"/>
      <c r="R450" s="2"/>
      <c r="S450" s="2"/>
      <c r="T450" s="2"/>
      <c r="U450" s="2"/>
      <c r="V450" s="2"/>
      <c r="W450" s="2"/>
      <c r="X450" s="2"/>
      <c r="Y450" s="2"/>
      <c r="Z450" s="2"/>
      <c r="AA450" s="2"/>
      <c r="AB450" s="2"/>
      <c r="AC450" s="2"/>
      <c r="AD450" s="2"/>
      <c r="AE450" s="2"/>
      <c r="AF450" s="2"/>
      <c r="AG450" s="2"/>
      <c r="AH450" s="2"/>
      <c r="AI450" s="2"/>
      <c r="AJ450" s="2"/>
      <c r="AK450" s="2"/>
    </row>
    <row r="451" spans="1:37" ht="15.75" customHeight="1">
      <c r="A451" s="2"/>
      <c r="B451" s="2"/>
      <c r="C451" s="63"/>
      <c r="D451" s="2"/>
      <c r="E451" s="63"/>
      <c r="F451" s="2"/>
      <c r="G451" s="63"/>
      <c r="H451" s="2"/>
      <c r="I451" s="63"/>
      <c r="J451" s="2"/>
      <c r="K451" s="63"/>
      <c r="L451" s="2"/>
      <c r="M451" s="63"/>
      <c r="N451" s="2"/>
      <c r="O451" s="63"/>
      <c r="P451" s="2"/>
      <c r="Q451" s="63"/>
      <c r="R451" s="2"/>
      <c r="S451" s="2"/>
      <c r="T451" s="2"/>
      <c r="U451" s="2"/>
      <c r="V451" s="2"/>
      <c r="W451" s="2"/>
      <c r="X451" s="2"/>
      <c r="Y451" s="2"/>
      <c r="Z451" s="2"/>
      <c r="AA451" s="2"/>
      <c r="AB451" s="2"/>
      <c r="AC451" s="2"/>
      <c r="AD451" s="2"/>
      <c r="AE451" s="2"/>
      <c r="AF451" s="2"/>
      <c r="AG451" s="2"/>
      <c r="AH451" s="2"/>
      <c r="AI451" s="2"/>
      <c r="AJ451" s="2"/>
      <c r="AK451" s="2"/>
    </row>
    <row r="452" spans="1:37" ht="15.75" customHeight="1">
      <c r="A452" s="2"/>
      <c r="B452" s="2"/>
      <c r="C452" s="63"/>
      <c r="D452" s="2"/>
      <c r="E452" s="63"/>
      <c r="F452" s="2"/>
      <c r="G452" s="63"/>
      <c r="H452" s="2"/>
      <c r="I452" s="63"/>
      <c r="J452" s="2"/>
      <c r="K452" s="63"/>
      <c r="L452" s="2"/>
      <c r="M452" s="63"/>
      <c r="N452" s="2"/>
      <c r="O452" s="63"/>
      <c r="P452" s="2"/>
      <c r="Q452" s="63"/>
      <c r="R452" s="2"/>
      <c r="S452" s="2"/>
      <c r="T452" s="2"/>
      <c r="U452" s="2"/>
      <c r="V452" s="2"/>
      <c r="W452" s="2"/>
      <c r="X452" s="2"/>
      <c r="Y452" s="2"/>
      <c r="Z452" s="2"/>
      <c r="AA452" s="2"/>
      <c r="AB452" s="2"/>
      <c r="AC452" s="2"/>
      <c r="AD452" s="2"/>
      <c r="AE452" s="2"/>
      <c r="AF452" s="2"/>
      <c r="AG452" s="2"/>
      <c r="AH452" s="2"/>
      <c r="AI452" s="2"/>
      <c r="AJ452" s="2"/>
      <c r="AK452" s="2"/>
    </row>
    <row r="453" spans="1:37" ht="15.75" customHeight="1">
      <c r="A453" s="2"/>
      <c r="B453" s="2"/>
      <c r="C453" s="63"/>
      <c r="D453" s="2"/>
      <c r="E453" s="63"/>
      <c r="F453" s="2"/>
      <c r="G453" s="63"/>
      <c r="H453" s="2"/>
      <c r="I453" s="63"/>
      <c r="J453" s="2"/>
      <c r="K453" s="63"/>
      <c r="L453" s="2"/>
      <c r="M453" s="63"/>
      <c r="N453" s="2"/>
      <c r="O453" s="63"/>
      <c r="P453" s="2"/>
      <c r="Q453" s="63"/>
      <c r="R453" s="2"/>
      <c r="S453" s="2"/>
      <c r="T453" s="2"/>
      <c r="U453" s="2"/>
      <c r="V453" s="2"/>
      <c r="W453" s="2"/>
      <c r="X453" s="2"/>
      <c r="Y453" s="2"/>
      <c r="Z453" s="2"/>
      <c r="AA453" s="2"/>
      <c r="AB453" s="2"/>
      <c r="AC453" s="2"/>
      <c r="AD453" s="2"/>
      <c r="AE453" s="2"/>
      <c r="AF453" s="2"/>
      <c r="AG453" s="2"/>
      <c r="AH453" s="2"/>
      <c r="AI453" s="2"/>
      <c r="AJ453" s="2"/>
      <c r="AK453" s="2"/>
    </row>
    <row r="454" spans="1:37" ht="15.75" customHeight="1">
      <c r="A454" s="2"/>
      <c r="B454" s="2"/>
      <c r="C454" s="63"/>
      <c r="D454" s="2"/>
      <c r="E454" s="63"/>
      <c r="F454" s="2"/>
      <c r="G454" s="63"/>
      <c r="H454" s="2"/>
      <c r="I454" s="63"/>
      <c r="J454" s="2"/>
      <c r="K454" s="63"/>
      <c r="L454" s="2"/>
      <c r="M454" s="63"/>
      <c r="N454" s="2"/>
      <c r="O454" s="63"/>
      <c r="P454" s="2"/>
      <c r="Q454" s="63"/>
      <c r="R454" s="2"/>
      <c r="S454" s="2"/>
      <c r="T454" s="2"/>
      <c r="U454" s="2"/>
      <c r="V454" s="2"/>
      <c r="W454" s="2"/>
      <c r="X454" s="2"/>
      <c r="Y454" s="2"/>
      <c r="Z454" s="2"/>
      <c r="AA454" s="2"/>
      <c r="AB454" s="2"/>
      <c r="AC454" s="2"/>
      <c r="AD454" s="2"/>
      <c r="AE454" s="2"/>
      <c r="AF454" s="2"/>
      <c r="AG454" s="2"/>
      <c r="AH454" s="2"/>
      <c r="AI454" s="2"/>
      <c r="AJ454" s="2"/>
      <c r="AK454" s="2"/>
    </row>
    <row r="455" spans="1:37" ht="15.75" customHeight="1">
      <c r="A455" s="2"/>
      <c r="B455" s="2"/>
      <c r="C455" s="63"/>
      <c r="D455" s="2"/>
      <c r="E455" s="63"/>
      <c r="F455" s="2"/>
      <c r="G455" s="63"/>
      <c r="H455" s="2"/>
      <c r="I455" s="63"/>
      <c r="J455" s="2"/>
      <c r="K455" s="63"/>
      <c r="L455" s="2"/>
      <c r="M455" s="63"/>
      <c r="N455" s="2"/>
      <c r="O455" s="63"/>
      <c r="P455" s="2"/>
      <c r="Q455" s="63"/>
      <c r="R455" s="2"/>
      <c r="S455" s="2"/>
      <c r="T455" s="2"/>
      <c r="U455" s="2"/>
      <c r="V455" s="2"/>
      <c r="W455" s="2"/>
      <c r="X455" s="2"/>
      <c r="Y455" s="2"/>
      <c r="Z455" s="2"/>
      <c r="AA455" s="2"/>
      <c r="AB455" s="2"/>
      <c r="AC455" s="2"/>
      <c r="AD455" s="2"/>
      <c r="AE455" s="2"/>
      <c r="AF455" s="2"/>
      <c r="AG455" s="2"/>
      <c r="AH455" s="2"/>
      <c r="AI455" s="2"/>
      <c r="AJ455" s="2"/>
      <c r="AK455" s="2"/>
    </row>
    <row r="456" spans="1:37" ht="15.75" customHeight="1">
      <c r="A456" s="2"/>
      <c r="B456" s="2"/>
      <c r="C456" s="63"/>
      <c r="D456" s="2"/>
      <c r="E456" s="63"/>
      <c r="F456" s="2"/>
      <c r="G456" s="63"/>
      <c r="H456" s="2"/>
      <c r="I456" s="63"/>
      <c r="J456" s="2"/>
      <c r="K456" s="63"/>
      <c r="L456" s="2"/>
      <c r="M456" s="63"/>
      <c r="N456" s="2"/>
      <c r="O456" s="63"/>
      <c r="P456" s="2"/>
      <c r="Q456" s="63"/>
      <c r="R456" s="2"/>
      <c r="S456" s="2"/>
      <c r="T456" s="2"/>
      <c r="U456" s="2"/>
      <c r="V456" s="2"/>
      <c r="W456" s="2"/>
      <c r="X456" s="2"/>
      <c r="Y456" s="2"/>
      <c r="Z456" s="2"/>
      <c r="AA456" s="2"/>
      <c r="AB456" s="2"/>
      <c r="AC456" s="2"/>
      <c r="AD456" s="2"/>
      <c r="AE456" s="2"/>
      <c r="AF456" s="2"/>
      <c r="AG456" s="2"/>
      <c r="AH456" s="2"/>
      <c r="AI456" s="2"/>
      <c r="AJ456" s="2"/>
      <c r="AK456" s="2"/>
    </row>
    <row r="457" spans="1:37" ht="15.75" customHeight="1">
      <c r="A457" s="2"/>
      <c r="B457" s="2"/>
      <c r="C457" s="63"/>
      <c r="D457" s="2"/>
      <c r="E457" s="63"/>
      <c r="F457" s="2"/>
      <c r="G457" s="63"/>
      <c r="H457" s="2"/>
      <c r="I457" s="63"/>
      <c r="J457" s="2"/>
      <c r="K457" s="63"/>
      <c r="L457" s="2"/>
      <c r="M457" s="63"/>
      <c r="N457" s="2"/>
      <c r="O457" s="63"/>
      <c r="P457" s="2"/>
      <c r="Q457" s="63"/>
      <c r="R457" s="2"/>
      <c r="S457" s="2"/>
      <c r="T457" s="2"/>
      <c r="U457" s="2"/>
      <c r="V457" s="2"/>
      <c r="W457" s="2"/>
      <c r="X457" s="2"/>
      <c r="Y457" s="2"/>
      <c r="Z457" s="2"/>
      <c r="AA457" s="2"/>
      <c r="AB457" s="2"/>
      <c r="AC457" s="2"/>
      <c r="AD457" s="2"/>
      <c r="AE457" s="2"/>
      <c r="AF457" s="2"/>
      <c r="AG457" s="2"/>
      <c r="AH457" s="2"/>
      <c r="AI457" s="2"/>
      <c r="AJ457" s="2"/>
      <c r="AK457" s="2"/>
    </row>
    <row r="458" spans="1:37" ht="15.75" customHeight="1">
      <c r="A458" s="2"/>
      <c r="B458" s="2"/>
      <c r="C458" s="63"/>
      <c r="D458" s="2"/>
      <c r="E458" s="63"/>
      <c r="F458" s="2"/>
      <c r="G458" s="63"/>
      <c r="H458" s="2"/>
      <c r="I458" s="63"/>
      <c r="J458" s="2"/>
      <c r="K458" s="63"/>
      <c r="L458" s="2"/>
      <c r="M458" s="63"/>
      <c r="N458" s="2"/>
      <c r="O458" s="63"/>
      <c r="P458" s="2"/>
      <c r="Q458" s="63"/>
      <c r="R458" s="2"/>
      <c r="S458" s="2"/>
      <c r="T458" s="2"/>
      <c r="U458" s="2"/>
      <c r="V458" s="2"/>
      <c r="W458" s="2"/>
      <c r="X458" s="2"/>
      <c r="Y458" s="2"/>
      <c r="Z458" s="2"/>
      <c r="AA458" s="2"/>
      <c r="AB458" s="2"/>
      <c r="AC458" s="2"/>
      <c r="AD458" s="2"/>
      <c r="AE458" s="2"/>
      <c r="AF458" s="2"/>
      <c r="AG458" s="2"/>
      <c r="AH458" s="2"/>
      <c r="AI458" s="2"/>
      <c r="AJ458" s="2"/>
      <c r="AK458" s="2"/>
    </row>
    <row r="459" spans="1:37" ht="15.75" customHeight="1">
      <c r="A459" s="2"/>
      <c r="B459" s="2"/>
      <c r="C459" s="63"/>
      <c r="D459" s="2"/>
      <c r="E459" s="63"/>
      <c r="F459" s="2"/>
      <c r="G459" s="63"/>
      <c r="H459" s="2"/>
      <c r="I459" s="63"/>
      <c r="J459" s="2"/>
      <c r="K459" s="63"/>
      <c r="L459" s="2"/>
      <c r="M459" s="63"/>
      <c r="N459" s="2"/>
      <c r="O459" s="63"/>
      <c r="P459" s="2"/>
      <c r="Q459" s="63"/>
      <c r="R459" s="2"/>
      <c r="S459" s="2"/>
      <c r="T459" s="2"/>
      <c r="U459" s="2"/>
      <c r="V459" s="2"/>
      <c r="W459" s="2"/>
      <c r="X459" s="2"/>
      <c r="Y459" s="2"/>
      <c r="Z459" s="2"/>
      <c r="AA459" s="2"/>
      <c r="AB459" s="2"/>
      <c r="AC459" s="2"/>
      <c r="AD459" s="2"/>
      <c r="AE459" s="2"/>
      <c r="AF459" s="2"/>
      <c r="AG459" s="2"/>
      <c r="AH459" s="2"/>
      <c r="AI459" s="2"/>
      <c r="AJ459" s="2"/>
      <c r="AK459" s="2"/>
    </row>
    <row r="460" spans="1:37" ht="15.75" customHeight="1">
      <c r="A460" s="2"/>
      <c r="B460" s="2"/>
      <c r="C460" s="63"/>
      <c r="D460" s="2"/>
      <c r="E460" s="63"/>
      <c r="F460" s="2"/>
      <c r="G460" s="63"/>
      <c r="H460" s="2"/>
      <c r="I460" s="63"/>
      <c r="J460" s="2"/>
      <c r="K460" s="63"/>
      <c r="L460" s="2"/>
      <c r="M460" s="63"/>
      <c r="N460" s="2"/>
      <c r="O460" s="63"/>
      <c r="P460" s="2"/>
      <c r="Q460" s="63"/>
      <c r="R460" s="2"/>
      <c r="S460" s="2"/>
      <c r="T460" s="2"/>
      <c r="U460" s="2"/>
      <c r="V460" s="2"/>
      <c r="W460" s="2"/>
      <c r="X460" s="2"/>
      <c r="Y460" s="2"/>
      <c r="Z460" s="2"/>
      <c r="AA460" s="2"/>
      <c r="AB460" s="2"/>
      <c r="AC460" s="2"/>
      <c r="AD460" s="2"/>
      <c r="AE460" s="2"/>
      <c r="AF460" s="2"/>
      <c r="AG460" s="2"/>
      <c r="AH460" s="2"/>
      <c r="AI460" s="2"/>
      <c r="AJ460" s="2"/>
      <c r="AK460" s="2"/>
    </row>
    <row r="461" spans="1:37" ht="15.75" customHeight="1">
      <c r="A461" s="2"/>
      <c r="B461" s="2"/>
      <c r="C461" s="63"/>
      <c r="D461" s="2"/>
      <c r="E461" s="63"/>
      <c r="F461" s="2"/>
      <c r="G461" s="63"/>
      <c r="H461" s="2"/>
      <c r="I461" s="63"/>
      <c r="J461" s="2"/>
      <c r="K461" s="63"/>
      <c r="L461" s="2"/>
      <c r="M461" s="63"/>
      <c r="N461" s="2"/>
      <c r="O461" s="63"/>
      <c r="P461" s="2"/>
      <c r="Q461" s="63"/>
      <c r="R461" s="2"/>
      <c r="S461" s="2"/>
      <c r="T461" s="2"/>
      <c r="U461" s="2"/>
      <c r="V461" s="2"/>
      <c r="W461" s="2"/>
      <c r="X461" s="2"/>
      <c r="Y461" s="2"/>
      <c r="Z461" s="2"/>
      <c r="AA461" s="2"/>
      <c r="AB461" s="2"/>
      <c r="AC461" s="2"/>
      <c r="AD461" s="2"/>
      <c r="AE461" s="2"/>
      <c r="AF461" s="2"/>
      <c r="AG461" s="2"/>
      <c r="AH461" s="2"/>
      <c r="AI461" s="2"/>
      <c r="AJ461" s="2"/>
      <c r="AK461" s="2"/>
    </row>
    <row r="462" spans="1:37" ht="15.75" customHeight="1">
      <c r="A462" s="2"/>
      <c r="B462" s="2"/>
      <c r="C462" s="63"/>
      <c r="D462" s="2"/>
      <c r="E462" s="63"/>
      <c r="F462" s="2"/>
      <c r="G462" s="63"/>
      <c r="H462" s="2"/>
      <c r="I462" s="63"/>
      <c r="J462" s="2"/>
      <c r="K462" s="63"/>
      <c r="L462" s="2"/>
      <c r="M462" s="63"/>
      <c r="N462" s="2"/>
      <c r="O462" s="63"/>
      <c r="P462" s="2"/>
      <c r="Q462" s="63"/>
      <c r="R462" s="2"/>
      <c r="S462" s="2"/>
      <c r="T462" s="2"/>
      <c r="U462" s="2"/>
      <c r="V462" s="2"/>
      <c r="W462" s="2"/>
      <c r="X462" s="2"/>
      <c r="Y462" s="2"/>
      <c r="Z462" s="2"/>
      <c r="AA462" s="2"/>
      <c r="AB462" s="2"/>
      <c r="AC462" s="2"/>
      <c r="AD462" s="2"/>
      <c r="AE462" s="2"/>
      <c r="AF462" s="2"/>
      <c r="AG462" s="2"/>
      <c r="AH462" s="2"/>
      <c r="AI462" s="2"/>
      <c r="AJ462" s="2"/>
      <c r="AK462" s="2"/>
    </row>
    <row r="463" spans="1:37" ht="15.75" customHeight="1">
      <c r="A463" s="2"/>
      <c r="B463" s="2"/>
      <c r="C463" s="63"/>
      <c r="D463" s="2"/>
      <c r="E463" s="63"/>
      <c r="F463" s="2"/>
      <c r="G463" s="63"/>
      <c r="H463" s="2"/>
      <c r="I463" s="63"/>
      <c r="J463" s="2"/>
      <c r="K463" s="63"/>
      <c r="L463" s="2"/>
      <c r="M463" s="63"/>
      <c r="N463" s="2"/>
      <c r="O463" s="63"/>
      <c r="P463" s="2"/>
      <c r="Q463" s="63"/>
      <c r="R463" s="2"/>
      <c r="S463" s="2"/>
      <c r="T463" s="2"/>
      <c r="U463" s="2"/>
      <c r="V463" s="2"/>
      <c r="W463" s="2"/>
      <c r="X463" s="2"/>
      <c r="Y463" s="2"/>
      <c r="Z463" s="2"/>
      <c r="AA463" s="2"/>
      <c r="AB463" s="2"/>
      <c r="AC463" s="2"/>
      <c r="AD463" s="2"/>
      <c r="AE463" s="2"/>
      <c r="AF463" s="2"/>
      <c r="AG463" s="2"/>
      <c r="AH463" s="2"/>
      <c r="AI463" s="2"/>
      <c r="AJ463" s="2"/>
      <c r="AK463" s="2"/>
    </row>
    <row r="464" spans="1:37" ht="15.75" customHeight="1">
      <c r="A464" s="2"/>
      <c r="B464" s="2"/>
      <c r="C464" s="63"/>
      <c r="D464" s="2"/>
      <c r="E464" s="63"/>
      <c r="F464" s="2"/>
      <c r="G464" s="63"/>
      <c r="H464" s="2"/>
      <c r="I464" s="63"/>
      <c r="J464" s="2"/>
      <c r="K464" s="63"/>
      <c r="L464" s="2"/>
      <c r="M464" s="63"/>
      <c r="N464" s="2"/>
      <c r="O464" s="63"/>
      <c r="P464" s="2"/>
      <c r="Q464" s="63"/>
      <c r="R464" s="2"/>
      <c r="S464" s="2"/>
      <c r="T464" s="2"/>
      <c r="U464" s="2"/>
      <c r="V464" s="2"/>
      <c r="W464" s="2"/>
      <c r="X464" s="2"/>
      <c r="Y464" s="2"/>
      <c r="Z464" s="2"/>
      <c r="AA464" s="2"/>
      <c r="AB464" s="2"/>
      <c r="AC464" s="2"/>
      <c r="AD464" s="2"/>
      <c r="AE464" s="2"/>
      <c r="AF464" s="2"/>
      <c r="AG464" s="2"/>
      <c r="AH464" s="2"/>
      <c r="AI464" s="2"/>
      <c r="AJ464" s="2"/>
      <c r="AK464" s="2"/>
    </row>
    <row r="465" spans="1:37" ht="15.75" customHeight="1">
      <c r="A465" s="2"/>
      <c r="B465" s="2"/>
      <c r="C465" s="63"/>
      <c r="D465" s="2"/>
      <c r="E465" s="63"/>
      <c r="F465" s="2"/>
      <c r="G465" s="63"/>
      <c r="H465" s="2"/>
      <c r="I465" s="63"/>
      <c r="J465" s="2"/>
      <c r="K465" s="63"/>
      <c r="L465" s="2"/>
      <c r="M465" s="63"/>
      <c r="N465" s="2"/>
      <c r="O465" s="63"/>
      <c r="P465" s="2"/>
      <c r="Q465" s="63"/>
      <c r="R465" s="2"/>
      <c r="S465" s="2"/>
      <c r="T465" s="2"/>
      <c r="U465" s="2"/>
      <c r="V465" s="2"/>
      <c r="W465" s="2"/>
      <c r="X465" s="2"/>
      <c r="Y465" s="2"/>
      <c r="Z465" s="2"/>
      <c r="AA465" s="2"/>
      <c r="AB465" s="2"/>
      <c r="AC465" s="2"/>
      <c r="AD465" s="2"/>
      <c r="AE465" s="2"/>
      <c r="AF465" s="2"/>
      <c r="AG465" s="2"/>
      <c r="AH465" s="2"/>
      <c r="AI465" s="2"/>
      <c r="AJ465" s="2"/>
      <c r="AK465" s="2"/>
    </row>
    <row r="466" spans="1:37" ht="15.75" customHeight="1">
      <c r="A466" s="2"/>
      <c r="B466" s="2"/>
      <c r="C466" s="63"/>
      <c r="D466" s="2"/>
      <c r="E466" s="63"/>
      <c r="F466" s="2"/>
      <c r="G466" s="63"/>
      <c r="H466" s="2"/>
      <c r="I466" s="63"/>
      <c r="J466" s="2"/>
      <c r="K466" s="63"/>
      <c r="L466" s="2"/>
      <c r="M466" s="63"/>
      <c r="N466" s="2"/>
      <c r="O466" s="63"/>
      <c r="P466" s="2"/>
      <c r="Q466" s="63"/>
      <c r="R466" s="2"/>
      <c r="S466" s="2"/>
      <c r="T466" s="2"/>
      <c r="U466" s="2"/>
      <c r="V466" s="2"/>
      <c r="W466" s="2"/>
      <c r="X466" s="2"/>
      <c r="Y466" s="2"/>
      <c r="Z466" s="2"/>
      <c r="AA466" s="2"/>
      <c r="AB466" s="2"/>
      <c r="AC466" s="2"/>
      <c r="AD466" s="2"/>
      <c r="AE466" s="2"/>
      <c r="AF466" s="2"/>
      <c r="AG466" s="2"/>
      <c r="AH466" s="2"/>
      <c r="AI466" s="2"/>
      <c r="AJ466" s="2"/>
      <c r="AK466" s="2"/>
    </row>
    <row r="467" spans="1:37" ht="15.75" customHeight="1">
      <c r="A467" s="2"/>
      <c r="B467" s="2"/>
      <c r="C467" s="63"/>
      <c r="D467" s="2"/>
      <c r="E467" s="63"/>
      <c r="F467" s="2"/>
      <c r="G467" s="63"/>
      <c r="H467" s="2"/>
      <c r="I467" s="63"/>
      <c r="J467" s="2"/>
      <c r="K467" s="63"/>
      <c r="L467" s="2"/>
      <c r="M467" s="63"/>
      <c r="N467" s="2"/>
      <c r="O467" s="63"/>
      <c r="P467" s="2"/>
      <c r="Q467" s="63"/>
      <c r="R467" s="2"/>
      <c r="S467" s="2"/>
      <c r="T467" s="2"/>
      <c r="U467" s="2"/>
      <c r="V467" s="2"/>
      <c r="W467" s="2"/>
      <c r="X467" s="2"/>
      <c r="Y467" s="2"/>
      <c r="Z467" s="2"/>
      <c r="AA467" s="2"/>
      <c r="AB467" s="2"/>
      <c r="AC467" s="2"/>
      <c r="AD467" s="2"/>
      <c r="AE467" s="2"/>
      <c r="AF467" s="2"/>
      <c r="AG467" s="2"/>
      <c r="AH467" s="2"/>
      <c r="AI467" s="2"/>
      <c r="AJ467" s="2"/>
      <c r="AK467" s="2"/>
    </row>
    <row r="468" spans="1:37" ht="15.75" customHeight="1">
      <c r="A468" s="2"/>
      <c r="B468" s="2"/>
      <c r="C468" s="63"/>
      <c r="D468" s="2"/>
      <c r="E468" s="63"/>
      <c r="F468" s="2"/>
      <c r="G468" s="63"/>
      <c r="H468" s="2"/>
      <c r="I468" s="63"/>
      <c r="J468" s="2"/>
      <c r="K468" s="63"/>
      <c r="L468" s="2"/>
      <c r="M468" s="63"/>
      <c r="N468" s="2"/>
      <c r="O468" s="63"/>
      <c r="P468" s="2"/>
      <c r="Q468" s="63"/>
      <c r="R468" s="2"/>
      <c r="S468" s="2"/>
      <c r="T468" s="2"/>
      <c r="U468" s="2"/>
      <c r="V468" s="2"/>
      <c r="W468" s="2"/>
      <c r="X468" s="2"/>
      <c r="Y468" s="2"/>
      <c r="Z468" s="2"/>
      <c r="AA468" s="2"/>
      <c r="AB468" s="2"/>
      <c r="AC468" s="2"/>
      <c r="AD468" s="2"/>
      <c r="AE468" s="2"/>
      <c r="AF468" s="2"/>
      <c r="AG468" s="2"/>
      <c r="AH468" s="2"/>
      <c r="AI468" s="2"/>
      <c r="AJ468" s="2"/>
      <c r="AK468" s="2"/>
    </row>
    <row r="469" spans="1:37" ht="15.75" customHeight="1">
      <c r="A469" s="2"/>
      <c r="B469" s="2"/>
      <c r="C469" s="63"/>
      <c r="D469" s="2"/>
      <c r="E469" s="63"/>
      <c r="F469" s="2"/>
      <c r="G469" s="63"/>
      <c r="H469" s="2"/>
      <c r="I469" s="63"/>
      <c r="J469" s="2"/>
      <c r="K469" s="63"/>
      <c r="L469" s="2"/>
      <c r="M469" s="63"/>
      <c r="N469" s="2"/>
      <c r="O469" s="63"/>
      <c r="P469" s="2"/>
      <c r="Q469" s="63"/>
      <c r="R469" s="2"/>
      <c r="S469" s="2"/>
      <c r="T469" s="2"/>
      <c r="U469" s="2"/>
      <c r="V469" s="2"/>
      <c r="W469" s="2"/>
      <c r="X469" s="2"/>
      <c r="Y469" s="2"/>
      <c r="Z469" s="2"/>
      <c r="AA469" s="2"/>
      <c r="AB469" s="2"/>
      <c r="AC469" s="2"/>
      <c r="AD469" s="2"/>
      <c r="AE469" s="2"/>
      <c r="AF469" s="2"/>
      <c r="AG469" s="2"/>
      <c r="AH469" s="2"/>
      <c r="AI469" s="2"/>
      <c r="AJ469" s="2"/>
      <c r="AK469" s="2"/>
    </row>
    <row r="470" spans="1:37" ht="15.75" customHeight="1">
      <c r="A470" s="2"/>
      <c r="B470" s="2"/>
      <c r="C470" s="63"/>
      <c r="D470" s="2"/>
      <c r="E470" s="63"/>
      <c r="F470" s="2"/>
      <c r="G470" s="63"/>
      <c r="H470" s="2"/>
      <c r="I470" s="63"/>
      <c r="J470" s="2"/>
      <c r="K470" s="63"/>
      <c r="L470" s="2"/>
      <c r="M470" s="63"/>
      <c r="N470" s="2"/>
      <c r="O470" s="63"/>
      <c r="P470" s="2"/>
      <c r="Q470" s="63"/>
      <c r="R470" s="2"/>
      <c r="S470" s="2"/>
      <c r="T470" s="2"/>
      <c r="U470" s="2"/>
      <c r="V470" s="2"/>
      <c r="W470" s="2"/>
      <c r="X470" s="2"/>
      <c r="Y470" s="2"/>
      <c r="Z470" s="2"/>
      <c r="AA470" s="2"/>
      <c r="AB470" s="2"/>
      <c r="AC470" s="2"/>
      <c r="AD470" s="2"/>
      <c r="AE470" s="2"/>
      <c r="AF470" s="2"/>
      <c r="AG470" s="2"/>
      <c r="AH470" s="2"/>
      <c r="AI470" s="2"/>
      <c r="AJ470" s="2"/>
      <c r="AK470" s="2"/>
    </row>
    <row r="471" spans="1:37" ht="15.75" customHeight="1">
      <c r="A471" s="2"/>
      <c r="B471" s="2"/>
      <c r="C471" s="63"/>
      <c r="D471" s="2"/>
      <c r="E471" s="63"/>
      <c r="F471" s="2"/>
      <c r="G471" s="63"/>
      <c r="H471" s="2"/>
      <c r="I471" s="63"/>
      <c r="J471" s="2"/>
      <c r="K471" s="63"/>
      <c r="L471" s="2"/>
      <c r="M471" s="63"/>
      <c r="N471" s="2"/>
      <c r="O471" s="63"/>
      <c r="P471" s="2"/>
      <c r="Q471" s="63"/>
      <c r="R471" s="2"/>
      <c r="S471" s="2"/>
      <c r="T471" s="2"/>
      <c r="U471" s="2"/>
      <c r="V471" s="2"/>
      <c r="W471" s="2"/>
      <c r="X471" s="2"/>
      <c r="Y471" s="2"/>
      <c r="Z471" s="2"/>
      <c r="AA471" s="2"/>
      <c r="AB471" s="2"/>
      <c r="AC471" s="2"/>
      <c r="AD471" s="2"/>
      <c r="AE471" s="2"/>
      <c r="AF471" s="2"/>
      <c r="AG471" s="2"/>
      <c r="AH471" s="2"/>
      <c r="AI471" s="2"/>
      <c r="AJ471" s="2"/>
      <c r="AK471" s="2"/>
    </row>
    <row r="472" spans="1:37" ht="15.75" customHeight="1">
      <c r="A472" s="2"/>
      <c r="B472" s="2"/>
      <c r="C472" s="63"/>
      <c r="D472" s="2"/>
      <c r="E472" s="63"/>
      <c r="F472" s="2"/>
      <c r="G472" s="63"/>
      <c r="H472" s="2"/>
      <c r="I472" s="63"/>
      <c r="J472" s="2"/>
      <c r="K472" s="63"/>
      <c r="L472" s="2"/>
      <c r="M472" s="63"/>
      <c r="N472" s="2"/>
      <c r="O472" s="63"/>
      <c r="P472" s="2"/>
      <c r="Q472" s="63"/>
      <c r="R472" s="2"/>
      <c r="S472" s="2"/>
      <c r="T472" s="2"/>
      <c r="U472" s="2"/>
      <c r="V472" s="2"/>
      <c r="W472" s="2"/>
      <c r="X472" s="2"/>
      <c r="Y472" s="2"/>
      <c r="Z472" s="2"/>
      <c r="AA472" s="2"/>
      <c r="AB472" s="2"/>
      <c r="AC472" s="2"/>
      <c r="AD472" s="2"/>
      <c r="AE472" s="2"/>
      <c r="AF472" s="2"/>
      <c r="AG472" s="2"/>
      <c r="AH472" s="2"/>
      <c r="AI472" s="2"/>
      <c r="AJ472" s="2"/>
      <c r="AK472" s="2"/>
    </row>
    <row r="473" spans="1:37" ht="15.75" customHeight="1">
      <c r="A473" s="2"/>
      <c r="B473" s="2"/>
      <c r="C473" s="63"/>
      <c r="D473" s="2"/>
      <c r="E473" s="63"/>
      <c r="F473" s="2"/>
      <c r="G473" s="63"/>
      <c r="H473" s="2"/>
      <c r="I473" s="63"/>
      <c r="J473" s="2"/>
      <c r="K473" s="63"/>
      <c r="L473" s="2"/>
      <c r="M473" s="63"/>
      <c r="N473" s="2"/>
      <c r="O473" s="63"/>
      <c r="P473" s="2"/>
      <c r="Q473" s="63"/>
      <c r="R473" s="2"/>
      <c r="S473" s="2"/>
      <c r="T473" s="2"/>
      <c r="U473" s="2"/>
      <c r="V473" s="2"/>
      <c r="W473" s="2"/>
      <c r="X473" s="2"/>
      <c r="Y473" s="2"/>
      <c r="Z473" s="2"/>
      <c r="AA473" s="2"/>
      <c r="AB473" s="2"/>
      <c r="AC473" s="2"/>
      <c r="AD473" s="2"/>
      <c r="AE473" s="2"/>
      <c r="AF473" s="2"/>
      <c r="AG473" s="2"/>
      <c r="AH473" s="2"/>
      <c r="AI473" s="2"/>
      <c r="AJ473" s="2"/>
      <c r="AK473" s="2"/>
    </row>
    <row r="474" spans="1:37" ht="15.75" customHeight="1">
      <c r="A474" s="2"/>
      <c r="B474" s="2"/>
      <c r="C474" s="63"/>
      <c r="D474" s="2"/>
      <c r="E474" s="63"/>
      <c r="F474" s="2"/>
      <c r="G474" s="63"/>
      <c r="H474" s="2"/>
      <c r="I474" s="63"/>
      <c r="J474" s="2"/>
      <c r="K474" s="63"/>
      <c r="L474" s="2"/>
      <c r="M474" s="63"/>
      <c r="N474" s="2"/>
      <c r="O474" s="63"/>
      <c r="P474" s="2"/>
      <c r="Q474" s="63"/>
      <c r="R474" s="2"/>
      <c r="S474" s="2"/>
      <c r="T474" s="2"/>
      <c r="U474" s="2"/>
      <c r="V474" s="2"/>
      <c r="W474" s="2"/>
      <c r="X474" s="2"/>
      <c r="Y474" s="2"/>
      <c r="Z474" s="2"/>
      <c r="AA474" s="2"/>
      <c r="AB474" s="2"/>
      <c r="AC474" s="2"/>
      <c r="AD474" s="2"/>
      <c r="AE474" s="2"/>
      <c r="AF474" s="2"/>
      <c r="AG474" s="2"/>
      <c r="AH474" s="2"/>
      <c r="AI474" s="2"/>
      <c r="AJ474" s="2"/>
      <c r="AK474" s="2"/>
    </row>
    <row r="475" spans="1:37" ht="15.75" customHeight="1">
      <c r="A475" s="2"/>
      <c r="B475" s="2"/>
      <c r="C475" s="63"/>
      <c r="D475" s="2"/>
      <c r="E475" s="63"/>
      <c r="F475" s="2"/>
      <c r="G475" s="63"/>
      <c r="H475" s="2"/>
      <c r="I475" s="63"/>
      <c r="J475" s="2"/>
      <c r="K475" s="63"/>
      <c r="L475" s="2"/>
      <c r="M475" s="63"/>
      <c r="N475" s="2"/>
      <c r="O475" s="63"/>
      <c r="P475" s="2"/>
      <c r="Q475" s="63"/>
      <c r="R475" s="2"/>
      <c r="S475" s="2"/>
      <c r="T475" s="2"/>
      <c r="U475" s="2"/>
      <c r="V475" s="2"/>
      <c r="W475" s="2"/>
      <c r="X475" s="2"/>
      <c r="Y475" s="2"/>
      <c r="Z475" s="2"/>
      <c r="AA475" s="2"/>
      <c r="AB475" s="2"/>
      <c r="AC475" s="2"/>
      <c r="AD475" s="2"/>
      <c r="AE475" s="2"/>
      <c r="AF475" s="2"/>
      <c r="AG475" s="2"/>
      <c r="AH475" s="2"/>
      <c r="AI475" s="2"/>
      <c r="AJ475" s="2"/>
      <c r="AK475" s="2"/>
    </row>
    <row r="476" spans="1:37" ht="15.75" customHeight="1">
      <c r="A476" s="2"/>
      <c r="B476" s="2"/>
      <c r="C476" s="63"/>
      <c r="D476" s="2"/>
      <c r="E476" s="63"/>
      <c r="F476" s="2"/>
      <c r="G476" s="63"/>
      <c r="H476" s="2"/>
      <c r="I476" s="63"/>
      <c r="J476" s="2"/>
      <c r="K476" s="63"/>
      <c r="L476" s="2"/>
      <c r="M476" s="63"/>
      <c r="N476" s="2"/>
      <c r="O476" s="63"/>
      <c r="P476" s="2"/>
      <c r="Q476" s="63"/>
      <c r="R476" s="2"/>
      <c r="S476" s="2"/>
      <c r="T476" s="2"/>
      <c r="U476" s="2"/>
      <c r="V476" s="2"/>
      <c r="W476" s="2"/>
      <c r="X476" s="2"/>
      <c r="Y476" s="2"/>
      <c r="Z476" s="2"/>
      <c r="AA476" s="2"/>
      <c r="AB476" s="2"/>
      <c r="AC476" s="2"/>
      <c r="AD476" s="2"/>
      <c r="AE476" s="2"/>
      <c r="AF476" s="2"/>
      <c r="AG476" s="2"/>
      <c r="AH476" s="2"/>
      <c r="AI476" s="2"/>
      <c r="AJ476" s="2"/>
      <c r="AK476" s="2"/>
    </row>
    <row r="477" spans="1:37" ht="15.75" customHeight="1">
      <c r="A477" s="2"/>
      <c r="B477" s="2"/>
      <c r="C477" s="63"/>
      <c r="D477" s="2"/>
      <c r="E477" s="63"/>
      <c r="F477" s="2"/>
      <c r="G477" s="63"/>
      <c r="H477" s="2"/>
      <c r="I477" s="63"/>
      <c r="J477" s="2"/>
      <c r="K477" s="63"/>
      <c r="L477" s="2"/>
      <c r="M477" s="63"/>
      <c r="N477" s="2"/>
      <c r="O477" s="63"/>
      <c r="P477" s="2"/>
      <c r="Q477" s="63"/>
      <c r="R477" s="2"/>
      <c r="S477" s="2"/>
      <c r="T477" s="2"/>
      <c r="U477" s="2"/>
      <c r="V477" s="2"/>
      <c r="W477" s="2"/>
      <c r="X477" s="2"/>
      <c r="Y477" s="2"/>
      <c r="Z477" s="2"/>
      <c r="AA477" s="2"/>
      <c r="AB477" s="2"/>
      <c r="AC477" s="2"/>
      <c r="AD477" s="2"/>
      <c r="AE477" s="2"/>
      <c r="AF477" s="2"/>
      <c r="AG477" s="2"/>
      <c r="AH477" s="2"/>
      <c r="AI477" s="2"/>
      <c r="AJ477" s="2"/>
      <c r="AK477" s="2"/>
    </row>
    <row r="478" spans="1:37" ht="15.75" customHeight="1">
      <c r="A478" s="2"/>
      <c r="B478" s="2"/>
      <c r="C478" s="63"/>
      <c r="D478" s="2"/>
      <c r="E478" s="63"/>
      <c r="F478" s="2"/>
      <c r="G478" s="63"/>
      <c r="H478" s="2"/>
      <c r="I478" s="63"/>
      <c r="J478" s="2"/>
      <c r="K478" s="63"/>
      <c r="L478" s="2"/>
      <c r="M478" s="63"/>
      <c r="N478" s="2"/>
      <c r="O478" s="63"/>
      <c r="P478" s="2"/>
      <c r="Q478" s="63"/>
      <c r="R478" s="2"/>
      <c r="S478" s="2"/>
      <c r="T478" s="2"/>
      <c r="U478" s="2"/>
      <c r="V478" s="2"/>
      <c r="W478" s="2"/>
      <c r="X478" s="2"/>
      <c r="Y478" s="2"/>
      <c r="Z478" s="2"/>
      <c r="AA478" s="2"/>
      <c r="AB478" s="2"/>
      <c r="AC478" s="2"/>
      <c r="AD478" s="2"/>
      <c r="AE478" s="2"/>
      <c r="AF478" s="2"/>
      <c r="AG478" s="2"/>
      <c r="AH478" s="2"/>
      <c r="AI478" s="2"/>
      <c r="AJ478" s="2"/>
      <c r="AK478" s="2"/>
    </row>
    <row r="479" spans="1:37" ht="15.75" customHeight="1">
      <c r="A479" s="2"/>
      <c r="B479" s="2"/>
      <c r="C479" s="63"/>
      <c r="D479" s="2"/>
      <c r="E479" s="63"/>
      <c r="F479" s="2"/>
      <c r="G479" s="63"/>
      <c r="H479" s="2"/>
      <c r="I479" s="63"/>
      <c r="J479" s="2"/>
      <c r="K479" s="63"/>
      <c r="L479" s="2"/>
      <c r="M479" s="63"/>
      <c r="N479" s="2"/>
      <c r="O479" s="63"/>
      <c r="P479" s="2"/>
      <c r="Q479" s="63"/>
      <c r="R479" s="2"/>
      <c r="S479" s="2"/>
      <c r="T479" s="2"/>
      <c r="U479" s="2"/>
      <c r="V479" s="2"/>
      <c r="W479" s="2"/>
      <c r="X479" s="2"/>
      <c r="Y479" s="2"/>
      <c r="Z479" s="2"/>
      <c r="AA479" s="2"/>
      <c r="AB479" s="2"/>
      <c r="AC479" s="2"/>
      <c r="AD479" s="2"/>
      <c r="AE479" s="2"/>
      <c r="AF479" s="2"/>
      <c r="AG479" s="2"/>
      <c r="AH479" s="2"/>
      <c r="AI479" s="2"/>
      <c r="AJ479" s="2"/>
      <c r="AK479" s="2"/>
    </row>
    <row r="480" spans="1:37" ht="15.75" customHeight="1">
      <c r="A480" s="2"/>
      <c r="B480" s="2"/>
      <c r="C480" s="63"/>
      <c r="D480" s="2"/>
      <c r="E480" s="63"/>
      <c r="F480" s="2"/>
      <c r="G480" s="63"/>
      <c r="H480" s="2"/>
      <c r="I480" s="63"/>
      <c r="J480" s="2"/>
      <c r="K480" s="63"/>
      <c r="L480" s="2"/>
      <c r="M480" s="63"/>
      <c r="N480" s="2"/>
      <c r="O480" s="63"/>
      <c r="P480" s="2"/>
      <c r="Q480" s="63"/>
      <c r="R480" s="2"/>
      <c r="S480" s="2"/>
      <c r="T480" s="2"/>
      <c r="U480" s="2"/>
      <c r="V480" s="2"/>
      <c r="W480" s="2"/>
      <c r="X480" s="2"/>
      <c r="Y480" s="2"/>
      <c r="Z480" s="2"/>
      <c r="AA480" s="2"/>
      <c r="AB480" s="2"/>
      <c r="AC480" s="2"/>
      <c r="AD480" s="2"/>
      <c r="AE480" s="2"/>
      <c r="AF480" s="2"/>
      <c r="AG480" s="2"/>
      <c r="AH480" s="2"/>
      <c r="AI480" s="2"/>
      <c r="AJ480" s="2"/>
      <c r="AK480" s="2"/>
    </row>
    <row r="481" spans="1:37" ht="15.75" customHeight="1">
      <c r="A481" s="2"/>
      <c r="B481" s="2"/>
      <c r="C481" s="63"/>
      <c r="D481" s="2"/>
      <c r="E481" s="63"/>
      <c r="F481" s="2"/>
      <c r="G481" s="63"/>
      <c r="H481" s="2"/>
      <c r="I481" s="63"/>
      <c r="J481" s="2"/>
      <c r="K481" s="63"/>
      <c r="L481" s="2"/>
      <c r="M481" s="63"/>
      <c r="N481" s="2"/>
      <c r="O481" s="63"/>
      <c r="P481" s="2"/>
      <c r="Q481" s="63"/>
      <c r="R481" s="2"/>
      <c r="S481" s="2"/>
      <c r="T481" s="2"/>
      <c r="U481" s="2"/>
      <c r="V481" s="2"/>
      <c r="W481" s="2"/>
      <c r="X481" s="2"/>
      <c r="Y481" s="2"/>
      <c r="Z481" s="2"/>
      <c r="AA481" s="2"/>
      <c r="AB481" s="2"/>
      <c r="AC481" s="2"/>
      <c r="AD481" s="2"/>
      <c r="AE481" s="2"/>
      <c r="AF481" s="2"/>
      <c r="AG481" s="2"/>
      <c r="AH481" s="2"/>
      <c r="AI481" s="2"/>
      <c r="AJ481" s="2"/>
      <c r="AK481" s="2"/>
    </row>
    <row r="482" spans="1:37" ht="15.75" customHeight="1">
      <c r="A482" s="2"/>
      <c r="B482" s="2"/>
      <c r="C482" s="63"/>
      <c r="D482" s="2"/>
      <c r="E482" s="63"/>
      <c r="F482" s="2"/>
      <c r="G482" s="63"/>
      <c r="H482" s="2"/>
      <c r="I482" s="63"/>
      <c r="J482" s="2"/>
      <c r="K482" s="63"/>
      <c r="L482" s="2"/>
      <c r="M482" s="63"/>
      <c r="N482" s="2"/>
      <c r="O482" s="63"/>
      <c r="P482" s="2"/>
      <c r="Q482" s="63"/>
      <c r="R482" s="2"/>
      <c r="S482" s="2"/>
      <c r="T482" s="2"/>
      <c r="U482" s="2"/>
      <c r="V482" s="2"/>
      <c r="W482" s="2"/>
      <c r="X482" s="2"/>
      <c r="Y482" s="2"/>
      <c r="Z482" s="2"/>
      <c r="AA482" s="2"/>
      <c r="AB482" s="2"/>
      <c r="AC482" s="2"/>
      <c r="AD482" s="2"/>
      <c r="AE482" s="2"/>
      <c r="AF482" s="2"/>
      <c r="AG482" s="2"/>
      <c r="AH482" s="2"/>
      <c r="AI482" s="2"/>
      <c r="AJ482" s="2"/>
      <c r="AK482" s="2"/>
    </row>
    <row r="483" spans="1:37" ht="15.75" customHeight="1">
      <c r="A483" s="2"/>
      <c r="B483" s="2"/>
      <c r="C483" s="63"/>
      <c r="D483" s="2"/>
      <c r="E483" s="63"/>
      <c r="F483" s="2"/>
      <c r="G483" s="63"/>
      <c r="H483" s="2"/>
      <c r="I483" s="63"/>
      <c r="J483" s="2"/>
      <c r="K483" s="63"/>
      <c r="L483" s="2"/>
      <c r="M483" s="63"/>
      <c r="N483" s="2"/>
      <c r="O483" s="63"/>
      <c r="P483" s="2"/>
      <c r="Q483" s="63"/>
      <c r="R483" s="2"/>
      <c r="S483" s="2"/>
      <c r="T483" s="2"/>
      <c r="U483" s="2"/>
      <c r="V483" s="2"/>
      <c r="W483" s="2"/>
      <c r="X483" s="2"/>
      <c r="Y483" s="2"/>
      <c r="Z483" s="2"/>
      <c r="AA483" s="2"/>
      <c r="AB483" s="2"/>
      <c r="AC483" s="2"/>
      <c r="AD483" s="2"/>
      <c r="AE483" s="2"/>
      <c r="AF483" s="2"/>
      <c r="AG483" s="2"/>
      <c r="AH483" s="2"/>
      <c r="AI483" s="2"/>
      <c r="AJ483" s="2"/>
      <c r="AK483" s="2"/>
    </row>
    <row r="484" spans="1:37" ht="15.75" customHeight="1">
      <c r="A484" s="2"/>
      <c r="B484" s="2"/>
      <c r="C484" s="63"/>
      <c r="D484" s="2"/>
      <c r="E484" s="63"/>
      <c r="F484" s="2"/>
      <c r="G484" s="63"/>
      <c r="H484" s="2"/>
      <c r="I484" s="63"/>
      <c r="J484" s="2"/>
      <c r="K484" s="63"/>
      <c r="L484" s="2"/>
      <c r="M484" s="63"/>
      <c r="N484" s="2"/>
      <c r="O484" s="63"/>
      <c r="P484" s="2"/>
      <c r="Q484" s="63"/>
      <c r="R484" s="2"/>
      <c r="S484" s="2"/>
      <c r="T484" s="2"/>
      <c r="U484" s="2"/>
      <c r="V484" s="2"/>
      <c r="W484" s="2"/>
      <c r="X484" s="2"/>
      <c r="Y484" s="2"/>
      <c r="Z484" s="2"/>
      <c r="AA484" s="2"/>
      <c r="AB484" s="2"/>
      <c r="AC484" s="2"/>
      <c r="AD484" s="2"/>
      <c r="AE484" s="2"/>
      <c r="AF484" s="2"/>
      <c r="AG484" s="2"/>
      <c r="AH484" s="2"/>
      <c r="AI484" s="2"/>
      <c r="AJ484" s="2"/>
      <c r="AK484" s="2"/>
    </row>
    <row r="485" spans="1:37" ht="15.75" customHeight="1">
      <c r="A485" s="2"/>
      <c r="B485" s="2"/>
      <c r="C485" s="63"/>
      <c r="D485" s="2"/>
      <c r="E485" s="63"/>
      <c r="F485" s="2"/>
      <c r="G485" s="63"/>
      <c r="H485" s="2"/>
      <c r="I485" s="63"/>
      <c r="J485" s="2"/>
      <c r="K485" s="63"/>
      <c r="L485" s="2"/>
      <c r="M485" s="63"/>
      <c r="N485" s="2"/>
      <c r="O485" s="63"/>
      <c r="P485" s="2"/>
      <c r="Q485" s="63"/>
      <c r="R485" s="2"/>
      <c r="S485" s="2"/>
      <c r="T485" s="2"/>
      <c r="U485" s="2"/>
      <c r="V485" s="2"/>
      <c r="W485" s="2"/>
      <c r="X485" s="2"/>
      <c r="Y485" s="2"/>
      <c r="Z485" s="2"/>
      <c r="AA485" s="2"/>
      <c r="AB485" s="2"/>
      <c r="AC485" s="2"/>
      <c r="AD485" s="2"/>
      <c r="AE485" s="2"/>
      <c r="AF485" s="2"/>
      <c r="AG485" s="2"/>
      <c r="AH485" s="2"/>
      <c r="AI485" s="2"/>
      <c r="AJ485" s="2"/>
      <c r="AK485" s="2"/>
    </row>
    <row r="486" spans="1:37" ht="15.75" customHeight="1">
      <c r="A486" s="2"/>
      <c r="B486" s="2"/>
      <c r="C486" s="63"/>
      <c r="D486" s="2"/>
      <c r="E486" s="63"/>
      <c r="F486" s="2"/>
      <c r="G486" s="63"/>
      <c r="H486" s="2"/>
      <c r="I486" s="63"/>
      <c r="J486" s="2"/>
      <c r="K486" s="63"/>
      <c r="L486" s="2"/>
      <c r="M486" s="63"/>
      <c r="N486" s="2"/>
      <c r="O486" s="63"/>
      <c r="P486" s="2"/>
      <c r="Q486" s="63"/>
      <c r="R486" s="2"/>
      <c r="S486" s="2"/>
      <c r="T486" s="2"/>
      <c r="U486" s="2"/>
      <c r="V486" s="2"/>
      <c r="W486" s="2"/>
      <c r="X486" s="2"/>
      <c r="Y486" s="2"/>
      <c r="Z486" s="2"/>
      <c r="AA486" s="2"/>
      <c r="AB486" s="2"/>
      <c r="AC486" s="2"/>
      <c r="AD486" s="2"/>
      <c r="AE486" s="2"/>
      <c r="AF486" s="2"/>
      <c r="AG486" s="2"/>
      <c r="AH486" s="2"/>
      <c r="AI486" s="2"/>
      <c r="AJ486" s="2"/>
      <c r="AK486" s="2"/>
    </row>
    <row r="487" spans="1:37" ht="15.75" customHeight="1">
      <c r="A487" s="2"/>
      <c r="B487" s="2"/>
      <c r="C487" s="63"/>
      <c r="D487" s="2"/>
      <c r="E487" s="63"/>
      <c r="F487" s="2"/>
      <c r="G487" s="63"/>
      <c r="H487" s="2"/>
      <c r="I487" s="63"/>
      <c r="J487" s="2"/>
      <c r="K487" s="63"/>
      <c r="L487" s="2"/>
      <c r="M487" s="63"/>
      <c r="N487" s="2"/>
      <c r="O487" s="63"/>
      <c r="P487" s="2"/>
      <c r="Q487" s="63"/>
      <c r="R487" s="2"/>
      <c r="S487" s="2"/>
      <c r="T487" s="2"/>
      <c r="U487" s="2"/>
      <c r="V487" s="2"/>
      <c r="W487" s="2"/>
      <c r="X487" s="2"/>
      <c r="Y487" s="2"/>
      <c r="Z487" s="2"/>
      <c r="AA487" s="2"/>
      <c r="AB487" s="2"/>
      <c r="AC487" s="2"/>
      <c r="AD487" s="2"/>
      <c r="AE487" s="2"/>
      <c r="AF487" s="2"/>
      <c r="AG487" s="2"/>
      <c r="AH487" s="2"/>
      <c r="AI487" s="2"/>
      <c r="AJ487" s="2"/>
      <c r="AK487" s="2"/>
    </row>
    <row r="488" spans="1:37" ht="15.75" customHeight="1">
      <c r="A488" s="2"/>
      <c r="B488" s="2"/>
      <c r="C488" s="63"/>
      <c r="D488" s="2"/>
      <c r="E488" s="63"/>
      <c r="F488" s="2"/>
      <c r="G488" s="63"/>
      <c r="H488" s="2"/>
      <c r="I488" s="63"/>
      <c r="J488" s="2"/>
      <c r="K488" s="63"/>
      <c r="L488" s="2"/>
      <c r="M488" s="63"/>
      <c r="N488" s="2"/>
      <c r="O488" s="63"/>
      <c r="P488" s="2"/>
      <c r="Q488" s="63"/>
      <c r="R488" s="2"/>
      <c r="S488" s="2"/>
      <c r="T488" s="2"/>
      <c r="U488" s="2"/>
      <c r="V488" s="2"/>
      <c r="W488" s="2"/>
      <c r="X488" s="2"/>
      <c r="Y488" s="2"/>
      <c r="Z488" s="2"/>
      <c r="AA488" s="2"/>
      <c r="AB488" s="2"/>
      <c r="AC488" s="2"/>
      <c r="AD488" s="2"/>
      <c r="AE488" s="2"/>
      <c r="AF488" s="2"/>
      <c r="AG488" s="2"/>
      <c r="AH488" s="2"/>
      <c r="AI488" s="2"/>
      <c r="AJ488" s="2"/>
      <c r="AK488" s="2"/>
    </row>
    <row r="489" spans="1:37" ht="15.75" customHeight="1">
      <c r="A489" s="2"/>
      <c r="B489" s="2"/>
      <c r="C489" s="63"/>
      <c r="D489" s="2"/>
      <c r="E489" s="63"/>
      <c r="F489" s="2"/>
      <c r="G489" s="63"/>
      <c r="H489" s="2"/>
      <c r="I489" s="63"/>
      <c r="J489" s="2"/>
      <c r="K489" s="63"/>
      <c r="L489" s="2"/>
      <c r="M489" s="63"/>
      <c r="N489" s="2"/>
      <c r="O489" s="63"/>
      <c r="P489" s="2"/>
      <c r="Q489" s="63"/>
      <c r="R489" s="2"/>
      <c r="S489" s="2"/>
      <c r="T489" s="2"/>
      <c r="U489" s="2"/>
      <c r="V489" s="2"/>
      <c r="W489" s="2"/>
      <c r="X489" s="2"/>
      <c r="Y489" s="2"/>
      <c r="Z489" s="2"/>
      <c r="AA489" s="2"/>
      <c r="AB489" s="2"/>
      <c r="AC489" s="2"/>
      <c r="AD489" s="2"/>
      <c r="AE489" s="2"/>
      <c r="AF489" s="2"/>
      <c r="AG489" s="2"/>
      <c r="AH489" s="2"/>
      <c r="AI489" s="2"/>
      <c r="AJ489" s="2"/>
      <c r="AK489" s="2"/>
    </row>
    <row r="490" spans="1:37" ht="15.75" customHeight="1">
      <c r="A490" s="2"/>
      <c r="B490" s="2"/>
      <c r="C490" s="63"/>
      <c r="D490" s="2"/>
      <c r="E490" s="63"/>
      <c r="F490" s="2"/>
      <c r="G490" s="63"/>
      <c r="H490" s="2"/>
      <c r="I490" s="63"/>
      <c r="J490" s="2"/>
      <c r="K490" s="63"/>
      <c r="L490" s="2"/>
      <c r="M490" s="63"/>
      <c r="N490" s="2"/>
      <c r="O490" s="63"/>
      <c r="P490" s="2"/>
      <c r="Q490" s="63"/>
      <c r="R490" s="2"/>
      <c r="S490" s="2"/>
      <c r="T490" s="2"/>
      <c r="U490" s="2"/>
      <c r="V490" s="2"/>
      <c r="W490" s="2"/>
      <c r="X490" s="2"/>
      <c r="Y490" s="2"/>
      <c r="Z490" s="2"/>
      <c r="AA490" s="2"/>
      <c r="AB490" s="2"/>
      <c r="AC490" s="2"/>
      <c r="AD490" s="2"/>
      <c r="AE490" s="2"/>
      <c r="AF490" s="2"/>
      <c r="AG490" s="2"/>
      <c r="AH490" s="2"/>
      <c r="AI490" s="2"/>
      <c r="AJ490" s="2"/>
      <c r="AK490" s="2"/>
    </row>
    <row r="491" spans="1:37" ht="15.75" customHeight="1">
      <c r="A491" s="2"/>
      <c r="B491" s="2"/>
      <c r="C491" s="63"/>
      <c r="D491" s="2"/>
      <c r="E491" s="63"/>
      <c r="F491" s="2"/>
      <c r="G491" s="63"/>
      <c r="H491" s="2"/>
      <c r="I491" s="63"/>
      <c r="J491" s="2"/>
      <c r="K491" s="63"/>
      <c r="L491" s="2"/>
      <c r="M491" s="63"/>
      <c r="N491" s="2"/>
      <c r="O491" s="63"/>
      <c r="P491" s="2"/>
      <c r="Q491" s="63"/>
      <c r="R491" s="2"/>
      <c r="S491" s="2"/>
      <c r="T491" s="2"/>
      <c r="U491" s="2"/>
      <c r="V491" s="2"/>
      <c r="W491" s="2"/>
      <c r="X491" s="2"/>
      <c r="Y491" s="2"/>
      <c r="Z491" s="2"/>
      <c r="AA491" s="2"/>
      <c r="AB491" s="2"/>
      <c r="AC491" s="2"/>
      <c r="AD491" s="2"/>
      <c r="AE491" s="2"/>
      <c r="AF491" s="2"/>
      <c r="AG491" s="2"/>
      <c r="AH491" s="2"/>
      <c r="AI491" s="2"/>
      <c r="AJ491" s="2"/>
      <c r="AK491" s="2"/>
    </row>
    <row r="492" spans="1:37" ht="15.75" customHeight="1">
      <c r="A492" s="2"/>
      <c r="B492" s="2"/>
      <c r="C492" s="63"/>
      <c r="D492" s="2"/>
      <c r="E492" s="63"/>
      <c r="F492" s="2"/>
      <c r="G492" s="63"/>
      <c r="H492" s="2"/>
      <c r="I492" s="63"/>
      <c r="J492" s="2"/>
      <c r="K492" s="63"/>
      <c r="L492" s="2"/>
      <c r="M492" s="63"/>
      <c r="N492" s="2"/>
      <c r="O492" s="63"/>
      <c r="P492" s="2"/>
      <c r="Q492" s="63"/>
      <c r="R492" s="2"/>
      <c r="S492" s="2"/>
      <c r="T492" s="2"/>
      <c r="U492" s="2"/>
      <c r="V492" s="2"/>
      <c r="W492" s="2"/>
      <c r="X492" s="2"/>
      <c r="Y492" s="2"/>
      <c r="Z492" s="2"/>
      <c r="AA492" s="2"/>
      <c r="AB492" s="2"/>
      <c r="AC492" s="2"/>
      <c r="AD492" s="2"/>
      <c r="AE492" s="2"/>
      <c r="AF492" s="2"/>
      <c r="AG492" s="2"/>
      <c r="AH492" s="2"/>
      <c r="AI492" s="2"/>
      <c r="AJ492" s="2"/>
      <c r="AK492" s="2"/>
    </row>
    <row r="493" spans="1:37" ht="15.75" customHeight="1">
      <c r="A493" s="2"/>
      <c r="B493" s="2"/>
      <c r="C493" s="63"/>
      <c r="D493" s="2"/>
      <c r="E493" s="63"/>
      <c r="F493" s="2"/>
      <c r="G493" s="63"/>
      <c r="H493" s="2"/>
      <c r="I493" s="63"/>
      <c r="J493" s="2"/>
      <c r="K493" s="63"/>
      <c r="L493" s="2"/>
      <c r="M493" s="63"/>
      <c r="N493" s="2"/>
      <c r="O493" s="63"/>
      <c r="P493" s="2"/>
      <c r="Q493" s="63"/>
      <c r="R493" s="2"/>
      <c r="S493" s="2"/>
      <c r="T493" s="2"/>
      <c r="U493" s="2"/>
      <c r="V493" s="2"/>
      <c r="W493" s="2"/>
      <c r="X493" s="2"/>
      <c r="Y493" s="2"/>
      <c r="Z493" s="2"/>
      <c r="AA493" s="2"/>
      <c r="AB493" s="2"/>
      <c r="AC493" s="2"/>
      <c r="AD493" s="2"/>
      <c r="AE493" s="2"/>
      <c r="AF493" s="2"/>
      <c r="AG493" s="2"/>
      <c r="AH493" s="2"/>
      <c r="AI493" s="2"/>
      <c r="AJ493" s="2"/>
      <c r="AK493" s="2"/>
    </row>
    <row r="494" spans="1:37" ht="15.75" customHeight="1">
      <c r="A494" s="2"/>
      <c r="B494" s="2"/>
      <c r="C494" s="63"/>
      <c r="D494" s="2"/>
      <c r="E494" s="63"/>
      <c r="F494" s="2"/>
      <c r="G494" s="63"/>
      <c r="H494" s="2"/>
      <c r="I494" s="63"/>
      <c r="J494" s="2"/>
      <c r="K494" s="63"/>
      <c r="L494" s="2"/>
      <c r="M494" s="63"/>
      <c r="N494" s="2"/>
      <c r="O494" s="63"/>
      <c r="P494" s="2"/>
      <c r="Q494" s="63"/>
      <c r="R494" s="2"/>
      <c r="S494" s="2"/>
      <c r="T494" s="2"/>
      <c r="U494" s="2"/>
      <c r="V494" s="2"/>
      <c r="W494" s="2"/>
      <c r="X494" s="2"/>
      <c r="Y494" s="2"/>
      <c r="Z494" s="2"/>
      <c r="AA494" s="2"/>
      <c r="AB494" s="2"/>
      <c r="AC494" s="2"/>
      <c r="AD494" s="2"/>
      <c r="AE494" s="2"/>
      <c r="AF494" s="2"/>
      <c r="AG494" s="2"/>
      <c r="AH494" s="2"/>
      <c r="AI494" s="2"/>
      <c r="AJ494" s="2"/>
      <c r="AK494" s="2"/>
    </row>
    <row r="495" spans="1:37" ht="15.75" customHeight="1">
      <c r="A495" s="2"/>
      <c r="B495" s="2"/>
      <c r="C495" s="63"/>
      <c r="D495" s="2"/>
      <c r="E495" s="63"/>
      <c r="F495" s="2"/>
      <c r="G495" s="63"/>
      <c r="H495" s="2"/>
      <c r="I495" s="63"/>
      <c r="J495" s="2"/>
      <c r="K495" s="63"/>
      <c r="L495" s="2"/>
      <c r="M495" s="63"/>
      <c r="N495" s="2"/>
      <c r="O495" s="63"/>
      <c r="P495" s="2"/>
      <c r="Q495" s="63"/>
      <c r="R495" s="2"/>
      <c r="S495" s="2"/>
      <c r="T495" s="2"/>
      <c r="U495" s="2"/>
      <c r="V495" s="2"/>
      <c r="W495" s="2"/>
      <c r="X495" s="2"/>
      <c r="Y495" s="2"/>
      <c r="Z495" s="2"/>
      <c r="AA495" s="2"/>
      <c r="AB495" s="2"/>
      <c r="AC495" s="2"/>
      <c r="AD495" s="2"/>
      <c r="AE495" s="2"/>
      <c r="AF495" s="2"/>
      <c r="AG495" s="2"/>
      <c r="AH495" s="2"/>
      <c r="AI495" s="2"/>
      <c r="AJ495" s="2"/>
      <c r="AK495" s="2"/>
    </row>
    <row r="496" spans="1:37" ht="15.75" customHeight="1">
      <c r="A496" s="2"/>
      <c r="B496" s="2"/>
      <c r="C496" s="63"/>
      <c r="D496" s="2"/>
      <c r="E496" s="63"/>
      <c r="F496" s="2"/>
      <c r="G496" s="63"/>
      <c r="H496" s="2"/>
      <c r="I496" s="63"/>
      <c r="J496" s="2"/>
      <c r="K496" s="63"/>
      <c r="L496" s="2"/>
      <c r="M496" s="63"/>
      <c r="N496" s="2"/>
      <c r="O496" s="63"/>
      <c r="P496" s="2"/>
      <c r="Q496" s="63"/>
      <c r="R496" s="2"/>
      <c r="S496" s="2"/>
      <c r="T496" s="2"/>
      <c r="U496" s="2"/>
      <c r="V496" s="2"/>
      <c r="W496" s="2"/>
      <c r="X496" s="2"/>
      <c r="Y496" s="2"/>
      <c r="Z496" s="2"/>
      <c r="AA496" s="2"/>
      <c r="AB496" s="2"/>
      <c r="AC496" s="2"/>
      <c r="AD496" s="2"/>
      <c r="AE496" s="2"/>
      <c r="AF496" s="2"/>
      <c r="AG496" s="2"/>
      <c r="AH496" s="2"/>
      <c r="AI496" s="2"/>
      <c r="AJ496" s="2"/>
      <c r="AK496" s="2"/>
    </row>
    <row r="497" spans="1:37" ht="15.75" customHeight="1">
      <c r="A497" s="2"/>
      <c r="B497" s="2"/>
      <c r="C497" s="63"/>
      <c r="D497" s="2"/>
      <c r="E497" s="63"/>
      <c r="F497" s="2"/>
      <c r="G497" s="63"/>
      <c r="H497" s="2"/>
      <c r="I497" s="63"/>
      <c r="J497" s="2"/>
      <c r="K497" s="63"/>
      <c r="L497" s="2"/>
      <c r="M497" s="63"/>
      <c r="N497" s="2"/>
      <c r="O497" s="63"/>
      <c r="P497" s="2"/>
      <c r="Q497" s="63"/>
      <c r="R497" s="2"/>
      <c r="S497" s="2"/>
      <c r="T497" s="2"/>
      <c r="U497" s="2"/>
      <c r="V497" s="2"/>
      <c r="W497" s="2"/>
      <c r="X497" s="2"/>
      <c r="Y497" s="2"/>
      <c r="Z497" s="2"/>
      <c r="AA497" s="2"/>
      <c r="AB497" s="2"/>
      <c r="AC497" s="2"/>
      <c r="AD497" s="2"/>
      <c r="AE497" s="2"/>
      <c r="AF497" s="2"/>
      <c r="AG497" s="2"/>
      <c r="AH497" s="2"/>
      <c r="AI497" s="2"/>
      <c r="AJ497" s="2"/>
      <c r="AK497" s="2"/>
    </row>
    <row r="498" spans="1:37" ht="15.75" customHeight="1">
      <c r="A498" s="2"/>
      <c r="B498" s="2"/>
      <c r="C498" s="63"/>
      <c r="D498" s="2"/>
      <c r="E498" s="63"/>
      <c r="F498" s="2"/>
      <c r="G498" s="63"/>
      <c r="H498" s="2"/>
      <c r="I498" s="63"/>
      <c r="J498" s="2"/>
      <c r="K498" s="63"/>
      <c r="L498" s="2"/>
      <c r="M498" s="63"/>
      <c r="N498" s="2"/>
      <c r="O498" s="63"/>
      <c r="P498" s="2"/>
      <c r="Q498" s="63"/>
      <c r="R498" s="2"/>
      <c r="S498" s="2"/>
      <c r="T498" s="2"/>
      <c r="U498" s="2"/>
      <c r="V498" s="2"/>
      <c r="W498" s="2"/>
      <c r="X498" s="2"/>
      <c r="Y498" s="2"/>
      <c r="Z498" s="2"/>
      <c r="AA498" s="2"/>
      <c r="AB498" s="2"/>
      <c r="AC498" s="2"/>
      <c r="AD498" s="2"/>
      <c r="AE498" s="2"/>
      <c r="AF498" s="2"/>
      <c r="AG498" s="2"/>
      <c r="AH498" s="2"/>
      <c r="AI498" s="2"/>
      <c r="AJ498" s="2"/>
      <c r="AK498" s="2"/>
    </row>
    <row r="499" spans="1:37" ht="15.75" customHeight="1">
      <c r="A499" s="2"/>
      <c r="B499" s="2"/>
      <c r="C499" s="63"/>
      <c r="D499" s="2"/>
      <c r="E499" s="63"/>
      <c r="F499" s="2"/>
      <c r="G499" s="63"/>
      <c r="H499" s="2"/>
      <c r="I499" s="63"/>
      <c r="J499" s="2"/>
      <c r="K499" s="63"/>
      <c r="L499" s="2"/>
      <c r="M499" s="63"/>
      <c r="N499" s="2"/>
      <c r="O499" s="63"/>
      <c r="P499" s="2"/>
      <c r="Q499" s="63"/>
      <c r="R499" s="2"/>
      <c r="S499" s="2"/>
      <c r="T499" s="2"/>
      <c r="U499" s="2"/>
      <c r="V499" s="2"/>
      <c r="W499" s="2"/>
      <c r="X499" s="2"/>
      <c r="Y499" s="2"/>
      <c r="Z499" s="2"/>
      <c r="AA499" s="2"/>
      <c r="AB499" s="2"/>
      <c r="AC499" s="2"/>
      <c r="AD499" s="2"/>
      <c r="AE499" s="2"/>
      <c r="AF499" s="2"/>
      <c r="AG499" s="2"/>
      <c r="AH499" s="2"/>
      <c r="AI499" s="2"/>
      <c r="AJ499" s="2"/>
      <c r="AK499" s="2"/>
    </row>
    <row r="500" spans="1:37" ht="15.75" customHeight="1">
      <c r="A500" s="2"/>
      <c r="B500" s="2"/>
      <c r="C500" s="63"/>
      <c r="D500" s="2"/>
      <c r="E500" s="63"/>
      <c r="F500" s="2"/>
      <c r="G500" s="63"/>
      <c r="H500" s="2"/>
      <c r="I500" s="63"/>
      <c r="J500" s="2"/>
      <c r="K500" s="63"/>
      <c r="L500" s="2"/>
      <c r="M500" s="63"/>
      <c r="N500" s="2"/>
      <c r="O500" s="63"/>
      <c r="P500" s="2"/>
      <c r="Q500" s="63"/>
      <c r="R500" s="2"/>
      <c r="S500" s="2"/>
      <c r="T500" s="2"/>
      <c r="U500" s="2"/>
      <c r="V500" s="2"/>
      <c r="W500" s="2"/>
      <c r="X500" s="2"/>
      <c r="Y500" s="2"/>
      <c r="Z500" s="2"/>
      <c r="AA500" s="2"/>
      <c r="AB500" s="2"/>
      <c r="AC500" s="2"/>
      <c r="AD500" s="2"/>
      <c r="AE500" s="2"/>
      <c r="AF500" s="2"/>
      <c r="AG500" s="2"/>
      <c r="AH500" s="2"/>
      <c r="AI500" s="2"/>
      <c r="AJ500" s="2"/>
      <c r="AK500" s="2"/>
    </row>
    <row r="501" spans="1:37" ht="15.75" customHeight="1">
      <c r="A501" s="2"/>
      <c r="B501" s="2"/>
      <c r="C501" s="63"/>
      <c r="D501" s="2"/>
      <c r="E501" s="63"/>
      <c r="F501" s="2"/>
      <c r="G501" s="63"/>
      <c r="H501" s="2"/>
      <c r="I501" s="63"/>
      <c r="J501" s="2"/>
      <c r="K501" s="63"/>
      <c r="L501" s="2"/>
      <c r="M501" s="63"/>
      <c r="N501" s="2"/>
      <c r="O501" s="63"/>
      <c r="P501" s="2"/>
      <c r="Q501" s="63"/>
      <c r="R501" s="2"/>
      <c r="S501" s="2"/>
      <c r="T501" s="2"/>
      <c r="U501" s="2"/>
      <c r="V501" s="2"/>
      <c r="W501" s="2"/>
      <c r="X501" s="2"/>
      <c r="Y501" s="2"/>
      <c r="Z501" s="2"/>
      <c r="AA501" s="2"/>
      <c r="AB501" s="2"/>
      <c r="AC501" s="2"/>
      <c r="AD501" s="2"/>
      <c r="AE501" s="2"/>
      <c r="AF501" s="2"/>
      <c r="AG501" s="2"/>
      <c r="AH501" s="2"/>
      <c r="AI501" s="2"/>
      <c r="AJ501" s="2"/>
      <c r="AK501" s="2"/>
    </row>
    <row r="502" spans="1:37" ht="15.75" customHeight="1">
      <c r="A502" s="2"/>
      <c r="B502" s="2"/>
      <c r="C502" s="63"/>
      <c r="D502" s="2"/>
      <c r="E502" s="63"/>
      <c r="F502" s="2"/>
      <c r="G502" s="63"/>
      <c r="H502" s="2"/>
      <c r="I502" s="63"/>
      <c r="J502" s="2"/>
      <c r="K502" s="63"/>
      <c r="L502" s="2"/>
      <c r="M502" s="63"/>
      <c r="N502" s="2"/>
      <c r="O502" s="63"/>
      <c r="P502" s="2"/>
      <c r="Q502" s="63"/>
      <c r="R502" s="2"/>
      <c r="S502" s="2"/>
      <c r="T502" s="2"/>
      <c r="U502" s="2"/>
      <c r="V502" s="2"/>
      <c r="W502" s="2"/>
      <c r="X502" s="2"/>
      <c r="Y502" s="2"/>
      <c r="Z502" s="2"/>
      <c r="AA502" s="2"/>
      <c r="AB502" s="2"/>
      <c r="AC502" s="2"/>
      <c r="AD502" s="2"/>
      <c r="AE502" s="2"/>
      <c r="AF502" s="2"/>
      <c r="AG502" s="2"/>
      <c r="AH502" s="2"/>
      <c r="AI502" s="2"/>
      <c r="AJ502" s="2"/>
      <c r="AK502" s="2"/>
    </row>
    <row r="503" spans="1:37" ht="15.75" customHeight="1">
      <c r="A503" s="2"/>
      <c r="B503" s="2"/>
      <c r="C503" s="63"/>
      <c r="D503" s="2"/>
      <c r="E503" s="63"/>
      <c r="F503" s="2"/>
      <c r="G503" s="63"/>
      <c r="H503" s="2"/>
      <c r="I503" s="63"/>
      <c r="J503" s="2"/>
      <c r="K503" s="63"/>
      <c r="L503" s="2"/>
      <c r="M503" s="63"/>
      <c r="N503" s="2"/>
      <c r="O503" s="63"/>
      <c r="P503" s="2"/>
      <c r="Q503" s="63"/>
      <c r="R503" s="2"/>
      <c r="S503" s="2"/>
      <c r="T503" s="2"/>
      <c r="U503" s="2"/>
      <c r="V503" s="2"/>
      <c r="W503" s="2"/>
      <c r="X503" s="2"/>
      <c r="Y503" s="2"/>
      <c r="Z503" s="2"/>
      <c r="AA503" s="2"/>
      <c r="AB503" s="2"/>
      <c r="AC503" s="2"/>
      <c r="AD503" s="2"/>
      <c r="AE503" s="2"/>
      <c r="AF503" s="2"/>
      <c r="AG503" s="2"/>
      <c r="AH503" s="2"/>
      <c r="AI503" s="2"/>
      <c r="AJ503" s="2"/>
      <c r="AK503" s="2"/>
    </row>
    <row r="504" spans="1:37" ht="15.75" customHeight="1">
      <c r="A504" s="2"/>
      <c r="B504" s="2"/>
      <c r="C504" s="63"/>
      <c r="D504" s="2"/>
      <c r="E504" s="63"/>
      <c r="F504" s="2"/>
      <c r="G504" s="63"/>
      <c r="H504" s="2"/>
      <c r="I504" s="63"/>
      <c r="J504" s="2"/>
      <c r="K504" s="63"/>
      <c r="L504" s="2"/>
      <c r="M504" s="63"/>
      <c r="N504" s="2"/>
      <c r="O504" s="63"/>
      <c r="P504" s="2"/>
      <c r="Q504" s="63"/>
      <c r="R504" s="2"/>
      <c r="S504" s="2"/>
      <c r="T504" s="2"/>
      <c r="U504" s="2"/>
      <c r="V504" s="2"/>
      <c r="W504" s="2"/>
      <c r="X504" s="2"/>
      <c r="Y504" s="2"/>
      <c r="Z504" s="2"/>
      <c r="AA504" s="2"/>
      <c r="AB504" s="2"/>
      <c r="AC504" s="2"/>
      <c r="AD504" s="2"/>
      <c r="AE504" s="2"/>
      <c r="AF504" s="2"/>
      <c r="AG504" s="2"/>
      <c r="AH504" s="2"/>
      <c r="AI504" s="2"/>
      <c r="AJ504" s="2"/>
      <c r="AK504" s="2"/>
    </row>
    <row r="505" spans="1:37" ht="15.75" customHeight="1">
      <c r="A505" s="2"/>
      <c r="B505" s="2"/>
      <c r="C505" s="63"/>
      <c r="D505" s="2"/>
      <c r="E505" s="63"/>
      <c r="F505" s="2"/>
      <c r="G505" s="63"/>
      <c r="H505" s="2"/>
      <c r="I505" s="63"/>
      <c r="J505" s="2"/>
      <c r="K505" s="63"/>
      <c r="L505" s="2"/>
      <c r="M505" s="63"/>
      <c r="N505" s="2"/>
      <c r="O505" s="63"/>
      <c r="P505" s="2"/>
      <c r="Q505" s="63"/>
      <c r="R505" s="2"/>
      <c r="S505" s="2"/>
      <c r="T505" s="2"/>
      <c r="U505" s="2"/>
      <c r="V505" s="2"/>
      <c r="W505" s="2"/>
      <c r="X505" s="2"/>
      <c r="Y505" s="2"/>
      <c r="Z505" s="2"/>
      <c r="AA505" s="2"/>
      <c r="AB505" s="2"/>
      <c r="AC505" s="2"/>
      <c r="AD505" s="2"/>
      <c r="AE505" s="2"/>
      <c r="AF505" s="2"/>
      <c r="AG505" s="2"/>
      <c r="AH505" s="2"/>
      <c r="AI505" s="2"/>
      <c r="AJ505" s="2"/>
      <c r="AK505" s="2"/>
    </row>
    <row r="506" spans="1:37" ht="15.75" customHeight="1">
      <c r="A506" s="2"/>
      <c r="B506" s="2"/>
      <c r="C506" s="63"/>
      <c r="D506" s="2"/>
      <c r="E506" s="63"/>
      <c r="F506" s="2"/>
      <c r="G506" s="63"/>
      <c r="H506" s="2"/>
      <c r="I506" s="63"/>
      <c r="J506" s="2"/>
      <c r="K506" s="63"/>
      <c r="L506" s="2"/>
      <c r="M506" s="63"/>
      <c r="N506" s="2"/>
      <c r="O506" s="63"/>
      <c r="P506" s="2"/>
      <c r="Q506" s="63"/>
      <c r="R506" s="2"/>
      <c r="S506" s="2"/>
      <c r="T506" s="2"/>
      <c r="U506" s="2"/>
      <c r="V506" s="2"/>
      <c r="W506" s="2"/>
      <c r="X506" s="2"/>
      <c r="Y506" s="2"/>
      <c r="Z506" s="2"/>
      <c r="AA506" s="2"/>
      <c r="AB506" s="2"/>
      <c r="AC506" s="2"/>
      <c r="AD506" s="2"/>
      <c r="AE506" s="2"/>
      <c r="AF506" s="2"/>
      <c r="AG506" s="2"/>
      <c r="AH506" s="2"/>
      <c r="AI506" s="2"/>
      <c r="AJ506" s="2"/>
      <c r="AK506" s="2"/>
    </row>
    <row r="507" spans="1:37" ht="15.75" customHeight="1">
      <c r="A507" s="2"/>
      <c r="B507" s="2"/>
      <c r="C507" s="63"/>
      <c r="D507" s="2"/>
      <c r="E507" s="63"/>
      <c r="F507" s="2"/>
      <c r="G507" s="63"/>
      <c r="H507" s="2"/>
      <c r="I507" s="63"/>
      <c r="J507" s="2"/>
      <c r="K507" s="63"/>
      <c r="L507" s="2"/>
      <c r="M507" s="63"/>
      <c r="N507" s="2"/>
      <c r="O507" s="63"/>
      <c r="P507" s="2"/>
      <c r="Q507" s="63"/>
      <c r="R507" s="2"/>
      <c r="S507" s="2"/>
      <c r="T507" s="2"/>
      <c r="U507" s="2"/>
      <c r="V507" s="2"/>
      <c r="W507" s="2"/>
      <c r="X507" s="2"/>
      <c r="Y507" s="2"/>
      <c r="Z507" s="2"/>
      <c r="AA507" s="2"/>
      <c r="AB507" s="2"/>
      <c r="AC507" s="2"/>
      <c r="AD507" s="2"/>
      <c r="AE507" s="2"/>
      <c r="AF507" s="2"/>
      <c r="AG507" s="2"/>
      <c r="AH507" s="2"/>
      <c r="AI507" s="2"/>
      <c r="AJ507" s="2"/>
      <c r="AK507" s="2"/>
    </row>
    <row r="508" spans="1:37" ht="15.75" customHeight="1">
      <c r="A508" s="2"/>
      <c r="B508" s="2"/>
      <c r="C508" s="63"/>
      <c r="D508" s="2"/>
      <c r="E508" s="63"/>
      <c r="F508" s="2"/>
      <c r="G508" s="63"/>
      <c r="H508" s="2"/>
      <c r="I508" s="63"/>
      <c r="J508" s="2"/>
      <c r="K508" s="63"/>
      <c r="L508" s="2"/>
      <c r="M508" s="63"/>
      <c r="N508" s="2"/>
      <c r="O508" s="63"/>
      <c r="P508" s="2"/>
      <c r="Q508" s="63"/>
      <c r="R508" s="2"/>
      <c r="S508" s="2"/>
      <c r="T508" s="2"/>
      <c r="U508" s="2"/>
      <c r="V508" s="2"/>
      <c r="W508" s="2"/>
      <c r="X508" s="2"/>
      <c r="Y508" s="2"/>
      <c r="Z508" s="2"/>
      <c r="AA508" s="2"/>
      <c r="AB508" s="2"/>
      <c r="AC508" s="2"/>
      <c r="AD508" s="2"/>
      <c r="AE508" s="2"/>
      <c r="AF508" s="2"/>
      <c r="AG508" s="2"/>
      <c r="AH508" s="2"/>
      <c r="AI508" s="2"/>
      <c r="AJ508" s="2"/>
      <c r="AK508" s="2"/>
    </row>
    <row r="509" spans="1:37" ht="15.75" customHeight="1">
      <c r="A509" s="2"/>
      <c r="B509" s="2"/>
      <c r="C509" s="63"/>
      <c r="D509" s="2"/>
      <c r="E509" s="63"/>
      <c r="F509" s="2"/>
      <c r="G509" s="63"/>
      <c r="H509" s="2"/>
      <c r="I509" s="63"/>
      <c r="J509" s="2"/>
      <c r="K509" s="63"/>
      <c r="L509" s="2"/>
      <c r="M509" s="63"/>
      <c r="N509" s="2"/>
      <c r="O509" s="63"/>
      <c r="P509" s="2"/>
      <c r="Q509" s="63"/>
      <c r="R509" s="2"/>
      <c r="S509" s="2"/>
      <c r="T509" s="2"/>
      <c r="U509" s="2"/>
      <c r="V509" s="2"/>
      <c r="W509" s="2"/>
      <c r="X509" s="2"/>
      <c r="Y509" s="2"/>
      <c r="Z509" s="2"/>
      <c r="AA509" s="2"/>
      <c r="AB509" s="2"/>
      <c r="AC509" s="2"/>
      <c r="AD509" s="2"/>
      <c r="AE509" s="2"/>
      <c r="AF509" s="2"/>
      <c r="AG509" s="2"/>
      <c r="AH509" s="2"/>
      <c r="AI509" s="2"/>
      <c r="AJ509" s="2"/>
      <c r="AK509" s="2"/>
    </row>
    <row r="510" spans="1:37" ht="15.75" customHeight="1">
      <c r="A510" s="2"/>
      <c r="B510" s="2"/>
      <c r="C510" s="63"/>
      <c r="D510" s="2"/>
      <c r="E510" s="63"/>
      <c r="F510" s="2"/>
      <c r="G510" s="63"/>
      <c r="H510" s="2"/>
      <c r="I510" s="63"/>
      <c r="J510" s="2"/>
      <c r="K510" s="63"/>
      <c r="L510" s="2"/>
      <c r="M510" s="63"/>
      <c r="N510" s="2"/>
      <c r="O510" s="63"/>
      <c r="P510" s="2"/>
      <c r="Q510" s="63"/>
      <c r="R510" s="2"/>
      <c r="S510" s="2"/>
      <c r="T510" s="2"/>
      <c r="U510" s="2"/>
      <c r="V510" s="2"/>
      <c r="W510" s="2"/>
      <c r="X510" s="2"/>
      <c r="Y510" s="2"/>
      <c r="Z510" s="2"/>
      <c r="AA510" s="2"/>
      <c r="AB510" s="2"/>
      <c r="AC510" s="2"/>
      <c r="AD510" s="2"/>
      <c r="AE510" s="2"/>
      <c r="AF510" s="2"/>
      <c r="AG510" s="2"/>
      <c r="AH510" s="2"/>
      <c r="AI510" s="2"/>
      <c r="AJ510" s="2"/>
      <c r="AK510" s="2"/>
    </row>
    <row r="511" spans="1:37" ht="15.75" customHeight="1">
      <c r="A511" s="2"/>
      <c r="B511" s="2"/>
      <c r="C511" s="63"/>
      <c r="D511" s="2"/>
      <c r="E511" s="63"/>
      <c r="F511" s="2"/>
      <c r="G511" s="63"/>
      <c r="H511" s="2"/>
      <c r="I511" s="63"/>
      <c r="J511" s="2"/>
      <c r="K511" s="63"/>
      <c r="L511" s="2"/>
      <c r="M511" s="63"/>
      <c r="N511" s="2"/>
      <c r="O511" s="63"/>
      <c r="P511" s="2"/>
      <c r="Q511" s="63"/>
      <c r="R511" s="2"/>
      <c r="S511" s="2"/>
      <c r="T511" s="2"/>
      <c r="U511" s="2"/>
      <c r="V511" s="2"/>
      <c r="W511" s="2"/>
      <c r="X511" s="2"/>
      <c r="Y511" s="2"/>
      <c r="Z511" s="2"/>
      <c r="AA511" s="2"/>
      <c r="AB511" s="2"/>
      <c r="AC511" s="2"/>
      <c r="AD511" s="2"/>
      <c r="AE511" s="2"/>
      <c r="AF511" s="2"/>
      <c r="AG511" s="2"/>
      <c r="AH511" s="2"/>
      <c r="AI511" s="2"/>
      <c r="AJ511" s="2"/>
      <c r="AK511" s="2"/>
    </row>
    <row r="512" spans="1:37" ht="15.75" customHeight="1">
      <c r="A512" s="2"/>
      <c r="B512" s="2"/>
      <c r="C512" s="63"/>
      <c r="D512" s="2"/>
      <c r="E512" s="63"/>
      <c r="F512" s="2"/>
      <c r="G512" s="63"/>
      <c r="H512" s="2"/>
      <c r="I512" s="63"/>
      <c r="J512" s="2"/>
      <c r="K512" s="63"/>
      <c r="L512" s="2"/>
      <c r="M512" s="63"/>
      <c r="N512" s="2"/>
      <c r="O512" s="63"/>
      <c r="P512" s="2"/>
      <c r="Q512" s="63"/>
      <c r="R512" s="2"/>
      <c r="S512" s="2"/>
      <c r="T512" s="2"/>
      <c r="U512" s="2"/>
      <c r="V512" s="2"/>
      <c r="W512" s="2"/>
      <c r="X512" s="2"/>
      <c r="Y512" s="2"/>
      <c r="Z512" s="2"/>
      <c r="AA512" s="2"/>
      <c r="AB512" s="2"/>
      <c r="AC512" s="2"/>
      <c r="AD512" s="2"/>
      <c r="AE512" s="2"/>
      <c r="AF512" s="2"/>
      <c r="AG512" s="2"/>
      <c r="AH512" s="2"/>
      <c r="AI512" s="2"/>
      <c r="AJ512" s="2"/>
      <c r="AK512" s="2"/>
    </row>
    <row r="513" spans="1:37" ht="15.75" customHeight="1">
      <c r="A513" s="2"/>
      <c r="B513" s="2"/>
      <c r="C513" s="63"/>
      <c r="D513" s="2"/>
      <c r="E513" s="63"/>
      <c r="F513" s="2"/>
      <c r="G513" s="63"/>
      <c r="H513" s="2"/>
      <c r="I513" s="63"/>
      <c r="J513" s="2"/>
      <c r="K513" s="63"/>
      <c r="L513" s="2"/>
      <c r="M513" s="63"/>
      <c r="N513" s="2"/>
      <c r="O513" s="63"/>
      <c r="P513" s="2"/>
      <c r="Q513" s="63"/>
      <c r="R513" s="2"/>
      <c r="S513" s="2"/>
      <c r="T513" s="2"/>
      <c r="U513" s="2"/>
      <c r="V513" s="2"/>
      <c r="W513" s="2"/>
      <c r="X513" s="2"/>
      <c r="Y513" s="2"/>
      <c r="Z513" s="2"/>
      <c r="AA513" s="2"/>
      <c r="AB513" s="2"/>
      <c r="AC513" s="2"/>
      <c r="AD513" s="2"/>
      <c r="AE513" s="2"/>
      <c r="AF513" s="2"/>
      <c r="AG513" s="2"/>
      <c r="AH513" s="2"/>
      <c r="AI513" s="2"/>
      <c r="AJ513" s="2"/>
      <c r="AK513" s="2"/>
    </row>
    <row r="514" spans="1:37" ht="15.75" customHeight="1">
      <c r="A514" s="2"/>
      <c r="B514" s="2"/>
      <c r="C514" s="63"/>
      <c r="D514" s="2"/>
      <c r="E514" s="63"/>
      <c r="F514" s="2"/>
      <c r="G514" s="63"/>
      <c r="H514" s="2"/>
      <c r="I514" s="63"/>
      <c r="J514" s="2"/>
      <c r="K514" s="63"/>
      <c r="L514" s="2"/>
      <c r="M514" s="63"/>
      <c r="N514" s="2"/>
      <c r="O514" s="63"/>
      <c r="P514" s="2"/>
      <c r="Q514" s="63"/>
      <c r="R514" s="2"/>
      <c r="S514" s="2"/>
      <c r="T514" s="2"/>
      <c r="U514" s="2"/>
      <c r="V514" s="2"/>
      <c r="W514" s="2"/>
      <c r="X514" s="2"/>
      <c r="Y514" s="2"/>
      <c r="Z514" s="2"/>
      <c r="AA514" s="2"/>
      <c r="AB514" s="2"/>
      <c r="AC514" s="2"/>
      <c r="AD514" s="2"/>
      <c r="AE514" s="2"/>
      <c r="AF514" s="2"/>
      <c r="AG514" s="2"/>
      <c r="AH514" s="2"/>
      <c r="AI514" s="2"/>
      <c r="AJ514" s="2"/>
      <c r="AK514" s="2"/>
    </row>
    <row r="515" spans="1:37" ht="15.75" customHeight="1">
      <c r="A515" s="2"/>
      <c r="B515" s="2"/>
      <c r="C515" s="63"/>
      <c r="D515" s="2"/>
      <c r="E515" s="63"/>
      <c r="F515" s="2"/>
      <c r="G515" s="63"/>
      <c r="H515" s="2"/>
      <c r="I515" s="63"/>
      <c r="J515" s="2"/>
      <c r="K515" s="63"/>
      <c r="L515" s="2"/>
      <c r="M515" s="63"/>
      <c r="N515" s="2"/>
      <c r="O515" s="63"/>
      <c r="P515" s="2"/>
      <c r="Q515" s="63"/>
      <c r="R515" s="2"/>
      <c r="S515" s="2"/>
      <c r="T515" s="2"/>
      <c r="U515" s="2"/>
      <c r="V515" s="2"/>
      <c r="W515" s="2"/>
      <c r="X515" s="2"/>
      <c r="Y515" s="2"/>
      <c r="Z515" s="2"/>
      <c r="AA515" s="2"/>
      <c r="AB515" s="2"/>
      <c r="AC515" s="2"/>
      <c r="AD515" s="2"/>
      <c r="AE515" s="2"/>
      <c r="AF515" s="2"/>
      <c r="AG515" s="2"/>
      <c r="AH515" s="2"/>
      <c r="AI515" s="2"/>
      <c r="AJ515" s="2"/>
      <c r="AK515" s="2"/>
    </row>
    <row r="516" spans="1:37" ht="15.75" customHeight="1">
      <c r="A516" s="2"/>
      <c r="B516" s="2"/>
      <c r="C516" s="63"/>
      <c r="D516" s="2"/>
      <c r="E516" s="63"/>
      <c r="F516" s="2"/>
      <c r="G516" s="63"/>
      <c r="H516" s="2"/>
      <c r="I516" s="63"/>
      <c r="J516" s="2"/>
      <c r="K516" s="63"/>
      <c r="L516" s="2"/>
      <c r="M516" s="63"/>
      <c r="N516" s="2"/>
      <c r="O516" s="63"/>
      <c r="P516" s="2"/>
      <c r="Q516" s="63"/>
      <c r="R516" s="2"/>
      <c r="S516" s="2"/>
      <c r="T516" s="2"/>
      <c r="U516" s="2"/>
      <c r="V516" s="2"/>
      <c r="W516" s="2"/>
      <c r="X516" s="2"/>
      <c r="Y516" s="2"/>
      <c r="Z516" s="2"/>
      <c r="AA516" s="2"/>
      <c r="AB516" s="2"/>
      <c r="AC516" s="2"/>
      <c r="AD516" s="2"/>
      <c r="AE516" s="2"/>
      <c r="AF516" s="2"/>
      <c r="AG516" s="2"/>
      <c r="AH516" s="2"/>
      <c r="AI516" s="2"/>
      <c r="AJ516" s="2"/>
      <c r="AK516" s="2"/>
    </row>
    <row r="517" spans="1:37" ht="15.75" customHeight="1">
      <c r="A517" s="2"/>
      <c r="B517" s="2"/>
      <c r="C517" s="63"/>
      <c r="D517" s="2"/>
      <c r="E517" s="63"/>
      <c r="F517" s="2"/>
      <c r="G517" s="63"/>
      <c r="H517" s="2"/>
      <c r="I517" s="63"/>
      <c r="J517" s="2"/>
      <c r="K517" s="63"/>
      <c r="L517" s="2"/>
      <c r="M517" s="63"/>
      <c r="N517" s="2"/>
      <c r="O517" s="63"/>
      <c r="P517" s="2"/>
      <c r="Q517" s="63"/>
      <c r="R517" s="2"/>
      <c r="S517" s="2"/>
      <c r="T517" s="2"/>
      <c r="U517" s="2"/>
      <c r="V517" s="2"/>
      <c r="W517" s="2"/>
      <c r="X517" s="2"/>
      <c r="Y517" s="2"/>
      <c r="Z517" s="2"/>
      <c r="AA517" s="2"/>
      <c r="AB517" s="2"/>
      <c r="AC517" s="2"/>
      <c r="AD517" s="2"/>
      <c r="AE517" s="2"/>
      <c r="AF517" s="2"/>
      <c r="AG517" s="2"/>
      <c r="AH517" s="2"/>
      <c r="AI517" s="2"/>
      <c r="AJ517" s="2"/>
      <c r="AK517" s="2"/>
    </row>
    <row r="518" spans="1:37" ht="15.75" customHeight="1">
      <c r="A518" s="2"/>
      <c r="B518" s="2"/>
      <c r="C518" s="63"/>
      <c r="D518" s="2"/>
      <c r="E518" s="63"/>
      <c r="F518" s="2"/>
      <c r="G518" s="63"/>
      <c r="H518" s="2"/>
      <c r="I518" s="63"/>
      <c r="J518" s="2"/>
      <c r="K518" s="63"/>
      <c r="L518" s="2"/>
      <c r="M518" s="63"/>
      <c r="N518" s="2"/>
      <c r="O518" s="63"/>
      <c r="P518" s="2"/>
      <c r="Q518" s="63"/>
      <c r="R518" s="2"/>
      <c r="S518" s="2"/>
      <c r="T518" s="2"/>
      <c r="U518" s="2"/>
      <c r="V518" s="2"/>
      <c r="W518" s="2"/>
      <c r="X518" s="2"/>
      <c r="Y518" s="2"/>
      <c r="Z518" s="2"/>
      <c r="AA518" s="2"/>
      <c r="AB518" s="2"/>
      <c r="AC518" s="2"/>
      <c r="AD518" s="2"/>
      <c r="AE518" s="2"/>
      <c r="AF518" s="2"/>
      <c r="AG518" s="2"/>
      <c r="AH518" s="2"/>
      <c r="AI518" s="2"/>
      <c r="AJ518" s="2"/>
      <c r="AK518" s="2"/>
    </row>
    <row r="519" spans="1:37" ht="15.75" customHeight="1">
      <c r="A519" s="2"/>
      <c r="B519" s="2"/>
      <c r="C519" s="63"/>
      <c r="D519" s="2"/>
      <c r="E519" s="63"/>
      <c r="F519" s="2"/>
      <c r="G519" s="63"/>
      <c r="H519" s="2"/>
      <c r="I519" s="63"/>
      <c r="J519" s="2"/>
      <c r="K519" s="63"/>
      <c r="L519" s="2"/>
      <c r="M519" s="63"/>
      <c r="N519" s="2"/>
      <c r="O519" s="63"/>
      <c r="P519" s="2"/>
      <c r="Q519" s="63"/>
      <c r="R519" s="2"/>
      <c r="S519" s="2"/>
      <c r="T519" s="2"/>
      <c r="U519" s="2"/>
      <c r="V519" s="2"/>
      <c r="W519" s="2"/>
      <c r="X519" s="2"/>
      <c r="Y519" s="2"/>
      <c r="Z519" s="2"/>
      <c r="AA519" s="2"/>
      <c r="AB519" s="2"/>
      <c r="AC519" s="2"/>
      <c r="AD519" s="2"/>
      <c r="AE519" s="2"/>
      <c r="AF519" s="2"/>
      <c r="AG519" s="2"/>
      <c r="AH519" s="2"/>
      <c r="AI519" s="2"/>
      <c r="AJ519" s="2"/>
      <c r="AK519" s="2"/>
    </row>
    <row r="520" spans="1:37" ht="15.75" customHeight="1">
      <c r="A520" s="2"/>
      <c r="B520" s="2"/>
      <c r="C520" s="63"/>
      <c r="D520" s="2"/>
      <c r="E520" s="63"/>
      <c r="F520" s="2"/>
      <c r="G520" s="63"/>
      <c r="H520" s="2"/>
      <c r="I520" s="63"/>
      <c r="J520" s="2"/>
      <c r="K520" s="63"/>
      <c r="L520" s="2"/>
      <c r="M520" s="63"/>
      <c r="N520" s="2"/>
      <c r="O520" s="63"/>
      <c r="P520" s="2"/>
      <c r="Q520" s="63"/>
      <c r="R520" s="2"/>
      <c r="S520" s="2"/>
      <c r="T520" s="2"/>
      <c r="U520" s="2"/>
      <c r="V520" s="2"/>
      <c r="W520" s="2"/>
      <c r="X520" s="2"/>
      <c r="Y520" s="2"/>
      <c r="Z520" s="2"/>
      <c r="AA520" s="2"/>
      <c r="AB520" s="2"/>
      <c r="AC520" s="2"/>
      <c r="AD520" s="2"/>
      <c r="AE520" s="2"/>
      <c r="AF520" s="2"/>
      <c r="AG520" s="2"/>
      <c r="AH520" s="2"/>
      <c r="AI520" s="2"/>
      <c r="AJ520" s="2"/>
      <c r="AK520" s="2"/>
    </row>
    <row r="521" spans="1:37" ht="15.75" customHeight="1">
      <c r="A521" s="2"/>
      <c r="B521" s="2"/>
      <c r="C521" s="63"/>
      <c r="D521" s="2"/>
      <c r="E521" s="63"/>
      <c r="F521" s="2"/>
      <c r="G521" s="63"/>
      <c r="H521" s="2"/>
      <c r="I521" s="63"/>
      <c r="J521" s="2"/>
      <c r="K521" s="63"/>
      <c r="L521" s="2"/>
      <c r="M521" s="63"/>
      <c r="N521" s="2"/>
      <c r="O521" s="63"/>
      <c r="P521" s="2"/>
      <c r="Q521" s="63"/>
      <c r="R521" s="2"/>
      <c r="S521" s="2"/>
      <c r="T521" s="2"/>
      <c r="U521" s="2"/>
      <c r="V521" s="2"/>
      <c r="W521" s="2"/>
      <c r="X521" s="2"/>
      <c r="Y521" s="2"/>
      <c r="Z521" s="2"/>
      <c r="AA521" s="2"/>
      <c r="AB521" s="2"/>
      <c r="AC521" s="2"/>
      <c r="AD521" s="2"/>
      <c r="AE521" s="2"/>
      <c r="AF521" s="2"/>
      <c r="AG521" s="2"/>
      <c r="AH521" s="2"/>
      <c r="AI521" s="2"/>
      <c r="AJ521" s="2"/>
      <c r="AK521" s="2"/>
    </row>
    <row r="522" spans="1:37" ht="15.75" customHeight="1">
      <c r="A522" s="2"/>
      <c r="B522" s="2"/>
      <c r="C522" s="63"/>
      <c r="D522" s="2"/>
      <c r="E522" s="63"/>
      <c r="F522" s="2"/>
      <c r="G522" s="63"/>
      <c r="H522" s="2"/>
      <c r="I522" s="63"/>
      <c r="J522" s="2"/>
      <c r="K522" s="63"/>
      <c r="L522" s="2"/>
      <c r="M522" s="63"/>
      <c r="N522" s="2"/>
      <c r="O522" s="63"/>
      <c r="P522" s="2"/>
      <c r="Q522" s="63"/>
      <c r="R522" s="2"/>
      <c r="S522" s="2"/>
      <c r="T522" s="2"/>
      <c r="U522" s="2"/>
      <c r="V522" s="2"/>
      <c r="W522" s="2"/>
      <c r="X522" s="2"/>
      <c r="Y522" s="2"/>
      <c r="Z522" s="2"/>
      <c r="AA522" s="2"/>
      <c r="AB522" s="2"/>
      <c r="AC522" s="2"/>
      <c r="AD522" s="2"/>
      <c r="AE522" s="2"/>
      <c r="AF522" s="2"/>
      <c r="AG522" s="2"/>
      <c r="AH522" s="2"/>
      <c r="AI522" s="2"/>
      <c r="AJ522" s="2"/>
      <c r="AK522" s="2"/>
    </row>
    <row r="523" spans="1:37" ht="15.75" customHeight="1">
      <c r="A523" s="2"/>
      <c r="B523" s="2"/>
      <c r="C523" s="63"/>
      <c r="D523" s="2"/>
      <c r="E523" s="63"/>
      <c r="F523" s="2"/>
      <c r="G523" s="63"/>
      <c r="H523" s="2"/>
      <c r="I523" s="63"/>
      <c r="J523" s="2"/>
      <c r="K523" s="63"/>
      <c r="L523" s="2"/>
      <c r="M523" s="63"/>
      <c r="N523" s="2"/>
      <c r="O523" s="63"/>
      <c r="P523" s="2"/>
      <c r="Q523" s="63"/>
      <c r="R523" s="2"/>
      <c r="S523" s="2"/>
      <c r="T523" s="2"/>
      <c r="U523" s="2"/>
      <c r="V523" s="2"/>
      <c r="W523" s="2"/>
      <c r="X523" s="2"/>
      <c r="Y523" s="2"/>
      <c r="Z523" s="2"/>
      <c r="AA523" s="2"/>
      <c r="AB523" s="2"/>
      <c r="AC523" s="2"/>
      <c r="AD523" s="2"/>
      <c r="AE523" s="2"/>
      <c r="AF523" s="2"/>
      <c r="AG523" s="2"/>
      <c r="AH523" s="2"/>
      <c r="AI523" s="2"/>
      <c r="AJ523" s="2"/>
      <c r="AK523" s="2"/>
    </row>
    <row r="524" spans="1:37" ht="15.75" customHeight="1">
      <c r="A524" s="2"/>
      <c r="B524" s="2"/>
      <c r="C524" s="63"/>
      <c r="D524" s="2"/>
      <c r="E524" s="63"/>
      <c r="F524" s="2"/>
      <c r="G524" s="63"/>
      <c r="H524" s="2"/>
      <c r="I524" s="63"/>
      <c r="J524" s="2"/>
      <c r="K524" s="63"/>
      <c r="L524" s="2"/>
      <c r="M524" s="63"/>
      <c r="N524" s="2"/>
      <c r="O524" s="63"/>
      <c r="P524" s="2"/>
      <c r="Q524" s="63"/>
      <c r="R524" s="2"/>
      <c r="S524" s="2"/>
      <c r="T524" s="2"/>
      <c r="U524" s="2"/>
      <c r="V524" s="2"/>
      <c r="W524" s="2"/>
      <c r="X524" s="2"/>
      <c r="Y524" s="2"/>
      <c r="Z524" s="2"/>
      <c r="AA524" s="2"/>
      <c r="AB524" s="2"/>
      <c r="AC524" s="2"/>
      <c r="AD524" s="2"/>
      <c r="AE524" s="2"/>
      <c r="AF524" s="2"/>
      <c r="AG524" s="2"/>
      <c r="AH524" s="2"/>
      <c r="AI524" s="2"/>
      <c r="AJ524" s="2"/>
      <c r="AK524" s="2"/>
    </row>
    <row r="525" spans="1:37" ht="15.75" customHeight="1">
      <c r="A525" s="2"/>
      <c r="B525" s="2"/>
      <c r="C525" s="63"/>
      <c r="D525" s="2"/>
      <c r="E525" s="63"/>
      <c r="F525" s="2"/>
      <c r="G525" s="63"/>
      <c r="H525" s="2"/>
      <c r="I525" s="63"/>
      <c r="J525" s="2"/>
      <c r="K525" s="63"/>
      <c r="L525" s="2"/>
      <c r="M525" s="63"/>
      <c r="N525" s="2"/>
      <c r="O525" s="63"/>
      <c r="P525" s="2"/>
      <c r="Q525" s="63"/>
      <c r="R525" s="2"/>
      <c r="S525" s="2"/>
      <c r="T525" s="2"/>
      <c r="U525" s="2"/>
      <c r="V525" s="2"/>
      <c r="W525" s="2"/>
      <c r="X525" s="2"/>
      <c r="Y525" s="2"/>
      <c r="Z525" s="2"/>
      <c r="AA525" s="2"/>
      <c r="AB525" s="2"/>
      <c r="AC525" s="2"/>
      <c r="AD525" s="2"/>
      <c r="AE525" s="2"/>
      <c r="AF525" s="2"/>
      <c r="AG525" s="2"/>
      <c r="AH525" s="2"/>
      <c r="AI525" s="2"/>
      <c r="AJ525" s="2"/>
      <c r="AK525" s="2"/>
    </row>
    <row r="526" spans="1:37" ht="15.75" customHeight="1">
      <c r="A526" s="2"/>
      <c r="B526" s="2"/>
      <c r="C526" s="63"/>
      <c r="D526" s="2"/>
      <c r="E526" s="63"/>
      <c r="F526" s="2"/>
      <c r="G526" s="63"/>
      <c r="H526" s="2"/>
      <c r="I526" s="63"/>
      <c r="J526" s="2"/>
      <c r="K526" s="63"/>
      <c r="L526" s="2"/>
      <c r="M526" s="63"/>
      <c r="N526" s="2"/>
      <c r="O526" s="63"/>
      <c r="P526" s="2"/>
      <c r="Q526" s="63"/>
      <c r="R526" s="2"/>
      <c r="S526" s="2"/>
      <c r="T526" s="2"/>
      <c r="U526" s="2"/>
      <c r="V526" s="2"/>
      <c r="W526" s="2"/>
      <c r="X526" s="2"/>
      <c r="Y526" s="2"/>
      <c r="Z526" s="2"/>
      <c r="AA526" s="2"/>
      <c r="AB526" s="2"/>
      <c r="AC526" s="2"/>
      <c r="AD526" s="2"/>
      <c r="AE526" s="2"/>
      <c r="AF526" s="2"/>
      <c r="AG526" s="2"/>
      <c r="AH526" s="2"/>
      <c r="AI526" s="2"/>
      <c r="AJ526" s="2"/>
      <c r="AK526" s="2"/>
    </row>
    <row r="527" spans="1:37" ht="15.75" customHeight="1">
      <c r="A527" s="2"/>
      <c r="B527" s="2"/>
      <c r="C527" s="63"/>
      <c r="D527" s="2"/>
      <c r="E527" s="63"/>
      <c r="F527" s="2"/>
      <c r="G527" s="63"/>
      <c r="H527" s="2"/>
      <c r="I527" s="63"/>
      <c r="J527" s="2"/>
      <c r="K527" s="63"/>
      <c r="L527" s="2"/>
      <c r="M527" s="63"/>
      <c r="N527" s="2"/>
      <c r="O527" s="63"/>
      <c r="P527" s="2"/>
      <c r="Q527" s="63"/>
      <c r="R527" s="2"/>
      <c r="S527" s="2"/>
      <c r="T527" s="2"/>
      <c r="U527" s="2"/>
      <c r="V527" s="2"/>
      <c r="W527" s="2"/>
      <c r="X527" s="2"/>
      <c r="Y527" s="2"/>
      <c r="Z527" s="2"/>
      <c r="AA527" s="2"/>
      <c r="AB527" s="2"/>
      <c r="AC527" s="2"/>
      <c r="AD527" s="2"/>
      <c r="AE527" s="2"/>
      <c r="AF527" s="2"/>
      <c r="AG527" s="2"/>
      <c r="AH527" s="2"/>
      <c r="AI527" s="2"/>
      <c r="AJ527" s="2"/>
      <c r="AK527" s="2"/>
    </row>
    <row r="528" spans="1:37" ht="15.75" customHeight="1">
      <c r="A528" s="2"/>
      <c r="B528" s="2"/>
      <c r="C528" s="63"/>
      <c r="D528" s="2"/>
      <c r="E528" s="63"/>
      <c r="F528" s="2"/>
      <c r="G528" s="63"/>
      <c r="H528" s="2"/>
      <c r="I528" s="63"/>
      <c r="J528" s="2"/>
      <c r="K528" s="63"/>
      <c r="L528" s="2"/>
      <c r="M528" s="63"/>
      <c r="N528" s="2"/>
      <c r="O528" s="63"/>
      <c r="P528" s="2"/>
      <c r="Q528" s="63"/>
      <c r="R528" s="2"/>
      <c r="S528" s="2"/>
      <c r="T528" s="2"/>
      <c r="U528" s="2"/>
      <c r="V528" s="2"/>
      <c r="W528" s="2"/>
      <c r="X528" s="2"/>
      <c r="Y528" s="2"/>
      <c r="Z528" s="2"/>
      <c r="AA528" s="2"/>
      <c r="AB528" s="2"/>
      <c r="AC528" s="2"/>
      <c r="AD528" s="2"/>
      <c r="AE528" s="2"/>
      <c r="AF528" s="2"/>
      <c r="AG528" s="2"/>
      <c r="AH528" s="2"/>
      <c r="AI528" s="2"/>
      <c r="AJ528" s="2"/>
      <c r="AK528" s="2"/>
    </row>
    <row r="529" spans="1:37" ht="15.75" customHeight="1">
      <c r="A529" s="2"/>
      <c r="B529" s="2"/>
      <c r="C529" s="63"/>
      <c r="D529" s="2"/>
      <c r="E529" s="63"/>
      <c r="F529" s="2"/>
      <c r="G529" s="63"/>
      <c r="H529" s="2"/>
      <c r="I529" s="63"/>
      <c r="J529" s="2"/>
      <c r="K529" s="63"/>
      <c r="L529" s="2"/>
      <c r="M529" s="63"/>
      <c r="N529" s="2"/>
      <c r="O529" s="63"/>
      <c r="P529" s="2"/>
      <c r="Q529" s="63"/>
      <c r="R529" s="2"/>
      <c r="S529" s="2"/>
      <c r="T529" s="2"/>
      <c r="U529" s="2"/>
      <c r="V529" s="2"/>
      <c r="W529" s="2"/>
      <c r="X529" s="2"/>
      <c r="Y529" s="2"/>
      <c r="Z529" s="2"/>
      <c r="AA529" s="2"/>
      <c r="AB529" s="2"/>
      <c r="AC529" s="2"/>
      <c r="AD529" s="2"/>
      <c r="AE529" s="2"/>
      <c r="AF529" s="2"/>
      <c r="AG529" s="2"/>
      <c r="AH529" s="2"/>
      <c r="AI529" s="2"/>
      <c r="AJ529" s="2"/>
      <c r="AK529" s="2"/>
    </row>
    <row r="530" spans="1:37" ht="15.75" customHeight="1">
      <c r="A530" s="2"/>
      <c r="B530" s="2"/>
      <c r="C530" s="63"/>
      <c r="D530" s="2"/>
      <c r="E530" s="63"/>
      <c r="F530" s="2"/>
      <c r="G530" s="63"/>
      <c r="H530" s="2"/>
      <c r="I530" s="63"/>
      <c r="J530" s="2"/>
      <c r="K530" s="63"/>
      <c r="L530" s="2"/>
      <c r="M530" s="63"/>
      <c r="N530" s="2"/>
      <c r="O530" s="63"/>
      <c r="P530" s="2"/>
      <c r="Q530" s="63"/>
      <c r="R530" s="2"/>
      <c r="S530" s="2"/>
      <c r="T530" s="2"/>
      <c r="U530" s="2"/>
      <c r="V530" s="2"/>
      <c r="W530" s="2"/>
      <c r="X530" s="2"/>
      <c r="Y530" s="2"/>
      <c r="Z530" s="2"/>
      <c r="AA530" s="2"/>
      <c r="AB530" s="2"/>
      <c r="AC530" s="2"/>
      <c r="AD530" s="2"/>
      <c r="AE530" s="2"/>
      <c r="AF530" s="2"/>
      <c r="AG530" s="2"/>
      <c r="AH530" s="2"/>
      <c r="AI530" s="2"/>
      <c r="AJ530" s="2"/>
      <c r="AK530" s="2"/>
    </row>
    <row r="531" spans="1:37" ht="15.75" customHeight="1">
      <c r="A531" s="2"/>
      <c r="B531" s="2"/>
      <c r="C531" s="63"/>
      <c r="D531" s="2"/>
      <c r="E531" s="63"/>
      <c r="F531" s="2"/>
      <c r="G531" s="63"/>
      <c r="H531" s="2"/>
      <c r="I531" s="63"/>
      <c r="J531" s="2"/>
      <c r="K531" s="63"/>
      <c r="L531" s="2"/>
      <c r="M531" s="63"/>
      <c r="N531" s="2"/>
      <c r="O531" s="63"/>
      <c r="P531" s="2"/>
      <c r="Q531" s="63"/>
      <c r="R531" s="2"/>
      <c r="S531" s="2"/>
      <c r="T531" s="2"/>
      <c r="U531" s="2"/>
      <c r="V531" s="2"/>
      <c r="W531" s="2"/>
      <c r="X531" s="2"/>
      <c r="Y531" s="2"/>
      <c r="Z531" s="2"/>
      <c r="AA531" s="2"/>
      <c r="AB531" s="2"/>
      <c r="AC531" s="2"/>
      <c r="AD531" s="2"/>
      <c r="AE531" s="2"/>
      <c r="AF531" s="2"/>
      <c r="AG531" s="2"/>
      <c r="AH531" s="2"/>
      <c r="AI531" s="2"/>
      <c r="AJ531" s="2"/>
      <c r="AK531" s="2"/>
    </row>
    <row r="532" spans="1:37" ht="15.75" customHeight="1">
      <c r="A532" s="2"/>
      <c r="B532" s="2"/>
      <c r="C532" s="63"/>
      <c r="D532" s="2"/>
      <c r="E532" s="63"/>
      <c r="F532" s="2"/>
      <c r="G532" s="63"/>
      <c r="H532" s="2"/>
      <c r="I532" s="63"/>
      <c r="J532" s="2"/>
      <c r="K532" s="63"/>
      <c r="L532" s="2"/>
      <c r="M532" s="63"/>
      <c r="N532" s="2"/>
      <c r="O532" s="63"/>
      <c r="P532" s="2"/>
      <c r="Q532" s="63"/>
      <c r="R532" s="2"/>
      <c r="S532" s="2"/>
      <c r="T532" s="2"/>
      <c r="U532" s="2"/>
      <c r="V532" s="2"/>
      <c r="W532" s="2"/>
      <c r="X532" s="2"/>
      <c r="Y532" s="2"/>
      <c r="Z532" s="2"/>
      <c r="AA532" s="2"/>
      <c r="AB532" s="2"/>
      <c r="AC532" s="2"/>
      <c r="AD532" s="2"/>
      <c r="AE532" s="2"/>
      <c r="AF532" s="2"/>
      <c r="AG532" s="2"/>
      <c r="AH532" s="2"/>
      <c r="AI532" s="2"/>
      <c r="AJ532" s="2"/>
      <c r="AK532" s="2"/>
    </row>
    <row r="533" spans="1:37" ht="15.75" customHeight="1">
      <c r="A533" s="2"/>
      <c r="B533" s="2"/>
      <c r="C533" s="63"/>
      <c r="D533" s="2"/>
      <c r="E533" s="63"/>
      <c r="F533" s="2"/>
      <c r="G533" s="63"/>
      <c r="H533" s="2"/>
      <c r="I533" s="63"/>
      <c r="J533" s="2"/>
      <c r="K533" s="63"/>
      <c r="L533" s="2"/>
      <c r="M533" s="63"/>
      <c r="N533" s="2"/>
      <c r="O533" s="63"/>
      <c r="P533" s="2"/>
      <c r="Q533" s="63"/>
      <c r="R533" s="2"/>
      <c r="S533" s="2"/>
      <c r="T533" s="2"/>
      <c r="U533" s="2"/>
      <c r="V533" s="2"/>
      <c r="W533" s="2"/>
      <c r="X533" s="2"/>
      <c r="Y533" s="2"/>
      <c r="Z533" s="2"/>
      <c r="AA533" s="2"/>
      <c r="AB533" s="2"/>
      <c r="AC533" s="2"/>
      <c r="AD533" s="2"/>
      <c r="AE533" s="2"/>
      <c r="AF533" s="2"/>
      <c r="AG533" s="2"/>
      <c r="AH533" s="2"/>
      <c r="AI533" s="2"/>
      <c r="AJ533" s="2"/>
      <c r="AK533" s="2"/>
    </row>
    <row r="534" spans="1:37" ht="15.75" customHeight="1">
      <c r="A534" s="2"/>
      <c r="B534" s="2"/>
      <c r="C534" s="63"/>
      <c r="D534" s="2"/>
      <c r="E534" s="63"/>
      <c r="F534" s="2"/>
      <c r="G534" s="63"/>
      <c r="H534" s="2"/>
      <c r="I534" s="63"/>
      <c r="J534" s="2"/>
      <c r="K534" s="63"/>
      <c r="L534" s="2"/>
      <c r="M534" s="63"/>
      <c r="N534" s="2"/>
      <c r="O534" s="63"/>
      <c r="P534" s="2"/>
      <c r="Q534" s="63"/>
      <c r="R534" s="2"/>
      <c r="S534" s="2"/>
      <c r="T534" s="2"/>
      <c r="U534" s="2"/>
      <c r="V534" s="2"/>
      <c r="W534" s="2"/>
      <c r="X534" s="2"/>
      <c r="Y534" s="2"/>
      <c r="Z534" s="2"/>
      <c r="AA534" s="2"/>
      <c r="AB534" s="2"/>
      <c r="AC534" s="2"/>
      <c r="AD534" s="2"/>
      <c r="AE534" s="2"/>
      <c r="AF534" s="2"/>
      <c r="AG534" s="2"/>
      <c r="AH534" s="2"/>
      <c r="AI534" s="2"/>
      <c r="AJ534" s="2"/>
      <c r="AK534" s="2"/>
    </row>
    <row r="535" spans="1:37" ht="15.75" customHeight="1">
      <c r="A535" s="2"/>
      <c r="B535" s="2"/>
      <c r="C535" s="63"/>
      <c r="D535" s="2"/>
      <c r="E535" s="63"/>
      <c r="F535" s="2"/>
      <c r="G535" s="63"/>
      <c r="H535" s="2"/>
      <c r="I535" s="63"/>
      <c r="J535" s="2"/>
      <c r="K535" s="63"/>
      <c r="L535" s="2"/>
      <c r="M535" s="63"/>
      <c r="N535" s="2"/>
      <c r="O535" s="63"/>
      <c r="P535" s="2"/>
      <c r="Q535" s="63"/>
      <c r="R535" s="2"/>
      <c r="S535" s="2"/>
      <c r="T535" s="2"/>
      <c r="U535" s="2"/>
      <c r="V535" s="2"/>
      <c r="W535" s="2"/>
      <c r="X535" s="2"/>
      <c r="Y535" s="2"/>
      <c r="Z535" s="2"/>
      <c r="AA535" s="2"/>
      <c r="AB535" s="2"/>
      <c r="AC535" s="2"/>
      <c r="AD535" s="2"/>
      <c r="AE535" s="2"/>
      <c r="AF535" s="2"/>
      <c r="AG535" s="2"/>
      <c r="AH535" s="2"/>
      <c r="AI535" s="2"/>
      <c r="AJ535" s="2"/>
      <c r="AK535" s="2"/>
    </row>
    <row r="536" spans="1:37" ht="15.75" customHeight="1">
      <c r="A536" s="2"/>
      <c r="B536" s="2"/>
      <c r="C536" s="63"/>
      <c r="D536" s="2"/>
      <c r="E536" s="63"/>
      <c r="F536" s="2"/>
      <c r="G536" s="63"/>
      <c r="H536" s="2"/>
      <c r="I536" s="63"/>
      <c r="J536" s="2"/>
      <c r="K536" s="63"/>
      <c r="L536" s="2"/>
      <c r="M536" s="63"/>
      <c r="N536" s="2"/>
      <c r="O536" s="63"/>
      <c r="P536" s="2"/>
      <c r="Q536" s="63"/>
      <c r="R536" s="2"/>
      <c r="S536" s="2"/>
      <c r="T536" s="2"/>
      <c r="U536" s="2"/>
      <c r="V536" s="2"/>
      <c r="W536" s="2"/>
      <c r="X536" s="2"/>
      <c r="Y536" s="2"/>
      <c r="Z536" s="2"/>
      <c r="AA536" s="2"/>
      <c r="AB536" s="2"/>
      <c r="AC536" s="2"/>
      <c r="AD536" s="2"/>
      <c r="AE536" s="2"/>
      <c r="AF536" s="2"/>
      <c r="AG536" s="2"/>
      <c r="AH536" s="2"/>
      <c r="AI536" s="2"/>
      <c r="AJ536" s="2"/>
      <c r="AK536" s="2"/>
    </row>
    <row r="537" spans="1:37" ht="15.75" customHeight="1">
      <c r="A537" s="2"/>
      <c r="B537" s="2"/>
      <c r="C537" s="63"/>
      <c r="D537" s="2"/>
      <c r="E537" s="63"/>
      <c r="F537" s="2"/>
      <c r="G537" s="63"/>
      <c r="H537" s="2"/>
      <c r="I537" s="63"/>
      <c r="J537" s="2"/>
      <c r="K537" s="63"/>
      <c r="L537" s="2"/>
      <c r="M537" s="63"/>
      <c r="N537" s="2"/>
      <c r="O537" s="63"/>
      <c r="P537" s="2"/>
      <c r="Q537" s="63"/>
      <c r="R537" s="2"/>
      <c r="S537" s="2"/>
      <c r="T537" s="2"/>
      <c r="U537" s="2"/>
      <c r="V537" s="2"/>
      <c r="W537" s="2"/>
      <c r="X537" s="2"/>
      <c r="Y537" s="2"/>
      <c r="Z537" s="2"/>
      <c r="AA537" s="2"/>
      <c r="AB537" s="2"/>
      <c r="AC537" s="2"/>
      <c r="AD537" s="2"/>
      <c r="AE537" s="2"/>
      <c r="AF537" s="2"/>
      <c r="AG537" s="2"/>
      <c r="AH537" s="2"/>
      <c r="AI537" s="2"/>
      <c r="AJ537" s="2"/>
      <c r="AK537" s="2"/>
    </row>
    <row r="538" spans="1:37" ht="15.75" customHeight="1">
      <c r="A538" s="2"/>
      <c r="B538" s="2"/>
      <c r="C538" s="63"/>
      <c r="D538" s="2"/>
      <c r="E538" s="63"/>
      <c r="F538" s="2"/>
      <c r="G538" s="63"/>
      <c r="H538" s="2"/>
      <c r="I538" s="63"/>
      <c r="J538" s="2"/>
      <c r="K538" s="63"/>
      <c r="L538" s="2"/>
      <c r="M538" s="63"/>
      <c r="N538" s="2"/>
      <c r="O538" s="63"/>
      <c r="P538" s="2"/>
      <c r="Q538" s="63"/>
      <c r="R538" s="2"/>
      <c r="S538" s="2"/>
      <c r="T538" s="2"/>
      <c r="U538" s="2"/>
      <c r="V538" s="2"/>
      <c r="W538" s="2"/>
      <c r="X538" s="2"/>
      <c r="Y538" s="2"/>
      <c r="Z538" s="2"/>
      <c r="AA538" s="2"/>
      <c r="AB538" s="2"/>
      <c r="AC538" s="2"/>
      <c r="AD538" s="2"/>
      <c r="AE538" s="2"/>
      <c r="AF538" s="2"/>
      <c r="AG538" s="2"/>
      <c r="AH538" s="2"/>
      <c r="AI538" s="2"/>
      <c r="AJ538" s="2"/>
      <c r="AK538" s="2"/>
    </row>
    <row r="539" spans="1:37" ht="15.75" customHeight="1">
      <c r="A539" s="2"/>
      <c r="B539" s="2"/>
      <c r="C539" s="63"/>
      <c r="D539" s="2"/>
      <c r="E539" s="63"/>
      <c r="F539" s="2"/>
      <c r="G539" s="63"/>
      <c r="H539" s="2"/>
      <c r="I539" s="63"/>
      <c r="J539" s="2"/>
      <c r="K539" s="63"/>
      <c r="L539" s="2"/>
      <c r="M539" s="63"/>
      <c r="N539" s="2"/>
      <c r="O539" s="63"/>
      <c r="P539" s="2"/>
      <c r="Q539" s="63"/>
      <c r="R539" s="2"/>
      <c r="S539" s="2"/>
      <c r="T539" s="2"/>
      <c r="U539" s="2"/>
      <c r="V539" s="2"/>
      <c r="W539" s="2"/>
      <c r="X539" s="2"/>
      <c r="Y539" s="2"/>
      <c r="Z539" s="2"/>
      <c r="AA539" s="2"/>
      <c r="AB539" s="2"/>
      <c r="AC539" s="2"/>
      <c r="AD539" s="2"/>
      <c r="AE539" s="2"/>
      <c r="AF539" s="2"/>
      <c r="AG539" s="2"/>
      <c r="AH539" s="2"/>
      <c r="AI539" s="2"/>
      <c r="AJ539" s="2"/>
      <c r="AK539" s="2"/>
    </row>
    <row r="540" spans="1:37" ht="15.75" customHeight="1">
      <c r="A540" s="2"/>
      <c r="B540" s="2"/>
      <c r="C540" s="63"/>
      <c r="D540" s="2"/>
      <c r="E540" s="63"/>
      <c r="F540" s="2"/>
      <c r="G540" s="63"/>
      <c r="H540" s="2"/>
      <c r="I540" s="63"/>
      <c r="J540" s="2"/>
      <c r="K540" s="63"/>
      <c r="L540" s="2"/>
      <c r="M540" s="63"/>
      <c r="N540" s="2"/>
      <c r="O540" s="63"/>
      <c r="P540" s="2"/>
      <c r="Q540" s="63"/>
      <c r="R540" s="2"/>
      <c r="S540" s="2"/>
      <c r="T540" s="2"/>
      <c r="U540" s="2"/>
      <c r="V540" s="2"/>
      <c r="W540" s="2"/>
      <c r="X540" s="2"/>
      <c r="Y540" s="2"/>
      <c r="Z540" s="2"/>
      <c r="AA540" s="2"/>
      <c r="AB540" s="2"/>
      <c r="AC540" s="2"/>
      <c r="AD540" s="2"/>
      <c r="AE540" s="2"/>
      <c r="AF540" s="2"/>
      <c r="AG540" s="2"/>
      <c r="AH540" s="2"/>
      <c r="AI540" s="2"/>
      <c r="AJ540" s="2"/>
      <c r="AK540" s="2"/>
    </row>
    <row r="541" spans="1:37" ht="15.75" customHeight="1">
      <c r="A541" s="2"/>
      <c r="B541" s="2"/>
      <c r="C541" s="63"/>
      <c r="D541" s="2"/>
      <c r="E541" s="63"/>
      <c r="F541" s="2"/>
      <c r="G541" s="63"/>
      <c r="H541" s="2"/>
      <c r="I541" s="63"/>
      <c r="J541" s="2"/>
      <c r="K541" s="63"/>
      <c r="L541" s="2"/>
      <c r="M541" s="63"/>
      <c r="N541" s="2"/>
      <c r="O541" s="63"/>
      <c r="P541" s="2"/>
      <c r="Q541" s="63"/>
      <c r="R541" s="2"/>
      <c r="S541" s="2"/>
      <c r="T541" s="2"/>
      <c r="U541" s="2"/>
      <c r="V541" s="2"/>
      <c r="W541" s="2"/>
      <c r="X541" s="2"/>
      <c r="Y541" s="2"/>
      <c r="Z541" s="2"/>
      <c r="AA541" s="2"/>
      <c r="AB541" s="2"/>
      <c r="AC541" s="2"/>
      <c r="AD541" s="2"/>
      <c r="AE541" s="2"/>
      <c r="AF541" s="2"/>
      <c r="AG541" s="2"/>
      <c r="AH541" s="2"/>
      <c r="AI541" s="2"/>
      <c r="AJ541" s="2"/>
      <c r="AK541" s="2"/>
    </row>
    <row r="542" spans="1:37" ht="15.75" customHeight="1">
      <c r="A542" s="2"/>
      <c r="B542" s="2"/>
      <c r="C542" s="63"/>
      <c r="D542" s="2"/>
      <c r="E542" s="63"/>
      <c r="F542" s="2"/>
      <c r="G542" s="63"/>
      <c r="H542" s="2"/>
      <c r="I542" s="63"/>
      <c r="J542" s="2"/>
      <c r="K542" s="63"/>
      <c r="L542" s="2"/>
      <c r="M542" s="63"/>
      <c r="N542" s="2"/>
      <c r="O542" s="63"/>
      <c r="P542" s="2"/>
      <c r="Q542" s="63"/>
      <c r="R542" s="2"/>
      <c r="S542" s="2"/>
      <c r="T542" s="2"/>
      <c r="U542" s="2"/>
      <c r="V542" s="2"/>
      <c r="W542" s="2"/>
      <c r="X542" s="2"/>
      <c r="Y542" s="2"/>
      <c r="Z542" s="2"/>
      <c r="AA542" s="2"/>
      <c r="AB542" s="2"/>
      <c r="AC542" s="2"/>
      <c r="AD542" s="2"/>
      <c r="AE542" s="2"/>
      <c r="AF542" s="2"/>
      <c r="AG542" s="2"/>
      <c r="AH542" s="2"/>
      <c r="AI542" s="2"/>
      <c r="AJ542" s="2"/>
      <c r="AK542" s="2"/>
    </row>
    <row r="543" spans="1:37" ht="15.75" customHeight="1">
      <c r="A543" s="2"/>
      <c r="B543" s="2"/>
      <c r="C543" s="63"/>
      <c r="D543" s="2"/>
      <c r="E543" s="63"/>
      <c r="F543" s="2"/>
      <c r="G543" s="63"/>
      <c r="H543" s="2"/>
      <c r="I543" s="63"/>
      <c r="J543" s="2"/>
      <c r="K543" s="63"/>
      <c r="L543" s="2"/>
      <c r="M543" s="63"/>
      <c r="N543" s="2"/>
      <c r="O543" s="63"/>
      <c r="P543" s="2"/>
      <c r="Q543" s="63"/>
      <c r="R543" s="2"/>
      <c r="S543" s="2"/>
      <c r="T543" s="2"/>
      <c r="U543" s="2"/>
      <c r="V543" s="2"/>
      <c r="W543" s="2"/>
      <c r="X543" s="2"/>
      <c r="Y543" s="2"/>
      <c r="Z543" s="2"/>
      <c r="AA543" s="2"/>
      <c r="AB543" s="2"/>
      <c r="AC543" s="2"/>
      <c r="AD543" s="2"/>
      <c r="AE543" s="2"/>
      <c r="AF543" s="2"/>
      <c r="AG543" s="2"/>
      <c r="AH543" s="2"/>
      <c r="AI543" s="2"/>
      <c r="AJ543" s="2"/>
      <c r="AK543" s="2"/>
    </row>
    <row r="544" spans="1:37" ht="15.75" customHeight="1">
      <c r="A544" s="2"/>
      <c r="B544" s="2"/>
      <c r="C544" s="63"/>
      <c r="D544" s="2"/>
      <c r="E544" s="63"/>
      <c r="F544" s="2"/>
      <c r="G544" s="63"/>
      <c r="H544" s="2"/>
      <c r="I544" s="63"/>
      <c r="J544" s="2"/>
      <c r="K544" s="63"/>
      <c r="L544" s="2"/>
      <c r="M544" s="63"/>
      <c r="N544" s="2"/>
      <c r="O544" s="63"/>
      <c r="P544" s="2"/>
      <c r="Q544" s="63"/>
      <c r="R544" s="2"/>
      <c r="S544" s="2"/>
      <c r="T544" s="2"/>
      <c r="U544" s="2"/>
      <c r="V544" s="2"/>
      <c r="W544" s="2"/>
      <c r="X544" s="2"/>
      <c r="Y544" s="2"/>
      <c r="Z544" s="2"/>
      <c r="AA544" s="2"/>
      <c r="AB544" s="2"/>
      <c r="AC544" s="2"/>
      <c r="AD544" s="2"/>
      <c r="AE544" s="2"/>
      <c r="AF544" s="2"/>
      <c r="AG544" s="2"/>
      <c r="AH544" s="2"/>
      <c r="AI544" s="2"/>
      <c r="AJ544" s="2"/>
      <c r="AK544" s="2"/>
    </row>
    <row r="545" spans="1:37" ht="15.75" customHeight="1">
      <c r="A545" s="2"/>
      <c r="B545" s="2"/>
      <c r="C545" s="63"/>
      <c r="D545" s="2"/>
      <c r="E545" s="63"/>
      <c r="F545" s="2"/>
      <c r="G545" s="63"/>
      <c r="H545" s="2"/>
      <c r="I545" s="63"/>
      <c r="J545" s="2"/>
      <c r="K545" s="63"/>
      <c r="L545" s="2"/>
      <c r="M545" s="63"/>
      <c r="N545" s="2"/>
      <c r="O545" s="63"/>
      <c r="P545" s="2"/>
      <c r="Q545" s="63"/>
      <c r="R545" s="2"/>
      <c r="S545" s="2"/>
      <c r="T545" s="2"/>
      <c r="U545" s="2"/>
      <c r="V545" s="2"/>
      <c r="W545" s="2"/>
      <c r="X545" s="2"/>
      <c r="Y545" s="2"/>
      <c r="Z545" s="2"/>
      <c r="AA545" s="2"/>
      <c r="AB545" s="2"/>
      <c r="AC545" s="2"/>
      <c r="AD545" s="2"/>
      <c r="AE545" s="2"/>
      <c r="AF545" s="2"/>
      <c r="AG545" s="2"/>
      <c r="AH545" s="2"/>
      <c r="AI545" s="2"/>
      <c r="AJ545" s="2"/>
      <c r="AK545" s="2"/>
    </row>
    <row r="546" spans="1:37" ht="15.75" customHeight="1">
      <c r="A546" s="2"/>
      <c r="B546" s="2"/>
      <c r="C546" s="63"/>
      <c r="D546" s="2"/>
      <c r="E546" s="63"/>
      <c r="F546" s="2"/>
      <c r="G546" s="63"/>
      <c r="H546" s="2"/>
      <c r="I546" s="63"/>
      <c r="J546" s="2"/>
      <c r="K546" s="63"/>
      <c r="L546" s="2"/>
      <c r="M546" s="63"/>
      <c r="N546" s="2"/>
      <c r="O546" s="63"/>
      <c r="P546" s="2"/>
      <c r="Q546" s="63"/>
      <c r="R546" s="2"/>
      <c r="S546" s="2"/>
      <c r="T546" s="2"/>
      <c r="U546" s="2"/>
      <c r="V546" s="2"/>
      <c r="W546" s="2"/>
      <c r="X546" s="2"/>
      <c r="Y546" s="2"/>
      <c r="Z546" s="2"/>
      <c r="AA546" s="2"/>
      <c r="AB546" s="2"/>
      <c r="AC546" s="2"/>
      <c r="AD546" s="2"/>
      <c r="AE546" s="2"/>
      <c r="AF546" s="2"/>
      <c r="AG546" s="2"/>
      <c r="AH546" s="2"/>
      <c r="AI546" s="2"/>
      <c r="AJ546" s="2"/>
      <c r="AK546" s="2"/>
    </row>
    <row r="547" spans="1:37" ht="15.75" customHeight="1">
      <c r="A547" s="2"/>
      <c r="B547" s="2"/>
      <c r="C547" s="63"/>
      <c r="D547" s="2"/>
      <c r="E547" s="63"/>
      <c r="F547" s="2"/>
      <c r="G547" s="63"/>
      <c r="H547" s="2"/>
      <c r="I547" s="63"/>
      <c r="J547" s="2"/>
      <c r="K547" s="63"/>
      <c r="L547" s="2"/>
      <c r="M547" s="63"/>
      <c r="N547" s="2"/>
      <c r="O547" s="63"/>
      <c r="P547" s="2"/>
      <c r="Q547" s="63"/>
      <c r="R547" s="2"/>
      <c r="S547" s="2"/>
      <c r="T547" s="2"/>
      <c r="U547" s="2"/>
      <c r="V547" s="2"/>
      <c r="W547" s="2"/>
      <c r="X547" s="2"/>
      <c r="Y547" s="2"/>
      <c r="Z547" s="2"/>
      <c r="AA547" s="2"/>
      <c r="AB547" s="2"/>
      <c r="AC547" s="2"/>
      <c r="AD547" s="2"/>
      <c r="AE547" s="2"/>
      <c r="AF547" s="2"/>
      <c r="AG547" s="2"/>
      <c r="AH547" s="2"/>
      <c r="AI547" s="2"/>
      <c r="AJ547" s="2"/>
      <c r="AK547" s="2"/>
    </row>
    <row r="548" spans="1:37" ht="15.75" customHeight="1">
      <c r="A548" s="2"/>
      <c r="B548" s="2"/>
      <c r="C548" s="63"/>
      <c r="D548" s="2"/>
      <c r="E548" s="63"/>
      <c r="F548" s="2"/>
      <c r="G548" s="63"/>
      <c r="H548" s="2"/>
      <c r="I548" s="63"/>
      <c r="J548" s="2"/>
      <c r="K548" s="63"/>
      <c r="L548" s="2"/>
      <c r="M548" s="63"/>
      <c r="N548" s="2"/>
      <c r="O548" s="63"/>
      <c r="P548" s="2"/>
      <c r="Q548" s="63"/>
      <c r="R548" s="2"/>
      <c r="S548" s="2"/>
      <c r="T548" s="2"/>
      <c r="U548" s="2"/>
      <c r="V548" s="2"/>
      <c r="W548" s="2"/>
      <c r="X548" s="2"/>
      <c r="Y548" s="2"/>
      <c r="Z548" s="2"/>
      <c r="AA548" s="2"/>
      <c r="AB548" s="2"/>
      <c r="AC548" s="2"/>
      <c r="AD548" s="2"/>
      <c r="AE548" s="2"/>
      <c r="AF548" s="2"/>
      <c r="AG548" s="2"/>
      <c r="AH548" s="2"/>
      <c r="AI548" s="2"/>
      <c r="AJ548" s="2"/>
      <c r="AK548" s="2"/>
    </row>
    <row r="549" spans="1:37" ht="15.75" customHeight="1">
      <c r="A549" s="2"/>
      <c r="B549" s="2"/>
      <c r="C549" s="63"/>
      <c r="D549" s="2"/>
      <c r="E549" s="63"/>
      <c r="F549" s="2"/>
      <c r="G549" s="63"/>
      <c r="H549" s="2"/>
      <c r="I549" s="63"/>
      <c r="J549" s="2"/>
      <c r="K549" s="63"/>
      <c r="L549" s="2"/>
      <c r="M549" s="63"/>
      <c r="N549" s="2"/>
      <c r="O549" s="63"/>
      <c r="P549" s="2"/>
      <c r="Q549" s="63"/>
      <c r="R549" s="2"/>
      <c r="S549" s="2"/>
      <c r="T549" s="2"/>
      <c r="U549" s="2"/>
      <c r="V549" s="2"/>
      <c r="W549" s="2"/>
      <c r="X549" s="2"/>
      <c r="Y549" s="2"/>
      <c r="Z549" s="2"/>
      <c r="AA549" s="2"/>
      <c r="AB549" s="2"/>
      <c r="AC549" s="2"/>
      <c r="AD549" s="2"/>
      <c r="AE549" s="2"/>
      <c r="AF549" s="2"/>
      <c r="AG549" s="2"/>
      <c r="AH549" s="2"/>
      <c r="AI549" s="2"/>
      <c r="AJ549" s="2"/>
      <c r="AK549" s="2"/>
    </row>
    <row r="550" spans="1:37" ht="15.75" customHeight="1">
      <c r="A550" s="2"/>
      <c r="B550" s="2"/>
      <c r="C550" s="63"/>
      <c r="D550" s="2"/>
      <c r="E550" s="63"/>
      <c r="F550" s="2"/>
      <c r="G550" s="63"/>
      <c r="H550" s="2"/>
      <c r="I550" s="63"/>
      <c r="J550" s="2"/>
      <c r="K550" s="63"/>
      <c r="L550" s="2"/>
      <c r="M550" s="63"/>
      <c r="N550" s="2"/>
      <c r="O550" s="63"/>
      <c r="P550" s="2"/>
      <c r="Q550" s="63"/>
      <c r="R550" s="2"/>
      <c r="S550" s="2"/>
      <c r="T550" s="2"/>
      <c r="U550" s="2"/>
      <c r="V550" s="2"/>
      <c r="W550" s="2"/>
      <c r="X550" s="2"/>
      <c r="Y550" s="2"/>
      <c r="Z550" s="2"/>
      <c r="AA550" s="2"/>
      <c r="AB550" s="2"/>
      <c r="AC550" s="2"/>
      <c r="AD550" s="2"/>
      <c r="AE550" s="2"/>
      <c r="AF550" s="2"/>
      <c r="AG550" s="2"/>
      <c r="AH550" s="2"/>
      <c r="AI550" s="2"/>
      <c r="AJ550" s="2"/>
      <c r="AK550" s="2"/>
    </row>
    <row r="551" spans="1:37" ht="15.75" customHeight="1">
      <c r="A551" s="2"/>
      <c r="B551" s="2"/>
      <c r="C551" s="63"/>
      <c r="D551" s="2"/>
      <c r="E551" s="63"/>
      <c r="F551" s="2"/>
      <c r="G551" s="63"/>
      <c r="H551" s="2"/>
      <c r="I551" s="63"/>
      <c r="J551" s="2"/>
      <c r="K551" s="63"/>
      <c r="L551" s="2"/>
      <c r="M551" s="63"/>
      <c r="N551" s="2"/>
      <c r="O551" s="63"/>
      <c r="P551" s="2"/>
      <c r="Q551" s="63"/>
      <c r="R551" s="2"/>
      <c r="S551" s="2"/>
      <c r="T551" s="2"/>
      <c r="U551" s="2"/>
      <c r="V551" s="2"/>
      <c r="W551" s="2"/>
      <c r="X551" s="2"/>
      <c r="Y551" s="2"/>
      <c r="Z551" s="2"/>
      <c r="AA551" s="2"/>
      <c r="AB551" s="2"/>
      <c r="AC551" s="2"/>
      <c r="AD551" s="2"/>
      <c r="AE551" s="2"/>
      <c r="AF551" s="2"/>
      <c r="AG551" s="2"/>
      <c r="AH551" s="2"/>
      <c r="AI551" s="2"/>
      <c r="AJ551" s="2"/>
      <c r="AK551" s="2"/>
    </row>
    <row r="552" spans="1:37" ht="15.75" customHeight="1">
      <c r="A552" s="2"/>
      <c r="B552" s="2"/>
      <c r="C552" s="63"/>
      <c r="D552" s="2"/>
      <c r="E552" s="63"/>
      <c r="F552" s="2"/>
      <c r="G552" s="63"/>
      <c r="H552" s="2"/>
      <c r="I552" s="63"/>
      <c r="J552" s="2"/>
      <c r="K552" s="63"/>
      <c r="L552" s="2"/>
      <c r="M552" s="63"/>
      <c r="N552" s="2"/>
      <c r="O552" s="63"/>
      <c r="P552" s="2"/>
      <c r="Q552" s="63"/>
      <c r="R552" s="2"/>
      <c r="S552" s="2"/>
      <c r="T552" s="2"/>
      <c r="U552" s="2"/>
      <c r="V552" s="2"/>
      <c r="W552" s="2"/>
      <c r="X552" s="2"/>
      <c r="Y552" s="2"/>
      <c r="Z552" s="2"/>
      <c r="AA552" s="2"/>
      <c r="AB552" s="2"/>
      <c r="AC552" s="2"/>
      <c r="AD552" s="2"/>
      <c r="AE552" s="2"/>
      <c r="AF552" s="2"/>
      <c r="AG552" s="2"/>
      <c r="AH552" s="2"/>
      <c r="AI552" s="2"/>
      <c r="AJ552" s="2"/>
      <c r="AK552" s="2"/>
    </row>
    <row r="553" spans="1:37" ht="15.75" customHeight="1">
      <c r="A553" s="2"/>
      <c r="B553" s="2"/>
      <c r="C553" s="63"/>
      <c r="D553" s="2"/>
      <c r="E553" s="63"/>
      <c r="F553" s="2"/>
      <c r="G553" s="63"/>
      <c r="H553" s="2"/>
      <c r="I553" s="63"/>
      <c r="J553" s="2"/>
      <c r="K553" s="63"/>
      <c r="L553" s="2"/>
      <c r="M553" s="63"/>
      <c r="N553" s="2"/>
      <c r="O553" s="63"/>
      <c r="P553" s="2"/>
      <c r="Q553" s="63"/>
      <c r="R553" s="2"/>
      <c r="S553" s="2"/>
      <c r="T553" s="2"/>
      <c r="U553" s="2"/>
      <c r="V553" s="2"/>
      <c r="W553" s="2"/>
      <c r="X553" s="2"/>
      <c r="Y553" s="2"/>
      <c r="Z553" s="2"/>
      <c r="AA553" s="2"/>
      <c r="AB553" s="2"/>
      <c r="AC553" s="2"/>
      <c r="AD553" s="2"/>
      <c r="AE553" s="2"/>
      <c r="AF553" s="2"/>
      <c r="AG553" s="2"/>
      <c r="AH553" s="2"/>
      <c r="AI553" s="2"/>
      <c r="AJ553" s="2"/>
      <c r="AK553" s="2"/>
    </row>
    <row r="554" spans="1:37" ht="15.75" customHeight="1">
      <c r="A554" s="2"/>
      <c r="B554" s="2"/>
      <c r="C554" s="63"/>
      <c r="D554" s="2"/>
      <c r="E554" s="63"/>
      <c r="F554" s="2"/>
      <c r="G554" s="63"/>
      <c r="H554" s="2"/>
      <c r="I554" s="63"/>
      <c r="J554" s="2"/>
      <c r="K554" s="63"/>
      <c r="L554" s="2"/>
      <c r="M554" s="63"/>
      <c r="N554" s="2"/>
      <c r="O554" s="63"/>
      <c r="P554" s="2"/>
      <c r="Q554" s="63"/>
      <c r="R554" s="2"/>
      <c r="S554" s="2"/>
      <c r="T554" s="2"/>
      <c r="U554" s="2"/>
      <c r="V554" s="2"/>
      <c r="W554" s="2"/>
      <c r="X554" s="2"/>
      <c r="Y554" s="2"/>
      <c r="Z554" s="2"/>
      <c r="AA554" s="2"/>
      <c r="AB554" s="2"/>
      <c r="AC554" s="2"/>
      <c r="AD554" s="2"/>
      <c r="AE554" s="2"/>
      <c r="AF554" s="2"/>
      <c r="AG554" s="2"/>
      <c r="AH554" s="2"/>
      <c r="AI554" s="2"/>
      <c r="AJ554" s="2"/>
      <c r="AK554" s="2"/>
    </row>
    <row r="555" spans="1:37" ht="15.75" customHeight="1">
      <c r="A555" s="2"/>
      <c r="B555" s="2"/>
      <c r="C555" s="63"/>
      <c r="D555" s="2"/>
      <c r="E555" s="63"/>
      <c r="F555" s="2"/>
      <c r="G555" s="63"/>
      <c r="H555" s="2"/>
      <c r="I555" s="63"/>
      <c r="J555" s="2"/>
      <c r="K555" s="63"/>
      <c r="L555" s="2"/>
      <c r="M555" s="63"/>
      <c r="N555" s="2"/>
      <c r="O555" s="63"/>
      <c r="P555" s="2"/>
      <c r="Q555" s="63"/>
      <c r="R555" s="2"/>
      <c r="S555" s="2"/>
      <c r="T555" s="2"/>
      <c r="U555" s="2"/>
      <c r="V555" s="2"/>
      <c r="W555" s="2"/>
      <c r="X555" s="2"/>
      <c r="Y555" s="2"/>
      <c r="Z555" s="2"/>
      <c r="AA555" s="2"/>
      <c r="AB555" s="2"/>
      <c r="AC555" s="2"/>
      <c r="AD555" s="2"/>
      <c r="AE555" s="2"/>
      <c r="AF555" s="2"/>
      <c r="AG555" s="2"/>
      <c r="AH555" s="2"/>
      <c r="AI555" s="2"/>
      <c r="AJ555" s="2"/>
      <c r="AK555" s="2"/>
    </row>
    <row r="556" spans="1:37" ht="15.75" customHeight="1">
      <c r="A556" s="2"/>
      <c r="B556" s="2"/>
      <c r="C556" s="63"/>
      <c r="D556" s="2"/>
      <c r="E556" s="63"/>
      <c r="F556" s="2"/>
      <c r="G556" s="63"/>
      <c r="H556" s="2"/>
      <c r="I556" s="63"/>
      <c r="J556" s="2"/>
      <c r="K556" s="63"/>
      <c r="L556" s="2"/>
      <c r="M556" s="63"/>
      <c r="N556" s="2"/>
      <c r="O556" s="63"/>
      <c r="P556" s="2"/>
      <c r="Q556" s="63"/>
      <c r="R556" s="2"/>
      <c r="S556" s="2"/>
      <c r="T556" s="2"/>
      <c r="U556" s="2"/>
      <c r="V556" s="2"/>
      <c r="W556" s="2"/>
      <c r="X556" s="2"/>
      <c r="Y556" s="2"/>
      <c r="Z556" s="2"/>
      <c r="AA556" s="2"/>
      <c r="AB556" s="2"/>
      <c r="AC556" s="2"/>
      <c r="AD556" s="2"/>
      <c r="AE556" s="2"/>
      <c r="AF556" s="2"/>
      <c r="AG556" s="2"/>
      <c r="AH556" s="2"/>
      <c r="AI556" s="2"/>
      <c r="AJ556" s="2"/>
      <c r="AK556" s="2"/>
    </row>
    <row r="557" spans="1:37" ht="15.75" customHeight="1">
      <c r="A557" s="2"/>
      <c r="B557" s="2"/>
      <c r="C557" s="63"/>
      <c r="D557" s="2"/>
      <c r="E557" s="63"/>
      <c r="F557" s="2"/>
      <c r="G557" s="63"/>
      <c r="H557" s="2"/>
      <c r="I557" s="63"/>
      <c r="J557" s="2"/>
      <c r="K557" s="63"/>
      <c r="L557" s="2"/>
      <c r="M557" s="63"/>
      <c r="N557" s="2"/>
      <c r="O557" s="63"/>
      <c r="P557" s="2"/>
      <c r="Q557" s="63"/>
      <c r="R557" s="2"/>
      <c r="S557" s="2"/>
      <c r="T557" s="2"/>
      <c r="U557" s="2"/>
      <c r="V557" s="2"/>
      <c r="W557" s="2"/>
      <c r="X557" s="2"/>
      <c r="Y557" s="2"/>
      <c r="Z557" s="2"/>
      <c r="AA557" s="2"/>
      <c r="AB557" s="2"/>
      <c r="AC557" s="2"/>
      <c r="AD557" s="2"/>
      <c r="AE557" s="2"/>
      <c r="AF557" s="2"/>
      <c r="AG557" s="2"/>
      <c r="AH557" s="2"/>
      <c r="AI557" s="2"/>
      <c r="AJ557" s="2"/>
      <c r="AK557" s="2"/>
    </row>
    <row r="558" spans="1:37" ht="15.75" customHeight="1">
      <c r="A558" s="2"/>
      <c r="B558" s="2"/>
      <c r="C558" s="63"/>
      <c r="D558" s="2"/>
      <c r="E558" s="63"/>
      <c r="F558" s="2"/>
      <c r="G558" s="63"/>
      <c r="H558" s="2"/>
      <c r="I558" s="63"/>
      <c r="J558" s="2"/>
      <c r="K558" s="63"/>
      <c r="L558" s="2"/>
      <c r="M558" s="63"/>
      <c r="N558" s="2"/>
      <c r="O558" s="63"/>
      <c r="P558" s="2"/>
      <c r="Q558" s="63"/>
      <c r="R558" s="2"/>
      <c r="S558" s="2"/>
      <c r="T558" s="2"/>
      <c r="U558" s="2"/>
      <c r="V558" s="2"/>
      <c r="W558" s="2"/>
      <c r="X558" s="2"/>
      <c r="Y558" s="2"/>
      <c r="Z558" s="2"/>
      <c r="AA558" s="2"/>
      <c r="AB558" s="2"/>
      <c r="AC558" s="2"/>
      <c r="AD558" s="2"/>
      <c r="AE558" s="2"/>
      <c r="AF558" s="2"/>
      <c r="AG558" s="2"/>
      <c r="AH558" s="2"/>
      <c r="AI558" s="2"/>
      <c r="AJ558" s="2"/>
      <c r="AK558" s="2"/>
    </row>
    <row r="559" spans="1:37" ht="15.75" customHeight="1">
      <c r="A559" s="2"/>
      <c r="B559" s="2"/>
      <c r="C559" s="63"/>
      <c r="D559" s="2"/>
      <c r="E559" s="63"/>
      <c r="F559" s="2"/>
      <c r="G559" s="63"/>
      <c r="H559" s="2"/>
      <c r="I559" s="63"/>
      <c r="J559" s="2"/>
      <c r="K559" s="63"/>
      <c r="L559" s="2"/>
      <c r="M559" s="63"/>
      <c r="N559" s="2"/>
      <c r="O559" s="63"/>
      <c r="P559" s="2"/>
      <c r="Q559" s="63"/>
      <c r="R559" s="2"/>
      <c r="S559" s="2"/>
      <c r="T559" s="2"/>
      <c r="U559" s="2"/>
      <c r="V559" s="2"/>
      <c r="W559" s="2"/>
      <c r="X559" s="2"/>
      <c r="Y559" s="2"/>
      <c r="Z559" s="2"/>
      <c r="AA559" s="2"/>
      <c r="AB559" s="2"/>
      <c r="AC559" s="2"/>
      <c r="AD559" s="2"/>
      <c r="AE559" s="2"/>
      <c r="AF559" s="2"/>
      <c r="AG559" s="2"/>
      <c r="AH559" s="2"/>
      <c r="AI559" s="2"/>
      <c r="AJ559" s="2"/>
      <c r="AK559" s="2"/>
    </row>
    <row r="560" spans="1:37" ht="15.75" customHeight="1">
      <c r="A560" s="2"/>
      <c r="B560" s="2"/>
      <c r="C560" s="63"/>
      <c r="D560" s="2"/>
      <c r="E560" s="63"/>
      <c r="F560" s="2"/>
      <c r="G560" s="63"/>
      <c r="H560" s="2"/>
      <c r="I560" s="63"/>
      <c r="J560" s="2"/>
      <c r="K560" s="63"/>
      <c r="L560" s="2"/>
      <c r="M560" s="63"/>
      <c r="N560" s="2"/>
      <c r="O560" s="63"/>
      <c r="P560" s="2"/>
      <c r="Q560" s="63"/>
      <c r="R560" s="2"/>
      <c r="S560" s="2"/>
      <c r="T560" s="2"/>
      <c r="U560" s="2"/>
      <c r="V560" s="2"/>
      <c r="W560" s="2"/>
      <c r="X560" s="2"/>
      <c r="Y560" s="2"/>
      <c r="Z560" s="2"/>
      <c r="AA560" s="2"/>
      <c r="AB560" s="2"/>
      <c r="AC560" s="2"/>
      <c r="AD560" s="2"/>
      <c r="AE560" s="2"/>
      <c r="AF560" s="2"/>
      <c r="AG560" s="2"/>
      <c r="AH560" s="2"/>
      <c r="AI560" s="2"/>
      <c r="AJ560" s="2"/>
      <c r="AK560" s="2"/>
    </row>
    <row r="561" spans="1:37" ht="15.75" customHeight="1">
      <c r="A561" s="2"/>
      <c r="B561" s="2"/>
      <c r="C561" s="63"/>
      <c r="D561" s="2"/>
      <c r="E561" s="63"/>
      <c r="F561" s="2"/>
      <c r="G561" s="63"/>
      <c r="H561" s="2"/>
      <c r="I561" s="63"/>
      <c r="J561" s="2"/>
      <c r="K561" s="63"/>
      <c r="L561" s="2"/>
      <c r="M561" s="63"/>
      <c r="N561" s="2"/>
      <c r="O561" s="63"/>
      <c r="P561" s="2"/>
      <c r="Q561" s="63"/>
      <c r="R561" s="2"/>
      <c r="S561" s="2"/>
      <c r="T561" s="2"/>
      <c r="U561" s="2"/>
      <c r="V561" s="2"/>
      <c r="W561" s="2"/>
      <c r="X561" s="2"/>
      <c r="Y561" s="2"/>
      <c r="Z561" s="2"/>
      <c r="AA561" s="2"/>
      <c r="AB561" s="2"/>
      <c r="AC561" s="2"/>
      <c r="AD561" s="2"/>
      <c r="AE561" s="2"/>
      <c r="AF561" s="2"/>
      <c r="AG561" s="2"/>
      <c r="AH561" s="2"/>
      <c r="AI561" s="2"/>
      <c r="AJ561" s="2"/>
      <c r="AK561" s="2"/>
    </row>
    <row r="562" spans="1:37" ht="15.75" customHeight="1">
      <c r="A562" s="2"/>
      <c r="B562" s="2"/>
      <c r="C562" s="63"/>
      <c r="D562" s="2"/>
      <c r="E562" s="63"/>
      <c r="F562" s="2"/>
      <c r="G562" s="63"/>
      <c r="H562" s="2"/>
      <c r="I562" s="63"/>
      <c r="J562" s="2"/>
      <c r="K562" s="63"/>
      <c r="L562" s="2"/>
      <c r="M562" s="63"/>
      <c r="N562" s="2"/>
      <c r="O562" s="63"/>
      <c r="P562" s="2"/>
      <c r="Q562" s="63"/>
      <c r="R562" s="2"/>
      <c r="S562" s="2"/>
      <c r="T562" s="2"/>
      <c r="U562" s="2"/>
      <c r="V562" s="2"/>
      <c r="W562" s="2"/>
      <c r="X562" s="2"/>
      <c r="Y562" s="2"/>
      <c r="Z562" s="2"/>
      <c r="AA562" s="2"/>
      <c r="AB562" s="2"/>
      <c r="AC562" s="2"/>
      <c r="AD562" s="2"/>
      <c r="AE562" s="2"/>
      <c r="AF562" s="2"/>
      <c r="AG562" s="2"/>
      <c r="AH562" s="2"/>
      <c r="AI562" s="2"/>
      <c r="AJ562" s="2"/>
      <c r="AK562" s="2"/>
    </row>
    <row r="563" spans="1:37" ht="15.75" customHeight="1">
      <c r="A563" s="2"/>
      <c r="B563" s="2"/>
      <c r="C563" s="63"/>
      <c r="D563" s="2"/>
      <c r="E563" s="63"/>
      <c r="F563" s="2"/>
      <c r="G563" s="63"/>
      <c r="H563" s="2"/>
      <c r="I563" s="63"/>
      <c r="J563" s="2"/>
      <c r="K563" s="63"/>
      <c r="L563" s="2"/>
      <c r="M563" s="63"/>
      <c r="N563" s="2"/>
      <c r="O563" s="63"/>
      <c r="P563" s="2"/>
      <c r="Q563" s="63"/>
      <c r="R563" s="2"/>
      <c r="S563" s="2"/>
      <c r="T563" s="2"/>
      <c r="U563" s="2"/>
      <c r="V563" s="2"/>
      <c r="W563" s="2"/>
      <c r="X563" s="2"/>
      <c r="Y563" s="2"/>
      <c r="Z563" s="2"/>
      <c r="AA563" s="2"/>
      <c r="AB563" s="2"/>
      <c r="AC563" s="2"/>
      <c r="AD563" s="2"/>
      <c r="AE563" s="2"/>
      <c r="AF563" s="2"/>
      <c r="AG563" s="2"/>
      <c r="AH563" s="2"/>
      <c r="AI563" s="2"/>
      <c r="AJ563" s="2"/>
      <c r="AK563" s="2"/>
    </row>
    <row r="564" spans="1:37" ht="15.75" customHeight="1">
      <c r="A564" s="2"/>
      <c r="B564" s="2"/>
      <c r="C564" s="63"/>
      <c r="D564" s="2"/>
      <c r="E564" s="63"/>
      <c r="F564" s="2"/>
      <c r="G564" s="63"/>
      <c r="H564" s="2"/>
      <c r="I564" s="63"/>
      <c r="J564" s="2"/>
      <c r="K564" s="63"/>
      <c r="L564" s="2"/>
      <c r="M564" s="63"/>
      <c r="N564" s="2"/>
      <c r="O564" s="63"/>
      <c r="P564" s="2"/>
      <c r="Q564" s="63"/>
      <c r="R564" s="2"/>
      <c r="S564" s="2"/>
      <c r="T564" s="2"/>
      <c r="U564" s="2"/>
      <c r="V564" s="2"/>
      <c r="W564" s="2"/>
      <c r="X564" s="2"/>
      <c r="Y564" s="2"/>
      <c r="Z564" s="2"/>
      <c r="AA564" s="2"/>
      <c r="AB564" s="2"/>
      <c r="AC564" s="2"/>
      <c r="AD564" s="2"/>
      <c r="AE564" s="2"/>
      <c r="AF564" s="2"/>
      <c r="AG564" s="2"/>
      <c r="AH564" s="2"/>
      <c r="AI564" s="2"/>
      <c r="AJ564" s="2"/>
      <c r="AK564" s="2"/>
    </row>
    <row r="565" spans="1:37" ht="15.75" customHeight="1">
      <c r="A565" s="2"/>
      <c r="B565" s="2"/>
      <c r="C565" s="63"/>
      <c r="D565" s="2"/>
      <c r="E565" s="63"/>
      <c r="F565" s="2"/>
      <c r="G565" s="63"/>
      <c r="H565" s="2"/>
      <c r="I565" s="63"/>
      <c r="J565" s="2"/>
      <c r="K565" s="63"/>
      <c r="L565" s="2"/>
      <c r="M565" s="63"/>
      <c r="N565" s="2"/>
      <c r="O565" s="63"/>
      <c r="P565" s="2"/>
      <c r="Q565" s="63"/>
      <c r="R565" s="2"/>
      <c r="S565" s="2"/>
      <c r="T565" s="2"/>
      <c r="U565" s="2"/>
      <c r="V565" s="2"/>
      <c r="W565" s="2"/>
      <c r="X565" s="2"/>
      <c r="Y565" s="2"/>
      <c r="Z565" s="2"/>
      <c r="AA565" s="2"/>
      <c r="AB565" s="2"/>
      <c r="AC565" s="2"/>
      <c r="AD565" s="2"/>
      <c r="AE565" s="2"/>
      <c r="AF565" s="2"/>
      <c r="AG565" s="2"/>
      <c r="AH565" s="2"/>
      <c r="AI565" s="2"/>
      <c r="AJ565" s="2"/>
      <c r="AK565" s="2"/>
    </row>
    <row r="566" spans="1:37" ht="15.75" customHeight="1">
      <c r="A566" s="2"/>
      <c r="B566" s="2"/>
      <c r="C566" s="63"/>
      <c r="D566" s="2"/>
      <c r="E566" s="63"/>
      <c r="F566" s="2"/>
      <c r="G566" s="63"/>
      <c r="H566" s="2"/>
      <c r="I566" s="63"/>
      <c r="J566" s="2"/>
      <c r="K566" s="63"/>
      <c r="L566" s="2"/>
      <c r="M566" s="63"/>
      <c r="N566" s="2"/>
      <c r="O566" s="63"/>
      <c r="P566" s="2"/>
      <c r="Q566" s="63"/>
      <c r="R566" s="2"/>
      <c r="S566" s="2"/>
      <c r="T566" s="2"/>
      <c r="U566" s="2"/>
      <c r="V566" s="2"/>
      <c r="W566" s="2"/>
      <c r="X566" s="2"/>
      <c r="Y566" s="2"/>
      <c r="Z566" s="2"/>
      <c r="AA566" s="2"/>
      <c r="AB566" s="2"/>
      <c r="AC566" s="2"/>
      <c r="AD566" s="2"/>
      <c r="AE566" s="2"/>
      <c r="AF566" s="2"/>
      <c r="AG566" s="2"/>
      <c r="AH566" s="2"/>
      <c r="AI566" s="2"/>
      <c r="AJ566" s="2"/>
      <c r="AK566" s="2"/>
    </row>
    <row r="567" spans="1:37" ht="15.75" customHeight="1">
      <c r="A567" s="2"/>
      <c r="B567" s="2"/>
      <c r="C567" s="63"/>
      <c r="D567" s="2"/>
      <c r="E567" s="63"/>
      <c r="F567" s="2"/>
      <c r="G567" s="63"/>
      <c r="H567" s="2"/>
      <c r="I567" s="63"/>
      <c r="J567" s="2"/>
      <c r="K567" s="63"/>
      <c r="L567" s="2"/>
      <c r="M567" s="63"/>
      <c r="N567" s="2"/>
      <c r="O567" s="63"/>
      <c r="P567" s="2"/>
      <c r="Q567" s="63"/>
      <c r="R567" s="2"/>
      <c r="S567" s="2"/>
      <c r="T567" s="2"/>
      <c r="U567" s="2"/>
      <c r="V567" s="2"/>
      <c r="W567" s="2"/>
      <c r="X567" s="2"/>
      <c r="Y567" s="2"/>
      <c r="Z567" s="2"/>
      <c r="AA567" s="2"/>
      <c r="AB567" s="2"/>
      <c r="AC567" s="2"/>
      <c r="AD567" s="2"/>
      <c r="AE567" s="2"/>
      <c r="AF567" s="2"/>
      <c r="AG567" s="2"/>
      <c r="AH567" s="2"/>
      <c r="AI567" s="2"/>
      <c r="AJ567" s="2"/>
      <c r="AK567" s="2"/>
    </row>
    <row r="568" spans="1:37" ht="15.75" customHeight="1">
      <c r="A568" s="2"/>
      <c r="B568" s="2"/>
      <c r="C568" s="63"/>
      <c r="D568" s="2"/>
      <c r="E568" s="63"/>
      <c r="F568" s="2"/>
      <c r="G568" s="63"/>
      <c r="H568" s="2"/>
      <c r="I568" s="63"/>
      <c r="J568" s="2"/>
      <c r="K568" s="63"/>
      <c r="L568" s="2"/>
      <c r="M568" s="63"/>
      <c r="N568" s="2"/>
      <c r="O568" s="63"/>
      <c r="P568" s="2"/>
      <c r="Q568" s="63"/>
      <c r="R568" s="2"/>
      <c r="S568" s="2"/>
      <c r="T568" s="2"/>
      <c r="U568" s="2"/>
      <c r="V568" s="2"/>
      <c r="W568" s="2"/>
      <c r="X568" s="2"/>
      <c r="Y568" s="2"/>
      <c r="Z568" s="2"/>
      <c r="AA568" s="2"/>
      <c r="AB568" s="2"/>
      <c r="AC568" s="2"/>
      <c r="AD568" s="2"/>
      <c r="AE568" s="2"/>
      <c r="AF568" s="2"/>
      <c r="AG568" s="2"/>
      <c r="AH568" s="2"/>
      <c r="AI568" s="2"/>
      <c r="AJ568" s="2"/>
      <c r="AK568" s="2"/>
    </row>
    <row r="569" spans="1:37" ht="15.75" customHeight="1">
      <c r="A569" s="2"/>
      <c r="B569" s="2"/>
      <c r="C569" s="63"/>
      <c r="D569" s="2"/>
      <c r="E569" s="63"/>
      <c r="F569" s="2"/>
      <c r="G569" s="63"/>
      <c r="H569" s="2"/>
      <c r="I569" s="63"/>
      <c r="J569" s="2"/>
      <c r="K569" s="63"/>
      <c r="L569" s="2"/>
      <c r="M569" s="63"/>
      <c r="N569" s="2"/>
      <c r="O569" s="63"/>
      <c r="P569" s="2"/>
      <c r="Q569" s="63"/>
      <c r="R569" s="2"/>
      <c r="S569" s="2"/>
      <c r="T569" s="2"/>
      <c r="U569" s="2"/>
      <c r="V569" s="2"/>
      <c r="W569" s="2"/>
      <c r="X569" s="2"/>
      <c r="Y569" s="2"/>
      <c r="Z569" s="2"/>
      <c r="AA569" s="2"/>
      <c r="AB569" s="2"/>
      <c r="AC569" s="2"/>
      <c r="AD569" s="2"/>
      <c r="AE569" s="2"/>
      <c r="AF569" s="2"/>
      <c r="AG569" s="2"/>
      <c r="AH569" s="2"/>
      <c r="AI569" s="2"/>
      <c r="AJ569" s="2"/>
      <c r="AK569" s="2"/>
    </row>
    <row r="570" spans="1:37" ht="15.75" customHeight="1">
      <c r="A570" s="2"/>
      <c r="B570" s="2"/>
      <c r="C570" s="63"/>
      <c r="D570" s="2"/>
      <c r="E570" s="63"/>
      <c r="F570" s="2"/>
      <c r="G570" s="63"/>
      <c r="H570" s="2"/>
      <c r="I570" s="63"/>
      <c r="J570" s="2"/>
      <c r="K570" s="63"/>
      <c r="L570" s="2"/>
      <c r="M570" s="63"/>
      <c r="N570" s="2"/>
      <c r="O570" s="63"/>
      <c r="P570" s="2"/>
      <c r="Q570" s="63"/>
      <c r="R570" s="2"/>
      <c r="S570" s="2"/>
      <c r="T570" s="2"/>
      <c r="U570" s="2"/>
      <c r="V570" s="2"/>
      <c r="W570" s="2"/>
      <c r="X570" s="2"/>
      <c r="Y570" s="2"/>
      <c r="Z570" s="2"/>
      <c r="AA570" s="2"/>
      <c r="AB570" s="2"/>
      <c r="AC570" s="2"/>
      <c r="AD570" s="2"/>
      <c r="AE570" s="2"/>
      <c r="AF570" s="2"/>
      <c r="AG570" s="2"/>
      <c r="AH570" s="2"/>
      <c r="AI570" s="2"/>
      <c r="AJ570" s="2"/>
      <c r="AK570" s="2"/>
    </row>
    <row r="571" spans="1:37" ht="15.75" customHeight="1">
      <c r="A571" s="2"/>
      <c r="B571" s="2"/>
      <c r="C571" s="63"/>
      <c r="D571" s="2"/>
      <c r="E571" s="63"/>
      <c r="F571" s="2"/>
      <c r="G571" s="63"/>
      <c r="H571" s="2"/>
      <c r="I571" s="63"/>
      <c r="J571" s="2"/>
      <c r="K571" s="63"/>
      <c r="L571" s="2"/>
      <c r="M571" s="63"/>
      <c r="N571" s="2"/>
      <c r="O571" s="63"/>
      <c r="P571" s="2"/>
      <c r="Q571" s="63"/>
      <c r="R571" s="2"/>
      <c r="S571" s="2"/>
      <c r="T571" s="2"/>
      <c r="U571" s="2"/>
      <c r="V571" s="2"/>
      <c r="W571" s="2"/>
      <c r="X571" s="2"/>
      <c r="Y571" s="2"/>
      <c r="Z571" s="2"/>
      <c r="AA571" s="2"/>
      <c r="AB571" s="2"/>
      <c r="AC571" s="2"/>
      <c r="AD571" s="2"/>
      <c r="AE571" s="2"/>
      <c r="AF571" s="2"/>
      <c r="AG571" s="2"/>
      <c r="AH571" s="2"/>
      <c r="AI571" s="2"/>
      <c r="AJ571" s="2"/>
      <c r="AK571" s="2"/>
    </row>
    <row r="572" spans="1:37" ht="15.75" customHeight="1">
      <c r="A572" s="2"/>
      <c r="B572" s="2"/>
      <c r="C572" s="63"/>
      <c r="D572" s="2"/>
      <c r="E572" s="63"/>
      <c r="F572" s="2"/>
      <c r="G572" s="63"/>
      <c r="H572" s="2"/>
      <c r="I572" s="63"/>
      <c r="J572" s="2"/>
      <c r="K572" s="63"/>
      <c r="L572" s="2"/>
      <c r="M572" s="63"/>
      <c r="N572" s="2"/>
      <c r="O572" s="63"/>
      <c r="P572" s="2"/>
      <c r="Q572" s="63"/>
      <c r="R572" s="2"/>
      <c r="S572" s="2"/>
      <c r="T572" s="2"/>
      <c r="U572" s="2"/>
      <c r="V572" s="2"/>
      <c r="W572" s="2"/>
      <c r="X572" s="2"/>
      <c r="Y572" s="2"/>
      <c r="Z572" s="2"/>
      <c r="AA572" s="2"/>
      <c r="AB572" s="2"/>
      <c r="AC572" s="2"/>
      <c r="AD572" s="2"/>
      <c r="AE572" s="2"/>
      <c r="AF572" s="2"/>
      <c r="AG572" s="2"/>
      <c r="AH572" s="2"/>
      <c r="AI572" s="2"/>
      <c r="AJ572" s="2"/>
      <c r="AK572" s="2"/>
    </row>
    <row r="573" spans="1:37" ht="15.75" customHeight="1">
      <c r="A573" s="2"/>
      <c r="B573" s="2"/>
      <c r="C573" s="63"/>
      <c r="D573" s="2"/>
      <c r="E573" s="63"/>
      <c r="F573" s="2"/>
      <c r="G573" s="63"/>
      <c r="H573" s="2"/>
      <c r="I573" s="63"/>
      <c r="J573" s="2"/>
      <c r="K573" s="63"/>
      <c r="L573" s="2"/>
      <c r="M573" s="63"/>
      <c r="N573" s="2"/>
      <c r="O573" s="63"/>
      <c r="P573" s="2"/>
      <c r="Q573" s="63"/>
      <c r="R573" s="2"/>
      <c r="S573" s="2"/>
      <c r="T573" s="2"/>
      <c r="U573" s="2"/>
      <c r="V573" s="2"/>
      <c r="W573" s="2"/>
      <c r="X573" s="2"/>
      <c r="Y573" s="2"/>
      <c r="Z573" s="2"/>
      <c r="AA573" s="2"/>
      <c r="AB573" s="2"/>
      <c r="AC573" s="2"/>
      <c r="AD573" s="2"/>
      <c r="AE573" s="2"/>
      <c r="AF573" s="2"/>
      <c r="AG573" s="2"/>
      <c r="AH573" s="2"/>
      <c r="AI573" s="2"/>
      <c r="AJ573" s="2"/>
      <c r="AK573" s="2"/>
    </row>
    <row r="574" spans="1:37" ht="15.75" customHeight="1">
      <c r="A574" s="2"/>
      <c r="B574" s="2"/>
      <c r="C574" s="63"/>
      <c r="D574" s="2"/>
      <c r="E574" s="63"/>
      <c r="F574" s="2"/>
      <c r="G574" s="63"/>
      <c r="H574" s="2"/>
      <c r="I574" s="63"/>
      <c r="J574" s="2"/>
      <c r="K574" s="63"/>
      <c r="L574" s="2"/>
      <c r="M574" s="63"/>
      <c r="N574" s="2"/>
      <c r="O574" s="63"/>
      <c r="P574" s="2"/>
      <c r="Q574" s="63"/>
      <c r="R574" s="2"/>
      <c r="S574" s="2"/>
      <c r="T574" s="2"/>
      <c r="U574" s="2"/>
      <c r="V574" s="2"/>
      <c r="W574" s="2"/>
      <c r="X574" s="2"/>
      <c r="Y574" s="2"/>
      <c r="Z574" s="2"/>
      <c r="AA574" s="2"/>
      <c r="AB574" s="2"/>
      <c r="AC574" s="2"/>
      <c r="AD574" s="2"/>
      <c r="AE574" s="2"/>
      <c r="AF574" s="2"/>
      <c r="AG574" s="2"/>
      <c r="AH574" s="2"/>
      <c r="AI574" s="2"/>
      <c r="AJ574" s="2"/>
      <c r="AK574" s="2"/>
    </row>
    <row r="575" spans="1:37" ht="15.75" customHeight="1">
      <c r="A575" s="2"/>
      <c r="B575" s="2"/>
      <c r="C575" s="63"/>
      <c r="D575" s="2"/>
      <c r="E575" s="63"/>
      <c r="F575" s="2"/>
      <c r="G575" s="63"/>
      <c r="H575" s="2"/>
      <c r="I575" s="63"/>
      <c r="J575" s="2"/>
      <c r="K575" s="63"/>
      <c r="L575" s="2"/>
      <c r="M575" s="63"/>
      <c r="N575" s="2"/>
      <c r="O575" s="63"/>
      <c r="P575" s="2"/>
      <c r="Q575" s="63"/>
      <c r="R575" s="2"/>
      <c r="S575" s="2"/>
      <c r="T575" s="2"/>
      <c r="U575" s="2"/>
      <c r="V575" s="2"/>
      <c r="W575" s="2"/>
      <c r="X575" s="2"/>
      <c r="Y575" s="2"/>
      <c r="Z575" s="2"/>
      <c r="AA575" s="2"/>
      <c r="AB575" s="2"/>
      <c r="AC575" s="2"/>
      <c r="AD575" s="2"/>
      <c r="AE575" s="2"/>
      <c r="AF575" s="2"/>
      <c r="AG575" s="2"/>
      <c r="AH575" s="2"/>
      <c r="AI575" s="2"/>
      <c r="AJ575" s="2"/>
      <c r="AK575" s="2"/>
    </row>
    <row r="576" spans="1:37" ht="15.75" customHeight="1">
      <c r="A576" s="2"/>
      <c r="B576" s="2"/>
      <c r="C576" s="63"/>
      <c r="D576" s="2"/>
      <c r="E576" s="63"/>
      <c r="F576" s="2"/>
      <c r="G576" s="63"/>
      <c r="H576" s="2"/>
      <c r="I576" s="63"/>
      <c r="J576" s="2"/>
      <c r="K576" s="63"/>
      <c r="L576" s="2"/>
      <c r="M576" s="63"/>
      <c r="N576" s="2"/>
      <c r="O576" s="63"/>
      <c r="P576" s="2"/>
      <c r="Q576" s="63"/>
      <c r="R576" s="2"/>
      <c r="S576" s="2"/>
      <c r="T576" s="2"/>
      <c r="U576" s="2"/>
      <c r="V576" s="2"/>
      <c r="W576" s="2"/>
      <c r="X576" s="2"/>
      <c r="Y576" s="2"/>
      <c r="Z576" s="2"/>
      <c r="AA576" s="2"/>
      <c r="AB576" s="2"/>
      <c r="AC576" s="2"/>
      <c r="AD576" s="2"/>
      <c r="AE576" s="2"/>
      <c r="AF576" s="2"/>
      <c r="AG576" s="2"/>
      <c r="AH576" s="2"/>
      <c r="AI576" s="2"/>
      <c r="AJ576" s="2"/>
      <c r="AK576" s="2"/>
    </row>
    <row r="577" spans="1:37" ht="15.75" customHeight="1">
      <c r="A577" s="2"/>
      <c r="B577" s="2"/>
      <c r="C577" s="63"/>
      <c r="D577" s="2"/>
      <c r="E577" s="63"/>
      <c r="F577" s="2"/>
      <c r="G577" s="63"/>
      <c r="H577" s="2"/>
      <c r="I577" s="63"/>
      <c r="J577" s="2"/>
      <c r="K577" s="63"/>
      <c r="L577" s="2"/>
      <c r="M577" s="63"/>
      <c r="N577" s="2"/>
      <c r="O577" s="63"/>
      <c r="P577" s="2"/>
      <c r="Q577" s="63"/>
      <c r="R577" s="2"/>
      <c r="S577" s="2"/>
      <c r="T577" s="2"/>
      <c r="U577" s="2"/>
      <c r="V577" s="2"/>
      <c r="W577" s="2"/>
      <c r="X577" s="2"/>
      <c r="Y577" s="2"/>
      <c r="Z577" s="2"/>
      <c r="AA577" s="2"/>
      <c r="AB577" s="2"/>
      <c r="AC577" s="2"/>
      <c r="AD577" s="2"/>
      <c r="AE577" s="2"/>
      <c r="AF577" s="2"/>
      <c r="AG577" s="2"/>
      <c r="AH577" s="2"/>
      <c r="AI577" s="2"/>
      <c r="AJ577" s="2"/>
      <c r="AK577" s="2"/>
    </row>
    <row r="578" spans="1:37" ht="15.75" customHeight="1">
      <c r="A578" s="2"/>
      <c r="B578" s="2"/>
      <c r="C578" s="63"/>
      <c r="D578" s="2"/>
      <c r="E578" s="63"/>
      <c r="F578" s="2"/>
      <c r="G578" s="63"/>
      <c r="H578" s="2"/>
      <c r="I578" s="63"/>
      <c r="J578" s="2"/>
      <c r="K578" s="63"/>
      <c r="L578" s="2"/>
      <c r="M578" s="63"/>
      <c r="N578" s="2"/>
      <c r="O578" s="63"/>
      <c r="P578" s="2"/>
      <c r="Q578" s="63"/>
      <c r="R578" s="2"/>
      <c r="S578" s="2"/>
      <c r="T578" s="2"/>
      <c r="U578" s="2"/>
      <c r="V578" s="2"/>
      <c r="W578" s="2"/>
      <c r="X578" s="2"/>
      <c r="Y578" s="2"/>
      <c r="Z578" s="2"/>
      <c r="AA578" s="2"/>
      <c r="AB578" s="2"/>
      <c r="AC578" s="2"/>
      <c r="AD578" s="2"/>
      <c r="AE578" s="2"/>
      <c r="AF578" s="2"/>
      <c r="AG578" s="2"/>
      <c r="AH578" s="2"/>
      <c r="AI578" s="2"/>
      <c r="AJ578" s="2"/>
      <c r="AK578" s="2"/>
    </row>
    <row r="579" spans="1:37" ht="15.75" customHeight="1">
      <c r="A579" s="2"/>
      <c r="B579" s="2"/>
      <c r="C579" s="63"/>
      <c r="D579" s="2"/>
      <c r="E579" s="63"/>
      <c r="F579" s="2"/>
      <c r="G579" s="63"/>
      <c r="H579" s="2"/>
      <c r="I579" s="63"/>
      <c r="J579" s="2"/>
      <c r="K579" s="63"/>
      <c r="L579" s="2"/>
      <c r="M579" s="63"/>
      <c r="N579" s="2"/>
      <c r="O579" s="63"/>
      <c r="P579" s="2"/>
      <c r="Q579" s="63"/>
      <c r="R579" s="2"/>
      <c r="S579" s="2"/>
      <c r="T579" s="2"/>
      <c r="U579" s="2"/>
      <c r="V579" s="2"/>
      <c r="W579" s="2"/>
      <c r="X579" s="2"/>
      <c r="Y579" s="2"/>
      <c r="Z579" s="2"/>
      <c r="AA579" s="2"/>
      <c r="AB579" s="2"/>
      <c r="AC579" s="2"/>
      <c r="AD579" s="2"/>
      <c r="AE579" s="2"/>
      <c r="AF579" s="2"/>
      <c r="AG579" s="2"/>
      <c r="AH579" s="2"/>
      <c r="AI579" s="2"/>
      <c r="AJ579" s="2"/>
      <c r="AK579" s="2"/>
    </row>
    <row r="580" spans="1:37" ht="15.75" customHeight="1">
      <c r="A580" s="2"/>
      <c r="B580" s="2"/>
      <c r="C580" s="63"/>
      <c r="D580" s="2"/>
      <c r="E580" s="63"/>
      <c r="F580" s="2"/>
      <c r="G580" s="63"/>
      <c r="H580" s="2"/>
      <c r="I580" s="63"/>
      <c r="J580" s="2"/>
      <c r="K580" s="63"/>
      <c r="L580" s="2"/>
      <c r="M580" s="63"/>
      <c r="N580" s="2"/>
      <c r="O580" s="63"/>
      <c r="P580" s="2"/>
      <c r="Q580" s="63"/>
      <c r="R580" s="2"/>
      <c r="S580" s="2"/>
      <c r="T580" s="2"/>
      <c r="U580" s="2"/>
      <c r="V580" s="2"/>
      <c r="W580" s="2"/>
      <c r="X580" s="2"/>
      <c r="Y580" s="2"/>
      <c r="Z580" s="2"/>
      <c r="AA580" s="2"/>
      <c r="AB580" s="2"/>
      <c r="AC580" s="2"/>
      <c r="AD580" s="2"/>
      <c r="AE580" s="2"/>
      <c r="AF580" s="2"/>
      <c r="AG580" s="2"/>
      <c r="AH580" s="2"/>
      <c r="AI580" s="2"/>
      <c r="AJ580" s="2"/>
      <c r="AK580" s="2"/>
    </row>
    <row r="581" spans="1:37" ht="15.75" customHeight="1">
      <c r="A581" s="2"/>
      <c r="B581" s="2"/>
      <c r="C581" s="63"/>
      <c r="D581" s="2"/>
      <c r="E581" s="63"/>
      <c r="F581" s="2"/>
      <c r="G581" s="63"/>
      <c r="H581" s="2"/>
      <c r="I581" s="63"/>
      <c r="J581" s="2"/>
      <c r="K581" s="63"/>
      <c r="L581" s="2"/>
      <c r="M581" s="63"/>
      <c r="N581" s="2"/>
      <c r="O581" s="63"/>
      <c r="P581" s="2"/>
      <c r="Q581" s="63"/>
      <c r="R581" s="2"/>
      <c r="S581" s="2"/>
      <c r="T581" s="2"/>
      <c r="U581" s="2"/>
      <c r="V581" s="2"/>
      <c r="W581" s="2"/>
      <c r="X581" s="2"/>
      <c r="Y581" s="2"/>
      <c r="Z581" s="2"/>
      <c r="AA581" s="2"/>
      <c r="AB581" s="2"/>
      <c r="AC581" s="2"/>
      <c r="AD581" s="2"/>
      <c r="AE581" s="2"/>
      <c r="AF581" s="2"/>
      <c r="AG581" s="2"/>
      <c r="AH581" s="2"/>
      <c r="AI581" s="2"/>
      <c r="AJ581" s="2"/>
      <c r="AK581" s="2"/>
    </row>
    <row r="582" spans="1:37" ht="15.75" customHeight="1">
      <c r="A582" s="2"/>
      <c r="B582" s="2"/>
      <c r="C582" s="63"/>
      <c r="D582" s="2"/>
      <c r="E582" s="63"/>
      <c r="F582" s="2"/>
      <c r="G582" s="63"/>
      <c r="H582" s="2"/>
      <c r="I582" s="63"/>
      <c r="J582" s="2"/>
      <c r="K582" s="63"/>
      <c r="L582" s="2"/>
      <c r="M582" s="63"/>
      <c r="N582" s="2"/>
      <c r="O582" s="63"/>
      <c r="P582" s="2"/>
      <c r="Q582" s="63"/>
      <c r="R582" s="2"/>
      <c r="S582" s="2"/>
      <c r="T582" s="2"/>
      <c r="U582" s="2"/>
      <c r="V582" s="2"/>
      <c r="W582" s="2"/>
      <c r="X582" s="2"/>
      <c r="Y582" s="2"/>
      <c r="Z582" s="2"/>
      <c r="AA582" s="2"/>
      <c r="AB582" s="2"/>
      <c r="AC582" s="2"/>
      <c r="AD582" s="2"/>
      <c r="AE582" s="2"/>
      <c r="AF582" s="2"/>
      <c r="AG582" s="2"/>
      <c r="AH582" s="2"/>
      <c r="AI582" s="2"/>
      <c r="AJ582" s="2"/>
      <c r="AK582" s="2"/>
    </row>
    <row r="583" spans="1:37" ht="15.75" customHeight="1">
      <c r="A583" s="2"/>
      <c r="B583" s="2"/>
      <c r="C583" s="63"/>
      <c r="D583" s="2"/>
      <c r="E583" s="63"/>
      <c r="F583" s="2"/>
      <c r="G583" s="63"/>
      <c r="H583" s="2"/>
      <c r="I583" s="63"/>
      <c r="J583" s="2"/>
      <c r="K583" s="63"/>
      <c r="L583" s="2"/>
      <c r="M583" s="63"/>
      <c r="N583" s="2"/>
      <c r="O583" s="63"/>
      <c r="P583" s="2"/>
      <c r="Q583" s="63"/>
      <c r="R583" s="2"/>
      <c r="S583" s="2"/>
      <c r="T583" s="2"/>
      <c r="U583" s="2"/>
      <c r="V583" s="2"/>
      <c r="W583" s="2"/>
      <c r="X583" s="2"/>
      <c r="Y583" s="2"/>
      <c r="Z583" s="2"/>
      <c r="AA583" s="2"/>
      <c r="AB583" s="2"/>
      <c r="AC583" s="2"/>
      <c r="AD583" s="2"/>
      <c r="AE583" s="2"/>
      <c r="AF583" s="2"/>
      <c r="AG583" s="2"/>
      <c r="AH583" s="2"/>
      <c r="AI583" s="2"/>
      <c r="AJ583" s="2"/>
      <c r="AK583" s="2"/>
    </row>
    <row r="584" spans="1:37" ht="15.75" customHeight="1">
      <c r="A584" s="2"/>
      <c r="B584" s="2"/>
      <c r="C584" s="63"/>
      <c r="D584" s="2"/>
      <c r="E584" s="63"/>
      <c r="F584" s="2"/>
      <c r="G584" s="63"/>
      <c r="H584" s="2"/>
      <c r="I584" s="63"/>
      <c r="J584" s="2"/>
      <c r="K584" s="63"/>
      <c r="L584" s="2"/>
      <c r="M584" s="63"/>
      <c r="N584" s="2"/>
      <c r="O584" s="63"/>
      <c r="P584" s="2"/>
      <c r="Q584" s="63"/>
      <c r="R584" s="2"/>
      <c r="S584" s="2"/>
      <c r="T584" s="2"/>
      <c r="U584" s="2"/>
      <c r="V584" s="2"/>
      <c r="W584" s="2"/>
      <c r="X584" s="2"/>
      <c r="Y584" s="2"/>
      <c r="Z584" s="2"/>
      <c r="AA584" s="2"/>
      <c r="AB584" s="2"/>
      <c r="AC584" s="2"/>
      <c r="AD584" s="2"/>
      <c r="AE584" s="2"/>
      <c r="AF584" s="2"/>
      <c r="AG584" s="2"/>
      <c r="AH584" s="2"/>
      <c r="AI584" s="2"/>
      <c r="AJ584" s="2"/>
      <c r="AK584" s="2"/>
    </row>
    <row r="585" spans="1:37" ht="15.75" customHeight="1">
      <c r="A585" s="2"/>
      <c r="B585" s="2"/>
      <c r="C585" s="63"/>
      <c r="D585" s="2"/>
      <c r="E585" s="63"/>
      <c r="F585" s="2"/>
      <c r="G585" s="63"/>
      <c r="H585" s="2"/>
      <c r="I585" s="63"/>
      <c r="J585" s="2"/>
      <c r="K585" s="63"/>
      <c r="L585" s="2"/>
      <c r="M585" s="63"/>
      <c r="N585" s="2"/>
      <c r="O585" s="63"/>
      <c r="P585" s="2"/>
      <c r="Q585" s="63"/>
      <c r="R585" s="2"/>
      <c r="S585" s="2"/>
      <c r="T585" s="2"/>
      <c r="U585" s="2"/>
      <c r="V585" s="2"/>
      <c r="W585" s="2"/>
      <c r="X585" s="2"/>
      <c r="Y585" s="2"/>
      <c r="Z585" s="2"/>
      <c r="AA585" s="2"/>
      <c r="AB585" s="2"/>
      <c r="AC585" s="2"/>
      <c r="AD585" s="2"/>
      <c r="AE585" s="2"/>
      <c r="AF585" s="2"/>
      <c r="AG585" s="2"/>
      <c r="AH585" s="2"/>
      <c r="AI585" s="2"/>
      <c r="AJ585" s="2"/>
      <c r="AK585" s="2"/>
    </row>
    <row r="586" spans="1:37" ht="15.75" customHeight="1">
      <c r="A586" s="2"/>
      <c r="B586" s="2"/>
      <c r="C586" s="63"/>
      <c r="D586" s="2"/>
      <c r="E586" s="63"/>
      <c r="F586" s="2"/>
      <c r="G586" s="63"/>
      <c r="H586" s="2"/>
      <c r="I586" s="63"/>
      <c r="J586" s="2"/>
      <c r="K586" s="63"/>
      <c r="L586" s="2"/>
      <c r="M586" s="63"/>
      <c r="N586" s="2"/>
      <c r="O586" s="63"/>
      <c r="P586" s="2"/>
      <c r="Q586" s="63"/>
      <c r="R586" s="2"/>
      <c r="S586" s="2"/>
      <c r="T586" s="2"/>
      <c r="U586" s="2"/>
      <c r="V586" s="2"/>
      <c r="W586" s="2"/>
      <c r="X586" s="2"/>
      <c r="Y586" s="2"/>
      <c r="Z586" s="2"/>
      <c r="AA586" s="2"/>
      <c r="AB586" s="2"/>
      <c r="AC586" s="2"/>
      <c r="AD586" s="2"/>
      <c r="AE586" s="2"/>
      <c r="AF586" s="2"/>
      <c r="AG586" s="2"/>
      <c r="AH586" s="2"/>
      <c r="AI586" s="2"/>
      <c r="AJ586" s="2"/>
      <c r="AK586" s="2"/>
    </row>
    <row r="587" spans="1:37" ht="15.75" customHeight="1">
      <c r="A587" s="2"/>
      <c r="B587" s="2"/>
      <c r="C587" s="63"/>
      <c r="D587" s="2"/>
      <c r="E587" s="63"/>
      <c r="F587" s="2"/>
      <c r="G587" s="63"/>
      <c r="H587" s="2"/>
      <c r="I587" s="63"/>
      <c r="J587" s="2"/>
      <c r="K587" s="63"/>
      <c r="L587" s="2"/>
      <c r="M587" s="63"/>
      <c r="N587" s="2"/>
      <c r="O587" s="63"/>
      <c r="P587" s="2"/>
      <c r="Q587" s="63"/>
      <c r="R587" s="2"/>
      <c r="S587" s="2"/>
      <c r="T587" s="2"/>
      <c r="U587" s="2"/>
      <c r="V587" s="2"/>
      <c r="W587" s="2"/>
      <c r="X587" s="2"/>
      <c r="Y587" s="2"/>
      <c r="Z587" s="2"/>
      <c r="AA587" s="2"/>
      <c r="AB587" s="2"/>
      <c r="AC587" s="2"/>
      <c r="AD587" s="2"/>
      <c r="AE587" s="2"/>
      <c r="AF587" s="2"/>
      <c r="AG587" s="2"/>
      <c r="AH587" s="2"/>
      <c r="AI587" s="2"/>
      <c r="AJ587" s="2"/>
      <c r="AK587" s="2"/>
    </row>
    <row r="588" spans="1:37" ht="15.75" customHeight="1">
      <c r="A588" s="2"/>
      <c r="B588" s="2"/>
      <c r="C588" s="63"/>
      <c r="D588" s="2"/>
      <c r="E588" s="63"/>
      <c r="F588" s="2"/>
      <c r="G588" s="63"/>
      <c r="H588" s="2"/>
      <c r="I588" s="63"/>
      <c r="J588" s="2"/>
      <c r="K588" s="63"/>
      <c r="L588" s="2"/>
      <c r="M588" s="63"/>
      <c r="N588" s="2"/>
      <c r="O588" s="63"/>
      <c r="P588" s="2"/>
      <c r="Q588" s="63"/>
      <c r="R588" s="2"/>
      <c r="S588" s="2"/>
      <c r="T588" s="2"/>
      <c r="U588" s="2"/>
      <c r="V588" s="2"/>
      <c r="W588" s="2"/>
      <c r="X588" s="2"/>
      <c r="Y588" s="2"/>
      <c r="Z588" s="2"/>
      <c r="AA588" s="2"/>
      <c r="AB588" s="2"/>
      <c r="AC588" s="2"/>
      <c r="AD588" s="2"/>
      <c r="AE588" s="2"/>
      <c r="AF588" s="2"/>
      <c r="AG588" s="2"/>
      <c r="AH588" s="2"/>
      <c r="AI588" s="2"/>
      <c r="AJ588" s="2"/>
      <c r="AK588" s="2"/>
    </row>
    <row r="589" spans="1:37" ht="15.75" customHeight="1">
      <c r="A589" s="2"/>
      <c r="B589" s="2"/>
      <c r="C589" s="63"/>
      <c r="D589" s="2"/>
      <c r="E589" s="63"/>
      <c r="F589" s="2"/>
      <c r="G589" s="63"/>
      <c r="H589" s="2"/>
      <c r="I589" s="63"/>
      <c r="J589" s="2"/>
      <c r="K589" s="63"/>
      <c r="L589" s="2"/>
      <c r="M589" s="63"/>
      <c r="N589" s="2"/>
      <c r="O589" s="63"/>
      <c r="P589" s="2"/>
      <c r="Q589" s="63"/>
      <c r="R589" s="2"/>
      <c r="S589" s="2"/>
      <c r="T589" s="2"/>
      <c r="U589" s="2"/>
      <c r="V589" s="2"/>
      <c r="W589" s="2"/>
      <c r="X589" s="2"/>
      <c r="Y589" s="2"/>
      <c r="Z589" s="2"/>
      <c r="AA589" s="2"/>
      <c r="AB589" s="2"/>
      <c r="AC589" s="2"/>
      <c r="AD589" s="2"/>
      <c r="AE589" s="2"/>
      <c r="AF589" s="2"/>
      <c r="AG589" s="2"/>
      <c r="AH589" s="2"/>
      <c r="AI589" s="2"/>
      <c r="AJ589" s="2"/>
      <c r="AK589" s="2"/>
    </row>
    <row r="590" spans="1:37" ht="15.75" customHeight="1">
      <c r="A590" s="2"/>
      <c r="B590" s="2"/>
      <c r="C590" s="63"/>
      <c r="D590" s="2"/>
      <c r="E590" s="63"/>
      <c r="F590" s="2"/>
      <c r="G590" s="63"/>
      <c r="H590" s="2"/>
      <c r="I590" s="63"/>
      <c r="J590" s="2"/>
      <c r="K590" s="63"/>
      <c r="L590" s="2"/>
      <c r="M590" s="63"/>
      <c r="N590" s="2"/>
      <c r="O590" s="63"/>
      <c r="P590" s="2"/>
      <c r="Q590" s="63"/>
      <c r="R590" s="2"/>
      <c r="S590" s="2"/>
      <c r="T590" s="2"/>
      <c r="U590" s="2"/>
      <c r="V590" s="2"/>
      <c r="W590" s="2"/>
      <c r="X590" s="2"/>
      <c r="Y590" s="2"/>
      <c r="Z590" s="2"/>
      <c r="AA590" s="2"/>
      <c r="AB590" s="2"/>
      <c r="AC590" s="2"/>
      <c r="AD590" s="2"/>
      <c r="AE590" s="2"/>
      <c r="AF590" s="2"/>
      <c r="AG590" s="2"/>
      <c r="AH590" s="2"/>
      <c r="AI590" s="2"/>
      <c r="AJ590" s="2"/>
      <c r="AK590" s="2"/>
    </row>
    <row r="591" spans="1:37" ht="15.75" customHeight="1">
      <c r="A591" s="2"/>
      <c r="B591" s="2"/>
      <c r="C591" s="63"/>
      <c r="D591" s="2"/>
      <c r="E591" s="63"/>
      <c r="F591" s="2"/>
      <c r="G591" s="63"/>
      <c r="H591" s="2"/>
      <c r="I591" s="63"/>
      <c r="J591" s="2"/>
      <c r="K591" s="63"/>
      <c r="L591" s="2"/>
      <c r="M591" s="63"/>
      <c r="N591" s="2"/>
      <c r="O591" s="63"/>
      <c r="P591" s="2"/>
      <c r="Q591" s="63"/>
      <c r="R591" s="2"/>
      <c r="S591" s="2"/>
      <c r="T591" s="2"/>
      <c r="U591" s="2"/>
      <c r="V591" s="2"/>
      <c r="W591" s="2"/>
      <c r="X591" s="2"/>
      <c r="Y591" s="2"/>
      <c r="Z591" s="2"/>
      <c r="AA591" s="2"/>
      <c r="AB591" s="2"/>
      <c r="AC591" s="2"/>
      <c r="AD591" s="2"/>
      <c r="AE591" s="2"/>
      <c r="AF591" s="2"/>
      <c r="AG591" s="2"/>
      <c r="AH591" s="2"/>
      <c r="AI591" s="2"/>
      <c r="AJ591" s="2"/>
      <c r="AK591" s="2"/>
    </row>
    <row r="592" spans="1:37" ht="15.75" customHeight="1">
      <c r="A592" s="2"/>
      <c r="B592" s="2"/>
      <c r="C592" s="63"/>
      <c r="D592" s="2"/>
      <c r="E592" s="63"/>
      <c r="F592" s="2"/>
      <c r="G592" s="63"/>
      <c r="H592" s="2"/>
      <c r="I592" s="63"/>
      <c r="J592" s="2"/>
      <c r="K592" s="63"/>
      <c r="L592" s="2"/>
      <c r="M592" s="63"/>
      <c r="N592" s="2"/>
      <c r="O592" s="63"/>
      <c r="P592" s="2"/>
      <c r="Q592" s="63"/>
      <c r="R592" s="2"/>
      <c r="S592" s="2"/>
      <c r="T592" s="2"/>
      <c r="U592" s="2"/>
      <c r="V592" s="2"/>
      <c r="W592" s="2"/>
      <c r="X592" s="2"/>
      <c r="Y592" s="2"/>
      <c r="Z592" s="2"/>
      <c r="AA592" s="2"/>
      <c r="AB592" s="2"/>
      <c r="AC592" s="2"/>
      <c r="AD592" s="2"/>
      <c r="AE592" s="2"/>
      <c r="AF592" s="2"/>
      <c r="AG592" s="2"/>
      <c r="AH592" s="2"/>
      <c r="AI592" s="2"/>
      <c r="AJ592" s="2"/>
      <c r="AK592" s="2"/>
    </row>
    <row r="593" spans="1:37" ht="15.75" customHeight="1">
      <c r="A593" s="2"/>
      <c r="B593" s="2"/>
      <c r="C593" s="63"/>
      <c r="D593" s="2"/>
      <c r="E593" s="63"/>
      <c r="F593" s="2"/>
      <c r="G593" s="63"/>
      <c r="H593" s="2"/>
      <c r="I593" s="63"/>
      <c r="J593" s="2"/>
      <c r="K593" s="63"/>
      <c r="L593" s="2"/>
      <c r="M593" s="63"/>
      <c r="N593" s="2"/>
      <c r="O593" s="63"/>
      <c r="P593" s="2"/>
      <c r="Q593" s="63"/>
      <c r="R593" s="2"/>
      <c r="S593" s="2"/>
      <c r="T593" s="2"/>
      <c r="U593" s="2"/>
      <c r="V593" s="2"/>
      <c r="W593" s="2"/>
      <c r="X593" s="2"/>
      <c r="Y593" s="2"/>
      <c r="Z593" s="2"/>
      <c r="AA593" s="2"/>
      <c r="AB593" s="2"/>
      <c r="AC593" s="2"/>
      <c r="AD593" s="2"/>
      <c r="AE593" s="2"/>
      <c r="AF593" s="2"/>
      <c r="AG593" s="2"/>
      <c r="AH593" s="2"/>
      <c r="AI593" s="2"/>
      <c r="AJ593" s="2"/>
      <c r="AK593" s="2"/>
    </row>
    <row r="594" spans="1:37" ht="15.75" customHeight="1">
      <c r="A594" s="2"/>
      <c r="B594" s="2"/>
      <c r="C594" s="63"/>
      <c r="D594" s="2"/>
      <c r="E594" s="63"/>
      <c r="F594" s="2"/>
      <c r="G594" s="63"/>
      <c r="H594" s="2"/>
      <c r="I594" s="63"/>
      <c r="J594" s="2"/>
      <c r="K594" s="63"/>
      <c r="L594" s="2"/>
      <c r="M594" s="63"/>
      <c r="N594" s="2"/>
      <c r="O594" s="63"/>
      <c r="P594" s="2"/>
      <c r="Q594" s="63"/>
      <c r="R594" s="2"/>
      <c r="S594" s="2"/>
      <c r="T594" s="2"/>
      <c r="U594" s="2"/>
      <c r="V594" s="2"/>
      <c r="W594" s="2"/>
      <c r="X594" s="2"/>
      <c r="Y594" s="2"/>
      <c r="Z594" s="2"/>
      <c r="AA594" s="2"/>
      <c r="AB594" s="2"/>
      <c r="AC594" s="2"/>
      <c r="AD594" s="2"/>
      <c r="AE594" s="2"/>
      <c r="AF594" s="2"/>
      <c r="AG594" s="2"/>
      <c r="AH594" s="2"/>
      <c r="AI594" s="2"/>
      <c r="AJ594" s="2"/>
      <c r="AK594" s="2"/>
    </row>
    <row r="595" spans="1:37" ht="15.75" customHeight="1">
      <c r="A595" s="2"/>
      <c r="B595" s="2"/>
      <c r="C595" s="63"/>
      <c r="D595" s="2"/>
      <c r="E595" s="63"/>
      <c r="F595" s="2"/>
      <c r="G595" s="63"/>
      <c r="H595" s="2"/>
      <c r="I595" s="63"/>
      <c r="J595" s="2"/>
      <c r="K595" s="63"/>
      <c r="L595" s="2"/>
      <c r="M595" s="63"/>
      <c r="N595" s="2"/>
      <c r="O595" s="63"/>
      <c r="P595" s="2"/>
      <c r="Q595" s="63"/>
      <c r="R595" s="2"/>
      <c r="S595" s="2"/>
      <c r="T595" s="2"/>
      <c r="U595" s="2"/>
      <c r="V595" s="2"/>
      <c r="W595" s="2"/>
      <c r="X595" s="2"/>
      <c r="Y595" s="2"/>
      <c r="Z595" s="2"/>
      <c r="AA595" s="2"/>
      <c r="AB595" s="2"/>
      <c r="AC595" s="2"/>
      <c r="AD595" s="2"/>
      <c r="AE595" s="2"/>
      <c r="AF595" s="2"/>
      <c r="AG595" s="2"/>
      <c r="AH595" s="2"/>
      <c r="AI595" s="2"/>
      <c r="AJ595" s="2"/>
      <c r="AK595" s="2"/>
    </row>
    <row r="596" spans="1:37" ht="15.75" customHeight="1">
      <c r="A596" s="2"/>
      <c r="B596" s="2"/>
      <c r="C596" s="63"/>
      <c r="D596" s="2"/>
      <c r="E596" s="63"/>
      <c r="F596" s="2"/>
      <c r="G596" s="63"/>
      <c r="H596" s="2"/>
      <c r="I596" s="63"/>
      <c r="J596" s="2"/>
      <c r="K596" s="63"/>
      <c r="L596" s="2"/>
      <c r="M596" s="63"/>
      <c r="N596" s="2"/>
      <c r="O596" s="63"/>
      <c r="P596" s="2"/>
      <c r="Q596" s="63"/>
      <c r="R596" s="2"/>
      <c r="S596" s="2"/>
      <c r="T596" s="2"/>
      <c r="U596" s="2"/>
      <c r="V596" s="2"/>
      <c r="W596" s="2"/>
      <c r="X596" s="2"/>
      <c r="Y596" s="2"/>
      <c r="Z596" s="2"/>
      <c r="AA596" s="2"/>
      <c r="AB596" s="2"/>
      <c r="AC596" s="2"/>
      <c r="AD596" s="2"/>
      <c r="AE596" s="2"/>
      <c r="AF596" s="2"/>
      <c r="AG596" s="2"/>
      <c r="AH596" s="2"/>
      <c r="AI596" s="2"/>
      <c r="AJ596" s="2"/>
      <c r="AK596" s="2"/>
    </row>
    <row r="597" spans="1:37" ht="15.75" customHeight="1">
      <c r="A597" s="2"/>
      <c r="B597" s="2"/>
      <c r="C597" s="63"/>
      <c r="D597" s="2"/>
      <c r="E597" s="63"/>
      <c r="F597" s="2"/>
      <c r="G597" s="63"/>
      <c r="H597" s="2"/>
      <c r="I597" s="63"/>
      <c r="J597" s="2"/>
      <c r="K597" s="63"/>
      <c r="L597" s="2"/>
      <c r="M597" s="63"/>
      <c r="N597" s="2"/>
      <c r="O597" s="63"/>
      <c r="P597" s="2"/>
      <c r="Q597" s="63"/>
      <c r="R597" s="2"/>
      <c r="S597" s="2"/>
      <c r="T597" s="2"/>
      <c r="U597" s="2"/>
      <c r="V597" s="2"/>
      <c r="W597" s="2"/>
      <c r="X597" s="2"/>
      <c r="Y597" s="2"/>
      <c r="Z597" s="2"/>
      <c r="AA597" s="2"/>
      <c r="AB597" s="2"/>
      <c r="AC597" s="2"/>
      <c r="AD597" s="2"/>
      <c r="AE597" s="2"/>
      <c r="AF597" s="2"/>
      <c r="AG597" s="2"/>
      <c r="AH597" s="2"/>
      <c r="AI597" s="2"/>
      <c r="AJ597" s="2"/>
      <c r="AK597" s="2"/>
    </row>
    <row r="598" spans="1:37" ht="15.75" customHeight="1">
      <c r="A598" s="2"/>
      <c r="B598" s="2"/>
      <c r="C598" s="63"/>
      <c r="D598" s="2"/>
      <c r="E598" s="63"/>
      <c r="F598" s="2"/>
      <c r="G598" s="63"/>
      <c r="H598" s="2"/>
      <c r="I598" s="63"/>
      <c r="J598" s="2"/>
      <c r="K598" s="63"/>
      <c r="L598" s="2"/>
      <c r="M598" s="63"/>
      <c r="N598" s="2"/>
      <c r="O598" s="63"/>
      <c r="P598" s="2"/>
      <c r="Q598" s="63"/>
      <c r="R598" s="2"/>
      <c r="S598" s="2"/>
      <c r="T598" s="2"/>
      <c r="U598" s="2"/>
      <c r="V598" s="2"/>
      <c r="W598" s="2"/>
      <c r="X598" s="2"/>
      <c r="Y598" s="2"/>
      <c r="Z598" s="2"/>
      <c r="AA598" s="2"/>
      <c r="AB598" s="2"/>
      <c r="AC598" s="2"/>
      <c r="AD598" s="2"/>
      <c r="AE598" s="2"/>
      <c r="AF598" s="2"/>
      <c r="AG598" s="2"/>
      <c r="AH598" s="2"/>
      <c r="AI598" s="2"/>
      <c r="AJ598" s="2"/>
      <c r="AK598" s="2"/>
    </row>
    <row r="599" spans="1:37" ht="15.75" customHeight="1">
      <c r="A599" s="2"/>
      <c r="B599" s="2"/>
      <c r="C599" s="63"/>
      <c r="D599" s="2"/>
      <c r="E599" s="63"/>
      <c r="F599" s="2"/>
      <c r="G599" s="63"/>
      <c r="H599" s="2"/>
      <c r="I599" s="63"/>
      <c r="J599" s="2"/>
      <c r="K599" s="63"/>
      <c r="L599" s="2"/>
      <c r="M599" s="63"/>
      <c r="N599" s="2"/>
      <c r="O599" s="63"/>
      <c r="P599" s="2"/>
      <c r="Q599" s="63"/>
      <c r="R599" s="2"/>
      <c r="S599" s="2"/>
      <c r="T599" s="2"/>
      <c r="U599" s="2"/>
      <c r="V599" s="2"/>
      <c r="W599" s="2"/>
      <c r="X599" s="2"/>
      <c r="Y599" s="2"/>
      <c r="Z599" s="2"/>
      <c r="AA599" s="2"/>
      <c r="AB599" s="2"/>
      <c r="AC599" s="2"/>
      <c r="AD599" s="2"/>
      <c r="AE599" s="2"/>
      <c r="AF599" s="2"/>
      <c r="AG599" s="2"/>
      <c r="AH599" s="2"/>
      <c r="AI599" s="2"/>
      <c r="AJ599" s="2"/>
      <c r="AK599" s="2"/>
    </row>
    <row r="600" spans="1:37" ht="15.75" customHeight="1">
      <c r="A600" s="2"/>
      <c r="B600" s="2"/>
      <c r="C600" s="63"/>
      <c r="D600" s="2"/>
      <c r="E600" s="63"/>
      <c r="F600" s="2"/>
      <c r="G600" s="63"/>
      <c r="H600" s="2"/>
      <c r="I600" s="63"/>
      <c r="J600" s="2"/>
      <c r="K600" s="63"/>
      <c r="L600" s="2"/>
      <c r="M600" s="63"/>
      <c r="N600" s="2"/>
      <c r="O600" s="63"/>
      <c r="P600" s="2"/>
      <c r="Q600" s="63"/>
      <c r="R600" s="2"/>
      <c r="S600" s="2"/>
      <c r="T600" s="2"/>
      <c r="U600" s="2"/>
      <c r="V600" s="2"/>
      <c r="W600" s="2"/>
      <c r="X600" s="2"/>
      <c r="Y600" s="2"/>
      <c r="Z600" s="2"/>
      <c r="AA600" s="2"/>
      <c r="AB600" s="2"/>
      <c r="AC600" s="2"/>
      <c r="AD600" s="2"/>
      <c r="AE600" s="2"/>
      <c r="AF600" s="2"/>
      <c r="AG600" s="2"/>
      <c r="AH600" s="2"/>
      <c r="AI600" s="2"/>
      <c r="AJ600" s="2"/>
      <c r="AK600" s="2"/>
    </row>
    <row r="601" spans="1:37" ht="15.75" customHeight="1">
      <c r="A601" s="2"/>
      <c r="B601" s="2"/>
      <c r="C601" s="63"/>
      <c r="D601" s="2"/>
      <c r="E601" s="63"/>
      <c r="F601" s="2"/>
      <c r="G601" s="63"/>
      <c r="H601" s="2"/>
      <c r="I601" s="63"/>
      <c r="J601" s="2"/>
      <c r="K601" s="63"/>
      <c r="L601" s="2"/>
      <c r="M601" s="63"/>
      <c r="N601" s="2"/>
      <c r="O601" s="63"/>
      <c r="P601" s="2"/>
      <c r="Q601" s="63"/>
      <c r="R601" s="2"/>
      <c r="S601" s="2"/>
      <c r="T601" s="2"/>
      <c r="U601" s="2"/>
      <c r="V601" s="2"/>
      <c r="W601" s="2"/>
      <c r="X601" s="2"/>
      <c r="Y601" s="2"/>
      <c r="Z601" s="2"/>
      <c r="AA601" s="2"/>
      <c r="AB601" s="2"/>
      <c r="AC601" s="2"/>
      <c r="AD601" s="2"/>
      <c r="AE601" s="2"/>
      <c r="AF601" s="2"/>
      <c r="AG601" s="2"/>
      <c r="AH601" s="2"/>
      <c r="AI601" s="2"/>
      <c r="AJ601" s="2"/>
      <c r="AK601" s="2"/>
    </row>
    <row r="602" spans="1:37" ht="15.75" customHeight="1">
      <c r="A602" s="2"/>
      <c r="B602" s="2"/>
      <c r="C602" s="63"/>
      <c r="D602" s="2"/>
      <c r="E602" s="63"/>
      <c r="F602" s="2"/>
      <c r="G602" s="63"/>
      <c r="H602" s="2"/>
      <c r="I602" s="63"/>
      <c r="J602" s="2"/>
      <c r="K602" s="63"/>
      <c r="L602" s="2"/>
      <c r="M602" s="63"/>
      <c r="N602" s="2"/>
      <c r="O602" s="63"/>
      <c r="P602" s="2"/>
      <c r="Q602" s="63"/>
      <c r="R602" s="2"/>
      <c r="S602" s="2"/>
      <c r="T602" s="2"/>
      <c r="U602" s="2"/>
      <c r="V602" s="2"/>
      <c r="W602" s="2"/>
      <c r="X602" s="2"/>
      <c r="Y602" s="2"/>
      <c r="Z602" s="2"/>
      <c r="AA602" s="2"/>
      <c r="AB602" s="2"/>
      <c r="AC602" s="2"/>
      <c r="AD602" s="2"/>
      <c r="AE602" s="2"/>
      <c r="AF602" s="2"/>
      <c r="AG602" s="2"/>
      <c r="AH602" s="2"/>
      <c r="AI602" s="2"/>
      <c r="AJ602" s="2"/>
      <c r="AK602" s="2"/>
    </row>
    <row r="603" spans="1:37" ht="15.75" customHeight="1">
      <c r="A603" s="2"/>
      <c r="B603" s="2"/>
      <c r="C603" s="63"/>
      <c r="D603" s="2"/>
      <c r="E603" s="63"/>
      <c r="F603" s="2"/>
      <c r="G603" s="63"/>
      <c r="H603" s="2"/>
      <c r="I603" s="63"/>
      <c r="J603" s="2"/>
      <c r="K603" s="63"/>
      <c r="L603" s="2"/>
      <c r="M603" s="63"/>
      <c r="N603" s="2"/>
      <c r="O603" s="63"/>
      <c r="P603" s="2"/>
      <c r="Q603" s="63"/>
      <c r="R603" s="2"/>
      <c r="S603" s="2"/>
      <c r="T603" s="2"/>
      <c r="U603" s="2"/>
      <c r="V603" s="2"/>
      <c r="W603" s="2"/>
      <c r="X603" s="2"/>
      <c r="Y603" s="2"/>
      <c r="Z603" s="2"/>
      <c r="AA603" s="2"/>
      <c r="AB603" s="2"/>
      <c r="AC603" s="2"/>
      <c r="AD603" s="2"/>
      <c r="AE603" s="2"/>
      <c r="AF603" s="2"/>
      <c r="AG603" s="2"/>
      <c r="AH603" s="2"/>
      <c r="AI603" s="2"/>
      <c r="AJ603" s="2"/>
      <c r="AK603" s="2"/>
    </row>
    <row r="604" spans="1:37" ht="15.75" customHeight="1">
      <c r="A604" s="2"/>
      <c r="B604" s="2"/>
      <c r="C604" s="63"/>
      <c r="D604" s="2"/>
      <c r="E604" s="63"/>
      <c r="F604" s="2"/>
      <c r="G604" s="63"/>
      <c r="H604" s="2"/>
      <c r="I604" s="63"/>
      <c r="J604" s="2"/>
      <c r="K604" s="63"/>
      <c r="L604" s="2"/>
      <c r="M604" s="63"/>
      <c r="N604" s="2"/>
      <c r="O604" s="63"/>
      <c r="P604" s="2"/>
      <c r="Q604" s="63"/>
      <c r="R604" s="2"/>
      <c r="S604" s="2"/>
      <c r="T604" s="2"/>
      <c r="U604" s="2"/>
      <c r="V604" s="2"/>
      <c r="W604" s="2"/>
      <c r="X604" s="2"/>
      <c r="Y604" s="2"/>
      <c r="Z604" s="2"/>
      <c r="AA604" s="2"/>
      <c r="AB604" s="2"/>
      <c r="AC604" s="2"/>
      <c r="AD604" s="2"/>
      <c r="AE604" s="2"/>
      <c r="AF604" s="2"/>
      <c r="AG604" s="2"/>
      <c r="AH604" s="2"/>
      <c r="AI604" s="2"/>
      <c r="AJ604" s="2"/>
      <c r="AK604" s="2"/>
    </row>
    <row r="605" spans="1:37" ht="15.75" customHeight="1">
      <c r="A605" s="2"/>
      <c r="B605" s="2"/>
      <c r="C605" s="63"/>
      <c r="D605" s="2"/>
      <c r="E605" s="63"/>
      <c r="F605" s="2"/>
      <c r="G605" s="63"/>
      <c r="H605" s="2"/>
      <c r="I605" s="63"/>
      <c r="J605" s="2"/>
      <c r="K605" s="63"/>
      <c r="L605" s="2"/>
      <c r="M605" s="63"/>
      <c r="N605" s="2"/>
      <c r="O605" s="63"/>
      <c r="P605" s="2"/>
      <c r="Q605" s="63"/>
      <c r="R605" s="2"/>
      <c r="S605" s="2"/>
      <c r="T605" s="2"/>
      <c r="U605" s="2"/>
      <c r="V605" s="2"/>
      <c r="W605" s="2"/>
      <c r="X605" s="2"/>
      <c r="Y605" s="2"/>
      <c r="Z605" s="2"/>
      <c r="AA605" s="2"/>
      <c r="AB605" s="2"/>
      <c r="AC605" s="2"/>
      <c r="AD605" s="2"/>
      <c r="AE605" s="2"/>
      <c r="AF605" s="2"/>
      <c r="AG605" s="2"/>
      <c r="AH605" s="2"/>
      <c r="AI605" s="2"/>
      <c r="AJ605" s="2"/>
      <c r="AK605" s="2"/>
    </row>
    <row r="606" spans="1:37" ht="15.75" customHeight="1">
      <c r="A606" s="2"/>
      <c r="B606" s="2"/>
      <c r="C606" s="63"/>
      <c r="D606" s="2"/>
      <c r="E606" s="63"/>
      <c r="F606" s="2"/>
      <c r="G606" s="63"/>
      <c r="H606" s="2"/>
      <c r="I606" s="63"/>
      <c r="J606" s="2"/>
      <c r="K606" s="63"/>
      <c r="L606" s="2"/>
      <c r="M606" s="63"/>
      <c r="N606" s="2"/>
      <c r="O606" s="63"/>
      <c r="P606" s="2"/>
      <c r="Q606" s="63"/>
      <c r="R606" s="2"/>
      <c r="S606" s="2"/>
      <c r="T606" s="2"/>
      <c r="U606" s="2"/>
      <c r="V606" s="2"/>
      <c r="W606" s="2"/>
      <c r="X606" s="2"/>
      <c r="Y606" s="2"/>
      <c r="Z606" s="2"/>
      <c r="AA606" s="2"/>
      <c r="AB606" s="2"/>
      <c r="AC606" s="2"/>
      <c r="AD606" s="2"/>
      <c r="AE606" s="2"/>
      <c r="AF606" s="2"/>
      <c r="AG606" s="2"/>
      <c r="AH606" s="2"/>
      <c r="AI606" s="2"/>
      <c r="AJ606" s="2"/>
      <c r="AK606" s="2"/>
    </row>
    <row r="607" spans="1:37" ht="15.75" customHeight="1">
      <c r="A607" s="2"/>
      <c r="B607" s="2"/>
      <c r="C607" s="63"/>
      <c r="D607" s="2"/>
      <c r="E607" s="63"/>
      <c r="F607" s="2"/>
      <c r="G607" s="63"/>
      <c r="H607" s="2"/>
      <c r="I607" s="63"/>
      <c r="J607" s="2"/>
      <c r="K607" s="63"/>
      <c r="L607" s="2"/>
      <c r="M607" s="63"/>
      <c r="N607" s="2"/>
      <c r="O607" s="63"/>
      <c r="P607" s="2"/>
      <c r="Q607" s="63"/>
      <c r="R607" s="2"/>
      <c r="S607" s="2"/>
      <c r="T607" s="2"/>
      <c r="U607" s="2"/>
      <c r="V607" s="2"/>
      <c r="W607" s="2"/>
      <c r="X607" s="2"/>
      <c r="Y607" s="2"/>
      <c r="Z607" s="2"/>
      <c r="AA607" s="2"/>
      <c r="AB607" s="2"/>
      <c r="AC607" s="2"/>
      <c r="AD607" s="2"/>
      <c r="AE607" s="2"/>
      <c r="AF607" s="2"/>
      <c r="AG607" s="2"/>
      <c r="AH607" s="2"/>
      <c r="AI607" s="2"/>
      <c r="AJ607" s="2"/>
      <c r="AK607" s="2"/>
    </row>
    <row r="608" spans="1:37" ht="15.75" customHeight="1">
      <c r="A608" s="2"/>
      <c r="B608" s="2"/>
      <c r="C608" s="63"/>
      <c r="D608" s="2"/>
      <c r="E608" s="63"/>
      <c r="F608" s="2"/>
      <c r="G608" s="63"/>
      <c r="H608" s="2"/>
      <c r="I608" s="63"/>
      <c r="J608" s="2"/>
      <c r="K608" s="63"/>
      <c r="L608" s="2"/>
      <c r="M608" s="63"/>
      <c r="N608" s="2"/>
      <c r="O608" s="63"/>
      <c r="P608" s="2"/>
      <c r="Q608" s="63"/>
      <c r="R608" s="2"/>
      <c r="S608" s="2"/>
      <c r="T608" s="2"/>
      <c r="U608" s="2"/>
      <c r="V608" s="2"/>
      <c r="W608" s="2"/>
      <c r="X608" s="2"/>
      <c r="Y608" s="2"/>
      <c r="Z608" s="2"/>
      <c r="AA608" s="2"/>
      <c r="AB608" s="2"/>
      <c r="AC608" s="2"/>
      <c r="AD608" s="2"/>
      <c r="AE608" s="2"/>
      <c r="AF608" s="2"/>
      <c r="AG608" s="2"/>
      <c r="AH608" s="2"/>
      <c r="AI608" s="2"/>
      <c r="AJ608" s="2"/>
      <c r="AK608" s="2"/>
    </row>
    <row r="609" spans="1:37" ht="15.75" customHeight="1">
      <c r="A609" s="2"/>
      <c r="B609" s="2"/>
      <c r="C609" s="63"/>
      <c r="D609" s="2"/>
      <c r="E609" s="63"/>
      <c r="F609" s="2"/>
      <c r="G609" s="63"/>
      <c r="H609" s="2"/>
      <c r="I609" s="63"/>
      <c r="J609" s="2"/>
      <c r="K609" s="63"/>
      <c r="L609" s="2"/>
      <c r="M609" s="63"/>
      <c r="N609" s="2"/>
      <c r="O609" s="63"/>
      <c r="P609" s="2"/>
      <c r="Q609" s="63"/>
      <c r="R609" s="2"/>
      <c r="S609" s="2"/>
      <c r="T609" s="2"/>
      <c r="U609" s="2"/>
      <c r="V609" s="2"/>
      <c r="W609" s="2"/>
      <c r="X609" s="2"/>
      <c r="Y609" s="2"/>
      <c r="Z609" s="2"/>
      <c r="AA609" s="2"/>
      <c r="AB609" s="2"/>
      <c r="AC609" s="2"/>
      <c r="AD609" s="2"/>
      <c r="AE609" s="2"/>
      <c r="AF609" s="2"/>
      <c r="AG609" s="2"/>
      <c r="AH609" s="2"/>
      <c r="AI609" s="2"/>
      <c r="AJ609" s="2"/>
      <c r="AK609" s="2"/>
    </row>
    <row r="610" spans="1:37" ht="15.75" customHeight="1">
      <c r="A610" s="2"/>
      <c r="B610" s="2"/>
      <c r="C610" s="63"/>
      <c r="D610" s="2"/>
      <c r="E610" s="63"/>
      <c r="F610" s="2"/>
      <c r="G610" s="63"/>
      <c r="H610" s="2"/>
      <c r="I610" s="63"/>
      <c r="J610" s="2"/>
      <c r="K610" s="63"/>
      <c r="L610" s="2"/>
      <c r="M610" s="63"/>
      <c r="N610" s="2"/>
      <c r="O610" s="63"/>
      <c r="P610" s="2"/>
      <c r="Q610" s="63"/>
      <c r="R610" s="2"/>
      <c r="S610" s="2"/>
      <c r="T610" s="2"/>
      <c r="U610" s="2"/>
      <c r="V610" s="2"/>
      <c r="W610" s="2"/>
      <c r="X610" s="2"/>
      <c r="Y610" s="2"/>
      <c r="Z610" s="2"/>
      <c r="AA610" s="2"/>
      <c r="AB610" s="2"/>
      <c r="AC610" s="2"/>
      <c r="AD610" s="2"/>
      <c r="AE610" s="2"/>
      <c r="AF610" s="2"/>
      <c r="AG610" s="2"/>
      <c r="AH610" s="2"/>
      <c r="AI610" s="2"/>
      <c r="AJ610" s="2"/>
      <c r="AK610" s="2"/>
    </row>
    <row r="611" spans="1:37" ht="15.75" customHeight="1">
      <c r="A611" s="2"/>
      <c r="B611" s="2"/>
      <c r="C611" s="63"/>
      <c r="D611" s="2"/>
      <c r="E611" s="63"/>
      <c r="F611" s="2"/>
      <c r="G611" s="63"/>
      <c r="H611" s="2"/>
      <c r="I611" s="63"/>
      <c r="J611" s="2"/>
      <c r="K611" s="63"/>
      <c r="L611" s="2"/>
      <c r="M611" s="63"/>
      <c r="N611" s="2"/>
      <c r="O611" s="63"/>
      <c r="P611" s="2"/>
      <c r="Q611" s="63"/>
      <c r="R611" s="2"/>
      <c r="S611" s="2"/>
      <c r="T611" s="2"/>
      <c r="U611" s="2"/>
      <c r="V611" s="2"/>
      <c r="W611" s="2"/>
      <c r="X611" s="2"/>
      <c r="Y611" s="2"/>
      <c r="Z611" s="2"/>
      <c r="AA611" s="2"/>
      <c r="AB611" s="2"/>
      <c r="AC611" s="2"/>
      <c r="AD611" s="2"/>
      <c r="AE611" s="2"/>
      <c r="AF611" s="2"/>
      <c r="AG611" s="2"/>
      <c r="AH611" s="2"/>
      <c r="AI611" s="2"/>
      <c r="AJ611" s="2"/>
      <c r="AK611" s="2"/>
    </row>
    <row r="612" spans="1:37" ht="15.75" customHeight="1">
      <c r="A612" s="2"/>
      <c r="B612" s="2"/>
      <c r="C612" s="63"/>
      <c r="D612" s="2"/>
      <c r="E612" s="63"/>
      <c r="F612" s="2"/>
      <c r="G612" s="63"/>
      <c r="H612" s="2"/>
      <c r="I612" s="63"/>
      <c r="J612" s="2"/>
      <c r="K612" s="63"/>
      <c r="L612" s="2"/>
      <c r="M612" s="63"/>
      <c r="N612" s="2"/>
      <c r="O612" s="63"/>
      <c r="P612" s="2"/>
      <c r="Q612" s="63"/>
      <c r="R612" s="2"/>
      <c r="S612" s="2"/>
      <c r="T612" s="2"/>
      <c r="U612" s="2"/>
      <c r="V612" s="2"/>
      <c r="W612" s="2"/>
      <c r="X612" s="2"/>
      <c r="Y612" s="2"/>
      <c r="Z612" s="2"/>
      <c r="AA612" s="2"/>
      <c r="AB612" s="2"/>
      <c r="AC612" s="2"/>
      <c r="AD612" s="2"/>
      <c r="AE612" s="2"/>
      <c r="AF612" s="2"/>
      <c r="AG612" s="2"/>
      <c r="AH612" s="2"/>
      <c r="AI612" s="2"/>
      <c r="AJ612" s="2"/>
      <c r="AK612" s="2"/>
    </row>
    <row r="613" spans="1:37" ht="15.75" customHeight="1">
      <c r="A613" s="2"/>
      <c r="B613" s="2"/>
      <c r="C613" s="63"/>
      <c r="D613" s="2"/>
      <c r="E613" s="63"/>
      <c r="F613" s="2"/>
      <c r="G613" s="63"/>
      <c r="H613" s="2"/>
      <c r="I613" s="63"/>
      <c r="J613" s="2"/>
      <c r="K613" s="63"/>
      <c r="L613" s="2"/>
      <c r="M613" s="63"/>
      <c r="N613" s="2"/>
      <c r="O613" s="63"/>
      <c r="P613" s="2"/>
      <c r="Q613" s="63"/>
      <c r="R613" s="2"/>
      <c r="S613" s="2"/>
      <c r="T613" s="2"/>
      <c r="U613" s="2"/>
      <c r="V613" s="2"/>
      <c r="W613" s="2"/>
      <c r="X613" s="2"/>
      <c r="Y613" s="2"/>
      <c r="Z613" s="2"/>
      <c r="AA613" s="2"/>
      <c r="AB613" s="2"/>
      <c r="AC613" s="2"/>
      <c r="AD613" s="2"/>
      <c r="AE613" s="2"/>
      <c r="AF613" s="2"/>
      <c r="AG613" s="2"/>
      <c r="AH613" s="2"/>
      <c r="AI613" s="2"/>
      <c r="AJ613" s="2"/>
      <c r="AK613" s="2"/>
    </row>
    <row r="614" spans="1:37" ht="15.75" customHeight="1">
      <c r="A614" s="2"/>
      <c r="B614" s="2"/>
      <c r="C614" s="63"/>
      <c r="D614" s="2"/>
      <c r="E614" s="63"/>
      <c r="F614" s="2"/>
      <c r="G614" s="63"/>
      <c r="H614" s="2"/>
      <c r="I614" s="63"/>
      <c r="J614" s="2"/>
      <c r="K614" s="63"/>
      <c r="L614" s="2"/>
      <c r="M614" s="63"/>
      <c r="N614" s="2"/>
      <c r="O614" s="63"/>
      <c r="P614" s="2"/>
      <c r="Q614" s="63"/>
      <c r="R614" s="2"/>
      <c r="S614" s="2"/>
      <c r="T614" s="2"/>
      <c r="U614" s="2"/>
      <c r="V614" s="2"/>
      <c r="W614" s="2"/>
      <c r="X614" s="2"/>
      <c r="Y614" s="2"/>
      <c r="Z614" s="2"/>
      <c r="AA614" s="2"/>
      <c r="AB614" s="2"/>
      <c r="AC614" s="2"/>
      <c r="AD614" s="2"/>
      <c r="AE614" s="2"/>
      <c r="AF614" s="2"/>
      <c r="AG614" s="2"/>
      <c r="AH614" s="2"/>
      <c r="AI614" s="2"/>
      <c r="AJ614" s="2"/>
      <c r="AK614" s="2"/>
    </row>
    <row r="615" spans="1:37" ht="15.75" customHeight="1">
      <c r="A615" s="2"/>
      <c r="B615" s="2"/>
      <c r="C615" s="63"/>
      <c r="D615" s="2"/>
      <c r="E615" s="63"/>
      <c r="F615" s="2"/>
      <c r="G615" s="63"/>
      <c r="H615" s="2"/>
      <c r="I615" s="63"/>
      <c r="J615" s="2"/>
      <c r="K615" s="63"/>
      <c r="L615" s="2"/>
      <c r="M615" s="63"/>
      <c r="N615" s="2"/>
      <c r="O615" s="63"/>
      <c r="P615" s="2"/>
      <c r="Q615" s="63"/>
      <c r="R615" s="2"/>
      <c r="S615" s="2"/>
      <c r="T615" s="2"/>
      <c r="U615" s="2"/>
      <c r="V615" s="2"/>
      <c r="W615" s="2"/>
      <c r="X615" s="2"/>
      <c r="Y615" s="2"/>
      <c r="Z615" s="2"/>
      <c r="AA615" s="2"/>
      <c r="AB615" s="2"/>
      <c r="AC615" s="2"/>
      <c r="AD615" s="2"/>
      <c r="AE615" s="2"/>
      <c r="AF615" s="2"/>
      <c r="AG615" s="2"/>
      <c r="AH615" s="2"/>
      <c r="AI615" s="2"/>
      <c r="AJ615" s="2"/>
      <c r="AK615" s="2"/>
    </row>
    <row r="616" spans="1:37" ht="15.75" customHeight="1">
      <c r="A616" s="2"/>
      <c r="B616" s="2"/>
      <c r="C616" s="63"/>
      <c r="D616" s="2"/>
      <c r="E616" s="63"/>
      <c r="F616" s="2"/>
      <c r="G616" s="63"/>
      <c r="H616" s="2"/>
      <c r="I616" s="63"/>
      <c r="J616" s="2"/>
      <c r="K616" s="63"/>
      <c r="L616" s="2"/>
      <c r="M616" s="63"/>
      <c r="N616" s="2"/>
      <c r="O616" s="63"/>
      <c r="P616" s="2"/>
      <c r="Q616" s="63"/>
      <c r="R616" s="2"/>
      <c r="S616" s="2"/>
      <c r="T616" s="2"/>
      <c r="U616" s="2"/>
      <c r="V616" s="2"/>
      <c r="W616" s="2"/>
      <c r="X616" s="2"/>
      <c r="Y616" s="2"/>
      <c r="Z616" s="2"/>
      <c r="AA616" s="2"/>
      <c r="AB616" s="2"/>
      <c r="AC616" s="2"/>
      <c r="AD616" s="2"/>
      <c r="AE616" s="2"/>
      <c r="AF616" s="2"/>
      <c r="AG616" s="2"/>
      <c r="AH616" s="2"/>
      <c r="AI616" s="2"/>
      <c r="AJ616" s="2"/>
      <c r="AK616" s="2"/>
    </row>
    <row r="617" spans="1:37" ht="15.75" customHeight="1">
      <c r="A617" s="2"/>
      <c r="B617" s="2"/>
      <c r="C617" s="63"/>
      <c r="D617" s="2"/>
      <c r="E617" s="63"/>
      <c r="F617" s="2"/>
      <c r="G617" s="63"/>
      <c r="H617" s="2"/>
      <c r="I617" s="63"/>
      <c r="J617" s="2"/>
      <c r="K617" s="63"/>
      <c r="L617" s="2"/>
      <c r="M617" s="63"/>
      <c r="N617" s="2"/>
      <c r="O617" s="63"/>
      <c r="P617" s="2"/>
      <c r="Q617" s="63"/>
      <c r="R617" s="2"/>
      <c r="S617" s="2"/>
      <c r="T617" s="2"/>
      <c r="U617" s="2"/>
      <c r="V617" s="2"/>
      <c r="W617" s="2"/>
      <c r="X617" s="2"/>
      <c r="Y617" s="2"/>
      <c r="Z617" s="2"/>
      <c r="AA617" s="2"/>
      <c r="AB617" s="2"/>
      <c r="AC617" s="2"/>
      <c r="AD617" s="2"/>
      <c r="AE617" s="2"/>
      <c r="AF617" s="2"/>
      <c r="AG617" s="2"/>
      <c r="AH617" s="2"/>
      <c r="AI617" s="2"/>
      <c r="AJ617" s="2"/>
      <c r="AK617" s="2"/>
    </row>
    <row r="618" spans="1:37" ht="15.75" customHeight="1">
      <c r="A618" s="2"/>
      <c r="B618" s="2"/>
      <c r="C618" s="63"/>
      <c r="D618" s="2"/>
      <c r="E618" s="63"/>
      <c r="F618" s="2"/>
      <c r="G618" s="63"/>
      <c r="H618" s="2"/>
      <c r="I618" s="63"/>
      <c r="J618" s="2"/>
      <c r="K618" s="63"/>
      <c r="L618" s="2"/>
      <c r="M618" s="63"/>
      <c r="N618" s="2"/>
      <c r="O618" s="63"/>
      <c r="P618" s="2"/>
      <c r="Q618" s="63"/>
      <c r="R618" s="2"/>
      <c r="S618" s="2"/>
      <c r="T618" s="2"/>
      <c r="U618" s="2"/>
      <c r="V618" s="2"/>
      <c r="W618" s="2"/>
      <c r="X618" s="2"/>
      <c r="Y618" s="2"/>
      <c r="Z618" s="2"/>
      <c r="AA618" s="2"/>
      <c r="AB618" s="2"/>
      <c r="AC618" s="2"/>
      <c r="AD618" s="2"/>
      <c r="AE618" s="2"/>
      <c r="AF618" s="2"/>
      <c r="AG618" s="2"/>
      <c r="AH618" s="2"/>
      <c r="AI618" s="2"/>
      <c r="AJ618" s="2"/>
      <c r="AK618" s="2"/>
    </row>
    <row r="619" spans="1:37" ht="15.75" customHeight="1">
      <c r="A619" s="2"/>
      <c r="B619" s="2"/>
      <c r="C619" s="63"/>
      <c r="D619" s="2"/>
      <c r="E619" s="63"/>
      <c r="F619" s="2"/>
      <c r="G619" s="63"/>
      <c r="H619" s="2"/>
      <c r="I619" s="63"/>
      <c r="J619" s="2"/>
      <c r="K619" s="63"/>
      <c r="L619" s="2"/>
      <c r="M619" s="63"/>
      <c r="N619" s="2"/>
      <c r="O619" s="63"/>
      <c r="P619" s="2"/>
      <c r="Q619" s="63"/>
      <c r="R619" s="2"/>
      <c r="S619" s="2"/>
      <c r="T619" s="2"/>
      <c r="U619" s="2"/>
      <c r="V619" s="2"/>
      <c r="W619" s="2"/>
      <c r="X619" s="2"/>
      <c r="Y619" s="2"/>
      <c r="Z619" s="2"/>
      <c r="AA619" s="2"/>
      <c r="AB619" s="2"/>
      <c r="AC619" s="2"/>
      <c r="AD619" s="2"/>
      <c r="AE619" s="2"/>
      <c r="AF619" s="2"/>
      <c r="AG619" s="2"/>
      <c r="AH619" s="2"/>
      <c r="AI619" s="2"/>
      <c r="AJ619" s="2"/>
      <c r="AK619" s="2"/>
    </row>
    <row r="620" spans="1:37" ht="15.75" customHeight="1">
      <c r="A620" s="2"/>
      <c r="B620" s="2"/>
      <c r="C620" s="63"/>
      <c r="D620" s="2"/>
      <c r="E620" s="63"/>
      <c r="F620" s="2"/>
      <c r="G620" s="63"/>
      <c r="H620" s="2"/>
      <c r="I620" s="63"/>
      <c r="J620" s="2"/>
      <c r="K620" s="63"/>
      <c r="L620" s="2"/>
      <c r="M620" s="63"/>
      <c r="N620" s="2"/>
      <c r="O620" s="63"/>
      <c r="P620" s="2"/>
      <c r="Q620" s="63"/>
      <c r="R620" s="2"/>
      <c r="S620" s="2"/>
      <c r="T620" s="2"/>
      <c r="U620" s="2"/>
      <c r="V620" s="2"/>
      <c r="W620" s="2"/>
      <c r="X620" s="2"/>
      <c r="Y620" s="2"/>
      <c r="Z620" s="2"/>
      <c r="AA620" s="2"/>
      <c r="AB620" s="2"/>
      <c r="AC620" s="2"/>
      <c r="AD620" s="2"/>
      <c r="AE620" s="2"/>
      <c r="AF620" s="2"/>
      <c r="AG620" s="2"/>
      <c r="AH620" s="2"/>
      <c r="AI620" s="2"/>
      <c r="AJ620" s="2"/>
      <c r="AK620" s="2"/>
    </row>
    <row r="621" spans="1:37" ht="15.75" customHeight="1">
      <c r="A621" s="2"/>
      <c r="B621" s="2"/>
      <c r="C621" s="63"/>
      <c r="D621" s="2"/>
      <c r="E621" s="63"/>
      <c r="F621" s="2"/>
      <c r="G621" s="63"/>
      <c r="H621" s="2"/>
      <c r="I621" s="63"/>
      <c r="J621" s="2"/>
      <c r="K621" s="63"/>
      <c r="L621" s="2"/>
      <c r="M621" s="63"/>
      <c r="N621" s="2"/>
      <c r="O621" s="63"/>
      <c r="P621" s="2"/>
      <c r="Q621" s="63"/>
      <c r="R621" s="2"/>
      <c r="S621" s="2"/>
      <c r="T621" s="2"/>
      <c r="U621" s="2"/>
      <c r="V621" s="2"/>
      <c r="W621" s="2"/>
      <c r="X621" s="2"/>
      <c r="Y621" s="2"/>
      <c r="Z621" s="2"/>
      <c r="AA621" s="2"/>
      <c r="AB621" s="2"/>
      <c r="AC621" s="2"/>
      <c r="AD621" s="2"/>
      <c r="AE621" s="2"/>
      <c r="AF621" s="2"/>
      <c r="AG621" s="2"/>
      <c r="AH621" s="2"/>
      <c r="AI621" s="2"/>
      <c r="AJ621" s="2"/>
      <c r="AK621" s="2"/>
    </row>
    <row r="622" spans="1:37" ht="15.75" customHeight="1">
      <c r="A622" s="2"/>
      <c r="B622" s="2"/>
      <c r="C622" s="63"/>
      <c r="D622" s="2"/>
      <c r="E622" s="63"/>
      <c r="F622" s="2"/>
      <c r="G622" s="63"/>
      <c r="H622" s="2"/>
      <c r="I622" s="63"/>
      <c r="J622" s="2"/>
      <c r="K622" s="63"/>
      <c r="L622" s="2"/>
      <c r="M622" s="63"/>
      <c r="N622" s="2"/>
      <c r="O622" s="63"/>
      <c r="P622" s="2"/>
      <c r="Q622" s="63"/>
      <c r="R622" s="2"/>
      <c r="S622" s="2"/>
      <c r="T622" s="2"/>
      <c r="U622" s="2"/>
      <c r="V622" s="2"/>
      <c r="W622" s="2"/>
      <c r="X622" s="2"/>
      <c r="Y622" s="2"/>
      <c r="Z622" s="2"/>
      <c r="AA622" s="2"/>
      <c r="AB622" s="2"/>
      <c r="AC622" s="2"/>
      <c r="AD622" s="2"/>
      <c r="AE622" s="2"/>
      <c r="AF622" s="2"/>
      <c r="AG622" s="2"/>
      <c r="AH622" s="2"/>
      <c r="AI622" s="2"/>
      <c r="AJ622" s="2"/>
      <c r="AK622" s="2"/>
    </row>
    <row r="623" spans="1:37" ht="15.75" customHeight="1">
      <c r="A623" s="2"/>
      <c r="B623" s="2"/>
      <c r="C623" s="63"/>
      <c r="D623" s="2"/>
      <c r="E623" s="63"/>
      <c r="F623" s="2"/>
      <c r="G623" s="63"/>
      <c r="H623" s="2"/>
      <c r="I623" s="63"/>
      <c r="J623" s="2"/>
      <c r="K623" s="63"/>
      <c r="L623" s="2"/>
      <c r="M623" s="63"/>
      <c r="N623" s="2"/>
      <c r="O623" s="63"/>
      <c r="P623" s="2"/>
      <c r="Q623" s="63"/>
      <c r="R623" s="2"/>
      <c r="S623" s="2"/>
      <c r="T623" s="2"/>
      <c r="U623" s="2"/>
      <c r="V623" s="2"/>
      <c r="W623" s="2"/>
      <c r="X623" s="2"/>
      <c r="Y623" s="2"/>
      <c r="Z623" s="2"/>
      <c r="AA623" s="2"/>
      <c r="AB623" s="2"/>
      <c r="AC623" s="2"/>
      <c r="AD623" s="2"/>
      <c r="AE623" s="2"/>
      <c r="AF623" s="2"/>
      <c r="AG623" s="2"/>
      <c r="AH623" s="2"/>
      <c r="AI623" s="2"/>
      <c r="AJ623" s="2"/>
      <c r="AK623" s="2"/>
    </row>
    <row r="624" spans="1:37" ht="15.75" customHeight="1">
      <c r="A624" s="2"/>
      <c r="B624" s="2"/>
      <c r="C624" s="63"/>
      <c r="D624" s="2"/>
      <c r="E624" s="63"/>
      <c r="F624" s="2"/>
      <c r="G624" s="63"/>
      <c r="H624" s="2"/>
      <c r="I624" s="63"/>
      <c r="J624" s="2"/>
      <c r="K624" s="63"/>
      <c r="L624" s="2"/>
      <c r="M624" s="63"/>
      <c r="N624" s="2"/>
      <c r="O624" s="63"/>
      <c r="P624" s="2"/>
      <c r="Q624" s="63"/>
      <c r="R624" s="2"/>
      <c r="S624" s="2"/>
      <c r="T624" s="2"/>
      <c r="U624" s="2"/>
      <c r="V624" s="2"/>
      <c r="W624" s="2"/>
      <c r="X624" s="2"/>
      <c r="Y624" s="2"/>
      <c r="Z624" s="2"/>
      <c r="AA624" s="2"/>
      <c r="AB624" s="2"/>
      <c r="AC624" s="2"/>
      <c r="AD624" s="2"/>
      <c r="AE624" s="2"/>
      <c r="AF624" s="2"/>
      <c r="AG624" s="2"/>
      <c r="AH624" s="2"/>
      <c r="AI624" s="2"/>
      <c r="AJ624" s="2"/>
      <c r="AK624" s="2"/>
    </row>
    <row r="625" spans="1:37" ht="15.75" customHeight="1">
      <c r="A625" s="2"/>
      <c r="B625" s="2"/>
      <c r="C625" s="63"/>
      <c r="D625" s="2"/>
      <c r="E625" s="63"/>
      <c r="F625" s="2"/>
      <c r="G625" s="63"/>
      <c r="H625" s="2"/>
      <c r="I625" s="63"/>
      <c r="J625" s="2"/>
      <c r="K625" s="63"/>
      <c r="L625" s="2"/>
      <c r="M625" s="63"/>
      <c r="N625" s="2"/>
      <c r="O625" s="63"/>
      <c r="P625" s="2"/>
      <c r="Q625" s="63"/>
      <c r="R625" s="2"/>
      <c r="S625" s="2"/>
      <c r="T625" s="2"/>
      <c r="U625" s="2"/>
      <c r="V625" s="2"/>
      <c r="W625" s="2"/>
      <c r="X625" s="2"/>
      <c r="Y625" s="2"/>
      <c r="Z625" s="2"/>
      <c r="AA625" s="2"/>
      <c r="AB625" s="2"/>
      <c r="AC625" s="2"/>
      <c r="AD625" s="2"/>
      <c r="AE625" s="2"/>
      <c r="AF625" s="2"/>
      <c r="AG625" s="2"/>
      <c r="AH625" s="2"/>
      <c r="AI625" s="2"/>
      <c r="AJ625" s="2"/>
      <c r="AK625" s="2"/>
    </row>
    <row r="626" spans="1:37" ht="15.75" customHeight="1">
      <c r="A626" s="2"/>
      <c r="B626" s="2"/>
      <c r="C626" s="63"/>
      <c r="D626" s="2"/>
      <c r="E626" s="63"/>
      <c r="F626" s="2"/>
      <c r="G626" s="63"/>
      <c r="H626" s="2"/>
      <c r="I626" s="63"/>
      <c r="J626" s="2"/>
      <c r="K626" s="63"/>
      <c r="L626" s="2"/>
      <c r="M626" s="63"/>
      <c r="N626" s="2"/>
      <c r="O626" s="63"/>
      <c r="P626" s="2"/>
      <c r="Q626" s="63"/>
      <c r="R626" s="2"/>
      <c r="S626" s="2"/>
      <c r="T626" s="2"/>
      <c r="U626" s="2"/>
      <c r="V626" s="2"/>
      <c r="W626" s="2"/>
      <c r="X626" s="2"/>
      <c r="Y626" s="2"/>
      <c r="Z626" s="2"/>
      <c r="AA626" s="2"/>
      <c r="AB626" s="2"/>
      <c r="AC626" s="2"/>
      <c r="AD626" s="2"/>
      <c r="AE626" s="2"/>
      <c r="AF626" s="2"/>
      <c r="AG626" s="2"/>
      <c r="AH626" s="2"/>
      <c r="AI626" s="2"/>
      <c r="AJ626" s="2"/>
      <c r="AK626" s="2"/>
    </row>
    <row r="627" spans="1:37" ht="15.75" customHeight="1">
      <c r="A627" s="2"/>
      <c r="B627" s="2"/>
      <c r="C627" s="63"/>
      <c r="D627" s="2"/>
      <c r="E627" s="63"/>
      <c r="F627" s="2"/>
      <c r="G627" s="63"/>
      <c r="H627" s="2"/>
      <c r="I627" s="63"/>
      <c r="J627" s="2"/>
      <c r="K627" s="63"/>
      <c r="L627" s="2"/>
      <c r="M627" s="63"/>
      <c r="N627" s="2"/>
      <c r="O627" s="63"/>
      <c r="P627" s="2"/>
      <c r="Q627" s="63"/>
      <c r="R627" s="2"/>
      <c r="S627" s="2"/>
      <c r="T627" s="2"/>
      <c r="U627" s="2"/>
      <c r="V627" s="2"/>
      <c r="W627" s="2"/>
      <c r="X627" s="2"/>
      <c r="Y627" s="2"/>
      <c r="Z627" s="2"/>
      <c r="AA627" s="2"/>
      <c r="AB627" s="2"/>
      <c r="AC627" s="2"/>
      <c r="AD627" s="2"/>
      <c r="AE627" s="2"/>
      <c r="AF627" s="2"/>
      <c r="AG627" s="2"/>
      <c r="AH627" s="2"/>
      <c r="AI627" s="2"/>
      <c r="AJ627" s="2"/>
      <c r="AK627" s="2"/>
    </row>
    <row r="628" spans="1:37" ht="15.75" customHeight="1">
      <c r="A628" s="2"/>
      <c r="B628" s="2"/>
      <c r="C628" s="63"/>
      <c r="D628" s="2"/>
      <c r="E628" s="63"/>
      <c r="F628" s="2"/>
      <c r="G628" s="63"/>
      <c r="H628" s="2"/>
      <c r="I628" s="63"/>
      <c r="J628" s="2"/>
      <c r="K628" s="63"/>
      <c r="L628" s="2"/>
      <c r="M628" s="63"/>
      <c r="N628" s="2"/>
      <c r="O628" s="63"/>
      <c r="P628" s="2"/>
      <c r="Q628" s="63"/>
      <c r="R628" s="2"/>
      <c r="S628" s="2"/>
      <c r="T628" s="2"/>
      <c r="U628" s="2"/>
      <c r="V628" s="2"/>
      <c r="W628" s="2"/>
      <c r="X628" s="2"/>
      <c r="Y628" s="2"/>
      <c r="Z628" s="2"/>
      <c r="AA628" s="2"/>
      <c r="AB628" s="2"/>
      <c r="AC628" s="2"/>
      <c r="AD628" s="2"/>
      <c r="AE628" s="2"/>
      <c r="AF628" s="2"/>
      <c r="AG628" s="2"/>
      <c r="AH628" s="2"/>
      <c r="AI628" s="2"/>
      <c r="AJ628" s="2"/>
      <c r="AK628" s="2"/>
    </row>
    <row r="629" spans="1:37" ht="15.75" customHeight="1">
      <c r="A629" s="2"/>
      <c r="B629" s="2"/>
      <c r="C629" s="63"/>
      <c r="D629" s="2"/>
      <c r="E629" s="63"/>
      <c r="F629" s="2"/>
      <c r="G629" s="63"/>
      <c r="H629" s="2"/>
      <c r="I629" s="63"/>
      <c r="J629" s="2"/>
      <c r="K629" s="63"/>
      <c r="L629" s="2"/>
      <c r="M629" s="63"/>
      <c r="N629" s="2"/>
      <c r="O629" s="63"/>
      <c r="P629" s="2"/>
      <c r="Q629" s="63"/>
      <c r="R629" s="2"/>
      <c r="S629" s="2"/>
      <c r="T629" s="2"/>
      <c r="U629" s="2"/>
      <c r="V629" s="2"/>
      <c r="W629" s="2"/>
      <c r="X629" s="2"/>
      <c r="Y629" s="2"/>
      <c r="Z629" s="2"/>
      <c r="AA629" s="2"/>
      <c r="AB629" s="2"/>
      <c r="AC629" s="2"/>
      <c r="AD629" s="2"/>
      <c r="AE629" s="2"/>
      <c r="AF629" s="2"/>
      <c r="AG629" s="2"/>
      <c r="AH629" s="2"/>
      <c r="AI629" s="2"/>
      <c r="AJ629" s="2"/>
      <c r="AK629" s="2"/>
    </row>
    <row r="630" spans="1:37" ht="15.75" customHeight="1">
      <c r="A630" s="2"/>
      <c r="B630" s="2"/>
      <c r="C630" s="63"/>
      <c r="D630" s="2"/>
      <c r="E630" s="63"/>
      <c r="F630" s="2"/>
      <c r="G630" s="63"/>
      <c r="H630" s="2"/>
      <c r="I630" s="63"/>
      <c r="J630" s="2"/>
      <c r="K630" s="63"/>
      <c r="L630" s="2"/>
      <c r="M630" s="63"/>
      <c r="N630" s="2"/>
      <c r="O630" s="63"/>
      <c r="P630" s="2"/>
      <c r="Q630" s="63"/>
      <c r="R630" s="2"/>
      <c r="S630" s="2"/>
      <c r="T630" s="2"/>
      <c r="U630" s="2"/>
      <c r="V630" s="2"/>
      <c r="W630" s="2"/>
      <c r="X630" s="2"/>
      <c r="Y630" s="2"/>
      <c r="Z630" s="2"/>
      <c r="AA630" s="2"/>
      <c r="AB630" s="2"/>
      <c r="AC630" s="2"/>
      <c r="AD630" s="2"/>
      <c r="AE630" s="2"/>
      <c r="AF630" s="2"/>
      <c r="AG630" s="2"/>
      <c r="AH630" s="2"/>
      <c r="AI630" s="2"/>
      <c r="AJ630" s="2"/>
      <c r="AK630" s="2"/>
    </row>
    <row r="631" spans="1:37" ht="15.75" customHeight="1">
      <c r="A631" s="2"/>
      <c r="B631" s="2"/>
      <c r="C631" s="63"/>
      <c r="D631" s="2"/>
      <c r="E631" s="63"/>
      <c r="F631" s="2"/>
      <c r="G631" s="63"/>
      <c r="H631" s="2"/>
      <c r="I631" s="63"/>
      <c r="J631" s="2"/>
      <c r="K631" s="63"/>
      <c r="L631" s="2"/>
      <c r="M631" s="63"/>
      <c r="N631" s="2"/>
      <c r="O631" s="63"/>
      <c r="P631" s="2"/>
      <c r="Q631" s="63"/>
      <c r="R631" s="2"/>
      <c r="S631" s="2"/>
      <c r="T631" s="2"/>
      <c r="U631" s="2"/>
      <c r="V631" s="2"/>
      <c r="W631" s="2"/>
      <c r="X631" s="2"/>
      <c r="Y631" s="2"/>
      <c r="Z631" s="2"/>
      <c r="AA631" s="2"/>
      <c r="AB631" s="2"/>
      <c r="AC631" s="2"/>
      <c r="AD631" s="2"/>
      <c r="AE631" s="2"/>
      <c r="AF631" s="2"/>
      <c r="AG631" s="2"/>
      <c r="AH631" s="2"/>
      <c r="AI631" s="2"/>
      <c r="AJ631" s="2"/>
      <c r="AK631" s="2"/>
    </row>
    <row r="632" spans="1:37" ht="15.75" customHeight="1">
      <c r="A632" s="2"/>
      <c r="B632" s="2"/>
      <c r="C632" s="63"/>
      <c r="D632" s="2"/>
      <c r="E632" s="63"/>
      <c r="F632" s="2"/>
      <c r="G632" s="63"/>
      <c r="H632" s="2"/>
      <c r="I632" s="63"/>
      <c r="J632" s="2"/>
      <c r="K632" s="63"/>
      <c r="L632" s="2"/>
      <c r="M632" s="63"/>
      <c r="N632" s="2"/>
      <c r="O632" s="63"/>
      <c r="P632" s="2"/>
      <c r="Q632" s="63"/>
      <c r="R632" s="2"/>
      <c r="S632" s="2"/>
      <c r="T632" s="2"/>
      <c r="U632" s="2"/>
      <c r="V632" s="2"/>
      <c r="W632" s="2"/>
      <c r="X632" s="2"/>
      <c r="Y632" s="2"/>
      <c r="Z632" s="2"/>
      <c r="AA632" s="2"/>
      <c r="AB632" s="2"/>
      <c r="AC632" s="2"/>
      <c r="AD632" s="2"/>
      <c r="AE632" s="2"/>
      <c r="AF632" s="2"/>
      <c r="AG632" s="2"/>
      <c r="AH632" s="2"/>
      <c r="AI632" s="2"/>
      <c r="AJ632" s="2"/>
      <c r="AK632" s="2"/>
    </row>
    <row r="633" spans="1:37" ht="15.75" customHeight="1">
      <c r="A633" s="2"/>
      <c r="B633" s="2"/>
      <c r="C633" s="63"/>
      <c r="D633" s="2"/>
      <c r="E633" s="63"/>
      <c r="F633" s="2"/>
      <c r="G633" s="63"/>
      <c r="H633" s="2"/>
      <c r="I633" s="63"/>
      <c r="J633" s="2"/>
      <c r="K633" s="63"/>
      <c r="L633" s="2"/>
      <c r="M633" s="63"/>
      <c r="N633" s="2"/>
      <c r="O633" s="63"/>
      <c r="P633" s="2"/>
      <c r="Q633" s="63"/>
      <c r="R633" s="2"/>
      <c r="S633" s="2"/>
      <c r="T633" s="2"/>
      <c r="U633" s="2"/>
      <c r="V633" s="2"/>
      <c r="W633" s="2"/>
      <c r="X633" s="2"/>
      <c r="Y633" s="2"/>
      <c r="Z633" s="2"/>
      <c r="AA633" s="2"/>
      <c r="AB633" s="2"/>
      <c r="AC633" s="2"/>
      <c r="AD633" s="2"/>
      <c r="AE633" s="2"/>
      <c r="AF633" s="2"/>
      <c r="AG633" s="2"/>
      <c r="AH633" s="2"/>
      <c r="AI633" s="2"/>
      <c r="AJ633" s="2"/>
      <c r="AK633" s="2"/>
    </row>
    <row r="634" spans="1:37" ht="15.75" customHeight="1">
      <c r="A634" s="2"/>
      <c r="B634" s="2"/>
      <c r="C634" s="63"/>
      <c r="D634" s="2"/>
      <c r="E634" s="63"/>
      <c r="F634" s="2"/>
      <c r="G634" s="63"/>
      <c r="H634" s="2"/>
      <c r="I634" s="63"/>
      <c r="J634" s="2"/>
      <c r="K634" s="63"/>
      <c r="L634" s="2"/>
      <c r="M634" s="63"/>
      <c r="N634" s="2"/>
      <c r="O634" s="63"/>
      <c r="P634" s="2"/>
      <c r="Q634" s="63"/>
      <c r="R634" s="2"/>
      <c r="S634" s="2"/>
      <c r="T634" s="2"/>
      <c r="U634" s="2"/>
      <c r="V634" s="2"/>
      <c r="W634" s="2"/>
      <c r="X634" s="2"/>
      <c r="Y634" s="2"/>
      <c r="Z634" s="2"/>
      <c r="AA634" s="2"/>
      <c r="AB634" s="2"/>
      <c r="AC634" s="2"/>
      <c r="AD634" s="2"/>
      <c r="AE634" s="2"/>
      <c r="AF634" s="2"/>
      <c r="AG634" s="2"/>
      <c r="AH634" s="2"/>
      <c r="AI634" s="2"/>
      <c r="AJ634" s="2"/>
      <c r="AK634" s="2"/>
    </row>
    <row r="635" spans="1:37" ht="15.75" customHeight="1">
      <c r="A635" s="2"/>
      <c r="B635" s="2"/>
      <c r="C635" s="63"/>
      <c r="D635" s="2"/>
      <c r="E635" s="63"/>
      <c r="F635" s="2"/>
      <c r="G635" s="63"/>
      <c r="H635" s="2"/>
      <c r="I635" s="63"/>
      <c r="J635" s="2"/>
      <c r="K635" s="63"/>
      <c r="L635" s="2"/>
      <c r="M635" s="63"/>
      <c r="N635" s="2"/>
      <c r="O635" s="63"/>
      <c r="P635" s="2"/>
      <c r="Q635" s="63"/>
      <c r="R635" s="2"/>
      <c r="S635" s="2"/>
      <c r="T635" s="2"/>
      <c r="U635" s="2"/>
      <c r="V635" s="2"/>
      <c r="W635" s="2"/>
      <c r="X635" s="2"/>
      <c r="Y635" s="2"/>
      <c r="Z635" s="2"/>
      <c r="AA635" s="2"/>
      <c r="AB635" s="2"/>
      <c r="AC635" s="2"/>
      <c r="AD635" s="2"/>
      <c r="AE635" s="2"/>
      <c r="AF635" s="2"/>
      <c r="AG635" s="2"/>
      <c r="AH635" s="2"/>
      <c r="AI635" s="2"/>
      <c r="AJ635" s="2"/>
      <c r="AK635" s="2"/>
    </row>
    <row r="636" spans="1:37" ht="15.75" customHeight="1">
      <c r="A636" s="2"/>
      <c r="B636" s="2"/>
      <c r="C636" s="63"/>
      <c r="D636" s="2"/>
      <c r="E636" s="63"/>
      <c r="F636" s="2"/>
      <c r="G636" s="63"/>
      <c r="H636" s="2"/>
      <c r="I636" s="63"/>
      <c r="J636" s="2"/>
      <c r="K636" s="63"/>
      <c r="L636" s="2"/>
      <c r="M636" s="63"/>
      <c r="N636" s="2"/>
      <c r="O636" s="63"/>
      <c r="P636" s="2"/>
      <c r="Q636" s="63"/>
      <c r="R636" s="2"/>
      <c r="S636" s="2"/>
      <c r="T636" s="2"/>
      <c r="U636" s="2"/>
      <c r="V636" s="2"/>
      <c r="W636" s="2"/>
      <c r="X636" s="2"/>
      <c r="Y636" s="2"/>
      <c r="Z636" s="2"/>
      <c r="AA636" s="2"/>
      <c r="AB636" s="2"/>
      <c r="AC636" s="2"/>
      <c r="AD636" s="2"/>
      <c r="AE636" s="2"/>
      <c r="AF636" s="2"/>
      <c r="AG636" s="2"/>
      <c r="AH636" s="2"/>
      <c r="AI636" s="2"/>
      <c r="AJ636" s="2"/>
      <c r="AK636" s="2"/>
    </row>
    <row r="637" spans="1:37" ht="15.75" customHeight="1">
      <c r="A637" s="2"/>
      <c r="B637" s="2"/>
      <c r="C637" s="63"/>
      <c r="D637" s="2"/>
      <c r="E637" s="63"/>
      <c r="F637" s="2"/>
      <c r="G637" s="63"/>
      <c r="H637" s="2"/>
      <c r="I637" s="63"/>
      <c r="J637" s="2"/>
      <c r="K637" s="63"/>
      <c r="L637" s="2"/>
      <c r="M637" s="63"/>
      <c r="N637" s="2"/>
      <c r="O637" s="63"/>
      <c r="P637" s="2"/>
      <c r="Q637" s="63"/>
      <c r="R637" s="2"/>
      <c r="S637" s="2"/>
      <c r="T637" s="2"/>
      <c r="U637" s="2"/>
      <c r="V637" s="2"/>
      <c r="W637" s="2"/>
      <c r="X637" s="2"/>
      <c r="Y637" s="2"/>
      <c r="Z637" s="2"/>
      <c r="AA637" s="2"/>
      <c r="AB637" s="2"/>
      <c r="AC637" s="2"/>
      <c r="AD637" s="2"/>
      <c r="AE637" s="2"/>
      <c r="AF637" s="2"/>
      <c r="AG637" s="2"/>
      <c r="AH637" s="2"/>
      <c r="AI637" s="2"/>
      <c r="AJ637" s="2"/>
      <c r="AK637" s="2"/>
    </row>
    <row r="638" spans="1:37" ht="15.75" customHeight="1">
      <c r="A638" s="2"/>
      <c r="B638" s="2"/>
      <c r="C638" s="63"/>
      <c r="D638" s="2"/>
      <c r="E638" s="63"/>
      <c r="F638" s="2"/>
      <c r="G638" s="63"/>
      <c r="H638" s="2"/>
      <c r="I638" s="63"/>
      <c r="J638" s="2"/>
      <c r="K638" s="63"/>
      <c r="L638" s="2"/>
      <c r="M638" s="63"/>
      <c r="N638" s="2"/>
      <c r="O638" s="63"/>
      <c r="P638" s="2"/>
      <c r="Q638" s="63"/>
      <c r="R638" s="2"/>
      <c r="S638" s="2"/>
      <c r="T638" s="2"/>
      <c r="U638" s="2"/>
      <c r="V638" s="2"/>
      <c r="W638" s="2"/>
      <c r="X638" s="2"/>
      <c r="Y638" s="2"/>
      <c r="Z638" s="2"/>
      <c r="AA638" s="2"/>
      <c r="AB638" s="2"/>
      <c r="AC638" s="2"/>
      <c r="AD638" s="2"/>
      <c r="AE638" s="2"/>
      <c r="AF638" s="2"/>
      <c r="AG638" s="2"/>
      <c r="AH638" s="2"/>
      <c r="AI638" s="2"/>
      <c r="AJ638" s="2"/>
      <c r="AK638" s="2"/>
    </row>
    <row r="639" spans="1:37" ht="15.75" customHeight="1">
      <c r="A639" s="2"/>
      <c r="B639" s="2"/>
      <c r="C639" s="63"/>
      <c r="D639" s="2"/>
      <c r="E639" s="63"/>
      <c r="F639" s="2"/>
      <c r="G639" s="63"/>
      <c r="H639" s="2"/>
      <c r="I639" s="63"/>
      <c r="J639" s="2"/>
      <c r="K639" s="63"/>
      <c r="L639" s="2"/>
      <c r="M639" s="63"/>
      <c r="N639" s="2"/>
      <c r="O639" s="63"/>
      <c r="P639" s="2"/>
      <c r="Q639" s="63"/>
      <c r="R639" s="2"/>
      <c r="S639" s="2"/>
      <c r="T639" s="2"/>
      <c r="U639" s="2"/>
      <c r="V639" s="2"/>
      <c r="W639" s="2"/>
      <c r="X639" s="2"/>
      <c r="Y639" s="2"/>
      <c r="Z639" s="2"/>
      <c r="AA639" s="2"/>
      <c r="AB639" s="2"/>
      <c r="AC639" s="2"/>
      <c r="AD639" s="2"/>
      <c r="AE639" s="2"/>
      <c r="AF639" s="2"/>
      <c r="AG639" s="2"/>
      <c r="AH639" s="2"/>
      <c r="AI639" s="2"/>
      <c r="AJ639" s="2"/>
      <c r="AK639" s="2"/>
    </row>
    <row r="640" spans="1:37" ht="15.75" customHeight="1">
      <c r="A640" s="2"/>
      <c r="B640" s="2"/>
      <c r="C640" s="63"/>
      <c r="D640" s="2"/>
      <c r="E640" s="63"/>
      <c r="F640" s="2"/>
      <c r="G640" s="63"/>
      <c r="H640" s="2"/>
      <c r="I640" s="63"/>
      <c r="J640" s="2"/>
      <c r="K640" s="63"/>
      <c r="L640" s="2"/>
      <c r="M640" s="63"/>
      <c r="N640" s="2"/>
      <c r="O640" s="63"/>
      <c r="P640" s="2"/>
      <c r="Q640" s="63"/>
      <c r="R640" s="2"/>
      <c r="S640" s="2"/>
      <c r="T640" s="2"/>
      <c r="U640" s="2"/>
      <c r="V640" s="2"/>
      <c r="W640" s="2"/>
      <c r="X640" s="2"/>
      <c r="Y640" s="2"/>
      <c r="Z640" s="2"/>
      <c r="AA640" s="2"/>
      <c r="AB640" s="2"/>
      <c r="AC640" s="2"/>
      <c r="AD640" s="2"/>
      <c r="AE640" s="2"/>
      <c r="AF640" s="2"/>
      <c r="AG640" s="2"/>
      <c r="AH640" s="2"/>
      <c r="AI640" s="2"/>
      <c r="AJ640" s="2"/>
      <c r="AK640" s="2"/>
    </row>
    <row r="641" spans="1:37" ht="15.75" customHeight="1">
      <c r="A641" s="2"/>
      <c r="B641" s="2"/>
      <c r="C641" s="63"/>
      <c r="D641" s="2"/>
      <c r="E641" s="63"/>
      <c r="F641" s="2"/>
      <c r="G641" s="63"/>
      <c r="H641" s="2"/>
      <c r="I641" s="63"/>
      <c r="J641" s="2"/>
      <c r="K641" s="63"/>
      <c r="L641" s="2"/>
      <c r="M641" s="63"/>
      <c r="N641" s="2"/>
      <c r="O641" s="63"/>
      <c r="P641" s="2"/>
      <c r="Q641" s="63"/>
      <c r="R641" s="2"/>
      <c r="S641" s="2"/>
      <c r="T641" s="2"/>
      <c r="U641" s="2"/>
      <c r="V641" s="2"/>
      <c r="W641" s="2"/>
      <c r="X641" s="2"/>
      <c r="Y641" s="2"/>
      <c r="Z641" s="2"/>
      <c r="AA641" s="2"/>
      <c r="AB641" s="2"/>
      <c r="AC641" s="2"/>
      <c r="AD641" s="2"/>
      <c r="AE641" s="2"/>
      <c r="AF641" s="2"/>
      <c r="AG641" s="2"/>
      <c r="AH641" s="2"/>
      <c r="AI641" s="2"/>
      <c r="AJ641" s="2"/>
      <c r="AK641" s="2"/>
    </row>
    <row r="642" spans="1:37" ht="15.75" customHeight="1">
      <c r="A642" s="2"/>
      <c r="B642" s="2"/>
      <c r="C642" s="63"/>
      <c r="D642" s="2"/>
      <c r="E642" s="63"/>
      <c r="F642" s="2"/>
      <c r="G642" s="63"/>
      <c r="H642" s="2"/>
      <c r="I642" s="63"/>
      <c r="J642" s="2"/>
      <c r="K642" s="63"/>
      <c r="L642" s="2"/>
      <c r="M642" s="63"/>
      <c r="N642" s="2"/>
      <c r="O642" s="63"/>
      <c r="P642" s="2"/>
      <c r="Q642" s="63"/>
      <c r="R642" s="2"/>
      <c r="S642" s="2"/>
      <c r="T642" s="2"/>
      <c r="U642" s="2"/>
      <c r="V642" s="2"/>
      <c r="W642" s="2"/>
      <c r="X642" s="2"/>
      <c r="Y642" s="2"/>
      <c r="Z642" s="2"/>
      <c r="AA642" s="2"/>
      <c r="AB642" s="2"/>
      <c r="AC642" s="2"/>
      <c r="AD642" s="2"/>
      <c r="AE642" s="2"/>
      <c r="AF642" s="2"/>
      <c r="AG642" s="2"/>
      <c r="AH642" s="2"/>
      <c r="AI642" s="2"/>
      <c r="AJ642" s="2"/>
      <c r="AK642" s="2"/>
    </row>
    <row r="643" spans="1:37" ht="15.75" customHeight="1">
      <c r="A643" s="2"/>
      <c r="B643" s="2"/>
      <c r="C643" s="63"/>
      <c r="D643" s="2"/>
      <c r="E643" s="63"/>
      <c r="F643" s="2"/>
      <c r="G643" s="63"/>
      <c r="H643" s="2"/>
      <c r="I643" s="63"/>
      <c r="J643" s="2"/>
      <c r="K643" s="63"/>
      <c r="L643" s="2"/>
      <c r="M643" s="63"/>
      <c r="N643" s="2"/>
      <c r="O643" s="63"/>
      <c r="P643" s="2"/>
      <c r="Q643" s="63"/>
      <c r="R643" s="2"/>
      <c r="S643" s="2"/>
      <c r="T643" s="2"/>
      <c r="U643" s="2"/>
      <c r="V643" s="2"/>
      <c r="W643" s="2"/>
      <c r="X643" s="2"/>
      <c r="Y643" s="2"/>
      <c r="Z643" s="2"/>
      <c r="AA643" s="2"/>
      <c r="AB643" s="2"/>
      <c r="AC643" s="2"/>
      <c r="AD643" s="2"/>
      <c r="AE643" s="2"/>
      <c r="AF643" s="2"/>
      <c r="AG643" s="2"/>
      <c r="AH643" s="2"/>
      <c r="AI643" s="2"/>
      <c r="AJ643" s="2"/>
      <c r="AK643" s="2"/>
    </row>
    <row r="644" spans="1:37" ht="15.75" customHeight="1">
      <c r="A644" s="2"/>
      <c r="B644" s="2"/>
      <c r="C644" s="63"/>
      <c r="D644" s="2"/>
      <c r="E644" s="63"/>
      <c r="F644" s="2"/>
      <c r="G644" s="63"/>
      <c r="H644" s="2"/>
      <c r="I644" s="63"/>
      <c r="J644" s="2"/>
      <c r="K644" s="63"/>
      <c r="L644" s="2"/>
      <c r="M644" s="63"/>
      <c r="N644" s="2"/>
      <c r="O644" s="63"/>
      <c r="P644" s="2"/>
      <c r="Q644" s="63"/>
      <c r="R644" s="2"/>
      <c r="S644" s="2"/>
      <c r="T644" s="2"/>
      <c r="U644" s="2"/>
      <c r="V644" s="2"/>
      <c r="W644" s="2"/>
      <c r="X644" s="2"/>
      <c r="Y644" s="2"/>
      <c r="Z644" s="2"/>
      <c r="AA644" s="2"/>
      <c r="AB644" s="2"/>
      <c r="AC644" s="2"/>
      <c r="AD644" s="2"/>
      <c r="AE644" s="2"/>
      <c r="AF644" s="2"/>
      <c r="AG644" s="2"/>
      <c r="AH644" s="2"/>
      <c r="AI644" s="2"/>
      <c r="AJ644" s="2"/>
      <c r="AK644" s="2"/>
    </row>
    <row r="645" spans="1:37" ht="15.75" customHeight="1">
      <c r="A645" s="2"/>
      <c r="B645" s="2"/>
      <c r="C645" s="63"/>
      <c r="D645" s="2"/>
      <c r="E645" s="63"/>
      <c r="F645" s="2"/>
      <c r="G645" s="63"/>
      <c r="H645" s="2"/>
      <c r="I645" s="63"/>
      <c r="J645" s="2"/>
      <c r="K645" s="63"/>
      <c r="L645" s="2"/>
      <c r="M645" s="63"/>
      <c r="N645" s="2"/>
      <c r="O645" s="63"/>
      <c r="P645" s="2"/>
      <c r="Q645" s="63"/>
      <c r="R645" s="2"/>
      <c r="S645" s="2"/>
      <c r="T645" s="2"/>
      <c r="U645" s="2"/>
      <c r="V645" s="2"/>
      <c r="W645" s="2"/>
      <c r="X645" s="2"/>
      <c r="Y645" s="2"/>
      <c r="Z645" s="2"/>
      <c r="AA645" s="2"/>
      <c r="AB645" s="2"/>
      <c r="AC645" s="2"/>
      <c r="AD645" s="2"/>
      <c r="AE645" s="2"/>
      <c r="AF645" s="2"/>
      <c r="AG645" s="2"/>
      <c r="AH645" s="2"/>
      <c r="AI645" s="2"/>
      <c r="AJ645" s="2"/>
      <c r="AK645" s="2"/>
    </row>
    <row r="646" spans="1:37" ht="15.75" customHeight="1">
      <c r="A646" s="2"/>
      <c r="B646" s="2"/>
      <c r="C646" s="63"/>
      <c r="D646" s="2"/>
      <c r="E646" s="63"/>
      <c r="F646" s="2"/>
      <c r="G646" s="63"/>
      <c r="H646" s="2"/>
      <c r="I646" s="63"/>
      <c r="J646" s="2"/>
      <c r="K646" s="63"/>
      <c r="L646" s="2"/>
      <c r="M646" s="63"/>
      <c r="N646" s="2"/>
      <c r="O646" s="63"/>
      <c r="P646" s="2"/>
      <c r="Q646" s="63"/>
      <c r="R646" s="2"/>
      <c r="S646" s="2"/>
      <c r="T646" s="2"/>
      <c r="U646" s="2"/>
      <c r="V646" s="2"/>
      <c r="W646" s="2"/>
      <c r="X646" s="2"/>
      <c r="Y646" s="2"/>
      <c r="Z646" s="2"/>
      <c r="AA646" s="2"/>
      <c r="AB646" s="2"/>
      <c r="AC646" s="2"/>
      <c r="AD646" s="2"/>
      <c r="AE646" s="2"/>
      <c r="AF646" s="2"/>
      <c r="AG646" s="2"/>
      <c r="AH646" s="2"/>
      <c r="AI646" s="2"/>
      <c r="AJ646" s="2"/>
      <c r="AK646" s="2"/>
    </row>
    <row r="647" spans="1:37" ht="15.75" customHeight="1">
      <c r="A647" s="2"/>
      <c r="B647" s="2"/>
      <c r="C647" s="63"/>
      <c r="D647" s="2"/>
      <c r="E647" s="63"/>
      <c r="F647" s="2"/>
      <c r="G647" s="63"/>
      <c r="H647" s="2"/>
      <c r="I647" s="63"/>
      <c r="J647" s="2"/>
      <c r="K647" s="63"/>
      <c r="L647" s="2"/>
      <c r="M647" s="63"/>
      <c r="N647" s="2"/>
      <c r="O647" s="63"/>
      <c r="P647" s="2"/>
      <c r="Q647" s="63"/>
      <c r="R647" s="2"/>
      <c r="S647" s="2"/>
      <c r="T647" s="2"/>
      <c r="U647" s="2"/>
      <c r="V647" s="2"/>
      <c r="W647" s="2"/>
      <c r="X647" s="2"/>
      <c r="Y647" s="2"/>
      <c r="Z647" s="2"/>
      <c r="AA647" s="2"/>
      <c r="AB647" s="2"/>
      <c r="AC647" s="2"/>
      <c r="AD647" s="2"/>
      <c r="AE647" s="2"/>
      <c r="AF647" s="2"/>
      <c r="AG647" s="2"/>
      <c r="AH647" s="2"/>
      <c r="AI647" s="2"/>
      <c r="AJ647" s="2"/>
      <c r="AK647" s="2"/>
    </row>
    <row r="648" spans="1:37" ht="15.75" customHeight="1">
      <c r="A648" s="2"/>
      <c r="B648" s="2"/>
      <c r="C648" s="63"/>
      <c r="D648" s="2"/>
      <c r="E648" s="63"/>
      <c r="F648" s="2"/>
      <c r="G648" s="63"/>
      <c r="H648" s="2"/>
      <c r="I648" s="63"/>
      <c r="J648" s="2"/>
      <c r="K648" s="63"/>
      <c r="L648" s="2"/>
      <c r="M648" s="63"/>
      <c r="N648" s="2"/>
      <c r="O648" s="63"/>
      <c r="P648" s="2"/>
      <c r="Q648" s="63"/>
      <c r="R648" s="2"/>
      <c r="S648" s="2"/>
      <c r="T648" s="2"/>
      <c r="U648" s="2"/>
      <c r="V648" s="2"/>
      <c r="W648" s="2"/>
      <c r="X648" s="2"/>
      <c r="Y648" s="2"/>
      <c r="Z648" s="2"/>
      <c r="AA648" s="2"/>
      <c r="AB648" s="2"/>
      <c r="AC648" s="2"/>
      <c r="AD648" s="2"/>
      <c r="AE648" s="2"/>
      <c r="AF648" s="2"/>
      <c r="AG648" s="2"/>
      <c r="AH648" s="2"/>
      <c r="AI648" s="2"/>
      <c r="AJ648" s="2"/>
      <c r="AK648" s="2"/>
    </row>
    <row r="649" spans="1:37" ht="15.75" customHeight="1">
      <c r="A649" s="2"/>
      <c r="B649" s="2"/>
      <c r="C649" s="63"/>
      <c r="D649" s="2"/>
      <c r="E649" s="63"/>
      <c r="F649" s="2"/>
      <c r="G649" s="63"/>
      <c r="H649" s="2"/>
      <c r="I649" s="63"/>
      <c r="J649" s="2"/>
      <c r="K649" s="63"/>
      <c r="L649" s="2"/>
      <c r="M649" s="63"/>
      <c r="N649" s="2"/>
      <c r="O649" s="63"/>
      <c r="P649" s="2"/>
      <c r="Q649" s="63"/>
      <c r="R649" s="2"/>
      <c r="S649" s="2"/>
      <c r="T649" s="2"/>
      <c r="U649" s="2"/>
      <c r="V649" s="2"/>
      <c r="W649" s="2"/>
      <c r="X649" s="2"/>
      <c r="Y649" s="2"/>
      <c r="Z649" s="2"/>
      <c r="AA649" s="2"/>
      <c r="AB649" s="2"/>
      <c r="AC649" s="2"/>
      <c r="AD649" s="2"/>
      <c r="AE649" s="2"/>
      <c r="AF649" s="2"/>
      <c r="AG649" s="2"/>
      <c r="AH649" s="2"/>
      <c r="AI649" s="2"/>
      <c r="AJ649" s="2"/>
      <c r="AK649" s="2"/>
    </row>
    <row r="650" spans="1:37" ht="15.75" customHeight="1">
      <c r="A650" s="2"/>
      <c r="B650" s="2"/>
      <c r="C650" s="63"/>
      <c r="D650" s="2"/>
      <c r="E650" s="63"/>
      <c r="F650" s="2"/>
      <c r="G650" s="63"/>
      <c r="H650" s="2"/>
      <c r="I650" s="63"/>
      <c r="J650" s="2"/>
      <c r="K650" s="63"/>
      <c r="L650" s="2"/>
      <c r="M650" s="63"/>
      <c r="N650" s="2"/>
      <c r="O650" s="63"/>
      <c r="P650" s="2"/>
      <c r="Q650" s="63"/>
      <c r="R650" s="2"/>
      <c r="S650" s="2"/>
      <c r="T650" s="2"/>
      <c r="U650" s="2"/>
      <c r="V650" s="2"/>
      <c r="W650" s="2"/>
      <c r="X650" s="2"/>
      <c r="Y650" s="2"/>
      <c r="Z650" s="2"/>
      <c r="AA650" s="2"/>
      <c r="AB650" s="2"/>
      <c r="AC650" s="2"/>
      <c r="AD650" s="2"/>
      <c r="AE650" s="2"/>
      <c r="AF650" s="2"/>
      <c r="AG650" s="2"/>
      <c r="AH650" s="2"/>
      <c r="AI650" s="2"/>
      <c r="AJ650" s="2"/>
      <c r="AK650" s="2"/>
    </row>
    <row r="651" spans="1:37" ht="15.75" customHeight="1">
      <c r="A651" s="2"/>
      <c r="B651" s="2"/>
      <c r="C651" s="63"/>
      <c r="D651" s="2"/>
      <c r="E651" s="63"/>
      <c r="F651" s="2"/>
      <c r="G651" s="63"/>
      <c r="H651" s="2"/>
      <c r="I651" s="63"/>
      <c r="J651" s="2"/>
      <c r="K651" s="63"/>
      <c r="L651" s="2"/>
      <c r="M651" s="63"/>
      <c r="N651" s="2"/>
      <c r="O651" s="63"/>
      <c r="P651" s="2"/>
      <c r="Q651" s="63"/>
      <c r="R651" s="2"/>
      <c r="S651" s="2"/>
      <c r="T651" s="2"/>
      <c r="U651" s="2"/>
      <c r="V651" s="2"/>
      <c r="W651" s="2"/>
      <c r="X651" s="2"/>
      <c r="Y651" s="2"/>
      <c r="Z651" s="2"/>
      <c r="AA651" s="2"/>
      <c r="AB651" s="2"/>
      <c r="AC651" s="2"/>
      <c r="AD651" s="2"/>
      <c r="AE651" s="2"/>
      <c r="AF651" s="2"/>
      <c r="AG651" s="2"/>
      <c r="AH651" s="2"/>
      <c r="AI651" s="2"/>
      <c r="AJ651" s="2"/>
      <c r="AK651" s="2"/>
    </row>
    <row r="652" spans="1:37" ht="15.75" customHeight="1">
      <c r="A652" s="2"/>
      <c r="B652" s="2"/>
      <c r="C652" s="63"/>
      <c r="D652" s="2"/>
      <c r="E652" s="63"/>
      <c r="F652" s="2"/>
      <c r="G652" s="63"/>
      <c r="H652" s="2"/>
      <c r="I652" s="63"/>
      <c r="J652" s="2"/>
      <c r="K652" s="63"/>
      <c r="L652" s="2"/>
      <c r="M652" s="63"/>
      <c r="N652" s="2"/>
      <c r="O652" s="63"/>
      <c r="P652" s="2"/>
      <c r="Q652" s="63"/>
      <c r="R652" s="2"/>
      <c r="S652" s="2"/>
      <c r="T652" s="2"/>
      <c r="U652" s="2"/>
      <c r="V652" s="2"/>
      <c r="W652" s="2"/>
      <c r="X652" s="2"/>
      <c r="Y652" s="2"/>
      <c r="Z652" s="2"/>
      <c r="AA652" s="2"/>
      <c r="AB652" s="2"/>
      <c r="AC652" s="2"/>
      <c r="AD652" s="2"/>
      <c r="AE652" s="2"/>
      <c r="AF652" s="2"/>
      <c r="AG652" s="2"/>
      <c r="AH652" s="2"/>
      <c r="AI652" s="2"/>
      <c r="AJ652" s="2"/>
      <c r="AK652" s="2"/>
    </row>
    <row r="653" spans="1:37" ht="15.75" customHeight="1">
      <c r="A653" s="2"/>
      <c r="B653" s="2"/>
      <c r="C653" s="63"/>
      <c r="D653" s="2"/>
      <c r="E653" s="63"/>
      <c r="F653" s="2"/>
      <c r="G653" s="63"/>
      <c r="H653" s="2"/>
      <c r="I653" s="63"/>
      <c r="J653" s="2"/>
      <c r="K653" s="63"/>
      <c r="L653" s="2"/>
      <c r="M653" s="63"/>
      <c r="N653" s="2"/>
      <c r="O653" s="63"/>
      <c r="P653" s="2"/>
      <c r="Q653" s="63"/>
      <c r="R653" s="2"/>
      <c r="S653" s="2"/>
      <c r="T653" s="2"/>
      <c r="U653" s="2"/>
      <c r="V653" s="2"/>
      <c r="W653" s="2"/>
      <c r="X653" s="2"/>
      <c r="Y653" s="2"/>
      <c r="Z653" s="2"/>
      <c r="AA653" s="2"/>
      <c r="AB653" s="2"/>
      <c r="AC653" s="2"/>
      <c r="AD653" s="2"/>
      <c r="AE653" s="2"/>
      <c r="AF653" s="2"/>
      <c r="AG653" s="2"/>
      <c r="AH653" s="2"/>
      <c r="AI653" s="2"/>
      <c r="AJ653" s="2"/>
      <c r="AK653" s="2"/>
    </row>
    <row r="654" spans="1:37" ht="15.75" customHeight="1">
      <c r="A654" s="2"/>
      <c r="B654" s="2"/>
      <c r="C654" s="63"/>
      <c r="D654" s="2"/>
      <c r="E654" s="63"/>
      <c r="F654" s="2"/>
      <c r="G654" s="63"/>
      <c r="H654" s="2"/>
      <c r="I654" s="63"/>
      <c r="J654" s="2"/>
      <c r="K654" s="63"/>
      <c r="L654" s="2"/>
      <c r="M654" s="63"/>
      <c r="N654" s="2"/>
      <c r="O654" s="63"/>
      <c r="P654" s="2"/>
      <c r="Q654" s="63"/>
      <c r="R654" s="2"/>
      <c r="S654" s="2"/>
      <c r="T654" s="2"/>
      <c r="U654" s="2"/>
      <c r="V654" s="2"/>
      <c r="W654" s="2"/>
      <c r="X654" s="2"/>
      <c r="Y654" s="2"/>
      <c r="Z654" s="2"/>
      <c r="AA654" s="2"/>
      <c r="AB654" s="2"/>
      <c r="AC654" s="2"/>
      <c r="AD654" s="2"/>
      <c r="AE654" s="2"/>
      <c r="AF654" s="2"/>
      <c r="AG654" s="2"/>
      <c r="AH654" s="2"/>
      <c r="AI654" s="2"/>
      <c r="AJ654" s="2"/>
      <c r="AK654" s="2"/>
    </row>
    <row r="655" spans="1:37" ht="15.75" customHeight="1">
      <c r="A655" s="2"/>
      <c r="B655" s="2"/>
      <c r="C655" s="63"/>
      <c r="D655" s="2"/>
      <c r="E655" s="63"/>
      <c r="F655" s="2"/>
      <c r="G655" s="63"/>
      <c r="H655" s="2"/>
      <c r="I655" s="63"/>
      <c r="J655" s="2"/>
      <c r="K655" s="63"/>
      <c r="L655" s="2"/>
      <c r="M655" s="63"/>
      <c r="N655" s="2"/>
      <c r="O655" s="63"/>
      <c r="P655" s="2"/>
      <c r="Q655" s="63"/>
      <c r="R655" s="2"/>
      <c r="S655" s="2"/>
      <c r="T655" s="2"/>
      <c r="U655" s="2"/>
      <c r="V655" s="2"/>
      <c r="W655" s="2"/>
      <c r="X655" s="2"/>
      <c r="Y655" s="2"/>
      <c r="Z655" s="2"/>
      <c r="AA655" s="2"/>
      <c r="AB655" s="2"/>
      <c r="AC655" s="2"/>
      <c r="AD655" s="2"/>
      <c r="AE655" s="2"/>
      <c r="AF655" s="2"/>
      <c r="AG655" s="2"/>
      <c r="AH655" s="2"/>
      <c r="AI655" s="2"/>
      <c r="AJ655" s="2"/>
      <c r="AK655" s="2"/>
    </row>
    <row r="656" spans="1:37" ht="15.75" customHeight="1">
      <c r="A656" s="2"/>
      <c r="B656" s="2"/>
      <c r="C656" s="63"/>
      <c r="D656" s="2"/>
      <c r="E656" s="63"/>
      <c r="F656" s="2"/>
      <c r="G656" s="63"/>
      <c r="H656" s="2"/>
      <c r="I656" s="63"/>
      <c r="J656" s="2"/>
      <c r="K656" s="63"/>
      <c r="L656" s="2"/>
      <c r="M656" s="63"/>
      <c r="N656" s="2"/>
      <c r="O656" s="63"/>
      <c r="P656" s="2"/>
      <c r="Q656" s="63"/>
      <c r="R656" s="2"/>
      <c r="S656" s="2"/>
      <c r="T656" s="2"/>
      <c r="U656" s="2"/>
      <c r="V656" s="2"/>
      <c r="W656" s="2"/>
      <c r="X656" s="2"/>
      <c r="Y656" s="2"/>
      <c r="Z656" s="2"/>
      <c r="AA656" s="2"/>
      <c r="AB656" s="2"/>
      <c r="AC656" s="2"/>
      <c r="AD656" s="2"/>
      <c r="AE656" s="2"/>
      <c r="AF656" s="2"/>
      <c r="AG656" s="2"/>
      <c r="AH656" s="2"/>
      <c r="AI656" s="2"/>
      <c r="AJ656" s="2"/>
      <c r="AK656" s="2"/>
    </row>
    <row r="657" spans="1:37" ht="15.75" customHeight="1">
      <c r="A657" s="2"/>
      <c r="B657" s="2"/>
      <c r="C657" s="63"/>
      <c r="D657" s="2"/>
      <c r="E657" s="63"/>
      <c r="F657" s="2"/>
      <c r="G657" s="63"/>
      <c r="H657" s="2"/>
      <c r="I657" s="63"/>
      <c r="J657" s="2"/>
      <c r="K657" s="63"/>
      <c r="L657" s="2"/>
      <c r="M657" s="63"/>
      <c r="N657" s="2"/>
      <c r="O657" s="63"/>
      <c r="P657" s="2"/>
      <c r="Q657" s="63"/>
      <c r="R657" s="2"/>
      <c r="S657" s="2"/>
      <c r="T657" s="2"/>
      <c r="U657" s="2"/>
      <c r="V657" s="2"/>
      <c r="W657" s="2"/>
      <c r="X657" s="2"/>
      <c r="Y657" s="2"/>
      <c r="Z657" s="2"/>
      <c r="AA657" s="2"/>
      <c r="AB657" s="2"/>
      <c r="AC657" s="2"/>
      <c r="AD657" s="2"/>
      <c r="AE657" s="2"/>
      <c r="AF657" s="2"/>
      <c r="AG657" s="2"/>
      <c r="AH657" s="2"/>
      <c r="AI657" s="2"/>
      <c r="AJ657" s="2"/>
      <c r="AK657" s="2"/>
    </row>
    <row r="658" spans="1:37" ht="15.75" customHeight="1">
      <c r="A658" s="2"/>
      <c r="B658" s="2"/>
      <c r="C658" s="63"/>
      <c r="D658" s="2"/>
      <c r="E658" s="63"/>
      <c r="F658" s="2"/>
      <c r="G658" s="63"/>
      <c r="H658" s="2"/>
      <c r="I658" s="63"/>
      <c r="J658" s="2"/>
      <c r="K658" s="63"/>
      <c r="L658" s="2"/>
      <c r="M658" s="63"/>
      <c r="N658" s="2"/>
      <c r="O658" s="63"/>
      <c r="P658" s="2"/>
      <c r="Q658" s="63"/>
      <c r="R658" s="2"/>
      <c r="S658" s="2"/>
      <c r="T658" s="2"/>
      <c r="U658" s="2"/>
      <c r="V658" s="2"/>
      <c r="W658" s="2"/>
      <c r="X658" s="2"/>
      <c r="Y658" s="2"/>
      <c r="Z658" s="2"/>
      <c r="AA658" s="2"/>
      <c r="AB658" s="2"/>
      <c r="AC658" s="2"/>
      <c r="AD658" s="2"/>
      <c r="AE658" s="2"/>
      <c r="AF658" s="2"/>
      <c r="AG658" s="2"/>
      <c r="AH658" s="2"/>
      <c r="AI658" s="2"/>
      <c r="AJ658" s="2"/>
      <c r="AK658" s="2"/>
    </row>
    <row r="659" spans="1:37" ht="15.75" customHeight="1">
      <c r="A659" s="2"/>
      <c r="B659" s="2"/>
      <c r="C659" s="63"/>
      <c r="D659" s="2"/>
      <c r="E659" s="63"/>
      <c r="F659" s="2"/>
      <c r="G659" s="63"/>
      <c r="H659" s="2"/>
      <c r="I659" s="63"/>
      <c r="J659" s="2"/>
      <c r="K659" s="63"/>
      <c r="L659" s="2"/>
      <c r="M659" s="63"/>
      <c r="N659" s="2"/>
      <c r="O659" s="63"/>
      <c r="P659" s="2"/>
      <c r="Q659" s="63"/>
      <c r="R659" s="2"/>
      <c r="S659" s="2"/>
      <c r="T659" s="2"/>
      <c r="U659" s="2"/>
      <c r="V659" s="2"/>
      <c r="W659" s="2"/>
      <c r="X659" s="2"/>
      <c r="Y659" s="2"/>
      <c r="Z659" s="2"/>
      <c r="AA659" s="2"/>
      <c r="AB659" s="2"/>
      <c r="AC659" s="2"/>
      <c r="AD659" s="2"/>
      <c r="AE659" s="2"/>
      <c r="AF659" s="2"/>
      <c r="AG659" s="2"/>
      <c r="AH659" s="2"/>
      <c r="AI659" s="2"/>
      <c r="AJ659" s="2"/>
      <c r="AK659" s="2"/>
    </row>
    <row r="660" spans="1:37" ht="15.75" customHeight="1">
      <c r="A660" s="2"/>
      <c r="B660" s="2"/>
      <c r="C660" s="63"/>
      <c r="D660" s="2"/>
      <c r="E660" s="63"/>
      <c r="F660" s="2"/>
      <c r="G660" s="63"/>
      <c r="H660" s="2"/>
      <c r="I660" s="63"/>
      <c r="J660" s="2"/>
      <c r="K660" s="63"/>
      <c r="L660" s="2"/>
      <c r="M660" s="63"/>
      <c r="N660" s="2"/>
      <c r="O660" s="63"/>
      <c r="P660" s="2"/>
      <c r="Q660" s="63"/>
      <c r="R660" s="2"/>
      <c r="S660" s="2"/>
      <c r="T660" s="2"/>
      <c r="U660" s="2"/>
      <c r="V660" s="2"/>
      <c r="W660" s="2"/>
      <c r="X660" s="2"/>
      <c r="Y660" s="2"/>
      <c r="Z660" s="2"/>
      <c r="AA660" s="2"/>
      <c r="AB660" s="2"/>
      <c r="AC660" s="2"/>
      <c r="AD660" s="2"/>
      <c r="AE660" s="2"/>
      <c r="AF660" s="2"/>
      <c r="AG660" s="2"/>
      <c r="AH660" s="2"/>
      <c r="AI660" s="2"/>
      <c r="AJ660" s="2"/>
      <c r="AK660" s="2"/>
    </row>
    <row r="661" spans="1:37" ht="15.75" customHeight="1">
      <c r="A661" s="2"/>
      <c r="B661" s="2"/>
      <c r="C661" s="63"/>
      <c r="D661" s="2"/>
      <c r="E661" s="63"/>
      <c r="F661" s="2"/>
      <c r="G661" s="63"/>
      <c r="H661" s="2"/>
      <c r="I661" s="63"/>
      <c r="J661" s="2"/>
      <c r="K661" s="63"/>
      <c r="L661" s="2"/>
      <c r="M661" s="63"/>
      <c r="N661" s="2"/>
      <c r="O661" s="63"/>
      <c r="P661" s="2"/>
      <c r="Q661" s="63"/>
      <c r="R661" s="2"/>
      <c r="S661" s="2"/>
      <c r="T661" s="2"/>
      <c r="U661" s="2"/>
      <c r="V661" s="2"/>
      <c r="W661" s="2"/>
      <c r="X661" s="2"/>
      <c r="Y661" s="2"/>
      <c r="Z661" s="2"/>
      <c r="AA661" s="2"/>
      <c r="AB661" s="2"/>
      <c r="AC661" s="2"/>
      <c r="AD661" s="2"/>
      <c r="AE661" s="2"/>
      <c r="AF661" s="2"/>
      <c r="AG661" s="2"/>
      <c r="AH661" s="2"/>
      <c r="AI661" s="2"/>
      <c r="AJ661" s="2"/>
      <c r="AK661" s="2"/>
    </row>
    <row r="662" spans="1:37" ht="15.75" customHeight="1">
      <c r="A662" s="2"/>
      <c r="B662" s="2"/>
      <c r="C662" s="63"/>
      <c r="D662" s="2"/>
      <c r="E662" s="63"/>
      <c r="F662" s="2"/>
      <c r="G662" s="63"/>
      <c r="H662" s="2"/>
      <c r="I662" s="63"/>
      <c r="J662" s="2"/>
      <c r="K662" s="63"/>
      <c r="L662" s="2"/>
      <c r="M662" s="63"/>
      <c r="N662" s="2"/>
      <c r="O662" s="63"/>
      <c r="P662" s="2"/>
      <c r="Q662" s="63"/>
      <c r="R662" s="2"/>
      <c r="S662" s="2"/>
      <c r="T662" s="2"/>
      <c r="U662" s="2"/>
      <c r="V662" s="2"/>
      <c r="W662" s="2"/>
      <c r="X662" s="2"/>
      <c r="Y662" s="2"/>
      <c r="Z662" s="2"/>
      <c r="AA662" s="2"/>
      <c r="AB662" s="2"/>
      <c r="AC662" s="2"/>
      <c r="AD662" s="2"/>
      <c r="AE662" s="2"/>
      <c r="AF662" s="2"/>
      <c r="AG662" s="2"/>
      <c r="AH662" s="2"/>
      <c r="AI662" s="2"/>
      <c r="AJ662" s="2"/>
      <c r="AK662" s="2"/>
    </row>
    <row r="663" spans="1:37" ht="15.75" customHeight="1">
      <c r="A663" s="2"/>
      <c r="B663" s="2"/>
      <c r="C663" s="63"/>
      <c r="D663" s="2"/>
      <c r="E663" s="63"/>
      <c r="F663" s="2"/>
      <c r="G663" s="63"/>
      <c r="H663" s="2"/>
      <c r="I663" s="63"/>
      <c r="J663" s="2"/>
      <c r="K663" s="63"/>
      <c r="L663" s="2"/>
      <c r="M663" s="63"/>
      <c r="N663" s="2"/>
      <c r="O663" s="63"/>
      <c r="P663" s="2"/>
      <c r="Q663" s="63"/>
      <c r="R663" s="2"/>
      <c r="S663" s="2"/>
      <c r="T663" s="2"/>
      <c r="U663" s="2"/>
      <c r="V663" s="2"/>
      <c r="W663" s="2"/>
      <c r="X663" s="2"/>
      <c r="Y663" s="2"/>
      <c r="Z663" s="2"/>
      <c r="AA663" s="2"/>
      <c r="AB663" s="2"/>
      <c r="AC663" s="2"/>
      <c r="AD663" s="2"/>
      <c r="AE663" s="2"/>
      <c r="AF663" s="2"/>
      <c r="AG663" s="2"/>
      <c r="AH663" s="2"/>
      <c r="AI663" s="2"/>
      <c r="AJ663" s="2"/>
      <c r="AK663" s="2"/>
    </row>
    <row r="664" spans="1:37" ht="15.75" customHeight="1">
      <c r="A664" s="2"/>
      <c r="B664" s="2"/>
      <c r="C664" s="63"/>
      <c r="D664" s="2"/>
      <c r="E664" s="63"/>
      <c r="F664" s="2"/>
      <c r="G664" s="63"/>
      <c r="H664" s="2"/>
      <c r="I664" s="63"/>
      <c r="J664" s="2"/>
      <c r="K664" s="63"/>
      <c r="L664" s="2"/>
      <c r="M664" s="63"/>
      <c r="N664" s="2"/>
      <c r="O664" s="63"/>
      <c r="P664" s="2"/>
      <c r="Q664" s="63"/>
      <c r="R664" s="2"/>
      <c r="S664" s="2"/>
      <c r="T664" s="2"/>
      <c r="U664" s="2"/>
      <c r="V664" s="2"/>
      <c r="W664" s="2"/>
      <c r="X664" s="2"/>
      <c r="Y664" s="2"/>
      <c r="Z664" s="2"/>
      <c r="AA664" s="2"/>
      <c r="AB664" s="2"/>
      <c r="AC664" s="2"/>
      <c r="AD664" s="2"/>
      <c r="AE664" s="2"/>
      <c r="AF664" s="2"/>
      <c r="AG664" s="2"/>
      <c r="AH664" s="2"/>
      <c r="AI664" s="2"/>
      <c r="AJ664" s="2"/>
      <c r="AK664" s="2"/>
    </row>
    <row r="665" spans="1:37" ht="15.75" customHeight="1">
      <c r="A665" s="2"/>
      <c r="B665" s="2"/>
      <c r="C665" s="63"/>
      <c r="D665" s="2"/>
      <c r="E665" s="63"/>
      <c r="F665" s="2"/>
      <c r="G665" s="63"/>
      <c r="H665" s="2"/>
      <c r="I665" s="63"/>
      <c r="J665" s="2"/>
      <c r="K665" s="63"/>
      <c r="L665" s="2"/>
      <c r="M665" s="63"/>
      <c r="N665" s="2"/>
      <c r="O665" s="63"/>
      <c r="P665" s="2"/>
      <c r="Q665" s="63"/>
      <c r="R665" s="2"/>
      <c r="S665" s="2"/>
      <c r="T665" s="2"/>
      <c r="U665" s="2"/>
      <c r="V665" s="2"/>
      <c r="W665" s="2"/>
      <c r="X665" s="2"/>
      <c r="Y665" s="2"/>
      <c r="Z665" s="2"/>
      <c r="AA665" s="2"/>
      <c r="AB665" s="2"/>
      <c r="AC665" s="2"/>
      <c r="AD665" s="2"/>
      <c r="AE665" s="2"/>
      <c r="AF665" s="2"/>
      <c r="AG665" s="2"/>
      <c r="AH665" s="2"/>
      <c r="AI665" s="2"/>
      <c r="AJ665" s="2"/>
      <c r="AK665" s="2"/>
    </row>
    <row r="666" spans="1:37" ht="15.75" customHeight="1">
      <c r="A666" s="2"/>
      <c r="B666" s="2"/>
      <c r="C666" s="63"/>
      <c r="D666" s="2"/>
      <c r="E666" s="63"/>
      <c r="F666" s="2"/>
      <c r="G666" s="63"/>
      <c r="H666" s="2"/>
      <c r="I666" s="63"/>
      <c r="J666" s="2"/>
      <c r="K666" s="63"/>
      <c r="L666" s="2"/>
      <c r="M666" s="63"/>
      <c r="N666" s="2"/>
      <c r="O666" s="63"/>
      <c r="P666" s="2"/>
      <c r="Q666" s="63"/>
      <c r="R666" s="2"/>
      <c r="S666" s="2"/>
      <c r="T666" s="2"/>
      <c r="U666" s="2"/>
      <c r="V666" s="2"/>
      <c r="W666" s="2"/>
      <c r="X666" s="2"/>
      <c r="Y666" s="2"/>
      <c r="Z666" s="2"/>
      <c r="AA666" s="2"/>
      <c r="AB666" s="2"/>
      <c r="AC666" s="2"/>
      <c r="AD666" s="2"/>
      <c r="AE666" s="2"/>
      <c r="AF666" s="2"/>
      <c r="AG666" s="2"/>
      <c r="AH666" s="2"/>
      <c r="AI666" s="2"/>
      <c r="AJ666" s="2"/>
      <c r="AK666" s="2"/>
    </row>
    <row r="667" spans="1:37" ht="15.75" customHeight="1">
      <c r="A667" s="2"/>
      <c r="B667" s="2"/>
      <c r="C667" s="63"/>
      <c r="D667" s="2"/>
      <c r="E667" s="63"/>
      <c r="F667" s="2"/>
      <c r="G667" s="63"/>
      <c r="H667" s="2"/>
      <c r="I667" s="63"/>
      <c r="J667" s="2"/>
      <c r="K667" s="63"/>
      <c r="L667" s="2"/>
      <c r="M667" s="63"/>
      <c r="N667" s="2"/>
      <c r="O667" s="63"/>
      <c r="P667" s="2"/>
      <c r="Q667" s="63"/>
      <c r="R667" s="2"/>
      <c r="S667" s="2"/>
      <c r="T667" s="2"/>
      <c r="U667" s="2"/>
      <c r="V667" s="2"/>
      <c r="W667" s="2"/>
      <c r="X667" s="2"/>
      <c r="Y667" s="2"/>
      <c r="Z667" s="2"/>
      <c r="AA667" s="2"/>
      <c r="AB667" s="2"/>
      <c r="AC667" s="2"/>
      <c r="AD667" s="2"/>
      <c r="AE667" s="2"/>
      <c r="AF667" s="2"/>
      <c r="AG667" s="2"/>
      <c r="AH667" s="2"/>
      <c r="AI667" s="2"/>
      <c r="AJ667" s="2"/>
      <c r="AK667" s="2"/>
    </row>
    <row r="668" spans="1:37" ht="15.75" customHeight="1">
      <c r="A668" s="2"/>
      <c r="B668" s="2"/>
      <c r="C668" s="63"/>
      <c r="D668" s="2"/>
      <c r="E668" s="63"/>
      <c r="F668" s="2"/>
      <c r="G668" s="63"/>
      <c r="H668" s="2"/>
      <c r="I668" s="63"/>
      <c r="J668" s="2"/>
      <c r="K668" s="63"/>
      <c r="L668" s="2"/>
      <c r="M668" s="63"/>
      <c r="N668" s="2"/>
      <c r="O668" s="63"/>
      <c r="P668" s="2"/>
      <c r="Q668" s="63"/>
      <c r="R668" s="2"/>
      <c r="S668" s="2"/>
      <c r="T668" s="2"/>
      <c r="U668" s="2"/>
      <c r="V668" s="2"/>
      <c r="W668" s="2"/>
      <c r="X668" s="2"/>
      <c r="Y668" s="2"/>
      <c r="Z668" s="2"/>
      <c r="AA668" s="2"/>
      <c r="AB668" s="2"/>
      <c r="AC668" s="2"/>
      <c r="AD668" s="2"/>
      <c r="AE668" s="2"/>
      <c r="AF668" s="2"/>
      <c r="AG668" s="2"/>
      <c r="AH668" s="2"/>
      <c r="AI668" s="2"/>
      <c r="AJ668" s="2"/>
      <c r="AK668" s="2"/>
    </row>
    <row r="669" spans="1:37" ht="15.75" customHeight="1">
      <c r="A669" s="2"/>
      <c r="B669" s="2"/>
      <c r="C669" s="63"/>
      <c r="D669" s="2"/>
      <c r="E669" s="63"/>
      <c r="F669" s="2"/>
      <c r="G669" s="63"/>
      <c r="H669" s="2"/>
      <c r="I669" s="63"/>
      <c r="J669" s="2"/>
      <c r="K669" s="63"/>
      <c r="L669" s="2"/>
      <c r="M669" s="63"/>
      <c r="N669" s="2"/>
      <c r="O669" s="63"/>
      <c r="P669" s="2"/>
      <c r="Q669" s="63"/>
      <c r="R669" s="2"/>
      <c r="S669" s="2"/>
      <c r="T669" s="2"/>
      <c r="U669" s="2"/>
      <c r="V669" s="2"/>
      <c r="W669" s="2"/>
      <c r="X669" s="2"/>
      <c r="Y669" s="2"/>
      <c r="Z669" s="2"/>
      <c r="AA669" s="2"/>
      <c r="AB669" s="2"/>
      <c r="AC669" s="2"/>
      <c r="AD669" s="2"/>
      <c r="AE669" s="2"/>
      <c r="AF669" s="2"/>
      <c r="AG669" s="2"/>
      <c r="AH669" s="2"/>
      <c r="AI669" s="2"/>
      <c r="AJ669" s="2"/>
      <c r="AK669" s="2"/>
    </row>
    <row r="670" spans="1:37" ht="15.75" customHeight="1">
      <c r="A670" s="2"/>
      <c r="B670" s="2"/>
      <c r="C670" s="63"/>
      <c r="D670" s="2"/>
      <c r="E670" s="63"/>
      <c r="F670" s="2"/>
      <c r="G670" s="63"/>
      <c r="H670" s="2"/>
      <c r="I670" s="63"/>
      <c r="J670" s="2"/>
      <c r="K670" s="63"/>
      <c r="L670" s="2"/>
      <c r="M670" s="63"/>
      <c r="N670" s="2"/>
      <c r="O670" s="63"/>
      <c r="P670" s="2"/>
      <c r="Q670" s="63"/>
      <c r="R670" s="2"/>
      <c r="S670" s="2"/>
      <c r="T670" s="2"/>
      <c r="U670" s="2"/>
      <c r="V670" s="2"/>
      <c r="W670" s="2"/>
      <c r="X670" s="2"/>
      <c r="Y670" s="2"/>
      <c r="Z670" s="2"/>
      <c r="AA670" s="2"/>
      <c r="AB670" s="2"/>
      <c r="AC670" s="2"/>
      <c r="AD670" s="2"/>
      <c r="AE670" s="2"/>
      <c r="AF670" s="2"/>
      <c r="AG670" s="2"/>
      <c r="AH670" s="2"/>
      <c r="AI670" s="2"/>
      <c r="AJ670" s="2"/>
      <c r="AK670" s="2"/>
    </row>
    <row r="671" spans="1:37" ht="15.75" customHeight="1">
      <c r="A671" s="2"/>
      <c r="B671" s="2"/>
      <c r="C671" s="63"/>
      <c r="D671" s="2"/>
      <c r="E671" s="63"/>
      <c r="F671" s="2"/>
      <c r="G671" s="63"/>
      <c r="H671" s="2"/>
      <c r="I671" s="63"/>
      <c r="J671" s="2"/>
      <c r="K671" s="63"/>
      <c r="L671" s="2"/>
      <c r="M671" s="63"/>
      <c r="N671" s="2"/>
      <c r="O671" s="63"/>
      <c r="P671" s="2"/>
      <c r="Q671" s="63"/>
      <c r="R671" s="2"/>
      <c r="S671" s="2"/>
      <c r="T671" s="2"/>
      <c r="U671" s="2"/>
      <c r="V671" s="2"/>
      <c r="W671" s="2"/>
      <c r="X671" s="2"/>
      <c r="Y671" s="2"/>
      <c r="Z671" s="2"/>
      <c r="AA671" s="2"/>
      <c r="AB671" s="2"/>
      <c r="AC671" s="2"/>
      <c r="AD671" s="2"/>
      <c r="AE671" s="2"/>
      <c r="AF671" s="2"/>
      <c r="AG671" s="2"/>
      <c r="AH671" s="2"/>
      <c r="AI671" s="2"/>
      <c r="AJ671" s="2"/>
      <c r="AK671" s="2"/>
    </row>
    <row r="672" spans="1:37" ht="15.75" customHeight="1">
      <c r="A672" s="2"/>
      <c r="B672" s="2"/>
      <c r="C672" s="63"/>
      <c r="D672" s="2"/>
      <c r="E672" s="63"/>
      <c r="F672" s="2"/>
      <c r="G672" s="63"/>
      <c r="H672" s="2"/>
      <c r="I672" s="63"/>
      <c r="J672" s="2"/>
      <c r="K672" s="63"/>
      <c r="L672" s="2"/>
      <c r="M672" s="63"/>
      <c r="N672" s="2"/>
      <c r="O672" s="63"/>
      <c r="P672" s="2"/>
      <c r="Q672" s="63"/>
      <c r="R672" s="2"/>
      <c r="S672" s="2"/>
      <c r="T672" s="2"/>
      <c r="U672" s="2"/>
      <c r="V672" s="2"/>
      <c r="W672" s="2"/>
      <c r="X672" s="2"/>
      <c r="Y672" s="2"/>
      <c r="Z672" s="2"/>
      <c r="AA672" s="2"/>
      <c r="AB672" s="2"/>
      <c r="AC672" s="2"/>
      <c r="AD672" s="2"/>
      <c r="AE672" s="2"/>
      <c r="AF672" s="2"/>
      <c r="AG672" s="2"/>
      <c r="AH672" s="2"/>
      <c r="AI672" s="2"/>
      <c r="AJ672" s="2"/>
      <c r="AK672" s="2"/>
    </row>
    <row r="673" spans="1:37" ht="15.75" customHeight="1">
      <c r="A673" s="2"/>
      <c r="B673" s="2"/>
      <c r="C673" s="63"/>
      <c r="D673" s="2"/>
      <c r="E673" s="63"/>
      <c r="F673" s="2"/>
      <c r="G673" s="63"/>
      <c r="H673" s="2"/>
      <c r="I673" s="63"/>
      <c r="J673" s="2"/>
      <c r="K673" s="63"/>
      <c r="L673" s="2"/>
      <c r="M673" s="63"/>
      <c r="N673" s="2"/>
      <c r="O673" s="63"/>
      <c r="P673" s="2"/>
      <c r="Q673" s="63"/>
      <c r="R673" s="2"/>
      <c r="S673" s="2"/>
      <c r="T673" s="2"/>
      <c r="U673" s="2"/>
      <c r="V673" s="2"/>
      <c r="W673" s="2"/>
      <c r="X673" s="2"/>
      <c r="Y673" s="2"/>
      <c r="Z673" s="2"/>
      <c r="AA673" s="2"/>
      <c r="AB673" s="2"/>
      <c r="AC673" s="2"/>
      <c r="AD673" s="2"/>
      <c r="AE673" s="2"/>
      <c r="AF673" s="2"/>
      <c r="AG673" s="2"/>
      <c r="AH673" s="2"/>
      <c r="AI673" s="2"/>
      <c r="AJ673" s="2"/>
      <c r="AK673" s="2"/>
    </row>
    <row r="674" spans="1:37" ht="15.75" customHeight="1">
      <c r="A674" s="2"/>
      <c r="B674" s="2"/>
      <c r="C674" s="63"/>
      <c r="D674" s="2"/>
      <c r="E674" s="63"/>
      <c r="F674" s="2"/>
      <c r="G674" s="63"/>
      <c r="H674" s="2"/>
      <c r="I674" s="63"/>
      <c r="J674" s="2"/>
      <c r="K674" s="63"/>
      <c r="L674" s="2"/>
      <c r="M674" s="63"/>
      <c r="N674" s="2"/>
      <c r="O674" s="63"/>
      <c r="P674" s="2"/>
      <c r="Q674" s="63"/>
      <c r="R674" s="2"/>
      <c r="S674" s="2"/>
      <c r="T674" s="2"/>
      <c r="U674" s="2"/>
      <c r="V674" s="2"/>
      <c r="W674" s="2"/>
      <c r="X674" s="2"/>
      <c r="Y674" s="2"/>
      <c r="Z674" s="2"/>
      <c r="AA674" s="2"/>
      <c r="AB674" s="2"/>
      <c r="AC674" s="2"/>
      <c r="AD674" s="2"/>
      <c r="AE674" s="2"/>
      <c r="AF674" s="2"/>
      <c r="AG674" s="2"/>
      <c r="AH674" s="2"/>
      <c r="AI674" s="2"/>
      <c r="AJ674" s="2"/>
      <c r="AK674" s="2"/>
    </row>
    <row r="675" spans="1:37" ht="15.75" customHeight="1">
      <c r="A675" s="2"/>
      <c r="B675" s="2"/>
      <c r="C675" s="63"/>
      <c r="D675" s="2"/>
      <c r="E675" s="63"/>
      <c r="F675" s="2"/>
      <c r="G675" s="63"/>
      <c r="H675" s="2"/>
      <c r="I675" s="63"/>
      <c r="J675" s="2"/>
      <c r="K675" s="63"/>
      <c r="L675" s="2"/>
      <c r="M675" s="63"/>
      <c r="N675" s="2"/>
      <c r="O675" s="63"/>
      <c r="P675" s="2"/>
      <c r="Q675" s="63"/>
      <c r="R675" s="2"/>
      <c r="S675" s="2"/>
      <c r="T675" s="2"/>
      <c r="U675" s="2"/>
      <c r="V675" s="2"/>
      <c r="W675" s="2"/>
      <c r="X675" s="2"/>
      <c r="Y675" s="2"/>
      <c r="Z675" s="2"/>
      <c r="AA675" s="2"/>
      <c r="AB675" s="2"/>
      <c r="AC675" s="2"/>
      <c r="AD675" s="2"/>
      <c r="AE675" s="2"/>
      <c r="AF675" s="2"/>
      <c r="AG675" s="2"/>
      <c r="AH675" s="2"/>
      <c r="AI675" s="2"/>
      <c r="AJ675" s="2"/>
      <c r="AK675" s="2"/>
    </row>
    <row r="676" spans="1:37" ht="15.75" customHeight="1">
      <c r="A676" s="2"/>
      <c r="B676" s="2"/>
      <c r="C676" s="63"/>
      <c r="D676" s="2"/>
      <c r="E676" s="63"/>
      <c r="F676" s="2"/>
      <c r="G676" s="63"/>
      <c r="H676" s="2"/>
      <c r="I676" s="63"/>
      <c r="J676" s="2"/>
      <c r="K676" s="63"/>
      <c r="L676" s="2"/>
      <c r="M676" s="63"/>
      <c r="N676" s="2"/>
      <c r="O676" s="63"/>
      <c r="P676" s="2"/>
      <c r="Q676" s="63"/>
      <c r="R676" s="2"/>
      <c r="S676" s="2"/>
      <c r="T676" s="2"/>
      <c r="U676" s="2"/>
      <c r="V676" s="2"/>
      <c r="W676" s="2"/>
      <c r="X676" s="2"/>
      <c r="Y676" s="2"/>
      <c r="Z676" s="2"/>
      <c r="AA676" s="2"/>
      <c r="AB676" s="2"/>
      <c r="AC676" s="2"/>
      <c r="AD676" s="2"/>
      <c r="AE676" s="2"/>
      <c r="AF676" s="2"/>
      <c r="AG676" s="2"/>
      <c r="AH676" s="2"/>
      <c r="AI676" s="2"/>
      <c r="AJ676" s="2"/>
      <c r="AK676" s="2"/>
    </row>
    <row r="677" spans="1:37" ht="15.75" customHeight="1">
      <c r="A677" s="2"/>
      <c r="B677" s="2"/>
      <c r="C677" s="63"/>
      <c r="D677" s="2"/>
      <c r="E677" s="63"/>
      <c r="F677" s="2"/>
      <c r="G677" s="63"/>
      <c r="H677" s="2"/>
      <c r="I677" s="63"/>
      <c r="J677" s="2"/>
      <c r="K677" s="63"/>
      <c r="L677" s="2"/>
      <c r="M677" s="63"/>
      <c r="N677" s="2"/>
      <c r="O677" s="63"/>
      <c r="P677" s="2"/>
      <c r="Q677" s="63"/>
      <c r="R677" s="2"/>
      <c r="S677" s="2"/>
      <c r="T677" s="2"/>
      <c r="U677" s="2"/>
      <c r="V677" s="2"/>
      <c r="W677" s="2"/>
      <c r="X677" s="2"/>
      <c r="Y677" s="2"/>
      <c r="Z677" s="2"/>
      <c r="AA677" s="2"/>
      <c r="AB677" s="2"/>
      <c r="AC677" s="2"/>
      <c r="AD677" s="2"/>
      <c r="AE677" s="2"/>
      <c r="AF677" s="2"/>
      <c r="AG677" s="2"/>
      <c r="AH677" s="2"/>
      <c r="AI677" s="2"/>
      <c r="AJ677" s="2"/>
      <c r="AK677" s="2"/>
    </row>
    <row r="678" spans="1:37" ht="15.75" customHeight="1">
      <c r="A678" s="2"/>
      <c r="B678" s="2"/>
      <c r="C678" s="63"/>
      <c r="D678" s="2"/>
      <c r="E678" s="63"/>
      <c r="F678" s="2"/>
      <c r="G678" s="63"/>
      <c r="H678" s="2"/>
      <c r="I678" s="63"/>
      <c r="J678" s="2"/>
      <c r="K678" s="63"/>
      <c r="L678" s="2"/>
      <c r="M678" s="63"/>
      <c r="N678" s="2"/>
      <c r="O678" s="63"/>
      <c r="P678" s="2"/>
      <c r="Q678" s="63"/>
      <c r="R678" s="2"/>
      <c r="S678" s="2"/>
      <c r="T678" s="2"/>
      <c r="U678" s="2"/>
      <c r="V678" s="2"/>
      <c r="W678" s="2"/>
      <c r="X678" s="2"/>
      <c r="Y678" s="2"/>
      <c r="Z678" s="2"/>
      <c r="AA678" s="2"/>
      <c r="AB678" s="2"/>
      <c r="AC678" s="2"/>
      <c r="AD678" s="2"/>
      <c r="AE678" s="2"/>
      <c r="AF678" s="2"/>
      <c r="AG678" s="2"/>
      <c r="AH678" s="2"/>
      <c r="AI678" s="2"/>
      <c r="AJ678" s="2"/>
      <c r="AK678" s="2"/>
    </row>
    <row r="679" spans="1:37" ht="15.75" customHeight="1">
      <c r="A679" s="2"/>
      <c r="B679" s="2"/>
      <c r="C679" s="63"/>
      <c r="D679" s="2"/>
      <c r="E679" s="63"/>
      <c r="F679" s="2"/>
      <c r="G679" s="63"/>
      <c r="H679" s="2"/>
      <c r="I679" s="63"/>
      <c r="J679" s="2"/>
      <c r="K679" s="63"/>
      <c r="L679" s="2"/>
      <c r="M679" s="63"/>
      <c r="N679" s="2"/>
      <c r="O679" s="63"/>
      <c r="P679" s="2"/>
      <c r="Q679" s="63"/>
      <c r="R679" s="2"/>
      <c r="S679" s="2"/>
      <c r="T679" s="2"/>
      <c r="U679" s="2"/>
      <c r="V679" s="2"/>
      <c r="W679" s="2"/>
      <c r="X679" s="2"/>
      <c r="Y679" s="2"/>
      <c r="Z679" s="2"/>
      <c r="AA679" s="2"/>
      <c r="AB679" s="2"/>
      <c r="AC679" s="2"/>
      <c r="AD679" s="2"/>
      <c r="AE679" s="2"/>
      <c r="AF679" s="2"/>
      <c r="AG679" s="2"/>
      <c r="AH679" s="2"/>
      <c r="AI679" s="2"/>
      <c r="AJ679" s="2"/>
      <c r="AK679" s="2"/>
    </row>
    <row r="680" spans="1:37" ht="15.75" customHeight="1">
      <c r="A680" s="2"/>
      <c r="B680" s="2"/>
      <c r="C680" s="63"/>
      <c r="D680" s="2"/>
      <c r="E680" s="63"/>
      <c r="F680" s="2"/>
      <c r="G680" s="63"/>
      <c r="H680" s="2"/>
      <c r="I680" s="63"/>
      <c r="J680" s="2"/>
      <c r="K680" s="63"/>
      <c r="L680" s="2"/>
      <c r="M680" s="63"/>
      <c r="N680" s="2"/>
      <c r="O680" s="63"/>
      <c r="P680" s="2"/>
      <c r="Q680" s="63"/>
      <c r="R680" s="2"/>
      <c r="S680" s="2"/>
      <c r="T680" s="2"/>
      <c r="U680" s="2"/>
      <c r="V680" s="2"/>
      <c r="W680" s="2"/>
      <c r="X680" s="2"/>
      <c r="Y680" s="2"/>
      <c r="Z680" s="2"/>
      <c r="AA680" s="2"/>
      <c r="AB680" s="2"/>
      <c r="AC680" s="2"/>
      <c r="AD680" s="2"/>
      <c r="AE680" s="2"/>
      <c r="AF680" s="2"/>
      <c r="AG680" s="2"/>
      <c r="AH680" s="2"/>
      <c r="AI680" s="2"/>
      <c r="AJ680" s="2"/>
      <c r="AK680" s="2"/>
    </row>
    <row r="681" spans="1:37" ht="15.75" customHeight="1">
      <c r="A681" s="2"/>
      <c r="B681" s="2"/>
      <c r="C681" s="63"/>
      <c r="D681" s="2"/>
      <c r="E681" s="63"/>
      <c r="F681" s="2"/>
      <c r="G681" s="63"/>
      <c r="H681" s="2"/>
      <c r="I681" s="63"/>
      <c r="J681" s="2"/>
      <c r="K681" s="63"/>
      <c r="L681" s="2"/>
      <c r="M681" s="63"/>
      <c r="N681" s="2"/>
      <c r="O681" s="63"/>
      <c r="P681" s="2"/>
      <c r="Q681" s="63"/>
      <c r="R681" s="2"/>
      <c r="S681" s="2"/>
      <c r="T681" s="2"/>
      <c r="U681" s="2"/>
      <c r="V681" s="2"/>
      <c r="W681" s="2"/>
      <c r="X681" s="2"/>
      <c r="Y681" s="2"/>
      <c r="Z681" s="2"/>
      <c r="AA681" s="2"/>
      <c r="AB681" s="2"/>
      <c r="AC681" s="2"/>
      <c r="AD681" s="2"/>
      <c r="AE681" s="2"/>
      <c r="AF681" s="2"/>
      <c r="AG681" s="2"/>
      <c r="AH681" s="2"/>
      <c r="AI681" s="2"/>
      <c r="AJ681" s="2"/>
      <c r="AK681" s="2"/>
    </row>
    <row r="682" spans="1:37" ht="15.75" customHeight="1">
      <c r="A682" s="2"/>
      <c r="B682" s="2"/>
      <c r="C682" s="63"/>
      <c r="D682" s="2"/>
      <c r="E682" s="63"/>
      <c r="F682" s="2"/>
      <c r="G682" s="63"/>
      <c r="H682" s="2"/>
      <c r="I682" s="63"/>
      <c r="J682" s="2"/>
      <c r="K682" s="63"/>
      <c r="L682" s="2"/>
      <c r="M682" s="63"/>
      <c r="N682" s="2"/>
      <c r="O682" s="63"/>
      <c r="P682" s="2"/>
      <c r="Q682" s="63"/>
      <c r="R682" s="2"/>
      <c r="S682" s="2"/>
      <c r="T682" s="2"/>
      <c r="U682" s="2"/>
      <c r="V682" s="2"/>
      <c r="W682" s="2"/>
      <c r="X682" s="2"/>
      <c r="Y682" s="2"/>
      <c r="Z682" s="2"/>
      <c r="AA682" s="2"/>
      <c r="AB682" s="2"/>
      <c r="AC682" s="2"/>
      <c r="AD682" s="2"/>
      <c r="AE682" s="2"/>
      <c r="AF682" s="2"/>
      <c r="AG682" s="2"/>
      <c r="AH682" s="2"/>
      <c r="AI682" s="2"/>
      <c r="AJ682" s="2"/>
      <c r="AK682" s="2"/>
    </row>
    <row r="683" spans="1:37" ht="15.75" customHeight="1">
      <c r="A683" s="2"/>
      <c r="B683" s="2"/>
      <c r="C683" s="63"/>
      <c r="D683" s="2"/>
      <c r="E683" s="63"/>
      <c r="F683" s="2"/>
      <c r="G683" s="63"/>
      <c r="H683" s="2"/>
      <c r="I683" s="63"/>
      <c r="J683" s="2"/>
      <c r="K683" s="63"/>
      <c r="L683" s="2"/>
      <c r="M683" s="63"/>
      <c r="N683" s="2"/>
      <c r="O683" s="63"/>
      <c r="P683" s="2"/>
      <c r="Q683" s="63"/>
      <c r="R683" s="2"/>
      <c r="S683" s="2"/>
      <c r="T683" s="2"/>
      <c r="U683" s="2"/>
      <c r="V683" s="2"/>
      <c r="W683" s="2"/>
      <c r="X683" s="2"/>
      <c r="Y683" s="2"/>
      <c r="Z683" s="2"/>
      <c r="AA683" s="2"/>
      <c r="AB683" s="2"/>
      <c r="AC683" s="2"/>
      <c r="AD683" s="2"/>
      <c r="AE683" s="2"/>
      <c r="AF683" s="2"/>
      <c r="AG683" s="2"/>
      <c r="AH683" s="2"/>
      <c r="AI683" s="2"/>
      <c r="AJ683" s="2"/>
      <c r="AK683" s="2"/>
    </row>
    <row r="684" spans="1:37" ht="15.75" customHeight="1">
      <c r="A684" s="2"/>
      <c r="B684" s="2"/>
      <c r="C684" s="63"/>
      <c r="D684" s="2"/>
      <c r="E684" s="63"/>
      <c r="F684" s="2"/>
      <c r="G684" s="63"/>
      <c r="H684" s="2"/>
      <c r="I684" s="63"/>
      <c r="J684" s="2"/>
      <c r="K684" s="63"/>
      <c r="L684" s="2"/>
      <c r="M684" s="63"/>
      <c r="N684" s="2"/>
      <c r="O684" s="63"/>
      <c r="P684" s="2"/>
      <c r="Q684" s="63"/>
      <c r="R684" s="2"/>
      <c r="S684" s="2"/>
      <c r="T684" s="2"/>
      <c r="U684" s="2"/>
      <c r="V684" s="2"/>
      <c r="W684" s="2"/>
      <c r="X684" s="2"/>
      <c r="Y684" s="2"/>
      <c r="Z684" s="2"/>
      <c r="AA684" s="2"/>
      <c r="AB684" s="2"/>
      <c r="AC684" s="2"/>
      <c r="AD684" s="2"/>
      <c r="AE684" s="2"/>
      <c r="AF684" s="2"/>
      <c r="AG684" s="2"/>
      <c r="AH684" s="2"/>
      <c r="AI684" s="2"/>
      <c r="AJ684" s="2"/>
      <c r="AK684" s="2"/>
    </row>
    <row r="685" spans="1:37" ht="15.75" customHeight="1">
      <c r="A685" s="2"/>
      <c r="B685" s="2"/>
      <c r="C685" s="63"/>
      <c r="D685" s="2"/>
      <c r="E685" s="63"/>
      <c r="F685" s="2"/>
      <c r="G685" s="63"/>
      <c r="H685" s="2"/>
      <c r="I685" s="63"/>
      <c r="J685" s="2"/>
      <c r="K685" s="63"/>
      <c r="L685" s="2"/>
      <c r="M685" s="63"/>
      <c r="N685" s="2"/>
      <c r="O685" s="63"/>
      <c r="P685" s="2"/>
      <c r="Q685" s="63"/>
      <c r="R685" s="2"/>
      <c r="S685" s="2"/>
      <c r="T685" s="2"/>
      <c r="U685" s="2"/>
      <c r="V685" s="2"/>
      <c r="W685" s="2"/>
      <c r="X685" s="2"/>
      <c r="Y685" s="2"/>
      <c r="Z685" s="2"/>
      <c r="AA685" s="2"/>
      <c r="AB685" s="2"/>
      <c r="AC685" s="2"/>
      <c r="AD685" s="2"/>
      <c r="AE685" s="2"/>
      <c r="AF685" s="2"/>
      <c r="AG685" s="2"/>
      <c r="AH685" s="2"/>
      <c r="AI685" s="2"/>
      <c r="AJ685" s="2"/>
      <c r="AK685" s="2"/>
    </row>
    <row r="686" spans="1:37" ht="15.75" customHeight="1">
      <c r="A686" s="2"/>
      <c r="B686" s="2"/>
      <c r="C686" s="63"/>
      <c r="D686" s="2"/>
      <c r="E686" s="63"/>
      <c r="F686" s="2"/>
      <c r="G686" s="63"/>
      <c r="H686" s="2"/>
      <c r="I686" s="63"/>
      <c r="J686" s="2"/>
      <c r="K686" s="63"/>
      <c r="L686" s="2"/>
      <c r="M686" s="63"/>
      <c r="N686" s="2"/>
      <c r="O686" s="63"/>
      <c r="P686" s="2"/>
      <c r="Q686" s="63"/>
      <c r="R686" s="2"/>
      <c r="S686" s="2"/>
      <c r="T686" s="2"/>
      <c r="U686" s="2"/>
      <c r="V686" s="2"/>
      <c r="W686" s="2"/>
      <c r="X686" s="2"/>
      <c r="Y686" s="2"/>
      <c r="Z686" s="2"/>
      <c r="AA686" s="2"/>
      <c r="AB686" s="2"/>
      <c r="AC686" s="2"/>
      <c r="AD686" s="2"/>
      <c r="AE686" s="2"/>
      <c r="AF686" s="2"/>
      <c r="AG686" s="2"/>
      <c r="AH686" s="2"/>
      <c r="AI686" s="2"/>
      <c r="AJ686" s="2"/>
      <c r="AK686" s="2"/>
    </row>
    <row r="687" spans="1:37" ht="15.75" customHeight="1">
      <c r="A687" s="2"/>
      <c r="B687" s="2"/>
      <c r="C687" s="63"/>
      <c r="D687" s="2"/>
      <c r="E687" s="63"/>
      <c r="F687" s="2"/>
      <c r="G687" s="63"/>
      <c r="H687" s="2"/>
      <c r="I687" s="63"/>
      <c r="J687" s="2"/>
      <c r="K687" s="63"/>
      <c r="L687" s="2"/>
      <c r="M687" s="63"/>
      <c r="N687" s="2"/>
      <c r="O687" s="63"/>
      <c r="P687" s="2"/>
      <c r="Q687" s="63"/>
      <c r="R687" s="2"/>
      <c r="S687" s="2"/>
      <c r="T687" s="2"/>
      <c r="U687" s="2"/>
      <c r="V687" s="2"/>
      <c r="W687" s="2"/>
      <c r="X687" s="2"/>
      <c r="Y687" s="2"/>
      <c r="Z687" s="2"/>
      <c r="AA687" s="2"/>
      <c r="AB687" s="2"/>
      <c r="AC687" s="2"/>
      <c r="AD687" s="2"/>
      <c r="AE687" s="2"/>
      <c r="AF687" s="2"/>
      <c r="AG687" s="2"/>
      <c r="AH687" s="2"/>
      <c r="AI687" s="2"/>
      <c r="AJ687" s="2"/>
      <c r="AK687" s="2"/>
    </row>
    <row r="688" spans="1:37" ht="15.75" customHeight="1">
      <c r="A688" s="2"/>
      <c r="B688" s="2"/>
      <c r="C688" s="63"/>
      <c r="D688" s="2"/>
      <c r="E688" s="63"/>
      <c r="F688" s="2"/>
      <c r="G688" s="63"/>
      <c r="H688" s="2"/>
      <c r="I688" s="63"/>
      <c r="J688" s="2"/>
      <c r="K688" s="63"/>
      <c r="L688" s="2"/>
      <c r="M688" s="63"/>
      <c r="N688" s="2"/>
      <c r="O688" s="63"/>
      <c r="P688" s="2"/>
      <c r="Q688" s="63"/>
      <c r="R688" s="2"/>
      <c r="S688" s="2"/>
      <c r="T688" s="2"/>
      <c r="U688" s="2"/>
      <c r="V688" s="2"/>
      <c r="W688" s="2"/>
      <c r="X688" s="2"/>
      <c r="Y688" s="2"/>
      <c r="Z688" s="2"/>
      <c r="AA688" s="2"/>
      <c r="AB688" s="2"/>
      <c r="AC688" s="2"/>
      <c r="AD688" s="2"/>
      <c r="AE688" s="2"/>
      <c r="AF688" s="2"/>
      <c r="AG688" s="2"/>
      <c r="AH688" s="2"/>
      <c r="AI688" s="2"/>
      <c r="AJ688" s="2"/>
      <c r="AK688" s="2"/>
    </row>
    <row r="689" spans="1:37" ht="15.75" customHeight="1">
      <c r="A689" s="2"/>
      <c r="B689" s="2"/>
      <c r="C689" s="63"/>
      <c r="D689" s="2"/>
      <c r="E689" s="63"/>
      <c r="F689" s="2"/>
      <c r="G689" s="63"/>
      <c r="H689" s="2"/>
      <c r="I689" s="63"/>
      <c r="J689" s="2"/>
      <c r="K689" s="63"/>
      <c r="L689" s="2"/>
      <c r="M689" s="63"/>
      <c r="N689" s="2"/>
      <c r="O689" s="63"/>
      <c r="P689" s="2"/>
      <c r="Q689" s="63"/>
      <c r="R689" s="2"/>
      <c r="S689" s="2"/>
      <c r="T689" s="2"/>
      <c r="U689" s="2"/>
      <c r="V689" s="2"/>
      <c r="W689" s="2"/>
      <c r="X689" s="2"/>
      <c r="Y689" s="2"/>
      <c r="Z689" s="2"/>
      <c r="AA689" s="2"/>
      <c r="AB689" s="2"/>
      <c r="AC689" s="2"/>
      <c r="AD689" s="2"/>
      <c r="AE689" s="2"/>
      <c r="AF689" s="2"/>
      <c r="AG689" s="2"/>
      <c r="AH689" s="2"/>
      <c r="AI689" s="2"/>
      <c r="AJ689" s="2"/>
      <c r="AK689" s="2"/>
    </row>
    <row r="690" spans="1:37" ht="15.75" customHeight="1">
      <c r="A690" s="2"/>
      <c r="B690" s="2"/>
      <c r="C690" s="63"/>
      <c r="D690" s="2"/>
      <c r="E690" s="63"/>
      <c r="F690" s="2"/>
      <c r="G690" s="63"/>
      <c r="H690" s="2"/>
      <c r="I690" s="63"/>
      <c r="J690" s="2"/>
      <c r="K690" s="63"/>
      <c r="L690" s="2"/>
      <c r="M690" s="63"/>
      <c r="N690" s="2"/>
      <c r="O690" s="63"/>
      <c r="P690" s="2"/>
      <c r="Q690" s="63"/>
      <c r="R690" s="2"/>
      <c r="S690" s="2"/>
      <c r="T690" s="2"/>
      <c r="U690" s="2"/>
      <c r="V690" s="2"/>
      <c r="W690" s="2"/>
      <c r="X690" s="2"/>
      <c r="Y690" s="2"/>
      <c r="Z690" s="2"/>
      <c r="AA690" s="2"/>
      <c r="AB690" s="2"/>
      <c r="AC690" s="2"/>
      <c r="AD690" s="2"/>
      <c r="AE690" s="2"/>
      <c r="AF690" s="2"/>
      <c r="AG690" s="2"/>
      <c r="AH690" s="2"/>
      <c r="AI690" s="2"/>
      <c r="AJ690" s="2"/>
      <c r="AK690" s="2"/>
    </row>
    <row r="691" spans="1:37" ht="15.75" customHeight="1">
      <c r="A691" s="2"/>
      <c r="B691" s="2"/>
      <c r="C691" s="63"/>
      <c r="D691" s="2"/>
      <c r="E691" s="63"/>
      <c r="F691" s="2"/>
      <c r="G691" s="63"/>
      <c r="H691" s="2"/>
      <c r="I691" s="63"/>
      <c r="J691" s="2"/>
      <c r="K691" s="63"/>
      <c r="L691" s="2"/>
      <c r="M691" s="63"/>
      <c r="N691" s="2"/>
      <c r="O691" s="63"/>
      <c r="P691" s="2"/>
      <c r="Q691" s="63"/>
      <c r="R691" s="2"/>
      <c r="S691" s="2"/>
      <c r="T691" s="2"/>
      <c r="U691" s="2"/>
      <c r="V691" s="2"/>
      <c r="W691" s="2"/>
      <c r="X691" s="2"/>
      <c r="Y691" s="2"/>
      <c r="Z691" s="2"/>
      <c r="AA691" s="2"/>
      <c r="AB691" s="2"/>
      <c r="AC691" s="2"/>
      <c r="AD691" s="2"/>
      <c r="AE691" s="2"/>
      <c r="AF691" s="2"/>
      <c r="AG691" s="2"/>
      <c r="AH691" s="2"/>
      <c r="AI691" s="2"/>
      <c r="AJ691" s="2"/>
      <c r="AK691" s="2"/>
    </row>
    <row r="692" spans="1:37" ht="15.75" customHeight="1">
      <c r="A692" s="2"/>
      <c r="B692" s="2"/>
      <c r="C692" s="63"/>
      <c r="D692" s="2"/>
      <c r="E692" s="63"/>
      <c r="F692" s="2"/>
      <c r="G692" s="63"/>
      <c r="H692" s="2"/>
      <c r="I692" s="63"/>
      <c r="J692" s="2"/>
      <c r="K692" s="63"/>
      <c r="L692" s="2"/>
      <c r="M692" s="63"/>
      <c r="N692" s="2"/>
      <c r="O692" s="63"/>
      <c r="P692" s="2"/>
      <c r="Q692" s="63"/>
      <c r="R692" s="2"/>
      <c r="S692" s="2"/>
      <c r="T692" s="2"/>
      <c r="U692" s="2"/>
      <c r="V692" s="2"/>
      <c r="W692" s="2"/>
      <c r="X692" s="2"/>
      <c r="Y692" s="2"/>
      <c r="Z692" s="2"/>
      <c r="AA692" s="2"/>
      <c r="AB692" s="2"/>
      <c r="AC692" s="2"/>
      <c r="AD692" s="2"/>
      <c r="AE692" s="2"/>
      <c r="AF692" s="2"/>
      <c r="AG692" s="2"/>
      <c r="AH692" s="2"/>
      <c r="AI692" s="2"/>
      <c r="AJ692" s="2"/>
      <c r="AK692" s="2"/>
    </row>
    <row r="693" spans="1:37" ht="15.75" customHeight="1">
      <c r="A693" s="2"/>
      <c r="B693" s="2"/>
      <c r="C693" s="63"/>
      <c r="D693" s="2"/>
      <c r="E693" s="63"/>
      <c r="F693" s="2"/>
      <c r="G693" s="63"/>
      <c r="H693" s="2"/>
      <c r="I693" s="63"/>
      <c r="J693" s="2"/>
      <c r="K693" s="63"/>
      <c r="L693" s="2"/>
      <c r="M693" s="63"/>
      <c r="N693" s="2"/>
      <c r="O693" s="63"/>
      <c r="P693" s="2"/>
      <c r="Q693" s="63"/>
      <c r="R693" s="2"/>
      <c r="S693" s="2"/>
      <c r="T693" s="2"/>
      <c r="U693" s="2"/>
      <c r="V693" s="2"/>
      <c r="W693" s="2"/>
      <c r="X693" s="2"/>
      <c r="Y693" s="2"/>
      <c r="Z693" s="2"/>
      <c r="AA693" s="2"/>
      <c r="AB693" s="2"/>
      <c r="AC693" s="2"/>
      <c r="AD693" s="2"/>
      <c r="AE693" s="2"/>
      <c r="AF693" s="2"/>
      <c r="AG693" s="2"/>
      <c r="AH693" s="2"/>
      <c r="AI693" s="2"/>
      <c r="AJ693" s="2"/>
      <c r="AK693" s="2"/>
    </row>
    <row r="694" spans="1:37" ht="15.75" customHeight="1">
      <c r="A694" s="2"/>
      <c r="B694" s="2"/>
      <c r="C694" s="63"/>
      <c r="D694" s="2"/>
      <c r="E694" s="63"/>
      <c r="F694" s="2"/>
      <c r="G694" s="63"/>
      <c r="H694" s="2"/>
      <c r="I694" s="63"/>
      <c r="J694" s="2"/>
      <c r="K694" s="63"/>
      <c r="L694" s="2"/>
      <c r="M694" s="63"/>
      <c r="N694" s="2"/>
      <c r="O694" s="63"/>
      <c r="P694" s="2"/>
      <c r="Q694" s="63"/>
      <c r="R694" s="2"/>
      <c r="S694" s="2"/>
      <c r="T694" s="2"/>
      <c r="U694" s="2"/>
      <c r="V694" s="2"/>
      <c r="W694" s="2"/>
      <c r="X694" s="2"/>
      <c r="Y694" s="2"/>
      <c r="Z694" s="2"/>
      <c r="AA694" s="2"/>
      <c r="AB694" s="2"/>
      <c r="AC694" s="2"/>
      <c r="AD694" s="2"/>
      <c r="AE694" s="2"/>
      <c r="AF694" s="2"/>
      <c r="AG694" s="2"/>
      <c r="AH694" s="2"/>
      <c r="AI694" s="2"/>
      <c r="AJ694" s="2"/>
      <c r="AK694" s="2"/>
    </row>
    <row r="695" spans="1:37" ht="15.75" customHeight="1">
      <c r="A695" s="2"/>
      <c r="B695" s="2"/>
      <c r="C695" s="63"/>
      <c r="D695" s="2"/>
      <c r="E695" s="63"/>
      <c r="F695" s="2"/>
      <c r="G695" s="63"/>
      <c r="H695" s="2"/>
      <c r="I695" s="63"/>
      <c r="J695" s="2"/>
      <c r="K695" s="63"/>
      <c r="L695" s="2"/>
      <c r="M695" s="63"/>
      <c r="N695" s="2"/>
      <c r="O695" s="63"/>
      <c r="P695" s="2"/>
      <c r="Q695" s="63"/>
      <c r="R695" s="2"/>
      <c r="S695" s="2"/>
      <c r="T695" s="2"/>
      <c r="U695" s="2"/>
      <c r="V695" s="2"/>
      <c r="W695" s="2"/>
      <c r="X695" s="2"/>
      <c r="Y695" s="2"/>
      <c r="Z695" s="2"/>
      <c r="AA695" s="2"/>
      <c r="AB695" s="2"/>
      <c r="AC695" s="2"/>
      <c r="AD695" s="2"/>
      <c r="AE695" s="2"/>
      <c r="AF695" s="2"/>
      <c r="AG695" s="2"/>
      <c r="AH695" s="2"/>
      <c r="AI695" s="2"/>
      <c r="AJ695" s="2"/>
      <c r="AK695" s="2"/>
    </row>
    <row r="696" spans="1:37" ht="15.75" customHeight="1">
      <c r="A696" s="2"/>
      <c r="B696" s="2"/>
      <c r="C696" s="63"/>
      <c r="D696" s="2"/>
      <c r="E696" s="63"/>
      <c r="F696" s="2"/>
      <c r="G696" s="63"/>
      <c r="H696" s="2"/>
      <c r="I696" s="63"/>
      <c r="J696" s="2"/>
      <c r="K696" s="63"/>
      <c r="L696" s="2"/>
      <c r="M696" s="63"/>
      <c r="N696" s="2"/>
      <c r="O696" s="63"/>
      <c r="P696" s="2"/>
      <c r="Q696" s="63"/>
      <c r="R696" s="2"/>
      <c r="S696" s="2"/>
      <c r="T696" s="2"/>
      <c r="U696" s="2"/>
      <c r="V696" s="2"/>
      <c r="W696" s="2"/>
      <c r="X696" s="2"/>
      <c r="Y696" s="2"/>
      <c r="Z696" s="2"/>
      <c r="AA696" s="2"/>
      <c r="AB696" s="2"/>
      <c r="AC696" s="2"/>
      <c r="AD696" s="2"/>
      <c r="AE696" s="2"/>
      <c r="AF696" s="2"/>
      <c r="AG696" s="2"/>
      <c r="AH696" s="2"/>
      <c r="AI696" s="2"/>
      <c r="AJ696" s="2"/>
      <c r="AK696" s="2"/>
    </row>
    <row r="697" spans="1:37" ht="15.75" customHeight="1">
      <c r="A697" s="2"/>
      <c r="B697" s="2"/>
      <c r="C697" s="63"/>
      <c r="D697" s="2"/>
      <c r="E697" s="63"/>
      <c r="F697" s="2"/>
      <c r="G697" s="63"/>
      <c r="H697" s="2"/>
      <c r="I697" s="63"/>
      <c r="J697" s="2"/>
      <c r="K697" s="63"/>
      <c r="L697" s="2"/>
      <c r="M697" s="63"/>
      <c r="N697" s="2"/>
      <c r="O697" s="63"/>
      <c r="P697" s="2"/>
      <c r="Q697" s="63"/>
      <c r="R697" s="2"/>
      <c r="S697" s="2"/>
      <c r="T697" s="2"/>
      <c r="U697" s="2"/>
      <c r="V697" s="2"/>
      <c r="W697" s="2"/>
      <c r="X697" s="2"/>
      <c r="Y697" s="2"/>
      <c r="Z697" s="2"/>
      <c r="AA697" s="2"/>
      <c r="AB697" s="2"/>
      <c r="AC697" s="2"/>
      <c r="AD697" s="2"/>
      <c r="AE697" s="2"/>
      <c r="AF697" s="2"/>
      <c r="AG697" s="2"/>
      <c r="AH697" s="2"/>
      <c r="AI697" s="2"/>
      <c r="AJ697" s="2"/>
      <c r="AK697" s="2"/>
    </row>
    <row r="698" spans="1:37" ht="15.75" customHeight="1">
      <c r="A698" s="2"/>
      <c r="B698" s="2"/>
      <c r="C698" s="63"/>
      <c r="D698" s="2"/>
      <c r="E698" s="63"/>
      <c r="F698" s="2"/>
      <c r="G698" s="63"/>
      <c r="H698" s="2"/>
      <c r="I698" s="63"/>
      <c r="J698" s="2"/>
      <c r="K698" s="63"/>
      <c r="L698" s="2"/>
      <c r="M698" s="63"/>
      <c r="N698" s="2"/>
      <c r="O698" s="63"/>
      <c r="P698" s="2"/>
      <c r="Q698" s="63"/>
      <c r="R698" s="2"/>
      <c r="S698" s="2"/>
      <c r="T698" s="2"/>
      <c r="U698" s="2"/>
      <c r="V698" s="2"/>
      <c r="W698" s="2"/>
      <c r="X698" s="2"/>
      <c r="Y698" s="2"/>
      <c r="Z698" s="2"/>
      <c r="AA698" s="2"/>
      <c r="AB698" s="2"/>
      <c r="AC698" s="2"/>
      <c r="AD698" s="2"/>
      <c r="AE698" s="2"/>
      <c r="AF698" s="2"/>
      <c r="AG698" s="2"/>
      <c r="AH698" s="2"/>
      <c r="AI698" s="2"/>
      <c r="AJ698" s="2"/>
      <c r="AK698" s="2"/>
    </row>
    <row r="699" spans="1:37" ht="15.75" customHeight="1">
      <c r="A699" s="2"/>
      <c r="B699" s="2"/>
      <c r="C699" s="63"/>
      <c r="D699" s="2"/>
      <c r="E699" s="63"/>
      <c r="F699" s="2"/>
      <c r="G699" s="63"/>
      <c r="H699" s="2"/>
      <c r="I699" s="63"/>
      <c r="J699" s="2"/>
      <c r="K699" s="63"/>
      <c r="L699" s="2"/>
      <c r="M699" s="63"/>
      <c r="N699" s="2"/>
      <c r="O699" s="63"/>
      <c r="P699" s="2"/>
      <c r="Q699" s="63"/>
      <c r="R699" s="2"/>
      <c r="S699" s="2"/>
      <c r="T699" s="2"/>
      <c r="U699" s="2"/>
      <c r="V699" s="2"/>
      <c r="W699" s="2"/>
      <c r="X699" s="2"/>
      <c r="Y699" s="2"/>
      <c r="Z699" s="2"/>
      <c r="AA699" s="2"/>
      <c r="AB699" s="2"/>
      <c r="AC699" s="2"/>
      <c r="AD699" s="2"/>
      <c r="AE699" s="2"/>
      <c r="AF699" s="2"/>
      <c r="AG699" s="2"/>
      <c r="AH699" s="2"/>
      <c r="AI699" s="2"/>
      <c r="AJ699" s="2"/>
      <c r="AK699" s="2"/>
    </row>
    <row r="700" spans="1:37" ht="15.75" customHeight="1">
      <c r="A700" s="2"/>
      <c r="B700" s="2"/>
      <c r="C700" s="63"/>
      <c r="D700" s="2"/>
      <c r="E700" s="63"/>
      <c r="F700" s="2"/>
      <c r="G700" s="63"/>
      <c r="H700" s="2"/>
      <c r="I700" s="63"/>
      <c r="J700" s="2"/>
      <c r="K700" s="63"/>
      <c r="L700" s="2"/>
      <c r="M700" s="63"/>
      <c r="N700" s="2"/>
      <c r="O700" s="63"/>
      <c r="P700" s="2"/>
      <c r="Q700" s="63"/>
      <c r="R700" s="2"/>
      <c r="S700" s="2"/>
      <c r="T700" s="2"/>
      <c r="U700" s="2"/>
      <c r="V700" s="2"/>
      <c r="W700" s="2"/>
      <c r="X700" s="2"/>
      <c r="Y700" s="2"/>
      <c r="Z700" s="2"/>
      <c r="AA700" s="2"/>
      <c r="AB700" s="2"/>
      <c r="AC700" s="2"/>
      <c r="AD700" s="2"/>
      <c r="AE700" s="2"/>
      <c r="AF700" s="2"/>
      <c r="AG700" s="2"/>
      <c r="AH700" s="2"/>
      <c r="AI700" s="2"/>
      <c r="AJ700" s="2"/>
      <c r="AK700" s="2"/>
    </row>
    <row r="701" spans="1:37" ht="15.75" customHeight="1">
      <c r="A701" s="2"/>
      <c r="B701" s="2"/>
      <c r="C701" s="63"/>
      <c r="D701" s="2"/>
      <c r="E701" s="63"/>
      <c r="F701" s="2"/>
      <c r="G701" s="63"/>
      <c r="H701" s="2"/>
      <c r="I701" s="63"/>
      <c r="J701" s="2"/>
      <c r="K701" s="63"/>
      <c r="L701" s="2"/>
      <c r="M701" s="63"/>
      <c r="N701" s="2"/>
      <c r="O701" s="63"/>
      <c r="P701" s="2"/>
      <c r="Q701" s="63"/>
      <c r="R701" s="2"/>
      <c r="S701" s="2"/>
      <c r="T701" s="2"/>
      <c r="U701" s="2"/>
      <c r="V701" s="2"/>
      <c r="W701" s="2"/>
      <c r="X701" s="2"/>
      <c r="Y701" s="2"/>
      <c r="Z701" s="2"/>
      <c r="AA701" s="2"/>
      <c r="AB701" s="2"/>
      <c r="AC701" s="2"/>
      <c r="AD701" s="2"/>
      <c r="AE701" s="2"/>
      <c r="AF701" s="2"/>
      <c r="AG701" s="2"/>
      <c r="AH701" s="2"/>
      <c r="AI701" s="2"/>
      <c r="AJ701" s="2"/>
      <c r="AK701" s="2"/>
    </row>
    <row r="702" spans="1:37" ht="15.75" customHeight="1">
      <c r="A702" s="2"/>
      <c r="B702" s="2"/>
      <c r="C702" s="63"/>
      <c r="D702" s="2"/>
      <c r="E702" s="63"/>
      <c r="F702" s="2"/>
      <c r="G702" s="63"/>
      <c r="H702" s="2"/>
      <c r="I702" s="63"/>
      <c r="J702" s="2"/>
      <c r="K702" s="63"/>
      <c r="L702" s="2"/>
      <c r="M702" s="63"/>
      <c r="N702" s="2"/>
      <c r="O702" s="63"/>
      <c r="P702" s="2"/>
      <c r="Q702" s="63"/>
      <c r="R702" s="2"/>
      <c r="S702" s="2"/>
      <c r="T702" s="2"/>
      <c r="U702" s="2"/>
      <c r="V702" s="2"/>
      <c r="W702" s="2"/>
      <c r="X702" s="2"/>
      <c r="Y702" s="2"/>
      <c r="Z702" s="2"/>
      <c r="AA702" s="2"/>
      <c r="AB702" s="2"/>
      <c r="AC702" s="2"/>
      <c r="AD702" s="2"/>
      <c r="AE702" s="2"/>
      <c r="AF702" s="2"/>
      <c r="AG702" s="2"/>
      <c r="AH702" s="2"/>
      <c r="AI702" s="2"/>
      <c r="AJ702" s="2"/>
      <c r="AK702" s="2"/>
    </row>
    <row r="703" spans="1:37" ht="15.75" customHeight="1">
      <c r="A703" s="2"/>
      <c r="B703" s="2"/>
      <c r="C703" s="63"/>
      <c r="D703" s="2"/>
      <c r="E703" s="63"/>
      <c r="F703" s="2"/>
      <c r="G703" s="63"/>
      <c r="H703" s="2"/>
      <c r="I703" s="63"/>
      <c r="J703" s="2"/>
      <c r="K703" s="63"/>
      <c r="L703" s="2"/>
      <c r="M703" s="63"/>
      <c r="N703" s="2"/>
      <c r="O703" s="63"/>
      <c r="P703" s="2"/>
      <c r="Q703" s="63"/>
      <c r="R703" s="2"/>
      <c r="S703" s="2"/>
      <c r="T703" s="2"/>
      <c r="U703" s="2"/>
      <c r="V703" s="2"/>
      <c r="W703" s="2"/>
      <c r="X703" s="2"/>
      <c r="Y703" s="2"/>
      <c r="Z703" s="2"/>
      <c r="AA703" s="2"/>
      <c r="AB703" s="2"/>
      <c r="AC703" s="2"/>
      <c r="AD703" s="2"/>
      <c r="AE703" s="2"/>
      <c r="AF703" s="2"/>
      <c r="AG703" s="2"/>
      <c r="AH703" s="2"/>
      <c r="AI703" s="2"/>
      <c r="AJ703" s="2"/>
      <c r="AK703" s="2"/>
    </row>
    <row r="704" spans="1:37" ht="15.75" customHeight="1">
      <c r="A704" s="2"/>
      <c r="B704" s="2"/>
      <c r="C704" s="63"/>
      <c r="D704" s="2"/>
      <c r="E704" s="63"/>
      <c r="F704" s="2"/>
      <c r="G704" s="63"/>
      <c r="H704" s="2"/>
      <c r="I704" s="63"/>
      <c r="J704" s="2"/>
      <c r="K704" s="63"/>
      <c r="L704" s="2"/>
      <c r="M704" s="63"/>
      <c r="N704" s="2"/>
      <c r="O704" s="63"/>
      <c r="P704" s="2"/>
      <c r="Q704" s="63"/>
      <c r="R704" s="2"/>
      <c r="S704" s="2"/>
      <c r="T704" s="2"/>
      <c r="U704" s="2"/>
      <c r="V704" s="2"/>
      <c r="W704" s="2"/>
      <c r="X704" s="2"/>
      <c r="Y704" s="2"/>
      <c r="Z704" s="2"/>
      <c r="AA704" s="2"/>
      <c r="AB704" s="2"/>
      <c r="AC704" s="2"/>
      <c r="AD704" s="2"/>
      <c r="AE704" s="2"/>
      <c r="AF704" s="2"/>
      <c r="AG704" s="2"/>
      <c r="AH704" s="2"/>
      <c r="AI704" s="2"/>
      <c r="AJ704" s="2"/>
      <c r="AK704" s="2"/>
    </row>
    <row r="705" spans="1:37" ht="15.75" customHeight="1">
      <c r="A705" s="2"/>
      <c r="B705" s="2"/>
      <c r="C705" s="63"/>
      <c r="D705" s="2"/>
      <c r="E705" s="63"/>
      <c r="F705" s="2"/>
      <c r="G705" s="63"/>
      <c r="H705" s="2"/>
      <c r="I705" s="63"/>
      <c r="J705" s="2"/>
      <c r="K705" s="63"/>
      <c r="L705" s="2"/>
      <c r="M705" s="63"/>
      <c r="N705" s="2"/>
      <c r="O705" s="63"/>
      <c r="P705" s="2"/>
      <c r="Q705" s="63"/>
      <c r="R705" s="2"/>
      <c r="S705" s="2"/>
      <c r="T705" s="2"/>
      <c r="U705" s="2"/>
      <c r="V705" s="2"/>
      <c r="W705" s="2"/>
      <c r="X705" s="2"/>
      <c r="Y705" s="2"/>
      <c r="Z705" s="2"/>
      <c r="AA705" s="2"/>
      <c r="AB705" s="2"/>
      <c r="AC705" s="2"/>
      <c r="AD705" s="2"/>
      <c r="AE705" s="2"/>
      <c r="AF705" s="2"/>
      <c r="AG705" s="2"/>
      <c r="AH705" s="2"/>
      <c r="AI705" s="2"/>
      <c r="AJ705" s="2"/>
      <c r="AK705" s="2"/>
    </row>
    <row r="706" spans="1:37" ht="15.75" customHeight="1">
      <c r="A706" s="2"/>
      <c r="B706" s="2"/>
      <c r="C706" s="63"/>
      <c r="D706" s="2"/>
      <c r="E706" s="63"/>
      <c r="F706" s="2"/>
      <c r="G706" s="63"/>
      <c r="H706" s="2"/>
      <c r="I706" s="63"/>
      <c r="J706" s="2"/>
      <c r="K706" s="63"/>
      <c r="L706" s="2"/>
      <c r="M706" s="63"/>
      <c r="N706" s="2"/>
      <c r="O706" s="63"/>
      <c r="P706" s="2"/>
      <c r="Q706" s="63"/>
      <c r="R706" s="2"/>
      <c r="S706" s="2"/>
      <c r="T706" s="2"/>
      <c r="U706" s="2"/>
      <c r="V706" s="2"/>
      <c r="W706" s="2"/>
      <c r="X706" s="2"/>
      <c r="Y706" s="2"/>
      <c r="Z706" s="2"/>
      <c r="AA706" s="2"/>
      <c r="AB706" s="2"/>
      <c r="AC706" s="2"/>
      <c r="AD706" s="2"/>
      <c r="AE706" s="2"/>
      <c r="AF706" s="2"/>
      <c r="AG706" s="2"/>
      <c r="AH706" s="2"/>
      <c r="AI706" s="2"/>
      <c r="AJ706" s="2"/>
      <c r="AK706" s="2"/>
    </row>
    <row r="707" spans="1:37" ht="15.75" customHeight="1">
      <c r="A707" s="2"/>
      <c r="B707" s="2"/>
      <c r="C707" s="63"/>
      <c r="D707" s="2"/>
      <c r="E707" s="63"/>
      <c r="F707" s="2"/>
      <c r="G707" s="63"/>
      <c r="H707" s="2"/>
      <c r="I707" s="63"/>
      <c r="J707" s="2"/>
      <c r="K707" s="63"/>
      <c r="L707" s="2"/>
      <c r="M707" s="63"/>
      <c r="N707" s="2"/>
      <c r="O707" s="63"/>
      <c r="P707" s="2"/>
      <c r="Q707" s="63"/>
      <c r="R707" s="2"/>
      <c r="S707" s="2"/>
      <c r="T707" s="2"/>
      <c r="U707" s="2"/>
      <c r="V707" s="2"/>
      <c r="W707" s="2"/>
      <c r="X707" s="2"/>
      <c r="Y707" s="2"/>
      <c r="Z707" s="2"/>
      <c r="AA707" s="2"/>
      <c r="AB707" s="2"/>
      <c r="AC707" s="2"/>
      <c r="AD707" s="2"/>
      <c r="AE707" s="2"/>
      <c r="AF707" s="2"/>
      <c r="AG707" s="2"/>
      <c r="AH707" s="2"/>
      <c r="AI707" s="2"/>
      <c r="AJ707" s="2"/>
      <c r="AK707" s="2"/>
    </row>
    <row r="708" spans="1:37" ht="15.75" customHeight="1">
      <c r="A708" s="2"/>
      <c r="B708" s="2"/>
      <c r="C708" s="63"/>
      <c r="D708" s="2"/>
      <c r="E708" s="63"/>
      <c r="F708" s="2"/>
      <c r="G708" s="63"/>
      <c r="H708" s="2"/>
      <c r="I708" s="63"/>
      <c r="J708" s="2"/>
      <c r="K708" s="63"/>
      <c r="L708" s="2"/>
      <c r="M708" s="63"/>
      <c r="N708" s="2"/>
      <c r="O708" s="63"/>
      <c r="P708" s="2"/>
      <c r="Q708" s="63"/>
      <c r="R708" s="2"/>
      <c r="S708" s="2"/>
      <c r="T708" s="2"/>
      <c r="U708" s="2"/>
      <c r="V708" s="2"/>
      <c r="W708" s="2"/>
      <c r="X708" s="2"/>
      <c r="Y708" s="2"/>
      <c r="Z708" s="2"/>
      <c r="AA708" s="2"/>
      <c r="AB708" s="2"/>
      <c r="AC708" s="2"/>
      <c r="AD708" s="2"/>
      <c r="AE708" s="2"/>
      <c r="AF708" s="2"/>
      <c r="AG708" s="2"/>
      <c r="AH708" s="2"/>
      <c r="AI708" s="2"/>
      <c r="AJ708" s="2"/>
      <c r="AK708" s="2"/>
    </row>
    <row r="709" spans="1:37" ht="15.75" customHeight="1">
      <c r="A709" s="2"/>
      <c r="B709" s="2"/>
      <c r="C709" s="63"/>
      <c r="D709" s="2"/>
      <c r="E709" s="63"/>
      <c r="F709" s="2"/>
      <c r="G709" s="63"/>
      <c r="H709" s="2"/>
      <c r="I709" s="63"/>
      <c r="J709" s="2"/>
      <c r="K709" s="63"/>
      <c r="L709" s="2"/>
      <c r="M709" s="63"/>
      <c r="N709" s="2"/>
      <c r="O709" s="63"/>
      <c r="P709" s="2"/>
      <c r="Q709" s="63"/>
      <c r="R709" s="2"/>
      <c r="S709" s="2"/>
      <c r="T709" s="2"/>
      <c r="U709" s="2"/>
      <c r="V709" s="2"/>
      <c r="W709" s="2"/>
      <c r="X709" s="2"/>
      <c r="Y709" s="2"/>
      <c r="Z709" s="2"/>
      <c r="AA709" s="2"/>
      <c r="AB709" s="2"/>
      <c r="AC709" s="2"/>
      <c r="AD709" s="2"/>
      <c r="AE709" s="2"/>
      <c r="AF709" s="2"/>
      <c r="AG709" s="2"/>
      <c r="AH709" s="2"/>
      <c r="AI709" s="2"/>
      <c r="AJ709" s="2"/>
      <c r="AK709" s="2"/>
    </row>
    <row r="710" spans="1:37" ht="15.75" customHeight="1">
      <c r="A710" s="2"/>
      <c r="B710" s="2"/>
      <c r="C710" s="63"/>
      <c r="D710" s="2"/>
      <c r="E710" s="63"/>
      <c r="F710" s="2"/>
      <c r="G710" s="63"/>
      <c r="H710" s="2"/>
      <c r="I710" s="63"/>
      <c r="J710" s="2"/>
      <c r="K710" s="63"/>
      <c r="L710" s="2"/>
      <c r="M710" s="63"/>
      <c r="N710" s="2"/>
      <c r="O710" s="63"/>
      <c r="P710" s="2"/>
      <c r="Q710" s="63"/>
      <c r="R710" s="2"/>
      <c r="S710" s="2"/>
      <c r="T710" s="2"/>
      <c r="U710" s="2"/>
      <c r="V710" s="2"/>
      <c r="W710" s="2"/>
      <c r="X710" s="2"/>
      <c r="Y710" s="2"/>
      <c r="Z710" s="2"/>
      <c r="AA710" s="2"/>
      <c r="AB710" s="2"/>
      <c r="AC710" s="2"/>
      <c r="AD710" s="2"/>
      <c r="AE710" s="2"/>
      <c r="AF710" s="2"/>
      <c r="AG710" s="2"/>
      <c r="AH710" s="2"/>
      <c r="AI710" s="2"/>
      <c r="AJ710" s="2"/>
      <c r="AK710" s="2"/>
    </row>
    <row r="711" spans="1:37" ht="15.75" customHeight="1">
      <c r="A711" s="2"/>
      <c r="B711" s="2"/>
      <c r="C711" s="63"/>
      <c r="D711" s="2"/>
      <c r="E711" s="63"/>
      <c r="F711" s="2"/>
      <c r="G711" s="63"/>
      <c r="H711" s="2"/>
      <c r="I711" s="63"/>
      <c r="J711" s="2"/>
      <c r="K711" s="63"/>
      <c r="L711" s="2"/>
      <c r="M711" s="63"/>
      <c r="N711" s="2"/>
      <c r="O711" s="63"/>
      <c r="P711" s="2"/>
      <c r="Q711" s="63"/>
      <c r="R711" s="2"/>
      <c r="S711" s="2"/>
      <c r="T711" s="2"/>
      <c r="U711" s="2"/>
      <c r="V711" s="2"/>
      <c r="W711" s="2"/>
      <c r="X711" s="2"/>
      <c r="Y711" s="2"/>
      <c r="Z711" s="2"/>
      <c r="AA711" s="2"/>
      <c r="AB711" s="2"/>
      <c r="AC711" s="2"/>
      <c r="AD711" s="2"/>
      <c r="AE711" s="2"/>
      <c r="AF711" s="2"/>
      <c r="AG711" s="2"/>
      <c r="AH711" s="2"/>
      <c r="AI711" s="2"/>
      <c r="AJ711" s="2"/>
      <c r="AK711" s="2"/>
    </row>
    <row r="712" spans="1:37" ht="15.75" customHeight="1">
      <c r="A712" s="2"/>
      <c r="B712" s="2"/>
      <c r="C712" s="63"/>
      <c r="D712" s="2"/>
      <c r="E712" s="63"/>
      <c r="F712" s="2"/>
      <c r="G712" s="63"/>
      <c r="H712" s="2"/>
      <c r="I712" s="63"/>
      <c r="J712" s="2"/>
      <c r="K712" s="63"/>
      <c r="L712" s="2"/>
      <c r="M712" s="63"/>
      <c r="N712" s="2"/>
      <c r="O712" s="63"/>
      <c r="P712" s="2"/>
      <c r="Q712" s="63"/>
      <c r="R712" s="2"/>
      <c r="S712" s="2"/>
      <c r="T712" s="2"/>
      <c r="U712" s="2"/>
      <c r="V712" s="2"/>
      <c r="W712" s="2"/>
      <c r="X712" s="2"/>
      <c r="Y712" s="2"/>
      <c r="Z712" s="2"/>
      <c r="AA712" s="2"/>
      <c r="AB712" s="2"/>
      <c r="AC712" s="2"/>
      <c r="AD712" s="2"/>
      <c r="AE712" s="2"/>
      <c r="AF712" s="2"/>
      <c r="AG712" s="2"/>
      <c r="AH712" s="2"/>
      <c r="AI712" s="2"/>
      <c r="AJ712" s="2"/>
      <c r="AK712" s="2"/>
    </row>
    <row r="713" spans="1:37" ht="15.75" customHeight="1">
      <c r="A713" s="2"/>
      <c r="B713" s="2"/>
      <c r="C713" s="63"/>
      <c r="D713" s="2"/>
      <c r="E713" s="63"/>
      <c r="F713" s="2"/>
      <c r="G713" s="63"/>
      <c r="H713" s="2"/>
      <c r="I713" s="63"/>
      <c r="J713" s="2"/>
      <c r="K713" s="63"/>
      <c r="L713" s="2"/>
      <c r="M713" s="63"/>
      <c r="N713" s="2"/>
      <c r="O713" s="63"/>
      <c r="P713" s="2"/>
      <c r="Q713" s="63"/>
      <c r="R713" s="2"/>
      <c r="S713" s="2"/>
      <c r="T713" s="2"/>
      <c r="U713" s="2"/>
      <c r="V713" s="2"/>
      <c r="W713" s="2"/>
      <c r="X713" s="2"/>
      <c r="Y713" s="2"/>
      <c r="Z713" s="2"/>
      <c r="AA713" s="2"/>
      <c r="AB713" s="2"/>
      <c r="AC713" s="2"/>
      <c r="AD713" s="2"/>
      <c r="AE713" s="2"/>
      <c r="AF713" s="2"/>
      <c r="AG713" s="2"/>
      <c r="AH713" s="2"/>
      <c r="AI713" s="2"/>
      <c r="AJ713" s="2"/>
      <c r="AK713" s="2"/>
    </row>
    <row r="714" spans="1:37" ht="15.75" customHeight="1">
      <c r="A714" s="2"/>
      <c r="B714" s="2"/>
      <c r="C714" s="63"/>
      <c r="D714" s="2"/>
      <c r="E714" s="63"/>
      <c r="F714" s="2"/>
      <c r="G714" s="63"/>
      <c r="H714" s="2"/>
      <c r="I714" s="63"/>
      <c r="J714" s="2"/>
      <c r="K714" s="63"/>
      <c r="L714" s="2"/>
      <c r="M714" s="63"/>
      <c r="N714" s="2"/>
      <c r="O714" s="63"/>
      <c r="P714" s="2"/>
      <c r="Q714" s="63"/>
      <c r="R714" s="2"/>
      <c r="S714" s="2"/>
      <c r="T714" s="2"/>
      <c r="U714" s="2"/>
      <c r="V714" s="2"/>
      <c r="W714" s="2"/>
      <c r="X714" s="2"/>
      <c r="Y714" s="2"/>
      <c r="Z714" s="2"/>
      <c r="AA714" s="2"/>
      <c r="AB714" s="2"/>
      <c r="AC714" s="2"/>
      <c r="AD714" s="2"/>
      <c r="AE714" s="2"/>
      <c r="AF714" s="2"/>
      <c r="AG714" s="2"/>
      <c r="AH714" s="2"/>
      <c r="AI714" s="2"/>
      <c r="AJ714" s="2"/>
      <c r="AK714" s="2"/>
    </row>
    <row r="715" spans="1:37" ht="15.75" customHeight="1">
      <c r="A715" s="2"/>
      <c r="B715" s="2"/>
      <c r="C715" s="63"/>
      <c r="D715" s="2"/>
      <c r="E715" s="63"/>
      <c r="F715" s="2"/>
      <c r="G715" s="63"/>
      <c r="H715" s="2"/>
      <c r="I715" s="63"/>
      <c r="J715" s="2"/>
      <c r="K715" s="63"/>
      <c r="L715" s="2"/>
      <c r="M715" s="63"/>
      <c r="N715" s="2"/>
      <c r="O715" s="63"/>
      <c r="P715" s="2"/>
      <c r="Q715" s="63"/>
      <c r="R715" s="2"/>
      <c r="S715" s="2"/>
      <c r="T715" s="2"/>
      <c r="U715" s="2"/>
      <c r="V715" s="2"/>
      <c r="W715" s="2"/>
      <c r="X715" s="2"/>
      <c r="Y715" s="2"/>
      <c r="Z715" s="2"/>
      <c r="AA715" s="2"/>
      <c r="AB715" s="2"/>
      <c r="AC715" s="2"/>
      <c r="AD715" s="2"/>
      <c r="AE715" s="2"/>
      <c r="AF715" s="2"/>
      <c r="AG715" s="2"/>
      <c r="AH715" s="2"/>
      <c r="AI715" s="2"/>
      <c r="AJ715" s="2"/>
      <c r="AK715" s="2"/>
    </row>
    <row r="716" spans="1:37" ht="15.75" customHeight="1">
      <c r="A716" s="2"/>
      <c r="B716" s="2"/>
      <c r="C716" s="63"/>
      <c r="D716" s="2"/>
      <c r="E716" s="63"/>
      <c r="F716" s="2"/>
      <c r="G716" s="63"/>
      <c r="H716" s="2"/>
      <c r="I716" s="63"/>
      <c r="J716" s="2"/>
      <c r="K716" s="63"/>
      <c r="L716" s="2"/>
      <c r="M716" s="63"/>
      <c r="N716" s="2"/>
      <c r="O716" s="63"/>
      <c r="P716" s="2"/>
      <c r="Q716" s="63"/>
      <c r="R716" s="2"/>
      <c r="S716" s="2"/>
      <c r="T716" s="2"/>
      <c r="U716" s="2"/>
      <c r="V716" s="2"/>
      <c r="W716" s="2"/>
      <c r="X716" s="2"/>
      <c r="Y716" s="2"/>
      <c r="Z716" s="2"/>
      <c r="AA716" s="2"/>
      <c r="AB716" s="2"/>
      <c r="AC716" s="2"/>
      <c r="AD716" s="2"/>
      <c r="AE716" s="2"/>
      <c r="AF716" s="2"/>
      <c r="AG716" s="2"/>
      <c r="AH716" s="2"/>
      <c r="AI716" s="2"/>
      <c r="AJ716" s="2"/>
      <c r="AK716" s="2"/>
    </row>
    <row r="717" spans="1:37" ht="15.75" customHeight="1">
      <c r="A717" s="2"/>
      <c r="B717" s="2"/>
      <c r="C717" s="63"/>
      <c r="D717" s="2"/>
      <c r="E717" s="63"/>
      <c r="F717" s="2"/>
      <c r="G717" s="63"/>
      <c r="H717" s="2"/>
      <c r="I717" s="63"/>
      <c r="J717" s="2"/>
      <c r="K717" s="63"/>
      <c r="L717" s="2"/>
      <c r="M717" s="63"/>
      <c r="N717" s="2"/>
      <c r="O717" s="63"/>
      <c r="P717" s="2"/>
      <c r="Q717" s="63"/>
      <c r="R717" s="2"/>
      <c r="S717" s="2"/>
      <c r="T717" s="2"/>
      <c r="U717" s="2"/>
      <c r="V717" s="2"/>
      <c r="W717" s="2"/>
      <c r="X717" s="2"/>
      <c r="Y717" s="2"/>
      <c r="Z717" s="2"/>
      <c r="AA717" s="2"/>
      <c r="AB717" s="2"/>
      <c r="AC717" s="2"/>
      <c r="AD717" s="2"/>
      <c r="AE717" s="2"/>
      <c r="AF717" s="2"/>
      <c r="AG717" s="2"/>
      <c r="AH717" s="2"/>
      <c r="AI717" s="2"/>
      <c r="AJ717" s="2"/>
      <c r="AK717" s="2"/>
    </row>
    <row r="718" spans="1:37" ht="15.75" customHeight="1">
      <c r="A718" s="2"/>
      <c r="B718" s="2"/>
      <c r="C718" s="63"/>
      <c r="D718" s="2"/>
      <c r="E718" s="63"/>
      <c r="F718" s="2"/>
      <c r="G718" s="63"/>
      <c r="H718" s="2"/>
      <c r="I718" s="63"/>
      <c r="J718" s="2"/>
      <c r="K718" s="63"/>
      <c r="L718" s="2"/>
      <c r="M718" s="63"/>
      <c r="N718" s="2"/>
      <c r="O718" s="63"/>
      <c r="P718" s="2"/>
      <c r="Q718" s="63"/>
      <c r="R718" s="2"/>
      <c r="S718" s="2"/>
      <c r="T718" s="2"/>
      <c r="U718" s="2"/>
      <c r="V718" s="2"/>
      <c r="W718" s="2"/>
      <c r="X718" s="2"/>
      <c r="Y718" s="2"/>
      <c r="Z718" s="2"/>
      <c r="AA718" s="2"/>
      <c r="AB718" s="2"/>
      <c r="AC718" s="2"/>
      <c r="AD718" s="2"/>
      <c r="AE718" s="2"/>
      <c r="AF718" s="2"/>
      <c r="AG718" s="2"/>
      <c r="AH718" s="2"/>
      <c r="AI718" s="2"/>
      <c r="AJ718" s="2"/>
      <c r="AK718" s="2"/>
    </row>
    <row r="719" spans="1:37" ht="15.75" customHeight="1">
      <c r="A719" s="2"/>
      <c r="B719" s="2"/>
      <c r="C719" s="63"/>
      <c r="D719" s="2"/>
      <c r="E719" s="63"/>
      <c r="F719" s="2"/>
      <c r="G719" s="63"/>
      <c r="H719" s="2"/>
      <c r="I719" s="63"/>
      <c r="J719" s="2"/>
      <c r="K719" s="63"/>
      <c r="L719" s="2"/>
      <c r="M719" s="63"/>
      <c r="N719" s="2"/>
      <c r="O719" s="63"/>
      <c r="P719" s="2"/>
      <c r="Q719" s="63"/>
      <c r="R719" s="2"/>
      <c r="S719" s="2"/>
      <c r="T719" s="2"/>
      <c r="U719" s="2"/>
      <c r="V719" s="2"/>
      <c r="W719" s="2"/>
      <c r="X719" s="2"/>
      <c r="Y719" s="2"/>
      <c r="Z719" s="2"/>
      <c r="AA719" s="2"/>
      <c r="AB719" s="2"/>
      <c r="AC719" s="2"/>
      <c r="AD719" s="2"/>
      <c r="AE719" s="2"/>
      <c r="AF719" s="2"/>
      <c r="AG719" s="2"/>
      <c r="AH719" s="2"/>
      <c r="AI719" s="2"/>
      <c r="AJ719" s="2"/>
      <c r="AK719" s="2"/>
    </row>
    <row r="720" spans="1:37" ht="15.75" customHeight="1">
      <c r="A720" s="2"/>
      <c r="B720" s="2"/>
      <c r="C720" s="63"/>
      <c r="D720" s="2"/>
      <c r="E720" s="63"/>
      <c r="F720" s="2"/>
      <c r="G720" s="63"/>
      <c r="H720" s="2"/>
      <c r="I720" s="63"/>
      <c r="J720" s="2"/>
      <c r="K720" s="63"/>
      <c r="L720" s="2"/>
      <c r="M720" s="63"/>
      <c r="N720" s="2"/>
      <c r="O720" s="63"/>
      <c r="P720" s="2"/>
      <c r="Q720" s="63"/>
      <c r="R720" s="2"/>
      <c r="S720" s="2"/>
      <c r="T720" s="2"/>
      <c r="U720" s="2"/>
      <c r="V720" s="2"/>
      <c r="W720" s="2"/>
      <c r="X720" s="2"/>
      <c r="Y720" s="2"/>
      <c r="Z720" s="2"/>
      <c r="AA720" s="2"/>
      <c r="AB720" s="2"/>
      <c r="AC720" s="2"/>
      <c r="AD720" s="2"/>
      <c r="AE720" s="2"/>
      <c r="AF720" s="2"/>
      <c r="AG720" s="2"/>
      <c r="AH720" s="2"/>
      <c r="AI720" s="2"/>
      <c r="AJ720" s="2"/>
      <c r="AK720" s="2"/>
    </row>
    <row r="721" spans="1:37" ht="15.75" customHeight="1">
      <c r="A721" s="2"/>
      <c r="B721" s="2"/>
      <c r="C721" s="63"/>
      <c r="D721" s="2"/>
      <c r="E721" s="63"/>
      <c r="F721" s="2"/>
      <c r="G721" s="63"/>
      <c r="H721" s="2"/>
      <c r="I721" s="63"/>
      <c r="J721" s="2"/>
      <c r="K721" s="63"/>
      <c r="L721" s="2"/>
      <c r="M721" s="63"/>
      <c r="N721" s="2"/>
      <c r="O721" s="63"/>
      <c r="P721" s="2"/>
      <c r="Q721" s="63"/>
      <c r="R721" s="2"/>
      <c r="S721" s="2"/>
      <c r="T721" s="2"/>
      <c r="U721" s="2"/>
      <c r="V721" s="2"/>
      <c r="W721" s="2"/>
      <c r="X721" s="2"/>
      <c r="Y721" s="2"/>
      <c r="Z721" s="2"/>
      <c r="AA721" s="2"/>
      <c r="AB721" s="2"/>
      <c r="AC721" s="2"/>
      <c r="AD721" s="2"/>
      <c r="AE721" s="2"/>
      <c r="AF721" s="2"/>
      <c r="AG721" s="2"/>
      <c r="AH721" s="2"/>
      <c r="AI721" s="2"/>
      <c r="AJ721" s="2"/>
      <c r="AK721" s="2"/>
    </row>
    <row r="722" spans="1:37" ht="15.75" customHeight="1">
      <c r="A722" s="2"/>
      <c r="B722" s="2"/>
      <c r="C722" s="63"/>
      <c r="D722" s="2"/>
      <c r="E722" s="63"/>
      <c r="F722" s="2"/>
      <c r="G722" s="63"/>
      <c r="H722" s="2"/>
      <c r="I722" s="63"/>
      <c r="J722" s="2"/>
      <c r="K722" s="63"/>
      <c r="L722" s="2"/>
      <c r="M722" s="63"/>
      <c r="N722" s="2"/>
      <c r="O722" s="63"/>
      <c r="P722" s="2"/>
      <c r="Q722" s="63"/>
      <c r="R722" s="2"/>
      <c r="S722" s="2"/>
      <c r="T722" s="2"/>
      <c r="U722" s="2"/>
      <c r="V722" s="2"/>
      <c r="W722" s="2"/>
      <c r="X722" s="2"/>
      <c r="Y722" s="2"/>
      <c r="Z722" s="2"/>
      <c r="AA722" s="2"/>
      <c r="AB722" s="2"/>
      <c r="AC722" s="2"/>
      <c r="AD722" s="2"/>
      <c r="AE722" s="2"/>
      <c r="AF722" s="2"/>
      <c r="AG722" s="2"/>
      <c r="AH722" s="2"/>
      <c r="AI722" s="2"/>
      <c r="AJ722" s="2"/>
      <c r="AK722" s="2"/>
    </row>
    <row r="723" spans="1:37" ht="15.75" customHeight="1">
      <c r="A723" s="2"/>
      <c r="B723" s="2"/>
      <c r="C723" s="63"/>
      <c r="D723" s="2"/>
      <c r="E723" s="63"/>
      <c r="F723" s="2"/>
      <c r="G723" s="63"/>
      <c r="H723" s="2"/>
      <c r="I723" s="63"/>
      <c r="J723" s="2"/>
      <c r="K723" s="63"/>
      <c r="L723" s="2"/>
      <c r="M723" s="63"/>
      <c r="N723" s="2"/>
      <c r="O723" s="63"/>
      <c r="P723" s="2"/>
      <c r="Q723" s="63"/>
      <c r="R723" s="2"/>
      <c r="S723" s="2"/>
      <c r="T723" s="2"/>
      <c r="U723" s="2"/>
      <c r="V723" s="2"/>
      <c r="W723" s="2"/>
      <c r="X723" s="2"/>
      <c r="Y723" s="2"/>
      <c r="Z723" s="2"/>
      <c r="AA723" s="2"/>
      <c r="AB723" s="2"/>
      <c r="AC723" s="2"/>
      <c r="AD723" s="2"/>
      <c r="AE723" s="2"/>
      <c r="AF723" s="2"/>
      <c r="AG723" s="2"/>
      <c r="AH723" s="2"/>
      <c r="AI723" s="2"/>
      <c r="AJ723" s="2"/>
      <c r="AK723" s="2"/>
    </row>
    <row r="724" spans="1:37" ht="15.75" customHeight="1">
      <c r="A724" s="2"/>
      <c r="B724" s="2"/>
      <c r="C724" s="63"/>
      <c r="D724" s="2"/>
      <c r="E724" s="63"/>
      <c r="F724" s="2"/>
      <c r="G724" s="63"/>
      <c r="H724" s="2"/>
      <c r="I724" s="63"/>
      <c r="J724" s="2"/>
      <c r="K724" s="63"/>
      <c r="L724" s="2"/>
      <c r="M724" s="63"/>
      <c r="N724" s="2"/>
      <c r="O724" s="63"/>
      <c r="P724" s="2"/>
      <c r="Q724" s="63"/>
      <c r="R724" s="2"/>
      <c r="S724" s="2"/>
      <c r="T724" s="2"/>
      <c r="U724" s="2"/>
      <c r="V724" s="2"/>
      <c r="W724" s="2"/>
      <c r="X724" s="2"/>
      <c r="Y724" s="2"/>
      <c r="Z724" s="2"/>
      <c r="AA724" s="2"/>
      <c r="AB724" s="2"/>
      <c r="AC724" s="2"/>
      <c r="AD724" s="2"/>
      <c r="AE724" s="2"/>
      <c r="AF724" s="2"/>
      <c r="AG724" s="2"/>
      <c r="AH724" s="2"/>
      <c r="AI724" s="2"/>
      <c r="AJ724" s="2"/>
      <c r="AK724" s="2"/>
    </row>
    <row r="725" spans="1:37" ht="15.75" customHeight="1">
      <c r="A725" s="2"/>
      <c r="B725" s="2"/>
      <c r="C725" s="63"/>
      <c r="D725" s="2"/>
      <c r="E725" s="63"/>
      <c r="F725" s="2"/>
      <c r="G725" s="63"/>
      <c r="H725" s="2"/>
      <c r="I725" s="63"/>
      <c r="J725" s="2"/>
      <c r="K725" s="63"/>
      <c r="L725" s="2"/>
      <c r="M725" s="63"/>
      <c r="N725" s="2"/>
      <c r="O725" s="63"/>
      <c r="P725" s="2"/>
      <c r="Q725" s="63"/>
      <c r="R725" s="2"/>
      <c r="S725" s="2"/>
      <c r="T725" s="2"/>
      <c r="U725" s="2"/>
      <c r="V725" s="2"/>
      <c r="W725" s="2"/>
      <c r="X725" s="2"/>
      <c r="Y725" s="2"/>
      <c r="Z725" s="2"/>
      <c r="AA725" s="2"/>
      <c r="AB725" s="2"/>
      <c r="AC725" s="2"/>
      <c r="AD725" s="2"/>
      <c r="AE725" s="2"/>
      <c r="AF725" s="2"/>
      <c r="AG725" s="2"/>
      <c r="AH725" s="2"/>
      <c r="AI725" s="2"/>
      <c r="AJ725" s="2"/>
      <c r="AK725" s="2"/>
    </row>
    <row r="726" spans="1:37" ht="15.75" customHeight="1">
      <c r="A726" s="2"/>
      <c r="B726" s="2"/>
      <c r="C726" s="63"/>
      <c r="D726" s="2"/>
      <c r="E726" s="63"/>
      <c r="F726" s="2"/>
      <c r="G726" s="63"/>
      <c r="H726" s="2"/>
      <c r="I726" s="63"/>
      <c r="J726" s="2"/>
      <c r="K726" s="63"/>
      <c r="L726" s="2"/>
      <c r="M726" s="63"/>
      <c r="N726" s="2"/>
      <c r="O726" s="63"/>
      <c r="P726" s="2"/>
      <c r="Q726" s="63"/>
      <c r="R726" s="2"/>
      <c r="S726" s="2"/>
      <c r="T726" s="2"/>
      <c r="U726" s="2"/>
      <c r="V726" s="2"/>
      <c r="W726" s="2"/>
      <c r="X726" s="2"/>
      <c r="Y726" s="2"/>
      <c r="Z726" s="2"/>
      <c r="AA726" s="2"/>
      <c r="AB726" s="2"/>
      <c r="AC726" s="2"/>
      <c r="AD726" s="2"/>
      <c r="AE726" s="2"/>
      <c r="AF726" s="2"/>
      <c r="AG726" s="2"/>
      <c r="AH726" s="2"/>
      <c r="AI726" s="2"/>
      <c r="AJ726" s="2"/>
      <c r="AK726" s="2"/>
    </row>
    <row r="727" spans="1:37" ht="15.75" customHeight="1">
      <c r="A727" s="2"/>
      <c r="B727" s="2"/>
      <c r="C727" s="63"/>
      <c r="D727" s="2"/>
      <c r="E727" s="63"/>
      <c r="F727" s="2"/>
      <c r="G727" s="63"/>
      <c r="H727" s="2"/>
      <c r="I727" s="63"/>
      <c r="J727" s="2"/>
      <c r="K727" s="63"/>
      <c r="L727" s="2"/>
      <c r="M727" s="63"/>
      <c r="N727" s="2"/>
      <c r="O727" s="63"/>
      <c r="P727" s="2"/>
      <c r="Q727" s="63"/>
      <c r="R727" s="2"/>
      <c r="S727" s="2"/>
      <c r="T727" s="2"/>
      <c r="U727" s="2"/>
      <c r="V727" s="2"/>
      <c r="W727" s="2"/>
      <c r="X727" s="2"/>
      <c r="Y727" s="2"/>
      <c r="Z727" s="2"/>
      <c r="AA727" s="2"/>
      <c r="AB727" s="2"/>
      <c r="AC727" s="2"/>
      <c r="AD727" s="2"/>
      <c r="AE727" s="2"/>
      <c r="AF727" s="2"/>
      <c r="AG727" s="2"/>
      <c r="AH727" s="2"/>
      <c r="AI727" s="2"/>
      <c r="AJ727" s="2"/>
      <c r="AK727" s="2"/>
    </row>
    <row r="728" spans="1:37" ht="15.75" customHeight="1">
      <c r="A728" s="2"/>
      <c r="B728" s="2"/>
      <c r="C728" s="63"/>
      <c r="D728" s="2"/>
      <c r="E728" s="63"/>
      <c r="F728" s="2"/>
      <c r="G728" s="63"/>
      <c r="H728" s="2"/>
      <c r="I728" s="63"/>
      <c r="J728" s="2"/>
      <c r="K728" s="63"/>
      <c r="L728" s="2"/>
      <c r="M728" s="63"/>
      <c r="N728" s="2"/>
      <c r="O728" s="63"/>
      <c r="P728" s="2"/>
      <c r="Q728" s="63"/>
      <c r="R728" s="2"/>
      <c r="S728" s="2"/>
      <c r="T728" s="2"/>
      <c r="U728" s="2"/>
      <c r="V728" s="2"/>
      <c r="W728" s="2"/>
      <c r="X728" s="2"/>
      <c r="Y728" s="2"/>
      <c r="Z728" s="2"/>
      <c r="AA728" s="2"/>
      <c r="AB728" s="2"/>
      <c r="AC728" s="2"/>
      <c r="AD728" s="2"/>
      <c r="AE728" s="2"/>
      <c r="AF728" s="2"/>
      <c r="AG728" s="2"/>
      <c r="AH728" s="2"/>
      <c r="AI728" s="2"/>
      <c r="AJ728" s="2"/>
      <c r="AK728" s="2"/>
    </row>
    <row r="729" spans="1:37" ht="15.75" customHeight="1">
      <c r="A729" s="2"/>
      <c r="B729" s="2"/>
      <c r="C729" s="63"/>
      <c r="D729" s="2"/>
      <c r="E729" s="63"/>
      <c r="F729" s="2"/>
      <c r="G729" s="63"/>
      <c r="H729" s="2"/>
      <c r="I729" s="63"/>
      <c r="J729" s="2"/>
      <c r="K729" s="63"/>
      <c r="L729" s="2"/>
      <c r="M729" s="63"/>
      <c r="N729" s="2"/>
      <c r="O729" s="63"/>
      <c r="P729" s="2"/>
      <c r="Q729" s="63"/>
      <c r="R729" s="2"/>
      <c r="S729" s="2"/>
      <c r="T729" s="2"/>
      <c r="U729" s="2"/>
      <c r="V729" s="2"/>
      <c r="W729" s="2"/>
      <c r="X729" s="2"/>
      <c r="Y729" s="2"/>
      <c r="Z729" s="2"/>
      <c r="AA729" s="2"/>
      <c r="AB729" s="2"/>
      <c r="AC729" s="2"/>
      <c r="AD729" s="2"/>
      <c r="AE729" s="2"/>
      <c r="AF729" s="2"/>
      <c r="AG729" s="2"/>
      <c r="AH729" s="2"/>
      <c r="AI729" s="2"/>
      <c r="AJ729" s="2"/>
      <c r="AK729" s="2"/>
    </row>
    <row r="730" spans="1:37" ht="15.75" customHeight="1">
      <c r="A730" s="2"/>
      <c r="B730" s="2"/>
      <c r="C730" s="63"/>
      <c r="D730" s="2"/>
      <c r="E730" s="63"/>
      <c r="F730" s="2"/>
      <c r="G730" s="63"/>
      <c r="H730" s="2"/>
      <c r="I730" s="63"/>
      <c r="J730" s="2"/>
      <c r="K730" s="63"/>
      <c r="L730" s="2"/>
      <c r="M730" s="63"/>
      <c r="N730" s="2"/>
      <c r="O730" s="63"/>
      <c r="P730" s="2"/>
      <c r="Q730" s="63"/>
      <c r="R730" s="2"/>
      <c r="S730" s="2"/>
      <c r="T730" s="2"/>
      <c r="U730" s="2"/>
      <c r="V730" s="2"/>
      <c r="W730" s="2"/>
      <c r="X730" s="2"/>
      <c r="Y730" s="2"/>
      <c r="Z730" s="2"/>
      <c r="AA730" s="2"/>
      <c r="AB730" s="2"/>
      <c r="AC730" s="2"/>
      <c r="AD730" s="2"/>
      <c r="AE730" s="2"/>
      <c r="AF730" s="2"/>
      <c r="AG730" s="2"/>
      <c r="AH730" s="2"/>
      <c r="AI730" s="2"/>
      <c r="AJ730" s="2"/>
      <c r="AK730" s="2"/>
    </row>
    <row r="731" spans="1:37" ht="15.75" customHeight="1">
      <c r="A731" s="2"/>
      <c r="B731" s="2"/>
      <c r="C731" s="63"/>
      <c r="D731" s="2"/>
      <c r="E731" s="63"/>
      <c r="F731" s="2"/>
      <c r="G731" s="63"/>
      <c r="H731" s="2"/>
      <c r="I731" s="63"/>
      <c r="J731" s="2"/>
      <c r="K731" s="63"/>
      <c r="L731" s="2"/>
      <c r="M731" s="63"/>
      <c r="N731" s="2"/>
      <c r="O731" s="63"/>
      <c r="P731" s="2"/>
      <c r="Q731" s="63"/>
      <c r="R731" s="2"/>
      <c r="S731" s="2"/>
      <c r="T731" s="2"/>
      <c r="U731" s="2"/>
      <c r="V731" s="2"/>
      <c r="W731" s="2"/>
      <c r="X731" s="2"/>
      <c r="Y731" s="2"/>
      <c r="Z731" s="2"/>
      <c r="AA731" s="2"/>
      <c r="AB731" s="2"/>
      <c r="AC731" s="2"/>
      <c r="AD731" s="2"/>
      <c r="AE731" s="2"/>
      <c r="AF731" s="2"/>
      <c r="AG731" s="2"/>
      <c r="AH731" s="2"/>
      <c r="AI731" s="2"/>
      <c r="AJ731" s="2"/>
      <c r="AK731" s="2"/>
    </row>
    <row r="732" spans="1:37" ht="15.75" customHeight="1">
      <c r="A732" s="2"/>
      <c r="B732" s="2"/>
      <c r="C732" s="63"/>
      <c r="D732" s="2"/>
      <c r="E732" s="63"/>
      <c r="F732" s="2"/>
      <c r="G732" s="63"/>
      <c r="H732" s="2"/>
      <c r="I732" s="63"/>
      <c r="J732" s="2"/>
      <c r="K732" s="63"/>
      <c r="L732" s="2"/>
      <c r="M732" s="63"/>
      <c r="N732" s="2"/>
      <c r="O732" s="63"/>
      <c r="P732" s="2"/>
      <c r="Q732" s="63"/>
      <c r="R732" s="2"/>
      <c r="S732" s="2"/>
      <c r="T732" s="2"/>
      <c r="U732" s="2"/>
      <c r="V732" s="2"/>
      <c r="W732" s="2"/>
      <c r="X732" s="2"/>
      <c r="Y732" s="2"/>
      <c r="Z732" s="2"/>
      <c r="AA732" s="2"/>
      <c r="AB732" s="2"/>
      <c r="AC732" s="2"/>
      <c r="AD732" s="2"/>
      <c r="AE732" s="2"/>
      <c r="AF732" s="2"/>
      <c r="AG732" s="2"/>
      <c r="AH732" s="2"/>
      <c r="AI732" s="2"/>
      <c r="AJ732" s="2"/>
      <c r="AK732" s="2"/>
    </row>
    <row r="733" spans="1:37" ht="15.75" customHeight="1">
      <c r="A733" s="2"/>
      <c r="B733" s="2"/>
      <c r="C733" s="63"/>
      <c r="D733" s="2"/>
      <c r="E733" s="63"/>
      <c r="F733" s="2"/>
      <c r="G733" s="63"/>
      <c r="H733" s="2"/>
      <c r="I733" s="63"/>
      <c r="J733" s="2"/>
      <c r="K733" s="63"/>
      <c r="L733" s="2"/>
      <c r="M733" s="63"/>
      <c r="N733" s="2"/>
      <c r="O733" s="63"/>
      <c r="P733" s="2"/>
      <c r="Q733" s="63"/>
      <c r="R733" s="2"/>
      <c r="S733" s="2"/>
      <c r="T733" s="2"/>
      <c r="U733" s="2"/>
      <c r="V733" s="2"/>
      <c r="W733" s="2"/>
      <c r="X733" s="2"/>
      <c r="Y733" s="2"/>
      <c r="Z733" s="2"/>
      <c r="AA733" s="2"/>
      <c r="AB733" s="2"/>
      <c r="AC733" s="2"/>
      <c r="AD733" s="2"/>
      <c r="AE733" s="2"/>
      <c r="AF733" s="2"/>
      <c r="AG733" s="2"/>
      <c r="AH733" s="2"/>
      <c r="AI733" s="2"/>
      <c r="AJ733" s="2"/>
      <c r="AK733" s="2"/>
    </row>
    <row r="734" spans="1:37" ht="15.75" customHeight="1">
      <c r="A734" s="2"/>
      <c r="B734" s="2"/>
      <c r="C734" s="63"/>
      <c r="D734" s="2"/>
      <c r="E734" s="63"/>
      <c r="F734" s="2"/>
      <c r="G734" s="63"/>
      <c r="H734" s="2"/>
      <c r="I734" s="63"/>
      <c r="J734" s="2"/>
      <c r="K734" s="63"/>
      <c r="L734" s="2"/>
      <c r="M734" s="63"/>
      <c r="N734" s="2"/>
      <c r="O734" s="63"/>
      <c r="P734" s="2"/>
      <c r="Q734" s="63"/>
      <c r="R734" s="2"/>
      <c r="S734" s="2"/>
      <c r="T734" s="2"/>
      <c r="U734" s="2"/>
      <c r="V734" s="2"/>
      <c r="W734" s="2"/>
      <c r="X734" s="2"/>
      <c r="Y734" s="2"/>
      <c r="Z734" s="2"/>
      <c r="AA734" s="2"/>
      <c r="AB734" s="2"/>
      <c r="AC734" s="2"/>
      <c r="AD734" s="2"/>
      <c r="AE734" s="2"/>
      <c r="AF734" s="2"/>
      <c r="AG734" s="2"/>
      <c r="AH734" s="2"/>
      <c r="AI734" s="2"/>
      <c r="AJ734" s="2"/>
      <c r="AK734" s="2"/>
    </row>
    <row r="735" spans="1:37" ht="15.75" customHeight="1">
      <c r="A735" s="2"/>
      <c r="B735" s="2"/>
      <c r="C735" s="63"/>
      <c r="D735" s="2"/>
      <c r="E735" s="63"/>
      <c r="F735" s="2"/>
      <c r="G735" s="63"/>
      <c r="H735" s="2"/>
      <c r="I735" s="63"/>
      <c r="J735" s="2"/>
      <c r="K735" s="63"/>
      <c r="L735" s="2"/>
      <c r="M735" s="63"/>
      <c r="N735" s="2"/>
      <c r="O735" s="63"/>
      <c r="P735" s="2"/>
      <c r="Q735" s="63"/>
      <c r="R735" s="2"/>
      <c r="S735" s="2"/>
      <c r="T735" s="2"/>
      <c r="U735" s="2"/>
      <c r="V735" s="2"/>
      <c r="W735" s="2"/>
      <c r="X735" s="2"/>
      <c r="Y735" s="2"/>
      <c r="Z735" s="2"/>
      <c r="AA735" s="2"/>
      <c r="AB735" s="2"/>
      <c r="AC735" s="2"/>
      <c r="AD735" s="2"/>
      <c r="AE735" s="2"/>
      <c r="AF735" s="2"/>
      <c r="AG735" s="2"/>
      <c r="AH735" s="2"/>
      <c r="AI735" s="2"/>
      <c r="AJ735" s="2"/>
      <c r="AK735" s="2"/>
    </row>
    <row r="736" spans="1:37" ht="15.75" customHeight="1">
      <c r="A736" s="2"/>
      <c r="B736" s="2"/>
      <c r="C736" s="63"/>
      <c r="D736" s="2"/>
      <c r="E736" s="63"/>
      <c r="F736" s="2"/>
      <c r="G736" s="63"/>
      <c r="H736" s="2"/>
      <c r="I736" s="63"/>
      <c r="J736" s="2"/>
      <c r="K736" s="63"/>
      <c r="L736" s="2"/>
      <c r="M736" s="63"/>
      <c r="N736" s="2"/>
      <c r="O736" s="63"/>
      <c r="P736" s="2"/>
      <c r="Q736" s="63"/>
      <c r="R736" s="2"/>
      <c r="S736" s="2"/>
      <c r="T736" s="2"/>
      <c r="U736" s="2"/>
      <c r="V736" s="2"/>
      <c r="W736" s="2"/>
      <c r="X736" s="2"/>
      <c r="Y736" s="2"/>
      <c r="Z736" s="2"/>
      <c r="AA736" s="2"/>
      <c r="AB736" s="2"/>
      <c r="AC736" s="2"/>
      <c r="AD736" s="2"/>
      <c r="AE736" s="2"/>
      <c r="AF736" s="2"/>
      <c r="AG736" s="2"/>
      <c r="AH736" s="2"/>
      <c r="AI736" s="2"/>
      <c r="AJ736" s="2"/>
      <c r="AK736" s="2"/>
    </row>
    <row r="737" spans="1:37" ht="15.75" customHeight="1">
      <c r="A737" s="2"/>
      <c r="B737" s="2"/>
      <c r="C737" s="63"/>
      <c r="D737" s="2"/>
      <c r="E737" s="63"/>
      <c r="F737" s="2"/>
      <c r="G737" s="63"/>
      <c r="H737" s="2"/>
      <c r="I737" s="63"/>
      <c r="J737" s="2"/>
      <c r="K737" s="63"/>
      <c r="L737" s="2"/>
      <c r="M737" s="63"/>
      <c r="N737" s="2"/>
      <c r="O737" s="63"/>
      <c r="P737" s="2"/>
      <c r="Q737" s="63"/>
      <c r="R737" s="2"/>
      <c r="S737" s="2"/>
      <c r="T737" s="2"/>
      <c r="U737" s="2"/>
      <c r="V737" s="2"/>
      <c r="W737" s="2"/>
      <c r="X737" s="2"/>
      <c r="Y737" s="2"/>
      <c r="Z737" s="2"/>
      <c r="AA737" s="2"/>
      <c r="AB737" s="2"/>
      <c r="AC737" s="2"/>
      <c r="AD737" s="2"/>
      <c r="AE737" s="2"/>
      <c r="AF737" s="2"/>
      <c r="AG737" s="2"/>
      <c r="AH737" s="2"/>
      <c r="AI737" s="2"/>
      <c r="AJ737" s="2"/>
      <c r="AK737" s="2"/>
    </row>
    <row r="738" spans="1:37" ht="15.75" customHeight="1">
      <c r="A738" s="2"/>
      <c r="B738" s="2"/>
      <c r="C738" s="63"/>
      <c r="D738" s="2"/>
      <c r="E738" s="63"/>
      <c r="F738" s="2"/>
      <c r="G738" s="63"/>
      <c r="H738" s="2"/>
      <c r="I738" s="63"/>
      <c r="J738" s="2"/>
      <c r="K738" s="63"/>
      <c r="L738" s="2"/>
      <c r="M738" s="63"/>
      <c r="N738" s="2"/>
      <c r="O738" s="63"/>
      <c r="P738" s="2"/>
      <c r="Q738" s="63"/>
      <c r="R738" s="2"/>
      <c r="S738" s="2"/>
      <c r="T738" s="2"/>
      <c r="U738" s="2"/>
      <c r="V738" s="2"/>
      <c r="W738" s="2"/>
      <c r="X738" s="2"/>
      <c r="Y738" s="2"/>
      <c r="Z738" s="2"/>
      <c r="AA738" s="2"/>
      <c r="AB738" s="2"/>
      <c r="AC738" s="2"/>
      <c r="AD738" s="2"/>
      <c r="AE738" s="2"/>
      <c r="AF738" s="2"/>
      <c r="AG738" s="2"/>
      <c r="AH738" s="2"/>
      <c r="AI738" s="2"/>
      <c r="AJ738" s="2"/>
      <c r="AK738" s="2"/>
    </row>
    <row r="739" spans="1:37" ht="15.75" customHeight="1">
      <c r="A739" s="2"/>
      <c r="B739" s="2"/>
      <c r="C739" s="63"/>
      <c r="D739" s="2"/>
      <c r="E739" s="63"/>
      <c r="F739" s="2"/>
      <c r="G739" s="63"/>
      <c r="H739" s="2"/>
      <c r="I739" s="63"/>
      <c r="J739" s="2"/>
      <c r="K739" s="63"/>
      <c r="L739" s="2"/>
      <c r="M739" s="63"/>
      <c r="N739" s="2"/>
      <c r="O739" s="63"/>
      <c r="P739" s="2"/>
      <c r="Q739" s="63"/>
      <c r="R739" s="2"/>
      <c r="S739" s="2"/>
      <c r="T739" s="2"/>
      <c r="U739" s="2"/>
      <c r="V739" s="2"/>
      <c r="W739" s="2"/>
      <c r="X739" s="2"/>
      <c r="Y739" s="2"/>
      <c r="Z739" s="2"/>
      <c r="AA739" s="2"/>
      <c r="AB739" s="2"/>
      <c r="AC739" s="2"/>
      <c r="AD739" s="2"/>
      <c r="AE739" s="2"/>
      <c r="AF739" s="2"/>
      <c r="AG739" s="2"/>
      <c r="AH739" s="2"/>
      <c r="AI739" s="2"/>
      <c r="AJ739" s="2"/>
      <c r="AK739" s="2"/>
    </row>
    <row r="740" spans="1:37" ht="15.75" customHeight="1">
      <c r="A740" s="2"/>
      <c r="B740" s="2"/>
      <c r="C740" s="63"/>
      <c r="D740" s="2"/>
      <c r="E740" s="63"/>
      <c r="F740" s="2"/>
      <c r="G740" s="63"/>
      <c r="H740" s="2"/>
      <c r="I740" s="63"/>
      <c r="J740" s="2"/>
      <c r="K740" s="63"/>
      <c r="L740" s="2"/>
      <c r="M740" s="63"/>
      <c r="N740" s="2"/>
      <c r="O740" s="63"/>
      <c r="P740" s="2"/>
      <c r="Q740" s="63"/>
      <c r="R740" s="2"/>
      <c r="S740" s="2"/>
      <c r="T740" s="2"/>
      <c r="U740" s="2"/>
      <c r="V740" s="2"/>
      <c r="W740" s="2"/>
      <c r="X740" s="2"/>
      <c r="Y740" s="2"/>
      <c r="Z740" s="2"/>
      <c r="AA740" s="2"/>
      <c r="AB740" s="2"/>
      <c r="AC740" s="2"/>
      <c r="AD740" s="2"/>
      <c r="AE740" s="2"/>
      <c r="AF740" s="2"/>
      <c r="AG740" s="2"/>
      <c r="AH740" s="2"/>
      <c r="AI740" s="2"/>
      <c r="AJ740" s="2"/>
      <c r="AK740" s="2"/>
    </row>
    <row r="741" spans="1:37" ht="15.75" customHeight="1">
      <c r="A741" s="2"/>
      <c r="B741" s="2"/>
      <c r="C741" s="63"/>
      <c r="D741" s="2"/>
      <c r="E741" s="63"/>
      <c r="F741" s="2"/>
      <c r="G741" s="63"/>
      <c r="H741" s="2"/>
      <c r="I741" s="63"/>
      <c r="J741" s="2"/>
      <c r="K741" s="63"/>
      <c r="L741" s="2"/>
      <c r="M741" s="63"/>
      <c r="N741" s="2"/>
      <c r="O741" s="63"/>
      <c r="P741" s="2"/>
      <c r="Q741" s="63"/>
      <c r="R741" s="2"/>
      <c r="S741" s="2"/>
      <c r="T741" s="2"/>
      <c r="U741" s="2"/>
      <c r="V741" s="2"/>
      <c r="W741" s="2"/>
      <c r="X741" s="2"/>
      <c r="Y741" s="2"/>
      <c r="Z741" s="2"/>
      <c r="AA741" s="2"/>
      <c r="AB741" s="2"/>
      <c r="AC741" s="2"/>
      <c r="AD741" s="2"/>
      <c r="AE741" s="2"/>
      <c r="AF741" s="2"/>
      <c r="AG741" s="2"/>
      <c r="AH741" s="2"/>
      <c r="AI741" s="2"/>
      <c r="AJ741" s="2"/>
      <c r="AK741" s="2"/>
    </row>
    <row r="742" spans="1:37" ht="15.75" customHeight="1">
      <c r="A742" s="2"/>
      <c r="B742" s="2"/>
      <c r="C742" s="63"/>
      <c r="D742" s="2"/>
      <c r="E742" s="63"/>
      <c r="F742" s="2"/>
      <c r="G742" s="63"/>
      <c r="H742" s="2"/>
      <c r="I742" s="63"/>
      <c r="J742" s="2"/>
      <c r="K742" s="63"/>
      <c r="L742" s="2"/>
      <c r="M742" s="63"/>
      <c r="N742" s="2"/>
      <c r="O742" s="63"/>
      <c r="P742" s="2"/>
      <c r="Q742" s="63"/>
      <c r="R742" s="2"/>
      <c r="S742" s="2"/>
      <c r="T742" s="2"/>
      <c r="U742" s="2"/>
      <c r="V742" s="2"/>
      <c r="W742" s="2"/>
      <c r="X742" s="2"/>
      <c r="Y742" s="2"/>
      <c r="Z742" s="2"/>
      <c r="AA742" s="2"/>
      <c r="AB742" s="2"/>
      <c r="AC742" s="2"/>
      <c r="AD742" s="2"/>
      <c r="AE742" s="2"/>
      <c r="AF742" s="2"/>
      <c r="AG742" s="2"/>
      <c r="AH742" s="2"/>
      <c r="AI742" s="2"/>
      <c r="AJ742" s="2"/>
      <c r="AK742" s="2"/>
    </row>
    <row r="743" spans="1:37" ht="15.75" customHeight="1">
      <c r="A743" s="2"/>
      <c r="B743" s="2"/>
      <c r="C743" s="63"/>
      <c r="D743" s="2"/>
      <c r="E743" s="63"/>
      <c r="F743" s="2"/>
      <c r="G743" s="63"/>
      <c r="H743" s="2"/>
      <c r="I743" s="63"/>
      <c r="J743" s="2"/>
      <c r="K743" s="63"/>
      <c r="L743" s="2"/>
      <c r="M743" s="63"/>
      <c r="N743" s="2"/>
      <c r="O743" s="63"/>
      <c r="P743" s="2"/>
      <c r="Q743" s="63"/>
      <c r="R743" s="2"/>
      <c r="S743" s="2"/>
      <c r="T743" s="2"/>
      <c r="U743" s="2"/>
      <c r="V743" s="2"/>
      <c r="W743" s="2"/>
      <c r="X743" s="2"/>
      <c r="Y743" s="2"/>
      <c r="Z743" s="2"/>
      <c r="AA743" s="2"/>
      <c r="AB743" s="2"/>
      <c r="AC743" s="2"/>
      <c r="AD743" s="2"/>
      <c r="AE743" s="2"/>
      <c r="AF743" s="2"/>
      <c r="AG743" s="2"/>
      <c r="AH743" s="2"/>
      <c r="AI743" s="2"/>
      <c r="AJ743" s="2"/>
      <c r="AK743" s="2"/>
    </row>
    <row r="744" spans="1:37" ht="15.75" customHeight="1">
      <c r="A744" s="2"/>
      <c r="B744" s="2"/>
      <c r="C744" s="63"/>
      <c r="D744" s="2"/>
      <c r="E744" s="63"/>
      <c r="F744" s="2"/>
      <c r="G744" s="63"/>
      <c r="H744" s="2"/>
      <c r="I744" s="63"/>
      <c r="J744" s="2"/>
      <c r="K744" s="63"/>
      <c r="L744" s="2"/>
      <c r="M744" s="63"/>
      <c r="N744" s="2"/>
      <c r="O744" s="63"/>
      <c r="P744" s="2"/>
      <c r="Q744" s="63"/>
      <c r="R744" s="2"/>
      <c r="S744" s="2"/>
      <c r="T744" s="2"/>
      <c r="U744" s="2"/>
      <c r="V744" s="2"/>
      <c r="W744" s="2"/>
      <c r="X744" s="2"/>
      <c r="Y744" s="2"/>
      <c r="Z744" s="2"/>
      <c r="AA744" s="2"/>
      <c r="AB744" s="2"/>
      <c r="AC744" s="2"/>
      <c r="AD744" s="2"/>
      <c r="AE744" s="2"/>
      <c r="AF744" s="2"/>
      <c r="AG744" s="2"/>
      <c r="AH744" s="2"/>
      <c r="AI744" s="2"/>
      <c r="AJ744" s="2"/>
      <c r="AK744" s="2"/>
    </row>
    <row r="745" spans="1:37" ht="15.75" customHeight="1">
      <c r="A745" s="2"/>
      <c r="B745" s="2"/>
      <c r="C745" s="63"/>
      <c r="D745" s="2"/>
      <c r="E745" s="63"/>
      <c r="F745" s="2"/>
      <c r="G745" s="63"/>
      <c r="H745" s="2"/>
      <c r="I745" s="63"/>
      <c r="J745" s="2"/>
      <c r="K745" s="63"/>
      <c r="L745" s="2"/>
      <c r="M745" s="63"/>
      <c r="N745" s="2"/>
      <c r="O745" s="63"/>
      <c r="P745" s="2"/>
      <c r="Q745" s="63"/>
      <c r="R745" s="2"/>
      <c r="S745" s="2"/>
      <c r="T745" s="2"/>
      <c r="U745" s="2"/>
      <c r="V745" s="2"/>
      <c r="W745" s="2"/>
      <c r="X745" s="2"/>
      <c r="Y745" s="2"/>
      <c r="Z745" s="2"/>
      <c r="AA745" s="2"/>
      <c r="AB745" s="2"/>
      <c r="AC745" s="2"/>
      <c r="AD745" s="2"/>
      <c r="AE745" s="2"/>
      <c r="AF745" s="2"/>
      <c r="AG745" s="2"/>
      <c r="AH745" s="2"/>
      <c r="AI745" s="2"/>
      <c r="AJ745" s="2"/>
      <c r="AK745" s="2"/>
    </row>
    <row r="746" spans="1:37" ht="15.75" customHeight="1">
      <c r="A746" s="2"/>
      <c r="B746" s="2"/>
      <c r="C746" s="63"/>
      <c r="D746" s="2"/>
      <c r="E746" s="63"/>
      <c r="F746" s="2"/>
      <c r="G746" s="63"/>
      <c r="H746" s="2"/>
      <c r="I746" s="63"/>
      <c r="J746" s="2"/>
      <c r="K746" s="63"/>
      <c r="L746" s="2"/>
      <c r="M746" s="63"/>
      <c r="N746" s="2"/>
      <c r="O746" s="63"/>
      <c r="P746" s="2"/>
      <c r="Q746" s="63"/>
      <c r="R746" s="2"/>
      <c r="S746" s="2"/>
      <c r="T746" s="2"/>
      <c r="U746" s="2"/>
      <c r="V746" s="2"/>
      <c r="W746" s="2"/>
      <c r="X746" s="2"/>
      <c r="Y746" s="2"/>
      <c r="Z746" s="2"/>
      <c r="AA746" s="2"/>
      <c r="AB746" s="2"/>
      <c r="AC746" s="2"/>
      <c r="AD746" s="2"/>
      <c r="AE746" s="2"/>
      <c r="AF746" s="2"/>
      <c r="AG746" s="2"/>
      <c r="AH746" s="2"/>
      <c r="AI746" s="2"/>
      <c r="AJ746" s="2"/>
      <c r="AK746" s="2"/>
    </row>
    <row r="747" spans="1:37" ht="15.75" customHeight="1">
      <c r="A747" s="2"/>
      <c r="B747" s="2"/>
      <c r="C747" s="63"/>
      <c r="D747" s="2"/>
      <c r="E747" s="63"/>
      <c r="F747" s="2"/>
      <c r="G747" s="63"/>
      <c r="H747" s="2"/>
      <c r="I747" s="63"/>
      <c r="J747" s="2"/>
      <c r="K747" s="63"/>
      <c r="L747" s="2"/>
      <c r="M747" s="63"/>
      <c r="N747" s="2"/>
      <c r="O747" s="63"/>
      <c r="P747" s="2"/>
      <c r="Q747" s="63"/>
      <c r="R747" s="2"/>
      <c r="S747" s="2"/>
      <c r="T747" s="2"/>
      <c r="U747" s="2"/>
      <c r="V747" s="2"/>
      <c r="W747" s="2"/>
      <c r="X747" s="2"/>
      <c r="Y747" s="2"/>
      <c r="Z747" s="2"/>
      <c r="AA747" s="2"/>
      <c r="AB747" s="2"/>
      <c r="AC747" s="2"/>
      <c r="AD747" s="2"/>
      <c r="AE747" s="2"/>
      <c r="AF747" s="2"/>
      <c r="AG747" s="2"/>
      <c r="AH747" s="2"/>
      <c r="AI747" s="2"/>
      <c r="AJ747" s="2"/>
      <c r="AK747" s="2"/>
    </row>
    <row r="748" spans="1:37" ht="15.75" customHeight="1">
      <c r="A748" s="2"/>
      <c r="B748" s="2"/>
      <c r="C748" s="63"/>
      <c r="D748" s="2"/>
      <c r="E748" s="63"/>
      <c r="F748" s="2"/>
      <c r="G748" s="63"/>
      <c r="H748" s="2"/>
      <c r="I748" s="63"/>
      <c r="J748" s="2"/>
      <c r="K748" s="63"/>
      <c r="L748" s="2"/>
      <c r="M748" s="63"/>
      <c r="N748" s="2"/>
      <c r="O748" s="63"/>
      <c r="P748" s="2"/>
      <c r="Q748" s="63"/>
      <c r="R748" s="2"/>
      <c r="S748" s="2"/>
      <c r="T748" s="2"/>
      <c r="U748" s="2"/>
      <c r="V748" s="2"/>
      <c r="W748" s="2"/>
      <c r="X748" s="2"/>
      <c r="Y748" s="2"/>
      <c r="Z748" s="2"/>
      <c r="AA748" s="2"/>
      <c r="AB748" s="2"/>
      <c r="AC748" s="2"/>
      <c r="AD748" s="2"/>
      <c r="AE748" s="2"/>
      <c r="AF748" s="2"/>
      <c r="AG748" s="2"/>
      <c r="AH748" s="2"/>
      <c r="AI748" s="2"/>
      <c r="AJ748" s="2"/>
      <c r="AK748" s="2"/>
    </row>
    <row r="749" spans="1:37" ht="15.75" customHeight="1">
      <c r="A749" s="2"/>
      <c r="B749" s="2"/>
      <c r="C749" s="63"/>
      <c r="D749" s="2"/>
      <c r="E749" s="63"/>
      <c r="F749" s="2"/>
      <c r="G749" s="63"/>
      <c r="H749" s="2"/>
      <c r="I749" s="63"/>
      <c r="J749" s="2"/>
      <c r="K749" s="63"/>
      <c r="L749" s="2"/>
      <c r="M749" s="63"/>
      <c r="N749" s="2"/>
      <c r="O749" s="63"/>
      <c r="P749" s="2"/>
      <c r="Q749" s="63"/>
      <c r="R749" s="2"/>
      <c r="S749" s="2"/>
      <c r="T749" s="2"/>
      <c r="U749" s="2"/>
      <c r="V749" s="2"/>
      <c r="W749" s="2"/>
      <c r="X749" s="2"/>
      <c r="Y749" s="2"/>
      <c r="Z749" s="2"/>
      <c r="AA749" s="2"/>
      <c r="AB749" s="2"/>
      <c r="AC749" s="2"/>
      <c r="AD749" s="2"/>
      <c r="AE749" s="2"/>
      <c r="AF749" s="2"/>
      <c r="AG749" s="2"/>
      <c r="AH749" s="2"/>
      <c r="AI749" s="2"/>
      <c r="AJ749" s="2"/>
      <c r="AK749" s="2"/>
    </row>
    <row r="750" spans="1:37" ht="15.75" customHeight="1">
      <c r="A750" s="2"/>
      <c r="B750" s="2"/>
      <c r="C750" s="63"/>
      <c r="D750" s="2"/>
      <c r="E750" s="63"/>
      <c r="F750" s="2"/>
      <c r="G750" s="63"/>
      <c r="H750" s="2"/>
      <c r="I750" s="63"/>
      <c r="J750" s="2"/>
      <c r="K750" s="63"/>
      <c r="L750" s="2"/>
      <c r="M750" s="63"/>
      <c r="N750" s="2"/>
      <c r="O750" s="63"/>
      <c r="P750" s="2"/>
      <c r="Q750" s="63"/>
      <c r="R750" s="2"/>
      <c r="S750" s="2"/>
      <c r="T750" s="2"/>
      <c r="U750" s="2"/>
      <c r="V750" s="2"/>
      <c r="W750" s="2"/>
      <c r="X750" s="2"/>
      <c r="Y750" s="2"/>
      <c r="Z750" s="2"/>
      <c r="AA750" s="2"/>
      <c r="AB750" s="2"/>
      <c r="AC750" s="2"/>
      <c r="AD750" s="2"/>
      <c r="AE750" s="2"/>
      <c r="AF750" s="2"/>
      <c r="AG750" s="2"/>
      <c r="AH750" s="2"/>
      <c r="AI750" s="2"/>
      <c r="AJ750" s="2"/>
      <c r="AK750" s="2"/>
    </row>
    <row r="751" spans="1:37" ht="15.75" customHeight="1">
      <c r="A751" s="2"/>
      <c r="B751" s="2"/>
      <c r="C751" s="63"/>
      <c r="D751" s="2"/>
      <c r="E751" s="63"/>
      <c r="F751" s="2"/>
      <c r="G751" s="63"/>
      <c r="H751" s="2"/>
      <c r="I751" s="63"/>
      <c r="J751" s="2"/>
      <c r="K751" s="63"/>
      <c r="L751" s="2"/>
      <c r="M751" s="63"/>
      <c r="N751" s="2"/>
      <c r="O751" s="63"/>
      <c r="P751" s="2"/>
      <c r="Q751" s="63"/>
      <c r="R751" s="2"/>
      <c r="S751" s="2"/>
      <c r="T751" s="2"/>
      <c r="U751" s="2"/>
      <c r="V751" s="2"/>
      <c r="W751" s="2"/>
      <c r="X751" s="2"/>
      <c r="Y751" s="2"/>
      <c r="Z751" s="2"/>
      <c r="AA751" s="2"/>
      <c r="AB751" s="2"/>
      <c r="AC751" s="2"/>
      <c r="AD751" s="2"/>
      <c r="AE751" s="2"/>
      <c r="AF751" s="2"/>
      <c r="AG751" s="2"/>
      <c r="AH751" s="2"/>
      <c r="AI751" s="2"/>
      <c r="AJ751" s="2"/>
      <c r="AK751" s="2"/>
    </row>
    <row r="752" spans="1:37" ht="15.75" customHeight="1">
      <c r="A752" s="2"/>
      <c r="B752" s="2"/>
      <c r="C752" s="63"/>
      <c r="D752" s="2"/>
      <c r="E752" s="63"/>
      <c r="F752" s="2"/>
      <c r="G752" s="63"/>
      <c r="H752" s="2"/>
      <c r="I752" s="63"/>
      <c r="J752" s="2"/>
      <c r="K752" s="63"/>
      <c r="L752" s="2"/>
      <c r="M752" s="63"/>
      <c r="N752" s="2"/>
      <c r="O752" s="63"/>
      <c r="P752" s="2"/>
      <c r="Q752" s="63"/>
      <c r="R752" s="2"/>
      <c r="S752" s="2"/>
      <c r="T752" s="2"/>
      <c r="U752" s="2"/>
      <c r="V752" s="2"/>
      <c r="W752" s="2"/>
      <c r="X752" s="2"/>
      <c r="Y752" s="2"/>
      <c r="Z752" s="2"/>
      <c r="AA752" s="2"/>
      <c r="AB752" s="2"/>
      <c r="AC752" s="2"/>
      <c r="AD752" s="2"/>
      <c r="AE752" s="2"/>
      <c r="AF752" s="2"/>
      <c r="AG752" s="2"/>
      <c r="AH752" s="2"/>
      <c r="AI752" s="2"/>
      <c r="AJ752" s="2"/>
      <c r="AK752" s="2"/>
    </row>
    <row r="753" spans="1:37" ht="15.75" customHeight="1">
      <c r="A753" s="2"/>
      <c r="B753" s="2"/>
      <c r="C753" s="63"/>
      <c r="D753" s="2"/>
      <c r="E753" s="63"/>
      <c r="F753" s="2"/>
      <c r="G753" s="63"/>
      <c r="H753" s="2"/>
      <c r="I753" s="63"/>
      <c r="J753" s="2"/>
      <c r="K753" s="63"/>
      <c r="L753" s="2"/>
      <c r="M753" s="63"/>
      <c r="N753" s="2"/>
      <c r="O753" s="63"/>
      <c r="P753" s="2"/>
      <c r="Q753" s="63"/>
      <c r="R753" s="2"/>
      <c r="S753" s="2"/>
      <c r="T753" s="2"/>
      <c r="U753" s="2"/>
      <c r="V753" s="2"/>
      <c r="W753" s="2"/>
      <c r="X753" s="2"/>
      <c r="Y753" s="2"/>
      <c r="Z753" s="2"/>
      <c r="AA753" s="2"/>
      <c r="AB753" s="2"/>
      <c r="AC753" s="2"/>
      <c r="AD753" s="2"/>
      <c r="AE753" s="2"/>
      <c r="AF753" s="2"/>
      <c r="AG753" s="2"/>
      <c r="AH753" s="2"/>
      <c r="AI753" s="2"/>
      <c r="AJ753" s="2"/>
      <c r="AK753" s="2"/>
    </row>
    <row r="754" spans="1:37" ht="15.75" customHeight="1">
      <c r="A754" s="2"/>
      <c r="B754" s="2"/>
      <c r="C754" s="63"/>
      <c r="D754" s="2"/>
      <c r="E754" s="63"/>
      <c r="F754" s="2"/>
      <c r="G754" s="63"/>
      <c r="H754" s="2"/>
      <c r="I754" s="63"/>
      <c r="J754" s="2"/>
      <c r="K754" s="63"/>
      <c r="L754" s="2"/>
      <c r="M754" s="63"/>
      <c r="N754" s="2"/>
      <c r="O754" s="63"/>
      <c r="P754" s="2"/>
      <c r="Q754" s="63"/>
      <c r="R754" s="2"/>
      <c r="S754" s="2"/>
      <c r="T754" s="2"/>
      <c r="U754" s="2"/>
      <c r="V754" s="2"/>
      <c r="W754" s="2"/>
      <c r="X754" s="2"/>
      <c r="Y754" s="2"/>
      <c r="Z754" s="2"/>
      <c r="AA754" s="2"/>
      <c r="AB754" s="2"/>
      <c r="AC754" s="2"/>
      <c r="AD754" s="2"/>
      <c r="AE754" s="2"/>
      <c r="AF754" s="2"/>
      <c r="AG754" s="2"/>
      <c r="AH754" s="2"/>
      <c r="AI754" s="2"/>
      <c r="AJ754" s="2"/>
      <c r="AK754" s="2"/>
    </row>
    <row r="755" spans="1:37" ht="15.75" customHeight="1">
      <c r="A755" s="2"/>
      <c r="B755" s="2"/>
      <c r="C755" s="63"/>
      <c r="D755" s="2"/>
      <c r="E755" s="63"/>
      <c r="F755" s="2"/>
      <c r="G755" s="63"/>
      <c r="H755" s="2"/>
      <c r="I755" s="63"/>
      <c r="J755" s="2"/>
      <c r="K755" s="63"/>
      <c r="L755" s="2"/>
      <c r="M755" s="63"/>
      <c r="N755" s="2"/>
      <c r="O755" s="63"/>
      <c r="P755" s="2"/>
      <c r="Q755" s="63"/>
      <c r="R755" s="2"/>
      <c r="S755" s="2"/>
      <c r="T755" s="2"/>
      <c r="U755" s="2"/>
      <c r="V755" s="2"/>
      <c r="W755" s="2"/>
      <c r="X755" s="2"/>
      <c r="Y755" s="2"/>
      <c r="Z755" s="2"/>
      <c r="AA755" s="2"/>
      <c r="AB755" s="2"/>
      <c r="AC755" s="2"/>
      <c r="AD755" s="2"/>
      <c r="AE755" s="2"/>
      <c r="AF755" s="2"/>
      <c r="AG755" s="2"/>
      <c r="AH755" s="2"/>
      <c r="AI755" s="2"/>
      <c r="AJ755" s="2"/>
      <c r="AK755" s="2"/>
    </row>
    <row r="756" spans="1:37" ht="15.75" customHeight="1">
      <c r="A756" s="2"/>
      <c r="B756" s="2"/>
      <c r="C756" s="63"/>
      <c r="D756" s="2"/>
      <c r="E756" s="63"/>
      <c r="F756" s="2"/>
      <c r="G756" s="63"/>
      <c r="H756" s="2"/>
      <c r="I756" s="63"/>
      <c r="J756" s="2"/>
      <c r="K756" s="63"/>
      <c r="L756" s="2"/>
      <c r="M756" s="63"/>
      <c r="N756" s="2"/>
      <c r="O756" s="63"/>
      <c r="P756" s="2"/>
      <c r="Q756" s="63"/>
      <c r="R756" s="2"/>
      <c r="S756" s="2"/>
      <c r="T756" s="2"/>
      <c r="U756" s="2"/>
      <c r="V756" s="2"/>
      <c r="W756" s="2"/>
      <c r="X756" s="2"/>
      <c r="Y756" s="2"/>
      <c r="Z756" s="2"/>
      <c r="AA756" s="2"/>
      <c r="AB756" s="2"/>
      <c r="AC756" s="2"/>
      <c r="AD756" s="2"/>
      <c r="AE756" s="2"/>
      <c r="AF756" s="2"/>
      <c r="AG756" s="2"/>
      <c r="AH756" s="2"/>
      <c r="AI756" s="2"/>
      <c r="AJ756" s="2"/>
      <c r="AK756" s="2"/>
    </row>
    <row r="757" spans="1:37" ht="15.75" customHeight="1">
      <c r="A757" s="2"/>
      <c r="B757" s="2"/>
      <c r="C757" s="63"/>
      <c r="D757" s="2"/>
      <c r="E757" s="63"/>
      <c r="F757" s="2"/>
      <c r="G757" s="63"/>
      <c r="H757" s="2"/>
      <c r="I757" s="63"/>
      <c r="J757" s="2"/>
      <c r="K757" s="63"/>
      <c r="L757" s="2"/>
      <c r="M757" s="63"/>
      <c r="N757" s="2"/>
      <c r="O757" s="63"/>
      <c r="P757" s="2"/>
      <c r="Q757" s="63"/>
      <c r="R757" s="2"/>
      <c r="S757" s="2"/>
      <c r="T757" s="2"/>
      <c r="U757" s="2"/>
      <c r="V757" s="2"/>
      <c r="W757" s="2"/>
      <c r="X757" s="2"/>
      <c r="Y757" s="2"/>
      <c r="Z757" s="2"/>
      <c r="AA757" s="2"/>
      <c r="AB757" s="2"/>
      <c r="AC757" s="2"/>
      <c r="AD757" s="2"/>
      <c r="AE757" s="2"/>
      <c r="AF757" s="2"/>
      <c r="AG757" s="2"/>
      <c r="AH757" s="2"/>
      <c r="AI757" s="2"/>
      <c r="AJ757" s="2"/>
      <c r="AK757" s="2"/>
    </row>
    <row r="758" spans="1:37" ht="15.75" customHeight="1">
      <c r="A758" s="2"/>
      <c r="B758" s="2"/>
      <c r="C758" s="63"/>
      <c r="D758" s="2"/>
      <c r="E758" s="63"/>
      <c r="F758" s="2"/>
      <c r="G758" s="63"/>
      <c r="H758" s="2"/>
      <c r="I758" s="63"/>
      <c r="J758" s="2"/>
      <c r="K758" s="63"/>
      <c r="L758" s="2"/>
      <c r="M758" s="63"/>
      <c r="N758" s="2"/>
      <c r="O758" s="63"/>
      <c r="P758" s="2"/>
      <c r="Q758" s="63"/>
      <c r="R758" s="2"/>
      <c r="S758" s="2"/>
      <c r="T758" s="2"/>
      <c r="U758" s="2"/>
      <c r="V758" s="2"/>
      <c r="W758" s="2"/>
      <c r="X758" s="2"/>
      <c r="Y758" s="2"/>
      <c r="Z758" s="2"/>
      <c r="AA758" s="2"/>
      <c r="AB758" s="2"/>
      <c r="AC758" s="2"/>
      <c r="AD758" s="2"/>
      <c r="AE758" s="2"/>
      <c r="AF758" s="2"/>
      <c r="AG758" s="2"/>
      <c r="AH758" s="2"/>
      <c r="AI758" s="2"/>
      <c r="AJ758" s="2"/>
      <c r="AK758" s="2"/>
    </row>
    <row r="759" spans="1:37" ht="15.75" customHeight="1">
      <c r="A759" s="2"/>
      <c r="B759" s="2"/>
      <c r="C759" s="63"/>
      <c r="D759" s="2"/>
      <c r="E759" s="63"/>
      <c r="F759" s="2"/>
      <c r="G759" s="63"/>
      <c r="H759" s="2"/>
      <c r="I759" s="63"/>
      <c r="J759" s="2"/>
      <c r="K759" s="63"/>
      <c r="L759" s="2"/>
      <c r="M759" s="63"/>
      <c r="N759" s="2"/>
      <c r="O759" s="63"/>
      <c r="P759" s="2"/>
      <c r="Q759" s="63"/>
      <c r="R759" s="2"/>
      <c r="S759" s="2"/>
      <c r="T759" s="2"/>
      <c r="U759" s="2"/>
      <c r="V759" s="2"/>
      <c r="W759" s="2"/>
      <c r="X759" s="2"/>
      <c r="Y759" s="2"/>
      <c r="Z759" s="2"/>
      <c r="AA759" s="2"/>
      <c r="AB759" s="2"/>
      <c r="AC759" s="2"/>
      <c r="AD759" s="2"/>
      <c r="AE759" s="2"/>
      <c r="AF759" s="2"/>
      <c r="AG759" s="2"/>
      <c r="AH759" s="2"/>
      <c r="AI759" s="2"/>
      <c r="AJ759" s="2"/>
      <c r="AK759" s="2"/>
    </row>
    <row r="760" spans="1:37" ht="15.75" customHeight="1">
      <c r="A760" s="2"/>
      <c r="B760" s="2"/>
      <c r="C760" s="63"/>
      <c r="D760" s="2"/>
      <c r="E760" s="63"/>
      <c r="F760" s="2"/>
      <c r="G760" s="63"/>
      <c r="H760" s="2"/>
      <c r="I760" s="63"/>
      <c r="J760" s="2"/>
      <c r="K760" s="63"/>
      <c r="L760" s="2"/>
      <c r="M760" s="63"/>
      <c r="N760" s="2"/>
      <c r="O760" s="63"/>
      <c r="P760" s="2"/>
      <c r="Q760" s="63"/>
      <c r="R760" s="2"/>
      <c r="S760" s="2"/>
      <c r="T760" s="2"/>
      <c r="U760" s="2"/>
      <c r="V760" s="2"/>
      <c r="W760" s="2"/>
      <c r="X760" s="2"/>
      <c r="Y760" s="2"/>
      <c r="Z760" s="2"/>
      <c r="AA760" s="2"/>
      <c r="AB760" s="2"/>
      <c r="AC760" s="2"/>
      <c r="AD760" s="2"/>
      <c r="AE760" s="2"/>
      <c r="AF760" s="2"/>
      <c r="AG760" s="2"/>
      <c r="AH760" s="2"/>
      <c r="AI760" s="2"/>
      <c r="AJ760" s="2"/>
      <c r="AK760" s="2"/>
    </row>
    <row r="761" spans="1:37" ht="15.75" customHeight="1">
      <c r="A761" s="2"/>
      <c r="B761" s="2"/>
      <c r="C761" s="63"/>
      <c r="D761" s="2"/>
      <c r="E761" s="63"/>
      <c r="F761" s="2"/>
      <c r="G761" s="63"/>
      <c r="H761" s="2"/>
      <c r="I761" s="63"/>
      <c r="J761" s="2"/>
      <c r="K761" s="63"/>
      <c r="L761" s="2"/>
      <c r="M761" s="63"/>
      <c r="N761" s="2"/>
      <c r="O761" s="63"/>
      <c r="P761" s="2"/>
      <c r="Q761" s="63"/>
      <c r="R761" s="2"/>
      <c r="S761" s="2"/>
      <c r="T761" s="2"/>
      <c r="U761" s="2"/>
      <c r="V761" s="2"/>
      <c r="W761" s="2"/>
      <c r="X761" s="2"/>
      <c r="Y761" s="2"/>
      <c r="Z761" s="2"/>
      <c r="AA761" s="2"/>
      <c r="AB761" s="2"/>
      <c r="AC761" s="2"/>
      <c r="AD761" s="2"/>
      <c r="AE761" s="2"/>
      <c r="AF761" s="2"/>
      <c r="AG761" s="2"/>
      <c r="AH761" s="2"/>
      <c r="AI761" s="2"/>
      <c r="AJ761" s="2"/>
      <c r="AK761" s="2"/>
    </row>
    <row r="762" spans="1:37" ht="15.75" customHeight="1">
      <c r="A762" s="2"/>
      <c r="B762" s="2"/>
      <c r="C762" s="63"/>
      <c r="D762" s="2"/>
      <c r="E762" s="63"/>
      <c r="F762" s="2"/>
      <c r="G762" s="63"/>
      <c r="H762" s="2"/>
      <c r="I762" s="63"/>
      <c r="J762" s="2"/>
      <c r="K762" s="63"/>
      <c r="L762" s="2"/>
      <c r="M762" s="63"/>
      <c r="N762" s="2"/>
      <c r="O762" s="63"/>
      <c r="P762" s="2"/>
      <c r="Q762" s="63"/>
      <c r="R762" s="2"/>
      <c r="S762" s="2"/>
      <c r="T762" s="2"/>
      <c r="U762" s="2"/>
      <c r="V762" s="2"/>
      <c r="W762" s="2"/>
      <c r="X762" s="2"/>
      <c r="Y762" s="2"/>
      <c r="Z762" s="2"/>
      <c r="AA762" s="2"/>
      <c r="AB762" s="2"/>
      <c r="AC762" s="2"/>
      <c r="AD762" s="2"/>
      <c r="AE762" s="2"/>
      <c r="AF762" s="2"/>
      <c r="AG762" s="2"/>
      <c r="AH762" s="2"/>
      <c r="AI762" s="2"/>
      <c r="AJ762" s="2"/>
      <c r="AK762" s="2"/>
    </row>
    <row r="763" spans="1:37" ht="15.75" customHeight="1">
      <c r="A763" s="2"/>
      <c r="B763" s="2"/>
      <c r="C763" s="63"/>
      <c r="D763" s="2"/>
      <c r="E763" s="63"/>
      <c r="F763" s="2"/>
      <c r="G763" s="63"/>
      <c r="H763" s="2"/>
      <c r="I763" s="63"/>
      <c r="J763" s="2"/>
      <c r="K763" s="63"/>
      <c r="L763" s="2"/>
      <c r="M763" s="63"/>
      <c r="N763" s="2"/>
      <c r="O763" s="63"/>
      <c r="P763" s="2"/>
      <c r="Q763" s="63"/>
      <c r="R763" s="2"/>
      <c r="S763" s="2"/>
      <c r="T763" s="2"/>
      <c r="U763" s="2"/>
      <c r="V763" s="2"/>
      <c r="W763" s="2"/>
      <c r="X763" s="2"/>
      <c r="Y763" s="2"/>
      <c r="Z763" s="2"/>
      <c r="AA763" s="2"/>
      <c r="AB763" s="2"/>
      <c r="AC763" s="2"/>
      <c r="AD763" s="2"/>
      <c r="AE763" s="2"/>
      <c r="AF763" s="2"/>
      <c r="AG763" s="2"/>
      <c r="AH763" s="2"/>
      <c r="AI763" s="2"/>
      <c r="AJ763" s="2"/>
      <c r="AK763" s="2"/>
    </row>
    <row r="764" spans="1:37" ht="15.75" customHeight="1">
      <c r="A764" s="2"/>
      <c r="B764" s="2"/>
      <c r="C764" s="63"/>
      <c r="D764" s="2"/>
      <c r="E764" s="63"/>
      <c r="F764" s="2"/>
      <c r="G764" s="63"/>
      <c r="H764" s="2"/>
      <c r="I764" s="63"/>
      <c r="J764" s="2"/>
      <c r="K764" s="63"/>
      <c r="L764" s="2"/>
      <c r="M764" s="63"/>
      <c r="N764" s="2"/>
      <c r="O764" s="63"/>
      <c r="P764" s="2"/>
      <c r="Q764" s="63"/>
      <c r="R764" s="2"/>
      <c r="S764" s="2"/>
      <c r="T764" s="2"/>
      <c r="U764" s="2"/>
      <c r="V764" s="2"/>
      <c r="W764" s="2"/>
      <c r="X764" s="2"/>
      <c r="Y764" s="2"/>
      <c r="Z764" s="2"/>
      <c r="AA764" s="2"/>
      <c r="AB764" s="2"/>
      <c r="AC764" s="2"/>
      <c r="AD764" s="2"/>
      <c r="AE764" s="2"/>
      <c r="AF764" s="2"/>
      <c r="AG764" s="2"/>
      <c r="AH764" s="2"/>
      <c r="AI764" s="2"/>
      <c r="AJ764" s="2"/>
      <c r="AK764" s="2"/>
    </row>
    <row r="765" spans="1:37" ht="15.75" customHeight="1">
      <c r="A765" s="2"/>
      <c r="B765" s="2"/>
      <c r="C765" s="63"/>
      <c r="D765" s="2"/>
      <c r="E765" s="63"/>
      <c r="F765" s="2"/>
      <c r="G765" s="63"/>
      <c r="H765" s="2"/>
      <c r="I765" s="63"/>
      <c r="J765" s="2"/>
      <c r="K765" s="63"/>
      <c r="L765" s="2"/>
      <c r="M765" s="63"/>
      <c r="N765" s="2"/>
      <c r="O765" s="63"/>
      <c r="P765" s="2"/>
      <c r="Q765" s="63"/>
      <c r="R765" s="2"/>
      <c r="S765" s="2"/>
      <c r="T765" s="2"/>
      <c r="U765" s="2"/>
      <c r="V765" s="2"/>
      <c r="W765" s="2"/>
      <c r="X765" s="2"/>
      <c r="Y765" s="2"/>
      <c r="Z765" s="2"/>
      <c r="AA765" s="2"/>
      <c r="AB765" s="2"/>
      <c r="AC765" s="2"/>
      <c r="AD765" s="2"/>
      <c r="AE765" s="2"/>
      <c r="AF765" s="2"/>
      <c r="AG765" s="2"/>
      <c r="AH765" s="2"/>
      <c r="AI765" s="2"/>
      <c r="AJ765" s="2"/>
      <c r="AK765" s="2"/>
    </row>
    <row r="766" spans="1:37" ht="15.75" customHeight="1">
      <c r="A766" s="2"/>
      <c r="B766" s="2"/>
      <c r="C766" s="63"/>
      <c r="D766" s="2"/>
      <c r="E766" s="63"/>
      <c r="F766" s="2"/>
      <c r="G766" s="63"/>
      <c r="H766" s="2"/>
      <c r="I766" s="63"/>
      <c r="J766" s="2"/>
      <c r="K766" s="63"/>
      <c r="L766" s="2"/>
      <c r="M766" s="63"/>
      <c r="N766" s="2"/>
      <c r="O766" s="63"/>
      <c r="P766" s="2"/>
      <c r="Q766" s="63"/>
      <c r="R766" s="2"/>
      <c r="S766" s="2"/>
      <c r="T766" s="2"/>
      <c r="U766" s="2"/>
      <c r="V766" s="2"/>
      <c r="W766" s="2"/>
      <c r="X766" s="2"/>
      <c r="Y766" s="2"/>
      <c r="Z766" s="2"/>
      <c r="AA766" s="2"/>
      <c r="AB766" s="2"/>
      <c r="AC766" s="2"/>
      <c r="AD766" s="2"/>
      <c r="AE766" s="2"/>
      <c r="AF766" s="2"/>
      <c r="AG766" s="2"/>
      <c r="AH766" s="2"/>
      <c r="AI766" s="2"/>
      <c r="AJ766" s="2"/>
      <c r="AK766" s="2"/>
    </row>
    <row r="767" spans="1:37" ht="15.75" customHeight="1">
      <c r="A767" s="2"/>
      <c r="B767" s="2"/>
      <c r="C767" s="63"/>
      <c r="D767" s="2"/>
      <c r="E767" s="63"/>
      <c r="F767" s="2"/>
      <c r="G767" s="63"/>
      <c r="H767" s="2"/>
      <c r="I767" s="63"/>
      <c r="J767" s="2"/>
      <c r="K767" s="63"/>
      <c r="L767" s="2"/>
      <c r="M767" s="63"/>
      <c r="N767" s="2"/>
      <c r="O767" s="63"/>
      <c r="P767" s="2"/>
      <c r="Q767" s="63"/>
      <c r="R767" s="2"/>
      <c r="S767" s="2"/>
      <c r="T767" s="2"/>
      <c r="U767" s="2"/>
      <c r="V767" s="2"/>
      <c r="W767" s="2"/>
      <c r="X767" s="2"/>
      <c r="Y767" s="2"/>
      <c r="Z767" s="2"/>
      <c r="AA767" s="2"/>
      <c r="AB767" s="2"/>
      <c r="AC767" s="2"/>
      <c r="AD767" s="2"/>
      <c r="AE767" s="2"/>
      <c r="AF767" s="2"/>
      <c r="AG767" s="2"/>
      <c r="AH767" s="2"/>
      <c r="AI767" s="2"/>
      <c r="AJ767" s="2"/>
      <c r="AK767" s="2"/>
    </row>
    <row r="768" spans="1:37" ht="15.75" customHeight="1">
      <c r="A768" s="2"/>
      <c r="B768" s="2"/>
      <c r="C768" s="63"/>
      <c r="D768" s="2"/>
      <c r="E768" s="63"/>
      <c r="F768" s="2"/>
      <c r="G768" s="63"/>
      <c r="H768" s="2"/>
      <c r="I768" s="63"/>
      <c r="J768" s="2"/>
      <c r="K768" s="63"/>
      <c r="L768" s="2"/>
      <c r="M768" s="63"/>
      <c r="N768" s="2"/>
      <c r="O768" s="63"/>
      <c r="P768" s="2"/>
      <c r="Q768" s="63"/>
      <c r="R768" s="2"/>
      <c r="S768" s="2"/>
      <c r="T768" s="2"/>
      <c r="U768" s="2"/>
      <c r="V768" s="2"/>
      <c r="W768" s="2"/>
      <c r="X768" s="2"/>
      <c r="Y768" s="2"/>
      <c r="Z768" s="2"/>
      <c r="AA768" s="2"/>
      <c r="AB768" s="2"/>
      <c r="AC768" s="2"/>
      <c r="AD768" s="2"/>
      <c r="AE768" s="2"/>
      <c r="AF768" s="2"/>
      <c r="AG768" s="2"/>
      <c r="AH768" s="2"/>
      <c r="AI768" s="2"/>
      <c r="AJ768" s="2"/>
      <c r="AK768" s="2"/>
    </row>
    <row r="769" spans="1:37" ht="15.75" customHeight="1">
      <c r="A769" s="2"/>
      <c r="B769" s="2"/>
      <c r="C769" s="63"/>
      <c r="D769" s="2"/>
      <c r="E769" s="63"/>
      <c r="F769" s="2"/>
      <c r="G769" s="63"/>
      <c r="H769" s="2"/>
      <c r="I769" s="63"/>
      <c r="J769" s="2"/>
      <c r="K769" s="63"/>
      <c r="L769" s="2"/>
      <c r="M769" s="63"/>
      <c r="N769" s="2"/>
      <c r="O769" s="63"/>
      <c r="P769" s="2"/>
      <c r="Q769" s="63"/>
      <c r="R769" s="2"/>
      <c r="S769" s="2"/>
      <c r="T769" s="2"/>
      <c r="U769" s="2"/>
      <c r="V769" s="2"/>
      <c r="W769" s="2"/>
      <c r="X769" s="2"/>
      <c r="Y769" s="2"/>
      <c r="Z769" s="2"/>
      <c r="AA769" s="2"/>
      <c r="AB769" s="2"/>
      <c r="AC769" s="2"/>
      <c r="AD769" s="2"/>
      <c r="AE769" s="2"/>
      <c r="AF769" s="2"/>
      <c r="AG769" s="2"/>
      <c r="AH769" s="2"/>
      <c r="AI769" s="2"/>
      <c r="AJ769" s="2"/>
      <c r="AK769" s="2"/>
    </row>
    <row r="770" spans="1:37" ht="15.75" customHeight="1">
      <c r="A770" s="2"/>
      <c r="B770" s="2"/>
      <c r="C770" s="63"/>
      <c r="D770" s="2"/>
      <c r="E770" s="63"/>
      <c r="F770" s="2"/>
      <c r="G770" s="63"/>
      <c r="H770" s="2"/>
      <c r="I770" s="63"/>
      <c r="J770" s="2"/>
      <c r="K770" s="63"/>
      <c r="L770" s="2"/>
      <c r="M770" s="63"/>
      <c r="N770" s="2"/>
      <c r="O770" s="63"/>
      <c r="P770" s="2"/>
      <c r="Q770" s="63"/>
      <c r="R770" s="2"/>
      <c r="S770" s="2"/>
      <c r="T770" s="2"/>
      <c r="U770" s="2"/>
      <c r="V770" s="2"/>
      <c r="W770" s="2"/>
      <c r="X770" s="2"/>
      <c r="Y770" s="2"/>
      <c r="Z770" s="2"/>
      <c r="AA770" s="2"/>
      <c r="AB770" s="2"/>
      <c r="AC770" s="2"/>
      <c r="AD770" s="2"/>
      <c r="AE770" s="2"/>
      <c r="AF770" s="2"/>
      <c r="AG770" s="2"/>
      <c r="AH770" s="2"/>
      <c r="AI770" s="2"/>
      <c r="AJ770" s="2"/>
      <c r="AK770" s="2"/>
    </row>
    <row r="771" spans="1:37" ht="15.75" customHeight="1">
      <c r="A771" s="2"/>
      <c r="B771" s="2"/>
      <c r="C771" s="63"/>
      <c r="D771" s="2"/>
      <c r="E771" s="63"/>
      <c r="F771" s="2"/>
      <c r="G771" s="63"/>
      <c r="H771" s="2"/>
      <c r="I771" s="63"/>
      <c r="J771" s="2"/>
      <c r="K771" s="63"/>
      <c r="L771" s="2"/>
      <c r="M771" s="63"/>
      <c r="N771" s="2"/>
      <c r="O771" s="63"/>
      <c r="P771" s="2"/>
      <c r="Q771" s="63"/>
      <c r="R771" s="2"/>
      <c r="S771" s="2"/>
      <c r="T771" s="2"/>
      <c r="U771" s="2"/>
      <c r="V771" s="2"/>
      <c r="W771" s="2"/>
      <c r="X771" s="2"/>
      <c r="Y771" s="2"/>
      <c r="Z771" s="2"/>
      <c r="AA771" s="2"/>
      <c r="AB771" s="2"/>
      <c r="AC771" s="2"/>
      <c r="AD771" s="2"/>
      <c r="AE771" s="2"/>
      <c r="AF771" s="2"/>
      <c r="AG771" s="2"/>
      <c r="AH771" s="2"/>
      <c r="AI771" s="2"/>
      <c r="AJ771" s="2"/>
      <c r="AK771" s="2"/>
    </row>
    <row r="772" spans="1:37" ht="15.75" customHeight="1">
      <c r="A772" s="2"/>
      <c r="B772" s="2"/>
      <c r="C772" s="63"/>
      <c r="D772" s="2"/>
      <c r="E772" s="63"/>
      <c r="F772" s="2"/>
      <c r="G772" s="63"/>
      <c r="H772" s="2"/>
      <c r="I772" s="63"/>
      <c r="J772" s="2"/>
      <c r="K772" s="63"/>
      <c r="L772" s="2"/>
      <c r="M772" s="63"/>
      <c r="N772" s="2"/>
      <c r="O772" s="63"/>
      <c r="P772" s="2"/>
      <c r="Q772" s="63"/>
      <c r="R772" s="2"/>
      <c r="S772" s="2"/>
      <c r="T772" s="2"/>
      <c r="U772" s="2"/>
      <c r="V772" s="2"/>
      <c r="W772" s="2"/>
      <c r="X772" s="2"/>
      <c r="Y772" s="2"/>
      <c r="Z772" s="2"/>
      <c r="AA772" s="2"/>
      <c r="AB772" s="2"/>
      <c r="AC772" s="2"/>
      <c r="AD772" s="2"/>
      <c r="AE772" s="2"/>
      <c r="AF772" s="2"/>
      <c r="AG772" s="2"/>
      <c r="AH772" s="2"/>
      <c r="AI772" s="2"/>
      <c r="AJ772" s="2"/>
      <c r="AK772" s="2"/>
    </row>
    <row r="773" spans="1:37" ht="15.75" customHeight="1">
      <c r="A773" s="2"/>
      <c r="B773" s="2"/>
      <c r="C773" s="63"/>
      <c r="D773" s="2"/>
      <c r="E773" s="63"/>
      <c r="F773" s="2"/>
      <c r="G773" s="63"/>
      <c r="H773" s="2"/>
      <c r="I773" s="63"/>
      <c r="J773" s="2"/>
      <c r="K773" s="63"/>
      <c r="L773" s="2"/>
      <c r="M773" s="63"/>
      <c r="N773" s="2"/>
      <c r="O773" s="63"/>
      <c r="P773" s="2"/>
      <c r="Q773" s="63"/>
      <c r="R773" s="2"/>
      <c r="S773" s="2"/>
      <c r="T773" s="2"/>
      <c r="U773" s="2"/>
      <c r="V773" s="2"/>
      <c r="W773" s="2"/>
      <c r="X773" s="2"/>
      <c r="Y773" s="2"/>
      <c r="Z773" s="2"/>
      <c r="AA773" s="2"/>
      <c r="AB773" s="2"/>
      <c r="AC773" s="2"/>
      <c r="AD773" s="2"/>
      <c r="AE773" s="2"/>
      <c r="AF773" s="2"/>
      <c r="AG773" s="2"/>
      <c r="AH773" s="2"/>
      <c r="AI773" s="2"/>
      <c r="AJ773" s="2"/>
      <c r="AK773" s="2"/>
    </row>
    <row r="774" spans="1:37" ht="15.75" customHeight="1">
      <c r="A774" s="2"/>
      <c r="B774" s="2"/>
      <c r="C774" s="63"/>
      <c r="D774" s="2"/>
      <c r="E774" s="63"/>
      <c r="F774" s="2"/>
      <c r="G774" s="63"/>
      <c r="H774" s="2"/>
      <c r="I774" s="63"/>
      <c r="J774" s="2"/>
      <c r="K774" s="63"/>
      <c r="L774" s="2"/>
      <c r="M774" s="63"/>
      <c r="N774" s="2"/>
      <c r="O774" s="63"/>
      <c r="P774" s="2"/>
      <c r="Q774" s="63"/>
      <c r="R774" s="2"/>
      <c r="S774" s="2"/>
      <c r="T774" s="2"/>
      <c r="U774" s="2"/>
      <c r="V774" s="2"/>
      <c r="W774" s="2"/>
      <c r="X774" s="2"/>
      <c r="Y774" s="2"/>
      <c r="Z774" s="2"/>
      <c r="AA774" s="2"/>
      <c r="AB774" s="2"/>
      <c r="AC774" s="2"/>
      <c r="AD774" s="2"/>
      <c r="AE774" s="2"/>
      <c r="AF774" s="2"/>
      <c r="AG774" s="2"/>
      <c r="AH774" s="2"/>
      <c r="AI774" s="2"/>
      <c r="AJ774" s="2"/>
      <c r="AK774" s="2"/>
    </row>
    <row r="775" spans="1:37" ht="15.75" customHeight="1">
      <c r="A775" s="2"/>
      <c r="B775" s="2"/>
      <c r="C775" s="63"/>
      <c r="D775" s="2"/>
      <c r="E775" s="63"/>
      <c r="F775" s="2"/>
      <c r="G775" s="63"/>
      <c r="H775" s="2"/>
      <c r="I775" s="63"/>
      <c r="J775" s="2"/>
      <c r="K775" s="63"/>
      <c r="L775" s="2"/>
      <c r="M775" s="63"/>
      <c r="N775" s="2"/>
      <c r="O775" s="63"/>
      <c r="P775" s="2"/>
      <c r="Q775" s="63"/>
      <c r="R775" s="2"/>
      <c r="S775" s="2"/>
      <c r="T775" s="2"/>
      <c r="U775" s="2"/>
      <c r="V775" s="2"/>
      <c r="W775" s="2"/>
      <c r="X775" s="2"/>
      <c r="Y775" s="2"/>
      <c r="Z775" s="2"/>
      <c r="AA775" s="2"/>
      <c r="AB775" s="2"/>
      <c r="AC775" s="2"/>
      <c r="AD775" s="2"/>
      <c r="AE775" s="2"/>
      <c r="AF775" s="2"/>
      <c r="AG775" s="2"/>
      <c r="AH775" s="2"/>
      <c r="AI775" s="2"/>
      <c r="AJ775" s="2"/>
      <c r="AK775" s="2"/>
    </row>
    <row r="776" spans="1:37" ht="15.75" customHeight="1">
      <c r="A776" s="2"/>
      <c r="B776" s="2"/>
      <c r="C776" s="63"/>
      <c r="D776" s="2"/>
      <c r="E776" s="63"/>
      <c r="F776" s="2"/>
      <c r="G776" s="63"/>
      <c r="H776" s="2"/>
      <c r="I776" s="63"/>
      <c r="J776" s="2"/>
      <c r="K776" s="63"/>
      <c r="L776" s="2"/>
      <c r="M776" s="63"/>
      <c r="N776" s="2"/>
      <c r="O776" s="63"/>
      <c r="P776" s="2"/>
      <c r="Q776" s="63"/>
      <c r="R776" s="2"/>
      <c r="S776" s="2"/>
      <c r="T776" s="2"/>
      <c r="U776" s="2"/>
      <c r="V776" s="2"/>
      <c r="W776" s="2"/>
      <c r="X776" s="2"/>
      <c r="Y776" s="2"/>
      <c r="Z776" s="2"/>
      <c r="AA776" s="2"/>
      <c r="AB776" s="2"/>
      <c r="AC776" s="2"/>
      <c r="AD776" s="2"/>
      <c r="AE776" s="2"/>
      <c r="AF776" s="2"/>
      <c r="AG776" s="2"/>
      <c r="AH776" s="2"/>
      <c r="AI776" s="2"/>
      <c r="AJ776" s="2"/>
      <c r="AK776" s="2"/>
    </row>
    <row r="777" spans="1:37" ht="15.75" customHeight="1">
      <c r="A777" s="2"/>
      <c r="B777" s="2"/>
      <c r="C777" s="63"/>
      <c r="D777" s="2"/>
      <c r="E777" s="63"/>
      <c r="F777" s="2"/>
      <c r="G777" s="63"/>
      <c r="H777" s="2"/>
      <c r="I777" s="63"/>
      <c r="J777" s="2"/>
      <c r="K777" s="63"/>
      <c r="L777" s="2"/>
      <c r="M777" s="63"/>
      <c r="N777" s="2"/>
      <c r="O777" s="63"/>
      <c r="P777" s="2"/>
      <c r="Q777" s="63"/>
      <c r="R777" s="2"/>
      <c r="S777" s="2"/>
      <c r="T777" s="2"/>
      <c r="U777" s="2"/>
      <c r="V777" s="2"/>
      <c r="W777" s="2"/>
      <c r="X777" s="2"/>
      <c r="Y777" s="2"/>
      <c r="Z777" s="2"/>
      <c r="AA777" s="2"/>
      <c r="AB777" s="2"/>
      <c r="AC777" s="2"/>
      <c r="AD777" s="2"/>
      <c r="AE777" s="2"/>
      <c r="AF777" s="2"/>
      <c r="AG777" s="2"/>
      <c r="AH777" s="2"/>
      <c r="AI777" s="2"/>
      <c r="AJ777" s="2"/>
      <c r="AK777" s="2"/>
    </row>
    <row r="778" spans="1:37" ht="15.75" customHeight="1">
      <c r="A778" s="2"/>
      <c r="B778" s="2"/>
      <c r="C778" s="63"/>
      <c r="D778" s="2"/>
      <c r="E778" s="63"/>
      <c r="F778" s="2"/>
      <c r="G778" s="63"/>
      <c r="H778" s="2"/>
      <c r="I778" s="63"/>
      <c r="J778" s="2"/>
      <c r="K778" s="63"/>
      <c r="L778" s="2"/>
      <c r="M778" s="63"/>
      <c r="N778" s="2"/>
      <c r="O778" s="63"/>
      <c r="P778" s="2"/>
      <c r="Q778" s="63"/>
      <c r="R778" s="2"/>
      <c r="S778" s="2"/>
      <c r="T778" s="2"/>
      <c r="U778" s="2"/>
      <c r="V778" s="2"/>
      <c r="W778" s="2"/>
      <c r="X778" s="2"/>
      <c r="Y778" s="2"/>
      <c r="Z778" s="2"/>
      <c r="AA778" s="2"/>
      <c r="AB778" s="2"/>
      <c r="AC778" s="2"/>
      <c r="AD778" s="2"/>
      <c r="AE778" s="2"/>
      <c r="AF778" s="2"/>
      <c r="AG778" s="2"/>
      <c r="AH778" s="2"/>
      <c r="AI778" s="2"/>
      <c r="AJ778" s="2"/>
      <c r="AK778" s="2"/>
    </row>
    <row r="779" spans="1:37" ht="15.75" customHeight="1">
      <c r="A779" s="2"/>
      <c r="B779" s="2"/>
      <c r="C779" s="63"/>
      <c r="D779" s="2"/>
      <c r="E779" s="63"/>
      <c r="F779" s="2"/>
      <c r="G779" s="63"/>
      <c r="H779" s="2"/>
      <c r="I779" s="63"/>
      <c r="J779" s="2"/>
      <c r="K779" s="63"/>
      <c r="L779" s="2"/>
      <c r="M779" s="63"/>
      <c r="N779" s="2"/>
      <c r="O779" s="63"/>
      <c r="P779" s="2"/>
      <c r="Q779" s="63"/>
      <c r="R779" s="2"/>
      <c r="S779" s="2"/>
      <c r="T779" s="2"/>
      <c r="U779" s="2"/>
      <c r="V779" s="2"/>
      <c r="W779" s="2"/>
      <c r="X779" s="2"/>
      <c r="Y779" s="2"/>
      <c r="Z779" s="2"/>
      <c r="AA779" s="2"/>
      <c r="AB779" s="2"/>
      <c r="AC779" s="2"/>
      <c r="AD779" s="2"/>
      <c r="AE779" s="2"/>
      <c r="AF779" s="2"/>
      <c r="AG779" s="2"/>
      <c r="AH779" s="2"/>
      <c r="AI779" s="2"/>
      <c r="AJ779" s="2"/>
      <c r="AK779" s="2"/>
    </row>
    <row r="780" spans="1:37" ht="15.75" customHeight="1">
      <c r="A780" s="2"/>
      <c r="B780" s="2"/>
      <c r="C780" s="63"/>
      <c r="D780" s="2"/>
      <c r="E780" s="63"/>
      <c r="F780" s="2"/>
      <c r="G780" s="63"/>
      <c r="H780" s="2"/>
      <c r="I780" s="63"/>
      <c r="J780" s="2"/>
      <c r="K780" s="63"/>
      <c r="L780" s="2"/>
      <c r="M780" s="63"/>
      <c r="N780" s="2"/>
      <c r="O780" s="63"/>
      <c r="P780" s="2"/>
      <c r="Q780" s="63"/>
      <c r="R780" s="2"/>
      <c r="S780" s="2"/>
      <c r="T780" s="2"/>
      <c r="U780" s="2"/>
      <c r="V780" s="2"/>
      <c r="W780" s="2"/>
      <c r="X780" s="2"/>
      <c r="Y780" s="2"/>
      <c r="Z780" s="2"/>
      <c r="AA780" s="2"/>
      <c r="AB780" s="2"/>
      <c r="AC780" s="2"/>
      <c r="AD780" s="2"/>
      <c r="AE780" s="2"/>
      <c r="AF780" s="2"/>
      <c r="AG780" s="2"/>
      <c r="AH780" s="2"/>
      <c r="AI780" s="2"/>
      <c r="AJ780" s="2"/>
      <c r="AK780" s="2"/>
    </row>
    <row r="781" spans="1:37" ht="15.75" customHeight="1">
      <c r="A781" s="2"/>
      <c r="B781" s="2"/>
      <c r="C781" s="63"/>
      <c r="D781" s="2"/>
      <c r="E781" s="63"/>
      <c r="F781" s="2"/>
      <c r="G781" s="63"/>
      <c r="H781" s="2"/>
      <c r="I781" s="63"/>
      <c r="J781" s="2"/>
      <c r="K781" s="63"/>
      <c r="L781" s="2"/>
      <c r="M781" s="63"/>
      <c r="N781" s="2"/>
      <c r="O781" s="63"/>
      <c r="P781" s="2"/>
      <c r="Q781" s="63"/>
      <c r="R781" s="2"/>
      <c r="S781" s="2"/>
      <c r="T781" s="2"/>
      <c r="U781" s="2"/>
      <c r="V781" s="2"/>
      <c r="W781" s="2"/>
      <c r="X781" s="2"/>
      <c r="Y781" s="2"/>
      <c r="Z781" s="2"/>
      <c r="AA781" s="2"/>
      <c r="AB781" s="2"/>
      <c r="AC781" s="2"/>
      <c r="AD781" s="2"/>
      <c r="AE781" s="2"/>
      <c r="AF781" s="2"/>
      <c r="AG781" s="2"/>
      <c r="AH781" s="2"/>
      <c r="AI781" s="2"/>
      <c r="AJ781" s="2"/>
      <c r="AK781" s="2"/>
    </row>
    <row r="782" spans="1:37" ht="15.75" customHeight="1">
      <c r="A782" s="2"/>
      <c r="B782" s="2"/>
      <c r="C782" s="63"/>
      <c r="D782" s="2"/>
      <c r="E782" s="63"/>
      <c r="F782" s="2"/>
      <c r="G782" s="63"/>
      <c r="H782" s="2"/>
      <c r="I782" s="63"/>
      <c r="J782" s="2"/>
      <c r="K782" s="63"/>
      <c r="L782" s="2"/>
      <c r="M782" s="63"/>
      <c r="N782" s="2"/>
      <c r="O782" s="63"/>
      <c r="P782" s="2"/>
      <c r="Q782" s="63"/>
      <c r="R782" s="2"/>
      <c r="S782" s="2"/>
      <c r="T782" s="2"/>
      <c r="U782" s="2"/>
      <c r="V782" s="2"/>
      <c r="W782" s="2"/>
      <c r="X782" s="2"/>
      <c r="Y782" s="2"/>
      <c r="Z782" s="2"/>
      <c r="AA782" s="2"/>
      <c r="AB782" s="2"/>
      <c r="AC782" s="2"/>
      <c r="AD782" s="2"/>
      <c r="AE782" s="2"/>
      <c r="AF782" s="2"/>
      <c r="AG782" s="2"/>
      <c r="AH782" s="2"/>
      <c r="AI782" s="2"/>
      <c r="AJ782" s="2"/>
      <c r="AK782" s="2"/>
    </row>
    <row r="783" spans="1:37" ht="15.75" customHeight="1">
      <c r="A783" s="2"/>
      <c r="B783" s="2"/>
      <c r="C783" s="63"/>
      <c r="D783" s="2"/>
      <c r="E783" s="63"/>
      <c r="F783" s="2"/>
      <c r="G783" s="63"/>
      <c r="H783" s="2"/>
      <c r="I783" s="63"/>
      <c r="J783" s="2"/>
      <c r="K783" s="63"/>
      <c r="L783" s="2"/>
      <c r="M783" s="63"/>
      <c r="N783" s="2"/>
      <c r="O783" s="63"/>
      <c r="P783" s="2"/>
      <c r="Q783" s="63"/>
      <c r="R783" s="2"/>
      <c r="S783" s="2"/>
      <c r="T783" s="2"/>
      <c r="U783" s="2"/>
      <c r="V783" s="2"/>
      <c r="W783" s="2"/>
      <c r="X783" s="2"/>
      <c r="Y783" s="2"/>
      <c r="Z783" s="2"/>
      <c r="AA783" s="2"/>
      <c r="AB783" s="2"/>
      <c r="AC783" s="2"/>
      <c r="AD783" s="2"/>
      <c r="AE783" s="2"/>
      <c r="AF783" s="2"/>
      <c r="AG783" s="2"/>
      <c r="AH783" s="2"/>
      <c r="AI783" s="2"/>
      <c r="AJ783" s="2"/>
      <c r="AK783" s="2"/>
    </row>
    <row r="784" spans="1:37" ht="15.75" customHeight="1">
      <c r="A784" s="2"/>
      <c r="B784" s="2"/>
      <c r="C784" s="63"/>
      <c r="D784" s="2"/>
      <c r="E784" s="63"/>
      <c r="F784" s="2"/>
      <c r="G784" s="63"/>
      <c r="H784" s="2"/>
      <c r="I784" s="63"/>
      <c r="J784" s="2"/>
      <c r="K784" s="63"/>
      <c r="L784" s="2"/>
      <c r="M784" s="63"/>
      <c r="N784" s="2"/>
      <c r="O784" s="63"/>
      <c r="P784" s="2"/>
      <c r="Q784" s="63"/>
      <c r="R784" s="2"/>
      <c r="S784" s="2"/>
      <c r="T784" s="2"/>
      <c r="U784" s="2"/>
      <c r="V784" s="2"/>
      <c r="W784" s="2"/>
      <c r="X784" s="2"/>
      <c r="Y784" s="2"/>
      <c r="Z784" s="2"/>
      <c r="AA784" s="2"/>
      <c r="AB784" s="2"/>
      <c r="AC784" s="2"/>
      <c r="AD784" s="2"/>
      <c r="AE784" s="2"/>
      <c r="AF784" s="2"/>
      <c r="AG784" s="2"/>
      <c r="AH784" s="2"/>
      <c r="AI784" s="2"/>
      <c r="AJ784" s="2"/>
      <c r="AK784" s="2"/>
    </row>
    <row r="785" spans="1:37" ht="15.75" customHeight="1">
      <c r="A785" s="2"/>
      <c r="B785" s="2"/>
      <c r="C785" s="63"/>
      <c r="D785" s="2"/>
      <c r="E785" s="63"/>
      <c r="F785" s="2"/>
      <c r="G785" s="63"/>
      <c r="H785" s="2"/>
      <c r="I785" s="63"/>
      <c r="J785" s="2"/>
      <c r="K785" s="63"/>
      <c r="L785" s="2"/>
      <c r="M785" s="63"/>
      <c r="N785" s="2"/>
      <c r="O785" s="63"/>
      <c r="P785" s="2"/>
      <c r="Q785" s="63"/>
      <c r="R785" s="2"/>
      <c r="S785" s="2"/>
      <c r="T785" s="2"/>
      <c r="U785" s="2"/>
      <c r="V785" s="2"/>
      <c r="W785" s="2"/>
      <c r="X785" s="2"/>
      <c r="Y785" s="2"/>
      <c r="Z785" s="2"/>
      <c r="AA785" s="2"/>
      <c r="AB785" s="2"/>
      <c r="AC785" s="2"/>
      <c r="AD785" s="2"/>
      <c r="AE785" s="2"/>
      <c r="AF785" s="2"/>
      <c r="AG785" s="2"/>
      <c r="AH785" s="2"/>
      <c r="AI785" s="2"/>
      <c r="AJ785" s="2"/>
      <c r="AK785" s="2"/>
    </row>
    <row r="786" spans="1:37" ht="15.75" customHeight="1">
      <c r="A786" s="2"/>
      <c r="B786" s="2"/>
      <c r="C786" s="63"/>
      <c r="D786" s="2"/>
      <c r="E786" s="63"/>
      <c r="F786" s="2"/>
      <c r="G786" s="63"/>
      <c r="H786" s="2"/>
      <c r="I786" s="63"/>
      <c r="J786" s="2"/>
      <c r="K786" s="63"/>
      <c r="L786" s="2"/>
      <c r="M786" s="63"/>
      <c r="N786" s="2"/>
      <c r="O786" s="63"/>
      <c r="P786" s="2"/>
      <c r="Q786" s="63"/>
      <c r="R786" s="2"/>
      <c r="S786" s="2"/>
      <c r="T786" s="2"/>
      <c r="U786" s="2"/>
      <c r="V786" s="2"/>
      <c r="W786" s="2"/>
      <c r="X786" s="2"/>
      <c r="Y786" s="2"/>
      <c r="Z786" s="2"/>
      <c r="AA786" s="2"/>
      <c r="AB786" s="2"/>
      <c r="AC786" s="2"/>
      <c r="AD786" s="2"/>
      <c r="AE786" s="2"/>
      <c r="AF786" s="2"/>
      <c r="AG786" s="2"/>
      <c r="AH786" s="2"/>
      <c r="AI786" s="2"/>
      <c r="AJ786" s="2"/>
      <c r="AK786" s="2"/>
    </row>
    <row r="787" spans="1:37" ht="15.75" customHeight="1">
      <c r="A787" s="2"/>
      <c r="B787" s="2"/>
      <c r="C787" s="63"/>
      <c r="D787" s="2"/>
      <c r="E787" s="63"/>
      <c r="F787" s="2"/>
      <c r="G787" s="63"/>
      <c r="H787" s="2"/>
      <c r="I787" s="63"/>
      <c r="J787" s="2"/>
      <c r="K787" s="63"/>
      <c r="L787" s="2"/>
      <c r="M787" s="63"/>
      <c r="N787" s="2"/>
      <c r="O787" s="63"/>
      <c r="P787" s="2"/>
      <c r="Q787" s="63"/>
      <c r="R787" s="2"/>
      <c r="S787" s="2"/>
      <c r="T787" s="2"/>
      <c r="U787" s="2"/>
      <c r="V787" s="2"/>
      <c r="W787" s="2"/>
      <c r="X787" s="2"/>
      <c r="Y787" s="2"/>
      <c r="Z787" s="2"/>
      <c r="AA787" s="2"/>
      <c r="AB787" s="2"/>
      <c r="AC787" s="2"/>
      <c r="AD787" s="2"/>
      <c r="AE787" s="2"/>
      <c r="AF787" s="2"/>
      <c r="AG787" s="2"/>
      <c r="AH787" s="2"/>
      <c r="AI787" s="2"/>
      <c r="AJ787" s="2"/>
      <c r="AK787" s="2"/>
    </row>
    <row r="788" spans="1:37" ht="15.75" customHeight="1">
      <c r="A788" s="2"/>
      <c r="B788" s="2"/>
      <c r="C788" s="63"/>
      <c r="D788" s="2"/>
      <c r="E788" s="63"/>
      <c r="F788" s="2"/>
      <c r="G788" s="63"/>
      <c r="H788" s="2"/>
      <c r="I788" s="63"/>
      <c r="J788" s="2"/>
      <c r="K788" s="63"/>
      <c r="L788" s="2"/>
      <c r="M788" s="63"/>
      <c r="N788" s="2"/>
      <c r="O788" s="63"/>
      <c r="P788" s="2"/>
      <c r="Q788" s="63"/>
      <c r="R788" s="2"/>
      <c r="S788" s="2"/>
      <c r="T788" s="2"/>
      <c r="U788" s="2"/>
      <c r="V788" s="2"/>
      <c r="W788" s="2"/>
      <c r="X788" s="2"/>
      <c r="Y788" s="2"/>
      <c r="Z788" s="2"/>
      <c r="AA788" s="2"/>
      <c r="AB788" s="2"/>
      <c r="AC788" s="2"/>
      <c r="AD788" s="2"/>
      <c r="AE788" s="2"/>
      <c r="AF788" s="2"/>
      <c r="AG788" s="2"/>
      <c r="AH788" s="2"/>
      <c r="AI788" s="2"/>
      <c r="AJ788" s="2"/>
      <c r="AK788" s="2"/>
    </row>
    <row r="789" spans="1:37" ht="15.75" customHeight="1">
      <c r="A789" s="2"/>
      <c r="B789" s="2"/>
      <c r="C789" s="63"/>
      <c r="D789" s="2"/>
      <c r="E789" s="63"/>
      <c r="F789" s="2"/>
      <c r="G789" s="63"/>
      <c r="H789" s="2"/>
      <c r="I789" s="63"/>
      <c r="J789" s="2"/>
      <c r="K789" s="63"/>
      <c r="L789" s="2"/>
      <c r="M789" s="63"/>
      <c r="N789" s="2"/>
      <c r="O789" s="63"/>
      <c r="P789" s="2"/>
      <c r="Q789" s="63"/>
      <c r="R789" s="2"/>
      <c r="S789" s="2"/>
      <c r="T789" s="2"/>
      <c r="U789" s="2"/>
      <c r="V789" s="2"/>
      <c r="W789" s="2"/>
      <c r="X789" s="2"/>
      <c r="Y789" s="2"/>
      <c r="Z789" s="2"/>
      <c r="AA789" s="2"/>
      <c r="AB789" s="2"/>
      <c r="AC789" s="2"/>
      <c r="AD789" s="2"/>
      <c r="AE789" s="2"/>
      <c r="AF789" s="2"/>
      <c r="AG789" s="2"/>
      <c r="AH789" s="2"/>
      <c r="AI789" s="2"/>
      <c r="AJ789" s="2"/>
      <c r="AK789" s="2"/>
    </row>
    <row r="790" spans="1:37" ht="15.75" customHeight="1">
      <c r="A790" s="2"/>
      <c r="B790" s="2"/>
      <c r="C790" s="63"/>
      <c r="D790" s="2"/>
      <c r="E790" s="63"/>
      <c r="F790" s="2"/>
      <c r="G790" s="63"/>
      <c r="H790" s="2"/>
      <c r="I790" s="63"/>
      <c r="J790" s="2"/>
      <c r="K790" s="63"/>
      <c r="L790" s="2"/>
      <c r="M790" s="63"/>
      <c r="N790" s="2"/>
      <c r="O790" s="63"/>
      <c r="P790" s="2"/>
      <c r="Q790" s="63"/>
      <c r="R790" s="2"/>
      <c r="S790" s="2"/>
      <c r="T790" s="2"/>
      <c r="U790" s="2"/>
      <c r="V790" s="2"/>
      <c r="W790" s="2"/>
      <c r="X790" s="2"/>
      <c r="Y790" s="2"/>
      <c r="Z790" s="2"/>
      <c r="AA790" s="2"/>
      <c r="AB790" s="2"/>
      <c r="AC790" s="2"/>
      <c r="AD790" s="2"/>
      <c r="AE790" s="2"/>
      <c r="AF790" s="2"/>
      <c r="AG790" s="2"/>
      <c r="AH790" s="2"/>
      <c r="AI790" s="2"/>
      <c r="AJ790" s="2"/>
      <c r="AK790" s="2"/>
    </row>
    <row r="791" spans="1:37" ht="15.75" customHeight="1">
      <c r="A791" s="2"/>
      <c r="B791" s="2"/>
      <c r="C791" s="63"/>
      <c r="D791" s="2"/>
      <c r="E791" s="63"/>
      <c r="F791" s="2"/>
      <c r="G791" s="63"/>
      <c r="H791" s="2"/>
      <c r="I791" s="63"/>
      <c r="J791" s="2"/>
      <c r="K791" s="63"/>
      <c r="L791" s="2"/>
      <c r="M791" s="63"/>
      <c r="N791" s="2"/>
      <c r="O791" s="63"/>
      <c r="P791" s="2"/>
      <c r="Q791" s="63"/>
      <c r="R791" s="2"/>
      <c r="S791" s="2"/>
      <c r="T791" s="2"/>
      <c r="U791" s="2"/>
      <c r="V791" s="2"/>
      <c r="W791" s="2"/>
      <c r="X791" s="2"/>
      <c r="Y791" s="2"/>
      <c r="Z791" s="2"/>
      <c r="AA791" s="2"/>
      <c r="AB791" s="2"/>
      <c r="AC791" s="2"/>
      <c r="AD791" s="2"/>
      <c r="AE791" s="2"/>
      <c r="AF791" s="2"/>
      <c r="AG791" s="2"/>
      <c r="AH791" s="2"/>
      <c r="AI791" s="2"/>
      <c r="AJ791" s="2"/>
      <c r="AK791" s="2"/>
    </row>
    <row r="792" spans="1:37" ht="15.75" customHeight="1">
      <c r="A792" s="2"/>
      <c r="B792" s="2"/>
      <c r="C792" s="63"/>
      <c r="D792" s="2"/>
      <c r="E792" s="63"/>
      <c r="F792" s="2"/>
      <c r="G792" s="63"/>
      <c r="H792" s="2"/>
      <c r="I792" s="63"/>
      <c r="J792" s="2"/>
      <c r="K792" s="63"/>
      <c r="L792" s="2"/>
      <c r="M792" s="63"/>
      <c r="N792" s="2"/>
      <c r="O792" s="63"/>
      <c r="P792" s="2"/>
      <c r="Q792" s="63"/>
      <c r="R792" s="2"/>
      <c r="S792" s="2"/>
      <c r="T792" s="2"/>
      <c r="U792" s="2"/>
      <c r="V792" s="2"/>
      <c r="W792" s="2"/>
      <c r="X792" s="2"/>
      <c r="Y792" s="2"/>
      <c r="Z792" s="2"/>
      <c r="AA792" s="2"/>
      <c r="AB792" s="2"/>
      <c r="AC792" s="2"/>
      <c r="AD792" s="2"/>
      <c r="AE792" s="2"/>
      <c r="AF792" s="2"/>
      <c r="AG792" s="2"/>
      <c r="AH792" s="2"/>
      <c r="AI792" s="2"/>
      <c r="AJ792" s="2"/>
      <c r="AK792" s="2"/>
    </row>
    <row r="793" spans="1:37" ht="15.75" customHeight="1">
      <c r="A793" s="2"/>
      <c r="B793" s="2"/>
      <c r="C793" s="63"/>
      <c r="D793" s="2"/>
      <c r="E793" s="63"/>
      <c r="F793" s="2"/>
      <c r="G793" s="63"/>
      <c r="H793" s="2"/>
      <c r="I793" s="63"/>
      <c r="J793" s="2"/>
      <c r="K793" s="63"/>
      <c r="L793" s="2"/>
      <c r="M793" s="63"/>
      <c r="N793" s="2"/>
      <c r="O793" s="63"/>
      <c r="P793" s="2"/>
      <c r="Q793" s="63"/>
      <c r="R793" s="2"/>
      <c r="S793" s="2"/>
      <c r="T793" s="2"/>
      <c r="U793" s="2"/>
      <c r="V793" s="2"/>
      <c r="W793" s="2"/>
      <c r="X793" s="2"/>
      <c r="Y793" s="2"/>
      <c r="Z793" s="2"/>
      <c r="AA793" s="2"/>
      <c r="AB793" s="2"/>
      <c r="AC793" s="2"/>
      <c r="AD793" s="2"/>
      <c r="AE793" s="2"/>
      <c r="AF793" s="2"/>
      <c r="AG793" s="2"/>
      <c r="AH793" s="2"/>
      <c r="AI793" s="2"/>
      <c r="AJ793" s="2"/>
      <c r="AK793" s="2"/>
    </row>
    <row r="794" spans="1:37" ht="15.75" customHeight="1">
      <c r="A794" s="2"/>
      <c r="B794" s="2"/>
      <c r="C794" s="63"/>
      <c r="D794" s="2"/>
      <c r="E794" s="63"/>
      <c r="F794" s="2"/>
      <c r="G794" s="63"/>
      <c r="H794" s="2"/>
      <c r="I794" s="63"/>
      <c r="J794" s="2"/>
      <c r="K794" s="63"/>
      <c r="L794" s="2"/>
      <c r="M794" s="63"/>
      <c r="N794" s="2"/>
      <c r="O794" s="63"/>
      <c r="P794" s="2"/>
      <c r="Q794" s="63"/>
      <c r="R794" s="2"/>
      <c r="S794" s="2"/>
      <c r="T794" s="2"/>
      <c r="U794" s="2"/>
      <c r="V794" s="2"/>
      <c r="W794" s="2"/>
      <c r="X794" s="2"/>
      <c r="Y794" s="2"/>
      <c r="Z794" s="2"/>
      <c r="AA794" s="2"/>
      <c r="AB794" s="2"/>
      <c r="AC794" s="2"/>
      <c r="AD794" s="2"/>
      <c r="AE794" s="2"/>
      <c r="AF794" s="2"/>
      <c r="AG794" s="2"/>
      <c r="AH794" s="2"/>
      <c r="AI794" s="2"/>
      <c r="AJ794" s="2"/>
      <c r="AK794" s="2"/>
    </row>
    <row r="795" spans="1:37" ht="15.75" customHeight="1">
      <c r="A795" s="2"/>
      <c r="B795" s="2"/>
      <c r="C795" s="63"/>
      <c r="D795" s="2"/>
      <c r="E795" s="63"/>
      <c r="F795" s="2"/>
      <c r="G795" s="63"/>
      <c r="H795" s="2"/>
      <c r="I795" s="63"/>
      <c r="J795" s="2"/>
      <c r="K795" s="63"/>
      <c r="L795" s="2"/>
      <c r="M795" s="63"/>
      <c r="N795" s="2"/>
      <c r="O795" s="63"/>
      <c r="P795" s="2"/>
      <c r="Q795" s="63"/>
      <c r="R795" s="2"/>
      <c r="S795" s="2"/>
      <c r="T795" s="2"/>
      <c r="U795" s="2"/>
      <c r="V795" s="2"/>
      <c r="W795" s="2"/>
      <c r="X795" s="2"/>
      <c r="Y795" s="2"/>
      <c r="Z795" s="2"/>
      <c r="AA795" s="2"/>
      <c r="AB795" s="2"/>
      <c r="AC795" s="2"/>
      <c r="AD795" s="2"/>
      <c r="AE795" s="2"/>
      <c r="AF795" s="2"/>
      <c r="AG795" s="2"/>
      <c r="AH795" s="2"/>
      <c r="AI795" s="2"/>
      <c r="AJ795" s="2"/>
      <c r="AK795" s="2"/>
    </row>
    <row r="796" spans="1:37" ht="15.75" customHeight="1">
      <c r="A796" s="2"/>
      <c r="B796" s="2"/>
      <c r="C796" s="63"/>
      <c r="D796" s="2"/>
      <c r="E796" s="63"/>
      <c r="F796" s="2"/>
      <c r="G796" s="63"/>
      <c r="H796" s="2"/>
      <c r="I796" s="63"/>
      <c r="J796" s="2"/>
      <c r="K796" s="63"/>
      <c r="L796" s="2"/>
      <c r="M796" s="63"/>
      <c r="N796" s="2"/>
      <c r="O796" s="63"/>
      <c r="P796" s="2"/>
      <c r="Q796" s="63"/>
      <c r="R796" s="2"/>
      <c r="S796" s="2"/>
      <c r="T796" s="2"/>
      <c r="U796" s="2"/>
      <c r="V796" s="2"/>
      <c r="W796" s="2"/>
      <c r="X796" s="2"/>
      <c r="Y796" s="2"/>
      <c r="Z796" s="2"/>
      <c r="AA796" s="2"/>
      <c r="AB796" s="2"/>
      <c r="AC796" s="2"/>
      <c r="AD796" s="2"/>
      <c r="AE796" s="2"/>
      <c r="AF796" s="2"/>
      <c r="AG796" s="2"/>
      <c r="AH796" s="2"/>
      <c r="AI796" s="2"/>
      <c r="AJ796" s="2"/>
      <c r="AK796" s="2"/>
    </row>
    <row r="797" spans="1:37" ht="15.75" customHeight="1">
      <c r="A797" s="2"/>
      <c r="B797" s="2"/>
      <c r="C797" s="63"/>
      <c r="D797" s="2"/>
      <c r="E797" s="63"/>
      <c r="F797" s="2"/>
      <c r="G797" s="63"/>
      <c r="H797" s="2"/>
      <c r="I797" s="63"/>
      <c r="J797" s="2"/>
      <c r="K797" s="63"/>
      <c r="L797" s="2"/>
      <c r="M797" s="63"/>
      <c r="N797" s="2"/>
      <c r="O797" s="63"/>
      <c r="P797" s="2"/>
      <c r="Q797" s="63"/>
      <c r="R797" s="2"/>
      <c r="S797" s="2"/>
      <c r="T797" s="2"/>
      <c r="U797" s="2"/>
      <c r="V797" s="2"/>
      <c r="W797" s="2"/>
      <c r="X797" s="2"/>
      <c r="Y797" s="2"/>
      <c r="Z797" s="2"/>
      <c r="AA797" s="2"/>
      <c r="AB797" s="2"/>
      <c r="AC797" s="2"/>
      <c r="AD797" s="2"/>
      <c r="AE797" s="2"/>
      <c r="AF797" s="2"/>
      <c r="AG797" s="2"/>
      <c r="AH797" s="2"/>
      <c r="AI797" s="2"/>
      <c r="AJ797" s="2"/>
      <c r="AK797" s="2"/>
    </row>
    <row r="798" spans="1:37" ht="15.75" customHeight="1">
      <c r="A798" s="2"/>
      <c r="B798" s="2"/>
      <c r="C798" s="63"/>
      <c r="D798" s="2"/>
      <c r="E798" s="63"/>
      <c r="F798" s="2"/>
      <c r="G798" s="63"/>
      <c r="H798" s="2"/>
      <c r="I798" s="63"/>
      <c r="J798" s="2"/>
      <c r="K798" s="63"/>
      <c r="L798" s="2"/>
      <c r="M798" s="63"/>
      <c r="N798" s="2"/>
      <c r="O798" s="63"/>
      <c r="P798" s="2"/>
      <c r="Q798" s="63"/>
      <c r="R798" s="2"/>
      <c r="S798" s="2"/>
      <c r="T798" s="2"/>
      <c r="U798" s="2"/>
      <c r="V798" s="2"/>
      <c r="W798" s="2"/>
      <c r="X798" s="2"/>
      <c r="Y798" s="2"/>
      <c r="Z798" s="2"/>
      <c r="AA798" s="2"/>
      <c r="AB798" s="2"/>
      <c r="AC798" s="2"/>
      <c r="AD798" s="2"/>
      <c r="AE798" s="2"/>
      <c r="AF798" s="2"/>
      <c r="AG798" s="2"/>
      <c r="AH798" s="2"/>
      <c r="AI798" s="2"/>
      <c r="AJ798" s="2"/>
      <c r="AK798" s="2"/>
    </row>
    <row r="799" spans="1:37" ht="15.75" customHeight="1">
      <c r="A799" s="2"/>
      <c r="B799" s="2"/>
      <c r="C799" s="63"/>
      <c r="D799" s="2"/>
      <c r="E799" s="63"/>
      <c r="F799" s="2"/>
      <c r="G799" s="63"/>
      <c r="H799" s="2"/>
      <c r="I799" s="63"/>
      <c r="J799" s="2"/>
      <c r="K799" s="63"/>
      <c r="L799" s="2"/>
      <c r="M799" s="63"/>
      <c r="N799" s="2"/>
      <c r="O799" s="63"/>
      <c r="P799" s="2"/>
      <c r="Q799" s="63"/>
      <c r="R799" s="2"/>
      <c r="S799" s="2"/>
      <c r="T799" s="2"/>
      <c r="U799" s="2"/>
      <c r="V799" s="2"/>
      <c r="W799" s="2"/>
      <c r="X799" s="2"/>
      <c r="Y799" s="2"/>
      <c r="Z799" s="2"/>
      <c r="AA799" s="2"/>
      <c r="AB799" s="2"/>
      <c r="AC799" s="2"/>
      <c r="AD799" s="2"/>
      <c r="AE799" s="2"/>
      <c r="AF799" s="2"/>
      <c r="AG799" s="2"/>
      <c r="AH799" s="2"/>
      <c r="AI799" s="2"/>
      <c r="AJ799" s="2"/>
      <c r="AK799" s="2"/>
    </row>
    <row r="800" spans="1:37" ht="15.75" customHeight="1">
      <c r="A800" s="2"/>
      <c r="B800" s="2"/>
      <c r="C800" s="63"/>
      <c r="D800" s="2"/>
      <c r="E800" s="63"/>
      <c r="F800" s="2"/>
      <c r="G800" s="63"/>
      <c r="H800" s="2"/>
      <c r="I800" s="63"/>
      <c r="J800" s="2"/>
      <c r="K800" s="63"/>
      <c r="L800" s="2"/>
      <c r="M800" s="63"/>
      <c r="N800" s="2"/>
      <c r="O800" s="63"/>
      <c r="P800" s="2"/>
      <c r="Q800" s="63"/>
      <c r="R800" s="2"/>
      <c r="S800" s="2"/>
      <c r="T800" s="2"/>
      <c r="U800" s="2"/>
      <c r="V800" s="2"/>
      <c r="W800" s="2"/>
      <c r="X800" s="2"/>
      <c r="Y800" s="2"/>
      <c r="Z800" s="2"/>
      <c r="AA800" s="2"/>
      <c r="AB800" s="2"/>
      <c r="AC800" s="2"/>
      <c r="AD800" s="2"/>
      <c r="AE800" s="2"/>
      <c r="AF800" s="2"/>
      <c r="AG800" s="2"/>
      <c r="AH800" s="2"/>
      <c r="AI800" s="2"/>
      <c r="AJ800" s="2"/>
      <c r="AK800" s="2"/>
    </row>
    <row r="801" spans="1:37" ht="15.75" customHeight="1">
      <c r="A801" s="2"/>
      <c r="B801" s="2"/>
      <c r="C801" s="63"/>
      <c r="D801" s="2"/>
      <c r="E801" s="63"/>
      <c r="F801" s="2"/>
      <c r="G801" s="63"/>
      <c r="H801" s="2"/>
      <c r="I801" s="63"/>
      <c r="J801" s="2"/>
      <c r="K801" s="63"/>
      <c r="L801" s="2"/>
      <c r="M801" s="63"/>
      <c r="N801" s="2"/>
      <c r="O801" s="63"/>
      <c r="P801" s="2"/>
      <c r="Q801" s="63"/>
      <c r="R801" s="2"/>
      <c r="S801" s="2"/>
      <c r="T801" s="2"/>
      <c r="U801" s="2"/>
      <c r="V801" s="2"/>
      <c r="W801" s="2"/>
      <c r="X801" s="2"/>
      <c r="Y801" s="2"/>
      <c r="Z801" s="2"/>
      <c r="AA801" s="2"/>
      <c r="AB801" s="2"/>
      <c r="AC801" s="2"/>
      <c r="AD801" s="2"/>
      <c r="AE801" s="2"/>
      <c r="AF801" s="2"/>
      <c r="AG801" s="2"/>
      <c r="AH801" s="2"/>
      <c r="AI801" s="2"/>
      <c r="AJ801" s="2"/>
      <c r="AK801" s="2"/>
    </row>
    <row r="802" spans="1:37" ht="15.75" customHeight="1">
      <c r="A802" s="2"/>
      <c r="B802" s="2"/>
      <c r="C802" s="63"/>
      <c r="D802" s="2"/>
      <c r="E802" s="63"/>
      <c r="F802" s="2"/>
      <c r="G802" s="63"/>
      <c r="H802" s="2"/>
      <c r="I802" s="63"/>
      <c r="J802" s="2"/>
      <c r="K802" s="63"/>
      <c r="L802" s="2"/>
      <c r="M802" s="63"/>
      <c r="N802" s="2"/>
      <c r="O802" s="63"/>
      <c r="P802" s="2"/>
      <c r="Q802" s="63"/>
      <c r="R802" s="2"/>
      <c r="S802" s="2"/>
      <c r="T802" s="2"/>
      <c r="U802" s="2"/>
      <c r="V802" s="2"/>
      <c r="W802" s="2"/>
      <c r="X802" s="2"/>
      <c r="Y802" s="2"/>
      <c r="Z802" s="2"/>
      <c r="AA802" s="2"/>
      <c r="AB802" s="2"/>
      <c r="AC802" s="2"/>
      <c r="AD802" s="2"/>
      <c r="AE802" s="2"/>
      <c r="AF802" s="2"/>
      <c r="AG802" s="2"/>
      <c r="AH802" s="2"/>
      <c r="AI802" s="2"/>
      <c r="AJ802" s="2"/>
      <c r="AK802" s="2"/>
    </row>
    <row r="803" spans="1:37" ht="15.75" customHeight="1">
      <c r="A803" s="2"/>
      <c r="B803" s="2"/>
      <c r="C803" s="63"/>
      <c r="D803" s="2"/>
      <c r="E803" s="63"/>
      <c r="F803" s="2"/>
      <c r="G803" s="63"/>
      <c r="H803" s="2"/>
      <c r="I803" s="63"/>
      <c r="J803" s="2"/>
      <c r="K803" s="63"/>
      <c r="L803" s="2"/>
      <c r="M803" s="63"/>
      <c r="N803" s="2"/>
      <c r="O803" s="63"/>
      <c r="P803" s="2"/>
      <c r="Q803" s="63"/>
      <c r="R803" s="2"/>
      <c r="S803" s="2"/>
      <c r="T803" s="2"/>
      <c r="U803" s="2"/>
      <c r="V803" s="2"/>
      <c r="W803" s="2"/>
      <c r="X803" s="2"/>
      <c r="Y803" s="2"/>
      <c r="Z803" s="2"/>
      <c r="AA803" s="2"/>
      <c r="AB803" s="2"/>
      <c r="AC803" s="2"/>
      <c r="AD803" s="2"/>
      <c r="AE803" s="2"/>
      <c r="AF803" s="2"/>
      <c r="AG803" s="2"/>
      <c r="AH803" s="2"/>
      <c r="AI803" s="2"/>
      <c r="AJ803" s="2"/>
      <c r="AK803" s="2"/>
    </row>
    <row r="804" spans="1:37" ht="15.75" customHeight="1">
      <c r="A804" s="2"/>
      <c r="B804" s="2"/>
      <c r="C804" s="63"/>
      <c r="D804" s="2"/>
      <c r="E804" s="63"/>
      <c r="F804" s="2"/>
      <c r="G804" s="63"/>
      <c r="H804" s="2"/>
      <c r="I804" s="63"/>
      <c r="J804" s="2"/>
      <c r="K804" s="63"/>
      <c r="L804" s="2"/>
      <c r="M804" s="63"/>
      <c r="N804" s="2"/>
      <c r="O804" s="63"/>
      <c r="P804" s="2"/>
      <c r="Q804" s="63"/>
      <c r="R804" s="2"/>
      <c r="S804" s="2"/>
      <c r="T804" s="2"/>
      <c r="U804" s="2"/>
      <c r="V804" s="2"/>
      <c r="W804" s="2"/>
      <c r="X804" s="2"/>
      <c r="Y804" s="2"/>
      <c r="Z804" s="2"/>
      <c r="AA804" s="2"/>
      <c r="AB804" s="2"/>
      <c r="AC804" s="2"/>
      <c r="AD804" s="2"/>
      <c r="AE804" s="2"/>
      <c r="AF804" s="2"/>
      <c r="AG804" s="2"/>
      <c r="AH804" s="2"/>
      <c r="AI804" s="2"/>
      <c r="AJ804" s="2"/>
      <c r="AK804" s="2"/>
    </row>
    <row r="805" spans="1:37" ht="15.75" customHeight="1">
      <c r="A805" s="2"/>
      <c r="B805" s="2"/>
      <c r="C805" s="63"/>
      <c r="D805" s="2"/>
      <c r="E805" s="63"/>
      <c r="F805" s="2"/>
      <c r="G805" s="63"/>
      <c r="H805" s="2"/>
      <c r="I805" s="63"/>
      <c r="J805" s="2"/>
      <c r="K805" s="63"/>
      <c r="L805" s="2"/>
      <c r="M805" s="63"/>
      <c r="N805" s="2"/>
      <c r="O805" s="63"/>
      <c r="P805" s="2"/>
      <c r="Q805" s="63"/>
      <c r="R805" s="2"/>
      <c r="S805" s="2"/>
      <c r="T805" s="2"/>
      <c r="U805" s="2"/>
      <c r="V805" s="2"/>
      <c r="W805" s="2"/>
      <c r="X805" s="2"/>
      <c r="Y805" s="2"/>
      <c r="Z805" s="2"/>
      <c r="AA805" s="2"/>
      <c r="AB805" s="2"/>
      <c r="AC805" s="2"/>
      <c r="AD805" s="2"/>
      <c r="AE805" s="2"/>
      <c r="AF805" s="2"/>
      <c r="AG805" s="2"/>
      <c r="AH805" s="2"/>
      <c r="AI805" s="2"/>
      <c r="AJ805" s="2"/>
      <c r="AK805" s="2"/>
    </row>
    <row r="806" spans="1:37" ht="15.75" customHeight="1">
      <c r="A806" s="2"/>
      <c r="B806" s="2"/>
      <c r="C806" s="63"/>
      <c r="D806" s="2"/>
      <c r="E806" s="63"/>
      <c r="F806" s="2"/>
      <c r="G806" s="63"/>
      <c r="H806" s="2"/>
      <c r="I806" s="63"/>
      <c r="J806" s="2"/>
      <c r="K806" s="63"/>
      <c r="L806" s="2"/>
      <c r="M806" s="63"/>
      <c r="N806" s="2"/>
      <c r="O806" s="63"/>
      <c r="P806" s="2"/>
      <c r="Q806" s="63"/>
      <c r="R806" s="2"/>
      <c r="S806" s="2"/>
      <c r="T806" s="2"/>
      <c r="U806" s="2"/>
      <c r="V806" s="2"/>
      <c r="W806" s="2"/>
      <c r="X806" s="2"/>
      <c r="Y806" s="2"/>
      <c r="Z806" s="2"/>
      <c r="AA806" s="2"/>
      <c r="AB806" s="2"/>
      <c r="AC806" s="2"/>
      <c r="AD806" s="2"/>
      <c r="AE806" s="2"/>
      <c r="AF806" s="2"/>
      <c r="AG806" s="2"/>
      <c r="AH806" s="2"/>
      <c r="AI806" s="2"/>
      <c r="AJ806" s="2"/>
      <c r="AK806" s="2"/>
    </row>
    <row r="807" spans="1:37" ht="15.75" customHeight="1">
      <c r="A807" s="2"/>
      <c r="B807" s="2"/>
      <c r="C807" s="63"/>
      <c r="D807" s="2"/>
      <c r="E807" s="63"/>
      <c r="F807" s="2"/>
      <c r="G807" s="63"/>
      <c r="H807" s="2"/>
      <c r="I807" s="63"/>
      <c r="J807" s="2"/>
      <c r="K807" s="63"/>
      <c r="L807" s="2"/>
      <c r="M807" s="63"/>
      <c r="N807" s="2"/>
      <c r="O807" s="63"/>
      <c r="P807" s="2"/>
      <c r="Q807" s="63"/>
      <c r="R807" s="2"/>
      <c r="S807" s="2"/>
      <c r="T807" s="2"/>
      <c r="U807" s="2"/>
      <c r="V807" s="2"/>
      <c r="W807" s="2"/>
      <c r="X807" s="2"/>
      <c r="Y807" s="2"/>
      <c r="Z807" s="2"/>
      <c r="AA807" s="2"/>
      <c r="AB807" s="2"/>
      <c r="AC807" s="2"/>
      <c r="AD807" s="2"/>
      <c r="AE807" s="2"/>
      <c r="AF807" s="2"/>
      <c r="AG807" s="2"/>
      <c r="AH807" s="2"/>
      <c r="AI807" s="2"/>
      <c r="AJ807" s="2"/>
      <c r="AK807" s="2"/>
    </row>
    <row r="808" spans="1:37" ht="15.75" customHeight="1">
      <c r="A808" s="2"/>
      <c r="B808" s="2"/>
      <c r="C808" s="63"/>
      <c r="D808" s="2"/>
      <c r="E808" s="63"/>
      <c r="F808" s="2"/>
      <c r="G808" s="63"/>
      <c r="H808" s="2"/>
      <c r="I808" s="63"/>
      <c r="J808" s="2"/>
      <c r="K808" s="63"/>
      <c r="L808" s="2"/>
      <c r="M808" s="63"/>
      <c r="N808" s="2"/>
      <c r="O808" s="63"/>
      <c r="P808" s="2"/>
      <c r="Q808" s="63"/>
      <c r="R808" s="2"/>
      <c r="S808" s="2"/>
      <c r="T808" s="2"/>
      <c r="U808" s="2"/>
      <c r="V808" s="2"/>
      <c r="W808" s="2"/>
      <c r="X808" s="2"/>
      <c r="Y808" s="2"/>
      <c r="Z808" s="2"/>
      <c r="AA808" s="2"/>
      <c r="AB808" s="2"/>
      <c r="AC808" s="2"/>
      <c r="AD808" s="2"/>
      <c r="AE808" s="2"/>
      <c r="AF808" s="2"/>
      <c r="AG808" s="2"/>
      <c r="AH808" s="2"/>
      <c r="AI808" s="2"/>
      <c r="AJ808" s="2"/>
      <c r="AK808" s="2"/>
    </row>
    <row r="809" spans="1:37" ht="15.75" customHeight="1">
      <c r="A809" s="2"/>
      <c r="B809" s="2"/>
      <c r="C809" s="63"/>
      <c r="D809" s="2"/>
      <c r="E809" s="63"/>
      <c r="F809" s="2"/>
      <c r="G809" s="63"/>
      <c r="H809" s="2"/>
      <c r="I809" s="63"/>
      <c r="J809" s="2"/>
      <c r="K809" s="63"/>
      <c r="L809" s="2"/>
      <c r="M809" s="63"/>
      <c r="N809" s="2"/>
      <c r="O809" s="63"/>
      <c r="P809" s="2"/>
      <c r="Q809" s="63"/>
      <c r="R809" s="2"/>
      <c r="S809" s="2"/>
      <c r="T809" s="2"/>
      <c r="U809" s="2"/>
      <c r="V809" s="2"/>
      <c r="W809" s="2"/>
      <c r="X809" s="2"/>
      <c r="Y809" s="2"/>
      <c r="Z809" s="2"/>
      <c r="AA809" s="2"/>
      <c r="AB809" s="2"/>
      <c r="AC809" s="2"/>
      <c r="AD809" s="2"/>
      <c r="AE809" s="2"/>
      <c r="AF809" s="2"/>
      <c r="AG809" s="2"/>
      <c r="AH809" s="2"/>
      <c r="AI809" s="2"/>
      <c r="AJ809" s="2"/>
      <c r="AK809" s="2"/>
    </row>
    <row r="810" spans="1:37" ht="15.75" customHeight="1">
      <c r="A810" s="2"/>
      <c r="B810" s="2"/>
      <c r="C810" s="63"/>
      <c r="D810" s="2"/>
      <c r="E810" s="63"/>
      <c r="F810" s="2"/>
      <c r="G810" s="63"/>
      <c r="H810" s="2"/>
      <c r="I810" s="63"/>
      <c r="J810" s="2"/>
      <c r="K810" s="63"/>
      <c r="L810" s="2"/>
      <c r="M810" s="63"/>
      <c r="N810" s="2"/>
      <c r="O810" s="63"/>
      <c r="P810" s="2"/>
      <c r="Q810" s="63"/>
      <c r="R810" s="2"/>
      <c r="S810" s="2"/>
      <c r="T810" s="2"/>
      <c r="U810" s="2"/>
      <c r="V810" s="2"/>
      <c r="W810" s="2"/>
      <c r="X810" s="2"/>
      <c r="Y810" s="2"/>
      <c r="Z810" s="2"/>
      <c r="AA810" s="2"/>
      <c r="AB810" s="2"/>
      <c r="AC810" s="2"/>
      <c r="AD810" s="2"/>
      <c r="AE810" s="2"/>
      <c r="AF810" s="2"/>
      <c r="AG810" s="2"/>
      <c r="AH810" s="2"/>
      <c r="AI810" s="2"/>
      <c r="AJ810" s="2"/>
      <c r="AK810" s="2"/>
    </row>
    <row r="811" spans="1:37" ht="15.75" customHeight="1">
      <c r="A811" s="2"/>
      <c r="B811" s="2"/>
      <c r="C811" s="63"/>
      <c r="D811" s="2"/>
      <c r="E811" s="63"/>
      <c r="F811" s="2"/>
      <c r="G811" s="63"/>
      <c r="H811" s="2"/>
      <c r="I811" s="63"/>
      <c r="J811" s="2"/>
      <c r="K811" s="63"/>
      <c r="L811" s="2"/>
      <c r="M811" s="63"/>
      <c r="N811" s="2"/>
      <c r="O811" s="63"/>
      <c r="P811" s="2"/>
      <c r="Q811" s="63"/>
      <c r="R811" s="2"/>
      <c r="S811" s="2"/>
      <c r="T811" s="2"/>
      <c r="U811" s="2"/>
      <c r="V811" s="2"/>
      <c r="W811" s="2"/>
      <c r="X811" s="2"/>
      <c r="Y811" s="2"/>
      <c r="Z811" s="2"/>
      <c r="AA811" s="2"/>
      <c r="AB811" s="2"/>
      <c r="AC811" s="2"/>
      <c r="AD811" s="2"/>
      <c r="AE811" s="2"/>
      <c r="AF811" s="2"/>
      <c r="AG811" s="2"/>
      <c r="AH811" s="2"/>
      <c r="AI811" s="2"/>
      <c r="AJ811" s="2"/>
      <c r="AK811" s="2"/>
    </row>
    <row r="812" spans="1:37" ht="15.75" customHeight="1">
      <c r="A812" s="2"/>
      <c r="B812" s="2"/>
      <c r="C812" s="63"/>
      <c r="D812" s="2"/>
      <c r="E812" s="63"/>
      <c r="F812" s="2"/>
      <c r="G812" s="63"/>
      <c r="H812" s="2"/>
      <c r="I812" s="63"/>
      <c r="J812" s="2"/>
      <c r="K812" s="63"/>
      <c r="L812" s="2"/>
      <c r="M812" s="63"/>
      <c r="N812" s="2"/>
      <c r="O812" s="63"/>
      <c r="P812" s="2"/>
      <c r="Q812" s="63"/>
      <c r="R812" s="2"/>
      <c r="S812" s="2"/>
      <c r="T812" s="2"/>
      <c r="U812" s="2"/>
      <c r="V812" s="2"/>
      <c r="W812" s="2"/>
      <c r="X812" s="2"/>
      <c r="Y812" s="2"/>
      <c r="Z812" s="2"/>
      <c r="AA812" s="2"/>
      <c r="AB812" s="2"/>
      <c r="AC812" s="2"/>
      <c r="AD812" s="2"/>
      <c r="AE812" s="2"/>
      <c r="AF812" s="2"/>
      <c r="AG812" s="2"/>
      <c r="AH812" s="2"/>
      <c r="AI812" s="2"/>
      <c r="AJ812" s="2"/>
      <c r="AK812" s="2"/>
    </row>
    <row r="813" spans="1:37" ht="15.75" customHeight="1">
      <c r="A813" s="2"/>
      <c r="B813" s="2"/>
      <c r="C813" s="63"/>
      <c r="D813" s="2"/>
      <c r="E813" s="63"/>
      <c r="F813" s="2"/>
      <c r="G813" s="63"/>
      <c r="H813" s="2"/>
      <c r="I813" s="63"/>
      <c r="J813" s="2"/>
      <c r="K813" s="63"/>
      <c r="L813" s="2"/>
      <c r="M813" s="63"/>
      <c r="N813" s="2"/>
      <c r="O813" s="63"/>
      <c r="P813" s="2"/>
      <c r="Q813" s="63"/>
      <c r="R813" s="2"/>
      <c r="S813" s="2"/>
      <c r="T813" s="2"/>
      <c r="U813" s="2"/>
      <c r="V813" s="2"/>
      <c r="W813" s="2"/>
      <c r="X813" s="2"/>
      <c r="Y813" s="2"/>
      <c r="Z813" s="2"/>
      <c r="AA813" s="2"/>
      <c r="AB813" s="2"/>
      <c r="AC813" s="2"/>
      <c r="AD813" s="2"/>
      <c r="AE813" s="2"/>
      <c r="AF813" s="2"/>
      <c r="AG813" s="2"/>
      <c r="AH813" s="2"/>
      <c r="AI813" s="2"/>
      <c r="AJ813" s="2"/>
      <c r="AK813" s="2"/>
    </row>
    <row r="814" spans="1:37" ht="15.75" customHeight="1">
      <c r="A814" s="2"/>
      <c r="B814" s="2"/>
      <c r="C814" s="63"/>
      <c r="D814" s="2"/>
      <c r="E814" s="63"/>
      <c r="F814" s="2"/>
      <c r="G814" s="63"/>
      <c r="H814" s="2"/>
      <c r="I814" s="63"/>
      <c r="J814" s="2"/>
      <c r="K814" s="63"/>
      <c r="L814" s="2"/>
      <c r="M814" s="63"/>
      <c r="N814" s="2"/>
      <c r="O814" s="63"/>
      <c r="P814" s="2"/>
      <c r="Q814" s="63"/>
      <c r="R814" s="2"/>
      <c r="S814" s="2"/>
      <c r="T814" s="2"/>
      <c r="U814" s="2"/>
      <c r="V814" s="2"/>
      <c r="W814" s="2"/>
      <c r="X814" s="2"/>
      <c r="Y814" s="2"/>
      <c r="Z814" s="2"/>
      <c r="AA814" s="2"/>
      <c r="AB814" s="2"/>
      <c r="AC814" s="2"/>
      <c r="AD814" s="2"/>
      <c r="AE814" s="2"/>
      <c r="AF814" s="2"/>
      <c r="AG814" s="2"/>
      <c r="AH814" s="2"/>
      <c r="AI814" s="2"/>
      <c r="AJ814" s="2"/>
      <c r="AK814" s="2"/>
    </row>
    <row r="815" spans="1:37" ht="15.75" customHeight="1">
      <c r="A815" s="2"/>
      <c r="B815" s="2"/>
      <c r="C815" s="63"/>
      <c r="D815" s="2"/>
      <c r="E815" s="63"/>
      <c r="F815" s="2"/>
      <c r="G815" s="63"/>
      <c r="H815" s="2"/>
      <c r="I815" s="63"/>
      <c r="J815" s="2"/>
      <c r="K815" s="63"/>
      <c r="L815" s="2"/>
      <c r="M815" s="63"/>
      <c r="N815" s="2"/>
      <c r="O815" s="63"/>
      <c r="P815" s="2"/>
      <c r="Q815" s="63"/>
      <c r="R815" s="2"/>
      <c r="S815" s="2"/>
      <c r="T815" s="2"/>
      <c r="U815" s="2"/>
      <c r="V815" s="2"/>
      <c r="W815" s="2"/>
      <c r="X815" s="2"/>
      <c r="Y815" s="2"/>
      <c r="Z815" s="2"/>
      <c r="AA815" s="2"/>
      <c r="AB815" s="2"/>
      <c r="AC815" s="2"/>
      <c r="AD815" s="2"/>
      <c r="AE815" s="2"/>
      <c r="AF815" s="2"/>
      <c r="AG815" s="2"/>
      <c r="AH815" s="2"/>
      <c r="AI815" s="2"/>
      <c r="AJ815" s="2"/>
      <c r="AK815" s="2"/>
    </row>
    <row r="816" spans="1:37" ht="15.75" customHeight="1">
      <c r="A816" s="2"/>
      <c r="B816" s="2"/>
      <c r="C816" s="63"/>
      <c r="D816" s="2"/>
      <c r="E816" s="63"/>
      <c r="F816" s="2"/>
      <c r="G816" s="63"/>
      <c r="H816" s="2"/>
      <c r="I816" s="63"/>
      <c r="J816" s="2"/>
      <c r="K816" s="63"/>
      <c r="L816" s="2"/>
      <c r="M816" s="63"/>
      <c r="N816" s="2"/>
      <c r="O816" s="63"/>
      <c r="P816" s="2"/>
      <c r="Q816" s="63"/>
      <c r="R816" s="2"/>
      <c r="S816" s="2"/>
      <c r="T816" s="2"/>
      <c r="U816" s="2"/>
      <c r="V816" s="2"/>
      <c r="W816" s="2"/>
      <c r="X816" s="2"/>
      <c r="Y816" s="2"/>
      <c r="Z816" s="2"/>
      <c r="AA816" s="2"/>
      <c r="AB816" s="2"/>
      <c r="AC816" s="2"/>
      <c r="AD816" s="2"/>
      <c r="AE816" s="2"/>
      <c r="AF816" s="2"/>
      <c r="AG816" s="2"/>
      <c r="AH816" s="2"/>
      <c r="AI816" s="2"/>
      <c r="AJ816" s="2"/>
      <c r="AK816" s="2"/>
    </row>
    <row r="817" spans="1:37" ht="15.75" customHeight="1">
      <c r="A817" s="2"/>
      <c r="B817" s="2"/>
      <c r="C817" s="63"/>
      <c r="D817" s="2"/>
      <c r="E817" s="63"/>
      <c r="F817" s="2"/>
      <c r="G817" s="63"/>
      <c r="H817" s="2"/>
      <c r="I817" s="63"/>
      <c r="J817" s="2"/>
      <c r="K817" s="63"/>
      <c r="L817" s="2"/>
      <c r="M817" s="63"/>
      <c r="N817" s="2"/>
      <c r="O817" s="63"/>
      <c r="P817" s="2"/>
      <c r="Q817" s="63"/>
      <c r="R817" s="2"/>
      <c r="S817" s="2"/>
      <c r="T817" s="2"/>
      <c r="U817" s="2"/>
      <c r="V817" s="2"/>
      <c r="W817" s="2"/>
      <c r="X817" s="2"/>
      <c r="Y817" s="2"/>
      <c r="Z817" s="2"/>
      <c r="AA817" s="2"/>
      <c r="AB817" s="2"/>
      <c r="AC817" s="2"/>
      <c r="AD817" s="2"/>
      <c r="AE817" s="2"/>
      <c r="AF817" s="2"/>
      <c r="AG817" s="2"/>
      <c r="AH817" s="2"/>
      <c r="AI817" s="2"/>
      <c r="AJ817" s="2"/>
      <c r="AK817" s="2"/>
    </row>
    <row r="818" spans="1:37" ht="15.75" customHeight="1">
      <c r="A818" s="2"/>
      <c r="B818" s="2"/>
      <c r="C818" s="63"/>
      <c r="D818" s="2"/>
      <c r="E818" s="63"/>
      <c r="F818" s="2"/>
      <c r="G818" s="63"/>
      <c r="H818" s="2"/>
      <c r="I818" s="63"/>
      <c r="J818" s="2"/>
      <c r="K818" s="63"/>
      <c r="L818" s="2"/>
      <c r="M818" s="63"/>
      <c r="N818" s="2"/>
      <c r="O818" s="63"/>
      <c r="P818" s="2"/>
      <c r="Q818" s="63"/>
      <c r="R818" s="2"/>
      <c r="S818" s="2"/>
      <c r="T818" s="2"/>
      <c r="U818" s="2"/>
      <c r="V818" s="2"/>
      <c r="W818" s="2"/>
      <c r="X818" s="2"/>
      <c r="Y818" s="2"/>
      <c r="Z818" s="2"/>
      <c r="AA818" s="2"/>
      <c r="AB818" s="2"/>
      <c r="AC818" s="2"/>
      <c r="AD818" s="2"/>
      <c r="AE818" s="2"/>
      <c r="AF818" s="2"/>
      <c r="AG818" s="2"/>
      <c r="AH818" s="2"/>
      <c r="AI818" s="2"/>
      <c r="AJ818" s="2"/>
      <c r="AK818" s="2"/>
    </row>
    <row r="819" spans="1:37" ht="15.75" customHeight="1">
      <c r="A819" s="2"/>
      <c r="B819" s="2"/>
      <c r="C819" s="63"/>
      <c r="D819" s="2"/>
      <c r="E819" s="63"/>
      <c r="F819" s="2"/>
      <c r="G819" s="63"/>
      <c r="H819" s="2"/>
      <c r="I819" s="63"/>
      <c r="J819" s="2"/>
      <c r="K819" s="63"/>
      <c r="L819" s="2"/>
      <c r="M819" s="63"/>
      <c r="N819" s="2"/>
      <c r="O819" s="63"/>
      <c r="P819" s="2"/>
      <c r="Q819" s="63"/>
      <c r="R819" s="2"/>
      <c r="S819" s="2"/>
      <c r="T819" s="2"/>
      <c r="U819" s="2"/>
      <c r="V819" s="2"/>
      <c r="W819" s="2"/>
      <c r="X819" s="2"/>
      <c r="Y819" s="2"/>
      <c r="Z819" s="2"/>
      <c r="AA819" s="2"/>
      <c r="AB819" s="2"/>
      <c r="AC819" s="2"/>
      <c r="AD819" s="2"/>
      <c r="AE819" s="2"/>
      <c r="AF819" s="2"/>
      <c r="AG819" s="2"/>
      <c r="AH819" s="2"/>
      <c r="AI819" s="2"/>
      <c r="AJ819" s="2"/>
      <c r="AK819" s="2"/>
    </row>
    <row r="820" spans="1:37" ht="15.75" customHeight="1">
      <c r="A820" s="2"/>
      <c r="B820" s="2"/>
      <c r="C820" s="63"/>
      <c r="D820" s="2"/>
      <c r="E820" s="63"/>
      <c r="F820" s="2"/>
      <c r="G820" s="63"/>
      <c r="H820" s="2"/>
      <c r="I820" s="63"/>
      <c r="J820" s="2"/>
      <c r="K820" s="63"/>
      <c r="L820" s="2"/>
      <c r="M820" s="63"/>
      <c r="N820" s="2"/>
      <c r="O820" s="63"/>
      <c r="P820" s="2"/>
      <c r="Q820" s="63"/>
      <c r="R820" s="2"/>
      <c r="S820" s="2"/>
      <c r="T820" s="2"/>
      <c r="U820" s="2"/>
      <c r="V820" s="2"/>
      <c r="W820" s="2"/>
      <c r="X820" s="2"/>
      <c r="Y820" s="2"/>
      <c r="Z820" s="2"/>
      <c r="AA820" s="2"/>
      <c r="AB820" s="2"/>
      <c r="AC820" s="2"/>
      <c r="AD820" s="2"/>
      <c r="AE820" s="2"/>
      <c r="AF820" s="2"/>
      <c r="AG820" s="2"/>
      <c r="AH820" s="2"/>
      <c r="AI820" s="2"/>
      <c r="AJ820" s="2"/>
      <c r="AK820" s="2"/>
    </row>
    <row r="821" spans="1:37" ht="15.75" customHeight="1">
      <c r="A821" s="2"/>
      <c r="B821" s="2"/>
      <c r="C821" s="63"/>
      <c r="D821" s="2"/>
      <c r="E821" s="63"/>
      <c r="F821" s="2"/>
      <c r="G821" s="63"/>
      <c r="H821" s="2"/>
      <c r="I821" s="63"/>
      <c r="J821" s="2"/>
      <c r="K821" s="63"/>
      <c r="L821" s="2"/>
      <c r="M821" s="63"/>
      <c r="N821" s="2"/>
      <c r="O821" s="63"/>
      <c r="P821" s="2"/>
      <c r="Q821" s="63"/>
      <c r="R821" s="2"/>
      <c r="S821" s="2"/>
      <c r="T821" s="2"/>
      <c r="U821" s="2"/>
      <c r="V821" s="2"/>
      <c r="W821" s="2"/>
      <c r="X821" s="2"/>
      <c r="Y821" s="2"/>
      <c r="Z821" s="2"/>
      <c r="AA821" s="2"/>
      <c r="AB821" s="2"/>
      <c r="AC821" s="2"/>
      <c r="AD821" s="2"/>
      <c r="AE821" s="2"/>
      <c r="AF821" s="2"/>
      <c r="AG821" s="2"/>
      <c r="AH821" s="2"/>
      <c r="AI821" s="2"/>
      <c r="AJ821" s="2"/>
      <c r="AK821" s="2"/>
    </row>
    <row r="822" spans="1:37" ht="15.75" customHeight="1">
      <c r="A822" s="2"/>
      <c r="B822" s="2"/>
      <c r="C822" s="63"/>
      <c r="D822" s="2"/>
      <c r="E822" s="63"/>
      <c r="F822" s="2"/>
      <c r="G822" s="63"/>
      <c r="H822" s="2"/>
      <c r="I822" s="63"/>
      <c r="J822" s="2"/>
      <c r="K822" s="63"/>
      <c r="L822" s="2"/>
      <c r="M822" s="63"/>
      <c r="N822" s="2"/>
      <c r="O822" s="63"/>
      <c r="P822" s="2"/>
      <c r="Q822" s="63"/>
      <c r="R822" s="2"/>
      <c r="S822" s="2"/>
      <c r="T822" s="2"/>
      <c r="U822" s="2"/>
      <c r="V822" s="2"/>
      <c r="W822" s="2"/>
      <c r="X822" s="2"/>
      <c r="Y822" s="2"/>
      <c r="Z822" s="2"/>
      <c r="AA822" s="2"/>
      <c r="AB822" s="2"/>
      <c r="AC822" s="2"/>
      <c r="AD822" s="2"/>
      <c r="AE822" s="2"/>
      <c r="AF822" s="2"/>
      <c r="AG822" s="2"/>
      <c r="AH822" s="2"/>
      <c r="AI822" s="2"/>
      <c r="AJ822" s="2"/>
      <c r="AK822" s="2"/>
    </row>
    <row r="823" spans="1:37" ht="15.75" customHeight="1">
      <c r="A823" s="2"/>
      <c r="B823" s="2"/>
      <c r="C823" s="63"/>
      <c r="D823" s="2"/>
      <c r="E823" s="63"/>
      <c r="F823" s="2"/>
      <c r="G823" s="63"/>
      <c r="H823" s="2"/>
      <c r="I823" s="63"/>
      <c r="J823" s="2"/>
      <c r="K823" s="63"/>
      <c r="L823" s="2"/>
      <c r="M823" s="63"/>
      <c r="N823" s="2"/>
      <c r="O823" s="63"/>
      <c r="P823" s="2"/>
      <c r="Q823" s="63"/>
      <c r="R823" s="2"/>
      <c r="S823" s="2"/>
      <c r="T823" s="2"/>
      <c r="U823" s="2"/>
      <c r="V823" s="2"/>
      <c r="W823" s="2"/>
      <c r="X823" s="2"/>
      <c r="Y823" s="2"/>
      <c r="Z823" s="2"/>
      <c r="AA823" s="2"/>
      <c r="AB823" s="2"/>
      <c r="AC823" s="2"/>
      <c r="AD823" s="2"/>
      <c r="AE823" s="2"/>
      <c r="AF823" s="2"/>
      <c r="AG823" s="2"/>
      <c r="AH823" s="2"/>
      <c r="AI823" s="2"/>
      <c r="AJ823" s="2"/>
      <c r="AK823" s="2"/>
    </row>
    <row r="824" spans="1:37" ht="15.75" customHeight="1">
      <c r="A824" s="2"/>
      <c r="B824" s="2"/>
      <c r="C824" s="63"/>
      <c r="D824" s="2"/>
      <c r="E824" s="63"/>
      <c r="F824" s="2"/>
      <c r="G824" s="63"/>
      <c r="H824" s="2"/>
      <c r="I824" s="63"/>
      <c r="J824" s="2"/>
      <c r="K824" s="63"/>
      <c r="L824" s="2"/>
      <c r="M824" s="63"/>
      <c r="N824" s="2"/>
      <c r="O824" s="63"/>
      <c r="P824" s="2"/>
      <c r="Q824" s="63"/>
      <c r="R824" s="2"/>
      <c r="S824" s="2"/>
      <c r="T824" s="2"/>
      <c r="U824" s="2"/>
      <c r="V824" s="2"/>
      <c r="W824" s="2"/>
      <c r="X824" s="2"/>
      <c r="Y824" s="2"/>
      <c r="Z824" s="2"/>
      <c r="AA824" s="2"/>
      <c r="AB824" s="2"/>
      <c r="AC824" s="2"/>
      <c r="AD824" s="2"/>
      <c r="AE824" s="2"/>
      <c r="AF824" s="2"/>
      <c r="AG824" s="2"/>
      <c r="AH824" s="2"/>
      <c r="AI824" s="2"/>
      <c r="AJ824" s="2"/>
      <c r="AK824" s="2"/>
    </row>
    <row r="825" spans="1:37" ht="15.75" customHeight="1">
      <c r="A825" s="2"/>
      <c r="B825" s="2"/>
      <c r="C825" s="63"/>
      <c r="D825" s="2"/>
      <c r="E825" s="63"/>
      <c r="F825" s="2"/>
      <c r="G825" s="63"/>
      <c r="H825" s="2"/>
      <c r="I825" s="63"/>
      <c r="J825" s="2"/>
      <c r="K825" s="63"/>
      <c r="L825" s="2"/>
      <c r="M825" s="63"/>
      <c r="N825" s="2"/>
      <c r="O825" s="63"/>
      <c r="P825" s="2"/>
      <c r="Q825" s="63"/>
      <c r="R825" s="2"/>
      <c r="S825" s="2"/>
      <c r="T825" s="2"/>
      <c r="U825" s="2"/>
      <c r="V825" s="2"/>
      <c r="W825" s="2"/>
      <c r="X825" s="2"/>
      <c r="Y825" s="2"/>
      <c r="Z825" s="2"/>
      <c r="AA825" s="2"/>
      <c r="AB825" s="2"/>
      <c r="AC825" s="2"/>
      <c r="AD825" s="2"/>
      <c r="AE825" s="2"/>
      <c r="AF825" s="2"/>
      <c r="AG825" s="2"/>
      <c r="AH825" s="2"/>
      <c r="AI825" s="2"/>
      <c r="AJ825" s="2"/>
      <c r="AK825" s="2"/>
    </row>
    <row r="826" spans="1:37" ht="15.75" customHeight="1">
      <c r="A826" s="2"/>
      <c r="B826" s="2"/>
      <c r="C826" s="63"/>
      <c r="D826" s="2"/>
      <c r="E826" s="63"/>
      <c r="F826" s="2"/>
      <c r="G826" s="63"/>
      <c r="H826" s="2"/>
      <c r="I826" s="63"/>
      <c r="J826" s="2"/>
      <c r="K826" s="63"/>
      <c r="L826" s="2"/>
      <c r="M826" s="63"/>
      <c r="N826" s="2"/>
      <c r="O826" s="63"/>
      <c r="P826" s="2"/>
      <c r="Q826" s="63"/>
      <c r="R826" s="2"/>
      <c r="S826" s="2"/>
      <c r="T826" s="2"/>
      <c r="U826" s="2"/>
      <c r="V826" s="2"/>
      <c r="W826" s="2"/>
      <c r="X826" s="2"/>
      <c r="Y826" s="2"/>
      <c r="Z826" s="2"/>
      <c r="AA826" s="2"/>
      <c r="AB826" s="2"/>
      <c r="AC826" s="2"/>
      <c r="AD826" s="2"/>
      <c r="AE826" s="2"/>
      <c r="AF826" s="2"/>
      <c r="AG826" s="2"/>
      <c r="AH826" s="2"/>
      <c r="AI826" s="2"/>
      <c r="AJ826" s="2"/>
      <c r="AK826" s="2"/>
    </row>
    <row r="827" spans="1:37" ht="15.75" customHeight="1">
      <c r="A827" s="2"/>
      <c r="B827" s="2"/>
      <c r="C827" s="63"/>
      <c r="D827" s="2"/>
      <c r="E827" s="63"/>
      <c r="F827" s="2"/>
      <c r="G827" s="63"/>
      <c r="H827" s="2"/>
      <c r="I827" s="63"/>
      <c r="J827" s="2"/>
      <c r="K827" s="63"/>
      <c r="L827" s="2"/>
      <c r="M827" s="63"/>
      <c r="N827" s="2"/>
      <c r="O827" s="63"/>
      <c r="P827" s="2"/>
      <c r="Q827" s="63"/>
      <c r="R827" s="2"/>
      <c r="S827" s="2"/>
      <c r="T827" s="2"/>
      <c r="U827" s="2"/>
      <c r="V827" s="2"/>
      <c r="W827" s="2"/>
      <c r="X827" s="2"/>
      <c r="Y827" s="2"/>
      <c r="Z827" s="2"/>
      <c r="AA827" s="2"/>
      <c r="AB827" s="2"/>
      <c r="AC827" s="2"/>
      <c r="AD827" s="2"/>
      <c r="AE827" s="2"/>
      <c r="AF827" s="2"/>
      <c r="AG827" s="2"/>
      <c r="AH827" s="2"/>
      <c r="AI827" s="2"/>
      <c r="AJ827" s="2"/>
      <c r="AK827" s="2"/>
    </row>
    <row r="828" spans="1:37" ht="15.75" customHeight="1">
      <c r="A828" s="2"/>
      <c r="B828" s="2"/>
      <c r="C828" s="63"/>
      <c r="D828" s="2"/>
      <c r="E828" s="63"/>
      <c r="F828" s="2"/>
      <c r="G828" s="63"/>
      <c r="H828" s="2"/>
      <c r="I828" s="63"/>
      <c r="J828" s="2"/>
      <c r="K828" s="63"/>
      <c r="L828" s="2"/>
      <c r="M828" s="63"/>
      <c r="N828" s="2"/>
      <c r="O828" s="63"/>
      <c r="P828" s="2"/>
      <c r="Q828" s="63"/>
      <c r="R828" s="2"/>
      <c r="S828" s="2"/>
      <c r="T828" s="2"/>
      <c r="U828" s="2"/>
      <c r="V828" s="2"/>
      <c r="W828" s="2"/>
      <c r="X828" s="2"/>
      <c r="Y828" s="2"/>
      <c r="Z828" s="2"/>
      <c r="AA828" s="2"/>
      <c r="AB828" s="2"/>
      <c r="AC828" s="2"/>
      <c r="AD828" s="2"/>
      <c r="AE828" s="2"/>
      <c r="AF828" s="2"/>
      <c r="AG828" s="2"/>
      <c r="AH828" s="2"/>
      <c r="AI828" s="2"/>
      <c r="AJ828" s="2"/>
      <c r="AK828" s="2"/>
    </row>
    <row r="829" spans="1:37" ht="15.75" customHeight="1">
      <c r="A829" s="2"/>
      <c r="B829" s="2"/>
      <c r="C829" s="63"/>
      <c r="D829" s="2"/>
      <c r="E829" s="63"/>
      <c r="F829" s="2"/>
      <c r="G829" s="63"/>
      <c r="H829" s="2"/>
      <c r="I829" s="63"/>
      <c r="J829" s="2"/>
      <c r="K829" s="63"/>
      <c r="L829" s="2"/>
      <c r="M829" s="63"/>
      <c r="N829" s="2"/>
      <c r="O829" s="63"/>
      <c r="P829" s="2"/>
      <c r="Q829" s="63"/>
      <c r="R829" s="2"/>
      <c r="S829" s="2"/>
      <c r="T829" s="2"/>
      <c r="U829" s="2"/>
      <c r="V829" s="2"/>
      <c r="W829" s="2"/>
      <c r="X829" s="2"/>
      <c r="Y829" s="2"/>
      <c r="Z829" s="2"/>
      <c r="AA829" s="2"/>
      <c r="AB829" s="2"/>
      <c r="AC829" s="2"/>
      <c r="AD829" s="2"/>
      <c r="AE829" s="2"/>
      <c r="AF829" s="2"/>
      <c r="AG829" s="2"/>
      <c r="AH829" s="2"/>
      <c r="AI829" s="2"/>
      <c r="AJ829" s="2"/>
      <c r="AK829" s="2"/>
    </row>
    <row r="830" spans="1:37" ht="15.75" customHeight="1">
      <c r="A830" s="2"/>
      <c r="B830" s="2"/>
      <c r="C830" s="63"/>
      <c r="D830" s="2"/>
      <c r="E830" s="63"/>
      <c r="F830" s="2"/>
      <c r="G830" s="63"/>
      <c r="H830" s="2"/>
      <c r="I830" s="63"/>
      <c r="J830" s="2"/>
      <c r="K830" s="63"/>
      <c r="L830" s="2"/>
      <c r="M830" s="63"/>
      <c r="N830" s="2"/>
      <c r="O830" s="63"/>
      <c r="P830" s="2"/>
      <c r="Q830" s="63"/>
      <c r="R830" s="2"/>
      <c r="S830" s="2"/>
      <c r="T830" s="2"/>
      <c r="U830" s="2"/>
      <c r="V830" s="2"/>
      <c r="W830" s="2"/>
      <c r="X830" s="2"/>
      <c r="Y830" s="2"/>
      <c r="Z830" s="2"/>
      <c r="AA830" s="2"/>
      <c r="AB830" s="2"/>
      <c r="AC830" s="2"/>
      <c r="AD830" s="2"/>
      <c r="AE830" s="2"/>
      <c r="AF830" s="2"/>
      <c r="AG830" s="2"/>
      <c r="AH830" s="2"/>
      <c r="AI830" s="2"/>
      <c r="AJ830" s="2"/>
      <c r="AK830" s="2"/>
    </row>
    <row r="831" spans="1:37" ht="15.75" customHeight="1">
      <c r="A831" s="2"/>
      <c r="B831" s="2"/>
      <c r="C831" s="63"/>
      <c r="D831" s="2"/>
      <c r="E831" s="63"/>
      <c r="F831" s="2"/>
      <c r="G831" s="63"/>
      <c r="H831" s="2"/>
      <c r="I831" s="63"/>
      <c r="J831" s="2"/>
      <c r="K831" s="63"/>
      <c r="L831" s="2"/>
      <c r="M831" s="63"/>
      <c r="N831" s="2"/>
      <c r="O831" s="63"/>
      <c r="P831" s="2"/>
      <c r="Q831" s="63"/>
      <c r="R831" s="2"/>
      <c r="S831" s="2"/>
      <c r="T831" s="2"/>
      <c r="U831" s="2"/>
      <c r="V831" s="2"/>
      <c r="W831" s="2"/>
      <c r="X831" s="2"/>
      <c r="Y831" s="2"/>
      <c r="Z831" s="2"/>
      <c r="AA831" s="2"/>
      <c r="AB831" s="2"/>
      <c r="AC831" s="2"/>
      <c r="AD831" s="2"/>
      <c r="AE831" s="2"/>
      <c r="AF831" s="2"/>
      <c r="AG831" s="2"/>
      <c r="AH831" s="2"/>
      <c r="AI831" s="2"/>
      <c r="AJ831" s="2"/>
      <c r="AK831" s="2"/>
    </row>
    <row r="832" spans="1:37" ht="15.75" customHeight="1">
      <c r="A832" s="2"/>
      <c r="B832" s="2"/>
      <c r="C832" s="63"/>
      <c r="D832" s="2"/>
      <c r="E832" s="63"/>
      <c r="F832" s="2"/>
      <c r="G832" s="63"/>
      <c r="H832" s="2"/>
      <c r="I832" s="63"/>
      <c r="J832" s="2"/>
      <c r="K832" s="63"/>
      <c r="L832" s="2"/>
      <c r="M832" s="63"/>
      <c r="N832" s="2"/>
      <c r="O832" s="63"/>
      <c r="P832" s="2"/>
      <c r="Q832" s="63"/>
      <c r="R832" s="2"/>
      <c r="S832" s="2"/>
      <c r="T832" s="2"/>
      <c r="U832" s="2"/>
      <c r="V832" s="2"/>
      <c r="W832" s="2"/>
      <c r="X832" s="2"/>
      <c r="Y832" s="2"/>
      <c r="Z832" s="2"/>
      <c r="AA832" s="2"/>
      <c r="AB832" s="2"/>
      <c r="AC832" s="2"/>
      <c r="AD832" s="2"/>
      <c r="AE832" s="2"/>
      <c r="AF832" s="2"/>
      <c r="AG832" s="2"/>
      <c r="AH832" s="2"/>
      <c r="AI832" s="2"/>
      <c r="AJ832" s="2"/>
      <c r="AK832" s="2"/>
    </row>
    <row r="833" spans="1:37" ht="15.75" customHeight="1">
      <c r="A833" s="2"/>
      <c r="B833" s="2"/>
      <c r="C833" s="63"/>
      <c r="D833" s="2"/>
      <c r="E833" s="63"/>
      <c r="F833" s="2"/>
      <c r="G833" s="63"/>
      <c r="H833" s="2"/>
      <c r="I833" s="63"/>
      <c r="J833" s="2"/>
      <c r="K833" s="63"/>
      <c r="L833" s="2"/>
      <c r="M833" s="63"/>
      <c r="N833" s="2"/>
      <c r="O833" s="63"/>
      <c r="P833" s="2"/>
      <c r="Q833" s="63"/>
      <c r="R833" s="2"/>
      <c r="S833" s="2"/>
      <c r="T833" s="2"/>
      <c r="U833" s="2"/>
      <c r="V833" s="2"/>
      <c r="W833" s="2"/>
      <c r="X833" s="2"/>
      <c r="Y833" s="2"/>
      <c r="Z833" s="2"/>
      <c r="AA833" s="2"/>
      <c r="AB833" s="2"/>
      <c r="AC833" s="2"/>
      <c r="AD833" s="2"/>
      <c r="AE833" s="2"/>
      <c r="AF833" s="2"/>
      <c r="AG833" s="2"/>
      <c r="AH833" s="2"/>
      <c r="AI833" s="2"/>
      <c r="AJ833" s="2"/>
      <c r="AK833" s="2"/>
    </row>
    <row r="834" spans="1:37" ht="15.75" customHeight="1">
      <c r="A834" s="2"/>
      <c r="B834" s="2"/>
      <c r="C834" s="63"/>
      <c r="D834" s="2"/>
      <c r="E834" s="63"/>
      <c r="F834" s="2"/>
      <c r="G834" s="63"/>
      <c r="H834" s="2"/>
      <c r="I834" s="63"/>
      <c r="J834" s="2"/>
      <c r="K834" s="63"/>
      <c r="L834" s="2"/>
      <c r="M834" s="63"/>
      <c r="N834" s="2"/>
      <c r="O834" s="63"/>
      <c r="P834" s="2"/>
      <c r="Q834" s="63"/>
      <c r="R834" s="2"/>
      <c r="S834" s="2"/>
      <c r="T834" s="2"/>
      <c r="U834" s="2"/>
      <c r="V834" s="2"/>
      <c r="W834" s="2"/>
      <c r="X834" s="2"/>
      <c r="Y834" s="2"/>
      <c r="Z834" s="2"/>
      <c r="AA834" s="2"/>
      <c r="AB834" s="2"/>
      <c r="AC834" s="2"/>
      <c r="AD834" s="2"/>
      <c r="AE834" s="2"/>
      <c r="AF834" s="2"/>
      <c r="AG834" s="2"/>
      <c r="AH834" s="2"/>
      <c r="AI834" s="2"/>
      <c r="AJ834" s="2"/>
      <c r="AK834" s="2"/>
    </row>
    <row r="835" spans="1:37" ht="15.75" customHeight="1">
      <c r="A835" s="2"/>
      <c r="B835" s="2"/>
      <c r="C835" s="63"/>
      <c r="D835" s="2"/>
      <c r="E835" s="63"/>
      <c r="F835" s="2"/>
      <c r="G835" s="63"/>
      <c r="H835" s="2"/>
      <c r="I835" s="63"/>
      <c r="J835" s="2"/>
      <c r="K835" s="63"/>
      <c r="L835" s="2"/>
      <c r="M835" s="63"/>
      <c r="N835" s="2"/>
      <c r="O835" s="63"/>
      <c r="P835" s="2"/>
      <c r="Q835" s="63"/>
      <c r="R835" s="2"/>
      <c r="S835" s="2"/>
      <c r="T835" s="2"/>
      <c r="U835" s="2"/>
      <c r="V835" s="2"/>
      <c r="W835" s="2"/>
      <c r="X835" s="2"/>
      <c r="Y835" s="2"/>
      <c r="Z835" s="2"/>
      <c r="AA835" s="2"/>
      <c r="AB835" s="2"/>
      <c r="AC835" s="2"/>
      <c r="AD835" s="2"/>
      <c r="AE835" s="2"/>
      <c r="AF835" s="2"/>
      <c r="AG835" s="2"/>
      <c r="AH835" s="2"/>
      <c r="AI835" s="2"/>
      <c r="AJ835" s="2"/>
      <c r="AK835" s="2"/>
    </row>
    <row r="836" spans="1:37" ht="15.75" customHeight="1">
      <c r="A836" s="2"/>
      <c r="B836" s="2"/>
      <c r="C836" s="63"/>
      <c r="D836" s="2"/>
      <c r="E836" s="63"/>
      <c r="F836" s="2"/>
      <c r="G836" s="63"/>
      <c r="H836" s="2"/>
      <c r="I836" s="63"/>
      <c r="J836" s="2"/>
      <c r="K836" s="63"/>
      <c r="L836" s="2"/>
      <c r="M836" s="63"/>
      <c r="N836" s="2"/>
      <c r="O836" s="63"/>
      <c r="P836" s="2"/>
      <c r="Q836" s="63"/>
      <c r="R836" s="2"/>
      <c r="S836" s="2"/>
      <c r="T836" s="2"/>
      <c r="U836" s="2"/>
      <c r="V836" s="2"/>
      <c r="W836" s="2"/>
      <c r="X836" s="2"/>
      <c r="Y836" s="2"/>
      <c r="Z836" s="2"/>
      <c r="AA836" s="2"/>
      <c r="AB836" s="2"/>
      <c r="AC836" s="2"/>
      <c r="AD836" s="2"/>
      <c r="AE836" s="2"/>
      <c r="AF836" s="2"/>
      <c r="AG836" s="2"/>
      <c r="AH836" s="2"/>
      <c r="AI836" s="2"/>
      <c r="AJ836" s="2"/>
      <c r="AK836" s="2"/>
    </row>
    <row r="837" spans="1:37" ht="15.75" customHeight="1">
      <c r="A837" s="2"/>
      <c r="B837" s="2"/>
      <c r="C837" s="63"/>
      <c r="D837" s="2"/>
      <c r="E837" s="63"/>
      <c r="F837" s="2"/>
      <c r="G837" s="63"/>
      <c r="H837" s="2"/>
      <c r="I837" s="63"/>
      <c r="J837" s="2"/>
      <c r="K837" s="63"/>
      <c r="L837" s="2"/>
      <c r="M837" s="63"/>
      <c r="N837" s="2"/>
      <c r="O837" s="63"/>
      <c r="P837" s="2"/>
      <c r="Q837" s="63"/>
      <c r="R837" s="2"/>
      <c r="S837" s="2"/>
      <c r="T837" s="2"/>
      <c r="U837" s="2"/>
      <c r="V837" s="2"/>
      <c r="W837" s="2"/>
      <c r="X837" s="2"/>
      <c r="Y837" s="2"/>
      <c r="Z837" s="2"/>
      <c r="AA837" s="2"/>
      <c r="AB837" s="2"/>
      <c r="AC837" s="2"/>
      <c r="AD837" s="2"/>
      <c r="AE837" s="2"/>
      <c r="AF837" s="2"/>
      <c r="AG837" s="2"/>
      <c r="AH837" s="2"/>
      <c r="AI837" s="2"/>
      <c r="AJ837" s="2"/>
      <c r="AK837" s="2"/>
    </row>
    <row r="838" spans="1:37" ht="15.75" customHeight="1">
      <c r="A838" s="2"/>
      <c r="B838" s="2"/>
      <c r="C838" s="63"/>
      <c r="D838" s="2"/>
      <c r="E838" s="63"/>
      <c r="F838" s="2"/>
      <c r="G838" s="63"/>
      <c r="H838" s="2"/>
      <c r="I838" s="63"/>
      <c r="J838" s="2"/>
      <c r="K838" s="63"/>
      <c r="L838" s="2"/>
      <c r="M838" s="63"/>
      <c r="N838" s="2"/>
      <c r="O838" s="63"/>
      <c r="P838" s="2"/>
      <c r="Q838" s="63"/>
      <c r="R838" s="2"/>
      <c r="S838" s="2"/>
      <c r="T838" s="2"/>
      <c r="U838" s="2"/>
      <c r="V838" s="2"/>
      <c r="W838" s="2"/>
      <c r="X838" s="2"/>
      <c r="Y838" s="2"/>
      <c r="Z838" s="2"/>
      <c r="AA838" s="2"/>
      <c r="AB838" s="2"/>
      <c r="AC838" s="2"/>
      <c r="AD838" s="2"/>
      <c r="AE838" s="2"/>
      <c r="AF838" s="2"/>
      <c r="AG838" s="2"/>
      <c r="AH838" s="2"/>
      <c r="AI838" s="2"/>
      <c r="AJ838" s="2"/>
      <c r="AK838" s="2"/>
    </row>
    <row r="839" spans="1:37" ht="15.75" customHeight="1">
      <c r="A839" s="2"/>
      <c r="B839" s="2"/>
      <c r="C839" s="63"/>
      <c r="D839" s="2"/>
      <c r="E839" s="63"/>
      <c r="F839" s="2"/>
      <c r="G839" s="63"/>
      <c r="H839" s="2"/>
      <c r="I839" s="63"/>
      <c r="J839" s="2"/>
      <c r="K839" s="63"/>
      <c r="L839" s="2"/>
      <c r="M839" s="63"/>
      <c r="N839" s="2"/>
      <c r="O839" s="63"/>
      <c r="P839" s="2"/>
      <c r="Q839" s="63"/>
      <c r="R839" s="2"/>
      <c r="S839" s="2"/>
      <c r="T839" s="2"/>
      <c r="U839" s="2"/>
      <c r="V839" s="2"/>
      <c r="W839" s="2"/>
      <c r="X839" s="2"/>
      <c r="Y839" s="2"/>
      <c r="Z839" s="2"/>
      <c r="AA839" s="2"/>
      <c r="AB839" s="2"/>
      <c r="AC839" s="2"/>
      <c r="AD839" s="2"/>
      <c r="AE839" s="2"/>
      <c r="AF839" s="2"/>
      <c r="AG839" s="2"/>
      <c r="AH839" s="2"/>
      <c r="AI839" s="2"/>
      <c r="AJ839" s="2"/>
      <c r="AK839" s="2"/>
    </row>
    <row r="840" spans="1:37" ht="15.75" customHeight="1">
      <c r="A840" s="2"/>
      <c r="B840" s="2"/>
      <c r="C840" s="63"/>
      <c r="D840" s="2"/>
      <c r="E840" s="63"/>
      <c r="F840" s="2"/>
      <c r="G840" s="63"/>
      <c r="H840" s="2"/>
      <c r="I840" s="63"/>
      <c r="J840" s="2"/>
      <c r="K840" s="63"/>
      <c r="L840" s="2"/>
      <c r="M840" s="63"/>
      <c r="N840" s="2"/>
      <c r="O840" s="63"/>
      <c r="P840" s="2"/>
      <c r="Q840" s="63"/>
      <c r="R840" s="2"/>
      <c r="S840" s="2"/>
      <c r="T840" s="2"/>
      <c r="U840" s="2"/>
      <c r="V840" s="2"/>
      <c r="W840" s="2"/>
      <c r="X840" s="2"/>
      <c r="Y840" s="2"/>
      <c r="Z840" s="2"/>
      <c r="AA840" s="2"/>
      <c r="AB840" s="2"/>
      <c r="AC840" s="2"/>
      <c r="AD840" s="2"/>
      <c r="AE840" s="2"/>
      <c r="AF840" s="2"/>
      <c r="AG840" s="2"/>
      <c r="AH840" s="2"/>
      <c r="AI840" s="2"/>
      <c r="AJ840" s="2"/>
      <c r="AK840" s="2"/>
    </row>
    <row r="841" spans="1:37" ht="15.75" customHeight="1">
      <c r="A841" s="2"/>
      <c r="B841" s="2"/>
      <c r="C841" s="63"/>
      <c r="D841" s="2"/>
      <c r="E841" s="63"/>
      <c r="F841" s="2"/>
      <c r="G841" s="63"/>
      <c r="H841" s="2"/>
      <c r="I841" s="63"/>
      <c r="J841" s="2"/>
      <c r="K841" s="63"/>
      <c r="L841" s="2"/>
      <c r="M841" s="63"/>
      <c r="N841" s="2"/>
      <c r="O841" s="63"/>
      <c r="P841" s="2"/>
      <c r="Q841" s="63"/>
      <c r="R841" s="2"/>
      <c r="S841" s="2"/>
      <c r="T841" s="2"/>
      <c r="U841" s="2"/>
      <c r="V841" s="2"/>
      <c r="W841" s="2"/>
      <c r="X841" s="2"/>
      <c r="Y841" s="2"/>
      <c r="Z841" s="2"/>
      <c r="AA841" s="2"/>
      <c r="AB841" s="2"/>
      <c r="AC841" s="2"/>
      <c r="AD841" s="2"/>
      <c r="AE841" s="2"/>
      <c r="AF841" s="2"/>
      <c r="AG841" s="2"/>
      <c r="AH841" s="2"/>
      <c r="AI841" s="2"/>
      <c r="AJ841" s="2"/>
      <c r="AK841" s="2"/>
    </row>
    <row r="842" spans="1:37" ht="15.75" customHeight="1">
      <c r="A842" s="2"/>
      <c r="B842" s="2"/>
      <c r="C842" s="63"/>
      <c r="D842" s="2"/>
      <c r="E842" s="63"/>
      <c r="F842" s="2"/>
      <c r="G842" s="63"/>
      <c r="H842" s="2"/>
      <c r="I842" s="63"/>
      <c r="J842" s="2"/>
      <c r="K842" s="63"/>
      <c r="L842" s="2"/>
      <c r="M842" s="63"/>
      <c r="N842" s="2"/>
      <c r="O842" s="63"/>
      <c r="P842" s="2"/>
      <c r="Q842" s="63"/>
      <c r="R842" s="2"/>
      <c r="S842" s="2"/>
      <c r="T842" s="2"/>
      <c r="U842" s="2"/>
      <c r="V842" s="2"/>
      <c r="W842" s="2"/>
      <c r="X842" s="2"/>
      <c r="Y842" s="2"/>
      <c r="Z842" s="2"/>
      <c r="AA842" s="2"/>
      <c r="AB842" s="2"/>
      <c r="AC842" s="2"/>
      <c r="AD842" s="2"/>
      <c r="AE842" s="2"/>
      <c r="AF842" s="2"/>
      <c r="AG842" s="2"/>
      <c r="AH842" s="2"/>
      <c r="AI842" s="2"/>
      <c r="AJ842" s="2"/>
      <c r="AK842" s="2"/>
    </row>
    <row r="843" spans="1:37" ht="15.75" customHeight="1">
      <c r="A843" s="2"/>
      <c r="B843" s="2"/>
      <c r="C843" s="63"/>
      <c r="D843" s="2"/>
      <c r="E843" s="63"/>
      <c r="F843" s="2"/>
      <c r="G843" s="63"/>
      <c r="H843" s="2"/>
      <c r="I843" s="63"/>
      <c r="J843" s="2"/>
      <c r="K843" s="63"/>
      <c r="L843" s="2"/>
      <c r="M843" s="63"/>
      <c r="N843" s="2"/>
      <c r="O843" s="63"/>
      <c r="P843" s="2"/>
      <c r="Q843" s="63"/>
      <c r="R843" s="2"/>
      <c r="S843" s="2"/>
      <c r="T843" s="2"/>
      <c r="U843" s="2"/>
      <c r="V843" s="2"/>
      <c r="W843" s="2"/>
      <c r="X843" s="2"/>
      <c r="Y843" s="2"/>
      <c r="Z843" s="2"/>
      <c r="AA843" s="2"/>
      <c r="AB843" s="2"/>
      <c r="AC843" s="2"/>
      <c r="AD843" s="2"/>
      <c r="AE843" s="2"/>
      <c r="AF843" s="2"/>
      <c r="AG843" s="2"/>
      <c r="AH843" s="2"/>
      <c r="AI843" s="2"/>
      <c r="AJ843" s="2"/>
      <c r="AK843" s="2"/>
    </row>
    <row r="844" spans="1:37" ht="15.75" customHeight="1">
      <c r="A844" s="2"/>
      <c r="B844" s="2"/>
      <c r="C844" s="63"/>
      <c r="D844" s="2"/>
      <c r="E844" s="63"/>
      <c r="F844" s="2"/>
      <c r="G844" s="63"/>
      <c r="H844" s="2"/>
      <c r="I844" s="63"/>
      <c r="J844" s="2"/>
      <c r="K844" s="63"/>
      <c r="L844" s="2"/>
      <c r="M844" s="63"/>
      <c r="N844" s="2"/>
      <c r="O844" s="63"/>
      <c r="P844" s="2"/>
      <c r="Q844" s="63"/>
      <c r="R844" s="2"/>
      <c r="S844" s="2"/>
      <c r="T844" s="2"/>
      <c r="U844" s="2"/>
      <c r="V844" s="2"/>
      <c r="W844" s="2"/>
      <c r="X844" s="2"/>
      <c r="Y844" s="2"/>
      <c r="Z844" s="2"/>
      <c r="AA844" s="2"/>
      <c r="AB844" s="2"/>
      <c r="AC844" s="2"/>
      <c r="AD844" s="2"/>
      <c r="AE844" s="2"/>
      <c r="AF844" s="2"/>
      <c r="AG844" s="2"/>
      <c r="AH844" s="2"/>
      <c r="AI844" s="2"/>
      <c r="AJ844" s="2"/>
      <c r="AK844" s="2"/>
    </row>
    <row r="845" spans="1:37" ht="15.75" customHeight="1">
      <c r="A845" s="2"/>
      <c r="B845" s="2"/>
      <c r="C845" s="63"/>
      <c r="D845" s="2"/>
      <c r="E845" s="63"/>
      <c r="F845" s="2"/>
      <c r="G845" s="63"/>
      <c r="H845" s="2"/>
      <c r="I845" s="63"/>
      <c r="J845" s="2"/>
      <c r="K845" s="63"/>
      <c r="L845" s="2"/>
      <c r="M845" s="63"/>
      <c r="N845" s="2"/>
      <c r="O845" s="63"/>
      <c r="P845" s="2"/>
      <c r="Q845" s="63"/>
      <c r="R845" s="2"/>
      <c r="S845" s="2"/>
      <c r="T845" s="2"/>
      <c r="U845" s="2"/>
      <c r="V845" s="2"/>
      <c r="W845" s="2"/>
      <c r="X845" s="2"/>
      <c r="Y845" s="2"/>
      <c r="Z845" s="2"/>
      <c r="AA845" s="2"/>
      <c r="AB845" s="2"/>
      <c r="AC845" s="2"/>
      <c r="AD845" s="2"/>
      <c r="AE845" s="2"/>
      <c r="AF845" s="2"/>
      <c r="AG845" s="2"/>
      <c r="AH845" s="2"/>
      <c r="AI845" s="2"/>
      <c r="AJ845" s="2"/>
      <c r="AK845" s="2"/>
    </row>
    <row r="846" spans="1:37" ht="15.75" customHeight="1">
      <c r="A846" s="2"/>
      <c r="B846" s="2"/>
      <c r="C846" s="63"/>
      <c r="D846" s="2"/>
      <c r="E846" s="63"/>
      <c r="F846" s="2"/>
      <c r="G846" s="63"/>
      <c r="H846" s="2"/>
      <c r="I846" s="63"/>
      <c r="J846" s="2"/>
      <c r="K846" s="63"/>
      <c r="L846" s="2"/>
      <c r="M846" s="63"/>
      <c r="N846" s="2"/>
      <c r="O846" s="63"/>
      <c r="P846" s="2"/>
      <c r="Q846" s="63"/>
      <c r="R846" s="2"/>
      <c r="S846" s="2"/>
      <c r="T846" s="2"/>
      <c r="U846" s="2"/>
      <c r="V846" s="2"/>
      <c r="W846" s="2"/>
      <c r="X846" s="2"/>
      <c r="Y846" s="2"/>
      <c r="Z846" s="2"/>
      <c r="AA846" s="2"/>
      <c r="AB846" s="2"/>
      <c r="AC846" s="2"/>
      <c r="AD846" s="2"/>
      <c r="AE846" s="2"/>
      <c r="AF846" s="2"/>
      <c r="AG846" s="2"/>
      <c r="AH846" s="2"/>
      <c r="AI846" s="2"/>
      <c r="AJ846" s="2"/>
      <c r="AK846" s="2"/>
    </row>
    <row r="847" spans="1:37" ht="15.75" customHeight="1">
      <c r="A847" s="2"/>
      <c r="B847" s="2"/>
      <c r="C847" s="63"/>
      <c r="D847" s="2"/>
      <c r="E847" s="63"/>
      <c r="F847" s="2"/>
      <c r="G847" s="63"/>
      <c r="H847" s="2"/>
      <c r="I847" s="63"/>
      <c r="J847" s="2"/>
      <c r="K847" s="63"/>
      <c r="L847" s="2"/>
      <c r="M847" s="63"/>
      <c r="N847" s="2"/>
      <c r="O847" s="63"/>
      <c r="P847" s="2"/>
      <c r="Q847" s="63"/>
      <c r="R847" s="2"/>
      <c r="S847" s="2"/>
      <c r="T847" s="2"/>
      <c r="U847" s="2"/>
      <c r="V847" s="2"/>
      <c r="W847" s="2"/>
      <c r="X847" s="2"/>
      <c r="Y847" s="2"/>
      <c r="Z847" s="2"/>
      <c r="AA847" s="2"/>
      <c r="AB847" s="2"/>
      <c r="AC847" s="2"/>
      <c r="AD847" s="2"/>
      <c r="AE847" s="2"/>
      <c r="AF847" s="2"/>
      <c r="AG847" s="2"/>
      <c r="AH847" s="2"/>
      <c r="AI847" s="2"/>
      <c r="AJ847" s="2"/>
      <c r="AK847" s="2"/>
    </row>
    <row r="848" spans="1:37" ht="15.75" customHeight="1">
      <c r="A848" s="2"/>
      <c r="B848" s="2"/>
      <c r="C848" s="63"/>
      <c r="D848" s="2"/>
      <c r="E848" s="63"/>
      <c r="F848" s="2"/>
      <c r="G848" s="63"/>
      <c r="H848" s="2"/>
      <c r="I848" s="63"/>
      <c r="J848" s="2"/>
      <c r="K848" s="63"/>
      <c r="L848" s="2"/>
      <c r="M848" s="63"/>
      <c r="N848" s="2"/>
      <c r="O848" s="63"/>
      <c r="P848" s="2"/>
      <c r="Q848" s="63"/>
      <c r="R848" s="2"/>
      <c r="S848" s="2"/>
      <c r="T848" s="2"/>
      <c r="U848" s="2"/>
      <c r="V848" s="2"/>
      <c r="W848" s="2"/>
      <c r="X848" s="2"/>
      <c r="Y848" s="2"/>
      <c r="Z848" s="2"/>
      <c r="AA848" s="2"/>
      <c r="AB848" s="2"/>
      <c r="AC848" s="2"/>
      <c r="AD848" s="2"/>
      <c r="AE848" s="2"/>
      <c r="AF848" s="2"/>
      <c r="AG848" s="2"/>
      <c r="AH848" s="2"/>
      <c r="AI848" s="2"/>
      <c r="AJ848" s="2"/>
      <c r="AK848" s="2"/>
    </row>
    <row r="849" spans="1:37" ht="15.75" customHeight="1">
      <c r="A849" s="2"/>
      <c r="B849" s="2"/>
      <c r="C849" s="63"/>
      <c r="D849" s="2"/>
      <c r="E849" s="63"/>
      <c r="F849" s="2"/>
      <c r="G849" s="63"/>
      <c r="H849" s="2"/>
      <c r="I849" s="63"/>
      <c r="J849" s="2"/>
      <c r="K849" s="63"/>
      <c r="L849" s="2"/>
      <c r="M849" s="63"/>
      <c r="N849" s="2"/>
      <c r="O849" s="63"/>
      <c r="P849" s="2"/>
      <c r="Q849" s="63"/>
      <c r="R849" s="2"/>
      <c r="S849" s="2"/>
      <c r="T849" s="2"/>
      <c r="U849" s="2"/>
      <c r="V849" s="2"/>
      <c r="W849" s="2"/>
      <c r="X849" s="2"/>
      <c r="Y849" s="2"/>
      <c r="Z849" s="2"/>
      <c r="AA849" s="2"/>
      <c r="AB849" s="2"/>
      <c r="AC849" s="2"/>
      <c r="AD849" s="2"/>
      <c r="AE849" s="2"/>
      <c r="AF849" s="2"/>
      <c r="AG849" s="2"/>
      <c r="AH849" s="2"/>
      <c r="AI849" s="2"/>
      <c r="AJ849" s="2"/>
      <c r="AK849" s="2"/>
    </row>
    <row r="850" spans="1:37" ht="15.75" customHeight="1">
      <c r="A850" s="2"/>
      <c r="B850" s="2"/>
      <c r="C850" s="63"/>
      <c r="D850" s="2"/>
      <c r="E850" s="63"/>
      <c r="F850" s="2"/>
      <c r="G850" s="63"/>
      <c r="H850" s="2"/>
      <c r="I850" s="63"/>
      <c r="J850" s="2"/>
      <c r="K850" s="63"/>
      <c r="L850" s="2"/>
      <c r="M850" s="63"/>
      <c r="N850" s="2"/>
      <c r="O850" s="63"/>
      <c r="P850" s="2"/>
      <c r="Q850" s="63"/>
      <c r="R850" s="2"/>
      <c r="S850" s="2"/>
      <c r="T850" s="2"/>
      <c r="U850" s="2"/>
      <c r="V850" s="2"/>
      <c r="W850" s="2"/>
      <c r="X850" s="2"/>
      <c r="Y850" s="2"/>
      <c r="Z850" s="2"/>
      <c r="AA850" s="2"/>
      <c r="AB850" s="2"/>
      <c r="AC850" s="2"/>
      <c r="AD850" s="2"/>
      <c r="AE850" s="2"/>
      <c r="AF850" s="2"/>
      <c r="AG850" s="2"/>
      <c r="AH850" s="2"/>
      <c r="AI850" s="2"/>
      <c r="AJ850" s="2"/>
      <c r="AK850" s="2"/>
    </row>
    <row r="851" spans="1:37" ht="15.75" customHeight="1">
      <c r="A851" s="2"/>
      <c r="B851" s="2"/>
      <c r="C851" s="63"/>
      <c r="D851" s="2"/>
      <c r="E851" s="63"/>
      <c r="F851" s="2"/>
      <c r="G851" s="63"/>
      <c r="H851" s="2"/>
      <c r="I851" s="63"/>
      <c r="J851" s="2"/>
      <c r="K851" s="63"/>
      <c r="L851" s="2"/>
      <c r="M851" s="63"/>
      <c r="N851" s="2"/>
      <c r="O851" s="63"/>
      <c r="P851" s="2"/>
      <c r="Q851" s="63"/>
      <c r="R851" s="2"/>
      <c r="S851" s="2"/>
      <c r="T851" s="2"/>
      <c r="U851" s="2"/>
      <c r="V851" s="2"/>
      <c r="W851" s="2"/>
      <c r="X851" s="2"/>
      <c r="Y851" s="2"/>
      <c r="Z851" s="2"/>
      <c r="AA851" s="2"/>
      <c r="AB851" s="2"/>
      <c r="AC851" s="2"/>
      <c r="AD851" s="2"/>
      <c r="AE851" s="2"/>
      <c r="AF851" s="2"/>
      <c r="AG851" s="2"/>
      <c r="AH851" s="2"/>
      <c r="AI851" s="2"/>
      <c r="AJ851" s="2"/>
      <c r="AK851" s="2"/>
    </row>
    <row r="852" spans="1:37" ht="15.75" customHeight="1">
      <c r="A852" s="2"/>
      <c r="B852" s="2"/>
      <c r="C852" s="63"/>
      <c r="D852" s="2"/>
      <c r="E852" s="63"/>
      <c r="F852" s="2"/>
      <c r="G852" s="63"/>
      <c r="H852" s="2"/>
      <c r="I852" s="63"/>
      <c r="J852" s="2"/>
      <c r="K852" s="63"/>
      <c r="L852" s="2"/>
      <c r="M852" s="63"/>
      <c r="N852" s="2"/>
      <c r="O852" s="63"/>
      <c r="P852" s="2"/>
      <c r="Q852" s="63"/>
      <c r="R852" s="2"/>
      <c r="S852" s="2"/>
      <c r="T852" s="2"/>
      <c r="U852" s="2"/>
      <c r="V852" s="2"/>
      <c r="W852" s="2"/>
      <c r="X852" s="2"/>
      <c r="Y852" s="2"/>
      <c r="Z852" s="2"/>
      <c r="AA852" s="2"/>
      <c r="AB852" s="2"/>
      <c r="AC852" s="2"/>
      <c r="AD852" s="2"/>
      <c r="AE852" s="2"/>
      <c r="AF852" s="2"/>
      <c r="AG852" s="2"/>
      <c r="AH852" s="2"/>
      <c r="AI852" s="2"/>
      <c r="AJ852" s="2"/>
      <c r="AK852" s="2"/>
    </row>
    <row r="853" spans="1:37" ht="15.75" customHeight="1">
      <c r="A853" s="2"/>
      <c r="B853" s="2"/>
      <c r="C853" s="63"/>
      <c r="D853" s="2"/>
      <c r="E853" s="63"/>
      <c r="F853" s="2"/>
      <c r="G853" s="63"/>
      <c r="H853" s="2"/>
      <c r="I853" s="63"/>
      <c r="J853" s="2"/>
      <c r="K853" s="63"/>
      <c r="L853" s="2"/>
      <c r="M853" s="63"/>
      <c r="N853" s="2"/>
      <c r="O853" s="63"/>
      <c r="P853" s="2"/>
      <c r="Q853" s="63"/>
      <c r="R853" s="2"/>
      <c r="S853" s="2"/>
      <c r="T853" s="2"/>
      <c r="U853" s="2"/>
      <c r="V853" s="2"/>
      <c r="W853" s="2"/>
      <c r="X853" s="2"/>
      <c r="Y853" s="2"/>
      <c r="Z853" s="2"/>
      <c r="AA853" s="2"/>
      <c r="AB853" s="2"/>
      <c r="AC853" s="2"/>
      <c r="AD853" s="2"/>
      <c r="AE853" s="2"/>
      <c r="AF853" s="2"/>
      <c r="AG853" s="2"/>
      <c r="AH853" s="2"/>
      <c r="AI853" s="2"/>
      <c r="AJ853" s="2"/>
      <c r="AK853" s="2"/>
    </row>
    <row r="854" spans="1:37" ht="15.75" customHeight="1">
      <c r="A854" s="2"/>
      <c r="B854" s="2"/>
      <c r="C854" s="63"/>
      <c r="D854" s="2"/>
      <c r="E854" s="63"/>
      <c r="F854" s="2"/>
      <c r="G854" s="63"/>
      <c r="H854" s="2"/>
      <c r="I854" s="63"/>
      <c r="J854" s="2"/>
      <c r="K854" s="63"/>
      <c r="L854" s="2"/>
      <c r="M854" s="63"/>
      <c r="N854" s="2"/>
      <c r="O854" s="63"/>
      <c r="P854" s="2"/>
      <c r="Q854" s="63"/>
      <c r="R854" s="2"/>
      <c r="S854" s="2"/>
      <c r="T854" s="2"/>
      <c r="U854" s="2"/>
      <c r="V854" s="2"/>
      <c r="W854" s="2"/>
      <c r="X854" s="2"/>
      <c r="Y854" s="2"/>
      <c r="Z854" s="2"/>
      <c r="AA854" s="2"/>
      <c r="AB854" s="2"/>
      <c r="AC854" s="2"/>
      <c r="AD854" s="2"/>
      <c r="AE854" s="2"/>
      <c r="AF854" s="2"/>
      <c r="AG854" s="2"/>
      <c r="AH854" s="2"/>
      <c r="AI854" s="2"/>
      <c r="AJ854" s="2"/>
      <c r="AK854" s="2"/>
    </row>
    <row r="855" spans="1:37" ht="15.75" customHeight="1">
      <c r="A855" s="2"/>
      <c r="B855" s="2"/>
      <c r="C855" s="63"/>
      <c r="D855" s="2"/>
      <c r="E855" s="63"/>
      <c r="F855" s="2"/>
      <c r="G855" s="63"/>
      <c r="H855" s="2"/>
      <c r="I855" s="63"/>
      <c r="J855" s="2"/>
      <c r="K855" s="63"/>
      <c r="L855" s="2"/>
      <c r="M855" s="63"/>
      <c r="N855" s="2"/>
      <c r="O855" s="63"/>
      <c r="P855" s="2"/>
      <c r="Q855" s="63"/>
      <c r="R855" s="2"/>
      <c r="S855" s="2"/>
      <c r="T855" s="2"/>
      <c r="U855" s="2"/>
      <c r="V855" s="2"/>
      <c r="W855" s="2"/>
      <c r="X855" s="2"/>
      <c r="Y855" s="2"/>
      <c r="Z855" s="2"/>
      <c r="AA855" s="2"/>
      <c r="AB855" s="2"/>
      <c r="AC855" s="2"/>
      <c r="AD855" s="2"/>
      <c r="AE855" s="2"/>
      <c r="AF855" s="2"/>
      <c r="AG855" s="2"/>
      <c r="AH855" s="2"/>
      <c r="AI855" s="2"/>
      <c r="AJ855" s="2"/>
      <c r="AK855" s="2"/>
    </row>
    <row r="856" spans="1:37" ht="15.75" customHeight="1">
      <c r="A856" s="2"/>
      <c r="B856" s="2"/>
      <c r="C856" s="63"/>
      <c r="D856" s="2"/>
      <c r="E856" s="63"/>
      <c r="F856" s="2"/>
      <c r="G856" s="63"/>
      <c r="H856" s="2"/>
      <c r="I856" s="63"/>
      <c r="J856" s="2"/>
      <c r="K856" s="63"/>
      <c r="L856" s="2"/>
      <c r="M856" s="63"/>
      <c r="N856" s="2"/>
      <c r="O856" s="63"/>
      <c r="P856" s="2"/>
      <c r="Q856" s="63"/>
      <c r="R856" s="2"/>
      <c r="S856" s="2"/>
      <c r="T856" s="2"/>
      <c r="U856" s="2"/>
      <c r="V856" s="2"/>
      <c r="W856" s="2"/>
      <c r="X856" s="2"/>
      <c r="Y856" s="2"/>
      <c r="Z856" s="2"/>
      <c r="AA856" s="2"/>
      <c r="AB856" s="2"/>
      <c r="AC856" s="2"/>
      <c r="AD856" s="2"/>
      <c r="AE856" s="2"/>
      <c r="AF856" s="2"/>
      <c r="AG856" s="2"/>
      <c r="AH856" s="2"/>
      <c r="AI856" s="2"/>
      <c r="AJ856" s="2"/>
      <c r="AK856" s="2"/>
    </row>
    <row r="857" spans="1:37" ht="15.75" customHeight="1">
      <c r="A857" s="2"/>
      <c r="B857" s="2"/>
      <c r="C857" s="63"/>
      <c r="D857" s="2"/>
      <c r="E857" s="63"/>
      <c r="F857" s="2"/>
      <c r="G857" s="63"/>
      <c r="H857" s="2"/>
      <c r="I857" s="63"/>
      <c r="J857" s="2"/>
      <c r="K857" s="63"/>
      <c r="L857" s="2"/>
      <c r="M857" s="63"/>
      <c r="N857" s="2"/>
      <c r="O857" s="63"/>
      <c r="P857" s="2"/>
      <c r="Q857" s="63"/>
      <c r="R857" s="2"/>
      <c r="S857" s="2"/>
      <c r="T857" s="2"/>
      <c r="U857" s="2"/>
      <c r="V857" s="2"/>
      <c r="W857" s="2"/>
      <c r="X857" s="2"/>
      <c r="Y857" s="2"/>
      <c r="Z857" s="2"/>
      <c r="AA857" s="2"/>
      <c r="AB857" s="2"/>
      <c r="AC857" s="2"/>
      <c r="AD857" s="2"/>
      <c r="AE857" s="2"/>
      <c r="AF857" s="2"/>
      <c r="AG857" s="2"/>
      <c r="AH857" s="2"/>
      <c r="AI857" s="2"/>
      <c r="AJ857" s="2"/>
      <c r="AK857" s="2"/>
    </row>
    <row r="858" spans="1:37" ht="15.75" customHeight="1">
      <c r="A858" s="2"/>
      <c r="B858" s="2"/>
      <c r="C858" s="63"/>
      <c r="D858" s="2"/>
      <c r="E858" s="63"/>
      <c r="F858" s="2"/>
      <c r="G858" s="63"/>
      <c r="H858" s="2"/>
      <c r="I858" s="63"/>
      <c r="J858" s="2"/>
      <c r="K858" s="63"/>
      <c r="L858" s="2"/>
      <c r="M858" s="63"/>
      <c r="N858" s="2"/>
      <c r="O858" s="63"/>
      <c r="P858" s="2"/>
      <c r="Q858" s="63"/>
      <c r="R858" s="2"/>
      <c r="S858" s="2"/>
      <c r="T858" s="2"/>
      <c r="U858" s="2"/>
      <c r="V858" s="2"/>
      <c r="W858" s="2"/>
      <c r="X858" s="2"/>
      <c r="Y858" s="2"/>
      <c r="Z858" s="2"/>
      <c r="AA858" s="2"/>
      <c r="AB858" s="2"/>
      <c r="AC858" s="2"/>
      <c r="AD858" s="2"/>
      <c r="AE858" s="2"/>
      <c r="AF858" s="2"/>
      <c r="AG858" s="2"/>
      <c r="AH858" s="2"/>
      <c r="AI858" s="2"/>
      <c r="AJ858" s="2"/>
      <c r="AK858" s="2"/>
    </row>
    <row r="859" spans="1:37" ht="15.75" customHeight="1">
      <c r="A859" s="2"/>
      <c r="B859" s="2"/>
      <c r="C859" s="63"/>
      <c r="D859" s="2"/>
      <c r="E859" s="63"/>
      <c r="F859" s="2"/>
      <c r="G859" s="63"/>
      <c r="H859" s="2"/>
      <c r="I859" s="63"/>
      <c r="J859" s="2"/>
      <c r="K859" s="63"/>
      <c r="L859" s="2"/>
      <c r="M859" s="63"/>
      <c r="N859" s="2"/>
      <c r="O859" s="63"/>
      <c r="P859" s="2"/>
      <c r="Q859" s="63"/>
      <c r="R859" s="2"/>
      <c r="S859" s="2"/>
      <c r="T859" s="2"/>
      <c r="U859" s="2"/>
      <c r="V859" s="2"/>
      <c r="W859" s="2"/>
      <c r="X859" s="2"/>
      <c r="Y859" s="2"/>
      <c r="Z859" s="2"/>
      <c r="AA859" s="2"/>
      <c r="AB859" s="2"/>
      <c r="AC859" s="2"/>
      <c r="AD859" s="2"/>
      <c r="AE859" s="2"/>
      <c r="AF859" s="2"/>
      <c r="AG859" s="2"/>
      <c r="AH859" s="2"/>
      <c r="AI859" s="2"/>
      <c r="AJ859" s="2"/>
      <c r="AK859" s="2"/>
    </row>
    <row r="860" spans="1:37" ht="15.75" customHeight="1">
      <c r="A860" s="2"/>
      <c r="B860" s="2"/>
      <c r="C860" s="63"/>
      <c r="D860" s="2"/>
      <c r="E860" s="63"/>
      <c r="F860" s="2"/>
      <c r="G860" s="63"/>
      <c r="H860" s="2"/>
      <c r="I860" s="63"/>
      <c r="J860" s="2"/>
      <c r="K860" s="63"/>
      <c r="L860" s="2"/>
      <c r="M860" s="63"/>
      <c r="N860" s="2"/>
      <c r="O860" s="63"/>
      <c r="P860" s="2"/>
      <c r="Q860" s="63"/>
      <c r="R860" s="2"/>
      <c r="S860" s="2"/>
      <c r="T860" s="2"/>
      <c r="U860" s="2"/>
      <c r="V860" s="2"/>
      <c r="W860" s="2"/>
      <c r="X860" s="2"/>
      <c r="Y860" s="2"/>
      <c r="Z860" s="2"/>
      <c r="AA860" s="2"/>
      <c r="AB860" s="2"/>
      <c r="AC860" s="2"/>
      <c r="AD860" s="2"/>
      <c r="AE860" s="2"/>
      <c r="AF860" s="2"/>
      <c r="AG860" s="2"/>
      <c r="AH860" s="2"/>
      <c r="AI860" s="2"/>
      <c r="AJ860" s="2"/>
      <c r="AK860" s="2"/>
    </row>
    <row r="861" spans="1:37" ht="15.75" customHeight="1">
      <c r="A861" s="2"/>
      <c r="B861" s="2"/>
      <c r="C861" s="63"/>
      <c r="D861" s="2"/>
      <c r="E861" s="63"/>
      <c r="F861" s="2"/>
      <c r="G861" s="63"/>
      <c r="H861" s="2"/>
      <c r="I861" s="63"/>
      <c r="J861" s="2"/>
      <c r="K861" s="63"/>
      <c r="L861" s="2"/>
      <c r="M861" s="63"/>
      <c r="N861" s="2"/>
      <c r="O861" s="63"/>
      <c r="P861" s="2"/>
      <c r="Q861" s="63"/>
      <c r="R861" s="2"/>
      <c r="S861" s="2"/>
      <c r="T861" s="2"/>
      <c r="U861" s="2"/>
      <c r="V861" s="2"/>
      <c r="W861" s="2"/>
      <c r="X861" s="2"/>
      <c r="Y861" s="2"/>
      <c r="Z861" s="2"/>
      <c r="AA861" s="2"/>
      <c r="AB861" s="2"/>
      <c r="AC861" s="2"/>
      <c r="AD861" s="2"/>
      <c r="AE861" s="2"/>
      <c r="AF861" s="2"/>
      <c r="AG861" s="2"/>
      <c r="AH861" s="2"/>
      <c r="AI861" s="2"/>
      <c r="AJ861" s="2"/>
      <c r="AK861" s="2"/>
    </row>
    <row r="862" spans="1:37" ht="15.75" customHeight="1">
      <c r="A862" s="2"/>
      <c r="B862" s="2"/>
      <c r="C862" s="63"/>
      <c r="D862" s="2"/>
      <c r="E862" s="63"/>
      <c r="F862" s="2"/>
      <c r="G862" s="63"/>
      <c r="H862" s="2"/>
      <c r="I862" s="63"/>
      <c r="J862" s="2"/>
      <c r="K862" s="63"/>
      <c r="L862" s="2"/>
      <c r="M862" s="63"/>
      <c r="N862" s="2"/>
      <c r="O862" s="63"/>
      <c r="P862" s="2"/>
      <c r="Q862" s="63"/>
      <c r="R862" s="2"/>
      <c r="S862" s="2"/>
      <c r="T862" s="2"/>
      <c r="U862" s="2"/>
      <c r="V862" s="2"/>
      <c r="W862" s="2"/>
      <c r="X862" s="2"/>
      <c r="Y862" s="2"/>
      <c r="Z862" s="2"/>
      <c r="AA862" s="2"/>
      <c r="AB862" s="2"/>
      <c r="AC862" s="2"/>
      <c r="AD862" s="2"/>
      <c r="AE862" s="2"/>
      <c r="AF862" s="2"/>
      <c r="AG862" s="2"/>
      <c r="AH862" s="2"/>
      <c r="AI862" s="2"/>
      <c r="AJ862" s="2"/>
      <c r="AK862" s="2"/>
    </row>
    <row r="863" spans="1:37" ht="15.75" customHeight="1">
      <c r="A863" s="2"/>
      <c r="B863" s="2"/>
      <c r="C863" s="63"/>
      <c r="D863" s="2"/>
      <c r="E863" s="63"/>
      <c r="F863" s="2"/>
      <c r="G863" s="63"/>
      <c r="H863" s="2"/>
      <c r="I863" s="63"/>
      <c r="J863" s="2"/>
      <c r="K863" s="63"/>
      <c r="L863" s="2"/>
      <c r="M863" s="63"/>
      <c r="N863" s="2"/>
      <c r="O863" s="63"/>
      <c r="P863" s="2"/>
      <c r="Q863" s="63"/>
      <c r="R863" s="2"/>
      <c r="S863" s="2"/>
      <c r="T863" s="2"/>
      <c r="U863" s="2"/>
      <c r="V863" s="2"/>
      <c r="W863" s="2"/>
      <c r="X863" s="2"/>
      <c r="Y863" s="2"/>
      <c r="Z863" s="2"/>
      <c r="AA863" s="2"/>
      <c r="AB863" s="2"/>
      <c r="AC863" s="2"/>
      <c r="AD863" s="2"/>
      <c r="AE863" s="2"/>
      <c r="AF863" s="2"/>
      <c r="AG863" s="2"/>
      <c r="AH863" s="2"/>
      <c r="AI863" s="2"/>
      <c r="AJ863" s="2"/>
      <c r="AK863" s="2"/>
    </row>
    <row r="864" spans="1:37" ht="15.75" customHeight="1">
      <c r="A864" s="2"/>
      <c r="B864" s="2"/>
      <c r="C864" s="63"/>
      <c r="D864" s="2"/>
      <c r="E864" s="63"/>
      <c r="F864" s="2"/>
      <c r="G864" s="63"/>
      <c r="H864" s="2"/>
      <c r="I864" s="63"/>
      <c r="J864" s="2"/>
      <c r="K864" s="63"/>
      <c r="L864" s="2"/>
      <c r="M864" s="63"/>
      <c r="N864" s="2"/>
      <c r="O864" s="63"/>
      <c r="P864" s="2"/>
      <c r="Q864" s="63"/>
      <c r="R864" s="2"/>
      <c r="S864" s="2"/>
      <c r="T864" s="2"/>
      <c r="U864" s="2"/>
      <c r="V864" s="2"/>
      <c r="W864" s="2"/>
      <c r="X864" s="2"/>
      <c r="Y864" s="2"/>
      <c r="Z864" s="2"/>
      <c r="AA864" s="2"/>
      <c r="AB864" s="2"/>
      <c r="AC864" s="2"/>
      <c r="AD864" s="2"/>
      <c r="AE864" s="2"/>
      <c r="AF864" s="2"/>
      <c r="AG864" s="2"/>
      <c r="AH864" s="2"/>
      <c r="AI864" s="2"/>
      <c r="AJ864" s="2"/>
      <c r="AK864" s="2"/>
    </row>
    <row r="865" spans="1:37" ht="15.75" customHeight="1">
      <c r="A865" s="2"/>
      <c r="B865" s="2"/>
      <c r="C865" s="63"/>
      <c r="D865" s="2"/>
      <c r="E865" s="63"/>
      <c r="F865" s="2"/>
      <c r="G865" s="63"/>
      <c r="H865" s="2"/>
      <c r="I865" s="63"/>
      <c r="J865" s="2"/>
      <c r="K865" s="63"/>
      <c r="L865" s="2"/>
      <c r="M865" s="63"/>
      <c r="N865" s="2"/>
      <c r="O865" s="63"/>
      <c r="P865" s="2"/>
      <c r="Q865" s="63"/>
      <c r="R865" s="2"/>
      <c r="S865" s="2"/>
      <c r="T865" s="2"/>
      <c r="U865" s="2"/>
      <c r="V865" s="2"/>
      <c r="W865" s="2"/>
      <c r="X865" s="2"/>
      <c r="Y865" s="2"/>
      <c r="Z865" s="2"/>
      <c r="AA865" s="2"/>
      <c r="AB865" s="2"/>
      <c r="AC865" s="2"/>
      <c r="AD865" s="2"/>
      <c r="AE865" s="2"/>
      <c r="AF865" s="2"/>
      <c r="AG865" s="2"/>
      <c r="AH865" s="2"/>
      <c r="AI865" s="2"/>
      <c r="AJ865" s="2"/>
      <c r="AK865" s="2"/>
    </row>
    <row r="866" spans="1:37" ht="15.75" customHeight="1">
      <c r="A866" s="2"/>
      <c r="B866" s="2"/>
      <c r="C866" s="63"/>
      <c r="D866" s="2"/>
      <c r="E866" s="63"/>
      <c r="F866" s="2"/>
      <c r="G866" s="63"/>
      <c r="H866" s="2"/>
      <c r="I866" s="63"/>
      <c r="J866" s="2"/>
      <c r="K866" s="63"/>
      <c r="L866" s="2"/>
      <c r="M866" s="63"/>
      <c r="N866" s="2"/>
      <c r="O866" s="63"/>
      <c r="P866" s="2"/>
      <c r="Q866" s="63"/>
      <c r="R866" s="2"/>
      <c r="S866" s="2"/>
      <c r="T866" s="2"/>
      <c r="U866" s="2"/>
      <c r="V866" s="2"/>
      <c r="W866" s="2"/>
      <c r="X866" s="2"/>
      <c r="Y866" s="2"/>
      <c r="Z866" s="2"/>
      <c r="AA866" s="2"/>
      <c r="AB866" s="2"/>
      <c r="AC866" s="2"/>
      <c r="AD866" s="2"/>
      <c r="AE866" s="2"/>
      <c r="AF866" s="2"/>
      <c r="AG866" s="2"/>
      <c r="AH866" s="2"/>
      <c r="AI866" s="2"/>
      <c r="AJ866" s="2"/>
      <c r="AK866" s="2"/>
    </row>
    <row r="867" spans="1:37" ht="15.75" customHeight="1">
      <c r="A867" s="2"/>
      <c r="B867" s="2"/>
      <c r="C867" s="63"/>
      <c r="D867" s="2"/>
      <c r="E867" s="63"/>
      <c r="F867" s="2"/>
      <c r="G867" s="63"/>
      <c r="H867" s="2"/>
      <c r="I867" s="63"/>
      <c r="J867" s="2"/>
      <c r="K867" s="63"/>
      <c r="L867" s="2"/>
      <c r="M867" s="63"/>
      <c r="N867" s="2"/>
      <c r="O867" s="63"/>
      <c r="P867" s="2"/>
      <c r="Q867" s="63"/>
      <c r="R867" s="2"/>
      <c r="S867" s="2"/>
      <c r="T867" s="2"/>
      <c r="U867" s="2"/>
      <c r="V867" s="2"/>
      <c r="W867" s="2"/>
      <c r="X867" s="2"/>
      <c r="Y867" s="2"/>
      <c r="Z867" s="2"/>
      <c r="AA867" s="2"/>
      <c r="AB867" s="2"/>
      <c r="AC867" s="2"/>
      <c r="AD867" s="2"/>
      <c r="AE867" s="2"/>
      <c r="AF867" s="2"/>
      <c r="AG867" s="2"/>
      <c r="AH867" s="2"/>
      <c r="AI867" s="2"/>
      <c r="AJ867" s="2"/>
      <c r="AK867" s="2"/>
    </row>
    <row r="868" spans="1:37" ht="15.75" customHeight="1">
      <c r="A868" s="2"/>
      <c r="B868" s="2"/>
      <c r="C868" s="63"/>
      <c r="D868" s="2"/>
      <c r="E868" s="63"/>
      <c r="F868" s="2"/>
      <c r="G868" s="63"/>
      <c r="H868" s="2"/>
      <c r="I868" s="63"/>
      <c r="J868" s="2"/>
      <c r="K868" s="63"/>
      <c r="L868" s="2"/>
      <c r="M868" s="63"/>
      <c r="N868" s="2"/>
      <c r="O868" s="63"/>
      <c r="P868" s="2"/>
      <c r="Q868" s="63"/>
      <c r="R868" s="2"/>
      <c r="S868" s="2"/>
      <c r="T868" s="2"/>
      <c r="U868" s="2"/>
      <c r="V868" s="2"/>
      <c r="W868" s="2"/>
      <c r="X868" s="2"/>
      <c r="Y868" s="2"/>
      <c r="Z868" s="2"/>
      <c r="AA868" s="2"/>
      <c r="AB868" s="2"/>
      <c r="AC868" s="2"/>
      <c r="AD868" s="2"/>
      <c r="AE868" s="2"/>
      <c r="AF868" s="2"/>
      <c r="AG868" s="2"/>
      <c r="AH868" s="2"/>
      <c r="AI868" s="2"/>
      <c r="AJ868" s="2"/>
      <c r="AK868" s="2"/>
    </row>
    <row r="869" spans="1:37" ht="15.75" customHeight="1">
      <c r="A869" s="2"/>
      <c r="B869" s="2"/>
      <c r="C869" s="63"/>
      <c r="D869" s="2"/>
      <c r="E869" s="63"/>
      <c r="F869" s="2"/>
      <c r="G869" s="63"/>
      <c r="H869" s="2"/>
      <c r="I869" s="63"/>
      <c r="J869" s="2"/>
      <c r="K869" s="63"/>
      <c r="L869" s="2"/>
      <c r="M869" s="63"/>
      <c r="N869" s="2"/>
      <c r="O869" s="63"/>
      <c r="P869" s="2"/>
      <c r="Q869" s="63"/>
      <c r="R869" s="2"/>
      <c r="S869" s="2"/>
      <c r="T869" s="2"/>
      <c r="U869" s="2"/>
      <c r="V869" s="2"/>
      <c r="W869" s="2"/>
      <c r="X869" s="2"/>
      <c r="Y869" s="2"/>
      <c r="Z869" s="2"/>
      <c r="AA869" s="2"/>
      <c r="AB869" s="2"/>
      <c r="AC869" s="2"/>
      <c r="AD869" s="2"/>
      <c r="AE869" s="2"/>
      <c r="AF869" s="2"/>
      <c r="AG869" s="2"/>
      <c r="AH869" s="2"/>
      <c r="AI869" s="2"/>
      <c r="AJ869" s="2"/>
      <c r="AK869" s="2"/>
    </row>
    <row r="870" spans="1:37" ht="15.75" customHeight="1">
      <c r="A870" s="2"/>
      <c r="B870" s="2"/>
      <c r="C870" s="63"/>
      <c r="D870" s="2"/>
      <c r="E870" s="63"/>
      <c r="F870" s="2"/>
      <c r="G870" s="63"/>
      <c r="H870" s="2"/>
      <c r="I870" s="63"/>
      <c r="J870" s="2"/>
      <c r="K870" s="63"/>
      <c r="L870" s="2"/>
      <c r="M870" s="63"/>
      <c r="N870" s="2"/>
      <c r="O870" s="63"/>
      <c r="P870" s="2"/>
      <c r="Q870" s="63"/>
      <c r="R870" s="2"/>
      <c r="S870" s="2"/>
      <c r="T870" s="2"/>
      <c r="U870" s="2"/>
      <c r="V870" s="2"/>
      <c r="W870" s="2"/>
      <c r="X870" s="2"/>
      <c r="Y870" s="2"/>
      <c r="Z870" s="2"/>
      <c r="AA870" s="2"/>
      <c r="AB870" s="2"/>
      <c r="AC870" s="2"/>
      <c r="AD870" s="2"/>
      <c r="AE870" s="2"/>
      <c r="AF870" s="2"/>
      <c r="AG870" s="2"/>
      <c r="AH870" s="2"/>
      <c r="AI870" s="2"/>
      <c r="AJ870" s="2"/>
      <c r="AK870" s="2"/>
    </row>
    <row r="871" spans="1:37" ht="15.75" customHeight="1">
      <c r="A871" s="2"/>
      <c r="B871" s="2"/>
      <c r="C871" s="63"/>
      <c r="D871" s="2"/>
      <c r="E871" s="63"/>
      <c r="F871" s="2"/>
      <c r="G871" s="63"/>
      <c r="H871" s="2"/>
      <c r="I871" s="63"/>
      <c r="J871" s="2"/>
      <c r="K871" s="63"/>
      <c r="L871" s="2"/>
      <c r="M871" s="63"/>
      <c r="N871" s="2"/>
      <c r="O871" s="63"/>
      <c r="P871" s="2"/>
      <c r="Q871" s="63"/>
      <c r="R871" s="2"/>
      <c r="S871" s="2"/>
      <c r="T871" s="2"/>
      <c r="U871" s="2"/>
      <c r="V871" s="2"/>
      <c r="W871" s="2"/>
      <c r="X871" s="2"/>
      <c r="Y871" s="2"/>
      <c r="Z871" s="2"/>
      <c r="AA871" s="2"/>
      <c r="AB871" s="2"/>
      <c r="AC871" s="2"/>
      <c r="AD871" s="2"/>
      <c r="AE871" s="2"/>
      <c r="AF871" s="2"/>
      <c r="AG871" s="2"/>
      <c r="AH871" s="2"/>
      <c r="AI871" s="2"/>
      <c r="AJ871" s="2"/>
      <c r="AK871" s="2"/>
    </row>
    <row r="872" spans="1:37" ht="15.75" customHeight="1">
      <c r="A872" s="2"/>
      <c r="B872" s="2"/>
      <c r="C872" s="63"/>
      <c r="D872" s="2"/>
      <c r="E872" s="63"/>
      <c r="F872" s="2"/>
      <c r="G872" s="63"/>
      <c r="H872" s="2"/>
      <c r="I872" s="63"/>
      <c r="J872" s="2"/>
      <c r="K872" s="63"/>
      <c r="L872" s="2"/>
      <c r="M872" s="63"/>
      <c r="N872" s="2"/>
      <c r="O872" s="63"/>
      <c r="P872" s="2"/>
      <c r="Q872" s="63"/>
      <c r="R872" s="2"/>
      <c r="S872" s="2"/>
      <c r="T872" s="2"/>
      <c r="U872" s="2"/>
      <c r="V872" s="2"/>
      <c r="W872" s="2"/>
      <c r="X872" s="2"/>
      <c r="Y872" s="2"/>
      <c r="Z872" s="2"/>
      <c r="AA872" s="2"/>
      <c r="AB872" s="2"/>
      <c r="AC872" s="2"/>
      <c r="AD872" s="2"/>
      <c r="AE872" s="2"/>
      <c r="AF872" s="2"/>
      <c r="AG872" s="2"/>
      <c r="AH872" s="2"/>
      <c r="AI872" s="2"/>
      <c r="AJ872" s="2"/>
      <c r="AK872" s="2"/>
    </row>
    <row r="873" spans="1:37" ht="15.75" customHeight="1">
      <c r="A873" s="2"/>
      <c r="B873" s="2"/>
      <c r="C873" s="63"/>
      <c r="D873" s="2"/>
      <c r="E873" s="63"/>
      <c r="F873" s="2"/>
      <c r="G873" s="63"/>
      <c r="H873" s="2"/>
      <c r="I873" s="63"/>
      <c r="J873" s="2"/>
      <c r="K873" s="63"/>
      <c r="L873" s="2"/>
      <c r="M873" s="63"/>
      <c r="N873" s="2"/>
      <c r="O873" s="63"/>
      <c r="P873" s="2"/>
      <c r="Q873" s="63"/>
      <c r="R873" s="2"/>
      <c r="S873" s="2"/>
      <c r="T873" s="2"/>
      <c r="U873" s="2"/>
      <c r="V873" s="2"/>
      <c r="W873" s="2"/>
      <c r="X873" s="2"/>
      <c r="Y873" s="2"/>
      <c r="Z873" s="2"/>
      <c r="AA873" s="2"/>
      <c r="AB873" s="2"/>
      <c r="AC873" s="2"/>
      <c r="AD873" s="2"/>
      <c r="AE873" s="2"/>
      <c r="AF873" s="2"/>
      <c r="AG873" s="2"/>
      <c r="AH873" s="2"/>
      <c r="AI873" s="2"/>
      <c r="AJ873" s="2"/>
      <c r="AK873" s="2"/>
    </row>
    <row r="874" spans="1:37" ht="15.75" customHeight="1">
      <c r="A874" s="2"/>
      <c r="B874" s="2"/>
      <c r="C874" s="63"/>
      <c r="D874" s="2"/>
      <c r="E874" s="63"/>
      <c r="F874" s="2"/>
      <c r="G874" s="63"/>
      <c r="H874" s="2"/>
      <c r="I874" s="63"/>
      <c r="J874" s="2"/>
      <c r="K874" s="63"/>
      <c r="L874" s="2"/>
      <c r="M874" s="63"/>
      <c r="N874" s="2"/>
      <c r="O874" s="63"/>
      <c r="P874" s="2"/>
      <c r="Q874" s="63"/>
      <c r="R874" s="2"/>
      <c r="S874" s="2"/>
      <c r="T874" s="2"/>
      <c r="U874" s="2"/>
      <c r="V874" s="2"/>
      <c r="W874" s="2"/>
      <c r="X874" s="2"/>
      <c r="Y874" s="2"/>
      <c r="Z874" s="2"/>
      <c r="AA874" s="2"/>
      <c r="AB874" s="2"/>
      <c r="AC874" s="2"/>
      <c r="AD874" s="2"/>
      <c r="AE874" s="2"/>
      <c r="AF874" s="2"/>
      <c r="AG874" s="2"/>
      <c r="AH874" s="2"/>
      <c r="AI874" s="2"/>
      <c r="AJ874" s="2"/>
      <c r="AK874" s="2"/>
    </row>
    <row r="875" spans="1:37" ht="15.75" customHeight="1">
      <c r="A875" s="2"/>
      <c r="B875" s="2"/>
      <c r="C875" s="63"/>
      <c r="D875" s="2"/>
      <c r="E875" s="63"/>
      <c r="F875" s="2"/>
      <c r="G875" s="63"/>
      <c r="H875" s="2"/>
      <c r="I875" s="63"/>
      <c r="J875" s="2"/>
      <c r="K875" s="63"/>
      <c r="L875" s="2"/>
      <c r="M875" s="63"/>
      <c r="N875" s="2"/>
      <c r="O875" s="63"/>
      <c r="P875" s="2"/>
      <c r="Q875" s="63"/>
      <c r="R875" s="2"/>
      <c r="S875" s="2"/>
      <c r="T875" s="2"/>
      <c r="U875" s="2"/>
      <c r="V875" s="2"/>
      <c r="W875" s="2"/>
      <c r="X875" s="2"/>
      <c r="Y875" s="2"/>
      <c r="Z875" s="2"/>
      <c r="AA875" s="2"/>
      <c r="AB875" s="2"/>
      <c r="AC875" s="2"/>
      <c r="AD875" s="2"/>
      <c r="AE875" s="2"/>
      <c r="AF875" s="2"/>
      <c r="AG875" s="2"/>
      <c r="AH875" s="2"/>
      <c r="AI875" s="2"/>
      <c r="AJ875" s="2"/>
      <c r="AK875" s="2"/>
    </row>
    <row r="876" spans="1:37" ht="15.75" customHeight="1">
      <c r="A876" s="2"/>
      <c r="B876" s="2"/>
      <c r="C876" s="63"/>
      <c r="D876" s="2"/>
      <c r="E876" s="63"/>
      <c r="F876" s="2"/>
      <c r="G876" s="63"/>
      <c r="H876" s="2"/>
      <c r="I876" s="63"/>
      <c r="J876" s="2"/>
      <c r="K876" s="63"/>
      <c r="L876" s="2"/>
      <c r="M876" s="63"/>
      <c r="N876" s="2"/>
      <c r="O876" s="63"/>
      <c r="P876" s="2"/>
      <c r="Q876" s="63"/>
      <c r="R876" s="2"/>
      <c r="S876" s="2"/>
      <c r="T876" s="2"/>
      <c r="U876" s="2"/>
      <c r="V876" s="2"/>
      <c r="W876" s="2"/>
      <c r="X876" s="2"/>
      <c r="Y876" s="2"/>
      <c r="Z876" s="2"/>
      <c r="AA876" s="2"/>
      <c r="AB876" s="2"/>
      <c r="AC876" s="2"/>
      <c r="AD876" s="2"/>
      <c r="AE876" s="2"/>
      <c r="AF876" s="2"/>
      <c r="AG876" s="2"/>
      <c r="AH876" s="2"/>
      <c r="AI876" s="2"/>
      <c r="AJ876" s="2"/>
      <c r="AK876" s="2"/>
    </row>
    <row r="877" spans="1:37" ht="15.75" customHeight="1">
      <c r="A877" s="2"/>
      <c r="B877" s="2"/>
      <c r="C877" s="63"/>
      <c r="D877" s="2"/>
      <c r="E877" s="63"/>
      <c r="F877" s="2"/>
      <c r="G877" s="63"/>
      <c r="H877" s="2"/>
      <c r="I877" s="63"/>
      <c r="J877" s="2"/>
      <c r="K877" s="63"/>
      <c r="L877" s="2"/>
      <c r="M877" s="63"/>
      <c r="N877" s="2"/>
      <c r="O877" s="63"/>
      <c r="P877" s="2"/>
      <c r="Q877" s="63"/>
      <c r="R877" s="2"/>
      <c r="S877" s="2"/>
      <c r="T877" s="2"/>
      <c r="U877" s="2"/>
      <c r="V877" s="2"/>
      <c r="W877" s="2"/>
      <c r="X877" s="2"/>
      <c r="Y877" s="2"/>
      <c r="Z877" s="2"/>
      <c r="AA877" s="2"/>
      <c r="AB877" s="2"/>
      <c r="AC877" s="2"/>
      <c r="AD877" s="2"/>
      <c r="AE877" s="2"/>
      <c r="AF877" s="2"/>
      <c r="AG877" s="2"/>
      <c r="AH877" s="2"/>
      <c r="AI877" s="2"/>
      <c r="AJ877" s="2"/>
      <c r="AK877" s="2"/>
    </row>
    <row r="878" spans="1:37" ht="15.75" customHeight="1">
      <c r="A878" s="2"/>
      <c r="B878" s="2"/>
      <c r="C878" s="63"/>
      <c r="D878" s="2"/>
      <c r="E878" s="63"/>
      <c r="F878" s="2"/>
      <c r="G878" s="63"/>
      <c r="H878" s="2"/>
      <c r="I878" s="63"/>
      <c r="J878" s="2"/>
      <c r="K878" s="63"/>
      <c r="L878" s="2"/>
      <c r="M878" s="63"/>
      <c r="N878" s="2"/>
      <c r="O878" s="63"/>
      <c r="P878" s="2"/>
      <c r="Q878" s="63"/>
      <c r="R878" s="2"/>
      <c r="S878" s="2"/>
      <c r="T878" s="2"/>
      <c r="U878" s="2"/>
      <c r="V878" s="2"/>
      <c r="W878" s="2"/>
      <c r="X878" s="2"/>
      <c r="Y878" s="2"/>
      <c r="Z878" s="2"/>
      <c r="AA878" s="2"/>
      <c r="AB878" s="2"/>
      <c r="AC878" s="2"/>
      <c r="AD878" s="2"/>
      <c r="AE878" s="2"/>
      <c r="AF878" s="2"/>
      <c r="AG878" s="2"/>
      <c r="AH878" s="2"/>
      <c r="AI878" s="2"/>
      <c r="AJ878" s="2"/>
      <c r="AK878" s="2"/>
    </row>
    <row r="879" spans="1:37" ht="15.75" customHeight="1">
      <c r="A879" s="2"/>
      <c r="B879" s="2"/>
      <c r="C879" s="63"/>
      <c r="D879" s="2"/>
      <c r="E879" s="63"/>
      <c r="F879" s="2"/>
      <c r="G879" s="63"/>
      <c r="H879" s="2"/>
      <c r="I879" s="63"/>
      <c r="J879" s="2"/>
      <c r="K879" s="63"/>
      <c r="L879" s="2"/>
      <c r="M879" s="63"/>
      <c r="N879" s="2"/>
      <c r="O879" s="63"/>
      <c r="P879" s="2"/>
      <c r="Q879" s="63"/>
      <c r="R879" s="2"/>
      <c r="S879" s="2"/>
      <c r="T879" s="2"/>
      <c r="U879" s="2"/>
      <c r="V879" s="2"/>
      <c r="W879" s="2"/>
      <c r="X879" s="2"/>
      <c r="Y879" s="2"/>
      <c r="Z879" s="2"/>
      <c r="AA879" s="2"/>
      <c r="AB879" s="2"/>
      <c r="AC879" s="2"/>
      <c r="AD879" s="2"/>
      <c r="AE879" s="2"/>
      <c r="AF879" s="2"/>
      <c r="AG879" s="2"/>
      <c r="AH879" s="2"/>
      <c r="AI879" s="2"/>
      <c r="AJ879" s="2"/>
      <c r="AK879" s="2"/>
    </row>
    <row r="880" spans="1:37" ht="15.75" customHeight="1">
      <c r="A880" s="2"/>
      <c r="B880" s="2"/>
      <c r="C880" s="63"/>
      <c r="D880" s="2"/>
      <c r="E880" s="63"/>
      <c r="F880" s="2"/>
      <c r="G880" s="63"/>
      <c r="H880" s="2"/>
      <c r="I880" s="63"/>
      <c r="J880" s="2"/>
      <c r="K880" s="63"/>
      <c r="L880" s="2"/>
      <c r="M880" s="63"/>
      <c r="N880" s="2"/>
      <c r="O880" s="63"/>
      <c r="P880" s="2"/>
      <c r="Q880" s="63"/>
      <c r="R880" s="2"/>
      <c r="S880" s="2"/>
      <c r="T880" s="2"/>
      <c r="U880" s="2"/>
      <c r="V880" s="2"/>
      <c r="W880" s="2"/>
      <c r="X880" s="2"/>
      <c r="Y880" s="2"/>
      <c r="Z880" s="2"/>
      <c r="AA880" s="2"/>
      <c r="AB880" s="2"/>
      <c r="AC880" s="2"/>
      <c r="AD880" s="2"/>
      <c r="AE880" s="2"/>
      <c r="AF880" s="2"/>
      <c r="AG880" s="2"/>
      <c r="AH880" s="2"/>
      <c r="AI880" s="2"/>
      <c r="AJ880" s="2"/>
      <c r="AK880" s="2"/>
    </row>
    <row r="881" spans="1:37" ht="15.75" customHeight="1">
      <c r="A881" s="2"/>
      <c r="B881" s="2"/>
      <c r="C881" s="63"/>
      <c r="D881" s="2"/>
      <c r="E881" s="63"/>
      <c r="F881" s="2"/>
      <c r="G881" s="63"/>
      <c r="H881" s="2"/>
      <c r="I881" s="63"/>
      <c r="J881" s="2"/>
      <c r="K881" s="63"/>
      <c r="L881" s="2"/>
      <c r="M881" s="63"/>
      <c r="N881" s="2"/>
      <c r="O881" s="63"/>
      <c r="P881" s="2"/>
      <c r="Q881" s="63"/>
      <c r="R881" s="2"/>
      <c r="S881" s="2"/>
      <c r="T881" s="2"/>
      <c r="U881" s="2"/>
      <c r="V881" s="2"/>
      <c r="W881" s="2"/>
      <c r="X881" s="2"/>
      <c r="Y881" s="2"/>
      <c r="Z881" s="2"/>
      <c r="AA881" s="2"/>
      <c r="AB881" s="2"/>
      <c r="AC881" s="2"/>
      <c r="AD881" s="2"/>
      <c r="AE881" s="2"/>
      <c r="AF881" s="2"/>
      <c r="AG881" s="2"/>
      <c r="AH881" s="2"/>
      <c r="AI881" s="2"/>
      <c r="AJ881" s="2"/>
      <c r="AK881" s="2"/>
    </row>
    <row r="882" spans="1:37" ht="15.75" customHeight="1">
      <c r="A882" s="2"/>
      <c r="B882" s="2"/>
      <c r="C882" s="63"/>
      <c r="D882" s="2"/>
      <c r="E882" s="63"/>
      <c r="F882" s="2"/>
      <c r="G882" s="63"/>
      <c r="H882" s="2"/>
      <c r="I882" s="63"/>
      <c r="J882" s="2"/>
      <c r="K882" s="63"/>
      <c r="L882" s="2"/>
      <c r="M882" s="63"/>
      <c r="N882" s="2"/>
      <c r="O882" s="63"/>
      <c r="P882" s="2"/>
      <c r="Q882" s="63"/>
      <c r="R882" s="2"/>
      <c r="S882" s="2"/>
      <c r="T882" s="2"/>
      <c r="U882" s="2"/>
      <c r="V882" s="2"/>
      <c r="W882" s="2"/>
      <c r="X882" s="2"/>
      <c r="Y882" s="2"/>
      <c r="Z882" s="2"/>
      <c r="AA882" s="2"/>
      <c r="AB882" s="2"/>
      <c r="AC882" s="2"/>
      <c r="AD882" s="2"/>
      <c r="AE882" s="2"/>
      <c r="AF882" s="2"/>
      <c r="AG882" s="2"/>
      <c r="AH882" s="2"/>
      <c r="AI882" s="2"/>
      <c r="AJ882" s="2"/>
      <c r="AK882" s="2"/>
    </row>
    <row r="883" spans="1:37" ht="15.75" customHeight="1">
      <c r="A883" s="2"/>
      <c r="B883" s="2"/>
      <c r="C883" s="63"/>
      <c r="D883" s="2"/>
      <c r="E883" s="63"/>
      <c r="F883" s="2"/>
      <c r="G883" s="63"/>
      <c r="H883" s="2"/>
      <c r="I883" s="63"/>
      <c r="J883" s="2"/>
      <c r="K883" s="63"/>
      <c r="L883" s="2"/>
      <c r="M883" s="63"/>
      <c r="N883" s="2"/>
      <c r="O883" s="63"/>
      <c r="P883" s="2"/>
      <c r="Q883" s="63"/>
      <c r="R883" s="2"/>
      <c r="S883" s="2"/>
      <c r="T883" s="2"/>
      <c r="U883" s="2"/>
      <c r="V883" s="2"/>
      <c r="W883" s="2"/>
      <c r="X883" s="2"/>
      <c r="Y883" s="2"/>
      <c r="Z883" s="2"/>
      <c r="AA883" s="2"/>
      <c r="AB883" s="2"/>
      <c r="AC883" s="2"/>
      <c r="AD883" s="2"/>
      <c r="AE883" s="2"/>
      <c r="AF883" s="2"/>
      <c r="AG883" s="2"/>
      <c r="AH883" s="2"/>
      <c r="AI883" s="2"/>
      <c r="AJ883" s="2"/>
      <c r="AK883" s="2"/>
    </row>
    <row r="884" spans="1:37" ht="15.75" customHeight="1">
      <c r="A884" s="2"/>
      <c r="B884" s="2"/>
      <c r="C884" s="63"/>
      <c r="D884" s="2"/>
      <c r="E884" s="63"/>
      <c r="F884" s="2"/>
      <c r="G884" s="63"/>
      <c r="H884" s="2"/>
      <c r="I884" s="63"/>
      <c r="J884" s="2"/>
      <c r="K884" s="63"/>
      <c r="L884" s="2"/>
      <c r="M884" s="63"/>
      <c r="N884" s="2"/>
      <c r="O884" s="63"/>
      <c r="P884" s="2"/>
      <c r="Q884" s="63"/>
      <c r="R884" s="2"/>
      <c r="S884" s="2"/>
      <c r="T884" s="2"/>
      <c r="U884" s="2"/>
      <c r="V884" s="2"/>
      <c r="W884" s="2"/>
      <c r="X884" s="2"/>
      <c r="Y884" s="2"/>
      <c r="Z884" s="2"/>
      <c r="AA884" s="2"/>
      <c r="AB884" s="2"/>
      <c r="AC884" s="2"/>
      <c r="AD884" s="2"/>
      <c r="AE884" s="2"/>
      <c r="AF884" s="2"/>
      <c r="AG884" s="2"/>
      <c r="AH884" s="2"/>
      <c r="AI884" s="2"/>
      <c r="AJ884" s="2"/>
      <c r="AK884" s="2"/>
    </row>
    <row r="885" spans="1:37" ht="15.75" customHeight="1">
      <c r="A885" s="2"/>
      <c r="B885" s="2"/>
      <c r="C885" s="63"/>
      <c r="D885" s="2"/>
      <c r="E885" s="63"/>
      <c r="F885" s="2"/>
      <c r="G885" s="63"/>
      <c r="H885" s="2"/>
      <c r="I885" s="63"/>
      <c r="J885" s="2"/>
      <c r="K885" s="63"/>
      <c r="L885" s="2"/>
      <c r="M885" s="63"/>
      <c r="N885" s="2"/>
      <c r="O885" s="63"/>
      <c r="P885" s="2"/>
      <c r="Q885" s="63"/>
      <c r="R885" s="2"/>
      <c r="S885" s="2"/>
      <c r="T885" s="2"/>
      <c r="U885" s="2"/>
      <c r="V885" s="2"/>
      <c r="W885" s="2"/>
      <c r="X885" s="2"/>
      <c r="Y885" s="2"/>
      <c r="Z885" s="2"/>
      <c r="AA885" s="2"/>
      <c r="AB885" s="2"/>
      <c r="AC885" s="2"/>
      <c r="AD885" s="2"/>
      <c r="AE885" s="2"/>
      <c r="AF885" s="2"/>
      <c r="AG885" s="2"/>
      <c r="AH885" s="2"/>
      <c r="AI885" s="2"/>
      <c r="AJ885" s="2"/>
      <c r="AK885" s="2"/>
    </row>
    <row r="886" spans="1:37" ht="15.75" customHeight="1">
      <c r="A886" s="2"/>
      <c r="B886" s="2"/>
      <c r="C886" s="63"/>
      <c r="D886" s="2"/>
      <c r="E886" s="63"/>
      <c r="F886" s="2"/>
      <c r="G886" s="63"/>
      <c r="H886" s="2"/>
      <c r="I886" s="63"/>
      <c r="J886" s="2"/>
      <c r="K886" s="63"/>
      <c r="L886" s="2"/>
      <c r="M886" s="63"/>
      <c r="N886" s="2"/>
      <c r="O886" s="63"/>
      <c r="P886" s="2"/>
      <c r="Q886" s="63"/>
      <c r="R886" s="2"/>
      <c r="S886" s="2"/>
      <c r="T886" s="2"/>
      <c r="U886" s="2"/>
      <c r="V886" s="2"/>
      <c r="W886" s="2"/>
      <c r="X886" s="2"/>
      <c r="Y886" s="2"/>
      <c r="Z886" s="2"/>
      <c r="AA886" s="2"/>
      <c r="AB886" s="2"/>
      <c r="AC886" s="2"/>
      <c r="AD886" s="2"/>
      <c r="AE886" s="2"/>
      <c r="AF886" s="2"/>
      <c r="AG886" s="2"/>
      <c r="AH886" s="2"/>
      <c r="AI886" s="2"/>
      <c r="AJ886" s="2"/>
      <c r="AK886" s="2"/>
    </row>
    <row r="887" spans="1:37" ht="15.75" customHeight="1">
      <c r="A887" s="2"/>
      <c r="B887" s="2"/>
      <c r="C887" s="63"/>
      <c r="D887" s="2"/>
      <c r="E887" s="63"/>
      <c r="F887" s="2"/>
      <c r="G887" s="63"/>
      <c r="H887" s="2"/>
      <c r="I887" s="63"/>
      <c r="J887" s="2"/>
      <c r="K887" s="63"/>
      <c r="L887" s="2"/>
      <c r="M887" s="63"/>
      <c r="N887" s="2"/>
      <c r="O887" s="63"/>
      <c r="P887" s="2"/>
      <c r="Q887" s="63"/>
      <c r="R887" s="2"/>
      <c r="S887" s="2"/>
      <c r="T887" s="2"/>
      <c r="U887" s="2"/>
      <c r="V887" s="2"/>
      <c r="W887" s="2"/>
      <c r="X887" s="2"/>
      <c r="Y887" s="2"/>
      <c r="Z887" s="2"/>
      <c r="AA887" s="2"/>
      <c r="AB887" s="2"/>
      <c r="AC887" s="2"/>
      <c r="AD887" s="2"/>
      <c r="AE887" s="2"/>
      <c r="AF887" s="2"/>
      <c r="AG887" s="2"/>
      <c r="AH887" s="2"/>
      <c r="AI887" s="2"/>
      <c r="AJ887" s="2"/>
      <c r="AK887" s="2"/>
    </row>
    <row r="888" spans="1:37" ht="15.75" customHeight="1">
      <c r="A888" s="2"/>
      <c r="B888" s="2"/>
      <c r="C888" s="63"/>
      <c r="D888" s="2"/>
      <c r="E888" s="63"/>
      <c r="F888" s="2"/>
      <c r="G888" s="63"/>
      <c r="H888" s="2"/>
      <c r="I888" s="63"/>
      <c r="J888" s="2"/>
      <c r="K888" s="63"/>
      <c r="L888" s="2"/>
      <c r="M888" s="63"/>
      <c r="N888" s="2"/>
      <c r="O888" s="63"/>
      <c r="P888" s="2"/>
      <c r="Q888" s="63"/>
      <c r="R888" s="2"/>
      <c r="S888" s="2"/>
      <c r="T888" s="2"/>
      <c r="U888" s="2"/>
      <c r="V888" s="2"/>
      <c r="W888" s="2"/>
      <c r="X888" s="2"/>
      <c r="Y888" s="2"/>
      <c r="Z888" s="2"/>
      <c r="AA888" s="2"/>
      <c r="AB888" s="2"/>
      <c r="AC888" s="2"/>
      <c r="AD888" s="2"/>
      <c r="AE888" s="2"/>
      <c r="AF888" s="2"/>
      <c r="AG888" s="2"/>
      <c r="AH888" s="2"/>
      <c r="AI888" s="2"/>
      <c r="AJ888" s="2"/>
      <c r="AK888" s="2"/>
    </row>
    <row r="889" spans="1:37" ht="15.75" customHeight="1">
      <c r="A889" s="2"/>
      <c r="B889" s="2"/>
      <c r="C889" s="63"/>
      <c r="D889" s="2"/>
      <c r="E889" s="63"/>
      <c r="F889" s="2"/>
      <c r="G889" s="63"/>
      <c r="H889" s="2"/>
      <c r="I889" s="63"/>
      <c r="J889" s="2"/>
      <c r="K889" s="63"/>
      <c r="L889" s="2"/>
      <c r="M889" s="63"/>
      <c r="N889" s="2"/>
      <c r="O889" s="63"/>
      <c r="P889" s="2"/>
      <c r="Q889" s="63"/>
      <c r="R889" s="2"/>
      <c r="S889" s="2"/>
      <c r="T889" s="2"/>
      <c r="U889" s="2"/>
      <c r="V889" s="2"/>
      <c r="W889" s="2"/>
      <c r="X889" s="2"/>
      <c r="Y889" s="2"/>
      <c r="Z889" s="2"/>
      <c r="AA889" s="2"/>
      <c r="AB889" s="2"/>
      <c r="AC889" s="2"/>
      <c r="AD889" s="2"/>
      <c r="AE889" s="2"/>
      <c r="AF889" s="2"/>
      <c r="AG889" s="2"/>
      <c r="AH889" s="2"/>
      <c r="AI889" s="2"/>
      <c r="AJ889" s="2"/>
      <c r="AK889" s="2"/>
    </row>
    <row r="890" spans="1:37" ht="15.75" customHeight="1">
      <c r="A890" s="2"/>
      <c r="B890" s="2"/>
      <c r="C890" s="63"/>
      <c r="D890" s="2"/>
      <c r="E890" s="63"/>
      <c r="F890" s="2"/>
      <c r="G890" s="63"/>
      <c r="H890" s="2"/>
      <c r="I890" s="63"/>
      <c r="J890" s="2"/>
      <c r="K890" s="63"/>
      <c r="L890" s="2"/>
      <c r="M890" s="63"/>
      <c r="N890" s="2"/>
      <c r="O890" s="63"/>
      <c r="P890" s="2"/>
      <c r="Q890" s="63"/>
      <c r="R890" s="2"/>
      <c r="S890" s="2"/>
      <c r="T890" s="2"/>
      <c r="U890" s="2"/>
      <c r="V890" s="2"/>
      <c r="W890" s="2"/>
      <c r="X890" s="2"/>
      <c r="Y890" s="2"/>
      <c r="Z890" s="2"/>
      <c r="AA890" s="2"/>
      <c r="AB890" s="2"/>
      <c r="AC890" s="2"/>
      <c r="AD890" s="2"/>
      <c r="AE890" s="2"/>
      <c r="AF890" s="2"/>
      <c r="AG890" s="2"/>
      <c r="AH890" s="2"/>
      <c r="AI890" s="2"/>
      <c r="AJ890" s="2"/>
      <c r="AK890" s="2"/>
    </row>
    <row r="891" spans="1:37" ht="15.75" customHeight="1">
      <c r="A891" s="2"/>
      <c r="B891" s="2"/>
      <c r="C891" s="63"/>
      <c r="D891" s="2"/>
      <c r="E891" s="63"/>
      <c r="F891" s="2"/>
      <c r="G891" s="63"/>
      <c r="H891" s="2"/>
      <c r="I891" s="63"/>
      <c r="J891" s="2"/>
      <c r="K891" s="63"/>
      <c r="L891" s="2"/>
      <c r="M891" s="63"/>
      <c r="N891" s="2"/>
      <c r="O891" s="63"/>
      <c r="P891" s="2"/>
      <c r="Q891" s="63"/>
      <c r="R891" s="2"/>
      <c r="S891" s="2"/>
      <c r="T891" s="2"/>
      <c r="U891" s="2"/>
      <c r="V891" s="2"/>
      <c r="W891" s="2"/>
      <c r="X891" s="2"/>
      <c r="Y891" s="2"/>
      <c r="Z891" s="2"/>
      <c r="AA891" s="2"/>
      <c r="AB891" s="2"/>
      <c r="AC891" s="2"/>
      <c r="AD891" s="2"/>
      <c r="AE891" s="2"/>
      <c r="AF891" s="2"/>
      <c r="AG891" s="2"/>
      <c r="AH891" s="2"/>
      <c r="AI891" s="2"/>
      <c r="AJ891" s="2"/>
      <c r="AK891" s="2"/>
    </row>
    <row r="892" spans="1:37" ht="15.75" customHeight="1">
      <c r="A892" s="2"/>
      <c r="B892" s="2"/>
      <c r="C892" s="63"/>
      <c r="D892" s="2"/>
      <c r="E892" s="63"/>
      <c r="F892" s="2"/>
      <c r="G892" s="63"/>
      <c r="H892" s="2"/>
      <c r="I892" s="63"/>
      <c r="J892" s="2"/>
      <c r="K892" s="63"/>
      <c r="L892" s="2"/>
      <c r="M892" s="63"/>
      <c r="N892" s="2"/>
      <c r="O892" s="63"/>
      <c r="P892" s="2"/>
      <c r="Q892" s="63"/>
      <c r="R892" s="2"/>
      <c r="S892" s="2"/>
      <c r="T892" s="2"/>
      <c r="U892" s="2"/>
      <c r="V892" s="2"/>
      <c r="W892" s="2"/>
      <c r="X892" s="2"/>
      <c r="Y892" s="2"/>
      <c r="Z892" s="2"/>
      <c r="AA892" s="2"/>
      <c r="AB892" s="2"/>
      <c r="AC892" s="2"/>
      <c r="AD892" s="2"/>
      <c r="AE892" s="2"/>
      <c r="AF892" s="2"/>
      <c r="AG892" s="2"/>
      <c r="AH892" s="2"/>
      <c r="AI892" s="2"/>
      <c r="AJ892" s="2"/>
      <c r="AK892" s="2"/>
    </row>
    <row r="893" spans="1:37" ht="15.75" customHeight="1">
      <c r="A893" s="2"/>
      <c r="B893" s="2"/>
      <c r="C893" s="63"/>
      <c r="D893" s="2"/>
      <c r="E893" s="63"/>
      <c r="F893" s="2"/>
      <c r="G893" s="63"/>
      <c r="H893" s="2"/>
      <c r="I893" s="63"/>
      <c r="J893" s="2"/>
      <c r="K893" s="63"/>
      <c r="L893" s="2"/>
      <c r="M893" s="63"/>
      <c r="N893" s="2"/>
      <c r="O893" s="63"/>
      <c r="P893" s="2"/>
      <c r="Q893" s="63"/>
      <c r="R893" s="2"/>
      <c r="S893" s="2"/>
      <c r="T893" s="2"/>
      <c r="U893" s="2"/>
      <c r="V893" s="2"/>
      <c r="W893" s="2"/>
      <c r="X893" s="2"/>
      <c r="Y893" s="2"/>
      <c r="Z893" s="2"/>
      <c r="AA893" s="2"/>
      <c r="AB893" s="2"/>
      <c r="AC893" s="2"/>
      <c r="AD893" s="2"/>
      <c r="AE893" s="2"/>
      <c r="AF893" s="2"/>
      <c r="AG893" s="2"/>
      <c r="AH893" s="2"/>
      <c r="AI893" s="2"/>
      <c r="AJ893" s="2"/>
      <c r="AK893" s="2"/>
    </row>
    <row r="894" spans="1:37" ht="15.75" customHeight="1">
      <c r="A894" s="2"/>
      <c r="B894" s="2"/>
      <c r="C894" s="63"/>
      <c r="D894" s="2"/>
      <c r="E894" s="63"/>
      <c r="F894" s="2"/>
      <c r="G894" s="63"/>
      <c r="H894" s="2"/>
      <c r="I894" s="63"/>
      <c r="J894" s="2"/>
      <c r="K894" s="63"/>
      <c r="L894" s="2"/>
      <c r="M894" s="63"/>
      <c r="N894" s="2"/>
      <c r="O894" s="63"/>
      <c r="P894" s="2"/>
      <c r="Q894" s="63"/>
      <c r="R894" s="2"/>
      <c r="S894" s="2"/>
      <c r="T894" s="2"/>
      <c r="U894" s="2"/>
      <c r="V894" s="2"/>
      <c r="W894" s="2"/>
      <c r="X894" s="2"/>
      <c r="Y894" s="2"/>
      <c r="Z894" s="2"/>
      <c r="AA894" s="2"/>
      <c r="AB894" s="2"/>
      <c r="AC894" s="2"/>
      <c r="AD894" s="2"/>
      <c r="AE894" s="2"/>
      <c r="AF894" s="2"/>
      <c r="AG894" s="2"/>
      <c r="AH894" s="2"/>
      <c r="AI894" s="2"/>
      <c r="AJ894" s="2"/>
      <c r="AK894" s="2"/>
    </row>
    <row r="895" spans="1:37" ht="15.75" customHeight="1">
      <c r="A895" s="2"/>
      <c r="B895" s="2"/>
      <c r="C895" s="63"/>
      <c r="D895" s="2"/>
      <c r="E895" s="63"/>
      <c r="F895" s="2"/>
      <c r="G895" s="63"/>
      <c r="H895" s="2"/>
      <c r="I895" s="63"/>
      <c r="J895" s="2"/>
      <c r="K895" s="63"/>
      <c r="L895" s="2"/>
      <c r="M895" s="63"/>
      <c r="N895" s="2"/>
      <c r="O895" s="63"/>
      <c r="P895" s="2"/>
      <c r="Q895" s="63"/>
      <c r="R895" s="2"/>
      <c r="S895" s="2"/>
      <c r="T895" s="2"/>
      <c r="U895" s="2"/>
      <c r="V895" s="2"/>
      <c r="W895" s="2"/>
      <c r="X895" s="2"/>
      <c r="Y895" s="2"/>
      <c r="Z895" s="2"/>
      <c r="AA895" s="2"/>
      <c r="AB895" s="2"/>
      <c r="AC895" s="2"/>
      <c r="AD895" s="2"/>
      <c r="AE895" s="2"/>
      <c r="AF895" s="2"/>
      <c r="AG895" s="2"/>
      <c r="AH895" s="2"/>
      <c r="AI895" s="2"/>
      <c r="AJ895" s="2"/>
      <c r="AK895" s="2"/>
    </row>
    <row r="896" spans="1:37" ht="15.75" customHeight="1">
      <c r="A896" s="2"/>
      <c r="B896" s="2"/>
      <c r="C896" s="63"/>
      <c r="D896" s="2"/>
      <c r="E896" s="63"/>
      <c r="F896" s="2"/>
      <c r="G896" s="63"/>
      <c r="H896" s="2"/>
      <c r="I896" s="63"/>
      <c r="J896" s="2"/>
      <c r="K896" s="63"/>
      <c r="L896" s="2"/>
      <c r="M896" s="63"/>
      <c r="N896" s="2"/>
      <c r="O896" s="63"/>
      <c r="P896" s="2"/>
      <c r="Q896" s="63"/>
      <c r="R896" s="2"/>
      <c r="S896" s="2"/>
      <c r="T896" s="2"/>
      <c r="U896" s="2"/>
      <c r="V896" s="2"/>
      <c r="W896" s="2"/>
      <c r="X896" s="2"/>
      <c r="Y896" s="2"/>
      <c r="Z896" s="2"/>
      <c r="AA896" s="2"/>
      <c r="AB896" s="2"/>
      <c r="AC896" s="2"/>
      <c r="AD896" s="2"/>
      <c r="AE896" s="2"/>
      <c r="AF896" s="2"/>
      <c r="AG896" s="2"/>
      <c r="AH896" s="2"/>
      <c r="AI896" s="2"/>
      <c r="AJ896" s="2"/>
      <c r="AK896" s="2"/>
    </row>
    <row r="897" spans="1:37" ht="15.75" customHeight="1">
      <c r="A897" s="2"/>
      <c r="B897" s="2"/>
      <c r="C897" s="63"/>
      <c r="D897" s="2"/>
      <c r="E897" s="63"/>
      <c r="F897" s="2"/>
      <c r="G897" s="63"/>
      <c r="H897" s="2"/>
      <c r="I897" s="63"/>
      <c r="J897" s="2"/>
      <c r="K897" s="63"/>
      <c r="L897" s="2"/>
      <c r="M897" s="63"/>
      <c r="N897" s="2"/>
      <c r="O897" s="63"/>
      <c r="P897" s="2"/>
      <c r="Q897" s="63"/>
      <c r="R897" s="2"/>
      <c r="S897" s="2"/>
      <c r="T897" s="2"/>
      <c r="U897" s="2"/>
      <c r="V897" s="2"/>
      <c r="W897" s="2"/>
      <c r="X897" s="2"/>
      <c r="Y897" s="2"/>
      <c r="Z897" s="2"/>
      <c r="AA897" s="2"/>
      <c r="AB897" s="2"/>
      <c r="AC897" s="2"/>
      <c r="AD897" s="2"/>
      <c r="AE897" s="2"/>
      <c r="AF897" s="2"/>
      <c r="AG897" s="2"/>
      <c r="AH897" s="2"/>
      <c r="AI897" s="2"/>
      <c r="AJ897" s="2"/>
      <c r="AK897" s="2"/>
    </row>
    <row r="898" spans="1:37" ht="15.75" customHeight="1">
      <c r="A898" s="2"/>
      <c r="B898" s="2"/>
      <c r="C898" s="63"/>
      <c r="D898" s="2"/>
      <c r="E898" s="63"/>
      <c r="F898" s="2"/>
      <c r="G898" s="63"/>
      <c r="H898" s="2"/>
      <c r="I898" s="63"/>
      <c r="J898" s="2"/>
      <c r="K898" s="63"/>
      <c r="L898" s="2"/>
      <c r="M898" s="63"/>
      <c r="N898" s="2"/>
      <c r="O898" s="63"/>
      <c r="P898" s="2"/>
      <c r="Q898" s="63"/>
      <c r="R898" s="2"/>
      <c r="S898" s="2"/>
      <c r="T898" s="2"/>
      <c r="U898" s="2"/>
      <c r="V898" s="2"/>
      <c r="W898" s="2"/>
      <c r="X898" s="2"/>
      <c r="Y898" s="2"/>
      <c r="Z898" s="2"/>
      <c r="AA898" s="2"/>
      <c r="AB898" s="2"/>
      <c r="AC898" s="2"/>
      <c r="AD898" s="2"/>
      <c r="AE898" s="2"/>
      <c r="AF898" s="2"/>
      <c r="AG898" s="2"/>
      <c r="AH898" s="2"/>
      <c r="AI898" s="2"/>
      <c r="AJ898" s="2"/>
      <c r="AK898" s="2"/>
    </row>
    <row r="899" spans="1:37" ht="15.75" customHeight="1">
      <c r="A899" s="2"/>
      <c r="B899" s="2"/>
      <c r="C899" s="63"/>
      <c r="D899" s="2"/>
      <c r="E899" s="63"/>
      <c r="F899" s="2"/>
      <c r="G899" s="63"/>
      <c r="H899" s="2"/>
      <c r="I899" s="63"/>
      <c r="J899" s="2"/>
      <c r="K899" s="63"/>
      <c r="L899" s="2"/>
      <c r="M899" s="63"/>
      <c r="N899" s="2"/>
      <c r="O899" s="63"/>
      <c r="P899" s="2"/>
      <c r="Q899" s="63"/>
      <c r="R899" s="2"/>
      <c r="S899" s="2"/>
      <c r="T899" s="2"/>
      <c r="U899" s="2"/>
      <c r="V899" s="2"/>
      <c r="W899" s="2"/>
      <c r="X899" s="2"/>
      <c r="Y899" s="2"/>
      <c r="Z899" s="2"/>
      <c r="AA899" s="2"/>
      <c r="AB899" s="2"/>
      <c r="AC899" s="2"/>
      <c r="AD899" s="2"/>
      <c r="AE899" s="2"/>
      <c r="AF899" s="2"/>
      <c r="AG899" s="2"/>
      <c r="AH899" s="2"/>
      <c r="AI899" s="2"/>
      <c r="AJ899" s="2"/>
      <c r="AK899" s="2"/>
    </row>
    <row r="900" spans="1:37" ht="15.75" customHeight="1">
      <c r="A900" s="2"/>
      <c r="B900" s="2"/>
      <c r="C900" s="63"/>
      <c r="D900" s="2"/>
      <c r="E900" s="63"/>
      <c r="F900" s="2"/>
      <c r="G900" s="63"/>
      <c r="H900" s="2"/>
      <c r="I900" s="63"/>
      <c r="J900" s="2"/>
      <c r="K900" s="63"/>
      <c r="L900" s="2"/>
      <c r="M900" s="63"/>
      <c r="N900" s="2"/>
      <c r="O900" s="63"/>
      <c r="P900" s="2"/>
      <c r="Q900" s="63"/>
      <c r="R900" s="2"/>
      <c r="S900" s="2"/>
      <c r="T900" s="2"/>
      <c r="U900" s="2"/>
      <c r="V900" s="2"/>
      <c r="W900" s="2"/>
      <c r="X900" s="2"/>
      <c r="Y900" s="2"/>
      <c r="Z900" s="2"/>
      <c r="AA900" s="2"/>
      <c r="AB900" s="2"/>
      <c r="AC900" s="2"/>
      <c r="AD900" s="2"/>
      <c r="AE900" s="2"/>
      <c r="AF900" s="2"/>
      <c r="AG900" s="2"/>
      <c r="AH900" s="2"/>
      <c r="AI900" s="2"/>
      <c r="AJ900" s="2"/>
      <c r="AK900" s="2"/>
    </row>
    <row r="901" spans="1:37" ht="15.75" customHeight="1">
      <c r="A901" s="2"/>
      <c r="B901" s="2"/>
      <c r="C901" s="63"/>
      <c r="D901" s="2"/>
      <c r="E901" s="63"/>
      <c r="F901" s="2"/>
      <c r="G901" s="63"/>
      <c r="H901" s="2"/>
      <c r="I901" s="63"/>
      <c r="J901" s="2"/>
      <c r="K901" s="63"/>
      <c r="L901" s="2"/>
      <c r="M901" s="63"/>
      <c r="N901" s="2"/>
      <c r="O901" s="63"/>
      <c r="P901" s="2"/>
      <c r="Q901" s="63"/>
      <c r="R901" s="2"/>
      <c r="S901" s="2"/>
      <c r="T901" s="2"/>
      <c r="U901" s="2"/>
      <c r="V901" s="2"/>
      <c r="W901" s="2"/>
      <c r="X901" s="2"/>
      <c r="Y901" s="2"/>
      <c r="Z901" s="2"/>
      <c r="AA901" s="2"/>
      <c r="AB901" s="2"/>
      <c r="AC901" s="2"/>
      <c r="AD901" s="2"/>
      <c r="AE901" s="2"/>
      <c r="AF901" s="2"/>
      <c r="AG901" s="2"/>
      <c r="AH901" s="2"/>
      <c r="AI901" s="2"/>
      <c r="AJ901" s="2"/>
      <c r="AK901" s="2"/>
    </row>
    <row r="902" spans="1:37" ht="15.75" customHeight="1">
      <c r="A902" s="2"/>
      <c r="B902" s="2"/>
      <c r="C902" s="63"/>
      <c r="D902" s="2"/>
      <c r="E902" s="63"/>
      <c r="F902" s="2"/>
      <c r="G902" s="63"/>
      <c r="H902" s="2"/>
      <c r="I902" s="63"/>
      <c r="J902" s="2"/>
      <c r="K902" s="63"/>
      <c r="L902" s="2"/>
      <c r="M902" s="63"/>
      <c r="N902" s="2"/>
      <c r="O902" s="63"/>
      <c r="P902" s="2"/>
      <c r="Q902" s="63"/>
      <c r="R902" s="2"/>
      <c r="S902" s="2"/>
      <c r="T902" s="2"/>
      <c r="U902" s="2"/>
      <c r="V902" s="2"/>
      <c r="W902" s="2"/>
      <c r="X902" s="2"/>
      <c r="Y902" s="2"/>
      <c r="Z902" s="2"/>
      <c r="AA902" s="2"/>
      <c r="AB902" s="2"/>
      <c r="AC902" s="2"/>
      <c r="AD902" s="2"/>
      <c r="AE902" s="2"/>
      <c r="AF902" s="2"/>
      <c r="AG902" s="2"/>
      <c r="AH902" s="2"/>
      <c r="AI902" s="2"/>
      <c r="AJ902" s="2"/>
      <c r="AK902" s="2"/>
    </row>
    <row r="903" spans="1:37" ht="15.75" customHeight="1">
      <c r="A903" s="2"/>
      <c r="B903" s="2"/>
      <c r="C903" s="63"/>
      <c r="D903" s="2"/>
      <c r="E903" s="63"/>
      <c r="F903" s="2"/>
      <c r="G903" s="63"/>
      <c r="H903" s="2"/>
      <c r="I903" s="63"/>
      <c r="J903" s="2"/>
      <c r="K903" s="63"/>
      <c r="L903" s="2"/>
      <c r="M903" s="63"/>
      <c r="N903" s="2"/>
      <c r="O903" s="63"/>
      <c r="P903" s="2"/>
      <c r="Q903" s="63"/>
      <c r="R903" s="2"/>
      <c r="S903" s="2"/>
      <c r="T903" s="2"/>
      <c r="U903" s="2"/>
      <c r="V903" s="2"/>
      <c r="W903" s="2"/>
      <c r="X903" s="2"/>
      <c r="Y903" s="2"/>
      <c r="Z903" s="2"/>
      <c r="AA903" s="2"/>
      <c r="AB903" s="2"/>
      <c r="AC903" s="2"/>
      <c r="AD903" s="2"/>
      <c r="AE903" s="2"/>
      <c r="AF903" s="2"/>
      <c r="AG903" s="2"/>
      <c r="AH903" s="2"/>
      <c r="AI903" s="2"/>
      <c r="AJ903" s="2"/>
      <c r="AK903" s="2"/>
    </row>
    <row r="904" spans="1:37" ht="15.75" customHeight="1">
      <c r="A904" s="2"/>
      <c r="B904" s="2"/>
      <c r="C904" s="63"/>
      <c r="D904" s="2"/>
      <c r="E904" s="63"/>
      <c r="F904" s="2"/>
      <c r="G904" s="63"/>
      <c r="H904" s="2"/>
      <c r="I904" s="63"/>
      <c r="J904" s="2"/>
      <c r="K904" s="63"/>
      <c r="L904" s="2"/>
      <c r="M904" s="63"/>
      <c r="N904" s="2"/>
      <c r="O904" s="63"/>
      <c r="P904" s="2"/>
      <c r="Q904" s="63"/>
      <c r="R904" s="2"/>
      <c r="S904" s="2"/>
      <c r="T904" s="2"/>
      <c r="U904" s="2"/>
      <c r="V904" s="2"/>
      <c r="W904" s="2"/>
      <c r="X904" s="2"/>
      <c r="Y904" s="2"/>
      <c r="Z904" s="2"/>
      <c r="AA904" s="2"/>
      <c r="AB904" s="2"/>
      <c r="AC904" s="2"/>
      <c r="AD904" s="2"/>
      <c r="AE904" s="2"/>
      <c r="AF904" s="2"/>
      <c r="AG904" s="2"/>
      <c r="AH904" s="2"/>
      <c r="AI904" s="2"/>
      <c r="AJ904" s="2"/>
      <c r="AK904" s="2"/>
    </row>
    <row r="905" spans="1:37" ht="15.75" customHeight="1">
      <c r="A905" s="2"/>
      <c r="B905" s="2"/>
      <c r="C905" s="63"/>
      <c r="D905" s="2"/>
      <c r="E905" s="63"/>
      <c r="F905" s="2"/>
      <c r="G905" s="63"/>
      <c r="H905" s="2"/>
      <c r="I905" s="63"/>
      <c r="J905" s="2"/>
      <c r="K905" s="63"/>
      <c r="L905" s="2"/>
      <c r="M905" s="63"/>
      <c r="N905" s="2"/>
      <c r="O905" s="63"/>
      <c r="P905" s="2"/>
      <c r="Q905" s="63"/>
      <c r="R905" s="2"/>
      <c r="S905" s="2"/>
      <c r="T905" s="2"/>
      <c r="U905" s="2"/>
      <c r="V905" s="2"/>
      <c r="W905" s="2"/>
      <c r="X905" s="2"/>
      <c r="Y905" s="2"/>
      <c r="Z905" s="2"/>
      <c r="AA905" s="2"/>
      <c r="AB905" s="2"/>
      <c r="AC905" s="2"/>
      <c r="AD905" s="2"/>
      <c r="AE905" s="2"/>
      <c r="AF905" s="2"/>
      <c r="AG905" s="2"/>
      <c r="AH905" s="2"/>
      <c r="AI905" s="2"/>
      <c r="AJ905" s="2"/>
      <c r="AK905" s="2"/>
    </row>
    <row r="906" spans="1:37" ht="15.75" customHeight="1">
      <c r="A906" s="2"/>
      <c r="B906" s="2"/>
      <c r="C906" s="63"/>
      <c r="D906" s="2"/>
      <c r="E906" s="63"/>
      <c r="F906" s="2"/>
      <c r="G906" s="63"/>
      <c r="H906" s="2"/>
      <c r="I906" s="63"/>
      <c r="J906" s="2"/>
      <c r="K906" s="63"/>
      <c r="L906" s="2"/>
      <c r="M906" s="63"/>
      <c r="N906" s="2"/>
      <c r="O906" s="63"/>
      <c r="P906" s="2"/>
      <c r="Q906" s="63"/>
      <c r="R906" s="2"/>
      <c r="S906" s="2"/>
      <c r="T906" s="2"/>
      <c r="U906" s="2"/>
      <c r="V906" s="2"/>
      <c r="W906" s="2"/>
      <c r="X906" s="2"/>
      <c r="Y906" s="2"/>
      <c r="Z906" s="2"/>
      <c r="AA906" s="2"/>
      <c r="AB906" s="2"/>
      <c r="AC906" s="2"/>
      <c r="AD906" s="2"/>
      <c r="AE906" s="2"/>
      <c r="AF906" s="2"/>
      <c r="AG906" s="2"/>
      <c r="AH906" s="2"/>
      <c r="AI906" s="2"/>
      <c r="AJ906" s="2"/>
      <c r="AK906" s="2"/>
    </row>
    <row r="907" spans="1:37" ht="15.75" customHeight="1">
      <c r="A907" s="2"/>
      <c r="B907" s="2"/>
      <c r="C907" s="63"/>
      <c r="D907" s="2"/>
      <c r="E907" s="63"/>
      <c r="F907" s="2"/>
      <c r="G907" s="63"/>
      <c r="H907" s="2"/>
      <c r="I907" s="63"/>
      <c r="J907" s="2"/>
      <c r="K907" s="63"/>
      <c r="L907" s="2"/>
      <c r="M907" s="63"/>
      <c r="N907" s="2"/>
      <c r="O907" s="63"/>
      <c r="P907" s="2"/>
      <c r="Q907" s="63"/>
      <c r="R907" s="2"/>
      <c r="S907" s="2"/>
      <c r="T907" s="2"/>
      <c r="U907" s="2"/>
      <c r="V907" s="2"/>
      <c r="W907" s="2"/>
      <c r="X907" s="2"/>
      <c r="Y907" s="2"/>
      <c r="Z907" s="2"/>
      <c r="AA907" s="2"/>
      <c r="AB907" s="2"/>
      <c r="AC907" s="2"/>
      <c r="AD907" s="2"/>
      <c r="AE907" s="2"/>
      <c r="AF907" s="2"/>
      <c r="AG907" s="2"/>
      <c r="AH907" s="2"/>
      <c r="AI907" s="2"/>
      <c r="AJ907" s="2"/>
      <c r="AK907" s="2"/>
    </row>
    <row r="908" spans="1:37" ht="15.75" customHeight="1">
      <c r="A908" s="2"/>
      <c r="B908" s="2"/>
      <c r="C908" s="63"/>
      <c r="D908" s="2"/>
      <c r="E908" s="63"/>
      <c r="F908" s="2"/>
      <c r="G908" s="63"/>
      <c r="H908" s="2"/>
      <c r="I908" s="63"/>
      <c r="J908" s="2"/>
      <c r="K908" s="63"/>
      <c r="L908" s="2"/>
      <c r="M908" s="63"/>
      <c r="N908" s="2"/>
      <c r="O908" s="63"/>
      <c r="P908" s="2"/>
      <c r="Q908" s="63"/>
      <c r="R908" s="2"/>
      <c r="S908" s="2"/>
      <c r="T908" s="2"/>
      <c r="U908" s="2"/>
      <c r="V908" s="2"/>
      <c r="W908" s="2"/>
      <c r="X908" s="2"/>
      <c r="Y908" s="2"/>
      <c r="Z908" s="2"/>
      <c r="AA908" s="2"/>
      <c r="AB908" s="2"/>
      <c r="AC908" s="2"/>
      <c r="AD908" s="2"/>
      <c r="AE908" s="2"/>
      <c r="AF908" s="2"/>
      <c r="AG908" s="2"/>
      <c r="AH908" s="2"/>
      <c r="AI908" s="2"/>
      <c r="AJ908" s="2"/>
      <c r="AK908" s="2"/>
    </row>
    <row r="909" spans="1:37" ht="15.75" customHeight="1">
      <c r="A909" s="2"/>
      <c r="B909" s="2"/>
      <c r="C909" s="63"/>
      <c r="D909" s="2"/>
      <c r="E909" s="63"/>
      <c r="F909" s="2"/>
      <c r="G909" s="63"/>
      <c r="H909" s="2"/>
      <c r="I909" s="63"/>
      <c r="J909" s="2"/>
      <c r="K909" s="63"/>
      <c r="L909" s="2"/>
      <c r="M909" s="63"/>
      <c r="N909" s="2"/>
      <c r="O909" s="63"/>
      <c r="P909" s="2"/>
      <c r="Q909" s="63"/>
      <c r="R909" s="2"/>
      <c r="S909" s="2"/>
      <c r="T909" s="2"/>
      <c r="U909" s="2"/>
      <c r="V909" s="2"/>
      <c r="W909" s="2"/>
      <c r="X909" s="2"/>
      <c r="Y909" s="2"/>
      <c r="Z909" s="2"/>
      <c r="AA909" s="2"/>
      <c r="AB909" s="2"/>
      <c r="AC909" s="2"/>
      <c r="AD909" s="2"/>
      <c r="AE909" s="2"/>
      <c r="AF909" s="2"/>
      <c r="AG909" s="2"/>
      <c r="AH909" s="2"/>
      <c r="AI909" s="2"/>
      <c r="AJ909" s="2"/>
      <c r="AK909" s="2"/>
    </row>
    <row r="910" spans="1:37" ht="15.75" customHeight="1">
      <c r="A910" s="2"/>
      <c r="B910" s="2"/>
      <c r="C910" s="63"/>
      <c r="D910" s="2"/>
      <c r="E910" s="63"/>
      <c r="F910" s="2"/>
      <c r="G910" s="63"/>
      <c r="H910" s="2"/>
      <c r="I910" s="63"/>
      <c r="J910" s="2"/>
      <c r="K910" s="63"/>
      <c r="L910" s="2"/>
      <c r="M910" s="63"/>
      <c r="N910" s="2"/>
      <c r="O910" s="63"/>
      <c r="P910" s="2"/>
      <c r="Q910" s="63"/>
      <c r="R910" s="2"/>
      <c r="S910" s="2"/>
      <c r="T910" s="2"/>
      <c r="U910" s="2"/>
      <c r="V910" s="2"/>
      <c r="W910" s="2"/>
      <c r="X910" s="2"/>
      <c r="Y910" s="2"/>
      <c r="Z910" s="2"/>
      <c r="AA910" s="2"/>
      <c r="AB910" s="2"/>
      <c r="AC910" s="2"/>
      <c r="AD910" s="2"/>
      <c r="AE910" s="2"/>
      <c r="AF910" s="2"/>
      <c r="AG910" s="2"/>
      <c r="AH910" s="2"/>
      <c r="AI910" s="2"/>
      <c r="AJ910" s="2"/>
      <c r="AK910" s="2"/>
    </row>
    <row r="911" spans="1:37" ht="15.75" customHeight="1">
      <c r="A911" s="2"/>
      <c r="B911" s="2"/>
      <c r="C911" s="63"/>
      <c r="D911" s="2"/>
      <c r="E911" s="63"/>
      <c r="F911" s="2"/>
      <c r="G911" s="63"/>
      <c r="H911" s="2"/>
      <c r="I911" s="63"/>
      <c r="J911" s="2"/>
      <c r="K911" s="63"/>
      <c r="L911" s="2"/>
      <c r="M911" s="63"/>
      <c r="N911" s="2"/>
      <c r="O911" s="63"/>
      <c r="P911" s="2"/>
      <c r="Q911" s="63"/>
      <c r="R911" s="2"/>
      <c r="S911" s="2"/>
      <c r="T911" s="2"/>
      <c r="U911" s="2"/>
      <c r="V911" s="2"/>
      <c r="W911" s="2"/>
      <c r="X911" s="2"/>
      <c r="Y911" s="2"/>
      <c r="Z911" s="2"/>
      <c r="AA911" s="2"/>
      <c r="AB911" s="2"/>
      <c r="AC911" s="2"/>
      <c r="AD911" s="2"/>
      <c r="AE911" s="2"/>
      <c r="AF911" s="2"/>
      <c r="AG911" s="2"/>
      <c r="AH911" s="2"/>
      <c r="AI911" s="2"/>
      <c r="AJ911" s="2"/>
      <c r="AK911" s="2"/>
    </row>
    <row r="912" spans="1:37" ht="15.75" customHeight="1">
      <c r="A912" s="2"/>
      <c r="B912" s="2"/>
      <c r="C912" s="63"/>
      <c r="D912" s="2"/>
      <c r="E912" s="63"/>
      <c r="F912" s="2"/>
      <c r="G912" s="63"/>
      <c r="H912" s="2"/>
      <c r="I912" s="63"/>
      <c r="J912" s="2"/>
      <c r="K912" s="63"/>
      <c r="L912" s="2"/>
      <c r="M912" s="63"/>
      <c r="N912" s="2"/>
      <c r="O912" s="63"/>
      <c r="P912" s="2"/>
      <c r="Q912" s="63"/>
      <c r="R912" s="2"/>
      <c r="S912" s="2"/>
      <c r="T912" s="2"/>
      <c r="U912" s="2"/>
      <c r="V912" s="2"/>
      <c r="W912" s="2"/>
      <c r="X912" s="2"/>
      <c r="Y912" s="2"/>
      <c r="Z912" s="2"/>
      <c r="AA912" s="2"/>
      <c r="AB912" s="2"/>
      <c r="AC912" s="2"/>
      <c r="AD912" s="2"/>
      <c r="AE912" s="2"/>
      <c r="AF912" s="2"/>
      <c r="AG912" s="2"/>
      <c r="AH912" s="2"/>
      <c r="AI912" s="2"/>
      <c r="AJ912" s="2"/>
      <c r="AK912" s="2"/>
    </row>
    <row r="913" spans="1:37" ht="15.75" customHeight="1">
      <c r="A913" s="2"/>
      <c r="B913" s="2"/>
      <c r="C913" s="63"/>
      <c r="D913" s="2"/>
      <c r="E913" s="63"/>
      <c r="F913" s="2"/>
      <c r="G913" s="63"/>
      <c r="H913" s="2"/>
      <c r="I913" s="63"/>
      <c r="J913" s="2"/>
      <c r="K913" s="63"/>
      <c r="L913" s="2"/>
      <c r="M913" s="63"/>
      <c r="N913" s="2"/>
      <c r="O913" s="63"/>
      <c r="P913" s="2"/>
      <c r="Q913" s="63"/>
      <c r="R913" s="2"/>
      <c r="S913" s="2"/>
      <c r="T913" s="2"/>
      <c r="U913" s="2"/>
      <c r="V913" s="2"/>
      <c r="W913" s="2"/>
      <c r="X913" s="2"/>
      <c r="Y913" s="2"/>
      <c r="Z913" s="2"/>
      <c r="AA913" s="2"/>
      <c r="AB913" s="2"/>
      <c r="AC913" s="2"/>
      <c r="AD913" s="2"/>
      <c r="AE913" s="2"/>
      <c r="AF913" s="2"/>
      <c r="AG913" s="2"/>
      <c r="AH913" s="2"/>
      <c r="AI913" s="2"/>
      <c r="AJ913" s="2"/>
      <c r="AK913" s="2"/>
    </row>
    <row r="914" spans="1:37" ht="15.75" customHeight="1">
      <c r="A914" s="2"/>
      <c r="B914" s="2"/>
      <c r="C914" s="63"/>
      <c r="D914" s="2"/>
      <c r="E914" s="63"/>
      <c r="F914" s="2"/>
      <c r="G914" s="63"/>
      <c r="H914" s="2"/>
      <c r="I914" s="63"/>
      <c r="J914" s="2"/>
      <c r="K914" s="63"/>
      <c r="L914" s="2"/>
      <c r="M914" s="63"/>
      <c r="N914" s="2"/>
      <c r="O914" s="63"/>
      <c r="P914" s="2"/>
      <c r="Q914" s="63"/>
      <c r="R914" s="2"/>
      <c r="S914" s="2"/>
      <c r="T914" s="2"/>
      <c r="U914" s="2"/>
      <c r="V914" s="2"/>
      <c r="W914" s="2"/>
      <c r="X914" s="2"/>
      <c r="Y914" s="2"/>
      <c r="Z914" s="2"/>
      <c r="AA914" s="2"/>
      <c r="AB914" s="2"/>
      <c r="AC914" s="2"/>
      <c r="AD914" s="2"/>
      <c r="AE914" s="2"/>
      <c r="AF914" s="2"/>
      <c r="AG914" s="2"/>
      <c r="AH914" s="2"/>
      <c r="AI914" s="2"/>
      <c r="AJ914" s="2"/>
      <c r="AK914" s="2"/>
    </row>
    <row r="915" spans="1:37" ht="15.75" customHeight="1">
      <c r="A915" s="2"/>
      <c r="B915" s="2"/>
      <c r="C915" s="63"/>
      <c r="D915" s="2"/>
      <c r="E915" s="63"/>
      <c r="F915" s="2"/>
      <c r="G915" s="63"/>
      <c r="H915" s="2"/>
      <c r="I915" s="63"/>
      <c r="J915" s="2"/>
      <c r="K915" s="63"/>
      <c r="L915" s="2"/>
      <c r="M915" s="63"/>
      <c r="N915" s="2"/>
      <c r="O915" s="63"/>
      <c r="P915" s="2"/>
      <c r="Q915" s="63"/>
      <c r="R915" s="2"/>
      <c r="S915" s="2"/>
      <c r="T915" s="2"/>
      <c r="U915" s="2"/>
      <c r="V915" s="2"/>
      <c r="W915" s="2"/>
      <c r="X915" s="2"/>
      <c r="Y915" s="2"/>
      <c r="Z915" s="2"/>
      <c r="AA915" s="2"/>
      <c r="AB915" s="2"/>
      <c r="AC915" s="2"/>
      <c r="AD915" s="2"/>
      <c r="AE915" s="2"/>
      <c r="AF915" s="2"/>
      <c r="AG915" s="2"/>
      <c r="AH915" s="2"/>
      <c r="AI915" s="2"/>
      <c r="AJ915" s="2"/>
      <c r="AK915" s="2"/>
    </row>
    <row r="916" spans="1:37" ht="15.75" customHeight="1">
      <c r="A916" s="2"/>
      <c r="B916" s="2"/>
      <c r="C916" s="63"/>
      <c r="D916" s="2"/>
      <c r="E916" s="63"/>
      <c r="F916" s="2"/>
      <c r="G916" s="63"/>
      <c r="H916" s="2"/>
      <c r="I916" s="63"/>
      <c r="J916" s="2"/>
      <c r="K916" s="63"/>
      <c r="L916" s="2"/>
      <c r="M916" s="63"/>
      <c r="N916" s="2"/>
      <c r="O916" s="63"/>
      <c r="P916" s="2"/>
      <c r="Q916" s="63"/>
      <c r="R916" s="2"/>
      <c r="S916" s="2"/>
      <c r="T916" s="2"/>
      <c r="U916" s="2"/>
      <c r="V916" s="2"/>
      <c r="W916" s="2"/>
      <c r="X916" s="2"/>
      <c r="Y916" s="2"/>
      <c r="Z916" s="2"/>
      <c r="AA916" s="2"/>
      <c r="AB916" s="2"/>
      <c r="AC916" s="2"/>
      <c r="AD916" s="2"/>
      <c r="AE916" s="2"/>
      <c r="AF916" s="2"/>
      <c r="AG916" s="2"/>
      <c r="AH916" s="2"/>
      <c r="AI916" s="2"/>
      <c r="AJ916" s="2"/>
      <c r="AK916" s="2"/>
    </row>
    <row r="917" spans="1:37" ht="15.75" customHeight="1">
      <c r="A917" s="2"/>
      <c r="B917" s="2"/>
      <c r="C917" s="63"/>
      <c r="D917" s="2"/>
      <c r="E917" s="63"/>
      <c r="F917" s="2"/>
      <c r="G917" s="63"/>
      <c r="H917" s="2"/>
      <c r="I917" s="63"/>
      <c r="J917" s="2"/>
      <c r="K917" s="63"/>
      <c r="L917" s="2"/>
      <c r="M917" s="63"/>
      <c r="N917" s="2"/>
      <c r="O917" s="63"/>
      <c r="P917" s="2"/>
      <c r="Q917" s="63"/>
      <c r="R917" s="2"/>
      <c r="S917" s="2"/>
      <c r="T917" s="2"/>
      <c r="U917" s="2"/>
      <c r="V917" s="2"/>
      <c r="W917" s="2"/>
      <c r="X917" s="2"/>
      <c r="Y917" s="2"/>
      <c r="Z917" s="2"/>
      <c r="AA917" s="2"/>
      <c r="AB917" s="2"/>
      <c r="AC917" s="2"/>
      <c r="AD917" s="2"/>
      <c r="AE917" s="2"/>
      <c r="AF917" s="2"/>
      <c r="AG917" s="2"/>
      <c r="AH917" s="2"/>
      <c r="AI917" s="2"/>
      <c r="AJ917" s="2"/>
      <c r="AK917" s="2"/>
    </row>
    <row r="918" spans="1:37" ht="15.75" customHeight="1">
      <c r="A918" s="2"/>
      <c r="B918" s="2"/>
      <c r="C918" s="63"/>
      <c r="D918" s="2"/>
      <c r="E918" s="63"/>
      <c r="F918" s="2"/>
      <c r="G918" s="63"/>
      <c r="H918" s="2"/>
      <c r="I918" s="63"/>
      <c r="J918" s="2"/>
      <c r="K918" s="63"/>
      <c r="L918" s="2"/>
      <c r="M918" s="63"/>
      <c r="N918" s="2"/>
      <c r="O918" s="63"/>
      <c r="P918" s="2"/>
      <c r="Q918" s="63"/>
      <c r="R918" s="2"/>
      <c r="S918" s="2"/>
      <c r="T918" s="2"/>
      <c r="U918" s="2"/>
      <c r="V918" s="2"/>
      <c r="W918" s="2"/>
      <c r="X918" s="2"/>
      <c r="Y918" s="2"/>
      <c r="Z918" s="2"/>
      <c r="AA918" s="2"/>
      <c r="AB918" s="2"/>
      <c r="AC918" s="2"/>
      <c r="AD918" s="2"/>
      <c r="AE918" s="2"/>
      <c r="AF918" s="2"/>
      <c r="AG918" s="2"/>
      <c r="AH918" s="2"/>
      <c r="AI918" s="2"/>
      <c r="AJ918" s="2"/>
      <c r="AK918" s="2"/>
    </row>
    <row r="919" spans="1:37" ht="15.75" customHeight="1">
      <c r="A919" s="2"/>
      <c r="B919" s="2"/>
      <c r="C919" s="63"/>
      <c r="D919" s="2"/>
      <c r="E919" s="63"/>
      <c r="F919" s="2"/>
      <c r="G919" s="63"/>
      <c r="H919" s="2"/>
      <c r="I919" s="63"/>
      <c r="J919" s="2"/>
      <c r="K919" s="63"/>
      <c r="L919" s="2"/>
      <c r="M919" s="63"/>
      <c r="N919" s="2"/>
      <c r="O919" s="63"/>
      <c r="P919" s="2"/>
      <c r="Q919" s="63"/>
      <c r="R919" s="2"/>
      <c r="S919" s="2"/>
      <c r="T919" s="2"/>
      <c r="U919" s="2"/>
      <c r="V919" s="2"/>
      <c r="W919" s="2"/>
      <c r="X919" s="2"/>
      <c r="Y919" s="2"/>
      <c r="Z919" s="2"/>
      <c r="AA919" s="2"/>
      <c r="AB919" s="2"/>
      <c r="AC919" s="2"/>
      <c r="AD919" s="2"/>
      <c r="AE919" s="2"/>
      <c r="AF919" s="2"/>
      <c r="AG919" s="2"/>
      <c r="AH919" s="2"/>
      <c r="AI919" s="2"/>
      <c r="AJ919" s="2"/>
      <c r="AK919" s="2"/>
    </row>
    <row r="920" spans="1:37" ht="15.75" customHeight="1">
      <c r="A920" s="2"/>
      <c r="B920" s="2"/>
      <c r="C920" s="63"/>
      <c r="D920" s="2"/>
      <c r="E920" s="63"/>
      <c r="F920" s="2"/>
      <c r="G920" s="63"/>
      <c r="H920" s="2"/>
      <c r="I920" s="63"/>
      <c r="J920" s="2"/>
      <c r="K920" s="63"/>
      <c r="L920" s="2"/>
      <c r="M920" s="63"/>
      <c r="N920" s="2"/>
      <c r="O920" s="63"/>
      <c r="P920" s="2"/>
      <c r="Q920" s="63"/>
      <c r="R920" s="2"/>
      <c r="S920" s="2"/>
      <c r="T920" s="2"/>
      <c r="U920" s="2"/>
      <c r="V920" s="2"/>
      <c r="W920" s="2"/>
      <c r="X920" s="2"/>
      <c r="Y920" s="2"/>
      <c r="Z920" s="2"/>
      <c r="AA920" s="2"/>
      <c r="AB920" s="2"/>
      <c r="AC920" s="2"/>
      <c r="AD920" s="2"/>
      <c r="AE920" s="2"/>
      <c r="AF920" s="2"/>
      <c r="AG920" s="2"/>
      <c r="AH920" s="2"/>
      <c r="AI920" s="2"/>
      <c r="AJ920" s="2"/>
      <c r="AK920" s="2"/>
    </row>
    <row r="921" spans="1:37" ht="15.75" customHeight="1">
      <c r="A921" s="2"/>
      <c r="B921" s="2"/>
      <c r="C921" s="63"/>
      <c r="D921" s="2"/>
      <c r="E921" s="63"/>
      <c r="F921" s="2"/>
      <c r="G921" s="63"/>
      <c r="H921" s="2"/>
      <c r="I921" s="63"/>
      <c r="J921" s="2"/>
      <c r="K921" s="63"/>
      <c r="L921" s="2"/>
      <c r="M921" s="63"/>
      <c r="N921" s="2"/>
      <c r="O921" s="63"/>
      <c r="P921" s="2"/>
      <c r="Q921" s="63"/>
      <c r="R921" s="2"/>
      <c r="S921" s="2"/>
      <c r="T921" s="2"/>
      <c r="U921" s="2"/>
      <c r="V921" s="2"/>
      <c r="W921" s="2"/>
      <c r="X921" s="2"/>
      <c r="Y921" s="2"/>
      <c r="Z921" s="2"/>
      <c r="AA921" s="2"/>
      <c r="AB921" s="2"/>
      <c r="AC921" s="2"/>
      <c r="AD921" s="2"/>
      <c r="AE921" s="2"/>
      <c r="AF921" s="2"/>
      <c r="AG921" s="2"/>
      <c r="AH921" s="2"/>
      <c r="AI921" s="2"/>
      <c r="AJ921" s="2"/>
      <c r="AK921" s="2"/>
    </row>
    <row r="922" spans="1:37" ht="15.75" customHeight="1">
      <c r="A922" s="2"/>
      <c r="B922" s="2"/>
      <c r="C922" s="63"/>
      <c r="D922" s="2"/>
      <c r="E922" s="63"/>
      <c r="F922" s="2"/>
      <c r="G922" s="63"/>
      <c r="H922" s="2"/>
      <c r="I922" s="63"/>
      <c r="J922" s="2"/>
      <c r="K922" s="63"/>
      <c r="L922" s="2"/>
      <c r="M922" s="63"/>
      <c r="N922" s="2"/>
      <c r="O922" s="63"/>
      <c r="P922" s="2"/>
      <c r="Q922" s="63"/>
      <c r="R922" s="2"/>
      <c r="S922" s="2"/>
      <c r="T922" s="2"/>
      <c r="U922" s="2"/>
      <c r="V922" s="2"/>
      <c r="W922" s="2"/>
      <c r="X922" s="2"/>
      <c r="Y922" s="2"/>
      <c r="Z922" s="2"/>
      <c r="AA922" s="2"/>
      <c r="AB922" s="2"/>
      <c r="AC922" s="2"/>
      <c r="AD922" s="2"/>
      <c r="AE922" s="2"/>
      <c r="AF922" s="2"/>
      <c r="AG922" s="2"/>
      <c r="AH922" s="2"/>
      <c r="AI922" s="2"/>
      <c r="AJ922" s="2"/>
      <c r="AK922" s="2"/>
    </row>
    <row r="923" spans="1:37" ht="15.75" customHeight="1">
      <c r="A923" s="2"/>
      <c r="B923" s="2"/>
      <c r="C923" s="63"/>
      <c r="D923" s="2"/>
      <c r="E923" s="63"/>
      <c r="F923" s="2"/>
      <c r="G923" s="63"/>
      <c r="H923" s="2"/>
      <c r="I923" s="63"/>
      <c r="J923" s="2"/>
      <c r="K923" s="63"/>
      <c r="L923" s="2"/>
      <c r="M923" s="63"/>
      <c r="N923" s="2"/>
      <c r="O923" s="63"/>
      <c r="P923" s="2"/>
      <c r="Q923" s="63"/>
      <c r="R923" s="2"/>
      <c r="S923" s="2"/>
      <c r="T923" s="2"/>
      <c r="U923" s="2"/>
      <c r="V923" s="2"/>
      <c r="W923" s="2"/>
      <c r="X923" s="2"/>
      <c r="Y923" s="2"/>
      <c r="Z923" s="2"/>
      <c r="AA923" s="2"/>
      <c r="AB923" s="2"/>
      <c r="AC923" s="2"/>
      <c r="AD923" s="2"/>
      <c r="AE923" s="2"/>
      <c r="AF923" s="2"/>
      <c r="AG923" s="2"/>
      <c r="AH923" s="2"/>
      <c r="AI923" s="2"/>
      <c r="AJ923" s="2"/>
      <c r="AK923" s="2"/>
    </row>
    <row r="924" spans="1:37" ht="15.75" customHeight="1">
      <c r="A924" s="2"/>
      <c r="B924" s="2"/>
      <c r="C924" s="63"/>
      <c r="D924" s="2"/>
      <c r="E924" s="63"/>
      <c r="F924" s="2"/>
      <c r="G924" s="63"/>
      <c r="H924" s="2"/>
      <c r="I924" s="63"/>
      <c r="J924" s="2"/>
      <c r="K924" s="63"/>
      <c r="L924" s="2"/>
      <c r="M924" s="63"/>
      <c r="N924" s="2"/>
      <c r="O924" s="63"/>
      <c r="P924" s="2"/>
      <c r="Q924" s="63"/>
      <c r="R924" s="2"/>
      <c r="S924" s="2"/>
      <c r="T924" s="2"/>
      <c r="U924" s="2"/>
      <c r="V924" s="2"/>
      <c r="W924" s="2"/>
      <c r="X924" s="2"/>
      <c r="Y924" s="2"/>
      <c r="Z924" s="2"/>
      <c r="AA924" s="2"/>
      <c r="AB924" s="2"/>
      <c r="AC924" s="2"/>
      <c r="AD924" s="2"/>
      <c r="AE924" s="2"/>
      <c r="AF924" s="2"/>
      <c r="AG924" s="2"/>
      <c r="AH924" s="2"/>
      <c r="AI924" s="2"/>
      <c r="AJ924" s="2"/>
      <c r="AK924" s="2"/>
    </row>
    <row r="925" spans="1:37" ht="15.75" customHeight="1">
      <c r="A925" s="2"/>
      <c r="B925" s="2"/>
      <c r="C925" s="63"/>
      <c r="D925" s="2"/>
      <c r="E925" s="63"/>
      <c r="F925" s="2"/>
      <c r="G925" s="63"/>
      <c r="H925" s="2"/>
      <c r="I925" s="63"/>
      <c r="J925" s="2"/>
      <c r="K925" s="63"/>
      <c r="L925" s="2"/>
      <c r="M925" s="63"/>
      <c r="N925" s="2"/>
      <c r="O925" s="63"/>
      <c r="P925" s="2"/>
      <c r="Q925" s="63"/>
      <c r="R925" s="2"/>
      <c r="S925" s="2"/>
      <c r="T925" s="2"/>
      <c r="U925" s="2"/>
      <c r="V925" s="2"/>
      <c r="W925" s="2"/>
      <c r="X925" s="2"/>
      <c r="Y925" s="2"/>
      <c r="Z925" s="2"/>
      <c r="AA925" s="2"/>
      <c r="AB925" s="2"/>
      <c r="AC925" s="2"/>
      <c r="AD925" s="2"/>
      <c r="AE925" s="2"/>
      <c r="AF925" s="2"/>
      <c r="AG925" s="2"/>
      <c r="AH925" s="2"/>
      <c r="AI925" s="2"/>
      <c r="AJ925" s="2"/>
      <c r="AK925" s="2"/>
    </row>
    <row r="926" spans="1:37" ht="15.75" customHeight="1">
      <c r="A926" s="2"/>
      <c r="B926" s="2"/>
      <c r="C926" s="63"/>
      <c r="D926" s="2"/>
      <c r="E926" s="63"/>
      <c r="F926" s="2"/>
      <c r="G926" s="63"/>
      <c r="H926" s="2"/>
      <c r="I926" s="63"/>
      <c r="J926" s="2"/>
      <c r="K926" s="63"/>
      <c r="L926" s="2"/>
      <c r="M926" s="63"/>
      <c r="N926" s="2"/>
      <c r="O926" s="63"/>
      <c r="P926" s="2"/>
      <c r="Q926" s="63"/>
      <c r="R926" s="2"/>
      <c r="S926" s="2"/>
      <c r="T926" s="2"/>
      <c r="U926" s="2"/>
      <c r="V926" s="2"/>
      <c r="W926" s="2"/>
      <c r="X926" s="2"/>
      <c r="Y926" s="2"/>
      <c r="Z926" s="2"/>
      <c r="AA926" s="2"/>
      <c r="AB926" s="2"/>
      <c r="AC926" s="2"/>
      <c r="AD926" s="2"/>
      <c r="AE926" s="2"/>
      <c r="AF926" s="2"/>
      <c r="AG926" s="2"/>
      <c r="AH926" s="2"/>
      <c r="AI926" s="2"/>
      <c r="AJ926" s="2"/>
      <c r="AK926" s="2"/>
    </row>
    <row r="927" spans="1:37" ht="15.75" customHeight="1">
      <c r="A927" s="2"/>
      <c r="B927" s="2"/>
      <c r="C927" s="63"/>
      <c r="D927" s="2"/>
      <c r="E927" s="63"/>
      <c r="F927" s="2"/>
      <c r="G927" s="63"/>
      <c r="H927" s="2"/>
      <c r="I927" s="63"/>
      <c r="J927" s="2"/>
      <c r="K927" s="63"/>
      <c r="L927" s="2"/>
      <c r="M927" s="63"/>
      <c r="N927" s="2"/>
      <c r="O927" s="63"/>
      <c r="P927" s="2"/>
      <c r="Q927" s="63"/>
      <c r="R927" s="2"/>
      <c r="S927" s="2"/>
      <c r="T927" s="2"/>
      <c r="U927" s="2"/>
      <c r="V927" s="2"/>
      <c r="W927" s="2"/>
      <c r="X927" s="2"/>
      <c r="Y927" s="2"/>
      <c r="Z927" s="2"/>
      <c r="AA927" s="2"/>
      <c r="AB927" s="2"/>
      <c r="AC927" s="2"/>
      <c r="AD927" s="2"/>
      <c r="AE927" s="2"/>
      <c r="AF927" s="2"/>
      <c r="AG927" s="2"/>
      <c r="AH927" s="2"/>
      <c r="AI927" s="2"/>
      <c r="AJ927" s="2"/>
      <c r="AK927" s="2"/>
    </row>
    <row r="928" spans="1:37" ht="15.75" customHeight="1">
      <c r="A928" s="2"/>
      <c r="B928" s="2"/>
      <c r="C928" s="63"/>
      <c r="D928" s="2"/>
      <c r="E928" s="63"/>
      <c r="F928" s="2"/>
      <c r="G928" s="63"/>
      <c r="H928" s="2"/>
      <c r="I928" s="63"/>
      <c r="J928" s="2"/>
      <c r="K928" s="63"/>
      <c r="L928" s="2"/>
      <c r="M928" s="63"/>
      <c r="N928" s="2"/>
      <c r="O928" s="63"/>
      <c r="P928" s="2"/>
      <c r="Q928" s="63"/>
      <c r="R928" s="2"/>
      <c r="S928" s="2"/>
      <c r="T928" s="2"/>
      <c r="U928" s="2"/>
      <c r="V928" s="2"/>
      <c r="W928" s="2"/>
      <c r="X928" s="2"/>
      <c r="Y928" s="2"/>
      <c r="Z928" s="2"/>
      <c r="AA928" s="2"/>
      <c r="AB928" s="2"/>
      <c r="AC928" s="2"/>
      <c r="AD928" s="2"/>
      <c r="AE928" s="2"/>
      <c r="AF928" s="2"/>
      <c r="AG928" s="2"/>
      <c r="AH928" s="2"/>
      <c r="AI928" s="2"/>
      <c r="AJ928" s="2"/>
      <c r="AK928" s="2"/>
    </row>
    <row r="929" spans="1:37" ht="15.75" customHeight="1">
      <c r="A929" s="2"/>
      <c r="B929" s="2"/>
      <c r="C929" s="63"/>
      <c r="D929" s="2"/>
      <c r="E929" s="63"/>
      <c r="F929" s="2"/>
      <c r="G929" s="63"/>
      <c r="H929" s="2"/>
      <c r="I929" s="63"/>
      <c r="J929" s="2"/>
      <c r="K929" s="63"/>
      <c r="L929" s="2"/>
      <c r="M929" s="63"/>
      <c r="N929" s="2"/>
      <c r="O929" s="63"/>
      <c r="P929" s="2"/>
      <c r="Q929" s="63"/>
      <c r="R929" s="2"/>
      <c r="S929" s="2"/>
      <c r="T929" s="2"/>
      <c r="U929" s="2"/>
      <c r="V929" s="2"/>
      <c r="W929" s="2"/>
      <c r="X929" s="2"/>
      <c r="Y929" s="2"/>
      <c r="Z929" s="2"/>
      <c r="AA929" s="2"/>
      <c r="AB929" s="2"/>
      <c r="AC929" s="2"/>
      <c r="AD929" s="2"/>
      <c r="AE929" s="2"/>
      <c r="AF929" s="2"/>
      <c r="AG929" s="2"/>
      <c r="AH929" s="2"/>
      <c r="AI929" s="2"/>
      <c r="AJ929" s="2"/>
      <c r="AK929" s="2"/>
    </row>
    <row r="930" spans="1:37" ht="15.75" customHeight="1">
      <c r="A930" s="2"/>
      <c r="B930" s="2"/>
      <c r="C930" s="63"/>
      <c r="D930" s="2"/>
      <c r="E930" s="63"/>
      <c r="F930" s="2"/>
      <c r="G930" s="63"/>
      <c r="H930" s="2"/>
      <c r="I930" s="63"/>
      <c r="J930" s="2"/>
      <c r="K930" s="63"/>
      <c r="L930" s="2"/>
      <c r="M930" s="63"/>
      <c r="N930" s="2"/>
      <c r="O930" s="63"/>
      <c r="P930" s="2"/>
      <c r="Q930" s="63"/>
      <c r="R930" s="2"/>
      <c r="S930" s="2"/>
      <c r="T930" s="2"/>
      <c r="U930" s="2"/>
      <c r="V930" s="2"/>
      <c r="W930" s="2"/>
      <c r="X930" s="2"/>
      <c r="Y930" s="2"/>
      <c r="Z930" s="2"/>
      <c r="AA930" s="2"/>
      <c r="AB930" s="2"/>
      <c r="AC930" s="2"/>
      <c r="AD930" s="2"/>
      <c r="AE930" s="2"/>
      <c r="AF930" s="2"/>
      <c r="AG930" s="2"/>
      <c r="AH930" s="2"/>
      <c r="AI930" s="2"/>
      <c r="AJ930" s="2"/>
      <c r="AK930" s="2"/>
    </row>
    <row r="931" spans="1:37" ht="15.75" customHeight="1">
      <c r="A931" s="2"/>
      <c r="B931" s="2"/>
      <c r="C931" s="63"/>
      <c r="D931" s="2"/>
      <c r="E931" s="63"/>
      <c r="F931" s="2"/>
      <c r="G931" s="63"/>
      <c r="H931" s="2"/>
      <c r="I931" s="63"/>
      <c r="J931" s="2"/>
      <c r="K931" s="63"/>
      <c r="L931" s="2"/>
      <c r="M931" s="63"/>
      <c r="N931" s="2"/>
      <c r="O931" s="63"/>
      <c r="P931" s="2"/>
      <c r="Q931" s="63"/>
      <c r="R931" s="2"/>
      <c r="S931" s="2"/>
      <c r="T931" s="2"/>
      <c r="U931" s="2"/>
      <c r="V931" s="2"/>
      <c r="W931" s="2"/>
      <c r="X931" s="2"/>
      <c r="Y931" s="2"/>
      <c r="Z931" s="2"/>
      <c r="AA931" s="2"/>
      <c r="AB931" s="2"/>
      <c r="AC931" s="2"/>
      <c r="AD931" s="2"/>
      <c r="AE931" s="2"/>
      <c r="AF931" s="2"/>
      <c r="AG931" s="2"/>
      <c r="AH931" s="2"/>
      <c r="AI931" s="2"/>
      <c r="AJ931" s="2"/>
      <c r="AK931" s="2"/>
    </row>
    <row r="932" spans="1:37" ht="15.75" customHeight="1">
      <c r="A932" s="2"/>
      <c r="B932" s="2"/>
      <c r="C932" s="63"/>
      <c r="D932" s="2"/>
      <c r="E932" s="63"/>
      <c r="F932" s="2"/>
      <c r="G932" s="63"/>
      <c r="H932" s="2"/>
      <c r="I932" s="63"/>
      <c r="J932" s="2"/>
      <c r="K932" s="63"/>
      <c r="L932" s="2"/>
      <c r="M932" s="63"/>
      <c r="N932" s="2"/>
      <c r="O932" s="63"/>
      <c r="P932" s="2"/>
      <c r="Q932" s="63"/>
      <c r="R932" s="2"/>
      <c r="S932" s="2"/>
      <c r="T932" s="2"/>
      <c r="U932" s="2"/>
      <c r="V932" s="2"/>
      <c r="W932" s="2"/>
      <c r="X932" s="2"/>
      <c r="Y932" s="2"/>
      <c r="Z932" s="2"/>
      <c r="AA932" s="2"/>
      <c r="AB932" s="2"/>
      <c r="AC932" s="2"/>
      <c r="AD932" s="2"/>
      <c r="AE932" s="2"/>
      <c r="AF932" s="2"/>
      <c r="AG932" s="2"/>
      <c r="AH932" s="2"/>
      <c r="AI932" s="2"/>
      <c r="AJ932" s="2"/>
      <c r="AK932" s="2"/>
    </row>
    <row r="933" spans="1:37" ht="15.75" customHeight="1">
      <c r="A933" s="2"/>
      <c r="B933" s="2"/>
      <c r="C933" s="63"/>
      <c r="D933" s="2"/>
      <c r="E933" s="63"/>
      <c r="F933" s="2"/>
      <c r="G933" s="63"/>
      <c r="H933" s="2"/>
      <c r="I933" s="63"/>
      <c r="J933" s="2"/>
      <c r="K933" s="63"/>
      <c r="L933" s="2"/>
      <c r="M933" s="63"/>
      <c r="N933" s="2"/>
      <c r="O933" s="63"/>
      <c r="P933" s="2"/>
      <c r="Q933" s="63"/>
      <c r="R933" s="2"/>
      <c r="S933" s="2"/>
      <c r="T933" s="2"/>
      <c r="U933" s="2"/>
      <c r="V933" s="2"/>
      <c r="W933" s="2"/>
      <c r="X933" s="2"/>
      <c r="Y933" s="2"/>
      <c r="Z933" s="2"/>
      <c r="AA933" s="2"/>
      <c r="AB933" s="2"/>
      <c r="AC933" s="2"/>
      <c r="AD933" s="2"/>
      <c r="AE933" s="2"/>
      <c r="AF933" s="2"/>
      <c r="AG933" s="2"/>
      <c r="AH933" s="2"/>
      <c r="AI933" s="2"/>
      <c r="AJ933" s="2"/>
      <c r="AK933" s="2"/>
    </row>
    <row r="934" spans="1:37" ht="15.75" customHeight="1">
      <c r="A934" s="2"/>
      <c r="B934" s="2"/>
      <c r="C934" s="63"/>
      <c r="D934" s="2"/>
      <c r="E934" s="63"/>
      <c r="F934" s="2"/>
      <c r="G934" s="63"/>
      <c r="H934" s="2"/>
      <c r="I934" s="63"/>
      <c r="J934" s="2"/>
      <c r="K934" s="63"/>
      <c r="L934" s="2"/>
      <c r="M934" s="63"/>
      <c r="N934" s="2"/>
      <c r="O934" s="63"/>
      <c r="P934" s="2"/>
      <c r="Q934" s="63"/>
      <c r="R934" s="2"/>
      <c r="S934" s="2"/>
      <c r="T934" s="2"/>
      <c r="U934" s="2"/>
      <c r="V934" s="2"/>
      <c r="W934" s="2"/>
      <c r="X934" s="2"/>
      <c r="Y934" s="2"/>
      <c r="Z934" s="2"/>
      <c r="AA934" s="2"/>
      <c r="AB934" s="2"/>
      <c r="AC934" s="2"/>
      <c r="AD934" s="2"/>
      <c r="AE934" s="2"/>
      <c r="AF934" s="2"/>
      <c r="AG934" s="2"/>
      <c r="AH934" s="2"/>
      <c r="AI934" s="2"/>
      <c r="AJ934" s="2"/>
      <c r="AK934" s="2"/>
    </row>
    <row r="935" spans="1:37" ht="15.75" customHeight="1">
      <c r="A935" s="2"/>
      <c r="B935" s="2"/>
      <c r="C935" s="63"/>
      <c r="D935" s="2"/>
      <c r="E935" s="63"/>
      <c r="F935" s="2"/>
      <c r="G935" s="63"/>
      <c r="H935" s="2"/>
      <c r="I935" s="63"/>
      <c r="J935" s="2"/>
      <c r="K935" s="63"/>
      <c r="L935" s="2"/>
      <c r="M935" s="63"/>
      <c r="N935" s="2"/>
      <c r="O935" s="63"/>
      <c r="P935" s="2"/>
      <c r="Q935" s="63"/>
      <c r="R935" s="2"/>
      <c r="S935" s="2"/>
      <c r="T935" s="2"/>
      <c r="U935" s="2"/>
      <c r="V935" s="2"/>
      <c r="W935" s="2"/>
      <c r="X935" s="2"/>
      <c r="Y935" s="2"/>
      <c r="Z935" s="2"/>
      <c r="AA935" s="2"/>
      <c r="AB935" s="2"/>
      <c r="AC935" s="2"/>
      <c r="AD935" s="2"/>
      <c r="AE935" s="2"/>
      <c r="AF935" s="2"/>
      <c r="AG935" s="2"/>
      <c r="AH935" s="2"/>
      <c r="AI935" s="2"/>
      <c r="AJ935" s="2"/>
      <c r="AK935" s="2"/>
    </row>
    <row r="936" spans="1:37" ht="15.75" customHeight="1">
      <c r="A936" s="2"/>
      <c r="B936" s="2"/>
      <c r="C936" s="63"/>
      <c r="D936" s="2"/>
      <c r="E936" s="63"/>
      <c r="F936" s="2"/>
      <c r="G936" s="63"/>
      <c r="H936" s="2"/>
      <c r="I936" s="63"/>
      <c r="J936" s="2"/>
      <c r="K936" s="63"/>
      <c r="L936" s="2"/>
      <c r="M936" s="63"/>
      <c r="N936" s="2"/>
      <c r="O936" s="63"/>
      <c r="P936" s="2"/>
      <c r="Q936" s="63"/>
      <c r="R936" s="2"/>
      <c r="S936" s="2"/>
      <c r="T936" s="2"/>
      <c r="U936" s="2"/>
      <c r="V936" s="2"/>
      <c r="W936" s="2"/>
      <c r="X936" s="2"/>
      <c r="Y936" s="2"/>
      <c r="Z936" s="2"/>
      <c r="AA936" s="2"/>
      <c r="AB936" s="2"/>
      <c r="AC936" s="2"/>
      <c r="AD936" s="2"/>
      <c r="AE936" s="2"/>
      <c r="AF936" s="2"/>
      <c r="AG936" s="2"/>
      <c r="AH936" s="2"/>
      <c r="AI936" s="2"/>
      <c r="AJ936" s="2"/>
      <c r="AK936" s="2"/>
    </row>
    <row r="937" spans="1:37" ht="15.75" customHeight="1">
      <c r="A937" s="2"/>
      <c r="B937" s="2"/>
      <c r="C937" s="63"/>
      <c r="D937" s="2"/>
      <c r="E937" s="63"/>
      <c r="F937" s="2"/>
      <c r="G937" s="63"/>
      <c r="H937" s="2"/>
      <c r="I937" s="63"/>
      <c r="J937" s="2"/>
      <c r="K937" s="63"/>
      <c r="L937" s="2"/>
      <c r="M937" s="63"/>
      <c r="N937" s="2"/>
      <c r="O937" s="63"/>
      <c r="P937" s="2"/>
      <c r="Q937" s="63"/>
      <c r="R937" s="2"/>
      <c r="S937" s="2"/>
      <c r="T937" s="2"/>
      <c r="U937" s="2"/>
      <c r="V937" s="2"/>
      <c r="W937" s="2"/>
      <c r="X937" s="2"/>
      <c r="Y937" s="2"/>
      <c r="Z937" s="2"/>
      <c r="AA937" s="2"/>
      <c r="AB937" s="2"/>
      <c r="AC937" s="2"/>
      <c r="AD937" s="2"/>
      <c r="AE937" s="2"/>
      <c r="AF937" s="2"/>
      <c r="AG937" s="2"/>
      <c r="AH937" s="2"/>
      <c r="AI937" s="2"/>
      <c r="AJ937" s="2"/>
      <c r="AK937" s="2"/>
    </row>
    <row r="938" spans="1:37" ht="15.75" customHeight="1">
      <c r="A938" s="2"/>
      <c r="B938" s="2"/>
      <c r="C938" s="63"/>
      <c r="D938" s="2"/>
      <c r="E938" s="63"/>
      <c r="F938" s="2"/>
      <c r="G938" s="63"/>
      <c r="H938" s="2"/>
      <c r="I938" s="63"/>
      <c r="J938" s="2"/>
      <c r="K938" s="63"/>
      <c r="L938" s="2"/>
      <c r="M938" s="63"/>
      <c r="N938" s="2"/>
      <c r="O938" s="63"/>
      <c r="P938" s="2"/>
      <c r="Q938" s="63"/>
      <c r="R938" s="2"/>
      <c r="S938" s="2"/>
      <c r="T938" s="2"/>
      <c r="U938" s="2"/>
      <c r="V938" s="2"/>
      <c r="W938" s="2"/>
      <c r="X938" s="2"/>
      <c r="Y938" s="2"/>
      <c r="Z938" s="2"/>
      <c r="AA938" s="2"/>
      <c r="AB938" s="2"/>
      <c r="AC938" s="2"/>
      <c r="AD938" s="2"/>
      <c r="AE938" s="2"/>
      <c r="AF938" s="2"/>
      <c r="AG938" s="2"/>
      <c r="AH938" s="2"/>
      <c r="AI938" s="2"/>
      <c r="AJ938" s="2"/>
      <c r="AK938" s="2"/>
    </row>
    <row r="939" spans="1:37" ht="15.75" customHeight="1">
      <c r="A939" s="2"/>
      <c r="B939" s="2"/>
      <c r="C939" s="63"/>
      <c r="D939" s="2"/>
      <c r="E939" s="63"/>
      <c r="F939" s="2"/>
      <c r="G939" s="63"/>
      <c r="H939" s="2"/>
      <c r="I939" s="63"/>
      <c r="J939" s="2"/>
      <c r="K939" s="63"/>
      <c r="L939" s="2"/>
      <c r="M939" s="63"/>
      <c r="N939" s="2"/>
      <c r="O939" s="63"/>
      <c r="P939" s="2"/>
      <c r="Q939" s="63"/>
      <c r="R939" s="2"/>
      <c r="S939" s="2"/>
      <c r="T939" s="2"/>
      <c r="U939" s="2"/>
      <c r="V939" s="2"/>
      <c r="W939" s="2"/>
      <c r="X939" s="2"/>
      <c r="Y939" s="2"/>
      <c r="Z939" s="2"/>
      <c r="AA939" s="2"/>
      <c r="AB939" s="2"/>
      <c r="AC939" s="2"/>
      <c r="AD939" s="2"/>
      <c r="AE939" s="2"/>
      <c r="AF939" s="2"/>
      <c r="AG939" s="2"/>
      <c r="AH939" s="2"/>
      <c r="AI939" s="2"/>
      <c r="AJ939" s="2"/>
      <c r="AK939" s="2"/>
    </row>
    <row r="940" spans="1:37" ht="15.75" customHeight="1">
      <c r="A940" s="2"/>
      <c r="B940" s="2"/>
      <c r="C940" s="63"/>
      <c r="D940" s="2"/>
      <c r="E940" s="63"/>
      <c r="F940" s="2"/>
      <c r="G940" s="63"/>
      <c r="H940" s="2"/>
      <c r="I940" s="63"/>
      <c r="J940" s="2"/>
      <c r="K940" s="63"/>
      <c r="L940" s="2"/>
      <c r="M940" s="63"/>
      <c r="N940" s="2"/>
      <c r="O940" s="63"/>
      <c r="P940" s="2"/>
      <c r="Q940" s="63"/>
      <c r="R940" s="2"/>
      <c r="S940" s="2"/>
      <c r="T940" s="2"/>
      <c r="U940" s="2"/>
      <c r="V940" s="2"/>
      <c r="W940" s="2"/>
      <c r="X940" s="2"/>
      <c r="Y940" s="2"/>
      <c r="Z940" s="2"/>
      <c r="AA940" s="2"/>
      <c r="AB940" s="2"/>
      <c r="AC940" s="2"/>
      <c r="AD940" s="2"/>
      <c r="AE940" s="2"/>
      <c r="AF940" s="2"/>
      <c r="AG940" s="2"/>
      <c r="AH940" s="2"/>
      <c r="AI940" s="2"/>
      <c r="AJ940" s="2"/>
      <c r="AK940" s="2"/>
    </row>
    <row r="941" spans="1:37" ht="15.75" customHeight="1">
      <c r="A941" s="2"/>
      <c r="B941" s="2"/>
      <c r="C941" s="63"/>
      <c r="D941" s="2"/>
      <c r="E941" s="63"/>
      <c r="F941" s="2"/>
      <c r="G941" s="63"/>
      <c r="H941" s="2"/>
      <c r="I941" s="63"/>
      <c r="J941" s="2"/>
      <c r="K941" s="63"/>
      <c r="L941" s="2"/>
      <c r="M941" s="63"/>
      <c r="N941" s="2"/>
      <c r="O941" s="63"/>
      <c r="P941" s="2"/>
      <c r="Q941" s="63"/>
      <c r="R941" s="2"/>
      <c r="S941" s="2"/>
      <c r="T941" s="2"/>
      <c r="U941" s="2"/>
      <c r="V941" s="2"/>
      <c r="W941" s="2"/>
      <c r="X941" s="2"/>
      <c r="Y941" s="2"/>
      <c r="Z941" s="2"/>
      <c r="AA941" s="2"/>
      <c r="AB941" s="2"/>
      <c r="AC941" s="2"/>
      <c r="AD941" s="2"/>
      <c r="AE941" s="2"/>
      <c r="AF941" s="2"/>
      <c r="AG941" s="2"/>
      <c r="AH941" s="2"/>
      <c r="AI941" s="2"/>
      <c r="AJ941" s="2"/>
      <c r="AK941" s="2"/>
    </row>
    <row r="942" spans="1:37" ht="15.75" customHeight="1">
      <c r="A942" s="2"/>
      <c r="B942" s="2"/>
      <c r="C942" s="63"/>
      <c r="D942" s="2"/>
      <c r="E942" s="63"/>
      <c r="F942" s="2"/>
      <c r="G942" s="63"/>
      <c r="H942" s="2"/>
      <c r="I942" s="63"/>
      <c r="J942" s="2"/>
      <c r="K942" s="63"/>
      <c r="L942" s="2"/>
      <c r="M942" s="63"/>
      <c r="N942" s="2"/>
      <c r="O942" s="63"/>
      <c r="P942" s="2"/>
      <c r="Q942" s="63"/>
      <c r="R942" s="2"/>
      <c r="S942" s="2"/>
      <c r="T942" s="2"/>
      <c r="U942" s="2"/>
      <c r="V942" s="2"/>
      <c r="W942" s="2"/>
      <c r="X942" s="2"/>
      <c r="Y942" s="2"/>
      <c r="Z942" s="2"/>
      <c r="AA942" s="2"/>
      <c r="AB942" s="2"/>
      <c r="AC942" s="2"/>
      <c r="AD942" s="2"/>
      <c r="AE942" s="2"/>
      <c r="AF942" s="2"/>
      <c r="AG942" s="2"/>
      <c r="AH942" s="2"/>
      <c r="AI942" s="2"/>
      <c r="AJ942" s="2"/>
      <c r="AK942" s="2"/>
    </row>
    <row r="943" spans="1:37" ht="15.75" customHeight="1">
      <c r="A943" s="2"/>
      <c r="B943" s="2"/>
      <c r="C943" s="63"/>
      <c r="D943" s="2"/>
      <c r="E943" s="63"/>
      <c r="F943" s="2"/>
      <c r="G943" s="63"/>
      <c r="H943" s="2"/>
      <c r="I943" s="63"/>
      <c r="J943" s="2"/>
      <c r="K943" s="63"/>
      <c r="L943" s="2"/>
      <c r="M943" s="63"/>
      <c r="N943" s="2"/>
      <c r="O943" s="63"/>
      <c r="P943" s="2"/>
      <c r="Q943" s="63"/>
      <c r="R943" s="2"/>
      <c r="S943" s="2"/>
      <c r="T943" s="2"/>
      <c r="U943" s="2"/>
      <c r="V943" s="2"/>
      <c r="W943" s="2"/>
      <c r="X943" s="2"/>
      <c r="Y943" s="2"/>
      <c r="Z943" s="2"/>
      <c r="AA943" s="2"/>
      <c r="AB943" s="2"/>
      <c r="AC943" s="2"/>
      <c r="AD943" s="2"/>
      <c r="AE943" s="2"/>
      <c r="AF943" s="2"/>
      <c r="AG943" s="2"/>
      <c r="AH943" s="2"/>
      <c r="AI943" s="2"/>
      <c r="AJ943" s="2"/>
      <c r="AK943" s="2"/>
    </row>
    <row r="944" spans="1:37" ht="15.75" customHeight="1">
      <c r="A944" s="2"/>
      <c r="B944" s="2"/>
      <c r="C944" s="63"/>
      <c r="D944" s="2"/>
      <c r="E944" s="63"/>
      <c r="F944" s="2"/>
      <c r="G944" s="63"/>
      <c r="H944" s="2"/>
      <c r="I944" s="63"/>
      <c r="J944" s="2"/>
      <c r="K944" s="63"/>
      <c r="L944" s="2"/>
      <c r="M944" s="63"/>
      <c r="N944" s="2"/>
      <c r="O944" s="63"/>
      <c r="P944" s="2"/>
      <c r="Q944" s="63"/>
      <c r="R944" s="2"/>
      <c r="S944" s="2"/>
      <c r="T944" s="2"/>
      <c r="U944" s="2"/>
      <c r="V944" s="2"/>
      <c r="W944" s="2"/>
      <c r="X944" s="2"/>
      <c r="Y944" s="2"/>
      <c r="Z944" s="2"/>
      <c r="AA944" s="2"/>
      <c r="AB944" s="2"/>
      <c r="AC944" s="2"/>
      <c r="AD944" s="2"/>
      <c r="AE944" s="2"/>
      <c r="AF944" s="2"/>
      <c r="AG944" s="2"/>
      <c r="AH944" s="2"/>
      <c r="AI944" s="2"/>
      <c r="AJ944" s="2"/>
      <c r="AK944" s="2"/>
    </row>
    <row r="945" spans="1:37" ht="15.75" customHeight="1">
      <c r="A945" s="2"/>
      <c r="B945" s="2"/>
      <c r="C945" s="63"/>
      <c r="D945" s="2"/>
      <c r="E945" s="63"/>
      <c r="F945" s="2"/>
      <c r="G945" s="63"/>
      <c r="H945" s="2"/>
      <c r="I945" s="63"/>
      <c r="J945" s="2"/>
      <c r="K945" s="63"/>
      <c r="L945" s="2"/>
      <c r="M945" s="63"/>
      <c r="N945" s="2"/>
      <c r="O945" s="63"/>
      <c r="P945" s="2"/>
      <c r="Q945" s="63"/>
      <c r="R945" s="2"/>
      <c r="S945" s="2"/>
      <c r="T945" s="2"/>
      <c r="U945" s="2"/>
      <c r="V945" s="2"/>
      <c r="W945" s="2"/>
      <c r="X945" s="2"/>
      <c r="Y945" s="2"/>
      <c r="Z945" s="2"/>
      <c r="AA945" s="2"/>
      <c r="AB945" s="2"/>
      <c r="AC945" s="2"/>
      <c r="AD945" s="2"/>
      <c r="AE945" s="2"/>
      <c r="AF945" s="2"/>
      <c r="AG945" s="2"/>
      <c r="AH945" s="2"/>
      <c r="AI945" s="2"/>
      <c r="AJ945" s="2"/>
      <c r="AK945" s="2"/>
    </row>
    <row r="946" spans="1:37" ht="15.75" customHeight="1">
      <c r="A946" s="2"/>
      <c r="B946" s="2"/>
      <c r="C946" s="63"/>
      <c r="D946" s="2"/>
      <c r="E946" s="63"/>
      <c r="F946" s="2"/>
      <c r="G946" s="63"/>
      <c r="H946" s="2"/>
      <c r="I946" s="63"/>
      <c r="J946" s="2"/>
      <c r="K946" s="63"/>
      <c r="L946" s="2"/>
      <c r="M946" s="63"/>
      <c r="N946" s="2"/>
      <c r="O946" s="63"/>
      <c r="P946" s="2"/>
      <c r="Q946" s="63"/>
      <c r="R946" s="2"/>
      <c r="S946" s="2"/>
      <c r="T946" s="2"/>
      <c r="U946" s="2"/>
      <c r="V946" s="2"/>
      <c r="W946" s="2"/>
      <c r="X946" s="2"/>
      <c r="Y946" s="2"/>
      <c r="Z946" s="2"/>
      <c r="AA946" s="2"/>
      <c r="AB946" s="2"/>
      <c r="AC946" s="2"/>
      <c r="AD946" s="2"/>
      <c r="AE946" s="2"/>
      <c r="AF946" s="2"/>
      <c r="AG946" s="2"/>
      <c r="AH946" s="2"/>
      <c r="AI946" s="2"/>
      <c r="AJ946" s="2"/>
      <c r="AK946" s="2"/>
    </row>
    <row r="947" spans="1:37" ht="15.75" customHeight="1">
      <c r="A947" s="2"/>
      <c r="B947" s="2"/>
      <c r="C947" s="63"/>
      <c r="D947" s="2"/>
      <c r="E947" s="63"/>
      <c r="F947" s="2"/>
      <c r="G947" s="63"/>
      <c r="H947" s="2"/>
      <c r="I947" s="63"/>
      <c r="J947" s="2"/>
      <c r="K947" s="63"/>
      <c r="L947" s="2"/>
      <c r="M947" s="63"/>
      <c r="N947" s="2"/>
      <c r="O947" s="63"/>
      <c r="P947" s="2"/>
      <c r="Q947" s="63"/>
      <c r="R947" s="2"/>
      <c r="S947" s="2"/>
      <c r="T947" s="2"/>
      <c r="U947" s="2"/>
      <c r="V947" s="2"/>
      <c r="W947" s="2"/>
      <c r="X947" s="2"/>
      <c r="Y947" s="2"/>
      <c r="Z947" s="2"/>
      <c r="AA947" s="2"/>
      <c r="AB947" s="2"/>
      <c r="AC947" s="2"/>
      <c r="AD947" s="2"/>
      <c r="AE947" s="2"/>
      <c r="AF947" s="2"/>
      <c r="AG947" s="2"/>
      <c r="AH947" s="2"/>
      <c r="AI947" s="2"/>
      <c r="AJ947" s="2"/>
      <c r="AK947" s="2"/>
    </row>
    <row r="948" spans="1:37" ht="15.75" customHeight="1">
      <c r="A948" s="2"/>
      <c r="B948" s="2"/>
      <c r="C948" s="63"/>
      <c r="D948" s="2"/>
      <c r="E948" s="63"/>
      <c r="F948" s="2"/>
      <c r="G948" s="63"/>
      <c r="H948" s="2"/>
      <c r="I948" s="63"/>
      <c r="J948" s="2"/>
      <c r="K948" s="63"/>
      <c r="L948" s="2"/>
      <c r="M948" s="63"/>
      <c r="N948" s="2"/>
      <c r="O948" s="63"/>
      <c r="P948" s="2"/>
      <c r="Q948" s="63"/>
      <c r="R948" s="2"/>
      <c r="S948" s="2"/>
      <c r="T948" s="2"/>
      <c r="U948" s="2"/>
      <c r="V948" s="2"/>
      <c r="W948" s="2"/>
      <c r="X948" s="2"/>
      <c r="Y948" s="2"/>
      <c r="Z948" s="2"/>
      <c r="AA948" s="2"/>
      <c r="AB948" s="2"/>
      <c r="AC948" s="2"/>
      <c r="AD948" s="2"/>
      <c r="AE948" s="2"/>
      <c r="AF948" s="2"/>
      <c r="AG948" s="2"/>
      <c r="AH948" s="2"/>
      <c r="AI948" s="2"/>
      <c r="AJ948" s="2"/>
      <c r="AK948" s="2"/>
    </row>
    <row r="949" spans="1:37" ht="15.75" customHeight="1">
      <c r="A949" s="2"/>
      <c r="B949" s="2"/>
      <c r="C949" s="63"/>
      <c r="D949" s="2"/>
      <c r="E949" s="63"/>
      <c r="F949" s="2"/>
      <c r="G949" s="63"/>
      <c r="H949" s="2"/>
      <c r="I949" s="63"/>
      <c r="J949" s="2"/>
      <c r="K949" s="63"/>
      <c r="L949" s="2"/>
      <c r="M949" s="63"/>
      <c r="N949" s="2"/>
      <c r="O949" s="63"/>
      <c r="P949" s="2"/>
      <c r="Q949" s="63"/>
      <c r="R949" s="2"/>
      <c r="S949" s="2"/>
      <c r="T949" s="2"/>
      <c r="U949" s="2"/>
      <c r="V949" s="2"/>
      <c r="W949" s="2"/>
      <c r="X949" s="2"/>
      <c r="Y949" s="2"/>
      <c r="Z949" s="2"/>
      <c r="AA949" s="2"/>
      <c r="AB949" s="2"/>
      <c r="AC949" s="2"/>
      <c r="AD949" s="2"/>
      <c r="AE949" s="2"/>
      <c r="AF949" s="2"/>
      <c r="AG949" s="2"/>
      <c r="AH949" s="2"/>
      <c r="AI949" s="2"/>
      <c r="AJ949" s="2"/>
      <c r="AK949" s="2"/>
    </row>
    <row r="950" spans="1:37" ht="15.75" customHeight="1">
      <c r="A950" s="2"/>
      <c r="B950" s="2"/>
      <c r="C950" s="63"/>
      <c r="D950" s="2"/>
      <c r="E950" s="63"/>
      <c r="F950" s="2"/>
      <c r="G950" s="63"/>
      <c r="H950" s="2"/>
      <c r="I950" s="63"/>
      <c r="J950" s="2"/>
      <c r="K950" s="63"/>
      <c r="L950" s="2"/>
      <c r="M950" s="63"/>
      <c r="N950" s="2"/>
      <c r="O950" s="63"/>
      <c r="P950" s="2"/>
      <c r="Q950" s="63"/>
      <c r="R950" s="2"/>
      <c r="S950" s="2"/>
      <c r="T950" s="2"/>
      <c r="U950" s="2"/>
      <c r="V950" s="2"/>
      <c r="W950" s="2"/>
      <c r="X950" s="2"/>
      <c r="Y950" s="2"/>
      <c r="Z950" s="2"/>
      <c r="AA950" s="2"/>
      <c r="AB950" s="2"/>
      <c r="AC950" s="2"/>
      <c r="AD950" s="2"/>
      <c r="AE950" s="2"/>
      <c r="AF950" s="2"/>
      <c r="AG950" s="2"/>
      <c r="AH950" s="2"/>
      <c r="AI950" s="2"/>
      <c r="AJ950" s="2"/>
      <c r="AK950" s="2"/>
    </row>
    <row r="951" spans="1:37" ht="15.75" customHeight="1">
      <c r="A951" s="2"/>
      <c r="B951" s="2"/>
      <c r="C951" s="63"/>
      <c r="D951" s="2"/>
      <c r="E951" s="63"/>
      <c r="F951" s="2"/>
      <c r="G951" s="63"/>
      <c r="H951" s="2"/>
      <c r="I951" s="63"/>
      <c r="J951" s="2"/>
      <c r="K951" s="63"/>
      <c r="L951" s="2"/>
      <c r="M951" s="63"/>
      <c r="N951" s="2"/>
      <c r="O951" s="63"/>
      <c r="P951" s="2"/>
      <c r="Q951" s="63"/>
      <c r="R951" s="2"/>
      <c r="S951" s="2"/>
      <c r="T951" s="2"/>
      <c r="U951" s="2"/>
      <c r="V951" s="2"/>
      <c r="W951" s="2"/>
      <c r="X951" s="2"/>
      <c r="Y951" s="2"/>
      <c r="Z951" s="2"/>
      <c r="AA951" s="2"/>
      <c r="AB951" s="2"/>
      <c r="AC951" s="2"/>
      <c r="AD951" s="2"/>
      <c r="AE951" s="2"/>
      <c r="AF951" s="2"/>
      <c r="AG951" s="2"/>
      <c r="AH951" s="2"/>
      <c r="AI951" s="2"/>
      <c r="AJ951" s="2"/>
      <c r="AK951" s="2"/>
    </row>
    <row r="952" spans="1:37" ht="15.75" customHeight="1">
      <c r="A952" s="2"/>
      <c r="B952" s="2"/>
      <c r="C952" s="63"/>
      <c r="D952" s="2"/>
      <c r="E952" s="63"/>
      <c r="F952" s="2"/>
      <c r="G952" s="63"/>
      <c r="H952" s="2"/>
      <c r="I952" s="63"/>
      <c r="J952" s="2"/>
      <c r="K952" s="63"/>
      <c r="L952" s="2"/>
      <c r="M952" s="63"/>
      <c r="N952" s="2"/>
      <c r="O952" s="63"/>
      <c r="P952" s="2"/>
      <c r="Q952" s="63"/>
      <c r="R952" s="2"/>
      <c r="S952" s="2"/>
      <c r="T952" s="2"/>
      <c r="U952" s="2"/>
      <c r="V952" s="2"/>
      <c r="W952" s="2"/>
      <c r="X952" s="2"/>
      <c r="Y952" s="2"/>
      <c r="Z952" s="2"/>
      <c r="AA952" s="2"/>
      <c r="AB952" s="2"/>
      <c r="AC952" s="2"/>
      <c r="AD952" s="2"/>
      <c r="AE952" s="2"/>
      <c r="AF952" s="2"/>
      <c r="AG952" s="2"/>
      <c r="AH952" s="2"/>
      <c r="AI952" s="2"/>
      <c r="AJ952" s="2"/>
      <c r="AK952" s="2"/>
    </row>
    <row r="953" spans="1:37" ht="15.75" customHeight="1">
      <c r="A953" s="2"/>
      <c r="B953" s="2"/>
      <c r="C953" s="63"/>
      <c r="D953" s="2"/>
      <c r="E953" s="63"/>
      <c r="F953" s="2"/>
      <c r="G953" s="63"/>
      <c r="H953" s="2"/>
      <c r="I953" s="63"/>
      <c r="J953" s="2"/>
      <c r="K953" s="63"/>
      <c r="L953" s="2"/>
      <c r="M953" s="63"/>
      <c r="N953" s="2"/>
      <c r="O953" s="63"/>
      <c r="P953" s="2"/>
      <c r="Q953" s="63"/>
      <c r="R953" s="2"/>
      <c r="S953" s="2"/>
      <c r="T953" s="2"/>
      <c r="U953" s="2"/>
      <c r="V953" s="2"/>
      <c r="W953" s="2"/>
      <c r="X953" s="2"/>
      <c r="Y953" s="2"/>
      <c r="Z953" s="2"/>
      <c r="AA953" s="2"/>
      <c r="AB953" s="2"/>
      <c r="AC953" s="2"/>
      <c r="AD953" s="2"/>
      <c r="AE953" s="2"/>
      <c r="AF953" s="2"/>
      <c r="AG953" s="2"/>
      <c r="AH953" s="2"/>
      <c r="AI953" s="2"/>
      <c r="AJ953" s="2"/>
      <c r="AK953" s="2"/>
    </row>
    <row r="954" spans="1:37" ht="15.75" customHeight="1">
      <c r="A954" s="2"/>
      <c r="B954" s="2"/>
      <c r="C954" s="63"/>
      <c r="D954" s="2"/>
      <c r="E954" s="63"/>
      <c r="F954" s="2"/>
      <c r="G954" s="63"/>
      <c r="H954" s="2"/>
      <c r="I954" s="63"/>
      <c r="J954" s="2"/>
      <c r="K954" s="63"/>
      <c r="L954" s="2"/>
      <c r="M954" s="63"/>
      <c r="N954" s="2"/>
      <c r="O954" s="63"/>
      <c r="P954" s="2"/>
      <c r="Q954" s="63"/>
      <c r="R954" s="2"/>
      <c r="S954" s="2"/>
      <c r="T954" s="2"/>
      <c r="U954" s="2"/>
      <c r="V954" s="2"/>
      <c r="W954" s="2"/>
      <c r="X954" s="2"/>
      <c r="Y954" s="2"/>
      <c r="Z954" s="2"/>
      <c r="AA954" s="2"/>
      <c r="AB954" s="2"/>
      <c r="AC954" s="2"/>
      <c r="AD954" s="2"/>
      <c r="AE954" s="2"/>
      <c r="AF954" s="2"/>
      <c r="AG954" s="2"/>
      <c r="AH954" s="2"/>
      <c r="AI954" s="2"/>
      <c r="AJ954" s="2"/>
      <c r="AK954" s="2"/>
    </row>
    <row r="955" spans="1:37" ht="15.75" customHeight="1">
      <c r="A955" s="2"/>
      <c r="B955" s="2"/>
      <c r="C955" s="63"/>
      <c r="D955" s="2"/>
      <c r="E955" s="63"/>
      <c r="F955" s="2"/>
      <c r="G955" s="63"/>
      <c r="H955" s="2"/>
      <c r="I955" s="63"/>
      <c r="J955" s="2"/>
      <c r="K955" s="63"/>
      <c r="L955" s="2"/>
      <c r="M955" s="63"/>
      <c r="N955" s="2"/>
      <c r="O955" s="63"/>
      <c r="P955" s="2"/>
      <c r="Q955" s="63"/>
      <c r="R955" s="2"/>
      <c r="S955" s="2"/>
      <c r="T955" s="2"/>
      <c r="U955" s="2"/>
      <c r="V955" s="2"/>
      <c r="W955" s="2"/>
      <c r="X955" s="2"/>
      <c r="Y955" s="2"/>
      <c r="Z955" s="2"/>
      <c r="AA955" s="2"/>
      <c r="AB955" s="2"/>
      <c r="AC955" s="2"/>
      <c r="AD955" s="2"/>
      <c r="AE955" s="2"/>
      <c r="AF955" s="2"/>
      <c r="AG955" s="2"/>
      <c r="AH955" s="2"/>
      <c r="AI955" s="2"/>
      <c r="AJ955" s="2"/>
      <c r="AK955" s="2"/>
    </row>
    <row r="956" spans="1:37" ht="15.75" customHeight="1">
      <c r="A956" s="2"/>
      <c r="B956" s="2"/>
      <c r="C956" s="63"/>
      <c r="D956" s="2"/>
      <c r="E956" s="63"/>
      <c r="F956" s="2"/>
      <c r="G956" s="63"/>
      <c r="H956" s="2"/>
      <c r="I956" s="63"/>
      <c r="J956" s="2"/>
      <c r="K956" s="63"/>
      <c r="L956" s="2"/>
      <c r="M956" s="63"/>
      <c r="N956" s="2"/>
      <c r="O956" s="63"/>
      <c r="P956" s="2"/>
      <c r="Q956" s="63"/>
      <c r="R956" s="2"/>
      <c r="S956" s="2"/>
      <c r="T956" s="2"/>
      <c r="U956" s="2"/>
      <c r="V956" s="2"/>
      <c r="W956" s="2"/>
      <c r="X956" s="2"/>
      <c r="Y956" s="2"/>
      <c r="Z956" s="2"/>
      <c r="AA956" s="2"/>
      <c r="AB956" s="2"/>
      <c r="AC956" s="2"/>
      <c r="AD956" s="2"/>
      <c r="AE956" s="2"/>
      <c r="AF956" s="2"/>
      <c r="AG956" s="2"/>
      <c r="AH956" s="2"/>
      <c r="AI956" s="2"/>
      <c r="AJ956" s="2"/>
      <c r="AK956" s="2"/>
    </row>
    <row r="957" spans="1:37" ht="15.75" customHeight="1">
      <c r="A957" s="2"/>
      <c r="B957" s="2"/>
      <c r="C957" s="63"/>
      <c r="D957" s="2"/>
      <c r="E957" s="63"/>
      <c r="F957" s="2"/>
      <c r="G957" s="63"/>
      <c r="H957" s="2"/>
      <c r="I957" s="63"/>
      <c r="J957" s="2"/>
      <c r="K957" s="63"/>
      <c r="L957" s="2"/>
      <c r="M957" s="63"/>
      <c r="N957" s="2"/>
      <c r="O957" s="63"/>
      <c r="P957" s="2"/>
      <c r="Q957" s="63"/>
      <c r="R957" s="2"/>
      <c r="S957" s="2"/>
      <c r="T957" s="2"/>
      <c r="U957" s="2"/>
      <c r="V957" s="2"/>
      <c r="W957" s="2"/>
      <c r="X957" s="2"/>
      <c r="Y957" s="2"/>
      <c r="Z957" s="2"/>
      <c r="AA957" s="2"/>
      <c r="AB957" s="2"/>
      <c r="AC957" s="2"/>
      <c r="AD957" s="2"/>
      <c r="AE957" s="2"/>
      <c r="AF957" s="2"/>
      <c r="AG957" s="2"/>
      <c r="AH957" s="2"/>
      <c r="AI957" s="2"/>
      <c r="AJ957" s="2"/>
      <c r="AK957" s="2"/>
    </row>
    <row r="958" spans="1:37" ht="15.75" customHeight="1">
      <c r="A958" s="2"/>
      <c r="B958" s="2"/>
      <c r="C958" s="63"/>
      <c r="D958" s="2"/>
      <c r="E958" s="63"/>
      <c r="F958" s="2"/>
      <c r="G958" s="63"/>
      <c r="H958" s="2"/>
      <c r="I958" s="63"/>
      <c r="J958" s="2"/>
      <c r="K958" s="63"/>
      <c r="L958" s="2"/>
      <c r="M958" s="63"/>
      <c r="N958" s="2"/>
      <c r="O958" s="63"/>
      <c r="P958" s="2"/>
      <c r="Q958" s="63"/>
      <c r="R958" s="2"/>
      <c r="S958" s="2"/>
      <c r="T958" s="2"/>
      <c r="U958" s="2"/>
      <c r="V958" s="2"/>
      <c r="W958" s="2"/>
      <c r="X958" s="2"/>
      <c r="Y958" s="2"/>
      <c r="Z958" s="2"/>
      <c r="AA958" s="2"/>
      <c r="AB958" s="2"/>
      <c r="AC958" s="2"/>
      <c r="AD958" s="2"/>
      <c r="AE958" s="2"/>
      <c r="AF958" s="2"/>
      <c r="AG958" s="2"/>
      <c r="AH958" s="2"/>
      <c r="AI958" s="2"/>
      <c r="AJ958" s="2"/>
      <c r="AK958" s="2"/>
    </row>
    <row r="959" spans="1:37" ht="15.75" customHeight="1">
      <c r="A959" s="2"/>
      <c r="B959" s="2"/>
      <c r="C959" s="63"/>
      <c r="D959" s="2"/>
      <c r="E959" s="63"/>
      <c r="F959" s="2"/>
      <c r="G959" s="63"/>
      <c r="H959" s="2"/>
      <c r="I959" s="63"/>
      <c r="J959" s="2"/>
      <c r="K959" s="63"/>
      <c r="L959" s="2"/>
      <c r="M959" s="63"/>
      <c r="N959" s="2"/>
      <c r="O959" s="63"/>
      <c r="P959" s="2"/>
      <c r="Q959" s="63"/>
      <c r="R959" s="2"/>
      <c r="S959" s="2"/>
      <c r="T959" s="2"/>
      <c r="U959" s="2"/>
      <c r="V959" s="2"/>
      <c r="W959" s="2"/>
      <c r="X959" s="2"/>
      <c r="Y959" s="2"/>
      <c r="Z959" s="2"/>
      <c r="AA959" s="2"/>
      <c r="AB959" s="2"/>
      <c r="AC959" s="2"/>
      <c r="AD959" s="2"/>
      <c r="AE959" s="2"/>
      <c r="AF959" s="2"/>
      <c r="AG959" s="2"/>
      <c r="AH959" s="2"/>
      <c r="AI959" s="2"/>
      <c r="AJ959" s="2"/>
      <c r="AK959" s="2"/>
    </row>
    <row r="960" spans="1:37" ht="15.75" customHeight="1">
      <c r="A960" s="2"/>
      <c r="B960" s="2"/>
      <c r="C960" s="63"/>
      <c r="D960" s="2"/>
      <c r="E960" s="63"/>
      <c r="F960" s="2"/>
      <c r="G960" s="63"/>
      <c r="H960" s="2"/>
      <c r="I960" s="63"/>
      <c r="J960" s="2"/>
      <c r="K960" s="63"/>
      <c r="L960" s="2"/>
      <c r="M960" s="63"/>
      <c r="N960" s="2"/>
      <c r="O960" s="63"/>
      <c r="P960" s="2"/>
      <c r="Q960" s="63"/>
      <c r="R960" s="2"/>
      <c r="S960" s="2"/>
      <c r="T960" s="2"/>
      <c r="U960" s="2"/>
      <c r="V960" s="2"/>
      <c r="W960" s="2"/>
      <c r="X960" s="2"/>
      <c r="Y960" s="2"/>
      <c r="Z960" s="2"/>
      <c r="AA960" s="2"/>
      <c r="AB960" s="2"/>
      <c r="AC960" s="2"/>
      <c r="AD960" s="2"/>
      <c r="AE960" s="2"/>
      <c r="AF960" s="2"/>
      <c r="AG960" s="2"/>
      <c r="AH960" s="2"/>
      <c r="AI960" s="2"/>
      <c r="AJ960" s="2"/>
      <c r="AK960" s="2"/>
    </row>
    <row r="961" spans="1:37" ht="15.75" customHeight="1">
      <c r="A961" s="2"/>
      <c r="B961" s="2"/>
      <c r="C961" s="63"/>
      <c r="D961" s="2"/>
      <c r="E961" s="63"/>
      <c r="F961" s="2"/>
      <c r="G961" s="63"/>
      <c r="H961" s="2"/>
      <c r="I961" s="63"/>
      <c r="J961" s="2"/>
      <c r="K961" s="63"/>
      <c r="L961" s="2"/>
      <c r="M961" s="63"/>
      <c r="N961" s="2"/>
      <c r="O961" s="63"/>
      <c r="P961" s="2"/>
      <c r="Q961" s="63"/>
      <c r="R961" s="2"/>
      <c r="S961" s="2"/>
      <c r="T961" s="2"/>
      <c r="U961" s="2"/>
      <c r="V961" s="2"/>
      <c r="W961" s="2"/>
      <c r="X961" s="2"/>
      <c r="Y961" s="2"/>
      <c r="Z961" s="2"/>
      <c r="AA961" s="2"/>
      <c r="AB961" s="2"/>
      <c r="AC961" s="2"/>
      <c r="AD961" s="2"/>
      <c r="AE961" s="2"/>
      <c r="AF961" s="2"/>
      <c r="AG961" s="2"/>
      <c r="AH961" s="2"/>
      <c r="AI961" s="2"/>
      <c r="AJ961" s="2"/>
      <c r="AK961" s="2"/>
    </row>
    <row r="962" spans="1:37" ht="15.75" customHeight="1">
      <c r="A962" s="2"/>
      <c r="B962" s="2"/>
      <c r="C962" s="63"/>
      <c r="D962" s="2"/>
      <c r="E962" s="63"/>
      <c r="F962" s="2"/>
      <c r="G962" s="63"/>
      <c r="H962" s="2"/>
      <c r="I962" s="63"/>
      <c r="J962" s="2"/>
      <c r="K962" s="63"/>
      <c r="L962" s="2"/>
      <c r="M962" s="63"/>
      <c r="N962" s="2"/>
      <c r="O962" s="63"/>
      <c r="P962" s="2"/>
      <c r="Q962" s="63"/>
      <c r="R962" s="2"/>
      <c r="S962" s="2"/>
      <c r="T962" s="2"/>
      <c r="U962" s="2"/>
      <c r="V962" s="2"/>
      <c r="W962" s="2"/>
      <c r="X962" s="2"/>
      <c r="Y962" s="2"/>
      <c r="Z962" s="2"/>
      <c r="AA962" s="2"/>
      <c r="AB962" s="2"/>
      <c r="AC962" s="2"/>
      <c r="AD962" s="2"/>
      <c r="AE962" s="2"/>
      <c r="AF962" s="2"/>
      <c r="AG962" s="2"/>
      <c r="AH962" s="2"/>
      <c r="AI962" s="2"/>
      <c r="AJ962" s="2"/>
      <c r="AK962" s="2"/>
    </row>
    <row r="963" spans="1:37" ht="15.75" customHeight="1">
      <c r="A963" s="2"/>
      <c r="B963" s="2"/>
      <c r="C963" s="63"/>
      <c r="D963" s="2"/>
      <c r="E963" s="63"/>
      <c r="F963" s="2"/>
      <c r="G963" s="63"/>
      <c r="H963" s="2"/>
      <c r="I963" s="63"/>
      <c r="J963" s="2"/>
      <c r="K963" s="63"/>
      <c r="L963" s="2"/>
      <c r="M963" s="63"/>
      <c r="N963" s="2"/>
      <c r="O963" s="63"/>
      <c r="P963" s="2"/>
      <c r="Q963" s="63"/>
      <c r="R963" s="2"/>
      <c r="S963" s="2"/>
      <c r="T963" s="2"/>
      <c r="U963" s="2"/>
      <c r="V963" s="2"/>
      <c r="W963" s="2"/>
      <c r="X963" s="2"/>
      <c r="Y963" s="2"/>
      <c r="Z963" s="2"/>
      <c r="AA963" s="2"/>
      <c r="AB963" s="2"/>
      <c r="AC963" s="2"/>
      <c r="AD963" s="2"/>
      <c r="AE963" s="2"/>
      <c r="AF963" s="2"/>
      <c r="AG963" s="2"/>
      <c r="AH963" s="2"/>
      <c r="AI963" s="2"/>
      <c r="AJ963" s="2"/>
      <c r="AK963" s="2"/>
    </row>
    <row r="964" spans="1:37" ht="15.75" customHeight="1">
      <c r="A964" s="2"/>
      <c r="B964" s="2"/>
      <c r="C964" s="63"/>
      <c r="D964" s="2"/>
      <c r="E964" s="63"/>
      <c r="F964" s="2"/>
      <c r="G964" s="63"/>
      <c r="H964" s="2"/>
      <c r="I964" s="63"/>
      <c r="J964" s="2"/>
      <c r="K964" s="63"/>
      <c r="L964" s="2"/>
      <c r="M964" s="63"/>
      <c r="N964" s="2"/>
      <c r="O964" s="63"/>
      <c r="P964" s="2"/>
      <c r="Q964" s="63"/>
      <c r="R964" s="2"/>
      <c r="S964" s="2"/>
      <c r="T964" s="2"/>
      <c r="U964" s="2"/>
      <c r="V964" s="2"/>
      <c r="W964" s="2"/>
      <c r="X964" s="2"/>
      <c r="Y964" s="2"/>
      <c r="Z964" s="2"/>
      <c r="AA964" s="2"/>
      <c r="AB964" s="2"/>
      <c r="AC964" s="2"/>
      <c r="AD964" s="2"/>
      <c r="AE964" s="2"/>
      <c r="AF964" s="2"/>
      <c r="AG964" s="2"/>
      <c r="AH964" s="2"/>
      <c r="AI964" s="2"/>
      <c r="AJ964" s="2"/>
      <c r="AK964" s="2"/>
    </row>
    <row r="965" spans="1:37" ht="15.75" customHeight="1">
      <c r="A965" s="2"/>
      <c r="B965" s="2"/>
      <c r="C965" s="63"/>
      <c r="D965" s="2"/>
      <c r="E965" s="63"/>
      <c r="F965" s="2"/>
      <c r="G965" s="63"/>
      <c r="H965" s="2"/>
      <c r="I965" s="63"/>
      <c r="J965" s="2"/>
      <c r="K965" s="63"/>
      <c r="L965" s="2"/>
      <c r="M965" s="63"/>
      <c r="N965" s="2"/>
      <c r="O965" s="63"/>
      <c r="P965" s="2"/>
      <c r="Q965" s="63"/>
      <c r="R965" s="2"/>
      <c r="S965" s="2"/>
      <c r="T965" s="2"/>
      <c r="U965" s="2"/>
      <c r="V965" s="2"/>
      <c r="W965" s="2"/>
      <c r="X965" s="2"/>
      <c r="Y965" s="2"/>
      <c r="Z965" s="2"/>
      <c r="AA965" s="2"/>
      <c r="AB965" s="2"/>
      <c r="AC965" s="2"/>
      <c r="AD965" s="2"/>
      <c r="AE965" s="2"/>
      <c r="AF965" s="2"/>
      <c r="AG965" s="2"/>
      <c r="AH965" s="2"/>
      <c r="AI965" s="2"/>
      <c r="AJ965" s="2"/>
      <c r="AK965" s="2"/>
    </row>
    <row r="966" spans="1:37" ht="15.75" customHeight="1">
      <c r="A966" s="2"/>
      <c r="B966" s="2"/>
      <c r="C966" s="63"/>
      <c r="D966" s="2"/>
      <c r="E966" s="63"/>
      <c r="F966" s="2"/>
      <c r="G966" s="63"/>
      <c r="H966" s="2"/>
      <c r="I966" s="63"/>
      <c r="J966" s="2"/>
      <c r="K966" s="63"/>
      <c r="L966" s="2"/>
      <c r="M966" s="63"/>
      <c r="N966" s="2"/>
      <c r="O966" s="63"/>
      <c r="P966" s="2"/>
      <c r="Q966" s="63"/>
      <c r="R966" s="2"/>
      <c r="S966" s="2"/>
      <c r="T966" s="2"/>
      <c r="U966" s="2"/>
      <c r="V966" s="2"/>
      <c r="W966" s="2"/>
      <c r="X966" s="2"/>
      <c r="Y966" s="2"/>
      <c r="Z966" s="2"/>
      <c r="AA966" s="2"/>
      <c r="AB966" s="2"/>
      <c r="AC966" s="2"/>
      <c r="AD966" s="2"/>
      <c r="AE966" s="2"/>
      <c r="AF966" s="2"/>
      <c r="AG966" s="2"/>
      <c r="AH966" s="2"/>
      <c r="AI966" s="2"/>
      <c r="AJ966" s="2"/>
      <c r="AK966" s="2"/>
    </row>
    <row r="967" spans="1:37" ht="15.75" customHeight="1">
      <c r="A967" s="2"/>
      <c r="B967" s="2"/>
      <c r="C967" s="63"/>
      <c r="D967" s="2"/>
      <c r="E967" s="63"/>
      <c r="F967" s="2"/>
      <c r="G967" s="63"/>
      <c r="H967" s="2"/>
      <c r="I967" s="63"/>
      <c r="J967" s="2"/>
      <c r="K967" s="63"/>
      <c r="L967" s="2"/>
      <c r="M967" s="63"/>
      <c r="N967" s="2"/>
      <c r="O967" s="63"/>
      <c r="P967" s="2"/>
      <c r="Q967" s="63"/>
      <c r="R967" s="2"/>
      <c r="S967" s="2"/>
      <c r="T967" s="2"/>
      <c r="U967" s="2"/>
      <c r="V967" s="2"/>
      <c r="W967" s="2"/>
      <c r="X967" s="2"/>
      <c r="Y967" s="2"/>
      <c r="Z967" s="2"/>
      <c r="AA967" s="2"/>
      <c r="AB967" s="2"/>
      <c r="AC967" s="2"/>
      <c r="AD967" s="2"/>
      <c r="AE967" s="2"/>
      <c r="AF967" s="2"/>
      <c r="AG967" s="2"/>
      <c r="AH967" s="2"/>
      <c r="AI967" s="2"/>
      <c r="AJ967" s="2"/>
      <c r="AK967" s="2"/>
    </row>
    <row r="968" spans="1:37" ht="15.75" customHeight="1">
      <c r="A968" s="2"/>
      <c r="B968" s="2"/>
      <c r="C968" s="63"/>
      <c r="D968" s="2"/>
      <c r="E968" s="63"/>
      <c r="F968" s="2"/>
      <c r="G968" s="63"/>
      <c r="H968" s="2"/>
      <c r="I968" s="63"/>
      <c r="J968" s="2"/>
      <c r="K968" s="63"/>
      <c r="L968" s="2"/>
      <c r="M968" s="63"/>
      <c r="N968" s="2"/>
      <c r="O968" s="63"/>
      <c r="P968" s="2"/>
      <c r="Q968" s="63"/>
      <c r="R968" s="2"/>
      <c r="S968" s="2"/>
      <c r="T968" s="2"/>
      <c r="U968" s="2"/>
      <c r="V968" s="2"/>
      <c r="W968" s="2"/>
      <c r="X968" s="2"/>
      <c r="Y968" s="2"/>
      <c r="Z968" s="2"/>
      <c r="AA968" s="2"/>
      <c r="AB968" s="2"/>
      <c r="AC968" s="2"/>
      <c r="AD968" s="2"/>
      <c r="AE968" s="2"/>
      <c r="AF968" s="2"/>
      <c r="AG968" s="2"/>
      <c r="AH968" s="2"/>
      <c r="AI968" s="2"/>
      <c r="AJ968" s="2"/>
      <c r="AK968" s="2"/>
    </row>
    <row r="969" spans="1:37" ht="15.75" customHeight="1">
      <c r="A969" s="2"/>
      <c r="B969" s="2"/>
      <c r="C969" s="63"/>
      <c r="D969" s="2"/>
      <c r="E969" s="63"/>
      <c r="F969" s="2"/>
      <c r="G969" s="63"/>
      <c r="H969" s="2"/>
      <c r="I969" s="63"/>
      <c r="J969" s="2"/>
      <c r="K969" s="63"/>
      <c r="L969" s="2"/>
      <c r="M969" s="63"/>
      <c r="N969" s="2"/>
      <c r="O969" s="63"/>
      <c r="P969" s="2"/>
      <c r="Q969" s="63"/>
      <c r="R969" s="2"/>
      <c r="S969" s="2"/>
      <c r="T969" s="2"/>
      <c r="U969" s="2"/>
      <c r="V969" s="2"/>
      <c r="W969" s="2"/>
      <c r="X969" s="2"/>
      <c r="Y969" s="2"/>
      <c r="Z969" s="2"/>
      <c r="AA969" s="2"/>
      <c r="AB969" s="2"/>
      <c r="AC969" s="2"/>
      <c r="AD969" s="2"/>
      <c r="AE969" s="2"/>
      <c r="AF969" s="2"/>
      <c r="AG969" s="2"/>
      <c r="AH969" s="2"/>
      <c r="AI969" s="2"/>
      <c r="AJ969" s="2"/>
      <c r="AK969" s="2"/>
    </row>
    <row r="970" spans="1:37" ht="15.75" customHeight="1">
      <c r="A970" s="2"/>
      <c r="B970" s="2"/>
      <c r="C970" s="63"/>
      <c r="D970" s="2"/>
      <c r="E970" s="63"/>
      <c r="F970" s="2"/>
      <c r="G970" s="63"/>
      <c r="H970" s="2"/>
      <c r="I970" s="63"/>
      <c r="J970" s="2"/>
      <c r="K970" s="63"/>
      <c r="L970" s="2"/>
      <c r="M970" s="63"/>
      <c r="N970" s="2"/>
      <c r="O970" s="63"/>
      <c r="P970" s="2"/>
      <c r="Q970" s="63"/>
      <c r="R970" s="2"/>
      <c r="S970" s="2"/>
      <c r="T970" s="2"/>
      <c r="U970" s="2"/>
      <c r="V970" s="2"/>
      <c r="W970" s="2"/>
      <c r="X970" s="2"/>
      <c r="Y970" s="2"/>
      <c r="Z970" s="2"/>
      <c r="AA970" s="2"/>
      <c r="AB970" s="2"/>
      <c r="AC970" s="2"/>
      <c r="AD970" s="2"/>
      <c r="AE970" s="2"/>
      <c r="AF970" s="2"/>
      <c r="AG970" s="2"/>
      <c r="AH970" s="2"/>
      <c r="AI970" s="2"/>
      <c r="AJ970" s="2"/>
      <c r="AK970" s="2"/>
    </row>
    <row r="971" spans="1:37" ht="15.75" customHeight="1">
      <c r="A971" s="2"/>
      <c r="B971" s="2"/>
      <c r="C971" s="63"/>
      <c r="D971" s="2"/>
      <c r="E971" s="63"/>
      <c r="F971" s="2"/>
      <c r="G971" s="63"/>
      <c r="H971" s="2"/>
      <c r="I971" s="63"/>
      <c r="J971" s="2"/>
      <c r="K971" s="63"/>
      <c r="L971" s="2"/>
      <c r="M971" s="63"/>
      <c r="N971" s="2"/>
      <c r="O971" s="63"/>
      <c r="P971" s="2"/>
      <c r="Q971" s="63"/>
      <c r="R971" s="2"/>
      <c r="S971" s="2"/>
      <c r="T971" s="2"/>
      <c r="U971" s="2"/>
      <c r="V971" s="2"/>
      <c r="W971" s="2"/>
      <c r="X971" s="2"/>
      <c r="Y971" s="2"/>
      <c r="Z971" s="2"/>
      <c r="AA971" s="2"/>
      <c r="AB971" s="2"/>
      <c r="AC971" s="2"/>
      <c r="AD971" s="2"/>
      <c r="AE971" s="2"/>
      <c r="AF971" s="2"/>
      <c r="AG971" s="2"/>
      <c r="AH971" s="2"/>
      <c r="AI971" s="2"/>
      <c r="AJ971" s="2"/>
      <c r="AK971" s="2"/>
    </row>
    <row r="972" spans="1:37" ht="15.75" customHeight="1">
      <c r="A972" s="2"/>
      <c r="B972" s="2"/>
      <c r="C972" s="63"/>
      <c r="D972" s="2"/>
      <c r="E972" s="63"/>
      <c r="F972" s="2"/>
      <c r="G972" s="63"/>
      <c r="H972" s="2"/>
      <c r="I972" s="63"/>
      <c r="J972" s="2"/>
      <c r="K972" s="63"/>
      <c r="L972" s="2"/>
      <c r="M972" s="63"/>
      <c r="N972" s="2"/>
      <c r="O972" s="63"/>
      <c r="P972" s="2"/>
      <c r="Q972" s="63"/>
      <c r="R972" s="2"/>
      <c r="S972" s="2"/>
      <c r="T972" s="2"/>
      <c r="U972" s="2"/>
      <c r="V972" s="2"/>
      <c r="W972" s="2"/>
      <c r="X972" s="2"/>
      <c r="Y972" s="2"/>
      <c r="Z972" s="2"/>
      <c r="AA972" s="2"/>
      <c r="AB972" s="2"/>
      <c r="AC972" s="2"/>
      <c r="AD972" s="2"/>
      <c r="AE972" s="2"/>
      <c r="AF972" s="2"/>
      <c r="AG972" s="2"/>
      <c r="AH972" s="2"/>
      <c r="AI972" s="2"/>
      <c r="AJ972" s="2"/>
      <c r="AK972" s="2"/>
    </row>
    <row r="973" spans="1:37" ht="15.75" customHeight="1">
      <c r="A973" s="2"/>
      <c r="B973" s="2"/>
      <c r="C973" s="63"/>
      <c r="D973" s="2"/>
      <c r="E973" s="63"/>
      <c r="F973" s="2"/>
      <c r="G973" s="63"/>
      <c r="H973" s="2"/>
      <c r="I973" s="63"/>
      <c r="J973" s="2"/>
      <c r="K973" s="63"/>
      <c r="L973" s="2"/>
      <c r="M973" s="63"/>
      <c r="N973" s="2"/>
      <c r="O973" s="63"/>
      <c r="P973" s="2"/>
      <c r="Q973" s="63"/>
      <c r="R973" s="2"/>
      <c r="S973" s="2"/>
      <c r="T973" s="2"/>
      <c r="U973" s="2"/>
      <c r="V973" s="2"/>
      <c r="W973" s="2"/>
      <c r="X973" s="2"/>
      <c r="Y973" s="2"/>
      <c r="Z973" s="2"/>
      <c r="AA973" s="2"/>
      <c r="AB973" s="2"/>
      <c r="AC973" s="2"/>
      <c r="AD973" s="2"/>
      <c r="AE973" s="2"/>
      <c r="AF973" s="2"/>
      <c r="AG973" s="2"/>
      <c r="AH973" s="2"/>
      <c r="AI973" s="2"/>
      <c r="AJ973" s="2"/>
      <c r="AK973" s="2"/>
    </row>
    <row r="974" spans="1:37" ht="15.75" customHeight="1">
      <c r="A974" s="2"/>
      <c r="B974" s="2"/>
      <c r="C974" s="63"/>
      <c r="D974" s="2"/>
      <c r="E974" s="63"/>
      <c r="F974" s="2"/>
      <c r="G974" s="63"/>
      <c r="H974" s="2"/>
      <c r="I974" s="63"/>
      <c r="J974" s="2"/>
      <c r="K974" s="63"/>
      <c r="L974" s="2"/>
      <c r="M974" s="63"/>
      <c r="N974" s="2"/>
      <c r="O974" s="63"/>
      <c r="P974" s="2"/>
      <c r="Q974" s="63"/>
      <c r="R974" s="2"/>
      <c r="S974" s="2"/>
      <c r="T974" s="2"/>
      <c r="U974" s="2"/>
      <c r="V974" s="2"/>
      <c r="W974" s="2"/>
      <c r="X974" s="2"/>
      <c r="Y974" s="2"/>
      <c r="Z974" s="2"/>
      <c r="AA974" s="2"/>
      <c r="AB974" s="2"/>
      <c r="AC974" s="2"/>
      <c r="AD974" s="2"/>
      <c r="AE974" s="2"/>
      <c r="AF974" s="2"/>
      <c r="AG974" s="2"/>
      <c r="AH974" s="2"/>
      <c r="AI974" s="2"/>
      <c r="AJ974" s="2"/>
      <c r="AK974" s="2"/>
    </row>
    <row r="975" spans="1:37" ht="15.75" customHeight="1">
      <c r="A975" s="2"/>
      <c r="B975" s="2"/>
      <c r="C975" s="63"/>
      <c r="D975" s="2"/>
      <c r="E975" s="63"/>
      <c r="F975" s="2"/>
      <c r="G975" s="63"/>
      <c r="H975" s="2"/>
      <c r="I975" s="63"/>
      <c r="J975" s="2"/>
      <c r="K975" s="63"/>
      <c r="L975" s="2"/>
      <c r="M975" s="63"/>
      <c r="N975" s="2"/>
      <c r="O975" s="63"/>
      <c r="P975" s="2"/>
      <c r="Q975" s="63"/>
      <c r="R975" s="2"/>
      <c r="S975" s="2"/>
      <c r="T975" s="2"/>
      <c r="U975" s="2"/>
      <c r="V975" s="2"/>
      <c r="W975" s="2"/>
      <c r="X975" s="2"/>
      <c r="Y975" s="2"/>
      <c r="Z975" s="2"/>
      <c r="AA975" s="2"/>
      <c r="AB975" s="2"/>
      <c r="AC975" s="2"/>
      <c r="AD975" s="2"/>
      <c r="AE975" s="2"/>
      <c r="AF975" s="2"/>
      <c r="AG975" s="2"/>
      <c r="AH975" s="2"/>
      <c r="AI975" s="2"/>
      <c r="AJ975" s="2"/>
      <c r="AK975" s="2"/>
    </row>
    <row r="976" spans="1:37" ht="15.75" customHeight="1">
      <c r="A976" s="2"/>
      <c r="B976" s="2"/>
      <c r="C976" s="63"/>
      <c r="D976" s="2"/>
      <c r="E976" s="63"/>
      <c r="F976" s="2"/>
      <c r="G976" s="63"/>
      <c r="H976" s="2"/>
      <c r="I976" s="63"/>
      <c r="J976" s="2"/>
      <c r="K976" s="63"/>
      <c r="L976" s="2"/>
      <c r="M976" s="63"/>
      <c r="N976" s="2"/>
      <c r="O976" s="63"/>
      <c r="P976" s="2"/>
      <c r="Q976" s="63"/>
      <c r="R976" s="2"/>
      <c r="S976" s="2"/>
      <c r="T976" s="2"/>
      <c r="U976" s="2"/>
      <c r="V976" s="2"/>
      <c r="W976" s="2"/>
      <c r="X976" s="2"/>
      <c r="Y976" s="2"/>
      <c r="Z976" s="2"/>
      <c r="AA976" s="2"/>
      <c r="AB976" s="2"/>
      <c r="AC976" s="2"/>
      <c r="AD976" s="2"/>
      <c r="AE976" s="2"/>
      <c r="AF976" s="2"/>
      <c r="AG976" s="2"/>
      <c r="AH976" s="2"/>
      <c r="AI976" s="2"/>
      <c r="AJ976" s="2"/>
      <c r="AK976" s="2"/>
    </row>
    <row r="977" spans="1:37" ht="15.75" customHeight="1">
      <c r="A977" s="2"/>
      <c r="B977" s="2"/>
      <c r="C977" s="63"/>
      <c r="D977" s="2"/>
      <c r="E977" s="63"/>
      <c r="F977" s="2"/>
      <c r="G977" s="63"/>
      <c r="H977" s="2"/>
      <c r="I977" s="63"/>
      <c r="J977" s="2"/>
      <c r="K977" s="63"/>
      <c r="L977" s="2"/>
      <c r="M977" s="63"/>
      <c r="N977" s="2"/>
      <c r="O977" s="63"/>
      <c r="P977" s="2"/>
      <c r="Q977" s="63"/>
      <c r="R977" s="2"/>
      <c r="S977" s="2"/>
      <c r="T977" s="2"/>
      <c r="U977" s="2"/>
      <c r="V977" s="2"/>
      <c r="W977" s="2"/>
      <c r="X977" s="2"/>
      <c r="Y977" s="2"/>
      <c r="Z977" s="2"/>
      <c r="AA977" s="2"/>
      <c r="AB977" s="2"/>
      <c r="AC977" s="2"/>
      <c r="AD977" s="2"/>
      <c r="AE977" s="2"/>
      <c r="AF977" s="2"/>
      <c r="AG977" s="2"/>
      <c r="AH977" s="2"/>
      <c r="AI977" s="2"/>
      <c r="AJ977" s="2"/>
      <c r="AK977" s="2"/>
    </row>
    <row r="978" spans="1:37" ht="15.75" customHeight="1">
      <c r="A978" s="2"/>
      <c r="B978" s="2"/>
      <c r="C978" s="63"/>
      <c r="D978" s="2"/>
      <c r="E978" s="63"/>
      <c r="F978" s="2"/>
      <c r="G978" s="63"/>
      <c r="H978" s="2"/>
      <c r="I978" s="63"/>
      <c r="J978" s="2"/>
      <c r="K978" s="63"/>
      <c r="L978" s="2"/>
      <c r="M978" s="63"/>
      <c r="N978" s="2"/>
      <c r="O978" s="63"/>
      <c r="P978" s="2"/>
      <c r="Q978" s="63"/>
      <c r="R978" s="2"/>
      <c r="S978" s="2"/>
      <c r="T978" s="2"/>
      <c r="U978" s="2"/>
      <c r="V978" s="2"/>
      <c r="W978" s="2"/>
      <c r="X978" s="2"/>
      <c r="Y978" s="2"/>
      <c r="Z978" s="2"/>
      <c r="AA978" s="2"/>
      <c r="AB978" s="2"/>
      <c r="AC978" s="2"/>
      <c r="AD978" s="2"/>
      <c r="AE978" s="2"/>
      <c r="AF978" s="2"/>
      <c r="AG978" s="2"/>
      <c r="AH978" s="2"/>
      <c r="AI978" s="2"/>
      <c r="AJ978" s="2"/>
      <c r="AK978" s="2"/>
    </row>
    <row r="979" spans="1:37" ht="15.75" customHeight="1">
      <c r="A979" s="2"/>
      <c r="B979" s="2"/>
      <c r="C979" s="63"/>
      <c r="D979" s="2"/>
      <c r="E979" s="63"/>
      <c r="F979" s="2"/>
      <c r="G979" s="63"/>
      <c r="H979" s="2"/>
      <c r="I979" s="63"/>
      <c r="J979" s="2"/>
      <c r="K979" s="63"/>
      <c r="L979" s="2"/>
      <c r="M979" s="63"/>
      <c r="N979" s="2"/>
      <c r="O979" s="63"/>
      <c r="P979" s="2"/>
      <c r="Q979" s="63"/>
      <c r="R979" s="2"/>
      <c r="S979" s="2"/>
      <c r="T979" s="2"/>
      <c r="U979" s="2"/>
      <c r="V979" s="2"/>
      <c r="W979" s="2"/>
      <c r="X979" s="2"/>
      <c r="Y979" s="2"/>
      <c r="Z979" s="2"/>
      <c r="AA979" s="2"/>
      <c r="AB979" s="2"/>
      <c r="AC979" s="2"/>
      <c r="AD979" s="2"/>
      <c r="AE979" s="2"/>
      <c r="AF979" s="2"/>
      <c r="AG979" s="2"/>
      <c r="AH979" s="2"/>
      <c r="AI979" s="2"/>
      <c r="AJ979" s="2"/>
      <c r="AK979" s="2"/>
    </row>
    <row r="980" spans="1:37" ht="15.75" customHeight="1">
      <c r="A980" s="2"/>
      <c r="B980" s="2"/>
      <c r="C980" s="63"/>
      <c r="D980" s="2"/>
      <c r="E980" s="63"/>
      <c r="F980" s="2"/>
      <c r="G980" s="63"/>
      <c r="H980" s="2"/>
      <c r="I980" s="63"/>
      <c r="J980" s="2"/>
      <c r="K980" s="63"/>
      <c r="L980" s="2"/>
      <c r="M980" s="63"/>
      <c r="N980" s="2"/>
      <c r="O980" s="63"/>
      <c r="P980" s="2"/>
      <c r="Q980" s="63"/>
      <c r="R980" s="2"/>
      <c r="S980" s="2"/>
      <c r="T980" s="2"/>
      <c r="U980" s="2"/>
      <c r="V980" s="2"/>
      <c r="W980" s="2"/>
      <c r="X980" s="2"/>
      <c r="Y980" s="2"/>
      <c r="Z980" s="2"/>
      <c r="AA980" s="2"/>
      <c r="AB980" s="2"/>
      <c r="AC980" s="2"/>
      <c r="AD980" s="2"/>
      <c r="AE980" s="2"/>
      <c r="AF980" s="2"/>
      <c r="AG980" s="2"/>
      <c r="AH980" s="2"/>
      <c r="AI980" s="2"/>
      <c r="AJ980" s="2"/>
      <c r="AK980" s="2"/>
    </row>
    <row r="981" spans="1:37" ht="15.75" customHeight="1">
      <c r="A981" s="2"/>
      <c r="B981" s="2"/>
      <c r="C981" s="63"/>
      <c r="D981" s="2"/>
      <c r="E981" s="63"/>
      <c r="F981" s="2"/>
      <c r="G981" s="63"/>
      <c r="H981" s="2"/>
      <c r="I981" s="63"/>
      <c r="J981" s="2"/>
      <c r="K981" s="63"/>
      <c r="L981" s="2"/>
      <c r="M981" s="63"/>
      <c r="N981" s="2"/>
      <c r="O981" s="63"/>
      <c r="P981" s="2"/>
      <c r="Q981" s="63"/>
      <c r="R981" s="2"/>
      <c r="S981" s="2"/>
      <c r="T981" s="2"/>
      <c r="U981" s="2"/>
      <c r="V981" s="2"/>
      <c r="W981" s="2"/>
      <c r="X981" s="2"/>
      <c r="Y981" s="2"/>
      <c r="Z981" s="2"/>
      <c r="AA981" s="2"/>
      <c r="AB981" s="2"/>
      <c r="AC981" s="2"/>
      <c r="AD981" s="2"/>
      <c r="AE981" s="2"/>
      <c r="AF981" s="2"/>
      <c r="AG981" s="2"/>
      <c r="AH981" s="2"/>
      <c r="AI981" s="2"/>
      <c r="AJ981" s="2"/>
      <c r="AK981" s="2"/>
    </row>
    <row r="982" spans="1:37" ht="15.75" customHeight="1">
      <c r="A982" s="2"/>
      <c r="B982" s="2"/>
      <c r="C982" s="63"/>
      <c r="D982" s="2"/>
      <c r="E982" s="63"/>
      <c r="F982" s="2"/>
      <c r="G982" s="63"/>
      <c r="H982" s="2"/>
      <c r="I982" s="63"/>
      <c r="J982" s="2"/>
      <c r="K982" s="63"/>
      <c r="L982" s="2"/>
      <c r="M982" s="63"/>
      <c r="N982" s="2"/>
      <c r="O982" s="63"/>
      <c r="P982" s="2"/>
      <c r="Q982" s="63"/>
      <c r="R982" s="2"/>
      <c r="S982" s="2"/>
      <c r="T982" s="2"/>
      <c r="U982" s="2"/>
      <c r="V982" s="2"/>
      <c r="W982" s="2"/>
      <c r="X982" s="2"/>
      <c r="Y982" s="2"/>
      <c r="Z982" s="2"/>
      <c r="AA982" s="2"/>
      <c r="AB982" s="2"/>
      <c r="AC982" s="2"/>
      <c r="AD982" s="2"/>
      <c r="AE982" s="2"/>
      <c r="AF982" s="2"/>
      <c r="AG982" s="2"/>
      <c r="AH982" s="2"/>
      <c r="AI982" s="2"/>
      <c r="AJ982" s="2"/>
      <c r="AK982" s="2"/>
    </row>
    <row r="983" spans="1:37" ht="15.75" customHeight="1">
      <c r="A983" s="2"/>
      <c r="B983" s="2"/>
      <c r="C983" s="63"/>
      <c r="D983" s="2"/>
      <c r="E983" s="63"/>
      <c r="F983" s="2"/>
      <c r="G983" s="63"/>
      <c r="H983" s="2"/>
      <c r="I983" s="63"/>
      <c r="J983" s="2"/>
      <c r="K983" s="63"/>
      <c r="L983" s="2"/>
      <c r="M983" s="63"/>
      <c r="N983" s="2"/>
      <c r="O983" s="63"/>
      <c r="P983" s="2"/>
      <c r="Q983" s="63"/>
      <c r="R983" s="2"/>
      <c r="S983" s="2"/>
      <c r="T983" s="2"/>
      <c r="U983" s="2"/>
      <c r="V983" s="2"/>
      <c r="W983" s="2"/>
      <c r="X983" s="2"/>
      <c r="Y983" s="2"/>
      <c r="Z983" s="2"/>
      <c r="AA983" s="2"/>
      <c r="AB983" s="2"/>
      <c r="AC983" s="2"/>
      <c r="AD983" s="2"/>
      <c r="AE983" s="2"/>
      <c r="AF983" s="2"/>
      <c r="AG983" s="2"/>
      <c r="AH983" s="2"/>
      <c r="AI983" s="2"/>
      <c r="AJ983" s="2"/>
      <c r="AK983" s="2"/>
    </row>
    <row r="984" spans="1:37" ht="15.75" customHeight="1">
      <c r="A984" s="2"/>
      <c r="B984" s="2"/>
      <c r="C984" s="63"/>
      <c r="D984" s="2"/>
      <c r="E984" s="63"/>
      <c r="F984" s="2"/>
      <c r="G984" s="63"/>
      <c r="H984" s="2"/>
      <c r="I984" s="63"/>
      <c r="J984" s="2"/>
      <c r="K984" s="63"/>
      <c r="L984" s="2"/>
      <c r="M984" s="63"/>
      <c r="N984" s="2"/>
      <c r="O984" s="63"/>
      <c r="P984" s="2"/>
      <c r="Q984" s="63"/>
      <c r="R984" s="2"/>
      <c r="S984" s="2"/>
      <c r="T984" s="2"/>
      <c r="U984" s="2"/>
      <c r="V984" s="2"/>
      <c r="W984" s="2"/>
      <c r="X984" s="2"/>
      <c r="Y984" s="2"/>
      <c r="Z984" s="2"/>
      <c r="AA984" s="2"/>
      <c r="AB984" s="2"/>
      <c r="AC984" s="2"/>
      <c r="AD984" s="2"/>
      <c r="AE984" s="2"/>
      <c r="AF984" s="2"/>
      <c r="AG984" s="2"/>
      <c r="AH984" s="2"/>
      <c r="AI984" s="2"/>
      <c r="AJ984" s="2"/>
      <c r="AK984" s="2"/>
    </row>
    <row r="985" spans="1:37" ht="15.75" customHeight="1">
      <c r="A985" s="2"/>
      <c r="B985" s="2"/>
      <c r="C985" s="63"/>
      <c r="D985" s="2"/>
      <c r="E985" s="63"/>
      <c r="F985" s="2"/>
      <c r="G985" s="63"/>
      <c r="H985" s="2"/>
      <c r="I985" s="63"/>
      <c r="J985" s="2"/>
      <c r="K985" s="63"/>
      <c r="L985" s="2"/>
      <c r="M985" s="63"/>
      <c r="N985" s="2"/>
      <c r="O985" s="63"/>
      <c r="P985" s="2"/>
      <c r="Q985" s="63"/>
      <c r="R985" s="2"/>
      <c r="S985" s="2"/>
      <c r="T985" s="2"/>
      <c r="U985" s="2"/>
      <c r="V985" s="2"/>
      <c r="W985" s="2"/>
      <c r="X985" s="2"/>
      <c r="Y985" s="2"/>
      <c r="Z985" s="2"/>
      <c r="AA985" s="2"/>
      <c r="AB985" s="2"/>
      <c r="AC985" s="2"/>
      <c r="AD985" s="2"/>
      <c r="AE985" s="2"/>
      <c r="AF985" s="2"/>
      <c r="AG985" s="2"/>
      <c r="AH985" s="2"/>
      <c r="AI985" s="2"/>
      <c r="AJ985" s="2"/>
      <c r="AK985" s="2"/>
    </row>
    <row r="986" spans="1:37" ht="15.75" customHeight="1">
      <c r="A986" s="2"/>
      <c r="B986" s="2"/>
      <c r="C986" s="63"/>
      <c r="D986" s="2"/>
      <c r="E986" s="63"/>
      <c r="F986" s="2"/>
      <c r="G986" s="63"/>
      <c r="H986" s="2"/>
      <c r="I986" s="63"/>
      <c r="J986" s="2"/>
      <c r="K986" s="63"/>
      <c r="L986" s="2"/>
      <c r="M986" s="63"/>
      <c r="N986" s="2"/>
      <c r="O986" s="63"/>
      <c r="P986" s="2"/>
      <c r="Q986" s="63"/>
      <c r="R986" s="2"/>
      <c r="S986" s="2"/>
      <c r="T986" s="2"/>
      <c r="U986" s="2"/>
      <c r="V986" s="2"/>
      <c r="W986" s="2"/>
      <c r="X986" s="2"/>
      <c r="Y986" s="2"/>
      <c r="Z986" s="2"/>
      <c r="AA986" s="2"/>
      <c r="AB986" s="2"/>
      <c r="AC986" s="2"/>
      <c r="AD986" s="2"/>
      <c r="AE986" s="2"/>
      <c r="AF986" s="2"/>
      <c r="AG986" s="2"/>
      <c r="AH986" s="2"/>
      <c r="AI986" s="2"/>
      <c r="AJ986" s="2"/>
      <c r="AK986" s="2"/>
    </row>
  </sheetData>
  <mergeCells count="610">
    <mergeCell ref="AD265:AE265"/>
    <mergeCell ref="AF265:AG265"/>
    <mergeCell ref="AD261:AE261"/>
    <mergeCell ref="AF261:AG261"/>
    <mergeCell ref="AH261:AI261"/>
    <mergeCell ref="AJ261:AK261"/>
    <mergeCell ref="AF263:AG263"/>
    <mergeCell ref="AH263:AI263"/>
    <mergeCell ref="AJ263:AK263"/>
    <mergeCell ref="AD263:AE263"/>
    <mergeCell ref="AD264:AE264"/>
    <mergeCell ref="AF264:AG264"/>
    <mergeCell ref="AH264:AI264"/>
    <mergeCell ref="AJ264:AK264"/>
    <mergeCell ref="AD228:AE228"/>
    <mergeCell ref="AF228:AG228"/>
    <mergeCell ref="AH228:AI228"/>
    <mergeCell ref="AJ228:AK228"/>
    <mergeCell ref="AH229:AI229"/>
    <mergeCell ref="AJ229:AK229"/>
    <mergeCell ref="V230:W230"/>
    <mergeCell ref="X230:Y230"/>
    <mergeCell ref="Z230:AA230"/>
    <mergeCell ref="AB230:AC230"/>
    <mergeCell ref="AD230:AE230"/>
    <mergeCell ref="AF230:AG230"/>
    <mergeCell ref="AH230:AI230"/>
    <mergeCell ref="AJ230:AK230"/>
    <mergeCell ref="V228:W228"/>
    <mergeCell ref="V229:W229"/>
    <mergeCell ref="X229:Y229"/>
    <mergeCell ref="Z229:AA229"/>
    <mergeCell ref="AB229:AC229"/>
    <mergeCell ref="AD229:AE229"/>
    <mergeCell ref="AF229:AG229"/>
    <mergeCell ref="AF227:AG227"/>
    <mergeCell ref="AH227:AI227"/>
    <mergeCell ref="AJ227:AK227"/>
    <mergeCell ref="O226:P226"/>
    <mergeCell ref="Q226:R226"/>
    <mergeCell ref="V227:W227"/>
    <mergeCell ref="X227:Y227"/>
    <mergeCell ref="Z227:AA227"/>
    <mergeCell ref="AB227:AC227"/>
    <mergeCell ref="AD227:AE227"/>
    <mergeCell ref="A205:A223"/>
    <mergeCell ref="C224:D224"/>
    <mergeCell ref="G224:H224"/>
    <mergeCell ref="I224:J224"/>
    <mergeCell ref="K224:L224"/>
    <mergeCell ref="M224:N224"/>
    <mergeCell ref="O224:P224"/>
    <mergeCell ref="Q224:R224"/>
    <mergeCell ref="X225:Y225"/>
    <mergeCell ref="E224:F224"/>
    <mergeCell ref="E225:F225"/>
    <mergeCell ref="G225:H225"/>
    <mergeCell ref="I225:J225"/>
    <mergeCell ref="K225:L225"/>
    <mergeCell ref="M225:N225"/>
    <mergeCell ref="O225:P225"/>
    <mergeCell ref="Q225:R225"/>
    <mergeCell ref="V225:W225"/>
    <mergeCell ref="A165:A183"/>
    <mergeCell ref="E165:F165"/>
    <mergeCell ref="G165:H165"/>
    <mergeCell ref="Q165:R165"/>
    <mergeCell ref="I186:J186"/>
    <mergeCell ref="K186:L186"/>
    <mergeCell ref="C187:D187"/>
    <mergeCell ref="E187:F187"/>
    <mergeCell ref="G187:H187"/>
    <mergeCell ref="I187:J187"/>
    <mergeCell ref="K187:L187"/>
    <mergeCell ref="M187:N187"/>
    <mergeCell ref="O187:P187"/>
    <mergeCell ref="Q187:R187"/>
    <mergeCell ref="C186:D186"/>
    <mergeCell ref="C167:D167"/>
    <mergeCell ref="E167:F167"/>
    <mergeCell ref="A185:A203"/>
    <mergeCell ref="C185:D185"/>
    <mergeCell ref="E185:F185"/>
    <mergeCell ref="E186:F186"/>
    <mergeCell ref="C165:D165"/>
    <mergeCell ref="C166:D166"/>
    <mergeCell ref="C184:D184"/>
    <mergeCell ref="E184:F184"/>
    <mergeCell ref="G184:H184"/>
    <mergeCell ref="I184:J184"/>
    <mergeCell ref="K184:L184"/>
    <mergeCell ref="M186:N186"/>
    <mergeCell ref="O186:P186"/>
    <mergeCell ref="G185:H185"/>
    <mergeCell ref="I185:J185"/>
    <mergeCell ref="K185:L185"/>
    <mergeCell ref="M185:N185"/>
    <mergeCell ref="O185:P185"/>
    <mergeCell ref="G186:H186"/>
    <mergeCell ref="M166:N166"/>
    <mergeCell ref="O166:P166"/>
    <mergeCell ref="G167:H167"/>
    <mergeCell ref="I167:J167"/>
    <mergeCell ref="K167:L167"/>
    <mergeCell ref="M167:N167"/>
    <mergeCell ref="O167:P167"/>
    <mergeCell ref="E166:F166"/>
    <mergeCell ref="G166:H166"/>
    <mergeCell ref="I166:J166"/>
    <mergeCell ref="K166:L166"/>
    <mergeCell ref="Q166:R166"/>
    <mergeCell ref="T166:T186"/>
    <mergeCell ref="Q184:R184"/>
    <mergeCell ref="Q186:R186"/>
    <mergeCell ref="M184:N184"/>
    <mergeCell ref="O184:P184"/>
    <mergeCell ref="Q185:R185"/>
    <mergeCell ref="Q167:R167"/>
    <mergeCell ref="AH265:AI265"/>
    <mergeCell ref="AJ265:AK265"/>
    <mergeCell ref="AD266:AE266"/>
    <mergeCell ref="AF266:AG266"/>
    <mergeCell ref="AH266:AI266"/>
    <mergeCell ref="AJ266:AK266"/>
    <mergeCell ref="M144:N144"/>
    <mergeCell ref="M145:N145"/>
    <mergeCell ref="O145:P145"/>
    <mergeCell ref="Q145:R145"/>
    <mergeCell ref="M146:N146"/>
    <mergeCell ref="O146:P146"/>
    <mergeCell ref="Q146:R146"/>
    <mergeCell ref="M165:N165"/>
    <mergeCell ref="O165:P165"/>
    <mergeCell ref="M147:N147"/>
    <mergeCell ref="O147:P147"/>
    <mergeCell ref="Q147:R147"/>
    <mergeCell ref="Z225:AA225"/>
    <mergeCell ref="AB225:AC225"/>
    <mergeCell ref="AD225:AE225"/>
    <mergeCell ref="AF225:AG225"/>
    <mergeCell ref="AH225:AI225"/>
    <mergeCell ref="AJ225:AK225"/>
    <mergeCell ref="A225:A243"/>
    <mergeCell ref="C225:D225"/>
    <mergeCell ref="C226:D226"/>
    <mergeCell ref="C227:D227"/>
    <mergeCell ref="E227:F227"/>
    <mergeCell ref="G227:H227"/>
    <mergeCell ref="I227:J227"/>
    <mergeCell ref="K227:L227"/>
    <mergeCell ref="M227:N227"/>
    <mergeCell ref="E226:F226"/>
    <mergeCell ref="G226:H226"/>
    <mergeCell ref="I226:J226"/>
    <mergeCell ref="K226:L226"/>
    <mergeCell ref="M226:N226"/>
    <mergeCell ref="C206:D206"/>
    <mergeCell ref="E206:F206"/>
    <mergeCell ref="G206:H206"/>
    <mergeCell ref="I206:J206"/>
    <mergeCell ref="K206:L206"/>
    <mergeCell ref="M206:N206"/>
    <mergeCell ref="C207:D207"/>
    <mergeCell ref="E207:F207"/>
    <mergeCell ref="G207:H207"/>
    <mergeCell ref="I207:J207"/>
    <mergeCell ref="K207:L207"/>
    <mergeCell ref="M207:N207"/>
    <mergeCell ref="G204:H204"/>
    <mergeCell ref="G205:H205"/>
    <mergeCell ref="I205:J205"/>
    <mergeCell ref="K205:L205"/>
    <mergeCell ref="M205:N205"/>
    <mergeCell ref="O205:P205"/>
    <mergeCell ref="Q205:R205"/>
    <mergeCell ref="C204:D204"/>
    <mergeCell ref="E204:F204"/>
    <mergeCell ref="I204:J204"/>
    <mergeCell ref="K204:L204"/>
    <mergeCell ref="M204:N204"/>
    <mergeCell ref="O204:P204"/>
    <mergeCell ref="Q204:R204"/>
    <mergeCell ref="E205:F205"/>
    <mergeCell ref="C205:D205"/>
    <mergeCell ref="V265:W265"/>
    <mergeCell ref="X265:Y265"/>
    <mergeCell ref="Z265:AA265"/>
    <mergeCell ref="AB265:AC265"/>
    <mergeCell ref="V266:W266"/>
    <mergeCell ref="X266:Y266"/>
    <mergeCell ref="Z266:AA266"/>
    <mergeCell ref="AB266:AC266"/>
    <mergeCell ref="O206:P206"/>
    <mergeCell ref="Q206:R206"/>
    <mergeCell ref="T227:T246"/>
    <mergeCell ref="X261:Y261"/>
    <mergeCell ref="Z261:AA261"/>
    <mergeCell ref="AB261:AC261"/>
    <mergeCell ref="T263:T282"/>
    <mergeCell ref="O207:P207"/>
    <mergeCell ref="Q207:R207"/>
    <mergeCell ref="O227:P227"/>
    <mergeCell ref="Q227:R227"/>
    <mergeCell ref="X228:Y228"/>
    <mergeCell ref="Z228:AA228"/>
    <mergeCell ref="AB228:AC228"/>
    <mergeCell ref="V261:W261"/>
    <mergeCell ref="V263:W263"/>
    <mergeCell ref="X263:Y263"/>
    <mergeCell ref="Z263:AA263"/>
    <mergeCell ref="AB263:AC263"/>
    <mergeCell ref="V264:W264"/>
    <mergeCell ref="X264:Y264"/>
    <mergeCell ref="Z264:AA264"/>
    <mergeCell ref="AB264:AC264"/>
    <mergeCell ref="C164:D164"/>
    <mergeCell ref="E164:F164"/>
    <mergeCell ref="G164:H164"/>
    <mergeCell ref="I164:J164"/>
    <mergeCell ref="K164:L164"/>
    <mergeCell ref="M164:N164"/>
    <mergeCell ref="O164:P164"/>
    <mergeCell ref="AH164:AI164"/>
    <mergeCell ref="AJ164:AK164"/>
    <mergeCell ref="Q164:R164"/>
    <mergeCell ref="V164:W164"/>
    <mergeCell ref="X164:Y164"/>
    <mergeCell ref="Z164:AA164"/>
    <mergeCell ref="AB164:AC164"/>
    <mergeCell ref="AD164:AE164"/>
    <mergeCell ref="AF164:AG164"/>
    <mergeCell ref="A125:A143"/>
    <mergeCell ref="E125:F125"/>
    <mergeCell ref="G125:H125"/>
    <mergeCell ref="I125:J125"/>
    <mergeCell ref="E126:F126"/>
    <mergeCell ref="C147:D147"/>
    <mergeCell ref="E147:F147"/>
    <mergeCell ref="G147:H147"/>
    <mergeCell ref="I147:J147"/>
    <mergeCell ref="C127:D127"/>
    <mergeCell ref="E127:F127"/>
    <mergeCell ref="A145:A163"/>
    <mergeCell ref="C145:D145"/>
    <mergeCell ref="E145:F145"/>
    <mergeCell ref="C146:D146"/>
    <mergeCell ref="E146:F146"/>
    <mergeCell ref="V168:W168"/>
    <mergeCell ref="V169:W169"/>
    <mergeCell ref="X169:Y169"/>
    <mergeCell ref="Z169:AA169"/>
    <mergeCell ref="AB169:AC169"/>
    <mergeCell ref="AD169:AE169"/>
    <mergeCell ref="AF169:AG169"/>
    <mergeCell ref="G145:H145"/>
    <mergeCell ref="I145:J145"/>
    <mergeCell ref="K145:L145"/>
    <mergeCell ref="G146:H146"/>
    <mergeCell ref="I146:J146"/>
    <mergeCell ref="K146:L146"/>
    <mergeCell ref="K147:L147"/>
    <mergeCell ref="I165:J165"/>
    <mergeCell ref="K165:L165"/>
    <mergeCell ref="X168:Y168"/>
    <mergeCell ref="Z168:AA168"/>
    <mergeCell ref="AB168:AC168"/>
    <mergeCell ref="AD168:AE168"/>
    <mergeCell ref="AF168:AG168"/>
    <mergeCell ref="AH168:AI168"/>
    <mergeCell ref="AJ168:AK168"/>
    <mergeCell ref="AH169:AI169"/>
    <mergeCell ref="AJ169:AK169"/>
    <mergeCell ref="Q144:R144"/>
    <mergeCell ref="X166:Y166"/>
    <mergeCell ref="Z166:AA166"/>
    <mergeCell ref="AB166:AC166"/>
    <mergeCell ref="AD166:AE166"/>
    <mergeCell ref="AF166:AG166"/>
    <mergeCell ref="AH166:AI166"/>
    <mergeCell ref="AJ166:AK166"/>
    <mergeCell ref="AH167:AI167"/>
    <mergeCell ref="AJ167:AK167"/>
    <mergeCell ref="V166:W166"/>
    <mergeCell ref="V167:W167"/>
    <mergeCell ref="X167:Y167"/>
    <mergeCell ref="Z167:AA167"/>
    <mergeCell ref="AB167:AC167"/>
    <mergeCell ref="AD167:AE167"/>
    <mergeCell ref="AF167:AG167"/>
    <mergeCell ref="C125:D125"/>
    <mergeCell ref="C126:D126"/>
    <mergeCell ref="G126:H126"/>
    <mergeCell ref="I126:J126"/>
    <mergeCell ref="K125:L125"/>
    <mergeCell ref="K126:L126"/>
    <mergeCell ref="M126:N126"/>
    <mergeCell ref="O126:P126"/>
    <mergeCell ref="C144:D144"/>
    <mergeCell ref="E144:F144"/>
    <mergeCell ref="G144:H144"/>
    <mergeCell ref="I144:J144"/>
    <mergeCell ref="K144:L144"/>
    <mergeCell ref="O144:P144"/>
    <mergeCell ref="Q126:R126"/>
    <mergeCell ref="G127:H127"/>
    <mergeCell ref="I127:J127"/>
    <mergeCell ref="K127:L127"/>
    <mergeCell ref="M127:N127"/>
    <mergeCell ref="O127:P127"/>
    <mergeCell ref="Q127:R127"/>
    <mergeCell ref="G104:H104"/>
    <mergeCell ref="I105:J105"/>
    <mergeCell ref="K105:L105"/>
    <mergeCell ref="M105:N105"/>
    <mergeCell ref="O105:P105"/>
    <mergeCell ref="Q105:R105"/>
    <mergeCell ref="M124:N124"/>
    <mergeCell ref="O124:P124"/>
    <mergeCell ref="Q124:R124"/>
    <mergeCell ref="M125:N125"/>
    <mergeCell ref="O125:P125"/>
    <mergeCell ref="Q125:R125"/>
    <mergeCell ref="I124:J124"/>
    <mergeCell ref="K124:L124"/>
    <mergeCell ref="AF110:AG110"/>
    <mergeCell ref="AH110:AI110"/>
    <mergeCell ref="AH109:AI109"/>
    <mergeCell ref="AJ109:AK109"/>
    <mergeCell ref="V110:W110"/>
    <mergeCell ref="X110:Y110"/>
    <mergeCell ref="Z110:AA110"/>
    <mergeCell ref="AB110:AC110"/>
    <mergeCell ref="AD110:AE110"/>
    <mergeCell ref="AJ110:AK110"/>
    <mergeCell ref="V105:W105"/>
    <mergeCell ref="X105:Y105"/>
    <mergeCell ref="Z105:AA105"/>
    <mergeCell ref="AB105:AC105"/>
    <mergeCell ref="AD105:AE105"/>
    <mergeCell ref="AF105:AG105"/>
    <mergeCell ref="AH105:AI105"/>
    <mergeCell ref="AJ105:AK105"/>
    <mergeCell ref="A65:A83"/>
    <mergeCell ref="C65:D65"/>
    <mergeCell ref="E65:F65"/>
    <mergeCell ref="C66:D66"/>
    <mergeCell ref="E66:F66"/>
    <mergeCell ref="E67:F67"/>
    <mergeCell ref="A85:A103"/>
    <mergeCell ref="G105:H105"/>
    <mergeCell ref="A105:A123"/>
    <mergeCell ref="C105:D105"/>
    <mergeCell ref="C106:D106"/>
    <mergeCell ref="C107:D107"/>
    <mergeCell ref="C124:D124"/>
    <mergeCell ref="E124:F124"/>
    <mergeCell ref="C104:D104"/>
    <mergeCell ref="E104:F104"/>
    <mergeCell ref="I104:J104"/>
    <mergeCell ref="G124:H124"/>
    <mergeCell ref="X108:Y108"/>
    <mergeCell ref="Z108:AA108"/>
    <mergeCell ref="AB108:AC108"/>
    <mergeCell ref="AD108:AE108"/>
    <mergeCell ref="AF108:AG108"/>
    <mergeCell ref="AH108:AI108"/>
    <mergeCell ref="AJ108:AK108"/>
    <mergeCell ref="V108:W108"/>
    <mergeCell ref="V109:W109"/>
    <mergeCell ref="X109:Y109"/>
    <mergeCell ref="Z109:AA109"/>
    <mergeCell ref="AB109:AC109"/>
    <mergeCell ref="AD109:AE109"/>
    <mergeCell ref="AF109:AG109"/>
    <mergeCell ref="AH107:AI107"/>
    <mergeCell ref="AJ107:AK107"/>
    <mergeCell ref="Q107:R107"/>
    <mergeCell ref="V107:W107"/>
    <mergeCell ref="X107:Y107"/>
    <mergeCell ref="Z107:AA107"/>
    <mergeCell ref="AB107:AC107"/>
    <mergeCell ref="AD107:AE107"/>
    <mergeCell ref="AF107:AG107"/>
    <mergeCell ref="T107:T127"/>
    <mergeCell ref="G106:H106"/>
    <mergeCell ref="I106:J106"/>
    <mergeCell ref="K106:L106"/>
    <mergeCell ref="M106:N106"/>
    <mergeCell ref="O106:P106"/>
    <mergeCell ref="Q106:R106"/>
    <mergeCell ref="E106:F106"/>
    <mergeCell ref="E107:F107"/>
    <mergeCell ref="G107:H107"/>
    <mergeCell ref="I107:J107"/>
    <mergeCell ref="K107:L107"/>
    <mergeCell ref="M107:N107"/>
    <mergeCell ref="O107:P107"/>
    <mergeCell ref="C87:D87"/>
    <mergeCell ref="E87:F87"/>
    <mergeCell ref="G87:H87"/>
    <mergeCell ref="I87:J87"/>
    <mergeCell ref="K87:L87"/>
    <mergeCell ref="M87:N87"/>
    <mergeCell ref="O87:P87"/>
    <mergeCell ref="Q87:R87"/>
    <mergeCell ref="E105:F105"/>
    <mergeCell ref="K104:L104"/>
    <mergeCell ref="M104:N104"/>
    <mergeCell ref="O104:P104"/>
    <mergeCell ref="Q104:R104"/>
    <mergeCell ref="O86:P86"/>
    <mergeCell ref="Q86:R86"/>
    <mergeCell ref="E85:F85"/>
    <mergeCell ref="C86:D86"/>
    <mergeCell ref="E86:F86"/>
    <mergeCell ref="G86:H86"/>
    <mergeCell ref="I86:J86"/>
    <mergeCell ref="K86:L86"/>
    <mergeCell ref="M86:N86"/>
    <mergeCell ref="C85:D85"/>
    <mergeCell ref="I85:J85"/>
    <mergeCell ref="K85:L85"/>
    <mergeCell ref="M85:N85"/>
    <mergeCell ref="O85:P85"/>
    <mergeCell ref="Q85:R85"/>
    <mergeCell ref="C84:D84"/>
    <mergeCell ref="E84:F84"/>
    <mergeCell ref="I84:J84"/>
    <mergeCell ref="K84:L84"/>
    <mergeCell ref="M84:N84"/>
    <mergeCell ref="O84:P84"/>
    <mergeCell ref="Q84:R84"/>
    <mergeCell ref="C4:D4"/>
    <mergeCell ref="A5:A23"/>
    <mergeCell ref="C5:D5"/>
    <mergeCell ref="C6:D6"/>
    <mergeCell ref="C7:D7"/>
    <mergeCell ref="E24:F24"/>
    <mergeCell ref="A25:A43"/>
    <mergeCell ref="G84:H84"/>
    <mergeCell ref="G85:H85"/>
    <mergeCell ref="C67:D67"/>
    <mergeCell ref="V45:W45"/>
    <mergeCell ref="X45:Y45"/>
    <mergeCell ref="Z45:AA45"/>
    <mergeCell ref="AB45:AC45"/>
    <mergeCell ref="AD45:AE45"/>
    <mergeCell ref="AF45:AG45"/>
    <mergeCell ref="AH45:AI45"/>
    <mergeCell ref="AJ45:AK45"/>
    <mergeCell ref="AF50:AG50"/>
    <mergeCell ref="AH50:AI50"/>
    <mergeCell ref="AH49:AI49"/>
    <mergeCell ref="AJ49:AK49"/>
    <mergeCell ref="V50:W50"/>
    <mergeCell ref="X50:Y50"/>
    <mergeCell ref="Z50:AA50"/>
    <mergeCell ref="AB50:AC50"/>
    <mergeCell ref="AD50:AE50"/>
    <mergeCell ref="AJ50:AK50"/>
    <mergeCell ref="C24:D24"/>
    <mergeCell ref="C25:D25"/>
    <mergeCell ref="C27:D27"/>
    <mergeCell ref="E27:F27"/>
    <mergeCell ref="A45:A63"/>
    <mergeCell ref="C45:D45"/>
    <mergeCell ref="C46:D46"/>
    <mergeCell ref="C47:D47"/>
    <mergeCell ref="C64:D64"/>
    <mergeCell ref="E64:F64"/>
    <mergeCell ref="C44:D44"/>
    <mergeCell ref="E44:F44"/>
    <mergeCell ref="E25:F25"/>
    <mergeCell ref="C26:D26"/>
    <mergeCell ref="E26:F26"/>
    <mergeCell ref="X48:Y48"/>
    <mergeCell ref="Z48:AA48"/>
    <mergeCell ref="AB48:AC48"/>
    <mergeCell ref="AD48:AE48"/>
    <mergeCell ref="AF48:AG48"/>
    <mergeCell ref="AH48:AI48"/>
    <mergeCell ref="AJ48:AK48"/>
    <mergeCell ref="V48:W48"/>
    <mergeCell ref="V49:W49"/>
    <mergeCell ref="X49:Y49"/>
    <mergeCell ref="Z49:AA49"/>
    <mergeCell ref="AB49:AC49"/>
    <mergeCell ref="AD49:AE49"/>
    <mergeCell ref="AF49:AG49"/>
    <mergeCell ref="AH47:AI47"/>
    <mergeCell ref="AJ47:AK47"/>
    <mergeCell ref="Q47:R47"/>
    <mergeCell ref="V47:W47"/>
    <mergeCell ref="X47:Y47"/>
    <mergeCell ref="Z47:AA47"/>
    <mergeCell ref="AB47:AC47"/>
    <mergeCell ref="AD47:AE47"/>
    <mergeCell ref="AF47:AG47"/>
    <mergeCell ref="E45:F45"/>
    <mergeCell ref="G46:H46"/>
    <mergeCell ref="I46:J46"/>
    <mergeCell ref="K46:L46"/>
    <mergeCell ref="M46:N46"/>
    <mergeCell ref="O46:P46"/>
    <mergeCell ref="Q46:R46"/>
    <mergeCell ref="E46:F46"/>
    <mergeCell ref="E47:F47"/>
    <mergeCell ref="G47:H47"/>
    <mergeCell ref="I47:J47"/>
    <mergeCell ref="K47:L47"/>
    <mergeCell ref="M47:N47"/>
    <mergeCell ref="O47:P47"/>
    <mergeCell ref="E7:F7"/>
    <mergeCell ref="G7:H7"/>
    <mergeCell ref="I7:J7"/>
    <mergeCell ref="K7:L7"/>
    <mergeCell ref="M7:N7"/>
    <mergeCell ref="O7:P7"/>
    <mergeCell ref="Q7:R7"/>
    <mergeCell ref="E6:F6"/>
    <mergeCell ref="G6:H6"/>
    <mergeCell ref="I6:J6"/>
    <mergeCell ref="K6:L6"/>
    <mergeCell ref="M6:N6"/>
    <mergeCell ref="O6:P6"/>
    <mergeCell ref="Q6:R6"/>
    <mergeCell ref="E4:F4"/>
    <mergeCell ref="G4:H4"/>
    <mergeCell ref="I4:J4"/>
    <mergeCell ref="K4:L4"/>
    <mergeCell ref="M4:N4"/>
    <mergeCell ref="O4:P4"/>
    <mergeCell ref="Q4:R4"/>
    <mergeCell ref="E5:F5"/>
    <mergeCell ref="G5:H5"/>
    <mergeCell ref="I5:J5"/>
    <mergeCell ref="K5:L5"/>
    <mergeCell ref="M5:N5"/>
    <mergeCell ref="O5:P5"/>
    <mergeCell ref="Q5:R5"/>
    <mergeCell ref="O2:P2"/>
    <mergeCell ref="Q2:R2"/>
    <mergeCell ref="B1:R1"/>
    <mergeCell ref="C2:D2"/>
    <mergeCell ref="E2:F2"/>
    <mergeCell ref="G2:H2"/>
    <mergeCell ref="I2:J2"/>
    <mergeCell ref="K2:L2"/>
    <mergeCell ref="M2:N2"/>
    <mergeCell ref="G27:H27"/>
    <mergeCell ref="I27:J27"/>
    <mergeCell ref="K27:L27"/>
    <mergeCell ref="M27:N27"/>
    <mergeCell ref="O27:P27"/>
    <mergeCell ref="Q27:R27"/>
    <mergeCell ref="G25:H25"/>
    <mergeCell ref="G26:H26"/>
    <mergeCell ref="I26:J26"/>
    <mergeCell ref="K26:L26"/>
    <mergeCell ref="M26:N26"/>
    <mergeCell ref="O26:P26"/>
    <mergeCell ref="Q26:R26"/>
    <mergeCell ref="I25:J25"/>
    <mergeCell ref="K25:L25"/>
    <mergeCell ref="M25:N25"/>
    <mergeCell ref="O25:P25"/>
    <mergeCell ref="G24:H24"/>
    <mergeCell ref="I24:J24"/>
    <mergeCell ref="K24:L24"/>
    <mergeCell ref="M24:N24"/>
    <mergeCell ref="O24:P24"/>
    <mergeCell ref="Q24:R24"/>
    <mergeCell ref="Q25:R25"/>
    <mergeCell ref="T47:T67"/>
    <mergeCell ref="I64:J64"/>
    <mergeCell ref="K64:L64"/>
    <mergeCell ref="M64:N64"/>
    <mergeCell ref="O64:P64"/>
    <mergeCell ref="Q64:R64"/>
    <mergeCell ref="G65:H65"/>
    <mergeCell ref="I65:J65"/>
    <mergeCell ref="K65:L65"/>
    <mergeCell ref="M65:N65"/>
    <mergeCell ref="O65:P65"/>
    <mergeCell ref="Q65:R65"/>
    <mergeCell ref="G66:H66"/>
    <mergeCell ref="I66:J66"/>
    <mergeCell ref="K66:L66"/>
    <mergeCell ref="M66:N66"/>
    <mergeCell ref="O66:P66"/>
    <mergeCell ref="Q66:R66"/>
    <mergeCell ref="G67:H67"/>
    <mergeCell ref="I67:J67"/>
    <mergeCell ref="G45:H45"/>
    <mergeCell ref="G64:H64"/>
    <mergeCell ref="K67:L67"/>
    <mergeCell ref="M67:N67"/>
    <mergeCell ref="O67:P67"/>
    <mergeCell ref="Q67:R67"/>
    <mergeCell ref="G44:H44"/>
    <mergeCell ref="I45:J45"/>
    <mergeCell ref="K45:L45"/>
    <mergeCell ref="M45:N45"/>
    <mergeCell ref="O45:P45"/>
    <mergeCell ref="Q45:R45"/>
    <mergeCell ref="I44:J44"/>
    <mergeCell ref="K44:L44"/>
    <mergeCell ref="M44:N44"/>
    <mergeCell ref="O44:P44"/>
    <mergeCell ref="Q44:R44"/>
  </mergeCell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986"/>
  <sheetViews>
    <sheetView workbookViewId="0">
      <pane ySplit="4" topLeftCell="A5" activePane="bottomLeft" state="frozen"/>
      <selection pane="bottomLeft" activeCell="B6" sqref="B6"/>
    </sheetView>
  </sheetViews>
  <sheetFormatPr defaultColWidth="14.42578125" defaultRowHeight="15" customHeight="1"/>
  <cols>
    <col min="1" max="1" width="8.85546875" customWidth="1"/>
    <col min="2" max="2" width="41" customWidth="1"/>
    <col min="3" max="3" width="18.85546875" customWidth="1"/>
    <col min="4" max="4" width="14" customWidth="1"/>
    <col min="5" max="5" width="16.5703125" customWidth="1"/>
    <col min="6" max="6" width="9.140625" customWidth="1"/>
    <col min="7" max="7" width="16.7109375" customWidth="1"/>
    <col min="8" max="8" width="9.28515625" customWidth="1"/>
    <col min="9" max="9" width="17.85546875" customWidth="1"/>
    <col min="10" max="10" width="9.85546875" customWidth="1"/>
    <col min="11" max="11" width="15.7109375" customWidth="1"/>
    <col min="12" max="12" width="9.7109375" customWidth="1"/>
    <col min="13" max="13" width="15.28515625" customWidth="1"/>
    <col min="14" max="14" width="9.7109375" customWidth="1"/>
    <col min="15" max="15" width="13.7109375" customWidth="1"/>
    <col min="16" max="16" width="9.85546875" customWidth="1"/>
    <col min="17" max="17" width="13.5703125" customWidth="1"/>
    <col min="18" max="18" width="9.7109375" customWidth="1"/>
    <col min="19" max="20" width="17.28515625" customWidth="1"/>
    <col min="21" max="21" width="34.5703125" customWidth="1"/>
    <col min="22" max="22" width="16.5703125" customWidth="1"/>
    <col min="23" max="23" width="18.42578125" customWidth="1"/>
    <col min="24" max="24" width="16.85546875" customWidth="1"/>
    <col min="25" max="25" width="11.7109375" customWidth="1"/>
    <col min="26" max="26" width="16.85546875" customWidth="1"/>
    <col min="27" max="27" width="9.28515625" customWidth="1"/>
    <col min="28" max="28" width="13.7109375" customWidth="1"/>
    <col min="29" max="29" width="9.28515625" customWidth="1"/>
    <col min="30" max="30" width="14" customWidth="1"/>
    <col min="31" max="31" width="9.28515625" customWidth="1"/>
    <col min="32" max="32" width="13" customWidth="1"/>
    <col min="33" max="33" width="9.28515625" customWidth="1"/>
    <col min="34" max="34" width="13" customWidth="1"/>
    <col min="35" max="35" width="9.28515625" customWidth="1"/>
    <col min="36" max="36" width="12" customWidth="1"/>
    <col min="37" max="37" width="8.5703125" customWidth="1"/>
  </cols>
  <sheetData>
    <row r="1" spans="1:37" ht="15.75" customHeight="1">
      <c r="A1" s="2"/>
      <c r="B1" s="1098" t="s">
        <v>1035</v>
      </c>
      <c r="C1" s="1423"/>
      <c r="D1" s="1423"/>
      <c r="E1" s="1423"/>
      <c r="F1" s="1423"/>
      <c r="G1" s="1423"/>
      <c r="H1" s="1423"/>
      <c r="I1" s="1423"/>
      <c r="J1" s="1423"/>
      <c r="K1" s="1423"/>
      <c r="L1" s="1423"/>
      <c r="M1" s="1423"/>
      <c r="N1" s="1423"/>
      <c r="O1" s="1423"/>
      <c r="P1" s="1423"/>
      <c r="Q1" s="1423"/>
      <c r="R1" s="1203"/>
      <c r="S1" s="2"/>
      <c r="T1" s="2"/>
      <c r="U1" s="2"/>
      <c r="V1" s="2"/>
      <c r="W1" s="2"/>
      <c r="X1" s="2"/>
      <c r="Y1" s="2"/>
      <c r="Z1" s="2"/>
      <c r="AA1" s="2"/>
      <c r="AB1" s="2"/>
      <c r="AC1" s="2"/>
      <c r="AD1" s="2"/>
      <c r="AE1" s="2"/>
      <c r="AF1" s="2"/>
      <c r="AG1" s="2"/>
      <c r="AH1" s="2"/>
      <c r="AI1" s="2"/>
      <c r="AJ1" s="2"/>
      <c r="AK1" s="2"/>
    </row>
    <row r="2" spans="1:37" ht="15.75" customHeight="1">
      <c r="A2" s="4"/>
      <c r="B2" s="1424"/>
      <c r="C2" s="1097" t="s">
        <v>1</v>
      </c>
      <c r="D2" s="1423"/>
      <c r="E2" s="1097" t="s">
        <v>2</v>
      </c>
      <c r="F2" s="1203"/>
      <c r="G2" s="1097" t="s">
        <v>3</v>
      </c>
      <c r="H2" s="1203"/>
      <c r="I2" s="1097" t="s">
        <v>4</v>
      </c>
      <c r="J2" s="1203"/>
      <c r="K2" s="1097" t="s">
        <v>5</v>
      </c>
      <c r="L2" s="1203"/>
      <c r="M2" s="1425" t="s">
        <v>6</v>
      </c>
      <c r="N2" s="1423"/>
      <c r="O2" s="1096" t="s">
        <v>1036</v>
      </c>
      <c r="P2" s="1203"/>
      <c r="Q2" s="1097" t="s">
        <v>1037</v>
      </c>
      <c r="R2" s="1203"/>
      <c r="S2" s="4"/>
      <c r="T2" s="4"/>
      <c r="U2" s="4"/>
      <c r="V2" s="4"/>
      <c r="W2" s="4"/>
      <c r="X2" s="4"/>
      <c r="Y2" s="4"/>
      <c r="Z2" s="4"/>
      <c r="AA2" s="4"/>
      <c r="AB2" s="4"/>
      <c r="AC2" s="4"/>
      <c r="AD2" s="4"/>
      <c r="AE2" s="4"/>
      <c r="AF2" s="4"/>
      <c r="AG2" s="4"/>
      <c r="AH2" s="4"/>
      <c r="AI2" s="4"/>
      <c r="AJ2" s="4"/>
      <c r="AK2" s="4"/>
    </row>
    <row r="3" spans="1:37" ht="15.75" customHeight="1">
      <c r="A3" s="2"/>
      <c r="B3" s="1426"/>
      <c r="C3" s="1427" t="s">
        <v>1038</v>
      </c>
      <c r="D3" s="1428" t="s">
        <v>9</v>
      </c>
      <c r="E3" s="1429" t="s">
        <v>1038</v>
      </c>
      <c r="F3" s="1430" t="s">
        <v>9</v>
      </c>
      <c r="G3" s="1429" t="s">
        <v>1038</v>
      </c>
      <c r="H3" s="1430" t="s">
        <v>9</v>
      </c>
      <c r="I3" s="1429" t="s">
        <v>1038</v>
      </c>
      <c r="J3" s="1430" t="s">
        <v>9</v>
      </c>
      <c r="K3" s="1429" t="s">
        <v>1038</v>
      </c>
      <c r="L3" s="1430" t="s">
        <v>9</v>
      </c>
      <c r="M3" s="1429" t="s">
        <v>1038</v>
      </c>
      <c r="N3" s="1430" t="s">
        <v>9</v>
      </c>
      <c r="O3" s="1429" t="s">
        <v>1038</v>
      </c>
      <c r="P3" s="1431" t="s">
        <v>9</v>
      </c>
      <c r="Q3" s="1429" t="s">
        <v>1038</v>
      </c>
      <c r="R3" s="1430" t="s">
        <v>9</v>
      </c>
      <c r="S3" s="2"/>
      <c r="T3" s="2"/>
      <c r="U3" s="2"/>
      <c r="V3" s="2"/>
      <c r="W3" s="2"/>
      <c r="X3" s="2"/>
      <c r="Y3" s="2"/>
      <c r="Z3" s="2"/>
      <c r="AA3" s="2"/>
      <c r="AB3" s="2"/>
      <c r="AC3" s="2"/>
      <c r="AD3" s="2"/>
      <c r="AE3" s="2"/>
      <c r="AF3" s="2"/>
      <c r="AG3" s="2"/>
      <c r="AH3" s="2"/>
      <c r="AI3" s="2"/>
      <c r="AJ3" s="2"/>
      <c r="AK3" s="2"/>
    </row>
    <row r="4" spans="1:37">
      <c r="A4" s="1432"/>
      <c r="B4" s="362" t="s">
        <v>1039</v>
      </c>
      <c r="C4" s="1433">
        <f>C6-C5</f>
        <v>-4.4773764875813138E-3</v>
      </c>
      <c r="D4" s="1423"/>
      <c r="E4" s="1099">
        <f>E6-E5</f>
        <v>-6.5475073223353469E-3</v>
      </c>
      <c r="F4" s="1203"/>
      <c r="G4" s="1099">
        <f>G6-G5</f>
        <v>2.7017418313978317E-2</v>
      </c>
      <c r="H4" s="1203"/>
      <c r="I4" s="1099">
        <f>I6-I5</f>
        <v>-7.9721773280616304E-3</v>
      </c>
      <c r="J4" s="1203"/>
      <c r="K4" s="1099">
        <f>K6-K5</f>
        <v>-1.4592033189320917E-2</v>
      </c>
      <c r="L4" s="1203"/>
      <c r="M4" s="1433">
        <f>M6-M5</f>
        <v>-2.6818430880882496E-2</v>
      </c>
      <c r="N4" s="1423"/>
      <c r="O4" s="1099">
        <f>O6-O5</f>
        <v>1.2954474074074074E-2</v>
      </c>
      <c r="P4" s="1203"/>
      <c r="Q4" s="1434">
        <f>Q6-Q5</f>
        <v>0</v>
      </c>
      <c r="R4" s="1435"/>
      <c r="S4" s="2"/>
      <c r="T4" s="2"/>
      <c r="U4" s="2"/>
      <c r="V4" s="2"/>
      <c r="W4" s="2"/>
      <c r="X4" s="2"/>
      <c r="Y4" s="2"/>
      <c r="Z4" s="2"/>
      <c r="AA4" s="2"/>
      <c r="AB4" s="2"/>
      <c r="AC4" s="2"/>
      <c r="AD4" s="2"/>
      <c r="AE4" s="2"/>
      <c r="AF4" s="2"/>
      <c r="AG4" s="2"/>
      <c r="AH4" s="2"/>
      <c r="AI4" s="2"/>
      <c r="AJ4" s="2"/>
      <c r="AK4" s="2"/>
    </row>
    <row r="5" spans="1:37" ht="15.75" customHeight="1">
      <c r="A5" s="1436" t="s">
        <v>1040</v>
      </c>
      <c r="B5" s="363" t="s">
        <v>1041</v>
      </c>
      <c r="C5" s="1437">
        <f t="shared" ref="C5:C6" si="0">C10/C14</f>
        <v>6.3600265251989391E-2</v>
      </c>
      <c r="D5" s="1423"/>
      <c r="E5" s="1100">
        <f t="shared" ref="E5:E6" si="1">E10/E14</f>
        <v>6.640987514188422E-2</v>
      </c>
      <c r="F5" s="1203"/>
      <c r="G5" s="1100">
        <f t="shared" ref="G5:G6" si="2">G10/G14</f>
        <v>6.9595705521472387E-2</v>
      </c>
      <c r="H5" s="1203"/>
      <c r="I5" s="1100">
        <f t="shared" ref="I5:I6" si="3">I10/I14</f>
        <v>5.3866544117647061E-2</v>
      </c>
      <c r="J5" s="1203"/>
      <c r="K5" s="1100">
        <f t="shared" ref="K5:K6" si="4">K10/K14</f>
        <v>5.7464705882352939E-2</v>
      </c>
      <c r="L5" s="1203"/>
      <c r="M5" s="1437">
        <f t="shared" ref="M5:M6" si="5">M10/M14</f>
        <v>4.2513953488372093E-2</v>
      </c>
      <c r="N5" s="1423"/>
      <c r="O5" s="1100">
        <f t="shared" ref="O5:O6" si="6">O10/O14</f>
        <v>4.0325E-2</v>
      </c>
      <c r="P5" s="1203"/>
      <c r="Q5" s="1101">
        <f t="shared" ref="Q5:Q6" si="7">Q10/Q14</f>
        <v>0.90749999999999997</v>
      </c>
      <c r="R5" s="1203"/>
      <c r="S5" s="2"/>
      <c r="T5" s="2"/>
      <c r="U5" s="2"/>
      <c r="V5" s="2"/>
      <c r="W5" s="2"/>
      <c r="X5" s="2"/>
      <c r="Y5" s="2"/>
      <c r="Z5" s="2"/>
      <c r="AA5" s="2"/>
      <c r="AB5" s="2"/>
      <c r="AC5" s="2"/>
      <c r="AD5" s="2"/>
      <c r="AE5" s="2"/>
      <c r="AF5" s="2"/>
      <c r="AG5" s="2"/>
      <c r="AH5" s="2"/>
      <c r="AI5" s="2"/>
      <c r="AJ5" s="2"/>
      <c r="AK5" s="2"/>
    </row>
    <row r="6" spans="1:37" ht="15.75" customHeight="1">
      <c r="A6" s="1169"/>
      <c r="B6" s="1438" t="s">
        <v>1042</v>
      </c>
      <c r="C6" s="1439">
        <f t="shared" si="0"/>
        <v>5.9122888764408077E-2</v>
      </c>
      <c r="D6" s="1440"/>
      <c r="E6" s="1439">
        <f t="shared" si="1"/>
        <v>5.9862367819548873E-2</v>
      </c>
      <c r="F6" s="1441"/>
      <c r="G6" s="1439">
        <f t="shared" si="2"/>
        <v>9.6613123835450704E-2</v>
      </c>
      <c r="H6" s="1441"/>
      <c r="I6" s="1439">
        <f t="shared" si="3"/>
        <v>4.5894366789585431E-2</v>
      </c>
      <c r="J6" s="1441"/>
      <c r="K6" s="1439">
        <f t="shared" si="4"/>
        <v>4.2872672693032021E-2</v>
      </c>
      <c r="L6" s="1441"/>
      <c r="M6" s="1442">
        <f t="shared" si="5"/>
        <v>1.5695522607489597E-2</v>
      </c>
      <c r="N6" s="1440"/>
      <c r="O6" s="1439">
        <f t="shared" si="6"/>
        <v>5.3279474074074074E-2</v>
      </c>
      <c r="P6" s="1441"/>
      <c r="Q6" s="1443">
        <f t="shared" si="7"/>
        <v>0.90749999999999997</v>
      </c>
      <c r="R6" s="1441"/>
      <c r="S6" s="2"/>
      <c r="T6" s="2"/>
      <c r="U6" s="2"/>
      <c r="V6" s="2"/>
      <c r="W6" s="2"/>
      <c r="X6" s="2"/>
      <c r="Y6" s="2"/>
      <c r="Z6" s="2"/>
      <c r="AA6" s="2"/>
      <c r="AB6" s="2"/>
      <c r="AC6" s="2"/>
      <c r="AD6" s="2"/>
      <c r="AE6" s="2"/>
      <c r="AF6" s="2"/>
      <c r="AG6" s="2"/>
      <c r="AH6" s="2"/>
      <c r="AI6" s="2"/>
      <c r="AJ6" s="2"/>
      <c r="AK6" s="2"/>
    </row>
    <row r="7" spans="1:37" ht="17.25" customHeight="1">
      <c r="A7" s="1169"/>
      <c r="B7" s="364" t="s">
        <v>1043</v>
      </c>
      <c r="C7" s="1102">
        <v>0.06</v>
      </c>
      <c r="D7" s="1203"/>
      <c r="E7" s="1102">
        <v>6.0999999999999999E-2</v>
      </c>
      <c r="F7" s="1203"/>
      <c r="G7" s="1102">
        <v>9.5000000000000001E-2</v>
      </c>
      <c r="H7" s="1203"/>
      <c r="I7" s="1102">
        <v>4.3999999999999997E-2</v>
      </c>
      <c r="J7" s="1203"/>
      <c r="K7" s="1102">
        <v>4.2000000000000003E-2</v>
      </c>
      <c r="L7" s="1203"/>
      <c r="M7" s="1102">
        <v>3.2000000000000001E-2</v>
      </c>
      <c r="N7" s="1203"/>
      <c r="O7" s="1102">
        <v>4.4999999999999998E-2</v>
      </c>
      <c r="P7" s="1203"/>
      <c r="Q7" s="1092">
        <v>0.41</v>
      </c>
      <c r="R7" s="1203"/>
      <c r="S7" s="2"/>
      <c r="T7" s="2"/>
      <c r="U7" s="2"/>
      <c r="V7" s="2"/>
      <c r="W7" s="2"/>
      <c r="X7" s="2"/>
      <c r="Y7" s="2"/>
      <c r="Z7" s="2"/>
      <c r="AA7" s="2"/>
      <c r="AB7" s="2"/>
      <c r="AC7" s="2"/>
      <c r="AD7" s="2"/>
      <c r="AE7" s="2"/>
      <c r="AF7" s="2"/>
      <c r="AG7" s="2"/>
      <c r="AH7" s="2"/>
      <c r="AI7" s="2"/>
      <c r="AJ7" s="2"/>
      <c r="AK7" s="2"/>
    </row>
    <row r="8" spans="1:37">
      <c r="A8" s="1169"/>
      <c r="B8" s="1444"/>
      <c r="C8" s="365"/>
      <c r="D8" s="366"/>
      <c r="E8" s="365"/>
      <c r="F8" s="366"/>
      <c r="G8" s="365"/>
      <c r="H8" s="366"/>
      <c r="I8" s="365"/>
      <c r="J8" s="366"/>
      <c r="K8" s="365"/>
      <c r="L8" s="366"/>
      <c r="M8" s="365"/>
      <c r="N8" s="366"/>
      <c r="O8" s="365"/>
      <c r="P8" s="366"/>
      <c r="Q8" s="365"/>
      <c r="R8" s="1445"/>
      <c r="S8" s="2"/>
      <c r="T8" s="2"/>
      <c r="U8" s="2"/>
      <c r="V8" s="2"/>
      <c r="W8" s="2"/>
      <c r="X8" s="2"/>
      <c r="Y8" s="2"/>
      <c r="Z8" s="2"/>
      <c r="AA8" s="2"/>
      <c r="AB8" s="2"/>
      <c r="AC8" s="2"/>
      <c r="AD8" s="2"/>
      <c r="AE8" s="2"/>
      <c r="AF8" s="2"/>
      <c r="AG8" s="2"/>
      <c r="AH8" s="2"/>
      <c r="AI8" s="2"/>
      <c r="AJ8" s="2"/>
      <c r="AK8" s="2"/>
    </row>
    <row r="9" spans="1:37" ht="15.75" customHeight="1">
      <c r="A9" s="1169"/>
      <c r="B9" s="367" t="s">
        <v>1044</v>
      </c>
      <c r="C9" s="368">
        <f>C11-C10</f>
        <v>9340.9179610043066</v>
      </c>
      <c r="D9" s="369">
        <f>C9/C10</f>
        <v>9.7393346634152989E-3</v>
      </c>
      <c r="E9" s="1446">
        <f>E11-E10</f>
        <v>-19371.624105263152</v>
      </c>
      <c r="F9" s="370">
        <f>E9/E10</f>
        <v>-3.3109868896703393E-2</v>
      </c>
      <c r="G9" s="1446">
        <f>G11-G10</f>
        <v>54665.835473684216</v>
      </c>
      <c r="H9" s="370">
        <f>G9/G10</f>
        <v>0.48188781369773026</v>
      </c>
      <c r="I9" s="1446">
        <f>I11-I10</f>
        <v>-2408.6882807017537</v>
      </c>
      <c r="J9" s="370">
        <f>I9/I10</f>
        <v>-1.6439650557285187E-2</v>
      </c>
      <c r="K9" s="1447">
        <f>K11-K10</f>
        <v>-6155.7567457627083</v>
      </c>
      <c r="L9" s="370">
        <f>K9/K$10</f>
        <v>-0.21004390574820719</v>
      </c>
      <c r="M9" s="1447">
        <f>M11-M10</f>
        <v>-20395.611714285715</v>
      </c>
      <c r="N9" s="370">
        <f>M9/M$10</f>
        <v>-0.55783632499003655</v>
      </c>
      <c r="O9" s="1447">
        <f>O11-O10</f>
        <v>3006.7633333333324</v>
      </c>
      <c r="P9" s="370">
        <f>O9/O$10</f>
        <v>0.14339087859856608</v>
      </c>
      <c r="Q9" s="1448">
        <f>Q11-Q10</f>
        <v>0</v>
      </c>
      <c r="R9" s="371"/>
      <c r="S9" s="2"/>
      <c r="T9" s="2"/>
      <c r="U9" s="2"/>
      <c r="V9" s="2"/>
      <c r="W9" s="2"/>
      <c r="X9" s="2"/>
      <c r="Y9" s="2"/>
      <c r="Z9" s="2"/>
      <c r="AA9" s="2"/>
      <c r="AB9" s="2"/>
      <c r="AC9" s="2"/>
      <c r="AD9" s="2"/>
      <c r="AE9" s="2"/>
      <c r="AF9" s="2"/>
      <c r="AG9" s="2"/>
      <c r="AH9" s="2"/>
      <c r="AI9" s="2"/>
      <c r="AJ9" s="2"/>
      <c r="AK9" s="2"/>
    </row>
    <row r="10" spans="1:37" ht="15.75" customHeight="1">
      <c r="A10" s="1169"/>
      <c r="B10" s="1444" t="s">
        <v>1045</v>
      </c>
      <c r="C10" s="1449">
        <f t="shared" ref="C10:C11" si="8">SUM(E10,G10,I10,K10,M10,O10,Q10)</f>
        <v>959092</v>
      </c>
      <c r="D10" s="372"/>
      <c r="E10" s="1449">
        <f t="shared" ref="E10:E11" si="9">E18+E22</f>
        <v>585071</v>
      </c>
      <c r="F10" s="1450"/>
      <c r="G10" s="1449">
        <f t="shared" ref="G10:G11" si="10">G18+G22</f>
        <v>113441</v>
      </c>
      <c r="H10" s="372"/>
      <c r="I10" s="1449">
        <f t="shared" ref="I10:I11" si="11">I18+I22</f>
        <v>146517</v>
      </c>
      <c r="J10" s="1450"/>
      <c r="K10" s="1449">
        <f t="shared" ref="K10:K11" si="12">K18+K22</f>
        <v>29307</v>
      </c>
      <c r="L10" s="372"/>
      <c r="M10" s="1449">
        <f t="shared" ref="M10:M11" si="13">M18+M22</f>
        <v>36562</v>
      </c>
      <c r="N10" s="366"/>
      <c r="O10" s="1449">
        <f t="shared" ref="O10:O11" si="14">O18+O22</f>
        <v>20969</v>
      </c>
      <c r="P10" s="366"/>
      <c r="Q10" s="1449">
        <f t="shared" ref="Q10:Q11" si="15">Q18+Q22</f>
        <v>27225</v>
      </c>
      <c r="R10" s="1445"/>
      <c r="S10" s="2"/>
      <c r="T10" s="2"/>
      <c r="U10" s="2"/>
      <c r="V10" s="2"/>
      <c r="W10" s="2"/>
      <c r="X10" s="2"/>
      <c r="Y10" s="2"/>
      <c r="Z10" s="2"/>
      <c r="AA10" s="2"/>
      <c r="AB10" s="2"/>
      <c r="AC10" s="2"/>
      <c r="AD10" s="2"/>
      <c r="AE10" s="2"/>
      <c r="AF10" s="2"/>
      <c r="AG10" s="2"/>
      <c r="AH10" s="2"/>
      <c r="AI10" s="2"/>
      <c r="AJ10" s="2"/>
      <c r="AK10" s="2"/>
    </row>
    <row r="11" spans="1:37" ht="15.75" customHeight="1">
      <c r="A11" s="1169"/>
      <c r="B11" s="1451" t="s">
        <v>1046</v>
      </c>
      <c r="C11" s="1449">
        <f t="shared" si="8"/>
        <v>968432.91796100431</v>
      </c>
      <c r="D11" s="1452"/>
      <c r="E11" s="1449">
        <f t="shared" si="9"/>
        <v>565699.37589473685</v>
      </c>
      <c r="F11" s="373"/>
      <c r="G11" s="1453">
        <f t="shared" si="10"/>
        <v>168106.83547368422</v>
      </c>
      <c r="H11" s="1452"/>
      <c r="I11" s="1453">
        <f t="shared" si="11"/>
        <v>144108.31171929825</v>
      </c>
      <c r="J11" s="373"/>
      <c r="K11" s="1453">
        <f t="shared" si="12"/>
        <v>23151.243254237292</v>
      </c>
      <c r="L11" s="1452"/>
      <c r="M11" s="1453">
        <f t="shared" si="13"/>
        <v>16166.388285714285</v>
      </c>
      <c r="N11" s="1454"/>
      <c r="O11" s="1453">
        <f t="shared" si="14"/>
        <v>23975.763333333332</v>
      </c>
      <c r="P11" s="1454"/>
      <c r="Q11" s="1449">
        <f t="shared" si="15"/>
        <v>27225</v>
      </c>
      <c r="R11" s="374"/>
      <c r="S11" s="2"/>
      <c r="T11" s="2"/>
      <c r="U11" s="2"/>
      <c r="V11" s="2"/>
      <c r="W11" s="2"/>
      <c r="X11" s="2"/>
      <c r="Y11" s="2"/>
      <c r="Z11" s="2"/>
      <c r="AA11" s="2"/>
      <c r="AB11" s="2"/>
      <c r="AC11" s="2"/>
      <c r="AD11" s="2"/>
      <c r="AE11" s="2"/>
      <c r="AF11" s="2"/>
      <c r="AG11" s="2"/>
      <c r="AH11" s="2"/>
      <c r="AI11" s="2"/>
      <c r="AJ11" s="2"/>
      <c r="AK11" s="2"/>
    </row>
    <row r="12" spans="1:37">
      <c r="A12" s="1169"/>
      <c r="B12" s="1444"/>
      <c r="C12" s="1455"/>
      <c r="D12" s="1456"/>
      <c r="E12" s="365"/>
      <c r="F12" s="1457"/>
      <c r="G12" s="1455"/>
      <c r="H12" s="1457"/>
      <c r="I12" s="1455"/>
      <c r="J12" s="1457"/>
      <c r="K12" s="1455"/>
      <c r="L12" s="1457"/>
      <c r="M12" s="1455"/>
      <c r="N12" s="1458"/>
      <c r="O12" s="1455"/>
      <c r="P12" s="1458"/>
      <c r="Q12" s="365"/>
      <c r="R12" s="1459"/>
      <c r="S12" s="2"/>
      <c r="T12" s="2"/>
      <c r="U12" s="2"/>
      <c r="V12" s="2"/>
      <c r="W12" s="2"/>
      <c r="X12" s="2"/>
      <c r="Y12" s="2"/>
      <c r="Z12" s="2"/>
      <c r="AA12" s="2"/>
      <c r="AB12" s="2"/>
      <c r="AC12" s="2"/>
      <c r="AD12" s="2"/>
      <c r="AE12" s="2"/>
      <c r="AF12" s="2"/>
      <c r="AG12" s="2"/>
      <c r="AH12" s="2"/>
      <c r="AI12" s="2"/>
      <c r="AJ12" s="2"/>
      <c r="AK12" s="2"/>
    </row>
    <row r="13" spans="1:37" ht="15.75" customHeight="1">
      <c r="A13" s="1169"/>
      <c r="B13" s="367" t="s">
        <v>1047</v>
      </c>
      <c r="C13" s="375">
        <f>C15-C14</f>
        <v>1300000</v>
      </c>
      <c r="D13" s="1460">
        <f>C13/C14</f>
        <v>8.6206896551724144E-2</v>
      </c>
      <c r="E13" s="1461">
        <f>E15-E14</f>
        <v>640000</v>
      </c>
      <c r="F13" s="376">
        <f>E13/E$14</f>
        <v>7.2644721906923948E-2</v>
      </c>
      <c r="G13" s="365">
        <f>G15-G14</f>
        <v>110000</v>
      </c>
      <c r="H13" s="369">
        <f>G13/G$14</f>
        <v>6.7484662576687116E-2</v>
      </c>
      <c r="I13" s="377">
        <f>I15-I14</f>
        <v>420000</v>
      </c>
      <c r="J13" s="378">
        <f>I13/I$14</f>
        <v>0.15441176470588236</v>
      </c>
      <c r="K13" s="377">
        <f>K15-K14</f>
        <v>30000</v>
      </c>
      <c r="L13" s="378">
        <f>K13/K$14</f>
        <v>5.8823529411764705E-2</v>
      </c>
      <c r="M13" s="365">
        <f>M15-M14</f>
        <v>170000</v>
      </c>
      <c r="N13" s="370">
        <f>M13/M$14</f>
        <v>0.19767441860465115</v>
      </c>
      <c r="O13" s="365">
        <f>O15-O14</f>
        <v>-70000</v>
      </c>
      <c r="P13" s="379">
        <f>O13/O$14</f>
        <v>-0.13461538461538461</v>
      </c>
      <c r="Q13" s="365">
        <f>Q15-Q14</f>
        <v>0</v>
      </c>
      <c r="R13" s="380"/>
      <c r="S13" s="63"/>
      <c r="T13" s="63"/>
      <c r="U13" s="63"/>
      <c r="V13" s="63"/>
      <c r="W13" s="63"/>
      <c r="X13" s="63"/>
      <c r="Y13" s="63"/>
      <c r="Z13" s="63"/>
      <c r="AA13" s="63"/>
      <c r="AB13" s="63"/>
      <c r="AC13" s="63"/>
      <c r="AD13" s="63"/>
      <c r="AE13" s="63"/>
      <c r="AF13" s="63"/>
      <c r="AG13" s="63"/>
      <c r="AH13" s="63"/>
      <c r="AI13" s="63"/>
      <c r="AJ13" s="63"/>
      <c r="AK13" s="63"/>
    </row>
    <row r="14" spans="1:37" ht="15.75" customHeight="1">
      <c r="A14" s="1169"/>
      <c r="B14" s="1444" t="s">
        <v>1048</v>
      </c>
      <c r="C14" s="1449">
        <f t="shared" ref="C14:C15" si="16">SUM(E14,G14,I14,K14,M14,O14,Q14)</f>
        <v>15080000</v>
      </c>
      <c r="D14" s="372"/>
      <c r="E14" s="1449">
        <v>8810000</v>
      </c>
      <c r="F14" s="1450"/>
      <c r="G14" s="1449">
        <v>1630000</v>
      </c>
      <c r="H14" s="1450"/>
      <c r="I14" s="1449">
        <v>2720000</v>
      </c>
      <c r="J14" s="1450"/>
      <c r="K14" s="1449">
        <v>510000</v>
      </c>
      <c r="L14" s="1450"/>
      <c r="M14" s="1449">
        <v>860000</v>
      </c>
      <c r="N14" s="366"/>
      <c r="O14" s="1449">
        <v>520000</v>
      </c>
      <c r="P14" s="1445"/>
      <c r="Q14" s="1449">
        <v>30000</v>
      </c>
      <c r="R14" s="1445"/>
      <c r="S14" s="2"/>
      <c r="T14" s="2"/>
      <c r="U14" s="2"/>
      <c r="V14" s="2"/>
      <c r="W14" s="2"/>
      <c r="X14" s="2"/>
      <c r="Y14" s="2"/>
      <c r="Z14" s="2"/>
      <c r="AA14" s="2"/>
      <c r="AB14" s="2"/>
      <c r="AC14" s="2"/>
      <c r="AD14" s="2"/>
      <c r="AE14" s="2"/>
      <c r="AF14" s="2"/>
      <c r="AG14" s="2"/>
      <c r="AH14" s="2"/>
      <c r="AI14" s="2"/>
      <c r="AJ14" s="2"/>
      <c r="AK14" s="2"/>
    </row>
    <row r="15" spans="1:37" ht="15.75" customHeight="1">
      <c r="A15" s="1169"/>
      <c r="B15" s="1451" t="s">
        <v>1049</v>
      </c>
      <c r="C15" s="1453">
        <f t="shared" si="16"/>
        <v>16380000</v>
      </c>
      <c r="D15" s="1452"/>
      <c r="E15" s="1449">
        <v>9450000</v>
      </c>
      <c r="F15" s="373"/>
      <c r="G15" s="1453">
        <v>1740000</v>
      </c>
      <c r="H15" s="373"/>
      <c r="I15" s="1453">
        <v>3140000</v>
      </c>
      <c r="J15" s="373"/>
      <c r="K15" s="1453">
        <v>540000</v>
      </c>
      <c r="L15" s="373"/>
      <c r="M15" s="1453">
        <v>1030000</v>
      </c>
      <c r="N15" s="1454"/>
      <c r="O15" s="1453">
        <v>450000</v>
      </c>
      <c r="P15" s="374"/>
      <c r="Q15" s="1449">
        <v>30000</v>
      </c>
      <c r="R15" s="374"/>
      <c r="S15" s="2"/>
      <c r="T15" s="2"/>
      <c r="U15" s="2"/>
      <c r="V15" s="2"/>
      <c r="W15" s="2"/>
      <c r="X15" s="2"/>
      <c r="Y15" s="2"/>
      <c r="Z15" s="2"/>
      <c r="AA15" s="2"/>
      <c r="AB15" s="2"/>
      <c r="AC15" s="2"/>
      <c r="AD15" s="2"/>
      <c r="AE15" s="2"/>
      <c r="AF15" s="2"/>
      <c r="AG15" s="2"/>
      <c r="AH15" s="2"/>
      <c r="AI15" s="2"/>
      <c r="AJ15" s="2"/>
      <c r="AK15" s="2"/>
    </row>
    <row r="16" spans="1:37">
      <c r="A16" s="1169"/>
      <c r="B16" s="1152"/>
      <c r="C16" s="1462"/>
      <c r="D16" s="381"/>
      <c r="E16" s="382"/>
      <c r="F16" s="1463"/>
      <c r="G16" s="1462"/>
      <c r="H16" s="381"/>
      <c r="I16" s="1462"/>
      <c r="J16" s="1463"/>
      <c r="K16" s="1462"/>
      <c r="L16" s="381"/>
      <c r="M16" s="1462"/>
      <c r="N16" s="2"/>
      <c r="O16" s="1462"/>
      <c r="P16" s="2"/>
      <c r="Q16" s="382"/>
      <c r="R16" s="1464"/>
      <c r="S16" s="2"/>
      <c r="T16" s="2"/>
      <c r="U16" s="2"/>
      <c r="V16" s="2"/>
      <c r="W16" s="2"/>
      <c r="X16" s="2"/>
      <c r="Y16" s="2"/>
      <c r="Z16" s="2"/>
      <c r="AA16" s="2"/>
      <c r="AB16" s="2"/>
      <c r="AC16" s="2"/>
      <c r="AD16" s="2"/>
      <c r="AE16" s="2"/>
      <c r="AF16" s="2"/>
      <c r="AG16" s="2"/>
      <c r="AH16" s="2"/>
      <c r="AI16" s="2"/>
      <c r="AJ16" s="2"/>
      <c r="AK16" s="2"/>
    </row>
    <row r="17" spans="1:37" ht="15.75" customHeight="1">
      <c r="A17" s="1169"/>
      <c r="B17" s="367" t="s">
        <v>1050</v>
      </c>
      <c r="C17" s="383">
        <f>C19-C18</f>
        <v>2697.5299610042712</v>
      </c>
      <c r="D17" s="1460">
        <f>C17/C$18</f>
        <v>3.1151429035052862E-3</v>
      </c>
      <c r="E17" s="1465">
        <f>E19-E18</f>
        <v>-23059.032105263148</v>
      </c>
      <c r="F17" s="370">
        <f>E17/E$18</f>
        <v>-4.319327480067349E-2</v>
      </c>
      <c r="G17" s="384">
        <f>G19-G18</f>
        <v>53961.889473684219</v>
      </c>
      <c r="H17" s="379">
        <f>G17/G$18</f>
        <v>0.53876226273908701</v>
      </c>
      <c r="I17" s="385">
        <f>I19-I18</f>
        <v>-4527.7922807017603</v>
      </c>
      <c r="J17" s="370">
        <f>I17/I$18</f>
        <v>-3.4060709385192241E-2</v>
      </c>
      <c r="K17" s="384">
        <f>K19-K18</f>
        <v>-6265.1247457627105</v>
      </c>
      <c r="L17" s="379">
        <f>K17/K$18</f>
        <v>-0.23139888257664673</v>
      </c>
      <c r="M17" s="384">
        <f>M19-M18</f>
        <v>-20659.743714285716</v>
      </c>
      <c r="N17" s="370">
        <f>M17/M$9</f>
        <v>1.012950432852916</v>
      </c>
      <c r="O17" s="385">
        <f>O19-O18</f>
        <v>3247.3333333333321</v>
      </c>
      <c r="P17" s="386">
        <f>O17/O$18</f>
        <v>0.16924653845485652</v>
      </c>
      <c r="Q17" s="1466"/>
      <c r="R17" s="371"/>
      <c r="S17" s="4"/>
      <c r="T17" s="4"/>
      <c r="U17" s="4"/>
      <c r="V17" s="4"/>
      <c r="W17" s="4"/>
      <c r="X17" s="4"/>
      <c r="Y17" s="4"/>
      <c r="Z17" s="4"/>
      <c r="AA17" s="4"/>
      <c r="AB17" s="4"/>
      <c r="AC17" s="4"/>
      <c r="AD17" s="4"/>
      <c r="AE17" s="4"/>
      <c r="AF17" s="4"/>
      <c r="AG17" s="4"/>
      <c r="AH17" s="4"/>
      <c r="AI17" s="4"/>
      <c r="AJ17" s="4"/>
      <c r="AK17" s="4"/>
    </row>
    <row r="18" spans="1:37" ht="15.75" customHeight="1">
      <c r="A18" s="1169"/>
      <c r="B18" s="1444" t="s">
        <v>1051</v>
      </c>
      <c r="C18" s="1467">
        <f t="shared" ref="C18:C19" si="17">SUM(E18,G18,I18,K18,M18,O18,Q18)</f>
        <v>865941</v>
      </c>
      <c r="D18" s="381"/>
      <c r="E18" s="1467">
        <v>533857</v>
      </c>
      <c r="F18" s="1463"/>
      <c r="G18" s="1467">
        <v>100159</v>
      </c>
      <c r="H18" s="381"/>
      <c r="I18" s="1467">
        <v>132933</v>
      </c>
      <c r="J18" s="1463"/>
      <c r="K18" s="1467">
        <v>27075</v>
      </c>
      <c r="L18" s="381"/>
      <c r="M18" s="1467">
        <v>35228</v>
      </c>
      <c r="N18" s="2"/>
      <c r="O18" s="1467">
        <v>19187</v>
      </c>
      <c r="P18" s="2"/>
      <c r="Q18" s="1468">
        <v>17502</v>
      </c>
      <c r="R18" s="1464"/>
      <c r="S18" s="2"/>
      <c r="T18" s="2"/>
      <c r="U18" s="2"/>
      <c r="V18" s="2"/>
      <c r="W18" s="2"/>
      <c r="X18" s="2"/>
      <c r="Y18" s="2"/>
      <c r="Z18" s="2"/>
      <c r="AA18" s="2"/>
      <c r="AB18" s="2"/>
      <c r="AC18" s="2"/>
      <c r="AD18" s="2"/>
      <c r="AE18" s="2"/>
      <c r="AF18" s="2"/>
      <c r="AG18" s="2"/>
      <c r="AH18" s="2"/>
      <c r="AI18" s="2"/>
      <c r="AJ18" s="2"/>
      <c r="AK18" s="2"/>
    </row>
    <row r="19" spans="1:37" ht="15.75" customHeight="1">
      <c r="A19" s="1169"/>
      <c r="B19" s="1469" t="s">
        <v>1052</v>
      </c>
      <c r="C19" s="1470">
        <f t="shared" si="17"/>
        <v>868638.52996100427</v>
      </c>
      <c r="D19" s="1471"/>
      <c r="E19" s="1462">
        <f>1941032278/3800</f>
        <v>510797.96789473685</v>
      </c>
      <c r="F19" s="387"/>
      <c r="G19" s="1470">
        <f>585659380/3800</f>
        <v>154120.88947368422</v>
      </c>
      <c r="H19" s="1471"/>
      <c r="I19" s="1470">
        <f>365954842/2850</f>
        <v>128405.20771929824</v>
      </c>
      <c r="J19" s="387"/>
      <c r="K19" s="1470">
        <f>30694566/1475</f>
        <v>20809.875254237289</v>
      </c>
      <c r="L19" s="1471"/>
      <c r="M19" s="1470">
        <f>50988897/3500</f>
        <v>14568.256285714286</v>
      </c>
      <c r="N19" s="1472"/>
      <c r="O19" s="1470">
        <f>3028635/135</f>
        <v>22434.333333333332</v>
      </c>
      <c r="P19" s="1472"/>
      <c r="Q19" s="1453">
        <f>Q18</f>
        <v>17502</v>
      </c>
      <c r="R19" s="388"/>
      <c r="S19" s="2"/>
      <c r="T19" s="2"/>
      <c r="U19" s="2"/>
      <c r="V19" s="2"/>
      <c r="W19" s="2"/>
      <c r="X19" s="2"/>
      <c r="Y19" s="2"/>
      <c r="Z19" s="2"/>
      <c r="AA19" s="2"/>
      <c r="AB19" s="2"/>
      <c r="AC19" s="2"/>
      <c r="AD19" s="2"/>
      <c r="AE19" s="2"/>
      <c r="AF19" s="2"/>
      <c r="AG19" s="2"/>
      <c r="AH19" s="2"/>
      <c r="AI19" s="2"/>
      <c r="AJ19" s="2"/>
      <c r="AK19" s="2"/>
    </row>
    <row r="20" spans="1:37">
      <c r="A20" s="1169"/>
      <c r="B20" s="1473"/>
      <c r="C20" s="1462"/>
      <c r="D20" s="381"/>
      <c r="E20" s="1467"/>
      <c r="F20" s="1463"/>
      <c r="G20" s="1462"/>
      <c r="H20" s="381"/>
      <c r="I20" s="1462"/>
      <c r="J20" s="1463"/>
      <c r="K20" s="1462"/>
      <c r="L20" s="381"/>
      <c r="M20" s="1462"/>
      <c r="N20" s="2"/>
      <c r="O20" s="1462"/>
      <c r="P20" s="2"/>
      <c r="Q20" s="1462"/>
      <c r="R20" s="1464"/>
      <c r="S20" s="2"/>
      <c r="T20" s="2"/>
      <c r="U20" s="2"/>
      <c r="V20" s="2"/>
      <c r="W20" s="2"/>
      <c r="X20" s="2"/>
      <c r="Y20" s="2"/>
      <c r="Z20" s="2"/>
      <c r="AA20" s="2"/>
      <c r="AB20" s="2"/>
      <c r="AC20" s="2"/>
      <c r="AD20" s="2"/>
      <c r="AE20" s="2"/>
      <c r="AF20" s="2"/>
      <c r="AG20" s="2"/>
      <c r="AH20" s="2"/>
      <c r="AI20" s="2"/>
      <c r="AJ20" s="2"/>
      <c r="AK20" s="2"/>
    </row>
    <row r="21" spans="1:37" ht="15.75" customHeight="1">
      <c r="A21" s="1169"/>
      <c r="B21" s="367" t="s">
        <v>1053</v>
      </c>
      <c r="C21" s="384">
        <f>C23-C22</f>
        <v>6643.3880000000063</v>
      </c>
      <c r="D21" s="1460">
        <f>C21/C$22</f>
        <v>7.1318482893366758E-2</v>
      </c>
      <c r="E21" s="384">
        <f>E23-E22</f>
        <v>3687.4080000000031</v>
      </c>
      <c r="F21" s="369">
        <f>E21/E$22</f>
        <v>7.2000000000000064E-2</v>
      </c>
      <c r="G21" s="385">
        <f>G23-G22</f>
        <v>703.94599999999991</v>
      </c>
      <c r="H21" s="1474">
        <f>G21/G$22</f>
        <v>5.2999999999999992E-2</v>
      </c>
      <c r="I21" s="385">
        <f>I23-I22</f>
        <v>2119.1039999999994</v>
      </c>
      <c r="J21" s="369">
        <f>I21/I$22</f>
        <v>0.15599999999999994</v>
      </c>
      <c r="K21" s="384">
        <f>K23-K22</f>
        <v>109.36800000000039</v>
      </c>
      <c r="L21" s="370">
        <f>K21/K$22</f>
        <v>4.9000000000000175E-2</v>
      </c>
      <c r="M21" s="384">
        <f>M23-M22</f>
        <v>264.13199999999983</v>
      </c>
      <c r="N21" s="370">
        <f>M21/M$13</f>
        <v>1.5537176470588226E-3</v>
      </c>
      <c r="O21" s="385">
        <f>O23-O22</f>
        <v>-240.56999999999994</v>
      </c>
      <c r="P21" s="1474">
        <f>O21/O$22</f>
        <v>-0.13499999999999995</v>
      </c>
      <c r="Q21" s="384">
        <f>Q23-Q22</f>
        <v>0</v>
      </c>
      <c r="R21" s="380"/>
      <c r="S21" s="2"/>
      <c r="T21" s="2"/>
      <c r="U21" s="2"/>
      <c r="V21" s="2"/>
      <c r="W21" s="2"/>
      <c r="X21" s="2"/>
      <c r="Y21" s="2"/>
      <c r="Z21" s="2"/>
      <c r="AA21" s="2"/>
      <c r="AB21" s="2"/>
      <c r="AC21" s="2"/>
      <c r="AD21" s="2"/>
      <c r="AE21" s="2"/>
      <c r="AF21" s="2"/>
      <c r="AG21" s="2"/>
      <c r="AH21" s="2"/>
      <c r="AI21" s="2"/>
      <c r="AJ21" s="2"/>
      <c r="AK21" s="2"/>
    </row>
    <row r="22" spans="1:37" ht="15.75" customHeight="1">
      <c r="A22" s="1169"/>
      <c r="B22" s="1444" t="s">
        <v>1054</v>
      </c>
      <c r="C22" s="1462">
        <f t="shared" ref="C22:C23" si="18">SUM(E22,G22,I22,K22,M22,O22,Q22)</f>
        <v>93151</v>
      </c>
      <c r="D22" s="381"/>
      <c r="E22" s="1462">
        <v>51214</v>
      </c>
      <c r="F22" s="1464"/>
      <c r="G22" s="1462">
        <v>13282</v>
      </c>
      <c r="H22" s="381"/>
      <c r="I22" s="1462">
        <v>13584</v>
      </c>
      <c r="J22" s="1463"/>
      <c r="K22" s="1462">
        <v>2232</v>
      </c>
      <c r="L22" s="381"/>
      <c r="M22" s="1462">
        <v>1334</v>
      </c>
      <c r="N22" s="2"/>
      <c r="O22" s="1467">
        <v>1782</v>
      </c>
      <c r="P22" s="2"/>
      <c r="Q22" s="1462">
        <v>9723</v>
      </c>
      <c r="R22" s="1464"/>
      <c r="S22" s="2"/>
      <c r="T22" s="2"/>
      <c r="U22" s="2"/>
      <c r="V22" s="2"/>
      <c r="W22" s="2"/>
      <c r="X22" s="2"/>
      <c r="Y22" s="2"/>
      <c r="Z22" s="2"/>
      <c r="AA22" s="2"/>
      <c r="AB22" s="2"/>
      <c r="AC22" s="2"/>
      <c r="AD22" s="2"/>
      <c r="AE22" s="2"/>
      <c r="AF22" s="2"/>
      <c r="AG22" s="2"/>
      <c r="AH22" s="2"/>
      <c r="AI22" s="2"/>
      <c r="AJ22" s="2"/>
      <c r="AK22" s="2"/>
    </row>
    <row r="23" spans="1:37" ht="15.75" customHeight="1">
      <c r="A23" s="1169"/>
      <c r="B23" s="1444" t="s">
        <v>1055</v>
      </c>
      <c r="C23" s="1470">
        <f t="shared" si="18"/>
        <v>99794.388000000006</v>
      </c>
      <c r="D23" s="1472"/>
      <c r="E23" s="1475">
        <f>E22*107.2%</f>
        <v>54901.408000000003</v>
      </c>
      <c r="F23" s="1464"/>
      <c r="G23" s="1476">
        <f>G22*105.3%</f>
        <v>13985.946</v>
      </c>
      <c r="H23" s="381"/>
      <c r="I23" s="1462">
        <f>I22*115.6%</f>
        <v>15703.103999999999</v>
      </c>
      <c r="J23" s="1464"/>
      <c r="K23" s="1462">
        <f>K22*104.9%</f>
        <v>2341.3680000000004</v>
      </c>
      <c r="L23" s="381"/>
      <c r="M23" s="1462">
        <f>M22*119.8%</f>
        <v>1598.1319999999998</v>
      </c>
      <c r="N23" s="2"/>
      <c r="O23" s="1462">
        <f>O22*86.5%</f>
        <v>1541.43</v>
      </c>
      <c r="P23" s="2"/>
      <c r="Q23" s="1470">
        <f>Q22</f>
        <v>9723</v>
      </c>
      <c r="R23" s="1464"/>
      <c r="S23" s="2"/>
      <c r="T23" s="2"/>
      <c r="U23" s="2"/>
      <c r="V23" s="2"/>
      <c r="W23" s="2"/>
      <c r="X23" s="2"/>
      <c r="Y23" s="2"/>
      <c r="Z23" s="2"/>
      <c r="AA23" s="2"/>
      <c r="AB23" s="2"/>
      <c r="AC23" s="2"/>
      <c r="AD23" s="2"/>
      <c r="AE23" s="2"/>
      <c r="AF23" s="2"/>
      <c r="AG23" s="2"/>
      <c r="AH23" s="2"/>
      <c r="AI23" s="2"/>
      <c r="AJ23" s="2"/>
      <c r="AK23" s="2"/>
    </row>
    <row r="24" spans="1:37" ht="15.75" customHeight="1">
      <c r="A24" s="389"/>
      <c r="B24" s="1477" t="s">
        <v>1039</v>
      </c>
      <c r="C24" s="1114">
        <f>C26-C25</f>
        <v>-5.0818152324808019E-3</v>
      </c>
      <c r="D24" s="1203"/>
      <c r="E24" s="1119">
        <f>E26-E25</f>
        <v>-6.1587940051820306E-3</v>
      </c>
      <c r="F24" s="1203"/>
      <c r="G24" s="1119">
        <f>G26-G25</f>
        <v>2.7103640507364385E-2</v>
      </c>
      <c r="H24" s="1203"/>
      <c r="I24" s="1114">
        <f>I26-I25</f>
        <v>-8.6356511197644703E-3</v>
      </c>
      <c r="J24" s="1423"/>
      <c r="K24" s="1114">
        <f>K26-K25</f>
        <v>-1.2035438336841328E-2</v>
      </c>
      <c r="L24" s="1203"/>
      <c r="M24" s="1579">
        <f>M26-M25</f>
        <v>-2.6251308378021976E-2</v>
      </c>
      <c r="N24" s="1203"/>
      <c r="O24" s="1114">
        <f>O26-O25</f>
        <v>4.968597256515779E-3</v>
      </c>
      <c r="P24" s="1203"/>
      <c r="Q24" s="1095">
        <f>Q26-Q25</f>
        <v>0</v>
      </c>
      <c r="R24" s="1203"/>
      <c r="S24" s="2"/>
      <c r="T24" s="2"/>
      <c r="U24" s="2"/>
      <c r="V24" s="2"/>
      <c r="W24" s="2"/>
      <c r="X24" s="2"/>
      <c r="Y24" s="2"/>
      <c r="Z24" s="2"/>
      <c r="AA24" s="2"/>
      <c r="AB24" s="2"/>
      <c r="AC24" s="2"/>
      <c r="AD24" s="2"/>
      <c r="AE24" s="2"/>
      <c r="AF24" s="2"/>
      <c r="AG24" s="2"/>
      <c r="AH24" s="2"/>
      <c r="AI24" s="2"/>
      <c r="AJ24" s="2"/>
      <c r="AK24" s="2"/>
    </row>
    <row r="25" spans="1:37" ht="15.75" customHeight="1">
      <c r="A25" s="1479" t="s">
        <v>1056</v>
      </c>
      <c r="B25" s="363" t="s">
        <v>1041</v>
      </c>
      <c r="C25" s="1094">
        <f t="shared" ref="C25:C26" si="19">C30/C34</f>
        <v>6.6373148788927333E-2</v>
      </c>
      <c r="D25" s="1157"/>
      <c r="E25" s="1480">
        <f t="shared" ref="E25:E26" si="20">E30/E34</f>
        <v>6.9817541766109784E-2</v>
      </c>
      <c r="F25" s="1435"/>
      <c r="G25" s="1480">
        <f t="shared" ref="G25:G26" si="21">G30/G34</f>
        <v>6.8337951807228917E-2</v>
      </c>
      <c r="H25" s="1435"/>
      <c r="I25" s="1480">
        <f t="shared" ref="I25:I26" si="22">I30/I34</f>
        <v>6.0047950819672131E-2</v>
      </c>
      <c r="J25" s="1435"/>
      <c r="K25" s="1480">
        <f t="shared" ref="K25:K26" si="23">K30/K34</f>
        <v>5.7464705882352939E-2</v>
      </c>
      <c r="L25" s="1435"/>
      <c r="M25" s="1094">
        <f t="shared" ref="M25:M26" si="24">M30/M34</f>
        <v>4.0178021978021977E-2</v>
      </c>
      <c r="N25" s="1157"/>
      <c r="O25" s="1480">
        <f t="shared" ref="O25:O26" si="25">O30/O34</f>
        <v>4.0325E-2</v>
      </c>
      <c r="P25" s="1435"/>
      <c r="Q25" s="1481">
        <f t="shared" ref="Q25:Q26" si="26">Q30/Q34</f>
        <v>0.90749999999999997</v>
      </c>
      <c r="R25" s="1435"/>
      <c r="S25" s="2"/>
      <c r="T25" s="2"/>
      <c r="U25" s="2"/>
      <c r="V25" s="2"/>
      <c r="W25" s="2"/>
      <c r="X25" s="2"/>
      <c r="Y25" s="2"/>
      <c r="Z25" s="2"/>
      <c r="AA25" s="2"/>
      <c r="AB25" s="2"/>
      <c r="AC25" s="2"/>
      <c r="AD25" s="2"/>
      <c r="AE25" s="2"/>
      <c r="AF25" s="2"/>
      <c r="AG25" s="2"/>
      <c r="AH25" s="2"/>
      <c r="AI25" s="2"/>
      <c r="AJ25" s="2"/>
      <c r="AK25" s="2"/>
    </row>
    <row r="26" spans="1:37" ht="15.75" customHeight="1">
      <c r="A26" s="1209"/>
      <c r="B26" s="1482" t="s">
        <v>1042</v>
      </c>
      <c r="C26" s="1439">
        <f t="shared" si="19"/>
        <v>6.1291333556446531E-2</v>
      </c>
      <c r="D26" s="1440"/>
      <c r="E26" s="1439">
        <f t="shared" si="20"/>
        <v>6.3658747760927753E-2</v>
      </c>
      <c r="F26" s="1441"/>
      <c r="G26" s="1439">
        <f t="shared" si="21"/>
        <v>9.5441592314593302E-2</v>
      </c>
      <c r="H26" s="1441"/>
      <c r="I26" s="1439">
        <f t="shared" si="22"/>
        <v>5.1412299699907661E-2</v>
      </c>
      <c r="J26" s="1441"/>
      <c r="K26" s="1439">
        <f t="shared" si="23"/>
        <v>4.542926754551161E-2</v>
      </c>
      <c r="L26" s="1441"/>
      <c r="M26" s="1442">
        <f t="shared" si="24"/>
        <v>1.39267136E-2</v>
      </c>
      <c r="N26" s="1440"/>
      <c r="O26" s="1439">
        <f t="shared" si="25"/>
        <v>4.5293597256515779E-2</v>
      </c>
      <c r="P26" s="1441"/>
      <c r="Q26" s="1443">
        <f t="shared" si="26"/>
        <v>0.90749999999999997</v>
      </c>
      <c r="R26" s="1441"/>
      <c r="S26" s="2"/>
      <c r="T26" s="2"/>
      <c r="U26" s="2"/>
      <c r="V26" s="2"/>
      <c r="W26" s="2"/>
      <c r="X26" s="2"/>
      <c r="Y26" s="2"/>
      <c r="Z26" s="2"/>
      <c r="AA26" s="2"/>
      <c r="AB26" s="2"/>
      <c r="AC26" s="2"/>
      <c r="AD26" s="2"/>
      <c r="AE26" s="2"/>
      <c r="AF26" s="2"/>
      <c r="AG26" s="2"/>
      <c r="AH26" s="2"/>
      <c r="AI26" s="2"/>
      <c r="AJ26" s="2"/>
      <c r="AK26" s="2"/>
    </row>
    <row r="27" spans="1:37" ht="15.75" customHeight="1">
      <c r="A27" s="1209"/>
      <c r="B27" s="364" t="s">
        <v>1057</v>
      </c>
      <c r="C27" s="1091">
        <v>5.8999999999999997E-2</v>
      </c>
      <c r="D27" s="1203"/>
      <c r="E27" s="1091">
        <v>6.2E-2</v>
      </c>
      <c r="F27" s="1203"/>
      <c r="G27" s="1091">
        <v>8.6999999999999994E-2</v>
      </c>
      <c r="H27" s="1203"/>
      <c r="I27" s="1091">
        <v>4.2000000000000003E-2</v>
      </c>
      <c r="J27" s="1203"/>
      <c r="K27" s="1091">
        <v>4.5999999999999999E-2</v>
      </c>
      <c r="L27" s="1423"/>
      <c r="M27" s="1091">
        <v>2.7E-2</v>
      </c>
      <c r="N27" s="1203"/>
      <c r="O27" s="1091">
        <v>5.0999999999999997E-2</v>
      </c>
      <c r="P27" s="1203"/>
      <c r="Q27" s="1092">
        <v>0.41</v>
      </c>
      <c r="R27" s="1203"/>
      <c r="S27" s="2"/>
      <c r="T27" s="2"/>
      <c r="U27" s="2"/>
      <c r="V27" s="2"/>
      <c r="W27" s="2"/>
      <c r="X27" s="2"/>
      <c r="Y27" s="2"/>
      <c r="Z27" s="2"/>
      <c r="AA27" s="2"/>
      <c r="AB27" s="2"/>
      <c r="AC27" s="2"/>
      <c r="AD27" s="2"/>
      <c r="AE27" s="2"/>
      <c r="AF27" s="2"/>
      <c r="AG27" s="2"/>
      <c r="AH27" s="2"/>
      <c r="AI27" s="2"/>
      <c r="AJ27" s="2"/>
      <c r="AK27" s="2"/>
    </row>
    <row r="28" spans="1:37" ht="15.75" customHeight="1">
      <c r="A28" s="1209"/>
      <c r="B28" s="390"/>
      <c r="C28" s="365"/>
      <c r="D28" s="366"/>
      <c r="E28" s="1483"/>
      <c r="F28" s="366"/>
      <c r="G28" s="1483"/>
      <c r="H28" s="366"/>
      <c r="I28" s="1483"/>
      <c r="J28" s="366"/>
      <c r="K28" s="1455"/>
      <c r="L28" s="366"/>
      <c r="M28" s="1455"/>
      <c r="N28" s="366"/>
      <c r="O28" s="1455"/>
      <c r="P28" s="366"/>
      <c r="Q28" s="1455"/>
      <c r="R28" s="1445"/>
      <c r="S28" s="2"/>
      <c r="T28" s="2"/>
      <c r="U28" s="2"/>
      <c r="V28" s="2"/>
      <c r="W28" s="2"/>
      <c r="X28" s="2"/>
      <c r="Y28" s="2"/>
      <c r="Z28" s="2"/>
      <c r="AA28" s="2"/>
      <c r="AB28" s="2"/>
      <c r="AC28" s="2"/>
      <c r="AD28" s="2"/>
      <c r="AE28" s="2"/>
      <c r="AF28" s="2"/>
      <c r="AG28" s="2"/>
      <c r="AH28" s="2"/>
      <c r="AI28" s="2"/>
      <c r="AJ28" s="2"/>
      <c r="AK28" s="2"/>
    </row>
    <row r="29" spans="1:37" ht="15.75" customHeight="1">
      <c r="A29" s="1209"/>
      <c r="B29" s="367" t="s">
        <v>1044</v>
      </c>
      <c r="C29" s="368">
        <f>C31-C30</f>
        <v>22182.250238708919</v>
      </c>
      <c r="D29" s="1460">
        <f>C29/C30</f>
        <v>2.3128386263996489E-2</v>
      </c>
      <c r="E29" s="384">
        <f>E31-E30</f>
        <v>-21691.082315789419</v>
      </c>
      <c r="F29" s="1460">
        <f>E29/E30</f>
        <v>-3.7074273576693115E-2</v>
      </c>
      <c r="G29" s="384">
        <f>G31-G30</f>
        <v>54536.202473684214</v>
      </c>
      <c r="H29" s="1460">
        <f>G29/G30</f>
        <v>0.48074507870773542</v>
      </c>
      <c r="I29" s="384">
        <f>I31-I30</f>
        <v>9776.3910877192975</v>
      </c>
      <c r="J29" s="1460">
        <f>I29/I30</f>
        <v>6.6725302099546788E-2</v>
      </c>
      <c r="K29" s="384">
        <f>K31-K30</f>
        <v>-4775.1955254237291</v>
      </c>
      <c r="L29" s="1460">
        <f>K29/K30</f>
        <v>-0.16293702956371273</v>
      </c>
      <c r="M29" s="365">
        <f>M31-M30</f>
        <v>-19153.608</v>
      </c>
      <c r="N29" s="1460">
        <f>M29/M30</f>
        <v>-0.52386652808927303</v>
      </c>
      <c r="O29" s="384">
        <f>O31-O30</f>
        <v>3489.5425185185195</v>
      </c>
      <c r="P29" s="1460">
        <f>O29/O30</f>
        <v>0.16641435063753729</v>
      </c>
      <c r="Q29" s="365"/>
      <c r="R29" s="380"/>
      <c r="S29" s="2"/>
      <c r="T29" s="2"/>
      <c r="U29" s="2"/>
      <c r="V29" s="2"/>
      <c r="W29" s="2"/>
      <c r="X29" s="2"/>
      <c r="Y29" s="2"/>
      <c r="Z29" s="2"/>
      <c r="AA29" s="2"/>
      <c r="AB29" s="2"/>
      <c r="AC29" s="2"/>
      <c r="AD29" s="2"/>
      <c r="AE29" s="2"/>
      <c r="AF29" s="2"/>
      <c r="AG29" s="2"/>
      <c r="AH29" s="2"/>
      <c r="AI29" s="2"/>
      <c r="AJ29" s="2"/>
      <c r="AK29" s="2"/>
    </row>
    <row r="30" spans="1:37" ht="15.75" customHeight="1">
      <c r="A30" s="1209"/>
      <c r="B30" s="391" t="s">
        <v>1045</v>
      </c>
      <c r="C30" s="1449">
        <f t="shared" ref="C30:C31" si="27">SUM(E30,G30,I30,K30,M30,O30,Q30)</f>
        <v>959092</v>
      </c>
      <c r="D30" s="366"/>
      <c r="E30" s="1449">
        <f t="shared" ref="E30:E31" si="28">E38+E42</f>
        <v>585071</v>
      </c>
      <c r="F30" s="366"/>
      <c r="G30" s="1449">
        <f t="shared" ref="G30:G31" si="29">G38+G42</f>
        <v>113441</v>
      </c>
      <c r="H30" s="366"/>
      <c r="I30" s="1449">
        <f t="shared" ref="I30:I31" si="30">I38+I42</f>
        <v>146517</v>
      </c>
      <c r="J30" s="366"/>
      <c r="K30" s="1449">
        <f t="shared" ref="K30:K31" si="31">K38+K42</f>
        <v>29307</v>
      </c>
      <c r="L30" s="372"/>
      <c r="M30" s="1449">
        <f t="shared" ref="M30:M31" si="32">M38+M42</f>
        <v>36562</v>
      </c>
      <c r="N30" s="366"/>
      <c r="O30" s="1449">
        <f t="shared" ref="O30:O31" si="33">O38+O42</f>
        <v>20969</v>
      </c>
      <c r="P30" s="372"/>
      <c r="Q30" s="1449">
        <f t="shared" ref="Q30:Q31" si="34">Q38+Q42</f>
        <v>27225</v>
      </c>
      <c r="R30" s="1445"/>
      <c r="S30" s="2"/>
      <c r="T30" s="2"/>
      <c r="U30" s="2"/>
      <c r="V30" s="2"/>
      <c r="W30" s="2"/>
      <c r="X30" s="2"/>
      <c r="Y30" s="2"/>
      <c r="Z30" s="2"/>
      <c r="AA30" s="2"/>
      <c r="AB30" s="2"/>
      <c r="AC30" s="2"/>
      <c r="AD30" s="2"/>
      <c r="AE30" s="2"/>
      <c r="AF30" s="2"/>
      <c r="AG30" s="2"/>
      <c r="AH30" s="2"/>
      <c r="AI30" s="2"/>
      <c r="AJ30" s="2"/>
      <c r="AK30" s="2"/>
    </row>
    <row r="31" spans="1:37" ht="15.75" customHeight="1">
      <c r="A31" s="1209"/>
      <c r="B31" s="1484" t="s">
        <v>1046</v>
      </c>
      <c r="C31" s="1453">
        <f t="shared" si="27"/>
        <v>981274.25023870892</v>
      </c>
      <c r="D31" s="1454"/>
      <c r="E31" s="1453">
        <f t="shared" si="28"/>
        <v>563379.91768421058</v>
      </c>
      <c r="F31" s="1454"/>
      <c r="G31" s="1453">
        <f t="shared" si="29"/>
        <v>167977.20247368421</v>
      </c>
      <c r="H31" s="1454"/>
      <c r="I31" s="1453">
        <f t="shared" si="30"/>
        <v>156293.3910877193</v>
      </c>
      <c r="J31" s="1454"/>
      <c r="K31" s="1453">
        <f t="shared" si="31"/>
        <v>24531.804474576271</v>
      </c>
      <c r="L31" s="1452"/>
      <c r="M31" s="1453">
        <f t="shared" si="32"/>
        <v>17408.392</v>
      </c>
      <c r="N31" s="1454"/>
      <c r="O31" s="1453">
        <f t="shared" si="33"/>
        <v>24458.54251851852</v>
      </c>
      <c r="P31" s="1452"/>
      <c r="Q31" s="1453">
        <f t="shared" si="34"/>
        <v>27225</v>
      </c>
      <c r="R31" s="374"/>
      <c r="S31" s="2"/>
      <c r="T31" s="2"/>
      <c r="U31" s="2"/>
      <c r="V31" s="2"/>
      <c r="W31" s="2"/>
      <c r="X31" s="2"/>
      <c r="Y31" s="2"/>
      <c r="Z31" s="2"/>
      <c r="AA31" s="2"/>
      <c r="AB31" s="2"/>
      <c r="AC31" s="2"/>
      <c r="AD31" s="2"/>
      <c r="AE31" s="2"/>
      <c r="AF31" s="2"/>
      <c r="AG31" s="2"/>
      <c r="AH31" s="2"/>
      <c r="AI31" s="2"/>
      <c r="AJ31" s="2"/>
      <c r="AK31" s="2"/>
    </row>
    <row r="32" spans="1:37" ht="15.75" customHeight="1">
      <c r="A32" s="1209"/>
      <c r="B32" s="391"/>
      <c r="C32" s="1455"/>
      <c r="D32" s="1458"/>
      <c r="E32" s="1485"/>
      <c r="F32" s="1459"/>
      <c r="G32" s="1485"/>
      <c r="H32" s="1459"/>
      <c r="I32" s="1485"/>
      <c r="J32" s="1458"/>
      <c r="K32" s="1485"/>
      <c r="L32" s="1456"/>
      <c r="M32" s="1485"/>
      <c r="N32" s="1458"/>
      <c r="O32" s="1485"/>
      <c r="P32" s="1456"/>
      <c r="Q32" s="1485"/>
      <c r="R32" s="1459"/>
      <c r="S32" s="2"/>
      <c r="T32" s="2"/>
      <c r="U32" s="2"/>
      <c r="V32" s="2"/>
      <c r="W32" s="2"/>
      <c r="X32" s="2"/>
      <c r="Y32" s="2"/>
      <c r="Z32" s="2"/>
      <c r="AA32" s="2"/>
      <c r="AB32" s="2"/>
      <c r="AC32" s="2"/>
      <c r="AD32" s="2"/>
      <c r="AE32" s="2"/>
      <c r="AF32" s="2"/>
      <c r="AG32" s="2"/>
      <c r="AH32" s="2"/>
      <c r="AI32" s="2"/>
      <c r="AJ32" s="2"/>
      <c r="AK32" s="2"/>
    </row>
    <row r="33" spans="1:37" ht="15.75" customHeight="1">
      <c r="A33" s="1209"/>
      <c r="B33" s="367" t="s">
        <v>1047</v>
      </c>
      <c r="C33" s="375">
        <f>C35-C34</f>
        <v>1560000</v>
      </c>
      <c r="D33" s="1486">
        <f>C33/C$14</f>
        <v>0.10344827586206896</v>
      </c>
      <c r="E33" s="384">
        <f>E35-E34</f>
        <v>470000</v>
      </c>
      <c r="F33" s="380">
        <f>E33/E$14</f>
        <v>5.3348467650397274E-2</v>
      </c>
      <c r="G33" s="365">
        <f>G35-G34</f>
        <v>100000</v>
      </c>
      <c r="H33" s="380">
        <f>G33/G34</f>
        <v>6.0240963855421686E-2</v>
      </c>
      <c r="I33" s="365">
        <f>I35-I34</f>
        <v>600000</v>
      </c>
      <c r="J33" s="1460">
        <f>I33/I$14</f>
        <v>0.22058823529411764</v>
      </c>
      <c r="K33" s="384">
        <f>K35-K34</f>
        <v>30000</v>
      </c>
      <c r="L33" s="1460">
        <f>K33/K$14</f>
        <v>5.8823529411764705E-2</v>
      </c>
      <c r="M33" s="384">
        <f>M35-M34</f>
        <v>340000</v>
      </c>
      <c r="N33" s="1486">
        <f>M33/M$14</f>
        <v>0.39534883720930231</v>
      </c>
      <c r="O33" s="384">
        <f>O35-O34</f>
        <v>20000</v>
      </c>
      <c r="P33" s="1460">
        <f>O33/O$14</f>
        <v>3.8461538461538464E-2</v>
      </c>
      <c r="Q33" s="365"/>
      <c r="R33" s="380"/>
      <c r="S33" s="63"/>
      <c r="T33" s="63"/>
      <c r="U33" s="63"/>
      <c r="V33" s="63"/>
      <c r="W33" s="63"/>
      <c r="X33" s="63"/>
      <c r="Y33" s="63"/>
      <c r="Z33" s="63"/>
      <c r="AA33" s="63"/>
      <c r="AB33" s="63"/>
      <c r="AC33" s="63"/>
      <c r="AD33" s="63"/>
      <c r="AE33" s="63"/>
      <c r="AF33" s="63"/>
      <c r="AG33" s="63"/>
      <c r="AH33" s="63"/>
      <c r="AI33" s="63"/>
      <c r="AJ33" s="63"/>
      <c r="AK33" s="63"/>
    </row>
    <row r="34" spans="1:37" ht="15.75" customHeight="1">
      <c r="A34" s="1209"/>
      <c r="B34" s="391" t="s">
        <v>1048</v>
      </c>
      <c r="C34" s="1449">
        <f t="shared" ref="C34:C35" si="35">SUM(E34,G34,I34,K34,M34,O34,Q34)</f>
        <v>14450000</v>
      </c>
      <c r="D34" s="366"/>
      <c r="E34" s="1449">
        <v>8380000</v>
      </c>
      <c r="F34" s="1445"/>
      <c r="G34" s="1449">
        <v>1660000</v>
      </c>
      <c r="H34" s="1445"/>
      <c r="I34" s="1449">
        <v>2440000</v>
      </c>
      <c r="J34" s="366"/>
      <c r="K34" s="1449">
        <v>510000</v>
      </c>
      <c r="L34" s="372"/>
      <c r="M34" s="1449">
        <v>910000</v>
      </c>
      <c r="N34" s="366"/>
      <c r="O34" s="1449">
        <v>520000</v>
      </c>
      <c r="P34" s="372"/>
      <c r="Q34" s="1449">
        <v>30000</v>
      </c>
      <c r="R34" s="1445"/>
      <c r="S34" s="2"/>
      <c r="T34" s="2"/>
      <c r="U34" s="2"/>
      <c r="V34" s="2"/>
      <c r="W34" s="2"/>
      <c r="X34" s="2"/>
      <c r="Y34" s="2"/>
      <c r="Z34" s="2"/>
      <c r="AA34" s="2"/>
      <c r="AB34" s="2"/>
      <c r="AC34" s="2"/>
      <c r="AD34" s="2"/>
      <c r="AE34" s="2"/>
      <c r="AF34" s="2"/>
      <c r="AG34" s="2"/>
      <c r="AH34" s="2"/>
      <c r="AI34" s="2"/>
      <c r="AJ34" s="2"/>
      <c r="AK34" s="2"/>
    </row>
    <row r="35" spans="1:37" ht="15.75" customHeight="1">
      <c r="A35" s="1209"/>
      <c r="B35" s="1484" t="s">
        <v>1049</v>
      </c>
      <c r="C35" s="1453">
        <f t="shared" si="35"/>
        <v>16010000</v>
      </c>
      <c r="D35" s="1454"/>
      <c r="E35" s="1453">
        <v>8850000</v>
      </c>
      <c r="F35" s="374"/>
      <c r="G35" s="1453">
        <v>1760000</v>
      </c>
      <c r="H35" s="374"/>
      <c r="I35" s="1453">
        <v>3040000</v>
      </c>
      <c r="J35" s="1454"/>
      <c r="K35" s="1453">
        <v>540000</v>
      </c>
      <c r="L35" s="1452"/>
      <c r="M35" s="1453">
        <v>1250000</v>
      </c>
      <c r="N35" s="1454"/>
      <c r="O35" s="1453">
        <v>540000</v>
      </c>
      <c r="P35" s="1452"/>
      <c r="Q35" s="1453">
        <v>30000</v>
      </c>
      <c r="R35" s="374"/>
      <c r="S35" s="2"/>
      <c r="T35" s="2"/>
      <c r="U35" s="2"/>
      <c r="V35" s="2"/>
      <c r="W35" s="2"/>
      <c r="X35" s="2"/>
      <c r="Y35" s="2"/>
      <c r="Z35" s="2"/>
      <c r="AA35" s="2"/>
      <c r="AB35" s="2"/>
      <c r="AC35" s="2"/>
      <c r="AD35" s="2"/>
      <c r="AE35" s="2"/>
      <c r="AF35" s="2"/>
      <c r="AG35" s="2"/>
      <c r="AH35" s="2"/>
      <c r="AI35" s="2"/>
      <c r="AJ35" s="2"/>
      <c r="AK35" s="2"/>
    </row>
    <row r="36" spans="1:37" ht="15.75" customHeight="1">
      <c r="A36" s="1209"/>
      <c r="B36" s="2"/>
      <c r="C36" s="1462"/>
      <c r="D36" s="2"/>
      <c r="E36" s="1462"/>
      <c r="F36" s="1464"/>
      <c r="G36" s="1462"/>
      <c r="H36" s="2"/>
      <c r="I36" s="1462"/>
      <c r="J36" s="381"/>
      <c r="K36" s="1462"/>
      <c r="L36" s="381"/>
      <c r="M36" s="1462"/>
      <c r="N36" s="2"/>
      <c r="O36" s="1462"/>
      <c r="P36" s="381"/>
      <c r="Q36" s="1462"/>
      <c r="R36" s="1464"/>
      <c r="S36" s="2"/>
      <c r="T36" s="2"/>
      <c r="U36" s="2"/>
      <c r="V36" s="2"/>
      <c r="W36" s="2"/>
      <c r="X36" s="2"/>
      <c r="Y36" s="2"/>
      <c r="Z36" s="2"/>
      <c r="AA36" s="2"/>
      <c r="AB36" s="2"/>
      <c r="AC36" s="2"/>
      <c r="AD36" s="2"/>
      <c r="AE36" s="2"/>
      <c r="AF36" s="2"/>
      <c r="AG36" s="2"/>
      <c r="AH36" s="2"/>
      <c r="AI36" s="2"/>
      <c r="AJ36" s="2"/>
      <c r="AK36" s="2"/>
    </row>
    <row r="37" spans="1:37" ht="15.75" customHeight="1">
      <c r="A37" s="1209"/>
      <c r="B37" s="367" t="s">
        <v>1050</v>
      </c>
      <c r="C37" s="383">
        <f>C39-C38</f>
        <v>14558.392238708911</v>
      </c>
      <c r="D37" s="1486">
        <f>C37/C$18</f>
        <v>1.6812221893534214E-2</v>
      </c>
      <c r="E37" s="384">
        <f>E39-E38</f>
        <v>-24559.066315789474</v>
      </c>
      <c r="F37" s="380">
        <f>E37/E$18</f>
        <v>-4.6003080067863633E-2</v>
      </c>
      <c r="G37" s="384">
        <f>G39-G38</f>
        <v>53752.564473684208</v>
      </c>
      <c r="H37" s="392">
        <f>G37/G$18</f>
        <v>0.5366723357230424</v>
      </c>
      <c r="I37" s="384">
        <f>I39-I38</f>
        <v>6461.8950877192838</v>
      </c>
      <c r="J37" s="379">
        <f>I37/I$18</f>
        <v>4.861016517884411E-2</v>
      </c>
      <c r="K37" s="384">
        <f>K39-K38</f>
        <v>-4882.3315254237277</v>
      </c>
      <c r="L37" s="1460">
        <f>K37/K$18</f>
        <v>-0.18032618745794007</v>
      </c>
      <c r="M37" s="384">
        <f>M39-M38</f>
        <v>-19647.188000000002</v>
      </c>
      <c r="N37" s="1486">
        <f>M37/M$9</f>
        <v>0.96330466941761328</v>
      </c>
      <c r="O37" s="384">
        <f>O39-O38</f>
        <v>3432.5185185185182</v>
      </c>
      <c r="P37" s="1460">
        <f>O37/O$18</f>
        <v>0.17889813511849265</v>
      </c>
      <c r="Q37" s="384"/>
      <c r="R37" s="380"/>
      <c r="S37" s="4"/>
      <c r="T37" s="4"/>
      <c r="U37" s="4"/>
      <c r="V37" s="4"/>
      <c r="W37" s="4"/>
      <c r="X37" s="4"/>
      <c r="Y37" s="4"/>
      <c r="Z37" s="4"/>
      <c r="AA37" s="4"/>
      <c r="AB37" s="4"/>
      <c r="AC37" s="4"/>
      <c r="AD37" s="4"/>
      <c r="AE37" s="4"/>
      <c r="AF37" s="4"/>
      <c r="AG37" s="4"/>
      <c r="AH37" s="4"/>
      <c r="AI37" s="4"/>
      <c r="AJ37" s="4"/>
      <c r="AK37" s="4"/>
    </row>
    <row r="38" spans="1:37" ht="15.75" customHeight="1">
      <c r="A38" s="1209"/>
      <c r="B38" s="391" t="s">
        <v>1051</v>
      </c>
      <c r="C38" s="1467">
        <f t="shared" ref="C38:C39" si="36">SUM(E38,G38,I38,K38,M38,O38,Q38)</f>
        <v>865941</v>
      </c>
      <c r="D38" s="2"/>
      <c r="E38" s="1467">
        <v>533857</v>
      </c>
      <c r="F38" s="1464"/>
      <c r="G38" s="1467">
        <v>100159</v>
      </c>
      <c r="H38" s="2"/>
      <c r="I38" s="1467">
        <v>132933</v>
      </c>
      <c r="J38" s="381"/>
      <c r="K38" s="1467">
        <v>27075</v>
      </c>
      <c r="L38" s="381"/>
      <c r="M38" s="1467">
        <v>35228</v>
      </c>
      <c r="N38" s="2"/>
      <c r="O38" s="1467">
        <v>19187</v>
      </c>
      <c r="P38" s="381"/>
      <c r="Q38" s="1468">
        <v>17502</v>
      </c>
      <c r="R38" s="1464"/>
      <c r="S38" s="2"/>
      <c r="T38" s="2"/>
      <c r="U38" s="2"/>
      <c r="V38" s="2"/>
      <c r="W38" s="2"/>
      <c r="X38" s="2"/>
      <c r="Y38" s="2"/>
      <c r="Z38" s="2"/>
      <c r="AA38" s="2"/>
      <c r="AB38" s="2"/>
      <c r="AC38" s="2"/>
      <c r="AD38" s="2"/>
      <c r="AE38" s="2"/>
      <c r="AF38" s="2"/>
      <c r="AG38" s="2"/>
      <c r="AH38" s="2"/>
      <c r="AI38" s="2"/>
      <c r="AJ38" s="2"/>
      <c r="AK38" s="2"/>
    </row>
    <row r="39" spans="1:37" ht="15.75" customHeight="1">
      <c r="A39" s="1209"/>
      <c r="B39" s="1487" t="s">
        <v>1052</v>
      </c>
      <c r="C39" s="1470">
        <f t="shared" si="36"/>
        <v>880499.39223870891</v>
      </c>
      <c r="D39" s="1472"/>
      <c r="E39" s="1470">
        <f>1935332148/3800</f>
        <v>509297.93368421053</v>
      </c>
      <c r="F39" s="388"/>
      <c r="G39" s="1470">
        <f>584863945/3800</f>
        <v>153911.56447368421</v>
      </c>
      <c r="H39" s="1472"/>
      <c r="I39" s="1470">
        <f>397275451/2850</f>
        <v>139394.89508771928</v>
      </c>
      <c r="J39" s="1471"/>
      <c r="K39" s="1470">
        <f>32734186/1475</f>
        <v>22192.668474576272</v>
      </c>
      <c r="L39" s="1471"/>
      <c r="M39" s="1470">
        <f>54532842/3500</f>
        <v>15580.812</v>
      </c>
      <c r="N39" s="1472"/>
      <c r="O39" s="1470">
        <f>3053635/135</f>
        <v>22619.518518518518</v>
      </c>
      <c r="P39" s="1471"/>
      <c r="Q39" s="1453">
        <f>Q38</f>
        <v>17502</v>
      </c>
      <c r="R39" s="388"/>
      <c r="S39" s="2"/>
      <c r="T39" s="2"/>
      <c r="U39" s="2"/>
      <c r="V39" s="2"/>
      <c r="W39" s="2"/>
      <c r="X39" s="2"/>
      <c r="Y39" s="2"/>
      <c r="Z39" s="2"/>
      <c r="AA39" s="2"/>
      <c r="AB39" s="2"/>
      <c r="AC39" s="2"/>
      <c r="AD39" s="2"/>
      <c r="AE39" s="2"/>
      <c r="AF39" s="2"/>
      <c r="AG39" s="2"/>
      <c r="AH39" s="2"/>
      <c r="AI39" s="2"/>
      <c r="AJ39" s="2"/>
      <c r="AK39" s="2"/>
    </row>
    <row r="40" spans="1:37" ht="15.75" customHeight="1">
      <c r="A40" s="1209"/>
      <c r="B40" s="393"/>
      <c r="C40" s="1462"/>
      <c r="D40" s="2"/>
      <c r="E40" s="1462"/>
      <c r="F40" s="1464"/>
      <c r="G40" s="1462"/>
      <c r="H40" s="2"/>
      <c r="I40" s="1462"/>
      <c r="J40" s="381"/>
      <c r="K40" s="1462"/>
      <c r="L40" s="381"/>
      <c r="M40" s="1462"/>
      <c r="N40" s="2"/>
      <c r="O40" s="1462"/>
      <c r="P40" s="381"/>
      <c r="Q40" s="1462"/>
      <c r="R40" s="1464"/>
      <c r="S40" s="2"/>
      <c r="T40" s="2"/>
      <c r="U40" s="2"/>
      <c r="V40" s="2"/>
      <c r="W40" s="2"/>
      <c r="X40" s="2"/>
      <c r="Y40" s="2"/>
      <c r="Z40" s="2"/>
      <c r="AA40" s="2"/>
      <c r="AB40" s="2"/>
      <c r="AC40" s="2"/>
      <c r="AD40" s="2"/>
      <c r="AE40" s="2"/>
      <c r="AF40" s="2"/>
      <c r="AG40" s="2"/>
      <c r="AH40" s="2"/>
      <c r="AI40" s="2"/>
      <c r="AJ40" s="2"/>
      <c r="AK40" s="2"/>
    </row>
    <row r="41" spans="1:37" ht="15.75" customHeight="1">
      <c r="A41" s="1209"/>
      <c r="B41" s="367" t="s">
        <v>1053</v>
      </c>
      <c r="C41" s="383">
        <f>C43-C42</f>
        <v>7623.8580000000075</v>
      </c>
      <c r="D41" s="1486">
        <f>C41/C$22</f>
        <v>8.1844081115608078E-2</v>
      </c>
      <c r="E41" s="384">
        <f>E43-E42</f>
        <v>2867.984000000004</v>
      </c>
      <c r="F41" s="380">
        <f>E41/E$22</f>
        <v>5.6000000000000077E-2</v>
      </c>
      <c r="G41" s="385">
        <f>G43-G42</f>
        <v>783.63800000000265</v>
      </c>
      <c r="H41" s="1486">
        <f>G41/G$22</f>
        <v>5.9000000000000198E-2</v>
      </c>
      <c r="I41" s="384">
        <f>I43-I42</f>
        <v>3314.4959999999992</v>
      </c>
      <c r="J41" s="1460">
        <f>I41/I$22</f>
        <v>0.24399999999999994</v>
      </c>
      <c r="K41" s="384">
        <f>K43-K42</f>
        <v>107.13599999999997</v>
      </c>
      <c r="L41" s="1460">
        <f>K41/K$22</f>
        <v>4.7999999999999987E-2</v>
      </c>
      <c r="M41" s="384">
        <f>M43-M42</f>
        <v>493.58000000000015</v>
      </c>
      <c r="N41" s="1486">
        <f>M41/M$13</f>
        <v>2.9034117647058831E-3</v>
      </c>
      <c r="O41" s="384">
        <f>O43-O42</f>
        <v>57.024000000000115</v>
      </c>
      <c r="P41" s="1460">
        <f>O41/O$22</f>
        <v>3.2000000000000063E-2</v>
      </c>
      <c r="Q41" s="384"/>
      <c r="R41" s="380"/>
      <c r="S41" s="2"/>
      <c r="T41" s="2"/>
      <c r="U41" s="2"/>
      <c r="V41" s="2"/>
      <c r="W41" s="2"/>
      <c r="X41" s="2"/>
      <c r="Y41" s="2"/>
      <c r="Z41" s="2"/>
      <c r="AA41" s="2"/>
      <c r="AB41" s="2"/>
      <c r="AC41" s="2"/>
      <c r="AD41" s="2"/>
      <c r="AE41" s="2"/>
      <c r="AF41" s="2"/>
      <c r="AG41" s="2"/>
      <c r="AH41" s="2"/>
      <c r="AI41" s="2"/>
      <c r="AJ41" s="2"/>
      <c r="AK41" s="2"/>
    </row>
    <row r="42" spans="1:37" ht="15.75" customHeight="1">
      <c r="A42" s="1209"/>
      <c r="B42" s="391" t="s">
        <v>1054</v>
      </c>
      <c r="C42" s="1462">
        <f t="shared" ref="C42:C43" si="37">SUM(E42,G42,I42,K42,M42,O42,Q42)</f>
        <v>93151</v>
      </c>
      <c r="D42" s="2"/>
      <c r="E42" s="1462">
        <v>51214</v>
      </c>
      <c r="F42" s="1464"/>
      <c r="G42" s="1462">
        <v>13282</v>
      </c>
      <c r="H42" s="2"/>
      <c r="I42" s="1462">
        <v>13584</v>
      </c>
      <c r="J42" s="381"/>
      <c r="K42" s="1462">
        <v>2232</v>
      </c>
      <c r="L42" s="381"/>
      <c r="M42" s="1462">
        <v>1334</v>
      </c>
      <c r="N42" s="2"/>
      <c r="O42" s="1467">
        <v>1782</v>
      </c>
      <c r="P42" s="381"/>
      <c r="Q42" s="1462">
        <v>9723</v>
      </c>
      <c r="R42" s="1464"/>
      <c r="S42" s="2"/>
      <c r="T42" s="2"/>
      <c r="U42" s="2"/>
      <c r="V42" s="2"/>
      <c r="W42" s="2"/>
      <c r="X42" s="2"/>
      <c r="Y42" s="2"/>
      <c r="Z42" s="2"/>
      <c r="AA42" s="2"/>
      <c r="AB42" s="2"/>
      <c r="AC42" s="2"/>
      <c r="AD42" s="2"/>
      <c r="AE42" s="2"/>
      <c r="AF42" s="2"/>
      <c r="AG42" s="2"/>
      <c r="AH42" s="2"/>
      <c r="AI42" s="2"/>
      <c r="AJ42" s="2"/>
      <c r="AK42" s="2"/>
    </row>
    <row r="43" spans="1:37" ht="15.75" customHeight="1">
      <c r="A43" s="1209"/>
      <c r="B43" s="391" t="s">
        <v>1055</v>
      </c>
      <c r="C43" s="1462">
        <f t="shared" si="37"/>
        <v>100774.85800000001</v>
      </c>
      <c r="D43" s="2"/>
      <c r="E43" s="1462">
        <f>E42*105.6%</f>
        <v>54081.984000000004</v>
      </c>
      <c r="F43" s="1464"/>
      <c r="G43" s="1476">
        <f>G42*105.9%</f>
        <v>14065.638000000003</v>
      </c>
      <c r="H43" s="2"/>
      <c r="I43" s="1462">
        <f>I42*124.4%</f>
        <v>16898.495999999999</v>
      </c>
      <c r="J43" s="381"/>
      <c r="K43" s="1462">
        <f>K42*104.8%</f>
        <v>2339.136</v>
      </c>
      <c r="L43" s="381"/>
      <c r="M43" s="1462">
        <f>M42*137%</f>
        <v>1827.5800000000002</v>
      </c>
      <c r="N43" s="2"/>
      <c r="O43" s="1462">
        <f>O42*103.2%</f>
        <v>1839.0240000000001</v>
      </c>
      <c r="P43" s="381"/>
      <c r="Q43" s="1462">
        <f>Q42</f>
        <v>9723</v>
      </c>
      <c r="R43" s="1464"/>
      <c r="S43" s="2"/>
      <c r="T43" s="2"/>
      <c r="U43" s="2"/>
      <c r="V43" s="2"/>
      <c r="W43" s="2"/>
      <c r="X43" s="2"/>
      <c r="Y43" s="2"/>
      <c r="Z43" s="2"/>
      <c r="AA43" s="2"/>
      <c r="AB43" s="2"/>
      <c r="AC43" s="2"/>
      <c r="AD43" s="2"/>
      <c r="AE43" s="2"/>
      <c r="AF43" s="2"/>
      <c r="AG43" s="2"/>
      <c r="AH43" s="2"/>
      <c r="AI43" s="2"/>
      <c r="AJ43" s="2"/>
      <c r="AK43" s="2"/>
    </row>
    <row r="44" spans="1:37" ht="15.75" customHeight="1">
      <c r="A44" s="389"/>
      <c r="B44" s="1477" t="s">
        <v>1039</v>
      </c>
      <c r="C44" s="1114">
        <f>C46-C45</f>
        <v>-2.2122754824928786E-3</v>
      </c>
      <c r="D44" s="1203"/>
      <c r="E44" s="1114">
        <f>E46-E45</f>
        <v>-6.7511510508124414E-3</v>
      </c>
      <c r="F44" s="1203"/>
      <c r="G44" s="1119">
        <f>G46-G45</f>
        <v>2.3758055681997778E-2</v>
      </c>
      <c r="H44" s="1203"/>
      <c r="I44" s="1114">
        <f>I46-I45</f>
        <v>-7.2454053904246613E-4</v>
      </c>
      <c r="J44" s="1203"/>
      <c r="K44" s="1114">
        <f>K46-K45</f>
        <v>4.9110145563310004E-3</v>
      </c>
      <c r="L44" s="1203"/>
      <c r="M44" s="1114">
        <f>M46-M45</f>
        <v>-1.7142028211788209E-2</v>
      </c>
      <c r="N44" s="1203"/>
      <c r="O44" s="1114">
        <f>O46-O45</f>
        <v>1.8513347089947091E-2</v>
      </c>
      <c r="P44" s="1203"/>
      <c r="Q44" s="1095">
        <f>Q46-Q45</f>
        <v>0</v>
      </c>
      <c r="R44" s="1203"/>
      <c r="S44" s="2"/>
      <c r="T44" s="2"/>
      <c r="U44" s="2"/>
      <c r="V44" s="2"/>
      <c r="W44" s="2"/>
      <c r="X44" s="2"/>
      <c r="Y44" s="2"/>
      <c r="Z44" s="2"/>
      <c r="AA44" s="2"/>
      <c r="AB44" s="2"/>
      <c r="AC44" s="2"/>
      <c r="AD44" s="2"/>
      <c r="AE44" s="2"/>
      <c r="AF44" s="2"/>
      <c r="AG44" s="2"/>
      <c r="AH44" s="2"/>
      <c r="AI44" s="2"/>
      <c r="AJ44" s="2"/>
      <c r="AK44" s="2"/>
    </row>
    <row r="45" spans="1:37" ht="15.75" customHeight="1">
      <c r="A45" s="1479" t="s">
        <v>1058</v>
      </c>
      <c r="B45" s="394" t="s">
        <v>1041</v>
      </c>
      <c r="C45" s="1094">
        <f t="shared" ref="C45:C46" si="38">C50/C54</f>
        <v>6.0472383354350567E-2</v>
      </c>
      <c r="D45" s="1157"/>
      <c r="E45" s="1480">
        <f t="shared" ref="E45:E46" si="39">E50/E54</f>
        <v>6.2574438502673801E-2</v>
      </c>
      <c r="F45" s="1435"/>
      <c r="G45" s="1480">
        <f t="shared" ref="G45:G46" si="40">G50/G54</f>
        <v>6.6339766081871351E-2</v>
      </c>
      <c r="H45" s="1435"/>
      <c r="I45" s="1480">
        <f t="shared" ref="I45:I46" si="41">I50/I54</f>
        <v>5.1772791519434626E-2</v>
      </c>
      <c r="J45" s="1435"/>
      <c r="K45" s="1480">
        <f t="shared" ref="K45:K46" si="42">K50/K54</f>
        <v>5.7464705882352939E-2</v>
      </c>
      <c r="L45" s="1435"/>
      <c r="M45" s="1094">
        <f t="shared" ref="M45:M46" si="43">M50/M54</f>
        <v>4.0178021978021977E-2</v>
      </c>
      <c r="N45" s="1157"/>
      <c r="O45" s="1480">
        <f t="shared" ref="O45:O46" si="44">O50/O54</f>
        <v>4.0325E-2</v>
      </c>
      <c r="P45" s="1435"/>
      <c r="Q45" s="1480">
        <f t="shared" ref="Q45:Q46" si="45">Q50/Q54</f>
        <v>0.90749999999999997</v>
      </c>
      <c r="R45" s="1435"/>
      <c r="S45" s="2"/>
      <c r="T45" s="4"/>
      <c r="U45" s="1424"/>
      <c r="V45" s="1097" t="s">
        <v>1</v>
      </c>
      <c r="W45" s="1423"/>
      <c r="X45" s="1097" t="s">
        <v>2</v>
      </c>
      <c r="Y45" s="1203"/>
      <c r="Z45" s="1097" t="s">
        <v>3</v>
      </c>
      <c r="AA45" s="1203"/>
      <c r="AB45" s="1097" t="s">
        <v>4</v>
      </c>
      <c r="AC45" s="1203"/>
      <c r="AD45" s="1097" t="s">
        <v>5</v>
      </c>
      <c r="AE45" s="1203"/>
      <c r="AF45" s="1425" t="s">
        <v>6</v>
      </c>
      <c r="AG45" s="1423"/>
      <c r="AH45" s="1096" t="s">
        <v>1036</v>
      </c>
      <c r="AI45" s="1203"/>
      <c r="AJ45" s="1097" t="s">
        <v>1037</v>
      </c>
      <c r="AK45" s="1203"/>
    </row>
    <row r="46" spans="1:37" ht="15.75" customHeight="1">
      <c r="A46" s="1209"/>
      <c r="B46" s="1482" t="s">
        <v>1042</v>
      </c>
      <c r="C46" s="1439">
        <f t="shared" si="38"/>
        <v>5.8260107871857689E-2</v>
      </c>
      <c r="D46" s="1440"/>
      <c r="E46" s="1439">
        <f t="shared" si="39"/>
        <v>5.582328745186136E-2</v>
      </c>
      <c r="F46" s="1441"/>
      <c r="G46" s="1439">
        <f t="shared" si="40"/>
        <v>9.0097821763869129E-2</v>
      </c>
      <c r="H46" s="1441"/>
      <c r="I46" s="1439">
        <f t="shared" si="41"/>
        <v>5.104825098039216E-2</v>
      </c>
      <c r="J46" s="1441"/>
      <c r="K46" s="1439">
        <f t="shared" si="42"/>
        <v>6.2375720438683939E-2</v>
      </c>
      <c r="L46" s="1441"/>
      <c r="M46" s="1442">
        <f t="shared" si="43"/>
        <v>2.3035993766233769E-2</v>
      </c>
      <c r="N46" s="1440"/>
      <c r="O46" s="1439">
        <f t="shared" si="44"/>
        <v>5.8838347089947091E-2</v>
      </c>
      <c r="P46" s="1441"/>
      <c r="Q46" s="1443">
        <f t="shared" si="45"/>
        <v>0.90749999999999997</v>
      </c>
      <c r="R46" s="1441"/>
      <c r="S46" s="2"/>
      <c r="T46" s="2"/>
      <c r="U46" s="1426"/>
      <c r="V46" s="1427" t="s">
        <v>1038</v>
      </c>
      <c r="W46" s="1428" t="s">
        <v>9</v>
      </c>
      <c r="X46" s="1429" t="s">
        <v>1038</v>
      </c>
      <c r="Y46" s="1430" t="s">
        <v>9</v>
      </c>
      <c r="Z46" s="1429" t="s">
        <v>1038</v>
      </c>
      <c r="AA46" s="1430" t="s">
        <v>9</v>
      </c>
      <c r="AB46" s="1429" t="s">
        <v>1038</v>
      </c>
      <c r="AC46" s="1430" t="s">
        <v>9</v>
      </c>
      <c r="AD46" s="1429" t="s">
        <v>1038</v>
      </c>
      <c r="AE46" s="1430" t="s">
        <v>9</v>
      </c>
      <c r="AF46" s="1429" t="s">
        <v>1038</v>
      </c>
      <c r="AG46" s="1430" t="s">
        <v>9</v>
      </c>
      <c r="AH46" s="1429" t="s">
        <v>1038</v>
      </c>
      <c r="AI46" s="1430" t="s">
        <v>9</v>
      </c>
      <c r="AJ46" s="1427" t="s">
        <v>1038</v>
      </c>
      <c r="AK46" s="1430" t="s">
        <v>9</v>
      </c>
    </row>
    <row r="47" spans="1:37" ht="15.75" customHeight="1">
      <c r="A47" s="1209"/>
      <c r="B47" s="364" t="s">
        <v>1059</v>
      </c>
      <c r="C47" s="1091">
        <v>6.4000000000000001E-2</v>
      </c>
      <c r="D47" s="1203"/>
      <c r="E47" s="1091">
        <v>6.4000000000000001E-2</v>
      </c>
      <c r="F47" s="1203"/>
      <c r="G47" s="1091">
        <v>9.6000000000000002E-2</v>
      </c>
      <c r="H47" s="1203"/>
      <c r="I47" s="1091">
        <v>5.1999999999999998E-2</v>
      </c>
      <c r="J47" s="1203"/>
      <c r="K47" s="1091">
        <v>5.0999999999999997E-2</v>
      </c>
      <c r="L47" s="1203"/>
      <c r="M47" s="1091">
        <v>3.6999999999999998E-2</v>
      </c>
      <c r="N47" s="1203"/>
      <c r="O47" s="1091">
        <v>4.2999999999999997E-2</v>
      </c>
      <c r="P47" s="1203"/>
      <c r="Q47" s="1092">
        <v>0.41</v>
      </c>
      <c r="R47" s="1203"/>
      <c r="S47" s="2"/>
      <c r="T47" s="1488" t="s">
        <v>42</v>
      </c>
      <c r="U47" s="395" t="s">
        <v>1039</v>
      </c>
      <c r="V47" s="1103">
        <f>V49-V48</f>
        <v>-3.8563545901872942E-3</v>
      </c>
      <c r="W47" s="1423"/>
      <c r="X47" s="1103">
        <f>X49-X48</f>
        <v>-6.4906880262889308E-3</v>
      </c>
      <c r="Y47" s="1203"/>
      <c r="Z47" s="1103">
        <f>Z49-Z48</f>
        <v>2.5910167889817995E-2</v>
      </c>
      <c r="AA47" s="1203"/>
      <c r="AB47" s="1103">
        <f>AB49-AB48</f>
        <v>-5.5665671056044225E-3</v>
      </c>
      <c r="AC47" s="1203"/>
      <c r="AD47" s="1103">
        <f>AD49-AD48</f>
        <v>-8.950063151390894E-3</v>
      </c>
      <c r="AE47" s="1203"/>
      <c r="AF47" s="1489">
        <f>AF49-AF48</f>
        <v>-2.3497323943679743E-2</v>
      </c>
      <c r="AG47" s="1423"/>
      <c r="AH47" s="1103">
        <f>AH49-AH48</f>
        <v>1.1551887680588402E-2</v>
      </c>
      <c r="AI47" s="1203"/>
      <c r="AJ47" s="1104">
        <f>AJ49-AJ48</f>
        <v>0</v>
      </c>
      <c r="AK47" s="1203"/>
    </row>
    <row r="48" spans="1:37" ht="15.75" customHeight="1">
      <c r="A48" s="1209"/>
      <c r="B48" s="390"/>
      <c r="C48" s="365"/>
      <c r="D48" s="366"/>
      <c r="E48" s="384"/>
      <c r="F48" s="366"/>
      <c r="G48" s="1483"/>
      <c r="H48" s="366"/>
      <c r="I48" s="1483"/>
      <c r="J48" s="366"/>
      <c r="K48" s="1455"/>
      <c r="L48" s="366"/>
      <c r="M48" s="1455"/>
      <c r="N48" s="366"/>
      <c r="O48" s="1455"/>
      <c r="P48" s="1490"/>
      <c r="Q48" s="1455"/>
      <c r="R48" s="1445"/>
      <c r="S48" s="2"/>
      <c r="T48" s="1169"/>
      <c r="U48" s="363" t="s">
        <v>1041</v>
      </c>
      <c r="V48" s="1437">
        <f t="shared" ref="V48:V49" si="46">V53/V57</f>
        <v>6.3390085922009259E-2</v>
      </c>
      <c r="W48" s="1423"/>
      <c r="X48" s="1100">
        <f t="shared" ref="X48:X49" si="47">X53/X57</f>
        <v>6.6134626978146191E-2</v>
      </c>
      <c r="Y48" s="1203"/>
      <c r="Z48" s="1100">
        <f t="shared" ref="Z48:Z49" si="48">Z53/Z57</f>
        <v>6.8064600000000003E-2</v>
      </c>
      <c r="AA48" s="1203"/>
      <c r="AB48" s="1100">
        <f t="shared" ref="AB48:AB49" si="49">AB53/AB57</f>
        <v>5.5012640801001253E-2</v>
      </c>
      <c r="AC48" s="1203"/>
      <c r="AD48" s="1100">
        <f t="shared" ref="AD48:AD49" si="50">AD53/AD57</f>
        <v>5.7464705882352939E-2</v>
      </c>
      <c r="AE48" s="1203"/>
      <c r="AF48" s="1437">
        <f t="shared" ref="AF48:AF49" si="51">AF53/AF57</f>
        <v>4.0927611940298508E-2</v>
      </c>
      <c r="AG48" s="1423"/>
      <c r="AH48" s="1100">
        <f t="shared" ref="AH48:AH49" si="52">AH53/AH57</f>
        <v>4.0325E-2</v>
      </c>
      <c r="AI48" s="1203"/>
      <c r="AJ48" s="1100">
        <f t="shared" ref="AJ48:AJ49" si="53">AJ53/AJ57</f>
        <v>0.90749999999999997</v>
      </c>
      <c r="AK48" s="1203"/>
    </row>
    <row r="49" spans="1:37" ht="15.75" customHeight="1">
      <c r="A49" s="1209"/>
      <c r="B49" s="367" t="s">
        <v>1044</v>
      </c>
      <c r="C49" s="368">
        <f>C51-C50</f>
        <v>20260.413325927802</v>
      </c>
      <c r="D49" s="1460">
        <f>C49/C$10</f>
        <v>2.1124577544101925E-2</v>
      </c>
      <c r="E49" s="1491">
        <f>E51-E50</f>
        <v>-35769.85147368419</v>
      </c>
      <c r="F49" s="1460">
        <f>E49/E$11</f>
        <v>-6.323120193850118E-2</v>
      </c>
      <c r="G49" s="385">
        <f>G51-G50</f>
        <v>53239.970263157884</v>
      </c>
      <c r="H49" s="1460">
        <f>G49/G$10</f>
        <v>0.4693185908371566</v>
      </c>
      <c r="I49" s="384">
        <f>I51-I50</f>
        <v>18368.850666666665</v>
      </c>
      <c r="J49" s="1460">
        <f>I49/I$11</f>
        <v>0.12746558784510972</v>
      </c>
      <c r="K49" s="396">
        <f>K51-K50</f>
        <v>-8099.2550508474596</v>
      </c>
      <c r="L49" s="1460">
        <f>K49/K$10</f>
        <v>-0.27635906271018734</v>
      </c>
      <c r="M49" s="396">
        <f>M51-M50</f>
        <v>-11222.406857142854</v>
      </c>
      <c r="N49" s="1460">
        <f>M49/M$10</f>
        <v>-0.30694182093821054</v>
      </c>
      <c r="O49" s="396">
        <f>O51-O50</f>
        <v>3743.1057777777787</v>
      </c>
      <c r="P49" s="370">
        <f>O49/O$10</f>
        <v>0.17850664208010772</v>
      </c>
      <c r="Q49" s="365">
        <f>Q51-Q50</f>
        <v>0</v>
      </c>
      <c r="R49" s="380"/>
      <c r="S49" s="2"/>
      <c r="T49" s="1169"/>
      <c r="U49" s="1438" t="s">
        <v>1042</v>
      </c>
      <c r="V49" s="1439">
        <f t="shared" si="46"/>
        <v>5.9533731331821965E-2</v>
      </c>
      <c r="W49" s="1440"/>
      <c r="X49" s="1439">
        <f t="shared" si="47"/>
        <v>5.964393895185726E-2</v>
      </c>
      <c r="Y49" s="1441"/>
      <c r="Z49" s="1439">
        <f t="shared" si="48"/>
        <v>9.3974767889817998E-2</v>
      </c>
      <c r="AA49" s="1441"/>
      <c r="AB49" s="1439">
        <f t="shared" si="49"/>
        <v>4.9446073695396831E-2</v>
      </c>
      <c r="AC49" s="1441"/>
      <c r="AD49" s="1439">
        <f t="shared" si="50"/>
        <v>4.8514642730962045E-2</v>
      </c>
      <c r="AE49" s="1441"/>
      <c r="AF49" s="1442">
        <f t="shared" si="51"/>
        <v>1.7430287996618766E-2</v>
      </c>
      <c r="AG49" s="1440"/>
      <c r="AH49" s="1439">
        <f t="shared" si="52"/>
        <v>5.1876887680588402E-2</v>
      </c>
      <c r="AI49" s="1441"/>
      <c r="AJ49" s="1105">
        <f t="shared" si="53"/>
        <v>0.90749999999999997</v>
      </c>
      <c r="AK49" s="1203"/>
    </row>
    <row r="50" spans="1:37" ht="15.75" customHeight="1">
      <c r="A50" s="1209"/>
      <c r="B50" s="391" t="s">
        <v>1045</v>
      </c>
      <c r="C50" s="1449">
        <f t="shared" ref="C50:C51" si="54">SUM(E50,G50,I50,K50,M50,O50,Q50)</f>
        <v>959092</v>
      </c>
      <c r="D50" s="366"/>
      <c r="E50" s="1449">
        <f t="shared" ref="E50:E51" si="55">E58+E62</f>
        <v>585071</v>
      </c>
      <c r="F50" s="366"/>
      <c r="G50" s="1449">
        <f t="shared" ref="G50:G51" si="56">G58+G62</f>
        <v>113441</v>
      </c>
      <c r="H50" s="366"/>
      <c r="I50" s="1449">
        <f t="shared" ref="I50:I51" si="57">I58+I62</f>
        <v>146517</v>
      </c>
      <c r="J50" s="366"/>
      <c r="K50" s="1449">
        <f t="shared" ref="K50:K51" si="58">K58+K62</f>
        <v>29307</v>
      </c>
      <c r="L50" s="366"/>
      <c r="M50" s="1449">
        <f t="shared" ref="M50:M51" si="59">M58+M62</f>
        <v>36562</v>
      </c>
      <c r="N50" s="366"/>
      <c r="O50" s="1449">
        <f t="shared" ref="O50:O51" si="60">O58+O62</f>
        <v>20969</v>
      </c>
      <c r="P50" s="1492"/>
      <c r="Q50" s="1449">
        <f t="shared" ref="Q50:Q51" si="61">Q58+Q62</f>
        <v>27225</v>
      </c>
      <c r="R50" s="1445"/>
      <c r="S50" s="2"/>
      <c r="T50" s="1169"/>
      <c r="U50" s="364" t="s">
        <v>1060</v>
      </c>
      <c r="V50" s="1091">
        <v>6.0999999999999999E-2</v>
      </c>
      <c r="W50" s="1203"/>
      <c r="X50" s="1091">
        <v>6.3E-2</v>
      </c>
      <c r="Y50" s="1203"/>
      <c r="Z50" s="1091">
        <v>9.2999999999999999E-2</v>
      </c>
      <c r="AA50" s="1203"/>
      <c r="AB50" s="1091">
        <v>4.5999999999999999E-2</v>
      </c>
      <c r="AC50" s="1203"/>
      <c r="AD50" s="1091">
        <v>4.5999999999999999E-2</v>
      </c>
      <c r="AE50" s="1203"/>
      <c r="AF50" s="1091">
        <v>3.2000000000000001E-2</v>
      </c>
      <c r="AG50" s="1203"/>
      <c r="AH50" s="1091">
        <v>4.5999999999999999E-2</v>
      </c>
      <c r="AI50" s="1203"/>
      <c r="AJ50" s="1091">
        <v>0.41099999999999998</v>
      </c>
      <c r="AK50" s="1203"/>
    </row>
    <row r="51" spans="1:37" ht="15.75" customHeight="1">
      <c r="A51" s="1209"/>
      <c r="B51" s="1484" t="s">
        <v>1046</v>
      </c>
      <c r="C51" s="1453">
        <f t="shared" si="54"/>
        <v>979352.4133259278</v>
      </c>
      <c r="D51" s="1454"/>
      <c r="E51" s="1453">
        <f t="shared" si="55"/>
        <v>549301.14852631581</v>
      </c>
      <c r="F51" s="1454"/>
      <c r="G51" s="1453">
        <f t="shared" si="56"/>
        <v>166680.97026315788</v>
      </c>
      <c r="H51" s="1454"/>
      <c r="I51" s="1453">
        <f t="shared" si="57"/>
        <v>164885.85066666667</v>
      </c>
      <c r="J51" s="1454"/>
      <c r="K51" s="1453">
        <f t="shared" si="58"/>
        <v>21207.74494915254</v>
      </c>
      <c r="L51" s="1454"/>
      <c r="M51" s="1453">
        <f t="shared" si="59"/>
        <v>25339.593142857146</v>
      </c>
      <c r="N51" s="1454"/>
      <c r="O51" s="1453">
        <f t="shared" si="60"/>
        <v>24712.105777777779</v>
      </c>
      <c r="P51" s="1493"/>
      <c r="Q51" s="1453">
        <f t="shared" si="61"/>
        <v>27225</v>
      </c>
      <c r="R51" s="374"/>
      <c r="S51" s="2"/>
      <c r="T51" s="1169"/>
      <c r="U51" s="1444"/>
      <c r="V51" s="1455"/>
      <c r="W51" s="366"/>
      <c r="X51" s="1455"/>
      <c r="Y51" s="366"/>
      <c r="Z51" s="1455"/>
      <c r="AA51" s="366"/>
      <c r="AB51" s="1455"/>
      <c r="AC51" s="366"/>
      <c r="AD51" s="1455"/>
      <c r="AE51" s="366"/>
      <c r="AF51" s="1455"/>
      <c r="AG51" s="366"/>
      <c r="AH51" s="1455"/>
      <c r="AI51" s="1490"/>
      <c r="AJ51" s="1455"/>
      <c r="AK51" s="1445"/>
    </row>
    <row r="52" spans="1:37" ht="15.75" customHeight="1">
      <c r="A52" s="1209"/>
      <c r="B52" s="391"/>
      <c r="C52" s="1455"/>
      <c r="D52" s="1458"/>
      <c r="E52" s="1455"/>
      <c r="F52" s="1458"/>
      <c r="G52" s="1455"/>
      <c r="H52" s="1458"/>
      <c r="I52" s="1455"/>
      <c r="J52" s="1458"/>
      <c r="K52" s="1455"/>
      <c r="L52" s="1458"/>
      <c r="M52" s="1455"/>
      <c r="N52" s="1458"/>
      <c r="O52" s="1455"/>
      <c r="P52" s="1490"/>
      <c r="Q52" s="1455"/>
      <c r="R52" s="1459"/>
      <c r="S52" s="2"/>
      <c r="T52" s="1169"/>
      <c r="U52" s="397" t="s">
        <v>1044</v>
      </c>
      <c r="V52" s="365">
        <f>V54-V53</f>
        <v>51783.581525640562</v>
      </c>
      <c r="W52" s="1486">
        <f>V52/V53</f>
        <v>1.7997432823837742E-2</v>
      </c>
      <c r="X52" s="384">
        <f>X54-X53</f>
        <v>-76832.557894736761</v>
      </c>
      <c r="Y52" s="1486">
        <f>X52/X53</f>
        <v>-4.3773922535177645E-2</v>
      </c>
      <c r="Z52" s="384">
        <f>Z54-Z53</f>
        <v>162442.00821052631</v>
      </c>
      <c r="AA52" s="1486">
        <f>Z52/Z53</f>
        <v>0.47731716108087408</v>
      </c>
      <c r="AB52" s="384">
        <f>AB54-AB53</f>
        <v>25736.55347368418</v>
      </c>
      <c r="AC52" s="1486">
        <f>AB52/AB53</f>
        <v>5.8551916555039531E-2</v>
      </c>
      <c r="AD52" s="365">
        <f>AD54-AD53</f>
        <v>-19030.207322033893</v>
      </c>
      <c r="AE52" s="1486">
        <f>AD52/AD53</f>
        <v>-0.21644666600736903</v>
      </c>
      <c r="AF52" s="365">
        <f>AF54-AF53</f>
        <v>-50771.626571428569</v>
      </c>
      <c r="AG52" s="1486">
        <f>AF52/AF53</f>
        <v>-0.46288155800584002</v>
      </c>
      <c r="AH52" s="365">
        <f>AH54-AH53</f>
        <v>10239.411629629642</v>
      </c>
      <c r="AI52" s="371">
        <f>AH52/AH53</f>
        <v>0.16277062377207055</v>
      </c>
      <c r="AJ52" s="365"/>
      <c r="AK52" s="380">
        <f>AJ52/AJ53</f>
        <v>0</v>
      </c>
    </row>
    <row r="53" spans="1:37" ht="15.75" customHeight="1">
      <c r="A53" s="1209"/>
      <c r="B53" s="367" t="s">
        <v>1047</v>
      </c>
      <c r="C53" s="375">
        <f>C55-C54</f>
        <v>950000</v>
      </c>
      <c r="D53" s="1460">
        <f>C53/C$14</f>
        <v>6.2997347480106103E-2</v>
      </c>
      <c r="E53" s="384">
        <f>E55-E54</f>
        <v>490000</v>
      </c>
      <c r="F53" s="1460">
        <f>E53/E$14</f>
        <v>5.5618615209988648E-2</v>
      </c>
      <c r="G53" s="385">
        <f>G55-G54</f>
        <v>140000</v>
      </c>
      <c r="H53" s="1460">
        <f>G53/G54</f>
        <v>8.1871345029239762E-2</v>
      </c>
      <c r="I53" s="384">
        <f>I55-I54</f>
        <v>400000</v>
      </c>
      <c r="J53" s="1460">
        <f>I53/I$14</f>
        <v>0.14705882352941177</v>
      </c>
      <c r="K53" s="396">
        <f>K55-K54</f>
        <v>-170000</v>
      </c>
      <c r="L53" s="1460">
        <f>K53/K$14</f>
        <v>-0.33333333333333331</v>
      </c>
      <c r="M53" s="396">
        <f>M55-M54</f>
        <v>190000</v>
      </c>
      <c r="N53" s="1460">
        <f>M53/M$14</f>
        <v>0.22093023255813954</v>
      </c>
      <c r="O53" s="396">
        <f>O55-O54</f>
        <v>-100000</v>
      </c>
      <c r="P53" s="370">
        <f>O53/O$14</f>
        <v>-0.19230769230769232</v>
      </c>
      <c r="Q53" s="365">
        <f>Q55-Q54</f>
        <v>0</v>
      </c>
      <c r="R53" s="380"/>
      <c r="S53" s="2"/>
      <c r="T53" s="1169"/>
      <c r="U53" s="1444" t="s">
        <v>1045</v>
      </c>
      <c r="V53" s="1449">
        <f t="shared" ref="V53:V54" si="62">SUM(X53,Z53,AB53,AD53,AF53,AH53,AJ53)</f>
        <v>2877276</v>
      </c>
      <c r="W53" s="366"/>
      <c r="X53" s="1449">
        <f t="shared" ref="X53:X54" si="63">X61+X66</f>
        <v>1755213</v>
      </c>
      <c r="Y53" s="366"/>
      <c r="Z53" s="1449">
        <f t="shared" ref="Z53:Z54" si="64">Z61+Z66</f>
        <v>340323</v>
      </c>
      <c r="AA53" s="366"/>
      <c r="AB53" s="1449">
        <f t="shared" ref="AB53:AB54" si="65">AB61+AB66</f>
        <v>439551</v>
      </c>
      <c r="AC53" s="366"/>
      <c r="AD53" s="1449">
        <f t="shared" ref="AD53:AD54" si="66">AD61+AD66</f>
        <v>87921</v>
      </c>
      <c r="AE53" s="366"/>
      <c r="AF53" s="1449">
        <f t="shared" ref="AF53:AF54" si="67">AF61+AF66</f>
        <v>109686</v>
      </c>
      <c r="AG53" s="366"/>
      <c r="AH53" s="1449">
        <f t="shared" ref="AH53:AH54" si="68">AH61+AH66</f>
        <v>62907</v>
      </c>
      <c r="AI53" s="1492"/>
      <c r="AJ53" s="1449">
        <f t="shared" ref="AJ53:AJ54" si="69">AJ61+AJ66</f>
        <v>81675</v>
      </c>
      <c r="AK53" s="1445"/>
    </row>
    <row r="54" spans="1:37" ht="15.75" customHeight="1">
      <c r="A54" s="1209"/>
      <c r="B54" s="391" t="s">
        <v>1048</v>
      </c>
      <c r="C54" s="1449">
        <f t="shared" ref="C54:C55" si="70">SUM(E54,G54,I54,K54,M54,O54,Q54)</f>
        <v>15860000</v>
      </c>
      <c r="D54" s="372"/>
      <c r="E54" s="1494">
        <v>9350000</v>
      </c>
      <c r="F54" s="372"/>
      <c r="G54" s="1494">
        <v>1710000</v>
      </c>
      <c r="H54" s="372"/>
      <c r="I54" s="1494">
        <v>2830000</v>
      </c>
      <c r="J54" s="372"/>
      <c r="K54" s="1449">
        <v>510000</v>
      </c>
      <c r="L54" s="372"/>
      <c r="M54" s="1449">
        <v>910000</v>
      </c>
      <c r="N54" s="398"/>
      <c r="O54" s="1449">
        <v>520000</v>
      </c>
      <c r="P54" s="1495"/>
      <c r="Q54" s="1449">
        <v>30000</v>
      </c>
      <c r="R54" s="1445"/>
      <c r="S54" s="2"/>
      <c r="T54" s="1169"/>
      <c r="U54" s="1451" t="s">
        <v>1046</v>
      </c>
      <c r="V54" s="1449">
        <f t="shared" si="62"/>
        <v>2929059.5815256406</v>
      </c>
      <c r="W54" s="1454"/>
      <c r="X54" s="1449">
        <f t="shared" si="63"/>
        <v>1678380.4421052632</v>
      </c>
      <c r="Y54" s="1454"/>
      <c r="Z54" s="1453">
        <f t="shared" si="64"/>
        <v>502765.00821052631</v>
      </c>
      <c r="AA54" s="1454"/>
      <c r="AB54" s="1453">
        <f t="shared" si="65"/>
        <v>465287.55347368418</v>
      </c>
      <c r="AC54" s="1454"/>
      <c r="AD54" s="1453">
        <f t="shared" si="66"/>
        <v>68890.792677966107</v>
      </c>
      <c r="AE54" s="1454"/>
      <c r="AF54" s="1453">
        <f t="shared" si="67"/>
        <v>58914.373428571431</v>
      </c>
      <c r="AG54" s="1454"/>
      <c r="AH54" s="1453">
        <f t="shared" si="68"/>
        <v>73146.411629629642</v>
      </c>
      <c r="AI54" s="1493"/>
      <c r="AJ54" s="1453">
        <f t="shared" si="69"/>
        <v>81675</v>
      </c>
      <c r="AK54" s="374"/>
    </row>
    <row r="55" spans="1:37" ht="15.75" customHeight="1">
      <c r="A55" s="1209"/>
      <c r="B55" s="1484" t="s">
        <v>1049</v>
      </c>
      <c r="C55" s="1453">
        <f t="shared" si="70"/>
        <v>16810000</v>
      </c>
      <c r="D55" s="1452"/>
      <c r="E55" s="1496">
        <v>9840000</v>
      </c>
      <c r="F55" s="1452"/>
      <c r="G55" s="1496">
        <v>1850000</v>
      </c>
      <c r="H55" s="1452"/>
      <c r="I55" s="1496">
        <v>3230000</v>
      </c>
      <c r="J55" s="1452"/>
      <c r="K55" s="1453">
        <v>340000</v>
      </c>
      <c r="L55" s="1452"/>
      <c r="M55" s="1453">
        <v>1100000</v>
      </c>
      <c r="N55" s="1497"/>
      <c r="O55" s="1453">
        <v>420000</v>
      </c>
      <c r="P55" s="1498"/>
      <c r="Q55" s="1453">
        <v>30000</v>
      </c>
      <c r="R55" s="374"/>
      <c r="S55" s="2"/>
      <c r="T55" s="1169"/>
      <c r="U55" s="1444"/>
      <c r="V55" s="1455"/>
      <c r="W55" s="1458"/>
      <c r="X55" s="1455"/>
      <c r="Y55" s="1458"/>
      <c r="Z55" s="1455"/>
      <c r="AA55" s="1458"/>
      <c r="AB55" s="1455"/>
      <c r="AC55" s="1458"/>
      <c r="AD55" s="1455"/>
      <c r="AE55" s="1458"/>
      <c r="AF55" s="1455"/>
      <c r="AG55" s="1458"/>
      <c r="AH55" s="1455"/>
      <c r="AI55" s="1490"/>
      <c r="AJ55" s="1455"/>
      <c r="AK55" s="1459"/>
    </row>
    <row r="56" spans="1:37" ht="15.75" customHeight="1">
      <c r="A56" s="1209"/>
      <c r="B56" s="2"/>
      <c r="C56" s="1462"/>
      <c r="D56" s="381"/>
      <c r="E56" s="1499"/>
      <c r="F56" s="381"/>
      <c r="G56" s="1499"/>
      <c r="H56" s="381"/>
      <c r="I56" s="1499"/>
      <c r="J56" s="381"/>
      <c r="K56" s="1499"/>
      <c r="L56" s="381"/>
      <c r="M56" s="1499"/>
      <c r="N56" s="381"/>
      <c r="O56" s="1499"/>
      <c r="P56" s="1499"/>
      <c r="Q56" s="1462"/>
      <c r="R56" s="1464"/>
      <c r="S56" s="2"/>
      <c r="T56" s="1169"/>
      <c r="U56" s="397" t="s">
        <v>1047</v>
      </c>
      <c r="V56" s="365">
        <f>V58-V57</f>
        <v>3810000</v>
      </c>
      <c r="W56" s="1486">
        <f>V56/V57</f>
        <v>8.3939193654990085E-2</v>
      </c>
      <c r="X56" s="384">
        <f>X58-X57</f>
        <v>1600000</v>
      </c>
      <c r="Y56" s="1486">
        <f>X56/X57</f>
        <v>6.0286360211002261E-2</v>
      </c>
      <c r="Z56" s="365">
        <f>Z58-Z57</f>
        <v>350000</v>
      </c>
      <c r="AA56" s="1486">
        <f>Z56/Z57</f>
        <v>7.0000000000000007E-2</v>
      </c>
      <c r="AB56" s="377">
        <f>AB58-AB57</f>
        <v>1420000</v>
      </c>
      <c r="AC56" s="1486">
        <f>AB56/AB57</f>
        <v>0.17772215269086358</v>
      </c>
      <c r="AD56" s="365">
        <f>AD58-AD57</f>
        <v>-110000</v>
      </c>
      <c r="AE56" s="1486">
        <f>AD56/AD57</f>
        <v>-7.1895424836601302E-2</v>
      </c>
      <c r="AF56" s="365">
        <f>AF58-AF57</f>
        <v>700000</v>
      </c>
      <c r="AG56" s="1486">
        <f>AF56/AF57</f>
        <v>0.26119402985074625</v>
      </c>
      <c r="AH56" s="365">
        <f>AH58-AH57</f>
        <v>-150000</v>
      </c>
      <c r="AI56" s="371">
        <f>AH56/AH57</f>
        <v>-9.6153846153846159E-2</v>
      </c>
      <c r="AJ56" s="365"/>
      <c r="AK56" s="380">
        <f>AJ56/AJ57</f>
        <v>0</v>
      </c>
    </row>
    <row r="57" spans="1:37" ht="15.75" customHeight="1">
      <c r="A57" s="1209"/>
      <c r="B57" s="367" t="s">
        <v>1050</v>
      </c>
      <c r="C57" s="383">
        <f>C59-C58</f>
        <v>15463.453325927723</v>
      </c>
      <c r="D57" s="1460">
        <f>C57/C$18</f>
        <v>1.7857398282247548E-2</v>
      </c>
      <c r="E57" s="385">
        <f>E59-E58</f>
        <v>-38432.979473684216</v>
      </c>
      <c r="F57" s="1460">
        <f>E57/E$18</f>
        <v>-7.199115020255277E-2</v>
      </c>
      <c r="G57" s="385">
        <f>G59-G58</f>
        <v>52177.410263157886</v>
      </c>
      <c r="H57" s="1460">
        <f>G57/G$18</f>
        <v>0.52094579881146863</v>
      </c>
      <c r="I57" s="384">
        <f>I59-I58</f>
        <v>16453.506666666653</v>
      </c>
      <c r="J57" s="1460">
        <f>I57/I$18</f>
        <v>0.12377292821697136</v>
      </c>
      <c r="K57" s="384">
        <f>K59-K58</f>
        <v>-7326.9830508474588</v>
      </c>
      <c r="L57" s="1460">
        <f>K57/K$18</f>
        <v>-0.2706180258854094</v>
      </c>
      <c r="M57" s="384">
        <f>M59-M58</f>
        <v>-11499.878857142856</v>
      </c>
      <c r="N57" s="1460">
        <f>M57/M$9</f>
        <v>0.56384084077693963</v>
      </c>
      <c r="O57" s="396">
        <f>O59-O58</f>
        <v>4092.3777777777796</v>
      </c>
      <c r="P57" s="370">
        <f>O57/O$18</f>
        <v>0.21328909041422731</v>
      </c>
      <c r="Q57" s="384"/>
      <c r="R57" s="380"/>
      <c r="S57" s="2"/>
      <c r="T57" s="1169"/>
      <c r="U57" s="1444" t="s">
        <v>1048</v>
      </c>
      <c r="V57" s="1449">
        <f t="shared" ref="V57:V58" si="71">SUM(X57,Z57,AB57,AD57,AF57,AH57,AJ57)</f>
        <v>45390000</v>
      </c>
      <c r="W57" s="366"/>
      <c r="X57" s="1468">
        <f t="shared" ref="X57:X58" si="72">SUM(E14,E34,E54)</f>
        <v>26540000</v>
      </c>
      <c r="Y57" s="366"/>
      <c r="Z57" s="1468">
        <f t="shared" ref="Z57:Z58" si="73">SUM(G14,G34,G54)</f>
        <v>5000000</v>
      </c>
      <c r="AA57" s="366"/>
      <c r="AB57" s="1468">
        <f t="shared" ref="AB57:AB58" si="74">SUM(I14,I34,I54)</f>
        <v>7990000</v>
      </c>
      <c r="AC57" s="366"/>
      <c r="AD57" s="1468">
        <f t="shared" ref="AD57:AD58" si="75">SUM(K14,K34,K54)</f>
        <v>1530000</v>
      </c>
      <c r="AE57" s="366"/>
      <c r="AF57" s="1468">
        <f t="shared" ref="AF57:AF58" si="76">SUM(M14,M34,M54)</f>
        <v>2680000</v>
      </c>
      <c r="AG57" s="366"/>
      <c r="AH57" s="1468">
        <f t="shared" ref="AH57:AH58" si="77">SUM(O14,O34,O54)</f>
        <v>1560000</v>
      </c>
      <c r="AI57" s="1492"/>
      <c r="AJ57" s="1449">
        <f t="shared" ref="AJ57:AJ58" si="78">SUM(Q14,Q34,Q54)</f>
        <v>90000</v>
      </c>
      <c r="AK57" s="1445"/>
    </row>
    <row r="58" spans="1:37" ht="15.75" customHeight="1">
      <c r="A58" s="1209"/>
      <c r="B58" s="391" t="s">
        <v>1051</v>
      </c>
      <c r="C58" s="1467">
        <f t="shared" ref="C58:C59" si="79">SUM(E58,G58,I58,K58,M58,O58,Q58)</f>
        <v>865941</v>
      </c>
      <c r="D58" s="2"/>
      <c r="E58" s="1467">
        <v>533857</v>
      </c>
      <c r="F58" s="2"/>
      <c r="G58" s="1462">
        <v>100159</v>
      </c>
      <c r="H58" s="2"/>
      <c r="I58" s="1462">
        <v>132933</v>
      </c>
      <c r="J58" s="2"/>
      <c r="K58" s="1462">
        <v>27075</v>
      </c>
      <c r="L58" s="2"/>
      <c r="M58" s="1462">
        <v>35228</v>
      </c>
      <c r="N58" s="2"/>
      <c r="O58" s="1462">
        <v>19187</v>
      </c>
      <c r="P58" s="1500"/>
      <c r="Q58" s="1468">
        <v>17502</v>
      </c>
      <c r="R58" s="1464"/>
      <c r="S58" s="2"/>
      <c r="T58" s="1169"/>
      <c r="U58" s="1451" t="s">
        <v>1049</v>
      </c>
      <c r="V58" s="1453">
        <f t="shared" si="71"/>
        <v>49200000</v>
      </c>
      <c r="W58" s="1454"/>
      <c r="X58" s="1453">
        <f t="shared" si="72"/>
        <v>28140000</v>
      </c>
      <c r="Y58" s="1454"/>
      <c r="Z58" s="1453">
        <f t="shared" si="73"/>
        <v>5350000</v>
      </c>
      <c r="AA58" s="1454"/>
      <c r="AB58" s="1453">
        <f t="shared" si="74"/>
        <v>9410000</v>
      </c>
      <c r="AC58" s="1454"/>
      <c r="AD58" s="1453">
        <f t="shared" si="75"/>
        <v>1420000</v>
      </c>
      <c r="AE58" s="1454"/>
      <c r="AF58" s="1453">
        <f t="shared" si="76"/>
        <v>3380000</v>
      </c>
      <c r="AG58" s="1454"/>
      <c r="AH58" s="1453">
        <f t="shared" si="77"/>
        <v>1410000</v>
      </c>
      <c r="AI58" s="1493"/>
      <c r="AJ58" s="1453">
        <f t="shared" si="78"/>
        <v>90000</v>
      </c>
      <c r="AK58" s="374"/>
    </row>
    <row r="59" spans="1:37" ht="15.75" customHeight="1">
      <c r="A59" s="1209"/>
      <c r="B59" s="1487" t="s">
        <v>1052</v>
      </c>
      <c r="C59" s="1470">
        <f t="shared" si="79"/>
        <v>881404.45332592772</v>
      </c>
      <c r="D59" s="1472"/>
      <c r="E59" s="1470">
        <f>1882611278/3800</f>
        <v>495424.02052631578</v>
      </c>
      <c r="F59" s="1472"/>
      <c r="G59" s="1453">
        <f>578878359/3800</f>
        <v>152336.41026315789</v>
      </c>
      <c r="H59" s="1472"/>
      <c r="I59" s="1453">
        <f>425751544/2850</f>
        <v>149386.50666666665</v>
      </c>
      <c r="J59" s="1472"/>
      <c r="K59" s="1453">
        <f>29128325/1475</f>
        <v>19748.016949152541</v>
      </c>
      <c r="L59" s="1472"/>
      <c r="M59" s="1453">
        <f>83048424/3500</f>
        <v>23728.121142857144</v>
      </c>
      <c r="N59" s="1472"/>
      <c r="O59" s="1453">
        <f>3142716/135</f>
        <v>23279.37777777778</v>
      </c>
      <c r="P59" s="1501"/>
      <c r="Q59" s="1453">
        <f>Q58</f>
        <v>17502</v>
      </c>
      <c r="R59" s="388"/>
      <c r="S59" s="2"/>
      <c r="T59" s="1169"/>
      <c r="U59" s="1152"/>
      <c r="V59" s="1462"/>
      <c r="W59" s="2"/>
      <c r="X59" s="1462"/>
      <c r="Y59" s="2"/>
      <c r="Z59" s="1462"/>
      <c r="AA59" s="2"/>
      <c r="AB59" s="1462"/>
      <c r="AC59" s="2"/>
      <c r="AD59" s="1462"/>
      <c r="AE59" s="2"/>
      <c r="AF59" s="1462"/>
      <c r="AG59" s="2"/>
      <c r="AH59" s="1462"/>
      <c r="AI59" s="1500"/>
      <c r="AJ59" s="1462"/>
      <c r="AK59" s="1464"/>
    </row>
    <row r="60" spans="1:37" ht="15.75" customHeight="1">
      <c r="A60" s="1209"/>
      <c r="B60" s="393"/>
      <c r="C60" s="1462"/>
      <c r="D60" s="2"/>
      <c r="E60" s="1462"/>
      <c r="F60" s="2"/>
      <c r="G60" s="1462"/>
      <c r="H60" s="2"/>
      <c r="I60" s="1462"/>
      <c r="J60" s="2"/>
      <c r="K60" s="1462"/>
      <c r="L60" s="2"/>
      <c r="M60" s="1462"/>
      <c r="N60" s="2"/>
      <c r="O60" s="1462"/>
      <c r="P60" s="1500"/>
      <c r="Q60" s="1462"/>
      <c r="R60" s="1464"/>
      <c r="S60" s="2"/>
      <c r="T60" s="1169"/>
      <c r="U60" s="397" t="s">
        <v>1050</v>
      </c>
      <c r="V60" s="384">
        <f>V62-V61</f>
        <v>32719.375525641255</v>
      </c>
      <c r="W60" s="1486">
        <f>V60/V61</f>
        <v>1.2594921026429151E-2</v>
      </c>
      <c r="X60" s="384">
        <f>X62-X61</f>
        <v>-86051.07789473678</v>
      </c>
      <c r="Y60" s="1486">
        <f>X60/X61</f>
        <v>-5.3729168357029927E-2</v>
      </c>
      <c r="Z60" s="384">
        <f>Z62-Z61</f>
        <v>159891.86421052634</v>
      </c>
      <c r="AA60" s="1486">
        <f>Z60/Z61</f>
        <v>0.53212679909119942</v>
      </c>
      <c r="AB60" s="385">
        <f>AB62-AB61</f>
        <v>18387.609473684162</v>
      </c>
      <c r="AC60" s="1486">
        <f>AB60/AB61</f>
        <v>4.6107461336874371E-2</v>
      </c>
      <c r="AD60" s="384">
        <f>AD62-AD61</f>
        <v>-18474.439322033897</v>
      </c>
      <c r="AE60" s="1486">
        <f>AD60/AD61</f>
        <v>-0.22744769863999872</v>
      </c>
      <c r="AF60" s="384">
        <f>AF62-AF61</f>
        <v>-51806.81057142857</v>
      </c>
      <c r="AG60" s="1486">
        <f>AF60/AF61</f>
        <v>-0.49020486139272329</v>
      </c>
      <c r="AH60" s="384">
        <f>AH62-AH61</f>
        <v>10772.229629629641</v>
      </c>
      <c r="AI60" s="371">
        <f>AH60/AH61</f>
        <v>0.18714458799585901</v>
      </c>
      <c r="AJ60" s="384"/>
      <c r="AK60" s="380">
        <f>AJ60/AJ61</f>
        <v>0</v>
      </c>
    </row>
    <row r="61" spans="1:37" ht="15.75" customHeight="1">
      <c r="A61" s="1209"/>
      <c r="B61" s="367" t="s">
        <v>1053</v>
      </c>
      <c r="C61" s="383">
        <f>C63-C62</f>
        <v>4796.9600000000064</v>
      </c>
      <c r="D61" s="1460">
        <f>C61/C$22</f>
        <v>5.1496602290904088E-2</v>
      </c>
      <c r="E61" s="384">
        <f>E63-E62</f>
        <v>2663.1280000000042</v>
      </c>
      <c r="F61" s="1460">
        <f>E61/E$22</f>
        <v>5.2000000000000081E-2</v>
      </c>
      <c r="G61" s="385">
        <f>G63-G62</f>
        <v>1062.5600000000013</v>
      </c>
      <c r="H61" s="1460">
        <f>G61/G$22</f>
        <v>8.0000000000000099E-2</v>
      </c>
      <c r="I61" s="384">
        <f>I63-I62</f>
        <v>1915.344000000001</v>
      </c>
      <c r="J61" s="1460">
        <f>I61/I$22</f>
        <v>0.14100000000000007</v>
      </c>
      <c r="K61" s="396">
        <f>K63-K62</f>
        <v>-772.27199999999993</v>
      </c>
      <c r="L61" s="1460">
        <f>K61/K$22</f>
        <v>-0.34599999999999997</v>
      </c>
      <c r="M61" s="384">
        <f>M63-M62</f>
        <v>277.47199999999998</v>
      </c>
      <c r="N61" s="1460">
        <f>M61/M$13</f>
        <v>1.6321882352941174E-3</v>
      </c>
      <c r="O61" s="396">
        <f>O63-O62</f>
        <v>-349.27199999999993</v>
      </c>
      <c r="P61" s="370">
        <f>O61/O$22</f>
        <v>-0.19599999999999995</v>
      </c>
      <c r="Q61" s="399">
        <f>Q63-Q62</f>
        <v>0</v>
      </c>
      <c r="R61" s="369"/>
      <c r="S61" s="2"/>
      <c r="T61" s="1169"/>
      <c r="U61" s="1444" t="s">
        <v>1051</v>
      </c>
      <c r="V61" s="1467">
        <f t="shared" ref="V61:V62" si="80">SUM(X61,Z61,AB61,AD61,AF61,AH61,AJ61)</f>
        <v>2597823</v>
      </c>
      <c r="W61" s="2"/>
      <c r="X61" s="1468">
        <f t="shared" ref="X61:X62" si="81">SUM(E18,E38,E58)</f>
        <v>1601571</v>
      </c>
      <c r="Y61" s="2"/>
      <c r="Z61" s="1468">
        <f t="shared" ref="Z61:Z62" si="82">SUM(G18,G38,G58)</f>
        <v>300477</v>
      </c>
      <c r="AA61" s="2"/>
      <c r="AB61" s="1468">
        <f t="shared" ref="AB61:AB62" si="83">SUM(I18,I38,I58)</f>
        <v>398799</v>
      </c>
      <c r="AC61" s="2"/>
      <c r="AD61" s="1468">
        <f t="shared" ref="AD61:AD62" si="84">SUM(K18,K38,K58)</f>
        <v>81225</v>
      </c>
      <c r="AE61" s="2"/>
      <c r="AF61" s="1468">
        <f t="shared" ref="AF61:AF62" si="85">SUM(M18,M38,M58)</f>
        <v>105684</v>
      </c>
      <c r="AG61" s="2"/>
      <c r="AH61" s="1468">
        <f t="shared" ref="AH61:AH62" si="86">SUM(O18,O38,O58)</f>
        <v>57561</v>
      </c>
      <c r="AI61" s="1500"/>
      <c r="AJ61" s="1468">
        <f t="shared" ref="AJ61:AJ62" si="87">SUM(Q18,Q38,Q58)</f>
        <v>52506</v>
      </c>
      <c r="AK61" s="1464"/>
    </row>
    <row r="62" spans="1:37" ht="15.75" customHeight="1">
      <c r="A62" s="1209"/>
      <c r="B62" s="391" t="s">
        <v>1054</v>
      </c>
      <c r="C62" s="1462">
        <f t="shared" ref="C62:C63" si="88">SUM(E62,G62,I62,K62,M62,O62,Q62)</f>
        <v>93151</v>
      </c>
      <c r="D62" s="2"/>
      <c r="E62" s="1467">
        <v>51214</v>
      </c>
      <c r="F62" s="2"/>
      <c r="G62" s="1462">
        <v>13282</v>
      </c>
      <c r="H62" s="2"/>
      <c r="I62" s="1462">
        <v>13584</v>
      </c>
      <c r="J62" s="2"/>
      <c r="K62" s="1462">
        <v>2232</v>
      </c>
      <c r="L62" s="2"/>
      <c r="M62" s="1462">
        <v>1334</v>
      </c>
      <c r="N62" s="2"/>
      <c r="O62" s="1462">
        <v>1782</v>
      </c>
      <c r="P62" s="1500"/>
      <c r="Q62" s="1462">
        <v>9723</v>
      </c>
      <c r="R62" s="1464"/>
      <c r="S62" s="2"/>
      <c r="T62" s="1169"/>
      <c r="U62" s="1502" t="s">
        <v>1052</v>
      </c>
      <c r="V62" s="1462">
        <f t="shared" si="80"/>
        <v>2630542.3755256413</v>
      </c>
      <c r="W62" s="2"/>
      <c r="X62" s="1449">
        <f t="shared" si="81"/>
        <v>1515519.9221052632</v>
      </c>
      <c r="Y62" s="2"/>
      <c r="Z62" s="1449">
        <f t="shared" si="82"/>
        <v>460368.86421052634</v>
      </c>
      <c r="AA62" s="2"/>
      <c r="AB62" s="1449">
        <f t="shared" si="83"/>
        <v>417186.60947368416</v>
      </c>
      <c r="AC62" s="2"/>
      <c r="AD62" s="1449">
        <f t="shared" si="84"/>
        <v>62750.560677966103</v>
      </c>
      <c r="AE62" s="2"/>
      <c r="AF62" s="1449">
        <f t="shared" si="85"/>
        <v>53877.18942857143</v>
      </c>
      <c r="AG62" s="2"/>
      <c r="AH62" s="1449">
        <f t="shared" si="86"/>
        <v>68333.229629629641</v>
      </c>
      <c r="AI62" s="1500"/>
      <c r="AJ62" s="1449">
        <f t="shared" si="87"/>
        <v>52506</v>
      </c>
      <c r="AK62" s="1464"/>
    </row>
    <row r="63" spans="1:37" ht="15.75" customHeight="1">
      <c r="A63" s="1209"/>
      <c r="B63" s="391" t="s">
        <v>1055</v>
      </c>
      <c r="C63" s="1462">
        <f t="shared" si="88"/>
        <v>97947.96</v>
      </c>
      <c r="D63" s="2"/>
      <c r="E63" s="1462">
        <f>E62*105.2%</f>
        <v>53877.128000000004</v>
      </c>
      <c r="F63" s="2"/>
      <c r="G63" s="1449">
        <f>G62*108%</f>
        <v>14344.560000000001</v>
      </c>
      <c r="H63" s="2"/>
      <c r="I63" s="1449">
        <f>I62*114.1%</f>
        <v>15499.344000000001</v>
      </c>
      <c r="J63" s="2"/>
      <c r="K63" s="1449">
        <f>K62*65.4%</f>
        <v>1459.7280000000001</v>
      </c>
      <c r="L63" s="2"/>
      <c r="M63" s="1449">
        <f>M62*120.8%</f>
        <v>1611.472</v>
      </c>
      <c r="N63" s="2"/>
      <c r="O63" s="1449">
        <f>O62*80.4%</f>
        <v>1432.7280000000001</v>
      </c>
      <c r="P63" s="1500"/>
      <c r="Q63" s="1462">
        <f>Q62</f>
        <v>9723</v>
      </c>
      <c r="R63" s="1464"/>
      <c r="S63" s="2"/>
      <c r="T63" s="1169"/>
      <c r="U63" s="400"/>
      <c r="V63" s="382"/>
      <c r="W63" s="1503"/>
      <c r="X63" s="382"/>
      <c r="Y63" s="1503"/>
      <c r="Z63" s="382"/>
      <c r="AA63" s="1503"/>
      <c r="AB63" s="382"/>
      <c r="AC63" s="1503"/>
      <c r="AD63" s="382"/>
      <c r="AE63" s="1503"/>
      <c r="AF63" s="382"/>
      <c r="AG63" s="1503"/>
      <c r="AH63" s="382"/>
      <c r="AI63" s="401"/>
      <c r="AJ63" s="382"/>
      <c r="AK63" s="402"/>
    </row>
    <row r="64" spans="1:37" ht="15.75" customHeight="1">
      <c r="A64" s="389"/>
      <c r="B64" s="1477" t="s">
        <v>1039</v>
      </c>
      <c r="C64" s="1114">
        <f>C66-C65</f>
        <v>1.4096259226186743E-2</v>
      </c>
      <c r="D64" s="1203"/>
      <c r="E64" s="1114">
        <f>E66-E65</f>
        <v>2.2503100815993465E-2</v>
      </c>
      <c r="F64" s="1203"/>
      <c r="G64" s="1118">
        <f>G66-G65</f>
        <v>3.5392821223173165E-2</v>
      </c>
      <c r="H64" s="1203"/>
      <c r="I64" s="1118">
        <f>I66-I65</f>
        <v>2.4456076970501145E-3</v>
      </c>
      <c r="J64" s="1203"/>
      <c r="K64" s="1118">
        <f>K66-K65</f>
        <v>1.9839405289625578E-3</v>
      </c>
      <c r="L64" s="1203"/>
      <c r="M64" s="1118">
        <f>M66-M65</f>
        <v>-2.3270527757774145E-2</v>
      </c>
      <c r="N64" s="1203"/>
      <c r="O64" s="1118">
        <f>O66-O65</f>
        <v>6.5910308166666653E-2</v>
      </c>
      <c r="P64" s="1203"/>
      <c r="Q64" s="1095">
        <f>Q66-Q65</f>
        <v>0</v>
      </c>
      <c r="R64" s="1203"/>
      <c r="S64" s="2"/>
      <c r="T64" s="1169"/>
      <c r="U64" s="1504"/>
      <c r="V64" s="1462"/>
      <c r="W64" s="2"/>
      <c r="X64" s="1462"/>
      <c r="Y64" s="2"/>
      <c r="Z64" s="1462"/>
      <c r="AA64" s="2"/>
      <c r="AB64" s="1462"/>
      <c r="AC64" s="2"/>
      <c r="AD64" s="1462"/>
      <c r="AE64" s="2"/>
      <c r="AF64" s="1462"/>
      <c r="AG64" s="2"/>
      <c r="AH64" s="1462"/>
      <c r="AI64" s="1500"/>
      <c r="AJ64" s="1462"/>
      <c r="AK64" s="1464"/>
    </row>
    <row r="65" spans="1:37" ht="15.75" customHeight="1">
      <c r="A65" s="1479" t="s">
        <v>1061</v>
      </c>
      <c r="B65" s="363" t="s">
        <v>1041</v>
      </c>
      <c r="C65" s="1094">
        <f t="shared" ref="C65:C66" si="89">C70/C74</f>
        <v>6.1916849580374432E-2</v>
      </c>
      <c r="D65" s="1157"/>
      <c r="E65" s="1480">
        <f t="shared" ref="E65:E66" si="90">E70/E74</f>
        <v>6.8031511627906979E-2</v>
      </c>
      <c r="F65" s="1435"/>
      <c r="G65" s="1480">
        <f t="shared" ref="G65:G66" si="91">G70/G74</f>
        <v>6.8337951807228917E-2</v>
      </c>
      <c r="H65" s="1435"/>
      <c r="I65" s="1480">
        <f t="shared" ref="I65:I66" si="92">I70/I74</f>
        <v>4.7881372549019606E-2</v>
      </c>
      <c r="J65" s="1435"/>
      <c r="K65" s="1480">
        <f t="shared" ref="K65:K66" si="93">K70/K74</f>
        <v>5.2333928571428573E-2</v>
      </c>
      <c r="L65" s="1435"/>
      <c r="M65" s="1094">
        <f t="shared" ref="M65:M66" si="94">M70/M74</f>
        <v>3.8895744680851066E-2</v>
      </c>
      <c r="N65" s="1157"/>
      <c r="O65" s="1480">
        <f t="shared" ref="O65:O66" si="95">O70/O74</f>
        <v>3.2764062500000003E-2</v>
      </c>
      <c r="P65" s="1435"/>
      <c r="Q65" s="1480">
        <f t="shared" ref="Q65:Q66" si="96">Q70/Q74</f>
        <v>0.90749999999999997</v>
      </c>
      <c r="R65" s="1435"/>
      <c r="S65" s="2"/>
      <c r="T65" s="1169"/>
      <c r="U65" s="397" t="s">
        <v>1053</v>
      </c>
      <c r="V65" s="384">
        <f>V67-V66</f>
        <v>19064.206000000006</v>
      </c>
      <c r="W65" s="1486">
        <f>V65/V66</f>
        <v>6.8219722099959579E-2</v>
      </c>
      <c r="X65" s="384">
        <f>X67-X66</f>
        <v>9218.5200000000186</v>
      </c>
      <c r="Y65" s="1486">
        <f>X65/X66</f>
        <v>6.0000000000000123E-2</v>
      </c>
      <c r="Z65" s="384">
        <f>Z67-Z66</f>
        <v>2550.1440000000002</v>
      </c>
      <c r="AA65" s="1486">
        <f>Z65/Z66</f>
        <v>6.4000000000000001E-2</v>
      </c>
      <c r="AB65" s="385">
        <f>AB67-AB66</f>
        <v>7348.9440000000031</v>
      </c>
      <c r="AC65" s="1486">
        <f>AB65/AB66</f>
        <v>0.1803333333333334</v>
      </c>
      <c r="AD65" s="384">
        <f>AD67-AD66</f>
        <v>-555.76799999999912</v>
      </c>
      <c r="AE65" s="1486">
        <f>AD65/AD66</f>
        <v>-8.2999999999999866E-2</v>
      </c>
      <c r="AF65" s="384">
        <f>AF67-AF66</f>
        <v>1035.1840000000002</v>
      </c>
      <c r="AG65" s="1486">
        <f>AF65/AF66</f>
        <v>0.25866666666666671</v>
      </c>
      <c r="AH65" s="384">
        <f>AH67-AH66</f>
        <v>-532.8179999999993</v>
      </c>
      <c r="AI65" s="371">
        <f>AH65/AH66</f>
        <v>-9.9666666666666542E-2</v>
      </c>
      <c r="AJ65" s="384"/>
      <c r="AK65" s="380">
        <f>AJ65/AJ66</f>
        <v>0</v>
      </c>
    </row>
    <row r="66" spans="1:37" ht="15.75" customHeight="1">
      <c r="A66" s="1209"/>
      <c r="B66" s="1482" t="s">
        <v>1042</v>
      </c>
      <c r="C66" s="1439">
        <f t="shared" si="89"/>
        <v>7.6013108806561175E-2</v>
      </c>
      <c r="D66" s="1440"/>
      <c r="E66" s="1439">
        <f t="shared" si="90"/>
        <v>9.0534612443900445E-2</v>
      </c>
      <c r="F66" s="1441"/>
      <c r="G66" s="1439">
        <f t="shared" si="91"/>
        <v>0.10373077303040208</v>
      </c>
      <c r="H66" s="1441"/>
      <c r="I66" s="1439">
        <f t="shared" si="92"/>
        <v>5.032698024606972E-2</v>
      </c>
      <c r="J66" s="1441"/>
      <c r="K66" s="1439">
        <f t="shared" si="93"/>
        <v>5.4317869100391131E-2</v>
      </c>
      <c r="L66" s="1441"/>
      <c r="M66" s="1442">
        <f t="shared" si="94"/>
        <v>1.5625216923076921E-2</v>
      </c>
      <c r="N66" s="1440"/>
      <c r="O66" s="1439">
        <f t="shared" si="95"/>
        <v>9.8674370666666664E-2</v>
      </c>
      <c r="P66" s="1441"/>
      <c r="Q66" s="1443">
        <f t="shared" si="96"/>
        <v>0.90749999999999997</v>
      </c>
      <c r="R66" s="1441"/>
      <c r="S66" s="2"/>
      <c r="T66" s="1169"/>
      <c r="U66" s="1444" t="s">
        <v>1054</v>
      </c>
      <c r="V66" s="1462">
        <f t="shared" ref="V66:V67" si="97">SUM(X66,Z66,AB66,AD66,AF66,AH66,AJ66)</f>
        <v>279453</v>
      </c>
      <c r="W66" s="1505"/>
      <c r="X66" s="1468">
        <f t="shared" ref="X66:X67" si="98">SUM(E22,E42,E62)</f>
        <v>153642</v>
      </c>
      <c r="Y66" s="1505"/>
      <c r="Z66" s="1468">
        <f t="shared" ref="Z66:Z67" si="99">SUM(G22,G42,G62)</f>
        <v>39846</v>
      </c>
      <c r="AA66" s="2"/>
      <c r="AB66" s="1468">
        <f t="shared" ref="AB66:AB67" si="100">SUM(I22,I42,I62)</f>
        <v>40752</v>
      </c>
      <c r="AC66" s="2"/>
      <c r="AD66" s="1468">
        <f t="shared" ref="AD66:AD67" si="101">SUM(K22,K42,K62)</f>
        <v>6696</v>
      </c>
      <c r="AE66" s="2"/>
      <c r="AF66" s="1468">
        <f t="shared" ref="AF66:AF67" si="102">SUM(M22,M42,M62)</f>
        <v>4002</v>
      </c>
      <c r="AG66" s="2"/>
      <c r="AH66" s="1468">
        <f t="shared" ref="AH66:AH67" si="103">SUM(O22,O42,O62)</f>
        <v>5346</v>
      </c>
      <c r="AI66" s="1500"/>
      <c r="AJ66" s="1462">
        <f t="shared" ref="AJ66:AJ67" si="104">SUM(Q22,Q42,Q62)</f>
        <v>29169</v>
      </c>
      <c r="AK66" s="1464"/>
    </row>
    <row r="67" spans="1:37" ht="15.75" customHeight="1">
      <c r="A67" s="1209"/>
      <c r="B67" s="364" t="s">
        <v>1062</v>
      </c>
      <c r="C67" s="1091">
        <v>6.7000000000000004E-2</v>
      </c>
      <c r="D67" s="1203"/>
      <c r="E67" s="1091">
        <v>6.6000000000000003E-2</v>
      </c>
      <c r="F67" s="1203"/>
      <c r="G67" s="1091">
        <v>9.1999999999999998E-2</v>
      </c>
      <c r="H67" s="1203"/>
      <c r="I67" s="1091">
        <v>6.0999999999999999E-2</v>
      </c>
      <c r="J67" s="1203"/>
      <c r="K67" s="1091">
        <v>5.8000000000000003E-2</v>
      </c>
      <c r="L67" s="1203"/>
      <c r="M67" s="1091">
        <v>3.6999999999999998E-2</v>
      </c>
      <c r="N67" s="1203"/>
      <c r="O67" s="1091">
        <v>0.05</v>
      </c>
      <c r="P67" s="1203"/>
      <c r="Q67" s="1092">
        <v>0.41</v>
      </c>
      <c r="R67" s="1203"/>
      <c r="S67" s="2"/>
      <c r="T67" s="1173"/>
      <c r="U67" s="1451" t="s">
        <v>1055</v>
      </c>
      <c r="V67" s="1470">
        <f t="shared" si="97"/>
        <v>298517.20600000001</v>
      </c>
      <c r="W67" s="1472"/>
      <c r="X67" s="1453">
        <f t="shared" si="98"/>
        <v>162860.52000000002</v>
      </c>
      <c r="Y67" s="1472"/>
      <c r="Z67" s="1453">
        <f t="shared" si="99"/>
        <v>42396.144</v>
      </c>
      <c r="AA67" s="1472"/>
      <c r="AB67" s="1453">
        <f t="shared" si="100"/>
        <v>48100.944000000003</v>
      </c>
      <c r="AC67" s="1472"/>
      <c r="AD67" s="1453">
        <f t="shared" si="101"/>
        <v>6140.2320000000009</v>
      </c>
      <c r="AE67" s="1472"/>
      <c r="AF67" s="1453">
        <f t="shared" si="102"/>
        <v>5037.1840000000002</v>
      </c>
      <c r="AG67" s="1472"/>
      <c r="AH67" s="1453">
        <f t="shared" si="103"/>
        <v>4813.1820000000007</v>
      </c>
      <c r="AI67" s="1501"/>
      <c r="AJ67" s="1470">
        <f t="shared" si="104"/>
        <v>29169</v>
      </c>
      <c r="AK67" s="388"/>
    </row>
    <row r="68" spans="1:37" ht="15.75" customHeight="1">
      <c r="A68" s="1209"/>
      <c r="B68" s="390"/>
      <c r="C68" s="1455"/>
      <c r="D68" s="1490"/>
      <c r="E68" s="1483"/>
      <c r="F68" s="366"/>
      <c r="G68" s="1483"/>
      <c r="H68" s="366"/>
      <c r="I68" s="1483"/>
      <c r="J68" s="366"/>
      <c r="K68" s="1455"/>
      <c r="L68" s="366"/>
      <c r="M68" s="1455"/>
      <c r="N68" s="366"/>
      <c r="O68" s="1455"/>
      <c r="P68" s="1506"/>
      <c r="Q68" s="1455"/>
      <c r="R68" s="1445"/>
      <c r="S68" s="2"/>
      <c r="T68" s="2"/>
      <c r="U68" s="2"/>
      <c r="V68" s="2"/>
      <c r="W68" s="2"/>
      <c r="X68" s="2"/>
      <c r="Y68" s="2"/>
      <c r="Z68" s="2"/>
      <c r="AA68" s="2"/>
      <c r="AB68" s="2"/>
      <c r="AC68" s="2"/>
      <c r="AD68" s="2"/>
      <c r="AE68" s="2"/>
      <c r="AF68" s="2"/>
      <c r="AG68" s="2"/>
      <c r="AH68" s="2"/>
      <c r="AI68" s="2"/>
      <c r="AJ68" s="2"/>
      <c r="AK68" s="2"/>
    </row>
    <row r="69" spans="1:37" ht="15.75" customHeight="1">
      <c r="A69" s="1209"/>
      <c r="B69" s="367" t="s">
        <v>1044</v>
      </c>
      <c r="C69" s="365">
        <f>C71-C70</f>
        <v>47321.560598870041</v>
      </c>
      <c r="D69" s="370">
        <f>C69/C70</f>
        <v>4.9339959669009899E-2</v>
      </c>
      <c r="E69" s="385">
        <f>E71-E70</f>
        <v>-1122.7497368421173</v>
      </c>
      <c r="F69" s="1460">
        <f>E69/E70</f>
        <v>-1.9189974154284134E-3</v>
      </c>
      <c r="G69" s="385">
        <f>G71-G70</f>
        <v>53565.54457894736</v>
      </c>
      <c r="H69" s="1460">
        <f>G69/G70</f>
        <v>0.47218857889958094</v>
      </c>
      <c r="I69" s="385">
        <f>I71-I70</f>
        <v>8490.0991578947287</v>
      </c>
      <c r="J69" s="1460">
        <f>I69/I70</f>
        <v>5.79461711466569E-2</v>
      </c>
      <c r="K69" s="385">
        <f>K71-K70</f>
        <v>-1061.7080677966114</v>
      </c>
      <c r="L69" s="1460">
        <f>K69/K70</f>
        <v>-3.622711528974687E-2</v>
      </c>
      <c r="M69" s="385">
        <f>M71-M70</f>
        <v>-16249.218000000001</v>
      </c>
      <c r="N69" s="1460">
        <f>M69/M70</f>
        <v>-0.44442913407362838</v>
      </c>
      <c r="O69" s="385">
        <f>O71-O70</f>
        <v>3699.5926666666674</v>
      </c>
      <c r="P69" s="379">
        <f>O69/O70</f>
        <v>0.17643152590331762</v>
      </c>
      <c r="Q69" s="399">
        <f>Q71-Q70</f>
        <v>0</v>
      </c>
      <c r="R69" s="369"/>
      <c r="S69" s="2"/>
      <c r="T69" s="2"/>
      <c r="U69" s="2"/>
      <c r="V69" s="2"/>
      <c r="W69" s="2"/>
      <c r="X69" s="2"/>
      <c r="Y69" s="2"/>
      <c r="Z69" s="2"/>
      <c r="AA69" s="2"/>
      <c r="AB69" s="2"/>
      <c r="AC69" s="2"/>
      <c r="AD69" s="2"/>
      <c r="AE69" s="2"/>
      <c r="AF69" s="2"/>
      <c r="AG69" s="2"/>
      <c r="AH69" s="2"/>
      <c r="AI69" s="2"/>
      <c r="AJ69" s="2"/>
      <c r="AK69" s="2"/>
    </row>
    <row r="70" spans="1:37" ht="15.75" customHeight="1">
      <c r="A70" s="1209"/>
      <c r="B70" s="391" t="s">
        <v>1045</v>
      </c>
      <c r="C70" s="1449">
        <f t="shared" ref="C70:C71" si="105">SUM(E70,G70,I70,K70,M70,O70,Q70)</f>
        <v>959092</v>
      </c>
      <c r="D70" s="1495"/>
      <c r="E70" s="1449">
        <f t="shared" ref="E70:E71" si="106">E78+E82</f>
        <v>585071</v>
      </c>
      <c r="F70" s="372"/>
      <c r="G70" s="1449">
        <f t="shared" ref="G70:G71" si="107">G78+G82</f>
        <v>113441</v>
      </c>
      <c r="H70" s="372"/>
      <c r="I70" s="1449">
        <f t="shared" ref="I70:I71" si="108">I78+I82</f>
        <v>146517</v>
      </c>
      <c r="J70" s="372"/>
      <c r="K70" s="1449">
        <f t="shared" ref="K70:K71" si="109">K78+K82</f>
        <v>29307</v>
      </c>
      <c r="L70" s="372"/>
      <c r="M70" s="1449">
        <f t="shared" ref="M70:M71" si="110">M78+M82</f>
        <v>36562</v>
      </c>
      <c r="N70" s="372"/>
      <c r="O70" s="1449">
        <f t="shared" ref="O70:O71" si="111">O78+O82</f>
        <v>20969</v>
      </c>
      <c r="P70" s="1507"/>
      <c r="Q70" s="1449">
        <f t="shared" ref="Q70:Q71" si="112">Q78+Q82</f>
        <v>27225</v>
      </c>
      <c r="R70" s="1450"/>
      <c r="S70" s="2"/>
      <c r="T70" s="2"/>
      <c r="U70" s="403" t="s">
        <v>64</v>
      </c>
      <c r="V70" s="404" t="s">
        <v>1063</v>
      </c>
      <c r="W70" s="404" t="s">
        <v>1064</v>
      </c>
      <c r="X70" s="404" t="s">
        <v>1065</v>
      </c>
      <c r="Y70" s="404" t="s">
        <v>116</v>
      </c>
      <c r="Z70" s="2"/>
      <c r="AA70" s="2"/>
      <c r="AB70" s="2"/>
      <c r="AC70" s="2"/>
      <c r="AD70" s="2"/>
      <c r="AE70" s="2"/>
      <c r="AF70" s="2"/>
      <c r="AG70" s="2"/>
      <c r="AH70" s="2"/>
      <c r="AI70" s="2"/>
      <c r="AJ70" s="2"/>
      <c r="AK70" s="2"/>
    </row>
    <row r="71" spans="1:37" ht="15.75" customHeight="1">
      <c r="A71" s="1209"/>
      <c r="B71" s="1484" t="s">
        <v>1046</v>
      </c>
      <c r="C71" s="1453">
        <f t="shared" si="105"/>
        <v>1006413.56059887</v>
      </c>
      <c r="D71" s="1498"/>
      <c r="E71" s="1453">
        <f t="shared" si="106"/>
        <v>583948.25026315788</v>
      </c>
      <c r="F71" s="1452"/>
      <c r="G71" s="1453">
        <f t="shared" si="107"/>
        <v>167006.54457894736</v>
      </c>
      <c r="H71" s="1452"/>
      <c r="I71" s="1453">
        <f t="shared" si="108"/>
        <v>155007.09915789473</v>
      </c>
      <c r="J71" s="1452"/>
      <c r="K71" s="1453">
        <f t="shared" si="109"/>
        <v>28245.291932203389</v>
      </c>
      <c r="L71" s="1452"/>
      <c r="M71" s="1453">
        <f t="shared" si="110"/>
        <v>20312.781999999999</v>
      </c>
      <c r="N71" s="1452"/>
      <c r="O71" s="1453">
        <f t="shared" si="111"/>
        <v>24668.592666666667</v>
      </c>
      <c r="P71" s="1508"/>
      <c r="Q71" s="1453">
        <f t="shared" si="112"/>
        <v>27225</v>
      </c>
      <c r="R71" s="373"/>
      <c r="S71" s="2"/>
      <c r="T71" s="2"/>
      <c r="U71" s="405" t="s">
        <v>2</v>
      </c>
      <c r="V71" s="406"/>
      <c r="W71" s="1509">
        <f>X48</f>
        <v>6.6134626978146191E-2</v>
      </c>
      <c r="X71" s="1509">
        <f>X49</f>
        <v>5.964393895185726E-2</v>
      </c>
      <c r="Y71" s="1509">
        <f t="shared" ref="Y71:Y78" si="113">X71-W71</f>
        <v>-6.4906880262889308E-3</v>
      </c>
      <c r="Z71" s="2"/>
      <c r="AA71" s="2"/>
      <c r="AB71" s="2"/>
      <c r="AC71" s="2"/>
      <c r="AD71" s="2"/>
      <c r="AE71" s="2"/>
      <c r="AF71" s="2"/>
      <c r="AG71" s="2"/>
      <c r="AH71" s="2"/>
      <c r="AI71" s="2"/>
      <c r="AJ71" s="2"/>
      <c r="AK71" s="2"/>
    </row>
    <row r="72" spans="1:37" ht="15.75" customHeight="1">
      <c r="A72" s="1209"/>
      <c r="B72" s="391"/>
      <c r="C72" s="1455"/>
      <c r="D72" s="1510"/>
      <c r="E72" s="1511"/>
      <c r="F72" s="1457"/>
      <c r="G72" s="1512"/>
      <c r="H72" s="1457"/>
      <c r="I72" s="1512"/>
      <c r="J72" s="1457"/>
      <c r="K72" s="1512"/>
      <c r="L72" s="1457"/>
      <c r="M72" s="1512"/>
      <c r="N72" s="1456"/>
      <c r="O72" s="1511"/>
      <c r="P72" s="1510"/>
      <c r="Q72" s="1512"/>
      <c r="R72" s="1457"/>
      <c r="S72" s="2"/>
      <c r="T72" s="2"/>
      <c r="U72" s="405" t="s">
        <v>3</v>
      </c>
      <c r="V72" s="406"/>
      <c r="W72" s="1509">
        <f>Z48</f>
        <v>6.8064600000000003E-2</v>
      </c>
      <c r="X72" s="1509">
        <f>Z49</f>
        <v>9.3974767889817998E-2</v>
      </c>
      <c r="Y72" s="1509">
        <f t="shared" si="113"/>
        <v>2.5910167889817995E-2</v>
      </c>
      <c r="Z72" s="2"/>
      <c r="AA72" s="2"/>
      <c r="AB72" s="2"/>
      <c r="AC72" s="2"/>
      <c r="AD72" s="2"/>
      <c r="AE72" s="2"/>
      <c r="AF72" s="2"/>
      <c r="AG72" s="2"/>
      <c r="AH72" s="2"/>
      <c r="AI72" s="2"/>
      <c r="AJ72" s="2"/>
      <c r="AK72" s="2"/>
    </row>
    <row r="73" spans="1:37" ht="15.75" customHeight="1">
      <c r="A73" s="1209"/>
      <c r="B73" s="367" t="s">
        <v>1047</v>
      </c>
      <c r="C73" s="365">
        <f>C75-C74</f>
        <v>-2250000</v>
      </c>
      <c r="D73" s="370">
        <f>C73/C74</f>
        <v>-0.14525500322788895</v>
      </c>
      <c r="E73" s="384">
        <f>E75-E74</f>
        <v>-2150000</v>
      </c>
      <c r="F73" s="369">
        <f>E73/E74</f>
        <v>-0.25</v>
      </c>
      <c r="G73" s="365">
        <f>G75-G74</f>
        <v>-50000</v>
      </c>
      <c r="H73" s="369">
        <f>G73/G74</f>
        <v>-3.0120481927710843E-2</v>
      </c>
      <c r="I73" s="365">
        <f>I75-I74</f>
        <v>20000</v>
      </c>
      <c r="J73" s="369">
        <f>I73/I74</f>
        <v>6.5359477124183009E-3</v>
      </c>
      <c r="K73" s="365">
        <f>K75-K74</f>
        <v>-40000</v>
      </c>
      <c r="L73" s="369">
        <f>K73/K74</f>
        <v>-7.1428571428571425E-2</v>
      </c>
      <c r="M73" s="365">
        <f>M75-M74</f>
        <v>360000</v>
      </c>
      <c r="N73" s="1460">
        <f>M73/M74</f>
        <v>0.38297872340425532</v>
      </c>
      <c r="O73" s="385">
        <f>O75-O74</f>
        <v>-390000</v>
      </c>
      <c r="P73" s="370">
        <f>O73/O74</f>
        <v>-0.609375</v>
      </c>
      <c r="Q73" s="385">
        <f>Q75-Q74</f>
        <v>0</v>
      </c>
      <c r="R73" s="369"/>
      <c r="S73" s="2"/>
      <c r="T73" s="2"/>
      <c r="U73" s="405" t="s">
        <v>4</v>
      </c>
      <c r="V73" s="406"/>
      <c r="W73" s="1509">
        <f>AB48</f>
        <v>5.5012640801001253E-2</v>
      </c>
      <c r="X73" s="1509">
        <f>AB49</f>
        <v>4.9446073695396831E-2</v>
      </c>
      <c r="Y73" s="1509">
        <f t="shared" si="113"/>
        <v>-5.5665671056044225E-3</v>
      </c>
      <c r="Z73" s="2"/>
      <c r="AA73" s="2"/>
      <c r="AB73" s="2"/>
      <c r="AC73" s="2"/>
      <c r="AD73" s="2"/>
      <c r="AE73" s="2"/>
      <c r="AF73" s="2"/>
      <c r="AG73" s="2"/>
      <c r="AH73" s="2"/>
      <c r="AI73" s="2"/>
      <c r="AJ73" s="2"/>
      <c r="AK73" s="2"/>
    </row>
    <row r="74" spans="1:37" ht="15.75" customHeight="1">
      <c r="A74" s="1209"/>
      <c r="B74" s="391" t="s">
        <v>1048</v>
      </c>
      <c r="C74" s="1468">
        <f t="shared" ref="C74:C75" si="114">SUM(E74,G74,I74,K74,M74,O74,Q74)</f>
        <v>15490000</v>
      </c>
      <c r="D74" s="1510"/>
      <c r="E74" s="1468">
        <v>8600000</v>
      </c>
      <c r="F74" s="1457"/>
      <c r="G74" s="1468">
        <v>1660000</v>
      </c>
      <c r="H74" s="1457"/>
      <c r="I74" s="1468">
        <v>3060000</v>
      </c>
      <c r="J74" s="1457"/>
      <c r="K74" s="1468">
        <v>560000</v>
      </c>
      <c r="L74" s="1457"/>
      <c r="M74" s="1468">
        <v>940000</v>
      </c>
      <c r="N74" s="1456"/>
      <c r="O74" s="1468">
        <v>640000</v>
      </c>
      <c r="P74" s="1510"/>
      <c r="Q74" s="1468">
        <v>30000</v>
      </c>
      <c r="R74" s="1457"/>
      <c r="S74" s="2"/>
      <c r="T74" s="2"/>
      <c r="U74" s="405" t="s">
        <v>5</v>
      </c>
      <c r="V74" s="406"/>
      <c r="W74" s="1509">
        <f>AD48</f>
        <v>5.7464705882352939E-2</v>
      </c>
      <c r="X74" s="1509">
        <f>AD49</f>
        <v>4.8514642730962045E-2</v>
      </c>
      <c r="Y74" s="1509">
        <f t="shared" si="113"/>
        <v>-8.950063151390894E-3</v>
      </c>
      <c r="Z74" s="2"/>
      <c r="AA74" s="2"/>
      <c r="AB74" s="2"/>
      <c r="AC74" s="2"/>
      <c r="AD74" s="2"/>
      <c r="AE74" s="2"/>
      <c r="AF74" s="2"/>
      <c r="AG74" s="2"/>
      <c r="AH74" s="2"/>
      <c r="AI74" s="2"/>
      <c r="AJ74" s="2"/>
      <c r="AK74" s="2"/>
    </row>
    <row r="75" spans="1:37" ht="15.75" customHeight="1">
      <c r="A75" s="1209"/>
      <c r="B75" s="1484" t="s">
        <v>1049</v>
      </c>
      <c r="C75" s="1453">
        <f t="shared" si="114"/>
        <v>13240000</v>
      </c>
      <c r="D75" s="1498"/>
      <c r="E75" s="1453">
        <v>6450000</v>
      </c>
      <c r="F75" s="373"/>
      <c r="G75" s="1453">
        <v>1610000</v>
      </c>
      <c r="H75" s="373"/>
      <c r="I75" s="1453">
        <v>3080000</v>
      </c>
      <c r="J75" s="373"/>
      <c r="K75" s="1453">
        <v>520000</v>
      </c>
      <c r="L75" s="373"/>
      <c r="M75" s="1453">
        <v>1300000</v>
      </c>
      <c r="N75" s="1452"/>
      <c r="O75" s="1453">
        <v>250000</v>
      </c>
      <c r="P75" s="1498"/>
      <c r="Q75" s="1453">
        <v>30000</v>
      </c>
      <c r="R75" s="373"/>
      <c r="S75" s="2"/>
      <c r="T75" s="2"/>
      <c r="U75" s="405" t="s">
        <v>6</v>
      </c>
      <c r="V75" s="406"/>
      <c r="W75" s="1509">
        <f>AF48</f>
        <v>4.0927611940298508E-2</v>
      </c>
      <c r="X75" s="1509">
        <f>AF49</f>
        <v>1.7430287996618766E-2</v>
      </c>
      <c r="Y75" s="1509">
        <f t="shared" si="113"/>
        <v>-2.3497323943679743E-2</v>
      </c>
      <c r="Z75" s="2"/>
      <c r="AA75" s="2"/>
      <c r="AB75" s="2"/>
      <c r="AC75" s="2"/>
      <c r="AD75" s="2"/>
      <c r="AE75" s="2"/>
      <c r="AF75" s="2"/>
      <c r="AG75" s="2"/>
      <c r="AH75" s="2"/>
      <c r="AI75" s="2"/>
      <c r="AJ75" s="2"/>
      <c r="AK75" s="2"/>
    </row>
    <row r="76" spans="1:37" ht="15.75" customHeight="1">
      <c r="A76" s="1209"/>
      <c r="B76" s="2"/>
      <c r="C76" s="1462"/>
      <c r="D76" s="1499"/>
      <c r="E76" s="1499"/>
      <c r="F76" s="1463"/>
      <c r="G76" s="1499"/>
      <c r="H76" s="381"/>
      <c r="I76" s="1499"/>
      <c r="J76" s="1463"/>
      <c r="K76" s="1499"/>
      <c r="L76" s="1463"/>
      <c r="M76" s="1499"/>
      <c r="N76" s="381"/>
      <c r="O76" s="1499"/>
      <c r="P76" s="1499"/>
      <c r="Q76" s="1499"/>
      <c r="R76" s="1463"/>
      <c r="S76" s="2"/>
      <c r="T76" s="2"/>
      <c r="U76" s="405" t="s">
        <v>7</v>
      </c>
      <c r="V76" s="406"/>
      <c r="W76" s="1509">
        <f>AH48</f>
        <v>4.0325E-2</v>
      </c>
      <c r="X76" s="1509">
        <f>AH49</f>
        <v>5.1876887680588402E-2</v>
      </c>
      <c r="Y76" s="1509">
        <f t="shared" si="113"/>
        <v>1.1551887680588402E-2</v>
      </c>
      <c r="Z76" s="2"/>
      <c r="AA76" s="2"/>
      <c r="AB76" s="2"/>
      <c r="AC76" s="2"/>
      <c r="AD76" s="2"/>
      <c r="AE76" s="2"/>
      <c r="AF76" s="2"/>
      <c r="AG76" s="2"/>
      <c r="AH76" s="2"/>
      <c r="AI76" s="2"/>
      <c r="AJ76" s="2"/>
      <c r="AK76" s="2"/>
    </row>
    <row r="77" spans="1:37" ht="15.75" customHeight="1">
      <c r="A77" s="1209"/>
      <c r="B77" s="367" t="s">
        <v>1050</v>
      </c>
      <c r="C77" s="384">
        <f>C79-C78</f>
        <v>61151.338598869974</v>
      </c>
      <c r="D77" s="370">
        <f>C77/C78</f>
        <v>7.061836614604225E-2</v>
      </c>
      <c r="E77" s="384"/>
      <c r="F77" s="369">
        <f>E77/E78</f>
        <v>0</v>
      </c>
      <c r="G77" s="385">
        <f>G79-G78</f>
        <v>53977.286578947358</v>
      </c>
      <c r="H77" s="379">
        <f>G77/G78</f>
        <v>0.53891598936638108</v>
      </c>
      <c r="I77" s="385">
        <f>I79-I78</f>
        <v>8367.8431578947348</v>
      </c>
      <c r="J77" s="370">
        <f>I77/I78</f>
        <v>6.2947824527353896E-2</v>
      </c>
      <c r="K77" s="385">
        <f>K79-K78</f>
        <v>-901.00406779660989</v>
      </c>
      <c r="L77" s="370">
        <f>K77/K78</f>
        <v>-3.327808191307885E-2</v>
      </c>
      <c r="M77" s="385">
        <f>M79-M78</f>
        <v>-16754.804</v>
      </c>
      <c r="N77" s="379">
        <f>M77/M78</f>
        <v>-0.4756104235267401</v>
      </c>
      <c r="O77" s="385">
        <f>O79-O78</f>
        <v>4781.2666666666664</v>
      </c>
      <c r="P77" s="370">
        <f>O77/O78</f>
        <v>0.24919303000295337</v>
      </c>
      <c r="Q77" s="399">
        <f>Q79-Q78</f>
        <v>0</v>
      </c>
      <c r="R77" s="369"/>
      <c r="S77" s="2"/>
      <c r="T77" s="2"/>
      <c r="U77" s="405" t="s">
        <v>1037</v>
      </c>
      <c r="V77" s="406"/>
      <c r="W77" s="1509">
        <v>0.48</v>
      </c>
      <c r="X77" s="1513">
        <v>0.41</v>
      </c>
      <c r="Y77" s="1509">
        <f t="shared" si="113"/>
        <v>-7.0000000000000007E-2</v>
      </c>
      <c r="Z77" s="2"/>
      <c r="AA77" s="2"/>
      <c r="AB77" s="2"/>
      <c r="AC77" s="2"/>
      <c r="AD77" s="2"/>
      <c r="AE77" s="2"/>
      <c r="AF77" s="2"/>
      <c r="AG77" s="2"/>
      <c r="AH77" s="2"/>
      <c r="AI77" s="2"/>
      <c r="AJ77" s="2"/>
      <c r="AK77" s="2"/>
    </row>
    <row r="78" spans="1:37" ht="15.75" customHeight="1">
      <c r="A78" s="1209"/>
      <c r="B78" s="391" t="s">
        <v>1051</v>
      </c>
      <c r="C78" s="1462">
        <f t="shared" ref="C78:C79" si="115">SUM(E78,G78,I78,K78,M78,O78,Q78)</f>
        <v>865941</v>
      </c>
      <c r="D78" s="1499"/>
      <c r="E78" s="1462">
        <v>533857</v>
      </c>
      <c r="F78" s="1514"/>
      <c r="G78" s="1467">
        <v>100159</v>
      </c>
      <c r="H78" s="1515"/>
      <c r="I78" s="1467">
        <v>132933</v>
      </c>
      <c r="J78" s="1514"/>
      <c r="K78" s="1467">
        <v>27075</v>
      </c>
      <c r="L78" s="1514"/>
      <c r="M78" s="1467">
        <v>35228</v>
      </c>
      <c r="N78" s="1515"/>
      <c r="O78" s="1467">
        <v>19187</v>
      </c>
      <c r="P78" s="1516"/>
      <c r="Q78" s="1468">
        <v>17502</v>
      </c>
      <c r="R78" s="1514"/>
      <c r="S78" s="2"/>
      <c r="T78" s="2"/>
      <c r="U78" s="1517" t="s">
        <v>1</v>
      </c>
      <c r="V78" s="1518"/>
      <c r="W78" s="1518">
        <f>V48</f>
        <v>6.3390085922009259E-2</v>
      </c>
      <c r="X78" s="1518">
        <f>V49</f>
        <v>5.9533731331821965E-2</v>
      </c>
      <c r="Y78" s="1518">
        <f t="shared" si="113"/>
        <v>-3.8563545901872942E-3</v>
      </c>
      <c r="Z78" s="2"/>
      <c r="AA78" s="2"/>
      <c r="AB78" s="2"/>
      <c r="AC78" s="2"/>
      <c r="AD78" s="2"/>
      <c r="AE78" s="2"/>
      <c r="AF78" s="2"/>
      <c r="AG78" s="2"/>
      <c r="AH78" s="2"/>
      <c r="AI78" s="2"/>
      <c r="AJ78" s="2"/>
      <c r="AK78" s="2"/>
    </row>
    <row r="79" spans="1:37" ht="15.75" customHeight="1">
      <c r="A79" s="1209"/>
      <c r="B79" s="1487" t="s">
        <v>1052</v>
      </c>
      <c r="C79" s="1470">
        <f t="shared" si="115"/>
        <v>927092.33859886997</v>
      </c>
      <c r="D79" s="1519"/>
      <c r="E79" s="1453">
        <f>2073043451/3800</f>
        <v>545537.75026315788</v>
      </c>
      <c r="F79" s="387"/>
      <c r="G79" s="1453">
        <f>585717889/3800</f>
        <v>154136.28657894736</v>
      </c>
      <c r="H79" s="1471"/>
      <c r="I79" s="1453">
        <f>402707403/2850</f>
        <v>141300.84315789473</v>
      </c>
      <c r="J79" s="387"/>
      <c r="K79" s="1453">
        <f>38606644/1475</f>
        <v>26173.99593220339</v>
      </c>
      <c r="L79" s="387"/>
      <c r="M79" s="1453">
        <f>64656186/3500</f>
        <v>18473.196</v>
      </c>
      <c r="N79" s="1471"/>
      <c r="O79" s="1453">
        <f>3235716/135</f>
        <v>23968.266666666666</v>
      </c>
      <c r="P79" s="1519"/>
      <c r="Q79" s="1453">
        <f>Q78</f>
        <v>17502</v>
      </c>
      <c r="R79" s="387"/>
      <c r="S79" s="2"/>
      <c r="T79" s="2"/>
      <c r="U79" s="2"/>
      <c r="V79" s="2"/>
      <c r="W79" s="2"/>
      <c r="X79" s="2"/>
      <c r="Y79" s="2"/>
      <c r="Z79" s="2"/>
      <c r="AA79" s="2"/>
      <c r="AB79" s="2"/>
      <c r="AC79" s="2"/>
      <c r="AD79" s="2"/>
      <c r="AE79" s="2"/>
      <c r="AF79" s="2"/>
      <c r="AG79" s="2"/>
      <c r="AH79" s="2"/>
      <c r="AI79" s="2"/>
      <c r="AJ79" s="2"/>
      <c r="AK79" s="2"/>
    </row>
    <row r="80" spans="1:37" ht="15.75" customHeight="1">
      <c r="A80" s="1209"/>
      <c r="B80" s="393"/>
      <c r="C80" s="1462"/>
      <c r="D80" s="1499"/>
      <c r="E80" s="1499"/>
      <c r="F80" s="1463"/>
      <c r="G80" s="1499"/>
      <c r="H80" s="381"/>
      <c r="I80" s="1499"/>
      <c r="J80" s="1463"/>
      <c r="K80" s="1499"/>
      <c r="L80" s="1463"/>
      <c r="M80" s="1499"/>
      <c r="N80" s="381"/>
      <c r="O80" s="1499"/>
      <c r="P80" s="1499"/>
      <c r="Q80" s="1499"/>
      <c r="R80" s="1463"/>
      <c r="S80" s="2"/>
      <c r="T80" s="2"/>
      <c r="U80" s="2"/>
      <c r="V80" s="2"/>
      <c r="W80" s="2"/>
      <c r="X80" s="2"/>
      <c r="Y80" s="2"/>
      <c r="Z80" s="2"/>
      <c r="AA80" s="2"/>
      <c r="AB80" s="2"/>
      <c r="AC80" s="2"/>
      <c r="AD80" s="2"/>
      <c r="AE80" s="2"/>
      <c r="AF80" s="2"/>
      <c r="AG80" s="2"/>
      <c r="AH80" s="2"/>
      <c r="AI80" s="2"/>
      <c r="AJ80" s="2"/>
      <c r="AK80" s="2"/>
    </row>
    <row r="81" spans="1:37" ht="15.75" customHeight="1">
      <c r="A81" s="1209"/>
      <c r="B81" s="367" t="s">
        <v>1053</v>
      </c>
      <c r="C81" s="384">
        <f>C83-C82</f>
        <v>-13829.778000000006</v>
      </c>
      <c r="D81" s="370">
        <f>C81/C82</f>
        <v>-0.14846623224656746</v>
      </c>
      <c r="E81" s="385">
        <f>E83-E82</f>
        <v>-12803.5</v>
      </c>
      <c r="F81" s="370">
        <f>E81/E82</f>
        <v>-0.25</v>
      </c>
      <c r="G81" s="384">
        <f>G83-G82</f>
        <v>-411.74199999999837</v>
      </c>
      <c r="H81" s="370">
        <f>G81/G82</f>
        <v>-3.0999999999999878E-2</v>
      </c>
      <c r="I81" s="385">
        <f>I83-I82</f>
        <v>122.25600000000122</v>
      </c>
      <c r="J81" s="370">
        <f>I81/I82</f>
        <v>9.0000000000000895E-3</v>
      </c>
      <c r="K81" s="385">
        <f>K83-K82</f>
        <v>-160.70400000000018</v>
      </c>
      <c r="L81" s="370">
        <f>K81/K82</f>
        <v>-7.2000000000000078E-2</v>
      </c>
      <c r="M81" s="385">
        <f>M83-M82</f>
        <v>505.58600000000001</v>
      </c>
      <c r="N81" s="379">
        <f>M81/M82</f>
        <v>0.379</v>
      </c>
      <c r="O81" s="385">
        <f>O83-O82</f>
        <v>-1081.674</v>
      </c>
      <c r="P81" s="370">
        <f>O81/O82</f>
        <v>-0.60699999999999998</v>
      </c>
      <c r="Q81" s="399">
        <f>Q83-Q82</f>
        <v>0</v>
      </c>
      <c r="R81" s="369"/>
      <c r="S81" s="2"/>
      <c r="T81" s="2"/>
      <c r="U81" s="2"/>
      <c r="V81" s="2"/>
      <c r="W81" s="2"/>
      <c r="X81" s="2"/>
      <c r="Y81" s="2"/>
      <c r="Z81" s="2"/>
      <c r="AA81" s="2"/>
      <c r="AB81" s="2"/>
      <c r="AC81" s="2"/>
      <c r="AD81" s="2"/>
      <c r="AE81" s="2"/>
      <c r="AF81" s="2"/>
      <c r="AG81" s="2"/>
      <c r="AH81" s="2"/>
      <c r="AI81" s="2"/>
      <c r="AJ81" s="2"/>
      <c r="AK81" s="2"/>
    </row>
    <row r="82" spans="1:37" ht="15.75" customHeight="1">
      <c r="A82" s="1209"/>
      <c r="B82" s="391" t="s">
        <v>1054</v>
      </c>
      <c r="C82" s="1467">
        <f t="shared" ref="C82:C83" si="116">SUM(E82,G82,I82,K82,M82,O82,Q82)</f>
        <v>93151</v>
      </c>
      <c r="D82" s="1516"/>
      <c r="E82" s="1462">
        <v>51214</v>
      </c>
      <c r="F82" s="1520"/>
      <c r="G82" s="1462">
        <v>13282</v>
      </c>
      <c r="H82" s="1520"/>
      <c r="I82" s="1462">
        <v>13584</v>
      </c>
      <c r="J82" s="1520"/>
      <c r="K82" s="1462">
        <v>2232</v>
      </c>
      <c r="L82" s="1500"/>
      <c r="M82" s="1462">
        <v>1334</v>
      </c>
      <c r="N82" s="1152"/>
      <c r="O82" s="1462">
        <v>1782</v>
      </c>
      <c r="P82" s="1500"/>
      <c r="Q82" s="1462">
        <v>9723</v>
      </c>
      <c r="R82" s="1464"/>
      <c r="S82" s="2"/>
      <c r="T82" s="2"/>
      <c r="U82" s="2"/>
      <c r="V82" s="2"/>
      <c r="W82" s="2"/>
      <c r="X82" s="2"/>
      <c r="Y82" s="2"/>
      <c r="Z82" s="2"/>
      <c r="AA82" s="2"/>
      <c r="AB82" s="2"/>
      <c r="AC82" s="2"/>
      <c r="AD82" s="2"/>
      <c r="AE82" s="2"/>
      <c r="AF82" s="2"/>
      <c r="AG82" s="2"/>
      <c r="AH82" s="2"/>
      <c r="AI82" s="2"/>
      <c r="AJ82" s="2"/>
      <c r="AK82" s="2"/>
    </row>
    <row r="83" spans="1:37" ht="15.75" customHeight="1">
      <c r="A83" s="1210"/>
      <c r="B83" s="391" t="s">
        <v>1055</v>
      </c>
      <c r="C83" s="1470">
        <f t="shared" si="116"/>
        <v>79321.221999999994</v>
      </c>
      <c r="D83" s="1519"/>
      <c r="E83" s="1470">
        <f>E82*75%</f>
        <v>38410.5</v>
      </c>
      <c r="F83" s="1519"/>
      <c r="G83" s="1470">
        <f>G82*96.9%</f>
        <v>12870.258000000002</v>
      </c>
      <c r="H83" s="1519"/>
      <c r="I83" s="1470">
        <f>I82*100.9%</f>
        <v>13706.256000000001</v>
      </c>
      <c r="J83" s="1519"/>
      <c r="K83" s="1470">
        <f>K82*92.8%</f>
        <v>2071.2959999999998</v>
      </c>
      <c r="L83" s="1519"/>
      <c r="M83" s="1470">
        <f>M82*137.9%</f>
        <v>1839.586</v>
      </c>
      <c r="N83" s="1521"/>
      <c r="O83" s="1470">
        <f>O82*39.3%</f>
        <v>700.32599999999991</v>
      </c>
      <c r="P83" s="1519"/>
      <c r="Q83" s="1470">
        <f>Q82</f>
        <v>9723</v>
      </c>
      <c r="R83" s="387"/>
      <c r="S83" s="2"/>
      <c r="T83" s="2"/>
      <c r="U83" s="2"/>
      <c r="V83" s="2"/>
      <c r="W83" s="2"/>
      <c r="X83" s="2"/>
      <c r="Y83" s="2"/>
      <c r="Z83" s="2"/>
      <c r="AA83" s="2"/>
      <c r="AB83" s="2"/>
      <c r="AC83" s="2"/>
      <c r="AD83" s="2"/>
      <c r="AE83" s="2"/>
      <c r="AF83" s="2"/>
      <c r="AG83" s="2"/>
      <c r="AH83" s="2"/>
      <c r="AI83" s="2"/>
      <c r="AJ83" s="2"/>
      <c r="AK83" s="2"/>
    </row>
    <row r="84" spans="1:37" ht="15.75" customHeight="1">
      <c r="A84" s="1432"/>
      <c r="B84" s="362" t="s">
        <v>1039</v>
      </c>
      <c r="C84" s="1106">
        <f>C86-C85</f>
        <v>2.7435520062438282E-3</v>
      </c>
      <c r="D84" s="1157"/>
      <c r="E84" s="1522">
        <f>E86-E85</f>
        <v>2.9807508361351584E-3</v>
      </c>
      <c r="F84" s="1435"/>
      <c r="G84" s="1522">
        <f>G86-G85</f>
        <v>2.6718842896972572E-2</v>
      </c>
      <c r="H84" s="1435"/>
      <c r="I84" s="1522">
        <f>I86-I85</f>
        <v>-1.619607722213541E-3</v>
      </c>
      <c r="J84" s="1435"/>
      <c r="K84" s="1522">
        <f>K86-K85</f>
        <v>2.415794466863963E-3</v>
      </c>
      <c r="L84" s="1435"/>
      <c r="M84" s="1106">
        <f>M86-M85</f>
        <v>-2.2228496293754289E-2</v>
      </c>
      <c r="N84" s="1157"/>
      <c r="O84" s="1522">
        <f>O86-O85</f>
        <v>2.5804001168430332E-2</v>
      </c>
      <c r="P84" s="1435"/>
      <c r="Q84" s="1522">
        <f>Q86-Q85</f>
        <v>0</v>
      </c>
      <c r="R84" s="1435"/>
      <c r="S84" s="2"/>
      <c r="T84" s="2"/>
      <c r="U84" s="2"/>
      <c r="V84" s="2"/>
      <c r="W84" s="2"/>
      <c r="X84" s="2"/>
      <c r="Y84" s="2"/>
      <c r="Z84" s="2"/>
      <c r="AA84" s="2"/>
      <c r="AB84" s="2"/>
      <c r="AC84" s="2"/>
      <c r="AD84" s="2"/>
      <c r="AE84" s="2"/>
      <c r="AF84" s="2"/>
      <c r="AG84" s="2"/>
      <c r="AH84" s="2"/>
      <c r="AI84" s="2"/>
      <c r="AJ84" s="2"/>
      <c r="AK84" s="2"/>
    </row>
    <row r="85" spans="1:37" ht="15.75" customHeight="1">
      <c r="A85" s="1436" t="s">
        <v>1066</v>
      </c>
      <c r="B85" s="363" t="s">
        <v>1041</v>
      </c>
      <c r="C85" s="1437">
        <f t="shared" ref="C85:C86" si="117">C90/C94</f>
        <v>5.6583598820058999E-2</v>
      </c>
      <c r="D85" s="1423"/>
      <c r="E85" s="1100">
        <f t="shared" ref="E85:E86" si="118">E90/E94</f>
        <v>6.0503722854188209E-2</v>
      </c>
      <c r="F85" s="1203"/>
      <c r="G85" s="1100">
        <f t="shared" ref="G85:G86" si="119">G90/G94</f>
        <v>6.5195977011494252E-2</v>
      </c>
      <c r="H85" s="1203"/>
      <c r="I85" s="1100">
        <f t="shared" ref="I85:I86" si="120">I90/I94</f>
        <v>4.3476854599406527E-2</v>
      </c>
      <c r="J85" s="1203"/>
      <c r="K85" s="1100">
        <f t="shared" ref="K85:K86" si="121">K90/K94</f>
        <v>5.2333928571428573E-2</v>
      </c>
      <c r="L85" s="1203"/>
      <c r="M85" s="1437">
        <f t="shared" ref="M85:M86" si="122">M90/M94</f>
        <v>3.8895744680851066E-2</v>
      </c>
      <c r="N85" s="1423"/>
      <c r="O85" s="1100">
        <f t="shared" ref="O85:O86" si="123">O90/O94</f>
        <v>3.2764062500000003E-2</v>
      </c>
      <c r="P85" s="1203"/>
      <c r="Q85" s="1100">
        <f t="shared" ref="Q85:Q86" si="124">Q90/Q94</f>
        <v>0.90749999999999997</v>
      </c>
      <c r="R85" s="1203"/>
      <c r="S85" s="2"/>
      <c r="T85" s="2"/>
      <c r="U85" s="2"/>
      <c r="V85" s="2"/>
      <c r="W85" s="2"/>
      <c r="X85" s="2"/>
      <c r="Y85" s="2"/>
      <c r="Z85" s="2"/>
      <c r="AA85" s="2"/>
      <c r="AB85" s="2"/>
      <c r="AC85" s="2"/>
      <c r="AD85" s="2"/>
      <c r="AE85" s="2"/>
      <c r="AF85" s="2"/>
      <c r="AG85" s="2"/>
      <c r="AH85" s="2"/>
      <c r="AI85" s="2"/>
      <c r="AJ85" s="2"/>
      <c r="AK85" s="2"/>
    </row>
    <row r="86" spans="1:37" ht="15.75" customHeight="1">
      <c r="A86" s="1169"/>
      <c r="B86" s="1438" t="s">
        <v>1042</v>
      </c>
      <c r="C86" s="1439">
        <f t="shared" si="117"/>
        <v>5.9327150826302827E-2</v>
      </c>
      <c r="D86" s="1440"/>
      <c r="E86" s="1439">
        <f t="shared" si="118"/>
        <v>6.3484473690323368E-2</v>
      </c>
      <c r="F86" s="1441"/>
      <c r="G86" s="1439">
        <f t="shared" si="119"/>
        <v>9.1914819908466824E-2</v>
      </c>
      <c r="H86" s="1441"/>
      <c r="I86" s="1439">
        <f t="shared" si="120"/>
        <v>4.1857246877192986E-2</v>
      </c>
      <c r="J86" s="1441"/>
      <c r="K86" s="1439">
        <f t="shared" si="121"/>
        <v>5.4749723038292536E-2</v>
      </c>
      <c r="L86" s="1441"/>
      <c r="M86" s="1442">
        <f t="shared" si="122"/>
        <v>1.6667248387096777E-2</v>
      </c>
      <c r="N86" s="1440"/>
      <c r="O86" s="1439">
        <f t="shared" si="123"/>
        <v>5.8568063668430335E-2</v>
      </c>
      <c r="P86" s="1441"/>
      <c r="Q86" s="1443">
        <f t="shared" si="124"/>
        <v>0.90749999999999997</v>
      </c>
      <c r="R86" s="1441"/>
      <c r="S86" s="2"/>
      <c r="T86" s="2"/>
      <c r="U86" s="2"/>
      <c r="V86" s="2"/>
      <c r="W86" s="2"/>
      <c r="X86" s="2"/>
      <c r="Y86" s="2"/>
      <c r="Z86" s="2"/>
      <c r="AA86" s="2"/>
      <c r="AB86" s="2"/>
      <c r="AC86" s="2"/>
      <c r="AD86" s="2"/>
      <c r="AE86" s="2"/>
      <c r="AF86" s="2"/>
      <c r="AG86" s="2"/>
      <c r="AH86" s="2"/>
      <c r="AI86" s="2"/>
      <c r="AJ86" s="2"/>
      <c r="AK86" s="2"/>
    </row>
    <row r="87" spans="1:37" ht="17.25" customHeight="1">
      <c r="A87" s="1169"/>
      <c r="B87" s="364" t="s">
        <v>1067</v>
      </c>
      <c r="C87" s="1102">
        <v>5.7000000000000002E-2</v>
      </c>
      <c r="D87" s="1203"/>
      <c r="E87" s="1102">
        <v>5.7000000000000002E-2</v>
      </c>
      <c r="F87" s="1203"/>
      <c r="G87" s="1102">
        <v>8.4000000000000005E-2</v>
      </c>
      <c r="H87" s="1203"/>
      <c r="I87" s="1102">
        <v>5.0999999999999997E-2</v>
      </c>
      <c r="J87" s="1203"/>
      <c r="K87" s="1102">
        <v>5.7000000000000002E-2</v>
      </c>
      <c r="L87" s="1203"/>
      <c r="M87" s="1102">
        <v>2.1999999999999999E-2</v>
      </c>
      <c r="N87" s="1203"/>
      <c r="O87" s="1102">
        <v>4.9000000000000002E-2</v>
      </c>
      <c r="P87" s="1203"/>
      <c r="Q87" s="1092">
        <v>0.41</v>
      </c>
      <c r="R87" s="1203"/>
      <c r="S87" s="2"/>
      <c r="T87" s="2"/>
      <c r="U87" s="2"/>
      <c r="V87" s="2"/>
      <c r="W87" s="2"/>
      <c r="X87" s="2"/>
      <c r="Y87" s="2"/>
      <c r="Z87" s="2"/>
      <c r="AA87" s="2"/>
      <c r="AB87" s="2"/>
      <c r="AC87" s="2"/>
      <c r="AD87" s="2"/>
      <c r="AE87" s="2"/>
      <c r="AF87" s="2"/>
      <c r="AG87" s="2"/>
      <c r="AH87" s="2"/>
      <c r="AI87" s="2"/>
      <c r="AJ87" s="2"/>
      <c r="AK87" s="2"/>
    </row>
    <row r="88" spans="1:37">
      <c r="A88" s="1169"/>
      <c r="B88" s="1444"/>
      <c r="C88" s="1455"/>
      <c r="D88" s="366"/>
      <c r="E88" s="1455"/>
      <c r="F88" s="366"/>
      <c r="G88" s="1455"/>
      <c r="H88" s="366"/>
      <c r="I88" s="1455"/>
      <c r="J88" s="366"/>
      <c r="K88" s="1455"/>
      <c r="L88" s="366"/>
      <c r="M88" s="1455"/>
      <c r="N88" s="366"/>
      <c r="O88" s="1455"/>
      <c r="P88" s="366"/>
      <c r="Q88" s="1455"/>
      <c r="R88" s="1445"/>
      <c r="S88" s="2"/>
      <c r="T88" s="2"/>
      <c r="U88" s="2"/>
      <c r="V88" s="2"/>
      <c r="W88" s="2"/>
      <c r="X88" s="2"/>
      <c r="Y88" s="2"/>
      <c r="Z88" s="2"/>
      <c r="AA88" s="2"/>
      <c r="AB88" s="2"/>
      <c r="AC88" s="2"/>
      <c r="AD88" s="2"/>
      <c r="AE88" s="2"/>
      <c r="AF88" s="2"/>
      <c r="AG88" s="2"/>
      <c r="AH88" s="2"/>
      <c r="AI88" s="2"/>
      <c r="AJ88" s="2"/>
      <c r="AK88" s="2"/>
    </row>
    <row r="89" spans="1:37" ht="15.75" customHeight="1">
      <c r="A89" s="1169"/>
      <c r="B89" s="397" t="s">
        <v>1044</v>
      </c>
      <c r="C89" s="365">
        <f>C91-C90</f>
        <v>15653.0880761554</v>
      </c>
      <c r="D89" s="1460">
        <f>C89/C90</f>
        <v>1.6320736776196026E-2</v>
      </c>
      <c r="E89" s="384">
        <f>E91-E90</f>
        <v>-38469.681526315864</v>
      </c>
      <c r="F89" s="1460">
        <f>E89/E$11</f>
        <v>-6.8003754583378137E-2</v>
      </c>
      <c r="G89" s="384">
        <f>G91-G90</f>
        <v>55682.268631578947</v>
      </c>
      <c r="H89" s="1460">
        <f>G89/G$10</f>
        <v>0.49084782954645101</v>
      </c>
      <c r="I89" s="384">
        <f>I91-I90</f>
        <v>10447.675789473695</v>
      </c>
      <c r="J89" s="1460">
        <f>I89/I$11</f>
        <v>7.2498773074409661E-2</v>
      </c>
      <c r="K89" s="365">
        <f>K91-K90</f>
        <v>257.85044067796844</v>
      </c>
      <c r="L89" s="1460">
        <f>K89/K$10</f>
        <v>8.7982543650994109E-3</v>
      </c>
      <c r="M89" s="365">
        <f>M91-M90</f>
        <v>-15894.611999999997</v>
      </c>
      <c r="N89" s="1460">
        <f>M89/M$10</f>
        <v>-0.43473037580001089</v>
      </c>
      <c r="O89" s="365">
        <f>O91-O90</f>
        <v>3629.5867407407422</v>
      </c>
      <c r="P89" s="1460">
        <f>O89/O$10</f>
        <v>0.17309298205640433</v>
      </c>
      <c r="Q89" s="365">
        <f>Q91-Q90</f>
        <v>0</v>
      </c>
      <c r="R89" s="380"/>
      <c r="S89" s="2"/>
      <c r="T89" s="2"/>
      <c r="U89" s="2"/>
      <c r="V89" s="2"/>
      <c r="W89" s="2"/>
      <c r="X89" s="2"/>
      <c r="Y89" s="2"/>
      <c r="Z89" s="2"/>
      <c r="AA89" s="2"/>
      <c r="AB89" s="2"/>
      <c r="AC89" s="2"/>
      <c r="AD89" s="2"/>
      <c r="AE89" s="2"/>
      <c r="AF89" s="2"/>
      <c r="AG89" s="2"/>
      <c r="AH89" s="2"/>
      <c r="AI89" s="2"/>
      <c r="AJ89" s="2"/>
      <c r="AK89" s="2"/>
    </row>
    <row r="90" spans="1:37" ht="15.75" customHeight="1">
      <c r="A90" s="1169"/>
      <c r="B90" s="1444" t="s">
        <v>1045</v>
      </c>
      <c r="C90" s="1449">
        <f t="shared" ref="C90:C91" si="125">SUM(E90,G90,I90,K90,M90,O90,Q90)</f>
        <v>959092</v>
      </c>
      <c r="D90" s="372"/>
      <c r="E90" s="1449">
        <f t="shared" ref="E90:E91" si="126">E98+E102</f>
        <v>585071</v>
      </c>
      <c r="F90" s="372"/>
      <c r="G90" s="1449">
        <f t="shared" ref="G90:G91" si="127">G98+G102</f>
        <v>113441</v>
      </c>
      <c r="H90" s="372"/>
      <c r="I90" s="1449">
        <f t="shared" ref="I90:I91" si="128">I98+I102</f>
        <v>146517</v>
      </c>
      <c r="J90" s="372"/>
      <c r="K90" s="1449">
        <f t="shared" ref="K90:K91" si="129">K98+K102</f>
        <v>29307</v>
      </c>
      <c r="L90" s="372"/>
      <c r="M90" s="1449">
        <f t="shared" ref="M90:M91" si="130">M98+M102</f>
        <v>36562</v>
      </c>
      <c r="N90" s="366"/>
      <c r="O90" s="1449">
        <f t="shared" ref="O90:O91" si="131">O98+O102</f>
        <v>20969</v>
      </c>
      <c r="P90" s="366"/>
      <c r="Q90" s="1449">
        <f t="shared" ref="Q90:Q91" si="132">Q98+Q102</f>
        <v>27225</v>
      </c>
      <c r="R90" s="1445"/>
      <c r="S90" s="2"/>
      <c r="T90" s="2"/>
      <c r="U90" s="2"/>
      <c r="V90" s="2"/>
      <c r="W90" s="2"/>
      <c r="X90" s="2"/>
      <c r="Y90" s="2"/>
      <c r="Z90" s="2"/>
      <c r="AA90" s="2"/>
      <c r="AB90" s="2"/>
      <c r="AC90" s="2"/>
      <c r="AD90" s="2"/>
      <c r="AE90" s="2"/>
      <c r="AF90" s="2"/>
      <c r="AG90" s="2"/>
      <c r="AH90" s="2"/>
      <c r="AI90" s="2"/>
      <c r="AJ90" s="2"/>
      <c r="AK90" s="2"/>
    </row>
    <row r="91" spans="1:37" ht="15.75" customHeight="1">
      <c r="A91" s="1169"/>
      <c r="B91" s="1451" t="s">
        <v>1046</v>
      </c>
      <c r="C91" s="1449">
        <f t="shared" si="125"/>
        <v>974745.0880761554</v>
      </c>
      <c r="D91" s="1452"/>
      <c r="E91" s="1449">
        <f t="shared" si="126"/>
        <v>546601.31847368414</v>
      </c>
      <c r="F91" s="1452"/>
      <c r="G91" s="1453">
        <f t="shared" si="127"/>
        <v>169123.26863157895</v>
      </c>
      <c r="H91" s="1452"/>
      <c r="I91" s="1453">
        <f t="shared" si="128"/>
        <v>156964.67578947369</v>
      </c>
      <c r="J91" s="1452"/>
      <c r="K91" s="1453">
        <f t="shared" si="129"/>
        <v>29564.850440677968</v>
      </c>
      <c r="L91" s="1452"/>
      <c r="M91" s="1453">
        <f t="shared" si="130"/>
        <v>20667.388000000003</v>
      </c>
      <c r="N91" s="1454"/>
      <c r="O91" s="1453">
        <f t="shared" si="131"/>
        <v>24598.586740740742</v>
      </c>
      <c r="P91" s="1454"/>
      <c r="Q91" s="1453">
        <f t="shared" si="132"/>
        <v>27225</v>
      </c>
      <c r="R91" s="374"/>
      <c r="S91" s="2"/>
      <c r="T91" s="2"/>
      <c r="U91" s="2"/>
      <c r="V91" s="2"/>
      <c r="W91" s="2"/>
      <c r="X91" s="2"/>
      <c r="Y91" s="2"/>
      <c r="Z91" s="2"/>
      <c r="AA91" s="2"/>
      <c r="AB91" s="2"/>
      <c r="AC91" s="2"/>
      <c r="AD91" s="2"/>
      <c r="AE91" s="2"/>
      <c r="AF91" s="2"/>
      <c r="AG91" s="2"/>
      <c r="AH91" s="2"/>
      <c r="AI91" s="2"/>
      <c r="AJ91" s="2"/>
      <c r="AK91" s="2"/>
    </row>
    <row r="92" spans="1:37">
      <c r="A92" s="1169"/>
      <c r="B92" s="1444"/>
      <c r="C92" s="1455"/>
      <c r="D92" s="1456"/>
      <c r="E92" s="1455"/>
      <c r="F92" s="1456"/>
      <c r="G92" s="1455"/>
      <c r="H92" s="1456"/>
      <c r="I92" s="1455"/>
      <c r="J92" s="1456"/>
      <c r="K92" s="1455"/>
      <c r="L92" s="1456"/>
      <c r="M92" s="1455"/>
      <c r="N92" s="1458"/>
      <c r="O92" s="1455"/>
      <c r="P92" s="1458"/>
      <c r="Q92" s="1455"/>
      <c r="R92" s="1459"/>
      <c r="S92" s="2"/>
      <c r="T92" s="2"/>
      <c r="U92" s="2"/>
      <c r="V92" s="2"/>
      <c r="W92" s="2"/>
      <c r="X92" s="2"/>
      <c r="Y92" s="2"/>
      <c r="Z92" s="2"/>
      <c r="AA92" s="2"/>
      <c r="AB92" s="2"/>
      <c r="AC92" s="2"/>
      <c r="AD92" s="2"/>
      <c r="AE92" s="2"/>
      <c r="AF92" s="2"/>
      <c r="AG92" s="2"/>
      <c r="AH92" s="2"/>
      <c r="AI92" s="2"/>
      <c r="AJ92" s="2"/>
      <c r="AK92" s="2"/>
    </row>
    <row r="93" spans="1:37" ht="15.75" customHeight="1">
      <c r="A93" s="1169"/>
      <c r="B93" s="397" t="s">
        <v>1047</v>
      </c>
      <c r="C93" s="365">
        <f>C95-C94</f>
        <v>-520000</v>
      </c>
      <c r="D93" s="1460">
        <f>C93/C94</f>
        <v>-3.0678466076696165E-2</v>
      </c>
      <c r="E93" s="384">
        <f>E95-E94</f>
        <v>-1060000</v>
      </c>
      <c r="F93" s="1460">
        <f>E93/E94</f>
        <v>-0.10961737331954498</v>
      </c>
      <c r="G93" s="365">
        <f>G95-G94</f>
        <v>100000</v>
      </c>
      <c r="H93" s="1460">
        <f>G93/G$14</f>
        <v>6.1349693251533742E-2</v>
      </c>
      <c r="I93" s="377">
        <f>I95-I94</f>
        <v>380000</v>
      </c>
      <c r="J93" s="1474">
        <f>I93/I$14</f>
        <v>0.13970588235294118</v>
      </c>
      <c r="K93" s="365">
        <f>K95-K94</f>
        <v>-20000</v>
      </c>
      <c r="L93" s="1460">
        <f>K93/K$14</f>
        <v>-3.9215686274509803E-2</v>
      </c>
      <c r="M93" s="365">
        <f>M95-M94</f>
        <v>300000</v>
      </c>
      <c r="N93" s="1460">
        <f>M93/M$14</f>
        <v>0.34883720930232559</v>
      </c>
      <c r="O93" s="365">
        <f>O95-O94</f>
        <v>-220000</v>
      </c>
      <c r="P93" s="1460">
        <f>O93/O$14</f>
        <v>-0.42307692307692307</v>
      </c>
      <c r="Q93" s="365">
        <f>Q95-Q94</f>
        <v>0</v>
      </c>
      <c r="R93" s="380"/>
      <c r="S93" s="63"/>
      <c r="T93" s="63"/>
      <c r="U93" s="63"/>
      <c r="V93" s="63"/>
      <c r="W93" s="63"/>
      <c r="X93" s="63"/>
      <c r="Y93" s="63"/>
      <c r="Z93" s="63"/>
      <c r="AA93" s="63"/>
      <c r="AB93" s="63"/>
      <c r="AC93" s="63"/>
      <c r="AD93" s="63"/>
      <c r="AE93" s="63"/>
      <c r="AF93" s="63"/>
      <c r="AG93" s="63"/>
      <c r="AH93" s="63"/>
      <c r="AI93" s="63"/>
      <c r="AJ93" s="63"/>
      <c r="AK93" s="63"/>
    </row>
    <row r="94" spans="1:37" ht="15.75" customHeight="1">
      <c r="A94" s="1169"/>
      <c r="B94" s="1444" t="s">
        <v>1048</v>
      </c>
      <c r="C94" s="1449">
        <f t="shared" ref="C94:C95" si="133">SUM(E94,G94,I94,K94,M94,O94,Q94)</f>
        <v>16950000</v>
      </c>
      <c r="D94" s="372"/>
      <c r="E94" s="1449">
        <v>9670000</v>
      </c>
      <c r="F94" s="372"/>
      <c r="G94" s="1449">
        <v>1740000</v>
      </c>
      <c r="H94" s="372"/>
      <c r="I94" s="1449">
        <v>3370000</v>
      </c>
      <c r="J94" s="372"/>
      <c r="K94" s="1449">
        <v>560000</v>
      </c>
      <c r="L94" s="372"/>
      <c r="M94" s="1449">
        <v>940000</v>
      </c>
      <c r="N94" s="366"/>
      <c r="O94" s="1449">
        <v>640000</v>
      </c>
      <c r="P94" s="366"/>
      <c r="Q94" s="1449">
        <v>30000</v>
      </c>
      <c r="R94" s="1445"/>
      <c r="S94" s="2"/>
      <c r="T94" s="2"/>
      <c r="U94" s="2"/>
      <c r="V94" s="2"/>
      <c r="W94" s="2"/>
      <c r="X94" s="2"/>
      <c r="Y94" s="2"/>
      <c r="Z94" s="2"/>
      <c r="AA94" s="2"/>
      <c r="AB94" s="2"/>
      <c r="AC94" s="2"/>
      <c r="AD94" s="2"/>
      <c r="AE94" s="2"/>
      <c r="AF94" s="2"/>
      <c r="AG94" s="2"/>
      <c r="AH94" s="2"/>
      <c r="AI94" s="2"/>
      <c r="AJ94" s="2"/>
      <c r="AK94" s="2"/>
    </row>
    <row r="95" spans="1:37" ht="15.75" customHeight="1">
      <c r="A95" s="1169"/>
      <c r="B95" s="1451" t="s">
        <v>1049</v>
      </c>
      <c r="C95" s="1453">
        <f t="shared" si="133"/>
        <v>16430000</v>
      </c>
      <c r="D95" s="1452"/>
      <c r="E95" s="1453">
        <v>8610000</v>
      </c>
      <c r="F95" s="1452"/>
      <c r="G95" s="1453">
        <v>1840000</v>
      </c>
      <c r="H95" s="1452"/>
      <c r="I95" s="1453">
        <v>3750000</v>
      </c>
      <c r="J95" s="1452"/>
      <c r="K95" s="1453">
        <v>540000</v>
      </c>
      <c r="L95" s="1452"/>
      <c r="M95" s="1453">
        <v>1240000</v>
      </c>
      <c r="N95" s="1454"/>
      <c r="O95" s="1453">
        <v>420000</v>
      </c>
      <c r="P95" s="1454"/>
      <c r="Q95" s="1453">
        <v>30000</v>
      </c>
      <c r="R95" s="374"/>
      <c r="S95" s="2"/>
      <c r="T95" s="2"/>
      <c r="U95" s="2"/>
      <c r="V95" s="2"/>
      <c r="W95" s="2"/>
      <c r="X95" s="2"/>
      <c r="Y95" s="2"/>
      <c r="Z95" s="2"/>
      <c r="AA95" s="2"/>
      <c r="AB95" s="2"/>
      <c r="AC95" s="2"/>
      <c r="AD95" s="2"/>
      <c r="AE95" s="2"/>
      <c r="AF95" s="2"/>
      <c r="AG95" s="2"/>
      <c r="AH95" s="2"/>
      <c r="AI95" s="2"/>
      <c r="AJ95" s="2"/>
      <c r="AK95" s="2"/>
    </row>
    <row r="96" spans="1:37">
      <c r="A96" s="1169"/>
      <c r="B96" s="1152"/>
      <c r="C96" s="1462"/>
      <c r="D96" s="381"/>
      <c r="E96" s="1462"/>
      <c r="F96" s="381"/>
      <c r="G96" s="1462"/>
      <c r="H96" s="381"/>
      <c r="I96" s="1462"/>
      <c r="J96" s="381"/>
      <c r="K96" s="1462"/>
      <c r="L96" s="381"/>
      <c r="M96" s="1462"/>
      <c r="N96" s="2"/>
      <c r="O96" s="1462"/>
      <c r="P96" s="2"/>
      <c r="Q96" s="1462"/>
      <c r="R96" s="1464"/>
      <c r="S96" s="2"/>
      <c r="T96" s="2"/>
      <c r="U96" s="2"/>
      <c r="V96" s="2"/>
      <c r="W96" s="2"/>
      <c r="X96" s="2"/>
      <c r="Y96" s="2"/>
      <c r="Z96" s="2"/>
      <c r="AA96" s="2"/>
      <c r="AB96" s="2"/>
      <c r="AC96" s="2"/>
      <c r="AD96" s="2"/>
      <c r="AE96" s="2"/>
      <c r="AF96" s="2"/>
      <c r="AG96" s="2"/>
      <c r="AH96" s="2"/>
      <c r="AI96" s="2"/>
      <c r="AJ96" s="2"/>
      <c r="AK96" s="2"/>
    </row>
    <row r="97" spans="1:37" ht="15.75" customHeight="1">
      <c r="A97" s="1169"/>
      <c r="B97" s="397" t="s">
        <v>1050</v>
      </c>
      <c r="C97" s="384">
        <f>C99-C98</f>
        <v>19122.116076155449</v>
      </c>
      <c r="D97" s="1460">
        <f>C97/C98</f>
        <v>2.2082469909792294E-2</v>
      </c>
      <c r="E97" s="384">
        <f>E99-E98</f>
        <v>-32887.355526315805</v>
      </c>
      <c r="F97" s="1460">
        <f>E97/E98</f>
        <v>-6.1603304866875971E-2</v>
      </c>
      <c r="G97" s="384">
        <f>G99-G98</f>
        <v>54845.502631578944</v>
      </c>
      <c r="H97" s="1460">
        <f>G97/G$18</f>
        <v>0.547584367171986</v>
      </c>
      <c r="I97" s="385">
        <f>I99-I98</f>
        <v>8885.5157894736913</v>
      </c>
      <c r="J97" s="1460">
        <f>I97/I$18</f>
        <v>6.684206171134098E-2</v>
      </c>
      <c r="K97" s="384">
        <f>K99-K98</f>
        <v>342.66644067796733</v>
      </c>
      <c r="L97" s="1460">
        <f>K97/K$18</f>
        <v>1.2656193561513105E-2</v>
      </c>
      <c r="M97" s="384">
        <f>M99-M98</f>
        <v>-16312.153999999999</v>
      </c>
      <c r="N97" s="1460">
        <f>M97/M$9</f>
        <v>0.7997874360676549</v>
      </c>
      <c r="O97" s="384">
        <f>O99-O98</f>
        <v>4247.9407407407416</v>
      </c>
      <c r="P97" s="1460">
        <f>O97/O$18</f>
        <v>0.22139681767554811</v>
      </c>
      <c r="Q97" s="384">
        <f>Q99-Q98</f>
        <v>0</v>
      </c>
      <c r="R97" s="380"/>
      <c r="S97" s="4"/>
      <c r="T97" s="4"/>
      <c r="U97" s="4"/>
      <c r="V97" s="4"/>
      <c r="W97" s="4"/>
      <c r="X97" s="4"/>
      <c r="Y97" s="4"/>
      <c r="Z97" s="4"/>
      <c r="AA97" s="4"/>
      <c r="AB97" s="4"/>
      <c r="AC97" s="4"/>
      <c r="AD97" s="4"/>
      <c r="AE97" s="4"/>
      <c r="AF97" s="4"/>
      <c r="AG97" s="4"/>
      <c r="AH97" s="4"/>
      <c r="AI97" s="4"/>
      <c r="AJ97" s="4"/>
      <c r="AK97" s="4"/>
    </row>
    <row r="98" spans="1:37" ht="15.75" customHeight="1">
      <c r="A98" s="1169"/>
      <c r="B98" s="1444" t="s">
        <v>1051</v>
      </c>
      <c r="C98" s="1467">
        <f t="shared" ref="C98:C99" si="134">SUM(E98,G98,I98,K98,M98,O98,Q98)</f>
        <v>865941</v>
      </c>
      <c r="D98" s="381"/>
      <c r="E98" s="1467">
        <v>533857</v>
      </c>
      <c r="F98" s="381"/>
      <c r="G98" s="1467">
        <v>100159</v>
      </c>
      <c r="H98" s="381"/>
      <c r="I98" s="1467">
        <v>132933</v>
      </c>
      <c r="J98" s="381"/>
      <c r="K98" s="1467">
        <v>27075</v>
      </c>
      <c r="L98" s="381"/>
      <c r="M98" s="1467">
        <v>35228</v>
      </c>
      <c r="N98" s="2"/>
      <c r="O98" s="1467">
        <v>19187</v>
      </c>
      <c r="P98" s="2"/>
      <c r="Q98" s="1468">
        <v>17502</v>
      </c>
      <c r="R98" s="1464"/>
      <c r="S98" s="2"/>
      <c r="T98" s="2"/>
      <c r="U98" s="2"/>
      <c r="V98" s="2"/>
      <c r="W98" s="2"/>
      <c r="X98" s="2"/>
      <c r="Y98" s="2"/>
      <c r="Z98" s="2"/>
      <c r="AA98" s="2"/>
      <c r="AB98" s="2"/>
      <c r="AC98" s="2"/>
      <c r="AD98" s="2"/>
      <c r="AE98" s="2"/>
      <c r="AF98" s="2"/>
      <c r="AG98" s="2"/>
      <c r="AH98" s="2"/>
      <c r="AI98" s="2"/>
      <c r="AJ98" s="2"/>
      <c r="AK98" s="2"/>
    </row>
    <row r="99" spans="1:37" ht="15.75" customHeight="1">
      <c r="A99" s="1169"/>
      <c r="B99" s="1469" t="s">
        <v>1052</v>
      </c>
      <c r="C99" s="1470">
        <f t="shared" si="134"/>
        <v>885063.11607615545</v>
      </c>
      <c r="D99" s="1471"/>
      <c r="E99" s="1470">
        <f>1903684649/3800</f>
        <v>500969.64447368419</v>
      </c>
      <c r="F99" s="1471"/>
      <c r="G99" s="1470">
        <f>589017110/3800</f>
        <v>155004.50263157894</v>
      </c>
      <c r="H99" s="1471"/>
      <c r="I99" s="1470">
        <f>404182770/2850</f>
        <v>141818.51578947369</v>
      </c>
      <c r="J99" s="1471"/>
      <c r="K99" s="1470">
        <f>40441058/1475</f>
        <v>27417.666440677967</v>
      </c>
      <c r="L99" s="1471"/>
      <c r="M99" s="1470">
        <f>66205461/3500</f>
        <v>18915.846000000001</v>
      </c>
      <c r="N99" s="1472"/>
      <c r="O99" s="1470">
        <f>3163717/135</f>
        <v>23434.940740740742</v>
      </c>
      <c r="P99" s="1472"/>
      <c r="Q99" s="1453">
        <f>Q98</f>
        <v>17502</v>
      </c>
      <c r="R99" s="388"/>
      <c r="S99" s="2"/>
      <c r="T99" s="2"/>
      <c r="U99" s="2"/>
      <c r="V99" s="2"/>
      <c r="W99" s="2"/>
      <c r="X99" s="2"/>
      <c r="Y99" s="2"/>
      <c r="Z99" s="2"/>
      <c r="AA99" s="2"/>
      <c r="AB99" s="2"/>
      <c r="AC99" s="2"/>
      <c r="AD99" s="2"/>
      <c r="AE99" s="2"/>
      <c r="AF99" s="2"/>
      <c r="AG99" s="2"/>
      <c r="AH99" s="2"/>
      <c r="AI99" s="2"/>
      <c r="AJ99" s="2"/>
      <c r="AK99" s="2"/>
    </row>
    <row r="100" spans="1:37">
      <c r="A100" s="1169"/>
      <c r="B100" s="1523"/>
      <c r="C100" s="1462"/>
      <c r="D100" s="381"/>
      <c r="E100" s="1462"/>
      <c r="F100" s="381"/>
      <c r="G100" s="1462"/>
      <c r="H100" s="381"/>
      <c r="I100" s="1462"/>
      <c r="J100" s="381"/>
      <c r="K100" s="1462"/>
      <c r="L100" s="381"/>
      <c r="M100" s="1462"/>
      <c r="N100" s="2"/>
      <c r="O100" s="1462"/>
      <c r="P100" s="2"/>
      <c r="Q100" s="1462"/>
      <c r="R100" s="1464"/>
      <c r="S100" s="2"/>
      <c r="T100" s="2"/>
      <c r="U100" s="2"/>
      <c r="V100" s="2"/>
      <c r="W100" s="2"/>
      <c r="X100" s="2"/>
      <c r="Y100" s="2"/>
      <c r="Z100" s="2"/>
      <c r="AA100" s="2"/>
      <c r="AB100" s="2"/>
      <c r="AC100" s="2"/>
      <c r="AD100" s="2"/>
      <c r="AE100" s="2"/>
      <c r="AF100" s="2"/>
      <c r="AG100" s="2"/>
      <c r="AH100" s="2"/>
      <c r="AI100" s="2"/>
      <c r="AJ100" s="2"/>
      <c r="AK100" s="2"/>
    </row>
    <row r="101" spans="1:37" ht="15.75" customHeight="1">
      <c r="A101" s="1169"/>
      <c r="B101" s="397" t="s">
        <v>1053</v>
      </c>
      <c r="C101" s="384">
        <f>C103-C102</f>
        <v>-3469.0280000000203</v>
      </c>
      <c r="D101" s="1460">
        <f>C101/C22</f>
        <v>-3.724090992045196E-2</v>
      </c>
      <c r="E101" s="384">
        <f>E103-E102</f>
        <v>-5582.3260000000082</v>
      </c>
      <c r="F101" s="1460">
        <f>E101/E$22</f>
        <v>-0.10900000000000017</v>
      </c>
      <c r="G101" s="384">
        <f>G103-G102</f>
        <v>836.76599999999962</v>
      </c>
      <c r="H101" s="1460">
        <f>G101/G$22</f>
        <v>6.2999999999999973E-2</v>
      </c>
      <c r="I101" s="385">
        <f>I103-I102</f>
        <v>1562.1599999999999</v>
      </c>
      <c r="J101" s="1460">
        <f>I101/I$22</f>
        <v>0.11499999999999999</v>
      </c>
      <c r="K101" s="384">
        <f>K103-K102</f>
        <v>-84.815999999999804</v>
      </c>
      <c r="L101" s="1460">
        <f>K101/K$22</f>
        <v>-3.7999999999999909E-2</v>
      </c>
      <c r="M101" s="384">
        <f>M103-M102</f>
        <v>417.54200000000014</v>
      </c>
      <c r="N101" s="1460">
        <f>M101/M$13</f>
        <v>2.4561294117647066E-3</v>
      </c>
      <c r="O101" s="384">
        <f>O103-O102</f>
        <v>-618.35400000000004</v>
      </c>
      <c r="P101" s="1460">
        <f>O101/O$22</f>
        <v>-0.34700000000000003</v>
      </c>
      <c r="Q101" s="384">
        <f>Q103-Q102</f>
        <v>0</v>
      </c>
      <c r="R101" s="380"/>
      <c r="S101" s="2"/>
      <c r="T101" s="2"/>
      <c r="U101" s="2"/>
      <c r="V101" s="2"/>
      <c r="W101" s="2"/>
      <c r="X101" s="2"/>
      <c r="Y101" s="2"/>
      <c r="Z101" s="2"/>
      <c r="AA101" s="2"/>
      <c r="AB101" s="2"/>
      <c r="AC101" s="2"/>
      <c r="AD101" s="2"/>
      <c r="AE101" s="2"/>
      <c r="AF101" s="2"/>
      <c r="AG101" s="2"/>
      <c r="AH101" s="2"/>
      <c r="AI101" s="2"/>
      <c r="AJ101" s="2"/>
      <c r="AK101" s="2"/>
    </row>
    <row r="102" spans="1:37" ht="15.75" customHeight="1">
      <c r="A102" s="1169"/>
      <c r="B102" s="1444" t="s">
        <v>1054</v>
      </c>
      <c r="C102" s="1462">
        <f t="shared" ref="C102:C103" si="135">SUM(E102,G102,I102,K102,M102,O102,Q102)</f>
        <v>93151</v>
      </c>
      <c r="D102" s="381"/>
      <c r="E102" s="1462">
        <v>51214</v>
      </c>
      <c r="F102" s="2"/>
      <c r="G102" s="1462">
        <v>13282</v>
      </c>
      <c r="H102" s="381"/>
      <c r="I102" s="1462">
        <v>13584</v>
      </c>
      <c r="J102" s="381"/>
      <c r="K102" s="1462">
        <v>2232</v>
      </c>
      <c r="L102" s="381"/>
      <c r="M102" s="1462">
        <v>1334</v>
      </c>
      <c r="N102" s="2"/>
      <c r="O102" s="1467">
        <v>1782</v>
      </c>
      <c r="P102" s="2"/>
      <c r="Q102" s="1462">
        <v>9723</v>
      </c>
      <c r="R102" s="1464"/>
      <c r="S102" s="2"/>
      <c r="T102" s="2"/>
      <c r="U102" s="2"/>
      <c r="V102" s="2"/>
      <c r="W102" s="2"/>
      <c r="X102" s="2"/>
      <c r="Y102" s="2"/>
      <c r="Z102" s="2"/>
      <c r="AA102" s="2"/>
      <c r="AB102" s="2"/>
      <c r="AC102" s="2"/>
      <c r="AD102" s="2"/>
      <c r="AE102" s="2"/>
      <c r="AF102" s="2"/>
      <c r="AG102" s="2"/>
      <c r="AH102" s="2"/>
      <c r="AI102" s="2"/>
      <c r="AJ102" s="2"/>
      <c r="AK102" s="2"/>
    </row>
    <row r="103" spans="1:37" ht="15.75" customHeight="1">
      <c r="A103" s="1169"/>
      <c r="B103" s="1444" t="s">
        <v>1055</v>
      </c>
      <c r="C103" s="1462">
        <f t="shared" si="135"/>
        <v>89681.97199999998</v>
      </c>
      <c r="D103" s="2"/>
      <c r="E103" s="1476">
        <f>E102*89.1%</f>
        <v>45631.673999999992</v>
      </c>
      <c r="F103" s="2"/>
      <c r="G103" s="1476">
        <f>G102*106.3%</f>
        <v>14118.766</v>
      </c>
      <c r="H103" s="381"/>
      <c r="I103" s="1462">
        <f>I102*111.5%</f>
        <v>15146.16</v>
      </c>
      <c r="J103" s="2"/>
      <c r="K103" s="1462">
        <f>K102*96.2%</f>
        <v>2147.1840000000002</v>
      </c>
      <c r="L103" s="381"/>
      <c r="M103" s="1462">
        <f>M102*131.3%</f>
        <v>1751.5420000000001</v>
      </c>
      <c r="N103" s="2"/>
      <c r="O103" s="1462">
        <f>O102*65.3%</f>
        <v>1163.646</v>
      </c>
      <c r="P103" s="2"/>
      <c r="Q103" s="1462">
        <f>Q102</f>
        <v>9723</v>
      </c>
      <c r="R103" s="1464"/>
      <c r="S103" s="2"/>
      <c r="T103" s="2"/>
      <c r="U103" s="2"/>
      <c r="V103" s="2"/>
      <c r="W103" s="2"/>
      <c r="X103" s="2"/>
      <c r="Y103" s="2"/>
      <c r="Z103" s="2"/>
      <c r="AA103" s="2"/>
      <c r="AB103" s="2"/>
      <c r="AC103" s="2"/>
      <c r="AD103" s="2"/>
      <c r="AE103" s="2"/>
      <c r="AF103" s="2"/>
      <c r="AG103" s="2"/>
      <c r="AH103" s="2"/>
      <c r="AI103" s="2"/>
      <c r="AJ103" s="2"/>
      <c r="AK103" s="2"/>
    </row>
    <row r="104" spans="1:37" ht="15.75" customHeight="1">
      <c r="A104" s="389"/>
      <c r="B104" s="407" t="s">
        <v>1039</v>
      </c>
      <c r="C104" s="1107">
        <f>C106-C105</f>
        <v>4.4624928589146878E-3</v>
      </c>
      <c r="D104" s="1203"/>
      <c r="E104" s="1108">
        <f>E106-E105</f>
        <v>4.620418708935134E-3</v>
      </c>
      <c r="F104" s="1203"/>
      <c r="G104" s="1108">
        <f>G106-G105</f>
        <v>4.2985608970348851E-2</v>
      </c>
      <c r="H104" s="1203"/>
      <c r="I104" s="1107">
        <f>I106-I105</f>
        <v>-4.6811089987072313E-3</v>
      </c>
      <c r="J104" s="1203"/>
      <c r="K104" s="1107">
        <f>K106-K105</f>
        <v>2.656331778679405E-2</v>
      </c>
      <c r="L104" s="1203"/>
      <c r="M104" s="1107">
        <f>M106-M105</f>
        <v>-2.1040523878846053E-2</v>
      </c>
      <c r="N104" s="1203"/>
      <c r="O104" s="1107">
        <f>O106-O105</f>
        <v>2.0905324989711933E-2</v>
      </c>
      <c r="P104" s="1203"/>
      <c r="Q104" s="1107">
        <f>Q106-Q105</f>
        <v>0</v>
      </c>
      <c r="R104" s="1203"/>
      <c r="S104" s="2"/>
      <c r="T104" s="2"/>
      <c r="U104" s="2"/>
      <c r="V104" s="2"/>
      <c r="W104" s="2"/>
      <c r="X104" s="2"/>
      <c r="Y104" s="2"/>
      <c r="Z104" s="2"/>
      <c r="AA104" s="2"/>
      <c r="AB104" s="2"/>
      <c r="AC104" s="2"/>
      <c r="AD104" s="2"/>
      <c r="AE104" s="2"/>
      <c r="AF104" s="2"/>
      <c r="AG104" s="2"/>
      <c r="AH104" s="2"/>
      <c r="AI104" s="2"/>
      <c r="AJ104" s="2"/>
      <c r="AK104" s="2"/>
    </row>
    <row r="105" spans="1:37" ht="15.75" customHeight="1">
      <c r="A105" s="1479" t="s">
        <v>1068</v>
      </c>
      <c r="B105" s="363" t="s">
        <v>1041</v>
      </c>
      <c r="C105" s="1094">
        <f t="shared" ref="C105:C106" si="136">C110/C114</f>
        <v>6.0131159874608153E-2</v>
      </c>
      <c r="D105" s="1157"/>
      <c r="E105" s="1480">
        <f t="shared" ref="E105:E106" si="137">E110/E114</f>
        <v>6.8031511627906979E-2</v>
      </c>
      <c r="F105" s="1435"/>
      <c r="G105" s="1480">
        <f t="shared" ref="G105:G106" si="138">G110/G114</f>
        <v>5.8474742268041238E-2</v>
      </c>
      <c r="H105" s="1435"/>
      <c r="I105" s="1480">
        <f t="shared" ref="I105:I106" si="139">I110/I114</f>
        <v>4.5221296296296294E-2</v>
      </c>
      <c r="J105" s="1435"/>
      <c r="K105" s="1480">
        <f t="shared" ref="K105:K106" si="140">K110/K114</f>
        <v>5.2333928571428573E-2</v>
      </c>
      <c r="L105" s="1435"/>
      <c r="M105" s="1094">
        <f t="shared" ref="M105:M106" si="141">M110/M114</f>
        <v>3.8895744680851066E-2</v>
      </c>
      <c r="N105" s="1157"/>
      <c r="O105" s="1480">
        <f t="shared" ref="O105:O106" si="142">O110/O114</f>
        <v>3.2764062500000003E-2</v>
      </c>
      <c r="P105" s="1435"/>
      <c r="Q105" s="1480">
        <f t="shared" ref="Q105:Q106" si="143">Q110/Q114</f>
        <v>0.90749999999999997</v>
      </c>
      <c r="R105" s="1435"/>
      <c r="S105" s="2"/>
      <c r="T105" s="4"/>
      <c r="U105" s="1424"/>
      <c r="V105" s="1097" t="s">
        <v>1</v>
      </c>
      <c r="W105" s="1423"/>
      <c r="X105" s="1097" t="s">
        <v>2</v>
      </c>
      <c r="Y105" s="1203"/>
      <c r="Z105" s="1097" t="s">
        <v>3</v>
      </c>
      <c r="AA105" s="1203"/>
      <c r="AB105" s="1097" t="s">
        <v>4</v>
      </c>
      <c r="AC105" s="1203"/>
      <c r="AD105" s="1097" t="s">
        <v>5</v>
      </c>
      <c r="AE105" s="1203"/>
      <c r="AF105" s="1425" t="s">
        <v>6</v>
      </c>
      <c r="AG105" s="1423"/>
      <c r="AH105" s="1096" t="s">
        <v>1036</v>
      </c>
      <c r="AI105" s="1203"/>
      <c r="AJ105" s="1097" t="s">
        <v>1037</v>
      </c>
      <c r="AK105" s="1203"/>
    </row>
    <row r="106" spans="1:37" ht="15.75" customHeight="1">
      <c r="A106" s="1209"/>
      <c r="B106" s="1482" t="s">
        <v>1042</v>
      </c>
      <c r="C106" s="1439">
        <f t="shared" si="136"/>
        <v>6.4593652733522841E-2</v>
      </c>
      <c r="D106" s="1440"/>
      <c r="E106" s="1439">
        <f t="shared" si="137"/>
        <v>7.2651930336842113E-2</v>
      </c>
      <c r="F106" s="1441"/>
      <c r="G106" s="1439">
        <f t="shared" si="138"/>
        <v>0.10146035123839009</v>
      </c>
      <c r="H106" s="1441"/>
      <c r="I106" s="1439">
        <f t="shared" si="139"/>
        <v>4.0540187297589063E-2</v>
      </c>
      <c r="J106" s="1441"/>
      <c r="K106" s="1439">
        <f t="shared" si="140"/>
        <v>7.8897246358222622E-2</v>
      </c>
      <c r="L106" s="1441"/>
      <c r="M106" s="1442">
        <f t="shared" si="141"/>
        <v>1.7855220802005013E-2</v>
      </c>
      <c r="N106" s="1440"/>
      <c r="O106" s="1439">
        <f t="shared" si="142"/>
        <v>5.3669387489711937E-2</v>
      </c>
      <c r="P106" s="1441"/>
      <c r="Q106" s="1443">
        <f t="shared" si="143"/>
        <v>0.90749999999999997</v>
      </c>
      <c r="R106" s="1441"/>
      <c r="S106" s="2"/>
      <c r="T106" s="2"/>
      <c r="U106" s="1426"/>
      <c r="V106" s="1427" t="s">
        <v>1038</v>
      </c>
      <c r="W106" s="1428" t="s">
        <v>9</v>
      </c>
      <c r="X106" s="1429" t="s">
        <v>1038</v>
      </c>
      <c r="Y106" s="1430" t="s">
        <v>9</v>
      </c>
      <c r="Z106" s="1429" t="s">
        <v>1038</v>
      </c>
      <c r="AA106" s="1430" t="s">
        <v>9</v>
      </c>
      <c r="AB106" s="1429" t="s">
        <v>1038</v>
      </c>
      <c r="AC106" s="1430" t="s">
        <v>9</v>
      </c>
      <c r="AD106" s="1429" t="s">
        <v>1038</v>
      </c>
      <c r="AE106" s="1430" t="s">
        <v>9</v>
      </c>
      <c r="AF106" s="1429" t="s">
        <v>1038</v>
      </c>
      <c r="AG106" s="1430" t="s">
        <v>9</v>
      </c>
      <c r="AH106" s="1429" t="s">
        <v>1038</v>
      </c>
      <c r="AI106" s="1430" t="s">
        <v>9</v>
      </c>
      <c r="AJ106" s="1427" t="s">
        <v>1038</v>
      </c>
      <c r="AK106" s="1430" t="s">
        <v>9</v>
      </c>
    </row>
    <row r="107" spans="1:37" ht="15.75" customHeight="1">
      <c r="A107" s="1209"/>
      <c r="B107" s="364" t="s">
        <v>1069</v>
      </c>
      <c r="C107" s="1102">
        <v>0.08</v>
      </c>
      <c r="D107" s="1203"/>
      <c r="E107" s="1102">
        <v>8.3000000000000004E-2</v>
      </c>
      <c r="F107" s="1203"/>
      <c r="G107" s="1102">
        <v>0.13200000000000001</v>
      </c>
      <c r="H107" s="1203"/>
      <c r="I107" s="1102">
        <v>6.2E-2</v>
      </c>
      <c r="J107" s="1203"/>
      <c r="K107" s="1102">
        <v>0.154</v>
      </c>
      <c r="L107" s="1203"/>
      <c r="M107" s="1102">
        <v>2.3E-2</v>
      </c>
      <c r="N107" s="1203"/>
      <c r="O107" s="1102">
        <v>4.5999999999999999E-2</v>
      </c>
      <c r="P107" s="1203"/>
      <c r="Q107" s="1092">
        <v>0.41</v>
      </c>
      <c r="R107" s="1203"/>
      <c r="S107" s="2"/>
      <c r="T107" s="1488" t="s">
        <v>43</v>
      </c>
      <c r="U107" s="395" t="s">
        <v>1039</v>
      </c>
      <c r="V107" s="1103">
        <f>V109-V108</f>
        <v>6.5759649714498686E-3</v>
      </c>
      <c r="W107" s="1423"/>
      <c r="X107" s="1103">
        <f>X109-X108</f>
        <v>8.9435110030219173E-3</v>
      </c>
      <c r="Y107" s="1203"/>
      <c r="Z107" s="1103">
        <f>Z109-Z108</f>
        <v>3.5028792447049747E-2</v>
      </c>
      <c r="AA107" s="1203"/>
      <c r="AB107" s="1103">
        <f>AB109-AB108</f>
        <v>-1.6665709135090662E-3</v>
      </c>
      <c r="AC107" s="1203"/>
      <c r="AD107" s="1103">
        <f>AD109-AD108</f>
        <v>8.506717250546067E-3</v>
      </c>
      <c r="AE107" s="1203"/>
      <c r="AF107" s="1489">
        <f>AF109-AF108</f>
        <v>-2.2228592041099515E-2</v>
      </c>
      <c r="AG107" s="1423"/>
      <c r="AH107" s="1103">
        <f>AH109-AH108</f>
        <v>3.2788083730158714E-2</v>
      </c>
      <c r="AI107" s="1203"/>
      <c r="AJ107" s="1103">
        <f>AJ109-AJ108</f>
        <v>0</v>
      </c>
      <c r="AK107" s="1203"/>
    </row>
    <row r="108" spans="1:37" ht="15.75" customHeight="1">
      <c r="A108" s="1209"/>
      <c r="B108" s="390"/>
      <c r="C108" s="1455"/>
      <c r="D108" s="366"/>
      <c r="E108" s="1483"/>
      <c r="F108" s="366"/>
      <c r="G108" s="1483"/>
      <c r="H108" s="366"/>
      <c r="I108" s="1483"/>
      <c r="J108" s="366"/>
      <c r="K108" s="1455"/>
      <c r="L108" s="366"/>
      <c r="M108" s="1455"/>
      <c r="N108" s="366"/>
      <c r="O108" s="1455"/>
      <c r="P108" s="1490"/>
      <c r="Q108" s="1455"/>
      <c r="R108" s="1445"/>
      <c r="S108" s="2"/>
      <c r="T108" s="1169"/>
      <c r="U108" s="363" t="s">
        <v>1041</v>
      </c>
      <c r="V108" s="1437">
        <f t="shared" ref="V108:V109" si="144">V113/V117</f>
        <v>5.9460136391816493E-2</v>
      </c>
      <c r="W108" s="1423"/>
      <c r="X108" s="1100">
        <f t="shared" ref="X108:X109" si="145">X113/X117</f>
        <v>6.5322404168217343E-2</v>
      </c>
      <c r="Y108" s="1203"/>
      <c r="Z108" s="1100">
        <f t="shared" ref="Z108:Z109" si="146">Z113/Z117</f>
        <v>6.3730898876404499E-2</v>
      </c>
      <c r="AA108" s="1203"/>
      <c r="AB108" s="1100">
        <f t="shared" ref="AB108:AB109" si="147">AB113/AB117</f>
        <v>4.5455118924508792E-2</v>
      </c>
      <c r="AC108" s="1203"/>
      <c r="AD108" s="1100">
        <f t="shared" ref="AD108:AD109" si="148">AD112/AD116</f>
        <v>5.2333928571428573E-2</v>
      </c>
      <c r="AE108" s="1203"/>
      <c r="AF108" s="1437">
        <f t="shared" ref="AF108:AF109" si="149">AF113/AF117</f>
        <v>3.8895744680851066E-2</v>
      </c>
      <c r="AG108" s="1423"/>
      <c r="AH108" s="1100">
        <f t="shared" ref="AH108:AH109" si="150">AH113/AH117</f>
        <v>3.2764062500000003E-2</v>
      </c>
      <c r="AI108" s="1203"/>
      <c r="AJ108" s="1100">
        <f t="shared" ref="AJ108:AJ109" si="151">AJ113/AJ117</f>
        <v>0.90749999999999997</v>
      </c>
      <c r="AK108" s="1203"/>
    </row>
    <row r="109" spans="1:37" ht="15.75" customHeight="1">
      <c r="A109" s="1209"/>
      <c r="B109" s="397" t="s">
        <v>1044</v>
      </c>
      <c r="C109" s="365">
        <f>C111-C110</f>
        <v>20147.775440206169</v>
      </c>
      <c r="D109" s="1460">
        <f>C109/C110</f>
        <v>2.1007135332383305E-2</v>
      </c>
      <c r="E109" s="384">
        <f>E111-E110</f>
        <v>-40181.522473684163</v>
      </c>
      <c r="F109" s="1460">
        <f>E109/E110</f>
        <v>-6.8678027920857754E-2</v>
      </c>
      <c r="G109" s="384">
        <f>G111-G110</f>
        <v>59041.59710526315</v>
      </c>
      <c r="H109" s="1460">
        <f>G109/G110</f>
        <v>0.5204608307866041</v>
      </c>
      <c r="I109" s="384">
        <f>I111-I110</f>
        <v>14427.54357142857</v>
      </c>
      <c r="J109" s="1460">
        <f>I109/I110</f>
        <v>9.8470099520387197E-2</v>
      </c>
      <c r="K109" s="384">
        <f>K111-K110</f>
        <v>-115.018847457628</v>
      </c>
      <c r="L109" s="1460">
        <f>K109/K110</f>
        <v>-3.9246203111075167E-3</v>
      </c>
      <c r="M109" s="365">
        <f>M111-M110</f>
        <v>-16207.048285714285</v>
      </c>
      <c r="N109" s="1460">
        <f>M109/M110</f>
        <v>-0.44327575859401253</v>
      </c>
      <c r="O109" s="384">
        <f>O111-O110</f>
        <v>3182.2243703703716</v>
      </c>
      <c r="P109" s="370">
        <f>O109/O110</f>
        <v>0.15175851830656548</v>
      </c>
      <c r="Q109" s="365">
        <f>Q111-Q110</f>
        <v>0</v>
      </c>
      <c r="R109" s="380"/>
      <c r="S109" s="2"/>
      <c r="T109" s="1169"/>
      <c r="U109" s="1438" t="s">
        <v>1042</v>
      </c>
      <c r="V109" s="1439">
        <f t="shared" si="144"/>
        <v>6.6036101363266361E-2</v>
      </c>
      <c r="W109" s="1440"/>
      <c r="X109" s="1439">
        <f t="shared" si="145"/>
        <v>7.4265915171239261E-2</v>
      </c>
      <c r="Y109" s="1441"/>
      <c r="Z109" s="1439">
        <f t="shared" si="146"/>
        <v>9.8759691323454246E-2</v>
      </c>
      <c r="AA109" s="1441"/>
      <c r="AB109" s="1439">
        <f t="shared" si="147"/>
        <v>4.3788548010999725E-2</v>
      </c>
      <c r="AC109" s="1441"/>
      <c r="AD109" s="1439">
        <f t="shared" si="148"/>
        <v>6.084064582197464E-2</v>
      </c>
      <c r="AE109" s="1441"/>
      <c r="AF109" s="1442">
        <f t="shared" si="149"/>
        <v>1.6667152639751551E-2</v>
      </c>
      <c r="AG109" s="1440"/>
      <c r="AH109" s="1439">
        <f t="shared" si="150"/>
        <v>6.5552146230158717E-2</v>
      </c>
      <c r="AI109" s="1441"/>
      <c r="AJ109" s="1439">
        <f t="shared" si="151"/>
        <v>0.90749999999999997</v>
      </c>
      <c r="AK109" s="1441"/>
    </row>
    <row r="110" spans="1:37" ht="15.75" customHeight="1">
      <c r="A110" s="1209"/>
      <c r="B110" s="391" t="s">
        <v>1045</v>
      </c>
      <c r="C110" s="1449">
        <f t="shared" ref="C110:C111" si="152">SUM(E110,G110,I110,K110,M110,O110,Q110)</f>
        <v>959092</v>
      </c>
      <c r="D110" s="366"/>
      <c r="E110" s="1449">
        <f t="shared" ref="E110:E111" si="153">E118+E122</f>
        <v>585071</v>
      </c>
      <c r="F110" s="366"/>
      <c r="G110" s="1449">
        <f t="shared" ref="G110:G111" si="154">G118+G122</f>
        <v>113441</v>
      </c>
      <c r="H110" s="366"/>
      <c r="I110" s="1449">
        <f t="shared" ref="I110:I111" si="155">I118+I122</f>
        <v>146517</v>
      </c>
      <c r="J110" s="366"/>
      <c r="K110" s="1449">
        <f t="shared" ref="K110:K111" si="156">K118+K122</f>
        <v>29307</v>
      </c>
      <c r="L110" s="372"/>
      <c r="M110" s="1449">
        <f t="shared" ref="M110:M111" si="157">M118+M122</f>
        <v>36562</v>
      </c>
      <c r="N110" s="366"/>
      <c r="O110" s="1449">
        <f t="shared" ref="O110:O111" si="158">O118+O122</f>
        <v>20969</v>
      </c>
      <c r="P110" s="1495"/>
      <c r="Q110" s="1449">
        <f t="shared" ref="Q110:Q111" si="159">Q118+Q122</f>
        <v>27225</v>
      </c>
      <c r="R110" s="1445"/>
      <c r="S110" s="2"/>
      <c r="T110" s="1169"/>
      <c r="U110" s="364" t="s">
        <v>1070</v>
      </c>
      <c r="V110" s="1091">
        <v>6.6000000000000003E-2</v>
      </c>
      <c r="W110" s="1203"/>
      <c r="X110" s="1091">
        <v>6.7000000000000004E-2</v>
      </c>
      <c r="Y110" s="1203"/>
      <c r="Z110" s="1091">
        <v>9.9000000000000005E-2</v>
      </c>
      <c r="AA110" s="1203"/>
      <c r="AB110" s="1091">
        <v>5.8000000000000003E-2</v>
      </c>
      <c r="AC110" s="1203"/>
      <c r="AD110" s="1091">
        <v>7.4999999999999997E-2</v>
      </c>
      <c r="AE110" s="1203"/>
      <c r="AF110" s="1091">
        <v>2.5999999999999999E-2</v>
      </c>
      <c r="AG110" s="1203"/>
      <c r="AH110" s="1091">
        <v>4.8000000000000001E-2</v>
      </c>
      <c r="AI110" s="1203"/>
      <c r="AJ110" s="1109">
        <v>0.41099999999999998</v>
      </c>
      <c r="AK110" s="1203"/>
    </row>
    <row r="111" spans="1:37" ht="15.75" customHeight="1">
      <c r="A111" s="1209"/>
      <c r="B111" s="1484" t="s">
        <v>1046</v>
      </c>
      <c r="C111" s="1453">
        <f t="shared" si="152"/>
        <v>979239.77544020617</v>
      </c>
      <c r="D111" s="1454"/>
      <c r="E111" s="1453">
        <f t="shared" si="153"/>
        <v>544889.47752631584</v>
      </c>
      <c r="F111" s="1454"/>
      <c r="G111" s="1453">
        <f t="shared" si="154"/>
        <v>172482.59710526315</v>
      </c>
      <c r="H111" s="1454"/>
      <c r="I111" s="1453">
        <f t="shared" si="155"/>
        <v>160944.54357142857</v>
      </c>
      <c r="J111" s="1454"/>
      <c r="K111" s="1453">
        <f t="shared" si="156"/>
        <v>29191.981152542372</v>
      </c>
      <c r="L111" s="1452"/>
      <c r="M111" s="1453">
        <f t="shared" si="157"/>
        <v>20354.951714285715</v>
      </c>
      <c r="N111" s="1454"/>
      <c r="O111" s="1453">
        <f t="shared" si="158"/>
        <v>24151.224370370372</v>
      </c>
      <c r="P111" s="1498"/>
      <c r="Q111" s="1453">
        <f t="shared" si="159"/>
        <v>27225</v>
      </c>
      <c r="R111" s="374"/>
      <c r="S111" s="2"/>
      <c r="T111" s="1169"/>
      <c r="U111" s="1444"/>
      <c r="V111" s="1455"/>
      <c r="W111" s="366"/>
      <c r="X111" s="1455"/>
      <c r="Y111" s="366"/>
      <c r="Z111" s="1455"/>
      <c r="AA111" s="366"/>
      <c r="AB111" s="1455"/>
      <c r="AC111" s="1486">
        <f>AB112/AB113</f>
        <v>7.5907729748759645E-2</v>
      </c>
      <c r="AD111" s="365">
        <f>AD113-AD112</f>
        <v>-918.87647457626008</v>
      </c>
      <c r="AE111" s="366"/>
      <c r="AF111" s="1455"/>
      <c r="AG111" s="366"/>
      <c r="AH111" s="1455"/>
      <c r="AI111" s="1490"/>
      <c r="AJ111" s="1455"/>
      <c r="AK111" s="1445"/>
    </row>
    <row r="112" spans="1:37" ht="15.75" customHeight="1">
      <c r="A112" s="1209"/>
      <c r="B112" s="391"/>
      <c r="C112" s="1455"/>
      <c r="D112" s="1458"/>
      <c r="E112" s="1455"/>
      <c r="F112" s="1458"/>
      <c r="G112" s="1455"/>
      <c r="H112" s="1458"/>
      <c r="I112" s="1455"/>
      <c r="J112" s="1458"/>
      <c r="K112" s="1455"/>
      <c r="L112" s="1456"/>
      <c r="M112" s="1455"/>
      <c r="N112" s="1458"/>
      <c r="O112" s="1455"/>
      <c r="P112" s="1510"/>
      <c r="Q112" s="1455"/>
      <c r="R112" s="1459"/>
      <c r="S112" s="2"/>
      <c r="T112" s="1169"/>
      <c r="U112" s="397" t="s">
        <v>1044</v>
      </c>
      <c r="V112" s="365">
        <f>V114-V113</f>
        <v>83122.424115231261</v>
      </c>
      <c r="W112" s="1486">
        <f>V112/V113</f>
        <v>2.8889277259196287E-2</v>
      </c>
      <c r="X112" s="384">
        <f>X114-X113</f>
        <v>-79773.953736842144</v>
      </c>
      <c r="Y112" s="1486">
        <f>X112/X113</f>
        <v>-4.5449728173641686E-2</v>
      </c>
      <c r="Z112" s="384">
        <f>Z114-Z113</f>
        <v>168289.4103157894</v>
      </c>
      <c r="AA112" s="1486">
        <f>Z112/Z113</f>
        <v>0.49449907974421181</v>
      </c>
      <c r="AB112" s="384">
        <f>AB114-AB113</f>
        <v>33365.318518797052</v>
      </c>
      <c r="AC112" s="366"/>
      <c r="AD112" s="1449">
        <f t="shared" ref="AD112:AD113" si="160">AD120+AD126</f>
        <v>87921</v>
      </c>
      <c r="AE112" s="1486">
        <f>AD111/AD112</f>
        <v>-1.04511604119182E-2</v>
      </c>
      <c r="AF112" s="365">
        <f>AF114-AF113</f>
        <v>-48350.878285714287</v>
      </c>
      <c r="AG112" s="1486">
        <f>AF112/AF113</f>
        <v>-0.44081175615588397</v>
      </c>
      <c r="AH112" s="365">
        <f>AH114-AH113</f>
        <v>10511.40377777777</v>
      </c>
      <c r="AI112" s="371">
        <f>AH112/AH113</f>
        <v>0.16709434208876231</v>
      </c>
      <c r="AJ112" s="365">
        <f>AJ114-AJ113</f>
        <v>0</v>
      </c>
      <c r="AK112" s="380">
        <f>AJ112/AJ113</f>
        <v>0</v>
      </c>
    </row>
    <row r="113" spans="1:37" ht="15.75" customHeight="1">
      <c r="A113" s="1209"/>
      <c r="B113" s="397" t="s">
        <v>1047</v>
      </c>
      <c r="C113" s="365">
        <f>C115-C114</f>
        <v>-790000</v>
      </c>
      <c r="D113" s="1486">
        <f>C113/C14</f>
        <v>-5.2387267904509281E-2</v>
      </c>
      <c r="E113" s="384">
        <f>E115-E114</f>
        <v>-1100000</v>
      </c>
      <c r="F113" s="1486">
        <f>E113/E$14</f>
        <v>-0.12485811577752554</v>
      </c>
      <c r="G113" s="365">
        <f>G115-G114</f>
        <v>-240000</v>
      </c>
      <c r="H113" s="1486">
        <f>G113/G114</f>
        <v>-0.12371134020618557</v>
      </c>
      <c r="I113" s="365">
        <f>I115-I114</f>
        <v>730000</v>
      </c>
      <c r="J113" s="1460">
        <f>I113/I$14</f>
        <v>0.26838235294117646</v>
      </c>
      <c r="K113" s="384">
        <f>K115-K114</f>
        <v>-190000</v>
      </c>
      <c r="L113" s="1460">
        <f>K113/K$14</f>
        <v>-0.37254901960784315</v>
      </c>
      <c r="M113" s="384">
        <f>M115-M114</f>
        <v>200000</v>
      </c>
      <c r="N113" s="1486">
        <f>M113/M$14</f>
        <v>0.23255813953488372</v>
      </c>
      <c r="O113" s="384">
        <f>O115-O114</f>
        <v>-190000</v>
      </c>
      <c r="P113" s="370">
        <f>O113/O$14</f>
        <v>-0.36538461538461536</v>
      </c>
      <c r="Q113" s="365">
        <f>Q115-Q114</f>
        <v>0</v>
      </c>
      <c r="R113" s="380"/>
      <c r="S113" s="63"/>
      <c r="T113" s="1169"/>
      <c r="U113" s="1444" t="s">
        <v>1045</v>
      </c>
      <c r="V113" s="1449">
        <f t="shared" ref="V113:V114" si="161">SUM(X113,Z113,AB113,AD112,AF113,AH113,AJ113)</f>
        <v>2877276</v>
      </c>
      <c r="W113" s="366"/>
      <c r="X113" s="1449">
        <f t="shared" ref="X113:X114" si="162">X121+X126</f>
        <v>1755213</v>
      </c>
      <c r="Y113" s="366"/>
      <c r="Z113" s="1449">
        <f t="shared" ref="Z113:Z114" si="163">Z121+Z126</f>
        <v>340323</v>
      </c>
      <c r="AA113" s="366"/>
      <c r="AB113" s="1449">
        <f t="shared" ref="AB113:AB114" si="164">AB121+AB126</f>
        <v>439551</v>
      </c>
      <c r="AC113" s="1454"/>
      <c r="AD113" s="1453">
        <f t="shared" si="160"/>
        <v>87002.12352542374</v>
      </c>
      <c r="AE113" s="366"/>
      <c r="AF113" s="1449">
        <f t="shared" ref="AF113:AF114" si="165">AF121+AF126</f>
        <v>109686</v>
      </c>
      <c r="AG113" s="366"/>
      <c r="AH113" s="1449">
        <f t="shared" ref="AH113:AH114" si="166">AH121+AH126</f>
        <v>62907</v>
      </c>
      <c r="AI113" s="1492"/>
      <c r="AJ113" s="1449">
        <f t="shared" ref="AJ113:AJ114" si="167">AJ121+AJ126</f>
        <v>81675</v>
      </c>
      <c r="AK113" s="1445"/>
    </row>
    <row r="114" spans="1:37" ht="15.75" customHeight="1">
      <c r="A114" s="1209"/>
      <c r="B114" s="391" t="s">
        <v>1048</v>
      </c>
      <c r="C114" s="1449">
        <f t="shared" ref="C114:C115" si="168">SUM(E114,G114,I114,K114,M114,O114,Q114)</f>
        <v>15950000</v>
      </c>
      <c r="D114" s="366"/>
      <c r="E114" s="1449">
        <v>8600000</v>
      </c>
      <c r="F114" s="366"/>
      <c r="G114" s="1449">
        <v>1940000</v>
      </c>
      <c r="H114" s="366"/>
      <c r="I114" s="1449">
        <v>3240000</v>
      </c>
      <c r="J114" s="366"/>
      <c r="K114" s="1449">
        <v>560000</v>
      </c>
      <c r="L114" s="372"/>
      <c r="M114" s="1449">
        <v>940000</v>
      </c>
      <c r="N114" s="366"/>
      <c r="O114" s="1449">
        <v>640000</v>
      </c>
      <c r="P114" s="1495"/>
      <c r="Q114" s="1449">
        <v>30000</v>
      </c>
      <c r="R114" s="1445"/>
      <c r="S114" s="2"/>
      <c r="T114" s="1169"/>
      <c r="U114" s="1451" t="s">
        <v>1046</v>
      </c>
      <c r="V114" s="1449">
        <f t="shared" si="161"/>
        <v>2960398.4241152313</v>
      </c>
      <c r="W114" s="1454"/>
      <c r="X114" s="1449">
        <f t="shared" si="162"/>
        <v>1675439.0462631579</v>
      </c>
      <c r="Y114" s="1454"/>
      <c r="Z114" s="1453">
        <f t="shared" si="163"/>
        <v>508612.4103157894</v>
      </c>
      <c r="AA114" s="1454"/>
      <c r="AB114" s="1453">
        <f t="shared" si="164"/>
        <v>472916.31851879705</v>
      </c>
      <c r="AC114" s="1458"/>
      <c r="AD114" s="1455"/>
      <c r="AE114" s="1454"/>
      <c r="AF114" s="1453">
        <f t="shared" si="165"/>
        <v>61335.121714285713</v>
      </c>
      <c r="AG114" s="1454"/>
      <c r="AH114" s="1453">
        <f t="shared" si="166"/>
        <v>73418.40377777777</v>
      </c>
      <c r="AI114" s="1493"/>
      <c r="AJ114" s="1453">
        <f t="shared" si="167"/>
        <v>81675</v>
      </c>
      <c r="AK114" s="374"/>
    </row>
    <row r="115" spans="1:37" ht="15.75" customHeight="1">
      <c r="A115" s="1209"/>
      <c r="B115" s="1484" t="s">
        <v>1049</v>
      </c>
      <c r="C115" s="1453">
        <f t="shared" si="168"/>
        <v>15160000</v>
      </c>
      <c r="D115" s="1454"/>
      <c r="E115" s="1453">
        <v>7500000</v>
      </c>
      <c r="F115" s="1454"/>
      <c r="G115" s="1453">
        <v>1700000</v>
      </c>
      <c r="H115" s="1454"/>
      <c r="I115" s="1453">
        <v>3970000</v>
      </c>
      <c r="J115" s="1454"/>
      <c r="K115" s="1453">
        <v>370000</v>
      </c>
      <c r="L115" s="1452"/>
      <c r="M115" s="1453">
        <v>1140000</v>
      </c>
      <c r="N115" s="1454"/>
      <c r="O115" s="1453">
        <v>450000</v>
      </c>
      <c r="P115" s="1498"/>
      <c r="Q115" s="1453">
        <v>30000</v>
      </c>
      <c r="R115" s="374"/>
      <c r="S115" s="2"/>
      <c r="T115" s="1169"/>
      <c r="U115" s="1444"/>
      <c r="V115" s="1455"/>
      <c r="W115" s="1458"/>
      <c r="X115" s="1455"/>
      <c r="Y115" s="1458"/>
      <c r="Z115" s="1455"/>
      <c r="AA115" s="1458"/>
      <c r="AB115" s="1455"/>
      <c r="AC115" s="1486">
        <f>AB116/AB117</f>
        <v>0.11685625646328852</v>
      </c>
      <c r="AD115" s="365">
        <f>AD117-AD116</f>
        <v>-250000</v>
      </c>
      <c r="AE115" s="1458"/>
      <c r="AF115" s="1455"/>
      <c r="AG115" s="1458"/>
      <c r="AH115" s="1455"/>
      <c r="AI115" s="1490"/>
      <c r="AJ115" s="1455"/>
      <c r="AK115" s="1459"/>
    </row>
    <row r="116" spans="1:37" ht="15.75" customHeight="1">
      <c r="A116" s="1209"/>
      <c r="B116" s="2"/>
      <c r="C116" s="1462"/>
      <c r="D116" s="2"/>
      <c r="E116" s="1462"/>
      <c r="F116" s="2"/>
      <c r="G116" s="1462"/>
      <c r="H116" s="2"/>
      <c r="I116" s="1462"/>
      <c r="J116" s="381"/>
      <c r="K116" s="1462"/>
      <c r="L116" s="381"/>
      <c r="M116" s="1462"/>
      <c r="N116" s="2"/>
      <c r="O116" s="1462"/>
      <c r="P116" s="1499"/>
      <c r="Q116" s="1462"/>
      <c r="R116" s="1464"/>
      <c r="S116" s="2"/>
      <c r="T116" s="1169"/>
      <c r="U116" s="397" t="s">
        <v>1047</v>
      </c>
      <c r="V116" s="365">
        <f>V118-V117</f>
        <v>-3560000</v>
      </c>
      <c r="W116" s="1486">
        <f>V116/V117</f>
        <v>-7.356891919818144E-2</v>
      </c>
      <c r="X116" s="384">
        <f>X118-X117</f>
        <v>-4310000</v>
      </c>
      <c r="Y116" s="1486">
        <f>X116/X117</f>
        <v>-0.16040193524376628</v>
      </c>
      <c r="Z116" s="365">
        <f>Z118-Z117</f>
        <v>-190000</v>
      </c>
      <c r="AA116" s="1486">
        <f>Z116/Z117</f>
        <v>-3.5580524344569285E-2</v>
      </c>
      <c r="AB116" s="365">
        <f>AB118-AB117</f>
        <v>1130000</v>
      </c>
      <c r="AC116" s="366"/>
      <c r="AD116" s="1468">
        <f t="shared" ref="AD116:AD117" si="169">SUM(K74,K94,K114)</f>
        <v>1680000</v>
      </c>
      <c r="AE116" s="1486">
        <f>AD115/AD116</f>
        <v>-0.14880952380952381</v>
      </c>
      <c r="AF116" s="365">
        <f>AF118-AF117</f>
        <v>860000</v>
      </c>
      <c r="AG116" s="1486">
        <f>AF116/AF117</f>
        <v>0.30496453900709219</v>
      </c>
      <c r="AH116" s="365">
        <f>AH118-AH117</f>
        <v>-800000</v>
      </c>
      <c r="AI116" s="371">
        <f>AH116/AH117</f>
        <v>-0.41666666666666669</v>
      </c>
      <c r="AJ116" s="365">
        <f>AJ118-AJ117</f>
        <v>0</v>
      </c>
      <c r="AK116" s="380">
        <f>AJ116/AJ117</f>
        <v>0</v>
      </c>
    </row>
    <row r="117" spans="1:37" ht="15.75" customHeight="1">
      <c r="A117" s="1209"/>
      <c r="B117" s="397" t="s">
        <v>1050</v>
      </c>
      <c r="C117" s="384">
        <f>C119-C118</f>
        <v>26234.837440205971</v>
      </c>
      <c r="D117" s="1486">
        <f>C117/C18</f>
        <v>3.0296333630358156E-2</v>
      </c>
      <c r="E117" s="384">
        <f>E119-E118</f>
        <v>-33677.344473684207</v>
      </c>
      <c r="F117" s="1486">
        <f>E117/E$18</f>
        <v>-6.3083081187816595E-2</v>
      </c>
      <c r="G117" s="384">
        <f>G119-G118</f>
        <v>60635.437105263147</v>
      </c>
      <c r="H117" s="1486">
        <f>G117/G$18</f>
        <v>0.6053917980936625</v>
      </c>
      <c r="I117" s="384">
        <f>I119-I118</f>
        <v>11371.143571428576</v>
      </c>
      <c r="J117" s="1460">
        <f>I117/I$18</f>
        <v>8.5540411872361083E-2</v>
      </c>
      <c r="K117" s="384">
        <f>K119-K118</f>
        <v>663.94915254237276</v>
      </c>
      <c r="L117" s="1460">
        <f>K117/K$18</f>
        <v>2.4522591044962981E-2</v>
      </c>
      <c r="M117" s="384">
        <f>M119-M118</f>
        <v>-16480.518285714286</v>
      </c>
      <c r="N117" s="1486">
        <f>M117/M$9</f>
        <v>0.80804236306238486</v>
      </c>
      <c r="O117" s="384">
        <f>O119-O118</f>
        <v>3722.1703703703715</v>
      </c>
      <c r="P117" s="370">
        <f>O117/O$18</f>
        <v>0.19399439049201916</v>
      </c>
      <c r="Q117" s="384">
        <f>Q119-Q118</f>
        <v>0</v>
      </c>
      <c r="R117" s="380"/>
      <c r="S117" s="4"/>
      <c r="T117" s="1169"/>
      <c r="U117" s="1444" t="s">
        <v>1048</v>
      </c>
      <c r="V117" s="1449">
        <f t="shared" ref="V117:V118" si="170">SUM(X117,Z117,AB117,AD116,AF117,AH117,AJ117)</f>
        <v>48390000</v>
      </c>
      <c r="W117" s="366"/>
      <c r="X117" s="1468">
        <f t="shared" ref="X117:X118" si="171">SUM(E74,E94,E114)</f>
        <v>26870000</v>
      </c>
      <c r="Y117" s="366"/>
      <c r="Z117" s="1468">
        <f t="shared" ref="Z117:Z118" si="172">SUM(G74,G94,G114)</f>
        <v>5340000</v>
      </c>
      <c r="AA117" s="366"/>
      <c r="AB117" s="1468">
        <f t="shared" ref="AB117:AB118" si="173">SUM(I74,I94,I114)</f>
        <v>9670000</v>
      </c>
      <c r="AC117" s="1454"/>
      <c r="AD117" s="1453">
        <f t="shared" si="169"/>
        <v>1430000</v>
      </c>
      <c r="AE117" s="366"/>
      <c r="AF117" s="1468">
        <f t="shared" ref="AF117:AF118" si="174">SUM(M74,M94,M114)</f>
        <v>2820000</v>
      </c>
      <c r="AG117" s="366"/>
      <c r="AH117" s="1468">
        <f t="shared" ref="AH117:AH118" si="175">SUM(O74,O94,O114)</f>
        <v>1920000</v>
      </c>
      <c r="AI117" s="1492"/>
      <c r="AJ117" s="1449">
        <f t="shared" ref="AJ117:AJ118" si="176">SUM(Q74,Q94,Q114)</f>
        <v>90000</v>
      </c>
      <c r="AK117" s="1445"/>
    </row>
    <row r="118" spans="1:37" ht="15.75" customHeight="1">
      <c r="A118" s="1209"/>
      <c r="B118" s="391" t="s">
        <v>1051</v>
      </c>
      <c r="C118" s="1467">
        <f t="shared" ref="C118:C119" si="177">SUM(E118,G118,I118,K118,M118,O118,Q118)</f>
        <v>865941</v>
      </c>
      <c r="D118" s="2"/>
      <c r="E118" s="1467">
        <v>533857</v>
      </c>
      <c r="F118" s="2"/>
      <c r="G118" s="1467">
        <v>100159</v>
      </c>
      <c r="H118" s="2"/>
      <c r="I118" s="1467">
        <v>132933</v>
      </c>
      <c r="J118" s="381"/>
      <c r="K118" s="1467">
        <v>27075</v>
      </c>
      <c r="L118" s="381"/>
      <c r="M118" s="1467">
        <v>35228</v>
      </c>
      <c r="N118" s="2"/>
      <c r="O118" s="1467">
        <v>19187</v>
      </c>
      <c r="P118" s="1499"/>
      <c r="Q118" s="1468">
        <v>17502</v>
      </c>
      <c r="R118" s="1464"/>
      <c r="S118" s="2"/>
      <c r="T118" s="1169"/>
      <c r="U118" s="1451" t="s">
        <v>1049</v>
      </c>
      <c r="V118" s="1453">
        <f t="shared" si="170"/>
        <v>44830000</v>
      </c>
      <c r="W118" s="1454"/>
      <c r="X118" s="1453">
        <f t="shared" si="171"/>
        <v>22560000</v>
      </c>
      <c r="Y118" s="1454"/>
      <c r="Z118" s="1453">
        <f t="shared" si="172"/>
        <v>5150000</v>
      </c>
      <c r="AA118" s="1454"/>
      <c r="AB118" s="1453">
        <f t="shared" si="173"/>
        <v>10800000</v>
      </c>
      <c r="AC118" s="2"/>
      <c r="AD118" s="1462"/>
      <c r="AE118" s="1454"/>
      <c r="AF118" s="1453">
        <f t="shared" si="174"/>
        <v>3680000</v>
      </c>
      <c r="AG118" s="1454"/>
      <c r="AH118" s="1453">
        <f t="shared" si="175"/>
        <v>1120000</v>
      </c>
      <c r="AI118" s="1493"/>
      <c r="AJ118" s="1453">
        <f t="shared" si="176"/>
        <v>90000</v>
      </c>
      <c r="AK118" s="374"/>
    </row>
    <row r="119" spans="1:37" ht="15.75" customHeight="1">
      <c r="A119" s="1209"/>
      <c r="B119" s="408" t="s">
        <v>1052</v>
      </c>
      <c r="C119" s="1470">
        <f t="shared" si="177"/>
        <v>892175.83744020597</v>
      </c>
      <c r="D119" s="1472"/>
      <c r="E119" s="1470">
        <f>1900682691/3800</f>
        <v>500179.65552631579</v>
      </c>
      <c r="F119" s="1472"/>
      <c r="G119" s="1470">
        <f>611018861/3800</f>
        <v>160794.43710526315</v>
      </c>
      <c r="H119" s="1472"/>
      <c r="I119" s="1470">
        <f>404051602/2800</f>
        <v>144304.14357142858</v>
      </c>
      <c r="J119" s="1471"/>
      <c r="K119" s="1470">
        <f>40914950/1475</f>
        <v>27738.949152542373</v>
      </c>
      <c r="L119" s="1471"/>
      <c r="M119" s="1470">
        <f>65616186/3500</f>
        <v>18747.481714285714</v>
      </c>
      <c r="N119" s="1472"/>
      <c r="O119" s="1470">
        <f>3092738/135</f>
        <v>22909.170370370372</v>
      </c>
      <c r="P119" s="1519"/>
      <c r="Q119" s="1453">
        <f>Q118</f>
        <v>17502</v>
      </c>
      <c r="R119" s="388"/>
      <c r="S119" s="2"/>
      <c r="T119" s="1169"/>
      <c r="U119" s="1152"/>
      <c r="V119" s="1462"/>
      <c r="W119" s="2"/>
      <c r="X119" s="1462"/>
      <c r="Y119" s="2"/>
      <c r="Z119" s="1462"/>
      <c r="AA119" s="2"/>
      <c r="AB119" s="1462"/>
      <c r="AC119" s="1486">
        <f>AB120/AB121</f>
        <v>7.1776766037018797E-2</v>
      </c>
      <c r="AD119" s="384">
        <f>AD121-AD120</f>
        <v>105.61152542373748</v>
      </c>
      <c r="AE119" s="2"/>
      <c r="AF119" s="1462"/>
      <c r="AG119" s="2"/>
      <c r="AH119" s="1462"/>
      <c r="AI119" s="1500"/>
      <c r="AJ119" s="1462"/>
      <c r="AK119" s="1464"/>
    </row>
    <row r="120" spans="1:37" ht="15.75" customHeight="1">
      <c r="A120" s="1209"/>
      <c r="B120" s="400"/>
      <c r="C120" s="1462"/>
      <c r="D120" s="2"/>
      <c r="E120" s="1462"/>
      <c r="F120" s="2"/>
      <c r="G120" s="1462"/>
      <c r="H120" s="2"/>
      <c r="I120" s="1462"/>
      <c r="J120" s="381"/>
      <c r="K120" s="1462"/>
      <c r="L120" s="381"/>
      <c r="M120" s="1462"/>
      <c r="N120" s="2"/>
      <c r="O120" s="1462"/>
      <c r="P120" s="1499"/>
      <c r="Q120" s="1462"/>
      <c r="R120" s="1464"/>
      <c r="S120" s="2"/>
      <c r="T120" s="1169"/>
      <c r="U120" s="397" t="s">
        <v>1050</v>
      </c>
      <c r="V120" s="384">
        <f>V122-V121</f>
        <v>106508.29211523151</v>
      </c>
      <c r="W120" s="1486">
        <f>V120/V121</f>
        <v>4.0999056562064276E-2</v>
      </c>
      <c r="X120" s="384">
        <f>X122-X121</f>
        <v>-54883.949736842187</v>
      </c>
      <c r="Y120" s="1486">
        <f>X120/X121</f>
        <v>-3.4268820887017923E-2</v>
      </c>
      <c r="Z120" s="384">
        <f>Z122-Z121</f>
        <v>169458.22631578939</v>
      </c>
      <c r="AA120" s="1486">
        <f>Z120/Z121</f>
        <v>0.56396405154400964</v>
      </c>
      <c r="AB120" s="384">
        <f>AB122-AB121</f>
        <v>28624.50251879706</v>
      </c>
      <c r="AC120" s="2"/>
      <c r="AD120" s="1468">
        <f t="shared" ref="AD120:AD121" si="178">SUM(K78,K98,K118)</f>
        <v>81225</v>
      </c>
      <c r="AE120" s="1486">
        <f>AD119/AD120</f>
        <v>1.300234231132502E-3</v>
      </c>
      <c r="AF120" s="384">
        <f>AF122-AF121</f>
        <v>-49547.476285714285</v>
      </c>
      <c r="AG120" s="1486">
        <f>AF120/AF121</f>
        <v>-0.46882665574461874</v>
      </c>
      <c r="AH120" s="384">
        <f>AH122-AH121</f>
        <v>12751.377777777772</v>
      </c>
      <c r="AI120" s="371">
        <f>AH120/AH121</f>
        <v>0.22152807939017341</v>
      </c>
      <c r="AJ120" s="384">
        <f>AJ122-AJ121</f>
        <v>0</v>
      </c>
      <c r="AK120" s="380">
        <f>AJ120/AJ121</f>
        <v>0</v>
      </c>
    </row>
    <row r="121" spans="1:37" ht="15.75" customHeight="1">
      <c r="A121" s="1209"/>
      <c r="B121" s="397" t="s">
        <v>1053</v>
      </c>
      <c r="C121" s="384">
        <f>C123-C122</f>
        <v>-6087.0619999999763</v>
      </c>
      <c r="D121" s="1486">
        <f>C121/C$22</f>
        <v>-6.5346179858509046E-2</v>
      </c>
      <c r="E121" s="384">
        <f>E123-E122</f>
        <v>-6504.1779999999999</v>
      </c>
      <c r="F121" s="1486">
        <f>E121/E$22</f>
        <v>-0.127</v>
      </c>
      <c r="G121" s="384">
        <f>G123-G122</f>
        <v>-1593.8400000000001</v>
      </c>
      <c r="H121" s="1486">
        <f>G121/G$22</f>
        <v>-0.12000000000000001</v>
      </c>
      <c r="I121" s="384">
        <f>I123-I122</f>
        <v>3056.4000000000015</v>
      </c>
      <c r="J121" s="1460">
        <f>I121/I$22</f>
        <v>0.22500000000000012</v>
      </c>
      <c r="K121" s="384">
        <f>K123-K122</f>
        <v>-778.9680000000003</v>
      </c>
      <c r="L121" s="1460">
        <f>K121/K$22</f>
        <v>-0.34900000000000014</v>
      </c>
      <c r="M121" s="384">
        <f>M123-M122</f>
        <v>273.47000000000003</v>
      </c>
      <c r="N121" s="1486">
        <f>M121/M$13</f>
        <v>1.6086470588235295E-3</v>
      </c>
      <c r="O121" s="384">
        <f>O123-O122</f>
        <v>-539.94599999999991</v>
      </c>
      <c r="P121" s="370">
        <f>O121/O$22</f>
        <v>-0.30299999999999994</v>
      </c>
      <c r="Q121" s="384">
        <f>Q123-Q122</f>
        <v>0</v>
      </c>
      <c r="R121" s="380"/>
      <c r="S121" s="2"/>
      <c r="T121" s="1169"/>
      <c r="U121" s="1444" t="s">
        <v>1051</v>
      </c>
      <c r="V121" s="1467">
        <f t="shared" ref="V121:V122" si="179">SUM(X121,Z121,AB121,AD120,AF121,AH121,AJ121)</f>
        <v>2597823</v>
      </c>
      <c r="W121" s="2"/>
      <c r="X121" s="1468">
        <f t="shared" ref="X121:X122" si="180">SUM(E78,E98,E118)</f>
        <v>1601571</v>
      </c>
      <c r="Y121" s="2"/>
      <c r="Z121" s="1468">
        <f t="shared" ref="Z121:Z122" si="181">SUM(G78,G98,G118)</f>
        <v>300477</v>
      </c>
      <c r="AA121" s="2"/>
      <c r="AB121" s="1468">
        <f t="shared" ref="AB121:AB122" si="182">SUM(I78,I98,I118)</f>
        <v>398799</v>
      </c>
      <c r="AC121" s="2"/>
      <c r="AD121" s="1449">
        <f t="shared" si="178"/>
        <v>81330.611525423737</v>
      </c>
      <c r="AE121" s="2"/>
      <c r="AF121" s="1468">
        <f t="shared" ref="AF121:AF122" si="183">SUM(M78,M98,M118)</f>
        <v>105684</v>
      </c>
      <c r="AG121" s="2"/>
      <c r="AH121" s="1468">
        <f t="shared" ref="AH121:AH122" si="184">SUM(O78,O98,O118)</f>
        <v>57561</v>
      </c>
      <c r="AI121" s="1500"/>
      <c r="AJ121" s="1468">
        <f t="shared" ref="AJ121:AJ122" si="185">SUM(Q78,Q98,Q118)</f>
        <v>52506</v>
      </c>
      <c r="AK121" s="1464"/>
    </row>
    <row r="122" spans="1:37" ht="15.75" customHeight="1">
      <c r="A122" s="1209"/>
      <c r="B122" s="391" t="s">
        <v>1054</v>
      </c>
      <c r="C122" s="1462">
        <f t="shared" ref="C122:C123" si="186">SUM(E122,G122,I122,K122,M122,O122,Q122)</f>
        <v>93151</v>
      </c>
      <c r="D122" s="2"/>
      <c r="E122" s="1467">
        <v>51214</v>
      </c>
      <c r="F122" s="2"/>
      <c r="G122" s="1462">
        <v>13282</v>
      </c>
      <c r="H122" s="2"/>
      <c r="I122" s="1462">
        <v>13584</v>
      </c>
      <c r="J122" s="381"/>
      <c r="K122" s="1462">
        <v>2232</v>
      </c>
      <c r="L122" s="381"/>
      <c r="M122" s="1462">
        <v>1334</v>
      </c>
      <c r="N122" s="2"/>
      <c r="O122" s="1467">
        <v>1782</v>
      </c>
      <c r="P122" s="1499"/>
      <c r="Q122" s="1462">
        <v>9723</v>
      </c>
      <c r="R122" s="1464"/>
      <c r="S122" s="2"/>
      <c r="T122" s="1169"/>
      <c r="U122" s="1502" t="s">
        <v>1052</v>
      </c>
      <c r="V122" s="1462">
        <f t="shared" si="179"/>
        <v>2704331.2921152315</v>
      </c>
      <c r="W122" s="2"/>
      <c r="X122" s="1449">
        <f t="shared" si="180"/>
        <v>1546687.0502631578</v>
      </c>
      <c r="Y122" s="2"/>
      <c r="Z122" s="1449">
        <f t="shared" si="181"/>
        <v>469935.22631578939</v>
      </c>
      <c r="AA122" s="2"/>
      <c r="AB122" s="1449">
        <f t="shared" si="182"/>
        <v>427423.50251879706</v>
      </c>
      <c r="AE122" s="2"/>
      <c r="AF122" s="1449">
        <f t="shared" si="183"/>
        <v>56136.523714285715</v>
      </c>
      <c r="AG122" s="2"/>
      <c r="AH122" s="1449">
        <f t="shared" si="184"/>
        <v>70312.377777777772</v>
      </c>
      <c r="AI122" s="1500"/>
      <c r="AJ122" s="1449">
        <f t="shared" si="185"/>
        <v>52506</v>
      </c>
      <c r="AK122" s="1464"/>
    </row>
    <row r="123" spans="1:37" ht="15.75" customHeight="1">
      <c r="A123" s="1209"/>
      <c r="B123" s="391" t="s">
        <v>1055</v>
      </c>
      <c r="C123" s="1462">
        <f t="shared" si="186"/>
        <v>87063.938000000024</v>
      </c>
      <c r="D123" s="2"/>
      <c r="E123" s="1462">
        <f>E122*87.3%</f>
        <v>44709.822</v>
      </c>
      <c r="F123" s="2"/>
      <c r="G123" s="1462">
        <f>G122*88%</f>
        <v>11688.16</v>
      </c>
      <c r="H123" s="2"/>
      <c r="I123" s="1462">
        <f>I122*122.5%</f>
        <v>16640.400000000001</v>
      </c>
      <c r="J123" s="381"/>
      <c r="K123" s="1462">
        <f>K122*65.1%</f>
        <v>1453.0319999999997</v>
      </c>
      <c r="L123" s="381"/>
      <c r="M123" s="1462">
        <f>M122*120.5%</f>
        <v>1607.47</v>
      </c>
      <c r="N123" s="2"/>
      <c r="O123" s="1462">
        <f>O122*69.7%</f>
        <v>1242.0540000000001</v>
      </c>
      <c r="P123" s="1499"/>
      <c r="Q123" s="1462">
        <f>Q122</f>
        <v>9723</v>
      </c>
      <c r="R123" s="1464"/>
      <c r="S123" s="2"/>
      <c r="T123" s="1169"/>
      <c r="U123" s="400"/>
      <c r="V123" s="382"/>
      <c r="W123" s="1503"/>
      <c r="X123" s="382"/>
      <c r="Y123" s="1503"/>
      <c r="Z123" s="382"/>
      <c r="AA123" s="1503"/>
      <c r="AB123" s="382"/>
      <c r="AC123" s="1503"/>
      <c r="AD123" s="382"/>
      <c r="AE123" s="1503"/>
      <c r="AF123" s="382"/>
      <c r="AG123" s="1503"/>
      <c r="AH123" s="382"/>
      <c r="AI123" s="401"/>
      <c r="AJ123" s="382"/>
      <c r="AK123" s="402"/>
    </row>
    <row r="124" spans="1:37" ht="15.75" customHeight="1">
      <c r="A124" s="1432"/>
      <c r="B124" s="363" t="s">
        <v>1039</v>
      </c>
      <c r="C124" s="1107">
        <f>C126-C125</f>
        <v>1.7959980018723287E-3</v>
      </c>
      <c r="D124" s="1203"/>
      <c r="E124" s="1107">
        <f>E126-E125</f>
        <v>-6.1101782776431454E-3</v>
      </c>
      <c r="F124" s="1203"/>
      <c r="G124" s="1107">
        <f>G126-G125</f>
        <v>6.3453431363796928E-2</v>
      </c>
      <c r="H124" s="1203"/>
      <c r="I124" s="1107">
        <f>I126-I125</f>
        <v>-2.9967310046098844E-3</v>
      </c>
      <c r="J124" s="1203"/>
      <c r="K124" s="1107">
        <f>K126-K125</f>
        <v>2.0270541309210209E-2</v>
      </c>
      <c r="L124" s="1203"/>
      <c r="M124" s="1107">
        <f>M126-M125</f>
        <v>-2.103426898756135E-2</v>
      </c>
      <c r="N124" s="1203"/>
      <c r="O124" s="1107">
        <f>O126-O125</f>
        <v>3.2852178068978076E-2</v>
      </c>
      <c r="P124" s="1203"/>
      <c r="Q124" s="1107">
        <f>Q126-Q125</f>
        <v>0</v>
      </c>
      <c r="R124" s="1203"/>
      <c r="S124" s="2"/>
      <c r="T124" s="1169"/>
      <c r="U124" s="1504"/>
      <c r="V124" s="1462"/>
      <c r="W124" s="2"/>
      <c r="X124" s="1462"/>
      <c r="Y124" s="2"/>
      <c r="Z124" s="1462"/>
      <c r="AA124" s="2"/>
      <c r="AB124" s="1462"/>
      <c r="AC124" s="2"/>
      <c r="AD124" s="1462"/>
      <c r="AE124" s="2"/>
      <c r="AF124" s="1462"/>
      <c r="AG124" s="2"/>
      <c r="AH124" s="1462"/>
      <c r="AI124" s="1500"/>
      <c r="AJ124" s="1462"/>
      <c r="AK124" s="1464"/>
    </row>
    <row r="125" spans="1:37" ht="15.75" customHeight="1">
      <c r="A125" s="1479" t="s">
        <v>1071</v>
      </c>
      <c r="B125" s="363" t="s">
        <v>1041</v>
      </c>
      <c r="C125" s="1094">
        <f t="shared" ref="C125:C126" si="187">C130/C134</f>
        <v>5.7465068903535053E-2</v>
      </c>
      <c r="D125" s="1157"/>
      <c r="E125" s="1480">
        <f t="shared" ref="E125:E126" si="188">E130/E134</f>
        <v>6.2574438502673801E-2</v>
      </c>
      <c r="F125" s="1435"/>
      <c r="G125" s="1480">
        <f t="shared" ref="G125:G126" si="189">G130/G134</f>
        <v>5.4277990430622008E-2</v>
      </c>
      <c r="H125" s="1435"/>
      <c r="I125" s="1480">
        <f t="shared" ref="I125:I126" si="190">I130/I134</f>
        <v>4.8038360655737702E-2</v>
      </c>
      <c r="J125" s="1435"/>
      <c r="K125" s="1480">
        <f t="shared" ref="K125:K126" si="191">K130/K134</f>
        <v>4.7269354838709678E-2</v>
      </c>
      <c r="L125" s="1435"/>
      <c r="M125" s="1094">
        <f t="shared" ref="M125:M126" si="192">M130/M134</f>
        <v>4.1080898876404495E-2</v>
      </c>
      <c r="N125" s="1157"/>
      <c r="O125" s="1480">
        <f t="shared" ref="O125:O126" si="193">O130/O134</f>
        <v>3.1771212121212124E-2</v>
      </c>
      <c r="P125" s="1435"/>
      <c r="Q125" s="1480">
        <f t="shared" ref="Q125:Q126" si="194">Q130/Q134</f>
        <v>0.90749999999999997</v>
      </c>
      <c r="R125" s="1435"/>
      <c r="S125" s="2"/>
      <c r="T125" s="1169"/>
      <c r="U125" s="397" t="s">
        <v>1053</v>
      </c>
      <c r="V125" s="384">
        <f>V127-V126</f>
        <v>-23385.868000000017</v>
      </c>
      <c r="W125" s="1486">
        <f>V125/V126</f>
        <v>-8.3684440675176205E-2</v>
      </c>
      <c r="X125" s="384">
        <f>X127-X126</f>
        <v>-24890.004000000001</v>
      </c>
      <c r="Y125" s="1486">
        <f>X125/X126</f>
        <v>-0.16200000000000001</v>
      </c>
      <c r="Z125" s="384">
        <f>Z127-Z126</f>
        <v>-1168.8159999999989</v>
      </c>
      <c r="AA125" s="1486">
        <f>Z125/Z126</f>
        <v>-2.9333333333333305E-2</v>
      </c>
      <c r="AB125" s="384">
        <f>AB127-AB126</f>
        <v>4740.8160000000062</v>
      </c>
      <c r="AC125" s="1486">
        <f>AB125/AB126</f>
        <v>0.11633333333333348</v>
      </c>
      <c r="AD125" s="384">
        <f>AD127-AD126</f>
        <v>-1024.4880000000012</v>
      </c>
      <c r="AE125" s="1486">
        <f>AD125/AD126</f>
        <v>-0.15300000000000019</v>
      </c>
      <c r="AF125" s="384">
        <f>AF127-AF126</f>
        <v>1196.598</v>
      </c>
      <c r="AG125" s="1486">
        <f>AF125/AF126</f>
        <v>0.29899999999999999</v>
      </c>
      <c r="AH125" s="384">
        <f>AH127-AH126</f>
        <v>-2239.9740000000002</v>
      </c>
      <c r="AI125" s="371">
        <f>AH125/AH126</f>
        <v>-0.41900000000000004</v>
      </c>
      <c r="AJ125" s="384">
        <f>AJ127-AJ126</f>
        <v>0</v>
      </c>
      <c r="AK125" s="380">
        <f>AJ125/AJ126</f>
        <v>0</v>
      </c>
    </row>
    <row r="126" spans="1:37" ht="15.75" customHeight="1">
      <c r="A126" s="1209"/>
      <c r="B126" s="1482" t="s">
        <v>1042</v>
      </c>
      <c r="C126" s="1439">
        <f t="shared" si="187"/>
        <v>5.9261066905407382E-2</v>
      </c>
      <c r="D126" s="1440"/>
      <c r="E126" s="1439">
        <f t="shared" si="188"/>
        <v>5.6464260225030656E-2</v>
      </c>
      <c r="F126" s="1441"/>
      <c r="G126" s="1439">
        <f t="shared" si="189"/>
        <v>0.11773142179441894</v>
      </c>
      <c r="H126" s="1441"/>
      <c r="I126" s="1439">
        <f t="shared" si="190"/>
        <v>4.5041629651127818E-2</v>
      </c>
      <c r="J126" s="1441"/>
      <c r="K126" s="1439">
        <f t="shared" si="191"/>
        <v>6.7539896147919887E-2</v>
      </c>
      <c r="L126" s="1441"/>
      <c r="M126" s="1442">
        <f t="shared" si="192"/>
        <v>2.0046629888843145E-2</v>
      </c>
      <c r="N126" s="1440"/>
      <c r="O126" s="1439">
        <f t="shared" si="193"/>
        <v>6.46233901901902E-2</v>
      </c>
      <c r="P126" s="1441"/>
      <c r="Q126" s="1443">
        <f t="shared" si="194"/>
        <v>0.90749999999999997</v>
      </c>
      <c r="R126" s="1441"/>
      <c r="S126" s="2"/>
      <c r="T126" s="1169"/>
      <c r="U126" s="1444" t="s">
        <v>1054</v>
      </c>
      <c r="V126" s="1462">
        <f t="shared" ref="V126:V127" si="195">SUM(X126,Z126,AB126,AD126,AF126,AH126,AJ126)</f>
        <v>279453</v>
      </c>
      <c r="W126" s="1505"/>
      <c r="X126" s="1468">
        <f t="shared" ref="X126:X127" si="196">SUM(E82,E102,E122)</f>
        <v>153642</v>
      </c>
      <c r="Y126" s="1505"/>
      <c r="Z126" s="1468">
        <f t="shared" ref="Z126:Z127" si="197">SUM(G82,G102,G122)</f>
        <v>39846</v>
      </c>
      <c r="AA126" s="2"/>
      <c r="AB126" s="1468">
        <f t="shared" ref="AB126:AB127" si="198">SUM(I82,I102,I122)</f>
        <v>40752</v>
      </c>
      <c r="AC126" s="2"/>
      <c r="AD126" s="1468">
        <f t="shared" ref="AD126:AD127" si="199">SUM(K82,K102,K122)</f>
        <v>6696</v>
      </c>
      <c r="AE126" s="2"/>
      <c r="AF126" s="1468">
        <f t="shared" ref="AF126:AF127" si="200">SUM(M82,M102,M122)</f>
        <v>4002</v>
      </c>
      <c r="AG126" s="2"/>
      <c r="AH126" s="1468">
        <f t="shared" ref="AH126:AH127" si="201">SUM(O82,O102,O122)</f>
        <v>5346</v>
      </c>
      <c r="AI126" s="1500"/>
      <c r="AJ126" s="1462">
        <f t="shared" ref="AJ126:AJ127" si="202">SUM(Q82,Q102,Q122)</f>
        <v>29169</v>
      </c>
      <c r="AK126" s="1464"/>
    </row>
    <row r="127" spans="1:37" ht="15.75" customHeight="1">
      <c r="A127" s="1209"/>
      <c r="B127" s="409" t="s">
        <v>1072</v>
      </c>
      <c r="C127" s="1091">
        <v>6.7000000000000004E-2</v>
      </c>
      <c r="D127" s="1203"/>
      <c r="E127" s="1091">
        <v>7.0999999999999994E-2</v>
      </c>
      <c r="F127" s="1203"/>
      <c r="G127" s="1091">
        <v>8.5999999999999993E-2</v>
      </c>
      <c r="H127" s="1203"/>
      <c r="I127" s="1091">
        <v>5.7000000000000002E-2</v>
      </c>
      <c r="J127" s="1203"/>
      <c r="K127" s="1091">
        <v>5.1999999999999998E-2</v>
      </c>
      <c r="L127" s="1203"/>
      <c r="M127" s="1091">
        <v>2.1999999999999999E-2</v>
      </c>
      <c r="N127" s="1203"/>
      <c r="O127" s="1091">
        <v>6.9000000000000006E-2</v>
      </c>
      <c r="P127" s="1203"/>
      <c r="Q127" s="1092">
        <v>0.41</v>
      </c>
      <c r="R127" s="1203"/>
      <c r="S127" s="2"/>
      <c r="T127" s="1173"/>
      <c r="U127" s="1451" t="s">
        <v>1055</v>
      </c>
      <c r="V127" s="1470">
        <f t="shared" si="195"/>
        <v>256067.13199999998</v>
      </c>
      <c r="W127" s="1472"/>
      <c r="X127" s="1453">
        <f t="shared" si="196"/>
        <v>128751.996</v>
      </c>
      <c r="Y127" s="1472"/>
      <c r="Z127" s="1453">
        <f t="shared" si="197"/>
        <v>38677.184000000001</v>
      </c>
      <c r="AA127" s="1472"/>
      <c r="AB127" s="1453">
        <f t="shared" si="198"/>
        <v>45492.816000000006</v>
      </c>
      <c r="AC127" s="1472"/>
      <c r="AD127" s="1453">
        <f t="shared" si="199"/>
        <v>5671.5119999999988</v>
      </c>
      <c r="AE127" s="1472"/>
      <c r="AF127" s="1453">
        <f t="shared" si="200"/>
        <v>5198.598</v>
      </c>
      <c r="AG127" s="1472"/>
      <c r="AH127" s="1453">
        <f t="shared" si="201"/>
        <v>3106.0259999999998</v>
      </c>
      <c r="AI127" s="1501"/>
      <c r="AJ127" s="1470">
        <f t="shared" si="202"/>
        <v>29169</v>
      </c>
      <c r="AK127" s="388"/>
    </row>
    <row r="128" spans="1:37" ht="15.75" customHeight="1">
      <c r="A128" s="1209"/>
      <c r="B128" s="390"/>
      <c r="C128" s="1455"/>
      <c r="D128" s="1490"/>
      <c r="E128" s="1483"/>
      <c r="F128" s="1490"/>
      <c r="G128" s="1483"/>
      <c r="H128" s="1490"/>
      <c r="I128" s="1483"/>
      <c r="J128" s="1490"/>
      <c r="K128" s="1455"/>
      <c r="L128" s="1490"/>
      <c r="M128" s="1455"/>
      <c r="N128" s="1490"/>
      <c r="O128" s="1455"/>
      <c r="P128" s="1490"/>
      <c r="Q128" s="1455"/>
      <c r="R128" s="1490"/>
      <c r="S128" s="2"/>
      <c r="T128" s="2"/>
      <c r="U128" s="2"/>
      <c r="V128" s="2"/>
      <c r="W128" s="2"/>
      <c r="X128" s="2"/>
      <c r="Y128" s="2"/>
      <c r="Z128" s="2"/>
      <c r="AA128" s="2"/>
      <c r="AB128" s="2"/>
      <c r="AC128" s="2"/>
      <c r="AD128" s="2"/>
      <c r="AE128" s="2"/>
      <c r="AF128" s="2"/>
      <c r="AG128" s="2"/>
      <c r="AH128" s="2"/>
      <c r="AI128" s="2"/>
      <c r="AJ128" s="2"/>
      <c r="AK128" s="2"/>
    </row>
    <row r="129" spans="1:37" ht="15.75" customHeight="1">
      <c r="A129" s="1209"/>
      <c r="B129" s="397" t="s">
        <v>1044</v>
      </c>
      <c r="C129" s="365">
        <f>C131-C130</f>
        <v>32997.521063424996</v>
      </c>
      <c r="D129" s="370">
        <f>C129/C$10</f>
        <v>3.4404959131579656E-2</v>
      </c>
      <c r="E129" s="384">
        <f>E131-E130</f>
        <v>-27768.751578947413</v>
      </c>
      <c r="F129" s="370">
        <f>E129/E$11</f>
        <v>-4.9087470770189635E-2</v>
      </c>
      <c r="G129" s="384">
        <f>G131-G130</f>
        <v>61978.818473684223</v>
      </c>
      <c r="H129" s="370">
        <f>G129/G$10</f>
        <v>0.54635289246114038</v>
      </c>
      <c r="I129" s="384">
        <f>I131-I130</f>
        <v>11128.703778947354</v>
      </c>
      <c r="J129" s="370">
        <f>I129/I$11</f>
        <v>7.7224579527546119E-2</v>
      </c>
      <c r="K129" s="396">
        <f>K131-K130</f>
        <v>410.55430508474819</v>
      </c>
      <c r="L129" s="370">
        <f>K129/K$10</f>
        <v>1.4008745524439491E-2</v>
      </c>
      <c r="M129" s="396">
        <f>M131-M130</f>
        <v>-15693.458285714285</v>
      </c>
      <c r="N129" s="370">
        <f>M129/M$10</f>
        <v>-0.42922866051403874</v>
      </c>
      <c r="O129" s="396">
        <f>O131-O130</f>
        <v>2941.6543703703719</v>
      </c>
      <c r="P129" s="370">
        <f>O129/O$10</f>
        <v>0.14028586820403319</v>
      </c>
      <c r="Q129" s="365">
        <f>Q131-Q130</f>
        <v>0</v>
      </c>
      <c r="R129" s="371"/>
      <c r="S129" s="2"/>
      <c r="T129" s="2"/>
      <c r="U129" s="2"/>
      <c r="V129" s="2"/>
      <c r="W129" s="2"/>
      <c r="X129" s="2"/>
      <c r="Y129" s="2"/>
      <c r="Z129" s="2"/>
      <c r="AA129" s="2"/>
      <c r="AB129" s="2"/>
      <c r="AC129" s="2"/>
      <c r="AD129" s="2"/>
      <c r="AE129" s="2"/>
      <c r="AF129" s="2"/>
      <c r="AG129" s="2"/>
      <c r="AH129" s="2"/>
      <c r="AI129" s="2"/>
      <c r="AJ129" s="2"/>
      <c r="AK129" s="2"/>
    </row>
    <row r="130" spans="1:37" ht="15.75" customHeight="1">
      <c r="A130" s="1209"/>
      <c r="B130" s="391" t="s">
        <v>1045</v>
      </c>
      <c r="C130" s="1449">
        <f t="shared" ref="C130:C131" si="203">SUM(E130,G130,I130,K130,M130,O130,Q130)</f>
        <v>959092</v>
      </c>
      <c r="D130" s="1492"/>
      <c r="E130" s="1449">
        <f t="shared" ref="E130:E131" si="204">E138+E142</f>
        <v>585071</v>
      </c>
      <c r="F130" s="1492"/>
      <c r="G130" s="1449">
        <f t="shared" ref="G130:G131" si="205">G138+G142</f>
        <v>113441</v>
      </c>
      <c r="H130" s="1492"/>
      <c r="I130" s="1449">
        <f t="shared" ref="I130:I131" si="206">I138+I142</f>
        <v>146517</v>
      </c>
      <c r="J130" s="1492"/>
      <c r="K130" s="1449">
        <f t="shared" ref="K130:K131" si="207">K138+K142</f>
        <v>29307</v>
      </c>
      <c r="L130" s="1492"/>
      <c r="M130" s="1449">
        <f t="shared" ref="M130:M131" si="208">M138+M142</f>
        <v>36562</v>
      </c>
      <c r="N130" s="1492"/>
      <c r="O130" s="1449">
        <f t="shared" ref="O130:O131" si="209">O138+O142</f>
        <v>20969</v>
      </c>
      <c r="P130" s="1492"/>
      <c r="Q130" s="1449">
        <f t="shared" ref="Q130:Q131" si="210">Q138+Q142</f>
        <v>27225</v>
      </c>
      <c r="R130" s="1492"/>
      <c r="S130" s="2"/>
      <c r="T130" s="2"/>
      <c r="U130" s="2"/>
      <c r="V130" s="2"/>
      <c r="W130" s="2"/>
      <c r="X130" s="2"/>
      <c r="Y130" s="2"/>
      <c r="Z130" s="2"/>
      <c r="AA130" s="2"/>
      <c r="AB130" s="2"/>
      <c r="AC130" s="2"/>
      <c r="AD130" s="2"/>
      <c r="AE130" s="2"/>
      <c r="AF130" s="2"/>
      <c r="AG130" s="2"/>
      <c r="AH130" s="2"/>
      <c r="AI130" s="2"/>
      <c r="AJ130" s="2"/>
      <c r="AK130" s="2"/>
    </row>
    <row r="131" spans="1:37" ht="15.75" customHeight="1">
      <c r="A131" s="1209"/>
      <c r="B131" s="1484" t="s">
        <v>1046</v>
      </c>
      <c r="C131" s="1453">
        <f t="shared" si="203"/>
        <v>992089.521063425</v>
      </c>
      <c r="D131" s="1493"/>
      <c r="E131" s="1453">
        <f t="shared" si="204"/>
        <v>557302.24842105259</v>
      </c>
      <c r="F131" s="1493"/>
      <c r="G131" s="1453">
        <f t="shared" si="205"/>
        <v>175419.81847368422</v>
      </c>
      <c r="H131" s="1493"/>
      <c r="I131" s="1453">
        <f t="shared" si="206"/>
        <v>157645.70377894735</v>
      </c>
      <c r="J131" s="1493"/>
      <c r="K131" s="1453">
        <f t="shared" si="207"/>
        <v>29717.554305084748</v>
      </c>
      <c r="L131" s="1493"/>
      <c r="M131" s="1453">
        <f t="shared" si="208"/>
        <v>20868.541714285715</v>
      </c>
      <c r="N131" s="1493"/>
      <c r="O131" s="1453">
        <f t="shared" si="209"/>
        <v>23910.654370370372</v>
      </c>
      <c r="P131" s="1493"/>
      <c r="Q131" s="1453">
        <f t="shared" si="210"/>
        <v>27225</v>
      </c>
      <c r="R131" s="1493"/>
      <c r="S131" s="2"/>
      <c r="T131" s="2"/>
      <c r="U131" s="403" t="s">
        <v>64</v>
      </c>
      <c r="V131" s="404" t="s">
        <v>1073</v>
      </c>
      <c r="W131" s="404" t="s">
        <v>1074</v>
      </c>
      <c r="X131" s="404" t="s">
        <v>1075</v>
      </c>
      <c r="Y131" s="2"/>
      <c r="Z131" s="2"/>
      <c r="AA131" s="2"/>
      <c r="AB131" s="2"/>
      <c r="AC131" s="2"/>
      <c r="AD131" s="2"/>
      <c r="AE131" s="2"/>
      <c r="AF131" s="2"/>
      <c r="AG131" s="2"/>
      <c r="AH131" s="2"/>
      <c r="AI131" s="2"/>
      <c r="AJ131" s="2"/>
      <c r="AK131" s="2"/>
    </row>
    <row r="132" spans="1:37" ht="15.75" customHeight="1">
      <c r="A132" s="1209"/>
      <c r="B132" s="391"/>
      <c r="C132" s="1455"/>
      <c r="D132" s="1490"/>
      <c r="E132" s="1455"/>
      <c r="F132" s="1490"/>
      <c r="G132" s="1455"/>
      <c r="H132" s="1490"/>
      <c r="I132" s="1455"/>
      <c r="J132" s="1490"/>
      <c r="K132" s="1455"/>
      <c r="L132" s="1490"/>
      <c r="M132" s="1455"/>
      <c r="N132" s="1490"/>
      <c r="O132" s="1455"/>
      <c r="P132" s="1490"/>
      <c r="Q132" s="1455"/>
      <c r="R132" s="1490"/>
      <c r="S132" s="2"/>
      <c r="T132" s="2"/>
      <c r="U132" s="405" t="s">
        <v>2</v>
      </c>
      <c r="V132" s="1509"/>
      <c r="W132" s="1509"/>
      <c r="X132" s="1509"/>
      <c r="Y132" s="2"/>
      <c r="Z132" s="2"/>
      <c r="AA132" s="2"/>
      <c r="AB132" s="2"/>
      <c r="AC132" s="2"/>
      <c r="AD132" s="2"/>
      <c r="AE132" s="2"/>
      <c r="AF132" s="2"/>
      <c r="AG132" s="2"/>
      <c r="AH132" s="2"/>
      <c r="AI132" s="2"/>
      <c r="AJ132" s="2"/>
      <c r="AK132" s="2"/>
    </row>
    <row r="133" spans="1:37" ht="15.75" customHeight="1">
      <c r="A133" s="1209"/>
      <c r="B133" s="397" t="s">
        <v>1047</v>
      </c>
      <c r="C133" s="365">
        <f>C135-C134</f>
        <v>51000</v>
      </c>
      <c r="D133" s="370">
        <f>C133/C$14</f>
        <v>3.3819628647214855E-3</v>
      </c>
      <c r="E133" s="384">
        <f>E135-E134</f>
        <v>520000</v>
      </c>
      <c r="F133" s="370">
        <f>E133/E$14</f>
        <v>5.9023836549375708E-2</v>
      </c>
      <c r="G133" s="384">
        <f>G135-G134</f>
        <v>-600000</v>
      </c>
      <c r="H133" s="370">
        <f>G133/G134</f>
        <v>-0.28708133971291866</v>
      </c>
      <c r="I133" s="384">
        <f>I135-I134</f>
        <v>450000</v>
      </c>
      <c r="J133" s="370">
        <f>I133/I$14</f>
        <v>0.16544117647058823</v>
      </c>
      <c r="K133" s="396">
        <f>K135-K134</f>
        <v>-180000</v>
      </c>
      <c r="L133" s="376">
        <f>K133/K$14</f>
        <v>-0.35294117647058826</v>
      </c>
      <c r="M133" s="396">
        <f>M135-M134</f>
        <v>151000</v>
      </c>
      <c r="N133" s="370">
        <f>M133/M$14</f>
        <v>0.17558139534883721</v>
      </c>
      <c r="O133" s="396">
        <f>O135-O134</f>
        <v>-290000</v>
      </c>
      <c r="P133" s="370">
        <f>O133/O$14</f>
        <v>-0.55769230769230771</v>
      </c>
      <c r="Q133" s="365">
        <f>Q135-Q134</f>
        <v>0</v>
      </c>
      <c r="R133" s="371"/>
      <c r="S133" s="2"/>
      <c r="T133" s="2"/>
      <c r="U133" s="405" t="s">
        <v>3</v>
      </c>
      <c r="V133" s="1509"/>
      <c r="W133" s="1509"/>
      <c r="X133" s="1509"/>
      <c r="Y133" s="2"/>
      <c r="Z133" s="2"/>
      <c r="AA133" s="2"/>
      <c r="AB133" s="2"/>
      <c r="AC133" s="2"/>
      <c r="AD133" s="2"/>
      <c r="AE133" s="2"/>
      <c r="AF133" s="2"/>
      <c r="AG133" s="2"/>
      <c r="AH133" s="2"/>
      <c r="AI133" s="2"/>
      <c r="AJ133" s="2"/>
      <c r="AK133" s="2"/>
    </row>
    <row r="134" spans="1:37" ht="15.75" customHeight="1">
      <c r="A134" s="1209"/>
      <c r="B134" s="391" t="s">
        <v>1048</v>
      </c>
      <c r="C134" s="1449">
        <f t="shared" ref="C134:C135" si="211">SUM(E134,G134,I134,K134,M134,O134,Q134)</f>
        <v>16690000</v>
      </c>
      <c r="D134" s="1495"/>
      <c r="E134" s="1494">
        <v>9350000</v>
      </c>
      <c r="F134" s="1495"/>
      <c r="G134" s="1494">
        <v>2090000</v>
      </c>
      <c r="H134" s="1495"/>
      <c r="I134" s="1494">
        <v>3050000</v>
      </c>
      <c r="J134" s="1495"/>
      <c r="K134" s="1449">
        <v>620000</v>
      </c>
      <c r="L134" s="1495"/>
      <c r="M134" s="1449">
        <v>890000</v>
      </c>
      <c r="N134" s="1449"/>
      <c r="O134" s="1449">
        <v>660000</v>
      </c>
      <c r="P134" s="1495"/>
      <c r="Q134" s="1449">
        <v>30000</v>
      </c>
      <c r="R134" s="1492"/>
      <c r="S134" s="2"/>
      <c r="T134" s="2"/>
      <c r="U134" s="405" t="s">
        <v>4</v>
      </c>
      <c r="V134" s="1509"/>
      <c r="W134" s="1509"/>
      <c r="X134" s="1509"/>
      <c r="Y134" s="2"/>
      <c r="Z134" s="2"/>
      <c r="AA134" s="2"/>
      <c r="AB134" s="2"/>
      <c r="AC134" s="2"/>
      <c r="AD134" s="2"/>
      <c r="AE134" s="2"/>
      <c r="AF134" s="2"/>
      <c r="AG134" s="2"/>
      <c r="AH134" s="2"/>
      <c r="AI134" s="2"/>
      <c r="AJ134" s="2"/>
      <c r="AK134" s="2"/>
    </row>
    <row r="135" spans="1:37" ht="15.75" customHeight="1">
      <c r="A135" s="1209"/>
      <c r="B135" s="1484" t="s">
        <v>1049</v>
      </c>
      <c r="C135" s="1453">
        <f t="shared" si="211"/>
        <v>16741000</v>
      </c>
      <c r="D135" s="1498"/>
      <c r="E135" s="1496">
        <v>9870000</v>
      </c>
      <c r="F135" s="1495"/>
      <c r="G135" s="1496">
        <v>1490000</v>
      </c>
      <c r="H135" s="1498"/>
      <c r="I135" s="410">
        <v>3500000</v>
      </c>
      <c r="J135" s="1498"/>
      <c r="K135" s="1453">
        <v>440000</v>
      </c>
      <c r="L135" s="1498"/>
      <c r="M135" s="1453">
        <v>1041000</v>
      </c>
      <c r="N135" s="1453"/>
      <c r="O135" s="1453">
        <v>370000</v>
      </c>
      <c r="P135" s="1498"/>
      <c r="Q135" s="1453">
        <v>30000</v>
      </c>
      <c r="R135" s="1493"/>
      <c r="S135" s="2"/>
      <c r="T135" s="2"/>
      <c r="U135" s="405" t="s">
        <v>5</v>
      </c>
      <c r="V135" s="1509"/>
      <c r="W135" s="1509"/>
      <c r="X135" s="1509"/>
      <c r="Y135" s="2"/>
      <c r="Z135" s="2"/>
      <c r="AA135" s="2"/>
      <c r="AB135" s="2"/>
      <c r="AC135" s="2"/>
      <c r="AD135" s="2"/>
      <c r="AE135" s="2"/>
      <c r="AF135" s="2"/>
      <c r="AG135" s="2"/>
      <c r="AH135" s="2"/>
      <c r="AI135" s="2"/>
      <c r="AJ135" s="2"/>
      <c r="AK135" s="2"/>
    </row>
    <row r="136" spans="1:37" ht="15.75" customHeight="1">
      <c r="A136" s="1209"/>
      <c r="B136" s="2"/>
      <c r="C136" s="1462"/>
      <c r="D136" s="1499"/>
      <c r="E136" s="1499"/>
      <c r="F136" s="1516"/>
      <c r="G136" s="1499"/>
      <c r="H136" s="1499"/>
      <c r="I136" s="141"/>
      <c r="J136" s="1499"/>
      <c r="K136" s="1499"/>
      <c r="L136" s="1499"/>
      <c r="M136" s="1499"/>
      <c r="N136" s="1499"/>
      <c r="O136" s="1499"/>
      <c r="P136" s="1499"/>
      <c r="Q136" s="1462"/>
      <c r="R136" s="1500"/>
      <c r="S136" s="2"/>
      <c r="T136" s="2"/>
      <c r="U136" s="405" t="s">
        <v>6</v>
      </c>
      <c r="V136" s="1509"/>
      <c r="W136" s="1509"/>
      <c r="X136" s="1509"/>
      <c r="Y136" s="2"/>
      <c r="Z136" s="2"/>
      <c r="AA136" s="2"/>
      <c r="AB136" s="2"/>
      <c r="AC136" s="2"/>
      <c r="AD136" s="2"/>
      <c r="AE136" s="2"/>
      <c r="AF136" s="2"/>
      <c r="AG136" s="2"/>
      <c r="AH136" s="2"/>
      <c r="AI136" s="2"/>
      <c r="AJ136" s="2"/>
      <c r="AK136" s="2"/>
    </row>
    <row r="137" spans="1:37" ht="15.75" customHeight="1">
      <c r="A137" s="1209"/>
      <c r="B137" s="397" t="s">
        <v>1050</v>
      </c>
      <c r="C137" s="384">
        <f>C139-C138</f>
        <v>32656.743063425063</v>
      </c>
      <c r="D137" s="370">
        <f>C137/C$18</f>
        <v>3.7712434292203584E-2</v>
      </c>
      <c r="E137" s="384">
        <f>E139-E138</f>
        <v>-30585.521578947373</v>
      </c>
      <c r="F137" s="370">
        <f>E137/E$18</f>
        <v>-5.7291599771001171E-2</v>
      </c>
      <c r="G137" s="384">
        <f>G139-G138</f>
        <v>65804.034473684209</v>
      </c>
      <c r="H137" s="370">
        <f>G137/G$18</f>
        <v>0.65699572153959418</v>
      </c>
      <c r="I137" s="384">
        <f>I139-I138</f>
        <v>9145.4397789473587</v>
      </c>
      <c r="J137" s="370">
        <f>I137/I$18</f>
        <v>6.879736242277959E-2</v>
      </c>
      <c r="K137" s="384">
        <f>K139-K138</f>
        <v>1051.1383050847471</v>
      </c>
      <c r="L137" s="370">
        <f>K137/K$18</f>
        <v>3.8823206097312914E-2</v>
      </c>
      <c r="M137" s="384">
        <f>M139-M138</f>
        <v>-16480.518285714286</v>
      </c>
      <c r="N137" s="370">
        <f>M137/M$9</f>
        <v>0.80804236306238486</v>
      </c>
      <c r="O137" s="396">
        <f>O139-O138</f>
        <v>3722.1703703703715</v>
      </c>
      <c r="P137" s="370">
        <f>O137/O$18</f>
        <v>0.19399439049201916</v>
      </c>
      <c r="Q137" s="384">
        <f>Q139-Q138</f>
        <v>0</v>
      </c>
      <c r="R137" s="371"/>
      <c r="S137" s="2"/>
      <c r="T137" s="2"/>
      <c r="U137" s="405" t="s">
        <v>7</v>
      </c>
      <c r="V137" s="1509"/>
      <c r="W137" s="1509"/>
      <c r="X137" s="1509"/>
      <c r="Y137" s="2"/>
      <c r="Z137" s="2"/>
      <c r="AA137" s="2"/>
      <c r="AB137" s="2"/>
      <c r="AC137" s="2"/>
      <c r="AD137" s="2"/>
      <c r="AE137" s="2"/>
      <c r="AF137" s="2"/>
      <c r="AG137" s="2"/>
      <c r="AH137" s="2"/>
      <c r="AI137" s="2"/>
      <c r="AJ137" s="2"/>
      <c r="AK137" s="2"/>
    </row>
    <row r="138" spans="1:37">
      <c r="A138" s="1209"/>
      <c r="B138" s="391" t="s">
        <v>1051</v>
      </c>
      <c r="C138" s="1462">
        <f t="shared" ref="C138:C139" si="212">SUM(E138,G138,I138,K138,M138,O138,Q138)</f>
        <v>865941</v>
      </c>
      <c r="D138" s="1500"/>
      <c r="E138" s="1524">
        <v>533857</v>
      </c>
      <c r="F138" s="1500"/>
      <c r="G138" s="1524">
        <v>100159</v>
      </c>
      <c r="H138" s="1500"/>
      <c r="I138" s="1524">
        <v>132933</v>
      </c>
      <c r="J138" s="1499"/>
      <c r="K138" s="1525">
        <v>27075</v>
      </c>
      <c r="L138" s="1499"/>
      <c r="M138" s="1524">
        <v>35228</v>
      </c>
      <c r="N138" s="1500"/>
      <c r="O138" s="1525">
        <v>19187</v>
      </c>
      <c r="P138" s="1499"/>
      <c r="Q138" s="1449">
        <v>17502</v>
      </c>
      <c r="R138" s="1500"/>
      <c r="S138" s="2"/>
      <c r="T138" s="2"/>
      <c r="U138" s="405" t="s">
        <v>1037</v>
      </c>
      <c r="V138" s="1509"/>
      <c r="W138" s="1509"/>
      <c r="X138" s="1509"/>
      <c r="Y138" s="2"/>
      <c r="Z138" s="2"/>
      <c r="AA138" s="2"/>
      <c r="AB138" s="2"/>
      <c r="AC138" s="2"/>
      <c r="AD138" s="2"/>
      <c r="AE138" s="2"/>
      <c r="AF138" s="2"/>
      <c r="AG138" s="2"/>
      <c r="AH138" s="2"/>
      <c r="AI138" s="2"/>
      <c r="AJ138" s="2"/>
      <c r="AK138" s="2"/>
    </row>
    <row r="139" spans="1:37">
      <c r="A139" s="1209"/>
      <c r="B139" s="408" t="s">
        <v>1052</v>
      </c>
      <c r="C139" s="1470">
        <f t="shared" si="212"/>
        <v>898597.74306342506</v>
      </c>
      <c r="D139" s="1501"/>
      <c r="E139" s="1470">
        <f>1912431618/3800</f>
        <v>503271.47842105263</v>
      </c>
      <c r="F139" s="1501"/>
      <c r="G139" s="1494">
        <f>630659531/3800</f>
        <v>165963.03447368421</v>
      </c>
      <c r="H139" s="1501"/>
      <c r="I139" s="1453">
        <f>404923553.37/2850</f>
        <v>142078.43977894736</v>
      </c>
      <c r="J139" s="1501"/>
      <c r="K139" s="1453">
        <f>41486054/1475</f>
        <v>28126.138305084747</v>
      </c>
      <c r="L139" s="1501"/>
      <c r="M139" s="1453">
        <f>65616186/3500</f>
        <v>18747.481714285714</v>
      </c>
      <c r="N139" s="1501"/>
      <c r="O139" s="1453">
        <f>3092738/135</f>
        <v>22909.170370370372</v>
      </c>
      <c r="P139" s="1501"/>
      <c r="Q139" s="1453">
        <f>Q138</f>
        <v>17502</v>
      </c>
      <c r="R139" s="1501"/>
      <c r="S139" s="2"/>
      <c r="T139" s="2"/>
      <c r="U139" s="1517" t="s">
        <v>1</v>
      </c>
      <c r="V139" s="1518"/>
      <c r="W139" s="1518"/>
      <c r="X139" s="1518"/>
      <c r="Y139" s="2"/>
      <c r="Z139" s="2"/>
      <c r="AA139" s="2"/>
      <c r="AB139" s="2"/>
      <c r="AC139" s="2"/>
      <c r="AD139" s="2"/>
      <c r="AE139" s="2"/>
      <c r="AF139" s="2"/>
      <c r="AG139" s="2"/>
      <c r="AH139" s="2"/>
      <c r="AI139" s="2"/>
      <c r="AJ139" s="2"/>
      <c r="AK139" s="2"/>
    </row>
    <row r="140" spans="1:37" ht="15.75" customHeight="1">
      <c r="A140" s="1209"/>
      <c r="B140" s="400"/>
      <c r="C140" s="1462"/>
      <c r="D140" s="1500"/>
      <c r="E140" s="1462"/>
      <c r="F140" s="1501"/>
      <c r="G140" s="382"/>
      <c r="H140" s="1500"/>
      <c r="I140" s="1462"/>
      <c r="J140" s="1500"/>
      <c r="K140" s="1462"/>
      <c r="L140" s="1500"/>
      <c r="M140" s="1462"/>
      <c r="N140" s="1500"/>
      <c r="O140" s="1462"/>
      <c r="P140" s="1500"/>
      <c r="Q140" s="1462"/>
      <c r="R140" s="1500"/>
      <c r="S140" s="2"/>
      <c r="T140" s="2"/>
      <c r="U140" s="2"/>
      <c r="V140" s="2"/>
      <c r="W140" s="2"/>
      <c r="X140" s="2"/>
      <c r="Y140" s="2"/>
      <c r="Z140" s="2"/>
      <c r="AA140" s="2"/>
      <c r="AB140" s="2"/>
      <c r="AC140" s="2"/>
      <c r="AD140" s="2"/>
      <c r="AE140" s="2"/>
      <c r="AF140" s="2"/>
      <c r="AG140" s="2"/>
      <c r="AH140" s="2"/>
      <c r="AI140" s="2"/>
      <c r="AJ140" s="2"/>
      <c r="AK140" s="2"/>
    </row>
    <row r="141" spans="1:37" ht="15.75" customHeight="1">
      <c r="A141" s="1209"/>
      <c r="B141" s="397" t="s">
        <v>1053</v>
      </c>
      <c r="C141" s="384">
        <f>C143-C142</f>
        <v>340.77799999999115</v>
      </c>
      <c r="D141" s="370">
        <f>C141/C$22</f>
        <v>3.6583396850274411E-3</v>
      </c>
      <c r="E141" s="384">
        <f>E143-E142</f>
        <v>2816.7699999999968</v>
      </c>
      <c r="F141" s="1498">
        <f>E141/E$22</f>
        <v>5.4999999999999938E-2</v>
      </c>
      <c r="G141" s="1446">
        <f>G143-G142</f>
        <v>-3825.2159999999985</v>
      </c>
      <c r="H141" s="370">
        <f>G141/G$22</f>
        <v>-0.28799999999999987</v>
      </c>
      <c r="I141" s="384">
        <f>I143-I142</f>
        <v>1983.2639999999992</v>
      </c>
      <c r="J141" s="370">
        <f>I141/I$22</f>
        <v>0.14599999999999994</v>
      </c>
      <c r="K141" s="396">
        <f>K143-K142</f>
        <v>-640.58400000000006</v>
      </c>
      <c r="L141" s="370">
        <f>K141/K$22</f>
        <v>-0.28700000000000003</v>
      </c>
      <c r="M141" s="384">
        <f>M143-M142</f>
        <v>787.06</v>
      </c>
      <c r="N141" s="370">
        <f>M141/M$13</f>
        <v>4.6297647058823523E-3</v>
      </c>
      <c r="O141" s="396">
        <f>O143-O142</f>
        <v>-780.51599999999985</v>
      </c>
      <c r="P141" s="370">
        <f>O141/O$22</f>
        <v>-0.43799999999999989</v>
      </c>
      <c r="Q141" s="396">
        <f>Q143-Q142</f>
        <v>0</v>
      </c>
      <c r="R141" s="370"/>
      <c r="S141" s="2"/>
      <c r="T141" s="2"/>
      <c r="U141" s="2"/>
      <c r="V141" s="2"/>
      <c r="W141" s="2"/>
      <c r="X141" s="2"/>
      <c r="Y141" s="2"/>
      <c r="Z141" s="2"/>
      <c r="AA141" s="2"/>
      <c r="AB141" s="2"/>
      <c r="AC141" s="2"/>
      <c r="AD141" s="2"/>
      <c r="AE141" s="2"/>
      <c r="AF141" s="2"/>
      <c r="AG141" s="2"/>
      <c r="AH141" s="2"/>
      <c r="AI141" s="2"/>
      <c r="AJ141" s="2"/>
      <c r="AK141" s="2"/>
    </row>
    <row r="142" spans="1:37" ht="15.75" customHeight="1">
      <c r="A142" s="1209"/>
      <c r="B142" s="391" t="s">
        <v>1054</v>
      </c>
      <c r="C142" s="1462">
        <f t="shared" ref="C142:C143" si="213">SUM(E142,G142,I142,K142,M142,O142,Q142)</f>
        <v>93151</v>
      </c>
      <c r="D142" s="1500"/>
      <c r="E142" s="1467">
        <v>51214</v>
      </c>
      <c r="F142" s="1500"/>
      <c r="G142" s="1462">
        <v>13282</v>
      </c>
      <c r="H142" s="1500"/>
      <c r="I142" s="1462">
        <v>13584</v>
      </c>
      <c r="J142" s="1499"/>
      <c r="K142" s="1462">
        <v>2232</v>
      </c>
      <c r="L142" s="1499"/>
      <c r="M142" s="1462">
        <v>1334</v>
      </c>
      <c r="N142" s="1500"/>
      <c r="O142" s="1462">
        <v>1782</v>
      </c>
      <c r="P142" s="1499"/>
      <c r="Q142" s="1462">
        <v>9723</v>
      </c>
      <c r="R142" s="1500"/>
      <c r="S142" s="2"/>
      <c r="T142" s="2"/>
      <c r="U142" s="2"/>
      <c r="V142" s="2"/>
      <c r="W142" s="2"/>
      <c r="X142" s="2"/>
      <c r="Y142" s="2"/>
      <c r="Z142" s="2"/>
      <c r="AA142" s="2"/>
      <c r="AB142" s="2"/>
      <c r="AC142" s="2"/>
      <c r="AD142" s="2"/>
      <c r="AE142" s="2"/>
      <c r="AF142" s="2"/>
      <c r="AG142" s="2"/>
      <c r="AH142" s="2"/>
      <c r="AI142" s="2"/>
      <c r="AJ142" s="2"/>
      <c r="AK142" s="2"/>
    </row>
    <row r="143" spans="1:37" ht="15.75" customHeight="1">
      <c r="A143" s="1209"/>
      <c r="B143" s="391" t="s">
        <v>1055</v>
      </c>
      <c r="C143" s="1462">
        <f t="shared" si="213"/>
        <v>93491.777999999991</v>
      </c>
      <c r="D143" s="1500"/>
      <c r="E143" s="1526">
        <f>E142*105.5%</f>
        <v>54030.77</v>
      </c>
      <c r="F143" s="1500"/>
      <c r="G143" s="1527">
        <f>G142*71.2%</f>
        <v>9456.7840000000015</v>
      </c>
      <c r="H143" s="1500"/>
      <c r="I143" s="1528">
        <f>I142*114.6%</f>
        <v>15567.263999999999</v>
      </c>
      <c r="J143" s="1500"/>
      <c r="K143" s="1528">
        <f>K142*71.3%</f>
        <v>1591.4159999999999</v>
      </c>
      <c r="L143" s="1500"/>
      <c r="M143" s="1528">
        <f>M142*159%</f>
        <v>2121.06</v>
      </c>
      <c r="N143" s="1500"/>
      <c r="O143" s="1528">
        <f>O142*56.2%</f>
        <v>1001.4840000000002</v>
      </c>
      <c r="P143" s="1500"/>
      <c r="Q143" s="1462">
        <f>Q142</f>
        <v>9723</v>
      </c>
      <c r="R143" s="1500"/>
      <c r="S143" s="2"/>
      <c r="T143" s="2"/>
      <c r="U143" s="2"/>
      <c r="V143" s="2"/>
      <c r="W143" s="2"/>
      <c r="X143" s="2"/>
      <c r="Y143" s="2"/>
      <c r="Z143" s="2"/>
      <c r="AA143" s="2"/>
      <c r="AB143" s="2"/>
      <c r="AC143" s="2"/>
      <c r="AD143" s="2"/>
      <c r="AE143" s="2"/>
      <c r="AF143" s="2"/>
      <c r="AG143" s="2"/>
      <c r="AH143" s="2"/>
      <c r="AI143" s="2"/>
      <c r="AJ143" s="2"/>
      <c r="AK143" s="2"/>
    </row>
    <row r="144" spans="1:37" ht="15.75" customHeight="1">
      <c r="A144" s="1432"/>
      <c r="B144" s="407" t="s">
        <v>1039</v>
      </c>
      <c r="C144" s="1107">
        <f>C146-C145</f>
        <v>1.3354971153186485E-4</v>
      </c>
      <c r="D144" s="1203"/>
      <c r="E144" s="1107">
        <f>E146-E145</f>
        <v>-7.5624395890579454E-3</v>
      </c>
      <c r="F144" s="1203"/>
      <c r="G144" s="1107">
        <f>G146-G145</f>
        <v>4.2199939027255634E-2</v>
      </c>
      <c r="H144" s="1203"/>
      <c r="I144" s="1107">
        <f>I146-I145</f>
        <v>-2.1263836816588708E-3</v>
      </c>
      <c r="J144" s="1203"/>
      <c r="K144" s="1107">
        <f>K146-K145</f>
        <v>2.3429170746439638E-2</v>
      </c>
      <c r="L144" s="1203"/>
      <c r="M144" s="1107">
        <f>M146-M145</f>
        <v>-2.5366526000542674E-2</v>
      </c>
      <c r="N144" s="1203"/>
      <c r="O144" s="1107">
        <f>O146-O145</f>
        <v>2.7288727870370372E-2</v>
      </c>
      <c r="P144" s="1203"/>
      <c r="Q144" s="1107">
        <f>Q146-Q145</f>
        <v>0</v>
      </c>
      <c r="R144" s="1203"/>
      <c r="S144" s="2"/>
      <c r="T144" s="2"/>
      <c r="U144" s="2"/>
      <c r="V144" s="2"/>
      <c r="W144" s="2"/>
      <c r="X144" s="2"/>
      <c r="Y144" s="2"/>
      <c r="Z144" s="2"/>
      <c r="AA144" s="2"/>
      <c r="AB144" s="2"/>
      <c r="AC144" s="2"/>
      <c r="AD144" s="2"/>
      <c r="AE144" s="2"/>
      <c r="AF144" s="2"/>
      <c r="AG144" s="2"/>
      <c r="AH144" s="2"/>
      <c r="AI144" s="2"/>
      <c r="AJ144" s="2"/>
      <c r="AK144" s="2"/>
    </row>
    <row r="145" spans="1:37" ht="15.75" customHeight="1">
      <c r="A145" s="1479" t="s">
        <v>1076</v>
      </c>
      <c r="B145" s="394" t="s">
        <v>1041</v>
      </c>
      <c r="C145" s="1480">
        <f t="shared" ref="C145:C146" si="214">C150/C154</f>
        <v>5.8126787878787882E-2</v>
      </c>
      <c r="D145" s="1157"/>
      <c r="E145" s="1480">
        <f t="shared" ref="E145:E146" si="215">E150/E154</f>
        <v>6.4791915836101888E-2</v>
      </c>
      <c r="F145" s="1435"/>
      <c r="G145" s="1480">
        <f t="shared" ref="G145:G146" si="216">G150/G154</f>
        <v>5.0643303571428572E-2</v>
      </c>
      <c r="H145" s="1435"/>
      <c r="I145" s="1480">
        <f t="shared" ref="I145:I146" si="217">I150/I154</f>
        <v>4.6810543130990416E-2</v>
      </c>
      <c r="J145" s="1435"/>
      <c r="K145" s="1480">
        <f t="shared" ref="K145:K146" si="218">K150/K154</f>
        <v>4.7269354838709678E-2</v>
      </c>
      <c r="L145" s="1435"/>
      <c r="M145" s="1094">
        <f t="shared" ref="M145:M146" si="219">M150/M154</f>
        <v>4.5138271604938274E-2</v>
      </c>
      <c r="N145" s="1157"/>
      <c r="O145" s="1480">
        <f t="shared" ref="O145:O146" si="220">O150/O154</f>
        <v>3.2764062500000003E-2</v>
      </c>
      <c r="P145" s="1435"/>
      <c r="Q145" s="1481">
        <f t="shared" ref="Q145:Q146" si="221">Q150/Q154</f>
        <v>0.90749999999999997</v>
      </c>
      <c r="R145" s="1435"/>
      <c r="S145" s="2"/>
      <c r="T145" s="2"/>
      <c r="U145" s="2"/>
      <c r="V145" s="2"/>
      <c r="W145" s="2"/>
      <c r="X145" s="2"/>
      <c r="Y145" s="2"/>
      <c r="Z145" s="2"/>
      <c r="AA145" s="2"/>
      <c r="AB145" s="2"/>
      <c r="AC145" s="2"/>
      <c r="AD145" s="2"/>
      <c r="AE145" s="2"/>
      <c r="AF145" s="2"/>
      <c r="AG145" s="2"/>
      <c r="AH145" s="2"/>
      <c r="AI145" s="2"/>
      <c r="AJ145" s="2"/>
      <c r="AK145" s="2"/>
    </row>
    <row r="146" spans="1:37" ht="15.75" customHeight="1">
      <c r="A146" s="1209"/>
      <c r="B146" s="1482" t="s">
        <v>1042</v>
      </c>
      <c r="C146" s="1439">
        <f t="shared" si="214"/>
        <v>5.8260337590319747E-2</v>
      </c>
      <c r="D146" s="1440"/>
      <c r="E146" s="1439">
        <f t="shared" si="215"/>
        <v>5.7229476247043942E-2</v>
      </c>
      <c r="F146" s="1441"/>
      <c r="G146" s="1439">
        <f t="shared" si="216"/>
        <v>9.2843242598684206E-2</v>
      </c>
      <c r="H146" s="1441"/>
      <c r="I146" s="1439">
        <f t="shared" si="217"/>
        <v>4.4684159449331545E-2</v>
      </c>
      <c r="J146" s="1441"/>
      <c r="K146" s="1439">
        <f t="shared" si="218"/>
        <v>7.0698525585149316E-2</v>
      </c>
      <c r="L146" s="1441"/>
      <c r="M146" s="1442">
        <f t="shared" si="219"/>
        <v>1.97717456043956E-2</v>
      </c>
      <c r="N146" s="1440"/>
      <c r="O146" s="1439">
        <f t="shared" si="220"/>
        <v>6.0052790370370375E-2</v>
      </c>
      <c r="P146" s="1441"/>
      <c r="Q146" s="1443">
        <f t="shared" si="221"/>
        <v>0.90749999999999997</v>
      </c>
      <c r="R146" s="1441"/>
      <c r="S146" s="2"/>
      <c r="T146" s="2"/>
      <c r="U146" s="2"/>
      <c r="V146" s="2"/>
      <c r="W146" s="2"/>
      <c r="X146" s="2"/>
      <c r="Y146" s="2"/>
      <c r="Z146" s="2"/>
      <c r="AA146" s="2"/>
      <c r="AB146" s="2"/>
      <c r="AC146" s="2"/>
      <c r="AD146" s="2"/>
      <c r="AE146" s="2"/>
      <c r="AF146" s="2"/>
      <c r="AG146" s="2"/>
      <c r="AH146" s="2"/>
      <c r="AI146" s="2"/>
      <c r="AJ146" s="2"/>
      <c r="AK146" s="2"/>
    </row>
    <row r="147" spans="1:37" ht="15.75" customHeight="1">
      <c r="A147" s="1209"/>
      <c r="B147" s="364" t="s">
        <v>1077</v>
      </c>
      <c r="C147" s="1102">
        <v>6.4000000000000001E-2</v>
      </c>
      <c r="D147" s="1203"/>
      <c r="E147" s="1102">
        <v>6.7000000000000004E-2</v>
      </c>
      <c r="F147" s="1203"/>
      <c r="G147" s="1102">
        <v>0.108</v>
      </c>
      <c r="H147" s="1203"/>
      <c r="I147" s="1102">
        <v>4.7E-2</v>
      </c>
      <c r="J147" s="1203"/>
      <c r="K147" s="1102">
        <v>4.4999999999999998E-2</v>
      </c>
      <c r="L147" s="1203"/>
      <c r="M147" s="1102">
        <v>2.1000000000000001E-2</v>
      </c>
      <c r="N147" s="1203"/>
      <c r="O147" s="1102">
        <v>5.6000000000000001E-2</v>
      </c>
      <c r="P147" s="1203"/>
      <c r="Q147" s="1092">
        <v>0.41</v>
      </c>
      <c r="R147" s="1203"/>
      <c r="S147" s="2"/>
      <c r="T147" s="2"/>
      <c r="U147" s="2"/>
      <c r="V147" s="2"/>
      <c r="W147" s="2"/>
      <c r="X147" s="2"/>
      <c r="Y147" s="2"/>
      <c r="Z147" s="2"/>
      <c r="AA147" s="2"/>
      <c r="AB147" s="2"/>
      <c r="AC147" s="2"/>
      <c r="AD147" s="2"/>
      <c r="AE147" s="2"/>
      <c r="AF147" s="2"/>
      <c r="AG147" s="2"/>
      <c r="AH147" s="2"/>
      <c r="AI147" s="2"/>
      <c r="AJ147" s="2"/>
      <c r="AK147" s="2"/>
    </row>
    <row r="148" spans="1:37" ht="15.75" customHeight="1">
      <c r="A148" s="1209"/>
      <c r="B148" s="390"/>
      <c r="C148" s="1455"/>
      <c r="D148" s="366"/>
      <c r="E148" s="1483"/>
      <c r="F148" s="366"/>
      <c r="G148" s="1483"/>
      <c r="H148" s="366"/>
      <c r="I148" s="1483"/>
      <c r="J148" s="1445"/>
      <c r="K148" s="1529"/>
      <c r="L148" s="366"/>
      <c r="M148" s="1455"/>
      <c r="N148" s="366"/>
      <c r="O148" s="1455"/>
      <c r="P148" s="1490"/>
      <c r="Q148" s="1455"/>
      <c r="R148" s="1445"/>
      <c r="S148" s="2"/>
      <c r="T148" s="2"/>
      <c r="U148" s="2"/>
      <c r="V148" s="2"/>
      <c r="W148" s="2"/>
      <c r="X148" s="2"/>
      <c r="Y148" s="2"/>
      <c r="Z148" s="2"/>
      <c r="AA148" s="2"/>
      <c r="AB148" s="2"/>
      <c r="AC148" s="2"/>
      <c r="AD148" s="2"/>
      <c r="AE148" s="2"/>
      <c r="AF148" s="2"/>
      <c r="AG148" s="2"/>
      <c r="AH148" s="2"/>
      <c r="AI148" s="2"/>
      <c r="AJ148" s="2"/>
      <c r="AK148" s="2"/>
    </row>
    <row r="149" spans="1:37" ht="15.75" customHeight="1">
      <c r="A149" s="1209"/>
      <c r="B149" s="397" t="s">
        <v>1044</v>
      </c>
      <c r="C149" s="365">
        <f>C151-C150</f>
        <v>26090.308652306907</v>
      </c>
      <c r="D149" s="1460">
        <f>C149/C$10</f>
        <v>2.7203134477513009E-2</v>
      </c>
      <c r="E149" s="365">
        <f>E151-E150</f>
        <v>-37384.912315789494</v>
      </c>
      <c r="F149" s="1460">
        <f>E149/E$11</f>
        <v>-6.6086182712610825E-2</v>
      </c>
      <c r="G149" s="365">
        <f>G151-G150</f>
        <v>64818.025789473671</v>
      </c>
      <c r="H149" s="1460">
        <f>G149/G$10</f>
        <v>0.57138094506812942</v>
      </c>
      <c r="I149" s="365">
        <f>I151-I150</f>
        <v>11218.082856140361</v>
      </c>
      <c r="J149" s="369">
        <f>I149/I$11</f>
        <v>7.7844801054858886E-2</v>
      </c>
      <c r="K149" s="365">
        <f>K151-K150</f>
        <v>386.38074576271174</v>
      </c>
      <c r="L149" s="1460">
        <f>K149/K$10</f>
        <v>1.3183906430638132E-2</v>
      </c>
      <c r="M149" s="365">
        <f>M151-M150</f>
        <v>-15999.384571428574</v>
      </c>
      <c r="N149" s="1460">
        <f>M149/M$10</f>
        <v>-0.43759598959106655</v>
      </c>
      <c r="O149" s="365">
        <f>O151-O150</f>
        <v>3052.1161481481504</v>
      </c>
      <c r="P149" s="370">
        <f>O149/O$10</f>
        <v>0.14555372922638898</v>
      </c>
      <c r="Q149" s="399"/>
      <c r="R149" s="369"/>
      <c r="S149" s="2"/>
      <c r="T149" s="2"/>
      <c r="U149" s="2"/>
      <c r="V149" s="2"/>
      <c r="W149" s="2"/>
      <c r="X149" s="2"/>
      <c r="Y149" s="2"/>
      <c r="Z149" s="2"/>
      <c r="AA149" s="2"/>
      <c r="AB149" s="2"/>
      <c r="AC149" s="2"/>
      <c r="AD149" s="2"/>
      <c r="AE149" s="2"/>
      <c r="AF149" s="2"/>
      <c r="AG149" s="2"/>
      <c r="AH149" s="2"/>
      <c r="AI149" s="2"/>
      <c r="AJ149" s="2"/>
      <c r="AK149" s="2"/>
    </row>
    <row r="150" spans="1:37" ht="15.75" customHeight="1">
      <c r="A150" s="1209"/>
      <c r="B150" s="391" t="s">
        <v>1045</v>
      </c>
      <c r="C150" s="1449">
        <f t="shared" ref="C150:C151" si="222">SUM(E150,G150,I150,K150,M150,O150,Q150)</f>
        <v>959092</v>
      </c>
      <c r="D150" s="372"/>
      <c r="E150" s="1449">
        <f t="shared" ref="E150:E151" si="223">E158+E162</f>
        <v>585071</v>
      </c>
      <c r="F150" s="372"/>
      <c r="G150" s="1449">
        <f t="shared" ref="G150:G151" si="224">G158+G162</f>
        <v>113441</v>
      </c>
      <c r="H150" s="372"/>
      <c r="I150" s="1449">
        <f t="shared" ref="I150:I151" si="225">I158+I162</f>
        <v>146517</v>
      </c>
      <c r="J150" s="372"/>
      <c r="K150" s="1449">
        <f t="shared" ref="K150:K151" si="226">K158+K162</f>
        <v>29307</v>
      </c>
      <c r="L150" s="372"/>
      <c r="M150" s="1449">
        <f t="shared" ref="M150:M151" si="227">M158+M162</f>
        <v>36562</v>
      </c>
      <c r="N150" s="372"/>
      <c r="O150" s="1449">
        <f t="shared" ref="O150:O151" si="228">O158+O162</f>
        <v>20969</v>
      </c>
      <c r="P150" s="1495"/>
      <c r="Q150" s="1494">
        <f t="shared" ref="Q150:Q151" si="229">Q158+Q162</f>
        <v>27225</v>
      </c>
      <c r="R150" s="1450"/>
      <c r="S150" s="2"/>
      <c r="T150" s="2"/>
      <c r="U150" s="2"/>
      <c r="V150" s="2"/>
      <c r="W150" s="2"/>
      <c r="X150" s="2"/>
      <c r="Y150" s="2"/>
      <c r="Z150" s="2"/>
      <c r="AA150" s="2"/>
      <c r="AB150" s="2"/>
      <c r="AC150" s="2"/>
      <c r="AD150" s="2"/>
      <c r="AE150" s="2"/>
      <c r="AF150" s="2"/>
      <c r="AG150" s="2"/>
      <c r="AH150" s="2"/>
      <c r="AI150" s="2"/>
      <c r="AJ150" s="2"/>
      <c r="AK150" s="2"/>
    </row>
    <row r="151" spans="1:37" ht="15.75" customHeight="1">
      <c r="A151" s="1209"/>
      <c r="B151" s="1484" t="s">
        <v>1046</v>
      </c>
      <c r="C151" s="1453">
        <f t="shared" si="222"/>
        <v>985182.30865230691</v>
      </c>
      <c r="D151" s="1452"/>
      <c r="E151" s="1453">
        <f t="shared" si="223"/>
        <v>547686.08768421051</v>
      </c>
      <c r="F151" s="1452"/>
      <c r="G151" s="1453">
        <f t="shared" si="224"/>
        <v>178259.02578947367</v>
      </c>
      <c r="H151" s="1452"/>
      <c r="I151" s="1453">
        <f t="shared" si="225"/>
        <v>157735.08285614036</v>
      </c>
      <c r="J151" s="1452"/>
      <c r="K151" s="1453">
        <f t="shared" si="226"/>
        <v>29693.380745762712</v>
      </c>
      <c r="L151" s="1452"/>
      <c r="M151" s="1453">
        <f t="shared" si="227"/>
        <v>20562.615428571426</v>
      </c>
      <c r="N151" s="1452"/>
      <c r="O151" s="1453">
        <f t="shared" si="228"/>
        <v>24021.11614814815</v>
      </c>
      <c r="P151" s="1498"/>
      <c r="Q151" s="1496">
        <f t="shared" si="229"/>
        <v>27225</v>
      </c>
      <c r="R151" s="373"/>
      <c r="S151" s="2"/>
      <c r="T151" s="2"/>
      <c r="U151" s="2"/>
      <c r="V151" s="2"/>
      <c r="W151" s="2"/>
      <c r="X151" s="2"/>
      <c r="Y151" s="2"/>
      <c r="Z151" s="2"/>
      <c r="AA151" s="2"/>
      <c r="AB151" s="2"/>
      <c r="AC151" s="2"/>
      <c r="AD151" s="2"/>
      <c r="AE151" s="2"/>
      <c r="AF151" s="2"/>
      <c r="AG151" s="2"/>
      <c r="AH151" s="2"/>
      <c r="AI151" s="2"/>
      <c r="AJ151" s="2"/>
      <c r="AK151" s="2"/>
    </row>
    <row r="152" spans="1:37" ht="15.75" customHeight="1">
      <c r="A152" s="1209"/>
      <c r="B152" s="391"/>
      <c r="C152" s="1455"/>
      <c r="D152" s="1456"/>
      <c r="E152" s="1455"/>
      <c r="F152" s="1456"/>
      <c r="G152" s="1455"/>
      <c r="H152" s="1456"/>
      <c r="I152" s="1455"/>
      <c r="J152" s="1456"/>
      <c r="K152" s="1455"/>
      <c r="L152" s="1456"/>
      <c r="M152" s="1455"/>
      <c r="N152" s="1456"/>
      <c r="O152" s="1455"/>
      <c r="P152" s="1510"/>
      <c r="Q152" s="1511"/>
      <c r="R152" s="1457"/>
      <c r="S152" s="2"/>
      <c r="T152" s="2"/>
      <c r="U152" s="2"/>
      <c r="V152" s="2"/>
      <c r="W152" s="2"/>
      <c r="X152" s="2"/>
      <c r="Y152" s="2"/>
      <c r="Z152" s="2"/>
      <c r="AA152" s="2"/>
      <c r="AB152" s="2"/>
      <c r="AC152" s="2"/>
      <c r="AD152" s="2"/>
      <c r="AE152" s="2"/>
      <c r="AF152" s="2"/>
      <c r="AG152" s="2"/>
      <c r="AH152" s="2"/>
      <c r="AI152" s="2"/>
      <c r="AJ152" s="2"/>
      <c r="AK152" s="2"/>
    </row>
    <row r="153" spans="1:37" ht="15.75" customHeight="1">
      <c r="A153" s="1209"/>
      <c r="B153" s="397" t="s">
        <v>1047</v>
      </c>
      <c r="C153" s="365">
        <f>C155-C154</f>
        <v>410000</v>
      </c>
      <c r="D153" s="1460">
        <f>C153/C$14</f>
        <v>2.7188328912466843E-2</v>
      </c>
      <c r="E153" s="365">
        <f>E155-E154</f>
        <v>540000</v>
      </c>
      <c r="F153" s="1460">
        <f>E153/E$14</f>
        <v>6.1293984108967081E-2</v>
      </c>
      <c r="G153" s="365">
        <f>G155-G154</f>
        <v>-320000</v>
      </c>
      <c r="H153" s="1460">
        <f>G153/G154</f>
        <v>-0.14285714285714285</v>
      </c>
      <c r="I153" s="365">
        <f>I155-I154</f>
        <v>400000</v>
      </c>
      <c r="J153" s="1460">
        <f>I153/I$14</f>
        <v>0.14705882352941177</v>
      </c>
      <c r="K153" s="365">
        <f>K155-K154</f>
        <v>-200000</v>
      </c>
      <c r="L153" s="1460">
        <f>K153/K$14</f>
        <v>-0.39215686274509803</v>
      </c>
      <c r="M153" s="365">
        <f>M155-M154</f>
        <v>230000</v>
      </c>
      <c r="N153" s="1460">
        <f>M153/M$14</f>
        <v>0.26744186046511625</v>
      </c>
      <c r="O153" s="365">
        <f>O155-O154</f>
        <v>-240000</v>
      </c>
      <c r="P153" s="370">
        <f>O153/O$14</f>
        <v>-0.46153846153846156</v>
      </c>
      <c r="Q153" s="399"/>
      <c r="R153" s="369"/>
      <c r="S153" s="2"/>
      <c r="T153" s="2"/>
      <c r="U153" s="2"/>
      <c r="V153" s="2"/>
      <c r="W153" s="2"/>
      <c r="X153" s="2"/>
      <c r="Y153" s="2"/>
      <c r="Z153" s="2"/>
      <c r="AA153" s="2"/>
      <c r="AB153" s="2"/>
      <c r="AC153" s="2"/>
      <c r="AD153" s="2"/>
      <c r="AE153" s="2"/>
      <c r="AF153" s="2"/>
      <c r="AG153" s="2"/>
      <c r="AH153" s="2"/>
      <c r="AI153" s="2"/>
      <c r="AJ153" s="2"/>
      <c r="AK153" s="2"/>
    </row>
    <row r="154" spans="1:37" ht="15.75" customHeight="1">
      <c r="A154" s="1209"/>
      <c r="B154" s="391" t="s">
        <v>1048</v>
      </c>
      <c r="C154" s="1449">
        <f t="shared" ref="C154:C155" si="230">SUM(E154,G154,I154,K154,M154,O154,Q154)</f>
        <v>16500000</v>
      </c>
      <c r="D154" s="372"/>
      <c r="E154" s="1449">
        <v>9030000</v>
      </c>
      <c r="F154" s="372"/>
      <c r="G154" s="1449">
        <v>2240000</v>
      </c>
      <c r="H154" s="372"/>
      <c r="I154" s="1449">
        <v>3130000</v>
      </c>
      <c r="J154" s="372"/>
      <c r="K154" s="1449">
        <v>620000</v>
      </c>
      <c r="L154" s="372"/>
      <c r="M154" s="1449">
        <v>810000</v>
      </c>
      <c r="N154" s="372"/>
      <c r="O154" s="1449">
        <v>640000</v>
      </c>
      <c r="P154" s="1495"/>
      <c r="Q154" s="1494">
        <v>30000</v>
      </c>
      <c r="R154" s="1450"/>
      <c r="S154" s="2"/>
      <c r="T154" s="2"/>
      <c r="U154" s="2"/>
      <c r="V154" s="2"/>
      <c r="W154" s="2"/>
      <c r="X154" s="2"/>
      <c r="Y154" s="2"/>
      <c r="Z154" s="2"/>
      <c r="AA154" s="2"/>
      <c r="AB154" s="2"/>
      <c r="AC154" s="2"/>
      <c r="AD154" s="2"/>
      <c r="AE154" s="2"/>
      <c r="AF154" s="2"/>
      <c r="AG154" s="2"/>
      <c r="AH154" s="2"/>
      <c r="AI154" s="2"/>
      <c r="AJ154" s="2"/>
      <c r="AK154" s="2"/>
    </row>
    <row r="155" spans="1:37" ht="15.75" customHeight="1">
      <c r="A155" s="1209"/>
      <c r="B155" s="1484" t="s">
        <v>1049</v>
      </c>
      <c r="C155" s="1453">
        <f t="shared" si="230"/>
        <v>16910000</v>
      </c>
      <c r="D155" s="1452"/>
      <c r="E155" s="1453">
        <v>9570000</v>
      </c>
      <c r="F155" s="1452"/>
      <c r="G155" s="1453">
        <v>1920000</v>
      </c>
      <c r="H155" s="1452"/>
      <c r="I155" s="1453">
        <v>3530000</v>
      </c>
      <c r="J155" s="1452"/>
      <c r="K155" s="1453">
        <v>420000</v>
      </c>
      <c r="L155" s="1452"/>
      <c r="M155" s="1453">
        <v>1040000</v>
      </c>
      <c r="N155" s="1452"/>
      <c r="O155" s="1453">
        <v>400000</v>
      </c>
      <c r="P155" s="1498"/>
      <c r="Q155" s="1496">
        <v>30000</v>
      </c>
      <c r="R155" s="373"/>
      <c r="S155" s="2"/>
      <c r="T155" s="2"/>
      <c r="U155" s="2"/>
      <c r="V155" s="2"/>
      <c r="W155" s="2"/>
      <c r="X155" s="2"/>
      <c r="Y155" s="2"/>
      <c r="Z155" s="2"/>
      <c r="AA155" s="2"/>
      <c r="AB155" s="2"/>
      <c r="AC155" s="2"/>
      <c r="AD155" s="2"/>
      <c r="AE155" s="2"/>
      <c r="AF155" s="2"/>
      <c r="AG155" s="2"/>
      <c r="AH155" s="2"/>
      <c r="AI155" s="2"/>
      <c r="AJ155" s="2"/>
      <c r="AK155" s="2"/>
    </row>
    <row r="156" spans="1:37" ht="15.75" customHeight="1">
      <c r="A156" s="1209"/>
      <c r="B156" s="2"/>
      <c r="C156" s="1462"/>
      <c r="D156" s="381"/>
      <c r="E156" s="1462"/>
      <c r="F156" s="381"/>
      <c r="G156" s="1462"/>
      <c r="H156" s="381"/>
      <c r="I156" s="1462"/>
      <c r="J156" s="381"/>
      <c r="K156" s="1462"/>
      <c r="L156" s="381"/>
      <c r="M156" s="1462"/>
      <c r="N156" s="381"/>
      <c r="O156" s="1462"/>
      <c r="P156" s="1499"/>
      <c r="Q156" s="1499"/>
      <c r="R156" s="1463"/>
      <c r="S156" s="2"/>
      <c r="T156" s="2"/>
      <c r="U156" s="2"/>
      <c r="V156" s="2"/>
      <c r="W156" s="2"/>
      <c r="X156" s="2"/>
      <c r="Y156" s="2"/>
      <c r="Z156" s="2"/>
      <c r="AA156" s="2"/>
      <c r="AB156" s="2"/>
      <c r="AC156" s="2"/>
      <c r="AD156" s="2"/>
      <c r="AE156" s="2"/>
      <c r="AF156" s="2"/>
      <c r="AG156" s="2"/>
      <c r="AH156" s="2"/>
      <c r="AI156" s="2"/>
      <c r="AJ156" s="2"/>
      <c r="AK156" s="2"/>
    </row>
    <row r="157" spans="1:37" ht="15.75" customHeight="1">
      <c r="A157" s="1209"/>
      <c r="B157" s="397" t="s">
        <v>1050</v>
      </c>
      <c r="C157" s="384">
        <f>C159-C158</f>
        <v>24154.780652306858</v>
      </c>
      <c r="D157" s="1460">
        <f>C157/C158</f>
        <v>2.7894256828475447E-2</v>
      </c>
      <c r="E157" s="384">
        <f>E159-E158</f>
        <v>-40508.966315789497</v>
      </c>
      <c r="F157" s="1460">
        <f>E157/E158</f>
        <v>-7.5879807356257378E-2</v>
      </c>
      <c r="G157" s="384">
        <f>G159-G158</f>
        <v>66743.915789473685</v>
      </c>
      <c r="H157" s="1460">
        <f>G157/G158</f>
        <v>0.6663796143079872</v>
      </c>
      <c r="I157" s="384">
        <f>I159-I158</f>
        <v>9479.3308561403537</v>
      </c>
      <c r="J157" s="1460">
        <f>I157/I158</f>
        <v>7.1309086954633935E-2</v>
      </c>
      <c r="K157" s="384">
        <f>K159-K158</f>
        <v>1093.9247457627134</v>
      </c>
      <c r="L157" s="1460">
        <f>K157/K158</f>
        <v>4.040349938181767E-2</v>
      </c>
      <c r="M157" s="384">
        <f>M159-M158</f>
        <v>-16375.572571428573</v>
      </c>
      <c r="N157" s="1460">
        <f>M157/M158</f>
        <v>-0.4648453665104057</v>
      </c>
      <c r="O157" s="384">
        <f>O159-O158</f>
        <v>3722.1481481481496</v>
      </c>
      <c r="P157" s="370">
        <f>O157/O158</f>
        <v>0.19399323230041954</v>
      </c>
      <c r="Q157" s="399"/>
      <c r="R157" s="369"/>
      <c r="S157" s="2"/>
      <c r="T157" s="2"/>
      <c r="U157" s="2"/>
      <c r="V157" s="2"/>
      <c r="W157" s="2"/>
      <c r="X157" s="2"/>
      <c r="Y157" s="2"/>
      <c r="Z157" s="2"/>
      <c r="AA157" s="2"/>
      <c r="AB157" s="2"/>
      <c r="AC157" s="2"/>
      <c r="AD157" s="2"/>
      <c r="AE157" s="2"/>
      <c r="AF157" s="2"/>
      <c r="AG157" s="2"/>
      <c r="AH157" s="2"/>
      <c r="AI157" s="2"/>
      <c r="AJ157" s="2"/>
      <c r="AK157" s="2"/>
    </row>
    <row r="158" spans="1:37" ht="15.75" customHeight="1">
      <c r="A158" s="1209"/>
      <c r="B158" s="391" t="s">
        <v>1051</v>
      </c>
      <c r="C158" s="1467">
        <f t="shared" ref="C158:C159" si="231">SUM(E158,G158,I158,K158,M158,O158,Q158)</f>
        <v>865941</v>
      </c>
      <c r="D158" s="381"/>
      <c r="E158" s="1467">
        <v>533857</v>
      </c>
      <c r="F158" s="381"/>
      <c r="G158" s="1467">
        <v>100159</v>
      </c>
      <c r="H158" s="381"/>
      <c r="I158" s="1467">
        <v>132933</v>
      </c>
      <c r="J158" s="381"/>
      <c r="K158" s="1467">
        <v>27075</v>
      </c>
      <c r="L158" s="381"/>
      <c r="M158" s="1467">
        <v>35228</v>
      </c>
      <c r="N158" s="381"/>
      <c r="O158" s="1467">
        <v>19187</v>
      </c>
      <c r="P158" s="1499"/>
      <c r="Q158" s="1468">
        <v>17502</v>
      </c>
      <c r="R158" s="1463"/>
      <c r="S158" s="2"/>
      <c r="T158" s="2"/>
      <c r="U158" s="2"/>
      <c r="V158" s="2"/>
      <c r="W158" s="2"/>
      <c r="X158" s="2"/>
      <c r="Y158" s="2"/>
      <c r="Z158" s="2"/>
      <c r="AA158" s="2"/>
      <c r="AB158" s="2"/>
      <c r="AC158" s="2"/>
      <c r="AD158" s="2"/>
      <c r="AE158" s="2"/>
      <c r="AF158" s="2"/>
      <c r="AG158" s="2"/>
      <c r="AH158" s="2"/>
      <c r="AI158" s="2"/>
      <c r="AJ158" s="2"/>
      <c r="AK158" s="2"/>
    </row>
    <row r="159" spans="1:37" ht="15.75" customHeight="1">
      <c r="A159" s="1209"/>
      <c r="B159" s="1487" t="s">
        <v>1052</v>
      </c>
      <c r="C159" s="1470">
        <f t="shared" si="231"/>
        <v>890095.78065230686</v>
      </c>
      <c r="D159" s="1471"/>
      <c r="E159" s="1470">
        <f>1874722528/3800</f>
        <v>493348.0336842105</v>
      </c>
      <c r="F159" s="1471"/>
      <c r="G159" s="1496">
        <f>634231080/3800</f>
        <v>166902.91578947369</v>
      </c>
      <c r="H159" s="1471"/>
      <c r="I159" s="1470">
        <f>405875142.94/2850</f>
        <v>142412.33085614035</v>
      </c>
      <c r="J159" s="1471"/>
      <c r="K159" s="1470">
        <f>41549164/1475</f>
        <v>28168.924745762713</v>
      </c>
      <c r="L159" s="1471"/>
      <c r="M159" s="1470">
        <f>65983496/3500</f>
        <v>18852.427428571427</v>
      </c>
      <c r="N159" s="1471"/>
      <c r="O159" s="1470">
        <f>3092735/135</f>
        <v>22909.14814814815</v>
      </c>
      <c r="P159" s="1519"/>
      <c r="Q159" s="1453">
        <f>Q158</f>
        <v>17502</v>
      </c>
      <c r="R159" s="387"/>
      <c r="S159" s="2"/>
      <c r="T159" s="2"/>
      <c r="U159" s="2"/>
      <c r="V159" s="2"/>
      <c r="W159" s="2"/>
      <c r="X159" s="2"/>
      <c r="Y159" s="2"/>
      <c r="Z159" s="2"/>
      <c r="AA159" s="2"/>
      <c r="AB159" s="2"/>
      <c r="AC159" s="2"/>
      <c r="AD159" s="2"/>
      <c r="AE159" s="2"/>
      <c r="AF159" s="2"/>
      <c r="AG159" s="2"/>
      <c r="AH159" s="2"/>
      <c r="AI159" s="2"/>
      <c r="AJ159" s="2"/>
      <c r="AK159" s="2"/>
    </row>
    <row r="160" spans="1:37" ht="15.75" customHeight="1">
      <c r="A160" s="1209"/>
      <c r="B160" s="393"/>
      <c r="C160" s="1462"/>
      <c r="D160" s="381"/>
      <c r="E160" s="1462"/>
      <c r="F160" s="381"/>
      <c r="G160" s="1462"/>
      <c r="H160" s="381"/>
      <c r="I160" s="1462"/>
      <c r="J160" s="381"/>
      <c r="K160" s="1462"/>
      <c r="L160" s="381"/>
      <c r="M160" s="1462"/>
      <c r="N160" s="381"/>
      <c r="O160" s="1462"/>
      <c r="P160" s="1499"/>
      <c r="Q160" s="1499"/>
      <c r="R160" s="1463"/>
      <c r="S160" s="2"/>
      <c r="T160" s="2"/>
      <c r="U160" s="2"/>
      <c r="V160" s="2"/>
      <c r="W160" s="2"/>
      <c r="X160" s="2"/>
      <c r="Y160" s="2"/>
      <c r="Z160" s="2"/>
      <c r="AA160" s="2"/>
      <c r="AB160" s="2"/>
      <c r="AC160" s="2"/>
      <c r="AD160" s="2"/>
      <c r="AE160" s="2"/>
      <c r="AF160" s="2"/>
      <c r="AG160" s="2"/>
      <c r="AH160" s="2"/>
      <c r="AI160" s="2"/>
      <c r="AJ160" s="2"/>
      <c r="AK160" s="2"/>
    </row>
    <row r="161" spans="1:37" ht="15.75" customHeight="1">
      <c r="A161" s="1209"/>
      <c r="B161" s="397" t="s">
        <v>1053</v>
      </c>
      <c r="C161" s="384">
        <f>C163-C162</f>
        <v>1935.5279999999766</v>
      </c>
      <c r="D161" s="1460">
        <f>C161/C162</f>
        <v>2.0778392073085385E-2</v>
      </c>
      <c r="E161" s="384">
        <f>E163-E162</f>
        <v>3124.0539999999964</v>
      </c>
      <c r="F161" s="1460">
        <f>E161/E162</f>
        <v>6.0999999999999929E-2</v>
      </c>
      <c r="G161" s="384">
        <f>G163-G162</f>
        <v>-1925.8899999999994</v>
      </c>
      <c r="H161" s="1460">
        <f>G161/G162</f>
        <v>-0.14499999999999996</v>
      </c>
      <c r="I161" s="384">
        <f>I163-I162</f>
        <v>1738.7519999999986</v>
      </c>
      <c r="J161" s="1460">
        <f>I161/I162</f>
        <v>0.12799999999999989</v>
      </c>
      <c r="K161" s="384">
        <f>K163-K162</f>
        <v>-707.5440000000001</v>
      </c>
      <c r="L161" s="1460">
        <f>K161/K162</f>
        <v>-0.31700000000000006</v>
      </c>
      <c r="M161" s="384">
        <f>M163-M162</f>
        <v>376.18799999999965</v>
      </c>
      <c r="N161" s="1460">
        <f>M161/M162</f>
        <v>0.28199999999999975</v>
      </c>
      <c r="O161" s="384">
        <f>O163-O162</f>
        <v>-670.03199999999993</v>
      </c>
      <c r="P161" s="370">
        <f>O161/O162</f>
        <v>-0.37599999999999995</v>
      </c>
      <c r="Q161" s="399"/>
      <c r="R161" s="369"/>
      <c r="S161" s="2"/>
      <c r="T161" s="2"/>
      <c r="U161" s="2"/>
      <c r="V161" s="2"/>
      <c r="W161" s="2"/>
      <c r="X161" s="2"/>
      <c r="Y161" s="2"/>
      <c r="Z161" s="2"/>
      <c r="AA161" s="2"/>
      <c r="AB161" s="2"/>
      <c r="AC161" s="2"/>
      <c r="AD161" s="2"/>
      <c r="AE161" s="2"/>
      <c r="AF161" s="2"/>
      <c r="AG161" s="2"/>
      <c r="AH161" s="2"/>
      <c r="AI161" s="2"/>
      <c r="AJ161" s="2"/>
      <c r="AK161" s="2"/>
    </row>
    <row r="162" spans="1:37" ht="15.75" customHeight="1">
      <c r="A162" s="1209"/>
      <c r="B162" s="391" t="s">
        <v>1054</v>
      </c>
      <c r="C162" s="1462">
        <f t="shared" ref="C162:C163" si="232">SUM(E162,G162,I162,K162,M162,O162,Q162)</f>
        <v>93151</v>
      </c>
      <c r="D162" s="381"/>
      <c r="E162" s="1462">
        <v>51214</v>
      </c>
      <c r="F162" s="2"/>
      <c r="G162" s="1462">
        <v>13282</v>
      </c>
      <c r="H162" s="2"/>
      <c r="I162" s="1462">
        <v>13584</v>
      </c>
      <c r="J162" s="381"/>
      <c r="K162" s="1462">
        <v>2232</v>
      </c>
      <c r="L162" s="381"/>
      <c r="M162" s="1462">
        <v>1334</v>
      </c>
      <c r="N162" s="2"/>
      <c r="O162" s="1462">
        <v>1782</v>
      </c>
      <c r="P162" s="1499"/>
      <c r="Q162" s="1462">
        <v>9723</v>
      </c>
      <c r="R162" s="1463"/>
      <c r="S162" s="2"/>
      <c r="T162" s="2"/>
      <c r="U162" s="2"/>
      <c r="V162" s="2"/>
      <c r="W162" s="2"/>
      <c r="X162" s="2"/>
      <c r="Y162" s="2"/>
      <c r="Z162" s="2"/>
      <c r="AA162" s="2"/>
      <c r="AB162" s="2"/>
      <c r="AC162" s="2"/>
      <c r="AD162" s="2"/>
      <c r="AE162" s="2"/>
      <c r="AF162" s="2"/>
      <c r="AG162" s="2"/>
      <c r="AH162" s="2"/>
      <c r="AI162" s="2"/>
      <c r="AJ162" s="2"/>
      <c r="AK162" s="2"/>
    </row>
    <row r="163" spans="1:37" ht="15.75" customHeight="1">
      <c r="A163" s="1210"/>
      <c r="B163" s="391" t="s">
        <v>1055</v>
      </c>
      <c r="C163" s="1470">
        <f t="shared" si="232"/>
        <v>95086.527999999977</v>
      </c>
      <c r="D163" s="1471"/>
      <c r="E163" s="1470">
        <f>E162*106.1%</f>
        <v>54338.053999999996</v>
      </c>
      <c r="F163" s="1471"/>
      <c r="G163" s="1470">
        <f>G162*85.5%</f>
        <v>11356.11</v>
      </c>
      <c r="H163" s="1471"/>
      <c r="I163" s="1470">
        <f>I162*112.8%</f>
        <v>15322.751999999999</v>
      </c>
      <c r="J163" s="1471"/>
      <c r="K163" s="1470">
        <f>K162*68.3%</f>
        <v>1524.4559999999999</v>
      </c>
      <c r="L163" s="1471"/>
      <c r="M163" s="1470">
        <f>M162*128.2%</f>
        <v>1710.1879999999996</v>
      </c>
      <c r="N163" s="1471"/>
      <c r="O163" s="1470">
        <f>O162*62.4%</f>
        <v>1111.9680000000001</v>
      </c>
      <c r="P163" s="1519"/>
      <c r="Q163" s="1470">
        <f>Q162</f>
        <v>9723</v>
      </c>
      <c r="R163" s="387"/>
      <c r="S163" s="2"/>
      <c r="T163" s="2"/>
      <c r="U163" s="2"/>
      <c r="V163" s="2"/>
      <c r="W163" s="2"/>
      <c r="X163" s="2"/>
      <c r="Y163" s="2"/>
      <c r="Z163" s="2"/>
      <c r="AA163" s="2"/>
      <c r="AB163" s="2"/>
      <c r="AC163" s="2"/>
      <c r="AD163" s="2"/>
      <c r="AE163" s="2"/>
      <c r="AF163" s="2"/>
      <c r="AG163" s="2"/>
      <c r="AH163" s="2"/>
      <c r="AI163" s="2"/>
      <c r="AJ163" s="2"/>
      <c r="AK163" s="2"/>
    </row>
    <row r="164" spans="1:37" ht="15.75" customHeight="1">
      <c r="A164" s="1432"/>
      <c r="B164" s="411" t="s">
        <v>1039</v>
      </c>
      <c r="C164" s="1110">
        <f>C166-C165</f>
        <v>-5.9968024546893511E-4</v>
      </c>
      <c r="D164" s="1435"/>
      <c r="E164" s="1110">
        <f>E166-E165</f>
        <v>-6.4908158370620764E-3</v>
      </c>
      <c r="F164" s="1435"/>
      <c r="G164" s="1110">
        <f>G166-G165</f>
        <v>3.7886687252051902E-2</v>
      </c>
      <c r="H164" s="1435"/>
      <c r="I164" s="1110">
        <f>I166-I165</f>
        <v>-1.2786487430204857E-3</v>
      </c>
      <c r="J164" s="1435"/>
      <c r="K164" s="1530">
        <f>K166-K165</f>
        <v>9.5223522287671419E-3</v>
      </c>
      <c r="L164" s="1203"/>
      <c r="M164" s="1110">
        <f>M166-M165</f>
        <v>-2.890770119361585E-2</v>
      </c>
      <c r="N164" s="1435"/>
      <c r="O164" s="1110">
        <f>O166-O165</f>
        <v>8.2096510802469116E-3</v>
      </c>
      <c r="P164" s="1435"/>
      <c r="Q164" s="1531">
        <f>Q166-Q165</f>
        <v>0</v>
      </c>
      <c r="R164" s="1435"/>
      <c r="S164" s="2"/>
      <c r="T164" s="1520"/>
      <c r="U164" s="1532"/>
      <c r="V164" s="1425" t="s">
        <v>1</v>
      </c>
      <c r="W164" s="1203"/>
      <c r="X164" s="1425" t="s">
        <v>2</v>
      </c>
      <c r="Y164" s="1203"/>
      <c r="Z164" s="1425" t="s">
        <v>3</v>
      </c>
      <c r="AA164" s="1203"/>
      <c r="AB164" s="1425" t="s">
        <v>4</v>
      </c>
      <c r="AC164" s="1203"/>
      <c r="AD164" s="1425" t="s">
        <v>5</v>
      </c>
      <c r="AE164" s="1203"/>
      <c r="AF164" s="1533" t="s">
        <v>6</v>
      </c>
      <c r="AG164" s="1440"/>
      <c r="AH164" s="1534" t="s">
        <v>1036</v>
      </c>
      <c r="AI164" s="1203"/>
      <c r="AJ164" s="1425" t="s">
        <v>1037</v>
      </c>
      <c r="AK164" s="1203"/>
    </row>
    <row r="165" spans="1:37" ht="15.75" customHeight="1">
      <c r="A165" s="1535" t="s">
        <v>1078</v>
      </c>
      <c r="B165" s="1536" t="s">
        <v>1041</v>
      </c>
      <c r="C165" s="1111">
        <f t="shared" ref="C165:C166" si="233">C170/C174</f>
        <v>5.8660061162079509E-2</v>
      </c>
      <c r="D165" s="1435"/>
      <c r="E165" s="1111">
        <f t="shared" ref="E165:E166" si="234">E170/E174</f>
        <v>6.640987514188422E-2</v>
      </c>
      <c r="F165" s="1435"/>
      <c r="G165" s="1111">
        <f t="shared" ref="G165:G166" si="235">G170/G174</f>
        <v>4.9108658008658011E-2</v>
      </c>
      <c r="H165" s="1435"/>
      <c r="I165" s="1111">
        <f t="shared" ref="I165:I166" si="236">I170/I174</f>
        <v>4.6810543130990416E-2</v>
      </c>
      <c r="J165" s="1435"/>
      <c r="K165" s="1111">
        <f t="shared" ref="K165:K166" si="237">K170/K174</f>
        <v>4.7269354838709678E-2</v>
      </c>
      <c r="L165" s="1435"/>
      <c r="M165" s="1111">
        <f t="shared" ref="M165:M166" si="238">M170/M174</f>
        <v>4.5138271604938274E-2</v>
      </c>
      <c r="N165" s="1435"/>
      <c r="O165" s="1111">
        <f t="shared" ref="O165:O166" si="239">O170/O174</f>
        <v>3.2764062500000003E-2</v>
      </c>
      <c r="P165" s="1435"/>
      <c r="Q165" s="1116">
        <f t="shared" ref="Q165:Q166" si="240">Q170/Q174</f>
        <v>0.90749999999999997</v>
      </c>
      <c r="R165" s="1435"/>
      <c r="S165" s="2"/>
      <c r="T165" s="1501"/>
      <c r="U165" s="412"/>
      <c r="V165" s="1537" t="s">
        <v>1038</v>
      </c>
      <c r="W165" s="1538" t="s">
        <v>9</v>
      </c>
      <c r="X165" s="1537" t="s">
        <v>1038</v>
      </c>
      <c r="Y165" s="1538" t="s">
        <v>9</v>
      </c>
      <c r="Z165" s="1537" t="s">
        <v>1038</v>
      </c>
      <c r="AA165" s="1538" t="s">
        <v>9</v>
      </c>
      <c r="AB165" s="1537" t="s">
        <v>1038</v>
      </c>
      <c r="AC165" s="1538" t="s">
        <v>9</v>
      </c>
      <c r="AD165" s="1537" t="s">
        <v>1038</v>
      </c>
      <c r="AE165" s="1539" t="s">
        <v>9</v>
      </c>
      <c r="AF165" s="1429" t="s">
        <v>1038</v>
      </c>
      <c r="AG165" s="1540" t="s">
        <v>9</v>
      </c>
      <c r="AH165" s="1537" t="s">
        <v>1038</v>
      </c>
      <c r="AI165" s="1538" t="s">
        <v>9</v>
      </c>
      <c r="AJ165" s="1541" t="s">
        <v>1038</v>
      </c>
      <c r="AK165" s="1538" t="s">
        <v>9</v>
      </c>
    </row>
    <row r="166" spans="1:37" ht="15.75" customHeight="1">
      <c r="A166" s="1209"/>
      <c r="B166" s="1536" t="s">
        <v>1042</v>
      </c>
      <c r="C166" s="1542">
        <f t="shared" si="233"/>
        <v>5.8060380916610574E-2</v>
      </c>
      <c r="D166" s="1543"/>
      <c r="E166" s="1542">
        <f t="shared" si="234"/>
        <v>5.9919059304822143E-2</v>
      </c>
      <c r="F166" s="1543"/>
      <c r="G166" s="1542">
        <f t="shared" si="235"/>
        <v>8.6995345260709914E-2</v>
      </c>
      <c r="H166" s="1543"/>
      <c r="I166" s="1542">
        <f t="shared" si="236"/>
        <v>4.553189438796993E-2</v>
      </c>
      <c r="J166" s="1543"/>
      <c r="K166" s="1542">
        <f t="shared" si="237"/>
        <v>5.679170706747682E-2</v>
      </c>
      <c r="L166" s="1543"/>
      <c r="M166" s="1542">
        <f t="shared" si="238"/>
        <v>1.6230570411322424E-2</v>
      </c>
      <c r="N166" s="1543"/>
      <c r="O166" s="1542">
        <f t="shared" si="239"/>
        <v>4.0973713580246915E-2</v>
      </c>
      <c r="P166" s="1543"/>
      <c r="Q166" s="1544">
        <f t="shared" si="240"/>
        <v>0.90749999999999997</v>
      </c>
      <c r="R166" s="1543"/>
      <c r="S166" s="2"/>
      <c r="T166" s="1113" t="s">
        <v>44</v>
      </c>
      <c r="U166" s="1545" t="s">
        <v>1039</v>
      </c>
      <c r="V166" s="1110">
        <f>V168-V167</f>
        <v>2.0921570988378588E-3</v>
      </c>
      <c r="W166" s="1435"/>
      <c r="X166" s="1110">
        <f>X168-X167</f>
        <v>-6.7334120626135474E-3</v>
      </c>
      <c r="Y166" s="1435"/>
      <c r="Z166" s="1110">
        <f>Z168-Z167</f>
        <v>4.5998125456392029E-2</v>
      </c>
      <c r="AA166" s="1435"/>
      <c r="AB166" s="1110">
        <f>AB168-AB167</f>
        <v>-2.1280320030370309E-3</v>
      </c>
      <c r="AC166" s="1435"/>
      <c r="AD166" s="1110">
        <f>AD168-AD167</f>
        <v>1.712671695741274E-2</v>
      </c>
      <c r="AE166" s="1157"/>
      <c r="AF166" s="1546">
        <f>AF168-AF167</f>
        <v>-2.5128664286278871E-2</v>
      </c>
      <c r="AG166" s="1435"/>
      <c r="AH166" s="1110">
        <f>AH168-AH167</f>
        <v>2.0505097228284058E-2</v>
      </c>
      <c r="AI166" s="1435"/>
      <c r="AJ166" s="1547">
        <f>AJ168-AJ167</f>
        <v>0.90749999999999997</v>
      </c>
      <c r="AK166" s="1435"/>
    </row>
    <row r="167" spans="1:37" ht="15.75" customHeight="1">
      <c r="A167" s="1209"/>
      <c r="B167" s="413" t="s">
        <v>1079</v>
      </c>
      <c r="C167" s="1091">
        <v>6.6000000000000003E-2</v>
      </c>
      <c r="D167" s="1203"/>
      <c r="E167" s="1091">
        <v>7.0999999999999994E-2</v>
      </c>
      <c r="F167" s="1203"/>
      <c r="G167" s="1091">
        <v>9.5000000000000001E-2</v>
      </c>
      <c r="H167" s="1203"/>
      <c r="I167" s="1091">
        <v>5.2999999999999999E-2</v>
      </c>
      <c r="J167" s="1203"/>
      <c r="K167" s="1091">
        <v>7.0999999999999994E-2</v>
      </c>
      <c r="L167" s="1203"/>
      <c r="M167" s="1091">
        <v>1.9E-2</v>
      </c>
      <c r="N167" s="1203"/>
      <c r="O167" s="1091">
        <v>3.5000000000000003E-2</v>
      </c>
      <c r="P167" s="1203"/>
      <c r="Q167" s="1115">
        <v>0.41</v>
      </c>
      <c r="R167" s="1203"/>
      <c r="S167" s="2"/>
      <c r="T167" s="1209"/>
      <c r="U167" s="1536" t="s">
        <v>1041</v>
      </c>
      <c r="V167" s="1111">
        <f t="shared" ref="V167:V168" si="241">V172/V176</f>
        <v>5.6431186919660883E-2</v>
      </c>
      <c r="W167" s="1435"/>
      <c r="X167" s="1111">
        <f t="shared" ref="X167:X168" si="242">X172/X176</f>
        <v>6.4553622655388013E-2</v>
      </c>
      <c r="Y167" s="1435"/>
      <c r="Z167" s="1111">
        <f t="shared" ref="Z167:Z168" si="243">Z172/Z176</f>
        <v>5.1253463855421684E-2</v>
      </c>
      <c r="AA167" s="1435"/>
      <c r="AB167" s="1111">
        <f t="shared" ref="AB167:AB168" si="244">AB172/AB176</f>
        <v>4.721278195488722E-2</v>
      </c>
      <c r="AC167" s="1435"/>
      <c r="AD167" s="1111">
        <f t="shared" ref="AD167:AD168" si="245">AD172/AD176</f>
        <v>4.7269354838709678E-2</v>
      </c>
      <c r="AE167" s="1157"/>
      <c r="AF167" s="1548">
        <f t="shared" ref="AF167:AF168" si="246">AF172/AF176</f>
        <v>4.3699601593625501E-2</v>
      </c>
      <c r="AG167" s="1435"/>
      <c r="AH167" s="1111">
        <f t="shared" ref="AH167:AH168" si="247">AH172/AH176</f>
        <v>3.2426288659793814E-2</v>
      </c>
      <c r="AI167" s="1435"/>
      <c r="AJ167" s="1111">
        <f t="shared" ref="AJ167:AJ168" si="248">AJ172/AJ176</f>
        <v>0</v>
      </c>
      <c r="AK167" s="1435"/>
    </row>
    <row r="168" spans="1:37" ht="15.75" customHeight="1">
      <c r="A168" s="1209"/>
      <c r="B168" s="2"/>
      <c r="C168" s="414"/>
      <c r="D168" s="415"/>
      <c r="E168" s="414"/>
      <c r="F168" s="415"/>
      <c r="G168" s="414"/>
      <c r="H168" s="415"/>
      <c r="I168" s="414"/>
      <c r="J168" s="415"/>
      <c r="K168" s="414"/>
      <c r="L168" s="415"/>
      <c r="M168" s="414"/>
      <c r="N168" s="415"/>
      <c r="O168" s="414"/>
      <c r="P168" s="415"/>
      <c r="Q168" s="414"/>
      <c r="R168" s="415"/>
      <c r="S168" s="2"/>
      <c r="T168" s="1209"/>
      <c r="U168" s="389" t="s">
        <v>1042</v>
      </c>
      <c r="V168" s="1542">
        <f t="shared" si="241"/>
        <v>5.8523344018498742E-2</v>
      </c>
      <c r="W168" s="1543"/>
      <c r="X168" s="1542">
        <f t="shared" si="242"/>
        <v>5.7820210592774465E-2</v>
      </c>
      <c r="Y168" s="1543"/>
      <c r="Z168" s="1542">
        <f t="shared" si="243"/>
        <v>9.7251589311813713E-2</v>
      </c>
      <c r="AA168" s="1543"/>
      <c r="AB168" s="1542">
        <f t="shared" si="244"/>
        <v>4.5084749951850189E-2</v>
      </c>
      <c r="AC168" s="1543"/>
      <c r="AD168" s="1542">
        <f t="shared" si="245"/>
        <v>6.4396071796122417E-2</v>
      </c>
      <c r="AE168" s="1549"/>
      <c r="AF168" s="1548">
        <f t="shared" si="246"/>
        <v>1.857093730734663E-2</v>
      </c>
      <c r="AG168" s="1435"/>
      <c r="AH168" s="1542">
        <f t="shared" si="247"/>
        <v>5.2931385888077873E-2</v>
      </c>
      <c r="AI168" s="1543"/>
      <c r="AJ168" s="1550">
        <f t="shared" si="248"/>
        <v>0.90749999999999997</v>
      </c>
      <c r="AK168" s="1543"/>
    </row>
    <row r="169" spans="1:37" ht="15.75" customHeight="1">
      <c r="A169" s="1209"/>
      <c r="B169" s="416" t="s">
        <v>1044</v>
      </c>
      <c r="C169" s="1551">
        <f>C171-C170</f>
        <v>31998.702246542438</v>
      </c>
      <c r="D169" s="1498">
        <f>C169/C170</f>
        <v>3.3363537853034371E-2</v>
      </c>
      <c r="E169" s="1551">
        <f>E171-E170</f>
        <v>-41605.132105263183</v>
      </c>
      <c r="F169" s="1498">
        <f>E169/E170</f>
        <v>-7.1111253344061112E-2</v>
      </c>
      <c r="G169" s="1551">
        <f>G171-G170</f>
        <v>73598.992310526315</v>
      </c>
      <c r="H169" s="1498">
        <f>G169/G170</f>
        <v>0.64878652612835142</v>
      </c>
      <c r="I169" s="1551">
        <f>I171-I170</f>
        <v>12844.630357894755</v>
      </c>
      <c r="J169" s="1498">
        <f>I169/I170</f>
        <v>8.7666484830393437E-2</v>
      </c>
      <c r="K169" s="1551">
        <f>K171-K170</f>
        <v>792.60474576271372</v>
      </c>
      <c r="L169" s="1498">
        <f>K169/K170</f>
        <v>2.7044895272894318E-2</v>
      </c>
      <c r="M169" s="1551">
        <f>M171-M170</f>
        <v>-17247.621210526315</v>
      </c>
      <c r="N169" s="1498">
        <f>M169/M170</f>
        <v>-0.47173626198037072</v>
      </c>
      <c r="O169" s="1551">
        <f>O171-O170</f>
        <v>3615.2281481481477</v>
      </c>
      <c r="P169" s="1498">
        <f>O169/O170</f>
        <v>0.17240822872564965</v>
      </c>
      <c r="Q169" s="1453">
        <f>Q171-Q170</f>
        <v>0</v>
      </c>
      <c r="R169" s="1552">
        <f>Q169/Q170</f>
        <v>0</v>
      </c>
      <c r="S169" s="2"/>
      <c r="T169" s="1209"/>
      <c r="U169" s="417" t="s">
        <v>1080</v>
      </c>
      <c r="V169" s="1091">
        <v>5.8000000000000003E-2</v>
      </c>
      <c r="W169" s="1203"/>
      <c r="X169" s="1091">
        <v>6.0999999999999999E-2</v>
      </c>
      <c r="Y169" s="1203"/>
      <c r="Z169" s="1091">
        <v>7.0999999999999994E-2</v>
      </c>
      <c r="AA169" s="1203"/>
      <c r="AB169" s="1091">
        <v>4.3999999999999997E-2</v>
      </c>
      <c r="AC169" s="1203"/>
      <c r="AD169" s="1091">
        <v>4.3999999999999997E-2</v>
      </c>
      <c r="AE169" s="1203"/>
      <c r="AF169" s="1091">
        <v>3.3000000000000002E-2</v>
      </c>
      <c r="AG169" s="1203"/>
      <c r="AH169" s="1091">
        <v>5.8000000000000003E-2</v>
      </c>
      <c r="AI169" s="1203"/>
      <c r="AJ169" s="1112">
        <v>0.56999999999999995</v>
      </c>
      <c r="AK169" s="1203"/>
    </row>
    <row r="170" spans="1:37" ht="15.75" customHeight="1">
      <c r="A170" s="1209"/>
      <c r="B170" s="2" t="s">
        <v>1045</v>
      </c>
      <c r="C170" s="1553">
        <f t="shared" ref="C170:C171" si="249">SUM(E170,G170,I170,K170,M170,O170,Q170)</f>
        <v>959092</v>
      </c>
      <c r="D170" s="1499"/>
      <c r="E170" s="1553">
        <f t="shared" ref="E170:E171" si="250">E178+E182</f>
        <v>585071</v>
      </c>
      <c r="F170" s="1499"/>
      <c r="G170" s="1553">
        <f t="shared" ref="G170:G171" si="251">G178+G182</f>
        <v>113441</v>
      </c>
      <c r="H170" s="1499"/>
      <c r="I170" s="1553">
        <f t="shared" ref="I170:I171" si="252">I178+I182</f>
        <v>146517</v>
      </c>
      <c r="J170" s="1499"/>
      <c r="K170" s="1553">
        <f t="shared" ref="K170:K171" si="253">K178+K182</f>
        <v>29307</v>
      </c>
      <c r="L170" s="1499"/>
      <c r="M170" s="1553">
        <f t="shared" ref="M170:M171" si="254">M178+M182</f>
        <v>36562</v>
      </c>
      <c r="N170" s="1499"/>
      <c r="O170" s="1553">
        <f t="shared" ref="O170:O171" si="255">O178+O182</f>
        <v>20969</v>
      </c>
      <c r="P170" s="1499"/>
      <c r="Q170" s="1449">
        <f t="shared" ref="Q170:Q171" si="256">Q178+Q182</f>
        <v>27225</v>
      </c>
      <c r="R170" s="1554"/>
      <c r="S170" s="2"/>
      <c r="T170" s="1209"/>
      <c r="U170" s="2"/>
      <c r="V170" s="414"/>
      <c r="W170" s="415"/>
      <c r="X170" s="414"/>
      <c r="Y170" s="415"/>
      <c r="Z170" s="414"/>
      <c r="AA170" s="415"/>
      <c r="AB170" s="414"/>
      <c r="AC170" s="415"/>
      <c r="AD170" s="414"/>
      <c r="AE170" s="415"/>
      <c r="AF170" s="414"/>
      <c r="AG170" s="415"/>
      <c r="AH170" s="414"/>
      <c r="AI170" s="415"/>
      <c r="AJ170" s="414"/>
      <c r="AK170" s="415"/>
    </row>
    <row r="171" spans="1:37" ht="15.75" customHeight="1">
      <c r="A171" s="1209"/>
      <c r="B171" s="1472" t="s">
        <v>1046</v>
      </c>
      <c r="C171" s="1555">
        <f t="shared" si="249"/>
        <v>991090.70224654244</v>
      </c>
      <c r="D171" s="1519"/>
      <c r="E171" s="1555">
        <f t="shared" si="250"/>
        <v>543465.86789473682</v>
      </c>
      <c r="F171" s="1519"/>
      <c r="G171" s="1555">
        <f t="shared" si="251"/>
        <v>187039.99231052632</v>
      </c>
      <c r="H171" s="1519"/>
      <c r="I171" s="1555">
        <f t="shared" si="252"/>
        <v>159361.63035789476</v>
      </c>
      <c r="J171" s="1519"/>
      <c r="K171" s="1555">
        <f t="shared" si="253"/>
        <v>30099.604745762714</v>
      </c>
      <c r="L171" s="1519"/>
      <c r="M171" s="1555">
        <f t="shared" si="254"/>
        <v>19314.378789473685</v>
      </c>
      <c r="N171" s="1519"/>
      <c r="O171" s="1555">
        <f t="shared" si="255"/>
        <v>24584.228148148148</v>
      </c>
      <c r="P171" s="1519"/>
      <c r="Q171" s="1453">
        <f t="shared" si="256"/>
        <v>27225</v>
      </c>
      <c r="R171" s="1556"/>
      <c r="S171" s="2"/>
      <c r="T171" s="1209"/>
      <c r="U171" s="416" t="s">
        <v>1044</v>
      </c>
      <c r="V171" s="1551">
        <f>V173-V172</f>
        <v>172761.53196227457</v>
      </c>
      <c r="W171" s="1556">
        <f>V171/V172</f>
        <v>6.179763562907388E-2</v>
      </c>
      <c r="X171" s="1557">
        <f>X173-X172</f>
        <v>-106758.79600000009</v>
      </c>
      <c r="Y171" s="1556">
        <f>X171/X172</f>
        <v>-6.0823840753230572E-2</v>
      </c>
      <c r="Z171" s="1557">
        <f>Z173-Z172</f>
        <v>200395.83657368424</v>
      </c>
      <c r="AA171" s="1556">
        <f>Z171/Z172</f>
        <v>0.58884012121920715</v>
      </c>
      <c r="AB171" s="1557">
        <f>AB173-AB172</f>
        <v>35191.4169929825</v>
      </c>
      <c r="AC171" s="1556">
        <f>AB171/AB172</f>
        <v>8.0062192994629744E-2</v>
      </c>
      <c r="AD171" s="1551">
        <f>AD173-AD172</f>
        <v>1589.5397966101591</v>
      </c>
      <c r="AE171" s="1556">
        <f>AD171/AD172</f>
        <v>1.8079182409323814E-2</v>
      </c>
      <c r="AF171" s="1551">
        <f>AF173-AF172</f>
        <v>-48940.464067669178</v>
      </c>
      <c r="AG171" s="1556">
        <f>AF171/AF172</f>
        <v>-0.44618697069515872</v>
      </c>
      <c r="AH171" s="1551">
        <f>AH173-AH172</f>
        <v>9608.9986666666809</v>
      </c>
      <c r="AI171" s="1556">
        <f>AH171/AH172</f>
        <v>0.15274927538535746</v>
      </c>
      <c r="AJ171" s="1453"/>
      <c r="AK171" s="1556" t="e">
        <f>AJ171/AJ172</f>
        <v>#DIV/0!</v>
      </c>
    </row>
    <row r="172" spans="1:37" ht="15.75" customHeight="1">
      <c r="A172" s="1209"/>
      <c r="B172" s="2"/>
      <c r="C172" s="1453"/>
      <c r="D172" s="1519"/>
      <c r="E172" s="1453"/>
      <c r="F172" s="1519"/>
      <c r="G172" s="1453"/>
      <c r="H172" s="1519"/>
      <c r="I172" s="1453"/>
      <c r="J172" s="1519"/>
      <c r="K172" s="1453"/>
      <c r="L172" s="1519"/>
      <c r="M172" s="1453"/>
      <c r="N172" s="1519"/>
      <c r="O172" s="1453"/>
      <c r="P172" s="1519"/>
      <c r="Q172" s="1453"/>
      <c r="R172" s="1556"/>
      <c r="S172" s="2"/>
      <c r="T172" s="1209"/>
      <c r="U172" s="2" t="s">
        <v>1045</v>
      </c>
      <c r="V172" s="1553">
        <f t="shared" ref="V172:V173" si="257">SUM(X172,Z172,AB172,AD172,AF172,AH172,AJ172)</f>
        <v>2795601</v>
      </c>
      <c r="W172" s="1554"/>
      <c r="X172" s="1553">
        <f t="shared" ref="X172:X173" si="258">X180+X185</f>
        <v>1755213</v>
      </c>
      <c r="Y172" s="1554"/>
      <c r="Z172" s="1553">
        <f t="shared" ref="Z172:Z173" si="259">Z180+Z185</f>
        <v>340323</v>
      </c>
      <c r="AA172" s="1554"/>
      <c r="AB172" s="1553">
        <f t="shared" ref="AB172:AB173" si="260">AB180+AB185</f>
        <v>439551</v>
      </c>
      <c r="AC172" s="1554"/>
      <c r="AD172" s="1553">
        <f t="shared" ref="AD172:AD173" si="261">AD180+AD185</f>
        <v>87921</v>
      </c>
      <c r="AE172" s="1554"/>
      <c r="AF172" s="1553">
        <f t="shared" ref="AF172:AF173" si="262">AF180+AF185</f>
        <v>109686</v>
      </c>
      <c r="AG172" s="1554"/>
      <c r="AH172" s="1553">
        <f t="shared" ref="AH172:AH173" si="263">AH180+AH185</f>
        <v>62907</v>
      </c>
      <c r="AI172" s="1554"/>
      <c r="AJ172" s="1553"/>
      <c r="AK172" s="1554"/>
    </row>
    <row r="173" spans="1:37" ht="15.75" customHeight="1">
      <c r="A173" s="1209"/>
      <c r="B173" s="416" t="s">
        <v>1047</v>
      </c>
      <c r="C173" s="1551">
        <f>C175-C174</f>
        <v>720000</v>
      </c>
      <c r="D173" s="1498">
        <f>C173/C174</f>
        <v>4.4036697247706424E-2</v>
      </c>
      <c r="E173" s="1551">
        <f>E175-E174</f>
        <v>260000</v>
      </c>
      <c r="F173" s="1498">
        <f>E173/E174</f>
        <v>2.9511918274687854E-2</v>
      </c>
      <c r="G173" s="1551">
        <f>G175-G174</f>
        <v>-160000</v>
      </c>
      <c r="H173" s="1498">
        <f>G173/G174</f>
        <v>-6.9264069264069264E-2</v>
      </c>
      <c r="I173" s="1551">
        <f>I175-I174</f>
        <v>370000</v>
      </c>
      <c r="J173" s="1498">
        <f>I173/I174</f>
        <v>0.1182108626198083</v>
      </c>
      <c r="K173" s="1551">
        <f>K175-K174</f>
        <v>-90000</v>
      </c>
      <c r="L173" s="1498">
        <f>K173/K174</f>
        <v>-0.14516129032258066</v>
      </c>
      <c r="M173" s="1551">
        <f>M175-M174</f>
        <v>380000</v>
      </c>
      <c r="N173" s="1498">
        <f>M173/M174</f>
        <v>0.46913580246913578</v>
      </c>
      <c r="O173" s="1551">
        <f>O175-O174</f>
        <v>-40000</v>
      </c>
      <c r="P173" s="1498">
        <f>O173/O174</f>
        <v>-6.25E-2</v>
      </c>
      <c r="Q173" s="1453">
        <f>Q175-Q174</f>
        <v>0</v>
      </c>
      <c r="R173" s="1552">
        <f>Q173/Q174</f>
        <v>0</v>
      </c>
      <c r="S173" s="63"/>
      <c r="T173" s="1209"/>
      <c r="U173" s="1472" t="s">
        <v>1046</v>
      </c>
      <c r="V173" s="1555">
        <f t="shared" si="257"/>
        <v>2968362.5319622746</v>
      </c>
      <c r="W173" s="1556"/>
      <c r="X173" s="1555">
        <f t="shared" si="258"/>
        <v>1648454.2039999999</v>
      </c>
      <c r="Y173" s="1556"/>
      <c r="Z173" s="1555">
        <f t="shared" si="259"/>
        <v>540718.83657368424</v>
      </c>
      <c r="AA173" s="1556"/>
      <c r="AB173" s="1555">
        <f t="shared" si="260"/>
        <v>474742.4169929825</v>
      </c>
      <c r="AC173" s="1556"/>
      <c r="AD173" s="1555">
        <f t="shared" si="261"/>
        <v>89510.539796610159</v>
      </c>
      <c r="AE173" s="1556"/>
      <c r="AF173" s="1555">
        <f t="shared" si="262"/>
        <v>60745.535932330822</v>
      </c>
      <c r="AG173" s="1556"/>
      <c r="AH173" s="1555">
        <f t="shared" si="263"/>
        <v>72515.998666666681</v>
      </c>
      <c r="AI173" s="1556"/>
      <c r="AJ173" s="1453">
        <f>AJ181+AJ186</f>
        <v>81675</v>
      </c>
      <c r="AK173" s="1556"/>
    </row>
    <row r="174" spans="1:37" ht="15.75" customHeight="1">
      <c r="A174" s="1209"/>
      <c r="B174" s="2" t="s">
        <v>1048</v>
      </c>
      <c r="C174" s="1553">
        <f t="shared" ref="C174:C175" si="264">SUM(E174,G174,I174,K174,M174,O174,Q174)</f>
        <v>16350000</v>
      </c>
      <c r="D174" s="1499"/>
      <c r="E174" s="1553">
        <v>8810000</v>
      </c>
      <c r="F174" s="1499"/>
      <c r="G174" s="1553">
        <v>2310000</v>
      </c>
      <c r="H174" s="1499"/>
      <c r="I174" s="1553">
        <v>3130000</v>
      </c>
      <c r="J174" s="1499"/>
      <c r="K174" s="1553">
        <v>620000</v>
      </c>
      <c r="L174" s="1499"/>
      <c r="M174" s="1553">
        <v>810000</v>
      </c>
      <c r="N174" s="1499"/>
      <c r="O174" s="1553">
        <v>640000</v>
      </c>
      <c r="P174" s="1499"/>
      <c r="Q174" s="1449">
        <v>30000</v>
      </c>
      <c r="R174" s="1554"/>
      <c r="S174" s="2"/>
      <c r="T174" s="1209"/>
      <c r="U174" s="2"/>
      <c r="V174" s="1453"/>
      <c r="W174" s="1556"/>
      <c r="X174" s="1453"/>
      <c r="Y174" s="1556"/>
      <c r="Z174" s="1453"/>
      <c r="AA174" s="1556"/>
      <c r="AB174" s="1453"/>
      <c r="AC174" s="1556"/>
      <c r="AD174" s="1453"/>
      <c r="AE174" s="1556"/>
      <c r="AF174" s="1453"/>
      <c r="AG174" s="1556"/>
      <c r="AH174" s="1453"/>
      <c r="AI174" s="1556"/>
      <c r="AJ174" s="1453"/>
      <c r="AK174" s="1556"/>
    </row>
    <row r="175" spans="1:37" ht="15.75" customHeight="1">
      <c r="A175" s="1209"/>
      <c r="B175" s="1472" t="s">
        <v>1049</v>
      </c>
      <c r="C175" s="1555">
        <f t="shared" si="264"/>
        <v>17070000</v>
      </c>
      <c r="D175" s="1519"/>
      <c r="E175" s="1555">
        <v>9070000</v>
      </c>
      <c r="F175" s="1519"/>
      <c r="G175" s="1555">
        <v>2150000</v>
      </c>
      <c r="H175" s="1519"/>
      <c r="I175" s="1555">
        <v>3500000</v>
      </c>
      <c r="J175" s="1519"/>
      <c r="K175" s="1555">
        <v>530000</v>
      </c>
      <c r="L175" s="1519"/>
      <c r="M175" s="1555">
        <v>1190000</v>
      </c>
      <c r="N175" s="1519"/>
      <c r="O175" s="1555">
        <v>600000</v>
      </c>
      <c r="P175" s="1519"/>
      <c r="Q175" s="1453">
        <v>30000</v>
      </c>
      <c r="R175" s="1556"/>
      <c r="S175" s="2"/>
      <c r="T175" s="1209"/>
      <c r="U175" s="416" t="s">
        <v>1047</v>
      </c>
      <c r="V175" s="1551">
        <f>V177-V176</f>
        <v>1181000</v>
      </c>
      <c r="W175" s="1556">
        <f>V175/V176</f>
        <v>2.3839321760193783E-2</v>
      </c>
      <c r="X175" s="1557">
        <f>X177-X176</f>
        <v>1320000</v>
      </c>
      <c r="Y175" s="1556">
        <f>X175/X176</f>
        <v>4.8547260022066933E-2</v>
      </c>
      <c r="Z175" s="1551">
        <f>Z177-Z176</f>
        <v>-1080000</v>
      </c>
      <c r="AA175" s="1556">
        <f>Z175/Z176</f>
        <v>-0.16265060240963855</v>
      </c>
      <c r="AB175" s="1551">
        <f>AB177-AB176</f>
        <v>1220000</v>
      </c>
      <c r="AC175" s="1556">
        <f>AB175/AB176</f>
        <v>0.13104189044038669</v>
      </c>
      <c r="AD175" s="1551">
        <f>AD177-AD176</f>
        <v>-470000</v>
      </c>
      <c r="AE175" s="1556">
        <f>AD175/AD176</f>
        <v>-0.25268817204301075</v>
      </c>
      <c r="AF175" s="1551">
        <f>AF177-AF176</f>
        <v>761000</v>
      </c>
      <c r="AG175" s="1556">
        <f>AF175/AF176</f>
        <v>0.30318725099601596</v>
      </c>
      <c r="AH175" s="1551">
        <f>AH177-AH176</f>
        <v>-570000</v>
      </c>
      <c r="AI175" s="1556">
        <f>AH175/AH176</f>
        <v>-0.29381443298969073</v>
      </c>
      <c r="AJ175" s="1453"/>
      <c r="AK175" s="1556">
        <f>AJ175/AJ176</f>
        <v>0</v>
      </c>
    </row>
    <row r="176" spans="1:37" ht="15.75" customHeight="1">
      <c r="A176" s="1209"/>
      <c r="B176" s="2"/>
      <c r="C176" s="1470"/>
      <c r="D176" s="1519"/>
      <c r="E176" s="1470"/>
      <c r="F176" s="1519"/>
      <c r="G176" s="1470"/>
      <c r="H176" s="1519"/>
      <c r="I176" s="1470"/>
      <c r="J176" s="1519"/>
      <c r="K176" s="1470"/>
      <c r="L176" s="1519"/>
      <c r="M176" s="1470"/>
      <c r="N176" s="1519"/>
      <c r="O176" s="1470"/>
      <c r="P176" s="1519"/>
      <c r="Q176" s="1470"/>
      <c r="R176" s="1501"/>
      <c r="S176" s="2"/>
      <c r="T176" s="1209"/>
      <c r="U176" s="2" t="s">
        <v>1048</v>
      </c>
      <c r="V176" s="1553">
        <f t="shared" ref="V176:V177" si="265">SUM(X176,Z176,AB176,AD176,AF176,AH176,AJ176)</f>
        <v>49540000</v>
      </c>
      <c r="W176" s="1554"/>
      <c r="X176" s="1553">
        <f t="shared" ref="X176:X177" si="266">SUM(E134,E154,E174)</f>
        <v>27190000</v>
      </c>
      <c r="Y176" s="1554"/>
      <c r="Z176" s="1553">
        <f t="shared" ref="Z176:Z177" si="267">SUM(G134,G154,G174)</f>
        <v>6640000</v>
      </c>
      <c r="AA176" s="1554"/>
      <c r="AB176" s="1553">
        <f t="shared" ref="AB176:AB177" si="268">SUM(I134,I154,I174)</f>
        <v>9310000</v>
      </c>
      <c r="AC176" s="1554"/>
      <c r="AD176" s="1553">
        <f t="shared" ref="AD176:AD177" si="269">SUM(K134,K154,K174)</f>
        <v>1860000</v>
      </c>
      <c r="AE176" s="1554"/>
      <c r="AF176" s="1553">
        <f t="shared" ref="AF176:AF177" si="270">SUM(M134,M154,M174)</f>
        <v>2510000</v>
      </c>
      <c r="AG176" s="1554"/>
      <c r="AH176" s="1553">
        <f t="shared" ref="AH176:AH177" si="271">SUM(O134,O154,O174)</f>
        <v>1940000</v>
      </c>
      <c r="AI176" s="1554"/>
      <c r="AJ176" s="1553">
        <f t="shared" ref="AJ176:AJ177" si="272">SUM(Q134,Q154,Q174)</f>
        <v>90000</v>
      </c>
      <c r="AK176" s="1554"/>
    </row>
    <row r="177" spans="1:37" ht="15.75" customHeight="1">
      <c r="A177" s="1209"/>
      <c r="B177" s="416" t="s">
        <v>1050</v>
      </c>
      <c r="C177" s="1557">
        <f>C179-C178</f>
        <v>29594.324246542528</v>
      </c>
      <c r="D177" s="1498">
        <f>C177/C178</f>
        <v>3.4175912962364094E-2</v>
      </c>
      <c r="E177" s="1557">
        <f>E179-E178</f>
        <v>-43141.552105263167</v>
      </c>
      <c r="F177" s="1498">
        <f>E177/E178</f>
        <v>-8.081106383406636E-2</v>
      </c>
      <c r="G177" s="1557">
        <f>G179-G178</f>
        <v>74542.014310526312</v>
      </c>
      <c r="H177" s="1498">
        <f>G177/G178</f>
        <v>0.74423680658279645</v>
      </c>
      <c r="I177" s="1557">
        <f>I179-I178</f>
        <v>11241.718357894744</v>
      </c>
      <c r="J177" s="1498">
        <f>I177/I178</f>
        <v>8.4566799499708453E-2</v>
      </c>
      <c r="K177" s="1557">
        <f>K179-K178</f>
        <v>1093.9247457627134</v>
      </c>
      <c r="L177" s="1498">
        <f>K177/K178</f>
        <v>4.040349938181767E-2</v>
      </c>
      <c r="M177" s="1557">
        <f>M179-M178</f>
        <v>-17863.929210526316</v>
      </c>
      <c r="N177" s="1498">
        <f>M177/M178</f>
        <v>-0.50709461821637092</v>
      </c>
      <c r="O177" s="1557">
        <f>O179-O178</f>
        <v>3722.1481481481496</v>
      </c>
      <c r="P177" s="1498">
        <f>O177/O178</f>
        <v>0.19399323230041954</v>
      </c>
      <c r="Q177" s="1470">
        <f>Q179-Q178</f>
        <v>0</v>
      </c>
      <c r="R177" s="1552">
        <f>Q177/Q178</f>
        <v>0</v>
      </c>
      <c r="S177" s="2"/>
      <c r="T177" s="1209"/>
      <c r="U177" s="1472" t="s">
        <v>1049</v>
      </c>
      <c r="V177" s="1555">
        <f t="shared" si="265"/>
        <v>50721000</v>
      </c>
      <c r="W177" s="1556"/>
      <c r="X177" s="1555">
        <f t="shared" si="266"/>
        <v>28510000</v>
      </c>
      <c r="Y177" s="1556"/>
      <c r="Z177" s="1555">
        <f t="shared" si="267"/>
        <v>5560000</v>
      </c>
      <c r="AA177" s="1556"/>
      <c r="AB177" s="1555">
        <f t="shared" si="268"/>
        <v>10530000</v>
      </c>
      <c r="AC177" s="1556"/>
      <c r="AD177" s="1555">
        <f t="shared" si="269"/>
        <v>1390000</v>
      </c>
      <c r="AE177" s="1556"/>
      <c r="AF177" s="1555">
        <f t="shared" si="270"/>
        <v>3271000</v>
      </c>
      <c r="AG177" s="1556"/>
      <c r="AH177" s="1555">
        <f t="shared" si="271"/>
        <v>1370000</v>
      </c>
      <c r="AI177" s="1556"/>
      <c r="AJ177" s="1453">
        <f t="shared" si="272"/>
        <v>90000</v>
      </c>
      <c r="AK177" s="1556"/>
    </row>
    <row r="178" spans="1:37" ht="15.75" customHeight="1">
      <c r="A178" s="1209"/>
      <c r="B178" s="2" t="s">
        <v>1051</v>
      </c>
      <c r="C178" s="1558">
        <f t="shared" ref="C178:C179" si="273">SUM(E178,G178,I178,K178,M178,O178,Q178)</f>
        <v>865941</v>
      </c>
      <c r="D178" s="1499"/>
      <c r="E178" s="1558">
        <v>533857</v>
      </c>
      <c r="F178" s="1499"/>
      <c r="G178" s="1558">
        <v>100159</v>
      </c>
      <c r="H178" s="1499"/>
      <c r="I178" s="1558">
        <v>132933</v>
      </c>
      <c r="J178" s="1499"/>
      <c r="K178" s="1558">
        <v>27075</v>
      </c>
      <c r="L178" s="1499"/>
      <c r="M178" s="1558">
        <v>35228</v>
      </c>
      <c r="N178" s="1499"/>
      <c r="O178" s="1558">
        <v>19187</v>
      </c>
      <c r="P178" s="1499"/>
      <c r="Q178" s="1449">
        <v>17502</v>
      </c>
      <c r="R178" s="1500"/>
      <c r="S178" s="2"/>
      <c r="T178" s="1209"/>
      <c r="U178" s="2"/>
      <c r="V178" s="1470"/>
      <c r="W178" s="1501"/>
      <c r="X178" s="1470"/>
      <c r="Y178" s="1501"/>
      <c r="Z178" s="1470"/>
      <c r="AA178" s="1501"/>
      <c r="AB178" s="1470"/>
      <c r="AC178" s="1501"/>
      <c r="AD178" s="1470"/>
      <c r="AE178" s="1501"/>
      <c r="AF178" s="1470"/>
      <c r="AG178" s="1501"/>
      <c r="AH178" s="1470"/>
      <c r="AI178" s="1501"/>
      <c r="AJ178" s="1470"/>
      <c r="AK178" s="1501"/>
    </row>
    <row r="179" spans="1:37" ht="15.75" customHeight="1">
      <c r="A179" s="1209"/>
      <c r="B179" s="1559" t="s">
        <v>1052</v>
      </c>
      <c r="C179" s="1560">
        <f t="shared" si="273"/>
        <v>895535.32424654253</v>
      </c>
      <c r="D179" s="1519"/>
      <c r="E179" s="1560">
        <f>1864718702/3800</f>
        <v>490715.44789473683</v>
      </c>
      <c r="F179" s="1519"/>
      <c r="G179" s="1560">
        <f>663863854.38/3800</f>
        <v>174701.01431052631</v>
      </c>
      <c r="H179" s="1519"/>
      <c r="I179" s="1560">
        <f>410897947.32/2850</f>
        <v>144174.71835789474</v>
      </c>
      <c r="J179" s="1519"/>
      <c r="K179" s="1560">
        <f>41549164/1475</f>
        <v>28168.924745762713</v>
      </c>
      <c r="L179" s="1519"/>
      <c r="M179" s="1560">
        <f>65983469/3800</f>
        <v>17364.070789473684</v>
      </c>
      <c r="N179" s="1519"/>
      <c r="O179" s="1560">
        <f>3092735/135</f>
        <v>22909.14814814815</v>
      </c>
      <c r="P179" s="1519"/>
      <c r="Q179" s="1453">
        <f>Q178</f>
        <v>17502</v>
      </c>
      <c r="R179" s="1501"/>
      <c r="S179" s="2"/>
      <c r="T179" s="1209"/>
      <c r="U179" s="416" t="s">
        <v>1050</v>
      </c>
      <c r="V179" s="1557">
        <f>V181-V180</f>
        <v>86405.847962274682</v>
      </c>
      <c r="W179" s="1556">
        <f>V179/V180</f>
        <v>3.3260868027681134E-2</v>
      </c>
      <c r="X179" s="1557">
        <f>X181-X180</f>
        <v>-114236.04000000004</v>
      </c>
      <c r="Y179" s="1556">
        <f>X179/X180</f>
        <v>-7.1327490320441639E-2</v>
      </c>
      <c r="Z179" s="1557">
        <f>Z181-Z180</f>
        <v>207089.96457368421</v>
      </c>
      <c r="AA179" s="1556">
        <f>Z179/Z180</f>
        <v>0.68920404747679254</v>
      </c>
      <c r="AB179" s="1557">
        <f>AB181-AB180</f>
        <v>29866.488992982486</v>
      </c>
      <c r="AC179" s="1556">
        <f>AB179/AB180</f>
        <v>7.4891082959040733E-2</v>
      </c>
      <c r="AD179" s="1557">
        <f>AD181-AD180</f>
        <v>3238.9877966101631</v>
      </c>
      <c r="AE179" s="1556">
        <f>AD179/AD180</f>
        <v>3.9876734953649282E-2</v>
      </c>
      <c r="AF179" s="1557">
        <f>AF181-AF180</f>
        <v>-50720.020067669175</v>
      </c>
      <c r="AG179" s="1556">
        <f>AF179/AF180</f>
        <v>-0.47992146462727731</v>
      </c>
      <c r="AH179" s="1557">
        <f>AH181-AH180</f>
        <v>11166.466666666674</v>
      </c>
      <c r="AI179" s="1556">
        <f>AH179/AH180</f>
        <v>0.19399361836428614</v>
      </c>
      <c r="AJ179" s="1470"/>
      <c r="AK179" s="1556">
        <f>AJ179/AJ180</f>
        <v>0</v>
      </c>
    </row>
    <row r="180" spans="1:37" ht="15.75" customHeight="1">
      <c r="A180" s="1209"/>
      <c r="B180" s="63"/>
      <c r="C180" s="1470"/>
      <c r="D180" s="1519"/>
      <c r="E180" s="1470"/>
      <c r="F180" s="1519"/>
      <c r="G180" s="1470"/>
      <c r="H180" s="1519"/>
      <c r="I180" s="1470"/>
      <c r="J180" s="1519"/>
      <c r="K180" s="1470"/>
      <c r="L180" s="1519"/>
      <c r="M180" s="1470"/>
      <c r="N180" s="1519"/>
      <c r="O180" s="1470"/>
      <c r="P180" s="1519"/>
      <c r="Q180" s="1470"/>
      <c r="R180" s="1501"/>
      <c r="S180" s="2"/>
      <c r="T180" s="1209"/>
      <c r="U180" s="2" t="s">
        <v>1051</v>
      </c>
      <c r="V180" s="1558">
        <f t="shared" ref="V180:V181" si="274">SUM(X180,Z180,AB180,AD180,AF180,AH180,AJ180)</f>
        <v>2597823</v>
      </c>
      <c r="W180" s="1500"/>
      <c r="X180" s="1553">
        <f t="shared" ref="X180:X181" si="275">SUM(E138,E158,E178)</f>
        <v>1601571</v>
      </c>
      <c r="Y180" s="1500"/>
      <c r="Z180" s="1553">
        <f t="shared" ref="Z180:Z181" si="276">SUM(G138,G158,G178)</f>
        <v>300477</v>
      </c>
      <c r="AA180" s="1500"/>
      <c r="AB180" s="1553">
        <f t="shared" ref="AB180:AB181" si="277">SUM(I138,I158,I178)</f>
        <v>398799</v>
      </c>
      <c r="AC180" s="1500"/>
      <c r="AD180" s="1553">
        <f t="shared" ref="AD180:AD181" si="278">SUM(K138,K158,K178)</f>
        <v>81225</v>
      </c>
      <c r="AE180" s="1500"/>
      <c r="AF180" s="1553">
        <f t="shared" ref="AF180:AF181" si="279">SUM(M138,M158,M178)</f>
        <v>105684</v>
      </c>
      <c r="AG180" s="1500"/>
      <c r="AH180" s="1553">
        <f t="shared" ref="AH180:AH181" si="280">SUM(O138,O158,O178)</f>
        <v>57561</v>
      </c>
      <c r="AI180" s="1500"/>
      <c r="AJ180" s="1449">
        <f t="shared" ref="AJ180:AJ181" si="281">SUM(Q138,Q158,Q178)</f>
        <v>52506</v>
      </c>
      <c r="AK180" s="1500"/>
    </row>
    <row r="181" spans="1:37" ht="15.75" customHeight="1">
      <c r="A181" s="1209"/>
      <c r="B181" s="416" t="s">
        <v>1053</v>
      </c>
      <c r="C181" s="1557">
        <f>C183-C182</f>
        <v>2404.377999999997</v>
      </c>
      <c r="D181" s="1498">
        <f>C181/C182</f>
        <v>2.5811617695998938E-2</v>
      </c>
      <c r="E181" s="1557">
        <f>E183-E182</f>
        <v>1536.4199999999983</v>
      </c>
      <c r="F181" s="1498">
        <f>E181/E182</f>
        <v>2.9999999999999964E-2</v>
      </c>
      <c r="G181" s="1557">
        <f>G183-G182</f>
        <v>-943.02199999999903</v>
      </c>
      <c r="H181" s="1498">
        <f>G181/G182</f>
        <v>-7.0999999999999924E-2</v>
      </c>
      <c r="I181" s="1557">
        <f>I183-I182</f>
        <v>1602.9119999999984</v>
      </c>
      <c r="J181" s="1498">
        <f>I181/I182</f>
        <v>0.11799999999999988</v>
      </c>
      <c r="K181" s="1557">
        <f>K183-K182</f>
        <v>-301.31999999999994</v>
      </c>
      <c r="L181" s="1498">
        <f>K181/K182</f>
        <v>-0.13499999999999998</v>
      </c>
      <c r="M181" s="1557">
        <f>M183-M182</f>
        <v>616.30799999999999</v>
      </c>
      <c r="N181" s="1498">
        <f>M181/M182</f>
        <v>0.46200000000000002</v>
      </c>
      <c r="O181" s="1557">
        <f>O183-O182</f>
        <v>-106.92000000000007</v>
      </c>
      <c r="P181" s="1498">
        <f>O181/O182</f>
        <v>-6.0000000000000039E-2</v>
      </c>
      <c r="Q181" s="1470">
        <f>Q183-Q182</f>
        <v>0</v>
      </c>
      <c r="R181" s="1561">
        <f>Q181/Q182</f>
        <v>0</v>
      </c>
      <c r="S181" s="2"/>
      <c r="T181" s="1209"/>
      <c r="U181" s="1559" t="s">
        <v>1052</v>
      </c>
      <c r="V181" s="1560">
        <f t="shared" si="274"/>
        <v>2684228.8479622747</v>
      </c>
      <c r="W181" s="1501"/>
      <c r="X181" s="1555">
        <f t="shared" si="275"/>
        <v>1487334.96</v>
      </c>
      <c r="Y181" s="1501"/>
      <c r="Z181" s="1555">
        <f t="shared" si="276"/>
        <v>507566.96457368421</v>
      </c>
      <c r="AA181" s="1501"/>
      <c r="AB181" s="1555">
        <f t="shared" si="277"/>
        <v>428665.48899298249</v>
      </c>
      <c r="AC181" s="1501"/>
      <c r="AD181" s="1555">
        <f t="shared" si="278"/>
        <v>84463.987796610163</v>
      </c>
      <c r="AE181" s="1501"/>
      <c r="AF181" s="1555">
        <f t="shared" si="279"/>
        <v>54963.979932330825</v>
      </c>
      <c r="AG181" s="1501"/>
      <c r="AH181" s="1555">
        <f t="shared" si="280"/>
        <v>68727.466666666674</v>
      </c>
      <c r="AI181" s="1501"/>
      <c r="AJ181" s="1453">
        <f t="shared" si="281"/>
        <v>52506</v>
      </c>
      <c r="AK181" s="1501"/>
    </row>
    <row r="182" spans="1:37" ht="15.75" customHeight="1">
      <c r="A182" s="1209"/>
      <c r="B182" s="2" t="s">
        <v>1054</v>
      </c>
      <c r="C182" s="1558">
        <f t="shared" ref="C182:C183" si="282">SUM(E182,G182,I182,K182,M182,O182,Q182)</f>
        <v>93151</v>
      </c>
      <c r="D182" s="1499"/>
      <c r="E182" s="1558">
        <v>51214</v>
      </c>
      <c r="F182" s="1500"/>
      <c r="G182" s="1558">
        <v>13282</v>
      </c>
      <c r="H182" s="1500"/>
      <c r="I182" s="1558">
        <v>13584</v>
      </c>
      <c r="J182" s="1499"/>
      <c r="K182" s="1558">
        <v>2232</v>
      </c>
      <c r="L182" s="1499"/>
      <c r="M182" s="1558">
        <v>1334</v>
      </c>
      <c r="N182" s="1500"/>
      <c r="O182" s="1558">
        <v>1782</v>
      </c>
      <c r="P182" s="1499"/>
      <c r="Q182" s="1462">
        <v>9723</v>
      </c>
      <c r="R182" s="1500"/>
      <c r="S182" s="2"/>
      <c r="T182" s="1209"/>
      <c r="U182" s="63"/>
      <c r="V182" s="1462"/>
      <c r="W182" s="1500"/>
      <c r="X182" s="1462"/>
      <c r="Y182" s="1500"/>
      <c r="Z182" s="1462"/>
      <c r="AA182" s="1500"/>
      <c r="AB182" s="1462"/>
      <c r="AC182" s="1500"/>
      <c r="AD182" s="1462"/>
      <c r="AE182" s="1500"/>
      <c r="AF182" s="1462"/>
      <c r="AG182" s="1500"/>
      <c r="AH182" s="1462"/>
      <c r="AI182" s="1500"/>
      <c r="AJ182" s="1462"/>
      <c r="AK182" s="1500"/>
    </row>
    <row r="183" spans="1:37" ht="15.75" customHeight="1">
      <c r="A183" s="1209"/>
      <c r="B183" s="2" t="s">
        <v>1055</v>
      </c>
      <c r="C183" s="1558">
        <f t="shared" si="282"/>
        <v>95555.377999999997</v>
      </c>
      <c r="D183" s="1500"/>
      <c r="E183" s="1558">
        <f>E182*103%</f>
        <v>52750.42</v>
      </c>
      <c r="F183" s="1500"/>
      <c r="G183" s="1558">
        <f>G182*92.9%</f>
        <v>12338.978000000001</v>
      </c>
      <c r="H183" s="1500"/>
      <c r="I183" s="1558">
        <f>I182*111.8%</f>
        <v>15186.911999999998</v>
      </c>
      <c r="J183" s="1500"/>
      <c r="K183" s="1558">
        <f>K182*86.5%</f>
        <v>1930.68</v>
      </c>
      <c r="L183" s="1500"/>
      <c r="M183" s="1558">
        <f>M182*146.2%</f>
        <v>1950.308</v>
      </c>
      <c r="N183" s="1500"/>
      <c r="O183" s="1558">
        <f>O182*94%</f>
        <v>1675.08</v>
      </c>
      <c r="P183" s="1500"/>
      <c r="Q183" s="1462">
        <f>Q182</f>
        <v>9723</v>
      </c>
      <c r="R183" s="1500"/>
      <c r="S183" s="2"/>
      <c r="T183" s="1209"/>
      <c r="U183" s="418"/>
      <c r="V183" s="401"/>
      <c r="W183" s="401"/>
      <c r="X183" s="401"/>
      <c r="Y183" s="401"/>
      <c r="Z183" s="401"/>
      <c r="AA183" s="401"/>
      <c r="AB183" s="401"/>
      <c r="AC183" s="401"/>
      <c r="AD183" s="401"/>
      <c r="AE183" s="401"/>
      <c r="AF183" s="401"/>
      <c r="AG183" s="401"/>
      <c r="AH183" s="401"/>
      <c r="AI183" s="401"/>
      <c r="AJ183" s="401"/>
      <c r="AK183" s="401"/>
    </row>
    <row r="184" spans="1:37" ht="15.75" customHeight="1">
      <c r="A184" s="1432"/>
      <c r="B184" s="419" t="s">
        <v>1039</v>
      </c>
      <c r="C184" s="1114">
        <f>C186-C185</f>
        <v>1.1874107301252795E-2</v>
      </c>
      <c r="D184" s="1203"/>
      <c r="E184" s="1114">
        <f>E186-E185</f>
        <v>6.8026208522032408E-3</v>
      </c>
      <c r="F184" s="1203"/>
      <c r="G184" s="1114">
        <f>G186-G185</f>
        <v>3.9129243411741663E-2</v>
      </c>
      <c r="H184" s="1203"/>
      <c r="I184" s="1114">
        <f>I186-I185</f>
        <v>1.9590275676287495E-2</v>
      </c>
      <c r="J184" s="1203"/>
      <c r="K184" s="1114">
        <f>K186-K185</f>
        <v>8.4259998462661856E-3</v>
      </c>
      <c r="L184" s="1203"/>
      <c r="M184" s="1114">
        <f>M186-M185</f>
        <v>-2.6587540588207257E-2</v>
      </c>
      <c r="N184" s="1203"/>
      <c r="O184" s="1114">
        <f>O186-O185</f>
        <v>4.0477853455642636E-2</v>
      </c>
      <c r="P184" s="1203"/>
      <c r="Q184" s="1095">
        <f>Q186-Q185</f>
        <v>0</v>
      </c>
      <c r="R184" s="1203"/>
      <c r="S184" s="2"/>
      <c r="T184" s="1209"/>
      <c r="U184" s="416" t="s">
        <v>1053</v>
      </c>
      <c r="V184" s="420">
        <f>V186-V185</f>
        <v>4680.6840000000084</v>
      </c>
      <c r="W184" s="415">
        <f>V184/V185</f>
        <v>1.6749449818037412E-2</v>
      </c>
      <c r="X184" s="420">
        <f>X186-X185</f>
        <v>7477.2440000000061</v>
      </c>
      <c r="Y184" s="415">
        <f>X184/X185</f>
        <v>4.8666666666666705E-2</v>
      </c>
      <c r="Z184" s="420">
        <f>Z186-Z185</f>
        <v>-6694.127999999997</v>
      </c>
      <c r="AA184" s="415">
        <f>Z184/Z185</f>
        <v>-0.16799999999999993</v>
      </c>
      <c r="AB184" s="420">
        <f>AB186-AB185</f>
        <v>5324.9279999999926</v>
      </c>
      <c r="AC184" s="415">
        <f>AB184/AB185</f>
        <v>0.13066666666666649</v>
      </c>
      <c r="AD184" s="420">
        <f>AD186-AD185</f>
        <v>-1649.4480000000003</v>
      </c>
      <c r="AE184" s="415">
        <f>AD184/AD185</f>
        <v>-0.24633333333333338</v>
      </c>
      <c r="AF184" s="420">
        <f>AF186-AF185</f>
        <v>1779.5559999999996</v>
      </c>
      <c r="AG184" s="415">
        <f>AF184/AF185</f>
        <v>0.44466666666666654</v>
      </c>
      <c r="AH184" s="420">
        <f>AH186-AH185</f>
        <v>-1557.4679999999998</v>
      </c>
      <c r="AI184" s="415">
        <f>AH184/AH185</f>
        <v>-0.29133333333333328</v>
      </c>
      <c r="AJ184" s="382"/>
      <c r="AK184" s="415">
        <f>AJ184/AJ185</f>
        <v>0</v>
      </c>
    </row>
    <row r="185" spans="1:37" ht="15.75" customHeight="1">
      <c r="A185" s="1535" t="s">
        <v>1081</v>
      </c>
      <c r="B185" s="389" t="s">
        <v>1041</v>
      </c>
      <c r="C185" s="1111">
        <f t="shared" ref="C185:C186" si="283">C190/C194</f>
        <v>5.505694603903559E-2</v>
      </c>
      <c r="D185" s="1435"/>
      <c r="E185" s="1111">
        <f t="shared" ref="E185:E186" si="284">E190/E194</f>
        <v>5.7303721841332027E-2</v>
      </c>
      <c r="F185" s="1435"/>
      <c r="G185" s="1111">
        <f t="shared" ref="G185:G186" si="285">G190/G194</f>
        <v>4.7464853556485359E-2</v>
      </c>
      <c r="H185" s="1435"/>
      <c r="I185" s="1111">
        <f t="shared" ref="I185:I186" si="286">I190/I194</f>
        <v>5.1409473684210526E-2</v>
      </c>
      <c r="J185" s="1435"/>
      <c r="K185" s="1111">
        <f t="shared" ref="K185:K186" si="287">K190/K194</f>
        <v>5.4272222222222222E-2</v>
      </c>
      <c r="L185" s="1435"/>
      <c r="M185" s="1111">
        <f t="shared" ref="M185:M186" si="288">M190/M194</f>
        <v>4.5138271604938274E-2</v>
      </c>
      <c r="N185" s="1435"/>
      <c r="O185" s="1111">
        <f t="shared" ref="O185:O186" si="289">O190/O194</f>
        <v>3.5540677966101698E-2</v>
      </c>
      <c r="P185" s="1435"/>
      <c r="Q185" s="1562">
        <f t="shared" ref="Q185:Q186" si="290">Q190/Q194</f>
        <v>0.90749999999999997</v>
      </c>
      <c r="R185" s="1435"/>
      <c r="S185" s="2"/>
      <c r="T185" s="1209"/>
      <c r="U185" s="2" t="s">
        <v>1054</v>
      </c>
      <c r="V185" s="1558">
        <f t="shared" ref="V185:V186" si="291">SUM(X185,Z185,AB185,AD185,AF185,AH185,AJ185)</f>
        <v>279453</v>
      </c>
      <c r="W185" s="1500"/>
      <c r="X185" s="1553">
        <f t="shared" ref="X185:X186" si="292">SUM(E142,E162,E182)</f>
        <v>153642</v>
      </c>
      <c r="Y185" s="1500"/>
      <c r="Z185" s="1553">
        <f t="shared" ref="Z185:Z186" si="293">SUM(G142,G162,G182)</f>
        <v>39846</v>
      </c>
      <c r="AA185" s="1500"/>
      <c r="AB185" s="1553">
        <f t="shared" ref="AB185:AB186" si="294">SUM(I142,I162,I182)</f>
        <v>40752</v>
      </c>
      <c r="AC185" s="1500"/>
      <c r="AD185" s="1553">
        <f t="shared" ref="AD185:AD186" si="295">SUM(K142,K162,K182)</f>
        <v>6696</v>
      </c>
      <c r="AE185" s="1500"/>
      <c r="AF185" s="1553">
        <f t="shared" ref="AF185:AF186" si="296">SUM(M142,M162,M182)</f>
        <v>4002</v>
      </c>
      <c r="AG185" s="1500"/>
      <c r="AH185" s="1553">
        <f t="shared" ref="AH185:AH186" si="297">SUM(O142,O162,O182)</f>
        <v>5346</v>
      </c>
      <c r="AI185" s="1500"/>
      <c r="AJ185" s="1462">
        <f t="shared" ref="AJ185:AJ186" si="298">SUM(Q142,Q162,Q182)</f>
        <v>29169</v>
      </c>
      <c r="AK185" s="1500"/>
    </row>
    <row r="186" spans="1:37" ht="15.75" customHeight="1">
      <c r="A186" s="1209"/>
      <c r="B186" s="1536" t="s">
        <v>1042</v>
      </c>
      <c r="C186" s="1542">
        <f t="shared" si="283"/>
        <v>6.6931053340288385E-2</v>
      </c>
      <c r="D186" s="1543"/>
      <c r="E186" s="1542">
        <f t="shared" si="284"/>
        <v>6.4106342693535268E-2</v>
      </c>
      <c r="F186" s="1543"/>
      <c r="G186" s="1542">
        <f t="shared" si="285"/>
        <v>8.6594096968227022E-2</v>
      </c>
      <c r="H186" s="1543"/>
      <c r="I186" s="1542">
        <f t="shared" si="286"/>
        <v>7.0999749360498021E-2</v>
      </c>
      <c r="J186" s="1543"/>
      <c r="K186" s="1542">
        <f t="shared" si="287"/>
        <v>6.2698222068488407E-2</v>
      </c>
      <c r="L186" s="1543"/>
      <c r="M186" s="1542">
        <f t="shared" si="288"/>
        <v>1.8550731016731017E-2</v>
      </c>
      <c r="N186" s="1543"/>
      <c r="O186" s="1542">
        <f t="shared" si="289"/>
        <v>7.6018531421744334E-2</v>
      </c>
      <c r="P186" s="1543"/>
      <c r="Q186" s="1550">
        <f t="shared" si="290"/>
        <v>0.90749999999999997</v>
      </c>
      <c r="R186" s="1543"/>
      <c r="S186" s="2"/>
      <c r="T186" s="1210"/>
      <c r="U186" s="1472" t="s">
        <v>1055</v>
      </c>
      <c r="V186" s="1560">
        <f t="shared" si="291"/>
        <v>284133.68400000001</v>
      </c>
      <c r="W186" s="1501"/>
      <c r="X186" s="1555">
        <f t="shared" si="292"/>
        <v>161119.24400000001</v>
      </c>
      <c r="Y186" s="1501"/>
      <c r="Z186" s="1555">
        <f t="shared" si="293"/>
        <v>33151.872000000003</v>
      </c>
      <c r="AA186" s="1501"/>
      <c r="AB186" s="1555">
        <f t="shared" si="294"/>
        <v>46076.927999999993</v>
      </c>
      <c r="AC186" s="1501"/>
      <c r="AD186" s="1555">
        <f t="shared" si="295"/>
        <v>5046.5519999999997</v>
      </c>
      <c r="AE186" s="1501"/>
      <c r="AF186" s="1555">
        <f t="shared" si="296"/>
        <v>5781.5559999999996</v>
      </c>
      <c r="AG186" s="1501"/>
      <c r="AH186" s="1555">
        <f t="shared" si="297"/>
        <v>3788.5320000000002</v>
      </c>
      <c r="AI186" s="1501"/>
      <c r="AJ186" s="1470">
        <f t="shared" si="298"/>
        <v>29169</v>
      </c>
      <c r="AK186" s="1501"/>
    </row>
    <row r="187" spans="1:37" ht="15.75" customHeight="1">
      <c r="A187" s="1209"/>
      <c r="B187" s="417" t="s">
        <v>1082</v>
      </c>
      <c r="C187" s="1091"/>
      <c r="D187" s="1203"/>
      <c r="E187" s="1091"/>
      <c r="F187" s="1203"/>
      <c r="G187" s="1091"/>
      <c r="H187" s="1203"/>
      <c r="I187" s="1091"/>
      <c r="J187" s="1203"/>
      <c r="K187" s="1091"/>
      <c r="L187" s="1203"/>
      <c r="M187" s="1091"/>
      <c r="N187" s="1203"/>
      <c r="O187" s="1091"/>
      <c r="P187" s="1203"/>
      <c r="Q187" s="1112"/>
      <c r="R187" s="1203"/>
      <c r="S187" s="2"/>
      <c r="T187" s="2"/>
      <c r="U187" s="2"/>
      <c r="V187" s="2"/>
      <c r="W187" s="2"/>
      <c r="X187" s="2"/>
      <c r="Y187" s="2"/>
      <c r="Z187" s="2"/>
      <c r="AA187" s="2"/>
      <c r="AB187" s="2"/>
      <c r="AC187" s="2"/>
      <c r="AD187" s="2"/>
      <c r="AE187" s="2"/>
      <c r="AF187" s="2"/>
      <c r="AG187" s="2"/>
      <c r="AH187" s="2"/>
      <c r="AI187" s="2"/>
      <c r="AJ187" s="2"/>
      <c r="AK187" s="2"/>
    </row>
    <row r="188" spans="1:37" ht="15.75" customHeight="1">
      <c r="A188" s="1209"/>
      <c r="B188" s="2"/>
      <c r="C188" s="414"/>
      <c r="D188" s="1563"/>
      <c r="E188" s="414"/>
      <c r="F188" s="1563"/>
      <c r="G188" s="414"/>
      <c r="H188" s="1563"/>
      <c r="I188" s="414"/>
      <c r="J188" s="1563"/>
      <c r="K188" s="414"/>
      <c r="L188" s="1563"/>
      <c r="M188" s="414"/>
      <c r="N188" s="1563"/>
      <c r="O188" s="414"/>
      <c r="P188" s="1563"/>
      <c r="Q188" s="414"/>
      <c r="R188" s="421"/>
      <c r="S188" s="2"/>
      <c r="T188" s="2"/>
      <c r="U188" s="2"/>
      <c r="V188" s="2"/>
      <c r="W188" s="2"/>
      <c r="X188" s="2"/>
      <c r="Y188" s="2"/>
      <c r="Z188" s="2"/>
      <c r="AA188" s="2"/>
      <c r="AB188" s="2"/>
      <c r="AC188" s="2"/>
      <c r="AD188" s="2"/>
      <c r="AE188" s="2"/>
      <c r="AF188" s="2"/>
      <c r="AG188" s="2"/>
      <c r="AH188" s="2"/>
      <c r="AI188" s="2"/>
      <c r="AJ188" s="2"/>
      <c r="AK188" s="2"/>
    </row>
    <row r="189" spans="1:37" ht="18" customHeight="1">
      <c r="A189" s="1209"/>
      <c r="B189" s="416" t="s">
        <v>1044</v>
      </c>
      <c r="C189" s="1551">
        <f>C191-C190</f>
        <v>24125.173568836413</v>
      </c>
      <c r="D189" s="1452">
        <f>C189/C190</f>
        <v>2.5154180796874974E-2</v>
      </c>
      <c r="E189" s="1551">
        <f>E191-E190</f>
        <v>-45936.657947368454</v>
      </c>
      <c r="F189" s="1452">
        <f>E189/E190</f>
        <v>-7.8514672488242371E-2</v>
      </c>
      <c r="G189" s="1551">
        <f>G191-G190</f>
        <v>74468.190421052626</v>
      </c>
      <c r="H189" s="1452">
        <f>G189/G190</f>
        <v>0.65644864221095223</v>
      </c>
      <c r="I189" s="1551">
        <f>I191-I190</f>
        <v>7552.4561122807208</v>
      </c>
      <c r="J189" s="1452">
        <f>I189/I190</f>
        <v>5.1546619929978915E-2</v>
      </c>
      <c r="K189" s="1551">
        <f>K191-K190</f>
        <v>1415.1288135593204</v>
      </c>
      <c r="L189" s="1452">
        <f>K189/K190</f>
        <v>4.8286375731372039E-2</v>
      </c>
      <c r="M189" s="1551">
        <f>M191-M190</f>
        <v>-15970.688571428571</v>
      </c>
      <c r="N189" s="1452">
        <f>M189/M190</f>
        <v>-0.43681113099470958</v>
      </c>
      <c r="O189" s="1551">
        <f>O191-O190</f>
        <v>2596.7447407407417</v>
      </c>
      <c r="P189" s="1452">
        <f>O189/O190</f>
        <v>0.12383731893465313</v>
      </c>
      <c r="Q189" s="1453"/>
      <c r="R189" s="421">
        <f>Q189/Q190</f>
        <v>0</v>
      </c>
      <c r="S189" s="2"/>
      <c r="T189" s="2"/>
      <c r="U189" s="422" t="s">
        <v>64</v>
      </c>
      <c r="V189" s="423" t="s">
        <v>1083</v>
      </c>
      <c r="W189" s="423" t="s">
        <v>1084</v>
      </c>
      <c r="X189" s="423" t="s">
        <v>1085</v>
      </c>
      <c r="Y189" s="2"/>
      <c r="Z189" s="2"/>
      <c r="AA189" s="2"/>
      <c r="AB189" s="2"/>
      <c r="AC189" s="2"/>
      <c r="AD189" s="2"/>
      <c r="AE189" s="2"/>
      <c r="AF189" s="2"/>
      <c r="AG189" s="2"/>
      <c r="AH189" s="2"/>
      <c r="AI189" s="2"/>
      <c r="AJ189" s="2"/>
      <c r="AK189" s="2"/>
    </row>
    <row r="190" spans="1:37" ht="15.75" customHeight="1">
      <c r="A190" s="1209"/>
      <c r="B190" s="2" t="s">
        <v>1045</v>
      </c>
      <c r="C190" s="1553">
        <f t="shared" ref="C190:C191" si="299">SUM(E190,G190,I190,K190,M190,O190,Q190)</f>
        <v>959092</v>
      </c>
      <c r="D190" s="424"/>
      <c r="E190" s="1553">
        <f t="shared" ref="E190:E191" si="300">E198+E202</f>
        <v>585071</v>
      </c>
      <c r="F190" s="424"/>
      <c r="G190" s="1553">
        <f t="shared" ref="G190:G191" si="301">G198+G202</f>
        <v>113441</v>
      </c>
      <c r="H190" s="424"/>
      <c r="I190" s="1553">
        <f t="shared" ref="I190:I191" si="302">I198+I202</f>
        <v>146517</v>
      </c>
      <c r="J190" s="424"/>
      <c r="K190" s="1553">
        <f t="shared" ref="K190:K191" si="303">K198+K202</f>
        <v>29307</v>
      </c>
      <c r="L190" s="424"/>
      <c r="M190" s="1553">
        <f t="shared" ref="M190:M191" si="304">M198+M202</f>
        <v>36562</v>
      </c>
      <c r="N190" s="424"/>
      <c r="O190" s="1553">
        <f t="shared" ref="O190:O191" si="305">O198+O202</f>
        <v>20969</v>
      </c>
      <c r="P190" s="424"/>
      <c r="Q190" s="1449">
        <f t="shared" ref="Q190:Q191" si="306">Q198+Q202</f>
        <v>27225</v>
      </c>
      <c r="R190" s="1564"/>
      <c r="S190" s="2"/>
      <c r="T190" s="2"/>
      <c r="U190" s="425" t="s">
        <v>2</v>
      </c>
      <c r="V190" s="426"/>
      <c r="W190" s="426">
        <f>X167</f>
        <v>6.4553622655388013E-2</v>
      </c>
      <c r="X190" s="1565">
        <f>X168</f>
        <v>5.7820210592774465E-2</v>
      </c>
      <c r="Y190" s="2"/>
      <c r="Z190" s="2"/>
      <c r="AA190" s="2"/>
      <c r="AB190" s="2"/>
      <c r="AC190" s="2"/>
      <c r="AD190" s="2"/>
      <c r="AE190" s="2"/>
      <c r="AF190" s="2"/>
      <c r="AG190" s="2"/>
      <c r="AH190" s="2"/>
      <c r="AI190" s="2"/>
      <c r="AJ190" s="2"/>
      <c r="AK190" s="2"/>
    </row>
    <row r="191" spans="1:37" ht="15.75" customHeight="1">
      <c r="A191" s="1209"/>
      <c r="B191" s="1472" t="s">
        <v>1046</v>
      </c>
      <c r="C191" s="1555">
        <f t="shared" si="299"/>
        <v>983217.17356883641</v>
      </c>
      <c r="D191" s="1563"/>
      <c r="E191" s="1555">
        <f t="shared" si="300"/>
        <v>539134.34205263155</v>
      </c>
      <c r="F191" s="1563"/>
      <c r="G191" s="1555">
        <f t="shared" si="301"/>
        <v>187909.19042105263</v>
      </c>
      <c r="H191" s="1563"/>
      <c r="I191" s="1555">
        <f t="shared" si="302"/>
        <v>154069.45611228072</v>
      </c>
      <c r="J191" s="1563"/>
      <c r="K191" s="1555">
        <f t="shared" si="303"/>
        <v>30722.12881355932</v>
      </c>
      <c r="L191" s="1563"/>
      <c r="M191" s="1555">
        <f t="shared" si="304"/>
        <v>20591.311428571429</v>
      </c>
      <c r="N191" s="1563"/>
      <c r="O191" s="1555">
        <f t="shared" si="305"/>
        <v>23565.744740740742</v>
      </c>
      <c r="P191" s="1563"/>
      <c r="Q191" s="1453">
        <f t="shared" si="306"/>
        <v>27225</v>
      </c>
      <c r="R191" s="421"/>
      <c r="S191" s="2"/>
      <c r="T191" s="2"/>
      <c r="U191" s="425" t="s">
        <v>3</v>
      </c>
      <c r="V191" s="426"/>
      <c r="W191" s="426">
        <f>Z167</f>
        <v>5.1253463855421684E-2</v>
      </c>
      <c r="X191" s="1565">
        <f>Z168</f>
        <v>9.7251589311813713E-2</v>
      </c>
      <c r="Y191" s="2"/>
      <c r="Z191" s="2"/>
      <c r="AA191" s="2"/>
      <c r="AB191" s="2"/>
      <c r="AC191" s="2"/>
      <c r="AD191" s="2"/>
      <c r="AE191" s="2"/>
      <c r="AF191" s="2"/>
      <c r="AG191" s="2"/>
      <c r="AH191" s="2"/>
      <c r="AI191" s="2"/>
      <c r="AJ191" s="2"/>
      <c r="AK191" s="2"/>
    </row>
    <row r="192" spans="1:37" ht="15.75" customHeight="1">
      <c r="A192" s="1209"/>
      <c r="B192" s="2"/>
      <c r="C192" s="1453"/>
      <c r="D192" s="1563"/>
      <c r="E192" s="1453"/>
      <c r="F192" s="1563"/>
      <c r="G192" s="1453"/>
      <c r="H192" s="1563"/>
      <c r="I192" s="1453"/>
      <c r="J192" s="1563"/>
      <c r="K192" s="1453"/>
      <c r="L192" s="1563"/>
      <c r="M192" s="1453"/>
      <c r="N192" s="1563"/>
      <c r="O192" s="1453"/>
      <c r="P192" s="1563"/>
      <c r="Q192" s="1453"/>
      <c r="R192" s="421"/>
      <c r="S192" s="2"/>
      <c r="T192" s="2"/>
      <c r="U192" s="425" t="s">
        <v>4</v>
      </c>
      <c r="V192" s="426"/>
      <c r="W192" s="426">
        <f>AB167</f>
        <v>4.721278195488722E-2</v>
      </c>
      <c r="X192" s="1565">
        <f>AB168</f>
        <v>4.5084749951850189E-2</v>
      </c>
      <c r="Y192" s="2"/>
      <c r="Z192" s="2"/>
      <c r="AA192" s="2"/>
      <c r="AB192" s="2"/>
      <c r="AC192" s="2"/>
      <c r="AD192" s="2"/>
      <c r="AE192" s="2"/>
      <c r="AF192" s="2"/>
      <c r="AG192" s="2"/>
      <c r="AH192" s="2"/>
      <c r="AI192" s="2"/>
      <c r="AJ192" s="2"/>
      <c r="AK192" s="2"/>
    </row>
    <row r="193" spans="1:37" ht="15.75" customHeight="1">
      <c r="A193" s="1209"/>
      <c r="B193" s="416" t="s">
        <v>1047</v>
      </c>
      <c r="C193" s="1551">
        <f>C195-C194</f>
        <v>-2730000</v>
      </c>
      <c r="D193" s="1454">
        <f>C193/C$14</f>
        <v>-0.18103448275862069</v>
      </c>
      <c r="E193" s="1551">
        <f>E195-E194</f>
        <v>-1800000</v>
      </c>
      <c r="F193" s="1454">
        <f>E193/E$14</f>
        <v>-0.2043132803632236</v>
      </c>
      <c r="G193" s="1551">
        <f>G195-G194</f>
        <v>-220000</v>
      </c>
      <c r="H193" s="1454">
        <f>G193/G194</f>
        <v>-9.2050209205020925E-2</v>
      </c>
      <c r="I193" s="1551">
        <f>I195-I194</f>
        <v>-680000</v>
      </c>
      <c r="J193" s="1454">
        <f>I193/I$14</f>
        <v>-0.25</v>
      </c>
      <c r="K193" s="1551">
        <f>K195-K194</f>
        <v>-50000</v>
      </c>
      <c r="L193" s="1454">
        <f>K193/K$14</f>
        <v>-9.8039215686274508E-2</v>
      </c>
      <c r="M193" s="1551">
        <f>M195-M194</f>
        <v>300000</v>
      </c>
      <c r="N193" s="1454">
        <f>M193/M$14</f>
        <v>0.34883720930232559</v>
      </c>
      <c r="O193" s="1551">
        <f>O195-O194</f>
        <v>-280000</v>
      </c>
      <c r="P193" s="1454">
        <f>O193/O$14</f>
        <v>-0.53846153846153844</v>
      </c>
      <c r="Q193" s="1453"/>
      <c r="R193" s="421">
        <f>Q193/Q$14</f>
        <v>0</v>
      </c>
      <c r="S193" s="63"/>
      <c r="T193" s="63"/>
      <c r="U193" s="425" t="s">
        <v>5</v>
      </c>
      <c r="V193" s="426"/>
      <c r="W193" s="426">
        <f>AD167</f>
        <v>4.7269354838709678E-2</v>
      </c>
      <c r="X193" s="1565">
        <f>AD168</f>
        <v>6.4396071796122417E-2</v>
      </c>
      <c r="Y193" s="63"/>
      <c r="Z193" s="63"/>
      <c r="AA193" s="381"/>
      <c r="AB193" s="63"/>
      <c r="AC193" s="63"/>
      <c r="AD193" s="63"/>
      <c r="AE193" s="63"/>
      <c r="AF193" s="63"/>
      <c r="AG193" s="63"/>
      <c r="AH193" s="63"/>
      <c r="AI193" s="63"/>
      <c r="AJ193" s="63"/>
      <c r="AK193" s="63"/>
    </row>
    <row r="194" spans="1:37" ht="15.75" customHeight="1">
      <c r="A194" s="1209"/>
      <c r="B194" s="2" t="s">
        <v>1048</v>
      </c>
      <c r="C194" s="1553">
        <f t="shared" ref="C194:C195" si="307">SUM(E194,G194,I194,K194,M194,O194,Q194)</f>
        <v>17420000</v>
      </c>
      <c r="D194" s="424"/>
      <c r="E194" s="1553">
        <v>10210000</v>
      </c>
      <c r="F194" s="424"/>
      <c r="G194" s="1553">
        <v>2390000</v>
      </c>
      <c r="H194" s="424"/>
      <c r="I194" s="1553">
        <v>2850000</v>
      </c>
      <c r="J194" s="424"/>
      <c r="K194" s="1553">
        <v>540000</v>
      </c>
      <c r="L194" s="424"/>
      <c r="M194" s="1553">
        <v>810000</v>
      </c>
      <c r="N194" s="424"/>
      <c r="O194" s="1553">
        <v>590000</v>
      </c>
      <c r="P194" s="424"/>
      <c r="Q194" s="1449">
        <v>30000</v>
      </c>
      <c r="R194" s="1564"/>
      <c r="S194" s="2"/>
      <c r="T194" s="2"/>
      <c r="U194" s="425" t="s">
        <v>6</v>
      </c>
      <c r="V194" s="426"/>
      <c r="W194" s="426">
        <f>AF167</f>
        <v>4.3699601593625501E-2</v>
      </c>
      <c r="X194" s="1565">
        <f>AF168</f>
        <v>1.857093730734663E-2</v>
      </c>
      <c r="Y194" s="2"/>
      <c r="Z194" s="2"/>
      <c r="AA194" s="2"/>
      <c r="AB194" s="2"/>
      <c r="AC194" s="2"/>
      <c r="AD194" s="2"/>
      <c r="AE194" s="2"/>
      <c r="AF194" s="2"/>
      <c r="AG194" s="2"/>
      <c r="AH194" s="2"/>
      <c r="AI194" s="2"/>
      <c r="AJ194" s="2"/>
      <c r="AK194" s="2"/>
    </row>
    <row r="195" spans="1:37" ht="15.75" customHeight="1">
      <c r="A195" s="1209"/>
      <c r="B195" s="1472" t="s">
        <v>1049</v>
      </c>
      <c r="C195" s="1555">
        <f t="shared" si="307"/>
        <v>14690000</v>
      </c>
      <c r="D195" s="1563"/>
      <c r="E195" s="1555">
        <v>8410000</v>
      </c>
      <c r="F195" s="1563"/>
      <c r="G195" s="1555">
        <v>2170000</v>
      </c>
      <c r="H195" s="1563"/>
      <c r="I195" s="1555">
        <v>2170000</v>
      </c>
      <c r="J195" s="1563"/>
      <c r="K195" s="1555">
        <v>490000</v>
      </c>
      <c r="L195" s="1563"/>
      <c r="M195" s="1555">
        <v>1110000</v>
      </c>
      <c r="N195" s="1563"/>
      <c r="O195" s="1555">
        <v>310000</v>
      </c>
      <c r="P195" s="1563"/>
      <c r="Q195" s="1453">
        <v>30000</v>
      </c>
      <c r="R195" s="421"/>
      <c r="S195" s="2"/>
      <c r="T195" s="2"/>
      <c r="U195" s="425" t="s">
        <v>7</v>
      </c>
      <c r="V195" s="426"/>
      <c r="W195" s="426">
        <f>AH167</f>
        <v>3.2426288659793814E-2</v>
      </c>
      <c r="X195" s="1565">
        <f>AH168</f>
        <v>5.2931385888077873E-2</v>
      </c>
      <c r="Y195" s="2"/>
      <c r="Z195" s="2"/>
      <c r="AA195" s="2"/>
      <c r="AB195" s="2"/>
      <c r="AC195" s="2"/>
      <c r="AD195" s="2"/>
      <c r="AE195" s="2"/>
      <c r="AF195" s="2"/>
      <c r="AG195" s="2"/>
      <c r="AH195" s="2"/>
      <c r="AI195" s="2"/>
      <c r="AJ195" s="2"/>
      <c r="AK195" s="2"/>
    </row>
    <row r="196" spans="1:37" ht="15.75" customHeight="1">
      <c r="A196" s="1209"/>
      <c r="B196" s="2"/>
      <c r="C196" s="1470"/>
      <c r="D196" s="1472"/>
      <c r="E196" s="1470"/>
      <c r="F196" s="1472"/>
      <c r="G196" s="1470"/>
      <c r="H196" s="1472"/>
      <c r="I196" s="1470"/>
      <c r="J196" s="1472"/>
      <c r="K196" s="1470"/>
      <c r="L196" s="1472"/>
      <c r="M196" s="1470"/>
      <c r="N196" s="1472"/>
      <c r="O196" s="1470"/>
      <c r="P196" s="1472"/>
      <c r="Q196" s="1470"/>
      <c r="R196" s="388"/>
      <c r="S196" s="2"/>
      <c r="T196" s="2"/>
      <c r="U196" s="425" t="s">
        <v>1037</v>
      </c>
      <c r="V196" s="1566"/>
      <c r="W196" s="1565"/>
      <c r="X196" s="1565"/>
      <c r="Y196" s="2"/>
      <c r="Z196" s="2"/>
      <c r="AA196" s="2"/>
      <c r="AB196" s="2"/>
      <c r="AC196" s="2"/>
      <c r="AD196" s="2"/>
      <c r="AE196" s="2"/>
      <c r="AF196" s="2"/>
      <c r="AG196" s="2"/>
      <c r="AH196" s="2"/>
      <c r="AI196" s="2"/>
      <c r="AJ196" s="2"/>
      <c r="AK196" s="2"/>
    </row>
    <row r="197" spans="1:37">
      <c r="A197" s="1209"/>
      <c r="B197" s="427" t="s">
        <v>1050</v>
      </c>
      <c r="C197" s="1567">
        <f>C199-C198</f>
        <v>38165.361568836262</v>
      </c>
      <c r="D197" s="1568">
        <f>C197/C$18</f>
        <v>4.4073859037551358E-2</v>
      </c>
      <c r="E197" s="1567">
        <f>E199-E198</f>
        <v>-36922.993947368406</v>
      </c>
      <c r="F197" s="1568">
        <f>E197/E$18</f>
        <v>-6.9162704520814383E-2</v>
      </c>
      <c r="G197" s="1567">
        <f>G199-G198</f>
        <v>75716.698421052628</v>
      </c>
      <c r="H197" s="1568">
        <f>G197/G$18</f>
        <v>0.75596499986074772</v>
      </c>
      <c r="I197" s="1567">
        <f>I199-I198</f>
        <v>10771.864112280717</v>
      </c>
      <c r="J197" s="1568">
        <f>I197/I$18</f>
        <v>8.1032280263596823E-2</v>
      </c>
      <c r="K197" s="1567">
        <f>K199-K198</f>
        <v>1604.8488135593216</v>
      </c>
      <c r="L197" s="1568">
        <f>K197/K$18</f>
        <v>5.927419440662314E-2</v>
      </c>
      <c r="M197" s="1567">
        <f>M199-M198</f>
        <v>-16453.59657142857</v>
      </c>
      <c r="N197" s="1568">
        <f>M197/M$9</f>
        <v>0.80672238724293643</v>
      </c>
      <c r="O197" s="1567">
        <f>O199-O198</f>
        <v>3448.5407407407401</v>
      </c>
      <c r="P197" s="1568">
        <f>O197/O$18</f>
        <v>0.17973319126183041</v>
      </c>
      <c r="Q197" s="1569"/>
      <c r="R197" s="428">
        <f>Q197/Q$18</f>
        <v>0</v>
      </c>
      <c r="S197" s="429"/>
      <c r="T197" s="429"/>
      <c r="U197" s="1570" t="s">
        <v>1</v>
      </c>
      <c r="V197" s="1571"/>
      <c r="W197" s="1571"/>
      <c r="X197" s="1571"/>
      <c r="Y197" s="429"/>
      <c r="Z197" s="429"/>
      <c r="AA197" s="429"/>
      <c r="AB197" s="429"/>
      <c r="AC197" s="429"/>
      <c r="AD197" s="429"/>
      <c r="AE197" s="429"/>
      <c r="AF197" s="429"/>
      <c r="AG197" s="429"/>
      <c r="AH197" s="429"/>
      <c r="AI197" s="429"/>
      <c r="AJ197" s="429"/>
      <c r="AK197" s="429"/>
    </row>
    <row r="198" spans="1:37" ht="15.75" customHeight="1">
      <c r="A198" s="1209"/>
      <c r="B198" s="2" t="s">
        <v>1051</v>
      </c>
      <c r="C198" s="1558">
        <f t="shared" ref="C198:C199" si="308">SUM(E198,G198,I198,K198,M198,O198,Q198)</f>
        <v>865941</v>
      </c>
      <c r="D198" s="2"/>
      <c r="E198" s="1558">
        <v>533857</v>
      </c>
      <c r="F198" s="2"/>
      <c r="G198" s="1558">
        <v>100159</v>
      </c>
      <c r="H198" s="2"/>
      <c r="I198" s="1558">
        <v>132933</v>
      </c>
      <c r="J198" s="381"/>
      <c r="K198" s="1558">
        <v>27075</v>
      </c>
      <c r="L198" s="381"/>
      <c r="M198" s="1558">
        <v>35228</v>
      </c>
      <c r="N198" s="2"/>
      <c r="O198" s="1558">
        <v>19187</v>
      </c>
      <c r="P198" s="381"/>
      <c r="Q198" s="1449">
        <v>17502</v>
      </c>
      <c r="R198" s="1464"/>
      <c r="S198" s="2"/>
      <c r="T198" s="2"/>
      <c r="U198" s="2"/>
      <c r="V198" s="2"/>
      <c r="W198" s="2"/>
      <c r="X198" s="2"/>
      <c r="Y198" s="2"/>
      <c r="Z198" s="2"/>
      <c r="AA198" s="2"/>
      <c r="AB198" s="2"/>
      <c r="AC198" s="2"/>
      <c r="AD198" s="2"/>
      <c r="AE198" s="2"/>
      <c r="AF198" s="2"/>
      <c r="AG198" s="2"/>
      <c r="AH198" s="2"/>
      <c r="AI198" s="2"/>
      <c r="AJ198" s="2"/>
      <c r="AK198" s="2"/>
    </row>
    <row r="199" spans="1:37" ht="15.75" customHeight="1">
      <c r="A199" s="1209"/>
      <c r="B199" s="1559" t="s">
        <v>1052</v>
      </c>
      <c r="C199" s="1560">
        <f t="shared" si="308"/>
        <v>904106.36156883626</v>
      </c>
      <c r="D199" s="1472"/>
      <c r="E199" s="1560">
        <f>1888349223/3800</f>
        <v>496934.00605263159</v>
      </c>
      <c r="F199" s="1472"/>
      <c r="G199" s="1560">
        <f>668327654/3800</f>
        <v>175875.69842105263</v>
      </c>
      <c r="H199" s="1472"/>
      <c r="I199" s="1560">
        <f>409558862.72/2850</f>
        <v>143704.86411228072</v>
      </c>
      <c r="J199" s="1472"/>
      <c r="K199" s="1560">
        <f>42302777/1475</f>
        <v>28679.848813559322</v>
      </c>
      <c r="L199" s="1472"/>
      <c r="M199" s="1560">
        <f>65710412/3500</f>
        <v>18774.40342857143</v>
      </c>
      <c r="N199" s="1472"/>
      <c r="O199" s="1560">
        <f>3055798/135</f>
        <v>22635.54074074074</v>
      </c>
      <c r="P199" s="1472"/>
      <c r="Q199" s="1453">
        <f>Q198</f>
        <v>17502</v>
      </c>
      <c r="R199" s="388"/>
      <c r="S199" s="2"/>
      <c r="T199" s="2"/>
      <c r="U199" s="2"/>
      <c r="V199" s="2"/>
      <c r="W199" s="2"/>
      <c r="X199" s="2"/>
      <c r="Y199" s="2"/>
      <c r="Z199" s="2"/>
      <c r="AA199" s="2"/>
      <c r="AB199" s="2"/>
      <c r="AC199" s="2"/>
      <c r="AD199" s="2"/>
      <c r="AE199" s="2"/>
      <c r="AF199" s="2"/>
      <c r="AG199" s="2"/>
      <c r="AH199" s="2"/>
      <c r="AI199" s="2"/>
      <c r="AJ199" s="2"/>
      <c r="AK199" s="2"/>
    </row>
    <row r="200" spans="1:37" ht="15.75" customHeight="1">
      <c r="A200" s="1209"/>
      <c r="B200" s="63"/>
      <c r="C200" s="1470"/>
      <c r="D200" s="1472"/>
      <c r="E200" s="1470"/>
      <c r="F200" s="1472"/>
      <c r="G200" s="1470"/>
      <c r="H200" s="1472"/>
      <c r="I200" s="1470"/>
      <c r="J200" s="1472"/>
      <c r="K200" s="1470"/>
      <c r="L200" s="1472"/>
      <c r="M200" s="1470"/>
      <c r="N200" s="1472"/>
      <c r="O200" s="1470"/>
      <c r="P200" s="1472"/>
      <c r="Q200" s="1470"/>
      <c r="R200" s="388"/>
      <c r="S200" s="2"/>
      <c r="T200" s="2"/>
      <c r="U200" s="2"/>
      <c r="V200" s="2"/>
      <c r="W200" s="2"/>
      <c r="X200" s="2"/>
      <c r="Y200" s="2"/>
      <c r="Z200" s="2"/>
      <c r="AA200" s="2"/>
      <c r="AB200" s="2"/>
      <c r="AC200" s="2"/>
      <c r="AD200" s="2"/>
      <c r="AE200" s="2"/>
      <c r="AF200" s="2"/>
      <c r="AG200" s="2"/>
      <c r="AH200" s="2"/>
      <c r="AI200" s="2"/>
      <c r="AJ200" s="2"/>
      <c r="AK200" s="2"/>
    </row>
    <row r="201" spans="1:37" ht="15.75" customHeight="1">
      <c r="A201" s="1209"/>
      <c r="B201" s="430" t="s">
        <v>1053</v>
      </c>
      <c r="C201" s="1572">
        <f>C203-C202</f>
        <v>-14040.188000000009</v>
      </c>
      <c r="D201" s="1573">
        <f>C201/C$22</f>
        <v>-0.15072503784178387</v>
      </c>
      <c r="E201" s="1572">
        <f>E203-E202</f>
        <v>-9013.663999999997</v>
      </c>
      <c r="F201" s="1573">
        <f>E201/E$22</f>
        <v>-0.17599999999999993</v>
      </c>
      <c r="G201" s="1572">
        <f>G203-G202</f>
        <v>-1248.5080000000016</v>
      </c>
      <c r="H201" s="1573">
        <f>G201/G$22</f>
        <v>-9.4000000000000125E-2</v>
      </c>
      <c r="I201" s="1572">
        <f>I203-I202</f>
        <v>-3219.4079999999994</v>
      </c>
      <c r="J201" s="1573">
        <f>I201/I$22</f>
        <v>-0.23699999999999996</v>
      </c>
      <c r="K201" s="1572">
        <f>K203-K202</f>
        <v>-189.72000000000003</v>
      </c>
      <c r="L201" s="1573">
        <f>K201/K$22</f>
        <v>-8.5000000000000006E-2</v>
      </c>
      <c r="M201" s="1572">
        <f>M203-M202</f>
        <v>482.9079999999999</v>
      </c>
      <c r="N201" s="1573">
        <f>M201/M$13</f>
        <v>2.8406352941176467E-3</v>
      </c>
      <c r="O201" s="1572">
        <f>O203-O202</f>
        <v>-851.79599999999994</v>
      </c>
      <c r="P201" s="1573">
        <f>O201/O$22</f>
        <v>-0.47799999999999998</v>
      </c>
      <c r="Q201" s="1574"/>
      <c r="R201" s="431">
        <f>Q201/Q$22</f>
        <v>0</v>
      </c>
      <c r="S201" s="432"/>
      <c r="T201" s="432"/>
      <c r="U201" s="432"/>
      <c r="V201" s="432"/>
      <c r="W201" s="432"/>
      <c r="X201" s="432"/>
      <c r="Y201" s="432"/>
      <c r="Z201" s="432"/>
      <c r="AA201" s="432"/>
      <c r="AB201" s="432"/>
      <c r="AC201" s="432"/>
      <c r="AD201" s="432"/>
      <c r="AE201" s="432"/>
      <c r="AF201" s="432"/>
      <c r="AG201" s="432"/>
      <c r="AH201" s="432"/>
      <c r="AI201" s="432"/>
      <c r="AJ201" s="432"/>
      <c r="AK201" s="432"/>
    </row>
    <row r="202" spans="1:37" ht="15.75" customHeight="1">
      <c r="A202" s="1209"/>
      <c r="B202" s="2" t="s">
        <v>1054</v>
      </c>
      <c r="C202" s="1558">
        <f t="shared" ref="C202:C203" si="309">SUM(E202,G202,I202,K202,M202,O202,Q202)</f>
        <v>93151</v>
      </c>
      <c r="D202" s="2"/>
      <c r="E202" s="1558">
        <v>51214</v>
      </c>
      <c r="F202" s="2"/>
      <c r="G202" s="1558">
        <v>13282</v>
      </c>
      <c r="H202" s="2"/>
      <c r="I202" s="1558">
        <v>13584</v>
      </c>
      <c r="J202" s="381"/>
      <c r="K202" s="1558">
        <v>2232</v>
      </c>
      <c r="L202" s="381"/>
      <c r="M202" s="1558">
        <v>1334</v>
      </c>
      <c r="N202" s="2"/>
      <c r="O202" s="1558">
        <v>1782</v>
      </c>
      <c r="P202" s="381"/>
      <c r="Q202" s="1470">
        <v>9723</v>
      </c>
      <c r="R202" s="1464"/>
      <c r="S202" s="2"/>
      <c r="T202" s="2"/>
      <c r="U202" s="2"/>
      <c r="V202" s="2"/>
      <c r="W202" s="2"/>
      <c r="X202" s="2"/>
      <c r="Y202" s="2"/>
      <c r="Z202" s="2"/>
      <c r="AA202" s="2"/>
      <c r="AB202" s="2"/>
      <c r="AC202" s="2"/>
      <c r="AD202" s="2"/>
      <c r="AE202" s="2"/>
      <c r="AF202" s="2"/>
      <c r="AG202" s="2"/>
      <c r="AH202" s="2"/>
      <c r="AI202" s="2"/>
      <c r="AJ202" s="2"/>
      <c r="AK202" s="2"/>
    </row>
    <row r="203" spans="1:37" ht="15.75" customHeight="1">
      <c r="A203" s="1209"/>
      <c r="B203" s="2" t="s">
        <v>1055</v>
      </c>
      <c r="C203" s="1558">
        <f t="shared" si="309"/>
        <v>79110.811999999991</v>
      </c>
      <c r="D203" s="2"/>
      <c r="E203" s="1558">
        <f>E202*82.4%</f>
        <v>42200.336000000003</v>
      </c>
      <c r="F203" s="2"/>
      <c r="G203" s="1558">
        <f>G202*90.6%</f>
        <v>12033.491999999998</v>
      </c>
      <c r="H203" s="2"/>
      <c r="I203" s="1575">
        <f>I202*76.3%</f>
        <v>10364.592000000001</v>
      </c>
      <c r="J203" s="2"/>
      <c r="K203" s="1558">
        <f>K202*91.5%</f>
        <v>2042.28</v>
      </c>
      <c r="L203" s="2"/>
      <c r="M203" s="1558">
        <f>M202*136.2%</f>
        <v>1816.9079999999999</v>
      </c>
      <c r="N203" s="2"/>
      <c r="O203" s="1558">
        <f>O202*52.2%</f>
        <v>930.20400000000006</v>
      </c>
      <c r="P203" s="2"/>
      <c r="Q203" s="1462">
        <f>Q202</f>
        <v>9723</v>
      </c>
      <c r="R203" s="1464"/>
      <c r="S203" s="2"/>
      <c r="T203" s="2"/>
      <c r="U203" s="2"/>
      <c r="V203" s="2"/>
      <c r="W203" s="2"/>
      <c r="X203" s="2"/>
      <c r="Y203" s="2"/>
      <c r="Z203" s="2"/>
      <c r="AA203" s="2"/>
      <c r="AB203" s="2"/>
      <c r="AC203" s="2"/>
      <c r="AD203" s="2"/>
      <c r="AE203" s="2"/>
      <c r="AF203" s="2"/>
      <c r="AG203" s="2"/>
      <c r="AH203" s="2"/>
      <c r="AI203" s="2"/>
      <c r="AJ203" s="2"/>
      <c r="AK203" s="2"/>
    </row>
    <row r="204" spans="1:37" ht="15.75" customHeight="1">
      <c r="A204" s="1432"/>
      <c r="B204" s="389" t="s">
        <v>1039</v>
      </c>
      <c r="C204" s="1114">
        <f>C206-C205</f>
        <v>1.5795962505965114E-3</v>
      </c>
      <c r="D204" s="1203"/>
      <c r="E204" s="1114">
        <f>E206-E205</f>
        <v>7.7582272401606478E-4</v>
      </c>
      <c r="F204" s="1203"/>
      <c r="G204" s="1114">
        <f>G206-G205</f>
        <v>2.7903069964346001E-2</v>
      </c>
      <c r="H204" s="1203"/>
      <c r="I204" s="1114">
        <f>I206-I205</f>
        <v>-8.9865232236263498E-3</v>
      </c>
      <c r="J204" s="1203"/>
      <c r="K204" s="1114">
        <f>K206-K205</f>
        <v>1.8624493516276569E-2</v>
      </c>
      <c r="L204" s="1203"/>
      <c r="M204" s="1114">
        <f>M206-M205</f>
        <v>-3.1627732176366843E-2</v>
      </c>
      <c r="N204" s="1203"/>
      <c r="O204" s="1114">
        <f>O206-O205</f>
        <v>4.637485996493277E-2</v>
      </c>
      <c r="P204" s="1203"/>
      <c r="Q204" s="1095">
        <f>Q206-Q205</f>
        <v>0</v>
      </c>
      <c r="R204" s="1203"/>
      <c r="S204" s="2"/>
      <c r="T204" s="2"/>
      <c r="U204" s="2"/>
      <c r="V204" s="2"/>
      <c r="W204" s="2"/>
      <c r="X204" s="2"/>
      <c r="Y204" s="2"/>
      <c r="Z204" s="2"/>
      <c r="AA204" s="2"/>
      <c r="AB204" s="2"/>
      <c r="AC204" s="2"/>
      <c r="AD204" s="2"/>
      <c r="AE204" s="2"/>
      <c r="AF204" s="2"/>
      <c r="AG204" s="2"/>
      <c r="AH204" s="2"/>
      <c r="AI204" s="2"/>
      <c r="AJ204" s="2"/>
      <c r="AK204" s="2"/>
    </row>
    <row r="205" spans="1:37" ht="15.75" customHeight="1">
      <c r="A205" s="1535" t="s">
        <v>1086</v>
      </c>
      <c r="B205" s="389" t="s">
        <v>1041</v>
      </c>
      <c r="C205" s="1111">
        <f t="shared" ref="C205:C206" si="310">C210/C214</f>
        <v>5.8588393402565671E-2</v>
      </c>
      <c r="D205" s="1435"/>
      <c r="E205" s="1111">
        <f t="shared" ref="E205:E206" si="311">E210/E214</f>
        <v>6.4082256297918944E-2</v>
      </c>
      <c r="F205" s="1435"/>
      <c r="G205" s="1111">
        <f t="shared" ref="G205:G206" si="312">G210/G214</f>
        <v>4.6876446280991739E-2</v>
      </c>
      <c r="H205" s="1435"/>
      <c r="I205" s="1111">
        <f t="shared" ref="I205:I206" si="313">I210/I214</f>
        <v>5.1409473684210526E-2</v>
      </c>
      <c r="J205" s="1435"/>
      <c r="K205" s="1111">
        <f t="shared" ref="K205:K206" si="314">K210/K214</f>
        <v>5.4272222222222222E-2</v>
      </c>
      <c r="L205" s="1435"/>
      <c r="M205" s="1111">
        <f t="shared" ref="M205:M206" si="315">M210/M214</f>
        <v>4.5138271604938274E-2</v>
      </c>
      <c r="N205" s="1435"/>
      <c r="O205" s="1111">
        <f t="shared" ref="O205:O206" si="316">O210/O214</f>
        <v>3.5540677966101698E-2</v>
      </c>
      <c r="P205" s="1435"/>
      <c r="Q205" s="1548">
        <f t="shared" ref="Q205:Q206" si="317">Q210/Q214</f>
        <v>0.90749999999999997</v>
      </c>
      <c r="R205" s="1435"/>
      <c r="S205" s="2"/>
      <c r="T205" s="2"/>
      <c r="U205" s="2"/>
      <c r="V205" s="2"/>
      <c r="W205" s="2"/>
      <c r="X205" s="2"/>
      <c r="Y205" s="2"/>
      <c r="Z205" s="2"/>
      <c r="AA205" s="2"/>
      <c r="AB205" s="2"/>
      <c r="AC205" s="2"/>
      <c r="AD205" s="2"/>
      <c r="AE205" s="2"/>
      <c r="AF205" s="2"/>
      <c r="AG205" s="2"/>
      <c r="AH205" s="2"/>
      <c r="AI205" s="2"/>
      <c r="AJ205" s="2"/>
      <c r="AK205" s="2"/>
    </row>
    <row r="206" spans="1:37" ht="15.75" customHeight="1">
      <c r="A206" s="1209"/>
      <c r="B206" s="1536" t="s">
        <v>1042</v>
      </c>
      <c r="C206" s="1542">
        <f t="shared" si="310"/>
        <v>6.0167989653162182E-2</v>
      </c>
      <c r="D206" s="1543"/>
      <c r="E206" s="1542">
        <f t="shared" si="311"/>
        <v>6.4858079021935008E-2</v>
      </c>
      <c r="F206" s="1543"/>
      <c r="G206" s="1542">
        <f t="shared" si="312"/>
        <v>7.477951624533774E-2</v>
      </c>
      <c r="H206" s="1543"/>
      <c r="I206" s="1542">
        <f t="shared" si="313"/>
        <v>4.2422950460584176E-2</v>
      </c>
      <c r="J206" s="1543"/>
      <c r="K206" s="1542">
        <f t="shared" si="314"/>
        <v>7.2896715738498791E-2</v>
      </c>
      <c r="L206" s="1543"/>
      <c r="M206" s="1542">
        <f t="shared" si="315"/>
        <v>1.3510539428571429E-2</v>
      </c>
      <c r="N206" s="1543"/>
      <c r="O206" s="1542">
        <f t="shared" si="316"/>
        <v>8.1915537931034468E-2</v>
      </c>
      <c r="P206" s="1543"/>
      <c r="Q206" s="1550">
        <f t="shared" si="317"/>
        <v>0.90749999999999997</v>
      </c>
      <c r="R206" s="1543"/>
      <c r="S206" s="2"/>
      <c r="T206" s="2"/>
      <c r="U206" s="2"/>
      <c r="V206" s="2"/>
      <c r="W206" s="2"/>
      <c r="X206" s="2"/>
      <c r="Y206" s="2"/>
      <c r="Z206" s="2"/>
      <c r="AA206" s="2"/>
      <c r="AB206" s="2"/>
      <c r="AC206" s="2"/>
      <c r="AD206" s="2"/>
      <c r="AE206" s="2"/>
      <c r="AF206" s="2"/>
      <c r="AG206" s="2"/>
      <c r="AH206" s="2"/>
      <c r="AI206" s="2"/>
      <c r="AJ206" s="2"/>
      <c r="AK206" s="2"/>
    </row>
    <row r="207" spans="1:37" ht="15.75" customHeight="1">
      <c r="A207" s="1209"/>
      <c r="B207" s="417" t="s">
        <v>1087</v>
      </c>
      <c r="C207" s="1091"/>
      <c r="D207" s="1203"/>
      <c r="E207" s="1091"/>
      <c r="F207" s="1203"/>
      <c r="G207" s="1091"/>
      <c r="H207" s="1203"/>
      <c r="I207" s="1091"/>
      <c r="J207" s="1203"/>
      <c r="K207" s="1091"/>
      <c r="L207" s="1203"/>
      <c r="M207" s="1091"/>
      <c r="N207" s="1203"/>
      <c r="O207" s="1091"/>
      <c r="P207" s="1203"/>
      <c r="Q207" s="1112"/>
      <c r="R207" s="1203"/>
      <c r="S207" s="2"/>
      <c r="T207" s="2"/>
      <c r="U207" s="2"/>
      <c r="V207" s="2"/>
      <c r="W207" s="2"/>
      <c r="X207" s="2"/>
      <c r="Y207" s="2"/>
      <c r="Z207" s="2"/>
      <c r="AA207" s="2"/>
      <c r="AB207" s="2"/>
      <c r="AC207" s="2"/>
      <c r="AD207" s="2"/>
      <c r="AE207" s="2"/>
      <c r="AF207" s="2"/>
      <c r="AG207" s="2"/>
      <c r="AH207" s="2"/>
      <c r="AI207" s="2"/>
      <c r="AJ207" s="2"/>
      <c r="AK207" s="2"/>
    </row>
    <row r="208" spans="1:37" ht="15.75" customHeight="1">
      <c r="A208" s="1209"/>
      <c r="B208" s="2"/>
      <c r="C208" s="414"/>
      <c r="D208" s="1563"/>
      <c r="E208" s="414"/>
      <c r="F208" s="1563"/>
      <c r="G208" s="414"/>
      <c r="H208" s="1563"/>
      <c r="I208" s="414"/>
      <c r="J208" s="1563"/>
      <c r="K208" s="414"/>
      <c r="L208" s="1563"/>
      <c r="M208" s="414"/>
      <c r="N208" s="1563"/>
      <c r="O208" s="414"/>
      <c r="P208" s="1563"/>
      <c r="Q208" s="414"/>
      <c r="R208" s="421"/>
      <c r="S208" s="2"/>
      <c r="T208" s="2"/>
      <c r="U208" s="2"/>
      <c r="V208" s="2"/>
      <c r="W208" s="2"/>
      <c r="X208" s="2"/>
      <c r="Y208" s="2"/>
      <c r="Z208" s="2"/>
      <c r="AA208" s="2"/>
      <c r="AB208" s="2"/>
      <c r="AC208" s="2"/>
      <c r="AD208" s="2"/>
      <c r="AE208" s="2"/>
      <c r="AF208" s="2"/>
      <c r="AG208" s="2"/>
      <c r="AH208" s="2"/>
      <c r="AI208" s="2"/>
      <c r="AJ208" s="2"/>
      <c r="AK208" s="2"/>
    </row>
    <row r="209" spans="1:37" ht="15.75" customHeight="1">
      <c r="A209" s="1209"/>
      <c r="B209" s="416" t="s">
        <v>1044</v>
      </c>
      <c r="C209" s="1551">
        <f>C211-C210</f>
        <v>36086.548863302451</v>
      </c>
      <c r="D209" s="1452">
        <f>C209/C$10</f>
        <v>3.7625742747622176E-2</v>
      </c>
      <c r="E209" s="1551">
        <f>E211-E210</f>
        <v>-35723.070684210514</v>
      </c>
      <c r="F209" s="1452">
        <f>E209/E$11</f>
        <v>-6.3148506444273902E-2</v>
      </c>
      <c r="G209" s="1551">
        <f>G211-G210</f>
        <v>76498.971263157873</v>
      </c>
      <c r="H209" s="1452">
        <f>G209/G$10</f>
        <v>0.67435029013458869</v>
      </c>
      <c r="I209" s="1551">
        <f>I211-I210</f>
        <v>14265.982245614025</v>
      </c>
      <c r="J209" s="1452">
        <f>I209/I$11</f>
        <v>9.8994860708673457E-2</v>
      </c>
      <c r="K209" s="1551">
        <f>K211-K210</f>
        <v>1309.6206101694916</v>
      </c>
      <c r="L209" s="1452">
        <f>K209/K$10</f>
        <v>4.468627325108307E-2</v>
      </c>
      <c r="M209" s="1551">
        <f>M211-M210</f>
        <v>-23051.460571428572</v>
      </c>
      <c r="N209" s="1452">
        <f>M209/M$10</f>
        <v>-0.63047591957301496</v>
      </c>
      <c r="O209" s="1551">
        <f>O211-O210</f>
        <v>2786.5059999999976</v>
      </c>
      <c r="P209" s="1452">
        <f>O209/O$10</f>
        <v>0.13288692832276205</v>
      </c>
      <c r="Q209" s="1453"/>
      <c r="R209" s="421">
        <f>Q209/Q$10</f>
        <v>0</v>
      </c>
      <c r="S209" s="2"/>
      <c r="T209" s="2"/>
      <c r="U209" s="2"/>
      <c r="V209" s="2"/>
      <c r="W209" s="2"/>
      <c r="X209" s="2"/>
      <c r="Y209" s="2"/>
      <c r="Z209" s="2"/>
      <c r="AA209" s="2"/>
      <c r="AB209" s="2"/>
      <c r="AC209" s="2"/>
      <c r="AD209" s="2"/>
      <c r="AE209" s="2"/>
      <c r="AF209" s="2"/>
      <c r="AG209" s="2"/>
      <c r="AH209" s="2"/>
      <c r="AI209" s="2"/>
      <c r="AJ209" s="2"/>
      <c r="AK209" s="2"/>
    </row>
    <row r="210" spans="1:37" ht="15.75" customHeight="1">
      <c r="A210" s="1209"/>
      <c r="B210" s="2" t="s">
        <v>1045</v>
      </c>
      <c r="C210" s="1553">
        <f t="shared" ref="C210:C211" si="318">SUM(E210,G210,I210,K210,M210,O210,Q210)</f>
        <v>959092</v>
      </c>
      <c r="D210" s="424"/>
      <c r="E210" s="1553">
        <f t="shared" ref="E210:E211" si="319">E218+E222</f>
        <v>585071</v>
      </c>
      <c r="F210" s="424"/>
      <c r="G210" s="1553">
        <f t="shared" ref="G210:G211" si="320">G218+G222</f>
        <v>113441</v>
      </c>
      <c r="H210" s="424"/>
      <c r="I210" s="1553">
        <f t="shared" ref="I210:I211" si="321">I218+I222</f>
        <v>146517</v>
      </c>
      <c r="J210" s="424"/>
      <c r="K210" s="1553">
        <f t="shared" ref="K210:K211" si="322">K218+K222</f>
        <v>29307</v>
      </c>
      <c r="L210" s="424"/>
      <c r="M210" s="1553">
        <f t="shared" ref="M210:M211" si="323">M218+M222</f>
        <v>36562</v>
      </c>
      <c r="N210" s="424"/>
      <c r="O210" s="1553">
        <f t="shared" ref="O210:O211" si="324">O218+O222</f>
        <v>20969</v>
      </c>
      <c r="P210" s="424"/>
      <c r="Q210" s="1553">
        <f t="shared" ref="Q210:Q211" si="325">Q218+Q222</f>
        <v>27225</v>
      </c>
      <c r="R210" s="1564"/>
      <c r="S210" s="2"/>
      <c r="T210" s="2"/>
      <c r="U210" s="2"/>
      <c r="V210" s="2"/>
      <c r="W210" s="2"/>
      <c r="X210" s="2"/>
      <c r="Y210" s="2"/>
      <c r="Z210" s="2"/>
      <c r="AA210" s="2"/>
      <c r="AB210" s="2"/>
      <c r="AC210" s="2"/>
      <c r="AD210" s="2"/>
      <c r="AE210" s="2"/>
      <c r="AF210" s="2"/>
      <c r="AG210" s="2"/>
      <c r="AH210" s="2"/>
      <c r="AI210" s="2"/>
      <c r="AJ210" s="2"/>
      <c r="AK210" s="2"/>
    </row>
    <row r="211" spans="1:37" ht="15.75" customHeight="1">
      <c r="A211" s="1209"/>
      <c r="B211" s="1472" t="s">
        <v>1046</v>
      </c>
      <c r="C211" s="1555">
        <f t="shared" si="318"/>
        <v>995178.54886330245</v>
      </c>
      <c r="D211" s="1563"/>
      <c r="E211" s="1555">
        <f t="shared" si="319"/>
        <v>549347.92931578949</v>
      </c>
      <c r="F211" s="1563"/>
      <c r="G211" s="1555">
        <f t="shared" si="320"/>
        <v>189939.97126315787</v>
      </c>
      <c r="H211" s="1563"/>
      <c r="I211" s="1555">
        <f t="shared" si="321"/>
        <v>160782.98224561402</v>
      </c>
      <c r="J211" s="1563"/>
      <c r="K211" s="1555">
        <f t="shared" si="322"/>
        <v>30616.620610169492</v>
      </c>
      <c r="L211" s="1563"/>
      <c r="M211" s="1555">
        <f t="shared" si="323"/>
        <v>13510.539428571428</v>
      </c>
      <c r="N211" s="1563"/>
      <c r="O211" s="1555">
        <f t="shared" si="324"/>
        <v>23755.505999999998</v>
      </c>
      <c r="P211" s="1563"/>
      <c r="Q211" s="1555">
        <f t="shared" si="325"/>
        <v>27225</v>
      </c>
      <c r="R211" s="421"/>
      <c r="S211" s="2"/>
      <c r="T211" s="2"/>
      <c r="U211" s="2"/>
      <c r="V211" s="2"/>
      <c r="W211" s="2"/>
      <c r="X211" s="2"/>
      <c r="Y211" s="2"/>
      <c r="Z211" s="2"/>
      <c r="AA211" s="2"/>
      <c r="AB211" s="2"/>
      <c r="AC211" s="2"/>
      <c r="AD211" s="2"/>
      <c r="AE211" s="2"/>
      <c r="AF211" s="2"/>
      <c r="AG211" s="2"/>
      <c r="AH211" s="2"/>
      <c r="AI211" s="2"/>
      <c r="AJ211" s="2"/>
      <c r="AK211" s="2"/>
    </row>
    <row r="212" spans="1:37" ht="15.75" customHeight="1">
      <c r="A212" s="1209"/>
      <c r="B212" s="2"/>
      <c r="C212" s="1453"/>
      <c r="D212" s="1563"/>
      <c r="E212" s="1453"/>
      <c r="F212" s="1563"/>
      <c r="G212" s="1453"/>
      <c r="H212" s="1563"/>
      <c r="I212" s="1453"/>
      <c r="J212" s="1563"/>
      <c r="K212" s="1453"/>
      <c r="L212" s="1563"/>
      <c r="M212" s="1453"/>
      <c r="N212" s="1563"/>
      <c r="O212" s="1453"/>
      <c r="P212" s="1563"/>
      <c r="Q212" s="1453"/>
      <c r="R212" s="421"/>
      <c r="S212" s="2"/>
      <c r="T212" s="2"/>
      <c r="U212" s="2"/>
      <c r="V212" s="2"/>
      <c r="W212" s="2"/>
      <c r="X212" s="2"/>
      <c r="Y212" s="2"/>
      <c r="Z212" s="2"/>
      <c r="AA212" s="2"/>
      <c r="AB212" s="2"/>
      <c r="AC212" s="2"/>
      <c r="AD212" s="2"/>
      <c r="AE212" s="2"/>
      <c r="AF212" s="2"/>
      <c r="AG212" s="2"/>
      <c r="AH212" s="2"/>
      <c r="AI212" s="2"/>
      <c r="AJ212" s="2"/>
      <c r="AK212" s="2"/>
    </row>
    <row r="213" spans="1:37" ht="15.75" customHeight="1">
      <c r="A213" s="1209"/>
      <c r="B213" s="416" t="s">
        <v>1047</v>
      </c>
      <c r="C213" s="1551">
        <f>C215-C214</f>
        <v>170000</v>
      </c>
      <c r="D213" s="1452">
        <f>C213/C$14</f>
        <v>1.1273209549071617E-2</v>
      </c>
      <c r="E213" s="1551">
        <f>E215-E214</f>
        <v>-660000</v>
      </c>
      <c r="F213" s="1452">
        <f>E213/E$14</f>
        <v>-7.4914869466515321E-2</v>
      </c>
      <c r="G213" s="1551">
        <f>G215-G214</f>
        <v>120000</v>
      </c>
      <c r="H213" s="1452">
        <f>G213/G214</f>
        <v>4.9586776859504134E-2</v>
      </c>
      <c r="I213" s="1551">
        <f>I215-I214</f>
        <v>940000</v>
      </c>
      <c r="J213" s="1452">
        <f>I213/I$14</f>
        <v>0.34558823529411764</v>
      </c>
      <c r="K213" s="1551">
        <f>K215-K214</f>
        <v>-120000</v>
      </c>
      <c r="L213" s="1452">
        <f>K213/K$14</f>
        <v>-0.23529411764705882</v>
      </c>
      <c r="M213" s="1551">
        <f>M215-M214</f>
        <v>190000</v>
      </c>
      <c r="N213" s="1452">
        <f>M213/M$14</f>
        <v>0.22093023255813954</v>
      </c>
      <c r="O213" s="1551">
        <f>O215-O214</f>
        <v>-300000</v>
      </c>
      <c r="P213" s="1452">
        <f>O213/O$14</f>
        <v>-0.57692307692307687</v>
      </c>
      <c r="Q213" s="1453"/>
      <c r="R213" s="421">
        <f>Q213/Q$14</f>
        <v>0</v>
      </c>
      <c r="S213" s="2"/>
      <c r="T213" s="2"/>
      <c r="U213" s="2"/>
      <c r="V213" s="2"/>
      <c r="W213" s="2"/>
      <c r="X213" s="2"/>
      <c r="Y213" s="2"/>
      <c r="Z213" s="2"/>
      <c r="AA213" s="2"/>
      <c r="AB213" s="2"/>
      <c r="AC213" s="2"/>
      <c r="AD213" s="2"/>
      <c r="AE213" s="2"/>
      <c r="AF213" s="2"/>
      <c r="AG213" s="2"/>
      <c r="AH213" s="2"/>
      <c r="AI213" s="2"/>
      <c r="AJ213" s="2"/>
      <c r="AK213" s="2"/>
    </row>
    <row r="214" spans="1:37" ht="15.75" customHeight="1">
      <c r="A214" s="1209"/>
      <c r="B214" s="2" t="s">
        <v>1048</v>
      </c>
      <c r="C214" s="1553">
        <f t="shared" ref="C214:C215" si="326">SUM(E214,G214,I214,K214,M214,O214,Q214)</f>
        <v>16370000</v>
      </c>
      <c r="D214" s="381"/>
      <c r="E214" s="1553">
        <v>9130000</v>
      </c>
      <c r="F214" s="381"/>
      <c r="G214" s="1553">
        <v>2420000</v>
      </c>
      <c r="H214" s="381"/>
      <c r="I214" s="1553">
        <v>2850000</v>
      </c>
      <c r="J214" s="381"/>
      <c r="K214" s="1553">
        <v>540000</v>
      </c>
      <c r="L214" s="381"/>
      <c r="M214" s="1553">
        <v>810000</v>
      </c>
      <c r="N214" s="381"/>
      <c r="O214" s="1553">
        <v>590000</v>
      </c>
      <c r="P214" s="381"/>
      <c r="Q214" s="1553">
        <v>30000</v>
      </c>
      <c r="R214" s="1564"/>
      <c r="S214" s="2"/>
      <c r="T214" s="2"/>
      <c r="U214" s="2"/>
      <c r="V214" s="2"/>
      <c r="W214" s="2"/>
      <c r="X214" s="2"/>
      <c r="Y214" s="2"/>
      <c r="Z214" s="2"/>
      <c r="AA214" s="2"/>
      <c r="AB214" s="2"/>
      <c r="AC214" s="2"/>
      <c r="AD214" s="2"/>
      <c r="AE214" s="2"/>
      <c r="AF214" s="2"/>
      <c r="AG214" s="2"/>
      <c r="AH214" s="2"/>
      <c r="AI214" s="2"/>
      <c r="AJ214" s="2"/>
      <c r="AK214" s="2"/>
    </row>
    <row r="215" spans="1:37" ht="15.75" customHeight="1">
      <c r="A215" s="1209"/>
      <c r="B215" s="1472" t="s">
        <v>1049</v>
      </c>
      <c r="C215" s="1555">
        <f t="shared" si="326"/>
        <v>16540000</v>
      </c>
      <c r="D215" s="1471"/>
      <c r="E215" s="1555">
        <v>8470000</v>
      </c>
      <c r="F215" s="1471"/>
      <c r="G215" s="1555">
        <v>2540000</v>
      </c>
      <c r="H215" s="1471"/>
      <c r="I215" s="1555">
        <v>3790000</v>
      </c>
      <c r="J215" s="1471"/>
      <c r="K215" s="1555">
        <v>420000</v>
      </c>
      <c r="L215" s="1471"/>
      <c r="M215" s="1555">
        <v>1000000</v>
      </c>
      <c r="N215" s="1471"/>
      <c r="O215" s="1555">
        <v>290000</v>
      </c>
      <c r="P215" s="1471"/>
      <c r="Q215" s="1555">
        <v>30000</v>
      </c>
      <c r="R215" s="421"/>
      <c r="S215" s="2"/>
      <c r="T215" s="2"/>
      <c r="U215" s="2"/>
      <c r="V215" s="2"/>
      <c r="W215" s="2"/>
      <c r="X215" s="2"/>
      <c r="Y215" s="2"/>
      <c r="Z215" s="2"/>
      <c r="AA215" s="2"/>
      <c r="AB215" s="2"/>
      <c r="AC215" s="2"/>
      <c r="AD215" s="2"/>
      <c r="AE215" s="2"/>
      <c r="AF215" s="2"/>
      <c r="AG215" s="2"/>
      <c r="AH215" s="2"/>
      <c r="AI215" s="2"/>
      <c r="AJ215" s="2"/>
      <c r="AK215" s="2"/>
    </row>
    <row r="216" spans="1:37" ht="15.75" customHeight="1">
      <c r="A216" s="1209"/>
      <c r="B216" s="2"/>
      <c r="C216" s="1470"/>
      <c r="D216" s="1471"/>
      <c r="E216" s="1470"/>
      <c r="F216" s="1471"/>
      <c r="G216" s="1470"/>
      <c r="H216" s="1471"/>
      <c r="I216" s="1470"/>
      <c r="J216" s="1471"/>
      <c r="K216" s="1470"/>
      <c r="L216" s="1471"/>
      <c r="M216" s="1470"/>
      <c r="N216" s="1471"/>
      <c r="O216" s="1470"/>
      <c r="P216" s="1471"/>
      <c r="Q216" s="1470"/>
      <c r="R216" s="388"/>
      <c r="S216" s="2"/>
      <c r="T216" s="2"/>
      <c r="U216" s="2"/>
      <c r="V216" s="2"/>
      <c r="W216" s="2"/>
      <c r="X216" s="2"/>
      <c r="Y216" s="2"/>
      <c r="Z216" s="2"/>
      <c r="AA216" s="2"/>
      <c r="AB216" s="2"/>
      <c r="AC216" s="2"/>
      <c r="AD216" s="2"/>
      <c r="AE216" s="2"/>
      <c r="AF216" s="2"/>
      <c r="AG216" s="2"/>
      <c r="AH216" s="2"/>
      <c r="AI216" s="2"/>
      <c r="AJ216" s="2"/>
      <c r="AK216" s="2"/>
    </row>
    <row r="217" spans="1:37" ht="15.75" customHeight="1">
      <c r="A217" s="1209"/>
      <c r="B217" s="416" t="s">
        <v>1050</v>
      </c>
      <c r="C217" s="1557">
        <f>C219-C218</f>
        <v>35777.218863302376</v>
      </c>
      <c r="D217" s="1452">
        <f>C217/C$18</f>
        <v>4.1316000585839424E-2</v>
      </c>
      <c r="E217" s="1557">
        <f>E219-E218</f>
        <v>-31984.44868421054</v>
      </c>
      <c r="F217" s="1452">
        <f>E217/E$18</f>
        <v>-5.9912015172996776E-2</v>
      </c>
      <c r="G217" s="1557">
        <f>G219-G218</f>
        <v>75861.43526315788</v>
      </c>
      <c r="H217" s="1452">
        <f>G217/G$18</f>
        <v>0.75741007061929411</v>
      </c>
      <c r="I217" s="1557">
        <f>I219-I218</f>
        <v>9769.6782456140209</v>
      </c>
      <c r="J217" s="1452">
        <f>I217/I$18</f>
        <v>7.3493250326209597E-2</v>
      </c>
      <c r="K217" s="1557">
        <f>K219-K218</f>
        <v>1785.0366101694926</v>
      </c>
      <c r="L217" s="1452">
        <f>K217/K$18</f>
        <v>6.5929330015493726E-2</v>
      </c>
      <c r="M217" s="1557">
        <f>M219-M218</f>
        <v>-23362.282571428572</v>
      </c>
      <c r="N217" s="1452">
        <f>M217/M$9</f>
        <v>1.1454563314256914</v>
      </c>
      <c r="O217" s="1557">
        <f>O219-O218</f>
        <v>3707.7999999999993</v>
      </c>
      <c r="P217" s="1452">
        <f>O217/O$18</f>
        <v>0.19324542659092089</v>
      </c>
      <c r="Q217" s="1470"/>
      <c r="R217" s="421">
        <f>Q217/Q$18</f>
        <v>0</v>
      </c>
      <c r="S217" s="2"/>
      <c r="T217" s="2"/>
      <c r="U217" s="2"/>
      <c r="V217" s="2"/>
      <c r="W217" s="2"/>
      <c r="X217" s="2"/>
      <c r="Y217" s="2"/>
      <c r="Z217" s="2"/>
      <c r="AA217" s="2"/>
      <c r="AB217" s="2"/>
      <c r="AC217" s="2"/>
      <c r="AD217" s="2"/>
      <c r="AE217" s="2"/>
      <c r="AF217" s="2"/>
      <c r="AG217" s="2"/>
      <c r="AH217" s="2"/>
      <c r="AI217" s="2"/>
      <c r="AJ217" s="2"/>
      <c r="AK217" s="2"/>
    </row>
    <row r="218" spans="1:37" ht="15.75" customHeight="1">
      <c r="A218" s="1209"/>
      <c r="B218" s="2" t="s">
        <v>1051</v>
      </c>
      <c r="C218" s="1558">
        <f t="shared" ref="C218:C219" si="327">SUM(E218,G218,I218,K218,M218,O218,Q218)</f>
        <v>865941</v>
      </c>
      <c r="D218" s="2"/>
      <c r="E218" s="1558">
        <v>533857</v>
      </c>
      <c r="F218" s="2"/>
      <c r="G218" s="1558">
        <v>100159</v>
      </c>
      <c r="H218" s="2"/>
      <c r="I218" s="1558">
        <v>132933</v>
      </c>
      <c r="J218" s="381"/>
      <c r="K218" s="1558">
        <v>27075</v>
      </c>
      <c r="L218" s="381"/>
      <c r="M218" s="1558">
        <v>35228</v>
      </c>
      <c r="N218" s="2"/>
      <c r="O218" s="1558">
        <v>19187</v>
      </c>
      <c r="P218" s="381"/>
      <c r="Q218" s="1553">
        <v>17502</v>
      </c>
      <c r="R218" s="1464"/>
      <c r="S218" s="2"/>
      <c r="T218" s="2"/>
      <c r="U218" s="2"/>
      <c r="V218" s="2"/>
      <c r="W218" s="2"/>
      <c r="X218" s="2"/>
      <c r="Y218" s="2"/>
      <c r="Z218" s="2"/>
      <c r="AA218" s="2"/>
      <c r="AB218" s="2"/>
      <c r="AC218" s="2"/>
      <c r="AD218" s="2"/>
      <c r="AE218" s="2"/>
      <c r="AF218" s="2"/>
      <c r="AG218" s="2"/>
      <c r="AH218" s="2"/>
      <c r="AI218" s="2"/>
      <c r="AJ218" s="2"/>
      <c r="AK218" s="2"/>
    </row>
    <row r="219" spans="1:37" ht="15.75" customHeight="1">
      <c r="A219" s="1209"/>
      <c r="B219" s="1559" t="s">
        <v>1052</v>
      </c>
      <c r="C219" s="1560">
        <f t="shared" si="327"/>
        <v>901718.21886330238</v>
      </c>
      <c r="D219" s="1472"/>
      <c r="E219" s="1560">
        <f>1907115695/3800</f>
        <v>501872.55131578946</v>
      </c>
      <c r="F219" s="1472"/>
      <c r="G219" s="1560">
        <f>668877654/3800</f>
        <v>176020.43526315788</v>
      </c>
      <c r="H219" s="1472"/>
      <c r="I219" s="1560">
        <f>406702633/2850</f>
        <v>142702.67824561402</v>
      </c>
      <c r="J219" s="1472"/>
      <c r="K219" s="1560">
        <f>42568554/1475</f>
        <v>28860.036610169493</v>
      </c>
      <c r="L219" s="1472"/>
      <c r="M219" s="1560">
        <f>41530011/3500</f>
        <v>11865.717428571428</v>
      </c>
      <c r="N219" s="1472"/>
      <c r="O219" s="1560">
        <f>3090798/135</f>
        <v>22894.799999999999</v>
      </c>
      <c r="P219" s="1472"/>
      <c r="Q219" s="1555">
        <f>Q218</f>
        <v>17502</v>
      </c>
      <c r="R219" s="388"/>
      <c r="S219" s="2"/>
      <c r="T219" s="2"/>
      <c r="U219" s="2"/>
      <c r="V219" s="2"/>
      <c r="W219" s="2"/>
      <c r="X219" s="2"/>
      <c r="Y219" s="2"/>
      <c r="Z219" s="2"/>
      <c r="AA219" s="2"/>
      <c r="AB219" s="2"/>
      <c r="AC219" s="2"/>
      <c r="AD219" s="2"/>
      <c r="AE219" s="2"/>
      <c r="AF219" s="2"/>
      <c r="AG219" s="2"/>
      <c r="AH219" s="2"/>
      <c r="AI219" s="2"/>
      <c r="AJ219" s="2"/>
      <c r="AK219" s="2"/>
    </row>
    <row r="220" spans="1:37" ht="15.75" customHeight="1">
      <c r="A220" s="1209"/>
      <c r="B220" s="63"/>
      <c r="C220" s="1470"/>
      <c r="D220" s="1472"/>
      <c r="E220" s="1470"/>
      <c r="F220" s="1472"/>
      <c r="G220" s="1470"/>
      <c r="H220" s="1472"/>
      <c r="I220" s="1470"/>
      <c r="J220" s="1472"/>
      <c r="K220" s="1470"/>
      <c r="L220" s="1472"/>
      <c r="M220" s="1470"/>
      <c r="N220" s="1472"/>
      <c r="O220" s="1470"/>
      <c r="P220" s="1472"/>
      <c r="Q220" s="1470"/>
      <c r="R220" s="388"/>
      <c r="S220" s="2"/>
      <c r="T220" s="2"/>
      <c r="U220" s="2"/>
      <c r="V220" s="2"/>
      <c r="W220" s="2"/>
      <c r="X220" s="2"/>
      <c r="Y220" s="2"/>
      <c r="Z220" s="2"/>
      <c r="AA220" s="2"/>
      <c r="AB220" s="2"/>
      <c r="AC220" s="2"/>
      <c r="AD220" s="2"/>
      <c r="AE220" s="2"/>
      <c r="AF220" s="2"/>
      <c r="AG220" s="2"/>
      <c r="AH220" s="2"/>
      <c r="AI220" s="2"/>
      <c r="AJ220" s="2"/>
      <c r="AK220" s="2"/>
    </row>
    <row r="221" spans="1:37" ht="15.75" customHeight="1">
      <c r="A221" s="1209"/>
      <c r="B221" s="416" t="s">
        <v>1053</v>
      </c>
      <c r="C221" s="1557">
        <f>C223-C222</f>
        <v>309.3300000000163</v>
      </c>
      <c r="D221" s="1452">
        <f>C221/C$22</f>
        <v>3.3207372975063744E-3</v>
      </c>
      <c r="E221" s="1557">
        <f>E223-E222</f>
        <v>-3738.6219999999958</v>
      </c>
      <c r="F221" s="1452">
        <f>E221/E$22</f>
        <v>-7.2999999999999912E-2</v>
      </c>
      <c r="G221" s="1557">
        <f>G223-G222</f>
        <v>637.53600000000006</v>
      </c>
      <c r="H221" s="1452">
        <f>G221/G$22</f>
        <v>4.8000000000000001E-2</v>
      </c>
      <c r="I221" s="1557">
        <f>I223-I222</f>
        <v>4496.3040000000001</v>
      </c>
      <c r="J221" s="1452">
        <f>I221/I$22</f>
        <v>0.33100000000000002</v>
      </c>
      <c r="K221" s="1557">
        <f>K223-K222</f>
        <v>-475.41599999999994</v>
      </c>
      <c r="L221" s="1452">
        <f>K221/K$22</f>
        <v>-0.21299999999999997</v>
      </c>
      <c r="M221" s="1557">
        <f>M223-M222</f>
        <v>310.82199999999989</v>
      </c>
      <c r="N221" s="1452">
        <f>M221/M$13</f>
        <v>1.8283647058823522E-3</v>
      </c>
      <c r="O221" s="1557">
        <f>O223-O222</f>
        <v>-921.29399999999998</v>
      </c>
      <c r="P221" s="1452">
        <f>O221/O$22</f>
        <v>-0.51700000000000002</v>
      </c>
      <c r="Q221" s="1519"/>
      <c r="R221" s="373">
        <f>Q221/Q$22</f>
        <v>0</v>
      </c>
      <c r="S221" s="2"/>
      <c r="T221" s="2"/>
      <c r="U221" s="2"/>
      <c r="V221" s="2"/>
      <c r="W221" s="2"/>
      <c r="X221" s="2"/>
      <c r="Y221" s="2"/>
      <c r="Z221" s="2"/>
      <c r="AA221" s="2"/>
      <c r="AB221" s="2"/>
      <c r="AC221" s="2"/>
      <c r="AD221" s="2"/>
      <c r="AE221" s="2"/>
      <c r="AF221" s="2"/>
      <c r="AG221" s="2"/>
      <c r="AH221" s="2"/>
      <c r="AI221" s="2"/>
      <c r="AJ221" s="2"/>
      <c r="AK221" s="2"/>
    </row>
    <row r="222" spans="1:37" ht="15.75" customHeight="1">
      <c r="A222" s="1209"/>
      <c r="B222" s="2" t="s">
        <v>1054</v>
      </c>
      <c r="C222" s="1558">
        <f t="shared" ref="C222:C223" si="328">SUM(E222,G222,I222,K222,M222,O222,Q222)</f>
        <v>93151</v>
      </c>
      <c r="D222" s="2"/>
      <c r="E222" s="1558">
        <v>51214</v>
      </c>
      <c r="F222" s="2"/>
      <c r="G222" s="1558">
        <v>13282</v>
      </c>
      <c r="H222" s="2"/>
      <c r="I222" s="1558">
        <v>13584</v>
      </c>
      <c r="J222" s="381"/>
      <c r="K222" s="1558">
        <v>2232</v>
      </c>
      <c r="L222" s="381"/>
      <c r="M222" s="1558">
        <v>1334</v>
      </c>
      <c r="N222" s="2"/>
      <c r="O222" s="1558">
        <v>1782</v>
      </c>
      <c r="P222" s="381"/>
      <c r="Q222" s="1558">
        <v>9723</v>
      </c>
      <c r="R222" s="1464"/>
      <c r="S222" s="2"/>
      <c r="T222" s="2"/>
      <c r="U222" s="2"/>
      <c r="V222" s="2"/>
      <c r="W222" s="2"/>
      <c r="X222" s="2"/>
      <c r="Y222" s="2"/>
      <c r="Z222" s="2"/>
      <c r="AA222" s="2"/>
      <c r="AB222" s="2"/>
      <c r="AC222" s="2"/>
      <c r="AD222" s="2"/>
      <c r="AE222" s="2"/>
      <c r="AF222" s="2"/>
      <c r="AG222" s="2"/>
      <c r="AH222" s="2"/>
      <c r="AI222" s="2"/>
      <c r="AJ222" s="2"/>
      <c r="AK222" s="2"/>
    </row>
    <row r="223" spans="1:37" ht="15.75" customHeight="1">
      <c r="A223" s="1209"/>
      <c r="B223" s="2" t="s">
        <v>1055</v>
      </c>
      <c r="C223" s="1558">
        <f t="shared" si="328"/>
        <v>93460.330000000016</v>
      </c>
      <c r="D223" s="2"/>
      <c r="E223" s="1558">
        <f>E222*92.7%</f>
        <v>47475.378000000004</v>
      </c>
      <c r="F223" s="2"/>
      <c r="G223" s="1558">
        <f>G222*104.8%</f>
        <v>13919.536</v>
      </c>
      <c r="H223" s="2"/>
      <c r="I223" s="1558">
        <f>I222*133.1%</f>
        <v>18080.304</v>
      </c>
      <c r="J223" s="2"/>
      <c r="K223" s="1558">
        <f>K222*78.7%</f>
        <v>1756.5840000000001</v>
      </c>
      <c r="L223" s="2"/>
      <c r="M223" s="1558">
        <f>M222*123.3%</f>
        <v>1644.8219999999999</v>
      </c>
      <c r="N223" s="2"/>
      <c r="O223" s="1558">
        <f>O222*48.3%</f>
        <v>860.70600000000002</v>
      </c>
      <c r="P223" s="2"/>
      <c r="Q223" s="1558">
        <f>Q222</f>
        <v>9723</v>
      </c>
      <c r="R223" s="1464"/>
      <c r="S223" s="2"/>
      <c r="T223" s="2"/>
      <c r="U223" s="2"/>
      <c r="V223" s="2"/>
      <c r="W223" s="2"/>
      <c r="X223" s="2"/>
      <c r="Y223" s="2"/>
      <c r="Z223" s="2"/>
      <c r="AA223" s="2"/>
      <c r="AB223" s="2"/>
      <c r="AC223" s="2"/>
      <c r="AD223" s="2"/>
      <c r="AE223" s="2"/>
      <c r="AF223" s="2"/>
      <c r="AG223" s="2"/>
      <c r="AH223" s="2"/>
      <c r="AI223" s="2"/>
      <c r="AJ223" s="2"/>
      <c r="AK223" s="2"/>
    </row>
    <row r="224" spans="1:37" ht="15.75" customHeight="1">
      <c r="A224" s="1432"/>
      <c r="B224" s="419" t="s">
        <v>1039</v>
      </c>
      <c r="C224" s="1114">
        <f>C226-C225</f>
        <v>5.0918195023643836E-3</v>
      </c>
      <c r="D224" s="1203"/>
      <c r="E224" s="1114">
        <f>E226-E225</f>
        <v>1.0965468488725177E-3</v>
      </c>
      <c r="F224" s="1203"/>
      <c r="G224" s="1114">
        <f>G226-G225</f>
        <v>3.6357618616289632E-2</v>
      </c>
      <c r="H224" s="1203"/>
      <c r="I224" s="1114">
        <f>I226-I225</f>
        <v>-9.631830741382158E-5</v>
      </c>
      <c r="J224" s="1203"/>
      <c r="K224" s="1114">
        <f>K226-K225</f>
        <v>1.4378277331747458E-4</v>
      </c>
      <c r="L224" s="1203"/>
      <c r="M224" s="1114">
        <f>M226-M225</f>
        <v>-2.5100348462081135E-2</v>
      </c>
      <c r="N224" s="1203"/>
      <c r="O224" s="1114">
        <f>O226-O225</f>
        <v>0.10856471370056497</v>
      </c>
      <c r="P224" s="1203"/>
      <c r="Q224" s="1095">
        <f>Q226-Q225</f>
        <v>0</v>
      </c>
      <c r="R224" s="1203"/>
      <c r="S224" s="2"/>
      <c r="T224" s="2"/>
      <c r="U224" s="2"/>
      <c r="V224" s="2"/>
      <c r="W224" s="2"/>
      <c r="X224" s="2"/>
      <c r="Y224" s="2"/>
      <c r="Z224" s="2"/>
      <c r="AA224" s="2"/>
      <c r="AB224" s="2"/>
      <c r="AC224" s="2"/>
      <c r="AD224" s="2"/>
      <c r="AE224" s="2"/>
      <c r="AF224" s="2"/>
      <c r="AG224" s="2"/>
      <c r="AH224" s="2"/>
      <c r="AI224" s="2"/>
      <c r="AJ224" s="2"/>
      <c r="AK224" s="2"/>
    </row>
    <row r="225" spans="1:37" ht="15.75" customHeight="1">
      <c r="A225" s="1535" t="s">
        <v>1088</v>
      </c>
      <c r="B225" s="389" t="s">
        <v>1041</v>
      </c>
      <c r="C225" s="1111">
        <f t="shared" ref="C225:C226" si="329">C230/C234</f>
        <v>6.8801434720229551E-2</v>
      </c>
      <c r="D225" s="1435"/>
      <c r="E225" s="1111">
        <f t="shared" ref="E225:E226" si="330">E230/E234</f>
        <v>7.7801994680851069E-2</v>
      </c>
      <c r="F225" s="1435"/>
      <c r="G225" s="1111">
        <f t="shared" ref="G225:G226" si="331">G230/G234</f>
        <v>6.2330219780219777E-2</v>
      </c>
      <c r="H225" s="1435"/>
      <c r="I225" s="1111">
        <f t="shared" ref="I225:I226" si="332">I230/I234</f>
        <v>5.5709885931558935E-2</v>
      </c>
      <c r="J225" s="1435"/>
      <c r="K225" s="1111">
        <f t="shared" ref="K225:K226" si="333">K230/K234</f>
        <v>5.4272222222222222E-2</v>
      </c>
      <c r="L225" s="1435"/>
      <c r="M225" s="1111">
        <f t="shared" ref="M225:M226" si="334">M230/M234</f>
        <v>4.5138271604938274E-2</v>
      </c>
      <c r="N225" s="1435"/>
      <c r="O225" s="1111">
        <f t="shared" ref="O225:O226" si="335">O230/O234</f>
        <v>3.5540677966101698E-2</v>
      </c>
      <c r="P225" s="1435"/>
      <c r="Q225" s="1562">
        <f t="shared" ref="Q225:Q226" si="336">Q230/Q234</f>
        <v>0.90749999999999997</v>
      </c>
      <c r="R225" s="1435"/>
      <c r="S225" s="1464"/>
      <c r="T225" s="1520"/>
      <c r="U225" s="1532"/>
      <c r="V225" s="1425" t="s">
        <v>1</v>
      </c>
      <c r="W225" s="1203"/>
      <c r="X225" s="1425" t="s">
        <v>2</v>
      </c>
      <c r="Y225" s="1203"/>
      <c r="Z225" s="1425" t="s">
        <v>3</v>
      </c>
      <c r="AA225" s="1203"/>
      <c r="AB225" s="1425" t="s">
        <v>4</v>
      </c>
      <c r="AC225" s="1203"/>
      <c r="AD225" s="1425" t="s">
        <v>5</v>
      </c>
      <c r="AE225" s="1203"/>
      <c r="AF225" s="1533" t="s">
        <v>6</v>
      </c>
      <c r="AG225" s="1440"/>
      <c r="AH225" s="1534" t="s">
        <v>1036</v>
      </c>
      <c r="AI225" s="1203"/>
      <c r="AJ225" s="1425" t="s">
        <v>1037</v>
      </c>
      <c r="AK225" s="1203"/>
    </row>
    <row r="226" spans="1:37" ht="15.75" customHeight="1">
      <c r="A226" s="1209"/>
      <c r="B226" s="1536" t="s">
        <v>1042</v>
      </c>
      <c r="C226" s="1542">
        <f t="shared" si="329"/>
        <v>7.3893254222593935E-2</v>
      </c>
      <c r="D226" s="1543"/>
      <c r="E226" s="1542">
        <f t="shared" si="330"/>
        <v>7.8898541529723587E-2</v>
      </c>
      <c r="F226" s="1543"/>
      <c r="G226" s="1542">
        <f t="shared" si="331"/>
        <v>9.8687838396509409E-2</v>
      </c>
      <c r="H226" s="1543"/>
      <c r="I226" s="1542">
        <f t="shared" si="332"/>
        <v>5.5613567624145113E-2</v>
      </c>
      <c r="J226" s="1543"/>
      <c r="K226" s="1542">
        <f t="shared" si="333"/>
        <v>5.4416004995539696E-2</v>
      </c>
      <c r="L226" s="1543"/>
      <c r="M226" s="1542">
        <f t="shared" si="334"/>
        <v>2.0037923142857138E-2</v>
      </c>
      <c r="N226" s="1543"/>
      <c r="O226" s="1542">
        <f t="shared" si="335"/>
        <v>0.14410539166666667</v>
      </c>
      <c r="P226" s="1543"/>
      <c r="Q226" s="1550">
        <f t="shared" si="336"/>
        <v>0.90749999999999997</v>
      </c>
      <c r="R226" s="1543"/>
      <c r="S226" s="1464"/>
      <c r="T226" s="1501"/>
      <c r="U226" s="412"/>
      <c r="V226" s="1537" t="s">
        <v>1038</v>
      </c>
      <c r="W226" s="1538" t="s">
        <v>9</v>
      </c>
      <c r="X226" s="1537" t="s">
        <v>1038</v>
      </c>
      <c r="Y226" s="1538" t="s">
        <v>9</v>
      </c>
      <c r="Z226" s="1537" t="s">
        <v>1038</v>
      </c>
      <c r="AA226" s="1538" t="s">
        <v>9</v>
      </c>
      <c r="AB226" s="1537" t="s">
        <v>1038</v>
      </c>
      <c r="AC226" s="1538" t="s">
        <v>9</v>
      </c>
      <c r="AD226" s="1537" t="s">
        <v>1038</v>
      </c>
      <c r="AE226" s="1539" t="s">
        <v>9</v>
      </c>
      <c r="AF226" s="1429" t="s">
        <v>1038</v>
      </c>
      <c r="AG226" s="1540" t="s">
        <v>9</v>
      </c>
      <c r="AH226" s="1537" t="s">
        <v>1038</v>
      </c>
      <c r="AI226" s="1538" t="s">
        <v>9</v>
      </c>
      <c r="AJ226" s="1541" t="s">
        <v>1038</v>
      </c>
      <c r="AK226" s="1538" t="s">
        <v>9</v>
      </c>
    </row>
    <row r="227" spans="1:37" ht="15.75" customHeight="1">
      <c r="A227" s="1209"/>
      <c r="B227" s="417" t="s">
        <v>1089</v>
      </c>
      <c r="C227" s="1091"/>
      <c r="D227" s="1203"/>
      <c r="E227" s="1091"/>
      <c r="F227" s="1203"/>
      <c r="G227" s="1091"/>
      <c r="H227" s="1203"/>
      <c r="I227" s="1091"/>
      <c r="J227" s="1203"/>
      <c r="K227" s="1091"/>
      <c r="L227" s="1203"/>
      <c r="M227" s="1091"/>
      <c r="N227" s="1203"/>
      <c r="O227" s="1091"/>
      <c r="P227" s="1203"/>
      <c r="Q227" s="1112"/>
      <c r="R227" s="1203"/>
      <c r="S227" s="1464"/>
      <c r="T227" s="1113" t="s">
        <v>45</v>
      </c>
      <c r="U227" s="1576" t="s">
        <v>1039</v>
      </c>
      <c r="V227" s="1110">
        <f>V229-V228</f>
        <v>6.1528579753983501E-3</v>
      </c>
      <c r="W227" s="1435"/>
      <c r="X227" s="1110">
        <f>X229-X228</f>
        <v>3.3409445224910073E-3</v>
      </c>
      <c r="Y227" s="1435"/>
      <c r="Z227" s="1110">
        <f>Z229-Z228</f>
        <v>3.4259093689332228E-2</v>
      </c>
      <c r="AA227" s="1435"/>
      <c r="AB227" s="1110">
        <f>AB229-AB228</f>
        <v>9.8276893967274431E-4</v>
      </c>
      <c r="AC227" s="1435"/>
      <c r="AD227" s="1110">
        <f>AD229-AD228</f>
        <v>8.1303941772280786E-3</v>
      </c>
      <c r="AE227" s="1157"/>
      <c r="AF227" s="1546">
        <f>AF229-AF228</f>
        <v>-2.7729984145131201E-2</v>
      </c>
      <c r="AG227" s="1435"/>
      <c r="AH227" s="1110">
        <f>AH229-AH228</f>
        <v>5.7062102833118571E-2</v>
      </c>
      <c r="AI227" s="1435"/>
      <c r="AJ227" s="1547">
        <f>AJ229-AJ228</f>
        <v>0</v>
      </c>
      <c r="AK227" s="1435"/>
    </row>
    <row r="228" spans="1:37" ht="15.75" customHeight="1">
      <c r="A228" s="1209"/>
      <c r="B228" s="2"/>
      <c r="C228" s="414"/>
      <c r="D228" s="1563"/>
      <c r="E228" s="414"/>
      <c r="F228" s="1563"/>
      <c r="G228" s="414"/>
      <c r="H228" s="1563"/>
      <c r="I228" s="414"/>
      <c r="J228" s="1563"/>
      <c r="K228" s="414"/>
      <c r="L228" s="1563"/>
      <c r="M228" s="414"/>
      <c r="N228" s="1563"/>
      <c r="O228" s="414"/>
      <c r="P228" s="1563"/>
      <c r="Q228" s="414"/>
      <c r="R228" s="421"/>
      <c r="S228" s="2"/>
      <c r="T228" s="1209"/>
      <c r="U228" s="389" t="s">
        <v>1041</v>
      </c>
      <c r="V228" s="1111">
        <f t="shared" ref="V228:V229" si="337">V233/V237</f>
        <v>5.8571150219987426E-2</v>
      </c>
      <c r="W228" s="1435"/>
      <c r="X228" s="1111">
        <f t="shared" ref="X228:X229" si="338">X233/X237</f>
        <v>6.5346723752792255E-2</v>
      </c>
      <c r="Y228" s="1435"/>
      <c r="Z228" s="1111">
        <f t="shared" ref="Z228:Z229" si="339">Z233/Z237</f>
        <v>5.1330769230769228E-2</v>
      </c>
      <c r="AA228" s="1435"/>
      <c r="AB228" s="1111">
        <f t="shared" ref="AB228:AB229" si="340">AB233/AB237</f>
        <v>5.2767226890756302E-2</v>
      </c>
      <c r="AC228" s="1435"/>
      <c r="AD228" s="1111">
        <f t="shared" ref="AD228:AD229" si="341">AD233/AD237</f>
        <v>5.4272222222222222E-2</v>
      </c>
      <c r="AE228" s="1157"/>
      <c r="AF228" s="1548">
        <f t="shared" ref="AF228:AF229" si="342">AF233/AF237</f>
        <v>4.5138271604938274E-2</v>
      </c>
      <c r="AG228" s="1435"/>
      <c r="AH228" s="1111">
        <f t="shared" ref="AH228:AH229" si="343">AH233/AH237</f>
        <v>3.5540677966101698E-2</v>
      </c>
      <c r="AI228" s="1435"/>
      <c r="AJ228" s="1111">
        <f t="shared" ref="AJ228:AJ229" si="344">AJ233/AJ237</f>
        <v>0</v>
      </c>
      <c r="AK228" s="1435"/>
    </row>
    <row r="229" spans="1:37" ht="15.75" customHeight="1">
      <c r="A229" s="1209"/>
      <c r="B229" s="416" t="s">
        <v>1044</v>
      </c>
      <c r="C229" s="1551">
        <f>C231-C230</f>
        <v>45117.324885051581</v>
      </c>
      <c r="D229" s="1452">
        <f>C229/C$10</f>
        <v>4.7041707036500756E-2</v>
      </c>
      <c r="E229" s="1551">
        <f>E231-E230</f>
        <v>-36726.136368421023</v>
      </c>
      <c r="F229" s="1452">
        <f>E229/E$11</f>
        <v>-6.4921649083195879E-2</v>
      </c>
      <c r="G229" s="1551">
        <f>G231-G230</f>
        <v>77026.528105263162</v>
      </c>
      <c r="H229" s="1452">
        <f>G229/G$10</f>
        <v>0.67900078547670739</v>
      </c>
      <c r="I229" s="1551">
        <f>I231-I230</f>
        <v>17543.024491228076</v>
      </c>
      <c r="J229" s="1452">
        <f>I229/I$11</f>
        <v>0.12173499419935821</v>
      </c>
      <c r="K229" s="1551">
        <f>K231-K230</f>
        <v>1710.1228474576274</v>
      </c>
      <c r="L229" s="1452">
        <f>K229/K$10</f>
        <v>5.8352026732781496E-2</v>
      </c>
      <c r="M229" s="1551">
        <f>M231-M230</f>
        <v>-16524.07685714286</v>
      </c>
      <c r="N229" s="1452">
        <f>M229/M$10</f>
        <v>-0.45194674408245883</v>
      </c>
      <c r="O229" s="1551">
        <f>O231-O230</f>
        <v>2087.8626666666678</v>
      </c>
      <c r="P229" s="1452">
        <f>O229/O$10</f>
        <v>9.956901457707415E-2</v>
      </c>
      <c r="Q229" s="1519"/>
      <c r="R229" s="373">
        <f>Q229/Q$10</f>
        <v>0</v>
      </c>
      <c r="S229" s="2"/>
      <c r="T229" s="1209"/>
      <c r="U229" s="1536" t="s">
        <v>1042</v>
      </c>
      <c r="V229" s="1542">
        <f t="shared" si="337"/>
        <v>6.4724008195385777E-2</v>
      </c>
      <c r="W229" s="1543"/>
      <c r="X229" s="1542">
        <f t="shared" si="338"/>
        <v>6.8687668275283262E-2</v>
      </c>
      <c r="Y229" s="1543"/>
      <c r="Z229" s="1542">
        <f t="shared" si="339"/>
        <v>8.5589862920101456E-2</v>
      </c>
      <c r="AA229" s="1543"/>
      <c r="AB229" s="1542">
        <f t="shared" si="340"/>
        <v>5.3749995830429047E-2</v>
      </c>
      <c r="AC229" s="1543"/>
      <c r="AD229" s="1542">
        <f t="shared" si="341"/>
        <v>6.24026163994503E-2</v>
      </c>
      <c r="AE229" s="1549"/>
      <c r="AF229" s="1548">
        <f t="shared" si="342"/>
        <v>1.7408287459807072E-2</v>
      </c>
      <c r="AG229" s="1435"/>
      <c r="AH229" s="1542">
        <f t="shared" si="343"/>
        <v>9.2602780799220269E-2</v>
      </c>
      <c r="AI229" s="1543"/>
      <c r="AJ229" s="1550">
        <f t="shared" si="344"/>
        <v>0</v>
      </c>
      <c r="AK229" s="1543"/>
    </row>
    <row r="230" spans="1:37" ht="15.75" customHeight="1">
      <c r="A230" s="1209"/>
      <c r="B230" s="2" t="s">
        <v>1045</v>
      </c>
      <c r="C230" s="1553">
        <f t="shared" ref="C230:C231" si="345">SUM(E230,G230,I230,K230,M230,O230,Q230)</f>
        <v>959092</v>
      </c>
      <c r="D230" s="381"/>
      <c r="E230" s="1553">
        <f t="shared" ref="E230:E231" si="346">E238+E242</f>
        <v>585071</v>
      </c>
      <c r="F230" s="381"/>
      <c r="G230" s="1553">
        <f t="shared" ref="G230:G231" si="347">G238+G242</f>
        <v>113441</v>
      </c>
      <c r="H230" s="381"/>
      <c r="I230" s="1553">
        <f t="shared" ref="I230:I231" si="348">I238+I242</f>
        <v>146517</v>
      </c>
      <c r="J230" s="381"/>
      <c r="K230" s="1553">
        <f t="shared" ref="K230:K231" si="349">K238+K242</f>
        <v>29307</v>
      </c>
      <c r="L230" s="381"/>
      <c r="M230" s="1553">
        <f t="shared" ref="M230:M231" si="350">M238+M242</f>
        <v>36562</v>
      </c>
      <c r="N230" s="381"/>
      <c r="O230" s="1553">
        <f t="shared" ref="O230:O231" si="351">O238+O242</f>
        <v>20969</v>
      </c>
      <c r="P230" s="381"/>
      <c r="Q230" s="1494">
        <f t="shared" ref="Q230:Q231" si="352">Q238+Q242</f>
        <v>27225</v>
      </c>
      <c r="R230" s="1463"/>
      <c r="S230" s="2"/>
      <c r="T230" s="1209"/>
      <c r="U230" s="417" t="s">
        <v>1090</v>
      </c>
      <c r="V230" s="1091">
        <v>7.2999999999999995E-2</v>
      </c>
      <c r="W230" s="1203"/>
      <c r="X230" s="1091">
        <v>7.9000000000000001E-2</v>
      </c>
      <c r="Y230" s="1203"/>
      <c r="Z230" s="1091">
        <v>0.09</v>
      </c>
      <c r="AA230" s="1203"/>
      <c r="AB230" s="1091">
        <v>6.4000000000000001E-2</v>
      </c>
      <c r="AC230" s="1203"/>
      <c r="AD230" s="1091">
        <v>4.4999999999999998E-2</v>
      </c>
      <c r="AE230" s="1203"/>
      <c r="AF230" s="1091">
        <v>0.03</v>
      </c>
      <c r="AG230" s="1203"/>
      <c r="AH230" s="1091">
        <v>8.1000000000000003E-2</v>
      </c>
      <c r="AI230" s="1203"/>
      <c r="AJ230" s="1112">
        <v>8.1000000000000003E-2</v>
      </c>
      <c r="AK230" s="1203"/>
    </row>
    <row r="231" spans="1:37" ht="15.75" customHeight="1">
      <c r="A231" s="1209"/>
      <c r="B231" s="1472" t="s">
        <v>1046</v>
      </c>
      <c r="C231" s="1555">
        <f t="shared" si="345"/>
        <v>1004209.3248850516</v>
      </c>
      <c r="D231" s="1471"/>
      <c r="E231" s="1555">
        <f t="shared" si="346"/>
        <v>548344.86363157898</v>
      </c>
      <c r="F231" s="1471"/>
      <c r="G231" s="1555">
        <f t="shared" si="347"/>
        <v>190467.52810526316</v>
      </c>
      <c r="H231" s="1471"/>
      <c r="I231" s="1555">
        <f t="shared" si="348"/>
        <v>164060.02449122808</v>
      </c>
      <c r="J231" s="1471"/>
      <c r="K231" s="1555">
        <f t="shared" si="349"/>
        <v>31017.122847457627</v>
      </c>
      <c r="L231" s="1471"/>
      <c r="M231" s="1555">
        <f t="shared" si="350"/>
        <v>20037.92314285714</v>
      </c>
      <c r="N231" s="1471"/>
      <c r="O231" s="1555">
        <f t="shared" si="351"/>
        <v>23056.862666666668</v>
      </c>
      <c r="P231" s="1471"/>
      <c r="Q231" s="1496">
        <f t="shared" si="352"/>
        <v>27225</v>
      </c>
      <c r="R231" s="387"/>
      <c r="S231" s="2"/>
      <c r="T231" s="1209"/>
      <c r="U231" s="2"/>
      <c r="V231" s="414"/>
      <c r="W231" s="1563"/>
      <c r="X231" s="414"/>
      <c r="Y231" s="1563"/>
      <c r="Z231" s="414"/>
      <c r="AA231" s="1563"/>
      <c r="AB231" s="414"/>
      <c r="AC231" s="1563"/>
      <c r="AD231" s="414"/>
      <c r="AE231" s="1563"/>
      <c r="AF231" s="414"/>
      <c r="AG231" s="1563"/>
      <c r="AH231" s="414"/>
      <c r="AI231" s="415"/>
      <c r="AJ231" s="414"/>
      <c r="AK231" s="421"/>
    </row>
    <row r="232" spans="1:37" ht="15.75" customHeight="1">
      <c r="A232" s="1209"/>
      <c r="B232" s="2"/>
      <c r="C232" s="1453"/>
      <c r="D232" s="1471"/>
      <c r="E232" s="1453"/>
      <c r="F232" s="1471"/>
      <c r="G232" s="1453"/>
      <c r="H232" s="1471"/>
      <c r="I232" s="1453"/>
      <c r="J232" s="1471"/>
      <c r="K232" s="1453"/>
      <c r="L232" s="1471"/>
      <c r="M232" s="1453"/>
      <c r="N232" s="1471"/>
      <c r="O232" s="1453"/>
      <c r="P232" s="1471"/>
      <c r="Q232" s="1519"/>
      <c r="R232" s="387"/>
      <c r="S232" s="2"/>
      <c r="T232" s="1209"/>
      <c r="U232" s="416" t="s">
        <v>1044</v>
      </c>
      <c r="V232" s="1551">
        <f>V234-V233</f>
        <v>105329.04731719056</v>
      </c>
      <c r="W232" s="1563">
        <f>V232/V233</f>
        <v>3.7676709701130656E-2</v>
      </c>
      <c r="X232" s="1557">
        <f>X234-X233</f>
        <v>-118385.86499999999</v>
      </c>
      <c r="Y232" s="1563">
        <f>X232/X233</f>
        <v>-6.7448147318872401E-2</v>
      </c>
      <c r="Z232" s="1557">
        <f>Z234-Z233</f>
        <v>227993.68978947366</v>
      </c>
      <c r="AA232" s="1563">
        <f>Z232/Z233</f>
        <v>0.66993323927408277</v>
      </c>
      <c r="AB232" s="1557">
        <f>AB234-AB233</f>
        <v>39361.462849122821</v>
      </c>
      <c r="AC232" s="1563">
        <f>AB232/AB233</f>
        <v>8.9549251051920756E-2</v>
      </c>
      <c r="AD232" s="1551">
        <f>AD234-AD233</f>
        <v>4434.8722711864393</v>
      </c>
      <c r="AE232" s="1563">
        <f>AD232/AD233</f>
        <v>5.0441558571745537E-2</v>
      </c>
      <c r="AF232" s="1551">
        <f>AF234-AF233</f>
        <v>-55546.226000000002</v>
      </c>
      <c r="AG232" s="1563">
        <f>AF232/AF233</f>
        <v>-0.50641126488339439</v>
      </c>
      <c r="AH232" s="1551">
        <f>AH234-AH233</f>
        <v>7471.1134074074071</v>
      </c>
      <c r="AI232" s="1556">
        <f>AH232/AH233</f>
        <v>0.11876442061149645</v>
      </c>
      <c r="AJ232" s="1453"/>
      <c r="AK232" s="421" t="e">
        <f>AJ232/AJ233</f>
        <v>#DIV/0!</v>
      </c>
    </row>
    <row r="233" spans="1:37" ht="15.75" customHeight="1">
      <c r="A233" s="1209"/>
      <c r="B233" s="416" t="s">
        <v>1047</v>
      </c>
      <c r="C233" s="1551">
        <f>C235-C234</f>
        <v>-350000</v>
      </c>
      <c r="D233" s="1452">
        <f>C233/C$14</f>
        <v>-2.3209549071618037E-2</v>
      </c>
      <c r="E233" s="1551">
        <f>E235-E234</f>
        <v>-570000</v>
      </c>
      <c r="F233" s="1452">
        <f>E233/E$14</f>
        <v>-6.4699205448354141E-2</v>
      </c>
      <c r="G233" s="1551">
        <f>G235-G234</f>
        <v>110000</v>
      </c>
      <c r="H233" s="1452">
        <f>G233/G234</f>
        <v>6.043956043956044E-2</v>
      </c>
      <c r="I233" s="1551">
        <f>I235-I234</f>
        <v>320000</v>
      </c>
      <c r="J233" s="1452">
        <f>I233/I$14</f>
        <v>0.11764705882352941</v>
      </c>
      <c r="K233" s="1551">
        <f>K235-K234</f>
        <v>30000</v>
      </c>
      <c r="L233" s="1452">
        <f>K233/K$14</f>
        <v>5.8823529411764705E-2</v>
      </c>
      <c r="M233" s="1551">
        <f>M235-M234</f>
        <v>190000</v>
      </c>
      <c r="N233" s="1452">
        <f>M233/M$14</f>
        <v>0.22093023255813954</v>
      </c>
      <c r="O233" s="1551">
        <f>O235-O234</f>
        <v>-430000</v>
      </c>
      <c r="P233" s="1452">
        <f>O233/O$14</f>
        <v>-0.82692307692307687</v>
      </c>
      <c r="Q233" s="1519"/>
      <c r="R233" s="373">
        <f>Q233/Q$14</f>
        <v>0</v>
      </c>
      <c r="S233" s="2"/>
      <c r="T233" s="1209"/>
      <c r="U233" s="2" t="s">
        <v>1045</v>
      </c>
      <c r="V233" s="1553">
        <f t="shared" ref="V233:V234" si="353">SUM(X233,Z233,AB233,AD233,AF233,AH233,AJ233)</f>
        <v>2795601</v>
      </c>
      <c r="W233" s="424"/>
      <c r="X233" s="1553">
        <f t="shared" ref="X233:X234" si="354">X241+X245</f>
        <v>1755213</v>
      </c>
      <c r="Y233" s="424"/>
      <c r="Z233" s="1553">
        <f t="shared" ref="Z233:Z234" si="355">Z241+Z245</f>
        <v>340323</v>
      </c>
      <c r="AA233" s="424"/>
      <c r="AB233" s="1553">
        <f t="shared" ref="AB233:AB234" si="356">AB241+AB245</f>
        <v>439551</v>
      </c>
      <c r="AC233" s="424"/>
      <c r="AD233" s="1553">
        <f t="shared" ref="AD233:AD234" si="357">AD241+AD245</f>
        <v>87921</v>
      </c>
      <c r="AE233" s="424"/>
      <c r="AF233" s="1553">
        <f t="shared" ref="AF233:AF234" si="358">AF241+AF245</f>
        <v>109686</v>
      </c>
      <c r="AG233" s="424"/>
      <c r="AH233" s="1553">
        <f t="shared" ref="AH233:AH234" si="359">AH241+AH245</f>
        <v>62907</v>
      </c>
      <c r="AI233" s="1554"/>
      <c r="AJ233" s="1553"/>
      <c r="AK233" s="1564"/>
    </row>
    <row r="234" spans="1:37" ht="15.75" customHeight="1">
      <c r="A234" s="1209"/>
      <c r="B234" s="2" t="s">
        <v>1048</v>
      </c>
      <c r="C234" s="1553">
        <f t="shared" ref="C234:C235" si="360">SUM(E234,G234,I234,K234,M234,O234,Q234)</f>
        <v>13940000</v>
      </c>
      <c r="D234" s="381"/>
      <c r="E234" s="1553">
        <v>7520000</v>
      </c>
      <c r="F234" s="381"/>
      <c r="G234" s="1553">
        <v>1820000</v>
      </c>
      <c r="H234" s="381"/>
      <c r="I234" s="1553">
        <v>2630000</v>
      </c>
      <c r="J234" s="381"/>
      <c r="K234" s="1553">
        <v>540000</v>
      </c>
      <c r="L234" s="381"/>
      <c r="M234" s="1553">
        <v>810000</v>
      </c>
      <c r="N234" s="381"/>
      <c r="O234" s="1553">
        <v>590000</v>
      </c>
      <c r="P234" s="381"/>
      <c r="Q234" s="1553">
        <v>30000</v>
      </c>
      <c r="R234" s="1463"/>
      <c r="S234" s="2"/>
      <c r="T234" s="1209"/>
      <c r="U234" s="1472" t="s">
        <v>1046</v>
      </c>
      <c r="V234" s="1555">
        <f t="shared" si="353"/>
        <v>2900930.0473171906</v>
      </c>
      <c r="W234" s="1563"/>
      <c r="X234" s="1555">
        <f t="shared" si="354"/>
        <v>1636827.135</v>
      </c>
      <c r="Y234" s="1563"/>
      <c r="Z234" s="1555">
        <f t="shared" si="355"/>
        <v>568316.68978947366</v>
      </c>
      <c r="AA234" s="1563"/>
      <c r="AB234" s="1555">
        <f t="shared" si="356"/>
        <v>478912.46284912282</v>
      </c>
      <c r="AC234" s="1563"/>
      <c r="AD234" s="1555">
        <f t="shared" si="357"/>
        <v>92355.872271186439</v>
      </c>
      <c r="AE234" s="1563"/>
      <c r="AF234" s="1555">
        <f t="shared" si="358"/>
        <v>54139.773999999998</v>
      </c>
      <c r="AG234" s="1563"/>
      <c r="AH234" s="1555">
        <f t="shared" si="359"/>
        <v>70378.113407407407</v>
      </c>
      <c r="AI234" s="1556"/>
      <c r="AJ234" s="1453"/>
      <c r="AK234" s="421"/>
    </row>
    <row r="235" spans="1:37" ht="15.75" customHeight="1">
      <c r="A235" s="1209"/>
      <c r="B235" s="1472" t="s">
        <v>1049</v>
      </c>
      <c r="C235" s="1555">
        <f t="shared" si="360"/>
        <v>13590000</v>
      </c>
      <c r="D235" s="1471"/>
      <c r="E235" s="1555">
        <v>6950000</v>
      </c>
      <c r="F235" s="1471"/>
      <c r="G235" s="1555">
        <v>1930000</v>
      </c>
      <c r="H235" s="1471"/>
      <c r="I235" s="1555">
        <v>2950000</v>
      </c>
      <c r="J235" s="1471"/>
      <c r="K235" s="1555">
        <v>570000</v>
      </c>
      <c r="L235" s="1471"/>
      <c r="M235" s="1555">
        <v>1000000</v>
      </c>
      <c r="N235" s="1471"/>
      <c r="O235" s="1555">
        <v>160000</v>
      </c>
      <c r="P235" s="1471"/>
      <c r="Q235" s="1555">
        <v>30000</v>
      </c>
      <c r="R235" s="387"/>
      <c r="S235" s="2"/>
      <c r="T235" s="1209"/>
      <c r="U235" s="2"/>
      <c r="V235" s="1453"/>
      <c r="W235" s="1563"/>
      <c r="X235" s="1453"/>
      <c r="Y235" s="1563"/>
      <c r="Z235" s="1453"/>
      <c r="AA235" s="1563"/>
      <c r="AB235" s="1453"/>
      <c r="AC235" s="1563"/>
      <c r="AD235" s="1453"/>
      <c r="AE235" s="1563"/>
      <c r="AF235" s="1453"/>
      <c r="AG235" s="1563"/>
      <c r="AH235" s="1453"/>
      <c r="AI235" s="1556"/>
      <c r="AJ235" s="1453"/>
      <c r="AK235" s="421"/>
    </row>
    <row r="236" spans="1:37" ht="15.75" customHeight="1">
      <c r="A236" s="1209"/>
      <c r="B236" s="2"/>
      <c r="C236" s="1470"/>
      <c r="D236" s="1471"/>
      <c r="E236" s="1470"/>
      <c r="F236" s="1471"/>
      <c r="G236" s="1470"/>
      <c r="H236" s="1471"/>
      <c r="I236" s="1470"/>
      <c r="J236" s="1471"/>
      <c r="K236" s="1470"/>
      <c r="L236" s="1471"/>
      <c r="M236" s="1470"/>
      <c r="N236" s="1471"/>
      <c r="O236" s="1470"/>
      <c r="P236" s="1471"/>
      <c r="Q236" s="1519"/>
      <c r="R236" s="387"/>
      <c r="S236" s="2"/>
      <c r="T236" s="1209"/>
      <c r="U236" s="416" t="s">
        <v>1047</v>
      </c>
      <c r="V236" s="1551">
        <f>V238-V237</f>
        <v>-2910000</v>
      </c>
      <c r="W236" s="1563">
        <f>V236/V237</f>
        <v>-6.0967944688874919E-2</v>
      </c>
      <c r="X236" s="1577">
        <f>X238-X237</f>
        <v>-3030000</v>
      </c>
      <c r="Y236" s="1563">
        <f>X236/X237</f>
        <v>-0.11280714817572599</v>
      </c>
      <c r="Z236" s="1551">
        <f>Z238-Z237</f>
        <v>10000</v>
      </c>
      <c r="AA236" s="1563">
        <f>Z236/Z237</f>
        <v>1.5082956259426848E-3</v>
      </c>
      <c r="AB236" s="1551">
        <f>AB238-AB237</f>
        <v>580000</v>
      </c>
      <c r="AC236" s="1563">
        <f>AB236/AB237</f>
        <v>6.9627851140456179E-2</v>
      </c>
      <c r="AD236" s="1551">
        <f>AD238-AD237</f>
        <v>-140000</v>
      </c>
      <c r="AE236" s="1563">
        <f>AD236/AD237</f>
        <v>-8.6419753086419748E-2</v>
      </c>
      <c r="AF236" s="1551">
        <f>AF238-AF237</f>
        <v>680000</v>
      </c>
      <c r="AG236" s="1563">
        <f>AF236/AF237</f>
        <v>0.27983539094650206</v>
      </c>
      <c r="AH236" s="1551">
        <f>AH238-AH237</f>
        <v>-1010000</v>
      </c>
      <c r="AI236" s="1556">
        <f>AH236/AH237</f>
        <v>-0.57062146892655363</v>
      </c>
      <c r="AJ236" s="1453"/>
      <c r="AK236" s="421">
        <f>AJ236/AJ237</f>
        <v>0</v>
      </c>
    </row>
    <row r="237" spans="1:37" ht="15.75" customHeight="1">
      <c r="A237" s="1209"/>
      <c r="B237" s="416" t="s">
        <v>1050</v>
      </c>
      <c r="C237" s="1557">
        <f>C239-C238</f>
        <v>47446.602885051514</v>
      </c>
      <c r="D237" s="1452">
        <f>C237/C$18</f>
        <v>5.4791957979875669E-2</v>
      </c>
      <c r="E237" s="1557">
        <f>E239-E238</f>
        <v>-32833.872368421056</v>
      </c>
      <c r="F237" s="1452">
        <f>E237/E$18</f>
        <v>-6.1503122312568825E-2</v>
      </c>
      <c r="G237" s="1557">
        <f>G239-G238</f>
        <v>76256.172105263162</v>
      </c>
      <c r="H237" s="1452">
        <f>G237/G$18</f>
        <v>0.76135117268805763</v>
      </c>
      <c r="I237" s="1557">
        <f>I239-I238</f>
        <v>15885.776491228084</v>
      </c>
      <c r="J237" s="1452">
        <f>I237/I$18</f>
        <v>0.11950212882601073</v>
      </c>
      <c r="K237" s="1557">
        <f>K239-K238</f>
        <v>1596.2908474576288</v>
      </c>
      <c r="L237" s="1452">
        <f>K237/K$18</f>
        <v>5.8958110709423042E-2</v>
      </c>
      <c r="M237" s="1557">
        <f>M239-M238</f>
        <v>-16832.230857142858</v>
      </c>
      <c r="N237" s="1452">
        <f>M237/M$9</f>
        <v>0.82528688489166746</v>
      </c>
      <c r="O237" s="1557">
        <f>O239-O238</f>
        <v>3374.4666666666672</v>
      </c>
      <c r="P237" s="1452">
        <f>O237/O$18</f>
        <v>0.17587255259637605</v>
      </c>
      <c r="Q237" s="1519"/>
      <c r="R237" s="373">
        <f>Q237/Q$18</f>
        <v>0</v>
      </c>
      <c r="S237" s="2"/>
      <c r="T237" s="1209"/>
      <c r="U237" s="2" t="s">
        <v>1048</v>
      </c>
      <c r="V237" s="1553">
        <f t="shared" ref="V237:V238" si="361">SUM(X237,Z237,AB237,AD237,AF237,AH237,AJ237)</f>
        <v>47730000</v>
      </c>
      <c r="W237" s="424"/>
      <c r="X237" s="1553">
        <f t="shared" ref="X237:X238" si="362">SUM(E194,E214,E234)</f>
        <v>26860000</v>
      </c>
      <c r="Y237" s="424"/>
      <c r="Z237" s="1553">
        <f t="shared" ref="Z237:Z238" si="363">SUM(G194,G214,G234)</f>
        <v>6630000</v>
      </c>
      <c r="AA237" s="424"/>
      <c r="AB237" s="1553">
        <f t="shared" ref="AB237:AB238" si="364">SUM(I194,I214,I234)</f>
        <v>8330000</v>
      </c>
      <c r="AC237" s="424"/>
      <c r="AD237" s="1553">
        <f t="shared" ref="AD237:AD238" si="365">SUM(K194,K214,K234)</f>
        <v>1620000</v>
      </c>
      <c r="AE237" s="424"/>
      <c r="AF237" s="1553">
        <f t="shared" ref="AF237:AF238" si="366">SUM(M194,M214,M234)</f>
        <v>2430000</v>
      </c>
      <c r="AG237" s="424"/>
      <c r="AH237" s="1553">
        <f t="shared" ref="AH237:AH238" si="367">SUM(O194,O214,O234)</f>
        <v>1770000</v>
      </c>
      <c r="AI237" s="1554"/>
      <c r="AJ237" s="1553">
        <f t="shared" ref="AJ237:AJ238" si="368">SUM(Q194,Q214,Q234)</f>
        <v>90000</v>
      </c>
      <c r="AK237" s="1564"/>
    </row>
    <row r="238" spans="1:37" ht="15.75" customHeight="1">
      <c r="A238" s="1209"/>
      <c r="B238" s="2" t="s">
        <v>1051</v>
      </c>
      <c r="C238" s="1558">
        <f t="shared" ref="C238:C239" si="369">SUM(E238,G238,I238,K238,M238,O238,Q238)</f>
        <v>865941</v>
      </c>
      <c r="D238" s="381"/>
      <c r="E238" s="1558">
        <v>533857</v>
      </c>
      <c r="F238" s="381"/>
      <c r="G238" s="1558">
        <v>100159</v>
      </c>
      <c r="H238" s="381"/>
      <c r="I238" s="1558">
        <v>132933</v>
      </c>
      <c r="J238" s="381"/>
      <c r="K238" s="1558">
        <v>27075</v>
      </c>
      <c r="L238" s="381"/>
      <c r="M238" s="1558">
        <v>35228</v>
      </c>
      <c r="N238" s="381"/>
      <c r="O238" s="1558">
        <v>19187</v>
      </c>
      <c r="P238" s="381"/>
      <c r="Q238" s="1449">
        <v>17502</v>
      </c>
      <c r="R238" s="1463"/>
      <c r="S238" s="2"/>
      <c r="T238" s="1209"/>
      <c r="U238" s="1472" t="s">
        <v>1049</v>
      </c>
      <c r="V238" s="1555">
        <f t="shared" si="361"/>
        <v>44820000</v>
      </c>
      <c r="W238" s="1563"/>
      <c r="X238" s="1555">
        <f t="shared" si="362"/>
        <v>23830000</v>
      </c>
      <c r="Y238" s="1563"/>
      <c r="Z238" s="1555">
        <f t="shared" si="363"/>
        <v>6640000</v>
      </c>
      <c r="AA238" s="1563"/>
      <c r="AB238" s="1555">
        <f t="shared" si="364"/>
        <v>8910000</v>
      </c>
      <c r="AC238" s="1563"/>
      <c r="AD238" s="1555">
        <f t="shared" si="365"/>
        <v>1480000</v>
      </c>
      <c r="AE238" s="1563"/>
      <c r="AF238" s="1555">
        <f t="shared" si="366"/>
        <v>3110000</v>
      </c>
      <c r="AG238" s="1563"/>
      <c r="AH238" s="1555">
        <f t="shared" si="367"/>
        <v>760000</v>
      </c>
      <c r="AI238" s="1556"/>
      <c r="AJ238" s="1453">
        <f t="shared" si="368"/>
        <v>90000</v>
      </c>
      <c r="AK238" s="421"/>
    </row>
    <row r="239" spans="1:37" ht="15.75" customHeight="1">
      <c r="A239" s="1209"/>
      <c r="B239" s="1559" t="s">
        <v>1052</v>
      </c>
      <c r="C239" s="1560">
        <f t="shared" si="369"/>
        <v>913387.60288505151</v>
      </c>
      <c r="D239" s="1471"/>
      <c r="E239" s="1560">
        <f>1903887885/3800</f>
        <v>501023.12763157894</v>
      </c>
      <c r="F239" s="1471"/>
      <c r="G239" s="1560">
        <f>670377654/3800</f>
        <v>176415.17210526316</v>
      </c>
      <c r="H239" s="1471"/>
      <c r="I239" s="1560">
        <f>424133513/2850</f>
        <v>148818.77649122808</v>
      </c>
      <c r="J239" s="1471"/>
      <c r="K239" s="1560">
        <f>42290154/1475</f>
        <v>28671.290847457629</v>
      </c>
      <c r="L239" s="1471"/>
      <c r="M239" s="433">
        <f>64385192/3500</f>
        <v>18395.769142857142</v>
      </c>
      <c r="N239" s="1471"/>
      <c r="O239" s="1560">
        <f>3045798/135</f>
        <v>22561.466666666667</v>
      </c>
      <c r="P239" s="1471"/>
      <c r="Q239" s="1453">
        <f>Q238</f>
        <v>17502</v>
      </c>
      <c r="R239" s="387"/>
      <c r="S239" s="2"/>
      <c r="T239" s="1209"/>
      <c r="U239" s="2"/>
      <c r="V239" s="1470"/>
      <c r="W239" s="1472"/>
      <c r="X239" s="1470"/>
      <c r="Y239" s="1472"/>
      <c r="Z239" s="1470"/>
      <c r="AA239" s="1472"/>
      <c r="AB239" s="1470"/>
      <c r="AC239" s="1472"/>
      <c r="AD239" s="1470"/>
      <c r="AE239" s="1472"/>
      <c r="AF239" s="1470"/>
      <c r="AG239" s="1472"/>
      <c r="AH239" s="1470"/>
      <c r="AI239" s="1501"/>
      <c r="AJ239" s="1470"/>
      <c r="AK239" s="388"/>
    </row>
    <row r="240" spans="1:37" ht="15.75" customHeight="1">
      <c r="A240" s="1209"/>
      <c r="B240" s="63"/>
      <c r="C240" s="1470"/>
      <c r="D240" s="1471"/>
      <c r="E240" s="1470"/>
      <c r="F240" s="1471"/>
      <c r="G240" s="1470"/>
      <c r="H240" s="1471"/>
      <c r="I240" s="1470"/>
      <c r="J240" s="1471"/>
      <c r="K240" s="1470"/>
      <c r="L240" s="1471"/>
      <c r="M240" s="1470"/>
      <c r="N240" s="1471"/>
      <c r="O240" s="1470"/>
      <c r="P240" s="1471"/>
      <c r="Q240" s="1519"/>
      <c r="R240" s="387"/>
      <c r="S240" s="2"/>
      <c r="T240" s="1209"/>
      <c r="U240" s="416" t="s">
        <v>1050</v>
      </c>
      <c r="V240" s="1557">
        <f>V242-V241</f>
        <v>121389.18331719097</v>
      </c>
      <c r="W240" s="1563">
        <f>V240/V241</f>
        <v>4.6727272534422465E-2</v>
      </c>
      <c r="X240" s="1557">
        <f>X242-X241</f>
        <v>-101741.31499999994</v>
      </c>
      <c r="Y240" s="1563">
        <f>X240/X241</f>
        <v>-6.3525947335459965E-2</v>
      </c>
      <c r="Z240" s="1557">
        <f>Z242-Z241</f>
        <v>227834.3057894737</v>
      </c>
      <c r="AA240" s="1563">
        <f>Z240/Z241</f>
        <v>0.75824208105603319</v>
      </c>
      <c r="AB240" s="1557">
        <f>AB242-AB241</f>
        <v>36427.318849122792</v>
      </c>
      <c r="AC240" s="1563">
        <f>AB240/AB241</f>
        <v>9.1342553138605648E-2</v>
      </c>
      <c r="AD240" s="1557">
        <f>AD242-AD241</f>
        <v>4986.176271186443</v>
      </c>
      <c r="AE240" s="1563">
        <f>AD240/AD241</f>
        <v>6.1387211710513305E-2</v>
      </c>
      <c r="AF240" s="1557">
        <f>AF242-AF241</f>
        <v>-56648.11</v>
      </c>
      <c r="AG240" s="1563">
        <f>AF240/AF241</f>
        <v>-0.53601406078498159</v>
      </c>
      <c r="AH240" s="1557">
        <f>AH242-AH241</f>
        <v>10530.80740740741</v>
      </c>
      <c r="AI240" s="1556">
        <f>AH240/AH241</f>
        <v>0.18295039014970918</v>
      </c>
      <c r="AJ240" s="1470"/>
      <c r="AK240" s="421">
        <f>AJ240/AJ241</f>
        <v>0</v>
      </c>
    </row>
    <row r="241" spans="1:37" ht="15.75" customHeight="1">
      <c r="A241" s="1209"/>
      <c r="B241" s="416" t="s">
        <v>1053</v>
      </c>
      <c r="C241" s="1557">
        <f>C243-C242</f>
        <v>-2329.2780000000057</v>
      </c>
      <c r="D241" s="1452">
        <f>C241/C$22</f>
        <v>-2.5005399834677092E-2</v>
      </c>
      <c r="E241" s="1557">
        <f>E243-E242</f>
        <v>-3892.2639999999956</v>
      </c>
      <c r="F241" s="1452">
        <f>E241/E$22</f>
        <v>-7.5999999999999915E-2</v>
      </c>
      <c r="G241" s="1557">
        <f>G243-G242</f>
        <v>770.35600000000159</v>
      </c>
      <c r="H241" s="1452">
        <f>G241/G$22</f>
        <v>5.8000000000000121E-2</v>
      </c>
      <c r="I241" s="1557">
        <f>I243-I242</f>
        <v>1657.2480000000014</v>
      </c>
      <c r="J241" s="1452">
        <f>I241/I$22</f>
        <v>0.12200000000000011</v>
      </c>
      <c r="K241" s="1557">
        <f>K243-K242</f>
        <v>113.83199999999988</v>
      </c>
      <c r="L241" s="1452">
        <f>K241/K$22</f>
        <v>5.0999999999999948E-2</v>
      </c>
      <c r="M241" s="1557">
        <f>M243-M242</f>
        <v>308.15399999999977</v>
      </c>
      <c r="N241" s="1452">
        <f>M241/M$13</f>
        <v>1.8126705882352927E-3</v>
      </c>
      <c r="O241" s="1557">
        <f>O243-O242</f>
        <v>-1286.6039999999998</v>
      </c>
      <c r="P241" s="1452">
        <f>O241/O$22</f>
        <v>-0.72199999999999986</v>
      </c>
      <c r="Q241" s="1519"/>
      <c r="R241" s="373">
        <f>Q241/Q$22</f>
        <v>0</v>
      </c>
      <c r="S241" s="2"/>
      <c r="T241" s="1209"/>
      <c r="U241" s="2" t="s">
        <v>1051</v>
      </c>
      <c r="V241" s="1558">
        <f t="shared" ref="V241:V242" si="370">SUM(X241,Z241,AB241,AD241,AF241,AH241,AJ241)</f>
        <v>2597823</v>
      </c>
      <c r="W241" s="2"/>
      <c r="X241" s="1553">
        <f t="shared" ref="X241:X242" si="371">SUM(E198,E218,E238)</f>
        <v>1601571</v>
      </c>
      <c r="Y241" s="2"/>
      <c r="Z241" s="1553">
        <f t="shared" ref="Z241:Z242" si="372">SUM(G198,G218,G238)</f>
        <v>300477</v>
      </c>
      <c r="AA241" s="2"/>
      <c r="AB241" s="1553">
        <f t="shared" ref="AB241:AB242" si="373">SUM(I198,I218,I238)</f>
        <v>398799</v>
      </c>
      <c r="AC241" s="2"/>
      <c r="AD241" s="1553">
        <f t="shared" ref="AD241:AD242" si="374">SUM(K198,K218,K238)</f>
        <v>81225</v>
      </c>
      <c r="AE241" s="2"/>
      <c r="AF241" s="1553">
        <f t="shared" ref="AF241:AF242" si="375">SUM(M198,M218,M238)</f>
        <v>105684</v>
      </c>
      <c r="AG241" s="2"/>
      <c r="AH241" s="1553">
        <f t="shared" ref="AH241:AH242" si="376">SUM(O198,O218,O238)</f>
        <v>57561</v>
      </c>
      <c r="AI241" s="1500"/>
      <c r="AJ241" s="1449">
        <f t="shared" ref="AJ241:AJ242" si="377">SUM(Q198,Q218,Q238)</f>
        <v>52506</v>
      </c>
      <c r="AK241" s="1464"/>
    </row>
    <row r="242" spans="1:37" ht="15.75" customHeight="1">
      <c r="A242" s="1209"/>
      <c r="B242" s="2" t="s">
        <v>1054</v>
      </c>
      <c r="C242" s="1558">
        <f t="shared" ref="C242:C243" si="378">SUM(E242,G242,I242,K242,M242,O242,Q242)</f>
        <v>93151</v>
      </c>
      <c r="D242" s="381"/>
      <c r="E242" s="1558">
        <v>51214</v>
      </c>
      <c r="F242" s="2"/>
      <c r="G242" s="1558">
        <v>13282</v>
      </c>
      <c r="H242" s="2"/>
      <c r="I242" s="1558">
        <v>13584</v>
      </c>
      <c r="J242" s="381"/>
      <c r="K242" s="1558">
        <v>2232</v>
      </c>
      <c r="L242" s="381"/>
      <c r="M242" s="1558">
        <v>1334</v>
      </c>
      <c r="N242" s="2"/>
      <c r="O242" s="1558">
        <v>1782</v>
      </c>
      <c r="P242" s="381"/>
      <c r="Q242" s="1558">
        <v>9723</v>
      </c>
      <c r="R242" s="1463"/>
      <c r="S242" s="2"/>
      <c r="T242" s="1209"/>
      <c r="U242" s="1559" t="s">
        <v>1052</v>
      </c>
      <c r="V242" s="1560">
        <f t="shared" si="370"/>
        <v>2719212.183317191</v>
      </c>
      <c r="W242" s="1472"/>
      <c r="X242" s="1555">
        <f t="shared" si="371"/>
        <v>1499829.6850000001</v>
      </c>
      <c r="Y242" s="1472"/>
      <c r="Z242" s="1555">
        <f t="shared" si="372"/>
        <v>528311.3057894737</v>
      </c>
      <c r="AA242" s="1472"/>
      <c r="AB242" s="1555">
        <f t="shared" si="373"/>
        <v>435226.31884912279</v>
      </c>
      <c r="AC242" s="1472"/>
      <c r="AD242" s="1555">
        <f t="shared" si="374"/>
        <v>86211.176271186443</v>
      </c>
      <c r="AE242" s="1472"/>
      <c r="AF242" s="1555">
        <f t="shared" si="375"/>
        <v>49035.89</v>
      </c>
      <c r="AG242" s="1472"/>
      <c r="AH242" s="1555">
        <f t="shared" si="376"/>
        <v>68091.80740740741</v>
      </c>
      <c r="AI242" s="1501"/>
      <c r="AJ242" s="1453">
        <f t="shared" si="377"/>
        <v>52506</v>
      </c>
      <c r="AK242" s="388"/>
    </row>
    <row r="243" spans="1:37" ht="15.75" customHeight="1">
      <c r="A243" s="1210"/>
      <c r="B243" s="1472" t="s">
        <v>1055</v>
      </c>
      <c r="C243" s="1560">
        <f t="shared" si="378"/>
        <v>90821.721999999994</v>
      </c>
      <c r="D243" s="1471"/>
      <c r="E243" s="1560">
        <f>E242*92.4%</f>
        <v>47321.736000000004</v>
      </c>
      <c r="F243" s="1471"/>
      <c r="G243" s="1560">
        <f>G242*105.8%</f>
        <v>14052.356000000002</v>
      </c>
      <c r="H243" s="1471"/>
      <c r="I243" s="1560">
        <f>I242*112.2%</f>
        <v>15241.248000000001</v>
      </c>
      <c r="J243" s="1471"/>
      <c r="K243" s="1560">
        <f>K242*105.1%</f>
        <v>2345.8319999999999</v>
      </c>
      <c r="L243" s="1471"/>
      <c r="M243" s="1560">
        <f>M242*123.1%</f>
        <v>1642.1539999999998</v>
      </c>
      <c r="N243" s="1471"/>
      <c r="O243" s="1560">
        <f>O242*27.8%</f>
        <v>495.39600000000007</v>
      </c>
      <c r="P243" s="1471"/>
      <c r="Q243" s="1560">
        <f>Q242</f>
        <v>9723</v>
      </c>
      <c r="R243" s="387"/>
      <c r="S243" s="2"/>
      <c r="T243" s="1209"/>
      <c r="U243" s="63"/>
      <c r="V243" s="1470"/>
      <c r="W243" s="1472"/>
      <c r="X243" s="1470"/>
      <c r="Y243" s="1472"/>
      <c r="Z243" s="1470"/>
      <c r="AA243" s="1472"/>
      <c r="AB243" s="1470"/>
      <c r="AC243" s="1472"/>
      <c r="AD243" s="1470"/>
      <c r="AE243" s="1472"/>
      <c r="AF243" s="1470"/>
      <c r="AG243" s="1472"/>
      <c r="AH243" s="1470"/>
      <c r="AI243" s="1501"/>
      <c r="AJ243" s="1470"/>
      <c r="AK243" s="388"/>
    </row>
    <row r="244" spans="1:37" ht="15.75" customHeight="1">
      <c r="A244" s="2"/>
      <c r="B244" s="2"/>
      <c r="C244" s="63"/>
      <c r="D244" s="2"/>
      <c r="E244" s="63"/>
      <c r="F244" s="2"/>
      <c r="G244" s="63"/>
      <c r="H244" s="2"/>
      <c r="I244" s="63"/>
      <c r="J244" s="2"/>
      <c r="K244" s="63"/>
      <c r="L244" s="2"/>
      <c r="M244" s="63"/>
      <c r="N244" s="2"/>
      <c r="O244" s="63"/>
      <c r="P244" s="2"/>
      <c r="Q244" s="63"/>
      <c r="R244" s="2"/>
      <c r="S244" s="2"/>
      <c r="T244" s="1209"/>
      <c r="U244" s="416" t="s">
        <v>1053</v>
      </c>
      <c r="V244" s="1557">
        <f>V246-V245</f>
        <v>-16060.135999999999</v>
      </c>
      <c r="W244" s="1563">
        <f>V244/V245</f>
        <v>-5.7469900126318196E-2</v>
      </c>
      <c r="X244" s="1557">
        <f>X246-X245</f>
        <v>-16644.549999999988</v>
      </c>
      <c r="Y244" s="1563">
        <f>X244/X245</f>
        <v>-0.10833333333333325</v>
      </c>
      <c r="Z244" s="1557">
        <f>Z246-Z245</f>
        <v>159.3839999999982</v>
      </c>
      <c r="AA244" s="1563">
        <f>Z244/Z245</f>
        <v>3.999999999999955E-3</v>
      </c>
      <c r="AB244" s="1557">
        <f>AB246-AB245</f>
        <v>2934.1440000000002</v>
      </c>
      <c r="AC244" s="1563">
        <f>AB244/AB245</f>
        <v>7.2000000000000008E-2</v>
      </c>
      <c r="AD244" s="1557">
        <f>AD246-AD245</f>
        <v>-551.30400000000009</v>
      </c>
      <c r="AE244" s="1563">
        <f>AD244/AD245</f>
        <v>-8.2333333333333342E-2</v>
      </c>
      <c r="AF244" s="1557">
        <f>AF246-AF245</f>
        <v>1101.8839999999991</v>
      </c>
      <c r="AG244" s="1563">
        <f>AF244/AF245</f>
        <v>0.2753333333333331</v>
      </c>
      <c r="AH244" s="1557">
        <f>AH246-AH245</f>
        <v>-3059.694</v>
      </c>
      <c r="AI244" s="1556">
        <f>AH244/AH245</f>
        <v>-0.57233333333333336</v>
      </c>
      <c r="AJ244" s="1470"/>
      <c r="AK244" s="421">
        <f>AJ244/AJ245</f>
        <v>0</v>
      </c>
    </row>
    <row r="245" spans="1:37" ht="15.75" customHeight="1">
      <c r="A245" s="2"/>
      <c r="B245" s="2"/>
      <c r="C245" s="63"/>
      <c r="D245" s="2"/>
      <c r="E245" s="63"/>
      <c r="F245" s="2"/>
      <c r="G245" s="63"/>
      <c r="H245" s="2"/>
      <c r="I245" s="63"/>
      <c r="J245" s="2"/>
      <c r="K245" s="63"/>
      <c r="L245" s="2"/>
      <c r="M245" s="63"/>
      <c r="N245" s="2"/>
      <c r="O245" s="63"/>
      <c r="P245" s="2"/>
      <c r="Q245" s="63"/>
      <c r="R245" s="2"/>
      <c r="S245" s="2"/>
      <c r="T245" s="1209"/>
      <c r="U245" s="2" t="s">
        <v>1054</v>
      </c>
      <c r="V245" s="1558">
        <f t="shared" ref="V245:V246" si="379">SUM(X245,Z245,AB245,AD245,AF245,AH245,AJ245)</f>
        <v>279453</v>
      </c>
      <c r="W245" s="2"/>
      <c r="X245" s="1553">
        <f t="shared" ref="X245:X246" si="380">SUM(E202,E222,E242)</f>
        <v>153642</v>
      </c>
      <c r="Y245" s="2"/>
      <c r="Z245" s="1553">
        <f t="shared" ref="Z245:Z246" si="381">SUM(G202,G222,G242)</f>
        <v>39846</v>
      </c>
      <c r="AA245" s="2"/>
      <c r="AB245" s="1553">
        <f t="shared" ref="AB245:AB246" si="382">SUM(I202,I222,I242)</f>
        <v>40752</v>
      </c>
      <c r="AC245" s="2"/>
      <c r="AD245" s="1553">
        <f t="shared" ref="AD245:AD246" si="383">SUM(K202,K222,K242)</f>
        <v>6696</v>
      </c>
      <c r="AE245" s="2"/>
      <c r="AF245" s="1553">
        <f t="shared" ref="AF245:AF246" si="384">SUM(M202,M222,M242)</f>
        <v>4002</v>
      </c>
      <c r="AG245" s="2"/>
      <c r="AH245" s="1553">
        <f t="shared" ref="AH245:AH246" si="385">SUM(O202,O222,O242)</f>
        <v>5346</v>
      </c>
      <c r="AI245" s="1500"/>
      <c r="AJ245" s="1462">
        <f t="shared" ref="AJ245:AJ246" si="386">SUM(Q202,Q222,Q242)</f>
        <v>29169</v>
      </c>
      <c r="AK245" s="1464"/>
    </row>
    <row r="246" spans="1:37" ht="15.75" customHeight="1">
      <c r="A246" s="2"/>
      <c r="B246" s="2"/>
      <c r="C246" s="63"/>
      <c r="D246" s="2"/>
      <c r="E246" s="63"/>
      <c r="F246" s="2"/>
      <c r="G246" s="63"/>
      <c r="H246" s="2"/>
      <c r="I246" s="63"/>
      <c r="J246" s="2"/>
      <c r="K246" s="63"/>
      <c r="L246" s="2"/>
      <c r="M246" s="63"/>
      <c r="N246" s="2"/>
      <c r="O246" s="63"/>
      <c r="P246" s="2"/>
      <c r="Q246" s="63"/>
      <c r="R246" s="2"/>
      <c r="S246" s="2"/>
      <c r="T246" s="1210"/>
      <c r="U246" s="1472" t="s">
        <v>1055</v>
      </c>
      <c r="V246" s="1560">
        <f t="shared" si="379"/>
        <v>263392.864</v>
      </c>
      <c r="W246" s="1472"/>
      <c r="X246" s="1555">
        <f t="shared" si="380"/>
        <v>136997.45000000001</v>
      </c>
      <c r="Y246" s="1472"/>
      <c r="Z246" s="1555">
        <f t="shared" si="381"/>
        <v>40005.383999999998</v>
      </c>
      <c r="AA246" s="1472"/>
      <c r="AB246" s="1555">
        <f t="shared" si="382"/>
        <v>43686.144</v>
      </c>
      <c r="AC246" s="1472"/>
      <c r="AD246" s="1555">
        <f t="shared" si="383"/>
        <v>6144.6959999999999</v>
      </c>
      <c r="AE246" s="1472"/>
      <c r="AF246" s="1555">
        <f t="shared" si="384"/>
        <v>5103.8839999999991</v>
      </c>
      <c r="AG246" s="1472"/>
      <c r="AH246" s="1555">
        <f t="shared" si="385"/>
        <v>2286.306</v>
      </c>
      <c r="AI246" s="1501"/>
      <c r="AJ246" s="1470">
        <f t="shared" si="386"/>
        <v>29169</v>
      </c>
      <c r="AK246" s="388"/>
    </row>
    <row r="247" spans="1:37" ht="15.75" customHeight="1">
      <c r="A247" s="2"/>
      <c r="B247" s="2"/>
      <c r="C247" s="63"/>
      <c r="D247" s="2"/>
      <c r="E247" s="63"/>
      <c r="F247" s="2"/>
      <c r="G247" s="63"/>
      <c r="H247" s="2"/>
      <c r="I247" s="63"/>
      <c r="J247" s="2"/>
      <c r="K247" s="63"/>
      <c r="L247" s="2"/>
      <c r="M247" s="63"/>
      <c r="N247" s="2"/>
      <c r="O247" s="63"/>
      <c r="P247" s="2"/>
      <c r="Q247" s="63"/>
      <c r="R247" s="2"/>
      <c r="S247" s="2"/>
      <c r="T247" s="2"/>
      <c r="U247" s="2"/>
      <c r="V247" s="2"/>
      <c r="W247" s="2"/>
      <c r="X247" s="2"/>
      <c r="Y247" s="2"/>
      <c r="Z247" s="2"/>
      <c r="AA247" s="2"/>
      <c r="AB247" s="2"/>
      <c r="AC247" s="2"/>
      <c r="AD247" s="2"/>
      <c r="AE247" s="2"/>
      <c r="AF247" s="2"/>
      <c r="AG247" s="2"/>
      <c r="AH247" s="2"/>
      <c r="AI247" s="2"/>
      <c r="AJ247" s="2"/>
      <c r="AK247" s="2"/>
    </row>
    <row r="248" spans="1:37" ht="15.75" customHeight="1">
      <c r="A248" s="2"/>
      <c r="B248" s="2"/>
      <c r="C248" s="63"/>
      <c r="D248" s="2"/>
      <c r="E248" s="63"/>
      <c r="F248" s="2"/>
      <c r="G248" s="63"/>
      <c r="H248" s="2"/>
      <c r="I248" s="63"/>
      <c r="J248" s="2"/>
      <c r="K248" s="63"/>
      <c r="L248" s="2"/>
      <c r="M248" s="63"/>
      <c r="N248" s="2"/>
      <c r="O248" s="63"/>
      <c r="P248" s="2"/>
      <c r="Q248" s="63"/>
      <c r="R248" s="2"/>
      <c r="S248" s="2"/>
      <c r="T248" s="2"/>
      <c r="U248" s="2"/>
      <c r="V248" s="2"/>
      <c r="W248" s="2"/>
      <c r="X248" s="2"/>
      <c r="Y248" s="2"/>
      <c r="Z248" s="2"/>
      <c r="AA248" s="2"/>
      <c r="AB248" s="2"/>
      <c r="AC248" s="2"/>
      <c r="AD248" s="2"/>
      <c r="AE248" s="2"/>
      <c r="AF248" s="2"/>
      <c r="AG248" s="2"/>
      <c r="AH248" s="2"/>
      <c r="AI248" s="2"/>
      <c r="AJ248" s="2"/>
      <c r="AK248" s="2"/>
    </row>
    <row r="249" spans="1:37" ht="15.75" customHeight="1">
      <c r="A249" s="2"/>
      <c r="B249" s="2"/>
      <c r="C249" s="63"/>
      <c r="D249" s="2"/>
      <c r="E249" s="63"/>
      <c r="F249" s="2"/>
      <c r="G249" s="63"/>
      <c r="H249" s="2"/>
      <c r="I249" s="63"/>
      <c r="J249" s="2"/>
      <c r="K249" s="63"/>
      <c r="L249" s="2"/>
      <c r="M249" s="63"/>
      <c r="N249" s="2"/>
      <c r="O249" s="63"/>
      <c r="P249" s="2"/>
      <c r="Q249" s="63"/>
      <c r="R249" s="2"/>
      <c r="S249" s="2"/>
      <c r="T249" s="2"/>
      <c r="U249" s="2"/>
      <c r="V249" s="2"/>
      <c r="W249" s="2"/>
      <c r="X249" s="2"/>
      <c r="Y249" s="2"/>
      <c r="Z249" s="2"/>
      <c r="AA249" s="2"/>
      <c r="AB249" s="2"/>
      <c r="AC249" s="2"/>
      <c r="AD249" s="2"/>
      <c r="AE249" s="2"/>
      <c r="AF249" s="2"/>
      <c r="AG249" s="2"/>
      <c r="AH249" s="2"/>
      <c r="AI249" s="2"/>
      <c r="AJ249" s="2"/>
      <c r="AK249" s="2"/>
    </row>
    <row r="250" spans="1:37" ht="15.75" customHeight="1">
      <c r="A250" s="2"/>
      <c r="B250" s="2"/>
      <c r="C250" s="63"/>
      <c r="D250" s="2"/>
      <c r="E250" s="63"/>
      <c r="F250" s="2"/>
      <c r="G250" s="63"/>
      <c r="H250" s="2"/>
      <c r="I250" s="63"/>
      <c r="J250" s="2"/>
      <c r="K250" s="63"/>
      <c r="L250" s="2"/>
      <c r="M250" s="63"/>
      <c r="N250" s="2"/>
      <c r="O250" s="63"/>
      <c r="P250" s="2"/>
      <c r="Q250" s="63"/>
      <c r="R250" s="2"/>
      <c r="S250" s="2"/>
      <c r="T250" s="2"/>
      <c r="U250" s="403" t="s">
        <v>64</v>
      </c>
      <c r="V250" s="404" t="s">
        <v>1091</v>
      </c>
      <c r="W250" s="404" t="s">
        <v>1092</v>
      </c>
      <c r="X250" s="404" t="s">
        <v>1093</v>
      </c>
      <c r="Y250" s="2"/>
      <c r="Z250" s="2"/>
      <c r="AA250" s="2"/>
      <c r="AB250" s="2"/>
      <c r="AC250" s="2"/>
      <c r="AD250" s="2"/>
      <c r="AE250" s="2"/>
      <c r="AF250" s="2"/>
      <c r="AG250" s="2"/>
      <c r="AH250" s="2"/>
      <c r="AI250" s="2"/>
      <c r="AJ250" s="2"/>
      <c r="AK250" s="2"/>
    </row>
    <row r="251" spans="1:37" ht="15.75" customHeight="1">
      <c r="A251" s="2"/>
      <c r="B251" s="2"/>
      <c r="C251" s="63"/>
      <c r="D251" s="2"/>
      <c r="E251" s="63"/>
      <c r="F251" s="2"/>
      <c r="G251" s="63"/>
      <c r="H251" s="2"/>
      <c r="I251" s="63"/>
      <c r="J251" s="2"/>
      <c r="K251" s="63"/>
      <c r="L251" s="2"/>
      <c r="M251" s="63"/>
      <c r="N251" s="2"/>
      <c r="O251" s="63"/>
      <c r="P251" s="2"/>
      <c r="Q251" s="63"/>
      <c r="R251" s="2"/>
      <c r="S251" s="2"/>
      <c r="T251" s="2"/>
      <c r="U251" s="405" t="s">
        <v>2</v>
      </c>
      <c r="V251" s="1509"/>
      <c r="W251" s="1509"/>
      <c r="X251" s="1509"/>
      <c r="Y251" s="2"/>
      <c r="Z251" s="2"/>
      <c r="AA251" s="2"/>
      <c r="AB251" s="2"/>
      <c r="AC251" s="2"/>
      <c r="AD251" s="2"/>
      <c r="AE251" s="2"/>
      <c r="AF251" s="2"/>
      <c r="AG251" s="2"/>
      <c r="AH251" s="2"/>
      <c r="AI251" s="2"/>
      <c r="AJ251" s="2"/>
      <c r="AK251" s="2"/>
    </row>
    <row r="252" spans="1:37" ht="15.75" customHeight="1">
      <c r="A252" s="2"/>
      <c r="B252" s="2"/>
      <c r="C252" s="63"/>
      <c r="D252" s="2"/>
      <c r="E252" s="63"/>
      <c r="F252" s="2"/>
      <c r="G252" s="63"/>
      <c r="H252" s="2"/>
      <c r="I252" s="63"/>
      <c r="J252" s="2"/>
      <c r="K252" s="63"/>
      <c r="L252" s="2"/>
      <c r="M252" s="63"/>
      <c r="N252" s="2"/>
      <c r="O252" s="63"/>
      <c r="P252" s="2"/>
      <c r="Q252" s="63"/>
      <c r="R252" s="2"/>
      <c r="S252" s="2"/>
      <c r="T252" s="2"/>
      <c r="U252" s="405" t="s">
        <v>3</v>
      </c>
      <c r="V252" s="1509"/>
      <c r="W252" s="1509"/>
      <c r="X252" s="1509"/>
      <c r="Y252" s="2"/>
      <c r="Z252" s="2"/>
      <c r="AA252" s="2"/>
      <c r="AB252" s="2"/>
      <c r="AC252" s="2"/>
      <c r="AD252" s="2"/>
      <c r="AE252" s="2"/>
      <c r="AF252" s="2"/>
      <c r="AG252" s="2"/>
      <c r="AH252" s="2"/>
      <c r="AI252" s="2"/>
      <c r="AJ252" s="2"/>
      <c r="AK252" s="2"/>
    </row>
    <row r="253" spans="1:37" ht="15.75" customHeight="1">
      <c r="A253" s="2"/>
      <c r="B253" s="2"/>
      <c r="C253" s="63"/>
      <c r="D253" s="2"/>
      <c r="E253" s="63"/>
      <c r="F253" s="2"/>
      <c r="G253" s="63"/>
      <c r="H253" s="2"/>
      <c r="I253" s="63"/>
      <c r="J253" s="2"/>
      <c r="K253" s="63"/>
      <c r="L253" s="2"/>
      <c r="M253" s="63"/>
      <c r="N253" s="2"/>
      <c r="O253" s="63"/>
      <c r="P253" s="2"/>
      <c r="Q253" s="63"/>
      <c r="R253" s="2"/>
      <c r="S253" s="2"/>
      <c r="T253" s="2"/>
      <c r="U253" s="405" t="s">
        <v>4</v>
      </c>
      <c r="V253" s="1509"/>
      <c r="W253" s="1509"/>
      <c r="X253" s="1509"/>
      <c r="Y253" s="2"/>
      <c r="Z253" s="2"/>
      <c r="AA253" s="2"/>
      <c r="AB253" s="2"/>
      <c r="AC253" s="2"/>
      <c r="AD253" s="2"/>
      <c r="AE253" s="2"/>
      <c r="AF253" s="2"/>
      <c r="AG253" s="2"/>
      <c r="AH253" s="2"/>
      <c r="AI253" s="2"/>
      <c r="AJ253" s="2"/>
      <c r="AK253" s="2"/>
    </row>
    <row r="254" spans="1:37" ht="15.75" customHeight="1">
      <c r="A254" s="2"/>
      <c r="B254" s="2"/>
      <c r="C254" s="63"/>
      <c r="D254" s="2"/>
      <c r="E254" s="63"/>
      <c r="F254" s="2"/>
      <c r="G254" s="63"/>
      <c r="H254" s="2"/>
      <c r="I254" s="63"/>
      <c r="J254" s="2"/>
      <c r="K254" s="63"/>
      <c r="L254" s="2"/>
      <c r="M254" s="63"/>
      <c r="N254" s="2"/>
      <c r="O254" s="63"/>
      <c r="P254" s="2"/>
      <c r="Q254" s="63"/>
      <c r="R254" s="2"/>
      <c r="S254" s="2"/>
      <c r="T254" s="2"/>
      <c r="U254" s="405" t="s">
        <v>5</v>
      </c>
      <c r="V254" s="1509"/>
      <c r="W254" s="1509"/>
      <c r="X254" s="1509"/>
      <c r="Y254" s="2"/>
      <c r="Z254" s="2"/>
      <c r="AA254" s="2"/>
      <c r="AB254" s="2"/>
      <c r="AC254" s="2"/>
      <c r="AD254" s="2"/>
      <c r="AE254" s="2"/>
      <c r="AF254" s="2"/>
      <c r="AG254" s="2"/>
      <c r="AH254" s="2"/>
      <c r="AI254" s="2"/>
      <c r="AJ254" s="2"/>
      <c r="AK254" s="2"/>
    </row>
    <row r="255" spans="1:37" ht="15.75" customHeight="1">
      <c r="A255" s="2"/>
      <c r="B255" s="2"/>
      <c r="C255" s="63"/>
      <c r="D255" s="2"/>
      <c r="E255" s="63"/>
      <c r="F255" s="2"/>
      <c r="G255" s="63"/>
      <c r="H255" s="2"/>
      <c r="I255" s="63"/>
      <c r="J255" s="2"/>
      <c r="K255" s="63"/>
      <c r="L255" s="2"/>
      <c r="M255" s="63"/>
      <c r="N255" s="2"/>
      <c r="O255" s="63"/>
      <c r="P255" s="2"/>
      <c r="Q255" s="63"/>
      <c r="R255" s="2"/>
      <c r="S255" s="2"/>
      <c r="T255" s="2"/>
      <c r="U255" s="405" t="s">
        <v>6</v>
      </c>
      <c r="V255" s="1509"/>
      <c r="W255" s="1509"/>
      <c r="X255" s="1509"/>
      <c r="Y255" s="2"/>
      <c r="Z255" s="2"/>
      <c r="AA255" s="2"/>
      <c r="AB255" s="2"/>
      <c r="AC255" s="2"/>
      <c r="AD255" s="2"/>
      <c r="AE255" s="2"/>
      <c r="AF255" s="2"/>
      <c r="AG255" s="2"/>
      <c r="AH255" s="2"/>
      <c r="AI255" s="2"/>
      <c r="AJ255" s="2"/>
      <c r="AK255" s="2"/>
    </row>
    <row r="256" spans="1:37" ht="15.75" customHeight="1">
      <c r="A256" s="2"/>
      <c r="B256" s="2"/>
      <c r="C256" s="63"/>
      <c r="D256" s="2"/>
      <c r="E256" s="63"/>
      <c r="F256" s="2"/>
      <c r="G256" s="63"/>
      <c r="H256" s="2"/>
      <c r="I256" s="63"/>
      <c r="J256" s="2"/>
      <c r="K256" s="63"/>
      <c r="L256" s="2"/>
      <c r="M256" s="63"/>
      <c r="N256" s="2"/>
      <c r="O256" s="63"/>
      <c r="P256" s="2"/>
      <c r="Q256" s="63"/>
      <c r="R256" s="2"/>
      <c r="S256" s="2"/>
      <c r="T256" s="2"/>
      <c r="U256" s="405" t="s">
        <v>7</v>
      </c>
      <c r="V256" s="1509"/>
      <c r="W256" s="1509"/>
      <c r="X256" s="1509"/>
      <c r="Y256" s="2"/>
      <c r="Z256" s="2"/>
      <c r="AA256" s="2"/>
      <c r="AB256" s="2"/>
      <c r="AC256" s="2"/>
      <c r="AD256" s="2"/>
      <c r="AE256" s="2"/>
      <c r="AF256" s="2"/>
      <c r="AG256" s="2"/>
      <c r="AH256" s="2"/>
      <c r="AI256" s="2"/>
      <c r="AJ256" s="2"/>
      <c r="AK256" s="2"/>
    </row>
    <row r="257" spans="1:37" ht="15.75" customHeight="1">
      <c r="A257" s="2"/>
      <c r="B257" s="2"/>
      <c r="C257" s="63"/>
      <c r="D257" s="2"/>
      <c r="E257" s="63"/>
      <c r="F257" s="2"/>
      <c r="G257" s="63"/>
      <c r="H257" s="2"/>
      <c r="I257" s="63"/>
      <c r="J257" s="2"/>
      <c r="K257" s="63"/>
      <c r="L257" s="2"/>
      <c r="M257" s="63"/>
      <c r="N257" s="2"/>
      <c r="O257" s="63"/>
      <c r="P257" s="2"/>
      <c r="Q257" s="63"/>
      <c r="R257" s="2"/>
      <c r="S257" s="2"/>
      <c r="T257" s="2"/>
      <c r="U257" s="405" t="s">
        <v>1037</v>
      </c>
      <c r="V257" s="1509"/>
      <c r="W257" s="1509"/>
      <c r="X257" s="1509"/>
      <c r="Y257" s="2"/>
      <c r="Z257" s="2"/>
      <c r="AA257" s="2"/>
      <c r="AB257" s="2"/>
      <c r="AC257" s="2"/>
      <c r="AD257" s="2"/>
      <c r="AE257" s="2"/>
      <c r="AF257" s="2"/>
      <c r="AG257" s="2"/>
      <c r="AH257" s="2"/>
      <c r="AI257" s="2"/>
      <c r="AJ257" s="2"/>
      <c r="AK257" s="2"/>
    </row>
    <row r="258" spans="1:37" ht="15.75" customHeight="1">
      <c r="A258" s="2"/>
      <c r="B258" s="2"/>
      <c r="C258" s="63"/>
      <c r="D258" s="2"/>
      <c r="E258" s="63"/>
      <c r="F258" s="2"/>
      <c r="G258" s="63"/>
      <c r="H258" s="2"/>
      <c r="I258" s="63"/>
      <c r="J258" s="2"/>
      <c r="K258" s="63"/>
      <c r="L258" s="2"/>
      <c r="M258" s="63"/>
      <c r="N258" s="2"/>
      <c r="O258" s="63"/>
      <c r="P258" s="2"/>
      <c r="Q258" s="63"/>
      <c r="R258" s="2"/>
      <c r="S258" s="2"/>
      <c r="T258" s="2"/>
      <c r="U258" s="1517" t="s">
        <v>1</v>
      </c>
      <c r="V258" s="1518"/>
      <c r="W258" s="1518"/>
      <c r="X258" s="1518"/>
      <c r="Y258" s="2"/>
      <c r="Z258" s="2"/>
      <c r="AA258" s="2"/>
      <c r="AB258" s="2"/>
      <c r="AC258" s="2"/>
      <c r="AD258" s="2"/>
      <c r="AE258" s="2"/>
      <c r="AF258" s="2"/>
      <c r="AG258" s="2"/>
      <c r="AH258" s="2"/>
      <c r="AI258" s="2"/>
      <c r="AJ258" s="2"/>
      <c r="AK258" s="2"/>
    </row>
    <row r="259" spans="1:37" ht="15.75" customHeight="1">
      <c r="A259" s="2"/>
      <c r="B259" s="2"/>
      <c r="C259" s="63"/>
      <c r="D259" s="2"/>
      <c r="E259" s="63"/>
      <c r="F259" s="2"/>
      <c r="G259" s="63"/>
      <c r="H259" s="2"/>
      <c r="I259" s="63"/>
      <c r="J259" s="2"/>
      <c r="K259" s="63"/>
      <c r="L259" s="2"/>
      <c r="M259" s="63"/>
      <c r="N259" s="2"/>
      <c r="O259" s="63"/>
      <c r="P259" s="2"/>
      <c r="Q259" s="63"/>
      <c r="R259" s="2"/>
      <c r="S259" s="2"/>
      <c r="T259" s="2"/>
      <c r="U259" s="2"/>
      <c r="V259" s="2"/>
      <c r="W259" s="2"/>
      <c r="X259" s="2"/>
      <c r="Y259" s="2"/>
      <c r="Z259" s="2"/>
      <c r="AA259" s="2"/>
      <c r="AB259" s="2"/>
      <c r="AC259" s="2"/>
      <c r="AD259" s="2"/>
      <c r="AE259" s="2"/>
      <c r="AF259" s="2"/>
      <c r="AG259" s="2"/>
      <c r="AH259" s="2"/>
      <c r="AI259" s="2"/>
      <c r="AJ259" s="2"/>
      <c r="AK259" s="2"/>
    </row>
    <row r="260" spans="1:37" ht="15.75" customHeight="1">
      <c r="A260" s="2"/>
      <c r="B260" s="2"/>
      <c r="C260" s="63"/>
      <c r="D260" s="2"/>
      <c r="E260" s="63"/>
      <c r="F260" s="2"/>
      <c r="G260" s="63"/>
      <c r="H260" s="2"/>
      <c r="I260" s="63"/>
      <c r="J260" s="2"/>
      <c r="K260" s="63"/>
      <c r="L260" s="2"/>
      <c r="M260" s="63"/>
      <c r="N260" s="2"/>
      <c r="O260" s="63"/>
      <c r="P260" s="2"/>
      <c r="Q260" s="63"/>
      <c r="R260" s="2"/>
      <c r="S260" s="2"/>
      <c r="T260" s="2"/>
      <c r="U260" s="2"/>
      <c r="V260" s="2"/>
      <c r="W260" s="2"/>
      <c r="X260" s="2"/>
      <c r="Y260" s="2"/>
      <c r="Z260" s="2"/>
      <c r="AA260" s="2"/>
      <c r="AB260" s="2"/>
      <c r="AC260" s="2"/>
      <c r="AD260" s="2"/>
      <c r="AE260" s="2"/>
      <c r="AF260" s="2"/>
      <c r="AG260" s="2"/>
      <c r="AH260" s="2"/>
      <c r="AI260" s="2"/>
      <c r="AJ260" s="2"/>
      <c r="AK260" s="2"/>
    </row>
    <row r="261" spans="1:37" ht="15.75" customHeight="1">
      <c r="A261" s="2"/>
      <c r="B261" s="2"/>
      <c r="C261" s="63"/>
      <c r="D261" s="2"/>
      <c r="E261" s="63"/>
      <c r="F261" s="2"/>
      <c r="G261" s="63"/>
      <c r="H261" s="2"/>
      <c r="I261" s="63"/>
      <c r="J261" s="2"/>
      <c r="K261" s="63"/>
      <c r="L261" s="2"/>
      <c r="M261" s="63"/>
      <c r="N261" s="2"/>
      <c r="O261" s="63"/>
      <c r="P261" s="2"/>
      <c r="Q261" s="63"/>
      <c r="R261" s="2"/>
      <c r="S261" s="2"/>
      <c r="T261" s="1520"/>
      <c r="U261" s="1532"/>
      <c r="V261" s="1425" t="s">
        <v>1</v>
      </c>
      <c r="W261" s="1203"/>
      <c r="X261" s="1425" t="s">
        <v>2</v>
      </c>
      <c r="Y261" s="1203"/>
      <c r="Z261" s="1425" t="s">
        <v>3</v>
      </c>
      <c r="AA261" s="1203"/>
      <c r="AB261" s="1425" t="s">
        <v>4</v>
      </c>
      <c r="AC261" s="1203"/>
      <c r="AD261" s="1425" t="s">
        <v>5</v>
      </c>
      <c r="AE261" s="1203"/>
      <c r="AF261" s="1533" t="s">
        <v>6</v>
      </c>
      <c r="AG261" s="1440"/>
      <c r="AH261" s="1534" t="s">
        <v>1036</v>
      </c>
      <c r="AI261" s="1203"/>
      <c r="AJ261" s="1425" t="s">
        <v>1037</v>
      </c>
      <c r="AK261" s="1203"/>
    </row>
    <row r="262" spans="1:37" ht="15.75" customHeight="1">
      <c r="A262" s="2"/>
      <c r="B262" s="2"/>
      <c r="C262" s="63"/>
      <c r="D262" s="2"/>
      <c r="E262" s="63"/>
      <c r="F262" s="2"/>
      <c r="G262" s="63"/>
      <c r="H262" s="2"/>
      <c r="I262" s="63"/>
      <c r="J262" s="2"/>
      <c r="K262" s="63"/>
      <c r="L262" s="2"/>
      <c r="M262" s="63"/>
      <c r="N262" s="2"/>
      <c r="O262" s="63"/>
      <c r="P262" s="2"/>
      <c r="Q262" s="63"/>
      <c r="R262" s="2"/>
      <c r="S262" s="2"/>
      <c r="T262" s="1501"/>
      <c r="U262" s="412"/>
      <c r="V262" s="1537" t="s">
        <v>1038</v>
      </c>
      <c r="W262" s="1538" t="s">
        <v>9</v>
      </c>
      <c r="X262" s="1537" t="s">
        <v>1038</v>
      </c>
      <c r="Y262" s="1538" t="s">
        <v>9</v>
      </c>
      <c r="Z262" s="1537" t="s">
        <v>1038</v>
      </c>
      <c r="AA262" s="1538" t="s">
        <v>9</v>
      </c>
      <c r="AB262" s="1537" t="s">
        <v>1038</v>
      </c>
      <c r="AC262" s="1538" t="s">
        <v>9</v>
      </c>
      <c r="AD262" s="1537" t="s">
        <v>1038</v>
      </c>
      <c r="AE262" s="1539" t="s">
        <v>9</v>
      </c>
      <c r="AF262" s="1429" t="s">
        <v>1038</v>
      </c>
      <c r="AG262" s="1540" t="s">
        <v>9</v>
      </c>
      <c r="AH262" s="1537" t="s">
        <v>1038</v>
      </c>
      <c r="AI262" s="1538" t="s">
        <v>9</v>
      </c>
      <c r="AJ262" s="1541" t="s">
        <v>1038</v>
      </c>
      <c r="AK262" s="1538" t="s">
        <v>9</v>
      </c>
    </row>
    <row r="263" spans="1:37" ht="15.75" customHeight="1">
      <c r="A263" s="2"/>
      <c r="B263" s="2"/>
      <c r="C263" s="63"/>
      <c r="D263" s="2"/>
      <c r="E263" s="63"/>
      <c r="F263" s="2"/>
      <c r="G263" s="63"/>
      <c r="H263" s="2"/>
      <c r="I263" s="63"/>
      <c r="J263" s="2"/>
      <c r="K263" s="63"/>
      <c r="L263" s="2"/>
      <c r="M263" s="63"/>
      <c r="N263" s="2"/>
      <c r="O263" s="63"/>
      <c r="P263" s="2"/>
      <c r="Q263" s="63"/>
      <c r="R263" s="2"/>
      <c r="S263" s="2"/>
      <c r="T263" s="1113" t="s">
        <v>1094</v>
      </c>
      <c r="U263" s="1576" t="s">
        <v>1039</v>
      </c>
      <c r="V263" s="1110">
        <f>V265-V264</f>
        <v>8.3407955933556543E-4</v>
      </c>
      <c r="W263" s="1435"/>
      <c r="X263" s="1110">
        <f>X265-X264</f>
        <v>-2.0494872103387352E-3</v>
      </c>
      <c r="Y263" s="1435"/>
      <c r="Z263" s="1110">
        <f>Z265-Z264</f>
        <v>4.6541259534710062E-2</v>
      </c>
      <c r="AA263" s="1435"/>
      <c r="AB263" s="1110">
        <f>AB265-AB264</f>
        <v>1.4318979169671717E-2</v>
      </c>
      <c r="AC263" s="1435"/>
      <c r="AD263" s="1110">
        <f>AD265-AD264</f>
        <v>1.7846465912735157E-2</v>
      </c>
      <c r="AE263" s="1157"/>
      <c r="AF263" s="1546">
        <f>AF265-AF264</f>
        <v>-3.0092269575080093E-2</v>
      </c>
      <c r="AG263" s="1435"/>
      <c r="AH263" s="1110">
        <f>AH265-AH264</f>
        <v>1.7955255309071376E-2</v>
      </c>
      <c r="AI263" s="1435"/>
      <c r="AJ263" s="1117">
        <f>AJ265-AJ264</f>
        <v>0</v>
      </c>
      <c r="AK263" s="1435"/>
    </row>
    <row r="264" spans="1:37" ht="15.75" customHeight="1">
      <c r="A264" s="2"/>
      <c r="B264" s="2"/>
      <c r="C264" s="63"/>
      <c r="D264" s="2"/>
      <c r="E264" s="63"/>
      <c r="F264" s="2"/>
      <c r="G264" s="63"/>
      <c r="H264" s="2"/>
      <c r="I264" s="63"/>
      <c r="J264" s="2"/>
      <c r="K264" s="63"/>
      <c r="L264" s="2"/>
      <c r="M264" s="63"/>
      <c r="N264" s="2"/>
      <c r="O264" s="63"/>
      <c r="P264" s="2"/>
      <c r="Q264" s="63"/>
      <c r="R264" s="2"/>
      <c r="S264" s="2"/>
      <c r="T264" s="1209"/>
      <c r="U264" s="389" t="s">
        <v>1041</v>
      </c>
      <c r="V264" s="1111">
        <f t="shared" ref="V264:V265" si="387">V269/V273</f>
        <v>6.4355807985655461E-2</v>
      </c>
      <c r="W264" s="1435"/>
      <c r="X264" s="1111">
        <f t="shared" ref="X264:X265" si="388">X269/X273</f>
        <v>6.945836960823111E-2</v>
      </c>
      <c r="Y264" s="1435"/>
      <c r="Z264" s="1111">
        <f t="shared" ref="Z264:Z265" si="389">Z269/Z273</f>
        <v>5.7197142857142856E-2</v>
      </c>
      <c r="AA264" s="1435"/>
      <c r="AB264" s="1111">
        <f t="shared" ref="AB264:AB265" si="390">AB269/AB273</f>
        <v>4.3412444444444441E-2</v>
      </c>
      <c r="AC264" s="1435"/>
      <c r="AD264" s="1111">
        <f t="shared" ref="AD264:AD265" si="391">AD269/AD273</f>
        <v>3.9693453724604963E-2</v>
      </c>
      <c r="AE264" s="1157"/>
      <c r="AF264" s="1548">
        <f t="shared" ref="AF264:AF265" si="392">AF269/AF273</f>
        <v>4.7586117136659438E-2</v>
      </c>
      <c r="AG264" s="1435"/>
      <c r="AH264" s="1111">
        <f t="shared" ref="AH264:AH265" si="393">AH269/AH273</f>
        <v>3.0611678832116788E-2</v>
      </c>
      <c r="AI264" s="1435"/>
      <c r="AJ264" s="1111">
        <f t="shared" ref="AJ264:AJ265" si="394">AJ269/AJ273</f>
        <v>0.96088235294117652</v>
      </c>
      <c r="AK264" s="1435"/>
    </row>
    <row r="265" spans="1:37" ht="15.75" customHeight="1">
      <c r="A265" s="2"/>
      <c r="B265" s="2"/>
      <c r="C265" s="63"/>
      <c r="D265" s="2"/>
      <c r="E265" s="63"/>
      <c r="F265" s="2"/>
      <c r="G265" s="63"/>
      <c r="H265" s="2"/>
      <c r="I265" s="63"/>
      <c r="J265" s="2"/>
      <c r="K265" s="63"/>
      <c r="L265" s="2"/>
      <c r="M265" s="63"/>
      <c r="N265" s="2"/>
      <c r="O265" s="63"/>
      <c r="P265" s="2"/>
      <c r="Q265" s="63"/>
      <c r="R265" s="2"/>
      <c r="S265" s="2"/>
      <c r="T265" s="1209"/>
      <c r="U265" s="1536" t="s">
        <v>1042</v>
      </c>
      <c r="V265" s="1542">
        <f t="shared" si="387"/>
        <v>6.5189887544991026E-2</v>
      </c>
      <c r="W265" s="1543"/>
      <c r="X265" s="1542">
        <f t="shared" si="388"/>
        <v>6.7408882397892375E-2</v>
      </c>
      <c r="Y265" s="1543"/>
      <c r="Z265" s="1542">
        <f t="shared" si="389"/>
        <v>0.10373840239185292</v>
      </c>
      <c r="AA265" s="1543"/>
      <c r="AB265" s="1542">
        <f t="shared" si="390"/>
        <v>5.7731423614116158E-2</v>
      </c>
      <c r="AC265" s="1543"/>
      <c r="AD265" s="1542">
        <f t="shared" si="391"/>
        <v>5.753991963734012E-2</v>
      </c>
      <c r="AE265" s="1549"/>
      <c r="AF265" s="1548">
        <f t="shared" si="392"/>
        <v>1.7493847561579345E-2</v>
      </c>
      <c r="AG265" s="1435"/>
      <c r="AH265" s="1542">
        <f t="shared" si="393"/>
        <v>4.8566934141188164E-2</v>
      </c>
      <c r="AI265" s="1543"/>
      <c r="AJ265" s="1544">
        <f t="shared" si="394"/>
        <v>0.96088235294117652</v>
      </c>
      <c r="AK265" s="1543"/>
    </row>
    <row r="266" spans="1:37" ht="15.75" customHeight="1">
      <c r="A266" s="2"/>
      <c r="B266" s="2"/>
      <c r="C266" s="63"/>
      <c r="D266" s="2"/>
      <c r="E266" s="63"/>
      <c r="F266" s="2"/>
      <c r="G266" s="63"/>
      <c r="H266" s="2"/>
      <c r="I266" s="63"/>
      <c r="J266" s="2"/>
      <c r="K266" s="63"/>
      <c r="L266" s="2"/>
      <c r="M266" s="63"/>
      <c r="N266" s="2"/>
      <c r="O266" s="63"/>
      <c r="P266" s="2"/>
      <c r="Q266" s="63"/>
      <c r="R266" s="2"/>
      <c r="S266" s="2"/>
      <c r="T266" s="1209"/>
      <c r="U266" s="417" t="s">
        <v>1090</v>
      </c>
      <c r="V266" s="1091">
        <v>7.2999999999999995E-2</v>
      </c>
      <c r="W266" s="1203"/>
      <c r="X266" s="1091">
        <v>7.9000000000000001E-2</v>
      </c>
      <c r="Y266" s="1203"/>
      <c r="Z266" s="1091">
        <v>0.09</v>
      </c>
      <c r="AA266" s="1203"/>
      <c r="AB266" s="1091">
        <v>6.4000000000000001E-2</v>
      </c>
      <c r="AC266" s="1203"/>
      <c r="AD266" s="1091">
        <v>4.4999999999999998E-2</v>
      </c>
      <c r="AE266" s="1203"/>
      <c r="AF266" s="1091">
        <v>0.03</v>
      </c>
      <c r="AG266" s="1203"/>
      <c r="AH266" s="1091">
        <v>8.1000000000000003E-2</v>
      </c>
      <c r="AI266" s="1203"/>
      <c r="AJ266" s="1112">
        <v>8.1000000000000003E-2</v>
      </c>
      <c r="AK266" s="1203"/>
    </row>
    <row r="267" spans="1:37" ht="15.75" customHeight="1">
      <c r="A267" s="2"/>
      <c r="B267" s="2"/>
      <c r="C267" s="63"/>
      <c r="D267" s="2"/>
      <c r="E267" s="63"/>
      <c r="F267" s="2"/>
      <c r="G267" s="63"/>
      <c r="H267" s="2"/>
      <c r="I267" s="63"/>
      <c r="J267" s="2"/>
      <c r="K267" s="63"/>
      <c r="L267" s="2"/>
      <c r="M267" s="63"/>
      <c r="N267" s="2"/>
      <c r="O267" s="63"/>
      <c r="P267" s="2"/>
      <c r="Q267" s="63"/>
      <c r="R267" s="2"/>
      <c r="S267" s="2"/>
      <c r="T267" s="1209"/>
      <c r="U267" s="2"/>
      <c r="V267" s="414"/>
      <c r="W267" s="1563"/>
      <c r="X267" s="414"/>
      <c r="Y267" s="1563"/>
      <c r="Z267" s="414"/>
      <c r="AA267" s="1563"/>
      <c r="AB267" s="414"/>
      <c r="AC267" s="1563"/>
      <c r="AD267" s="414"/>
      <c r="AE267" s="1563"/>
      <c r="AF267" s="414"/>
      <c r="AG267" s="1563"/>
      <c r="AH267" s="414"/>
      <c r="AI267" s="415"/>
      <c r="AJ267" s="414"/>
      <c r="AK267" s="421"/>
    </row>
    <row r="268" spans="1:37" ht="15.75" customHeight="1">
      <c r="A268" s="2"/>
      <c r="B268" s="2"/>
      <c r="C268" s="63"/>
      <c r="D268" s="2"/>
      <c r="E268" s="63"/>
      <c r="F268" s="2"/>
      <c r="G268" s="63"/>
      <c r="H268" s="2"/>
      <c r="I268" s="63"/>
      <c r="J268" s="2"/>
      <c r="K268" s="63"/>
      <c r="L268" s="2"/>
      <c r="M268" s="63"/>
      <c r="N268" s="2"/>
      <c r="O268" s="63"/>
      <c r="P268" s="2"/>
      <c r="Q268" s="63"/>
      <c r="R268" s="2"/>
      <c r="S268" s="2"/>
      <c r="T268" s="1209"/>
      <c r="U268" s="416" t="s">
        <v>1044</v>
      </c>
      <c r="V268" s="1551">
        <f>V270-V269</f>
        <v>331321.58492033556</v>
      </c>
      <c r="W268" s="1563">
        <f>V268/V269</f>
        <v>2.8787782691018827E-2</v>
      </c>
      <c r="X268" s="1557">
        <f>X270-X269</f>
        <v>-381751.17263157945</v>
      </c>
      <c r="Y268" s="1563">
        <f>X268/X269</f>
        <v>-5.4373909695230642E-2</v>
      </c>
      <c r="Z268" s="1557">
        <f>Z270-Z269</f>
        <v>759120.94488947373</v>
      </c>
      <c r="AA268" s="1563">
        <f>Z268/Z269</f>
        <v>0.55764740032959403</v>
      </c>
      <c r="AB268" s="1557">
        <f>AB270-AB269</f>
        <v>133654.7518345865</v>
      </c>
      <c r="AC268" s="1563">
        <f>AB268/AB269</f>
        <v>7.6017772587587393E-2</v>
      </c>
      <c r="AD268" s="1551">
        <f>AD270-AD269</f>
        <v>-13924.671728813497</v>
      </c>
      <c r="AE268" s="1563">
        <f>AD268/AD269</f>
        <v>-3.959427135955431E-2</v>
      </c>
      <c r="AF268" s="1551">
        <f>AF270-AF269</f>
        <v>-203609.19492481204</v>
      </c>
      <c r="AG268" s="1563">
        <f>AF268/AF269</f>
        <v>-0.4640728874350693</v>
      </c>
      <c r="AH268" s="1551">
        <f>AH270-AH269</f>
        <v>37830.927481481456</v>
      </c>
      <c r="AI268" s="1556">
        <f>AH268/AH269</f>
        <v>0.15034466546442152</v>
      </c>
      <c r="AJ268" s="1453">
        <f>AJ270-AJ269</f>
        <v>0</v>
      </c>
      <c r="AK268" s="421">
        <f>AJ268/AJ269</f>
        <v>0</v>
      </c>
    </row>
    <row r="269" spans="1:37" ht="15.75" customHeight="1">
      <c r="A269" s="2"/>
      <c r="B269" s="2"/>
      <c r="C269" s="63"/>
      <c r="D269" s="2"/>
      <c r="E269" s="63"/>
      <c r="F269" s="2"/>
      <c r="G269" s="63"/>
      <c r="H269" s="2"/>
      <c r="I269" s="63"/>
      <c r="J269" s="2"/>
      <c r="K269" s="63"/>
      <c r="L269" s="2"/>
      <c r="M269" s="63"/>
      <c r="N269" s="2"/>
      <c r="O269" s="63"/>
      <c r="P269" s="2"/>
      <c r="Q269" s="63"/>
      <c r="R269" s="2"/>
      <c r="S269" s="2"/>
      <c r="T269" s="1209"/>
      <c r="U269" s="2" t="s">
        <v>1045</v>
      </c>
      <c r="V269" s="1553">
        <f t="shared" ref="V269:V270" si="395">SUM(X269,Z269,AB269,AD269,AF269,AH269,AJ269)</f>
        <v>11509104</v>
      </c>
      <c r="W269" s="424"/>
      <c r="X269" s="1553">
        <f t="shared" ref="X269:X270" si="396">X277+X281</f>
        <v>7020852</v>
      </c>
      <c r="Y269" s="424"/>
      <c r="Z269" s="1553">
        <f t="shared" ref="Z269:Z270" si="397">Z277+Z281</f>
        <v>1361292</v>
      </c>
      <c r="AA269" s="424"/>
      <c r="AB269" s="1553">
        <f t="shared" ref="AB269:AB270" si="398">AB277+AB281</f>
        <v>1758204</v>
      </c>
      <c r="AC269" s="424"/>
      <c r="AD269" s="1553">
        <f t="shared" ref="AD269:AD270" si="399">AD277+AD281</f>
        <v>351684</v>
      </c>
      <c r="AE269" s="424"/>
      <c r="AF269" s="1553">
        <f t="shared" ref="AF269:AF270" si="400">AF277+AF281</f>
        <v>438744</v>
      </c>
      <c r="AG269" s="424"/>
      <c r="AH269" s="1553">
        <f t="shared" ref="AH269:AH270" si="401">AH277+AH281</f>
        <v>251628</v>
      </c>
      <c r="AI269" s="1554"/>
      <c r="AJ269" s="1553">
        <f t="shared" ref="AJ269:AJ270" si="402">AJ277+AJ281</f>
        <v>326700</v>
      </c>
      <c r="AK269" s="1564"/>
    </row>
    <row r="270" spans="1:37" ht="15.75" customHeight="1">
      <c r="A270" s="2"/>
      <c r="B270" s="2"/>
      <c r="C270" s="63"/>
      <c r="D270" s="2"/>
      <c r="E270" s="63"/>
      <c r="F270" s="2"/>
      <c r="G270" s="63"/>
      <c r="H270" s="2"/>
      <c r="I270" s="63"/>
      <c r="J270" s="2"/>
      <c r="K270" s="63"/>
      <c r="L270" s="2"/>
      <c r="M270" s="63"/>
      <c r="N270" s="2"/>
      <c r="O270" s="63"/>
      <c r="P270" s="2"/>
      <c r="Q270" s="63"/>
      <c r="R270" s="2"/>
      <c r="S270" s="2"/>
      <c r="T270" s="1209"/>
      <c r="U270" s="1472" t="s">
        <v>1046</v>
      </c>
      <c r="V270" s="1555">
        <f t="shared" si="395"/>
        <v>11840425.584920336</v>
      </c>
      <c r="W270" s="1563"/>
      <c r="X270" s="1555">
        <f t="shared" si="396"/>
        <v>6639100.8273684205</v>
      </c>
      <c r="Y270" s="1563"/>
      <c r="Z270" s="1555">
        <f t="shared" si="397"/>
        <v>2120412.9448894737</v>
      </c>
      <c r="AA270" s="1563"/>
      <c r="AB270" s="1555">
        <f t="shared" si="398"/>
        <v>1891858.7518345865</v>
      </c>
      <c r="AC270" s="1563"/>
      <c r="AD270" s="1555">
        <f t="shared" si="399"/>
        <v>337759.3282711865</v>
      </c>
      <c r="AE270" s="1563"/>
      <c r="AF270" s="1555">
        <f t="shared" si="400"/>
        <v>235134.80507518796</v>
      </c>
      <c r="AG270" s="1563"/>
      <c r="AH270" s="1555">
        <f t="shared" si="401"/>
        <v>289458.92748148146</v>
      </c>
      <c r="AI270" s="1556"/>
      <c r="AJ270" s="1453">
        <f t="shared" si="402"/>
        <v>326700</v>
      </c>
      <c r="AK270" s="421"/>
    </row>
    <row r="271" spans="1:37" ht="15.75" customHeight="1">
      <c r="A271" s="2"/>
      <c r="B271" s="2"/>
      <c r="C271" s="63"/>
      <c r="D271" s="2"/>
      <c r="E271" s="63"/>
      <c r="F271" s="2"/>
      <c r="G271" s="63"/>
      <c r="H271" s="2"/>
      <c r="I271" s="63"/>
      <c r="J271" s="2"/>
      <c r="K271" s="63"/>
      <c r="L271" s="2"/>
      <c r="M271" s="63"/>
      <c r="N271" s="2"/>
      <c r="O271" s="63"/>
      <c r="P271" s="2"/>
      <c r="Q271" s="63"/>
      <c r="R271" s="2"/>
      <c r="S271" s="2"/>
      <c r="T271" s="1209"/>
      <c r="U271" s="2"/>
      <c r="V271" s="1453"/>
      <c r="W271" s="1563"/>
      <c r="X271" s="1453"/>
      <c r="Y271" s="1563"/>
      <c r="Z271" s="1453"/>
      <c r="AA271" s="1563"/>
      <c r="AB271" s="1453"/>
      <c r="AC271" s="1563"/>
      <c r="AD271" s="1453"/>
      <c r="AE271" s="1563"/>
      <c r="AF271" s="1453"/>
      <c r="AG271" s="1563"/>
      <c r="AH271" s="1453"/>
      <c r="AI271" s="1556"/>
      <c r="AJ271" s="1453"/>
      <c r="AK271" s="421"/>
    </row>
    <row r="272" spans="1:37" ht="15.75" customHeight="1">
      <c r="A272" s="2"/>
      <c r="B272" s="2"/>
      <c r="C272" s="63"/>
      <c r="D272" s="2"/>
      <c r="E272" s="63"/>
      <c r="F272" s="2"/>
      <c r="G272" s="63"/>
      <c r="H272" s="2"/>
      <c r="I272" s="63"/>
      <c r="J272" s="2"/>
      <c r="K272" s="63"/>
      <c r="L272" s="2"/>
      <c r="M272" s="63"/>
      <c r="N272" s="2"/>
      <c r="O272" s="63"/>
      <c r="P272" s="2"/>
      <c r="Q272" s="63"/>
      <c r="R272" s="2"/>
      <c r="S272" s="2"/>
      <c r="T272" s="1209"/>
      <c r="U272" s="416" t="s">
        <v>1047</v>
      </c>
      <c r="V272" s="1551">
        <f>V274-V273</f>
        <v>2794276</v>
      </c>
      <c r="W272" s="1563">
        <f>V272/V273</f>
        <v>1.562483836403993E-2</v>
      </c>
      <c r="X272" s="1577">
        <f>X274-X273</f>
        <v>-2590000</v>
      </c>
      <c r="Y272" s="1563">
        <f>X272/X273</f>
        <v>-2.5623268698060944E-2</v>
      </c>
      <c r="Z272" s="1551">
        <f>Z274-Z273</f>
        <v>-3360000</v>
      </c>
      <c r="AA272" s="1563">
        <f>Z272/Z273</f>
        <v>-0.14117647058823529</v>
      </c>
      <c r="AB272" s="1551">
        <f>AB274-AB273</f>
        <v>-7730000</v>
      </c>
      <c r="AC272" s="1563">
        <f>AB272/AB273</f>
        <v>-0.1908641975308642</v>
      </c>
      <c r="AD272" s="1551">
        <f>AD274-AD273</f>
        <v>-2990000</v>
      </c>
      <c r="AE272" s="1563">
        <f>AD272/AD273</f>
        <v>-0.33747178329571104</v>
      </c>
      <c r="AF272" s="1551">
        <f>AF274-AF273</f>
        <v>4221000</v>
      </c>
      <c r="AG272" s="1563">
        <f>AF272/AF273</f>
        <v>0.45780911062906726</v>
      </c>
      <c r="AH272" s="1551">
        <f>AH274-AH273</f>
        <v>-2260000</v>
      </c>
      <c r="AI272" s="1556">
        <f>AH272/AH273</f>
        <v>-0.27493917274939172</v>
      </c>
      <c r="AJ272" s="1453">
        <f>AJ274-AJ273</f>
        <v>0</v>
      </c>
      <c r="AK272" s="421">
        <f>AJ272/AJ273</f>
        <v>0</v>
      </c>
    </row>
    <row r="273" spans="1:37" ht="15.75" customHeight="1">
      <c r="A273" s="2"/>
      <c r="B273" s="2"/>
      <c r="C273" s="63"/>
      <c r="D273" s="2"/>
      <c r="E273" s="63"/>
      <c r="F273" s="2"/>
      <c r="G273" s="63"/>
      <c r="H273" s="2"/>
      <c r="I273" s="63"/>
      <c r="J273" s="2"/>
      <c r="K273" s="63"/>
      <c r="L273" s="2"/>
      <c r="M273" s="63"/>
      <c r="N273" s="2"/>
      <c r="O273" s="63"/>
      <c r="P273" s="2"/>
      <c r="Q273" s="63"/>
      <c r="R273" s="2"/>
      <c r="S273" s="2"/>
      <c r="T273" s="1209"/>
      <c r="U273" s="2" t="s">
        <v>1048</v>
      </c>
      <c r="V273" s="1553">
        <v>178835514</v>
      </c>
      <c r="W273" s="424"/>
      <c r="X273" s="1553">
        <v>101080000</v>
      </c>
      <c r="Y273" s="424"/>
      <c r="Z273" s="1553">
        <v>23800000</v>
      </c>
      <c r="AA273" s="424"/>
      <c r="AB273" s="1553">
        <v>40500000</v>
      </c>
      <c r="AC273" s="424"/>
      <c r="AD273" s="1553">
        <v>8860000</v>
      </c>
      <c r="AE273" s="424"/>
      <c r="AF273" s="1553">
        <v>9220000</v>
      </c>
      <c r="AG273" s="424"/>
      <c r="AH273" s="1553">
        <v>8220000</v>
      </c>
      <c r="AI273" s="1554"/>
      <c r="AJ273" s="1553">
        <v>340000</v>
      </c>
      <c r="AK273" s="1564"/>
    </row>
    <row r="274" spans="1:37" ht="15.75" customHeight="1">
      <c r="A274" s="2"/>
      <c r="B274" s="2"/>
      <c r="C274" s="63"/>
      <c r="D274" s="2"/>
      <c r="E274" s="63"/>
      <c r="F274" s="2"/>
      <c r="G274" s="63"/>
      <c r="H274" s="2"/>
      <c r="I274" s="63"/>
      <c r="J274" s="2"/>
      <c r="K274" s="63"/>
      <c r="L274" s="2"/>
      <c r="M274" s="63"/>
      <c r="N274" s="2"/>
      <c r="O274" s="63"/>
      <c r="P274" s="2"/>
      <c r="Q274" s="63"/>
      <c r="R274" s="2"/>
      <c r="S274" s="2"/>
      <c r="T274" s="1209"/>
      <c r="U274" s="1472" t="s">
        <v>1049</v>
      </c>
      <c r="V274" s="1553">
        <v>181629790</v>
      </c>
      <c r="W274" s="1563"/>
      <c r="X274" s="1555">
        <v>98490000</v>
      </c>
      <c r="Y274" s="1563"/>
      <c r="Z274" s="1555">
        <v>20440000</v>
      </c>
      <c r="AA274" s="1563"/>
      <c r="AB274" s="1555">
        <v>32770000</v>
      </c>
      <c r="AC274" s="1563"/>
      <c r="AD274" s="1555">
        <v>5870000</v>
      </c>
      <c r="AE274" s="1563"/>
      <c r="AF274" s="1555">
        <f>SUM(M15,M35,M55,M75,M95,M115,M135,M155,M175,M195,M215,M235)</f>
        <v>13441000</v>
      </c>
      <c r="AG274" s="1563"/>
      <c r="AH274" s="1555">
        <v>5960000</v>
      </c>
      <c r="AI274" s="1556"/>
      <c r="AJ274" s="1453">
        <v>340000</v>
      </c>
      <c r="AK274" s="1578"/>
    </row>
    <row r="275" spans="1:37" ht="15.75" customHeight="1">
      <c r="A275" s="2"/>
      <c r="B275" s="2"/>
      <c r="C275" s="63"/>
      <c r="D275" s="2"/>
      <c r="E275" s="63"/>
      <c r="F275" s="2"/>
      <c r="G275" s="63"/>
      <c r="H275" s="2"/>
      <c r="I275" s="63"/>
      <c r="J275" s="2"/>
      <c r="K275" s="63"/>
      <c r="L275" s="2"/>
      <c r="M275" s="63"/>
      <c r="N275" s="2"/>
      <c r="O275" s="63"/>
      <c r="P275" s="2"/>
      <c r="Q275" s="63"/>
      <c r="R275" s="2"/>
      <c r="S275" s="2"/>
      <c r="T275" s="1209"/>
      <c r="U275" s="2"/>
      <c r="V275" s="1470"/>
      <c r="W275" s="1472"/>
      <c r="X275" s="1470"/>
      <c r="Y275" s="1472"/>
      <c r="Z275" s="1470"/>
      <c r="AA275" s="1472"/>
      <c r="AB275" s="1470"/>
      <c r="AC275" s="1472"/>
      <c r="AD275" s="1470"/>
      <c r="AE275" s="1472"/>
      <c r="AF275" s="1470"/>
      <c r="AG275" s="1472"/>
      <c r="AH275" s="1470"/>
      <c r="AI275" s="1501"/>
      <c r="AJ275" s="1470"/>
      <c r="AK275" s="388"/>
    </row>
    <row r="276" spans="1:37" ht="15.75" customHeight="1">
      <c r="A276" s="2"/>
      <c r="B276" s="2"/>
      <c r="C276" s="63"/>
      <c r="D276" s="2"/>
      <c r="E276" s="63"/>
      <c r="F276" s="2"/>
      <c r="G276" s="63"/>
      <c r="H276" s="2"/>
      <c r="I276" s="63"/>
      <c r="J276" s="2"/>
      <c r="K276" s="63"/>
      <c r="L276" s="2"/>
      <c r="M276" s="63"/>
      <c r="N276" s="2"/>
      <c r="O276" s="63"/>
      <c r="P276" s="2"/>
      <c r="Q276" s="63"/>
      <c r="R276" s="2"/>
      <c r="S276" s="2"/>
      <c r="T276" s="1209"/>
      <c r="U276" s="416" t="s">
        <v>1050</v>
      </c>
      <c r="V276" s="1557">
        <f>V278-V277</f>
        <v>347022.69892033562</v>
      </c>
      <c r="W276" s="1563">
        <f>V276/V277</f>
        <v>3.3395529537648988E-2</v>
      </c>
      <c r="X276" s="1557">
        <f>X278-X277</f>
        <v>-356912.38263157941</v>
      </c>
      <c r="Y276" s="1563">
        <f>X276/X277</f>
        <v>-5.5712856724987436E-2</v>
      </c>
      <c r="Z276" s="1557">
        <f>Z278-Z277</f>
        <v>764274.3608894737</v>
      </c>
      <c r="AA276" s="1563">
        <f>Z276/Z277</f>
        <v>0.63588424479200878</v>
      </c>
      <c r="AB276" s="1557">
        <f>AB278-AB277</f>
        <v>113305.91983458656</v>
      </c>
      <c r="AC276" s="1563">
        <f>AB276/AB277</f>
        <v>7.1029465867884931E-2</v>
      </c>
      <c r="AD276" s="1557">
        <f>AD278-AD277</f>
        <v>-10143.663728813466</v>
      </c>
      <c r="AE276" s="1563">
        <f>AD276/AD277</f>
        <v>-3.1220879436175641E-2</v>
      </c>
      <c r="AF276" s="1557">
        <f>AF278-AF277</f>
        <v>-208722.41692481205</v>
      </c>
      <c r="AG276" s="1563">
        <f>AF276/AF277</f>
        <v>-0.49374176063740027</v>
      </c>
      <c r="AH276" s="1557">
        <f>AH278-AH277</f>
        <v>45220.881481481483</v>
      </c>
      <c r="AI276" s="1556">
        <f>AH276/AH277</f>
        <v>0.19640416897500687</v>
      </c>
      <c r="AJ276" s="1470">
        <f>AJ278-AJ277</f>
        <v>0</v>
      </c>
      <c r="AK276" s="421">
        <f>AJ276/AJ277</f>
        <v>0</v>
      </c>
    </row>
    <row r="277" spans="1:37" ht="15.75" customHeight="1">
      <c r="A277" s="2"/>
      <c r="B277" s="2"/>
      <c r="C277" s="63"/>
      <c r="D277" s="2"/>
      <c r="E277" s="63"/>
      <c r="F277" s="2"/>
      <c r="G277" s="63"/>
      <c r="H277" s="2"/>
      <c r="I277" s="63"/>
      <c r="J277" s="2"/>
      <c r="K277" s="63"/>
      <c r="L277" s="2"/>
      <c r="M277" s="63"/>
      <c r="N277" s="2"/>
      <c r="O277" s="63"/>
      <c r="P277" s="2"/>
      <c r="Q277" s="63"/>
      <c r="R277" s="2"/>
      <c r="S277" s="2"/>
      <c r="T277" s="1209"/>
      <c r="U277" s="2" t="s">
        <v>1051</v>
      </c>
      <c r="V277" s="1553">
        <f t="shared" ref="V277:V278" si="403">C18+C38+C58+C78+C98+C118+C138+C158+C178+C198+C218+C238</f>
        <v>10391292</v>
      </c>
      <c r="W277" s="2"/>
      <c r="X277" s="1553">
        <f t="shared" ref="X277:X278" si="404">SUM(E18,E38,E58,E78,E98,E118,E138,E158,E178,E198,E218,E238)</f>
        <v>6406284</v>
      </c>
      <c r="Y277" s="2"/>
      <c r="Z277" s="1553">
        <f t="shared" ref="Z277:Z278" si="405">SUM(G18,G38,G58,G78,G98,G118,G138,G158,G178,G198,G218,G238)</f>
        <v>1201908</v>
      </c>
      <c r="AA277" s="2"/>
      <c r="AB277" s="1553">
        <f t="shared" ref="AB277:AB278" si="406">SUM(I18,I38,I58,I78,I98,I118,I138,I158,I178,I198,I218,I238)</f>
        <v>1595196</v>
      </c>
      <c r="AC277" s="2"/>
      <c r="AD277" s="1553">
        <f t="shared" ref="AD277:AD278" si="407">SUM(K18,K38,K58,K78,K98,K118,K138,K158,K178,K198,K218,K238)</f>
        <v>324900</v>
      </c>
      <c r="AE277" s="2"/>
      <c r="AF277" s="1553">
        <f t="shared" ref="AF277:AF278" si="408">SUM(M18,M38,M58,M78,M98,M118,M138,M158,M178,M198,M218,M238)</f>
        <v>422736</v>
      </c>
      <c r="AG277" s="2"/>
      <c r="AH277" s="1553">
        <f t="shared" ref="AH277:AH278" si="409">SUM(O18,O38,O58,O78,O98,O118,O138,O158,O178,O198,O218,O238)</f>
        <v>230244</v>
      </c>
      <c r="AI277" s="1500"/>
      <c r="AJ277" s="1449">
        <f t="shared" ref="AJ277:AJ278" si="410">SUM(Q18,Q38,Q58,Q78,Q98,Q118,Q138,Q158,Q178,Q198,Q218,Q238)</f>
        <v>210024</v>
      </c>
      <c r="AK277" s="1464"/>
    </row>
    <row r="278" spans="1:37" ht="15.75" customHeight="1">
      <c r="A278" s="2"/>
      <c r="B278" s="2"/>
      <c r="C278" s="63"/>
      <c r="D278" s="2"/>
      <c r="E278" s="63"/>
      <c r="F278" s="2"/>
      <c r="G278" s="63"/>
      <c r="H278" s="2"/>
      <c r="I278" s="63"/>
      <c r="J278" s="2"/>
      <c r="K278" s="63"/>
      <c r="L278" s="2"/>
      <c r="M278" s="63"/>
      <c r="N278" s="2"/>
      <c r="O278" s="63"/>
      <c r="P278" s="2"/>
      <c r="Q278" s="63"/>
      <c r="R278" s="2"/>
      <c r="S278" s="2"/>
      <c r="T278" s="1209"/>
      <c r="U278" s="1559" t="s">
        <v>1052</v>
      </c>
      <c r="V278" s="1553">
        <f t="shared" si="403"/>
        <v>10738314.698920336</v>
      </c>
      <c r="W278" s="1472"/>
      <c r="X278" s="1555">
        <f t="shared" si="404"/>
        <v>6049371.6173684206</v>
      </c>
      <c r="Y278" s="1472"/>
      <c r="Z278" s="1555">
        <f t="shared" si="405"/>
        <v>1966182.3608894737</v>
      </c>
      <c r="AA278" s="1472"/>
      <c r="AB278" s="1555">
        <f t="shared" si="406"/>
        <v>1708501.9198345866</v>
      </c>
      <c r="AC278" s="1472"/>
      <c r="AD278" s="1555">
        <f t="shared" si="407"/>
        <v>314756.33627118653</v>
      </c>
      <c r="AE278" s="1472"/>
      <c r="AF278" s="1555">
        <f t="shared" si="408"/>
        <v>214013.58307518795</v>
      </c>
      <c r="AG278" s="1472"/>
      <c r="AH278" s="1555">
        <f t="shared" si="409"/>
        <v>275464.88148148148</v>
      </c>
      <c r="AI278" s="1501"/>
      <c r="AJ278" s="1453">
        <f t="shared" si="410"/>
        <v>210024</v>
      </c>
      <c r="AK278" s="388"/>
    </row>
    <row r="279" spans="1:37" ht="15.75" customHeight="1">
      <c r="A279" s="2"/>
      <c r="B279" s="2"/>
      <c r="C279" s="63"/>
      <c r="D279" s="2"/>
      <c r="E279" s="63"/>
      <c r="F279" s="2"/>
      <c r="G279" s="63"/>
      <c r="H279" s="2"/>
      <c r="I279" s="63"/>
      <c r="J279" s="2"/>
      <c r="K279" s="63"/>
      <c r="L279" s="2"/>
      <c r="M279" s="63"/>
      <c r="N279" s="2"/>
      <c r="O279" s="63"/>
      <c r="P279" s="2"/>
      <c r="Q279" s="63"/>
      <c r="R279" s="2"/>
      <c r="S279" s="2"/>
      <c r="T279" s="1209"/>
      <c r="U279" s="63"/>
      <c r="V279" s="1470"/>
      <c r="W279" s="1472"/>
      <c r="X279" s="1470"/>
      <c r="Y279" s="1472"/>
      <c r="Z279" s="1470"/>
      <c r="AA279" s="1472"/>
      <c r="AB279" s="1470"/>
      <c r="AC279" s="1472"/>
      <c r="AD279" s="1470"/>
      <c r="AE279" s="1472"/>
      <c r="AF279" s="1470"/>
      <c r="AG279" s="1472"/>
      <c r="AH279" s="1470"/>
      <c r="AI279" s="1501"/>
      <c r="AJ279" s="1470"/>
      <c r="AK279" s="388"/>
    </row>
    <row r="280" spans="1:37" ht="15.75" customHeight="1">
      <c r="A280" s="2"/>
      <c r="B280" s="2"/>
      <c r="C280" s="63"/>
      <c r="D280" s="2"/>
      <c r="E280" s="63"/>
      <c r="F280" s="2"/>
      <c r="G280" s="63"/>
      <c r="H280" s="2"/>
      <c r="I280" s="63"/>
      <c r="J280" s="2"/>
      <c r="K280" s="63"/>
      <c r="L280" s="2"/>
      <c r="M280" s="63"/>
      <c r="N280" s="2"/>
      <c r="O280" s="63"/>
      <c r="P280" s="2"/>
      <c r="Q280" s="63"/>
      <c r="R280" s="2"/>
      <c r="S280" s="2"/>
      <c r="T280" s="1209"/>
      <c r="U280" s="416" t="s">
        <v>1053</v>
      </c>
      <c r="V280" s="1557">
        <f>V282-V281</f>
        <v>-15701.11400000006</v>
      </c>
      <c r="W280" s="1563">
        <f>V280/V281</f>
        <v>-1.4046292220874404E-2</v>
      </c>
      <c r="X280" s="1557">
        <f>X282-X281</f>
        <v>-24838.789999999921</v>
      </c>
      <c r="Y280" s="1563">
        <f>X280/X281</f>
        <v>-4.0416666666666538E-2</v>
      </c>
      <c r="Z280" s="1557">
        <f>Z282-Z281</f>
        <v>-5153.4159999999974</v>
      </c>
      <c r="AA280" s="1563">
        <f>Z280/Z281</f>
        <v>-3.2333333333333318E-2</v>
      </c>
      <c r="AB280" s="1557">
        <f>AB282-AB281</f>
        <v>20348.831999999995</v>
      </c>
      <c r="AC280" s="1563">
        <f>AB280/AB281</f>
        <v>0.1248333333333333</v>
      </c>
      <c r="AD280" s="1557">
        <f>AD282-AD281</f>
        <v>-3781.0080000000053</v>
      </c>
      <c r="AE280" s="1563">
        <f>AD280/AD281</f>
        <v>-0.14116666666666686</v>
      </c>
      <c r="AF280" s="1557">
        <f>AF282-AF281</f>
        <v>5113.2219999999979</v>
      </c>
      <c r="AG280" s="1563">
        <f>AF280/AF281</f>
        <v>0.31941666666666652</v>
      </c>
      <c r="AH280" s="1557">
        <f>AH282-AH281</f>
        <v>-7389.9539999999979</v>
      </c>
      <c r="AI280" s="1556">
        <f>AH280/AH281</f>
        <v>-0.34558333333333324</v>
      </c>
      <c r="AJ280" s="1470">
        <f>AJ282-AJ281</f>
        <v>0</v>
      </c>
      <c r="AK280" s="421">
        <f>AJ280/AJ281</f>
        <v>0</v>
      </c>
    </row>
    <row r="281" spans="1:37" ht="15.75" customHeight="1">
      <c r="A281" s="2"/>
      <c r="B281" s="2"/>
      <c r="C281" s="63"/>
      <c r="D281" s="2"/>
      <c r="E281" s="63"/>
      <c r="F281" s="2"/>
      <c r="G281" s="63"/>
      <c r="H281" s="2"/>
      <c r="I281" s="63"/>
      <c r="J281" s="2"/>
      <c r="K281" s="63"/>
      <c r="L281" s="2"/>
      <c r="M281" s="63"/>
      <c r="N281" s="2"/>
      <c r="O281" s="63"/>
      <c r="P281" s="2"/>
      <c r="Q281" s="63"/>
      <c r="R281" s="2"/>
      <c r="S281" s="2"/>
      <c r="T281" s="1209"/>
      <c r="U281" s="2" t="s">
        <v>1054</v>
      </c>
      <c r="V281" s="1553">
        <f t="shared" ref="V281:V282" si="411">C22+C42+C62+C82+C102+C122+C142+C162+C182+C202+C222+C242</f>
        <v>1117812</v>
      </c>
      <c r="W281" s="2"/>
      <c r="X281" s="1553">
        <f t="shared" ref="X281:X282" si="412">SUM(E22,E42,E62,E82,E102,E122,E142,E162,E182,E202,E222,E242)</f>
        <v>614568</v>
      </c>
      <c r="Y281" s="2"/>
      <c r="Z281" s="1553">
        <f t="shared" ref="Z281:Z282" si="413">SUM(G22,G42,G62,G82,G102,G122,G142,G162,G182,G202,G222,G242)</f>
        <v>159384</v>
      </c>
      <c r="AA281" s="2"/>
      <c r="AB281" s="1553">
        <f t="shared" ref="AB281:AB282" si="414">SUM(I22,I42,I62,I82,I102,I122,I142,I162,I182,I202,I222,I242)</f>
        <v>163008</v>
      </c>
      <c r="AC281" s="2"/>
      <c r="AD281" s="1553">
        <f t="shared" ref="AD281:AD282" si="415">SUM(K22,K42,K62,K82,K102,K122,K142,K162,K182,K202,K222,K242)</f>
        <v>26784</v>
      </c>
      <c r="AE281" s="2"/>
      <c r="AF281" s="1553">
        <f t="shared" ref="AF281:AF282" si="416">SUM(M22,M42,M62,M82,M102,M122,M142,M162,M182,M202,M222,M242)</f>
        <v>16008</v>
      </c>
      <c r="AG281" s="2"/>
      <c r="AH281" s="1553">
        <f t="shared" ref="AH281:AH282" si="417">SUM(O22,O42,O62,O82,O102,O122,O142,O162,O182,O202,O222,O242)</f>
        <v>21384</v>
      </c>
      <c r="AI281" s="1500"/>
      <c r="AJ281" s="1462">
        <f t="shared" ref="AJ281:AJ282" si="418">SUM(Q22,Q42,Q62,Q82,Q102,Q122,Q142,Q162,Q182,Q202,Q222,Q242)</f>
        <v>116676</v>
      </c>
      <c r="AK281" s="1464"/>
    </row>
    <row r="282" spans="1:37" ht="15.75" customHeight="1">
      <c r="A282" s="2"/>
      <c r="B282" s="2"/>
      <c r="C282" s="63"/>
      <c r="D282" s="2"/>
      <c r="E282" s="63"/>
      <c r="F282" s="2"/>
      <c r="G282" s="63"/>
      <c r="H282" s="2"/>
      <c r="I282" s="63"/>
      <c r="J282" s="2"/>
      <c r="K282" s="63"/>
      <c r="L282" s="2"/>
      <c r="M282" s="63"/>
      <c r="N282" s="2"/>
      <c r="O282" s="63"/>
      <c r="P282" s="2"/>
      <c r="Q282" s="63"/>
      <c r="R282" s="2"/>
      <c r="S282" s="2"/>
      <c r="T282" s="1210"/>
      <c r="U282" s="1472" t="s">
        <v>1055</v>
      </c>
      <c r="V282" s="1553">
        <f t="shared" si="411"/>
        <v>1102110.8859999999</v>
      </c>
      <c r="W282" s="1472"/>
      <c r="X282" s="1555">
        <f t="shared" si="412"/>
        <v>589729.21000000008</v>
      </c>
      <c r="Y282" s="1472"/>
      <c r="Z282" s="1555">
        <f t="shared" si="413"/>
        <v>154230.584</v>
      </c>
      <c r="AA282" s="1472"/>
      <c r="AB282" s="1555">
        <f t="shared" si="414"/>
        <v>183356.83199999999</v>
      </c>
      <c r="AC282" s="1472"/>
      <c r="AD282" s="1555">
        <f t="shared" si="415"/>
        <v>23002.991999999995</v>
      </c>
      <c r="AE282" s="1472"/>
      <c r="AF282" s="1555">
        <f t="shared" si="416"/>
        <v>21121.221999999998</v>
      </c>
      <c r="AG282" s="1472"/>
      <c r="AH282" s="1555">
        <f t="shared" si="417"/>
        <v>13994.046000000002</v>
      </c>
      <c r="AI282" s="1501"/>
      <c r="AJ282" s="1470">
        <f t="shared" si="418"/>
        <v>116676</v>
      </c>
      <c r="AK282" s="388"/>
    </row>
    <row r="283" spans="1:37" ht="15.75" customHeight="1">
      <c r="A283" s="2"/>
      <c r="B283" s="2"/>
      <c r="C283" s="63"/>
      <c r="D283" s="2"/>
      <c r="E283" s="63"/>
      <c r="F283" s="2"/>
      <c r="G283" s="63"/>
      <c r="H283" s="2"/>
      <c r="I283" s="63"/>
      <c r="J283" s="2"/>
      <c r="K283" s="63"/>
      <c r="L283" s="2"/>
      <c r="M283" s="63"/>
      <c r="N283" s="2"/>
      <c r="O283" s="63"/>
      <c r="P283" s="2"/>
      <c r="Q283" s="63"/>
      <c r="R283" s="2"/>
      <c r="S283" s="2"/>
      <c r="T283" s="2"/>
      <c r="U283" s="2"/>
      <c r="V283" s="2"/>
      <c r="W283" s="2"/>
      <c r="X283" s="2"/>
      <c r="Y283" s="2"/>
      <c r="Z283" s="2"/>
      <c r="AA283" s="2"/>
      <c r="AB283" s="2"/>
      <c r="AC283" s="2"/>
      <c r="AD283" s="2"/>
      <c r="AE283" s="2"/>
      <c r="AF283" s="2"/>
      <c r="AG283" s="2"/>
      <c r="AH283" s="2"/>
      <c r="AI283" s="2"/>
      <c r="AJ283" s="2"/>
      <c r="AK283" s="2"/>
    </row>
    <row r="284" spans="1:37" ht="15.75" customHeight="1">
      <c r="A284" s="2"/>
      <c r="B284" s="2"/>
      <c r="C284" s="63"/>
      <c r="D284" s="2"/>
      <c r="E284" s="63"/>
      <c r="F284" s="2"/>
      <c r="G284" s="63"/>
      <c r="H284" s="2"/>
      <c r="I284" s="63"/>
      <c r="J284" s="2"/>
      <c r="K284" s="63"/>
      <c r="L284" s="2"/>
      <c r="M284" s="63"/>
      <c r="N284" s="2"/>
      <c r="O284" s="63"/>
      <c r="P284" s="2"/>
      <c r="Q284" s="63"/>
      <c r="R284" s="2"/>
      <c r="S284" s="2"/>
      <c r="T284" s="2"/>
      <c r="U284" s="2"/>
      <c r="V284" s="2"/>
      <c r="W284" s="2"/>
      <c r="X284" s="2"/>
      <c r="Y284" s="2"/>
      <c r="Z284" s="2"/>
      <c r="AA284" s="2"/>
      <c r="AB284" s="2"/>
      <c r="AC284" s="2"/>
      <c r="AD284" s="2"/>
      <c r="AE284" s="2"/>
      <c r="AF284" s="2"/>
      <c r="AG284" s="2"/>
      <c r="AH284" s="2"/>
      <c r="AI284" s="2"/>
      <c r="AJ284" s="2"/>
      <c r="AK284" s="2"/>
    </row>
    <row r="285" spans="1:37" ht="15.75" customHeight="1">
      <c r="A285" s="2"/>
      <c r="B285" s="2"/>
      <c r="C285" s="63"/>
      <c r="D285" s="2"/>
      <c r="E285" s="63"/>
      <c r="F285" s="2"/>
      <c r="G285" s="63"/>
      <c r="H285" s="2"/>
      <c r="I285" s="63"/>
      <c r="J285" s="2"/>
      <c r="K285" s="63"/>
      <c r="L285" s="2"/>
      <c r="M285" s="63"/>
      <c r="N285" s="2"/>
      <c r="O285" s="63"/>
      <c r="P285" s="2"/>
      <c r="Q285" s="63"/>
      <c r="R285" s="2"/>
      <c r="S285" s="2"/>
      <c r="T285" s="2"/>
      <c r="U285" s="2"/>
      <c r="V285" s="2"/>
      <c r="W285" s="2"/>
      <c r="X285" s="2"/>
      <c r="Y285" s="2"/>
      <c r="Z285" s="2"/>
      <c r="AA285" s="2"/>
      <c r="AB285" s="2"/>
      <c r="AC285" s="2"/>
      <c r="AD285" s="2"/>
      <c r="AE285" s="2"/>
      <c r="AF285" s="2"/>
      <c r="AG285" s="2"/>
      <c r="AH285" s="2"/>
      <c r="AI285" s="2"/>
      <c r="AJ285" s="2"/>
      <c r="AK285" s="2"/>
    </row>
    <row r="286" spans="1:37" ht="15.75" customHeight="1">
      <c r="A286" s="2"/>
      <c r="B286" s="2"/>
      <c r="C286" s="63"/>
      <c r="D286" s="2"/>
      <c r="E286" s="63"/>
      <c r="F286" s="2"/>
      <c r="G286" s="63"/>
      <c r="H286" s="2"/>
      <c r="I286" s="63"/>
      <c r="J286" s="2"/>
      <c r="K286" s="63"/>
      <c r="L286" s="2"/>
      <c r="M286" s="63"/>
      <c r="N286" s="2"/>
      <c r="O286" s="63"/>
      <c r="P286" s="2"/>
      <c r="Q286" s="63"/>
      <c r="R286" s="2"/>
      <c r="S286" s="2"/>
      <c r="T286" s="2"/>
      <c r="U286" s="2"/>
      <c r="V286" s="2"/>
      <c r="W286" s="2"/>
      <c r="X286" s="2"/>
      <c r="Y286" s="2"/>
      <c r="Z286" s="2"/>
      <c r="AA286" s="2"/>
      <c r="AB286" s="2"/>
      <c r="AC286" s="2"/>
      <c r="AD286" s="2"/>
      <c r="AE286" s="2"/>
      <c r="AF286" s="2"/>
      <c r="AG286" s="2"/>
      <c r="AH286" s="2"/>
      <c r="AI286" s="2"/>
      <c r="AJ286" s="2"/>
      <c r="AK286" s="2"/>
    </row>
    <row r="287" spans="1:37" ht="15.75" customHeight="1">
      <c r="A287" s="2"/>
      <c r="B287" s="2"/>
      <c r="C287" s="63"/>
      <c r="D287" s="2"/>
      <c r="E287" s="63"/>
      <c r="F287" s="2"/>
      <c r="G287" s="63"/>
      <c r="H287" s="2"/>
      <c r="I287" s="63"/>
      <c r="J287" s="2"/>
      <c r="K287" s="63"/>
      <c r="L287" s="2"/>
      <c r="M287" s="63"/>
      <c r="N287" s="2"/>
      <c r="O287" s="63"/>
      <c r="P287" s="2"/>
      <c r="Q287" s="63"/>
      <c r="R287" s="2"/>
      <c r="S287" s="2"/>
      <c r="T287" s="2"/>
      <c r="U287" s="2"/>
      <c r="V287" s="2"/>
      <c r="W287" s="2"/>
      <c r="X287" s="2"/>
      <c r="Y287" s="2"/>
      <c r="Z287" s="2"/>
      <c r="AA287" s="2"/>
      <c r="AB287" s="2"/>
      <c r="AC287" s="2"/>
      <c r="AD287" s="2"/>
      <c r="AE287" s="2"/>
      <c r="AF287" s="2"/>
      <c r="AG287" s="2"/>
      <c r="AH287" s="2"/>
      <c r="AI287" s="2"/>
      <c r="AJ287" s="2"/>
      <c r="AK287" s="2"/>
    </row>
    <row r="288" spans="1:37" ht="15.75" customHeight="1">
      <c r="A288" s="2"/>
      <c r="B288" s="2"/>
      <c r="C288" s="63"/>
      <c r="D288" s="2"/>
      <c r="E288" s="63"/>
      <c r="F288" s="2"/>
      <c r="G288" s="63"/>
      <c r="H288" s="2"/>
      <c r="I288" s="63"/>
      <c r="J288" s="2"/>
      <c r="K288" s="63"/>
      <c r="L288" s="2"/>
      <c r="M288" s="63"/>
      <c r="N288" s="2"/>
      <c r="O288" s="63"/>
      <c r="P288" s="2"/>
      <c r="Q288" s="63"/>
      <c r="R288" s="2"/>
      <c r="S288" s="2"/>
      <c r="T288" s="2"/>
      <c r="U288" s="2"/>
      <c r="V288" s="2"/>
      <c r="W288" s="2"/>
      <c r="X288" s="2"/>
      <c r="Y288" s="2"/>
      <c r="Z288" s="2"/>
      <c r="AA288" s="2"/>
      <c r="AB288" s="2"/>
      <c r="AC288" s="2"/>
      <c r="AD288" s="2"/>
      <c r="AE288" s="2"/>
      <c r="AF288" s="2"/>
      <c r="AG288" s="2"/>
      <c r="AH288" s="2"/>
      <c r="AI288" s="2"/>
      <c r="AJ288" s="2"/>
      <c r="AK288" s="2"/>
    </row>
    <row r="289" spans="1:37" ht="15.75" customHeight="1">
      <c r="A289" s="2"/>
      <c r="B289" s="2"/>
      <c r="C289" s="63"/>
      <c r="D289" s="2"/>
      <c r="E289" s="63"/>
      <c r="F289" s="2"/>
      <c r="G289" s="63"/>
      <c r="H289" s="2"/>
      <c r="I289" s="63"/>
      <c r="J289" s="2"/>
      <c r="K289" s="63"/>
      <c r="L289" s="2"/>
      <c r="M289" s="63"/>
      <c r="N289" s="2"/>
      <c r="O289" s="63"/>
      <c r="P289" s="2"/>
      <c r="Q289" s="63"/>
      <c r="R289" s="2"/>
      <c r="S289" s="2"/>
      <c r="T289" s="2"/>
      <c r="U289" s="2"/>
      <c r="V289" s="2"/>
      <c r="W289" s="2"/>
      <c r="X289" s="2"/>
      <c r="Y289" s="2"/>
      <c r="Z289" s="2"/>
      <c r="AA289" s="2"/>
      <c r="AB289" s="2"/>
      <c r="AC289" s="2"/>
      <c r="AD289" s="2"/>
      <c r="AE289" s="2"/>
      <c r="AF289" s="2"/>
      <c r="AG289" s="2"/>
      <c r="AH289" s="2"/>
      <c r="AI289" s="2"/>
      <c r="AJ289" s="2"/>
      <c r="AK289" s="2"/>
    </row>
    <row r="290" spans="1:37" ht="15.75" customHeight="1">
      <c r="A290" s="2"/>
      <c r="B290" s="2"/>
      <c r="C290" s="63"/>
      <c r="D290" s="2"/>
      <c r="E290" s="63"/>
      <c r="F290" s="2"/>
      <c r="G290" s="63"/>
      <c r="H290" s="2"/>
      <c r="I290" s="63"/>
      <c r="J290" s="2"/>
      <c r="K290" s="63"/>
      <c r="L290" s="2"/>
      <c r="M290" s="63"/>
      <c r="N290" s="2"/>
      <c r="O290" s="63"/>
      <c r="P290" s="2"/>
      <c r="Q290" s="63"/>
      <c r="R290" s="2"/>
      <c r="S290" s="2"/>
      <c r="T290" s="2"/>
      <c r="U290" s="2"/>
      <c r="V290" s="2"/>
      <c r="W290" s="2"/>
      <c r="X290" s="2"/>
      <c r="Y290" s="2"/>
      <c r="Z290" s="2"/>
      <c r="AA290" s="2"/>
      <c r="AB290" s="2"/>
      <c r="AC290" s="2"/>
      <c r="AD290" s="2"/>
      <c r="AE290" s="2"/>
      <c r="AF290" s="2"/>
      <c r="AG290" s="2"/>
      <c r="AH290" s="2"/>
      <c r="AI290" s="2"/>
      <c r="AJ290" s="2"/>
      <c r="AK290" s="2"/>
    </row>
    <row r="291" spans="1:37" ht="15.75" customHeight="1">
      <c r="A291" s="2"/>
      <c r="B291" s="2"/>
      <c r="C291" s="63"/>
      <c r="D291" s="2"/>
      <c r="E291" s="63"/>
      <c r="F291" s="2"/>
      <c r="G291" s="63"/>
      <c r="H291" s="2"/>
      <c r="I291" s="63"/>
      <c r="J291" s="2"/>
      <c r="K291" s="63"/>
      <c r="L291" s="2"/>
      <c r="M291" s="63"/>
      <c r="N291" s="2"/>
      <c r="O291" s="63"/>
      <c r="P291" s="2"/>
      <c r="Q291" s="63"/>
      <c r="R291" s="2"/>
      <c r="S291" s="2"/>
      <c r="T291" s="2"/>
      <c r="U291" s="2"/>
      <c r="V291" s="2"/>
      <c r="W291" s="2"/>
      <c r="X291" s="2"/>
      <c r="Y291" s="2"/>
      <c r="Z291" s="2"/>
      <c r="AA291" s="2"/>
      <c r="AB291" s="2"/>
      <c r="AC291" s="2"/>
      <c r="AD291" s="2"/>
      <c r="AE291" s="2"/>
      <c r="AF291" s="2"/>
      <c r="AG291" s="2"/>
      <c r="AH291" s="2"/>
      <c r="AI291" s="2"/>
      <c r="AJ291" s="2"/>
      <c r="AK291" s="2"/>
    </row>
    <row r="292" spans="1:37" ht="15.75" customHeight="1">
      <c r="A292" s="2"/>
      <c r="B292" s="2"/>
      <c r="C292" s="63"/>
      <c r="D292" s="2"/>
      <c r="E292" s="63"/>
      <c r="F292" s="2"/>
      <c r="G292" s="63"/>
      <c r="H292" s="2"/>
      <c r="I292" s="63"/>
      <c r="J292" s="2"/>
      <c r="K292" s="63"/>
      <c r="L292" s="2"/>
      <c r="M292" s="63"/>
      <c r="N292" s="2"/>
      <c r="O292" s="63"/>
      <c r="P292" s="2"/>
      <c r="Q292" s="63"/>
      <c r="R292" s="2"/>
      <c r="S292" s="2"/>
      <c r="T292" s="2"/>
      <c r="U292" s="2"/>
      <c r="V292" s="2"/>
      <c r="W292" s="2"/>
      <c r="X292" s="2"/>
      <c r="Y292" s="2"/>
      <c r="Z292" s="2"/>
      <c r="AA292" s="2"/>
      <c r="AB292" s="2"/>
      <c r="AC292" s="2"/>
      <c r="AD292" s="2"/>
      <c r="AE292" s="2"/>
      <c r="AF292" s="2"/>
      <c r="AG292" s="2"/>
      <c r="AH292" s="2"/>
      <c r="AI292" s="2"/>
      <c r="AJ292" s="2"/>
      <c r="AK292" s="2"/>
    </row>
    <row r="293" spans="1:37" ht="15.75" customHeight="1">
      <c r="A293" s="2"/>
      <c r="B293" s="2"/>
      <c r="C293" s="63"/>
      <c r="D293" s="2"/>
      <c r="E293" s="63"/>
      <c r="F293" s="2"/>
      <c r="G293" s="63"/>
      <c r="H293" s="2"/>
      <c r="I293" s="63"/>
      <c r="J293" s="2"/>
      <c r="K293" s="63"/>
      <c r="L293" s="2"/>
      <c r="M293" s="63"/>
      <c r="N293" s="2"/>
      <c r="O293" s="63"/>
      <c r="P293" s="2"/>
      <c r="Q293" s="63"/>
      <c r="R293" s="2"/>
      <c r="S293" s="2"/>
      <c r="T293" s="2"/>
      <c r="U293" s="2"/>
      <c r="V293" s="2"/>
      <c r="W293" s="2"/>
      <c r="X293" s="2"/>
      <c r="Y293" s="2"/>
      <c r="Z293" s="2"/>
      <c r="AA293" s="2"/>
      <c r="AB293" s="2"/>
      <c r="AC293" s="2"/>
      <c r="AD293" s="2"/>
      <c r="AE293" s="2"/>
      <c r="AF293" s="2"/>
      <c r="AG293" s="2"/>
      <c r="AH293" s="2"/>
      <c r="AI293" s="2"/>
      <c r="AJ293" s="2"/>
      <c r="AK293" s="2"/>
    </row>
    <row r="294" spans="1:37" ht="15.75" customHeight="1">
      <c r="A294" s="2"/>
      <c r="B294" s="2"/>
      <c r="C294" s="63"/>
      <c r="D294" s="2"/>
      <c r="E294" s="63"/>
      <c r="F294" s="2"/>
      <c r="G294" s="63"/>
      <c r="H294" s="2"/>
      <c r="I294" s="63"/>
      <c r="J294" s="2"/>
      <c r="K294" s="63"/>
      <c r="L294" s="2"/>
      <c r="M294" s="63"/>
      <c r="N294" s="2"/>
      <c r="O294" s="63"/>
      <c r="P294" s="2"/>
      <c r="Q294" s="63"/>
      <c r="R294" s="2"/>
      <c r="S294" s="2"/>
      <c r="T294" s="2"/>
      <c r="U294" s="2"/>
      <c r="V294" s="2"/>
      <c r="W294" s="2"/>
      <c r="X294" s="2"/>
      <c r="Y294" s="2"/>
      <c r="Z294" s="2"/>
      <c r="AA294" s="2"/>
      <c r="AB294" s="2"/>
      <c r="AC294" s="2"/>
      <c r="AD294" s="2"/>
      <c r="AE294" s="2"/>
      <c r="AF294" s="2"/>
      <c r="AG294" s="2"/>
      <c r="AH294" s="2"/>
      <c r="AI294" s="2"/>
      <c r="AJ294" s="2"/>
      <c r="AK294" s="2"/>
    </row>
    <row r="295" spans="1:37" ht="15.75" customHeight="1">
      <c r="A295" s="2"/>
      <c r="B295" s="2"/>
      <c r="C295" s="63"/>
      <c r="D295" s="2"/>
      <c r="E295" s="63"/>
      <c r="F295" s="2"/>
      <c r="G295" s="63"/>
      <c r="H295" s="2"/>
      <c r="I295" s="63"/>
      <c r="J295" s="2"/>
      <c r="K295" s="63"/>
      <c r="L295" s="2"/>
      <c r="M295" s="63"/>
      <c r="N295" s="2"/>
      <c r="O295" s="63"/>
      <c r="P295" s="2"/>
      <c r="Q295" s="63"/>
      <c r="R295" s="2"/>
      <c r="S295" s="2"/>
      <c r="T295" s="2"/>
      <c r="U295" s="2"/>
      <c r="V295" s="2"/>
      <c r="W295" s="2"/>
      <c r="X295" s="2"/>
      <c r="Y295" s="2"/>
      <c r="Z295" s="2"/>
      <c r="AA295" s="2"/>
      <c r="AB295" s="2"/>
      <c r="AC295" s="2"/>
      <c r="AD295" s="2"/>
      <c r="AE295" s="2"/>
      <c r="AF295" s="2"/>
      <c r="AG295" s="2"/>
      <c r="AH295" s="2"/>
      <c r="AI295" s="2"/>
      <c r="AJ295" s="2"/>
      <c r="AK295" s="2"/>
    </row>
    <row r="296" spans="1:37" ht="15.75" customHeight="1">
      <c r="A296" s="2"/>
      <c r="B296" s="2"/>
      <c r="C296" s="63"/>
      <c r="D296" s="2"/>
      <c r="E296" s="63"/>
      <c r="F296" s="2"/>
      <c r="G296" s="63"/>
      <c r="H296" s="2"/>
      <c r="I296" s="63"/>
      <c r="J296" s="2"/>
      <c r="K296" s="63"/>
      <c r="L296" s="2"/>
      <c r="M296" s="63"/>
      <c r="N296" s="2"/>
      <c r="O296" s="63"/>
      <c r="P296" s="2"/>
      <c r="Q296" s="63"/>
      <c r="R296" s="2"/>
      <c r="S296" s="2"/>
      <c r="T296" s="2"/>
      <c r="U296" s="2"/>
      <c r="V296" s="2"/>
      <c r="W296" s="2"/>
      <c r="X296" s="2"/>
      <c r="Y296" s="2"/>
      <c r="Z296" s="2"/>
      <c r="AA296" s="2"/>
      <c r="AB296" s="2"/>
      <c r="AC296" s="2"/>
      <c r="AD296" s="2"/>
      <c r="AE296" s="2"/>
      <c r="AF296" s="2"/>
      <c r="AG296" s="2"/>
      <c r="AH296" s="2"/>
      <c r="AI296" s="2"/>
      <c r="AJ296" s="2"/>
      <c r="AK296" s="2"/>
    </row>
    <row r="297" spans="1:37" ht="15.75" customHeight="1">
      <c r="A297" s="2"/>
      <c r="B297" s="2"/>
      <c r="C297" s="63"/>
      <c r="D297" s="2"/>
      <c r="E297" s="63"/>
      <c r="F297" s="2"/>
      <c r="G297" s="63"/>
      <c r="H297" s="2"/>
      <c r="I297" s="63"/>
      <c r="J297" s="2"/>
      <c r="K297" s="63"/>
      <c r="L297" s="2"/>
      <c r="M297" s="63"/>
      <c r="N297" s="2"/>
      <c r="O297" s="63"/>
      <c r="P297" s="2"/>
      <c r="Q297" s="63"/>
      <c r="R297" s="2"/>
      <c r="S297" s="2"/>
      <c r="T297" s="2"/>
      <c r="U297" s="2"/>
      <c r="V297" s="2"/>
      <c r="W297" s="2"/>
      <c r="X297" s="2"/>
      <c r="Y297" s="2"/>
      <c r="Z297" s="2"/>
      <c r="AA297" s="2"/>
      <c r="AB297" s="2"/>
      <c r="AC297" s="2"/>
      <c r="AD297" s="2"/>
      <c r="AE297" s="2"/>
      <c r="AF297" s="2"/>
      <c r="AG297" s="2"/>
      <c r="AH297" s="2"/>
      <c r="AI297" s="2"/>
      <c r="AJ297" s="2"/>
      <c r="AK297" s="2"/>
    </row>
    <row r="298" spans="1:37" ht="15.75" customHeight="1">
      <c r="A298" s="2"/>
      <c r="B298" s="2"/>
      <c r="C298" s="63"/>
      <c r="D298" s="2"/>
      <c r="E298" s="63"/>
      <c r="F298" s="2"/>
      <c r="G298" s="63"/>
      <c r="H298" s="2"/>
      <c r="I298" s="63"/>
      <c r="J298" s="2"/>
      <c r="K298" s="63"/>
      <c r="L298" s="2"/>
      <c r="M298" s="63"/>
      <c r="N298" s="2"/>
      <c r="O298" s="63"/>
      <c r="P298" s="2"/>
      <c r="Q298" s="63"/>
      <c r="R298" s="2"/>
      <c r="S298" s="2"/>
      <c r="T298" s="2"/>
      <c r="U298" s="2"/>
      <c r="V298" s="2"/>
      <c r="W298" s="2"/>
      <c r="X298" s="2"/>
      <c r="Y298" s="2"/>
      <c r="Z298" s="2"/>
      <c r="AA298" s="2"/>
      <c r="AB298" s="2"/>
      <c r="AC298" s="2"/>
      <c r="AD298" s="2"/>
      <c r="AE298" s="2"/>
      <c r="AF298" s="2"/>
      <c r="AG298" s="2"/>
      <c r="AH298" s="2"/>
      <c r="AI298" s="2"/>
      <c r="AJ298" s="2"/>
      <c r="AK298" s="2"/>
    </row>
    <row r="299" spans="1:37" ht="15.75" customHeight="1">
      <c r="A299" s="2"/>
      <c r="B299" s="2"/>
      <c r="C299" s="63"/>
      <c r="D299" s="2"/>
      <c r="E299" s="63"/>
      <c r="F299" s="2"/>
      <c r="G299" s="63"/>
      <c r="H299" s="2"/>
      <c r="I299" s="63"/>
      <c r="J299" s="2"/>
      <c r="K299" s="63"/>
      <c r="L299" s="2"/>
      <c r="M299" s="63"/>
      <c r="N299" s="2"/>
      <c r="O299" s="63"/>
      <c r="P299" s="2"/>
      <c r="Q299" s="63"/>
      <c r="R299" s="2"/>
      <c r="S299" s="2"/>
      <c r="T299" s="2"/>
      <c r="U299" s="2"/>
      <c r="V299" s="2"/>
      <c r="W299" s="2"/>
      <c r="X299" s="2"/>
      <c r="Y299" s="2"/>
      <c r="Z299" s="2"/>
      <c r="AA299" s="2"/>
      <c r="AB299" s="2"/>
      <c r="AC299" s="2"/>
      <c r="AD299" s="2"/>
      <c r="AE299" s="2"/>
      <c r="AF299" s="2"/>
      <c r="AG299" s="2"/>
      <c r="AH299" s="2"/>
      <c r="AI299" s="2"/>
      <c r="AJ299" s="2"/>
      <c r="AK299" s="2"/>
    </row>
    <row r="300" spans="1:37" ht="15.75" customHeight="1">
      <c r="A300" s="2"/>
      <c r="B300" s="2"/>
      <c r="C300" s="63"/>
      <c r="D300" s="2"/>
      <c r="E300" s="63"/>
      <c r="F300" s="2"/>
      <c r="G300" s="63"/>
      <c r="H300" s="2"/>
      <c r="I300" s="63"/>
      <c r="J300" s="2"/>
      <c r="K300" s="63"/>
      <c r="L300" s="2"/>
      <c r="M300" s="63"/>
      <c r="N300" s="2"/>
      <c r="O300" s="63"/>
      <c r="P300" s="2"/>
      <c r="Q300" s="63"/>
      <c r="R300" s="2"/>
      <c r="S300" s="2"/>
      <c r="T300" s="2"/>
      <c r="U300" s="2"/>
      <c r="V300" s="2"/>
      <c r="W300" s="2"/>
      <c r="X300" s="2"/>
      <c r="Y300" s="2"/>
      <c r="Z300" s="2"/>
      <c r="AA300" s="2"/>
      <c r="AB300" s="2"/>
      <c r="AC300" s="2"/>
      <c r="AD300" s="2"/>
      <c r="AE300" s="2"/>
      <c r="AF300" s="2"/>
      <c r="AG300" s="2"/>
      <c r="AH300" s="2"/>
      <c r="AI300" s="2"/>
      <c r="AJ300" s="2"/>
      <c r="AK300" s="2"/>
    </row>
    <row r="301" spans="1:37" ht="15.75" customHeight="1">
      <c r="A301" s="2"/>
      <c r="B301" s="2"/>
      <c r="C301" s="63"/>
      <c r="D301" s="2"/>
      <c r="E301" s="63"/>
      <c r="F301" s="2"/>
      <c r="G301" s="63"/>
      <c r="H301" s="2"/>
      <c r="I301" s="63"/>
      <c r="J301" s="2"/>
      <c r="K301" s="63"/>
      <c r="L301" s="2"/>
      <c r="M301" s="63"/>
      <c r="N301" s="2"/>
      <c r="O301" s="63"/>
      <c r="P301" s="2"/>
      <c r="Q301" s="63"/>
      <c r="R301" s="2"/>
      <c r="S301" s="2"/>
      <c r="T301" s="2"/>
      <c r="U301" s="2"/>
      <c r="V301" s="2"/>
      <c r="W301" s="2"/>
      <c r="X301" s="2"/>
      <c r="Y301" s="2"/>
      <c r="Z301" s="2"/>
      <c r="AA301" s="2"/>
      <c r="AB301" s="2"/>
      <c r="AC301" s="2"/>
      <c r="AD301" s="2"/>
      <c r="AE301" s="2"/>
      <c r="AF301" s="2"/>
      <c r="AG301" s="2"/>
      <c r="AH301" s="2"/>
      <c r="AI301" s="2"/>
      <c r="AJ301" s="2"/>
      <c r="AK301" s="2"/>
    </row>
    <row r="302" spans="1:37" ht="15.75" customHeight="1">
      <c r="A302" s="2"/>
      <c r="B302" s="2"/>
      <c r="C302" s="63"/>
      <c r="D302" s="2"/>
      <c r="E302" s="63"/>
      <c r="F302" s="2"/>
      <c r="G302" s="63"/>
      <c r="H302" s="2"/>
      <c r="I302" s="63"/>
      <c r="J302" s="2"/>
      <c r="K302" s="63"/>
      <c r="L302" s="2"/>
      <c r="M302" s="63"/>
      <c r="N302" s="2"/>
      <c r="O302" s="63"/>
      <c r="P302" s="2"/>
      <c r="Q302" s="63"/>
      <c r="R302" s="2"/>
      <c r="S302" s="2"/>
      <c r="T302" s="2"/>
      <c r="U302" s="2"/>
      <c r="V302" s="2"/>
      <c r="W302" s="2"/>
      <c r="X302" s="2"/>
      <c r="Y302" s="2"/>
      <c r="Z302" s="2"/>
      <c r="AA302" s="2"/>
      <c r="AB302" s="2"/>
      <c r="AC302" s="2"/>
      <c r="AD302" s="2"/>
      <c r="AE302" s="2"/>
      <c r="AF302" s="2"/>
      <c r="AG302" s="2"/>
      <c r="AH302" s="2"/>
      <c r="AI302" s="2"/>
      <c r="AJ302" s="2"/>
      <c r="AK302" s="2"/>
    </row>
    <row r="303" spans="1:37" ht="15.75" customHeight="1">
      <c r="A303" s="2"/>
      <c r="B303" s="2"/>
      <c r="C303" s="63"/>
      <c r="D303" s="2"/>
      <c r="E303" s="63"/>
      <c r="F303" s="2"/>
      <c r="G303" s="63"/>
      <c r="H303" s="2"/>
      <c r="I303" s="63"/>
      <c r="J303" s="2"/>
      <c r="K303" s="63"/>
      <c r="L303" s="2"/>
      <c r="M303" s="63"/>
      <c r="N303" s="2"/>
      <c r="O303" s="63"/>
      <c r="P303" s="2"/>
      <c r="Q303" s="63"/>
      <c r="R303" s="2"/>
      <c r="S303" s="2"/>
      <c r="T303" s="2"/>
      <c r="U303" s="2"/>
      <c r="V303" s="2"/>
      <c r="W303" s="2"/>
      <c r="X303" s="2"/>
      <c r="Y303" s="2"/>
      <c r="Z303" s="2"/>
      <c r="AA303" s="2"/>
      <c r="AB303" s="2"/>
      <c r="AC303" s="2"/>
      <c r="AD303" s="2"/>
      <c r="AE303" s="2"/>
      <c r="AF303" s="2"/>
      <c r="AG303" s="2"/>
      <c r="AH303" s="2"/>
      <c r="AI303" s="2"/>
      <c r="AJ303" s="2"/>
      <c r="AK303" s="2"/>
    </row>
    <row r="304" spans="1:37" ht="15.75" customHeight="1">
      <c r="A304" s="2"/>
      <c r="B304" s="2"/>
      <c r="C304" s="63"/>
      <c r="D304" s="2"/>
      <c r="E304" s="63"/>
      <c r="F304" s="2"/>
      <c r="G304" s="63"/>
      <c r="H304" s="2"/>
      <c r="I304" s="63"/>
      <c r="J304" s="2"/>
      <c r="K304" s="63"/>
      <c r="L304" s="2"/>
      <c r="M304" s="63"/>
      <c r="N304" s="2"/>
      <c r="O304" s="63"/>
      <c r="P304" s="2"/>
      <c r="Q304" s="63"/>
      <c r="R304" s="2"/>
      <c r="S304" s="2"/>
      <c r="T304" s="2"/>
      <c r="U304" s="2"/>
      <c r="V304" s="2"/>
      <c r="W304" s="2"/>
      <c r="X304" s="2"/>
      <c r="Y304" s="2"/>
      <c r="Z304" s="2"/>
      <c r="AA304" s="2"/>
      <c r="AB304" s="2"/>
      <c r="AC304" s="2"/>
      <c r="AD304" s="2"/>
      <c r="AE304" s="2"/>
      <c r="AF304" s="2"/>
      <c r="AG304" s="2"/>
      <c r="AH304" s="2"/>
      <c r="AI304" s="2"/>
      <c r="AJ304" s="2"/>
      <c r="AK304" s="2"/>
    </row>
    <row r="305" spans="1:37" ht="15.75" customHeight="1">
      <c r="A305" s="2"/>
      <c r="B305" s="2"/>
      <c r="C305" s="63"/>
      <c r="D305" s="2"/>
      <c r="E305" s="63"/>
      <c r="F305" s="2"/>
      <c r="G305" s="63"/>
      <c r="H305" s="2"/>
      <c r="I305" s="63"/>
      <c r="J305" s="2"/>
      <c r="K305" s="63"/>
      <c r="L305" s="2"/>
      <c r="M305" s="63"/>
      <c r="N305" s="2"/>
      <c r="O305" s="63"/>
      <c r="P305" s="2"/>
      <c r="Q305" s="63"/>
      <c r="R305" s="2"/>
      <c r="S305" s="2"/>
      <c r="T305" s="2"/>
      <c r="U305" s="2"/>
      <c r="V305" s="2"/>
      <c r="W305" s="2"/>
      <c r="X305" s="2"/>
      <c r="Y305" s="2"/>
      <c r="Z305" s="2"/>
      <c r="AA305" s="2"/>
      <c r="AB305" s="2"/>
      <c r="AC305" s="2"/>
      <c r="AD305" s="2"/>
      <c r="AE305" s="2"/>
      <c r="AF305" s="2"/>
      <c r="AG305" s="2"/>
      <c r="AH305" s="2"/>
      <c r="AI305" s="2"/>
      <c r="AJ305" s="2"/>
      <c r="AK305" s="2"/>
    </row>
    <row r="306" spans="1:37" ht="15.75" customHeight="1">
      <c r="A306" s="2"/>
      <c r="B306" s="2"/>
      <c r="C306" s="63"/>
      <c r="D306" s="2"/>
      <c r="E306" s="63"/>
      <c r="F306" s="2"/>
      <c r="G306" s="63"/>
      <c r="H306" s="2"/>
      <c r="I306" s="63"/>
      <c r="J306" s="2"/>
      <c r="K306" s="63"/>
      <c r="L306" s="2"/>
      <c r="M306" s="63"/>
      <c r="N306" s="2"/>
      <c r="O306" s="63"/>
      <c r="P306" s="2"/>
      <c r="Q306" s="63"/>
      <c r="R306" s="2"/>
      <c r="S306" s="2"/>
      <c r="T306" s="2"/>
      <c r="U306" s="2"/>
      <c r="V306" s="2"/>
      <c r="W306" s="2"/>
      <c r="X306" s="2"/>
      <c r="Y306" s="2"/>
      <c r="Z306" s="2"/>
      <c r="AA306" s="2"/>
      <c r="AB306" s="2"/>
      <c r="AC306" s="2"/>
      <c r="AD306" s="2"/>
      <c r="AE306" s="2"/>
      <c r="AF306" s="2"/>
      <c r="AG306" s="2"/>
      <c r="AH306" s="2"/>
      <c r="AI306" s="2"/>
      <c r="AJ306" s="2"/>
      <c r="AK306" s="2"/>
    </row>
    <row r="307" spans="1:37" ht="15.75" customHeight="1">
      <c r="A307" s="2"/>
      <c r="B307" s="2"/>
      <c r="C307" s="63"/>
      <c r="D307" s="2"/>
      <c r="E307" s="63"/>
      <c r="F307" s="2"/>
      <c r="G307" s="63"/>
      <c r="H307" s="2"/>
      <c r="I307" s="63"/>
      <c r="J307" s="2"/>
      <c r="K307" s="63"/>
      <c r="L307" s="2"/>
      <c r="M307" s="63"/>
      <c r="N307" s="2"/>
      <c r="O307" s="63"/>
      <c r="P307" s="2"/>
      <c r="Q307" s="63"/>
      <c r="R307" s="2"/>
      <c r="S307" s="2"/>
      <c r="T307" s="2"/>
      <c r="U307" s="2"/>
      <c r="V307" s="2"/>
      <c r="W307" s="2"/>
      <c r="X307" s="2"/>
      <c r="Y307" s="2"/>
      <c r="Z307" s="2"/>
      <c r="AA307" s="2"/>
      <c r="AB307" s="2"/>
      <c r="AC307" s="2"/>
      <c r="AD307" s="2"/>
      <c r="AE307" s="2"/>
      <c r="AF307" s="2"/>
      <c r="AG307" s="2"/>
      <c r="AH307" s="2"/>
      <c r="AI307" s="2"/>
      <c r="AJ307" s="2"/>
      <c r="AK307" s="2"/>
    </row>
    <row r="308" spans="1:37" ht="15.75" customHeight="1">
      <c r="A308" s="2"/>
      <c r="B308" s="2"/>
      <c r="C308" s="63"/>
      <c r="D308" s="2"/>
      <c r="E308" s="63"/>
      <c r="F308" s="2"/>
      <c r="G308" s="63"/>
      <c r="H308" s="2"/>
      <c r="I308" s="63"/>
      <c r="J308" s="2"/>
      <c r="K308" s="63"/>
      <c r="L308" s="2"/>
      <c r="M308" s="63"/>
      <c r="N308" s="2"/>
      <c r="O308" s="63"/>
      <c r="P308" s="2"/>
      <c r="Q308" s="63"/>
      <c r="R308" s="2"/>
      <c r="S308" s="2"/>
      <c r="T308" s="2"/>
      <c r="U308" s="2"/>
      <c r="V308" s="2"/>
      <c r="W308" s="2"/>
      <c r="X308" s="2"/>
      <c r="Y308" s="2"/>
      <c r="Z308" s="2"/>
      <c r="AA308" s="2"/>
      <c r="AB308" s="2"/>
      <c r="AC308" s="2"/>
      <c r="AD308" s="2"/>
      <c r="AE308" s="2"/>
      <c r="AF308" s="2"/>
      <c r="AG308" s="2"/>
      <c r="AH308" s="2"/>
      <c r="AI308" s="2"/>
      <c r="AJ308" s="2"/>
      <c r="AK308" s="2"/>
    </row>
    <row r="309" spans="1:37" ht="15.75" customHeight="1">
      <c r="A309" s="2"/>
      <c r="B309" s="2"/>
      <c r="C309" s="63"/>
      <c r="D309" s="2"/>
      <c r="E309" s="63"/>
      <c r="F309" s="2"/>
      <c r="G309" s="63"/>
      <c r="H309" s="2"/>
      <c r="I309" s="63"/>
      <c r="J309" s="2"/>
      <c r="K309" s="63"/>
      <c r="L309" s="2"/>
      <c r="M309" s="63"/>
      <c r="N309" s="2"/>
      <c r="O309" s="63"/>
      <c r="P309" s="2"/>
      <c r="Q309" s="63"/>
      <c r="R309" s="2"/>
      <c r="S309" s="2"/>
      <c r="T309" s="2"/>
      <c r="U309" s="2"/>
      <c r="V309" s="2"/>
      <c r="W309" s="2"/>
      <c r="X309" s="2"/>
      <c r="Y309" s="2"/>
      <c r="Z309" s="2"/>
      <c r="AA309" s="2"/>
      <c r="AB309" s="2"/>
      <c r="AC309" s="2"/>
      <c r="AD309" s="2"/>
      <c r="AE309" s="2"/>
      <c r="AF309" s="2"/>
      <c r="AG309" s="2"/>
      <c r="AH309" s="2"/>
      <c r="AI309" s="2"/>
      <c r="AJ309" s="2"/>
      <c r="AK309" s="2"/>
    </row>
    <row r="310" spans="1:37" ht="15.75" customHeight="1">
      <c r="A310" s="2"/>
      <c r="B310" s="2"/>
      <c r="C310" s="63"/>
      <c r="D310" s="2"/>
      <c r="E310" s="63"/>
      <c r="F310" s="2"/>
      <c r="G310" s="63"/>
      <c r="H310" s="2"/>
      <c r="I310" s="63"/>
      <c r="J310" s="2"/>
      <c r="K310" s="63"/>
      <c r="L310" s="2"/>
      <c r="M310" s="63"/>
      <c r="N310" s="2"/>
      <c r="O310" s="63"/>
      <c r="P310" s="2"/>
      <c r="Q310" s="63"/>
      <c r="R310" s="2"/>
      <c r="S310" s="2"/>
      <c r="T310" s="2"/>
      <c r="U310" s="2"/>
      <c r="V310" s="2"/>
      <c r="W310" s="2"/>
      <c r="X310" s="2"/>
      <c r="Y310" s="2"/>
      <c r="Z310" s="2"/>
      <c r="AA310" s="2"/>
      <c r="AB310" s="2"/>
      <c r="AC310" s="2"/>
      <c r="AD310" s="2"/>
      <c r="AE310" s="2"/>
      <c r="AF310" s="2"/>
      <c r="AG310" s="2"/>
      <c r="AH310" s="2"/>
      <c r="AI310" s="2"/>
      <c r="AJ310" s="2"/>
      <c r="AK310" s="2"/>
    </row>
    <row r="311" spans="1:37" ht="15.75" customHeight="1">
      <c r="A311" s="2"/>
      <c r="B311" s="2"/>
      <c r="C311" s="63"/>
      <c r="D311" s="2"/>
      <c r="E311" s="63"/>
      <c r="F311" s="2"/>
      <c r="G311" s="63"/>
      <c r="H311" s="2"/>
      <c r="I311" s="63"/>
      <c r="J311" s="2"/>
      <c r="K311" s="63"/>
      <c r="L311" s="2"/>
      <c r="M311" s="63"/>
      <c r="N311" s="2"/>
      <c r="O311" s="63"/>
      <c r="P311" s="2"/>
      <c r="Q311" s="63"/>
      <c r="R311" s="2"/>
      <c r="S311" s="2"/>
      <c r="T311" s="2"/>
      <c r="U311" s="2"/>
      <c r="V311" s="2"/>
      <c r="W311" s="2"/>
      <c r="X311" s="2"/>
      <c r="Y311" s="2"/>
      <c r="Z311" s="2"/>
      <c r="AA311" s="2"/>
      <c r="AB311" s="2"/>
      <c r="AC311" s="2"/>
      <c r="AD311" s="2"/>
      <c r="AE311" s="2"/>
      <c r="AF311" s="2"/>
      <c r="AG311" s="2"/>
      <c r="AH311" s="2"/>
      <c r="AI311" s="2"/>
      <c r="AJ311" s="2"/>
      <c r="AK311" s="2"/>
    </row>
    <row r="312" spans="1:37" ht="15.75" customHeight="1">
      <c r="A312" s="2"/>
      <c r="B312" s="2"/>
      <c r="C312" s="63"/>
      <c r="D312" s="2"/>
      <c r="E312" s="63"/>
      <c r="F312" s="2"/>
      <c r="G312" s="63"/>
      <c r="H312" s="2"/>
      <c r="I312" s="63"/>
      <c r="J312" s="2"/>
      <c r="K312" s="63"/>
      <c r="L312" s="2"/>
      <c r="M312" s="63"/>
      <c r="N312" s="2"/>
      <c r="O312" s="63"/>
      <c r="P312" s="2"/>
      <c r="Q312" s="63"/>
      <c r="R312" s="2"/>
      <c r="S312" s="2"/>
      <c r="T312" s="2"/>
      <c r="U312" s="2"/>
      <c r="V312" s="2"/>
      <c r="W312" s="2"/>
      <c r="X312" s="2"/>
      <c r="Y312" s="2"/>
      <c r="Z312" s="2"/>
      <c r="AA312" s="2"/>
      <c r="AB312" s="2"/>
      <c r="AC312" s="2"/>
      <c r="AD312" s="2"/>
      <c r="AE312" s="2"/>
      <c r="AF312" s="2"/>
      <c r="AG312" s="2"/>
      <c r="AH312" s="2"/>
      <c r="AI312" s="2"/>
      <c r="AJ312" s="2"/>
      <c r="AK312" s="2"/>
    </row>
    <row r="313" spans="1:37" ht="15.75" customHeight="1">
      <c r="A313" s="2"/>
      <c r="B313" s="2"/>
      <c r="C313" s="63"/>
      <c r="D313" s="2"/>
      <c r="E313" s="63"/>
      <c r="F313" s="2"/>
      <c r="G313" s="63"/>
      <c r="H313" s="2"/>
      <c r="I313" s="63"/>
      <c r="J313" s="2"/>
      <c r="K313" s="63"/>
      <c r="L313" s="2"/>
      <c r="M313" s="63"/>
      <c r="N313" s="2"/>
      <c r="O313" s="63"/>
      <c r="P313" s="2"/>
      <c r="Q313" s="63"/>
      <c r="R313" s="2"/>
      <c r="S313" s="2"/>
      <c r="T313" s="2"/>
      <c r="U313" s="2"/>
      <c r="V313" s="2"/>
      <c r="W313" s="2"/>
      <c r="X313" s="2"/>
      <c r="Y313" s="2"/>
      <c r="Z313" s="2"/>
      <c r="AA313" s="2"/>
      <c r="AB313" s="2"/>
      <c r="AC313" s="2"/>
      <c r="AD313" s="2"/>
      <c r="AE313" s="2"/>
      <c r="AF313" s="2"/>
      <c r="AG313" s="2"/>
      <c r="AH313" s="2"/>
      <c r="AI313" s="2"/>
      <c r="AJ313" s="2"/>
      <c r="AK313" s="2"/>
    </row>
    <row r="314" spans="1:37" ht="15.75" customHeight="1">
      <c r="A314" s="2"/>
      <c r="B314" s="2"/>
      <c r="C314" s="63"/>
      <c r="D314" s="2"/>
      <c r="E314" s="63"/>
      <c r="F314" s="2"/>
      <c r="G314" s="63"/>
      <c r="H314" s="2"/>
      <c r="I314" s="63"/>
      <c r="J314" s="2"/>
      <c r="K314" s="63"/>
      <c r="L314" s="2"/>
      <c r="M314" s="63"/>
      <c r="N314" s="2"/>
      <c r="O314" s="63"/>
      <c r="P314" s="2"/>
      <c r="Q314" s="63"/>
      <c r="R314" s="2"/>
      <c r="S314" s="2"/>
      <c r="T314" s="2"/>
      <c r="U314" s="2"/>
      <c r="V314" s="2"/>
      <c r="W314" s="2"/>
      <c r="X314" s="2"/>
      <c r="Y314" s="2"/>
      <c r="Z314" s="2"/>
      <c r="AA314" s="2"/>
      <c r="AB314" s="2"/>
      <c r="AC314" s="2"/>
      <c r="AD314" s="2"/>
      <c r="AE314" s="2"/>
      <c r="AF314" s="2"/>
      <c r="AG314" s="2"/>
      <c r="AH314" s="2"/>
      <c r="AI314" s="2"/>
      <c r="AJ314" s="2"/>
      <c r="AK314" s="2"/>
    </row>
    <row r="315" spans="1:37" ht="15.75" customHeight="1">
      <c r="A315" s="2"/>
      <c r="B315" s="2"/>
      <c r="C315" s="63"/>
      <c r="D315" s="2"/>
      <c r="E315" s="63"/>
      <c r="F315" s="2"/>
      <c r="G315" s="63"/>
      <c r="H315" s="2"/>
      <c r="I315" s="63"/>
      <c r="J315" s="2"/>
      <c r="K315" s="63"/>
      <c r="L315" s="2"/>
      <c r="M315" s="63"/>
      <c r="N315" s="2"/>
      <c r="O315" s="63"/>
      <c r="P315" s="2"/>
      <c r="Q315" s="63"/>
      <c r="R315" s="2"/>
      <c r="S315" s="2"/>
      <c r="T315" s="2"/>
      <c r="U315" s="2"/>
      <c r="V315" s="2"/>
      <c r="W315" s="2"/>
      <c r="X315" s="2"/>
      <c r="Y315" s="2"/>
      <c r="Z315" s="2"/>
      <c r="AA315" s="2"/>
      <c r="AB315" s="2"/>
      <c r="AC315" s="2"/>
      <c r="AD315" s="2"/>
      <c r="AE315" s="2"/>
      <c r="AF315" s="2"/>
      <c r="AG315" s="2"/>
      <c r="AH315" s="2"/>
      <c r="AI315" s="2"/>
      <c r="AJ315" s="2"/>
      <c r="AK315" s="2"/>
    </row>
    <row r="316" spans="1:37" ht="15.75" customHeight="1">
      <c r="A316" s="2"/>
      <c r="B316" s="2"/>
      <c r="C316" s="63"/>
      <c r="D316" s="2"/>
      <c r="E316" s="63"/>
      <c r="F316" s="2"/>
      <c r="G316" s="63"/>
      <c r="H316" s="2"/>
      <c r="I316" s="63"/>
      <c r="J316" s="2"/>
      <c r="K316" s="63"/>
      <c r="L316" s="2"/>
      <c r="M316" s="63"/>
      <c r="N316" s="2"/>
      <c r="O316" s="63"/>
      <c r="P316" s="2"/>
      <c r="Q316" s="63"/>
      <c r="R316" s="2"/>
      <c r="S316" s="2"/>
      <c r="T316" s="2"/>
      <c r="U316" s="2"/>
      <c r="V316" s="2"/>
      <c r="W316" s="2"/>
      <c r="X316" s="2"/>
      <c r="Y316" s="2"/>
      <c r="Z316" s="2"/>
      <c r="AA316" s="2"/>
      <c r="AB316" s="2"/>
      <c r="AC316" s="2"/>
      <c r="AD316" s="2"/>
      <c r="AE316" s="2"/>
      <c r="AF316" s="2"/>
      <c r="AG316" s="2"/>
      <c r="AH316" s="2"/>
      <c r="AI316" s="2"/>
      <c r="AJ316" s="2"/>
      <c r="AK316" s="2"/>
    </row>
    <row r="317" spans="1:37" ht="15.75" customHeight="1">
      <c r="A317" s="2"/>
      <c r="B317" s="2"/>
      <c r="C317" s="63"/>
      <c r="D317" s="2"/>
      <c r="E317" s="63"/>
      <c r="F317" s="2"/>
      <c r="G317" s="63"/>
      <c r="H317" s="2"/>
      <c r="I317" s="63"/>
      <c r="J317" s="2"/>
      <c r="K317" s="63"/>
      <c r="L317" s="2"/>
      <c r="M317" s="63"/>
      <c r="N317" s="2"/>
      <c r="O317" s="63"/>
      <c r="P317" s="2"/>
      <c r="Q317" s="63"/>
      <c r="R317" s="2"/>
      <c r="S317" s="2"/>
      <c r="T317" s="2"/>
      <c r="U317" s="2"/>
      <c r="V317" s="2"/>
      <c r="W317" s="2"/>
      <c r="X317" s="2"/>
      <c r="Y317" s="2"/>
      <c r="Z317" s="2"/>
      <c r="AA317" s="2"/>
      <c r="AB317" s="2"/>
      <c r="AC317" s="2"/>
      <c r="AD317" s="2"/>
      <c r="AE317" s="2"/>
      <c r="AF317" s="2"/>
      <c r="AG317" s="2"/>
      <c r="AH317" s="2"/>
      <c r="AI317" s="2"/>
      <c r="AJ317" s="2"/>
      <c r="AK317" s="2"/>
    </row>
    <row r="318" spans="1:37" ht="15.75" customHeight="1">
      <c r="A318" s="2"/>
      <c r="B318" s="2"/>
      <c r="C318" s="63"/>
      <c r="D318" s="2"/>
      <c r="E318" s="63"/>
      <c r="F318" s="2"/>
      <c r="G318" s="63"/>
      <c r="H318" s="2"/>
      <c r="I318" s="63"/>
      <c r="J318" s="2"/>
      <c r="K318" s="63"/>
      <c r="L318" s="2"/>
      <c r="M318" s="63"/>
      <c r="N318" s="2"/>
      <c r="O318" s="63"/>
      <c r="P318" s="2"/>
      <c r="Q318" s="63"/>
      <c r="R318" s="2"/>
      <c r="S318" s="2"/>
      <c r="T318" s="2"/>
      <c r="U318" s="2"/>
      <c r="V318" s="2"/>
      <c r="W318" s="2"/>
      <c r="X318" s="2"/>
      <c r="Y318" s="2"/>
      <c r="Z318" s="2"/>
      <c r="AA318" s="2"/>
      <c r="AB318" s="2"/>
      <c r="AC318" s="2"/>
      <c r="AD318" s="2"/>
      <c r="AE318" s="2"/>
      <c r="AF318" s="2"/>
      <c r="AG318" s="2"/>
      <c r="AH318" s="2"/>
      <c r="AI318" s="2"/>
      <c r="AJ318" s="2"/>
      <c r="AK318" s="2"/>
    </row>
    <row r="319" spans="1:37" ht="15.75" customHeight="1">
      <c r="A319" s="2"/>
      <c r="B319" s="2"/>
      <c r="C319" s="63"/>
      <c r="D319" s="2"/>
      <c r="E319" s="63"/>
      <c r="F319" s="2"/>
      <c r="G319" s="63"/>
      <c r="H319" s="2"/>
      <c r="I319" s="63"/>
      <c r="J319" s="2"/>
      <c r="K319" s="63"/>
      <c r="L319" s="2"/>
      <c r="M319" s="63"/>
      <c r="N319" s="2"/>
      <c r="O319" s="63"/>
      <c r="P319" s="2"/>
      <c r="Q319" s="63"/>
      <c r="R319" s="2"/>
      <c r="S319" s="2"/>
      <c r="T319" s="2"/>
      <c r="U319" s="2"/>
      <c r="V319" s="2"/>
      <c r="W319" s="2"/>
      <c r="X319" s="2"/>
      <c r="Y319" s="2"/>
      <c r="Z319" s="2"/>
      <c r="AA319" s="2"/>
      <c r="AB319" s="2"/>
      <c r="AC319" s="2"/>
      <c r="AD319" s="2"/>
      <c r="AE319" s="2"/>
      <c r="AF319" s="2"/>
      <c r="AG319" s="2"/>
      <c r="AH319" s="2"/>
      <c r="AI319" s="2"/>
      <c r="AJ319" s="2"/>
      <c r="AK319" s="2"/>
    </row>
    <row r="320" spans="1:37" ht="15.75" customHeight="1">
      <c r="A320" s="2"/>
      <c r="B320" s="2"/>
      <c r="C320" s="63"/>
      <c r="D320" s="2"/>
      <c r="E320" s="63"/>
      <c r="F320" s="2"/>
      <c r="G320" s="63"/>
      <c r="H320" s="2"/>
      <c r="I320" s="63"/>
      <c r="J320" s="2"/>
      <c r="K320" s="63"/>
      <c r="L320" s="2"/>
      <c r="M320" s="63"/>
      <c r="N320" s="2"/>
      <c r="O320" s="63"/>
      <c r="P320" s="2"/>
      <c r="Q320" s="63"/>
      <c r="R320" s="2"/>
      <c r="S320" s="2"/>
      <c r="T320" s="2"/>
      <c r="U320" s="2"/>
      <c r="V320" s="2"/>
      <c r="W320" s="2"/>
      <c r="X320" s="2"/>
      <c r="Y320" s="2"/>
      <c r="Z320" s="2"/>
      <c r="AA320" s="2"/>
      <c r="AB320" s="2"/>
      <c r="AC320" s="2"/>
      <c r="AD320" s="2"/>
      <c r="AE320" s="2"/>
      <c r="AF320" s="2"/>
      <c r="AG320" s="2"/>
      <c r="AH320" s="2"/>
      <c r="AI320" s="2"/>
      <c r="AJ320" s="2"/>
      <c r="AK320" s="2"/>
    </row>
    <row r="321" spans="1:37" ht="15.75" customHeight="1">
      <c r="A321" s="2"/>
      <c r="B321" s="2"/>
      <c r="C321" s="63"/>
      <c r="D321" s="2"/>
      <c r="E321" s="63"/>
      <c r="F321" s="2"/>
      <c r="G321" s="63"/>
      <c r="H321" s="2"/>
      <c r="I321" s="63"/>
      <c r="J321" s="2"/>
      <c r="K321" s="63"/>
      <c r="L321" s="2"/>
      <c r="M321" s="63"/>
      <c r="N321" s="2"/>
      <c r="O321" s="63"/>
      <c r="P321" s="2"/>
      <c r="Q321" s="63"/>
      <c r="R321" s="2"/>
      <c r="S321" s="2"/>
      <c r="T321" s="2"/>
      <c r="U321" s="2"/>
      <c r="V321" s="2"/>
      <c r="W321" s="2"/>
      <c r="X321" s="2"/>
      <c r="Y321" s="2"/>
      <c r="Z321" s="2"/>
      <c r="AA321" s="2"/>
      <c r="AB321" s="2"/>
      <c r="AC321" s="2"/>
      <c r="AD321" s="2"/>
      <c r="AE321" s="2"/>
      <c r="AF321" s="2"/>
      <c r="AG321" s="2"/>
      <c r="AH321" s="2"/>
      <c r="AI321" s="2"/>
      <c r="AJ321" s="2"/>
      <c r="AK321" s="2"/>
    </row>
    <row r="322" spans="1:37" ht="15.75" customHeight="1">
      <c r="A322" s="2"/>
      <c r="B322" s="2"/>
      <c r="C322" s="63"/>
      <c r="D322" s="2"/>
      <c r="E322" s="63"/>
      <c r="F322" s="2"/>
      <c r="G322" s="63"/>
      <c r="H322" s="2"/>
      <c r="I322" s="63"/>
      <c r="J322" s="2"/>
      <c r="K322" s="63"/>
      <c r="L322" s="2"/>
      <c r="M322" s="63"/>
      <c r="N322" s="2"/>
      <c r="O322" s="63"/>
      <c r="P322" s="2"/>
      <c r="Q322" s="63"/>
      <c r="R322" s="2"/>
      <c r="S322" s="2"/>
      <c r="T322" s="2"/>
      <c r="U322" s="2"/>
      <c r="V322" s="2"/>
      <c r="W322" s="2"/>
      <c r="X322" s="2"/>
      <c r="Y322" s="2"/>
      <c r="Z322" s="2"/>
      <c r="AA322" s="2"/>
      <c r="AB322" s="2"/>
      <c r="AC322" s="2"/>
      <c r="AD322" s="2"/>
      <c r="AE322" s="2"/>
      <c r="AF322" s="2"/>
      <c r="AG322" s="2"/>
      <c r="AH322" s="2"/>
      <c r="AI322" s="2"/>
      <c r="AJ322" s="2"/>
      <c r="AK322" s="2"/>
    </row>
    <row r="323" spans="1:37" ht="15.75" customHeight="1">
      <c r="A323" s="2"/>
      <c r="B323" s="2"/>
      <c r="C323" s="63"/>
      <c r="D323" s="2"/>
      <c r="E323" s="63"/>
      <c r="F323" s="2"/>
      <c r="G323" s="63"/>
      <c r="H323" s="2"/>
      <c r="I323" s="63"/>
      <c r="J323" s="2"/>
      <c r="K323" s="63"/>
      <c r="L323" s="2"/>
      <c r="M323" s="63"/>
      <c r="N323" s="2"/>
      <c r="O323" s="63"/>
      <c r="P323" s="2"/>
      <c r="Q323" s="63"/>
      <c r="R323" s="2"/>
      <c r="S323" s="2"/>
      <c r="T323" s="2"/>
      <c r="U323" s="2"/>
      <c r="V323" s="2"/>
      <c r="W323" s="2"/>
      <c r="X323" s="2"/>
      <c r="Y323" s="2"/>
      <c r="Z323" s="2"/>
      <c r="AA323" s="2"/>
      <c r="AB323" s="2"/>
      <c r="AC323" s="2"/>
      <c r="AD323" s="2"/>
      <c r="AE323" s="2"/>
      <c r="AF323" s="2"/>
      <c r="AG323" s="2"/>
      <c r="AH323" s="2"/>
      <c r="AI323" s="2"/>
      <c r="AJ323" s="2"/>
      <c r="AK323" s="2"/>
    </row>
    <row r="324" spans="1:37" ht="15.75" customHeight="1">
      <c r="A324" s="2"/>
      <c r="B324" s="2"/>
      <c r="C324" s="63"/>
      <c r="D324" s="2"/>
      <c r="E324" s="63"/>
      <c r="F324" s="2"/>
      <c r="G324" s="63"/>
      <c r="H324" s="2"/>
      <c r="I324" s="63"/>
      <c r="J324" s="2"/>
      <c r="K324" s="63"/>
      <c r="L324" s="2"/>
      <c r="M324" s="63"/>
      <c r="N324" s="2"/>
      <c r="O324" s="63"/>
      <c r="P324" s="2"/>
      <c r="Q324" s="63"/>
      <c r="R324" s="2"/>
      <c r="S324" s="2"/>
      <c r="T324" s="2"/>
      <c r="U324" s="2"/>
      <c r="V324" s="2"/>
      <c r="W324" s="2"/>
      <c r="X324" s="2"/>
      <c r="Y324" s="2"/>
      <c r="Z324" s="2"/>
      <c r="AA324" s="2"/>
      <c r="AB324" s="2"/>
      <c r="AC324" s="2"/>
      <c r="AD324" s="2"/>
      <c r="AE324" s="2"/>
      <c r="AF324" s="2"/>
      <c r="AG324" s="2"/>
      <c r="AH324" s="2"/>
      <c r="AI324" s="2"/>
      <c r="AJ324" s="2"/>
      <c r="AK324" s="2"/>
    </row>
    <row r="325" spans="1:37" ht="15.75" customHeight="1">
      <c r="A325" s="2"/>
      <c r="B325" s="2"/>
      <c r="C325" s="63"/>
      <c r="D325" s="2"/>
      <c r="E325" s="63"/>
      <c r="F325" s="2"/>
      <c r="G325" s="63"/>
      <c r="H325" s="2"/>
      <c r="I325" s="63"/>
      <c r="J325" s="2"/>
      <c r="K325" s="63"/>
      <c r="L325" s="2"/>
      <c r="M325" s="63"/>
      <c r="N325" s="2"/>
      <c r="O325" s="63"/>
      <c r="P325" s="2"/>
      <c r="Q325" s="63"/>
      <c r="R325" s="2"/>
      <c r="S325" s="2"/>
      <c r="T325" s="2"/>
      <c r="U325" s="2"/>
      <c r="V325" s="2"/>
      <c r="W325" s="2"/>
      <c r="X325" s="2"/>
      <c r="Y325" s="2"/>
      <c r="Z325" s="2"/>
      <c r="AA325" s="2"/>
      <c r="AB325" s="2"/>
      <c r="AC325" s="2"/>
      <c r="AD325" s="2"/>
      <c r="AE325" s="2"/>
      <c r="AF325" s="2"/>
      <c r="AG325" s="2"/>
      <c r="AH325" s="2"/>
      <c r="AI325" s="2"/>
      <c r="AJ325" s="2"/>
      <c r="AK325" s="2"/>
    </row>
    <row r="326" spans="1:37" ht="15.75" customHeight="1">
      <c r="A326" s="2"/>
      <c r="B326" s="2"/>
      <c r="C326" s="63"/>
      <c r="D326" s="2"/>
      <c r="E326" s="63"/>
      <c r="F326" s="2"/>
      <c r="G326" s="63"/>
      <c r="H326" s="2"/>
      <c r="I326" s="63"/>
      <c r="J326" s="2"/>
      <c r="K326" s="63"/>
      <c r="L326" s="2"/>
      <c r="M326" s="63"/>
      <c r="N326" s="2"/>
      <c r="O326" s="63"/>
      <c r="P326" s="2"/>
      <c r="Q326" s="63"/>
      <c r="R326" s="2"/>
      <c r="S326" s="2"/>
      <c r="T326" s="2"/>
      <c r="U326" s="2"/>
      <c r="V326" s="2"/>
      <c r="W326" s="2"/>
      <c r="X326" s="2"/>
      <c r="Y326" s="2"/>
      <c r="Z326" s="2"/>
      <c r="AA326" s="2"/>
      <c r="AB326" s="2"/>
      <c r="AC326" s="2"/>
      <c r="AD326" s="2"/>
      <c r="AE326" s="2"/>
      <c r="AF326" s="2"/>
      <c r="AG326" s="2"/>
      <c r="AH326" s="2"/>
      <c r="AI326" s="2"/>
      <c r="AJ326" s="2"/>
      <c r="AK326" s="2"/>
    </row>
    <row r="327" spans="1:37" ht="15.75" customHeight="1">
      <c r="A327" s="2"/>
      <c r="B327" s="2"/>
      <c r="C327" s="63"/>
      <c r="D327" s="2"/>
      <c r="E327" s="63"/>
      <c r="F327" s="2"/>
      <c r="G327" s="63"/>
      <c r="H327" s="2"/>
      <c r="I327" s="63"/>
      <c r="J327" s="2"/>
      <c r="K327" s="63"/>
      <c r="L327" s="2"/>
      <c r="M327" s="63"/>
      <c r="N327" s="2"/>
      <c r="O327" s="63"/>
      <c r="P327" s="2"/>
      <c r="Q327" s="63"/>
      <c r="R327" s="2"/>
      <c r="S327" s="2"/>
      <c r="T327" s="2"/>
      <c r="U327" s="2"/>
      <c r="V327" s="2"/>
      <c r="W327" s="2"/>
      <c r="X327" s="2"/>
      <c r="Y327" s="2"/>
      <c r="Z327" s="2"/>
      <c r="AA327" s="2"/>
      <c r="AB327" s="2"/>
      <c r="AC327" s="2"/>
      <c r="AD327" s="2"/>
      <c r="AE327" s="2"/>
      <c r="AF327" s="2"/>
      <c r="AG327" s="2"/>
      <c r="AH327" s="2"/>
      <c r="AI327" s="2"/>
      <c r="AJ327" s="2"/>
      <c r="AK327" s="2"/>
    </row>
    <row r="328" spans="1:37" ht="15.75" customHeight="1">
      <c r="A328" s="2"/>
      <c r="B328" s="2"/>
      <c r="C328" s="63"/>
      <c r="D328" s="2"/>
      <c r="E328" s="63"/>
      <c r="F328" s="2"/>
      <c r="G328" s="63"/>
      <c r="H328" s="2"/>
      <c r="I328" s="63"/>
      <c r="J328" s="2"/>
      <c r="K328" s="63"/>
      <c r="L328" s="2"/>
      <c r="M328" s="63"/>
      <c r="N328" s="2"/>
      <c r="O328" s="63"/>
      <c r="P328" s="2"/>
      <c r="Q328" s="63"/>
      <c r="R328" s="2"/>
      <c r="S328" s="2"/>
      <c r="T328" s="2"/>
      <c r="U328" s="2"/>
      <c r="V328" s="2"/>
      <c r="W328" s="2"/>
      <c r="X328" s="2"/>
      <c r="Y328" s="2"/>
      <c r="Z328" s="2"/>
      <c r="AA328" s="2"/>
      <c r="AB328" s="2"/>
      <c r="AC328" s="2"/>
      <c r="AD328" s="2"/>
      <c r="AE328" s="2"/>
      <c r="AF328" s="2"/>
      <c r="AG328" s="2"/>
      <c r="AH328" s="2"/>
      <c r="AI328" s="2"/>
      <c r="AJ328" s="2"/>
      <c r="AK328" s="2"/>
    </row>
    <row r="329" spans="1:37" ht="15.75" customHeight="1">
      <c r="A329" s="2"/>
      <c r="B329" s="2"/>
      <c r="C329" s="63"/>
      <c r="D329" s="2"/>
      <c r="E329" s="63"/>
      <c r="F329" s="2"/>
      <c r="G329" s="63"/>
      <c r="H329" s="2"/>
      <c r="I329" s="63"/>
      <c r="J329" s="2"/>
      <c r="K329" s="63"/>
      <c r="L329" s="2"/>
      <c r="M329" s="63"/>
      <c r="N329" s="2"/>
      <c r="O329" s="63"/>
      <c r="P329" s="2"/>
      <c r="Q329" s="63"/>
      <c r="R329" s="2"/>
      <c r="S329" s="2"/>
      <c r="T329" s="2"/>
      <c r="U329" s="2"/>
      <c r="V329" s="2"/>
      <c r="W329" s="2"/>
      <c r="X329" s="2"/>
      <c r="Y329" s="2"/>
      <c r="Z329" s="2"/>
      <c r="AA329" s="2"/>
      <c r="AB329" s="2"/>
      <c r="AC329" s="2"/>
      <c r="AD329" s="2"/>
      <c r="AE329" s="2"/>
      <c r="AF329" s="2"/>
      <c r="AG329" s="2"/>
      <c r="AH329" s="2"/>
      <c r="AI329" s="2"/>
      <c r="AJ329" s="2"/>
      <c r="AK329" s="2"/>
    </row>
    <row r="330" spans="1:37" ht="15.75" customHeight="1">
      <c r="A330" s="2"/>
      <c r="B330" s="2"/>
      <c r="C330" s="63"/>
      <c r="D330" s="2"/>
      <c r="E330" s="63"/>
      <c r="F330" s="2"/>
      <c r="G330" s="63"/>
      <c r="H330" s="2"/>
      <c r="I330" s="63"/>
      <c r="J330" s="2"/>
      <c r="K330" s="63"/>
      <c r="L330" s="2"/>
      <c r="M330" s="63"/>
      <c r="N330" s="2"/>
      <c r="O330" s="63"/>
      <c r="P330" s="2"/>
      <c r="Q330" s="63"/>
      <c r="R330" s="2"/>
      <c r="S330" s="2"/>
      <c r="T330" s="2"/>
      <c r="U330" s="2"/>
      <c r="V330" s="2"/>
      <c r="W330" s="2"/>
      <c r="X330" s="2"/>
      <c r="Y330" s="2"/>
      <c r="Z330" s="2"/>
      <c r="AA330" s="2"/>
      <c r="AB330" s="2"/>
      <c r="AC330" s="2"/>
      <c r="AD330" s="2"/>
      <c r="AE330" s="2"/>
      <c r="AF330" s="2"/>
      <c r="AG330" s="2"/>
      <c r="AH330" s="2"/>
      <c r="AI330" s="2"/>
      <c r="AJ330" s="2"/>
      <c r="AK330" s="2"/>
    </row>
    <row r="331" spans="1:37" ht="15.75" customHeight="1">
      <c r="A331" s="2"/>
      <c r="B331" s="2"/>
      <c r="C331" s="63"/>
      <c r="D331" s="2"/>
      <c r="E331" s="63"/>
      <c r="F331" s="2"/>
      <c r="G331" s="63"/>
      <c r="H331" s="2"/>
      <c r="I331" s="63"/>
      <c r="J331" s="2"/>
      <c r="K331" s="63"/>
      <c r="L331" s="2"/>
      <c r="M331" s="63"/>
      <c r="N331" s="2"/>
      <c r="O331" s="63"/>
      <c r="P331" s="2"/>
      <c r="Q331" s="63"/>
      <c r="R331" s="2"/>
      <c r="S331" s="2"/>
      <c r="T331" s="2"/>
      <c r="U331" s="2"/>
      <c r="V331" s="2"/>
      <c r="W331" s="2"/>
      <c r="X331" s="2"/>
      <c r="Y331" s="2"/>
      <c r="Z331" s="2"/>
      <c r="AA331" s="2"/>
      <c r="AB331" s="2"/>
      <c r="AC331" s="2"/>
      <c r="AD331" s="2"/>
      <c r="AE331" s="2"/>
      <c r="AF331" s="2"/>
      <c r="AG331" s="2"/>
      <c r="AH331" s="2"/>
      <c r="AI331" s="2"/>
      <c r="AJ331" s="2"/>
      <c r="AK331" s="2"/>
    </row>
    <row r="332" spans="1:37" ht="15.75" customHeight="1">
      <c r="A332" s="2"/>
      <c r="B332" s="2"/>
      <c r="C332" s="63"/>
      <c r="D332" s="2"/>
      <c r="E332" s="63"/>
      <c r="F332" s="2"/>
      <c r="G332" s="63"/>
      <c r="H332" s="2"/>
      <c r="I332" s="63"/>
      <c r="J332" s="2"/>
      <c r="K332" s="63"/>
      <c r="L332" s="2"/>
      <c r="M332" s="63"/>
      <c r="N332" s="2"/>
      <c r="O332" s="63"/>
      <c r="P332" s="2"/>
      <c r="Q332" s="63"/>
      <c r="R332" s="2"/>
      <c r="S332" s="2"/>
      <c r="T332" s="2"/>
      <c r="U332" s="2"/>
      <c r="V332" s="2"/>
      <c r="W332" s="2"/>
      <c r="X332" s="2"/>
      <c r="Y332" s="2"/>
      <c r="Z332" s="2"/>
      <c r="AA332" s="2"/>
      <c r="AB332" s="2"/>
      <c r="AC332" s="2"/>
      <c r="AD332" s="2"/>
      <c r="AE332" s="2"/>
      <c r="AF332" s="2"/>
      <c r="AG332" s="2"/>
      <c r="AH332" s="2"/>
      <c r="AI332" s="2"/>
      <c r="AJ332" s="2"/>
      <c r="AK332" s="2"/>
    </row>
    <row r="333" spans="1:37" ht="15.75" customHeight="1">
      <c r="A333" s="2"/>
      <c r="B333" s="2"/>
      <c r="C333" s="63"/>
      <c r="D333" s="2"/>
      <c r="E333" s="63"/>
      <c r="F333" s="2"/>
      <c r="G333" s="63"/>
      <c r="H333" s="2"/>
      <c r="I333" s="63"/>
      <c r="J333" s="2"/>
      <c r="K333" s="63"/>
      <c r="L333" s="2"/>
      <c r="M333" s="63"/>
      <c r="N333" s="2"/>
      <c r="O333" s="63"/>
      <c r="P333" s="2"/>
      <c r="Q333" s="63"/>
      <c r="R333" s="2"/>
      <c r="S333" s="2"/>
      <c r="T333" s="2"/>
      <c r="U333" s="2"/>
      <c r="V333" s="2"/>
      <c r="W333" s="2"/>
      <c r="X333" s="2"/>
      <c r="Y333" s="2"/>
      <c r="Z333" s="2"/>
      <c r="AA333" s="2"/>
      <c r="AB333" s="2"/>
      <c r="AC333" s="2"/>
      <c r="AD333" s="2"/>
      <c r="AE333" s="2"/>
      <c r="AF333" s="2"/>
      <c r="AG333" s="2"/>
      <c r="AH333" s="2"/>
      <c r="AI333" s="2"/>
      <c r="AJ333" s="2"/>
      <c r="AK333" s="2"/>
    </row>
    <row r="334" spans="1:37" ht="15.75" customHeight="1">
      <c r="A334" s="2"/>
      <c r="B334" s="2"/>
      <c r="C334" s="63"/>
      <c r="D334" s="2"/>
      <c r="E334" s="63"/>
      <c r="F334" s="2"/>
      <c r="G334" s="63"/>
      <c r="H334" s="2"/>
      <c r="I334" s="63"/>
      <c r="J334" s="2"/>
      <c r="K334" s="63"/>
      <c r="L334" s="2"/>
      <c r="M334" s="63"/>
      <c r="N334" s="2"/>
      <c r="O334" s="63"/>
      <c r="P334" s="2"/>
      <c r="Q334" s="63"/>
      <c r="R334" s="2"/>
      <c r="S334" s="2"/>
      <c r="T334" s="2"/>
      <c r="U334" s="2"/>
      <c r="V334" s="2"/>
      <c r="W334" s="2"/>
      <c r="X334" s="2"/>
      <c r="Y334" s="2"/>
      <c r="Z334" s="2"/>
      <c r="AA334" s="2"/>
      <c r="AB334" s="2"/>
      <c r="AC334" s="2"/>
      <c r="AD334" s="2"/>
      <c r="AE334" s="2"/>
      <c r="AF334" s="2"/>
      <c r="AG334" s="2"/>
      <c r="AH334" s="2"/>
      <c r="AI334" s="2"/>
      <c r="AJ334" s="2"/>
      <c r="AK334" s="2"/>
    </row>
    <row r="335" spans="1:37" ht="15.75" customHeight="1">
      <c r="A335" s="2"/>
      <c r="B335" s="2"/>
      <c r="C335" s="63"/>
      <c r="D335" s="2"/>
      <c r="E335" s="63"/>
      <c r="F335" s="2"/>
      <c r="G335" s="63"/>
      <c r="H335" s="2"/>
      <c r="I335" s="63"/>
      <c r="J335" s="2"/>
      <c r="K335" s="63"/>
      <c r="L335" s="2"/>
      <c r="M335" s="63"/>
      <c r="N335" s="2"/>
      <c r="O335" s="63"/>
      <c r="P335" s="2"/>
      <c r="Q335" s="63"/>
      <c r="R335" s="2"/>
      <c r="S335" s="2"/>
      <c r="T335" s="2"/>
      <c r="U335" s="2"/>
      <c r="V335" s="2"/>
      <c r="W335" s="2"/>
      <c r="X335" s="2"/>
      <c r="Y335" s="2"/>
      <c r="Z335" s="2"/>
      <c r="AA335" s="2"/>
      <c r="AB335" s="2"/>
      <c r="AC335" s="2"/>
      <c r="AD335" s="2"/>
      <c r="AE335" s="2"/>
      <c r="AF335" s="2"/>
      <c r="AG335" s="2"/>
      <c r="AH335" s="2"/>
      <c r="AI335" s="2"/>
      <c r="AJ335" s="2"/>
      <c r="AK335" s="2"/>
    </row>
    <row r="336" spans="1:37" ht="15.75" customHeight="1">
      <c r="A336" s="2"/>
      <c r="B336" s="2"/>
      <c r="C336" s="63"/>
      <c r="D336" s="2"/>
      <c r="E336" s="63"/>
      <c r="F336" s="2"/>
      <c r="G336" s="63"/>
      <c r="H336" s="2"/>
      <c r="I336" s="63"/>
      <c r="J336" s="2"/>
      <c r="K336" s="63"/>
      <c r="L336" s="2"/>
      <c r="M336" s="63"/>
      <c r="N336" s="2"/>
      <c r="O336" s="63"/>
      <c r="P336" s="2"/>
      <c r="Q336" s="63"/>
      <c r="R336" s="2"/>
      <c r="S336" s="2"/>
      <c r="T336" s="2"/>
      <c r="U336" s="2"/>
      <c r="V336" s="2"/>
      <c r="W336" s="2"/>
      <c r="X336" s="2"/>
      <c r="Y336" s="2"/>
      <c r="Z336" s="2"/>
      <c r="AA336" s="2"/>
      <c r="AB336" s="2"/>
      <c r="AC336" s="2"/>
      <c r="AD336" s="2"/>
      <c r="AE336" s="2"/>
      <c r="AF336" s="2"/>
      <c r="AG336" s="2"/>
      <c r="AH336" s="2"/>
      <c r="AI336" s="2"/>
      <c r="AJ336" s="2"/>
      <c r="AK336" s="2"/>
    </row>
    <row r="337" spans="1:37" ht="15.75" customHeight="1">
      <c r="A337" s="2"/>
      <c r="B337" s="2"/>
      <c r="C337" s="63"/>
      <c r="D337" s="2"/>
      <c r="E337" s="63"/>
      <c r="F337" s="2"/>
      <c r="G337" s="63"/>
      <c r="H337" s="2"/>
      <c r="I337" s="63"/>
      <c r="J337" s="2"/>
      <c r="K337" s="63"/>
      <c r="L337" s="2"/>
      <c r="M337" s="63"/>
      <c r="N337" s="2"/>
      <c r="O337" s="63"/>
      <c r="P337" s="2"/>
      <c r="Q337" s="63"/>
      <c r="R337" s="2"/>
      <c r="S337" s="2"/>
      <c r="T337" s="2"/>
      <c r="U337" s="2"/>
      <c r="V337" s="2"/>
      <c r="W337" s="2"/>
      <c r="X337" s="2"/>
      <c r="Y337" s="2"/>
      <c r="Z337" s="2"/>
      <c r="AA337" s="2"/>
      <c r="AB337" s="2"/>
      <c r="AC337" s="2"/>
      <c r="AD337" s="2"/>
      <c r="AE337" s="2"/>
      <c r="AF337" s="2"/>
      <c r="AG337" s="2"/>
      <c r="AH337" s="2"/>
      <c r="AI337" s="2"/>
      <c r="AJ337" s="2"/>
      <c r="AK337" s="2"/>
    </row>
    <row r="338" spans="1:37" ht="15.75" customHeight="1">
      <c r="A338" s="2"/>
      <c r="B338" s="2"/>
      <c r="C338" s="63"/>
      <c r="D338" s="2"/>
      <c r="E338" s="63"/>
      <c r="F338" s="2"/>
      <c r="G338" s="63"/>
      <c r="H338" s="2"/>
      <c r="I338" s="63"/>
      <c r="J338" s="2"/>
      <c r="K338" s="63"/>
      <c r="L338" s="2"/>
      <c r="M338" s="63"/>
      <c r="N338" s="2"/>
      <c r="O338" s="63"/>
      <c r="P338" s="2"/>
      <c r="Q338" s="63"/>
      <c r="R338" s="2"/>
      <c r="S338" s="2"/>
      <c r="T338" s="2"/>
      <c r="U338" s="2"/>
      <c r="V338" s="2"/>
      <c r="W338" s="2"/>
      <c r="X338" s="2"/>
      <c r="Y338" s="2"/>
      <c r="Z338" s="2"/>
      <c r="AA338" s="2"/>
      <c r="AB338" s="2"/>
      <c r="AC338" s="2"/>
      <c r="AD338" s="2"/>
      <c r="AE338" s="2"/>
      <c r="AF338" s="2"/>
      <c r="AG338" s="2"/>
      <c r="AH338" s="2"/>
      <c r="AI338" s="2"/>
      <c r="AJ338" s="2"/>
      <c r="AK338" s="2"/>
    </row>
    <row r="339" spans="1:37" ht="15.75" customHeight="1">
      <c r="A339" s="2"/>
      <c r="B339" s="2"/>
      <c r="C339" s="63"/>
      <c r="D339" s="2"/>
      <c r="E339" s="63"/>
      <c r="F339" s="2"/>
      <c r="G339" s="63"/>
      <c r="H339" s="2"/>
      <c r="I339" s="63"/>
      <c r="J339" s="2"/>
      <c r="K339" s="63"/>
      <c r="L339" s="2"/>
      <c r="M339" s="63"/>
      <c r="N339" s="2"/>
      <c r="O339" s="63"/>
      <c r="P339" s="2"/>
      <c r="Q339" s="63"/>
      <c r="R339" s="2"/>
      <c r="S339" s="2"/>
      <c r="T339" s="2"/>
      <c r="U339" s="2"/>
      <c r="V339" s="2"/>
      <c r="W339" s="2"/>
      <c r="X339" s="2"/>
      <c r="Y339" s="2"/>
      <c r="Z339" s="2"/>
      <c r="AA339" s="2"/>
      <c r="AB339" s="2"/>
      <c r="AC339" s="2"/>
      <c r="AD339" s="2"/>
      <c r="AE339" s="2"/>
      <c r="AF339" s="2"/>
      <c r="AG339" s="2"/>
      <c r="AH339" s="2"/>
      <c r="AI339" s="2"/>
      <c r="AJ339" s="2"/>
      <c r="AK339" s="2"/>
    </row>
    <row r="340" spans="1:37" ht="15.75" customHeight="1">
      <c r="A340" s="2"/>
      <c r="B340" s="2"/>
      <c r="C340" s="63"/>
      <c r="D340" s="2"/>
      <c r="E340" s="63"/>
      <c r="F340" s="2"/>
      <c r="G340" s="63"/>
      <c r="H340" s="2"/>
      <c r="I340" s="63"/>
      <c r="J340" s="2"/>
      <c r="K340" s="63"/>
      <c r="L340" s="2"/>
      <c r="M340" s="63"/>
      <c r="N340" s="2"/>
      <c r="O340" s="63"/>
      <c r="P340" s="2"/>
      <c r="Q340" s="63"/>
      <c r="R340" s="2"/>
      <c r="S340" s="2"/>
      <c r="T340" s="2"/>
      <c r="U340" s="2"/>
      <c r="V340" s="2"/>
      <c r="W340" s="2"/>
      <c r="X340" s="2"/>
      <c r="Y340" s="2"/>
      <c r="Z340" s="2"/>
      <c r="AA340" s="2"/>
      <c r="AB340" s="2"/>
      <c r="AC340" s="2"/>
      <c r="AD340" s="2"/>
      <c r="AE340" s="2"/>
      <c r="AF340" s="2"/>
      <c r="AG340" s="2"/>
      <c r="AH340" s="2"/>
      <c r="AI340" s="2"/>
      <c r="AJ340" s="2"/>
      <c r="AK340" s="2"/>
    </row>
    <row r="341" spans="1:37" ht="15.75" customHeight="1">
      <c r="A341" s="2"/>
      <c r="B341" s="2"/>
      <c r="C341" s="63"/>
      <c r="D341" s="2"/>
      <c r="E341" s="63"/>
      <c r="F341" s="2"/>
      <c r="G341" s="63"/>
      <c r="H341" s="2"/>
      <c r="I341" s="63"/>
      <c r="J341" s="2"/>
      <c r="K341" s="63"/>
      <c r="L341" s="2"/>
      <c r="M341" s="63"/>
      <c r="N341" s="2"/>
      <c r="O341" s="63"/>
      <c r="P341" s="2"/>
      <c r="Q341" s="63"/>
      <c r="R341" s="2"/>
      <c r="S341" s="2"/>
      <c r="T341" s="2"/>
      <c r="U341" s="2"/>
      <c r="V341" s="2"/>
      <c r="W341" s="2"/>
      <c r="X341" s="2"/>
      <c r="Y341" s="2"/>
      <c r="Z341" s="2"/>
      <c r="AA341" s="2"/>
      <c r="AB341" s="2"/>
      <c r="AC341" s="2"/>
      <c r="AD341" s="2"/>
      <c r="AE341" s="2"/>
      <c r="AF341" s="2"/>
      <c r="AG341" s="2"/>
      <c r="AH341" s="2"/>
      <c r="AI341" s="2"/>
      <c r="AJ341" s="2"/>
      <c r="AK341" s="2"/>
    </row>
    <row r="342" spans="1:37" ht="15.75" customHeight="1">
      <c r="A342" s="2"/>
      <c r="B342" s="2"/>
      <c r="C342" s="63"/>
      <c r="D342" s="2"/>
      <c r="E342" s="63"/>
      <c r="F342" s="2"/>
      <c r="G342" s="63"/>
      <c r="H342" s="2"/>
      <c r="I342" s="63"/>
      <c r="J342" s="2"/>
      <c r="K342" s="63"/>
      <c r="L342" s="2"/>
      <c r="M342" s="63"/>
      <c r="N342" s="2"/>
      <c r="O342" s="63"/>
      <c r="P342" s="2"/>
      <c r="Q342" s="63"/>
      <c r="R342" s="2"/>
      <c r="S342" s="2"/>
      <c r="T342" s="2"/>
      <c r="U342" s="2"/>
      <c r="V342" s="2"/>
      <c r="W342" s="2"/>
      <c r="X342" s="2"/>
      <c r="Y342" s="2"/>
      <c r="Z342" s="2"/>
      <c r="AA342" s="2"/>
      <c r="AB342" s="2"/>
      <c r="AC342" s="2"/>
      <c r="AD342" s="2"/>
      <c r="AE342" s="2"/>
      <c r="AF342" s="2"/>
      <c r="AG342" s="2"/>
      <c r="AH342" s="2"/>
      <c r="AI342" s="2"/>
      <c r="AJ342" s="2"/>
      <c r="AK342" s="2"/>
    </row>
    <row r="343" spans="1:37" ht="15.75" customHeight="1">
      <c r="A343" s="2"/>
      <c r="B343" s="2"/>
      <c r="C343" s="63"/>
      <c r="D343" s="2"/>
      <c r="E343" s="63"/>
      <c r="F343" s="2"/>
      <c r="G343" s="63"/>
      <c r="H343" s="2"/>
      <c r="I343" s="63"/>
      <c r="J343" s="2"/>
      <c r="K343" s="63"/>
      <c r="L343" s="2"/>
      <c r="M343" s="63"/>
      <c r="N343" s="2"/>
      <c r="O343" s="63"/>
      <c r="P343" s="2"/>
      <c r="Q343" s="63"/>
      <c r="R343" s="2"/>
      <c r="S343" s="2"/>
      <c r="T343" s="2"/>
      <c r="U343" s="2"/>
      <c r="V343" s="2"/>
      <c r="W343" s="2"/>
      <c r="X343" s="2"/>
      <c r="Y343" s="2"/>
      <c r="Z343" s="2"/>
      <c r="AA343" s="2"/>
      <c r="AB343" s="2"/>
      <c r="AC343" s="2"/>
      <c r="AD343" s="2"/>
      <c r="AE343" s="2"/>
      <c r="AF343" s="2"/>
      <c r="AG343" s="2"/>
      <c r="AH343" s="2"/>
      <c r="AI343" s="2"/>
      <c r="AJ343" s="2"/>
      <c r="AK343" s="2"/>
    </row>
    <row r="344" spans="1:37" ht="15.75" customHeight="1">
      <c r="A344" s="2"/>
      <c r="B344" s="2"/>
      <c r="C344" s="63"/>
      <c r="D344" s="2"/>
      <c r="E344" s="63"/>
      <c r="F344" s="2"/>
      <c r="G344" s="63"/>
      <c r="H344" s="2"/>
      <c r="I344" s="63"/>
      <c r="J344" s="2"/>
      <c r="K344" s="63"/>
      <c r="L344" s="2"/>
      <c r="M344" s="63"/>
      <c r="N344" s="2"/>
      <c r="O344" s="63"/>
      <c r="P344" s="2"/>
      <c r="Q344" s="63"/>
      <c r="R344" s="2"/>
      <c r="S344" s="2"/>
      <c r="T344" s="2"/>
      <c r="U344" s="2"/>
      <c r="V344" s="2"/>
      <c r="W344" s="2"/>
      <c r="X344" s="2"/>
      <c r="Y344" s="2"/>
      <c r="Z344" s="2"/>
      <c r="AA344" s="2"/>
      <c r="AB344" s="2"/>
      <c r="AC344" s="2"/>
      <c r="AD344" s="2"/>
      <c r="AE344" s="2"/>
      <c r="AF344" s="2"/>
      <c r="AG344" s="2"/>
      <c r="AH344" s="2"/>
      <c r="AI344" s="2"/>
      <c r="AJ344" s="2"/>
      <c r="AK344" s="2"/>
    </row>
    <row r="345" spans="1:37" ht="15.75" customHeight="1">
      <c r="A345" s="2"/>
      <c r="B345" s="2"/>
      <c r="C345" s="63"/>
      <c r="D345" s="2"/>
      <c r="E345" s="63"/>
      <c r="F345" s="2"/>
      <c r="G345" s="63"/>
      <c r="H345" s="2"/>
      <c r="I345" s="63"/>
      <c r="J345" s="2"/>
      <c r="K345" s="63"/>
      <c r="L345" s="2"/>
      <c r="M345" s="63"/>
      <c r="N345" s="2"/>
      <c r="O345" s="63"/>
      <c r="P345" s="2"/>
      <c r="Q345" s="63"/>
      <c r="R345" s="2"/>
      <c r="S345" s="2"/>
      <c r="T345" s="2"/>
      <c r="U345" s="2"/>
      <c r="V345" s="2"/>
      <c r="W345" s="2"/>
      <c r="X345" s="2"/>
      <c r="Y345" s="2"/>
      <c r="Z345" s="2"/>
      <c r="AA345" s="2"/>
      <c r="AB345" s="2"/>
      <c r="AC345" s="2"/>
      <c r="AD345" s="2"/>
      <c r="AE345" s="2"/>
      <c r="AF345" s="2"/>
      <c r="AG345" s="2"/>
      <c r="AH345" s="2"/>
      <c r="AI345" s="2"/>
      <c r="AJ345" s="2"/>
      <c r="AK345" s="2"/>
    </row>
    <row r="346" spans="1:37" ht="15.75" customHeight="1">
      <c r="A346" s="2"/>
      <c r="B346" s="2"/>
      <c r="C346" s="63"/>
      <c r="D346" s="2"/>
      <c r="E346" s="63"/>
      <c r="F346" s="2"/>
      <c r="G346" s="63"/>
      <c r="H346" s="2"/>
      <c r="I346" s="63"/>
      <c r="J346" s="2"/>
      <c r="K346" s="63"/>
      <c r="L346" s="2"/>
      <c r="M346" s="63"/>
      <c r="N346" s="2"/>
      <c r="O346" s="63"/>
      <c r="P346" s="2"/>
      <c r="Q346" s="63"/>
      <c r="R346" s="2"/>
      <c r="S346" s="2"/>
      <c r="T346" s="2"/>
      <c r="U346" s="2"/>
      <c r="V346" s="2"/>
      <c r="W346" s="2"/>
      <c r="X346" s="2"/>
      <c r="Y346" s="2"/>
      <c r="Z346" s="2"/>
      <c r="AA346" s="2"/>
      <c r="AB346" s="2"/>
      <c r="AC346" s="2"/>
      <c r="AD346" s="2"/>
      <c r="AE346" s="2"/>
      <c r="AF346" s="2"/>
      <c r="AG346" s="2"/>
      <c r="AH346" s="2"/>
      <c r="AI346" s="2"/>
      <c r="AJ346" s="2"/>
      <c r="AK346" s="2"/>
    </row>
    <row r="347" spans="1:37" ht="15.75" customHeight="1">
      <c r="A347" s="2"/>
      <c r="B347" s="2"/>
      <c r="C347" s="63"/>
      <c r="D347" s="2"/>
      <c r="E347" s="63"/>
      <c r="F347" s="2"/>
      <c r="G347" s="63"/>
      <c r="H347" s="2"/>
      <c r="I347" s="63"/>
      <c r="J347" s="2"/>
      <c r="K347" s="63"/>
      <c r="L347" s="2"/>
      <c r="M347" s="63"/>
      <c r="N347" s="2"/>
      <c r="O347" s="63"/>
      <c r="P347" s="2"/>
      <c r="Q347" s="63"/>
      <c r="R347" s="2"/>
      <c r="S347" s="2"/>
      <c r="T347" s="2"/>
      <c r="U347" s="2"/>
      <c r="V347" s="2"/>
      <c r="W347" s="2"/>
      <c r="X347" s="2"/>
      <c r="Y347" s="2"/>
      <c r="Z347" s="2"/>
      <c r="AA347" s="2"/>
      <c r="AB347" s="2"/>
      <c r="AC347" s="2"/>
      <c r="AD347" s="2"/>
      <c r="AE347" s="2"/>
      <c r="AF347" s="2"/>
      <c r="AG347" s="2"/>
      <c r="AH347" s="2"/>
      <c r="AI347" s="2"/>
      <c r="AJ347" s="2"/>
      <c r="AK347" s="2"/>
    </row>
    <row r="348" spans="1:37" ht="15.75" customHeight="1">
      <c r="A348" s="2"/>
      <c r="B348" s="2"/>
      <c r="C348" s="63"/>
      <c r="D348" s="2"/>
      <c r="E348" s="63"/>
      <c r="F348" s="2"/>
      <c r="G348" s="63"/>
      <c r="H348" s="2"/>
      <c r="I348" s="63"/>
      <c r="J348" s="2"/>
      <c r="K348" s="63"/>
      <c r="L348" s="2"/>
      <c r="M348" s="63"/>
      <c r="N348" s="2"/>
      <c r="O348" s="63"/>
      <c r="P348" s="2"/>
      <c r="Q348" s="63"/>
      <c r="R348" s="2"/>
      <c r="S348" s="2"/>
      <c r="T348" s="2"/>
      <c r="U348" s="2"/>
      <c r="V348" s="2"/>
      <c r="W348" s="2"/>
      <c r="X348" s="2"/>
      <c r="Y348" s="2"/>
      <c r="Z348" s="2"/>
      <c r="AA348" s="2"/>
      <c r="AB348" s="2"/>
      <c r="AC348" s="2"/>
      <c r="AD348" s="2"/>
      <c r="AE348" s="2"/>
      <c r="AF348" s="2"/>
      <c r="AG348" s="2"/>
      <c r="AH348" s="2"/>
      <c r="AI348" s="2"/>
      <c r="AJ348" s="2"/>
      <c r="AK348" s="2"/>
    </row>
    <row r="349" spans="1:37" ht="15.75" customHeight="1">
      <c r="A349" s="2"/>
      <c r="B349" s="2"/>
      <c r="C349" s="63"/>
      <c r="D349" s="2"/>
      <c r="E349" s="63"/>
      <c r="F349" s="2"/>
      <c r="G349" s="63"/>
      <c r="H349" s="2"/>
      <c r="I349" s="63"/>
      <c r="J349" s="2"/>
      <c r="K349" s="63"/>
      <c r="L349" s="2"/>
      <c r="M349" s="63"/>
      <c r="N349" s="2"/>
      <c r="O349" s="63"/>
      <c r="P349" s="2"/>
      <c r="Q349" s="63"/>
      <c r="R349" s="2"/>
      <c r="S349" s="2"/>
      <c r="T349" s="2"/>
      <c r="U349" s="2"/>
      <c r="V349" s="2"/>
      <c r="W349" s="2"/>
      <c r="X349" s="2"/>
      <c r="Y349" s="2"/>
      <c r="Z349" s="2"/>
      <c r="AA349" s="2"/>
      <c r="AB349" s="2"/>
      <c r="AC349" s="2"/>
      <c r="AD349" s="2"/>
      <c r="AE349" s="2"/>
      <c r="AF349" s="2"/>
      <c r="AG349" s="2"/>
      <c r="AH349" s="2"/>
      <c r="AI349" s="2"/>
      <c r="AJ349" s="2"/>
      <c r="AK349" s="2"/>
    </row>
    <row r="350" spans="1:37" ht="15.75" customHeight="1">
      <c r="A350" s="2"/>
      <c r="B350" s="2"/>
      <c r="C350" s="63"/>
      <c r="D350" s="2"/>
      <c r="E350" s="63"/>
      <c r="F350" s="2"/>
      <c r="G350" s="63"/>
      <c r="H350" s="2"/>
      <c r="I350" s="63"/>
      <c r="J350" s="2"/>
      <c r="K350" s="63"/>
      <c r="L350" s="2"/>
      <c r="M350" s="63"/>
      <c r="N350" s="2"/>
      <c r="O350" s="63"/>
      <c r="P350" s="2"/>
      <c r="Q350" s="63"/>
      <c r="R350" s="2"/>
      <c r="S350" s="2"/>
      <c r="T350" s="2"/>
      <c r="U350" s="2"/>
      <c r="V350" s="2"/>
      <c r="W350" s="2"/>
      <c r="X350" s="2"/>
      <c r="Y350" s="2"/>
      <c r="Z350" s="2"/>
      <c r="AA350" s="2"/>
      <c r="AB350" s="2"/>
      <c r="AC350" s="2"/>
      <c r="AD350" s="2"/>
      <c r="AE350" s="2"/>
      <c r="AF350" s="2"/>
      <c r="AG350" s="2"/>
      <c r="AH350" s="2"/>
      <c r="AI350" s="2"/>
      <c r="AJ350" s="2"/>
      <c r="AK350" s="2"/>
    </row>
    <row r="351" spans="1:37" ht="15.75" customHeight="1">
      <c r="A351" s="2"/>
      <c r="B351" s="2"/>
      <c r="C351" s="63"/>
      <c r="D351" s="2"/>
      <c r="E351" s="63"/>
      <c r="F351" s="2"/>
      <c r="G351" s="63"/>
      <c r="H351" s="2"/>
      <c r="I351" s="63"/>
      <c r="J351" s="2"/>
      <c r="K351" s="63"/>
      <c r="L351" s="2"/>
      <c r="M351" s="63"/>
      <c r="N351" s="2"/>
      <c r="O351" s="63"/>
      <c r="P351" s="2"/>
      <c r="Q351" s="63"/>
      <c r="R351" s="2"/>
      <c r="S351" s="2"/>
      <c r="T351" s="2"/>
      <c r="U351" s="2"/>
      <c r="V351" s="2"/>
      <c r="W351" s="2"/>
      <c r="X351" s="2"/>
      <c r="Y351" s="2"/>
      <c r="Z351" s="2"/>
      <c r="AA351" s="2"/>
      <c r="AB351" s="2"/>
      <c r="AC351" s="2"/>
      <c r="AD351" s="2"/>
      <c r="AE351" s="2"/>
      <c r="AF351" s="2"/>
      <c r="AG351" s="2"/>
      <c r="AH351" s="2"/>
      <c r="AI351" s="2"/>
      <c r="AJ351" s="2"/>
      <c r="AK351" s="2"/>
    </row>
    <row r="352" spans="1:37" ht="15.75" customHeight="1">
      <c r="A352" s="2"/>
      <c r="B352" s="2"/>
      <c r="C352" s="63"/>
      <c r="D352" s="2"/>
      <c r="E352" s="63"/>
      <c r="F352" s="2"/>
      <c r="G352" s="63"/>
      <c r="H352" s="2"/>
      <c r="I352" s="63"/>
      <c r="J352" s="2"/>
      <c r="K352" s="63"/>
      <c r="L352" s="2"/>
      <c r="M352" s="63"/>
      <c r="N352" s="2"/>
      <c r="O352" s="63"/>
      <c r="P352" s="2"/>
      <c r="Q352" s="63"/>
      <c r="R352" s="2"/>
      <c r="S352" s="2"/>
      <c r="T352" s="2"/>
      <c r="U352" s="2"/>
      <c r="V352" s="2"/>
      <c r="W352" s="2"/>
      <c r="X352" s="2"/>
      <c r="Y352" s="2"/>
      <c r="Z352" s="2"/>
      <c r="AA352" s="2"/>
      <c r="AB352" s="2"/>
      <c r="AC352" s="2"/>
      <c r="AD352" s="2"/>
      <c r="AE352" s="2"/>
      <c r="AF352" s="2"/>
      <c r="AG352" s="2"/>
      <c r="AH352" s="2"/>
      <c r="AI352" s="2"/>
      <c r="AJ352" s="2"/>
      <c r="AK352" s="2"/>
    </row>
    <row r="353" spans="1:37" ht="15.75" customHeight="1">
      <c r="A353" s="2"/>
      <c r="B353" s="2"/>
      <c r="C353" s="63"/>
      <c r="D353" s="2"/>
      <c r="E353" s="63"/>
      <c r="F353" s="2"/>
      <c r="G353" s="63"/>
      <c r="H353" s="2"/>
      <c r="I353" s="63"/>
      <c r="J353" s="2"/>
      <c r="K353" s="63"/>
      <c r="L353" s="2"/>
      <c r="M353" s="63"/>
      <c r="N353" s="2"/>
      <c r="O353" s="63"/>
      <c r="P353" s="2"/>
      <c r="Q353" s="63"/>
      <c r="R353" s="2"/>
      <c r="S353" s="2"/>
      <c r="T353" s="2"/>
      <c r="U353" s="2"/>
      <c r="V353" s="2"/>
      <c r="W353" s="2"/>
      <c r="X353" s="2"/>
      <c r="Y353" s="2"/>
      <c r="Z353" s="2"/>
      <c r="AA353" s="2"/>
      <c r="AB353" s="2"/>
      <c r="AC353" s="2"/>
      <c r="AD353" s="2"/>
      <c r="AE353" s="2"/>
      <c r="AF353" s="2"/>
      <c r="AG353" s="2"/>
      <c r="AH353" s="2"/>
      <c r="AI353" s="2"/>
      <c r="AJ353" s="2"/>
      <c r="AK353" s="2"/>
    </row>
    <row r="354" spans="1:37" ht="15.75" customHeight="1">
      <c r="A354" s="2"/>
      <c r="B354" s="2"/>
      <c r="C354" s="63"/>
      <c r="D354" s="2"/>
      <c r="E354" s="63"/>
      <c r="F354" s="2"/>
      <c r="G354" s="63"/>
      <c r="H354" s="2"/>
      <c r="I354" s="63"/>
      <c r="J354" s="2"/>
      <c r="K354" s="63"/>
      <c r="L354" s="2"/>
      <c r="M354" s="63"/>
      <c r="N354" s="2"/>
      <c r="O354" s="63"/>
      <c r="P354" s="2"/>
      <c r="Q354" s="63"/>
      <c r="R354" s="2"/>
      <c r="S354" s="2"/>
      <c r="T354" s="2"/>
      <c r="U354" s="2"/>
      <c r="V354" s="2"/>
      <c r="W354" s="2"/>
      <c r="X354" s="2"/>
      <c r="Y354" s="2"/>
      <c r="Z354" s="2"/>
      <c r="AA354" s="2"/>
      <c r="AB354" s="2"/>
      <c r="AC354" s="2"/>
      <c r="AD354" s="2"/>
      <c r="AE354" s="2"/>
      <c r="AF354" s="2"/>
      <c r="AG354" s="2"/>
      <c r="AH354" s="2"/>
      <c r="AI354" s="2"/>
      <c r="AJ354" s="2"/>
      <c r="AK354" s="2"/>
    </row>
    <row r="355" spans="1:37" ht="15.75" customHeight="1">
      <c r="A355" s="2"/>
      <c r="B355" s="2"/>
      <c r="C355" s="63"/>
      <c r="D355" s="2"/>
      <c r="E355" s="63"/>
      <c r="F355" s="2"/>
      <c r="G355" s="63"/>
      <c r="H355" s="2"/>
      <c r="I355" s="63"/>
      <c r="J355" s="2"/>
      <c r="K355" s="63"/>
      <c r="L355" s="2"/>
      <c r="M355" s="63"/>
      <c r="N355" s="2"/>
      <c r="O355" s="63"/>
      <c r="P355" s="2"/>
      <c r="Q355" s="63"/>
      <c r="R355" s="2"/>
      <c r="S355" s="2"/>
      <c r="T355" s="2"/>
      <c r="U355" s="2"/>
      <c r="V355" s="2"/>
      <c r="W355" s="2"/>
      <c r="X355" s="2"/>
      <c r="Y355" s="2"/>
      <c r="Z355" s="2"/>
      <c r="AA355" s="2"/>
      <c r="AB355" s="2"/>
      <c r="AC355" s="2"/>
      <c r="AD355" s="2"/>
      <c r="AE355" s="2"/>
      <c r="AF355" s="2"/>
      <c r="AG355" s="2"/>
      <c r="AH355" s="2"/>
      <c r="AI355" s="2"/>
      <c r="AJ355" s="2"/>
      <c r="AK355" s="2"/>
    </row>
    <row r="356" spans="1:37" ht="15.75" customHeight="1">
      <c r="A356" s="2"/>
      <c r="B356" s="2"/>
      <c r="C356" s="63"/>
      <c r="D356" s="2"/>
      <c r="E356" s="63"/>
      <c r="F356" s="2"/>
      <c r="G356" s="63"/>
      <c r="H356" s="2"/>
      <c r="I356" s="63"/>
      <c r="J356" s="2"/>
      <c r="K356" s="63"/>
      <c r="L356" s="2"/>
      <c r="M356" s="63"/>
      <c r="N356" s="2"/>
      <c r="O356" s="63"/>
      <c r="P356" s="2"/>
      <c r="Q356" s="63"/>
      <c r="R356" s="2"/>
      <c r="S356" s="2"/>
      <c r="T356" s="2"/>
      <c r="U356" s="2"/>
      <c r="V356" s="2"/>
      <c r="W356" s="2"/>
      <c r="X356" s="2"/>
      <c r="Y356" s="2"/>
      <c r="Z356" s="2"/>
      <c r="AA356" s="2"/>
      <c r="AB356" s="2"/>
      <c r="AC356" s="2"/>
      <c r="AD356" s="2"/>
      <c r="AE356" s="2"/>
      <c r="AF356" s="2"/>
      <c r="AG356" s="2"/>
      <c r="AH356" s="2"/>
      <c r="AI356" s="2"/>
      <c r="AJ356" s="2"/>
      <c r="AK356" s="2"/>
    </row>
    <row r="357" spans="1:37" ht="15.75" customHeight="1">
      <c r="A357" s="2"/>
      <c r="B357" s="2"/>
      <c r="C357" s="63"/>
      <c r="D357" s="2"/>
      <c r="E357" s="63"/>
      <c r="F357" s="2"/>
      <c r="G357" s="63"/>
      <c r="H357" s="2"/>
      <c r="I357" s="63"/>
      <c r="J357" s="2"/>
      <c r="K357" s="63"/>
      <c r="L357" s="2"/>
      <c r="M357" s="63"/>
      <c r="N357" s="2"/>
      <c r="O357" s="63"/>
      <c r="P357" s="2"/>
      <c r="Q357" s="63"/>
      <c r="R357" s="2"/>
      <c r="S357" s="2"/>
      <c r="T357" s="2"/>
      <c r="U357" s="2"/>
      <c r="V357" s="2"/>
      <c r="W357" s="2"/>
      <c r="X357" s="2"/>
      <c r="Y357" s="2"/>
      <c r="Z357" s="2"/>
      <c r="AA357" s="2"/>
      <c r="AB357" s="2"/>
      <c r="AC357" s="2"/>
      <c r="AD357" s="2"/>
      <c r="AE357" s="2"/>
      <c r="AF357" s="2"/>
      <c r="AG357" s="2"/>
      <c r="AH357" s="2"/>
      <c r="AI357" s="2"/>
      <c r="AJ357" s="2"/>
      <c r="AK357" s="2"/>
    </row>
    <row r="358" spans="1:37" ht="15.75" customHeight="1">
      <c r="A358" s="2"/>
      <c r="B358" s="2"/>
      <c r="C358" s="63"/>
      <c r="D358" s="2"/>
      <c r="E358" s="63"/>
      <c r="F358" s="2"/>
      <c r="G358" s="63"/>
      <c r="H358" s="2"/>
      <c r="I358" s="63"/>
      <c r="J358" s="2"/>
      <c r="K358" s="63"/>
      <c r="L358" s="2"/>
      <c r="M358" s="63"/>
      <c r="N358" s="2"/>
      <c r="O358" s="63"/>
      <c r="P358" s="2"/>
      <c r="Q358" s="63"/>
      <c r="R358" s="2"/>
      <c r="S358" s="2"/>
      <c r="T358" s="2"/>
      <c r="U358" s="2"/>
      <c r="V358" s="2"/>
      <c r="W358" s="2"/>
      <c r="X358" s="2"/>
      <c r="Y358" s="2"/>
      <c r="Z358" s="2"/>
      <c r="AA358" s="2"/>
      <c r="AB358" s="2"/>
      <c r="AC358" s="2"/>
      <c r="AD358" s="2"/>
      <c r="AE358" s="2"/>
      <c r="AF358" s="2"/>
      <c r="AG358" s="2"/>
      <c r="AH358" s="2"/>
      <c r="AI358" s="2"/>
      <c r="AJ358" s="2"/>
      <c r="AK358" s="2"/>
    </row>
    <row r="359" spans="1:37" ht="15.75" customHeight="1">
      <c r="A359" s="2"/>
      <c r="B359" s="2"/>
      <c r="C359" s="63"/>
      <c r="D359" s="2"/>
      <c r="E359" s="63"/>
      <c r="F359" s="2"/>
      <c r="G359" s="63"/>
      <c r="H359" s="2"/>
      <c r="I359" s="63"/>
      <c r="J359" s="2"/>
      <c r="K359" s="63"/>
      <c r="L359" s="2"/>
      <c r="M359" s="63"/>
      <c r="N359" s="2"/>
      <c r="O359" s="63"/>
      <c r="P359" s="2"/>
      <c r="Q359" s="63"/>
      <c r="R359" s="2"/>
      <c r="S359" s="2"/>
      <c r="T359" s="2"/>
      <c r="U359" s="2"/>
      <c r="V359" s="2"/>
      <c r="W359" s="2"/>
      <c r="X359" s="2"/>
      <c r="Y359" s="2"/>
      <c r="Z359" s="2"/>
      <c r="AA359" s="2"/>
      <c r="AB359" s="2"/>
      <c r="AC359" s="2"/>
      <c r="AD359" s="2"/>
      <c r="AE359" s="2"/>
      <c r="AF359" s="2"/>
      <c r="AG359" s="2"/>
      <c r="AH359" s="2"/>
      <c r="AI359" s="2"/>
      <c r="AJ359" s="2"/>
      <c r="AK359" s="2"/>
    </row>
    <row r="360" spans="1:37" ht="15.75" customHeight="1">
      <c r="A360" s="2"/>
      <c r="B360" s="2"/>
      <c r="C360" s="63"/>
      <c r="D360" s="2"/>
      <c r="E360" s="63"/>
      <c r="F360" s="2"/>
      <c r="G360" s="63"/>
      <c r="H360" s="2"/>
      <c r="I360" s="63"/>
      <c r="J360" s="2"/>
      <c r="K360" s="63"/>
      <c r="L360" s="2"/>
      <c r="M360" s="63"/>
      <c r="N360" s="2"/>
      <c r="O360" s="63"/>
      <c r="P360" s="2"/>
      <c r="Q360" s="63"/>
      <c r="R360" s="2"/>
      <c r="S360" s="2"/>
      <c r="T360" s="2"/>
      <c r="U360" s="2"/>
      <c r="V360" s="2"/>
      <c r="W360" s="2"/>
      <c r="X360" s="2"/>
      <c r="Y360" s="2"/>
      <c r="Z360" s="2"/>
      <c r="AA360" s="2"/>
      <c r="AB360" s="2"/>
      <c r="AC360" s="2"/>
      <c r="AD360" s="2"/>
      <c r="AE360" s="2"/>
      <c r="AF360" s="2"/>
      <c r="AG360" s="2"/>
      <c r="AH360" s="2"/>
      <c r="AI360" s="2"/>
      <c r="AJ360" s="2"/>
      <c r="AK360" s="2"/>
    </row>
    <row r="361" spans="1:37" ht="15.75" customHeight="1">
      <c r="A361" s="2"/>
      <c r="B361" s="2"/>
      <c r="C361" s="63"/>
      <c r="D361" s="2"/>
      <c r="E361" s="63"/>
      <c r="F361" s="2"/>
      <c r="G361" s="63"/>
      <c r="H361" s="2"/>
      <c r="I361" s="63"/>
      <c r="J361" s="2"/>
      <c r="K361" s="63"/>
      <c r="L361" s="2"/>
      <c r="M361" s="63"/>
      <c r="N361" s="2"/>
      <c r="O361" s="63"/>
      <c r="P361" s="2"/>
      <c r="Q361" s="63"/>
      <c r="R361" s="2"/>
      <c r="S361" s="2"/>
      <c r="T361" s="2"/>
      <c r="U361" s="2"/>
      <c r="V361" s="2"/>
      <c r="W361" s="2"/>
      <c r="X361" s="2"/>
      <c r="Y361" s="2"/>
      <c r="Z361" s="2"/>
      <c r="AA361" s="2"/>
      <c r="AB361" s="2"/>
      <c r="AC361" s="2"/>
      <c r="AD361" s="2"/>
      <c r="AE361" s="2"/>
      <c r="AF361" s="2"/>
      <c r="AG361" s="2"/>
      <c r="AH361" s="2"/>
      <c r="AI361" s="2"/>
      <c r="AJ361" s="2"/>
      <c r="AK361" s="2"/>
    </row>
    <row r="362" spans="1:37" ht="15.75" customHeight="1">
      <c r="A362" s="2"/>
      <c r="B362" s="2"/>
      <c r="C362" s="63"/>
      <c r="D362" s="2"/>
      <c r="E362" s="63"/>
      <c r="F362" s="2"/>
      <c r="G362" s="63"/>
      <c r="H362" s="2"/>
      <c r="I362" s="63"/>
      <c r="J362" s="2"/>
      <c r="K362" s="63"/>
      <c r="L362" s="2"/>
      <c r="M362" s="63"/>
      <c r="N362" s="2"/>
      <c r="O362" s="63"/>
      <c r="P362" s="2"/>
      <c r="Q362" s="63"/>
      <c r="R362" s="2"/>
      <c r="S362" s="2"/>
      <c r="T362" s="2"/>
      <c r="U362" s="2"/>
      <c r="V362" s="2"/>
      <c r="W362" s="2"/>
      <c r="X362" s="2"/>
      <c r="Y362" s="2"/>
      <c r="Z362" s="2"/>
      <c r="AA362" s="2"/>
      <c r="AB362" s="2"/>
      <c r="AC362" s="2"/>
      <c r="AD362" s="2"/>
      <c r="AE362" s="2"/>
      <c r="AF362" s="2"/>
      <c r="AG362" s="2"/>
      <c r="AH362" s="2"/>
      <c r="AI362" s="2"/>
      <c r="AJ362" s="2"/>
      <c r="AK362" s="2"/>
    </row>
    <row r="363" spans="1:37" ht="15.75" customHeight="1">
      <c r="A363" s="2"/>
      <c r="B363" s="2"/>
      <c r="C363" s="63"/>
      <c r="D363" s="2"/>
      <c r="E363" s="63"/>
      <c r="F363" s="2"/>
      <c r="G363" s="63"/>
      <c r="H363" s="2"/>
      <c r="I363" s="63"/>
      <c r="J363" s="2"/>
      <c r="K363" s="63"/>
      <c r="L363" s="2"/>
      <c r="M363" s="63"/>
      <c r="N363" s="2"/>
      <c r="O363" s="63"/>
      <c r="P363" s="2"/>
      <c r="Q363" s="63"/>
      <c r="R363" s="2"/>
      <c r="S363" s="2"/>
      <c r="T363" s="2"/>
      <c r="U363" s="2"/>
      <c r="V363" s="2"/>
      <c r="W363" s="2"/>
      <c r="X363" s="2"/>
      <c r="Y363" s="2"/>
      <c r="Z363" s="2"/>
      <c r="AA363" s="2"/>
      <c r="AB363" s="2"/>
      <c r="AC363" s="2"/>
      <c r="AD363" s="2"/>
      <c r="AE363" s="2"/>
      <c r="AF363" s="2"/>
      <c r="AG363" s="2"/>
      <c r="AH363" s="2"/>
      <c r="AI363" s="2"/>
      <c r="AJ363" s="2"/>
      <c r="AK363" s="2"/>
    </row>
    <row r="364" spans="1:37" ht="15.75" customHeight="1">
      <c r="A364" s="2"/>
      <c r="B364" s="2"/>
      <c r="C364" s="63"/>
      <c r="D364" s="2"/>
      <c r="E364" s="63"/>
      <c r="F364" s="2"/>
      <c r="G364" s="63"/>
      <c r="H364" s="2"/>
      <c r="I364" s="63"/>
      <c r="J364" s="2"/>
      <c r="K364" s="63"/>
      <c r="L364" s="2"/>
      <c r="M364" s="63"/>
      <c r="N364" s="2"/>
      <c r="O364" s="63"/>
      <c r="P364" s="2"/>
      <c r="Q364" s="63"/>
      <c r="R364" s="2"/>
      <c r="S364" s="2"/>
      <c r="T364" s="2"/>
      <c r="U364" s="2"/>
      <c r="V364" s="2"/>
      <c r="W364" s="2"/>
      <c r="X364" s="2"/>
      <c r="Y364" s="2"/>
      <c r="Z364" s="2"/>
      <c r="AA364" s="2"/>
      <c r="AB364" s="2"/>
      <c r="AC364" s="2"/>
      <c r="AD364" s="2"/>
      <c r="AE364" s="2"/>
      <c r="AF364" s="2"/>
      <c r="AG364" s="2"/>
      <c r="AH364" s="2"/>
      <c r="AI364" s="2"/>
      <c r="AJ364" s="2"/>
      <c r="AK364" s="2"/>
    </row>
    <row r="365" spans="1:37" ht="15.75" customHeight="1">
      <c r="A365" s="2"/>
      <c r="B365" s="2"/>
      <c r="C365" s="63"/>
      <c r="D365" s="2"/>
      <c r="E365" s="63"/>
      <c r="F365" s="2"/>
      <c r="G365" s="63"/>
      <c r="H365" s="2"/>
      <c r="I365" s="63"/>
      <c r="J365" s="2"/>
      <c r="K365" s="63"/>
      <c r="L365" s="2"/>
      <c r="M365" s="63"/>
      <c r="N365" s="2"/>
      <c r="O365" s="63"/>
      <c r="P365" s="2"/>
      <c r="Q365" s="63"/>
      <c r="R365" s="2"/>
      <c r="S365" s="2"/>
      <c r="T365" s="2"/>
      <c r="U365" s="2"/>
      <c r="V365" s="2"/>
      <c r="W365" s="2"/>
      <c r="X365" s="2"/>
      <c r="Y365" s="2"/>
      <c r="Z365" s="2"/>
      <c r="AA365" s="2"/>
      <c r="AB365" s="2"/>
      <c r="AC365" s="2"/>
      <c r="AD365" s="2"/>
      <c r="AE365" s="2"/>
      <c r="AF365" s="2"/>
      <c r="AG365" s="2"/>
      <c r="AH365" s="2"/>
      <c r="AI365" s="2"/>
      <c r="AJ365" s="2"/>
      <c r="AK365" s="2"/>
    </row>
    <row r="366" spans="1:37" ht="15.75" customHeight="1">
      <c r="A366" s="2"/>
      <c r="B366" s="2"/>
      <c r="C366" s="63"/>
      <c r="D366" s="2"/>
      <c r="E366" s="63"/>
      <c r="F366" s="2"/>
      <c r="G366" s="63"/>
      <c r="H366" s="2"/>
      <c r="I366" s="63"/>
      <c r="J366" s="2"/>
      <c r="K366" s="63"/>
      <c r="L366" s="2"/>
      <c r="M366" s="63"/>
      <c r="N366" s="2"/>
      <c r="O366" s="63"/>
      <c r="P366" s="2"/>
      <c r="Q366" s="63"/>
      <c r="R366" s="2"/>
      <c r="S366" s="2"/>
      <c r="T366" s="2"/>
      <c r="U366" s="2"/>
      <c r="V366" s="2"/>
      <c r="W366" s="2"/>
      <c r="X366" s="2"/>
      <c r="Y366" s="2"/>
      <c r="Z366" s="2"/>
      <c r="AA366" s="2"/>
      <c r="AB366" s="2"/>
      <c r="AC366" s="2"/>
      <c r="AD366" s="2"/>
      <c r="AE366" s="2"/>
      <c r="AF366" s="2"/>
      <c r="AG366" s="2"/>
      <c r="AH366" s="2"/>
      <c r="AI366" s="2"/>
      <c r="AJ366" s="2"/>
      <c r="AK366" s="2"/>
    </row>
    <row r="367" spans="1:37" ht="15.75" customHeight="1">
      <c r="A367" s="2"/>
      <c r="B367" s="2"/>
      <c r="C367" s="63"/>
      <c r="D367" s="2"/>
      <c r="E367" s="63"/>
      <c r="F367" s="2"/>
      <c r="G367" s="63"/>
      <c r="H367" s="2"/>
      <c r="I367" s="63"/>
      <c r="J367" s="2"/>
      <c r="K367" s="63"/>
      <c r="L367" s="2"/>
      <c r="M367" s="63"/>
      <c r="N367" s="2"/>
      <c r="O367" s="63"/>
      <c r="P367" s="2"/>
      <c r="Q367" s="63"/>
      <c r="R367" s="2"/>
      <c r="S367" s="2"/>
      <c r="T367" s="2"/>
      <c r="U367" s="2"/>
      <c r="V367" s="2"/>
      <c r="W367" s="2"/>
      <c r="X367" s="2"/>
      <c r="Y367" s="2"/>
      <c r="Z367" s="2"/>
      <c r="AA367" s="2"/>
      <c r="AB367" s="2"/>
      <c r="AC367" s="2"/>
      <c r="AD367" s="2"/>
      <c r="AE367" s="2"/>
      <c r="AF367" s="2"/>
      <c r="AG367" s="2"/>
      <c r="AH367" s="2"/>
      <c r="AI367" s="2"/>
      <c r="AJ367" s="2"/>
      <c r="AK367" s="2"/>
    </row>
    <row r="368" spans="1:37" ht="15.75" customHeight="1">
      <c r="A368" s="2"/>
      <c r="B368" s="2"/>
      <c r="C368" s="63"/>
      <c r="D368" s="2"/>
      <c r="E368" s="63"/>
      <c r="F368" s="2"/>
      <c r="G368" s="63"/>
      <c r="H368" s="2"/>
      <c r="I368" s="63"/>
      <c r="J368" s="2"/>
      <c r="K368" s="63"/>
      <c r="L368" s="2"/>
      <c r="M368" s="63"/>
      <c r="N368" s="2"/>
      <c r="O368" s="63"/>
      <c r="P368" s="2"/>
      <c r="Q368" s="63"/>
      <c r="R368" s="2"/>
      <c r="S368" s="2"/>
      <c r="T368" s="2"/>
      <c r="U368" s="2"/>
      <c r="V368" s="2"/>
      <c r="W368" s="2"/>
      <c r="X368" s="2"/>
      <c r="Y368" s="2"/>
      <c r="Z368" s="2"/>
      <c r="AA368" s="2"/>
      <c r="AB368" s="2"/>
      <c r="AC368" s="2"/>
      <c r="AD368" s="2"/>
      <c r="AE368" s="2"/>
      <c r="AF368" s="2"/>
      <c r="AG368" s="2"/>
      <c r="AH368" s="2"/>
      <c r="AI368" s="2"/>
      <c r="AJ368" s="2"/>
      <c r="AK368" s="2"/>
    </row>
    <row r="369" spans="1:37" ht="15.75" customHeight="1">
      <c r="A369" s="2"/>
      <c r="B369" s="2"/>
      <c r="C369" s="63"/>
      <c r="D369" s="2"/>
      <c r="E369" s="63"/>
      <c r="F369" s="2"/>
      <c r="G369" s="63"/>
      <c r="H369" s="2"/>
      <c r="I369" s="63"/>
      <c r="J369" s="2"/>
      <c r="K369" s="63"/>
      <c r="L369" s="2"/>
      <c r="M369" s="63"/>
      <c r="N369" s="2"/>
      <c r="O369" s="63"/>
      <c r="P369" s="2"/>
      <c r="Q369" s="63"/>
      <c r="R369" s="2"/>
      <c r="S369" s="2"/>
      <c r="T369" s="2"/>
      <c r="U369" s="2"/>
      <c r="V369" s="2"/>
      <c r="W369" s="2"/>
      <c r="X369" s="2"/>
      <c r="Y369" s="2"/>
      <c r="Z369" s="2"/>
      <c r="AA369" s="2"/>
      <c r="AB369" s="2"/>
      <c r="AC369" s="2"/>
      <c r="AD369" s="2"/>
      <c r="AE369" s="2"/>
      <c r="AF369" s="2"/>
      <c r="AG369" s="2"/>
      <c r="AH369" s="2"/>
      <c r="AI369" s="2"/>
      <c r="AJ369" s="2"/>
      <c r="AK369" s="2"/>
    </row>
    <row r="370" spans="1:37" ht="15.75" customHeight="1">
      <c r="A370" s="2"/>
      <c r="B370" s="2"/>
      <c r="C370" s="63"/>
      <c r="D370" s="2"/>
      <c r="E370" s="63"/>
      <c r="F370" s="2"/>
      <c r="G370" s="63"/>
      <c r="H370" s="2"/>
      <c r="I370" s="63"/>
      <c r="J370" s="2"/>
      <c r="K370" s="63"/>
      <c r="L370" s="2"/>
      <c r="M370" s="63"/>
      <c r="N370" s="2"/>
      <c r="O370" s="63"/>
      <c r="P370" s="2"/>
      <c r="Q370" s="63"/>
      <c r="R370" s="2"/>
      <c r="S370" s="2"/>
      <c r="T370" s="2"/>
      <c r="U370" s="2"/>
      <c r="V370" s="2"/>
      <c r="W370" s="2"/>
      <c r="X370" s="2"/>
      <c r="Y370" s="2"/>
      <c r="Z370" s="2"/>
      <c r="AA370" s="2"/>
      <c r="AB370" s="2"/>
      <c r="AC370" s="2"/>
      <c r="AD370" s="2"/>
      <c r="AE370" s="2"/>
      <c r="AF370" s="2"/>
      <c r="AG370" s="2"/>
      <c r="AH370" s="2"/>
      <c r="AI370" s="2"/>
      <c r="AJ370" s="2"/>
      <c r="AK370" s="2"/>
    </row>
    <row r="371" spans="1:37" ht="15.75" customHeight="1">
      <c r="A371" s="2"/>
      <c r="B371" s="2"/>
      <c r="C371" s="63"/>
      <c r="D371" s="2"/>
      <c r="E371" s="63"/>
      <c r="F371" s="2"/>
      <c r="G371" s="63"/>
      <c r="H371" s="2"/>
      <c r="I371" s="63"/>
      <c r="J371" s="2"/>
      <c r="K371" s="63"/>
      <c r="L371" s="2"/>
      <c r="M371" s="63"/>
      <c r="N371" s="2"/>
      <c r="O371" s="63"/>
      <c r="P371" s="2"/>
      <c r="Q371" s="63"/>
      <c r="R371" s="2"/>
      <c r="S371" s="2"/>
      <c r="T371" s="2"/>
      <c r="U371" s="2"/>
      <c r="V371" s="2"/>
      <c r="W371" s="2"/>
      <c r="X371" s="2"/>
      <c r="Y371" s="2"/>
      <c r="Z371" s="2"/>
      <c r="AA371" s="2"/>
      <c r="AB371" s="2"/>
      <c r="AC371" s="2"/>
      <c r="AD371" s="2"/>
      <c r="AE371" s="2"/>
      <c r="AF371" s="2"/>
      <c r="AG371" s="2"/>
      <c r="AH371" s="2"/>
      <c r="AI371" s="2"/>
      <c r="AJ371" s="2"/>
      <c r="AK371" s="2"/>
    </row>
    <row r="372" spans="1:37" ht="15.75" customHeight="1">
      <c r="A372" s="2"/>
      <c r="B372" s="2"/>
      <c r="C372" s="63"/>
      <c r="D372" s="2"/>
      <c r="E372" s="63"/>
      <c r="F372" s="2"/>
      <c r="G372" s="63"/>
      <c r="H372" s="2"/>
      <c r="I372" s="63"/>
      <c r="J372" s="2"/>
      <c r="K372" s="63"/>
      <c r="L372" s="2"/>
      <c r="M372" s="63"/>
      <c r="N372" s="2"/>
      <c r="O372" s="63"/>
      <c r="P372" s="2"/>
      <c r="Q372" s="63"/>
      <c r="R372" s="2"/>
      <c r="S372" s="2"/>
      <c r="T372" s="2"/>
      <c r="U372" s="2"/>
      <c r="V372" s="2"/>
      <c r="W372" s="2"/>
      <c r="X372" s="2"/>
      <c r="Y372" s="2"/>
      <c r="Z372" s="2"/>
      <c r="AA372" s="2"/>
      <c r="AB372" s="2"/>
      <c r="AC372" s="2"/>
      <c r="AD372" s="2"/>
      <c r="AE372" s="2"/>
      <c r="AF372" s="2"/>
      <c r="AG372" s="2"/>
      <c r="AH372" s="2"/>
      <c r="AI372" s="2"/>
      <c r="AJ372" s="2"/>
      <c r="AK372" s="2"/>
    </row>
    <row r="373" spans="1:37" ht="15.75" customHeight="1">
      <c r="A373" s="2"/>
      <c r="B373" s="2"/>
      <c r="C373" s="63"/>
      <c r="D373" s="2"/>
      <c r="E373" s="63"/>
      <c r="F373" s="2"/>
      <c r="G373" s="63"/>
      <c r="H373" s="2"/>
      <c r="I373" s="63"/>
      <c r="J373" s="2"/>
      <c r="K373" s="63"/>
      <c r="L373" s="2"/>
      <c r="M373" s="63"/>
      <c r="N373" s="2"/>
      <c r="O373" s="63"/>
      <c r="P373" s="2"/>
      <c r="Q373" s="63"/>
      <c r="R373" s="2"/>
      <c r="S373" s="2"/>
      <c r="T373" s="2"/>
      <c r="U373" s="2"/>
      <c r="V373" s="2"/>
      <c r="W373" s="2"/>
      <c r="X373" s="2"/>
      <c r="Y373" s="2"/>
      <c r="Z373" s="2"/>
      <c r="AA373" s="2"/>
      <c r="AB373" s="2"/>
      <c r="AC373" s="2"/>
      <c r="AD373" s="2"/>
      <c r="AE373" s="2"/>
      <c r="AF373" s="2"/>
      <c r="AG373" s="2"/>
      <c r="AH373" s="2"/>
      <c r="AI373" s="2"/>
      <c r="AJ373" s="2"/>
      <c r="AK373" s="2"/>
    </row>
    <row r="374" spans="1:37" ht="15.75" customHeight="1">
      <c r="A374" s="2"/>
      <c r="B374" s="2"/>
      <c r="C374" s="63"/>
      <c r="D374" s="2"/>
      <c r="E374" s="63"/>
      <c r="F374" s="2"/>
      <c r="G374" s="63"/>
      <c r="H374" s="2"/>
      <c r="I374" s="63"/>
      <c r="J374" s="2"/>
      <c r="K374" s="63"/>
      <c r="L374" s="2"/>
      <c r="M374" s="63"/>
      <c r="N374" s="2"/>
      <c r="O374" s="63"/>
      <c r="P374" s="2"/>
      <c r="Q374" s="63"/>
      <c r="R374" s="2"/>
      <c r="S374" s="2"/>
      <c r="T374" s="2"/>
      <c r="U374" s="2"/>
      <c r="V374" s="2"/>
      <c r="W374" s="2"/>
      <c r="X374" s="2"/>
      <c r="Y374" s="2"/>
      <c r="Z374" s="2"/>
      <c r="AA374" s="2"/>
      <c r="AB374" s="2"/>
      <c r="AC374" s="2"/>
      <c r="AD374" s="2"/>
      <c r="AE374" s="2"/>
      <c r="AF374" s="2"/>
      <c r="AG374" s="2"/>
      <c r="AH374" s="2"/>
      <c r="AI374" s="2"/>
      <c r="AJ374" s="2"/>
      <c r="AK374" s="2"/>
    </row>
    <row r="375" spans="1:37" ht="15.75" customHeight="1">
      <c r="A375" s="2"/>
      <c r="B375" s="2"/>
      <c r="C375" s="63"/>
      <c r="D375" s="2"/>
      <c r="E375" s="63"/>
      <c r="F375" s="2"/>
      <c r="G375" s="63"/>
      <c r="H375" s="2"/>
      <c r="I375" s="63"/>
      <c r="J375" s="2"/>
      <c r="K375" s="63"/>
      <c r="L375" s="2"/>
      <c r="M375" s="63"/>
      <c r="N375" s="2"/>
      <c r="O375" s="63"/>
      <c r="P375" s="2"/>
      <c r="Q375" s="63"/>
      <c r="R375" s="2"/>
      <c r="S375" s="2"/>
      <c r="T375" s="2"/>
      <c r="U375" s="2"/>
      <c r="V375" s="2"/>
      <c r="W375" s="2"/>
      <c r="X375" s="2"/>
      <c r="Y375" s="2"/>
      <c r="Z375" s="2"/>
      <c r="AA375" s="2"/>
      <c r="AB375" s="2"/>
      <c r="AC375" s="2"/>
      <c r="AD375" s="2"/>
      <c r="AE375" s="2"/>
      <c r="AF375" s="2"/>
      <c r="AG375" s="2"/>
      <c r="AH375" s="2"/>
      <c r="AI375" s="2"/>
      <c r="AJ375" s="2"/>
      <c r="AK375" s="2"/>
    </row>
    <row r="376" spans="1:37" ht="15.75" customHeight="1">
      <c r="A376" s="2"/>
      <c r="B376" s="2"/>
      <c r="C376" s="63"/>
      <c r="D376" s="2"/>
      <c r="E376" s="63"/>
      <c r="F376" s="2"/>
      <c r="G376" s="63"/>
      <c r="H376" s="2"/>
      <c r="I376" s="63"/>
      <c r="J376" s="2"/>
      <c r="K376" s="63"/>
      <c r="L376" s="2"/>
      <c r="M376" s="63"/>
      <c r="N376" s="2"/>
      <c r="O376" s="63"/>
      <c r="P376" s="2"/>
      <c r="Q376" s="63"/>
      <c r="R376" s="2"/>
      <c r="S376" s="2"/>
      <c r="T376" s="2"/>
      <c r="U376" s="2"/>
      <c r="V376" s="2"/>
      <c r="W376" s="2"/>
      <c r="X376" s="2"/>
      <c r="Y376" s="2"/>
      <c r="Z376" s="2"/>
      <c r="AA376" s="2"/>
      <c r="AB376" s="2"/>
      <c r="AC376" s="2"/>
      <c r="AD376" s="2"/>
      <c r="AE376" s="2"/>
      <c r="AF376" s="2"/>
      <c r="AG376" s="2"/>
      <c r="AH376" s="2"/>
      <c r="AI376" s="2"/>
      <c r="AJ376" s="2"/>
      <c r="AK376" s="2"/>
    </row>
    <row r="377" spans="1:37" ht="15.75" customHeight="1">
      <c r="A377" s="2"/>
      <c r="B377" s="2"/>
      <c r="C377" s="63"/>
      <c r="D377" s="2"/>
      <c r="E377" s="63"/>
      <c r="F377" s="2"/>
      <c r="G377" s="63"/>
      <c r="H377" s="2"/>
      <c r="I377" s="63"/>
      <c r="J377" s="2"/>
      <c r="K377" s="63"/>
      <c r="L377" s="2"/>
      <c r="M377" s="63"/>
      <c r="N377" s="2"/>
      <c r="O377" s="63"/>
      <c r="P377" s="2"/>
      <c r="Q377" s="63"/>
      <c r="R377" s="2"/>
      <c r="S377" s="2"/>
      <c r="T377" s="2"/>
      <c r="U377" s="2"/>
      <c r="V377" s="2"/>
      <c r="W377" s="2"/>
      <c r="X377" s="2"/>
      <c r="Y377" s="2"/>
      <c r="Z377" s="2"/>
      <c r="AA377" s="2"/>
      <c r="AB377" s="2"/>
      <c r="AC377" s="2"/>
      <c r="AD377" s="2"/>
      <c r="AE377" s="2"/>
      <c r="AF377" s="2"/>
      <c r="AG377" s="2"/>
      <c r="AH377" s="2"/>
      <c r="AI377" s="2"/>
      <c r="AJ377" s="2"/>
      <c r="AK377" s="2"/>
    </row>
    <row r="378" spans="1:37" ht="15.75" customHeight="1">
      <c r="A378" s="2"/>
      <c r="B378" s="2"/>
      <c r="C378" s="63"/>
      <c r="D378" s="2"/>
      <c r="E378" s="63"/>
      <c r="F378" s="2"/>
      <c r="G378" s="63"/>
      <c r="H378" s="2"/>
      <c r="I378" s="63"/>
      <c r="J378" s="2"/>
      <c r="K378" s="63"/>
      <c r="L378" s="2"/>
      <c r="M378" s="63"/>
      <c r="N378" s="2"/>
      <c r="O378" s="63"/>
      <c r="P378" s="2"/>
      <c r="Q378" s="63"/>
      <c r="R378" s="2"/>
      <c r="S378" s="2"/>
      <c r="T378" s="2"/>
      <c r="U378" s="2"/>
      <c r="V378" s="2"/>
      <c r="W378" s="2"/>
      <c r="X378" s="2"/>
      <c r="Y378" s="2"/>
      <c r="Z378" s="2"/>
      <c r="AA378" s="2"/>
      <c r="AB378" s="2"/>
      <c r="AC378" s="2"/>
      <c r="AD378" s="2"/>
      <c r="AE378" s="2"/>
      <c r="AF378" s="2"/>
      <c r="AG378" s="2"/>
      <c r="AH378" s="2"/>
      <c r="AI378" s="2"/>
      <c r="AJ378" s="2"/>
      <c r="AK378" s="2"/>
    </row>
    <row r="379" spans="1:37" ht="15.75" customHeight="1">
      <c r="A379" s="2"/>
      <c r="B379" s="2"/>
      <c r="C379" s="63"/>
      <c r="D379" s="2"/>
      <c r="E379" s="63"/>
      <c r="F379" s="2"/>
      <c r="G379" s="63"/>
      <c r="H379" s="2"/>
      <c r="I379" s="63"/>
      <c r="J379" s="2"/>
      <c r="K379" s="63"/>
      <c r="L379" s="2"/>
      <c r="M379" s="63"/>
      <c r="N379" s="2"/>
      <c r="O379" s="63"/>
      <c r="P379" s="2"/>
      <c r="Q379" s="63"/>
      <c r="R379" s="2"/>
      <c r="S379" s="2"/>
      <c r="T379" s="2"/>
      <c r="U379" s="2"/>
      <c r="V379" s="2"/>
      <c r="W379" s="2"/>
      <c r="X379" s="2"/>
      <c r="Y379" s="2"/>
      <c r="Z379" s="2"/>
      <c r="AA379" s="2"/>
      <c r="AB379" s="2"/>
      <c r="AC379" s="2"/>
      <c r="AD379" s="2"/>
      <c r="AE379" s="2"/>
      <c r="AF379" s="2"/>
      <c r="AG379" s="2"/>
      <c r="AH379" s="2"/>
      <c r="AI379" s="2"/>
      <c r="AJ379" s="2"/>
      <c r="AK379" s="2"/>
    </row>
    <row r="380" spans="1:37" ht="15.75" customHeight="1">
      <c r="A380" s="2"/>
      <c r="B380" s="2"/>
      <c r="C380" s="63"/>
      <c r="D380" s="2"/>
      <c r="E380" s="63"/>
      <c r="F380" s="2"/>
      <c r="G380" s="63"/>
      <c r="H380" s="2"/>
      <c r="I380" s="63"/>
      <c r="J380" s="2"/>
      <c r="K380" s="63"/>
      <c r="L380" s="2"/>
      <c r="M380" s="63"/>
      <c r="N380" s="2"/>
      <c r="O380" s="63"/>
      <c r="P380" s="2"/>
      <c r="Q380" s="63"/>
      <c r="R380" s="2"/>
      <c r="S380" s="2"/>
      <c r="T380" s="2"/>
      <c r="U380" s="2"/>
      <c r="V380" s="2"/>
      <c r="W380" s="2"/>
      <c r="X380" s="2"/>
      <c r="Y380" s="2"/>
      <c r="Z380" s="2"/>
      <c r="AA380" s="2"/>
      <c r="AB380" s="2"/>
      <c r="AC380" s="2"/>
      <c r="AD380" s="2"/>
      <c r="AE380" s="2"/>
      <c r="AF380" s="2"/>
      <c r="AG380" s="2"/>
      <c r="AH380" s="2"/>
      <c r="AI380" s="2"/>
      <c r="AJ380" s="2"/>
      <c r="AK380" s="2"/>
    </row>
    <row r="381" spans="1:37" ht="15.75" customHeight="1">
      <c r="A381" s="2"/>
      <c r="B381" s="2"/>
      <c r="C381" s="63"/>
      <c r="D381" s="2"/>
      <c r="E381" s="63"/>
      <c r="F381" s="2"/>
      <c r="G381" s="63"/>
      <c r="H381" s="2"/>
      <c r="I381" s="63"/>
      <c r="J381" s="2"/>
      <c r="K381" s="63"/>
      <c r="L381" s="2"/>
      <c r="M381" s="63"/>
      <c r="N381" s="2"/>
      <c r="O381" s="63"/>
      <c r="P381" s="2"/>
      <c r="Q381" s="63"/>
      <c r="R381" s="2"/>
      <c r="S381" s="2"/>
      <c r="T381" s="2"/>
      <c r="U381" s="2"/>
      <c r="V381" s="2"/>
      <c r="W381" s="2"/>
      <c r="X381" s="2"/>
      <c r="Y381" s="2"/>
      <c r="Z381" s="2"/>
      <c r="AA381" s="2"/>
      <c r="AB381" s="2"/>
      <c r="AC381" s="2"/>
      <c r="AD381" s="2"/>
      <c r="AE381" s="2"/>
      <c r="AF381" s="2"/>
      <c r="AG381" s="2"/>
      <c r="AH381" s="2"/>
      <c r="AI381" s="2"/>
      <c r="AJ381" s="2"/>
      <c r="AK381" s="2"/>
    </row>
    <row r="382" spans="1:37" ht="15.75" customHeight="1">
      <c r="A382" s="2"/>
      <c r="B382" s="2"/>
      <c r="C382" s="63"/>
      <c r="D382" s="2"/>
      <c r="E382" s="63"/>
      <c r="F382" s="2"/>
      <c r="G382" s="63"/>
      <c r="H382" s="2"/>
      <c r="I382" s="63"/>
      <c r="J382" s="2"/>
      <c r="K382" s="63"/>
      <c r="L382" s="2"/>
      <c r="M382" s="63"/>
      <c r="N382" s="2"/>
      <c r="O382" s="63"/>
      <c r="P382" s="2"/>
      <c r="Q382" s="63"/>
      <c r="R382" s="2"/>
      <c r="S382" s="2"/>
      <c r="T382" s="2"/>
      <c r="U382" s="2"/>
      <c r="V382" s="2"/>
      <c r="W382" s="2"/>
      <c r="X382" s="2"/>
      <c r="Y382" s="2"/>
      <c r="Z382" s="2"/>
      <c r="AA382" s="2"/>
      <c r="AB382" s="2"/>
      <c r="AC382" s="2"/>
      <c r="AD382" s="2"/>
      <c r="AE382" s="2"/>
      <c r="AF382" s="2"/>
      <c r="AG382" s="2"/>
      <c r="AH382" s="2"/>
      <c r="AI382" s="2"/>
      <c r="AJ382" s="2"/>
      <c r="AK382" s="2"/>
    </row>
    <row r="383" spans="1:37" ht="15.75" customHeight="1">
      <c r="A383" s="2"/>
      <c r="B383" s="2"/>
      <c r="C383" s="63"/>
      <c r="D383" s="2"/>
      <c r="E383" s="63"/>
      <c r="F383" s="2"/>
      <c r="G383" s="63"/>
      <c r="H383" s="2"/>
      <c r="I383" s="63"/>
      <c r="J383" s="2"/>
      <c r="K383" s="63"/>
      <c r="L383" s="2"/>
      <c r="M383" s="63"/>
      <c r="N383" s="2"/>
      <c r="O383" s="63"/>
      <c r="P383" s="2"/>
      <c r="Q383" s="63"/>
      <c r="R383" s="2"/>
      <c r="S383" s="2"/>
      <c r="T383" s="2"/>
      <c r="U383" s="2"/>
      <c r="V383" s="2"/>
      <c r="W383" s="2"/>
      <c r="X383" s="2"/>
      <c r="Y383" s="2"/>
      <c r="Z383" s="2"/>
      <c r="AA383" s="2"/>
      <c r="AB383" s="2"/>
      <c r="AC383" s="2"/>
      <c r="AD383" s="2"/>
      <c r="AE383" s="2"/>
      <c r="AF383" s="2"/>
      <c r="AG383" s="2"/>
      <c r="AH383" s="2"/>
      <c r="AI383" s="2"/>
      <c r="AJ383" s="2"/>
      <c r="AK383" s="2"/>
    </row>
    <row r="384" spans="1:37" ht="15.75" customHeight="1">
      <c r="A384" s="2"/>
      <c r="B384" s="2"/>
      <c r="C384" s="63"/>
      <c r="D384" s="2"/>
      <c r="E384" s="63"/>
      <c r="F384" s="2"/>
      <c r="G384" s="63"/>
      <c r="H384" s="2"/>
      <c r="I384" s="63"/>
      <c r="J384" s="2"/>
      <c r="K384" s="63"/>
      <c r="L384" s="2"/>
      <c r="M384" s="63"/>
      <c r="N384" s="2"/>
      <c r="O384" s="63"/>
      <c r="P384" s="2"/>
      <c r="Q384" s="63"/>
      <c r="R384" s="2"/>
      <c r="S384" s="2"/>
      <c r="T384" s="2"/>
      <c r="U384" s="2"/>
      <c r="V384" s="2"/>
      <c r="W384" s="2"/>
      <c r="X384" s="2"/>
      <c r="Y384" s="2"/>
      <c r="Z384" s="2"/>
      <c r="AA384" s="2"/>
      <c r="AB384" s="2"/>
      <c r="AC384" s="2"/>
      <c r="AD384" s="2"/>
      <c r="AE384" s="2"/>
      <c r="AF384" s="2"/>
      <c r="AG384" s="2"/>
      <c r="AH384" s="2"/>
      <c r="AI384" s="2"/>
      <c r="AJ384" s="2"/>
      <c r="AK384" s="2"/>
    </row>
    <row r="385" spans="1:37" ht="15.75" customHeight="1">
      <c r="A385" s="2"/>
      <c r="B385" s="2"/>
      <c r="C385" s="63"/>
      <c r="D385" s="2"/>
      <c r="E385" s="63"/>
      <c r="F385" s="2"/>
      <c r="G385" s="63"/>
      <c r="H385" s="2"/>
      <c r="I385" s="63"/>
      <c r="J385" s="2"/>
      <c r="K385" s="63"/>
      <c r="L385" s="2"/>
      <c r="M385" s="63"/>
      <c r="N385" s="2"/>
      <c r="O385" s="63"/>
      <c r="P385" s="2"/>
      <c r="Q385" s="63"/>
      <c r="R385" s="2"/>
      <c r="S385" s="2"/>
      <c r="T385" s="2"/>
      <c r="U385" s="2"/>
      <c r="V385" s="2"/>
      <c r="W385" s="2"/>
      <c r="X385" s="2"/>
      <c r="Y385" s="2"/>
      <c r="Z385" s="2"/>
      <c r="AA385" s="2"/>
      <c r="AB385" s="2"/>
      <c r="AC385" s="2"/>
      <c r="AD385" s="2"/>
      <c r="AE385" s="2"/>
      <c r="AF385" s="2"/>
      <c r="AG385" s="2"/>
      <c r="AH385" s="2"/>
      <c r="AI385" s="2"/>
      <c r="AJ385" s="2"/>
      <c r="AK385" s="2"/>
    </row>
    <row r="386" spans="1:37" ht="15.75" customHeight="1">
      <c r="A386" s="2"/>
      <c r="B386" s="2"/>
      <c r="C386" s="63"/>
      <c r="D386" s="2"/>
      <c r="E386" s="63"/>
      <c r="F386" s="2"/>
      <c r="G386" s="63"/>
      <c r="H386" s="2"/>
      <c r="I386" s="63"/>
      <c r="J386" s="2"/>
      <c r="K386" s="63"/>
      <c r="L386" s="2"/>
      <c r="M386" s="63"/>
      <c r="N386" s="2"/>
      <c r="O386" s="63"/>
      <c r="P386" s="2"/>
      <c r="Q386" s="63"/>
      <c r="R386" s="2"/>
      <c r="S386" s="2"/>
      <c r="T386" s="2"/>
      <c r="U386" s="2"/>
      <c r="V386" s="2"/>
      <c r="W386" s="2"/>
      <c r="X386" s="2"/>
      <c r="Y386" s="2"/>
      <c r="Z386" s="2"/>
      <c r="AA386" s="2"/>
      <c r="AB386" s="2"/>
      <c r="AC386" s="2"/>
      <c r="AD386" s="2"/>
      <c r="AE386" s="2"/>
      <c r="AF386" s="2"/>
      <c r="AG386" s="2"/>
      <c r="AH386" s="2"/>
      <c r="AI386" s="2"/>
      <c r="AJ386" s="2"/>
      <c r="AK386" s="2"/>
    </row>
    <row r="387" spans="1:37" ht="15.75" customHeight="1">
      <c r="A387" s="2"/>
      <c r="B387" s="2"/>
      <c r="C387" s="63"/>
      <c r="D387" s="2"/>
      <c r="E387" s="63"/>
      <c r="F387" s="2"/>
      <c r="G387" s="63"/>
      <c r="H387" s="2"/>
      <c r="I387" s="63"/>
      <c r="J387" s="2"/>
      <c r="K387" s="63"/>
      <c r="L387" s="2"/>
      <c r="M387" s="63"/>
      <c r="N387" s="2"/>
      <c r="O387" s="63"/>
      <c r="P387" s="2"/>
      <c r="Q387" s="63"/>
      <c r="R387" s="2"/>
      <c r="S387" s="2"/>
      <c r="T387" s="2"/>
      <c r="U387" s="2"/>
      <c r="V387" s="2"/>
      <c r="W387" s="2"/>
      <c r="X387" s="2"/>
      <c r="Y387" s="2"/>
      <c r="Z387" s="2"/>
      <c r="AA387" s="2"/>
      <c r="AB387" s="2"/>
      <c r="AC387" s="2"/>
      <c r="AD387" s="2"/>
      <c r="AE387" s="2"/>
      <c r="AF387" s="2"/>
      <c r="AG387" s="2"/>
      <c r="AH387" s="2"/>
      <c r="AI387" s="2"/>
      <c r="AJ387" s="2"/>
      <c r="AK387" s="2"/>
    </row>
    <row r="388" spans="1:37" ht="15.75" customHeight="1">
      <c r="A388" s="2"/>
      <c r="B388" s="2"/>
      <c r="C388" s="63"/>
      <c r="D388" s="2"/>
      <c r="E388" s="63"/>
      <c r="F388" s="2"/>
      <c r="G388" s="63"/>
      <c r="H388" s="2"/>
      <c r="I388" s="63"/>
      <c r="J388" s="2"/>
      <c r="K388" s="63"/>
      <c r="L388" s="2"/>
      <c r="M388" s="63"/>
      <c r="N388" s="2"/>
      <c r="O388" s="63"/>
      <c r="P388" s="2"/>
      <c r="Q388" s="63"/>
      <c r="R388" s="2"/>
      <c r="S388" s="2"/>
      <c r="T388" s="2"/>
      <c r="U388" s="2"/>
      <c r="V388" s="2"/>
      <c r="W388" s="2"/>
      <c r="X388" s="2"/>
      <c r="Y388" s="2"/>
      <c r="Z388" s="2"/>
      <c r="AA388" s="2"/>
      <c r="AB388" s="2"/>
      <c r="AC388" s="2"/>
      <c r="AD388" s="2"/>
      <c r="AE388" s="2"/>
      <c r="AF388" s="2"/>
      <c r="AG388" s="2"/>
      <c r="AH388" s="2"/>
      <c r="AI388" s="2"/>
      <c r="AJ388" s="2"/>
      <c r="AK388" s="2"/>
    </row>
    <row r="389" spans="1:37" ht="15.75" customHeight="1">
      <c r="A389" s="2"/>
      <c r="B389" s="2"/>
      <c r="C389" s="63"/>
      <c r="D389" s="2"/>
      <c r="E389" s="63"/>
      <c r="F389" s="2"/>
      <c r="G389" s="63"/>
      <c r="H389" s="2"/>
      <c r="I389" s="63"/>
      <c r="J389" s="2"/>
      <c r="K389" s="63"/>
      <c r="L389" s="2"/>
      <c r="M389" s="63"/>
      <c r="N389" s="2"/>
      <c r="O389" s="63"/>
      <c r="P389" s="2"/>
      <c r="Q389" s="63"/>
      <c r="R389" s="2"/>
      <c r="S389" s="2"/>
      <c r="T389" s="2"/>
      <c r="U389" s="2"/>
      <c r="V389" s="2"/>
      <c r="W389" s="2"/>
      <c r="X389" s="2"/>
      <c r="Y389" s="2"/>
      <c r="Z389" s="2"/>
      <c r="AA389" s="2"/>
      <c r="AB389" s="2"/>
      <c r="AC389" s="2"/>
      <c r="AD389" s="2"/>
      <c r="AE389" s="2"/>
      <c r="AF389" s="2"/>
      <c r="AG389" s="2"/>
      <c r="AH389" s="2"/>
      <c r="AI389" s="2"/>
      <c r="AJ389" s="2"/>
      <c r="AK389" s="2"/>
    </row>
    <row r="390" spans="1:37" ht="15.75" customHeight="1">
      <c r="A390" s="2"/>
      <c r="B390" s="2"/>
      <c r="C390" s="63"/>
      <c r="D390" s="2"/>
      <c r="E390" s="63"/>
      <c r="F390" s="2"/>
      <c r="G390" s="63"/>
      <c r="H390" s="2"/>
      <c r="I390" s="63"/>
      <c r="J390" s="2"/>
      <c r="K390" s="63"/>
      <c r="L390" s="2"/>
      <c r="M390" s="63"/>
      <c r="N390" s="2"/>
      <c r="O390" s="63"/>
      <c r="P390" s="2"/>
      <c r="Q390" s="63"/>
      <c r="R390" s="2"/>
      <c r="S390" s="2"/>
      <c r="T390" s="2"/>
      <c r="U390" s="2"/>
      <c r="V390" s="2"/>
      <c r="W390" s="2"/>
      <c r="X390" s="2"/>
      <c r="Y390" s="2"/>
      <c r="Z390" s="2"/>
      <c r="AA390" s="2"/>
      <c r="AB390" s="2"/>
      <c r="AC390" s="2"/>
      <c r="AD390" s="2"/>
      <c r="AE390" s="2"/>
      <c r="AF390" s="2"/>
      <c r="AG390" s="2"/>
      <c r="AH390" s="2"/>
      <c r="AI390" s="2"/>
      <c r="AJ390" s="2"/>
      <c r="AK390" s="2"/>
    </row>
    <row r="391" spans="1:37" ht="15.75" customHeight="1">
      <c r="A391" s="2"/>
      <c r="B391" s="2"/>
      <c r="C391" s="63"/>
      <c r="D391" s="2"/>
      <c r="E391" s="63"/>
      <c r="F391" s="2"/>
      <c r="G391" s="63"/>
      <c r="H391" s="2"/>
      <c r="I391" s="63"/>
      <c r="J391" s="2"/>
      <c r="K391" s="63"/>
      <c r="L391" s="2"/>
      <c r="M391" s="63"/>
      <c r="N391" s="2"/>
      <c r="O391" s="63"/>
      <c r="P391" s="2"/>
      <c r="Q391" s="63"/>
      <c r="R391" s="2"/>
      <c r="S391" s="2"/>
      <c r="T391" s="2"/>
      <c r="U391" s="2"/>
      <c r="V391" s="2"/>
      <c r="W391" s="2"/>
      <c r="X391" s="2"/>
      <c r="Y391" s="2"/>
      <c r="Z391" s="2"/>
      <c r="AA391" s="2"/>
      <c r="AB391" s="2"/>
      <c r="AC391" s="2"/>
      <c r="AD391" s="2"/>
      <c r="AE391" s="2"/>
      <c r="AF391" s="2"/>
      <c r="AG391" s="2"/>
      <c r="AH391" s="2"/>
      <c r="AI391" s="2"/>
      <c r="AJ391" s="2"/>
      <c r="AK391" s="2"/>
    </row>
    <row r="392" spans="1:37" ht="15.75" customHeight="1">
      <c r="A392" s="2"/>
      <c r="B392" s="2"/>
      <c r="C392" s="63"/>
      <c r="D392" s="2"/>
      <c r="E392" s="63"/>
      <c r="F392" s="2"/>
      <c r="G392" s="63"/>
      <c r="H392" s="2"/>
      <c r="I392" s="63"/>
      <c r="J392" s="2"/>
      <c r="K392" s="63"/>
      <c r="L392" s="2"/>
      <c r="M392" s="63"/>
      <c r="N392" s="2"/>
      <c r="O392" s="63"/>
      <c r="P392" s="2"/>
      <c r="Q392" s="63"/>
      <c r="R392" s="2"/>
      <c r="S392" s="2"/>
      <c r="T392" s="2"/>
      <c r="U392" s="2"/>
      <c r="V392" s="2"/>
      <c r="W392" s="2"/>
      <c r="X392" s="2"/>
      <c r="Y392" s="2"/>
      <c r="Z392" s="2"/>
      <c r="AA392" s="2"/>
      <c r="AB392" s="2"/>
      <c r="AC392" s="2"/>
      <c r="AD392" s="2"/>
      <c r="AE392" s="2"/>
      <c r="AF392" s="2"/>
      <c r="AG392" s="2"/>
      <c r="AH392" s="2"/>
      <c r="AI392" s="2"/>
      <c r="AJ392" s="2"/>
      <c r="AK392" s="2"/>
    </row>
    <row r="393" spans="1:37" ht="15.75" customHeight="1">
      <c r="A393" s="2"/>
      <c r="B393" s="2"/>
      <c r="C393" s="63"/>
      <c r="D393" s="2"/>
      <c r="E393" s="63"/>
      <c r="F393" s="2"/>
      <c r="G393" s="63"/>
      <c r="H393" s="2"/>
      <c r="I393" s="63"/>
      <c r="J393" s="2"/>
      <c r="K393" s="63"/>
      <c r="L393" s="2"/>
      <c r="M393" s="63"/>
      <c r="N393" s="2"/>
      <c r="O393" s="63"/>
      <c r="P393" s="2"/>
      <c r="Q393" s="63"/>
      <c r="R393" s="2"/>
      <c r="S393" s="2"/>
      <c r="T393" s="2"/>
      <c r="U393" s="2"/>
      <c r="V393" s="2"/>
      <c r="W393" s="2"/>
      <c r="X393" s="2"/>
      <c r="Y393" s="2"/>
      <c r="Z393" s="2"/>
      <c r="AA393" s="2"/>
      <c r="AB393" s="2"/>
      <c r="AC393" s="2"/>
      <c r="AD393" s="2"/>
      <c r="AE393" s="2"/>
      <c r="AF393" s="2"/>
      <c r="AG393" s="2"/>
      <c r="AH393" s="2"/>
      <c r="AI393" s="2"/>
      <c r="AJ393" s="2"/>
      <c r="AK393" s="2"/>
    </row>
    <row r="394" spans="1:37" ht="15.75" customHeight="1">
      <c r="A394" s="2"/>
      <c r="B394" s="2"/>
      <c r="C394" s="63"/>
      <c r="D394" s="2"/>
      <c r="E394" s="63"/>
      <c r="F394" s="2"/>
      <c r="G394" s="63"/>
      <c r="H394" s="2"/>
      <c r="I394" s="63"/>
      <c r="J394" s="2"/>
      <c r="K394" s="63"/>
      <c r="L394" s="2"/>
      <c r="M394" s="63"/>
      <c r="N394" s="2"/>
      <c r="O394" s="63"/>
      <c r="P394" s="2"/>
      <c r="Q394" s="63"/>
      <c r="R394" s="2"/>
      <c r="S394" s="2"/>
      <c r="T394" s="2"/>
      <c r="U394" s="2"/>
      <c r="V394" s="2"/>
      <c r="W394" s="2"/>
      <c r="X394" s="2"/>
      <c r="Y394" s="2"/>
      <c r="Z394" s="2"/>
      <c r="AA394" s="2"/>
      <c r="AB394" s="2"/>
      <c r="AC394" s="2"/>
      <c r="AD394" s="2"/>
      <c r="AE394" s="2"/>
      <c r="AF394" s="2"/>
      <c r="AG394" s="2"/>
      <c r="AH394" s="2"/>
      <c r="AI394" s="2"/>
      <c r="AJ394" s="2"/>
      <c r="AK394" s="2"/>
    </row>
    <row r="395" spans="1:37" ht="15.75" customHeight="1">
      <c r="A395" s="2"/>
      <c r="B395" s="2"/>
      <c r="C395" s="63"/>
      <c r="D395" s="2"/>
      <c r="E395" s="63"/>
      <c r="F395" s="2"/>
      <c r="G395" s="63"/>
      <c r="H395" s="2"/>
      <c r="I395" s="63"/>
      <c r="J395" s="2"/>
      <c r="K395" s="63"/>
      <c r="L395" s="2"/>
      <c r="M395" s="63"/>
      <c r="N395" s="2"/>
      <c r="O395" s="63"/>
      <c r="P395" s="2"/>
      <c r="Q395" s="63"/>
      <c r="R395" s="2"/>
      <c r="S395" s="2"/>
      <c r="T395" s="2"/>
      <c r="U395" s="2"/>
      <c r="V395" s="2"/>
      <c r="W395" s="2"/>
      <c r="X395" s="2"/>
      <c r="Y395" s="2"/>
      <c r="Z395" s="2"/>
      <c r="AA395" s="2"/>
      <c r="AB395" s="2"/>
      <c r="AC395" s="2"/>
      <c r="AD395" s="2"/>
      <c r="AE395" s="2"/>
      <c r="AF395" s="2"/>
      <c r="AG395" s="2"/>
      <c r="AH395" s="2"/>
      <c r="AI395" s="2"/>
      <c r="AJ395" s="2"/>
      <c r="AK395" s="2"/>
    </row>
    <row r="396" spans="1:37" ht="15.75" customHeight="1">
      <c r="A396" s="2"/>
      <c r="B396" s="2"/>
      <c r="C396" s="63"/>
      <c r="D396" s="2"/>
      <c r="E396" s="63"/>
      <c r="F396" s="2"/>
      <c r="G396" s="63"/>
      <c r="H396" s="2"/>
      <c r="I396" s="63"/>
      <c r="J396" s="2"/>
      <c r="K396" s="63"/>
      <c r="L396" s="2"/>
      <c r="M396" s="63"/>
      <c r="N396" s="2"/>
      <c r="O396" s="63"/>
      <c r="P396" s="2"/>
      <c r="Q396" s="63"/>
      <c r="R396" s="2"/>
      <c r="S396" s="2"/>
      <c r="T396" s="2"/>
      <c r="U396" s="2"/>
      <c r="V396" s="2"/>
      <c r="W396" s="2"/>
      <c r="X396" s="2"/>
      <c r="Y396" s="2"/>
      <c r="Z396" s="2"/>
      <c r="AA396" s="2"/>
      <c r="AB396" s="2"/>
      <c r="AC396" s="2"/>
      <c r="AD396" s="2"/>
      <c r="AE396" s="2"/>
      <c r="AF396" s="2"/>
      <c r="AG396" s="2"/>
      <c r="AH396" s="2"/>
      <c r="AI396" s="2"/>
      <c r="AJ396" s="2"/>
      <c r="AK396" s="2"/>
    </row>
    <row r="397" spans="1:37" ht="15.75" customHeight="1">
      <c r="A397" s="2"/>
      <c r="B397" s="2"/>
      <c r="C397" s="63"/>
      <c r="D397" s="2"/>
      <c r="E397" s="63"/>
      <c r="F397" s="2"/>
      <c r="G397" s="63"/>
      <c r="H397" s="2"/>
      <c r="I397" s="63"/>
      <c r="J397" s="2"/>
      <c r="K397" s="63"/>
      <c r="L397" s="2"/>
      <c r="M397" s="63"/>
      <c r="N397" s="2"/>
      <c r="O397" s="63"/>
      <c r="P397" s="2"/>
      <c r="Q397" s="63"/>
      <c r="R397" s="2"/>
      <c r="S397" s="2"/>
      <c r="T397" s="2"/>
      <c r="U397" s="2"/>
      <c r="V397" s="2"/>
      <c r="W397" s="2"/>
      <c r="X397" s="2"/>
      <c r="Y397" s="2"/>
      <c r="Z397" s="2"/>
      <c r="AA397" s="2"/>
      <c r="AB397" s="2"/>
      <c r="AC397" s="2"/>
      <c r="AD397" s="2"/>
      <c r="AE397" s="2"/>
      <c r="AF397" s="2"/>
      <c r="AG397" s="2"/>
      <c r="AH397" s="2"/>
      <c r="AI397" s="2"/>
      <c r="AJ397" s="2"/>
      <c r="AK397" s="2"/>
    </row>
    <row r="398" spans="1:37" ht="15.75" customHeight="1">
      <c r="A398" s="2"/>
      <c r="B398" s="2"/>
      <c r="C398" s="63"/>
      <c r="D398" s="2"/>
      <c r="E398" s="63"/>
      <c r="F398" s="2"/>
      <c r="G398" s="63"/>
      <c r="H398" s="2"/>
      <c r="I398" s="63"/>
      <c r="J398" s="2"/>
      <c r="K398" s="63"/>
      <c r="L398" s="2"/>
      <c r="M398" s="63"/>
      <c r="N398" s="2"/>
      <c r="O398" s="63"/>
      <c r="P398" s="2"/>
      <c r="Q398" s="63"/>
      <c r="R398" s="2"/>
      <c r="S398" s="2"/>
      <c r="T398" s="2"/>
      <c r="U398" s="2"/>
      <c r="V398" s="2"/>
      <c r="W398" s="2"/>
      <c r="X398" s="2"/>
      <c r="Y398" s="2"/>
      <c r="Z398" s="2"/>
      <c r="AA398" s="2"/>
      <c r="AB398" s="2"/>
      <c r="AC398" s="2"/>
      <c r="AD398" s="2"/>
      <c r="AE398" s="2"/>
      <c r="AF398" s="2"/>
      <c r="AG398" s="2"/>
      <c r="AH398" s="2"/>
      <c r="AI398" s="2"/>
      <c r="AJ398" s="2"/>
      <c r="AK398" s="2"/>
    </row>
    <row r="399" spans="1:37" ht="15.75" customHeight="1">
      <c r="A399" s="2"/>
      <c r="B399" s="2"/>
      <c r="C399" s="63"/>
      <c r="D399" s="2"/>
      <c r="E399" s="63"/>
      <c r="F399" s="2"/>
      <c r="G399" s="63"/>
      <c r="H399" s="2"/>
      <c r="I399" s="63"/>
      <c r="J399" s="2"/>
      <c r="K399" s="63"/>
      <c r="L399" s="2"/>
      <c r="M399" s="63"/>
      <c r="N399" s="2"/>
      <c r="O399" s="63"/>
      <c r="P399" s="2"/>
      <c r="Q399" s="63"/>
      <c r="R399" s="2"/>
      <c r="S399" s="2"/>
      <c r="T399" s="2"/>
      <c r="U399" s="2"/>
      <c r="V399" s="2"/>
      <c r="W399" s="2"/>
      <c r="X399" s="2"/>
      <c r="Y399" s="2"/>
      <c r="Z399" s="2"/>
      <c r="AA399" s="2"/>
      <c r="AB399" s="2"/>
      <c r="AC399" s="2"/>
      <c r="AD399" s="2"/>
      <c r="AE399" s="2"/>
      <c r="AF399" s="2"/>
      <c r="AG399" s="2"/>
      <c r="AH399" s="2"/>
      <c r="AI399" s="2"/>
      <c r="AJ399" s="2"/>
      <c r="AK399" s="2"/>
    </row>
    <row r="400" spans="1:37" ht="15.75" customHeight="1">
      <c r="A400" s="2"/>
      <c r="B400" s="2"/>
      <c r="C400" s="63"/>
      <c r="D400" s="2"/>
      <c r="E400" s="63"/>
      <c r="F400" s="2"/>
      <c r="G400" s="63"/>
      <c r="H400" s="2"/>
      <c r="I400" s="63"/>
      <c r="J400" s="2"/>
      <c r="K400" s="63"/>
      <c r="L400" s="2"/>
      <c r="M400" s="63"/>
      <c r="N400" s="2"/>
      <c r="O400" s="63"/>
      <c r="P400" s="2"/>
      <c r="Q400" s="63"/>
      <c r="R400" s="2"/>
      <c r="S400" s="2"/>
      <c r="T400" s="2"/>
      <c r="U400" s="2"/>
      <c r="V400" s="2"/>
      <c r="W400" s="2"/>
      <c r="X400" s="2"/>
      <c r="Y400" s="2"/>
      <c r="Z400" s="2"/>
      <c r="AA400" s="2"/>
      <c r="AB400" s="2"/>
      <c r="AC400" s="2"/>
      <c r="AD400" s="2"/>
      <c r="AE400" s="2"/>
      <c r="AF400" s="2"/>
      <c r="AG400" s="2"/>
      <c r="AH400" s="2"/>
      <c r="AI400" s="2"/>
      <c r="AJ400" s="2"/>
      <c r="AK400" s="2"/>
    </row>
    <row r="401" spans="1:37" ht="15.75" customHeight="1">
      <c r="A401" s="2"/>
      <c r="B401" s="2"/>
      <c r="C401" s="63"/>
      <c r="D401" s="2"/>
      <c r="E401" s="63"/>
      <c r="F401" s="2"/>
      <c r="G401" s="63"/>
      <c r="H401" s="2"/>
      <c r="I401" s="63"/>
      <c r="J401" s="2"/>
      <c r="K401" s="63"/>
      <c r="L401" s="2"/>
      <c r="M401" s="63"/>
      <c r="N401" s="2"/>
      <c r="O401" s="63"/>
      <c r="P401" s="2"/>
      <c r="Q401" s="63"/>
      <c r="R401" s="2"/>
      <c r="S401" s="2"/>
      <c r="T401" s="2"/>
      <c r="U401" s="2"/>
      <c r="V401" s="2"/>
      <c r="W401" s="2"/>
      <c r="X401" s="2"/>
      <c r="Y401" s="2"/>
      <c r="Z401" s="2"/>
      <c r="AA401" s="2"/>
      <c r="AB401" s="2"/>
      <c r="AC401" s="2"/>
      <c r="AD401" s="2"/>
      <c r="AE401" s="2"/>
      <c r="AF401" s="2"/>
      <c r="AG401" s="2"/>
      <c r="AH401" s="2"/>
      <c r="AI401" s="2"/>
      <c r="AJ401" s="2"/>
      <c r="AK401" s="2"/>
    </row>
    <row r="402" spans="1:37" ht="15.75" customHeight="1">
      <c r="A402" s="2"/>
      <c r="B402" s="2"/>
      <c r="C402" s="63"/>
      <c r="D402" s="2"/>
      <c r="E402" s="63"/>
      <c r="F402" s="2"/>
      <c r="G402" s="63"/>
      <c r="H402" s="2"/>
      <c r="I402" s="63"/>
      <c r="J402" s="2"/>
      <c r="K402" s="63"/>
      <c r="L402" s="2"/>
      <c r="M402" s="63"/>
      <c r="N402" s="2"/>
      <c r="O402" s="63"/>
      <c r="P402" s="2"/>
      <c r="Q402" s="63"/>
      <c r="R402" s="2"/>
      <c r="S402" s="2"/>
      <c r="T402" s="2"/>
      <c r="U402" s="2"/>
      <c r="V402" s="2"/>
      <c r="W402" s="2"/>
      <c r="X402" s="2"/>
      <c r="Y402" s="2"/>
      <c r="Z402" s="2"/>
      <c r="AA402" s="2"/>
      <c r="AB402" s="2"/>
      <c r="AC402" s="2"/>
      <c r="AD402" s="2"/>
      <c r="AE402" s="2"/>
      <c r="AF402" s="2"/>
      <c r="AG402" s="2"/>
      <c r="AH402" s="2"/>
      <c r="AI402" s="2"/>
      <c r="AJ402" s="2"/>
      <c r="AK402" s="2"/>
    </row>
    <row r="403" spans="1:37" ht="15.75" customHeight="1">
      <c r="A403" s="2"/>
      <c r="B403" s="2"/>
      <c r="C403" s="63"/>
      <c r="D403" s="2"/>
      <c r="E403" s="63"/>
      <c r="F403" s="2"/>
      <c r="G403" s="63"/>
      <c r="H403" s="2"/>
      <c r="I403" s="63"/>
      <c r="J403" s="2"/>
      <c r="K403" s="63"/>
      <c r="L403" s="2"/>
      <c r="M403" s="63"/>
      <c r="N403" s="2"/>
      <c r="O403" s="63"/>
      <c r="P403" s="2"/>
      <c r="Q403" s="63"/>
      <c r="R403" s="2"/>
      <c r="S403" s="2"/>
      <c r="T403" s="2"/>
      <c r="U403" s="2"/>
      <c r="V403" s="2"/>
      <c r="W403" s="2"/>
      <c r="X403" s="2"/>
      <c r="Y403" s="2"/>
      <c r="Z403" s="2"/>
      <c r="AA403" s="2"/>
      <c r="AB403" s="2"/>
      <c r="AC403" s="2"/>
      <c r="AD403" s="2"/>
      <c r="AE403" s="2"/>
      <c r="AF403" s="2"/>
      <c r="AG403" s="2"/>
      <c r="AH403" s="2"/>
      <c r="AI403" s="2"/>
      <c r="AJ403" s="2"/>
      <c r="AK403" s="2"/>
    </row>
    <row r="404" spans="1:37" ht="15.75" customHeight="1">
      <c r="A404" s="2"/>
      <c r="B404" s="2"/>
      <c r="C404" s="63"/>
      <c r="D404" s="2"/>
      <c r="E404" s="63"/>
      <c r="F404" s="2"/>
      <c r="G404" s="63"/>
      <c r="H404" s="2"/>
      <c r="I404" s="63"/>
      <c r="J404" s="2"/>
      <c r="K404" s="63"/>
      <c r="L404" s="2"/>
      <c r="M404" s="63"/>
      <c r="N404" s="2"/>
      <c r="O404" s="63"/>
      <c r="P404" s="2"/>
      <c r="Q404" s="63"/>
      <c r="R404" s="2"/>
      <c r="S404" s="2"/>
      <c r="T404" s="2"/>
      <c r="U404" s="2"/>
      <c r="V404" s="2"/>
      <c r="W404" s="2"/>
      <c r="X404" s="2"/>
      <c r="Y404" s="2"/>
      <c r="Z404" s="2"/>
      <c r="AA404" s="2"/>
      <c r="AB404" s="2"/>
      <c r="AC404" s="2"/>
      <c r="AD404" s="2"/>
      <c r="AE404" s="2"/>
      <c r="AF404" s="2"/>
      <c r="AG404" s="2"/>
      <c r="AH404" s="2"/>
      <c r="AI404" s="2"/>
      <c r="AJ404" s="2"/>
      <c r="AK404" s="2"/>
    </row>
    <row r="405" spans="1:37" ht="15.75" customHeight="1">
      <c r="A405" s="2"/>
      <c r="B405" s="2"/>
      <c r="C405" s="63"/>
      <c r="D405" s="2"/>
      <c r="E405" s="63"/>
      <c r="F405" s="2"/>
      <c r="G405" s="63"/>
      <c r="H405" s="2"/>
      <c r="I405" s="63"/>
      <c r="J405" s="2"/>
      <c r="K405" s="63"/>
      <c r="L405" s="2"/>
      <c r="M405" s="63"/>
      <c r="N405" s="2"/>
      <c r="O405" s="63"/>
      <c r="P405" s="2"/>
      <c r="Q405" s="63"/>
      <c r="R405" s="2"/>
      <c r="S405" s="2"/>
      <c r="T405" s="2"/>
      <c r="U405" s="2"/>
      <c r="V405" s="2"/>
      <c r="W405" s="2"/>
      <c r="X405" s="2"/>
      <c r="Y405" s="2"/>
      <c r="Z405" s="2"/>
      <c r="AA405" s="2"/>
      <c r="AB405" s="2"/>
      <c r="AC405" s="2"/>
      <c r="AD405" s="2"/>
      <c r="AE405" s="2"/>
      <c r="AF405" s="2"/>
      <c r="AG405" s="2"/>
      <c r="AH405" s="2"/>
      <c r="AI405" s="2"/>
      <c r="AJ405" s="2"/>
      <c r="AK405" s="2"/>
    </row>
    <row r="406" spans="1:37" ht="15.75" customHeight="1">
      <c r="A406" s="2"/>
      <c r="B406" s="2"/>
      <c r="C406" s="63"/>
      <c r="D406" s="2"/>
      <c r="E406" s="63"/>
      <c r="F406" s="2"/>
      <c r="G406" s="63"/>
      <c r="H406" s="2"/>
      <c r="I406" s="63"/>
      <c r="J406" s="2"/>
      <c r="K406" s="63"/>
      <c r="L406" s="2"/>
      <c r="M406" s="63"/>
      <c r="N406" s="2"/>
      <c r="O406" s="63"/>
      <c r="P406" s="2"/>
      <c r="Q406" s="63"/>
      <c r="R406" s="2"/>
      <c r="S406" s="2"/>
      <c r="T406" s="2"/>
      <c r="U406" s="2"/>
      <c r="V406" s="2"/>
      <c r="W406" s="2"/>
      <c r="X406" s="2"/>
      <c r="Y406" s="2"/>
      <c r="Z406" s="2"/>
      <c r="AA406" s="2"/>
      <c r="AB406" s="2"/>
      <c r="AC406" s="2"/>
      <c r="AD406" s="2"/>
      <c r="AE406" s="2"/>
      <c r="AF406" s="2"/>
      <c r="AG406" s="2"/>
      <c r="AH406" s="2"/>
      <c r="AI406" s="2"/>
      <c r="AJ406" s="2"/>
      <c r="AK406" s="2"/>
    </row>
    <row r="407" spans="1:37" ht="15.75" customHeight="1">
      <c r="A407" s="2"/>
      <c r="B407" s="2"/>
      <c r="C407" s="63"/>
      <c r="D407" s="2"/>
      <c r="E407" s="63"/>
      <c r="F407" s="2"/>
      <c r="G407" s="63"/>
      <c r="H407" s="2"/>
      <c r="I407" s="63"/>
      <c r="J407" s="2"/>
      <c r="K407" s="63"/>
      <c r="L407" s="2"/>
      <c r="M407" s="63"/>
      <c r="N407" s="2"/>
      <c r="O407" s="63"/>
      <c r="P407" s="2"/>
      <c r="Q407" s="63"/>
      <c r="R407" s="2"/>
      <c r="S407" s="2"/>
      <c r="T407" s="2"/>
      <c r="U407" s="2"/>
      <c r="V407" s="2"/>
      <c r="W407" s="2"/>
      <c r="X407" s="2"/>
      <c r="Y407" s="2"/>
      <c r="Z407" s="2"/>
      <c r="AA407" s="2"/>
      <c r="AB407" s="2"/>
      <c r="AC407" s="2"/>
      <c r="AD407" s="2"/>
      <c r="AE407" s="2"/>
      <c r="AF407" s="2"/>
      <c r="AG407" s="2"/>
      <c r="AH407" s="2"/>
      <c r="AI407" s="2"/>
      <c r="AJ407" s="2"/>
      <c r="AK407" s="2"/>
    </row>
    <row r="408" spans="1:37" ht="15.75" customHeight="1">
      <c r="A408" s="2"/>
      <c r="B408" s="2"/>
      <c r="C408" s="63"/>
      <c r="D408" s="2"/>
      <c r="E408" s="63"/>
      <c r="F408" s="2"/>
      <c r="G408" s="63"/>
      <c r="H408" s="2"/>
      <c r="I408" s="63"/>
      <c r="J408" s="2"/>
      <c r="K408" s="63"/>
      <c r="L408" s="2"/>
      <c r="M408" s="63"/>
      <c r="N408" s="2"/>
      <c r="O408" s="63"/>
      <c r="P408" s="2"/>
      <c r="Q408" s="63"/>
      <c r="R408" s="2"/>
      <c r="S408" s="2"/>
      <c r="T408" s="2"/>
      <c r="U408" s="2"/>
      <c r="V408" s="2"/>
      <c r="W408" s="2"/>
      <c r="X408" s="2"/>
      <c r="Y408" s="2"/>
      <c r="Z408" s="2"/>
      <c r="AA408" s="2"/>
      <c r="AB408" s="2"/>
      <c r="AC408" s="2"/>
      <c r="AD408" s="2"/>
      <c r="AE408" s="2"/>
      <c r="AF408" s="2"/>
      <c r="AG408" s="2"/>
      <c r="AH408" s="2"/>
      <c r="AI408" s="2"/>
      <c r="AJ408" s="2"/>
      <c r="AK408" s="2"/>
    </row>
    <row r="409" spans="1:37" ht="15.75" customHeight="1">
      <c r="A409" s="2"/>
      <c r="B409" s="2"/>
      <c r="C409" s="63"/>
      <c r="D409" s="2"/>
      <c r="E409" s="63"/>
      <c r="F409" s="2"/>
      <c r="G409" s="63"/>
      <c r="H409" s="2"/>
      <c r="I409" s="63"/>
      <c r="J409" s="2"/>
      <c r="K409" s="63"/>
      <c r="L409" s="2"/>
      <c r="M409" s="63"/>
      <c r="N409" s="2"/>
      <c r="O409" s="63"/>
      <c r="P409" s="2"/>
      <c r="Q409" s="63"/>
      <c r="R409" s="2"/>
      <c r="S409" s="2"/>
      <c r="T409" s="2"/>
      <c r="U409" s="2"/>
      <c r="V409" s="2"/>
      <c r="W409" s="2"/>
      <c r="X409" s="2"/>
      <c r="Y409" s="2"/>
      <c r="Z409" s="2"/>
      <c r="AA409" s="2"/>
      <c r="AB409" s="2"/>
      <c r="AC409" s="2"/>
      <c r="AD409" s="2"/>
      <c r="AE409" s="2"/>
      <c r="AF409" s="2"/>
      <c r="AG409" s="2"/>
      <c r="AH409" s="2"/>
      <c r="AI409" s="2"/>
      <c r="AJ409" s="2"/>
      <c r="AK409" s="2"/>
    </row>
    <row r="410" spans="1:37" ht="15.75" customHeight="1">
      <c r="A410" s="2"/>
      <c r="B410" s="2"/>
      <c r="C410" s="63"/>
      <c r="D410" s="2"/>
      <c r="E410" s="63"/>
      <c r="F410" s="2"/>
      <c r="G410" s="63"/>
      <c r="H410" s="2"/>
      <c r="I410" s="63"/>
      <c r="J410" s="2"/>
      <c r="K410" s="63"/>
      <c r="L410" s="2"/>
      <c r="M410" s="63"/>
      <c r="N410" s="2"/>
      <c r="O410" s="63"/>
      <c r="P410" s="2"/>
      <c r="Q410" s="63"/>
      <c r="R410" s="2"/>
      <c r="S410" s="2"/>
      <c r="T410" s="2"/>
      <c r="U410" s="2"/>
      <c r="V410" s="2"/>
      <c r="W410" s="2"/>
      <c r="X410" s="2"/>
      <c r="Y410" s="2"/>
      <c r="Z410" s="2"/>
      <c r="AA410" s="2"/>
      <c r="AB410" s="2"/>
      <c r="AC410" s="2"/>
      <c r="AD410" s="2"/>
      <c r="AE410" s="2"/>
      <c r="AF410" s="2"/>
      <c r="AG410" s="2"/>
      <c r="AH410" s="2"/>
      <c r="AI410" s="2"/>
      <c r="AJ410" s="2"/>
      <c r="AK410" s="2"/>
    </row>
    <row r="411" spans="1:37" ht="15.75" customHeight="1">
      <c r="A411" s="2"/>
      <c r="B411" s="2"/>
      <c r="C411" s="63"/>
      <c r="D411" s="2"/>
      <c r="E411" s="63"/>
      <c r="F411" s="2"/>
      <c r="G411" s="63"/>
      <c r="H411" s="2"/>
      <c r="I411" s="63"/>
      <c r="J411" s="2"/>
      <c r="K411" s="63"/>
      <c r="L411" s="2"/>
      <c r="M411" s="63"/>
      <c r="N411" s="2"/>
      <c r="O411" s="63"/>
      <c r="P411" s="2"/>
      <c r="Q411" s="63"/>
      <c r="R411" s="2"/>
      <c r="S411" s="2"/>
      <c r="T411" s="2"/>
      <c r="U411" s="2"/>
      <c r="V411" s="2"/>
      <c r="W411" s="2"/>
      <c r="X411" s="2"/>
      <c r="Y411" s="2"/>
      <c r="Z411" s="2"/>
      <c r="AA411" s="2"/>
      <c r="AB411" s="2"/>
      <c r="AC411" s="2"/>
      <c r="AD411" s="2"/>
      <c r="AE411" s="2"/>
      <c r="AF411" s="2"/>
      <c r="AG411" s="2"/>
      <c r="AH411" s="2"/>
      <c r="AI411" s="2"/>
      <c r="AJ411" s="2"/>
      <c r="AK411" s="2"/>
    </row>
    <row r="412" spans="1:37" ht="15.75" customHeight="1">
      <c r="A412" s="2"/>
      <c r="B412" s="2"/>
      <c r="C412" s="63"/>
      <c r="D412" s="2"/>
      <c r="E412" s="63"/>
      <c r="F412" s="2"/>
      <c r="G412" s="63"/>
      <c r="H412" s="2"/>
      <c r="I412" s="63"/>
      <c r="J412" s="2"/>
      <c r="K412" s="63"/>
      <c r="L412" s="2"/>
      <c r="M412" s="63"/>
      <c r="N412" s="2"/>
      <c r="O412" s="63"/>
      <c r="P412" s="2"/>
      <c r="Q412" s="63"/>
      <c r="R412" s="2"/>
      <c r="S412" s="2"/>
      <c r="T412" s="2"/>
      <c r="U412" s="2"/>
      <c r="V412" s="2"/>
      <c r="W412" s="2"/>
      <c r="X412" s="2"/>
      <c r="Y412" s="2"/>
      <c r="Z412" s="2"/>
      <c r="AA412" s="2"/>
      <c r="AB412" s="2"/>
      <c r="AC412" s="2"/>
      <c r="AD412" s="2"/>
      <c r="AE412" s="2"/>
      <c r="AF412" s="2"/>
      <c r="AG412" s="2"/>
      <c r="AH412" s="2"/>
      <c r="AI412" s="2"/>
      <c r="AJ412" s="2"/>
      <c r="AK412" s="2"/>
    </row>
    <row r="413" spans="1:37" ht="15.75" customHeight="1">
      <c r="A413" s="2"/>
      <c r="B413" s="2"/>
      <c r="C413" s="63"/>
      <c r="D413" s="2"/>
      <c r="E413" s="63"/>
      <c r="F413" s="2"/>
      <c r="G413" s="63"/>
      <c r="H413" s="2"/>
      <c r="I413" s="63"/>
      <c r="J413" s="2"/>
      <c r="K413" s="63"/>
      <c r="L413" s="2"/>
      <c r="M413" s="63"/>
      <c r="N413" s="2"/>
      <c r="O413" s="63"/>
      <c r="P413" s="2"/>
      <c r="Q413" s="63"/>
      <c r="R413" s="2"/>
      <c r="S413" s="2"/>
      <c r="T413" s="2"/>
      <c r="U413" s="2"/>
      <c r="V413" s="2"/>
      <c r="W413" s="2"/>
      <c r="X413" s="2"/>
      <c r="Y413" s="2"/>
      <c r="Z413" s="2"/>
      <c r="AA413" s="2"/>
      <c r="AB413" s="2"/>
      <c r="AC413" s="2"/>
      <c r="AD413" s="2"/>
      <c r="AE413" s="2"/>
      <c r="AF413" s="2"/>
      <c r="AG413" s="2"/>
      <c r="AH413" s="2"/>
      <c r="AI413" s="2"/>
      <c r="AJ413" s="2"/>
      <c r="AK413" s="2"/>
    </row>
    <row r="414" spans="1:37" ht="15.75" customHeight="1">
      <c r="A414" s="2"/>
      <c r="B414" s="2"/>
      <c r="C414" s="63"/>
      <c r="D414" s="2"/>
      <c r="E414" s="63"/>
      <c r="F414" s="2"/>
      <c r="G414" s="63"/>
      <c r="H414" s="2"/>
      <c r="I414" s="63"/>
      <c r="J414" s="2"/>
      <c r="K414" s="63"/>
      <c r="L414" s="2"/>
      <c r="M414" s="63"/>
      <c r="N414" s="2"/>
      <c r="O414" s="63"/>
      <c r="P414" s="2"/>
      <c r="Q414" s="63"/>
      <c r="R414" s="2"/>
      <c r="S414" s="2"/>
      <c r="T414" s="2"/>
      <c r="U414" s="2"/>
      <c r="V414" s="2"/>
      <c r="W414" s="2"/>
      <c r="X414" s="2"/>
      <c r="Y414" s="2"/>
      <c r="Z414" s="2"/>
      <c r="AA414" s="2"/>
      <c r="AB414" s="2"/>
      <c r="AC414" s="2"/>
      <c r="AD414" s="2"/>
      <c r="AE414" s="2"/>
      <c r="AF414" s="2"/>
      <c r="AG414" s="2"/>
      <c r="AH414" s="2"/>
      <c r="AI414" s="2"/>
      <c r="AJ414" s="2"/>
      <c r="AK414" s="2"/>
    </row>
    <row r="415" spans="1:37" ht="15.75" customHeight="1">
      <c r="A415" s="2"/>
      <c r="B415" s="2"/>
      <c r="C415" s="63"/>
      <c r="D415" s="2"/>
      <c r="E415" s="63"/>
      <c r="F415" s="2"/>
      <c r="G415" s="63"/>
      <c r="H415" s="2"/>
      <c r="I415" s="63"/>
      <c r="J415" s="2"/>
      <c r="K415" s="63"/>
      <c r="L415" s="2"/>
      <c r="M415" s="63"/>
      <c r="N415" s="2"/>
      <c r="O415" s="63"/>
      <c r="P415" s="2"/>
      <c r="Q415" s="63"/>
      <c r="R415" s="2"/>
      <c r="S415" s="2"/>
      <c r="T415" s="2"/>
      <c r="U415" s="2"/>
      <c r="V415" s="2"/>
      <c r="W415" s="2"/>
      <c r="X415" s="2"/>
      <c r="Y415" s="2"/>
      <c r="Z415" s="2"/>
      <c r="AA415" s="2"/>
      <c r="AB415" s="2"/>
      <c r="AC415" s="2"/>
      <c r="AD415" s="2"/>
      <c r="AE415" s="2"/>
      <c r="AF415" s="2"/>
      <c r="AG415" s="2"/>
      <c r="AH415" s="2"/>
      <c r="AI415" s="2"/>
      <c r="AJ415" s="2"/>
      <c r="AK415" s="2"/>
    </row>
    <row r="416" spans="1:37" ht="15.75" customHeight="1">
      <c r="A416" s="2"/>
      <c r="B416" s="2"/>
      <c r="C416" s="63"/>
      <c r="D416" s="2"/>
      <c r="E416" s="63"/>
      <c r="F416" s="2"/>
      <c r="G416" s="63"/>
      <c r="H416" s="2"/>
      <c r="I416" s="63"/>
      <c r="J416" s="2"/>
      <c r="K416" s="63"/>
      <c r="L416" s="2"/>
      <c r="M416" s="63"/>
      <c r="N416" s="2"/>
      <c r="O416" s="63"/>
      <c r="P416" s="2"/>
      <c r="Q416" s="63"/>
      <c r="R416" s="2"/>
      <c r="S416" s="2"/>
      <c r="T416" s="2"/>
      <c r="U416" s="2"/>
      <c r="V416" s="2"/>
      <c r="W416" s="2"/>
      <c r="X416" s="2"/>
      <c r="Y416" s="2"/>
      <c r="Z416" s="2"/>
      <c r="AA416" s="2"/>
      <c r="AB416" s="2"/>
      <c r="AC416" s="2"/>
      <c r="AD416" s="2"/>
      <c r="AE416" s="2"/>
      <c r="AF416" s="2"/>
      <c r="AG416" s="2"/>
      <c r="AH416" s="2"/>
      <c r="AI416" s="2"/>
      <c r="AJ416" s="2"/>
      <c r="AK416" s="2"/>
    </row>
    <row r="417" spans="1:37" ht="15.75" customHeight="1">
      <c r="A417" s="2"/>
      <c r="B417" s="2"/>
      <c r="C417" s="63"/>
      <c r="D417" s="2"/>
      <c r="E417" s="63"/>
      <c r="F417" s="2"/>
      <c r="G417" s="63"/>
      <c r="H417" s="2"/>
      <c r="I417" s="63"/>
      <c r="J417" s="2"/>
      <c r="K417" s="63"/>
      <c r="L417" s="2"/>
      <c r="M417" s="63"/>
      <c r="N417" s="2"/>
      <c r="O417" s="63"/>
      <c r="P417" s="2"/>
      <c r="Q417" s="63"/>
      <c r="R417" s="2"/>
      <c r="S417" s="2"/>
      <c r="T417" s="2"/>
      <c r="U417" s="2"/>
      <c r="V417" s="2"/>
      <c r="W417" s="2"/>
      <c r="X417" s="2"/>
      <c r="Y417" s="2"/>
      <c r="Z417" s="2"/>
      <c r="AA417" s="2"/>
      <c r="AB417" s="2"/>
      <c r="AC417" s="2"/>
      <c r="AD417" s="2"/>
      <c r="AE417" s="2"/>
      <c r="AF417" s="2"/>
      <c r="AG417" s="2"/>
      <c r="AH417" s="2"/>
      <c r="AI417" s="2"/>
      <c r="AJ417" s="2"/>
      <c r="AK417" s="2"/>
    </row>
    <row r="418" spans="1:37" ht="15.75" customHeight="1">
      <c r="A418" s="2"/>
      <c r="B418" s="2"/>
      <c r="C418" s="63"/>
      <c r="D418" s="2"/>
      <c r="E418" s="63"/>
      <c r="F418" s="2"/>
      <c r="G418" s="63"/>
      <c r="H418" s="2"/>
      <c r="I418" s="63"/>
      <c r="J418" s="2"/>
      <c r="K418" s="63"/>
      <c r="L418" s="2"/>
      <c r="M418" s="63"/>
      <c r="N418" s="2"/>
      <c r="O418" s="63"/>
      <c r="P418" s="2"/>
      <c r="Q418" s="63"/>
      <c r="R418" s="2"/>
      <c r="S418" s="2"/>
      <c r="T418" s="2"/>
      <c r="U418" s="2"/>
      <c r="V418" s="2"/>
      <c r="W418" s="2"/>
      <c r="X418" s="2"/>
      <c r="Y418" s="2"/>
      <c r="Z418" s="2"/>
      <c r="AA418" s="2"/>
      <c r="AB418" s="2"/>
      <c r="AC418" s="2"/>
      <c r="AD418" s="2"/>
      <c r="AE418" s="2"/>
      <c r="AF418" s="2"/>
      <c r="AG418" s="2"/>
      <c r="AH418" s="2"/>
      <c r="AI418" s="2"/>
      <c r="AJ418" s="2"/>
      <c r="AK418" s="2"/>
    </row>
    <row r="419" spans="1:37" ht="15.75" customHeight="1">
      <c r="A419" s="2"/>
      <c r="B419" s="2"/>
      <c r="C419" s="63"/>
      <c r="D419" s="2"/>
      <c r="E419" s="63"/>
      <c r="F419" s="2"/>
      <c r="G419" s="63"/>
      <c r="H419" s="2"/>
      <c r="I419" s="63"/>
      <c r="J419" s="2"/>
      <c r="K419" s="63"/>
      <c r="L419" s="2"/>
      <c r="M419" s="63"/>
      <c r="N419" s="2"/>
      <c r="O419" s="63"/>
      <c r="P419" s="2"/>
      <c r="Q419" s="63"/>
      <c r="R419" s="2"/>
      <c r="S419" s="2"/>
      <c r="T419" s="2"/>
      <c r="U419" s="2"/>
      <c r="V419" s="2"/>
      <c r="W419" s="2"/>
      <c r="X419" s="2"/>
      <c r="Y419" s="2"/>
      <c r="Z419" s="2"/>
      <c r="AA419" s="2"/>
      <c r="AB419" s="2"/>
      <c r="AC419" s="2"/>
      <c r="AD419" s="2"/>
      <c r="AE419" s="2"/>
      <c r="AF419" s="2"/>
      <c r="AG419" s="2"/>
      <c r="AH419" s="2"/>
      <c r="AI419" s="2"/>
      <c r="AJ419" s="2"/>
      <c r="AK419" s="2"/>
    </row>
    <row r="420" spans="1:37" ht="15.75" customHeight="1">
      <c r="A420" s="2"/>
      <c r="B420" s="2"/>
      <c r="C420" s="63"/>
      <c r="D420" s="2"/>
      <c r="E420" s="63"/>
      <c r="F420" s="2"/>
      <c r="G420" s="63"/>
      <c r="H420" s="2"/>
      <c r="I420" s="63"/>
      <c r="J420" s="2"/>
      <c r="K420" s="63"/>
      <c r="L420" s="2"/>
      <c r="M420" s="63"/>
      <c r="N420" s="2"/>
      <c r="O420" s="63"/>
      <c r="P420" s="2"/>
      <c r="Q420" s="63"/>
      <c r="R420" s="2"/>
      <c r="S420" s="2"/>
      <c r="T420" s="2"/>
      <c r="U420" s="2"/>
      <c r="V420" s="2"/>
      <c r="W420" s="2"/>
      <c r="X420" s="2"/>
      <c r="Y420" s="2"/>
      <c r="Z420" s="2"/>
      <c r="AA420" s="2"/>
      <c r="AB420" s="2"/>
      <c r="AC420" s="2"/>
      <c r="AD420" s="2"/>
      <c r="AE420" s="2"/>
      <c r="AF420" s="2"/>
      <c r="AG420" s="2"/>
      <c r="AH420" s="2"/>
      <c r="AI420" s="2"/>
      <c r="AJ420" s="2"/>
      <c r="AK420" s="2"/>
    </row>
    <row r="421" spans="1:37" ht="15.75" customHeight="1">
      <c r="A421" s="2"/>
      <c r="B421" s="2"/>
      <c r="C421" s="63"/>
      <c r="D421" s="2"/>
      <c r="E421" s="63"/>
      <c r="F421" s="2"/>
      <c r="G421" s="63"/>
      <c r="H421" s="2"/>
      <c r="I421" s="63"/>
      <c r="J421" s="2"/>
      <c r="K421" s="63"/>
      <c r="L421" s="2"/>
      <c r="M421" s="63"/>
      <c r="N421" s="2"/>
      <c r="O421" s="63"/>
      <c r="P421" s="2"/>
      <c r="Q421" s="63"/>
      <c r="R421" s="2"/>
      <c r="S421" s="2"/>
      <c r="T421" s="2"/>
      <c r="U421" s="2"/>
      <c r="V421" s="2"/>
      <c r="W421" s="2"/>
      <c r="X421" s="2"/>
      <c r="Y421" s="2"/>
      <c r="Z421" s="2"/>
      <c r="AA421" s="2"/>
      <c r="AB421" s="2"/>
      <c r="AC421" s="2"/>
      <c r="AD421" s="2"/>
      <c r="AE421" s="2"/>
      <c r="AF421" s="2"/>
      <c r="AG421" s="2"/>
      <c r="AH421" s="2"/>
      <c r="AI421" s="2"/>
      <c r="AJ421" s="2"/>
      <c r="AK421" s="2"/>
    </row>
    <row r="422" spans="1:37" ht="15.75" customHeight="1">
      <c r="A422" s="2"/>
      <c r="B422" s="2"/>
      <c r="C422" s="63"/>
      <c r="D422" s="2"/>
      <c r="E422" s="63"/>
      <c r="F422" s="2"/>
      <c r="G422" s="63"/>
      <c r="H422" s="2"/>
      <c r="I422" s="63"/>
      <c r="J422" s="2"/>
      <c r="K422" s="63"/>
      <c r="L422" s="2"/>
      <c r="M422" s="63"/>
      <c r="N422" s="2"/>
      <c r="O422" s="63"/>
      <c r="P422" s="2"/>
      <c r="Q422" s="63"/>
      <c r="R422" s="2"/>
      <c r="S422" s="2"/>
      <c r="T422" s="2"/>
      <c r="U422" s="2"/>
      <c r="V422" s="2"/>
      <c r="W422" s="2"/>
      <c r="X422" s="2"/>
      <c r="Y422" s="2"/>
      <c r="Z422" s="2"/>
      <c r="AA422" s="2"/>
      <c r="AB422" s="2"/>
      <c r="AC422" s="2"/>
      <c r="AD422" s="2"/>
      <c r="AE422" s="2"/>
      <c r="AF422" s="2"/>
      <c r="AG422" s="2"/>
      <c r="AH422" s="2"/>
      <c r="AI422" s="2"/>
      <c r="AJ422" s="2"/>
      <c r="AK422" s="2"/>
    </row>
    <row r="423" spans="1:37" ht="15.75" customHeight="1">
      <c r="A423" s="2"/>
      <c r="B423" s="2"/>
      <c r="C423" s="63"/>
      <c r="D423" s="2"/>
      <c r="E423" s="63"/>
      <c r="F423" s="2"/>
      <c r="G423" s="63"/>
      <c r="H423" s="2"/>
      <c r="I423" s="63"/>
      <c r="J423" s="2"/>
      <c r="K423" s="63"/>
      <c r="L423" s="2"/>
      <c r="M423" s="63"/>
      <c r="N423" s="2"/>
      <c r="O423" s="63"/>
      <c r="P423" s="2"/>
      <c r="Q423" s="63"/>
      <c r="R423" s="2"/>
      <c r="S423" s="2"/>
      <c r="T423" s="2"/>
      <c r="U423" s="2"/>
      <c r="V423" s="2"/>
      <c r="W423" s="2"/>
      <c r="X423" s="2"/>
      <c r="Y423" s="2"/>
      <c r="Z423" s="2"/>
      <c r="AA423" s="2"/>
      <c r="AB423" s="2"/>
      <c r="AC423" s="2"/>
      <c r="AD423" s="2"/>
      <c r="AE423" s="2"/>
      <c r="AF423" s="2"/>
      <c r="AG423" s="2"/>
      <c r="AH423" s="2"/>
      <c r="AI423" s="2"/>
      <c r="AJ423" s="2"/>
      <c r="AK423" s="2"/>
    </row>
    <row r="424" spans="1:37" ht="15.75" customHeight="1">
      <c r="A424" s="2"/>
      <c r="B424" s="2"/>
      <c r="C424" s="63"/>
      <c r="D424" s="2"/>
      <c r="E424" s="63"/>
      <c r="F424" s="2"/>
      <c r="G424" s="63"/>
      <c r="H424" s="2"/>
      <c r="I424" s="63"/>
      <c r="J424" s="2"/>
      <c r="K424" s="63"/>
      <c r="L424" s="2"/>
      <c r="M424" s="63"/>
      <c r="N424" s="2"/>
      <c r="O424" s="63"/>
      <c r="P424" s="2"/>
      <c r="Q424" s="63"/>
      <c r="R424" s="2"/>
      <c r="S424" s="2"/>
      <c r="T424" s="2"/>
      <c r="U424" s="2"/>
      <c r="V424" s="2"/>
      <c r="W424" s="2"/>
      <c r="X424" s="2"/>
      <c r="Y424" s="2"/>
      <c r="Z424" s="2"/>
      <c r="AA424" s="2"/>
      <c r="AB424" s="2"/>
      <c r="AC424" s="2"/>
      <c r="AD424" s="2"/>
      <c r="AE424" s="2"/>
      <c r="AF424" s="2"/>
      <c r="AG424" s="2"/>
      <c r="AH424" s="2"/>
      <c r="AI424" s="2"/>
      <c r="AJ424" s="2"/>
      <c r="AK424" s="2"/>
    </row>
    <row r="425" spans="1:37" ht="15.75" customHeight="1">
      <c r="A425" s="2"/>
      <c r="B425" s="2"/>
      <c r="C425" s="63"/>
      <c r="D425" s="2"/>
      <c r="E425" s="63"/>
      <c r="F425" s="2"/>
      <c r="G425" s="63"/>
      <c r="H425" s="2"/>
      <c r="I425" s="63"/>
      <c r="J425" s="2"/>
      <c r="K425" s="63"/>
      <c r="L425" s="2"/>
      <c r="M425" s="63"/>
      <c r="N425" s="2"/>
      <c r="O425" s="63"/>
      <c r="P425" s="2"/>
      <c r="Q425" s="63"/>
      <c r="R425" s="2"/>
      <c r="S425" s="2"/>
      <c r="T425" s="2"/>
      <c r="U425" s="2"/>
      <c r="V425" s="2"/>
      <c r="W425" s="2"/>
      <c r="X425" s="2"/>
      <c r="Y425" s="2"/>
      <c r="Z425" s="2"/>
      <c r="AA425" s="2"/>
      <c r="AB425" s="2"/>
      <c r="AC425" s="2"/>
      <c r="AD425" s="2"/>
      <c r="AE425" s="2"/>
      <c r="AF425" s="2"/>
      <c r="AG425" s="2"/>
      <c r="AH425" s="2"/>
      <c r="AI425" s="2"/>
      <c r="AJ425" s="2"/>
      <c r="AK425" s="2"/>
    </row>
    <row r="426" spans="1:37" ht="15.75" customHeight="1">
      <c r="A426" s="2"/>
      <c r="B426" s="2"/>
      <c r="C426" s="63"/>
      <c r="D426" s="2"/>
      <c r="E426" s="63"/>
      <c r="F426" s="2"/>
      <c r="G426" s="63"/>
      <c r="H426" s="2"/>
      <c r="I426" s="63"/>
      <c r="J426" s="2"/>
      <c r="K426" s="63"/>
      <c r="L426" s="2"/>
      <c r="M426" s="63"/>
      <c r="N426" s="2"/>
      <c r="O426" s="63"/>
      <c r="P426" s="2"/>
      <c r="Q426" s="63"/>
      <c r="R426" s="2"/>
      <c r="S426" s="2"/>
      <c r="T426" s="2"/>
      <c r="U426" s="2"/>
      <c r="V426" s="2"/>
      <c r="W426" s="2"/>
      <c r="X426" s="2"/>
      <c r="Y426" s="2"/>
      <c r="Z426" s="2"/>
      <c r="AA426" s="2"/>
      <c r="AB426" s="2"/>
      <c r="AC426" s="2"/>
      <c r="AD426" s="2"/>
      <c r="AE426" s="2"/>
      <c r="AF426" s="2"/>
      <c r="AG426" s="2"/>
      <c r="AH426" s="2"/>
      <c r="AI426" s="2"/>
      <c r="AJ426" s="2"/>
      <c r="AK426" s="2"/>
    </row>
    <row r="427" spans="1:37" ht="15.75" customHeight="1">
      <c r="A427" s="2"/>
      <c r="B427" s="2"/>
      <c r="C427" s="63"/>
      <c r="D427" s="2"/>
      <c r="E427" s="63"/>
      <c r="F427" s="2"/>
      <c r="G427" s="63"/>
      <c r="H427" s="2"/>
      <c r="I427" s="63"/>
      <c r="J427" s="2"/>
      <c r="K427" s="63"/>
      <c r="L427" s="2"/>
      <c r="M427" s="63"/>
      <c r="N427" s="2"/>
      <c r="O427" s="63"/>
      <c r="P427" s="2"/>
      <c r="Q427" s="63"/>
      <c r="R427" s="2"/>
      <c r="S427" s="2"/>
      <c r="T427" s="2"/>
      <c r="U427" s="2"/>
      <c r="V427" s="2"/>
      <c r="W427" s="2"/>
      <c r="X427" s="2"/>
      <c r="Y427" s="2"/>
      <c r="Z427" s="2"/>
      <c r="AA427" s="2"/>
      <c r="AB427" s="2"/>
      <c r="AC427" s="2"/>
      <c r="AD427" s="2"/>
      <c r="AE427" s="2"/>
      <c r="AF427" s="2"/>
      <c r="AG427" s="2"/>
      <c r="AH427" s="2"/>
      <c r="AI427" s="2"/>
      <c r="AJ427" s="2"/>
      <c r="AK427" s="2"/>
    </row>
    <row r="428" spans="1:37" ht="15.75" customHeight="1">
      <c r="A428" s="2"/>
      <c r="B428" s="2"/>
      <c r="C428" s="63"/>
      <c r="D428" s="2"/>
      <c r="E428" s="63"/>
      <c r="F428" s="2"/>
      <c r="G428" s="63"/>
      <c r="H428" s="2"/>
      <c r="I428" s="63"/>
      <c r="J428" s="2"/>
      <c r="K428" s="63"/>
      <c r="L428" s="2"/>
      <c r="M428" s="63"/>
      <c r="N428" s="2"/>
      <c r="O428" s="63"/>
      <c r="P428" s="2"/>
      <c r="Q428" s="63"/>
      <c r="R428" s="2"/>
      <c r="S428" s="2"/>
      <c r="T428" s="2"/>
      <c r="U428" s="2"/>
      <c r="V428" s="2"/>
      <c r="W428" s="2"/>
      <c r="X428" s="2"/>
      <c r="Y428" s="2"/>
      <c r="Z428" s="2"/>
      <c r="AA428" s="2"/>
      <c r="AB428" s="2"/>
      <c r="AC428" s="2"/>
      <c r="AD428" s="2"/>
      <c r="AE428" s="2"/>
      <c r="AF428" s="2"/>
      <c r="AG428" s="2"/>
      <c r="AH428" s="2"/>
      <c r="AI428" s="2"/>
      <c r="AJ428" s="2"/>
      <c r="AK428" s="2"/>
    </row>
    <row r="429" spans="1:37" ht="15.75" customHeight="1">
      <c r="A429" s="2"/>
      <c r="B429" s="2"/>
      <c r="C429" s="63"/>
      <c r="D429" s="2"/>
      <c r="E429" s="63"/>
      <c r="F429" s="2"/>
      <c r="G429" s="63"/>
      <c r="H429" s="2"/>
      <c r="I429" s="63"/>
      <c r="J429" s="2"/>
      <c r="K429" s="63"/>
      <c r="L429" s="2"/>
      <c r="M429" s="63"/>
      <c r="N429" s="2"/>
      <c r="O429" s="63"/>
      <c r="P429" s="2"/>
      <c r="Q429" s="63"/>
      <c r="R429" s="2"/>
      <c r="S429" s="2"/>
      <c r="T429" s="2"/>
      <c r="U429" s="2"/>
      <c r="V429" s="2"/>
      <c r="W429" s="2"/>
      <c r="X429" s="2"/>
      <c r="Y429" s="2"/>
      <c r="Z429" s="2"/>
      <c r="AA429" s="2"/>
      <c r="AB429" s="2"/>
      <c r="AC429" s="2"/>
      <c r="AD429" s="2"/>
      <c r="AE429" s="2"/>
      <c r="AF429" s="2"/>
      <c r="AG429" s="2"/>
      <c r="AH429" s="2"/>
      <c r="AI429" s="2"/>
      <c r="AJ429" s="2"/>
      <c r="AK429" s="2"/>
    </row>
    <row r="430" spans="1:37" ht="15.75" customHeight="1">
      <c r="A430" s="2"/>
      <c r="B430" s="2"/>
      <c r="C430" s="63"/>
      <c r="D430" s="2"/>
      <c r="E430" s="63"/>
      <c r="F430" s="2"/>
      <c r="G430" s="63"/>
      <c r="H430" s="2"/>
      <c r="I430" s="63"/>
      <c r="J430" s="2"/>
      <c r="K430" s="63"/>
      <c r="L430" s="2"/>
      <c r="M430" s="63"/>
      <c r="N430" s="2"/>
      <c r="O430" s="63"/>
      <c r="P430" s="2"/>
      <c r="Q430" s="63"/>
      <c r="R430" s="2"/>
      <c r="S430" s="2"/>
      <c r="T430" s="2"/>
      <c r="U430" s="2"/>
      <c r="V430" s="2"/>
      <c r="W430" s="2"/>
      <c r="X430" s="2"/>
      <c r="Y430" s="2"/>
      <c r="Z430" s="2"/>
      <c r="AA430" s="2"/>
      <c r="AB430" s="2"/>
      <c r="AC430" s="2"/>
      <c r="AD430" s="2"/>
      <c r="AE430" s="2"/>
      <c r="AF430" s="2"/>
      <c r="AG430" s="2"/>
      <c r="AH430" s="2"/>
      <c r="AI430" s="2"/>
      <c r="AJ430" s="2"/>
      <c r="AK430" s="2"/>
    </row>
    <row r="431" spans="1:37" ht="15.75" customHeight="1">
      <c r="A431" s="2"/>
      <c r="B431" s="2"/>
      <c r="C431" s="63"/>
      <c r="D431" s="2"/>
      <c r="E431" s="63"/>
      <c r="F431" s="2"/>
      <c r="G431" s="63"/>
      <c r="H431" s="2"/>
      <c r="I431" s="63"/>
      <c r="J431" s="2"/>
      <c r="K431" s="63"/>
      <c r="L431" s="2"/>
      <c r="M431" s="63"/>
      <c r="N431" s="2"/>
      <c r="O431" s="63"/>
      <c r="P431" s="2"/>
      <c r="Q431" s="63"/>
      <c r="R431" s="2"/>
      <c r="S431" s="2"/>
      <c r="T431" s="2"/>
      <c r="U431" s="2"/>
      <c r="V431" s="2"/>
      <c r="W431" s="2"/>
      <c r="X431" s="2"/>
      <c r="Y431" s="2"/>
      <c r="Z431" s="2"/>
      <c r="AA431" s="2"/>
      <c r="AB431" s="2"/>
      <c r="AC431" s="2"/>
      <c r="AD431" s="2"/>
      <c r="AE431" s="2"/>
      <c r="AF431" s="2"/>
      <c r="AG431" s="2"/>
      <c r="AH431" s="2"/>
      <c r="AI431" s="2"/>
      <c r="AJ431" s="2"/>
      <c r="AK431" s="2"/>
    </row>
    <row r="432" spans="1:37" ht="15.75" customHeight="1">
      <c r="A432" s="2"/>
      <c r="B432" s="2"/>
      <c r="C432" s="63"/>
      <c r="D432" s="2"/>
      <c r="E432" s="63"/>
      <c r="F432" s="2"/>
      <c r="G432" s="63"/>
      <c r="H432" s="2"/>
      <c r="I432" s="63"/>
      <c r="J432" s="2"/>
      <c r="K432" s="63"/>
      <c r="L432" s="2"/>
      <c r="M432" s="63"/>
      <c r="N432" s="2"/>
      <c r="O432" s="63"/>
      <c r="P432" s="2"/>
      <c r="Q432" s="63"/>
      <c r="R432" s="2"/>
      <c r="S432" s="2"/>
      <c r="T432" s="2"/>
      <c r="U432" s="2"/>
      <c r="V432" s="2"/>
      <c r="W432" s="2"/>
      <c r="X432" s="2"/>
      <c r="Y432" s="2"/>
      <c r="Z432" s="2"/>
      <c r="AA432" s="2"/>
      <c r="AB432" s="2"/>
      <c r="AC432" s="2"/>
      <c r="AD432" s="2"/>
      <c r="AE432" s="2"/>
      <c r="AF432" s="2"/>
      <c r="AG432" s="2"/>
      <c r="AH432" s="2"/>
      <c r="AI432" s="2"/>
      <c r="AJ432" s="2"/>
      <c r="AK432" s="2"/>
    </row>
    <row r="433" spans="1:37" ht="15.75" customHeight="1">
      <c r="A433" s="2"/>
      <c r="B433" s="2"/>
      <c r="C433" s="63"/>
      <c r="D433" s="2"/>
      <c r="E433" s="63"/>
      <c r="F433" s="2"/>
      <c r="G433" s="63"/>
      <c r="H433" s="2"/>
      <c r="I433" s="63"/>
      <c r="J433" s="2"/>
      <c r="K433" s="63"/>
      <c r="L433" s="2"/>
      <c r="M433" s="63"/>
      <c r="N433" s="2"/>
      <c r="O433" s="63"/>
      <c r="P433" s="2"/>
      <c r="Q433" s="63"/>
      <c r="R433" s="2"/>
      <c r="S433" s="2"/>
      <c r="T433" s="2"/>
      <c r="U433" s="2"/>
      <c r="V433" s="2"/>
      <c r="W433" s="2"/>
      <c r="X433" s="2"/>
      <c r="Y433" s="2"/>
      <c r="Z433" s="2"/>
      <c r="AA433" s="2"/>
      <c r="AB433" s="2"/>
      <c r="AC433" s="2"/>
      <c r="AD433" s="2"/>
      <c r="AE433" s="2"/>
      <c r="AF433" s="2"/>
      <c r="AG433" s="2"/>
      <c r="AH433" s="2"/>
      <c r="AI433" s="2"/>
      <c r="AJ433" s="2"/>
      <c r="AK433" s="2"/>
    </row>
    <row r="434" spans="1:37" ht="15.75" customHeight="1">
      <c r="A434" s="2"/>
      <c r="B434" s="2"/>
      <c r="C434" s="63"/>
      <c r="D434" s="2"/>
      <c r="E434" s="63"/>
      <c r="F434" s="2"/>
      <c r="G434" s="63"/>
      <c r="H434" s="2"/>
      <c r="I434" s="63"/>
      <c r="J434" s="2"/>
      <c r="K434" s="63"/>
      <c r="L434" s="2"/>
      <c r="M434" s="63"/>
      <c r="N434" s="2"/>
      <c r="O434" s="63"/>
      <c r="P434" s="2"/>
      <c r="Q434" s="63"/>
      <c r="R434" s="2"/>
      <c r="S434" s="2"/>
      <c r="T434" s="2"/>
      <c r="U434" s="2"/>
      <c r="V434" s="2"/>
      <c r="W434" s="2"/>
      <c r="X434" s="2"/>
      <c r="Y434" s="2"/>
      <c r="Z434" s="2"/>
      <c r="AA434" s="2"/>
      <c r="AB434" s="2"/>
      <c r="AC434" s="2"/>
      <c r="AD434" s="2"/>
      <c r="AE434" s="2"/>
      <c r="AF434" s="2"/>
      <c r="AG434" s="2"/>
      <c r="AH434" s="2"/>
      <c r="AI434" s="2"/>
      <c r="AJ434" s="2"/>
      <c r="AK434" s="2"/>
    </row>
    <row r="435" spans="1:37" ht="15.75" customHeight="1">
      <c r="A435" s="2"/>
      <c r="B435" s="2"/>
      <c r="C435" s="63"/>
      <c r="D435" s="2"/>
      <c r="E435" s="63"/>
      <c r="F435" s="2"/>
      <c r="G435" s="63"/>
      <c r="H435" s="2"/>
      <c r="I435" s="63"/>
      <c r="J435" s="2"/>
      <c r="K435" s="63"/>
      <c r="L435" s="2"/>
      <c r="M435" s="63"/>
      <c r="N435" s="2"/>
      <c r="O435" s="63"/>
      <c r="P435" s="2"/>
      <c r="Q435" s="63"/>
      <c r="R435" s="2"/>
      <c r="S435" s="2"/>
      <c r="T435" s="2"/>
      <c r="U435" s="2"/>
      <c r="V435" s="2"/>
      <c r="W435" s="2"/>
      <c r="X435" s="2"/>
      <c r="Y435" s="2"/>
      <c r="Z435" s="2"/>
      <c r="AA435" s="2"/>
      <c r="AB435" s="2"/>
      <c r="AC435" s="2"/>
      <c r="AD435" s="2"/>
      <c r="AE435" s="2"/>
      <c r="AF435" s="2"/>
      <c r="AG435" s="2"/>
      <c r="AH435" s="2"/>
      <c r="AI435" s="2"/>
      <c r="AJ435" s="2"/>
      <c r="AK435" s="2"/>
    </row>
    <row r="436" spans="1:37" ht="15.75" customHeight="1">
      <c r="A436" s="2"/>
      <c r="B436" s="2"/>
      <c r="C436" s="63"/>
      <c r="D436" s="2"/>
      <c r="E436" s="63"/>
      <c r="F436" s="2"/>
      <c r="G436" s="63"/>
      <c r="H436" s="2"/>
      <c r="I436" s="63"/>
      <c r="J436" s="2"/>
      <c r="K436" s="63"/>
      <c r="L436" s="2"/>
      <c r="M436" s="63"/>
      <c r="N436" s="2"/>
      <c r="O436" s="63"/>
      <c r="P436" s="2"/>
      <c r="Q436" s="63"/>
      <c r="R436" s="2"/>
      <c r="S436" s="2"/>
      <c r="T436" s="2"/>
      <c r="U436" s="2"/>
      <c r="V436" s="2"/>
      <c r="W436" s="2"/>
      <c r="X436" s="2"/>
      <c r="Y436" s="2"/>
      <c r="Z436" s="2"/>
      <c r="AA436" s="2"/>
      <c r="AB436" s="2"/>
      <c r="AC436" s="2"/>
      <c r="AD436" s="2"/>
      <c r="AE436" s="2"/>
      <c r="AF436" s="2"/>
      <c r="AG436" s="2"/>
      <c r="AH436" s="2"/>
      <c r="AI436" s="2"/>
      <c r="AJ436" s="2"/>
      <c r="AK436" s="2"/>
    </row>
    <row r="437" spans="1:37" ht="15.75" customHeight="1">
      <c r="A437" s="2"/>
      <c r="B437" s="2"/>
      <c r="C437" s="63"/>
      <c r="D437" s="2"/>
      <c r="E437" s="63"/>
      <c r="F437" s="2"/>
      <c r="G437" s="63"/>
      <c r="H437" s="2"/>
      <c r="I437" s="63"/>
      <c r="J437" s="2"/>
      <c r="K437" s="63"/>
      <c r="L437" s="2"/>
      <c r="M437" s="63"/>
      <c r="N437" s="2"/>
      <c r="O437" s="63"/>
      <c r="P437" s="2"/>
      <c r="Q437" s="63"/>
      <c r="R437" s="2"/>
      <c r="S437" s="2"/>
      <c r="T437" s="2"/>
      <c r="U437" s="2"/>
      <c r="V437" s="2"/>
      <c r="W437" s="2"/>
      <c r="X437" s="2"/>
      <c r="Y437" s="2"/>
      <c r="Z437" s="2"/>
      <c r="AA437" s="2"/>
      <c r="AB437" s="2"/>
      <c r="AC437" s="2"/>
      <c r="AD437" s="2"/>
      <c r="AE437" s="2"/>
      <c r="AF437" s="2"/>
      <c r="AG437" s="2"/>
      <c r="AH437" s="2"/>
      <c r="AI437" s="2"/>
      <c r="AJ437" s="2"/>
      <c r="AK437" s="2"/>
    </row>
    <row r="438" spans="1:37" ht="15.75" customHeight="1">
      <c r="A438" s="2"/>
      <c r="B438" s="2"/>
      <c r="C438" s="63"/>
      <c r="D438" s="2"/>
      <c r="E438" s="63"/>
      <c r="F438" s="2"/>
      <c r="G438" s="63"/>
      <c r="H438" s="2"/>
      <c r="I438" s="63"/>
      <c r="J438" s="2"/>
      <c r="K438" s="63"/>
      <c r="L438" s="2"/>
      <c r="M438" s="63"/>
      <c r="N438" s="2"/>
      <c r="O438" s="63"/>
      <c r="P438" s="2"/>
      <c r="Q438" s="63"/>
      <c r="R438" s="2"/>
      <c r="S438" s="2"/>
      <c r="T438" s="2"/>
      <c r="U438" s="2"/>
      <c r="V438" s="2"/>
      <c r="W438" s="2"/>
      <c r="X438" s="2"/>
      <c r="Y438" s="2"/>
      <c r="Z438" s="2"/>
      <c r="AA438" s="2"/>
      <c r="AB438" s="2"/>
      <c r="AC438" s="2"/>
      <c r="AD438" s="2"/>
      <c r="AE438" s="2"/>
      <c r="AF438" s="2"/>
      <c r="AG438" s="2"/>
      <c r="AH438" s="2"/>
      <c r="AI438" s="2"/>
      <c r="AJ438" s="2"/>
      <c r="AK438" s="2"/>
    </row>
    <row r="439" spans="1:37" ht="15.75" customHeight="1">
      <c r="A439" s="2"/>
      <c r="B439" s="2"/>
      <c r="C439" s="63"/>
      <c r="D439" s="2"/>
      <c r="E439" s="63"/>
      <c r="F439" s="2"/>
      <c r="G439" s="63"/>
      <c r="H439" s="2"/>
      <c r="I439" s="63"/>
      <c r="J439" s="2"/>
      <c r="K439" s="63"/>
      <c r="L439" s="2"/>
      <c r="M439" s="63"/>
      <c r="N439" s="2"/>
      <c r="O439" s="63"/>
      <c r="P439" s="2"/>
      <c r="Q439" s="63"/>
      <c r="R439" s="2"/>
      <c r="S439" s="2"/>
      <c r="T439" s="2"/>
      <c r="U439" s="2"/>
      <c r="V439" s="2"/>
      <c r="W439" s="2"/>
      <c r="X439" s="2"/>
      <c r="Y439" s="2"/>
      <c r="Z439" s="2"/>
      <c r="AA439" s="2"/>
      <c r="AB439" s="2"/>
      <c r="AC439" s="2"/>
      <c r="AD439" s="2"/>
      <c r="AE439" s="2"/>
      <c r="AF439" s="2"/>
      <c r="AG439" s="2"/>
      <c r="AH439" s="2"/>
      <c r="AI439" s="2"/>
      <c r="AJ439" s="2"/>
      <c r="AK439" s="2"/>
    </row>
    <row r="440" spans="1:37" ht="15.75" customHeight="1">
      <c r="A440" s="2"/>
      <c r="B440" s="2"/>
      <c r="C440" s="63"/>
      <c r="D440" s="2"/>
      <c r="E440" s="63"/>
      <c r="F440" s="2"/>
      <c r="G440" s="63"/>
      <c r="H440" s="2"/>
      <c r="I440" s="63"/>
      <c r="J440" s="2"/>
      <c r="K440" s="63"/>
      <c r="L440" s="2"/>
      <c r="M440" s="63"/>
      <c r="N440" s="2"/>
      <c r="O440" s="63"/>
      <c r="P440" s="2"/>
      <c r="Q440" s="63"/>
      <c r="R440" s="2"/>
      <c r="S440" s="2"/>
      <c r="T440" s="2"/>
      <c r="U440" s="2"/>
      <c r="V440" s="2"/>
      <c r="W440" s="2"/>
      <c r="X440" s="2"/>
      <c r="Y440" s="2"/>
      <c r="Z440" s="2"/>
      <c r="AA440" s="2"/>
      <c r="AB440" s="2"/>
      <c r="AC440" s="2"/>
      <c r="AD440" s="2"/>
      <c r="AE440" s="2"/>
      <c r="AF440" s="2"/>
      <c r="AG440" s="2"/>
      <c r="AH440" s="2"/>
      <c r="AI440" s="2"/>
      <c r="AJ440" s="2"/>
      <c r="AK440" s="2"/>
    </row>
    <row r="441" spans="1:37" ht="15.75" customHeight="1">
      <c r="A441" s="2"/>
      <c r="B441" s="2"/>
      <c r="C441" s="63"/>
      <c r="D441" s="2"/>
      <c r="E441" s="63"/>
      <c r="F441" s="2"/>
      <c r="G441" s="63"/>
      <c r="H441" s="2"/>
      <c r="I441" s="63"/>
      <c r="J441" s="2"/>
      <c r="K441" s="63"/>
      <c r="L441" s="2"/>
      <c r="M441" s="63"/>
      <c r="N441" s="2"/>
      <c r="O441" s="63"/>
      <c r="P441" s="2"/>
      <c r="Q441" s="63"/>
      <c r="R441" s="2"/>
      <c r="S441" s="2"/>
      <c r="T441" s="2"/>
      <c r="U441" s="2"/>
      <c r="V441" s="2"/>
      <c r="W441" s="2"/>
      <c r="X441" s="2"/>
      <c r="Y441" s="2"/>
      <c r="Z441" s="2"/>
      <c r="AA441" s="2"/>
      <c r="AB441" s="2"/>
      <c r="AC441" s="2"/>
      <c r="AD441" s="2"/>
      <c r="AE441" s="2"/>
      <c r="AF441" s="2"/>
      <c r="AG441" s="2"/>
      <c r="AH441" s="2"/>
      <c r="AI441" s="2"/>
      <c r="AJ441" s="2"/>
      <c r="AK441" s="2"/>
    </row>
    <row r="442" spans="1:37" ht="15.75" customHeight="1">
      <c r="A442" s="2"/>
      <c r="B442" s="2"/>
      <c r="C442" s="63"/>
      <c r="D442" s="2"/>
      <c r="E442" s="63"/>
      <c r="F442" s="2"/>
      <c r="G442" s="63"/>
      <c r="H442" s="2"/>
      <c r="I442" s="63"/>
      <c r="J442" s="2"/>
      <c r="K442" s="63"/>
      <c r="L442" s="2"/>
      <c r="M442" s="63"/>
      <c r="N442" s="2"/>
      <c r="O442" s="63"/>
      <c r="P442" s="2"/>
      <c r="Q442" s="63"/>
      <c r="R442" s="2"/>
      <c r="S442" s="2"/>
      <c r="T442" s="2"/>
      <c r="U442" s="2"/>
      <c r="V442" s="2"/>
      <c r="W442" s="2"/>
      <c r="X442" s="2"/>
      <c r="Y442" s="2"/>
      <c r="Z442" s="2"/>
      <c r="AA442" s="2"/>
      <c r="AB442" s="2"/>
      <c r="AC442" s="2"/>
      <c r="AD442" s="2"/>
      <c r="AE442" s="2"/>
      <c r="AF442" s="2"/>
      <c r="AG442" s="2"/>
      <c r="AH442" s="2"/>
      <c r="AI442" s="2"/>
      <c r="AJ442" s="2"/>
      <c r="AK442" s="2"/>
    </row>
    <row r="443" spans="1:37" ht="15.75" customHeight="1">
      <c r="A443" s="2"/>
      <c r="B443" s="2"/>
      <c r="C443" s="63"/>
      <c r="D443" s="2"/>
      <c r="E443" s="63"/>
      <c r="F443" s="2"/>
      <c r="G443" s="63"/>
      <c r="H443" s="2"/>
      <c r="I443" s="63"/>
      <c r="J443" s="2"/>
      <c r="K443" s="63"/>
      <c r="L443" s="2"/>
      <c r="M443" s="63"/>
      <c r="N443" s="2"/>
      <c r="O443" s="63"/>
      <c r="P443" s="2"/>
      <c r="Q443" s="63"/>
      <c r="R443" s="2"/>
      <c r="S443" s="2"/>
      <c r="T443" s="2"/>
      <c r="U443" s="2"/>
      <c r="V443" s="2"/>
      <c r="W443" s="2"/>
      <c r="X443" s="2"/>
      <c r="Y443" s="2"/>
      <c r="Z443" s="2"/>
      <c r="AA443" s="2"/>
      <c r="AB443" s="2"/>
      <c r="AC443" s="2"/>
      <c r="AD443" s="2"/>
      <c r="AE443" s="2"/>
      <c r="AF443" s="2"/>
      <c r="AG443" s="2"/>
      <c r="AH443" s="2"/>
      <c r="AI443" s="2"/>
      <c r="AJ443" s="2"/>
      <c r="AK443" s="2"/>
    </row>
    <row r="444" spans="1:37" ht="15.75" customHeight="1">
      <c r="A444" s="2"/>
      <c r="B444" s="2"/>
      <c r="C444" s="63"/>
      <c r="D444" s="2"/>
      <c r="E444" s="63"/>
      <c r="F444" s="2"/>
      <c r="G444" s="63"/>
      <c r="H444" s="2"/>
      <c r="I444" s="63"/>
      <c r="J444" s="2"/>
      <c r="K444" s="63"/>
      <c r="L444" s="2"/>
      <c r="M444" s="63"/>
      <c r="N444" s="2"/>
      <c r="O444" s="63"/>
      <c r="P444" s="2"/>
      <c r="Q444" s="63"/>
      <c r="R444" s="2"/>
      <c r="S444" s="2"/>
      <c r="T444" s="2"/>
      <c r="U444" s="2"/>
      <c r="V444" s="2"/>
      <c r="W444" s="2"/>
      <c r="X444" s="2"/>
      <c r="Y444" s="2"/>
      <c r="Z444" s="2"/>
      <c r="AA444" s="2"/>
      <c r="AB444" s="2"/>
      <c r="AC444" s="2"/>
      <c r="AD444" s="2"/>
      <c r="AE444" s="2"/>
      <c r="AF444" s="2"/>
      <c r="AG444" s="2"/>
      <c r="AH444" s="2"/>
      <c r="AI444" s="2"/>
      <c r="AJ444" s="2"/>
      <c r="AK444" s="2"/>
    </row>
    <row r="445" spans="1:37" ht="15.75" customHeight="1">
      <c r="A445" s="2"/>
      <c r="B445" s="2"/>
      <c r="C445" s="63"/>
      <c r="D445" s="2"/>
      <c r="E445" s="63"/>
      <c r="F445" s="2"/>
      <c r="G445" s="63"/>
      <c r="H445" s="2"/>
      <c r="I445" s="63"/>
      <c r="J445" s="2"/>
      <c r="K445" s="63"/>
      <c r="L445" s="2"/>
      <c r="M445" s="63"/>
      <c r="N445" s="2"/>
      <c r="O445" s="63"/>
      <c r="P445" s="2"/>
      <c r="Q445" s="63"/>
      <c r="R445" s="2"/>
      <c r="S445" s="2"/>
      <c r="T445" s="2"/>
      <c r="U445" s="2"/>
      <c r="V445" s="2"/>
      <c r="W445" s="2"/>
      <c r="X445" s="2"/>
      <c r="Y445" s="2"/>
      <c r="Z445" s="2"/>
      <c r="AA445" s="2"/>
      <c r="AB445" s="2"/>
      <c r="AC445" s="2"/>
      <c r="AD445" s="2"/>
      <c r="AE445" s="2"/>
      <c r="AF445" s="2"/>
      <c r="AG445" s="2"/>
      <c r="AH445" s="2"/>
      <c r="AI445" s="2"/>
      <c r="AJ445" s="2"/>
      <c r="AK445" s="2"/>
    </row>
    <row r="446" spans="1:37" ht="15.75" customHeight="1">
      <c r="A446" s="2"/>
      <c r="B446" s="2"/>
      <c r="C446" s="63"/>
      <c r="D446" s="2"/>
      <c r="E446" s="63"/>
      <c r="F446" s="2"/>
      <c r="G446" s="63"/>
      <c r="H446" s="2"/>
      <c r="I446" s="63"/>
      <c r="J446" s="2"/>
      <c r="K446" s="63"/>
      <c r="L446" s="2"/>
      <c r="M446" s="63"/>
      <c r="N446" s="2"/>
      <c r="O446" s="63"/>
      <c r="P446" s="2"/>
      <c r="Q446" s="63"/>
      <c r="R446" s="2"/>
      <c r="S446" s="2"/>
      <c r="T446" s="2"/>
      <c r="U446" s="2"/>
      <c r="V446" s="2"/>
      <c r="W446" s="2"/>
      <c r="X446" s="2"/>
      <c r="Y446" s="2"/>
      <c r="Z446" s="2"/>
      <c r="AA446" s="2"/>
      <c r="AB446" s="2"/>
      <c r="AC446" s="2"/>
      <c r="AD446" s="2"/>
      <c r="AE446" s="2"/>
      <c r="AF446" s="2"/>
      <c r="AG446" s="2"/>
      <c r="AH446" s="2"/>
      <c r="AI446" s="2"/>
      <c r="AJ446" s="2"/>
      <c r="AK446" s="2"/>
    </row>
    <row r="447" spans="1:37" ht="15.75" customHeight="1">
      <c r="A447" s="2"/>
      <c r="B447" s="2"/>
      <c r="C447" s="63"/>
      <c r="D447" s="2"/>
      <c r="E447" s="63"/>
      <c r="F447" s="2"/>
      <c r="G447" s="63"/>
      <c r="H447" s="2"/>
      <c r="I447" s="63"/>
      <c r="J447" s="2"/>
      <c r="K447" s="63"/>
      <c r="L447" s="2"/>
      <c r="M447" s="63"/>
      <c r="N447" s="2"/>
      <c r="O447" s="63"/>
      <c r="P447" s="2"/>
      <c r="Q447" s="63"/>
      <c r="R447" s="2"/>
      <c r="S447" s="2"/>
      <c r="T447" s="2"/>
      <c r="U447" s="2"/>
      <c r="V447" s="2"/>
      <c r="W447" s="2"/>
      <c r="X447" s="2"/>
      <c r="Y447" s="2"/>
      <c r="Z447" s="2"/>
      <c r="AA447" s="2"/>
      <c r="AB447" s="2"/>
      <c r="AC447" s="2"/>
      <c r="AD447" s="2"/>
      <c r="AE447" s="2"/>
      <c r="AF447" s="2"/>
      <c r="AG447" s="2"/>
      <c r="AH447" s="2"/>
      <c r="AI447" s="2"/>
      <c r="AJ447" s="2"/>
      <c r="AK447" s="2"/>
    </row>
    <row r="448" spans="1:37" ht="15.75" customHeight="1">
      <c r="A448" s="2"/>
      <c r="B448" s="2"/>
      <c r="C448" s="63"/>
      <c r="D448" s="2"/>
      <c r="E448" s="63"/>
      <c r="F448" s="2"/>
      <c r="G448" s="63"/>
      <c r="H448" s="2"/>
      <c r="I448" s="63"/>
      <c r="J448" s="2"/>
      <c r="K448" s="63"/>
      <c r="L448" s="2"/>
      <c r="M448" s="63"/>
      <c r="N448" s="2"/>
      <c r="O448" s="63"/>
      <c r="P448" s="2"/>
      <c r="Q448" s="63"/>
      <c r="R448" s="2"/>
      <c r="S448" s="2"/>
      <c r="T448" s="2"/>
      <c r="U448" s="2"/>
      <c r="V448" s="2"/>
      <c r="W448" s="2"/>
      <c r="X448" s="2"/>
      <c r="Y448" s="2"/>
      <c r="Z448" s="2"/>
      <c r="AA448" s="2"/>
      <c r="AB448" s="2"/>
      <c r="AC448" s="2"/>
      <c r="AD448" s="2"/>
      <c r="AE448" s="2"/>
      <c r="AF448" s="2"/>
      <c r="AG448" s="2"/>
      <c r="AH448" s="2"/>
      <c r="AI448" s="2"/>
      <c r="AJ448" s="2"/>
      <c r="AK448" s="2"/>
    </row>
    <row r="449" spans="1:37" ht="15.75" customHeight="1">
      <c r="A449" s="2"/>
      <c r="B449" s="2"/>
      <c r="C449" s="63"/>
      <c r="D449" s="2"/>
      <c r="E449" s="63"/>
      <c r="F449" s="2"/>
      <c r="G449" s="63"/>
      <c r="H449" s="2"/>
      <c r="I449" s="63"/>
      <c r="J449" s="2"/>
      <c r="K449" s="63"/>
      <c r="L449" s="2"/>
      <c r="M449" s="63"/>
      <c r="N449" s="2"/>
      <c r="O449" s="63"/>
      <c r="P449" s="2"/>
      <c r="Q449" s="63"/>
      <c r="R449" s="2"/>
      <c r="S449" s="2"/>
      <c r="T449" s="2"/>
      <c r="U449" s="2"/>
      <c r="V449" s="2"/>
      <c r="W449" s="2"/>
      <c r="X449" s="2"/>
      <c r="Y449" s="2"/>
      <c r="Z449" s="2"/>
      <c r="AA449" s="2"/>
      <c r="AB449" s="2"/>
      <c r="AC449" s="2"/>
      <c r="AD449" s="2"/>
      <c r="AE449" s="2"/>
      <c r="AF449" s="2"/>
      <c r="AG449" s="2"/>
      <c r="AH449" s="2"/>
      <c r="AI449" s="2"/>
      <c r="AJ449" s="2"/>
      <c r="AK449" s="2"/>
    </row>
    <row r="450" spans="1:37" ht="15.75" customHeight="1">
      <c r="A450" s="2"/>
      <c r="B450" s="2"/>
      <c r="C450" s="63"/>
      <c r="D450" s="2"/>
      <c r="E450" s="63"/>
      <c r="F450" s="2"/>
      <c r="G450" s="63"/>
      <c r="H450" s="2"/>
      <c r="I450" s="63"/>
      <c r="J450" s="2"/>
      <c r="K450" s="63"/>
      <c r="L450" s="2"/>
      <c r="M450" s="63"/>
      <c r="N450" s="2"/>
      <c r="O450" s="63"/>
      <c r="P450" s="2"/>
      <c r="Q450" s="63"/>
      <c r="R450" s="2"/>
      <c r="S450" s="2"/>
      <c r="T450" s="2"/>
      <c r="U450" s="2"/>
      <c r="V450" s="2"/>
      <c r="W450" s="2"/>
      <c r="X450" s="2"/>
      <c r="Y450" s="2"/>
      <c r="Z450" s="2"/>
      <c r="AA450" s="2"/>
      <c r="AB450" s="2"/>
      <c r="AC450" s="2"/>
      <c r="AD450" s="2"/>
      <c r="AE450" s="2"/>
      <c r="AF450" s="2"/>
      <c r="AG450" s="2"/>
      <c r="AH450" s="2"/>
      <c r="AI450" s="2"/>
      <c r="AJ450" s="2"/>
      <c r="AK450" s="2"/>
    </row>
    <row r="451" spans="1:37" ht="15.75" customHeight="1">
      <c r="A451" s="2"/>
      <c r="B451" s="2"/>
      <c r="C451" s="63"/>
      <c r="D451" s="2"/>
      <c r="E451" s="63"/>
      <c r="F451" s="2"/>
      <c r="G451" s="63"/>
      <c r="H451" s="2"/>
      <c r="I451" s="63"/>
      <c r="J451" s="2"/>
      <c r="K451" s="63"/>
      <c r="L451" s="2"/>
      <c r="M451" s="63"/>
      <c r="N451" s="2"/>
      <c r="O451" s="63"/>
      <c r="P451" s="2"/>
      <c r="Q451" s="63"/>
      <c r="R451" s="2"/>
      <c r="S451" s="2"/>
      <c r="T451" s="2"/>
      <c r="U451" s="2"/>
      <c r="V451" s="2"/>
      <c r="W451" s="2"/>
      <c r="X451" s="2"/>
      <c r="Y451" s="2"/>
      <c r="Z451" s="2"/>
      <c r="AA451" s="2"/>
      <c r="AB451" s="2"/>
      <c r="AC451" s="2"/>
      <c r="AD451" s="2"/>
      <c r="AE451" s="2"/>
      <c r="AF451" s="2"/>
      <c r="AG451" s="2"/>
      <c r="AH451" s="2"/>
      <c r="AI451" s="2"/>
      <c r="AJ451" s="2"/>
      <c r="AK451" s="2"/>
    </row>
    <row r="452" spans="1:37" ht="15.75" customHeight="1">
      <c r="A452" s="2"/>
      <c r="B452" s="2"/>
      <c r="C452" s="63"/>
      <c r="D452" s="2"/>
      <c r="E452" s="63"/>
      <c r="F452" s="2"/>
      <c r="G452" s="63"/>
      <c r="H452" s="2"/>
      <c r="I452" s="63"/>
      <c r="J452" s="2"/>
      <c r="K452" s="63"/>
      <c r="L452" s="2"/>
      <c r="M452" s="63"/>
      <c r="N452" s="2"/>
      <c r="O452" s="63"/>
      <c r="P452" s="2"/>
      <c r="Q452" s="63"/>
      <c r="R452" s="2"/>
      <c r="S452" s="2"/>
      <c r="T452" s="2"/>
      <c r="U452" s="2"/>
      <c r="V452" s="2"/>
      <c r="W452" s="2"/>
      <c r="X452" s="2"/>
      <c r="Y452" s="2"/>
      <c r="Z452" s="2"/>
      <c r="AA452" s="2"/>
      <c r="AB452" s="2"/>
      <c r="AC452" s="2"/>
      <c r="AD452" s="2"/>
      <c r="AE452" s="2"/>
      <c r="AF452" s="2"/>
      <c r="AG452" s="2"/>
      <c r="AH452" s="2"/>
      <c r="AI452" s="2"/>
      <c r="AJ452" s="2"/>
      <c r="AK452" s="2"/>
    </row>
    <row r="453" spans="1:37" ht="15.75" customHeight="1">
      <c r="A453" s="2"/>
      <c r="B453" s="2"/>
      <c r="C453" s="63"/>
      <c r="D453" s="2"/>
      <c r="E453" s="63"/>
      <c r="F453" s="2"/>
      <c r="G453" s="63"/>
      <c r="H453" s="2"/>
      <c r="I453" s="63"/>
      <c r="J453" s="2"/>
      <c r="K453" s="63"/>
      <c r="L453" s="2"/>
      <c r="M453" s="63"/>
      <c r="N453" s="2"/>
      <c r="O453" s="63"/>
      <c r="P453" s="2"/>
      <c r="Q453" s="63"/>
      <c r="R453" s="2"/>
      <c r="S453" s="2"/>
      <c r="T453" s="2"/>
      <c r="U453" s="2"/>
      <c r="V453" s="2"/>
      <c r="W453" s="2"/>
      <c r="X453" s="2"/>
      <c r="Y453" s="2"/>
      <c r="Z453" s="2"/>
      <c r="AA453" s="2"/>
      <c r="AB453" s="2"/>
      <c r="AC453" s="2"/>
      <c r="AD453" s="2"/>
      <c r="AE453" s="2"/>
      <c r="AF453" s="2"/>
      <c r="AG453" s="2"/>
      <c r="AH453" s="2"/>
      <c r="AI453" s="2"/>
      <c r="AJ453" s="2"/>
      <c r="AK453" s="2"/>
    </row>
    <row r="454" spans="1:37" ht="15.75" customHeight="1">
      <c r="A454" s="2"/>
      <c r="B454" s="2"/>
      <c r="C454" s="63"/>
      <c r="D454" s="2"/>
      <c r="E454" s="63"/>
      <c r="F454" s="2"/>
      <c r="G454" s="63"/>
      <c r="H454" s="2"/>
      <c r="I454" s="63"/>
      <c r="J454" s="2"/>
      <c r="K454" s="63"/>
      <c r="L454" s="2"/>
      <c r="M454" s="63"/>
      <c r="N454" s="2"/>
      <c r="O454" s="63"/>
      <c r="P454" s="2"/>
      <c r="Q454" s="63"/>
      <c r="R454" s="2"/>
      <c r="S454" s="2"/>
      <c r="T454" s="2"/>
      <c r="U454" s="2"/>
      <c r="V454" s="2"/>
      <c r="W454" s="2"/>
      <c r="X454" s="2"/>
      <c r="Y454" s="2"/>
      <c r="Z454" s="2"/>
      <c r="AA454" s="2"/>
      <c r="AB454" s="2"/>
      <c r="AC454" s="2"/>
      <c r="AD454" s="2"/>
      <c r="AE454" s="2"/>
      <c r="AF454" s="2"/>
      <c r="AG454" s="2"/>
      <c r="AH454" s="2"/>
      <c r="AI454" s="2"/>
      <c r="AJ454" s="2"/>
      <c r="AK454" s="2"/>
    </row>
    <row r="455" spans="1:37" ht="15.75" customHeight="1">
      <c r="A455" s="2"/>
      <c r="B455" s="2"/>
      <c r="C455" s="63"/>
      <c r="D455" s="2"/>
      <c r="E455" s="63"/>
      <c r="F455" s="2"/>
      <c r="G455" s="63"/>
      <c r="H455" s="2"/>
      <c r="I455" s="63"/>
      <c r="J455" s="2"/>
      <c r="K455" s="63"/>
      <c r="L455" s="2"/>
      <c r="M455" s="63"/>
      <c r="N455" s="2"/>
      <c r="O455" s="63"/>
      <c r="P455" s="2"/>
      <c r="Q455" s="63"/>
      <c r="R455" s="2"/>
      <c r="S455" s="2"/>
      <c r="T455" s="2"/>
      <c r="U455" s="2"/>
      <c r="V455" s="2"/>
      <c r="W455" s="2"/>
      <c r="X455" s="2"/>
      <c r="Y455" s="2"/>
      <c r="Z455" s="2"/>
      <c r="AA455" s="2"/>
      <c r="AB455" s="2"/>
      <c r="AC455" s="2"/>
      <c r="AD455" s="2"/>
      <c r="AE455" s="2"/>
      <c r="AF455" s="2"/>
      <c r="AG455" s="2"/>
      <c r="AH455" s="2"/>
      <c r="AI455" s="2"/>
      <c r="AJ455" s="2"/>
      <c r="AK455" s="2"/>
    </row>
    <row r="456" spans="1:37" ht="15.75" customHeight="1">
      <c r="A456" s="2"/>
      <c r="B456" s="2"/>
      <c r="C456" s="63"/>
      <c r="D456" s="2"/>
      <c r="E456" s="63"/>
      <c r="F456" s="2"/>
      <c r="G456" s="63"/>
      <c r="H456" s="2"/>
      <c r="I456" s="63"/>
      <c r="J456" s="2"/>
      <c r="K456" s="63"/>
      <c r="L456" s="2"/>
      <c r="M456" s="63"/>
      <c r="N456" s="2"/>
      <c r="O456" s="63"/>
      <c r="P456" s="2"/>
      <c r="Q456" s="63"/>
      <c r="R456" s="2"/>
      <c r="S456" s="2"/>
      <c r="T456" s="2"/>
      <c r="U456" s="2"/>
      <c r="V456" s="2"/>
      <c r="W456" s="2"/>
      <c r="X456" s="2"/>
      <c r="Y456" s="2"/>
      <c r="Z456" s="2"/>
      <c r="AA456" s="2"/>
      <c r="AB456" s="2"/>
      <c r="AC456" s="2"/>
      <c r="AD456" s="2"/>
      <c r="AE456" s="2"/>
      <c r="AF456" s="2"/>
      <c r="AG456" s="2"/>
      <c r="AH456" s="2"/>
      <c r="AI456" s="2"/>
      <c r="AJ456" s="2"/>
      <c r="AK456" s="2"/>
    </row>
    <row r="457" spans="1:37" ht="15.75" customHeight="1">
      <c r="A457" s="2"/>
      <c r="B457" s="2"/>
      <c r="C457" s="63"/>
      <c r="D457" s="2"/>
      <c r="E457" s="63"/>
      <c r="F457" s="2"/>
      <c r="G457" s="63"/>
      <c r="H457" s="2"/>
      <c r="I457" s="63"/>
      <c r="J457" s="2"/>
      <c r="K457" s="63"/>
      <c r="L457" s="2"/>
      <c r="M457" s="63"/>
      <c r="N457" s="2"/>
      <c r="O457" s="63"/>
      <c r="P457" s="2"/>
      <c r="Q457" s="63"/>
      <c r="R457" s="2"/>
      <c r="S457" s="2"/>
      <c r="T457" s="2"/>
      <c r="U457" s="2"/>
      <c r="V457" s="2"/>
      <c r="W457" s="2"/>
      <c r="X457" s="2"/>
      <c r="Y457" s="2"/>
      <c r="Z457" s="2"/>
      <c r="AA457" s="2"/>
      <c r="AB457" s="2"/>
      <c r="AC457" s="2"/>
      <c r="AD457" s="2"/>
      <c r="AE457" s="2"/>
      <c r="AF457" s="2"/>
      <c r="AG457" s="2"/>
      <c r="AH457" s="2"/>
      <c r="AI457" s="2"/>
      <c r="AJ457" s="2"/>
      <c r="AK457" s="2"/>
    </row>
    <row r="458" spans="1:37" ht="15.75" customHeight="1">
      <c r="A458" s="2"/>
      <c r="B458" s="2"/>
      <c r="C458" s="63"/>
      <c r="D458" s="2"/>
      <c r="E458" s="63"/>
      <c r="F458" s="2"/>
      <c r="G458" s="63"/>
      <c r="H458" s="2"/>
      <c r="I458" s="63"/>
      <c r="J458" s="2"/>
      <c r="K458" s="63"/>
      <c r="L458" s="2"/>
      <c r="M458" s="63"/>
      <c r="N458" s="2"/>
      <c r="O458" s="63"/>
      <c r="P458" s="2"/>
      <c r="Q458" s="63"/>
      <c r="R458" s="2"/>
      <c r="S458" s="2"/>
      <c r="T458" s="2"/>
      <c r="U458" s="2"/>
      <c r="V458" s="2"/>
      <c r="W458" s="2"/>
      <c r="X458" s="2"/>
      <c r="Y458" s="2"/>
      <c r="Z458" s="2"/>
      <c r="AA458" s="2"/>
      <c r="AB458" s="2"/>
      <c r="AC458" s="2"/>
      <c r="AD458" s="2"/>
      <c r="AE458" s="2"/>
      <c r="AF458" s="2"/>
      <c r="AG458" s="2"/>
      <c r="AH458" s="2"/>
      <c r="AI458" s="2"/>
      <c r="AJ458" s="2"/>
      <c r="AK458" s="2"/>
    </row>
    <row r="459" spans="1:37" ht="15.75" customHeight="1">
      <c r="A459" s="2"/>
      <c r="B459" s="2"/>
      <c r="C459" s="63"/>
      <c r="D459" s="2"/>
      <c r="E459" s="63"/>
      <c r="F459" s="2"/>
      <c r="G459" s="63"/>
      <c r="H459" s="2"/>
      <c r="I459" s="63"/>
      <c r="J459" s="2"/>
      <c r="K459" s="63"/>
      <c r="L459" s="2"/>
      <c r="M459" s="63"/>
      <c r="N459" s="2"/>
      <c r="O459" s="63"/>
      <c r="P459" s="2"/>
      <c r="Q459" s="63"/>
      <c r="R459" s="2"/>
      <c r="S459" s="2"/>
      <c r="T459" s="2"/>
      <c r="U459" s="2"/>
      <c r="V459" s="2"/>
      <c r="W459" s="2"/>
      <c r="X459" s="2"/>
      <c r="Y459" s="2"/>
      <c r="Z459" s="2"/>
      <c r="AA459" s="2"/>
      <c r="AB459" s="2"/>
      <c r="AC459" s="2"/>
      <c r="AD459" s="2"/>
      <c r="AE459" s="2"/>
      <c r="AF459" s="2"/>
      <c r="AG459" s="2"/>
      <c r="AH459" s="2"/>
      <c r="AI459" s="2"/>
      <c r="AJ459" s="2"/>
      <c r="AK459" s="2"/>
    </row>
    <row r="460" spans="1:37" ht="15.75" customHeight="1">
      <c r="A460" s="2"/>
      <c r="B460" s="2"/>
      <c r="C460" s="63"/>
      <c r="D460" s="2"/>
      <c r="E460" s="63"/>
      <c r="F460" s="2"/>
      <c r="G460" s="63"/>
      <c r="H460" s="2"/>
      <c r="I460" s="63"/>
      <c r="J460" s="2"/>
      <c r="K460" s="63"/>
      <c r="L460" s="2"/>
      <c r="M460" s="63"/>
      <c r="N460" s="2"/>
      <c r="O460" s="63"/>
      <c r="P460" s="2"/>
      <c r="Q460" s="63"/>
      <c r="R460" s="2"/>
      <c r="S460" s="2"/>
      <c r="T460" s="2"/>
      <c r="U460" s="2"/>
      <c r="V460" s="2"/>
      <c r="W460" s="2"/>
      <c r="X460" s="2"/>
      <c r="Y460" s="2"/>
      <c r="Z460" s="2"/>
      <c r="AA460" s="2"/>
      <c r="AB460" s="2"/>
      <c r="AC460" s="2"/>
      <c r="AD460" s="2"/>
      <c r="AE460" s="2"/>
      <c r="AF460" s="2"/>
      <c r="AG460" s="2"/>
      <c r="AH460" s="2"/>
      <c r="AI460" s="2"/>
      <c r="AJ460" s="2"/>
      <c r="AK460" s="2"/>
    </row>
    <row r="461" spans="1:37" ht="15.75" customHeight="1">
      <c r="A461" s="2"/>
      <c r="B461" s="2"/>
      <c r="C461" s="63"/>
      <c r="D461" s="2"/>
      <c r="E461" s="63"/>
      <c r="F461" s="2"/>
      <c r="G461" s="63"/>
      <c r="H461" s="2"/>
      <c r="I461" s="63"/>
      <c r="J461" s="2"/>
      <c r="K461" s="63"/>
      <c r="L461" s="2"/>
      <c r="M461" s="63"/>
      <c r="N461" s="2"/>
      <c r="O461" s="63"/>
      <c r="P461" s="2"/>
      <c r="Q461" s="63"/>
      <c r="R461" s="2"/>
      <c r="S461" s="2"/>
      <c r="T461" s="2"/>
      <c r="U461" s="2"/>
      <c r="V461" s="2"/>
      <c r="W461" s="2"/>
      <c r="X461" s="2"/>
      <c r="Y461" s="2"/>
      <c r="Z461" s="2"/>
      <c r="AA461" s="2"/>
      <c r="AB461" s="2"/>
      <c r="AC461" s="2"/>
      <c r="AD461" s="2"/>
      <c r="AE461" s="2"/>
      <c r="AF461" s="2"/>
      <c r="AG461" s="2"/>
      <c r="AH461" s="2"/>
      <c r="AI461" s="2"/>
      <c r="AJ461" s="2"/>
      <c r="AK461" s="2"/>
    </row>
    <row r="462" spans="1:37" ht="15.75" customHeight="1">
      <c r="A462" s="2"/>
      <c r="B462" s="2"/>
      <c r="C462" s="63"/>
      <c r="D462" s="2"/>
      <c r="E462" s="63"/>
      <c r="F462" s="2"/>
      <c r="G462" s="63"/>
      <c r="H462" s="2"/>
      <c r="I462" s="63"/>
      <c r="J462" s="2"/>
      <c r="K462" s="63"/>
      <c r="L462" s="2"/>
      <c r="M462" s="63"/>
      <c r="N462" s="2"/>
      <c r="O462" s="63"/>
      <c r="P462" s="2"/>
      <c r="Q462" s="63"/>
      <c r="R462" s="2"/>
      <c r="S462" s="2"/>
      <c r="T462" s="2"/>
      <c r="U462" s="2"/>
      <c r="V462" s="2"/>
      <c r="W462" s="2"/>
      <c r="X462" s="2"/>
      <c r="Y462" s="2"/>
      <c r="Z462" s="2"/>
      <c r="AA462" s="2"/>
      <c r="AB462" s="2"/>
      <c r="AC462" s="2"/>
      <c r="AD462" s="2"/>
      <c r="AE462" s="2"/>
      <c r="AF462" s="2"/>
      <c r="AG462" s="2"/>
      <c r="AH462" s="2"/>
      <c r="AI462" s="2"/>
      <c r="AJ462" s="2"/>
      <c r="AK462" s="2"/>
    </row>
    <row r="463" spans="1:37" ht="15.75" customHeight="1">
      <c r="A463" s="2"/>
      <c r="B463" s="2"/>
      <c r="C463" s="63"/>
      <c r="D463" s="2"/>
      <c r="E463" s="63"/>
      <c r="F463" s="2"/>
      <c r="G463" s="63"/>
      <c r="H463" s="2"/>
      <c r="I463" s="63"/>
      <c r="J463" s="2"/>
      <c r="K463" s="63"/>
      <c r="L463" s="2"/>
      <c r="M463" s="63"/>
      <c r="N463" s="2"/>
      <c r="O463" s="63"/>
      <c r="P463" s="2"/>
      <c r="Q463" s="63"/>
      <c r="R463" s="2"/>
      <c r="S463" s="2"/>
      <c r="T463" s="2"/>
      <c r="U463" s="2"/>
      <c r="V463" s="2"/>
      <c r="W463" s="2"/>
      <c r="X463" s="2"/>
      <c r="Y463" s="2"/>
      <c r="Z463" s="2"/>
      <c r="AA463" s="2"/>
      <c r="AB463" s="2"/>
      <c r="AC463" s="2"/>
      <c r="AD463" s="2"/>
      <c r="AE463" s="2"/>
      <c r="AF463" s="2"/>
      <c r="AG463" s="2"/>
      <c r="AH463" s="2"/>
      <c r="AI463" s="2"/>
      <c r="AJ463" s="2"/>
      <c r="AK463" s="2"/>
    </row>
    <row r="464" spans="1:37" ht="15.75" customHeight="1">
      <c r="A464" s="2"/>
      <c r="B464" s="2"/>
      <c r="C464" s="63"/>
      <c r="D464" s="2"/>
      <c r="E464" s="63"/>
      <c r="F464" s="2"/>
      <c r="G464" s="63"/>
      <c r="H464" s="2"/>
      <c r="I464" s="63"/>
      <c r="J464" s="2"/>
      <c r="K464" s="63"/>
      <c r="L464" s="2"/>
      <c r="M464" s="63"/>
      <c r="N464" s="2"/>
      <c r="O464" s="63"/>
      <c r="P464" s="2"/>
      <c r="Q464" s="63"/>
      <c r="R464" s="2"/>
      <c r="S464" s="2"/>
      <c r="T464" s="2"/>
      <c r="U464" s="2"/>
      <c r="V464" s="2"/>
      <c r="W464" s="2"/>
      <c r="X464" s="2"/>
      <c r="Y464" s="2"/>
      <c r="Z464" s="2"/>
      <c r="AA464" s="2"/>
      <c r="AB464" s="2"/>
      <c r="AC464" s="2"/>
      <c r="AD464" s="2"/>
      <c r="AE464" s="2"/>
      <c r="AF464" s="2"/>
      <c r="AG464" s="2"/>
      <c r="AH464" s="2"/>
      <c r="AI464" s="2"/>
      <c r="AJ464" s="2"/>
      <c r="AK464" s="2"/>
    </row>
    <row r="465" spans="1:37" ht="15.75" customHeight="1">
      <c r="A465" s="2"/>
      <c r="B465" s="2"/>
      <c r="C465" s="63"/>
      <c r="D465" s="2"/>
      <c r="E465" s="63"/>
      <c r="F465" s="2"/>
      <c r="G465" s="63"/>
      <c r="H465" s="2"/>
      <c r="I465" s="63"/>
      <c r="J465" s="2"/>
      <c r="K465" s="63"/>
      <c r="L465" s="2"/>
      <c r="M465" s="63"/>
      <c r="N465" s="2"/>
      <c r="O465" s="63"/>
      <c r="P465" s="2"/>
      <c r="Q465" s="63"/>
      <c r="R465" s="2"/>
      <c r="S465" s="2"/>
      <c r="T465" s="2"/>
      <c r="U465" s="2"/>
      <c r="V465" s="2"/>
      <c r="W465" s="2"/>
      <c r="X465" s="2"/>
      <c r="Y465" s="2"/>
      <c r="Z465" s="2"/>
      <c r="AA465" s="2"/>
      <c r="AB465" s="2"/>
      <c r="AC465" s="2"/>
      <c r="AD465" s="2"/>
      <c r="AE465" s="2"/>
      <c r="AF465" s="2"/>
      <c r="AG465" s="2"/>
      <c r="AH465" s="2"/>
      <c r="AI465" s="2"/>
      <c r="AJ465" s="2"/>
      <c r="AK465" s="2"/>
    </row>
    <row r="466" spans="1:37" ht="15.75" customHeight="1">
      <c r="A466" s="2"/>
      <c r="B466" s="2"/>
      <c r="C466" s="63"/>
      <c r="D466" s="2"/>
      <c r="E466" s="63"/>
      <c r="F466" s="2"/>
      <c r="G466" s="63"/>
      <c r="H466" s="2"/>
      <c r="I466" s="63"/>
      <c r="J466" s="2"/>
      <c r="K466" s="63"/>
      <c r="L466" s="2"/>
      <c r="M466" s="63"/>
      <c r="N466" s="2"/>
      <c r="O466" s="63"/>
      <c r="P466" s="2"/>
      <c r="Q466" s="63"/>
      <c r="R466" s="2"/>
      <c r="S466" s="2"/>
      <c r="T466" s="2"/>
      <c r="U466" s="2"/>
      <c r="V466" s="2"/>
      <c r="W466" s="2"/>
      <c r="X466" s="2"/>
      <c r="Y466" s="2"/>
      <c r="Z466" s="2"/>
      <c r="AA466" s="2"/>
      <c r="AB466" s="2"/>
      <c r="AC466" s="2"/>
      <c r="AD466" s="2"/>
      <c r="AE466" s="2"/>
      <c r="AF466" s="2"/>
      <c r="AG466" s="2"/>
      <c r="AH466" s="2"/>
      <c r="AI466" s="2"/>
      <c r="AJ466" s="2"/>
      <c r="AK466" s="2"/>
    </row>
    <row r="467" spans="1:37" ht="15.75" customHeight="1">
      <c r="A467" s="2"/>
      <c r="B467" s="2"/>
      <c r="C467" s="63"/>
      <c r="D467" s="2"/>
      <c r="E467" s="63"/>
      <c r="F467" s="2"/>
      <c r="G467" s="63"/>
      <c r="H467" s="2"/>
      <c r="I467" s="63"/>
      <c r="J467" s="2"/>
      <c r="K467" s="63"/>
      <c r="L467" s="2"/>
      <c r="M467" s="63"/>
      <c r="N467" s="2"/>
      <c r="O467" s="63"/>
      <c r="P467" s="2"/>
      <c r="Q467" s="63"/>
      <c r="R467" s="2"/>
      <c r="S467" s="2"/>
      <c r="T467" s="2"/>
      <c r="U467" s="2"/>
      <c r="V467" s="2"/>
      <c r="W467" s="2"/>
      <c r="X467" s="2"/>
      <c r="Y467" s="2"/>
      <c r="Z467" s="2"/>
      <c r="AA467" s="2"/>
      <c r="AB467" s="2"/>
      <c r="AC467" s="2"/>
      <c r="AD467" s="2"/>
      <c r="AE467" s="2"/>
      <c r="AF467" s="2"/>
      <c r="AG467" s="2"/>
      <c r="AH467" s="2"/>
      <c r="AI467" s="2"/>
      <c r="AJ467" s="2"/>
      <c r="AK467" s="2"/>
    </row>
    <row r="468" spans="1:37" ht="15.75" customHeight="1">
      <c r="A468" s="2"/>
      <c r="B468" s="2"/>
      <c r="C468" s="63"/>
      <c r="D468" s="2"/>
      <c r="E468" s="63"/>
      <c r="F468" s="2"/>
      <c r="G468" s="63"/>
      <c r="H468" s="2"/>
      <c r="I468" s="63"/>
      <c r="J468" s="2"/>
      <c r="K468" s="63"/>
      <c r="L468" s="2"/>
      <c r="M468" s="63"/>
      <c r="N468" s="2"/>
      <c r="O468" s="63"/>
      <c r="P468" s="2"/>
      <c r="Q468" s="63"/>
      <c r="R468" s="2"/>
      <c r="S468" s="2"/>
      <c r="T468" s="2"/>
      <c r="U468" s="2"/>
      <c r="V468" s="2"/>
      <c r="W468" s="2"/>
      <c r="X468" s="2"/>
      <c r="Y468" s="2"/>
      <c r="Z468" s="2"/>
      <c r="AA468" s="2"/>
      <c r="AB468" s="2"/>
      <c r="AC468" s="2"/>
      <c r="AD468" s="2"/>
      <c r="AE468" s="2"/>
      <c r="AF468" s="2"/>
      <c r="AG468" s="2"/>
      <c r="AH468" s="2"/>
      <c r="AI468" s="2"/>
      <c r="AJ468" s="2"/>
      <c r="AK468" s="2"/>
    </row>
    <row r="469" spans="1:37" ht="15.75" customHeight="1">
      <c r="A469" s="2"/>
      <c r="B469" s="2"/>
      <c r="C469" s="63"/>
      <c r="D469" s="2"/>
      <c r="E469" s="63"/>
      <c r="F469" s="2"/>
      <c r="G469" s="63"/>
      <c r="H469" s="2"/>
      <c r="I469" s="63"/>
      <c r="J469" s="2"/>
      <c r="K469" s="63"/>
      <c r="L469" s="2"/>
      <c r="M469" s="63"/>
      <c r="N469" s="2"/>
      <c r="O469" s="63"/>
      <c r="P469" s="2"/>
      <c r="Q469" s="63"/>
      <c r="R469" s="2"/>
      <c r="S469" s="2"/>
      <c r="T469" s="2"/>
      <c r="U469" s="2"/>
      <c r="V469" s="2"/>
      <c r="W469" s="2"/>
      <c r="X469" s="2"/>
      <c r="Y469" s="2"/>
      <c r="Z469" s="2"/>
      <c r="AA469" s="2"/>
      <c r="AB469" s="2"/>
      <c r="AC469" s="2"/>
      <c r="AD469" s="2"/>
      <c r="AE469" s="2"/>
      <c r="AF469" s="2"/>
      <c r="AG469" s="2"/>
      <c r="AH469" s="2"/>
      <c r="AI469" s="2"/>
      <c r="AJ469" s="2"/>
      <c r="AK469" s="2"/>
    </row>
    <row r="470" spans="1:37" ht="15.75" customHeight="1">
      <c r="A470" s="2"/>
      <c r="B470" s="2"/>
      <c r="C470" s="63"/>
      <c r="D470" s="2"/>
      <c r="E470" s="63"/>
      <c r="F470" s="2"/>
      <c r="G470" s="63"/>
      <c r="H470" s="2"/>
      <c r="I470" s="63"/>
      <c r="J470" s="2"/>
      <c r="K470" s="63"/>
      <c r="L470" s="2"/>
      <c r="M470" s="63"/>
      <c r="N470" s="2"/>
      <c r="O470" s="63"/>
      <c r="P470" s="2"/>
      <c r="Q470" s="63"/>
      <c r="R470" s="2"/>
      <c r="S470" s="2"/>
      <c r="T470" s="2"/>
      <c r="U470" s="2"/>
      <c r="V470" s="2"/>
      <c r="W470" s="2"/>
      <c r="X470" s="2"/>
      <c r="Y470" s="2"/>
      <c r="Z470" s="2"/>
      <c r="AA470" s="2"/>
      <c r="AB470" s="2"/>
      <c r="AC470" s="2"/>
      <c r="AD470" s="2"/>
      <c r="AE470" s="2"/>
      <c r="AF470" s="2"/>
      <c r="AG470" s="2"/>
      <c r="AH470" s="2"/>
      <c r="AI470" s="2"/>
      <c r="AJ470" s="2"/>
      <c r="AK470" s="2"/>
    </row>
    <row r="471" spans="1:37" ht="15.75" customHeight="1">
      <c r="A471" s="2"/>
      <c r="B471" s="2"/>
      <c r="C471" s="63"/>
      <c r="D471" s="2"/>
      <c r="E471" s="63"/>
      <c r="F471" s="2"/>
      <c r="G471" s="63"/>
      <c r="H471" s="2"/>
      <c r="I471" s="63"/>
      <c r="J471" s="2"/>
      <c r="K471" s="63"/>
      <c r="L471" s="2"/>
      <c r="M471" s="63"/>
      <c r="N471" s="2"/>
      <c r="O471" s="63"/>
      <c r="P471" s="2"/>
      <c r="Q471" s="63"/>
      <c r="R471" s="2"/>
      <c r="S471" s="2"/>
      <c r="T471" s="2"/>
      <c r="U471" s="2"/>
      <c r="V471" s="2"/>
      <c r="W471" s="2"/>
      <c r="X471" s="2"/>
      <c r="Y471" s="2"/>
      <c r="Z471" s="2"/>
      <c r="AA471" s="2"/>
      <c r="AB471" s="2"/>
      <c r="AC471" s="2"/>
      <c r="AD471" s="2"/>
      <c r="AE471" s="2"/>
      <c r="AF471" s="2"/>
      <c r="AG471" s="2"/>
      <c r="AH471" s="2"/>
      <c r="AI471" s="2"/>
      <c r="AJ471" s="2"/>
      <c r="AK471" s="2"/>
    </row>
    <row r="472" spans="1:37" ht="15.75" customHeight="1">
      <c r="A472" s="2"/>
      <c r="B472" s="2"/>
      <c r="C472" s="63"/>
      <c r="D472" s="2"/>
      <c r="E472" s="63"/>
      <c r="F472" s="2"/>
      <c r="G472" s="63"/>
      <c r="H472" s="2"/>
      <c r="I472" s="63"/>
      <c r="J472" s="2"/>
      <c r="K472" s="63"/>
      <c r="L472" s="2"/>
      <c r="M472" s="63"/>
      <c r="N472" s="2"/>
      <c r="O472" s="63"/>
      <c r="P472" s="2"/>
      <c r="Q472" s="63"/>
      <c r="R472" s="2"/>
      <c r="S472" s="2"/>
      <c r="T472" s="2"/>
      <c r="U472" s="2"/>
      <c r="V472" s="2"/>
      <c r="W472" s="2"/>
      <c r="X472" s="2"/>
      <c r="Y472" s="2"/>
      <c r="Z472" s="2"/>
      <c r="AA472" s="2"/>
      <c r="AB472" s="2"/>
      <c r="AC472" s="2"/>
      <c r="AD472" s="2"/>
      <c r="AE472" s="2"/>
      <c r="AF472" s="2"/>
      <c r="AG472" s="2"/>
      <c r="AH472" s="2"/>
      <c r="AI472" s="2"/>
      <c r="AJ472" s="2"/>
      <c r="AK472" s="2"/>
    </row>
    <row r="473" spans="1:37" ht="15.75" customHeight="1">
      <c r="A473" s="2"/>
      <c r="B473" s="2"/>
      <c r="C473" s="63"/>
      <c r="D473" s="2"/>
      <c r="E473" s="63"/>
      <c r="F473" s="2"/>
      <c r="G473" s="63"/>
      <c r="H473" s="2"/>
      <c r="I473" s="63"/>
      <c r="J473" s="2"/>
      <c r="K473" s="63"/>
      <c r="L473" s="2"/>
      <c r="M473" s="63"/>
      <c r="N473" s="2"/>
      <c r="O473" s="63"/>
      <c r="P473" s="2"/>
      <c r="Q473" s="63"/>
      <c r="R473" s="2"/>
      <c r="S473" s="2"/>
      <c r="T473" s="2"/>
      <c r="U473" s="2"/>
      <c r="V473" s="2"/>
      <c r="W473" s="2"/>
      <c r="X473" s="2"/>
      <c r="Y473" s="2"/>
      <c r="Z473" s="2"/>
      <c r="AA473" s="2"/>
      <c r="AB473" s="2"/>
      <c r="AC473" s="2"/>
      <c r="AD473" s="2"/>
      <c r="AE473" s="2"/>
      <c r="AF473" s="2"/>
      <c r="AG473" s="2"/>
      <c r="AH473" s="2"/>
      <c r="AI473" s="2"/>
      <c r="AJ473" s="2"/>
      <c r="AK473" s="2"/>
    </row>
    <row r="474" spans="1:37" ht="15.75" customHeight="1">
      <c r="A474" s="2"/>
      <c r="B474" s="2"/>
      <c r="C474" s="63"/>
      <c r="D474" s="2"/>
      <c r="E474" s="63"/>
      <c r="F474" s="2"/>
      <c r="G474" s="63"/>
      <c r="H474" s="2"/>
      <c r="I474" s="63"/>
      <c r="J474" s="2"/>
      <c r="K474" s="63"/>
      <c r="L474" s="2"/>
      <c r="M474" s="63"/>
      <c r="N474" s="2"/>
      <c r="O474" s="63"/>
      <c r="P474" s="2"/>
      <c r="Q474" s="63"/>
      <c r="R474" s="2"/>
      <c r="S474" s="2"/>
      <c r="T474" s="2"/>
      <c r="U474" s="2"/>
      <c r="V474" s="2"/>
      <c r="W474" s="2"/>
      <c r="X474" s="2"/>
      <c r="Y474" s="2"/>
      <c r="Z474" s="2"/>
      <c r="AA474" s="2"/>
      <c r="AB474" s="2"/>
      <c r="AC474" s="2"/>
      <c r="AD474" s="2"/>
      <c r="AE474" s="2"/>
      <c r="AF474" s="2"/>
      <c r="AG474" s="2"/>
      <c r="AH474" s="2"/>
      <c r="AI474" s="2"/>
      <c r="AJ474" s="2"/>
      <c r="AK474" s="2"/>
    </row>
    <row r="475" spans="1:37" ht="15.75" customHeight="1">
      <c r="A475" s="2"/>
      <c r="B475" s="2"/>
      <c r="C475" s="63"/>
      <c r="D475" s="2"/>
      <c r="E475" s="63"/>
      <c r="F475" s="2"/>
      <c r="G475" s="63"/>
      <c r="H475" s="2"/>
      <c r="I475" s="63"/>
      <c r="J475" s="2"/>
      <c r="K475" s="63"/>
      <c r="L475" s="2"/>
      <c r="M475" s="63"/>
      <c r="N475" s="2"/>
      <c r="O475" s="63"/>
      <c r="P475" s="2"/>
      <c r="Q475" s="63"/>
      <c r="R475" s="2"/>
      <c r="S475" s="2"/>
      <c r="T475" s="2"/>
      <c r="U475" s="2"/>
      <c r="V475" s="2"/>
      <c r="W475" s="2"/>
      <c r="X475" s="2"/>
      <c r="Y475" s="2"/>
      <c r="Z475" s="2"/>
      <c r="AA475" s="2"/>
      <c r="AB475" s="2"/>
      <c r="AC475" s="2"/>
      <c r="AD475" s="2"/>
      <c r="AE475" s="2"/>
      <c r="AF475" s="2"/>
      <c r="AG475" s="2"/>
      <c r="AH475" s="2"/>
      <c r="AI475" s="2"/>
      <c r="AJ475" s="2"/>
      <c r="AK475" s="2"/>
    </row>
    <row r="476" spans="1:37" ht="15.75" customHeight="1">
      <c r="A476" s="2"/>
      <c r="B476" s="2"/>
      <c r="C476" s="63"/>
      <c r="D476" s="2"/>
      <c r="E476" s="63"/>
      <c r="F476" s="2"/>
      <c r="G476" s="63"/>
      <c r="H476" s="2"/>
      <c r="I476" s="63"/>
      <c r="J476" s="2"/>
      <c r="K476" s="63"/>
      <c r="L476" s="2"/>
      <c r="M476" s="63"/>
      <c r="N476" s="2"/>
      <c r="O476" s="63"/>
      <c r="P476" s="2"/>
      <c r="Q476" s="63"/>
      <c r="R476" s="2"/>
      <c r="S476" s="2"/>
      <c r="T476" s="2"/>
      <c r="U476" s="2"/>
      <c r="V476" s="2"/>
      <c r="W476" s="2"/>
      <c r="X476" s="2"/>
      <c r="Y476" s="2"/>
      <c r="Z476" s="2"/>
      <c r="AA476" s="2"/>
      <c r="AB476" s="2"/>
      <c r="AC476" s="2"/>
      <c r="AD476" s="2"/>
      <c r="AE476" s="2"/>
      <c r="AF476" s="2"/>
      <c r="AG476" s="2"/>
      <c r="AH476" s="2"/>
      <c r="AI476" s="2"/>
      <c r="AJ476" s="2"/>
      <c r="AK476" s="2"/>
    </row>
    <row r="477" spans="1:37" ht="15.75" customHeight="1">
      <c r="A477" s="2"/>
      <c r="B477" s="2"/>
      <c r="C477" s="63"/>
      <c r="D477" s="2"/>
      <c r="E477" s="63"/>
      <c r="F477" s="2"/>
      <c r="G477" s="63"/>
      <c r="H477" s="2"/>
      <c r="I477" s="63"/>
      <c r="J477" s="2"/>
      <c r="K477" s="63"/>
      <c r="L477" s="2"/>
      <c r="M477" s="63"/>
      <c r="N477" s="2"/>
      <c r="O477" s="63"/>
      <c r="P477" s="2"/>
      <c r="Q477" s="63"/>
      <c r="R477" s="2"/>
      <c r="S477" s="2"/>
      <c r="T477" s="2"/>
      <c r="U477" s="2"/>
      <c r="V477" s="2"/>
      <c r="W477" s="2"/>
      <c r="X477" s="2"/>
      <c r="Y477" s="2"/>
      <c r="Z477" s="2"/>
      <c r="AA477" s="2"/>
      <c r="AB477" s="2"/>
      <c r="AC477" s="2"/>
      <c r="AD477" s="2"/>
      <c r="AE477" s="2"/>
      <c r="AF477" s="2"/>
      <c r="AG477" s="2"/>
      <c r="AH477" s="2"/>
      <c r="AI477" s="2"/>
      <c r="AJ477" s="2"/>
      <c r="AK477" s="2"/>
    </row>
    <row r="478" spans="1:37" ht="15.75" customHeight="1">
      <c r="A478" s="2"/>
      <c r="B478" s="2"/>
      <c r="C478" s="63"/>
      <c r="D478" s="2"/>
      <c r="E478" s="63"/>
      <c r="F478" s="2"/>
      <c r="G478" s="63"/>
      <c r="H478" s="2"/>
      <c r="I478" s="63"/>
      <c r="J478" s="2"/>
      <c r="K478" s="63"/>
      <c r="L478" s="2"/>
      <c r="M478" s="63"/>
      <c r="N478" s="2"/>
      <c r="O478" s="63"/>
      <c r="P478" s="2"/>
      <c r="Q478" s="63"/>
      <c r="R478" s="2"/>
      <c r="S478" s="2"/>
      <c r="T478" s="2"/>
      <c r="U478" s="2"/>
      <c r="V478" s="2"/>
      <c r="W478" s="2"/>
      <c r="X478" s="2"/>
      <c r="Y478" s="2"/>
      <c r="Z478" s="2"/>
      <c r="AA478" s="2"/>
      <c r="AB478" s="2"/>
      <c r="AC478" s="2"/>
      <c r="AD478" s="2"/>
      <c r="AE478" s="2"/>
      <c r="AF478" s="2"/>
      <c r="AG478" s="2"/>
      <c r="AH478" s="2"/>
      <c r="AI478" s="2"/>
      <c r="AJ478" s="2"/>
      <c r="AK478" s="2"/>
    </row>
    <row r="479" spans="1:37" ht="15.75" customHeight="1">
      <c r="A479" s="2"/>
      <c r="B479" s="2"/>
      <c r="C479" s="63"/>
      <c r="D479" s="2"/>
      <c r="E479" s="63"/>
      <c r="F479" s="2"/>
      <c r="G479" s="63"/>
      <c r="H479" s="2"/>
      <c r="I479" s="63"/>
      <c r="J479" s="2"/>
      <c r="K479" s="63"/>
      <c r="L479" s="2"/>
      <c r="M479" s="63"/>
      <c r="N479" s="2"/>
      <c r="O479" s="63"/>
      <c r="P479" s="2"/>
      <c r="Q479" s="63"/>
      <c r="R479" s="2"/>
      <c r="S479" s="2"/>
      <c r="T479" s="2"/>
      <c r="U479" s="2"/>
      <c r="V479" s="2"/>
      <c r="W479" s="2"/>
      <c r="X479" s="2"/>
      <c r="Y479" s="2"/>
      <c r="Z479" s="2"/>
      <c r="AA479" s="2"/>
      <c r="AB479" s="2"/>
      <c r="AC479" s="2"/>
      <c r="AD479" s="2"/>
      <c r="AE479" s="2"/>
      <c r="AF479" s="2"/>
      <c r="AG479" s="2"/>
      <c r="AH479" s="2"/>
      <c r="AI479" s="2"/>
      <c r="AJ479" s="2"/>
      <c r="AK479" s="2"/>
    </row>
    <row r="480" spans="1:37" ht="15.75" customHeight="1">
      <c r="A480" s="2"/>
      <c r="B480" s="2"/>
      <c r="C480" s="63"/>
      <c r="D480" s="2"/>
      <c r="E480" s="63"/>
      <c r="F480" s="2"/>
      <c r="G480" s="63"/>
      <c r="H480" s="2"/>
      <c r="I480" s="63"/>
      <c r="J480" s="2"/>
      <c r="K480" s="63"/>
      <c r="L480" s="2"/>
      <c r="M480" s="63"/>
      <c r="N480" s="2"/>
      <c r="O480" s="63"/>
      <c r="P480" s="2"/>
      <c r="Q480" s="63"/>
      <c r="R480" s="2"/>
      <c r="S480" s="2"/>
      <c r="T480" s="2"/>
      <c r="U480" s="2"/>
      <c r="V480" s="2"/>
      <c r="W480" s="2"/>
      <c r="X480" s="2"/>
      <c r="Y480" s="2"/>
      <c r="Z480" s="2"/>
      <c r="AA480" s="2"/>
      <c r="AB480" s="2"/>
      <c r="AC480" s="2"/>
      <c r="AD480" s="2"/>
      <c r="AE480" s="2"/>
      <c r="AF480" s="2"/>
      <c r="AG480" s="2"/>
      <c r="AH480" s="2"/>
      <c r="AI480" s="2"/>
      <c r="AJ480" s="2"/>
      <c r="AK480" s="2"/>
    </row>
    <row r="481" spans="1:37" ht="15.75" customHeight="1">
      <c r="A481" s="2"/>
      <c r="B481" s="2"/>
      <c r="C481" s="63"/>
      <c r="D481" s="2"/>
      <c r="E481" s="63"/>
      <c r="F481" s="2"/>
      <c r="G481" s="63"/>
      <c r="H481" s="2"/>
      <c r="I481" s="63"/>
      <c r="J481" s="2"/>
      <c r="K481" s="63"/>
      <c r="L481" s="2"/>
      <c r="M481" s="63"/>
      <c r="N481" s="2"/>
      <c r="O481" s="63"/>
      <c r="P481" s="2"/>
      <c r="Q481" s="63"/>
      <c r="R481" s="2"/>
      <c r="S481" s="2"/>
      <c r="T481" s="2"/>
      <c r="U481" s="2"/>
      <c r="V481" s="2"/>
      <c r="W481" s="2"/>
      <c r="X481" s="2"/>
      <c r="Y481" s="2"/>
      <c r="Z481" s="2"/>
      <c r="AA481" s="2"/>
      <c r="AB481" s="2"/>
      <c r="AC481" s="2"/>
      <c r="AD481" s="2"/>
      <c r="AE481" s="2"/>
      <c r="AF481" s="2"/>
      <c r="AG481" s="2"/>
      <c r="AH481" s="2"/>
      <c r="AI481" s="2"/>
      <c r="AJ481" s="2"/>
      <c r="AK481" s="2"/>
    </row>
    <row r="482" spans="1:37" ht="15.75" customHeight="1">
      <c r="A482" s="2"/>
      <c r="B482" s="2"/>
      <c r="C482" s="63"/>
      <c r="D482" s="2"/>
      <c r="E482" s="63"/>
      <c r="F482" s="2"/>
      <c r="G482" s="63"/>
      <c r="H482" s="2"/>
      <c r="I482" s="63"/>
      <c r="J482" s="2"/>
      <c r="K482" s="63"/>
      <c r="L482" s="2"/>
      <c r="M482" s="63"/>
      <c r="N482" s="2"/>
      <c r="O482" s="63"/>
      <c r="P482" s="2"/>
      <c r="Q482" s="63"/>
      <c r="R482" s="2"/>
      <c r="S482" s="2"/>
      <c r="T482" s="2"/>
      <c r="U482" s="2"/>
      <c r="V482" s="2"/>
      <c r="W482" s="2"/>
      <c r="X482" s="2"/>
      <c r="Y482" s="2"/>
      <c r="Z482" s="2"/>
      <c r="AA482" s="2"/>
      <c r="AB482" s="2"/>
      <c r="AC482" s="2"/>
      <c r="AD482" s="2"/>
      <c r="AE482" s="2"/>
      <c r="AF482" s="2"/>
      <c r="AG482" s="2"/>
      <c r="AH482" s="2"/>
      <c r="AI482" s="2"/>
      <c r="AJ482" s="2"/>
      <c r="AK482" s="2"/>
    </row>
    <row r="483" spans="1:37" ht="15.75" customHeight="1">
      <c r="A483" s="2"/>
      <c r="B483" s="2"/>
      <c r="C483" s="63"/>
      <c r="D483" s="2"/>
      <c r="E483" s="63"/>
      <c r="F483" s="2"/>
      <c r="G483" s="63"/>
      <c r="H483" s="2"/>
      <c r="I483" s="63"/>
      <c r="J483" s="2"/>
      <c r="K483" s="63"/>
      <c r="L483" s="2"/>
      <c r="M483" s="63"/>
      <c r="N483" s="2"/>
      <c r="O483" s="63"/>
      <c r="P483" s="2"/>
      <c r="Q483" s="63"/>
      <c r="R483" s="2"/>
      <c r="S483" s="2"/>
      <c r="T483" s="2"/>
      <c r="U483" s="2"/>
      <c r="V483" s="2"/>
      <c r="W483" s="2"/>
      <c r="X483" s="2"/>
      <c r="Y483" s="2"/>
      <c r="Z483" s="2"/>
      <c r="AA483" s="2"/>
      <c r="AB483" s="2"/>
      <c r="AC483" s="2"/>
      <c r="AD483" s="2"/>
      <c r="AE483" s="2"/>
      <c r="AF483" s="2"/>
      <c r="AG483" s="2"/>
      <c r="AH483" s="2"/>
      <c r="AI483" s="2"/>
      <c r="AJ483" s="2"/>
      <c r="AK483" s="2"/>
    </row>
    <row r="484" spans="1:37" ht="15.75" customHeight="1">
      <c r="A484" s="2"/>
      <c r="B484" s="2"/>
      <c r="C484" s="63"/>
      <c r="D484" s="2"/>
      <c r="E484" s="63"/>
      <c r="F484" s="2"/>
      <c r="G484" s="63"/>
      <c r="H484" s="2"/>
      <c r="I484" s="63"/>
      <c r="J484" s="2"/>
      <c r="K484" s="63"/>
      <c r="L484" s="2"/>
      <c r="M484" s="63"/>
      <c r="N484" s="2"/>
      <c r="O484" s="63"/>
      <c r="P484" s="2"/>
      <c r="Q484" s="63"/>
      <c r="R484" s="2"/>
      <c r="S484" s="2"/>
      <c r="T484" s="2"/>
      <c r="U484" s="2"/>
      <c r="V484" s="2"/>
      <c r="W484" s="2"/>
      <c r="X484" s="2"/>
      <c r="Y484" s="2"/>
      <c r="Z484" s="2"/>
      <c r="AA484" s="2"/>
      <c r="AB484" s="2"/>
      <c r="AC484" s="2"/>
      <c r="AD484" s="2"/>
      <c r="AE484" s="2"/>
      <c r="AF484" s="2"/>
      <c r="AG484" s="2"/>
      <c r="AH484" s="2"/>
      <c r="AI484" s="2"/>
      <c r="AJ484" s="2"/>
      <c r="AK484" s="2"/>
    </row>
    <row r="485" spans="1:37" ht="15.75" customHeight="1">
      <c r="A485" s="2"/>
      <c r="B485" s="2"/>
      <c r="C485" s="63"/>
      <c r="D485" s="2"/>
      <c r="E485" s="63"/>
      <c r="F485" s="2"/>
      <c r="G485" s="63"/>
      <c r="H485" s="2"/>
      <c r="I485" s="63"/>
      <c r="J485" s="2"/>
      <c r="K485" s="63"/>
      <c r="L485" s="2"/>
      <c r="M485" s="63"/>
      <c r="N485" s="2"/>
      <c r="O485" s="63"/>
      <c r="P485" s="2"/>
      <c r="Q485" s="63"/>
      <c r="R485" s="2"/>
      <c r="S485" s="2"/>
      <c r="T485" s="2"/>
      <c r="U485" s="2"/>
      <c r="V485" s="2"/>
      <c r="W485" s="2"/>
      <c r="X485" s="2"/>
      <c r="Y485" s="2"/>
      <c r="Z485" s="2"/>
      <c r="AA485" s="2"/>
      <c r="AB485" s="2"/>
      <c r="AC485" s="2"/>
      <c r="AD485" s="2"/>
      <c r="AE485" s="2"/>
      <c r="AF485" s="2"/>
      <c r="AG485" s="2"/>
      <c r="AH485" s="2"/>
      <c r="AI485" s="2"/>
      <c r="AJ485" s="2"/>
      <c r="AK485" s="2"/>
    </row>
    <row r="486" spans="1:37" ht="15.75" customHeight="1">
      <c r="A486" s="2"/>
      <c r="B486" s="2"/>
      <c r="C486" s="63"/>
      <c r="D486" s="2"/>
      <c r="E486" s="63"/>
      <c r="F486" s="2"/>
      <c r="G486" s="63"/>
      <c r="H486" s="2"/>
      <c r="I486" s="63"/>
      <c r="J486" s="2"/>
      <c r="K486" s="63"/>
      <c r="L486" s="2"/>
      <c r="M486" s="63"/>
      <c r="N486" s="2"/>
      <c r="O486" s="63"/>
      <c r="P486" s="2"/>
      <c r="Q486" s="63"/>
      <c r="R486" s="2"/>
      <c r="S486" s="2"/>
      <c r="T486" s="2"/>
      <c r="U486" s="2"/>
      <c r="V486" s="2"/>
      <c r="W486" s="2"/>
      <c r="X486" s="2"/>
      <c r="Y486" s="2"/>
      <c r="Z486" s="2"/>
      <c r="AA486" s="2"/>
      <c r="AB486" s="2"/>
      <c r="AC486" s="2"/>
      <c r="AD486" s="2"/>
      <c r="AE486" s="2"/>
      <c r="AF486" s="2"/>
      <c r="AG486" s="2"/>
      <c r="AH486" s="2"/>
      <c r="AI486" s="2"/>
      <c r="AJ486" s="2"/>
      <c r="AK486" s="2"/>
    </row>
    <row r="487" spans="1:37" ht="15.75" customHeight="1">
      <c r="A487" s="2"/>
      <c r="B487" s="2"/>
      <c r="C487" s="63"/>
      <c r="D487" s="2"/>
      <c r="E487" s="63"/>
      <c r="F487" s="2"/>
      <c r="G487" s="63"/>
      <c r="H487" s="2"/>
      <c r="I487" s="63"/>
      <c r="J487" s="2"/>
      <c r="K487" s="63"/>
      <c r="L487" s="2"/>
      <c r="M487" s="63"/>
      <c r="N487" s="2"/>
      <c r="O487" s="63"/>
      <c r="P487" s="2"/>
      <c r="Q487" s="63"/>
      <c r="R487" s="2"/>
      <c r="S487" s="2"/>
      <c r="T487" s="2"/>
      <c r="U487" s="2"/>
      <c r="V487" s="2"/>
      <c r="W487" s="2"/>
      <c r="X487" s="2"/>
      <c r="Y487" s="2"/>
      <c r="Z487" s="2"/>
      <c r="AA487" s="2"/>
      <c r="AB487" s="2"/>
      <c r="AC487" s="2"/>
      <c r="AD487" s="2"/>
      <c r="AE487" s="2"/>
      <c r="AF487" s="2"/>
      <c r="AG487" s="2"/>
      <c r="AH487" s="2"/>
      <c r="AI487" s="2"/>
      <c r="AJ487" s="2"/>
      <c r="AK487" s="2"/>
    </row>
    <row r="488" spans="1:37" ht="15.75" customHeight="1">
      <c r="A488" s="2"/>
      <c r="B488" s="2"/>
      <c r="C488" s="63"/>
      <c r="D488" s="2"/>
      <c r="E488" s="63"/>
      <c r="F488" s="2"/>
      <c r="G488" s="63"/>
      <c r="H488" s="2"/>
      <c r="I488" s="63"/>
      <c r="J488" s="2"/>
      <c r="K488" s="63"/>
      <c r="L488" s="2"/>
      <c r="M488" s="63"/>
      <c r="N488" s="2"/>
      <c r="O488" s="63"/>
      <c r="P488" s="2"/>
      <c r="Q488" s="63"/>
      <c r="R488" s="2"/>
      <c r="S488" s="2"/>
      <c r="T488" s="2"/>
      <c r="U488" s="2"/>
      <c r="V488" s="2"/>
      <c r="W488" s="2"/>
      <c r="X488" s="2"/>
      <c r="Y488" s="2"/>
      <c r="Z488" s="2"/>
      <c r="AA488" s="2"/>
      <c r="AB488" s="2"/>
      <c r="AC488" s="2"/>
      <c r="AD488" s="2"/>
      <c r="AE488" s="2"/>
      <c r="AF488" s="2"/>
      <c r="AG488" s="2"/>
      <c r="AH488" s="2"/>
      <c r="AI488" s="2"/>
      <c r="AJ488" s="2"/>
      <c r="AK488" s="2"/>
    </row>
    <row r="489" spans="1:37" ht="15.75" customHeight="1">
      <c r="A489" s="2"/>
      <c r="B489" s="2"/>
      <c r="C489" s="63"/>
      <c r="D489" s="2"/>
      <c r="E489" s="63"/>
      <c r="F489" s="2"/>
      <c r="G489" s="63"/>
      <c r="H489" s="2"/>
      <c r="I489" s="63"/>
      <c r="J489" s="2"/>
      <c r="K489" s="63"/>
      <c r="L489" s="2"/>
      <c r="M489" s="63"/>
      <c r="N489" s="2"/>
      <c r="O489" s="63"/>
      <c r="P489" s="2"/>
      <c r="Q489" s="63"/>
      <c r="R489" s="2"/>
      <c r="S489" s="2"/>
      <c r="T489" s="2"/>
      <c r="U489" s="2"/>
      <c r="V489" s="2"/>
      <c r="W489" s="2"/>
      <c r="X489" s="2"/>
      <c r="Y489" s="2"/>
      <c r="Z489" s="2"/>
      <c r="AA489" s="2"/>
      <c r="AB489" s="2"/>
      <c r="AC489" s="2"/>
      <c r="AD489" s="2"/>
      <c r="AE489" s="2"/>
      <c r="AF489" s="2"/>
      <c r="AG489" s="2"/>
      <c r="AH489" s="2"/>
      <c r="AI489" s="2"/>
      <c r="AJ489" s="2"/>
      <c r="AK489" s="2"/>
    </row>
    <row r="490" spans="1:37" ht="15.75" customHeight="1">
      <c r="A490" s="2"/>
      <c r="B490" s="2"/>
      <c r="C490" s="63"/>
      <c r="D490" s="2"/>
      <c r="E490" s="63"/>
      <c r="F490" s="2"/>
      <c r="G490" s="63"/>
      <c r="H490" s="2"/>
      <c r="I490" s="63"/>
      <c r="J490" s="2"/>
      <c r="K490" s="63"/>
      <c r="L490" s="2"/>
      <c r="M490" s="63"/>
      <c r="N490" s="2"/>
      <c r="O490" s="63"/>
      <c r="P490" s="2"/>
      <c r="Q490" s="63"/>
      <c r="R490" s="2"/>
      <c r="S490" s="2"/>
      <c r="T490" s="2"/>
      <c r="U490" s="2"/>
      <c r="V490" s="2"/>
      <c r="W490" s="2"/>
      <c r="X490" s="2"/>
      <c r="Y490" s="2"/>
      <c r="Z490" s="2"/>
      <c r="AA490" s="2"/>
      <c r="AB490" s="2"/>
      <c r="AC490" s="2"/>
      <c r="AD490" s="2"/>
      <c r="AE490" s="2"/>
      <c r="AF490" s="2"/>
      <c r="AG490" s="2"/>
      <c r="AH490" s="2"/>
      <c r="AI490" s="2"/>
      <c r="AJ490" s="2"/>
      <c r="AK490" s="2"/>
    </row>
    <row r="491" spans="1:37" ht="15.75" customHeight="1">
      <c r="A491" s="2"/>
      <c r="B491" s="2"/>
      <c r="C491" s="63"/>
      <c r="D491" s="2"/>
      <c r="E491" s="63"/>
      <c r="F491" s="2"/>
      <c r="G491" s="63"/>
      <c r="H491" s="2"/>
      <c r="I491" s="63"/>
      <c r="J491" s="2"/>
      <c r="K491" s="63"/>
      <c r="L491" s="2"/>
      <c r="M491" s="63"/>
      <c r="N491" s="2"/>
      <c r="O491" s="63"/>
      <c r="P491" s="2"/>
      <c r="Q491" s="63"/>
      <c r="R491" s="2"/>
      <c r="S491" s="2"/>
      <c r="T491" s="2"/>
      <c r="U491" s="2"/>
      <c r="V491" s="2"/>
      <c r="W491" s="2"/>
      <c r="X491" s="2"/>
      <c r="Y491" s="2"/>
      <c r="Z491" s="2"/>
      <c r="AA491" s="2"/>
      <c r="AB491" s="2"/>
      <c r="AC491" s="2"/>
      <c r="AD491" s="2"/>
      <c r="AE491" s="2"/>
      <c r="AF491" s="2"/>
      <c r="AG491" s="2"/>
      <c r="AH491" s="2"/>
      <c r="AI491" s="2"/>
      <c r="AJ491" s="2"/>
      <c r="AK491" s="2"/>
    </row>
    <row r="492" spans="1:37" ht="15.75" customHeight="1">
      <c r="A492" s="2"/>
      <c r="B492" s="2"/>
      <c r="C492" s="63"/>
      <c r="D492" s="2"/>
      <c r="E492" s="63"/>
      <c r="F492" s="2"/>
      <c r="G492" s="63"/>
      <c r="H492" s="2"/>
      <c r="I492" s="63"/>
      <c r="J492" s="2"/>
      <c r="K492" s="63"/>
      <c r="L492" s="2"/>
      <c r="M492" s="63"/>
      <c r="N492" s="2"/>
      <c r="O492" s="63"/>
      <c r="P492" s="2"/>
      <c r="Q492" s="63"/>
      <c r="R492" s="2"/>
      <c r="S492" s="2"/>
      <c r="T492" s="2"/>
      <c r="U492" s="2"/>
      <c r="V492" s="2"/>
      <c r="W492" s="2"/>
      <c r="X492" s="2"/>
      <c r="Y492" s="2"/>
      <c r="Z492" s="2"/>
      <c r="AA492" s="2"/>
      <c r="AB492" s="2"/>
      <c r="AC492" s="2"/>
      <c r="AD492" s="2"/>
      <c r="AE492" s="2"/>
      <c r="AF492" s="2"/>
      <c r="AG492" s="2"/>
      <c r="AH492" s="2"/>
      <c r="AI492" s="2"/>
      <c r="AJ492" s="2"/>
      <c r="AK492" s="2"/>
    </row>
    <row r="493" spans="1:37" ht="15.75" customHeight="1">
      <c r="A493" s="2"/>
      <c r="B493" s="2"/>
      <c r="C493" s="63"/>
      <c r="D493" s="2"/>
      <c r="E493" s="63"/>
      <c r="F493" s="2"/>
      <c r="G493" s="63"/>
      <c r="H493" s="2"/>
      <c r="I493" s="63"/>
      <c r="J493" s="2"/>
      <c r="K493" s="63"/>
      <c r="L493" s="2"/>
      <c r="M493" s="63"/>
      <c r="N493" s="2"/>
      <c r="O493" s="63"/>
      <c r="P493" s="2"/>
      <c r="Q493" s="63"/>
      <c r="R493" s="2"/>
      <c r="S493" s="2"/>
      <c r="T493" s="2"/>
      <c r="U493" s="2"/>
      <c r="V493" s="2"/>
      <c r="W493" s="2"/>
      <c r="X493" s="2"/>
      <c r="Y493" s="2"/>
      <c r="Z493" s="2"/>
      <c r="AA493" s="2"/>
      <c r="AB493" s="2"/>
      <c r="AC493" s="2"/>
      <c r="AD493" s="2"/>
      <c r="AE493" s="2"/>
      <c r="AF493" s="2"/>
      <c r="AG493" s="2"/>
      <c r="AH493" s="2"/>
      <c r="AI493" s="2"/>
      <c r="AJ493" s="2"/>
      <c r="AK493" s="2"/>
    </row>
    <row r="494" spans="1:37" ht="15.75" customHeight="1">
      <c r="A494" s="2"/>
      <c r="B494" s="2"/>
      <c r="C494" s="63"/>
      <c r="D494" s="2"/>
      <c r="E494" s="63"/>
      <c r="F494" s="2"/>
      <c r="G494" s="63"/>
      <c r="H494" s="2"/>
      <c r="I494" s="63"/>
      <c r="J494" s="2"/>
      <c r="K494" s="63"/>
      <c r="L494" s="2"/>
      <c r="M494" s="63"/>
      <c r="N494" s="2"/>
      <c r="O494" s="63"/>
      <c r="P494" s="2"/>
      <c r="Q494" s="63"/>
      <c r="R494" s="2"/>
      <c r="S494" s="2"/>
      <c r="T494" s="2"/>
      <c r="U494" s="2"/>
      <c r="V494" s="2"/>
      <c r="W494" s="2"/>
      <c r="X494" s="2"/>
      <c r="Y494" s="2"/>
      <c r="Z494" s="2"/>
      <c r="AA494" s="2"/>
      <c r="AB494" s="2"/>
      <c r="AC494" s="2"/>
      <c r="AD494" s="2"/>
      <c r="AE494" s="2"/>
      <c r="AF494" s="2"/>
      <c r="AG494" s="2"/>
      <c r="AH494" s="2"/>
      <c r="AI494" s="2"/>
      <c r="AJ494" s="2"/>
      <c r="AK494" s="2"/>
    </row>
    <row r="495" spans="1:37" ht="15.75" customHeight="1">
      <c r="A495" s="2"/>
      <c r="B495" s="2"/>
      <c r="C495" s="63"/>
      <c r="D495" s="2"/>
      <c r="E495" s="63"/>
      <c r="F495" s="2"/>
      <c r="G495" s="63"/>
      <c r="H495" s="2"/>
      <c r="I495" s="63"/>
      <c r="J495" s="2"/>
      <c r="K495" s="63"/>
      <c r="L495" s="2"/>
      <c r="M495" s="63"/>
      <c r="N495" s="2"/>
      <c r="O495" s="63"/>
      <c r="P495" s="2"/>
      <c r="Q495" s="63"/>
      <c r="R495" s="2"/>
      <c r="S495" s="2"/>
      <c r="T495" s="2"/>
      <c r="U495" s="2"/>
      <c r="V495" s="2"/>
      <c r="W495" s="2"/>
      <c r="X495" s="2"/>
      <c r="Y495" s="2"/>
      <c r="Z495" s="2"/>
      <c r="AA495" s="2"/>
      <c r="AB495" s="2"/>
      <c r="AC495" s="2"/>
      <c r="AD495" s="2"/>
      <c r="AE495" s="2"/>
      <c r="AF495" s="2"/>
      <c r="AG495" s="2"/>
      <c r="AH495" s="2"/>
      <c r="AI495" s="2"/>
      <c r="AJ495" s="2"/>
      <c r="AK495" s="2"/>
    </row>
    <row r="496" spans="1:37" ht="15.75" customHeight="1">
      <c r="A496" s="2"/>
      <c r="B496" s="2"/>
      <c r="C496" s="63"/>
      <c r="D496" s="2"/>
      <c r="E496" s="63"/>
      <c r="F496" s="2"/>
      <c r="G496" s="63"/>
      <c r="H496" s="2"/>
      <c r="I496" s="63"/>
      <c r="J496" s="2"/>
      <c r="K496" s="63"/>
      <c r="L496" s="2"/>
      <c r="M496" s="63"/>
      <c r="N496" s="2"/>
      <c r="O496" s="63"/>
      <c r="P496" s="2"/>
      <c r="Q496" s="63"/>
      <c r="R496" s="2"/>
      <c r="S496" s="2"/>
      <c r="T496" s="2"/>
      <c r="U496" s="2"/>
      <c r="V496" s="2"/>
      <c r="W496" s="2"/>
      <c r="X496" s="2"/>
      <c r="Y496" s="2"/>
      <c r="Z496" s="2"/>
      <c r="AA496" s="2"/>
      <c r="AB496" s="2"/>
      <c r="AC496" s="2"/>
      <c r="AD496" s="2"/>
      <c r="AE496" s="2"/>
      <c r="AF496" s="2"/>
      <c r="AG496" s="2"/>
      <c r="AH496" s="2"/>
      <c r="AI496" s="2"/>
      <c r="AJ496" s="2"/>
      <c r="AK496" s="2"/>
    </row>
    <row r="497" spans="1:37" ht="15.75" customHeight="1">
      <c r="A497" s="2"/>
      <c r="B497" s="2"/>
      <c r="C497" s="63"/>
      <c r="D497" s="2"/>
      <c r="E497" s="63"/>
      <c r="F497" s="2"/>
      <c r="G497" s="63"/>
      <c r="H497" s="2"/>
      <c r="I497" s="63"/>
      <c r="J497" s="2"/>
      <c r="K497" s="63"/>
      <c r="L497" s="2"/>
      <c r="M497" s="63"/>
      <c r="N497" s="2"/>
      <c r="O497" s="63"/>
      <c r="P497" s="2"/>
      <c r="Q497" s="63"/>
      <c r="R497" s="2"/>
      <c r="S497" s="2"/>
      <c r="T497" s="2"/>
      <c r="U497" s="2"/>
      <c r="V497" s="2"/>
      <c r="W497" s="2"/>
      <c r="X497" s="2"/>
      <c r="Y497" s="2"/>
      <c r="Z497" s="2"/>
      <c r="AA497" s="2"/>
      <c r="AB497" s="2"/>
      <c r="AC497" s="2"/>
      <c r="AD497" s="2"/>
      <c r="AE497" s="2"/>
      <c r="AF497" s="2"/>
      <c r="AG497" s="2"/>
      <c r="AH497" s="2"/>
      <c r="AI497" s="2"/>
      <c r="AJ497" s="2"/>
      <c r="AK497" s="2"/>
    </row>
    <row r="498" spans="1:37" ht="15.75" customHeight="1">
      <c r="A498" s="2"/>
      <c r="B498" s="2"/>
      <c r="C498" s="63"/>
      <c r="D498" s="2"/>
      <c r="E498" s="63"/>
      <c r="F498" s="2"/>
      <c r="G498" s="63"/>
      <c r="H498" s="2"/>
      <c r="I498" s="63"/>
      <c r="J498" s="2"/>
      <c r="K498" s="63"/>
      <c r="L498" s="2"/>
      <c r="M498" s="63"/>
      <c r="N498" s="2"/>
      <c r="O498" s="63"/>
      <c r="P498" s="2"/>
      <c r="Q498" s="63"/>
      <c r="R498" s="2"/>
      <c r="S498" s="2"/>
      <c r="T498" s="2"/>
      <c r="U498" s="2"/>
      <c r="V498" s="2"/>
      <c r="W498" s="2"/>
      <c r="X498" s="2"/>
      <c r="Y498" s="2"/>
      <c r="Z498" s="2"/>
      <c r="AA498" s="2"/>
      <c r="AB498" s="2"/>
      <c r="AC498" s="2"/>
      <c r="AD498" s="2"/>
      <c r="AE498" s="2"/>
      <c r="AF498" s="2"/>
      <c r="AG498" s="2"/>
      <c r="AH498" s="2"/>
      <c r="AI498" s="2"/>
      <c r="AJ498" s="2"/>
      <c r="AK498" s="2"/>
    </row>
    <row r="499" spans="1:37" ht="15.75" customHeight="1">
      <c r="A499" s="2"/>
      <c r="B499" s="2"/>
      <c r="C499" s="63"/>
      <c r="D499" s="2"/>
      <c r="E499" s="63"/>
      <c r="F499" s="2"/>
      <c r="G499" s="63"/>
      <c r="H499" s="2"/>
      <c r="I499" s="63"/>
      <c r="J499" s="2"/>
      <c r="K499" s="63"/>
      <c r="L499" s="2"/>
      <c r="M499" s="63"/>
      <c r="N499" s="2"/>
      <c r="O499" s="63"/>
      <c r="P499" s="2"/>
      <c r="Q499" s="63"/>
      <c r="R499" s="2"/>
      <c r="S499" s="2"/>
      <c r="T499" s="2"/>
      <c r="U499" s="2"/>
      <c r="V499" s="2"/>
      <c r="W499" s="2"/>
      <c r="X499" s="2"/>
      <c r="Y499" s="2"/>
      <c r="Z499" s="2"/>
      <c r="AA499" s="2"/>
      <c r="AB499" s="2"/>
      <c r="AC499" s="2"/>
      <c r="AD499" s="2"/>
      <c r="AE499" s="2"/>
      <c r="AF499" s="2"/>
      <c r="AG499" s="2"/>
      <c r="AH499" s="2"/>
      <c r="AI499" s="2"/>
      <c r="AJ499" s="2"/>
      <c r="AK499" s="2"/>
    </row>
    <row r="500" spans="1:37" ht="15.75" customHeight="1">
      <c r="A500" s="2"/>
      <c r="B500" s="2"/>
      <c r="C500" s="63"/>
      <c r="D500" s="2"/>
      <c r="E500" s="63"/>
      <c r="F500" s="2"/>
      <c r="G500" s="63"/>
      <c r="H500" s="2"/>
      <c r="I500" s="63"/>
      <c r="J500" s="2"/>
      <c r="K500" s="63"/>
      <c r="L500" s="2"/>
      <c r="M500" s="63"/>
      <c r="N500" s="2"/>
      <c r="O500" s="63"/>
      <c r="P500" s="2"/>
      <c r="Q500" s="63"/>
      <c r="R500" s="2"/>
      <c r="S500" s="2"/>
      <c r="T500" s="2"/>
      <c r="U500" s="2"/>
      <c r="V500" s="2"/>
      <c r="W500" s="2"/>
      <c r="X500" s="2"/>
      <c r="Y500" s="2"/>
      <c r="Z500" s="2"/>
      <c r="AA500" s="2"/>
      <c r="AB500" s="2"/>
      <c r="AC500" s="2"/>
      <c r="AD500" s="2"/>
      <c r="AE500" s="2"/>
      <c r="AF500" s="2"/>
      <c r="AG500" s="2"/>
      <c r="AH500" s="2"/>
      <c r="AI500" s="2"/>
      <c r="AJ500" s="2"/>
      <c r="AK500" s="2"/>
    </row>
    <row r="501" spans="1:37" ht="15.75" customHeight="1">
      <c r="A501" s="2"/>
      <c r="B501" s="2"/>
      <c r="C501" s="63"/>
      <c r="D501" s="2"/>
      <c r="E501" s="63"/>
      <c r="F501" s="2"/>
      <c r="G501" s="63"/>
      <c r="H501" s="2"/>
      <c r="I501" s="63"/>
      <c r="J501" s="2"/>
      <c r="K501" s="63"/>
      <c r="L501" s="2"/>
      <c r="M501" s="63"/>
      <c r="N501" s="2"/>
      <c r="O501" s="63"/>
      <c r="P501" s="2"/>
      <c r="Q501" s="63"/>
      <c r="R501" s="2"/>
      <c r="S501" s="2"/>
      <c r="T501" s="2"/>
      <c r="U501" s="2"/>
      <c r="V501" s="2"/>
      <c r="W501" s="2"/>
      <c r="X501" s="2"/>
      <c r="Y501" s="2"/>
      <c r="Z501" s="2"/>
      <c r="AA501" s="2"/>
      <c r="AB501" s="2"/>
      <c r="AC501" s="2"/>
      <c r="AD501" s="2"/>
      <c r="AE501" s="2"/>
      <c r="AF501" s="2"/>
      <c r="AG501" s="2"/>
      <c r="AH501" s="2"/>
      <c r="AI501" s="2"/>
      <c r="AJ501" s="2"/>
      <c r="AK501" s="2"/>
    </row>
    <row r="502" spans="1:37" ht="15.75" customHeight="1">
      <c r="A502" s="2"/>
      <c r="B502" s="2"/>
      <c r="C502" s="63"/>
      <c r="D502" s="2"/>
      <c r="E502" s="63"/>
      <c r="F502" s="2"/>
      <c r="G502" s="63"/>
      <c r="H502" s="2"/>
      <c r="I502" s="63"/>
      <c r="J502" s="2"/>
      <c r="K502" s="63"/>
      <c r="L502" s="2"/>
      <c r="M502" s="63"/>
      <c r="N502" s="2"/>
      <c r="O502" s="63"/>
      <c r="P502" s="2"/>
      <c r="Q502" s="63"/>
      <c r="R502" s="2"/>
      <c r="S502" s="2"/>
      <c r="T502" s="2"/>
      <c r="U502" s="2"/>
      <c r="V502" s="2"/>
      <c r="W502" s="2"/>
      <c r="X502" s="2"/>
      <c r="Y502" s="2"/>
      <c r="Z502" s="2"/>
      <c r="AA502" s="2"/>
      <c r="AB502" s="2"/>
      <c r="AC502" s="2"/>
      <c r="AD502" s="2"/>
      <c r="AE502" s="2"/>
      <c r="AF502" s="2"/>
      <c r="AG502" s="2"/>
      <c r="AH502" s="2"/>
      <c r="AI502" s="2"/>
      <c r="AJ502" s="2"/>
      <c r="AK502" s="2"/>
    </row>
    <row r="503" spans="1:37" ht="15.75" customHeight="1">
      <c r="A503" s="2"/>
      <c r="B503" s="2"/>
      <c r="C503" s="63"/>
      <c r="D503" s="2"/>
      <c r="E503" s="63"/>
      <c r="F503" s="2"/>
      <c r="G503" s="63"/>
      <c r="H503" s="2"/>
      <c r="I503" s="63"/>
      <c r="J503" s="2"/>
      <c r="K503" s="63"/>
      <c r="L503" s="2"/>
      <c r="M503" s="63"/>
      <c r="N503" s="2"/>
      <c r="O503" s="63"/>
      <c r="P503" s="2"/>
      <c r="Q503" s="63"/>
      <c r="R503" s="2"/>
      <c r="S503" s="2"/>
      <c r="T503" s="2"/>
      <c r="U503" s="2"/>
      <c r="V503" s="2"/>
      <c r="W503" s="2"/>
      <c r="X503" s="2"/>
      <c r="Y503" s="2"/>
      <c r="Z503" s="2"/>
      <c r="AA503" s="2"/>
      <c r="AB503" s="2"/>
      <c r="AC503" s="2"/>
      <c r="AD503" s="2"/>
      <c r="AE503" s="2"/>
      <c r="AF503" s="2"/>
      <c r="AG503" s="2"/>
      <c r="AH503" s="2"/>
      <c r="AI503" s="2"/>
      <c r="AJ503" s="2"/>
      <c r="AK503" s="2"/>
    </row>
    <row r="504" spans="1:37" ht="15.75" customHeight="1">
      <c r="A504" s="2"/>
      <c r="B504" s="2"/>
      <c r="C504" s="63"/>
      <c r="D504" s="2"/>
      <c r="E504" s="63"/>
      <c r="F504" s="2"/>
      <c r="G504" s="63"/>
      <c r="H504" s="2"/>
      <c r="I504" s="63"/>
      <c r="J504" s="2"/>
      <c r="K504" s="63"/>
      <c r="L504" s="2"/>
      <c r="M504" s="63"/>
      <c r="N504" s="2"/>
      <c r="O504" s="63"/>
      <c r="P504" s="2"/>
      <c r="Q504" s="63"/>
      <c r="R504" s="2"/>
      <c r="S504" s="2"/>
      <c r="T504" s="2"/>
      <c r="U504" s="2"/>
      <c r="V504" s="2"/>
      <c r="W504" s="2"/>
      <c r="X504" s="2"/>
      <c r="Y504" s="2"/>
      <c r="Z504" s="2"/>
      <c r="AA504" s="2"/>
      <c r="AB504" s="2"/>
      <c r="AC504" s="2"/>
      <c r="AD504" s="2"/>
      <c r="AE504" s="2"/>
      <c r="AF504" s="2"/>
      <c r="AG504" s="2"/>
      <c r="AH504" s="2"/>
      <c r="AI504" s="2"/>
      <c r="AJ504" s="2"/>
      <c r="AK504" s="2"/>
    </row>
    <row r="505" spans="1:37" ht="15.75" customHeight="1">
      <c r="A505" s="2"/>
      <c r="B505" s="2"/>
      <c r="C505" s="63"/>
      <c r="D505" s="2"/>
      <c r="E505" s="63"/>
      <c r="F505" s="2"/>
      <c r="G505" s="63"/>
      <c r="H505" s="2"/>
      <c r="I505" s="63"/>
      <c r="J505" s="2"/>
      <c r="K505" s="63"/>
      <c r="L505" s="2"/>
      <c r="M505" s="63"/>
      <c r="N505" s="2"/>
      <c r="O505" s="63"/>
      <c r="P505" s="2"/>
      <c r="Q505" s="63"/>
      <c r="R505" s="2"/>
      <c r="S505" s="2"/>
      <c r="T505" s="2"/>
      <c r="U505" s="2"/>
      <c r="V505" s="2"/>
      <c r="W505" s="2"/>
      <c r="X505" s="2"/>
      <c r="Y505" s="2"/>
      <c r="Z505" s="2"/>
      <c r="AA505" s="2"/>
      <c r="AB505" s="2"/>
      <c r="AC505" s="2"/>
      <c r="AD505" s="2"/>
      <c r="AE505" s="2"/>
      <c r="AF505" s="2"/>
      <c r="AG505" s="2"/>
      <c r="AH505" s="2"/>
      <c r="AI505" s="2"/>
      <c r="AJ505" s="2"/>
      <c r="AK505" s="2"/>
    </row>
    <row r="506" spans="1:37" ht="15.75" customHeight="1">
      <c r="A506" s="2"/>
      <c r="B506" s="2"/>
      <c r="C506" s="63"/>
      <c r="D506" s="2"/>
      <c r="E506" s="63"/>
      <c r="F506" s="2"/>
      <c r="G506" s="63"/>
      <c r="H506" s="2"/>
      <c r="I506" s="63"/>
      <c r="J506" s="2"/>
      <c r="K506" s="63"/>
      <c r="L506" s="2"/>
      <c r="M506" s="63"/>
      <c r="N506" s="2"/>
      <c r="O506" s="63"/>
      <c r="P506" s="2"/>
      <c r="Q506" s="63"/>
      <c r="R506" s="2"/>
      <c r="S506" s="2"/>
      <c r="T506" s="2"/>
      <c r="U506" s="2"/>
      <c r="V506" s="2"/>
      <c r="W506" s="2"/>
      <c r="X506" s="2"/>
      <c r="Y506" s="2"/>
      <c r="Z506" s="2"/>
      <c r="AA506" s="2"/>
      <c r="AB506" s="2"/>
      <c r="AC506" s="2"/>
      <c r="AD506" s="2"/>
      <c r="AE506" s="2"/>
      <c r="AF506" s="2"/>
      <c r="AG506" s="2"/>
      <c r="AH506" s="2"/>
      <c r="AI506" s="2"/>
      <c r="AJ506" s="2"/>
      <c r="AK506" s="2"/>
    </row>
    <row r="507" spans="1:37" ht="15.75" customHeight="1">
      <c r="A507" s="2"/>
      <c r="B507" s="2"/>
      <c r="C507" s="63"/>
      <c r="D507" s="2"/>
      <c r="E507" s="63"/>
      <c r="F507" s="2"/>
      <c r="G507" s="63"/>
      <c r="H507" s="2"/>
      <c r="I507" s="63"/>
      <c r="J507" s="2"/>
      <c r="K507" s="63"/>
      <c r="L507" s="2"/>
      <c r="M507" s="63"/>
      <c r="N507" s="2"/>
      <c r="O507" s="63"/>
      <c r="P507" s="2"/>
      <c r="Q507" s="63"/>
      <c r="R507" s="2"/>
      <c r="S507" s="2"/>
      <c r="T507" s="2"/>
      <c r="U507" s="2"/>
      <c r="V507" s="2"/>
      <c r="W507" s="2"/>
      <c r="X507" s="2"/>
      <c r="Y507" s="2"/>
      <c r="Z507" s="2"/>
      <c r="AA507" s="2"/>
      <c r="AB507" s="2"/>
      <c r="AC507" s="2"/>
      <c r="AD507" s="2"/>
      <c r="AE507" s="2"/>
      <c r="AF507" s="2"/>
      <c r="AG507" s="2"/>
      <c r="AH507" s="2"/>
      <c r="AI507" s="2"/>
      <c r="AJ507" s="2"/>
      <c r="AK507" s="2"/>
    </row>
    <row r="508" spans="1:37" ht="15.75" customHeight="1">
      <c r="A508" s="2"/>
      <c r="B508" s="2"/>
      <c r="C508" s="63"/>
      <c r="D508" s="2"/>
      <c r="E508" s="63"/>
      <c r="F508" s="2"/>
      <c r="G508" s="63"/>
      <c r="H508" s="2"/>
      <c r="I508" s="63"/>
      <c r="J508" s="2"/>
      <c r="K508" s="63"/>
      <c r="L508" s="2"/>
      <c r="M508" s="63"/>
      <c r="N508" s="2"/>
      <c r="O508" s="63"/>
      <c r="P508" s="2"/>
      <c r="Q508" s="63"/>
      <c r="R508" s="2"/>
      <c r="S508" s="2"/>
      <c r="T508" s="2"/>
      <c r="U508" s="2"/>
      <c r="V508" s="2"/>
      <c r="W508" s="2"/>
      <c r="X508" s="2"/>
      <c r="Y508" s="2"/>
      <c r="Z508" s="2"/>
      <c r="AA508" s="2"/>
      <c r="AB508" s="2"/>
      <c r="AC508" s="2"/>
      <c r="AD508" s="2"/>
      <c r="AE508" s="2"/>
      <c r="AF508" s="2"/>
      <c r="AG508" s="2"/>
      <c r="AH508" s="2"/>
      <c r="AI508" s="2"/>
      <c r="AJ508" s="2"/>
      <c r="AK508" s="2"/>
    </row>
    <row r="509" spans="1:37" ht="15.75" customHeight="1">
      <c r="A509" s="2"/>
      <c r="B509" s="2"/>
      <c r="C509" s="63"/>
      <c r="D509" s="2"/>
      <c r="E509" s="63"/>
      <c r="F509" s="2"/>
      <c r="G509" s="63"/>
      <c r="H509" s="2"/>
      <c r="I509" s="63"/>
      <c r="J509" s="2"/>
      <c r="K509" s="63"/>
      <c r="L509" s="2"/>
      <c r="M509" s="63"/>
      <c r="N509" s="2"/>
      <c r="O509" s="63"/>
      <c r="P509" s="2"/>
      <c r="Q509" s="63"/>
      <c r="R509" s="2"/>
      <c r="S509" s="2"/>
      <c r="T509" s="2"/>
      <c r="U509" s="2"/>
      <c r="V509" s="2"/>
      <c r="W509" s="2"/>
      <c r="X509" s="2"/>
      <c r="Y509" s="2"/>
      <c r="Z509" s="2"/>
      <c r="AA509" s="2"/>
      <c r="AB509" s="2"/>
      <c r="AC509" s="2"/>
      <c r="AD509" s="2"/>
      <c r="AE509" s="2"/>
      <c r="AF509" s="2"/>
      <c r="AG509" s="2"/>
      <c r="AH509" s="2"/>
      <c r="AI509" s="2"/>
      <c r="AJ509" s="2"/>
      <c r="AK509" s="2"/>
    </row>
    <row r="510" spans="1:37" ht="15.75" customHeight="1">
      <c r="A510" s="2"/>
      <c r="B510" s="2"/>
      <c r="C510" s="63"/>
      <c r="D510" s="2"/>
      <c r="E510" s="63"/>
      <c r="F510" s="2"/>
      <c r="G510" s="63"/>
      <c r="H510" s="2"/>
      <c r="I510" s="63"/>
      <c r="J510" s="2"/>
      <c r="K510" s="63"/>
      <c r="L510" s="2"/>
      <c r="M510" s="63"/>
      <c r="N510" s="2"/>
      <c r="O510" s="63"/>
      <c r="P510" s="2"/>
      <c r="Q510" s="63"/>
      <c r="R510" s="2"/>
      <c r="S510" s="2"/>
      <c r="T510" s="2"/>
      <c r="U510" s="2"/>
      <c r="V510" s="2"/>
      <c r="W510" s="2"/>
      <c r="X510" s="2"/>
      <c r="Y510" s="2"/>
      <c r="Z510" s="2"/>
      <c r="AA510" s="2"/>
      <c r="AB510" s="2"/>
      <c r="AC510" s="2"/>
      <c r="AD510" s="2"/>
      <c r="AE510" s="2"/>
      <c r="AF510" s="2"/>
      <c r="AG510" s="2"/>
      <c r="AH510" s="2"/>
      <c r="AI510" s="2"/>
      <c r="AJ510" s="2"/>
      <c r="AK510" s="2"/>
    </row>
    <row r="511" spans="1:37" ht="15.75" customHeight="1">
      <c r="A511" s="2"/>
      <c r="B511" s="2"/>
      <c r="C511" s="63"/>
      <c r="D511" s="2"/>
      <c r="E511" s="63"/>
      <c r="F511" s="2"/>
      <c r="G511" s="63"/>
      <c r="H511" s="2"/>
      <c r="I511" s="63"/>
      <c r="J511" s="2"/>
      <c r="K511" s="63"/>
      <c r="L511" s="2"/>
      <c r="M511" s="63"/>
      <c r="N511" s="2"/>
      <c r="O511" s="63"/>
      <c r="P511" s="2"/>
      <c r="Q511" s="63"/>
      <c r="R511" s="2"/>
      <c r="S511" s="2"/>
      <c r="T511" s="2"/>
      <c r="U511" s="2"/>
      <c r="V511" s="2"/>
      <c r="W511" s="2"/>
      <c r="X511" s="2"/>
      <c r="Y511" s="2"/>
      <c r="Z511" s="2"/>
      <c r="AA511" s="2"/>
      <c r="AB511" s="2"/>
      <c r="AC511" s="2"/>
      <c r="AD511" s="2"/>
      <c r="AE511" s="2"/>
      <c r="AF511" s="2"/>
      <c r="AG511" s="2"/>
      <c r="AH511" s="2"/>
      <c r="AI511" s="2"/>
      <c r="AJ511" s="2"/>
      <c r="AK511" s="2"/>
    </row>
    <row r="512" spans="1:37" ht="15.75" customHeight="1">
      <c r="A512" s="2"/>
      <c r="B512" s="2"/>
      <c r="C512" s="63"/>
      <c r="D512" s="2"/>
      <c r="E512" s="63"/>
      <c r="F512" s="2"/>
      <c r="G512" s="63"/>
      <c r="H512" s="2"/>
      <c r="I512" s="63"/>
      <c r="J512" s="2"/>
      <c r="K512" s="63"/>
      <c r="L512" s="2"/>
      <c r="M512" s="63"/>
      <c r="N512" s="2"/>
      <c r="O512" s="63"/>
      <c r="P512" s="2"/>
      <c r="Q512" s="63"/>
      <c r="R512" s="2"/>
      <c r="S512" s="2"/>
      <c r="T512" s="2"/>
      <c r="U512" s="2"/>
      <c r="V512" s="2"/>
      <c r="W512" s="2"/>
      <c r="X512" s="2"/>
      <c r="Y512" s="2"/>
      <c r="Z512" s="2"/>
      <c r="AA512" s="2"/>
      <c r="AB512" s="2"/>
      <c r="AC512" s="2"/>
      <c r="AD512" s="2"/>
      <c r="AE512" s="2"/>
      <c r="AF512" s="2"/>
      <c r="AG512" s="2"/>
      <c r="AH512" s="2"/>
      <c r="AI512" s="2"/>
      <c r="AJ512" s="2"/>
      <c r="AK512" s="2"/>
    </row>
    <row r="513" spans="1:37" ht="15.75" customHeight="1">
      <c r="A513" s="2"/>
      <c r="B513" s="2"/>
      <c r="C513" s="63"/>
      <c r="D513" s="2"/>
      <c r="E513" s="63"/>
      <c r="F513" s="2"/>
      <c r="G513" s="63"/>
      <c r="H513" s="2"/>
      <c r="I513" s="63"/>
      <c r="J513" s="2"/>
      <c r="K513" s="63"/>
      <c r="L513" s="2"/>
      <c r="M513" s="63"/>
      <c r="N513" s="2"/>
      <c r="O513" s="63"/>
      <c r="P513" s="2"/>
      <c r="Q513" s="63"/>
      <c r="R513" s="2"/>
      <c r="S513" s="2"/>
      <c r="T513" s="2"/>
      <c r="U513" s="2"/>
      <c r="V513" s="2"/>
      <c r="W513" s="2"/>
      <c r="X513" s="2"/>
      <c r="Y513" s="2"/>
      <c r="Z513" s="2"/>
      <c r="AA513" s="2"/>
      <c r="AB513" s="2"/>
      <c r="AC513" s="2"/>
      <c r="AD513" s="2"/>
      <c r="AE513" s="2"/>
      <c r="AF513" s="2"/>
      <c r="AG513" s="2"/>
      <c r="AH513" s="2"/>
      <c r="AI513" s="2"/>
      <c r="AJ513" s="2"/>
      <c r="AK513" s="2"/>
    </row>
    <row r="514" spans="1:37" ht="15.75" customHeight="1">
      <c r="A514" s="2"/>
      <c r="B514" s="2"/>
      <c r="C514" s="63"/>
      <c r="D514" s="2"/>
      <c r="E514" s="63"/>
      <c r="F514" s="2"/>
      <c r="G514" s="63"/>
      <c r="H514" s="2"/>
      <c r="I514" s="63"/>
      <c r="J514" s="2"/>
      <c r="K514" s="63"/>
      <c r="L514" s="2"/>
      <c r="M514" s="63"/>
      <c r="N514" s="2"/>
      <c r="O514" s="63"/>
      <c r="P514" s="2"/>
      <c r="Q514" s="63"/>
      <c r="R514" s="2"/>
      <c r="S514" s="2"/>
      <c r="T514" s="2"/>
      <c r="U514" s="2"/>
      <c r="V514" s="2"/>
      <c r="W514" s="2"/>
      <c r="X514" s="2"/>
      <c r="Y514" s="2"/>
      <c r="Z514" s="2"/>
      <c r="AA514" s="2"/>
      <c r="AB514" s="2"/>
      <c r="AC514" s="2"/>
      <c r="AD514" s="2"/>
      <c r="AE514" s="2"/>
      <c r="AF514" s="2"/>
      <c r="AG514" s="2"/>
      <c r="AH514" s="2"/>
      <c r="AI514" s="2"/>
      <c r="AJ514" s="2"/>
      <c r="AK514" s="2"/>
    </row>
    <row r="515" spans="1:37" ht="15.75" customHeight="1">
      <c r="A515" s="2"/>
      <c r="B515" s="2"/>
      <c r="C515" s="63"/>
      <c r="D515" s="2"/>
      <c r="E515" s="63"/>
      <c r="F515" s="2"/>
      <c r="G515" s="63"/>
      <c r="H515" s="2"/>
      <c r="I515" s="63"/>
      <c r="J515" s="2"/>
      <c r="K515" s="63"/>
      <c r="L515" s="2"/>
      <c r="M515" s="63"/>
      <c r="N515" s="2"/>
      <c r="O515" s="63"/>
      <c r="P515" s="2"/>
      <c r="Q515" s="63"/>
      <c r="R515" s="2"/>
      <c r="S515" s="2"/>
      <c r="T515" s="2"/>
      <c r="U515" s="2"/>
      <c r="V515" s="2"/>
      <c r="W515" s="2"/>
      <c r="X515" s="2"/>
      <c r="Y515" s="2"/>
      <c r="Z515" s="2"/>
      <c r="AA515" s="2"/>
      <c r="AB515" s="2"/>
      <c r="AC515" s="2"/>
      <c r="AD515" s="2"/>
      <c r="AE515" s="2"/>
      <c r="AF515" s="2"/>
      <c r="AG515" s="2"/>
      <c r="AH515" s="2"/>
      <c r="AI515" s="2"/>
      <c r="AJ515" s="2"/>
      <c r="AK515" s="2"/>
    </row>
    <row r="516" spans="1:37" ht="15.75" customHeight="1">
      <c r="A516" s="2"/>
      <c r="B516" s="2"/>
      <c r="C516" s="63"/>
      <c r="D516" s="2"/>
      <c r="E516" s="63"/>
      <c r="F516" s="2"/>
      <c r="G516" s="63"/>
      <c r="H516" s="2"/>
      <c r="I516" s="63"/>
      <c r="J516" s="2"/>
      <c r="K516" s="63"/>
      <c r="L516" s="2"/>
      <c r="M516" s="63"/>
      <c r="N516" s="2"/>
      <c r="O516" s="63"/>
      <c r="P516" s="2"/>
      <c r="Q516" s="63"/>
      <c r="R516" s="2"/>
      <c r="S516" s="2"/>
      <c r="T516" s="2"/>
      <c r="U516" s="2"/>
      <c r="V516" s="2"/>
      <c r="W516" s="2"/>
      <c r="X516" s="2"/>
      <c r="Y516" s="2"/>
      <c r="Z516" s="2"/>
      <c r="AA516" s="2"/>
      <c r="AB516" s="2"/>
      <c r="AC516" s="2"/>
      <c r="AD516" s="2"/>
      <c r="AE516" s="2"/>
      <c r="AF516" s="2"/>
      <c r="AG516" s="2"/>
      <c r="AH516" s="2"/>
      <c r="AI516" s="2"/>
      <c r="AJ516" s="2"/>
      <c r="AK516" s="2"/>
    </row>
    <row r="517" spans="1:37" ht="15.75" customHeight="1">
      <c r="A517" s="2"/>
      <c r="B517" s="2"/>
      <c r="C517" s="63"/>
      <c r="D517" s="2"/>
      <c r="E517" s="63"/>
      <c r="F517" s="2"/>
      <c r="G517" s="63"/>
      <c r="H517" s="2"/>
      <c r="I517" s="63"/>
      <c r="J517" s="2"/>
      <c r="K517" s="63"/>
      <c r="L517" s="2"/>
      <c r="M517" s="63"/>
      <c r="N517" s="2"/>
      <c r="O517" s="63"/>
      <c r="P517" s="2"/>
      <c r="Q517" s="63"/>
      <c r="R517" s="2"/>
      <c r="S517" s="2"/>
      <c r="T517" s="2"/>
      <c r="U517" s="2"/>
      <c r="V517" s="2"/>
      <c r="W517" s="2"/>
      <c r="X517" s="2"/>
      <c r="Y517" s="2"/>
      <c r="Z517" s="2"/>
      <c r="AA517" s="2"/>
      <c r="AB517" s="2"/>
      <c r="AC517" s="2"/>
      <c r="AD517" s="2"/>
      <c r="AE517" s="2"/>
      <c r="AF517" s="2"/>
      <c r="AG517" s="2"/>
      <c r="AH517" s="2"/>
      <c r="AI517" s="2"/>
      <c r="AJ517" s="2"/>
      <c r="AK517" s="2"/>
    </row>
    <row r="518" spans="1:37" ht="15.75" customHeight="1">
      <c r="A518" s="2"/>
      <c r="B518" s="2"/>
      <c r="C518" s="63"/>
      <c r="D518" s="2"/>
      <c r="E518" s="63"/>
      <c r="F518" s="2"/>
      <c r="G518" s="63"/>
      <c r="H518" s="2"/>
      <c r="I518" s="63"/>
      <c r="J518" s="2"/>
      <c r="K518" s="63"/>
      <c r="L518" s="2"/>
      <c r="M518" s="63"/>
      <c r="N518" s="2"/>
      <c r="O518" s="63"/>
      <c r="P518" s="2"/>
      <c r="Q518" s="63"/>
      <c r="R518" s="2"/>
      <c r="S518" s="2"/>
      <c r="T518" s="2"/>
      <c r="U518" s="2"/>
      <c r="V518" s="2"/>
      <c r="W518" s="2"/>
      <c r="X518" s="2"/>
      <c r="Y518" s="2"/>
      <c r="Z518" s="2"/>
      <c r="AA518" s="2"/>
      <c r="AB518" s="2"/>
      <c r="AC518" s="2"/>
      <c r="AD518" s="2"/>
      <c r="AE518" s="2"/>
      <c r="AF518" s="2"/>
      <c r="AG518" s="2"/>
      <c r="AH518" s="2"/>
      <c r="AI518" s="2"/>
      <c r="AJ518" s="2"/>
      <c r="AK518" s="2"/>
    </row>
    <row r="519" spans="1:37" ht="15.75" customHeight="1">
      <c r="A519" s="2"/>
      <c r="B519" s="2"/>
      <c r="C519" s="63"/>
      <c r="D519" s="2"/>
      <c r="E519" s="63"/>
      <c r="F519" s="2"/>
      <c r="G519" s="63"/>
      <c r="H519" s="2"/>
      <c r="I519" s="63"/>
      <c r="J519" s="2"/>
      <c r="K519" s="63"/>
      <c r="L519" s="2"/>
      <c r="M519" s="63"/>
      <c r="N519" s="2"/>
      <c r="O519" s="63"/>
      <c r="P519" s="2"/>
      <c r="Q519" s="63"/>
      <c r="R519" s="2"/>
      <c r="S519" s="2"/>
      <c r="T519" s="2"/>
      <c r="U519" s="2"/>
      <c r="V519" s="2"/>
      <c r="W519" s="2"/>
      <c r="X519" s="2"/>
      <c r="Y519" s="2"/>
      <c r="Z519" s="2"/>
      <c r="AA519" s="2"/>
      <c r="AB519" s="2"/>
      <c r="AC519" s="2"/>
      <c r="AD519" s="2"/>
      <c r="AE519" s="2"/>
      <c r="AF519" s="2"/>
      <c r="AG519" s="2"/>
      <c r="AH519" s="2"/>
      <c r="AI519" s="2"/>
      <c r="AJ519" s="2"/>
      <c r="AK519" s="2"/>
    </row>
    <row r="520" spans="1:37" ht="15.75" customHeight="1">
      <c r="A520" s="2"/>
      <c r="B520" s="2"/>
      <c r="C520" s="63"/>
      <c r="D520" s="2"/>
      <c r="E520" s="63"/>
      <c r="F520" s="2"/>
      <c r="G520" s="63"/>
      <c r="H520" s="2"/>
      <c r="I520" s="63"/>
      <c r="J520" s="2"/>
      <c r="K520" s="63"/>
      <c r="L520" s="2"/>
      <c r="M520" s="63"/>
      <c r="N520" s="2"/>
      <c r="O520" s="63"/>
      <c r="P520" s="2"/>
      <c r="Q520" s="63"/>
      <c r="R520" s="2"/>
      <c r="S520" s="2"/>
      <c r="T520" s="2"/>
      <c r="U520" s="2"/>
      <c r="V520" s="2"/>
      <c r="W520" s="2"/>
      <c r="X520" s="2"/>
      <c r="Y520" s="2"/>
      <c r="Z520" s="2"/>
      <c r="AA520" s="2"/>
      <c r="AB520" s="2"/>
      <c r="AC520" s="2"/>
      <c r="AD520" s="2"/>
      <c r="AE520" s="2"/>
      <c r="AF520" s="2"/>
      <c r="AG520" s="2"/>
      <c r="AH520" s="2"/>
      <c r="AI520" s="2"/>
      <c r="AJ520" s="2"/>
      <c r="AK520" s="2"/>
    </row>
    <row r="521" spans="1:37" ht="15.75" customHeight="1">
      <c r="A521" s="2"/>
      <c r="B521" s="2"/>
      <c r="C521" s="63"/>
      <c r="D521" s="2"/>
      <c r="E521" s="63"/>
      <c r="F521" s="2"/>
      <c r="G521" s="63"/>
      <c r="H521" s="2"/>
      <c r="I521" s="63"/>
      <c r="J521" s="2"/>
      <c r="K521" s="63"/>
      <c r="L521" s="2"/>
      <c r="M521" s="63"/>
      <c r="N521" s="2"/>
      <c r="O521" s="63"/>
      <c r="P521" s="2"/>
      <c r="Q521" s="63"/>
      <c r="R521" s="2"/>
      <c r="S521" s="2"/>
      <c r="T521" s="2"/>
      <c r="U521" s="2"/>
      <c r="V521" s="2"/>
      <c r="W521" s="2"/>
      <c r="X521" s="2"/>
      <c r="Y521" s="2"/>
      <c r="Z521" s="2"/>
      <c r="AA521" s="2"/>
      <c r="AB521" s="2"/>
      <c r="AC521" s="2"/>
      <c r="AD521" s="2"/>
      <c r="AE521" s="2"/>
      <c r="AF521" s="2"/>
      <c r="AG521" s="2"/>
      <c r="AH521" s="2"/>
      <c r="AI521" s="2"/>
      <c r="AJ521" s="2"/>
      <c r="AK521" s="2"/>
    </row>
    <row r="522" spans="1:37" ht="15.75" customHeight="1">
      <c r="A522" s="2"/>
      <c r="B522" s="2"/>
      <c r="C522" s="63"/>
      <c r="D522" s="2"/>
      <c r="E522" s="63"/>
      <c r="F522" s="2"/>
      <c r="G522" s="63"/>
      <c r="H522" s="2"/>
      <c r="I522" s="63"/>
      <c r="J522" s="2"/>
      <c r="K522" s="63"/>
      <c r="L522" s="2"/>
      <c r="M522" s="63"/>
      <c r="N522" s="2"/>
      <c r="O522" s="63"/>
      <c r="P522" s="2"/>
      <c r="Q522" s="63"/>
      <c r="R522" s="2"/>
      <c r="S522" s="2"/>
      <c r="T522" s="2"/>
      <c r="U522" s="2"/>
      <c r="V522" s="2"/>
      <c r="W522" s="2"/>
      <c r="X522" s="2"/>
      <c r="Y522" s="2"/>
      <c r="Z522" s="2"/>
      <c r="AA522" s="2"/>
      <c r="AB522" s="2"/>
      <c r="AC522" s="2"/>
      <c r="AD522" s="2"/>
      <c r="AE522" s="2"/>
      <c r="AF522" s="2"/>
      <c r="AG522" s="2"/>
      <c r="AH522" s="2"/>
      <c r="AI522" s="2"/>
      <c r="AJ522" s="2"/>
      <c r="AK522" s="2"/>
    </row>
    <row r="523" spans="1:37" ht="15.75" customHeight="1">
      <c r="A523" s="2"/>
      <c r="B523" s="2"/>
      <c r="C523" s="63"/>
      <c r="D523" s="2"/>
      <c r="E523" s="63"/>
      <c r="F523" s="2"/>
      <c r="G523" s="63"/>
      <c r="H523" s="2"/>
      <c r="I523" s="63"/>
      <c r="J523" s="2"/>
      <c r="K523" s="63"/>
      <c r="L523" s="2"/>
      <c r="M523" s="63"/>
      <c r="N523" s="2"/>
      <c r="O523" s="63"/>
      <c r="P523" s="2"/>
      <c r="Q523" s="63"/>
      <c r="R523" s="2"/>
      <c r="S523" s="2"/>
      <c r="T523" s="2"/>
      <c r="U523" s="2"/>
      <c r="V523" s="2"/>
      <c r="W523" s="2"/>
      <c r="X523" s="2"/>
      <c r="Y523" s="2"/>
      <c r="Z523" s="2"/>
      <c r="AA523" s="2"/>
      <c r="AB523" s="2"/>
      <c r="AC523" s="2"/>
      <c r="AD523" s="2"/>
      <c r="AE523" s="2"/>
      <c r="AF523" s="2"/>
      <c r="AG523" s="2"/>
      <c r="AH523" s="2"/>
      <c r="AI523" s="2"/>
      <c r="AJ523" s="2"/>
      <c r="AK523" s="2"/>
    </row>
    <row r="524" spans="1:37" ht="15.75" customHeight="1">
      <c r="A524" s="2"/>
      <c r="B524" s="2"/>
      <c r="C524" s="63"/>
      <c r="D524" s="2"/>
      <c r="E524" s="63"/>
      <c r="F524" s="2"/>
      <c r="G524" s="63"/>
      <c r="H524" s="2"/>
      <c r="I524" s="63"/>
      <c r="J524" s="2"/>
      <c r="K524" s="63"/>
      <c r="L524" s="2"/>
      <c r="M524" s="63"/>
      <c r="N524" s="2"/>
      <c r="O524" s="63"/>
      <c r="P524" s="2"/>
      <c r="Q524" s="63"/>
      <c r="R524" s="2"/>
      <c r="S524" s="2"/>
      <c r="T524" s="2"/>
      <c r="U524" s="2"/>
      <c r="V524" s="2"/>
      <c r="W524" s="2"/>
      <c r="X524" s="2"/>
      <c r="Y524" s="2"/>
      <c r="Z524" s="2"/>
      <c r="AA524" s="2"/>
      <c r="AB524" s="2"/>
      <c r="AC524" s="2"/>
      <c r="AD524" s="2"/>
      <c r="AE524" s="2"/>
      <c r="AF524" s="2"/>
      <c r="AG524" s="2"/>
      <c r="AH524" s="2"/>
      <c r="AI524" s="2"/>
      <c r="AJ524" s="2"/>
      <c r="AK524" s="2"/>
    </row>
    <row r="525" spans="1:37" ht="15.75" customHeight="1">
      <c r="A525" s="2"/>
      <c r="B525" s="2"/>
      <c r="C525" s="63"/>
      <c r="D525" s="2"/>
      <c r="E525" s="63"/>
      <c r="F525" s="2"/>
      <c r="G525" s="63"/>
      <c r="H525" s="2"/>
      <c r="I525" s="63"/>
      <c r="J525" s="2"/>
      <c r="K525" s="63"/>
      <c r="L525" s="2"/>
      <c r="M525" s="63"/>
      <c r="N525" s="2"/>
      <c r="O525" s="63"/>
      <c r="P525" s="2"/>
      <c r="Q525" s="63"/>
      <c r="R525" s="2"/>
      <c r="S525" s="2"/>
      <c r="T525" s="2"/>
      <c r="U525" s="2"/>
      <c r="V525" s="2"/>
      <c r="W525" s="2"/>
      <c r="X525" s="2"/>
      <c r="Y525" s="2"/>
      <c r="Z525" s="2"/>
      <c r="AA525" s="2"/>
      <c r="AB525" s="2"/>
      <c r="AC525" s="2"/>
      <c r="AD525" s="2"/>
      <c r="AE525" s="2"/>
      <c r="AF525" s="2"/>
      <c r="AG525" s="2"/>
      <c r="AH525" s="2"/>
      <c r="AI525" s="2"/>
      <c r="AJ525" s="2"/>
      <c r="AK525" s="2"/>
    </row>
    <row r="526" spans="1:37" ht="15.75" customHeight="1">
      <c r="A526" s="2"/>
      <c r="B526" s="2"/>
      <c r="C526" s="63"/>
      <c r="D526" s="2"/>
      <c r="E526" s="63"/>
      <c r="F526" s="2"/>
      <c r="G526" s="63"/>
      <c r="H526" s="2"/>
      <c r="I526" s="63"/>
      <c r="J526" s="2"/>
      <c r="K526" s="63"/>
      <c r="L526" s="2"/>
      <c r="M526" s="63"/>
      <c r="N526" s="2"/>
      <c r="O526" s="63"/>
      <c r="P526" s="2"/>
      <c r="Q526" s="63"/>
      <c r="R526" s="2"/>
      <c r="S526" s="2"/>
      <c r="T526" s="2"/>
      <c r="U526" s="2"/>
      <c r="V526" s="2"/>
      <c r="W526" s="2"/>
      <c r="X526" s="2"/>
      <c r="Y526" s="2"/>
      <c r="Z526" s="2"/>
      <c r="AA526" s="2"/>
      <c r="AB526" s="2"/>
      <c r="AC526" s="2"/>
      <c r="AD526" s="2"/>
      <c r="AE526" s="2"/>
      <c r="AF526" s="2"/>
      <c r="AG526" s="2"/>
      <c r="AH526" s="2"/>
      <c r="AI526" s="2"/>
      <c r="AJ526" s="2"/>
      <c r="AK526" s="2"/>
    </row>
    <row r="527" spans="1:37" ht="15.75" customHeight="1">
      <c r="A527" s="2"/>
      <c r="B527" s="2"/>
      <c r="C527" s="63"/>
      <c r="D527" s="2"/>
      <c r="E527" s="63"/>
      <c r="F527" s="2"/>
      <c r="G527" s="63"/>
      <c r="H527" s="2"/>
      <c r="I527" s="63"/>
      <c r="J527" s="2"/>
      <c r="K527" s="63"/>
      <c r="L527" s="2"/>
      <c r="M527" s="63"/>
      <c r="N527" s="2"/>
      <c r="O527" s="63"/>
      <c r="P527" s="2"/>
      <c r="Q527" s="63"/>
      <c r="R527" s="2"/>
      <c r="S527" s="2"/>
      <c r="T527" s="2"/>
      <c r="U527" s="2"/>
      <c r="V527" s="2"/>
      <c r="W527" s="2"/>
      <c r="X527" s="2"/>
      <c r="Y527" s="2"/>
      <c r="Z527" s="2"/>
      <c r="AA527" s="2"/>
      <c r="AB527" s="2"/>
      <c r="AC527" s="2"/>
      <c r="AD527" s="2"/>
      <c r="AE527" s="2"/>
      <c r="AF527" s="2"/>
      <c r="AG527" s="2"/>
      <c r="AH527" s="2"/>
      <c r="AI527" s="2"/>
      <c r="AJ527" s="2"/>
      <c r="AK527" s="2"/>
    </row>
    <row r="528" spans="1:37" ht="15.75" customHeight="1">
      <c r="A528" s="2"/>
      <c r="B528" s="2"/>
      <c r="C528" s="63"/>
      <c r="D528" s="2"/>
      <c r="E528" s="63"/>
      <c r="F528" s="2"/>
      <c r="G528" s="63"/>
      <c r="H528" s="2"/>
      <c r="I528" s="63"/>
      <c r="J528" s="2"/>
      <c r="K528" s="63"/>
      <c r="L528" s="2"/>
      <c r="M528" s="63"/>
      <c r="N528" s="2"/>
      <c r="O528" s="63"/>
      <c r="P528" s="2"/>
      <c r="Q528" s="63"/>
      <c r="R528" s="2"/>
      <c r="S528" s="2"/>
      <c r="T528" s="2"/>
      <c r="U528" s="2"/>
      <c r="V528" s="2"/>
      <c r="W528" s="2"/>
      <c r="X528" s="2"/>
      <c r="Y528" s="2"/>
      <c r="Z528" s="2"/>
      <c r="AA528" s="2"/>
      <c r="AB528" s="2"/>
      <c r="AC528" s="2"/>
      <c r="AD528" s="2"/>
      <c r="AE528" s="2"/>
      <c r="AF528" s="2"/>
      <c r="AG528" s="2"/>
      <c r="AH528" s="2"/>
      <c r="AI528" s="2"/>
      <c r="AJ528" s="2"/>
      <c r="AK528" s="2"/>
    </row>
    <row r="529" spans="1:37" ht="15.75" customHeight="1">
      <c r="A529" s="2"/>
      <c r="B529" s="2"/>
      <c r="C529" s="63"/>
      <c r="D529" s="2"/>
      <c r="E529" s="63"/>
      <c r="F529" s="2"/>
      <c r="G529" s="63"/>
      <c r="H529" s="2"/>
      <c r="I529" s="63"/>
      <c r="J529" s="2"/>
      <c r="K529" s="63"/>
      <c r="L529" s="2"/>
      <c r="M529" s="63"/>
      <c r="N529" s="2"/>
      <c r="O529" s="63"/>
      <c r="P529" s="2"/>
      <c r="Q529" s="63"/>
      <c r="R529" s="2"/>
      <c r="S529" s="2"/>
      <c r="T529" s="2"/>
      <c r="U529" s="2"/>
      <c r="V529" s="2"/>
      <c r="W529" s="2"/>
      <c r="X529" s="2"/>
      <c r="Y529" s="2"/>
      <c r="Z529" s="2"/>
      <c r="AA529" s="2"/>
      <c r="AB529" s="2"/>
      <c r="AC529" s="2"/>
      <c r="AD529" s="2"/>
      <c r="AE529" s="2"/>
      <c r="AF529" s="2"/>
      <c r="AG529" s="2"/>
      <c r="AH529" s="2"/>
      <c r="AI529" s="2"/>
      <c r="AJ529" s="2"/>
      <c r="AK529" s="2"/>
    </row>
    <row r="530" spans="1:37" ht="15.75" customHeight="1">
      <c r="A530" s="2"/>
      <c r="B530" s="2"/>
      <c r="C530" s="63"/>
      <c r="D530" s="2"/>
      <c r="E530" s="63"/>
      <c r="F530" s="2"/>
      <c r="G530" s="63"/>
      <c r="H530" s="2"/>
      <c r="I530" s="63"/>
      <c r="J530" s="2"/>
      <c r="K530" s="63"/>
      <c r="L530" s="2"/>
      <c r="M530" s="63"/>
      <c r="N530" s="2"/>
      <c r="O530" s="63"/>
      <c r="P530" s="2"/>
      <c r="Q530" s="63"/>
      <c r="R530" s="2"/>
      <c r="S530" s="2"/>
      <c r="T530" s="2"/>
      <c r="U530" s="2"/>
      <c r="V530" s="2"/>
      <c r="W530" s="2"/>
      <c r="X530" s="2"/>
      <c r="Y530" s="2"/>
      <c r="Z530" s="2"/>
      <c r="AA530" s="2"/>
      <c r="AB530" s="2"/>
      <c r="AC530" s="2"/>
      <c r="AD530" s="2"/>
      <c r="AE530" s="2"/>
      <c r="AF530" s="2"/>
      <c r="AG530" s="2"/>
      <c r="AH530" s="2"/>
      <c r="AI530" s="2"/>
      <c r="AJ530" s="2"/>
      <c r="AK530" s="2"/>
    </row>
    <row r="531" spans="1:37" ht="15.75" customHeight="1">
      <c r="A531" s="2"/>
      <c r="B531" s="2"/>
      <c r="C531" s="63"/>
      <c r="D531" s="2"/>
      <c r="E531" s="63"/>
      <c r="F531" s="2"/>
      <c r="G531" s="63"/>
      <c r="H531" s="2"/>
      <c r="I531" s="63"/>
      <c r="J531" s="2"/>
      <c r="K531" s="63"/>
      <c r="L531" s="2"/>
      <c r="M531" s="63"/>
      <c r="N531" s="2"/>
      <c r="O531" s="63"/>
      <c r="P531" s="2"/>
      <c r="Q531" s="63"/>
      <c r="R531" s="2"/>
      <c r="S531" s="2"/>
      <c r="T531" s="2"/>
      <c r="U531" s="2"/>
      <c r="V531" s="2"/>
      <c r="W531" s="2"/>
      <c r="X531" s="2"/>
      <c r="Y531" s="2"/>
      <c r="Z531" s="2"/>
      <c r="AA531" s="2"/>
      <c r="AB531" s="2"/>
      <c r="AC531" s="2"/>
      <c r="AD531" s="2"/>
      <c r="AE531" s="2"/>
      <c r="AF531" s="2"/>
      <c r="AG531" s="2"/>
      <c r="AH531" s="2"/>
      <c r="AI531" s="2"/>
      <c r="AJ531" s="2"/>
      <c r="AK531" s="2"/>
    </row>
    <row r="532" spans="1:37" ht="15.75" customHeight="1">
      <c r="A532" s="2"/>
      <c r="B532" s="2"/>
      <c r="C532" s="63"/>
      <c r="D532" s="2"/>
      <c r="E532" s="63"/>
      <c r="F532" s="2"/>
      <c r="G532" s="63"/>
      <c r="H532" s="2"/>
      <c r="I532" s="63"/>
      <c r="J532" s="2"/>
      <c r="K532" s="63"/>
      <c r="L532" s="2"/>
      <c r="M532" s="63"/>
      <c r="N532" s="2"/>
      <c r="O532" s="63"/>
      <c r="P532" s="2"/>
      <c r="Q532" s="63"/>
      <c r="R532" s="2"/>
      <c r="S532" s="2"/>
      <c r="T532" s="2"/>
      <c r="U532" s="2"/>
      <c r="V532" s="2"/>
      <c r="W532" s="2"/>
      <c r="X532" s="2"/>
      <c r="Y532" s="2"/>
      <c r="Z532" s="2"/>
      <c r="AA532" s="2"/>
      <c r="AB532" s="2"/>
      <c r="AC532" s="2"/>
      <c r="AD532" s="2"/>
      <c r="AE532" s="2"/>
      <c r="AF532" s="2"/>
      <c r="AG532" s="2"/>
      <c r="AH532" s="2"/>
      <c r="AI532" s="2"/>
      <c r="AJ532" s="2"/>
      <c r="AK532" s="2"/>
    </row>
    <row r="533" spans="1:37" ht="15.75" customHeight="1">
      <c r="A533" s="2"/>
      <c r="B533" s="2"/>
      <c r="C533" s="63"/>
      <c r="D533" s="2"/>
      <c r="E533" s="63"/>
      <c r="F533" s="2"/>
      <c r="G533" s="63"/>
      <c r="H533" s="2"/>
      <c r="I533" s="63"/>
      <c r="J533" s="2"/>
      <c r="K533" s="63"/>
      <c r="L533" s="2"/>
      <c r="M533" s="63"/>
      <c r="N533" s="2"/>
      <c r="O533" s="63"/>
      <c r="P533" s="2"/>
      <c r="Q533" s="63"/>
      <c r="R533" s="2"/>
      <c r="S533" s="2"/>
      <c r="T533" s="2"/>
      <c r="U533" s="2"/>
      <c r="V533" s="2"/>
      <c r="W533" s="2"/>
      <c r="X533" s="2"/>
      <c r="Y533" s="2"/>
      <c r="Z533" s="2"/>
      <c r="AA533" s="2"/>
      <c r="AB533" s="2"/>
      <c r="AC533" s="2"/>
      <c r="AD533" s="2"/>
      <c r="AE533" s="2"/>
      <c r="AF533" s="2"/>
      <c r="AG533" s="2"/>
      <c r="AH533" s="2"/>
      <c r="AI533" s="2"/>
      <c r="AJ533" s="2"/>
      <c r="AK533" s="2"/>
    </row>
    <row r="534" spans="1:37" ht="15.75" customHeight="1">
      <c r="A534" s="2"/>
      <c r="B534" s="2"/>
      <c r="C534" s="63"/>
      <c r="D534" s="2"/>
      <c r="E534" s="63"/>
      <c r="F534" s="2"/>
      <c r="G534" s="63"/>
      <c r="H534" s="2"/>
      <c r="I534" s="63"/>
      <c r="J534" s="2"/>
      <c r="K534" s="63"/>
      <c r="L534" s="2"/>
      <c r="M534" s="63"/>
      <c r="N534" s="2"/>
      <c r="O534" s="63"/>
      <c r="P534" s="2"/>
      <c r="Q534" s="63"/>
      <c r="R534" s="2"/>
      <c r="S534" s="2"/>
      <c r="T534" s="2"/>
      <c r="U534" s="2"/>
      <c r="V534" s="2"/>
      <c r="W534" s="2"/>
      <c r="X534" s="2"/>
      <c r="Y534" s="2"/>
      <c r="Z534" s="2"/>
      <c r="AA534" s="2"/>
      <c r="AB534" s="2"/>
      <c r="AC534" s="2"/>
      <c r="AD534" s="2"/>
      <c r="AE534" s="2"/>
      <c r="AF534" s="2"/>
      <c r="AG534" s="2"/>
      <c r="AH534" s="2"/>
      <c r="AI534" s="2"/>
      <c r="AJ534" s="2"/>
      <c r="AK534" s="2"/>
    </row>
    <row r="535" spans="1:37" ht="15.75" customHeight="1">
      <c r="A535" s="2"/>
      <c r="B535" s="2"/>
      <c r="C535" s="63"/>
      <c r="D535" s="2"/>
      <c r="E535" s="63"/>
      <c r="F535" s="2"/>
      <c r="G535" s="63"/>
      <c r="H535" s="2"/>
      <c r="I535" s="63"/>
      <c r="J535" s="2"/>
      <c r="K535" s="63"/>
      <c r="L535" s="2"/>
      <c r="M535" s="63"/>
      <c r="N535" s="2"/>
      <c r="O535" s="63"/>
      <c r="P535" s="2"/>
      <c r="Q535" s="63"/>
      <c r="R535" s="2"/>
      <c r="S535" s="2"/>
      <c r="T535" s="2"/>
      <c r="U535" s="2"/>
      <c r="V535" s="2"/>
      <c r="W535" s="2"/>
      <c r="X535" s="2"/>
      <c r="Y535" s="2"/>
      <c r="Z535" s="2"/>
      <c r="AA535" s="2"/>
      <c r="AB535" s="2"/>
      <c r="AC535" s="2"/>
      <c r="AD535" s="2"/>
      <c r="AE535" s="2"/>
      <c r="AF535" s="2"/>
      <c r="AG535" s="2"/>
      <c r="AH535" s="2"/>
      <c r="AI535" s="2"/>
      <c r="AJ535" s="2"/>
      <c r="AK535" s="2"/>
    </row>
    <row r="536" spans="1:37" ht="15.75" customHeight="1">
      <c r="A536" s="2"/>
      <c r="B536" s="2"/>
      <c r="C536" s="63"/>
      <c r="D536" s="2"/>
      <c r="E536" s="63"/>
      <c r="F536" s="2"/>
      <c r="G536" s="63"/>
      <c r="H536" s="2"/>
      <c r="I536" s="63"/>
      <c r="J536" s="2"/>
      <c r="K536" s="63"/>
      <c r="L536" s="2"/>
      <c r="M536" s="63"/>
      <c r="N536" s="2"/>
      <c r="O536" s="63"/>
      <c r="P536" s="2"/>
      <c r="Q536" s="63"/>
      <c r="R536" s="2"/>
      <c r="S536" s="2"/>
      <c r="T536" s="2"/>
      <c r="U536" s="2"/>
      <c r="V536" s="2"/>
      <c r="W536" s="2"/>
      <c r="X536" s="2"/>
      <c r="Y536" s="2"/>
      <c r="Z536" s="2"/>
      <c r="AA536" s="2"/>
      <c r="AB536" s="2"/>
      <c r="AC536" s="2"/>
      <c r="AD536" s="2"/>
      <c r="AE536" s="2"/>
      <c r="AF536" s="2"/>
      <c r="AG536" s="2"/>
      <c r="AH536" s="2"/>
      <c r="AI536" s="2"/>
      <c r="AJ536" s="2"/>
      <c r="AK536" s="2"/>
    </row>
    <row r="537" spans="1:37" ht="15.75" customHeight="1">
      <c r="A537" s="2"/>
      <c r="B537" s="2"/>
      <c r="C537" s="63"/>
      <c r="D537" s="2"/>
      <c r="E537" s="63"/>
      <c r="F537" s="2"/>
      <c r="G537" s="63"/>
      <c r="H537" s="2"/>
      <c r="I537" s="63"/>
      <c r="J537" s="2"/>
      <c r="K537" s="63"/>
      <c r="L537" s="2"/>
      <c r="M537" s="63"/>
      <c r="N537" s="2"/>
      <c r="O537" s="63"/>
      <c r="P537" s="2"/>
      <c r="Q537" s="63"/>
      <c r="R537" s="2"/>
      <c r="S537" s="2"/>
      <c r="T537" s="2"/>
      <c r="U537" s="2"/>
      <c r="V537" s="2"/>
      <c r="W537" s="2"/>
      <c r="X537" s="2"/>
      <c r="Y537" s="2"/>
      <c r="Z537" s="2"/>
      <c r="AA537" s="2"/>
      <c r="AB537" s="2"/>
      <c r="AC537" s="2"/>
      <c r="AD537" s="2"/>
      <c r="AE537" s="2"/>
      <c r="AF537" s="2"/>
      <c r="AG537" s="2"/>
      <c r="AH537" s="2"/>
      <c r="AI537" s="2"/>
      <c r="AJ537" s="2"/>
      <c r="AK537" s="2"/>
    </row>
    <row r="538" spans="1:37" ht="15.75" customHeight="1">
      <c r="A538" s="2"/>
      <c r="B538" s="2"/>
      <c r="C538" s="63"/>
      <c r="D538" s="2"/>
      <c r="E538" s="63"/>
      <c r="F538" s="2"/>
      <c r="G538" s="63"/>
      <c r="H538" s="2"/>
      <c r="I538" s="63"/>
      <c r="J538" s="2"/>
      <c r="K538" s="63"/>
      <c r="L538" s="2"/>
      <c r="M538" s="63"/>
      <c r="N538" s="2"/>
      <c r="O538" s="63"/>
      <c r="P538" s="2"/>
      <c r="Q538" s="63"/>
      <c r="R538" s="2"/>
      <c r="S538" s="2"/>
      <c r="T538" s="2"/>
      <c r="U538" s="2"/>
      <c r="V538" s="2"/>
      <c r="W538" s="2"/>
      <c r="X538" s="2"/>
      <c r="Y538" s="2"/>
      <c r="Z538" s="2"/>
      <c r="AA538" s="2"/>
      <c r="AB538" s="2"/>
      <c r="AC538" s="2"/>
      <c r="AD538" s="2"/>
      <c r="AE538" s="2"/>
      <c r="AF538" s="2"/>
      <c r="AG538" s="2"/>
      <c r="AH538" s="2"/>
      <c r="AI538" s="2"/>
      <c r="AJ538" s="2"/>
      <c r="AK538" s="2"/>
    </row>
    <row r="539" spans="1:37" ht="15.75" customHeight="1">
      <c r="A539" s="2"/>
      <c r="B539" s="2"/>
      <c r="C539" s="63"/>
      <c r="D539" s="2"/>
      <c r="E539" s="63"/>
      <c r="F539" s="2"/>
      <c r="G539" s="63"/>
      <c r="H539" s="2"/>
      <c r="I539" s="63"/>
      <c r="J539" s="2"/>
      <c r="K539" s="63"/>
      <c r="L539" s="2"/>
      <c r="M539" s="63"/>
      <c r="N539" s="2"/>
      <c r="O539" s="63"/>
      <c r="P539" s="2"/>
      <c r="Q539" s="63"/>
      <c r="R539" s="2"/>
      <c r="S539" s="2"/>
      <c r="T539" s="2"/>
      <c r="U539" s="2"/>
      <c r="V539" s="2"/>
      <c r="W539" s="2"/>
      <c r="X539" s="2"/>
      <c r="Y539" s="2"/>
      <c r="Z539" s="2"/>
      <c r="AA539" s="2"/>
      <c r="AB539" s="2"/>
      <c r="AC539" s="2"/>
      <c r="AD539" s="2"/>
      <c r="AE539" s="2"/>
      <c r="AF539" s="2"/>
      <c r="AG539" s="2"/>
      <c r="AH539" s="2"/>
      <c r="AI539" s="2"/>
      <c r="AJ539" s="2"/>
      <c r="AK539" s="2"/>
    </row>
    <row r="540" spans="1:37" ht="15.75" customHeight="1">
      <c r="A540" s="2"/>
      <c r="B540" s="2"/>
      <c r="C540" s="63"/>
      <c r="D540" s="2"/>
      <c r="E540" s="63"/>
      <c r="F540" s="2"/>
      <c r="G540" s="63"/>
      <c r="H540" s="2"/>
      <c r="I540" s="63"/>
      <c r="J540" s="2"/>
      <c r="K540" s="63"/>
      <c r="L540" s="2"/>
      <c r="M540" s="63"/>
      <c r="N540" s="2"/>
      <c r="O540" s="63"/>
      <c r="P540" s="2"/>
      <c r="Q540" s="63"/>
      <c r="R540" s="2"/>
      <c r="S540" s="2"/>
      <c r="T540" s="2"/>
      <c r="U540" s="2"/>
      <c r="V540" s="2"/>
      <c r="W540" s="2"/>
      <c r="X540" s="2"/>
      <c r="Y540" s="2"/>
      <c r="Z540" s="2"/>
      <c r="AA540" s="2"/>
      <c r="AB540" s="2"/>
      <c r="AC540" s="2"/>
      <c r="AD540" s="2"/>
      <c r="AE540" s="2"/>
      <c r="AF540" s="2"/>
      <c r="AG540" s="2"/>
      <c r="AH540" s="2"/>
      <c r="AI540" s="2"/>
      <c r="AJ540" s="2"/>
      <c r="AK540" s="2"/>
    </row>
    <row r="541" spans="1:37" ht="15.75" customHeight="1">
      <c r="A541" s="2"/>
      <c r="B541" s="2"/>
      <c r="C541" s="63"/>
      <c r="D541" s="2"/>
      <c r="E541" s="63"/>
      <c r="F541" s="2"/>
      <c r="G541" s="63"/>
      <c r="H541" s="2"/>
      <c r="I541" s="63"/>
      <c r="J541" s="2"/>
      <c r="K541" s="63"/>
      <c r="L541" s="2"/>
      <c r="M541" s="63"/>
      <c r="N541" s="2"/>
      <c r="O541" s="63"/>
      <c r="P541" s="2"/>
      <c r="Q541" s="63"/>
      <c r="R541" s="2"/>
      <c r="S541" s="2"/>
      <c r="T541" s="2"/>
      <c r="U541" s="2"/>
      <c r="V541" s="2"/>
      <c r="W541" s="2"/>
      <c r="X541" s="2"/>
      <c r="Y541" s="2"/>
      <c r="Z541" s="2"/>
      <c r="AA541" s="2"/>
      <c r="AB541" s="2"/>
      <c r="AC541" s="2"/>
      <c r="AD541" s="2"/>
      <c r="AE541" s="2"/>
      <c r="AF541" s="2"/>
      <c r="AG541" s="2"/>
      <c r="AH541" s="2"/>
      <c r="AI541" s="2"/>
      <c r="AJ541" s="2"/>
      <c r="AK541" s="2"/>
    </row>
    <row r="542" spans="1:37" ht="15.75" customHeight="1">
      <c r="A542" s="2"/>
      <c r="B542" s="2"/>
      <c r="C542" s="63"/>
      <c r="D542" s="2"/>
      <c r="E542" s="63"/>
      <c r="F542" s="2"/>
      <c r="G542" s="63"/>
      <c r="H542" s="2"/>
      <c r="I542" s="63"/>
      <c r="J542" s="2"/>
      <c r="K542" s="63"/>
      <c r="L542" s="2"/>
      <c r="M542" s="63"/>
      <c r="N542" s="2"/>
      <c r="O542" s="63"/>
      <c r="P542" s="2"/>
      <c r="Q542" s="63"/>
      <c r="R542" s="2"/>
      <c r="S542" s="2"/>
      <c r="T542" s="2"/>
      <c r="U542" s="2"/>
      <c r="V542" s="2"/>
      <c r="W542" s="2"/>
      <c r="X542" s="2"/>
      <c r="Y542" s="2"/>
      <c r="Z542" s="2"/>
      <c r="AA542" s="2"/>
      <c r="AB542" s="2"/>
      <c r="AC542" s="2"/>
      <c r="AD542" s="2"/>
      <c r="AE542" s="2"/>
      <c r="AF542" s="2"/>
      <c r="AG542" s="2"/>
      <c r="AH542" s="2"/>
      <c r="AI542" s="2"/>
      <c r="AJ542" s="2"/>
      <c r="AK542" s="2"/>
    </row>
    <row r="543" spans="1:37" ht="15.75" customHeight="1">
      <c r="A543" s="2"/>
      <c r="B543" s="2"/>
      <c r="C543" s="63"/>
      <c r="D543" s="2"/>
      <c r="E543" s="63"/>
      <c r="F543" s="2"/>
      <c r="G543" s="63"/>
      <c r="H543" s="2"/>
      <c r="I543" s="63"/>
      <c r="J543" s="2"/>
      <c r="K543" s="63"/>
      <c r="L543" s="2"/>
      <c r="M543" s="63"/>
      <c r="N543" s="2"/>
      <c r="O543" s="63"/>
      <c r="P543" s="2"/>
      <c r="Q543" s="63"/>
      <c r="R543" s="2"/>
      <c r="S543" s="2"/>
      <c r="T543" s="2"/>
      <c r="U543" s="2"/>
      <c r="V543" s="2"/>
      <c r="W543" s="2"/>
      <c r="X543" s="2"/>
      <c r="Y543" s="2"/>
      <c r="Z543" s="2"/>
      <c r="AA543" s="2"/>
      <c r="AB543" s="2"/>
      <c r="AC543" s="2"/>
      <c r="AD543" s="2"/>
      <c r="AE543" s="2"/>
      <c r="AF543" s="2"/>
      <c r="AG543" s="2"/>
      <c r="AH543" s="2"/>
      <c r="AI543" s="2"/>
      <c r="AJ543" s="2"/>
      <c r="AK543" s="2"/>
    </row>
    <row r="544" spans="1:37" ht="15.75" customHeight="1">
      <c r="A544" s="2"/>
      <c r="B544" s="2"/>
      <c r="C544" s="63"/>
      <c r="D544" s="2"/>
      <c r="E544" s="63"/>
      <c r="F544" s="2"/>
      <c r="G544" s="63"/>
      <c r="H544" s="2"/>
      <c r="I544" s="63"/>
      <c r="J544" s="2"/>
      <c r="K544" s="63"/>
      <c r="L544" s="2"/>
      <c r="M544" s="63"/>
      <c r="N544" s="2"/>
      <c r="O544" s="63"/>
      <c r="P544" s="2"/>
      <c r="Q544" s="63"/>
      <c r="R544" s="2"/>
      <c r="S544" s="2"/>
      <c r="T544" s="2"/>
      <c r="U544" s="2"/>
      <c r="V544" s="2"/>
      <c r="W544" s="2"/>
      <c r="X544" s="2"/>
      <c r="Y544" s="2"/>
      <c r="Z544" s="2"/>
      <c r="AA544" s="2"/>
      <c r="AB544" s="2"/>
      <c r="AC544" s="2"/>
      <c r="AD544" s="2"/>
      <c r="AE544" s="2"/>
      <c r="AF544" s="2"/>
      <c r="AG544" s="2"/>
      <c r="AH544" s="2"/>
      <c r="AI544" s="2"/>
      <c r="AJ544" s="2"/>
      <c r="AK544" s="2"/>
    </row>
    <row r="545" spans="1:37" ht="15.75" customHeight="1">
      <c r="A545" s="2"/>
      <c r="B545" s="2"/>
      <c r="C545" s="63"/>
      <c r="D545" s="2"/>
      <c r="E545" s="63"/>
      <c r="F545" s="2"/>
      <c r="G545" s="63"/>
      <c r="H545" s="2"/>
      <c r="I545" s="63"/>
      <c r="J545" s="2"/>
      <c r="K545" s="63"/>
      <c r="L545" s="2"/>
      <c r="M545" s="63"/>
      <c r="N545" s="2"/>
      <c r="O545" s="63"/>
      <c r="P545" s="2"/>
      <c r="Q545" s="63"/>
      <c r="R545" s="2"/>
      <c r="S545" s="2"/>
      <c r="T545" s="2"/>
      <c r="U545" s="2"/>
      <c r="V545" s="2"/>
      <c r="W545" s="2"/>
      <c r="X545" s="2"/>
      <c r="Y545" s="2"/>
      <c r="Z545" s="2"/>
      <c r="AA545" s="2"/>
      <c r="AB545" s="2"/>
      <c r="AC545" s="2"/>
      <c r="AD545" s="2"/>
      <c r="AE545" s="2"/>
      <c r="AF545" s="2"/>
      <c r="AG545" s="2"/>
      <c r="AH545" s="2"/>
      <c r="AI545" s="2"/>
      <c r="AJ545" s="2"/>
      <c r="AK545" s="2"/>
    </row>
    <row r="546" spans="1:37" ht="15.75" customHeight="1">
      <c r="A546" s="2"/>
      <c r="B546" s="2"/>
      <c r="C546" s="63"/>
      <c r="D546" s="2"/>
      <c r="E546" s="63"/>
      <c r="F546" s="2"/>
      <c r="G546" s="63"/>
      <c r="H546" s="2"/>
      <c r="I546" s="63"/>
      <c r="J546" s="2"/>
      <c r="K546" s="63"/>
      <c r="L546" s="2"/>
      <c r="M546" s="63"/>
      <c r="N546" s="2"/>
      <c r="O546" s="63"/>
      <c r="P546" s="2"/>
      <c r="Q546" s="63"/>
      <c r="R546" s="2"/>
      <c r="S546" s="2"/>
      <c r="T546" s="2"/>
      <c r="U546" s="2"/>
      <c r="V546" s="2"/>
      <c r="W546" s="2"/>
      <c r="X546" s="2"/>
      <c r="Y546" s="2"/>
      <c r="Z546" s="2"/>
      <c r="AA546" s="2"/>
      <c r="AB546" s="2"/>
      <c r="AC546" s="2"/>
      <c r="AD546" s="2"/>
      <c r="AE546" s="2"/>
      <c r="AF546" s="2"/>
      <c r="AG546" s="2"/>
      <c r="AH546" s="2"/>
      <c r="AI546" s="2"/>
      <c r="AJ546" s="2"/>
      <c r="AK546" s="2"/>
    </row>
    <row r="547" spans="1:37" ht="15.75" customHeight="1">
      <c r="A547" s="2"/>
      <c r="B547" s="2"/>
      <c r="C547" s="63"/>
      <c r="D547" s="2"/>
      <c r="E547" s="63"/>
      <c r="F547" s="2"/>
      <c r="G547" s="63"/>
      <c r="H547" s="2"/>
      <c r="I547" s="63"/>
      <c r="J547" s="2"/>
      <c r="K547" s="63"/>
      <c r="L547" s="2"/>
      <c r="M547" s="63"/>
      <c r="N547" s="2"/>
      <c r="O547" s="63"/>
      <c r="P547" s="2"/>
      <c r="Q547" s="63"/>
      <c r="R547" s="2"/>
      <c r="S547" s="2"/>
      <c r="T547" s="2"/>
      <c r="U547" s="2"/>
      <c r="V547" s="2"/>
      <c r="W547" s="2"/>
      <c r="X547" s="2"/>
      <c r="Y547" s="2"/>
      <c r="Z547" s="2"/>
      <c r="AA547" s="2"/>
      <c r="AB547" s="2"/>
      <c r="AC547" s="2"/>
      <c r="AD547" s="2"/>
      <c r="AE547" s="2"/>
      <c r="AF547" s="2"/>
      <c r="AG547" s="2"/>
      <c r="AH547" s="2"/>
      <c r="AI547" s="2"/>
      <c r="AJ547" s="2"/>
      <c r="AK547" s="2"/>
    </row>
    <row r="548" spans="1:37" ht="15.75" customHeight="1">
      <c r="A548" s="2"/>
      <c r="B548" s="2"/>
      <c r="C548" s="63"/>
      <c r="D548" s="2"/>
      <c r="E548" s="63"/>
      <c r="F548" s="2"/>
      <c r="G548" s="63"/>
      <c r="H548" s="2"/>
      <c r="I548" s="63"/>
      <c r="J548" s="2"/>
      <c r="K548" s="63"/>
      <c r="L548" s="2"/>
      <c r="M548" s="63"/>
      <c r="N548" s="2"/>
      <c r="O548" s="63"/>
      <c r="P548" s="2"/>
      <c r="Q548" s="63"/>
      <c r="R548" s="2"/>
      <c r="S548" s="2"/>
      <c r="T548" s="2"/>
      <c r="U548" s="2"/>
      <c r="V548" s="2"/>
      <c r="W548" s="2"/>
      <c r="X548" s="2"/>
      <c r="Y548" s="2"/>
      <c r="Z548" s="2"/>
      <c r="AA548" s="2"/>
      <c r="AB548" s="2"/>
      <c r="AC548" s="2"/>
      <c r="AD548" s="2"/>
      <c r="AE548" s="2"/>
      <c r="AF548" s="2"/>
      <c r="AG548" s="2"/>
      <c r="AH548" s="2"/>
      <c r="AI548" s="2"/>
      <c r="AJ548" s="2"/>
      <c r="AK548" s="2"/>
    </row>
    <row r="549" spans="1:37" ht="15.75" customHeight="1">
      <c r="A549" s="2"/>
      <c r="B549" s="2"/>
      <c r="C549" s="63"/>
      <c r="D549" s="2"/>
      <c r="E549" s="63"/>
      <c r="F549" s="2"/>
      <c r="G549" s="63"/>
      <c r="H549" s="2"/>
      <c r="I549" s="63"/>
      <c r="J549" s="2"/>
      <c r="K549" s="63"/>
      <c r="L549" s="2"/>
      <c r="M549" s="63"/>
      <c r="N549" s="2"/>
      <c r="O549" s="63"/>
      <c r="P549" s="2"/>
      <c r="Q549" s="63"/>
      <c r="R549" s="2"/>
      <c r="S549" s="2"/>
      <c r="T549" s="2"/>
      <c r="U549" s="2"/>
      <c r="V549" s="2"/>
      <c r="W549" s="2"/>
      <c r="X549" s="2"/>
      <c r="Y549" s="2"/>
      <c r="Z549" s="2"/>
      <c r="AA549" s="2"/>
      <c r="AB549" s="2"/>
      <c r="AC549" s="2"/>
      <c r="AD549" s="2"/>
      <c r="AE549" s="2"/>
      <c r="AF549" s="2"/>
      <c r="AG549" s="2"/>
      <c r="AH549" s="2"/>
      <c r="AI549" s="2"/>
      <c r="AJ549" s="2"/>
      <c r="AK549" s="2"/>
    </row>
    <row r="550" spans="1:37" ht="15.75" customHeight="1">
      <c r="A550" s="2"/>
      <c r="B550" s="2"/>
      <c r="C550" s="63"/>
      <c r="D550" s="2"/>
      <c r="E550" s="63"/>
      <c r="F550" s="2"/>
      <c r="G550" s="63"/>
      <c r="H550" s="2"/>
      <c r="I550" s="63"/>
      <c r="J550" s="2"/>
      <c r="K550" s="63"/>
      <c r="L550" s="2"/>
      <c r="M550" s="63"/>
      <c r="N550" s="2"/>
      <c r="O550" s="63"/>
      <c r="P550" s="2"/>
      <c r="Q550" s="63"/>
      <c r="R550" s="2"/>
      <c r="S550" s="2"/>
      <c r="T550" s="2"/>
      <c r="U550" s="2"/>
      <c r="V550" s="2"/>
      <c r="W550" s="2"/>
      <c r="X550" s="2"/>
      <c r="Y550" s="2"/>
      <c r="Z550" s="2"/>
      <c r="AA550" s="2"/>
      <c r="AB550" s="2"/>
      <c r="AC550" s="2"/>
      <c r="AD550" s="2"/>
      <c r="AE550" s="2"/>
      <c r="AF550" s="2"/>
      <c r="AG550" s="2"/>
      <c r="AH550" s="2"/>
      <c r="AI550" s="2"/>
      <c r="AJ550" s="2"/>
      <c r="AK550" s="2"/>
    </row>
    <row r="551" spans="1:37" ht="15.75" customHeight="1">
      <c r="A551" s="2"/>
      <c r="B551" s="2"/>
      <c r="C551" s="63"/>
      <c r="D551" s="2"/>
      <c r="E551" s="63"/>
      <c r="F551" s="2"/>
      <c r="G551" s="63"/>
      <c r="H551" s="2"/>
      <c r="I551" s="63"/>
      <c r="J551" s="2"/>
      <c r="K551" s="63"/>
      <c r="L551" s="2"/>
      <c r="M551" s="63"/>
      <c r="N551" s="2"/>
      <c r="O551" s="63"/>
      <c r="P551" s="2"/>
      <c r="Q551" s="63"/>
      <c r="R551" s="2"/>
      <c r="S551" s="2"/>
      <c r="T551" s="2"/>
      <c r="U551" s="2"/>
      <c r="V551" s="2"/>
      <c r="W551" s="2"/>
      <c r="X551" s="2"/>
      <c r="Y551" s="2"/>
      <c r="Z551" s="2"/>
      <c r="AA551" s="2"/>
      <c r="AB551" s="2"/>
      <c r="AC551" s="2"/>
      <c r="AD551" s="2"/>
      <c r="AE551" s="2"/>
      <c r="AF551" s="2"/>
      <c r="AG551" s="2"/>
      <c r="AH551" s="2"/>
      <c r="AI551" s="2"/>
      <c r="AJ551" s="2"/>
      <c r="AK551" s="2"/>
    </row>
    <row r="552" spans="1:37" ht="15.75" customHeight="1">
      <c r="A552" s="2"/>
      <c r="B552" s="2"/>
      <c r="C552" s="63"/>
      <c r="D552" s="2"/>
      <c r="E552" s="63"/>
      <c r="F552" s="2"/>
      <c r="G552" s="63"/>
      <c r="H552" s="2"/>
      <c r="I552" s="63"/>
      <c r="J552" s="2"/>
      <c r="K552" s="63"/>
      <c r="L552" s="2"/>
      <c r="M552" s="63"/>
      <c r="N552" s="2"/>
      <c r="O552" s="63"/>
      <c r="P552" s="2"/>
      <c r="Q552" s="63"/>
      <c r="R552" s="2"/>
      <c r="S552" s="2"/>
      <c r="T552" s="2"/>
      <c r="U552" s="2"/>
      <c r="V552" s="2"/>
      <c r="W552" s="2"/>
      <c r="X552" s="2"/>
      <c r="Y552" s="2"/>
      <c r="Z552" s="2"/>
      <c r="AA552" s="2"/>
      <c r="AB552" s="2"/>
      <c r="AC552" s="2"/>
      <c r="AD552" s="2"/>
      <c r="AE552" s="2"/>
      <c r="AF552" s="2"/>
      <c r="AG552" s="2"/>
      <c r="AH552" s="2"/>
      <c r="AI552" s="2"/>
      <c r="AJ552" s="2"/>
      <c r="AK552" s="2"/>
    </row>
    <row r="553" spans="1:37" ht="15.75" customHeight="1">
      <c r="A553" s="2"/>
      <c r="B553" s="2"/>
      <c r="C553" s="63"/>
      <c r="D553" s="2"/>
      <c r="E553" s="63"/>
      <c r="F553" s="2"/>
      <c r="G553" s="63"/>
      <c r="H553" s="2"/>
      <c r="I553" s="63"/>
      <c r="J553" s="2"/>
      <c r="K553" s="63"/>
      <c r="L553" s="2"/>
      <c r="M553" s="63"/>
      <c r="N553" s="2"/>
      <c r="O553" s="63"/>
      <c r="P553" s="2"/>
      <c r="Q553" s="63"/>
      <c r="R553" s="2"/>
      <c r="S553" s="2"/>
      <c r="T553" s="2"/>
      <c r="U553" s="2"/>
      <c r="V553" s="2"/>
      <c r="W553" s="2"/>
      <c r="X553" s="2"/>
      <c r="Y553" s="2"/>
      <c r="Z553" s="2"/>
      <c r="AA553" s="2"/>
      <c r="AB553" s="2"/>
      <c r="AC553" s="2"/>
      <c r="AD553" s="2"/>
      <c r="AE553" s="2"/>
      <c r="AF553" s="2"/>
      <c r="AG553" s="2"/>
      <c r="AH553" s="2"/>
      <c r="AI553" s="2"/>
      <c r="AJ553" s="2"/>
      <c r="AK553" s="2"/>
    </row>
    <row r="554" spans="1:37" ht="15.75" customHeight="1">
      <c r="A554" s="2"/>
      <c r="B554" s="2"/>
      <c r="C554" s="63"/>
      <c r="D554" s="2"/>
      <c r="E554" s="63"/>
      <c r="F554" s="2"/>
      <c r="G554" s="63"/>
      <c r="H554" s="2"/>
      <c r="I554" s="63"/>
      <c r="J554" s="2"/>
      <c r="K554" s="63"/>
      <c r="L554" s="2"/>
      <c r="M554" s="63"/>
      <c r="N554" s="2"/>
      <c r="O554" s="63"/>
      <c r="P554" s="2"/>
      <c r="Q554" s="63"/>
      <c r="R554" s="2"/>
      <c r="S554" s="2"/>
      <c r="T554" s="2"/>
      <c r="U554" s="2"/>
      <c r="V554" s="2"/>
      <c r="W554" s="2"/>
      <c r="X554" s="2"/>
      <c r="Y554" s="2"/>
      <c r="Z554" s="2"/>
      <c r="AA554" s="2"/>
      <c r="AB554" s="2"/>
      <c r="AC554" s="2"/>
      <c r="AD554" s="2"/>
      <c r="AE554" s="2"/>
      <c r="AF554" s="2"/>
      <c r="AG554" s="2"/>
      <c r="AH554" s="2"/>
      <c r="AI554" s="2"/>
      <c r="AJ554" s="2"/>
      <c r="AK554" s="2"/>
    </row>
    <row r="555" spans="1:37" ht="15.75" customHeight="1">
      <c r="A555" s="2"/>
      <c r="B555" s="2"/>
      <c r="C555" s="63"/>
      <c r="D555" s="2"/>
      <c r="E555" s="63"/>
      <c r="F555" s="2"/>
      <c r="G555" s="63"/>
      <c r="H555" s="2"/>
      <c r="I555" s="63"/>
      <c r="J555" s="2"/>
      <c r="K555" s="63"/>
      <c r="L555" s="2"/>
      <c r="M555" s="63"/>
      <c r="N555" s="2"/>
      <c r="O555" s="63"/>
      <c r="P555" s="2"/>
      <c r="Q555" s="63"/>
      <c r="R555" s="2"/>
      <c r="S555" s="2"/>
      <c r="T555" s="2"/>
      <c r="U555" s="2"/>
      <c r="V555" s="2"/>
      <c r="W555" s="2"/>
      <c r="X555" s="2"/>
      <c r="Y555" s="2"/>
      <c r="Z555" s="2"/>
      <c r="AA555" s="2"/>
      <c r="AB555" s="2"/>
      <c r="AC555" s="2"/>
      <c r="AD555" s="2"/>
      <c r="AE555" s="2"/>
      <c r="AF555" s="2"/>
      <c r="AG555" s="2"/>
      <c r="AH555" s="2"/>
      <c r="AI555" s="2"/>
      <c r="AJ555" s="2"/>
      <c r="AK555" s="2"/>
    </row>
    <row r="556" spans="1:37" ht="15.75" customHeight="1">
      <c r="A556" s="2"/>
      <c r="B556" s="2"/>
      <c r="C556" s="63"/>
      <c r="D556" s="2"/>
      <c r="E556" s="63"/>
      <c r="F556" s="2"/>
      <c r="G556" s="63"/>
      <c r="H556" s="2"/>
      <c r="I556" s="63"/>
      <c r="J556" s="2"/>
      <c r="K556" s="63"/>
      <c r="L556" s="2"/>
      <c r="M556" s="63"/>
      <c r="N556" s="2"/>
      <c r="O556" s="63"/>
      <c r="P556" s="2"/>
      <c r="Q556" s="63"/>
      <c r="R556" s="2"/>
      <c r="S556" s="2"/>
      <c r="T556" s="2"/>
      <c r="U556" s="2"/>
      <c r="V556" s="2"/>
      <c r="W556" s="2"/>
      <c r="X556" s="2"/>
      <c r="Y556" s="2"/>
      <c r="Z556" s="2"/>
      <c r="AA556" s="2"/>
      <c r="AB556" s="2"/>
      <c r="AC556" s="2"/>
      <c r="AD556" s="2"/>
      <c r="AE556" s="2"/>
      <c r="AF556" s="2"/>
      <c r="AG556" s="2"/>
      <c r="AH556" s="2"/>
      <c r="AI556" s="2"/>
      <c r="AJ556" s="2"/>
      <c r="AK556" s="2"/>
    </row>
    <row r="557" spans="1:37" ht="15.75" customHeight="1">
      <c r="A557" s="2"/>
      <c r="B557" s="2"/>
      <c r="C557" s="63"/>
      <c r="D557" s="2"/>
      <c r="E557" s="63"/>
      <c r="F557" s="2"/>
      <c r="G557" s="63"/>
      <c r="H557" s="2"/>
      <c r="I557" s="63"/>
      <c r="J557" s="2"/>
      <c r="K557" s="63"/>
      <c r="L557" s="2"/>
      <c r="M557" s="63"/>
      <c r="N557" s="2"/>
      <c r="O557" s="63"/>
      <c r="P557" s="2"/>
      <c r="Q557" s="63"/>
      <c r="R557" s="2"/>
      <c r="S557" s="2"/>
      <c r="T557" s="2"/>
      <c r="U557" s="2"/>
      <c r="V557" s="2"/>
      <c r="W557" s="2"/>
      <c r="X557" s="2"/>
      <c r="Y557" s="2"/>
      <c r="Z557" s="2"/>
      <c r="AA557" s="2"/>
      <c r="AB557" s="2"/>
      <c r="AC557" s="2"/>
      <c r="AD557" s="2"/>
      <c r="AE557" s="2"/>
      <c r="AF557" s="2"/>
      <c r="AG557" s="2"/>
      <c r="AH557" s="2"/>
      <c r="AI557" s="2"/>
      <c r="AJ557" s="2"/>
      <c r="AK557" s="2"/>
    </row>
    <row r="558" spans="1:37" ht="15.75" customHeight="1">
      <c r="A558" s="2"/>
      <c r="B558" s="2"/>
      <c r="C558" s="63"/>
      <c r="D558" s="2"/>
      <c r="E558" s="63"/>
      <c r="F558" s="2"/>
      <c r="G558" s="63"/>
      <c r="H558" s="2"/>
      <c r="I558" s="63"/>
      <c r="J558" s="2"/>
      <c r="K558" s="63"/>
      <c r="L558" s="2"/>
      <c r="M558" s="63"/>
      <c r="N558" s="2"/>
      <c r="O558" s="63"/>
      <c r="P558" s="2"/>
      <c r="Q558" s="63"/>
      <c r="R558" s="2"/>
      <c r="S558" s="2"/>
      <c r="T558" s="2"/>
      <c r="U558" s="2"/>
      <c r="V558" s="2"/>
      <c r="W558" s="2"/>
      <c r="X558" s="2"/>
      <c r="Y558" s="2"/>
      <c r="Z558" s="2"/>
      <c r="AA558" s="2"/>
      <c r="AB558" s="2"/>
      <c r="AC558" s="2"/>
      <c r="AD558" s="2"/>
      <c r="AE558" s="2"/>
      <c r="AF558" s="2"/>
      <c r="AG558" s="2"/>
      <c r="AH558" s="2"/>
      <c r="AI558" s="2"/>
      <c r="AJ558" s="2"/>
      <c r="AK558" s="2"/>
    </row>
    <row r="559" spans="1:37" ht="15.75" customHeight="1">
      <c r="A559" s="2"/>
      <c r="B559" s="2"/>
      <c r="C559" s="63"/>
      <c r="D559" s="2"/>
      <c r="E559" s="63"/>
      <c r="F559" s="2"/>
      <c r="G559" s="63"/>
      <c r="H559" s="2"/>
      <c r="I559" s="63"/>
      <c r="J559" s="2"/>
      <c r="K559" s="63"/>
      <c r="L559" s="2"/>
      <c r="M559" s="63"/>
      <c r="N559" s="2"/>
      <c r="O559" s="63"/>
      <c r="P559" s="2"/>
      <c r="Q559" s="63"/>
      <c r="R559" s="2"/>
      <c r="S559" s="2"/>
      <c r="T559" s="2"/>
      <c r="U559" s="2"/>
      <c r="V559" s="2"/>
      <c r="W559" s="2"/>
      <c r="X559" s="2"/>
      <c r="Y559" s="2"/>
      <c r="Z559" s="2"/>
      <c r="AA559" s="2"/>
      <c r="AB559" s="2"/>
      <c r="AC559" s="2"/>
      <c r="AD559" s="2"/>
      <c r="AE559" s="2"/>
      <c r="AF559" s="2"/>
      <c r="AG559" s="2"/>
      <c r="AH559" s="2"/>
      <c r="AI559" s="2"/>
      <c r="AJ559" s="2"/>
      <c r="AK559" s="2"/>
    </row>
    <row r="560" spans="1:37" ht="15.75" customHeight="1">
      <c r="A560" s="2"/>
      <c r="B560" s="2"/>
      <c r="C560" s="63"/>
      <c r="D560" s="2"/>
      <c r="E560" s="63"/>
      <c r="F560" s="2"/>
      <c r="G560" s="63"/>
      <c r="H560" s="2"/>
      <c r="I560" s="63"/>
      <c r="J560" s="2"/>
      <c r="K560" s="63"/>
      <c r="L560" s="2"/>
      <c r="M560" s="63"/>
      <c r="N560" s="2"/>
      <c r="O560" s="63"/>
      <c r="P560" s="2"/>
      <c r="Q560" s="63"/>
      <c r="R560" s="2"/>
      <c r="S560" s="2"/>
      <c r="T560" s="2"/>
      <c r="U560" s="2"/>
      <c r="V560" s="2"/>
      <c r="W560" s="2"/>
      <c r="X560" s="2"/>
      <c r="Y560" s="2"/>
      <c r="Z560" s="2"/>
      <c r="AA560" s="2"/>
      <c r="AB560" s="2"/>
      <c r="AC560" s="2"/>
      <c r="AD560" s="2"/>
      <c r="AE560" s="2"/>
      <c r="AF560" s="2"/>
      <c r="AG560" s="2"/>
      <c r="AH560" s="2"/>
      <c r="AI560" s="2"/>
      <c r="AJ560" s="2"/>
      <c r="AK560" s="2"/>
    </row>
    <row r="561" spans="1:37" ht="15.75" customHeight="1">
      <c r="A561" s="2"/>
      <c r="B561" s="2"/>
      <c r="C561" s="63"/>
      <c r="D561" s="2"/>
      <c r="E561" s="63"/>
      <c r="F561" s="2"/>
      <c r="G561" s="63"/>
      <c r="H561" s="2"/>
      <c r="I561" s="63"/>
      <c r="J561" s="2"/>
      <c r="K561" s="63"/>
      <c r="L561" s="2"/>
      <c r="M561" s="63"/>
      <c r="N561" s="2"/>
      <c r="O561" s="63"/>
      <c r="P561" s="2"/>
      <c r="Q561" s="63"/>
      <c r="R561" s="2"/>
      <c r="S561" s="2"/>
      <c r="T561" s="2"/>
      <c r="U561" s="2"/>
      <c r="V561" s="2"/>
      <c r="W561" s="2"/>
      <c r="X561" s="2"/>
      <c r="Y561" s="2"/>
      <c r="Z561" s="2"/>
      <c r="AA561" s="2"/>
      <c r="AB561" s="2"/>
      <c r="AC561" s="2"/>
      <c r="AD561" s="2"/>
      <c r="AE561" s="2"/>
      <c r="AF561" s="2"/>
      <c r="AG561" s="2"/>
      <c r="AH561" s="2"/>
      <c r="AI561" s="2"/>
      <c r="AJ561" s="2"/>
      <c r="AK561" s="2"/>
    </row>
    <row r="562" spans="1:37" ht="15.75" customHeight="1">
      <c r="A562" s="2"/>
      <c r="B562" s="2"/>
      <c r="C562" s="63"/>
      <c r="D562" s="2"/>
      <c r="E562" s="63"/>
      <c r="F562" s="2"/>
      <c r="G562" s="63"/>
      <c r="H562" s="2"/>
      <c r="I562" s="63"/>
      <c r="J562" s="2"/>
      <c r="K562" s="63"/>
      <c r="L562" s="2"/>
      <c r="M562" s="63"/>
      <c r="N562" s="2"/>
      <c r="O562" s="63"/>
      <c r="P562" s="2"/>
      <c r="Q562" s="63"/>
      <c r="R562" s="2"/>
      <c r="S562" s="2"/>
      <c r="T562" s="2"/>
      <c r="U562" s="2"/>
      <c r="V562" s="2"/>
      <c r="W562" s="2"/>
      <c r="X562" s="2"/>
      <c r="Y562" s="2"/>
      <c r="Z562" s="2"/>
      <c r="AA562" s="2"/>
      <c r="AB562" s="2"/>
      <c r="AC562" s="2"/>
      <c r="AD562" s="2"/>
      <c r="AE562" s="2"/>
      <c r="AF562" s="2"/>
      <c r="AG562" s="2"/>
      <c r="AH562" s="2"/>
      <c r="AI562" s="2"/>
      <c r="AJ562" s="2"/>
      <c r="AK562" s="2"/>
    </row>
    <row r="563" spans="1:37" ht="15.75" customHeight="1">
      <c r="A563" s="2"/>
      <c r="B563" s="2"/>
      <c r="C563" s="63"/>
      <c r="D563" s="2"/>
      <c r="E563" s="63"/>
      <c r="F563" s="2"/>
      <c r="G563" s="63"/>
      <c r="H563" s="2"/>
      <c r="I563" s="63"/>
      <c r="J563" s="2"/>
      <c r="K563" s="63"/>
      <c r="L563" s="2"/>
      <c r="M563" s="63"/>
      <c r="N563" s="2"/>
      <c r="O563" s="63"/>
      <c r="P563" s="2"/>
      <c r="Q563" s="63"/>
      <c r="R563" s="2"/>
      <c r="S563" s="2"/>
      <c r="T563" s="2"/>
      <c r="U563" s="2"/>
      <c r="V563" s="2"/>
      <c r="W563" s="2"/>
      <c r="X563" s="2"/>
      <c r="Y563" s="2"/>
      <c r="Z563" s="2"/>
      <c r="AA563" s="2"/>
      <c r="AB563" s="2"/>
      <c r="AC563" s="2"/>
      <c r="AD563" s="2"/>
      <c r="AE563" s="2"/>
      <c r="AF563" s="2"/>
      <c r="AG563" s="2"/>
      <c r="AH563" s="2"/>
      <c r="AI563" s="2"/>
      <c r="AJ563" s="2"/>
      <c r="AK563" s="2"/>
    </row>
    <row r="564" spans="1:37" ht="15.75" customHeight="1">
      <c r="A564" s="2"/>
      <c r="B564" s="2"/>
      <c r="C564" s="63"/>
      <c r="D564" s="2"/>
      <c r="E564" s="63"/>
      <c r="F564" s="2"/>
      <c r="G564" s="63"/>
      <c r="H564" s="2"/>
      <c r="I564" s="63"/>
      <c r="J564" s="2"/>
      <c r="K564" s="63"/>
      <c r="L564" s="2"/>
      <c r="M564" s="63"/>
      <c r="N564" s="2"/>
      <c r="O564" s="63"/>
      <c r="P564" s="2"/>
      <c r="Q564" s="63"/>
      <c r="R564" s="2"/>
      <c r="S564" s="2"/>
      <c r="T564" s="2"/>
      <c r="U564" s="2"/>
      <c r="V564" s="2"/>
      <c r="W564" s="2"/>
      <c r="X564" s="2"/>
      <c r="Y564" s="2"/>
      <c r="Z564" s="2"/>
      <c r="AA564" s="2"/>
      <c r="AB564" s="2"/>
      <c r="AC564" s="2"/>
      <c r="AD564" s="2"/>
      <c r="AE564" s="2"/>
      <c r="AF564" s="2"/>
      <c r="AG564" s="2"/>
      <c r="AH564" s="2"/>
      <c r="AI564" s="2"/>
      <c r="AJ564" s="2"/>
      <c r="AK564" s="2"/>
    </row>
    <row r="565" spans="1:37" ht="15.75" customHeight="1">
      <c r="A565" s="2"/>
      <c r="B565" s="2"/>
      <c r="C565" s="63"/>
      <c r="D565" s="2"/>
      <c r="E565" s="63"/>
      <c r="F565" s="2"/>
      <c r="G565" s="63"/>
      <c r="H565" s="2"/>
      <c r="I565" s="63"/>
      <c r="J565" s="2"/>
      <c r="K565" s="63"/>
      <c r="L565" s="2"/>
      <c r="M565" s="63"/>
      <c r="N565" s="2"/>
      <c r="O565" s="63"/>
      <c r="P565" s="2"/>
      <c r="Q565" s="63"/>
      <c r="R565" s="2"/>
      <c r="S565" s="2"/>
      <c r="T565" s="2"/>
      <c r="U565" s="2"/>
      <c r="V565" s="2"/>
      <c r="W565" s="2"/>
      <c r="X565" s="2"/>
      <c r="Y565" s="2"/>
      <c r="Z565" s="2"/>
      <c r="AA565" s="2"/>
      <c r="AB565" s="2"/>
      <c r="AC565" s="2"/>
      <c r="AD565" s="2"/>
      <c r="AE565" s="2"/>
      <c r="AF565" s="2"/>
      <c r="AG565" s="2"/>
      <c r="AH565" s="2"/>
      <c r="AI565" s="2"/>
      <c r="AJ565" s="2"/>
      <c r="AK565" s="2"/>
    </row>
    <row r="566" spans="1:37" ht="15.75" customHeight="1">
      <c r="A566" s="2"/>
      <c r="B566" s="2"/>
      <c r="C566" s="63"/>
      <c r="D566" s="2"/>
      <c r="E566" s="63"/>
      <c r="F566" s="2"/>
      <c r="G566" s="63"/>
      <c r="H566" s="2"/>
      <c r="I566" s="63"/>
      <c r="J566" s="2"/>
      <c r="K566" s="63"/>
      <c r="L566" s="2"/>
      <c r="M566" s="63"/>
      <c r="N566" s="2"/>
      <c r="O566" s="63"/>
      <c r="P566" s="2"/>
      <c r="Q566" s="63"/>
      <c r="R566" s="2"/>
      <c r="S566" s="2"/>
      <c r="T566" s="2"/>
      <c r="U566" s="2"/>
      <c r="V566" s="2"/>
      <c r="W566" s="2"/>
      <c r="X566" s="2"/>
      <c r="Y566" s="2"/>
      <c r="Z566" s="2"/>
      <c r="AA566" s="2"/>
      <c r="AB566" s="2"/>
      <c r="AC566" s="2"/>
      <c r="AD566" s="2"/>
      <c r="AE566" s="2"/>
      <c r="AF566" s="2"/>
      <c r="AG566" s="2"/>
      <c r="AH566" s="2"/>
      <c r="AI566" s="2"/>
      <c r="AJ566" s="2"/>
      <c r="AK566" s="2"/>
    </row>
    <row r="567" spans="1:37" ht="15.75" customHeight="1">
      <c r="A567" s="2"/>
      <c r="B567" s="2"/>
      <c r="C567" s="63"/>
      <c r="D567" s="2"/>
      <c r="E567" s="63"/>
      <c r="F567" s="2"/>
      <c r="G567" s="63"/>
      <c r="H567" s="2"/>
      <c r="I567" s="63"/>
      <c r="J567" s="2"/>
      <c r="K567" s="63"/>
      <c r="L567" s="2"/>
      <c r="M567" s="63"/>
      <c r="N567" s="2"/>
      <c r="O567" s="63"/>
      <c r="P567" s="2"/>
      <c r="Q567" s="63"/>
      <c r="R567" s="2"/>
      <c r="S567" s="2"/>
      <c r="T567" s="2"/>
      <c r="U567" s="2"/>
      <c r="V567" s="2"/>
      <c r="W567" s="2"/>
      <c r="X567" s="2"/>
      <c r="Y567" s="2"/>
      <c r="Z567" s="2"/>
      <c r="AA567" s="2"/>
      <c r="AB567" s="2"/>
      <c r="AC567" s="2"/>
      <c r="AD567" s="2"/>
      <c r="AE567" s="2"/>
      <c r="AF567" s="2"/>
      <c r="AG567" s="2"/>
      <c r="AH567" s="2"/>
      <c r="AI567" s="2"/>
      <c r="AJ567" s="2"/>
      <c r="AK567" s="2"/>
    </row>
    <row r="568" spans="1:37" ht="15.75" customHeight="1">
      <c r="A568" s="2"/>
      <c r="B568" s="2"/>
      <c r="C568" s="63"/>
      <c r="D568" s="2"/>
      <c r="E568" s="63"/>
      <c r="F568" s="2"/>
      <c r="G568" s="63"/>
      <c r="H568" s="2"/>
      <c r="I568" s="63"/>
      <c r="J568" s="2"/>
      <c r="K568" s="63"/>
      <c r="L568" s="2"/>
      <c r="M568" s="63"/>
      <c r="N568" s="2"/>
      <c r="O568" s="63"/>
      <c r="P568" s="2"/>
      <c r="Q568" s="63"/>
      <c r="R568" s="2"/>
      <c r="S568" s="2"/>
      <c r="T568" s="2"/>
      <c r="U568" s="2"/>
      <c r="V568" s="2"/>
      <c r="W568" s="2"/>
      <c r="X568" s="2"/>
      <c r="Y568" s="2"/>
      <c r="Z568" s="2"/>
      <c r="AA568" s="2"/>
      <c r="AB568" s="2"/>
      <c r="AC568" s="2"/>
      <c r="AD568" s="2"/>
      <c r="AE568" s="2"/>
      <c r="AF568" s="2"/>
      <c r="AG568" s="2"/>
      <c r="AH568" s="2"/>
      <c r="AI568" s="2"/>
      <c r="AJ568" s="2"/>
      <c r="AK568" s="2"/>
    </row>
    <row r="569" spans="1:37" ht="15.75" customHeight="1">
      <c r="A569" s="2"/>
      <c r="B569" s="2"/>
      <c r="C569" s="63"/>
      <c r="D569" s="2"/>
      <c r="E569" s="63"/>
      <c r="F569" s="2"/>
      <c r="G569" s="63"/>
      <c r="H569" s="2"/>
      <c r="I569" s="63"/>
      <c r="J569" s="2"/>
      <c r="K569" s="63"/>
      <c r="L569" s="2"/>
      <c r="M569" s="63"/>
      <c r="N569" s="2"/>
      <c r="O569" s="63"/>
      <c r="P569" s="2"/>
      <c r="Q569" s="63"/>
      <c r="R569" s="2"/>
      <c r="S569" s="2"/>
      <c r="T569" s="2"/>
      <c r="U569" s="2"/>
      <c r="V569" s="2"/>
      <c r="W569" s="2"/>
      <c r="X569" s="2"/>
      <c r="Y569" s="2"/>
      <c r="Z569" s="2"/>
      <c r="AA569" s="2"/>
      <c r="AB569" s="2"/>
      <c r="AC569" s="2"/>
      <c r="AD569" s="2"/>
      <c r="AE569" s="2"/>
      <c r="AF569" s="2"/>
      <c r="AG569" s="2"/>
      <c r="AH569" s="2"/>
      <c r="AI569" s="2"/>
      <c r="AJ569" s="2"/>
      <c r="AK569" s="2"/>
    </row>
    <row r="570" spans="1:37" ht="15.75" customHeight="1">
      <c r="A570" s="2"/>
      <c r="B570" s="2"/>
      <c r="C570" s="63"/>
      <c r="D570" s="2"/>
      <c r="E570" s="63"/>
      <c r="F570" s="2"/>
      <c r="G570" s="63"/>
      <c r="H570" s="2"/>
      <c r="I570" s="63"/>
      <c r="J570" s="2"/>
      <c r="K570" s="63"/>
      <c r="L570" s="2"/>
      <c r="M570" s="63"/>
      <c r="N570" s="2"/>
      <c r="O570" s="63"/>
      <c r="P570" s="2"/>
      <c r="Q570" s="63"/>
      <c r="R570" s="2"/>
      <c r="S570" s="2"/>
      <c r="T570" s="2"/>
      <c r="U570" s="2"/>
      <c r="V570" s="2"/>
      <c r="W570" s="2"/>
      <c r="X570" s="2"/>
      <c r="Y570" s="2"/>
      <c r="Z570" s="2"/>
      <c r="AA570" s="2"/>
      <c r="AB570" s="2"/>
      <c r="AC570" s="2"/>
      <c r="AD570" s="2"/>
      <c r="AE570" s="2"/>
      <c r="AF570" s="2"/>
      <c r="AG570" s="2"/>
      <c r="AH570" s="2"/>
      <c r="AI570" s="2"/>
      <c r="AJ570" s="2"/>
      <c r="AK570" s="2"/>
    </row>
    <row r="571" spans="1:37" ht="15.75" customHeight="1">
      <c r="A571" s="2"/>
      <c r="B571" s="2"/>
      <c r="C571" s="63"/>
      <c r="D571" s="2"/>
      <c r="E571" s="63"/>
      <c r="F571" s="2"/>
      <c r="G571" s="63"/>
      <c r="H571" s="2"/>
      <c r="I571" s="63"/>
      <c r="J571" s="2"/>
      <c r="K571" s="63"/>
      <c r="L571" s="2"/>
      <c r="M571" s="63"/>
      <c r="N571" s="2"/>
      <c r="O571" s="63"/>
      <c r="P571" s="2"/>
      <c r="Q571" s="63"/>
      <c r="R571" s="2"/>
      <c r="S571" s="2"/>
      <c r="T571" s="2"/>
      <c r="U571" s="2"/>
      <c r="V571" s="2"/>
      <c r="W571" s="2"/>
      <c r="X571" s="2"/>
      <c r="Y571" s="2"/>
      <c r="Z571" s="2"/>
      <c r="AA571" s="2"/>
      <c r="AB571" s="2"/>
      <c r="AC571" s="2"/>
      <c r="AD571" s="2"/>
      <c r="AE571" s="2"/>
      <c r="AF571" s="2"/>
      <c r="AG571" s="2"/>
      <c r="AH571" s="2"/>
      <c r="AI571" s="2"/>
      <c r="AJ571" s="2"/>
      <c r="AK571" s="2"/>
    </row>
    <row r="572" spans="1:37" ht="15.75" customHeight="1">
      <c r="A572" s="2"/>
      <c r="B572" s="2"/>
      <c r="C572" s="63"/>
      <c r="D572" s="2"/>
      <c r="E572" s="63"/>
      <c r="F572" s="2"/>
      <c r="G572" s="63"/>
      <c r="H572" s="2"/>
      <c r="I572" s="63"/>
      <c r="J572" s="2"/>
      <c r="K572" s="63"/>
      <c r="L572" s="2"/>
      <c r="M572" s="63"/>
      <c r="N572" s="2"/>
      <c r="O572" s="63"/>
      <c r="P572" s="2"/>
      <c r="Q572" s="63"/>
      <c r="R572" s="2"/>
      <c r="S572" s="2"/>
      <c r="T572" s="2"/>
      <c r="U572" s="2"/>
      <c r="V572" s="2"/>
      <c r="W572" s="2"/>
      <c r="X572" s="2"/>
      <c r="Y572" s="2"/>
      <c r="Z572" s="2"/>
      <c r="AA572" s="2"/>
      <c r="AB572" s="2"/>
      <c r="AC572" s="2"/>
      <c r="AD572" s="2"/>
      <c r="AE572" s="2"/>
      <c r="AF572" s="2"/>
      <c r="AG572" s="2"/>
      <c r="AH572" s="2"/>
      <c r="AI572" s="2"/>
      <c r="AJ572" s="2"/>
      <c r="AK572" s="2"/>
    </row>
    <row r="573" spans="1:37" ht="15.75" customHeight="1">
      <c r="A573" s="2"/>
      <c r="B573" s="2"/>
      <c r="C573" s="63"/>
      <c r="D573" s="2"/>
      <c r="E573" s="63"/>
      <c r="F573" s="2"/>
      <c r="G573" s="63"/>
      <c r="H573" s="2"/>
      <c r="I573" s="63"/>
      <c r="J573" s="2"/>
      <c r="K573" s="63"/>
      <c r="L573" s="2"/>
      <c r="M573" s="63"/>
      <c r="N573" s="2"/>
      <c r="O573" s="63"/>
      <c r="P573" s="2"/>
      <c r="Q573" s="63"/>
      <c r="R573" s="2"/>
      <c r="S573" s="2"/>
      <c r="T573" s="2"/>
      <c r="U573" s="2"/>
      <c r="V573" s="2"/>
      <c r="W573" s="2"/>
      <c r="X573" s="2"/>
      <c r="Y573" s="2"/>
      <c r="Z573" s="2"/>
      <c r="AA573" s="2"/>
      <c r="AB573" s="2"/>
      <c r="AC573" s="2"/>
      <c r="AD573" s="2"/>
      <c r="AE573" s="2"/>
      <c r="AF573" s="2"/>
      <c r="AG573" s="2"/>
      <c r="AH573" s="2"/>
      <c r="AI573" s="2"/>
      <c r="AJ573" s="2"/>
      <c r="AK573" s="2"/>
    </row>
    <row r="574" spans="1:37" ht="15.75" customHeight="1">
      <c r="A574" s="2"/>
      <c r="B574" s="2"/>
      <c r="C574" s="63"/>
      <c r="D574" s="2"/>
      <c r="E574" s="63"/>
      <c r="F574" s="2"/>
      <c r="G574" s="63"/>
      <c r="H574" s="2"/>
      <c r="I574" s="63"/>
      <c r="J574" s="2"/>
      <c r="K574" s="63"/>
      <c r="L574" s="2"/>
      <c r="M574" s="63"/>
      <c r="N574" s="2"/>
      <c r="O574" s="63"/>
      <c r="P574" s="2"/>
      <c r="Q574" s="63"/>
      <c r="R574" s="2"/>
      <c r="S574" s="2"/>
      <c r="T574" s="2"/>
      <c r="U574" s="2"/>
      <c r="V574" s="2"/>
      <c r="W574" s="2"/>
      <c r="X574" s="2"/>
      <c r="Y574" s="2"/>
      <c r="Z574" s="2"/>
      <c r="AA574" s="2"/>
      <c r="AB574" s="2"/>
      <c r="AC574" s="2"/>
      <c r="AD574" s="2"/>
      <c r="AE574" s="2"/>
      <c r="AF574" s="2"/>
      <c r="AG574" s="2"/>
      <c r="AH574" s="2"/>
      <c r="AI574" s="2"/>
      <c r="AJ574" s="2"/>
      <c r="AK574" s="2"/>
    </row>
    <row r="575" spans="1:37" ht="15.75" customHeight="1">
      <c r="A575" s="2"/>
      <c r="B575" s="2"/>
      <c r="C575" s="63"/>
      <c r="D575" s="2"/>
      <c r="E575" s="63"/>
      <c r="F575" s="2"/>
      <c r="G575" s="63"/>
      <c r="H575" s="2"/>
      <c r="I575" s="63"/>
      <c r="J575" s="2"/>
      <c r="K575" s="63"/>
      <c r="L575" s="2"/>
      <c r="M575" s="63"/>
      <c r="N575" s="2"/>
      <c r="O575" s="63"/>
      <c r="P575" s="2"/>
      <c r="Q575" s="63"/>
      <c r="R575" s="2"/>
      <c r="S575" s="2"/>
      <c r="T575" s="2"/>
      <c r="U575" s="2"/>
      <c r="V575" s="2"/>
      <c r="W575" s="2"/>
      <c r="X575" s="2"/>
      <c r="Y575" s="2"/>
      <c r="Z575" s="2"/>
      <c r="AA575" s="2"/>
      <c r="AB575" s="2"/>
      <c r="AC575" s="2"/>
      <c r="AD575" s="2"/>
      <c r="AE575" s="2"/>
      <c r="AF575" s="2"/>
      <c r="AG575" s="2"/>
      <c r="AH575" s="2"/>
      <c r="AI575" s="2"/>
      <c r="AJ575" s="2"/>
      <c r="AK575" s="2"/>
    </row>
    <row r="576" spans="1:37" ht="15.75" customHeight="1">
      <c r="A576" s="2"/>
      <c r="B576" s="2"/>
      <c r="C576" s="63"/>
      <c r="D576" s="2"/>
      <c r="E576" s="63"/>
      <c r="F576" s="2"/>
      <c r="G576" s="63"/>
      <c r="H576" s="2"/>
      <c r="I576" s="63"/>
      <c r="J576" s="2"/>
      <c r="K576" s="63"/>
      <c r="L576" s="2"/>
      <c r="M576" s="63"/>
      <c r="N576" s="2"/>
      <c r="O576" s="63"/>
      <c r="P576" s="2"/>
      <c r="Q576" s="63"/>
      <c r="R576" s="2"/>
      <c r="S576" s="2"/>
      <c r="T576" s="2"/>
      <c r="U576" s="2"/>
      <c r="V576" s="2"/>
      <c r="W576" s="2"/>
      <c r="X576" s="2"/>
      <c r="Y576" s="2"/>
      <c r="Z576" s="2"/>
      <c r="AA576" s="2"/>
      <c r="AB576" s="2"/>
      <c r="AC576" s="2"/>
      <c r="AD576" s="2"/>
      <c r="AE576" s="2"/>
      <c r="AF576" s="2"/>
      <c r="AG576" s="2"/>
      <c r="AH576" s="2"/>
      <c r="AI576" s="2"/>
      <c r="AJ576" s="2"/>
      <c r="AK576" s="2"/>
    </row>
    <row r="577" spans="1:37" ht="15.75" customHeight="1">
      <c r="A577" s="2"/>
      <c r="B577" s="2"/>
      <c r="C577" s="63"/>
      <c r="D577" s="2"/>
      <c r="E577" s="63"/>
      <c r="F577" s="2"/>
      <c r="G577" s="63"/>
      <c r="H577" s="2"/>
      <c r="I577" s="63"/>
      <c r="J577" s="2"/>
      <c r="K577" s="63"/>
      <c r="L577" s="2"/>
      <c r="M577" s="63"/>
      <c r="N577" s="2"/>
      <c r="O577" s="63"/>
      <c r="P577" s="2"/>
      <c r="Q577" s="63"/>
      <c r="R577" s="2"/>
      <c r="S577" s="2"/>
      <c r="T577" s="2"/>
      <c r="U577" s="2"/>
      <c r="V577" s="2"/>
      <c r="W577" s="2"/>
      <c r="X577" s="2"/>
      <c r="Y577" s="2"/>
      <c r="Z577" s="2"/>
      <c r="AA577" s="2"/>
      <c r="AB577" s="2"/>
      <c r="AC577" s="2"/>
      <c r="AD577" s="2"/>
      <c r="AE577" s="2"/>
      <c r="AF577" s="2"/>
      <c r="AG577" s="2"/>
      <c r="AH577" s="2"/>
      <c r="AI577" s="2"/>
      <c r="AJ577" s="2"/>
      <c r="AK577" s="2"/>
    </row>
    <row r="578" spans="1:37" ht="15.75" customHeight="1">
      <c r="A578" s="2"/>
      <c r="B578" s="2"/>
      <c r="C578" s="63"/>
      <c r="D578" s="2"/>
      <c r="E578" s="63"/>
      <c r="F578" s="2"/>
      <c r="G578" s="63"/>
      <c r="H578" s="2"/>
      <c r="I578" s="63"/>
      <c r="J578" s="2"/>
      <c r="K578" s="63"/>
      <c r="L578" s="2"/>
      <c r="M578" s="63"/>
      <c r="N578" s="2"/>
      <c r="O578" s="63"/>
      <c r="P578" s="2"/>
      <c r="Q578" s="63"/>
      <c r="R578" s="2"/>
      <c r="S578" s="2"/>
      <c r="T578" s="2"/>
      <c r="U578" s="2"/>
      <c r="V578" s="2"/>
      <c r="W578" s="2"/>
      <c r="X578" s="2"/>
      <c r="Y578" s="2"/>
      <c r="Z578" s="2"/>
      <c r="AA578" s="2"/>
      <c r="AB578" s="2"/>
      <c r="AC578" s="2"/>
      <c r="AD578" s="2"/>
      <c r="AE578" s="2"/>
      <c r="AF578" s="2"/>
      <c r="AG578" s="2"/>
      <c r="AH578" s="2"/>
      <c r="AI578" s="2"/>
      <c r="AJ578" s="2"/>
      <c r="AK578" s="2"/>
    </row>
    <row r="579" spans="1:37" ht="15.75" customHeight="1">
      <c r="A579" s="2"/>
      <c r="B579" s="2"/>
      <c r="C579" s="63"/>
      <c r="D579" s="2"/>
      <c r="E579" s="63"/>
      <c r="F579" s="2"/>
      <c r="G579" s="63"/>
      <c r="H579" s="2"/>
      <c r="I579" s="63"/>
      <c r="J579" s="2"/>
      <c r="K579" s="63"/>
      <c r="L579" s="2"/>
      <c r="M579" s="63"/>
      <c r="N579" s="2"/>
      <c r="O579" s="63"/>
      <c r="P579" s="2"/>
      <c r="Q579" s="63"/>
      <c r="R579" s="2"/>
      <c r="S579" s="2"/>
      <c r="T579" s="2"/>
      <c r="U579" s="2"/>
      <c r="V579" s="2"/>
      <c r="W579" s="2"/>
      <c r="X579" s="2"/>
      <c r="Y579" s="2"/>
      <c r="Z579" s="2"/>
      <c r="AA579" s="2"/>
      <c r="AB579" s="2"/>
      <c r="AC579" s="2"/>
      <c r="AD579" s="2"/>
      <c r="AE579" s="2"/>
      <c r="AF579" s="2"/>
      <c r="AG579" s="2"/>
      <c r="AH579" s="2"/>
      <c r="AI579" s="2"/>
      <c r="AJ579" s="2"/>
      <c r="AK579" s="2"/>
    </row>
    <row r="580" spans="1:37" ht="15.75" customHeight="1">
      <c r="A580" s="2"/>
      <c r="B580" s="2"/>
      <c r="C580" s="63"/>
      <c r="D580" s="2"/>
      <c r="E580" s="63"/>
      <c r="F580" s="2"/>
      <c r="G580" s="63"/>
      <c r="H580" s="2"/>
      <c r="I580" s="63"/>
      <c r="J580" s="2"/>
      <c r="K580" s="63"/>
      <c r="L580" s="2"/>
      <c r="M580" s="63"/>
      <c r="N580" s="2"/>
      <c r="O580" s="63"/>
      <c r="P580" s="2"/>
      <c r="Q580" s="63"/>
      <c r="R580" s="2"/>
      <c r="S580" s="2"/>
      <c r="T580" s="2"/>
      <c r="U580" s="2"/>
      <c r="V580" s="2"/>
      <c r="W580" s="2"/>
      <c r="X580" s="2"/>
      <c r="Y580" s="2"/>
      <c r="Z580" s="2"/>
      <c r="AA580" s="2"/>
      <c r="AB580" s="2"/>
      <c r="AC580" s="2"/>
      <c r="AD580" s="2"/>
      <c r="AE580" s="2"/>
      <c r="AF580" s="2"/>
      <c r="AG580" s="2"/>
      <c r="AH580" s="2"/>
      <c r="AI580" s="2"/>
      <c r="AJ580" s="2"/>
      <c r="AK580" s="2"/>
    </row>
    <row r="581" spans="1:37" ht="15.75" customHeight="1">
      <c r="A581" s="2"/>
      <c r="B581" s="2"/>
      <c r="C581" s="63"/>
      <c r="D581" s="2"/>
      <c r="E581" s="63"/>
      <c r="F581" s="2"/>
      <c r="G581" s="63"/>
      <c r="H581" s="2"/>
      <c r="I581" s="63"/>
      <c r="J581" s="2"/>
      <c r="K581" s="63"/>
      <c r="L581" s="2"/>
      <c r="M581" s="63"/>
      <c r="N581" s="2"/>
      <c r="O581" s="63"/>
      <c r="P581" s="2"/>
      <c r="Q581" s="63"/>
      <c r="R581" s="2"/>
      <c r="S581" s="2"/>
      <c r="T581" s="2"/>
      <c r="U581" s="2"/>
      <c r="V581" s="2"/>
      <c r="W581" s="2"/>
      <c r="X581" s="2"/>
      <c r="Y581" s="2"/>
      <c r="Z581" s="2"/>
      <c r="AA581" s="2"/>
      <c r="AB581" s="2"/>
      <c r="AC581" s="2"/>
      <c r="AD581" s="2"/>
      <c r="AE581" s="2"/>
      <c r="AF581" s="2"/>
      <c r="AG581" s="2"/>
      <c r="AH581" s="2"/>
      <c r="AI581" s="2"/>
      <c r="AJ581" s="2"/>
      <c r="AK581" s="2"/>
    </row>
    <row r="582" spans="1:37" ht="15.75" customHeight="1">
      <c r="A582" s="2"/>
      <c r="B582" s="2"/>
      <c r="C582" s="63"/>
      <c r="D582" s="2"/>
      <c r="E582" s="63"/>
      <c r="F582" s="2"/>
      <c r="G582" s="63"/>
      <c r="H582" s="2"/>
      <c r="I582" s="63"/>
      <c r="J582" s="2"/>
      <c r="K582" s="63"/>
      <c r="L582" s="2"/>
      <c r="M582" s="63"/>
      <c r="N582" s="2"/>
      <c r="O582" s="63"/>
      <c r="P582" s="2"/>
      <c r="Q582" s="63"/>
      <c r="R582" s="2"/>
      <c r="S582" s="2"/>
      <c r="T582" s="2"/>
      <c r="U582" s="2"/>
      <c r="V582" s="2"/>
      <c r="W582" s="2"/>
      <c r="X582" s="2"/>
      <c r="Y582" s="2"/>
      <c r="Z582" s="2"/>
      <c r="AA582" s="2"/>
      <c r="AB582" s="2"/>
      <c r="AC582" s="2"/>
      <c r="AD582" s="2"/>
      <c r="AE582" s="2"/>
      <c r="AF582" s="2"/>
      <c r="AG582" s="2"/>
      <c r="AH582" s="2"/>
      <c r="AI582" s="2"/>
      <c r="AJ582" s="2"/>
      <c r="AK582" s="2"/>
    </row>
    <row r="583" spans="1:37" ht="15.75" customHeight="1">
      <c r="A583" s="2"/>
      <c r="B583" s="2"/>
      <c r="C583" s="63"/>
      <c r="D583" s="2"/>
      <c r="E583" s="63"/>
      <c r="F583" s="2"/>
      <c r="G583" s="63"/>
      <c r="H583" s="2"/>
      <c r="I583" s="63"/>
      <c r="J583" s="2"/>
      <c r="K583" s="63"/>
      <c r="L583" s="2"/>
      <c r="M583" s="63"/>
      <c r="N583" s="2"/>
      <c r="O583" s="63"/>
      <c r="P583" s="2"/>
      <c r="Q583" s="63"/>
      <c r="R583" s="2"/>
      <c r="S583" s="2"/>
      <c r="T583" s="2"/>
      <c r="U583" s="2"/>
      <c r="V583" s="2"/>
      <c r="W583" s="2"/>
      <c r="X583" s="2"/>
      <c r="Y583" s="2"/>
      <c r="Z583" s="2"/>
      <c r="AA583" s="2"/>
      <c r="AB583" s="2"/>
      <c r="AC583" s="2"/>
      <c r="AD583" s="2"/>
      <c r="AE583" s="2"/>
      <c r="AF583" s="2"/>
      <c r="AG583" s="2"/>
      <c r="AH583" s="2"/>
      <c r="AI583" s="2"/>
      <c r="AJ583" s="2"/>
      <c r="AK583" s="2"/>
    </row>
    <row r="584" spans="1:37" ht="15.75" customHeight="1">
      <c r="A584" s="2"/>
      <c r="B584" s="2"/>
      <c r="C584" s="63"/>
      <c r="D584" s="2"/>
      <c r="E584" s="63"/>
      <c r="F584" s="2"/>
      <c r="G584" s="63"/>
      <c r="H584" s="2"/>
      <c r="I584" s="63"/>
      <c r="J584" s="2"/>
      <c r="K584" s="63"/>
      <c r="L584" s="2"/>
      <c r="M584" s="63"/>
      <c r="N584" s="2"/>
      <c r="O584" s="63"/>
      <c r="P584" s="2"/>
      <c r="Q584" s="63"/>
      <c r="R584" s="2"/>
      <c r="S584" s="2"/>
      <c r="T584" s="2"/>
      <c r="U584" s="2"/>
      <c r="V584" s="2"/>
      <c r="W584" s="2"/>
      <c r="X584" s="2"/>
      <c r="Y584" s="2"/>
      <c r="Z584" s="2"/>
      <c r="AA584" s="2"/>
      <c r="AB584" s="2"/>
      <c r="AC584" s="2"/>
      <c r="AD584" s="2"/>
      <c r="AE584" s="2"/>
      <c r="AF584" s="2"/>
      <c r="AG584" s="2"/>
      <c r="AH584" s="2"/>
      <c r="AI584" s="2"/>
      <c r="AJ584" s="2"/>
      <c r="AK584" s="2"/>
    </row>
    <row r="585" spans="1:37" ht="15.75" customHeight="1">
      <c r="A585" s="2"/>
      <c r="B585" s="2"/>
      <c r="C585" s="63"/>
      <c r="D585" s="2"/>
      <c r="E585" s="63"/>
      <c r="F585" s="2"/>
      <c r="G585" s="63"/>
      <c r="H585" s="2"/>
      <c r="I585" s="63"/>
      <c r="J585" s="2"/>
      <c r="K585" s="63"/>
      <c r="L585" s="2"/>
      <c r="M585" s="63"/>
      <c r="N585" s="2"/>
      <c r="O585" s="63"/>
      <c r="P585" s="2"/>
      <c r="Q585" s="63"/>
      <c r="R585" s="2"/>
      <c r="S585" s="2"/>
      <c r="T585" s="2"/>
      <c r="U585" s="2"/>
      <c r="V585" s="2"/>
      <c r="W585" s="2"/>
      <c r="X585" s="2"/>
      <c r="Y585" s="2"/>
      <c r="Z585" s="2"/>
      <c r="AA585" s="2"/>
      <c r="AB585" s="2"/>
      <c r="AC585" s="2"/>
      <c r="AD585" s="2"/>
      <c r="AE585" s="2"/>
      <c r="AF585" s="2"/>
      <c r="AG585" s="2"/>
      <c r="AH585" s="2"/>
      <c r="AI585" s="2"/>
      <c r="AJ585" s="2"/>
      <c r="AK585" s="2"/>
    </row>
    <row r="586" spans="1:37" ht="15.75" customHeight="1">
      <c r="A586" s="2"/>
      <c r="B586" s="2"/>
      <c r="C586" s="63"/>
      <c r="D586" s="2"/>
      <c r="E586" s="63"/>
      <c r="F586" s="2"/>
      <c r="G586" s="63"/>
      <c r="H586" s="2"/>
      <c r="I586" s="63"/>
      <c r="J586" s="2"/>
      <c r="K586" s="63"/>
      <c r="L586" s="2"/>
      <c r="M586" s="63"/>
      <c r="N586" s="2"/>
      <c r="O586" s="63"/>
      <c r="P586" s="2"/>
      <c r="Q586" s="63"/>
      <c r="R586" s="2"/>
      <c r="S586" s="2"/>
      <c r="T586" s="2"/>
      <c r="U586" s="2"/>
      <c r="V586" s="2"/>
      <c r="W586" s="2"/>
      <c r="X586" s="2"/>
      <c r="Y586" s="2"/>
      <c r="Z586" s="2"/>
      <c r="AA586" s="2"/>
      <c r="AB586" s="2"/>
      <c r="AC586" s="2"/>
      <c r="AD586" s="2"/>
      <c r="AE586" s="2"/>
      <c r="AF586" s="2"/>
      <c r="AG586" s="2"/>
      <c r="AH586" s="2"/>
      <c r="AI586" s="2"/>
      <c r="AJ586" s="2"/>
      <c r="AK586" s="2"/>
    </row>
    <row r="587" spans="1:37" ht="15.75" customHeight="1">
      <c r="A587" s="2"/>
      <c r="B587" s="2"/>
      <c r="C587" s="63"/>
      <c r="D587" s="2"/>
      <c r="E587" s="63"/>
      <c r="F587" s="2"/>
      <c r="G587" s="63"/>
      <c r="H587" s="2"/>
      <c r="I587" s="63"/>
      <c r="J587" s="2"/>
      <c r="K587" s="63"/>
      <c r="L587" s="2"/>
      <c r="M587" s="63"/>
      <c r="N587" s="2"/>
      <c r="O587" s="63"/>
      <c r="P587" s="2"/>
      <c r="Q587" s="63"/>
      <c r="R587" s="2"/>
      <c r="S587" s="2"/>
      <c r="T587" s="2"/>
      <c r="U587" s="2"/>
      <c r="V587" s="2"/>
      <c r="W587" s="2"/>
      <c r="X587" s="2"/>
      <c r="Y587" s="2"/>
      <c r="Z587" s="2"/>
      <c r="AA587" s="2"/>
      <c r="AB587" s="2"/>
      <c r="AC587" s="2"/>
      <c r="AD587" s="2"/>
      <c r="AE587" s="2"/>
      <c r="AF587" s="2"/>
      <c r="AG587" s="2"/>
      <c r="AH587" s="2"/>
      <c r="AI587" s="2"/>
      <c r="AJ587" s="2"/>
      <c r="AK587" s="2"/>
    </row>
    <row r="588" spans="1:37" ht="15.75" customHeight="1">
      <c r="A588" s="2"/>
      <c r="B588" s="2"/>
      <c r="C588" s="63"/>
      <c r="D588" s="2"/>
      <c r="E588" s="63"/>
      <c r="F588" s="2"/>
      <c r="G588" s="63"/>
      <c r="H588" s="2"/>
      <c r="I588" s="63"/>
      <c r="J588" s="2"/>
      <c r="K588" s="63"/>
      <c r="L588" s="2"/>
      <c r="M588" s="63"/>
      <c r="N588" s="2"/>
      <c r="O588" s="63"/>
      <c r="P588" s="2"/>
      <c r="Q588" s="63"/>
      <c r="R588" s="2"/>
      <c r="S588" s="2"/>
      <c r="T588" s="2"/>
      <c r="U588" s="2"/>
      <c r="V588" s="2"/>
      <c r="W588" s="2"/>
      <c r="X588" s="2"/>
      <c r="Y588" s="2"/>
      <c r="Z588" s="2"/>
      <c r="AA588" s="2"/>
      <c r="AB588" s="2"/>
      <c r="AC588" s="2"/>
      <c r="AD588" s="2"/>
      <c r="AE588" s="2"/>
      <c r="AF588" s="2"/>
      <c r="AG588" s="2"/>
      <c r="AH588" s="2"/>
      <c r="AI588" s="2"/>
      <c r="AJ588" s="2"/>
      <c r="AK588" s="2"/>
    </row>
    <row r="589" spans="1:37" ht="15.75" customHeight="1">
      <c r="A589" s="2"/>
      <c r="B589" s="2"/>
      <c r="C589" s="63"/>
      <c r="D589" s="2"/>
      <c r="E589" s="63"/>
      <c r="F589" s="2"/>
      <c r="G589" s="63"/>
      <c r="H589" s="2"/>
      <c r="I589" s="63"/>
      <c r="J589" s="2"/>
      <c r="K589" s="63"/>
      <c r="L589" s="2"/>
      <c r="M589" s="63"/>
      <c r="N589" s="2"/>
      <c r="O589" s="63"/>
      <c r="P589" s="2"/>
      <c r="Q589" s="63"/>
      <c r="R589" s="2"/>
      <c r="S589" s="2"/>
      <c r="T589" s="2"/>
      <c r="U589" s="2"/>
      <c r="V589" s="2"/>
      <c r="W589" s="2"/>
      <c r="X589" s="2"/>
      <c r="Y589" s="2"/>
      <c r="Z589" s="2"/>
      <c r="AA589" s="2"/>
      <c r="AB589" s="2"/>
      <c r="AC589" s="2"/>
      <c r="AD589" s="2"/>
      <c r="AE589" s="2"/>
      <c r="AF589" s="2"/>
      <c r="AG589" s="2"/>
      <c r="AH589" s="2"/>
      <c r="AI589" s="2"/>
      <c r="AJ589" s="2"/>
      <c r="AK589" s="2"/>
    </row>
    <row r="590" spans="1:37" ht="15.75" customHeight="1">
      <c r="A590" s="2"/>
      <c r="B590" s="2"/>
      <c r="C590" s="63"/>
      <c r="D590" s="2"/>
      <c r="E590" s="63"/>
      <c r="F590" s="2"/>
      <c r="G590" s="63"/>
      <c r="H590" s="2"/>
      <c r="I590" s="63"/>
      <c r="J590" s="2"/>
      <c r="K590" s="63"/>
      <c r="L590" s="2"/>
      <c r="M590" s="63"/>
      <c r="N590" s="2"/>
      <c r="O590" s="63"/>
      <c r="P590" s="2"/>
      <c r="Q590" s="63"/>
      <c r="R590" s="2"/>
      <c r="S590" s="2"/>
      <c r="T590" s="2"/>
      <c r="U590" s="2"/>
      <c r="V590" s="2"/>
      <c r="W590" s="2"/>
      <c r="X590" s="2"/>
      <c r="Y590" s="2"/>
      <c r="Z590" s="2"/>
      <c r="AA590" s="2"/>
      <c r="AB590" s="2"/>
      <c r="AC590" s="2"/>
      <c r="AD590" s="2"/>
      <c r="AE590" s="2"/>
      <c r="AF590" s="2"/>
      <c r="AG590" s="2"/>
      <c r="AH590" s="2"/>
      <c r="AI590" s="2"/>
      <c r="AJ590" s="2"/>
      <c r="AK590" s="2"/>
    </row>
    <row r="591" spans="1:37" ht="15.75" customHeight="1">
      <c r="A591" s="2"/>
      <c r="B591" s="2"/>
      <c r="C591" s="63"/>
      <c r="D591" s="2"/>
      <c r="E591" s="63"/>
      <c r="F591" s="2"/>
      <c r="G591" s="63"/>
      <c r="H591" s="2"/>
      <c r="I591" s="63"/>
      <c r="J591" s="2"/>
      <c r="K591" s="63"/>
      <c r="L591" s="2"/>
      <c r="M591" s="63"/>
      <c r="N591" s="2"/>
      <c r="O591" s="63"/>
      <c r="P591" s="2"/>
      <c r="Q591" s="63"/>
      <c r="R591" s="2"/>
      <c r="S591" s="2"/>
      <c r="T591" s="2"/>
      <c r="U591" s="2"/>
      <c r="V591" s="2"/>
      <c r="W591" s="2"/>
      <c r="X591" s="2"/>
      <c r="Y591" s="2"/>
      <c r="Z591" s="2"/>
      <c r="AA591" s="2"/>
      <c r="AB591" s="2"/>
      <c r="AC591" s="2"/>
      <c r="AD591" s="2"/>
      <c r="AE591" s="2"/>
      <c r="AF591" s="2"/>
      <c r="AG591" s="2"/>
      <c r="AH591" s="2"/>
      <c r="AI591" s="2"/>
      <c r="AJ591" s="2"/>
      <c r="AK591" s="2"/>
    </row>
    <row r="592" spans="1:37" ht="15.75" customHeight="1">
      <c r="A592" s="2"/>
      <c r="B592" s="2"/>
      <c r="C592" s="63"/>
      <c r="D592" s="2"/>
      <c r="E592" s="63"/>
      <c r="F592" s="2"/>
      <c r="G592" s="63"/>
      <c r="H592" s="2"/>
      <c r="I592" s="63"/>
      <c r="J592" s="2"/>
      <c r="K592" s="63"/>
      <c r="L592" s="2"/>
      <c r="M592" s="63"/>
      <c r="N592" s="2"/>
      <c r="O592" s="63"/>
      <c r="P592" s="2"/>
      <c r="Q592" s="63"/>
      <c r="R592" s="2"/>
      <c r="S592" s="2"/>
      <c r="T592" s="2"/>
      <c r="U592" s="2"/>
      <c r="V592" s="2"/>
      <c r="W592" s="2"/>
      <c r="X592" s="2"/>
      <c r="Y592" s="2"/>
      <c r="Z592" s="2"/>
      <c r="AA592" s="2"/>
      <c r="AB592" s="2"/>
      <c r="AC592" s="2"/>
      <c r="AD592" s="2"/>
      <c r="AE592" s="2"/>
      <c r="AF592" s="2"/>
      <c r="AG592" s="2"/>
      <c r="AH592" s="2"/>
      <c r="AI592" s="2"/>
      <c r="AJ592" s="2"/>
      <c r="AK592" s="2"/>
    </row>
    <row r="593" spans="1:37" ht="15.75" customHeight="1">
      <c r="A593" s="2"/>
      <c r="B593" s="2"/>
      <c r="C593" s="63"/>
      <c r="D593" s="2"/>
      <c r="E593" s="63"/>
      <c r="F593" s="2"/>
      <c r="G593" s="63"/>
      <c r="H593" s="2"/>
      <c r="I593" s="63"/>
      <c r="J593" s="2"/>
      <c r="K593" s="63"/>
      <c r="L593" s="2"/>
      <c r="M593" s="63"/>
      <c r="N593" s="2"/>
      <c r="O593" s="63"/>
      <c r="P593" s="2"/>
      <c r="Q593" s="63"/>
      <c r="R593" s="2"/>
      <c r="S593" s="2"/>
      <c r="T593" s="2"/>
      <c r="U593" s="2"/>
      <c r="V593" s="2"/>
      <c r="W593" s="2"/>
      <c r="X593" s="2"/>
      <c r="Y593" s="2"/>
      <c r="Z593" s="2"/>
      <c r="AA593" s="2"/>
      <c r="AB593" s="2"/>
      <c r="AC593" s="2"/>
      <c r="AD593" s="2"/>
      <c r="AE593" s="2"/>
      <c r="AF593" s="2"/>
      <c r="AG593" s="2"/>
      <c r="AH593" s="2"/>
      <c r="AI593" s="2"/>
      <c r="AJ593" s="2"/>
      <c r="AK593" s="2"/>
    </row>
    <row r="594" spans="1:37" ht="15.75" customHeight="1">
      <c r="A594" s="2"/>
      <c r="B594" s="2"/>
      <c r="C594" s="63"/>
      <c r="D594" s="2"/>
      <c r="E594" s="63"/>
      <c r="F594" s="2"/>
      <c r="G594" s="63"/>
      <c r="H594" s="2"/>
      <c r="I594" s="63"/>
      <c r="J594" s="2"/>
      <c r="K594" s="63"/>
      <c r="L594" s="2"/>
      <c r="M594" s="63"/>
      <c r="N594" s="2"/>
      <c r="O594" s="63"/>
      <c r="P594" s="2"/>
      <c r="Q594" s="63"/>
      <c r="R594" s="2"/>
      <c r="S594" s="2"/>
      <c r="T594" s="2"/>
      <c r="U594" s="2"/>
      <c r="V594" s="2"/>
      <c r="W594" s="2"/>
      <c r="X594" s="2"/>
      <c r="Y594" s="2"/>
      <c r="Z594" s="2"/>
      <c r="AA594" s="2"/>
      <c r="AB594" s="2"/>
      <c r="AC594" s="2"/>
      <c r="AD594" s="2"/>
      <c r="AE594" s="2"/>
      <c r="AF594" s="2"/>
      <c r="AG594" s="2"/>
      <c r="AH594" s="2"/>
      <c r="AI594" s="2"/>
      <c r="AJ594" s="2"/>
      <c r="AK594" s="2"/>
    </row>
    <row r="595" spans="1:37" ht="15.75" customHeight="1">
      <c r="A595" s="2"/>
      <c r="B595" s="2"/>
      <c r="C595" s="63"/>
      <c r="D595" s="2"/>
      <c r="E595" s="63"/>
      <c r="F595" s="2"/>
      <c r="G595" s="63"/>
      <c r="H595" s="2"/>
      <c r="I595" s="63"/>
      <c r="J595" s="2"/>
      <c r="K595" s="63"/>
      <c r="L595" s="2"/>
      <c r="M595" s="63"/>
      <c r="N595" s="2"/>
      <c r="O595" s="63"/>
      <c r="P595" s="2"/>
      <c r="Q595" s="63"/>
      <c r="R595" s="2"/>
      <c r="S595" s="2"/>
      <c r="T595" s="2"/>
      <c r="U595" s="2"/>
      <c r="V595" s="2"/>
      <c r="W595" s="2"/>
      <c r="X595" s="2"/>
      <c r="Y595" s="2"/>
      <c r="Z595" s="2"/>
      <c r="AA595" s="2"/>
      <c r="AB595" s="2"/>
      <c r="AC595" s="2"/>
      <c r="AD595" s="2"/>
      <c r="AE595" s="2"/>
      <c r="AF595" s="2"/>
      <c r="AG595" s="2"/>
      <c r="AH595" s="2"/>
      <c r="AI595" s="2"/>
      <c r="AJ595" s="2"/>
      <c r="AK595" s="2"/>
    </row>
    <row r="596" spans="1:37" ht="15.75" customHeight="1">
      <c r="A596" s="2"/>
      <c r="B596" s="2"/>
      <c r="C596" s="63"/>
      <c r="D596" s="2"/>
      <c r="E596" s="63"/>
      <c r="F596" s="2"/>
      <c r="G596" s="63"/>
      <c r="H596" s="2"/>
      <c r="I596" s="63"/>
      <c r="J596" s="2"/>
      <c r="K596" s="63"/>
      <c r="L596" s="2"/>
      <c r="M596" s="63"/>
      <c r="N596" s="2"/>
      <c r="O596" s="63"/>
      <c r="P596" s="2"/>
      <c r="Q596" s="63"/>
      <c r="R596" s="2"/>
      <c r="S596" s="2"/>
      <c r="T596" s="2"/>
      <c r="U596" s="2"/>
      <c r="V596" s="2"/>
      <c r="W596" s="2"/>
      <c r="X596" s="2"/>
      <c r="Y596" s="2"/>
      <c r="Z596" s="2"/>
      <c r="AA596" s="2"/>
      <c r="AB596" s="2"/>
      <c r="AC596" s="2"/>
      <c r="AD596" s="2"/>
      <c r="AE596" s="2"/>
      <c r="AF596" s="2"/>
      <c r="AG596" s="2"/>
      <c r="AH596" s="2"/>
      <c r="AI596" s="2"/>
      <c r="AJ596" s="2"/>
      <c r="AK596" s="2"/>
    </row>
    <row r="597" spans="1:37" ht="15.75" customHeight="1">
      <c r="A597" s="2"/>
      <c r="B597" s="2"/>
      <c r="C597" s="63"/>
      <c r="D597" s="2"/>
      <c r="E597" s="63"/>
      <c r="F597" s="2"/>
      <c r="G597" s="63"/>
      <c r="H597" s="2"/>
      <c r="I597" s="63"/>
      <c r="J597" s="2"/>
      <c r="K597" s="63"/>
      <c r="L597" s="2"/>
      <c r="M597" s="63"/>
      <c r="N597" s="2"/>
      <c r="O597" s="63"/>
      <c r="P597" s="2"/>
      <c r="Q597" s="63"/>
      <c r="R597" s="2"/>
      <c r="S597" s="2"/>
      <c r="T597" s="2"/>
      <c r="U597" s="2"/>
      <c r="V597" s="2"/>
      <c r="W597" s="2"/>
      <c r="X597" s="2"/>
      <c r="Y597" s="2"/>
      <c r="Z597" s="2"/>
      <c r="AA597" s="2"/>
      <c r="AB597" s="2"/>
      <c r="AC597" s="2"/>
      <c r="AD597" s="2"/>
      <c r="AE597" s="2"/>
      <c r="AF597" s="2"/>
      <c r="AG597" s="2"/>
      <c r="AH597" s="2"/>
      <c r="AI597" s="2"/>
      <c r="AJ597" s="2"/>
      <c r="AK597" s="2"/>
    </row>
    <row r="598" spans="1:37" ht="15.75" customHeight="1">
      <c r="A598" s="2"/>
      <c r="B598" s="2"/>
      <c r="C598" s="63"/>
      <c r="D598" s="2"/>
      <c r="E598" s="63"/>
      <c r="F598" s="2"/>
      <c r="G598" s="63"/>
      <c r="H598" s="2"/>
      <c r="I598" s="63"/>
      <c r="J598" s="2"/>
      <c r="K598" s="63"/>
      <c r="L598" s="2"/>
      <c r="M598" s="63"/>
      <c r="N598" s="2"/>
      <c r="O598" s="63"/>
      <c r="P598" s="2"/>
      <c r="Q598" s="63"/>
      <c r="R598" s="2"/>
      <c r="S598" s="2"/>
      <c r="T598" s="2"/>
      <c r="U598" s="2"/>
      <c r="V598" s="2"/>
      <c r="W598" s="2"/>
      <c r="X598" s="2"/>
      <c r="Y598" s="2"/>
      <c r="Z598" s="2"/>
      <c r="AA598" s="2"/>
      <c r="AB598" s="2"/>
      <c r="AC598" s="2"/>
      <c r="AD598" s="2"/>
      <c r="AE598" s="2"/>
      <c r="AF598" s="2"/>
      <c r="AG598" s="2"/>
      <c r="AH598" s="2"/>
      <c r="AI598" s="2"/>
      <c r="AJ598" s="2"/>
      <c r="AK598" s="2"/>
    </row>
    <row r="599" spans="1:37" ht="15.75" customHeight="1">
      <c r="A599" s="2"/>
      <c r="B599" s="2"/>
      <c r="C599" s="63"/>
      <c r="D599" s="2"/>
      <c r="E599" s="63"/>
      <c r="F599" s="2"/>
      <c r="G599" s="63"/>
      <c r="H599" s="2"/>
      <c r="I599" s="63"/>
      <c r="J599" s="2"/>
      <c r="K599" s="63"/>
      <c r="L599" s="2"/>
      <c r="M599" s="63"/>
      <c r="N599" s="2"/>
      <c r="O599" s="63"/>
      <c r="P599" s="2"/>
      <c r="Q599" s="63"/>
      <c r="R599" s="2"/>
      <c r="S599" s="2"/>
      <c r="T599" s="2"/>
      <c r="U599" s="2"/>
      <c r="V599" s="2"/>
      <c r="W599" s="2"/>
      <c r="X599" s="2"/>
      <c r="Y599" s="2"/>
      <c r="Z599" s="2"/>
      <c r="AA599" s="2"/>
      <c r="AB599" s="2"/>
      <c r="AC599" s="2"/>
      <c r="AD599" s="2"/>
      <c r="AE599" s="2"/>
      <c r="AF599" s="2"/>
      <c r="AG599" s="2"/>
      <c r="AH599" s="2"/>
      <c r="AI599" s="2"/>
      <c r="AJ599" s="2"/>
      <c r="AK599" s="2"/>
    </row>
    <row r="600" spans="1:37" ht="15.75" customHeight="1">
      <c r="A600" s="2"/>
      <c r="B600" s="2"/>
      <c r="C600" s="63"/>
      <c r="D600" s="2"/>
      <c r="E600" s="63"/>
      <c r="F600" s="2"/>
      <c r="G600" s="63"/>
      <c r="H600" s="2"/>
      <c r="I600" s="63"/>
      <c r="J600" s="2"/>
      <c r="K600" s="63"/>
      <c r="L600" s="2"/>
      <c r="M600" s="63"/>
      <c r="N600" s="2"/>
      <c r="O600" s="63"/>
      <c r="P600" s="2"/>
      <c r="Q600" s="63"/>
      <c r="R600" s="2"/>
      <c r="S600" s="2"/>
      <c r="T600" s="2"/>
      <c r="U600" s="2"/>
      <c r="V600" s="2"/>
      <c r="W600" s="2"/>
      <c r="X600" s="2"/>
      <c r="Y600" s="2"/>
      <c r="Z600" s="2"/>
      <c r="AA600" s="2"/>
      <c r="AB600" s="2"/>
      <c r="AC600" s="2"/>
      <c r="AD600" s="2"/>
      <c r="AE600" s="2"/>
      <c r="AF600" s="2"/>
      <c r="AG600" s="2"/>
      <c r="AH600" s="2"/>
      <c r="AI600" s="2"/>
      <c r="AJ600" s="2"/>
      <c r="AK600" s="2"/>
    </row>
    <row r="601" spans="1:37" ht="15.75" customHeight="1">
      <c r="A601" s="2"/>
      <c r="B601" s="2"/>
      <c r="C601" s="63"/>
      <c r="D601" s="2"/>
      <c r="E601" s="63"/>
      <c r="F601" s="2"/>
      <c r="G601" s="63"/>
      <c r="H601" s="2"/>
      <c r="I601" s="63"/>
      <c r="J601" s="2"/>
      <c r="K601" s="63"/>
      <c r="L601" s="2"/>
      <c r="M601" s="63"/>
      <c r="N601" s="2"/>
      <c r="O601" s="63"/>
      <c r="P601" s="2"/>
      <c r="Q601" s="63"/>
      <c r="R601" s="2"/>
      <c r="S601" s="2"/>
      <c r="T601" s="2"/>
      <c r="U601" s="2"/>
      <c r="V601" s="2"/>
      <c r="W601" s="2"/>
      <c r="X601" s="2"/>
      <c r="Y601" s="2"/>
      <c r="Z601" s="2"/>
      <c r="AA601" s="2"/>
      <c r="AB601" s="2"/>
      <c r="AC601" s="2"/>
      <c r="AD601" s="2"/>
      <c r="AE601" s="2"/>
      <c r="AF601" s="2"/>
      <c r="AG601" s="2"/>
      <c r="AH601" s="2"/>
      <c r="AI601" s="2"/>
      <c r="AJ601" s="2"/>
      <c r="AK601" s="2"/>
    </row>
    <row r="602" spans="1:37" ht="15.75" customHeight="1">
      <c r="A602" s="2"/>
      <c r="B602" s="2"/>
      <c r="C602" s="63"/>
      <c r="D602" s="2"/>
      <c r="E602" s="63"/>
      <c r="F602" s="2"/>
      <c r="G602" s="63"/>
      <c r="H602" s="2"/>
      <c r="I602" s="63"/>
      <c r="J602" s="2"/>
      <c r="K602" s="63"/>
      <c r="L602" s="2"/>
      <c r="M602" s="63"/>
      <c r="N602" s="2"/>
      <c r="O602" s="63"/>
      <c r="P602" s="2"/>
      <c r="Q602" s="63"/>
      <c r="R602" s="2"/>
      <c r="S602" s="2"/>
      <c r="T602" s="2"/>
      <c r="U602" s="2"/>
      <c r="V602" s="2"/>
      <c r="W602" s="2"/>
      <c r="X602" s="2"/>
      <c r="Y602" s="2"/>
      <c r="Z602" s="2"/>
      <c r="AA602" s="2"/>
      <c r="AB602" s="2"/>
      <c r="AC602" s="2"/>
      <c r="AD602" s="2"/>
      <c r="AE602" s="2"/>
      <c r="AF602" s="2"/>
      <c r="AG602" s="2"/>
      <c r="AH602" s="2"/>
      <c r="AI602" s="2"/>
      <c r="AJ602" s="2"/>
      <c r="AK602" s="2"/>
    </row>
    <row r="603" spans="1:37" ht="15.75" customHeight="1">
      <c r="A603" s="2"/>
      <c r="B603" s="2"/>
      <c r="C603" s="63"/>
      <c r="D603" s="2"/>
      <c r="E603" s="63"/>
      <c r="F603" s="2"/>
      <c r="G603" s="63"/>
      <c r="H603" s="2"/>
      <c r="I603" s="63"/>
      <c r="J603" s="2"/>
      <c r="K603" s="63"/>
      <c r="L603" s="2"/>
      <c r="M603" s="63"/>
      <c r="N603" s="2"/>
      <c r="O603" s="63"/>
      <c r="P603" s="2"/>
      <c r="Q603" s="63"/>
      <c r="R603" s="2"/>
      <c r="S603" s="2"/>
      <c r="T603" s="2"/>
      <c r="U603" s="2"/>
      <c r="V603" s="2"/>
      <c r="W603" s="2"/>
      <c r="X603" s="2"/>
      <c r="Y603" s="2"/>
      <c r="Z603" s="2"/>
      <c r="AA603" s="2"/>
      <c r="AB603" s="2"/>
      <c r="AC603" s="2"/>
      <c r="AD603" s="2"/>
      <c r="AE603" s="2"/>
      <c r="AF603" s="2"/>
      <c r="AG603" s="2"/>
      <c r="AH603" s="2"/>
      <c r="AI603" s="2"/>
      <c r="AJ603" s="2"/>
      <c r="AK603" s="2"/>
    </row>
    <row r="604" spans="1:37" ht="15.75" customHeight="1">
      <c r="A604" s="2"/>
      <c r="B604" s="2"/>
      <c r="C604" s="63"/>
      <c r="D604" s="2"/>
      <c r="E604" s="63"/>
      <c r="F604" s="2"/>
      <c r="G604" s="63"/>
      <c r="H604" s="2"/>
      <c r="I604" s="63"/>
      <c r="J604" s="2"/>
      <c r="K604" s="63"/>
      <c r="L604" s="2"/>
      <c r="M604" s="63"/>
      <c r="N604" s="2"/>
      <c r="O604" s="63"/>
      <c r="P604" s="2"/>
      <c r="Q604" s="63"/>
      <c r="R604" s="2"/>
      <c r="S604" s="2"/>
      <c r="T604" s="2"/>
      <c r="U604" s="2"/>
      <c r="V604" s="2"/>
      <c r="W604" s="2"/>
      <c r="X604" s="2"/>
      <c r="Y604" s="2"/>
      <c r="Z604" s="2"/>
      <c r="AA604" s="2"/>
      <c r="AB604" s="2"/>
      <c r="AC604" s="2"/>
      <c r="AD604" s="2"/>
      <c r="AE604" s="2"/>
      <c r="AF604" s="2"/>
      <c r="AG604" s="2"/>
      <c r="AH604" s="2"/>
      <c r="AI604" s="2"/>
      <c r="AJ604" s="2"/>
      <c r="AK604" s="2"/>
    </row>
    <row r="605" spans="1:37" ht="15.75" customHeight="1">
      <c r="A605" s="2"/>
      <c r="B605" s="2"/>
      <c r="C605" s="63"/>
      <c r="D605" s="2"/>
      <c r="E605" s="63"/>
      <c r="F605" s="2"/>
      <c r="G605" s="63"/>
      <c r="H605" s="2"/>
      <c r="I605" s="63"/>
      <c r="J605" s="2"/>
      <c r="K605" s="63"/>
      <c r="L605" s="2"/>
      <c r="M605" s="63"/>
      <c r="N605" s="2"/>
      <c r="O605" s="63"/>
      <c r="P605" s="2"/>
      <c r="Q605" s="63"/>
      <c r="R605" s="2"/>
      <c r="S605" s="2"/>
      <c r="T605" s="2"/>
      <c r="U605" s="2"/>
      <c r="V605" s="2"/>
      <c r="W605" s="2"/>
      <c r="X605" s="2"/>
      <c r="Y605" s="2"/>
      <c r="Z605" s="2"/>
      <c r="AA605" s="2"/>
      <c r="AB605" s="2"/>
      <c r="AC605" s="2"/>
      <c r="AD605" s="2"/>
      <c r="AE605" s="2"/>
      <c r="AF605" s="2"/>
      <c r="AG605" s="2"/>
      <c r="AH605" s="2"/>
      <c r="AI605" s="2"/>
      <c r="AJ605" s="2"/>
      <c r="AK605" s="2"/>
    </row>
    <row r="606" spans="1:37" ht="15.75" customHeight="1">
      <c r="A606" s="2"/>
      <c r="B606" s="2"/>
      <c r="C606" s="63"/>
      <c r="D606" s="2"/>
      <c r="E606" s="63"/>
      <c r="F606" s="2"/>
      <c r="G606" s="63"/>
      <c r="H606" s="2"/>
      <c r="I606" s="63"/>
      <c r="J606" s="2"/>
      <c r="K606" s="63"/>
      <c r="L606" s="2"/>
      <c r="M606" s="63"/>
      <c r="N606" s="2"/>
      <c r="O606" s="63"/>
      <c r="P606" s="2"/>
      <c r="Q606" s="63"/>
      <c r="R606" s="2"/>
      <c r="S606" s="2"/>
      <c r="T606" s="2"/>
      <c r="U606" s="2"/>
      <c r="V606" s="2"/>
      <c r="W606" s="2"/>
      <c r="X606" s="2"/>
      <c r="Y606" s="2"/>
      <c r="Z606" s="2"/>
      <c r="AA606" s="2"/>
      <c r="AB606" s="2"/>
      <c r="AC606" s="2"/>
      <c r="AD606" s="2"/>
      <c r="AE606" s="2"/>
      <c r="AF606" s="2"/>
      <c r="AG606" s="2"/>
      <c r="AH606" s="2"/>
      <c r="AI606" s="2"/>
      <c r="AJ606" s="2"/>
      <c r="AK606" s="2"/>
    </row>
    <row r="607" spans="1:37" ht="15.75" customHeight="1">
      <c r="A607" s="2"/>
      <c r="B607" s="2"/>
      <c r="C607" s="63"/>
      <c r="D607" s="2"/>
      <c r="E607" s="63"/>
      <c r="F607" s="2"/>
      <c r="G607" s="63"/>
      <c r="H607" s="2"/>
      <c r="I607" s="63"/>
      <c r="J607" s="2"/>
      <c r="K607" s="63"/>
      <c r="L607" s="2"/>
      <c r="M607" s="63"/>
      <c r="N607" s="2"/>
      <c r="O607" s="63"/>
      <c r="P607" s="2"/>
      <c r="Q607" s="63"/>
      <c r="R607" s="2"/>
      <c r="S607" s="2"/>
      <c r="T607" s="2"/>
      <c r="U607" s="2"/>
      <c r="V607" s="2"/>
      <c r="W607" s="2"/>
      <c r="X607" s="2"/>
      <c r="Y607" s="2"/>
      <c r="Z607" s="2"/>
      <c r="AA607" s="2"/>
      <c r="AB607" s="2"/>
      <c r="AC607" s="2"/>
      <c r="AD607" s="2"/>
      <c r="AE607" s="2"/>
      <c r="AF607" s="2"/>
      <c r="AG607" s="2"/>
      <c r="AH607" s="2"/>
      <c r="AI607" s="2"/>
      <c r="AJ607" s="2"/>
      <c r="AK607" s="2"/>
    </row>
    <row r="608" spans="1:37" ht="15.75" customHeight="1">
      <c r="A608" s="2"/>
      <c r="B608" s="2"/>
      <c r="C608" s="63"/>
      <c r="D608" s="2"/>
      <c r="E608" s="63"/>
      <c r="F608" s="2"/>
      <c r="G608" s="63"/>
      <c r="H608" s="2"/>
      <c r="I608" s="63"/>
      <c r="J608" s="2"/>
      <c r="K608" s="63"/>
      <c r="L608" s="2"/>
      <c r="M608" s="63"/>
      <c r="N608" s="2"/>
      <c r="O608" s="63"/>
      <c r="P608" s="2"/>
      <c r="Q608" s="63"/>
      <c r="R608" s="2"/>
      <c r="S608" s="2"/>
      <c r="T608" s="2"/>
      <c r="U608" s="2"/>
      <c r="V608" s="2"/>
      <c r="W608" s="2"/>
      <c r="X608" s="2"/>
      <c r="Y608" s="2"/>
      <c r="Z608" s="2"/>
      <c r="AA608" s="2"/>
      <c r="AB608" s="2"/>
      <c r="AC608" s="2"/>
      <c r="AD608" s="2"/>
      <c r="AE608" s="2"/>
      <c r="AF608" s="2"/>
      <c r="AG608" s="2"/>
      <c r="AH608" s="2"/>
      <c r="AI608" s="2"/>
      <c r="AJ608" s="2"/>
      <c r="AK608" s="2"/>
    </row>
    <row r="609" spans="1:37" ht="15.75" customHeight="1">
      <c r="A609" s="2"/>
      <c r="B609" s="2"/>
      <c r="C609" s="63"/>
      <c r="D609" s="2"/>
      <c r="E609" s="63"/>
      <c r="F609" s="2"/>
      <c r="G609" s="63"/>
      <c r="H609" s="2"/>
      <c r="I609" s="63"/>
      <c r="J609" s="2"/>
      <c r="K609" s="63"/>
      <c r="L609" s="2"/>
      <c r="M609" s="63"/>
      <c r="N609" s="2"/>
      <c r="O609" s="63"/>
      <c r="P609" s="2"/>
      <c r="Q609" s="63"/>
      <c r="R609" s="2"/>
      <c r="S609" s="2"/>
      <c r="T609" s="2"/>
      <c r="U609" s="2"/>
      <c r="V609" s="2"/>
      <c r="W609" s="2"/>
      <c r="X609" s="2"/>
      <c r="Y609" s="2"/>
      <c r="Z609" s="2"/>
      <c r="AA609" s="2"/>
      <c r="AB609" s="2"/>
      <c r="AC609" s="2"/>
      <c r="AD609" s="2"/>
      <c r="AE609" s="2"/>
      <c r="AF609" s="2"/>
      <c r="AG609" s="2"/>
      <c r="AH609" s="2"/>
      <c r="AI609" s="2"/>
      <c r="AJ609" s="2"/>
      <c r="AK609" s="2"/>
    </row>
    <row r="610" spans="1:37" ht="15.75" customHeight="1">
      <c r="A610" s="2"/>
      <c r="B610" s="2"/>
      <c r="C610" s="63"/>
      <c r="D610" s="2"/>
      <c r="E610" s="63"/>
      <c r="F610" s="2"/>
      <c r="G610" s="63"/>
      <c r="H610" s="2"/>
      <c r="I610" s="63"/>
      <c r="J610" s="2"/>
      <c r="K610" s="63"/>
      <c r="L610" s="2"/>
      <c r="M610" s="63"/>
      <c r="N610" s="2"/>
      <c r="O610" s="63"/>
      <c r="P610" s="2"/>
      <c r="Q610" s="63"/>
      <c r="R610" s="2"/>
      <c r="S610" s="2"/>
      <c r="T610" s="2"/>
      <c r="U610" s="2"/>
      <c r="V610" s="2"/>
      <c r="W610" s="2"/>
      <c r="X610" s="2"/>
      <c r="Y610" s="2"/>
      <c r="Z610" s="2"/>
      <c r="AA610" s="2"/>
      <c r="AB610" s="2"/>
      <c r="AC610" s="2"/>
      <c r="AD610" s="2"/>
      <c r="AE610" s="2"/>
      <c r="AF610" s="2"/>
      <c r="AG610" s="2"/>
      <c r="AH610" s="2"/>
      <c r="AI610" s="2"/>
      <c r="AJ610" s="2"/>
      <c r="AK610" s="2"/>
    </row>
    <row r="611" spans="1:37" ht="15.75" customHeight="1">
      <c r="A611" s="2"/>
      <c r="B611" s="2"/>
      <c r="C611" s="63"/>
      <c r="D611" s="2"/>
      <c r="E611" s="63"/>
      <c r="F611" s="2"/>
      <c r="G611" s="63"/>
      <c r="H611" s="2"/>
      <c r="I611" s="63"/>
      <c r="J611" s="2"/>
      <c r="K611" s="63"/>
      <c r="L611" s="2"/>
      <c r="M611" s="63"/>
      <c r="N611" s="2"/>
      <c r="O611" s="63"/>
      <c r="P611" s="2"/>
      <c r="Q611" s="63"/>
      <c r="R611" s="2"/>
      <c r="S611" s="2"/>
      <c r="T611" s="2"/>
      <c r="U611" s="2"/>
      <c r="V611" s="2"/>
      <c r="W611" s="2"/>
      <c r="X611" s="2"/>
      <c r="Y611" s="2"/>
      <c r="Z611" s="2"/>
      <c r="AA611" s="2"/>
      <c r="AB611" s="2"/>
      <c r="AC611" s="2"/>
      <c r="AD611" s="2"/>
      <c r="AE611" s="2"/>
      <c r="AF611" s="2"/>
      <c r="AG611" s="2"/>
      <c r="AH611" s="2"/>
      <c r="AI611" s="2"/>
      <c r="AJ611" s="2"/>
      <c r="AK611" s="2"/>
    </row>
    <row r="612" spans="1:37" ht="15.75" customHeight="1">
      <c r="A612" s="2"/>
      <c r="B612" s="2"/>
      <c r="C612" s="63"/>
      <c r="D612" s="2"/>
      <c r="E612" s="63"/>
      <c r="F612" s="2"/>
      <c r="G612" s="63"/>
      <c r="H612" s="2"/>
      <c r="I612" s="63"/>
      <c r="J612" s="2"/>
      <c r="K612" s="63"/>
      <c r="L612" s="2"/>
      <c r="M612" s="63"/>
      <c r="N612" s="2"/>
      <c r="O612" s="63"/>
      <c r="P612" s="2"/>
      <c r="Q612" s="63"/>
      <c r="R612" s="2"/>
      <c r="S612" s="2"/>
      <c r="T612" s="2"/>
      <c r="U612" s="2"/>
      <c r="V612" s="2"/>
      <c r="W612" s="2"/>
      <c r="X612" s="2"/>
      <c r="Y612" s="2"/>
      <c r="Z612" s="2"/>
      <c r="AA612" s="2"/>
      <c r="AB612" s="2"/>
      <c r="AC612" s="2"/>
      <c r="AD612" s="2"/>
      <c r="AE612" s="2"/>
      <c r="AF612" s="2"/>
      <c r="AG612" s="2"/>
      <c r="AH612" s="2"/>
      <c r="AI612" s="2"/>
      <c r="AJ612" s="2"/>
      <c r="AK612" s="2"/>
    </row>
    <row r="613" spans="1:37" ht="15.75" customHeight="1">
      <c r="A613" s="2"/>
      <c r="B613" s="2"/>
      <c r="C613" s="63"/>
      <c r="D613" s="2"/>
      <c r="E613" s="63"/>
      <c r="F613" s="2"/>
      <c r="G613" s="63"/>
      <c r="H613" s="2"/>
      <c r="I613" s="63"/>
      <c r="J613" s="2"/>
      <c r="K613" s="63"/>
      <c r="L613" s="2"/>
      <c r="M613" s="63"/>
      <c r="N613" s="2"/>
      <c r="O613" s="63"/>
      <c r="P613" s="2"/>
      <c r="Q613" s="63"/>
      <c r="R613" s="2"/>
      <c r="S613" s="2"/>
      <c r="T613" s="2"/>
      <c r="U613" s="2"/>
      <c r="V613" s="2"/>
      <c r="W613" s="2"/>
      <c r="X613" s="2"/>
      <c r="Y613" s="2"/>
      <c r="Z613" s="2"/>
      <c r="AA613" s="2"/>
      <c r="AB613" s="2"/>
      <c r="AC613" s="2"/>
      <c r="AD613" s="2"/>
      <c r="AE613" s="2"/>
      <c r="AF613" s="2"/>
      <c r="AG613" s="2"/>
      <c r="AH613" s="2"/>
      <c r="AI613" s="2"/>
      <c r="AJ613" s="2"/>
      <c r="AK613" s="2"/>
    </row>
    <row r="614" spans="1:37" ht="15.75" customHeight="1">
      <c r="A614" s="2"/>
      <c r="B614" s="2"/>
      <c r="C614" s="63"/>
      <c r="D614" s="2"/>
      <c r="E614" s="63"/>
      <c r="F614" s="2"/>
      <c r="G614" s="63"/>
      <c r="H614" s="2"/>
      <c r="I614" s="63"/>
      <c r="J614" s="2"/>
      <c r="K614" s="63"/>
      <c r="L614" s="2"/>
      <c r="M614" s="63"/>
      <c r="N614" s="2"/>
      <c r="O614" s="63"/>
      <c r="P614" s="2"/>
      <c r="Q614" s="63"/>
      <c r="R614" s="2"/>
      <c r="S614" s="2"/>
      <c r="T614" s="2"/>
      <c r="U614" s="2"/>
      <c r="V614" s="2"/>
      <c r="W614" s="2"/>
      <c r="X614" s="2"/>
      <c r="Y614" s="2"/>
      <c r="Z614" s="2"/>
      <c r="AA614" s="2"/>
      <c r="AB614" s="2"/>
      <c r="AC614" s="2"/>
      <c r="AD614" s="2"/>
      <c r="AE614" s="2"/>
      <c r="AF614" s="2"/>
      <c r="AG614" s="2"/>
      <c r="AH614" s="2"/>
      <c r="AI614" s="2"/>
      <c r="AJ614" s="2"/>
      <c r="AK614" s="2"/>
    </row>
    <row r="615" spans="1:37" ht="15.75" customHeight="1">
      <c r="A615" s="2"/>
      <c r="B615" s="2"/>
      <c r="C615" s="63"/>
      <c r="D615" s="2"/>
      <c r="E615" s="63"/>
      <c r="F615" s="2"/>
      <c r="G615" s="63"/>
      <c r="H615" s="2"/>
      <c r="I615" s="63"/>
      <c r="J615" s="2"/>
      <c r="K615" s="63"/>
      <c r="L615" s="2"/>
      <c r="M615" s="63"/>
      <c r="N615" s="2"/>
      <c r="O615" s="63"/>
      <c r="P615" s="2"/>
      <c r="Q615" s="63"/>
      <c r="R615" s="2"/>
      <c r="S615" s="2"/>
      <c r="T615" s="2"/>
      <c r="U615" s="2"/>
      <c r="V615" s="2"/>
      <c r="W615" s="2"/>
      <c r="X615" s="2"/>
      <c r="Y615" s="2"/>
      <c r="Z615" s="2"/>
      <c r="AA615" s="2"/>
      <c r="AB615" s="2"/>
      <c r="AC615" s="2"/>
      <c r="AD615" s="2"/>
      <c r="AE615" s="2"/>
      <c r="AF615" s="2"/>
      <c r="AG615" s="2"/>
      <c r="AH615" s="2"/>
      <c r="AI615" s="2"/>
      <c r="AJ615" s="2"/>
      <c r="AK615" s="2"/>
    </row>
    <row r="616" spans="1:37" ht="15.75" customHeight="1">
      <c r="A616" s="2"/>
      <c r="B616" s="2"/>
      <c r="C616" s="63"/>
      <c r="D616" s="2"/>
      <c r="E616" s="63"/>
      <c r="F616" s="2"/>
      <c r="G616" s="63"/>
      <c r="H616" s="2"/>
      <c r="I616" s="63"/>
      <c r="J616" s="2"/>
      <c r="K616" s="63"/>
      <c r="L616" s="2"/>
      <c r="M616" s="63"/>
      <c r="N616" s="2"/>
      <c r="O616" s="63"/>
      <c r="P616" s="2"/>
      <c r="Q616" s="63"/>
      <c r="R616" s="2"/>
      <c r="S616" s="2"/>
      <c r="T616" s="2"/>
      <c r="U616" s="2"/>
      <c r="V616" s="2"/>
      <c r="W616" s="2"/>
      <c r="X616" s="2"/>
      <c r="Y616" s="2"/>
      <c r="Z616" s="2"/>
      <c r="AA616" s="2"/>
      <c r="AB616" s="2"/>
      <c r="AC616" s="2"/>
      <c r="AD616" s="2"/>
      <c r="AE616" s="2"/>
      <c r="AF616" s="2"/>
      <c r="AG616" s="2"/>
      <c r="AH616" s="2"/>
      <c r="AI616" s="2"/>
      <c r="AJ616" s="2"/>
      <c r="AK616" s="2"/>
    </row>
    <row r="617" spans="1:37" ht="15.75" customHeight="1">
      <c r="A617" s="2"/>
      <c r="B617" s="2"/>
      <c r="C617" s="63"/>
      <c r="D617" s="2"/>
      <c r="E617" s="63"/>
      <c r="F617" s="2"/>
      <c r="G617" s="63"/>
      <c r="H617" s="2"/>
      <c r="I617" s="63"/>
      <c r="J617" s="2"/>
      <c r="K617" s="63"/>
      <c r="L617" s="2"/>
      <c r="M617" s="63"/>
      <c r="N617" s="2"/>
      <c r="O617" s="63"/>
      <c r="P617" s="2"/>
      <c r="Q617" s="63"/>
      <c r="R617" s="2"/>
      <c r="S617" s="2"/>
      <c r="T617" s="2"/>
      <c r="U617" s="2"/>
      <c r="V617" s="2"/>
      <c r="W617" s="2"/>
      <c r="X617" s="2"/>
      <c r="Y617" s="2"/>
      <c r="Z617" s="2"/>
      <c r="AA617" s="2"/>
      <c r="AB617" s="2"/>
      <c r="AC617" s="2"/>
      <c r="AD617" s="2"/>
      <c r="AE617" s="2"/>
      <c r="AF617" s="2"/>
      <c r="AG617" s="2"/>
      <c r="AH617" s="2"/>
      <c r="AI617" s="2"/>
      <c r="AJ617" s="2"/>
      <c r="AK617" s="2"/>
    </row>
    <row r="618" spans="1:37" ht="15.75" customHeight="1">
      <c r="A618" s="2"/>
      <c r="B618" s="2"/>
      <c r="C618" s="63"/>
      <c r="D618" s="2"/>
      <c r="E618" s="63"/>
      <c r="F618" s="2"/>
      <c r="G618" s="63"/>
      <c r="H618" s="2"/>
      <c r="I618" s="63"/>
      <c r="J618" s="2"/>
      <c r="K618" s="63"/>
      <c r="L618" s="2"/>
      <c r="M618" s="63"/>
      <c r="N618" s="2"/>
      <c r="O618" s="63"/>
      <c r="P618" s="2"/>
      <c r="Q618" s="63"/>
      <c r="R618" s="2"/>
      <c r="S618" s="2"/>
      <c r="T618" s="2"/>
      <c r="U618" s="2"/>
      <c r="V618" s="2"/>
      <c r="W618" s="2"/>
      <c r="X618" s="2"/>
      <c r="Y618" s="2"/>
      <c r="Z618" s="2"/>
      <c r="AA618" s="2"/>
      <c r="AB618" s="2"/>
      <c r="AC618" s="2"/>
      <c r="AD618" s="2"/>
      <c r="AE618" s="2"/>
      <c r="AF618" s="2"/>
      <c r="AG618" s="2"/>
      <c r="AH618" s="2"/>
      <c r="AI618" s="2"/>
      <c r="AJ618" s="2"/>
      <c r="AK618" s="2"/>
    </row>
    <row r="619" spans="1:37" ht="15.75" customHeight="1">
      <c r="A619" s="2"/>
      <c r="B619" s="2"/>
      <c r="C619" s="63"/>
      <c r="D619" s="2"/>
      <c r="E619" s="63"/>
      <c r="F619" s="2"/>
      <c r="G619" s="63"/>
      <c r="H619" s="2"/>
      <c r="I619" s="63"/>
      <c r="J619" s="2"/>
      <c r="K619" s="63"/>
      <c r="L619" s="2"/>
      <c r="M619" s="63"/>
      <c r="N619" s="2"/>
      <c r="O619" s="63"/>
      <c r="P619" s="2"/>
      <c r="Q619" s="63"/>
      <c r="R619" s="2"/>
      <c r="S619" s="2"/>
      <c r="T619" s="2"/>
      <c r="U619" s="2"/>
      <c r="V619" s="2"/>
      <c r="W619" s="2"/>
      <c r="X619" s="2"/>
      <c r="Y619" s="2"/>
      <c r="Z619" s="2"/>
      <c r="AA619" s="2"/>
      <c r="AB619" s="2"/>
      <c r="AC619" s="2"/>
      <c r="AD619" s="2"/>
      <c r="AE619" s="2"/>
      <c r="AF619" s="2"/>
      <c r="AG619" s="2"/>
      <c r="AH619" s="2"/>
      <c r="AI619" s="2"/>
      <c r="AJ619" s="2"/>
      <c r="AK619" s="2"/>
    </row>
    <row r="620" spans="1:37" ht="15.75" customHeight="1">
      <c r="A620" s="2"/>
      <c r="B620" s="2"/>
      <c r="C620" s="63"/>
      <c r="D620" s="2"/>
      <c r="E620" s="63"/>
      <c r="F620" s="2"/>
      <c r="G620" s="63"/>
      <c r="H620" s="2"/>
      <c r="I620" s="63"/>
      <c r="J620" s="2"/>
      <c r="K620" s="63"/>
      <c r="L620" s="2"/>
      <c r="M620" s="63"/>
      <c r="N620" s="2"/>
      <c r="O620" s="63"/>
      <c r="P620" s="2"/>
      <c r="Q620" s="63"/>
      <c r="R620" s="2"/>
      <c r="S620" s="2"/>
      <c r="T620" s="2"/>
      <c r="U620" s="2"/>
      <c r="V620" s="2"/>
      <c r="W620" s="2"/>
      <c r="X620" s="2"/>
      <c r="Y620" s="2"/>
      <c r="Z620" s="2"/>
      <c r="AA620" s="2"/>
      <c r="AB620" s="2"/>
      <c r="AC620" s="2"/>
      <c r="AD620" s="2"/>
      <c r="AE620" s="2"/>
      <c r="AF620" s="2"/>
      <c r="AG620" s="2"/>
      <c r="AH620" s="2"/>
      <c r="AI620" s="2"/>
      <c r="AJ620" s="2"/>
      <c r="AK620" s="2"/>
    </row>
    <row r="621" spans="1:37" ht="15.75" customHeight="1">
      <c r="A621" s="2"/>
      <c r="B621" s="2"/>
      <c r="C621" s="63"/>
      <c r="D621" s="2"/>
      <c r="E621" s="63"/>
      <c r="F621" s="2"/>
      <c r="G621" s="63"/>
      <c r="H621" s="2"/>
      <c r="I621" s="63"/>
      <c r="J621" s="2"/>
      <c r="K621" s="63"/>
      <c r="L621" s="2"/>
      <c r="M621" s="63"/>
      <c r="N621" s="2"/>
      <c r="O621" s="63"/>
      <c r="P621" s="2"/>
      <c r="Q621" s="63"/>
      <c r="R621" s="2"/>
      <c r="S621" s="2"/>
      <c r="T621" s="2"/>
      <c r="U621" s="2"/>
      <c r="V621" s="2"/>
      <c r="W621" s="2"/>
      <c r="X621" s="2"/>
      <c r="Y621" s="2"/>
      <c r="Z621" s="2"/>
      <c r="AA621" s="2"/>
      <c r="AB621" s="2"/>
      <c r="AC621" s="2"/>
      <c r="AD621" s="2"/>
      <c r="AE621" s="2"/>
      <c r="AF621" s="2"/>
      <c r="AG621" s="2"/>
      <c r="AH621" s="2"/>
      <c r="AI621" s="2"/>
      <c r="AJ621" s="2"/>
      <c r="AK621" s="2"/>
    </row>
    <row r="622" spans="1:37" ht="15.75" customHeight="1">
      <c r="A622" s="2"/>
      <c r="B622" s="2"/>
      <c r="C622" s="63"/>
      <c r="D622" s="2"/>
      <c r="E622" s="63"/>
      <c r="F622" s="2"/>
      <c r="G622" s="63"/>
      <c r="H622" s="2"/>
      <c r="I622" s="63"/>
      <c r="J622" s="2"/>
      <c r="K622" s="63"/>
      <c r="L622" s="2"/>
      <c r="M622" s="63"/>
      <c r="N622" s="2"/>
      <c r="O622" s="63"/>
      <c r="P622" s="2"/>
      <c r="Q622" s="63"/>
      <c r="R622" s="2"/>
      <c r="S622" s="2"/>
      <c r="T622" s="2"/>
      <c r="U622" s="2"/>
      <c r="V622" s="2"/>
      <c r="W622" s="2"/>
      <c r="X622" s="2"/>
      <c r="Y622" s="2"/>
      <c r="Z622" s="2"/>
      <c r="AA622" s="2"/>
      <c r="AB622" s="2"/>
      <c r="AC622" s="2"/>
      <c r="AD622" s="2"/>
      <c r="AE622" s="2"/>
      <c r="AF622" s="2"/>
      <c r="AG622" s="2"/>
      <c r="AH622" s="2"/>
      <c r="AI622" s="2"/>
      <c r="AJ622" s="2"/>
      <c r="AK622" s="2"/>
    </row>
    <row r="623" spans="1:37" ht="15.75" customHeight="1">
      <c r="A623" s="2"/>
      <c r="B623" s="2"/>
      <c r="C623" s="63"/>
      <c r="D623" s="2"/>
      <c r="E623" s="63"/>
      <c r="F623" s="2"/>
      <c r="G623" s="63"/>
      <c r="H623" s="2"/>
      <c r="I623" s="63"/>
      <c r="J623" s="2"/>
      <c r="K623" s="63"/>
      <c r="L623" s="2"/>
      <c r="M623" s="63"/>
      <c r="N623" s="2"/>
      <c r="O623" s="63"/>
      <c r="P623" s="2"/>
      <c r="Q623" s="63"/>
      <c r="R623" s="2"/>
      <c r="S623" s="2"/>
      <c r="T623" s="2"/>
      <c r="U623" s="2"/>
      <c r="V623" s="2"/>
      <c r="W623" s="2"/>
      <c r="X623" s="2"/>
      <c r="Y623" s="2"/>
      <c r="Z623" s="2"/>
      <c r="AA623" s="2"/>
      <c r="AB623" s="2"/>
      <c r="AC623" s="2"/>
      <c r="AD623" s="2"/>
      <c r="AE623" s="2"/>
      <c r="AF623" s="2"/>
      <c r="AG623" s="2"/>
      <c r="AH623" s="2"/>
      <c r="AI623" s="2"/>
      <c r="AJ623" s="2"/>
      <c r="AK623" s="2"/>
    </row>
    <row r="624" spans="1:37" ht="15.75" customHeight="1">
      <c r="A624" s="2"/>
      <c r="B624" s="2"/>
      <c r="C624" s="63"/>
      <c r="D624" s="2"/>
      <c r="E624" s="63"/>
      <c r="F624" s="2"/>
      <c r="G624" s="63"/>
      <c r="H624" s="2"/>
      <c r="I624" s="63"/>
      <c r="J624" s="2"/>
      <c r="K624" s="63"/>
      <c r="L624" s="2"/>
      <c r="M624" s="63"/>
      <c r="N624" s="2"/>
      <c r="O624" s="63"/>
      <c r="P624" s="2"/>
      <c r="Q624" s="63"/>
      <c r="R624" s="2"/>
      <c r="S624" s="2"/>
      <c r="T624" s="2"/>
      <c r="U624" s="2"/>
      <c r="V624" s="2"/>
      <c r="W624" s="2"/>
      <c r="X624" s="2"/>
      <c r="Y624" s="2"/>
      <c r="Z624" s="2"/>
      <c r="AA624" s="2"/>
      <c r="AB624" s="2"/>
      <c r="AC624" s="2"/>
      <c r="AD624" s="2"/>
      <c r="AE624" s="2"/>
      <c r="AF624" s="2"/>
      <c r="AG624" s="2"/>
      <c r="AH624" s="2"/>
      <c r="AI624" s="2"/>
      <c r="AJ624" s="2"/>
      <c r="AK624" s="2"/>
    </row>
    <row r="625" spans="1:37" ht="15.75" customHeight="1">
      <c r="A625" s="2"/>
      <c r="B625" s="2"/>
      <c r="C625" s="63"/>
      <c r="D625" s="2"/>
      <c r="E625" s="63"/>
      <c r="F625" s="2"/>
      <c r="G625" s="63"/>
      <c r="H625" s="2"/>
      <c r="I625" s="63"/>
      <c r="J625" s="2"/>
      <c r="K625" s="63"/>
      <c r="L625" s="2"/>
      <c r="M625" s="63"/>
      <c r="N625" s="2"/>
      <c r="O625" s="63"/>
      <c r="P625" s="2"/>
      <c r="Q625" s="63"/>
      <c r="R625" s="2"/>
      <c r="S625" s="2"/>
      <c r="T625" s="2"/>
      <c r="U625" s="2"/>
      <c r="V625" s="2"/>
      <c r="W625" s="2"/>
      <c r="X625" s="2"/>
      <c r="Y625" s="2"/>
      <c r="Z625" s="2"/>
      <c r="AA625" s="2"/>
      <c r="AB625" s="2"/>
      <c r="AC625" s="2"/>
      <c r="AD625" s="2"/>
      <c r="AE625" s="2"/>
      <c r="AF625" s="2"/>
      <c r="AG625" s="2"/>
      <c r="AH625" s="2"/>
      <c r="AI625" s="2"/>
      <c r="AJ625" s="2"/>
      <c r="AK625" s="2"/>
    </row>
    <row r="626" spans="1:37" ht="15.75" customHeight="1">
      <c r="A626" s="2"/>
      <c r="B626" s="2"/>
      <c r="C626" s="63"/>
      <c r="D626" s="2"/>
      <c r="E626" s="63"/>
      <c r="F626" s="2"/>
      <c r="G626" s="63"/>
      <c r="H626" s="2"/>
      <c r="I626" s="63"/>
      <c r="J626" s="2"/>
      <c r="K626" s="63"/>
      <c r="L626" s="2"/>
      <c r="M626" s="63"/>
      <c r="N626" s="2"/>
      <c r="O626" s="63"/>
      <c r="P626" s="2"/>
      <c r="Q626" s="63"/>
      <c r="R626" s="2"/>
      <c r="S626" s="2"/>
      <c r="T626" s="2"/>
      <c r="U626" s="2"/>
      <c r="V626" s="2"/>
      <c r="W626" s="2"/>
      <c r="X626" s="2"/>
      <c r="Y626" s="2"/>
      <c r="Z626" s="2"/>
      <c r="AA626" s="2"/>
      <c r="AB626" s="2"/>
      <c r="AC626" s="2"/>
      <c r="AD626" s="2"/>
      <c r="AE626" s="2"/>
      <c r="AF626" s="2"/>
      <c r="AG626" s="2"/>
      <c r="AH626" s="2"/>
      <c r="AI626" s="2"/>
      <c r="AJ626" s="2"/>
      <c r="AK626" s="2"/>
    </row>
    <row r="627" spans="1:37" ht="15.75" customHeight="1">
      <c r="A627" s="2"/>
      <c r="B627" s="2"/>
      <c r="C627" s="63"/>
      <c r="D627" s="2"/>
      <c r="E627" s="63"/>
      <c r="F627" s="2"/>
      <c r="G627" s="63"/>
      <c r="H627" s="2"/>
      <c r="I627" s="63"/>
      <c r="J627" s="2"/>
      <c r="K627" s="63"/>
      <c r="L627" s="2"/>
      <c r="M627" s="63"/>
      <c r="N627" s="2"/>
      <c r="O627" s="63"/>
      <c r="P627" s="2"/>
      <c r="Q627" s="63"/>
      <c r="R627" s="2"/>
      <c r="S627" s="2"/>
      <c r="T627" s="2"/>
      <c r="U627" s="2"/>
      <c r="V627" s="2"/>
      <c r="W627" s="2"/>
      <c r="X627" s="2"/>
      <c r="Y627" s="2"/>
      <c r="Z627" s="2"/>
      <c r="AA627" s="2"/>
      <c r="AB627" s="2"/>
      <c r="AC627" s="2"/>
      <c r="AD627" s="2"/>
      <c r="AE627" s="2"/>
      <c r="AF627" s="2"/>
      <c r="AG627" s="2"/>
      <c r="AH627" s="2"/>
      <c r="AI627" s="2"/>
      <c r="AJ627" s="2"/>
      <c r="AK627" s="2"/>
    </row>
    <row r="628" spans="1:37" ht="15.75" customHeight="1">
      <c r="A628" s="2"/>
      <c r="B628" s="2"/>
      <c r="C628" s="63"/>
      <c r="D628" s="2"/>
      <c r="E628" s="63"/>
      <c r="F628" s="2"/>
      <c r="G628" s="63"/>
      <c r="H628" s="2"/>
      <c r="I628" s="63"/>
      <c r="J628" s="2"/>
      <c r="K628" s="63"/>
      <c r="L628" s="2"/>
      <c r="M628" s="63"/>
      <c r="N628" s="2"/>
      <c r="O628" s="63"/>
      <c r="P628" s="2"/>
      <c r="Q628" s="63"/>
      <c r="R628" s="2"/>
      <c r="S628" s="2"/>
      <c r="T628" s="2"/>
      <c r="U628" s="2"/>
      <c r="V628" s="2"/>
      <c r="W628" s="2"/>
      <c r="X628" s="2"/>
      <c r="Y628" s="2"/>
      <c r="Z628" s="2"/>
      <c r="AA628" s="2"/>
      <c r="AB628" s="2"/>
      <c r="AC628" s="2"/>
      <c r="AD628" s="2"/>
      <c r="AE628" s="2"/>
      <c r="AF628" s="2"/>
      <c r="AG628" s="2"/>
      <c r="AH628" s="2"/>
      <c r="AI628" s="2"/>
      <c r="AJ628" s="2"/>
      <c r="AK628" s="2"/>
    </row>
    <row r="629" spans="1:37" ht="15.75" customHeight="1">
      <c r="A629" s="2"/>
      <c r="B629" s="2"/>
      <c r="C629" s="63"/>
      <c r="D629" s="2"/>
      <c r="E629" s="63"/>
      <c r="F629" s="2"/>
      <c r="G629" s="63"/>
      <c r="H629" s="2"/>
      <c r="I629" s="63"/>
      <c r="J629" s="2"/>
      <c r="K629" s="63"/>
      <c r="L629" s="2"/>
      <c r="M629" s="63"/>
      <c r="N629" s="2"/>
      <c r="O629" s="63"/>
      <c r="P629" s="2"/>
      <c r="Q629" s="63"/>
      <c r="R629" s="2"/>
      <c r="S629" s="2"/>
      <c r="T629" s="2"/>
      <c r="U629" s="2"/>
      <c r="V629" s="2"/>
      <c r="W629" s="2"/>
      <c r="X629" s="2"/>
      <c r="Y629" s="2"/>
      <c r="Z629" s="2"/>
      <c r="AA629" s="2"/>
      <c r="AB629" s="2"/>
      <c r="AC629" s="2"/>
      <c r="AD629" s="2"/>
      <c r="AE629" s="2"/>
      <c r="AF629" s="2"/>
      <c r="AG629" s="2"/>
      <c r="AH629" s="2"/>
      <c r="AI629" s="2"/>
      <c r="AJ629" s="2"/>
      <c r="AK629" s="2"/>
    </row>
    <row r="630" spans="1:37" ht="15.75" customHeight="1">
      <c r="A630" s="2"/>
      <c r="B630" s="2"/>
      <c r="C630" s="63"/>
      <c r="D630" s="2"/>
      <c r="E630" s="63"/>
      <c r="F630" s="2"/>
      <c r="G630" s="63"/>
      <c r="H630" s="2"/>
      <c r="I630" s="63"/>
      <c r="J630" s="2"/>
      <c r="K630" s="63"/>
      <c r="L630" s="2"/>
      <c r="M630" s="63"/>
      <c r="N630" s="2"/>
      <c r="O630" s="63"/>
      <c r="P630" s="2"/>
      <c r="Q630" s="63"/>
      <c r="R630" s="2"/>
      <c r="S630" s="2"/>
      <c r="T630" s="2"/>
      <c r="U630" s="2"/>
      <c r="V630" s="2"/>
      <c r="W630" s="2"/>
      <c r="X630" s="2"/>
      <c r="Y630" s="2"/>
      <c r="Z630" s="2"/>
      <c r="AA630" s="2"/>
      <c r="AB630" s="2"/>
      <c r="AC630" s="2"/>
      <c r="AD630" s="2"/>
      <c r="AE630" s="2"/>
      <c r="AF630" s="2"/>
      <c r="AG630" s="2"/>
      <c r="AH630" s="2"/>
      <c r="AI630" s="2"/>
      <c r="AJ630" s="2"/>
      <c r="AK630" s="2"/>
    </row>
    <row r="631" spans="1:37" ht="15.75" customHeight="1">
      <c r="A631" s="2"/>
      <c r="B631" s="2"/>
      <c r="C631" s="63"/>
      <c r="D631" s="2"/>
      <c r="E631" s="63"/>
      <c r="F631" s="2"/>
      <c r="G631" s="63"/>
      <c r="H631" s="2"/>
      <c r="I631" s="63"/>
      <c r="J631" s="2"/>
      <c r="K631" s="63"/>
      <c r="L631" s="2"/>
      <c r="M631" s="63"/>
      <c r="N631" s="2"/>
      <c r="O631" s="63"/>
      <c r="P631" s="2"/>
      <c r="Q631" s="63"/>
      <c r="R631" s="2"/>
      <c r="S631" s="2"/>
      <c r="T631" s="2"/>
      <c r="U631" s="2"/>
      <c r="V631" s="2"/>
      <c r="W631" s="2"/>
      <c r="X631" s="2"/>
      <c r="Y631" s="2"/>
      <c r="Z631" s="2"/>
      <c r="AA631" s="2"/>
      <c r="AB631" s="2"/>
      <c r="AC631" s="2"/>
      <c r="AD631" s="2"/>
      <c r="AE631" s="2"/>
      <c r="AF631" s="2"/>
      <c r="AG631" s="2"/>
      <c r="AH631" s="2"/>
      <c r="AI631" s="2"/>
      <c r="AJ631" s="2"/>
      <c r="AK631" s="2"/>
    </row>
    <row r="632" spans="1:37" ht="15.75" customHeight="1">
      <c r="A632" s="2"/>
      <c r="B632" s="2"/>
      <c r="C632" s="63"/>
      <c r="D632" s="2"/>
      <c r="E632" s="63"/>
      <c r="F632" s="2"/>
      <c r="G632" s="63"/>
      <c r="H632" s="2"/>
      <c r="I632" s="63"/>
      <c r="J632" s="2"/>
      <c r="K632" s="63"/>
      <c r="L632" s="2"/>
      <c r="M632" s="63"/>
      <c r="N632" s="2"/>
      <c r="O632" s="63"/>
      <c r="P632" s="2"/>
      <c r="Q632" s="63"/>
      <c r="R632" s="2"/>
      <c r="S632" s="2"/>
      <c r="T632" s="2"/>
      <c r="U632" s="2"/>
      <c r="V632" s="2"/>
      <c r="W632" s="2"/>
      <c r="X632" s="2"/>
      <c r="Y632" s="2"/>
      <c r="Z632" s="2"/>
      <c r="AA632" s="2"/>
      <c r="AB632" s="2"/>
      <c r="AC632" s="2"/>
      <c r="AD632" s="2"/>
      <c r="AE632" s="2"/>
      <c r="AF632" s="2"/>
      <c r="AG632" s="2"/>
      <c r="AH632" s="2"/>
      <c r="AI632" s="2"/>
      <c r="AJ632" s="2"/>
      <c r="AK632" s="2"/>
    </row>
    <row r="633" spans="1:37" ht="15.75" customHeight="1">
      <c r="A633" s="2"/>
      <c r="B633" s="2"/>
      <c r="C633" s="63"/>
      <c r="D633" s="2"/>
      <c r="E633" s="63"/>
      <c r="F633" s="2"/>
      <c r="G633" s="63"/>
      <c r="H633" s="2"/>
      <c r="I633" s="63"/>
      <c r="J633" s="2"/>
      <c r="K633" s="63"/>
      <c r="L633" s="2"/>
      <c r="M633" s="63"/>
      <c r="N633" s="2"/>
      <c r="O633" s="63"/>
      <c r="P633" s="2"/>
      <c r="Q633" s="63"/>
      <c r="R633" s="2"/>
      <c r="S633" s="2"/>
      <c r="T633" s="2"/>
      <c r="U633" s="2"/>
      <c r="V633" s="2"/>
      <c r="W633" s="2"/>
      <c r="X633" s="2"/>
      <c r="Y633" s="2"/>
      <c r="Z633" s="2"/>
      <c r="AA633" s="2"/>
      <c r="AB633" s="2"/>
      <c r="AC633" s="2"/>
      <c r="AD633" s="2"/>
      <c r="AE633" s="2"/>
      <c r="AF633" s="2"/>
      <c r="AG633" s="2"/>
      <c r="AH633" s="2"/>
      <c r="AI633" s="2"/>
      <c r="AJ633" s="2"/>
      <c r="AK633" s="2"/>
    </row>
    <row r="634" spans="1:37" ht="15.75" customHeight="1">
      <c r="A634" s="2"/>
      <c r="B634" s="2"/>
      <c r="C634" s="63"/>
      <c r="D634" s="2"/>
      <c r="E634" s="63"/>
      <c r="F634" s="2"/>
      <c r="G634" s="63"/>
      <c r="H634" s="2"/>
      <c r="I634" s="63"/>
      <c r="J634" s="2"/>
      <c r="K634" s="63"/>
      <c r="L634" s="2"/>
      <c r="M634" s="63"/>
      <c r="N634" s="2"/>
      <c r="O634" s="63"/>
      <c r="P634" s="2"/>
      <c r="Q634" s="63"/>
      <c r="R634" s="2"/>
      <c r="S634" s="2"/>
      <c r="T634" s="2"/>
      <c r="U634" s="2"/>
      <c r="V634" s="2"/>
      <c r="W634" s="2"/>
      <c r="X634" s="2"/>
      <c r="Y634" s="2"/>
      <c r="Z634" s="2"/>
      <c r="AA634" s="2"/>
      <c r="AB634" s="2"/>
      <c r="AC634" s="2"/>
      <c r="AD634" s="2"/>
      <c r="AE634" s="2"/>
      <c r="AF634" s="2"/>
      <c r="AG634" s="2"/>
      <c r="AH634" s="2"/>
      <c r="AI634" s="2"/>
      <c r="AJ634" s="2"/>
      <c r="AK634" s="2"/>
    </row>
    <row r="635" spans="1:37" ht="15.75" customHeight="1">
      <c r="A635" s="2"/>
      <c r="B635" s="2"/>
      <c r="C635" s="63"/>
      <c r="D635" s="2"/>
      <c r="E635" s="63"/>
      <c r="F635" s="2"/>
      <c r="G635" s="63"/>
      <c r="H635" s="2"/>
      <c r="I635" s="63"/>
      <c r="J635" s="2"/>
      <c r="K635" s="63"/>
      <c r="L635" s="2"/>
      <c r="M635" s="63"/>
      <c r="N635" s="2"/>
      <c r="O635" s="63"/>
      <c r="P635" s="2"/>
      <c r="Q635" s="63"/>
      <c r="R635" s="2"/>
      <c r="S635" s="2"/>
      <c r="T635" s="2"/>
      <c r="U635" s="2"/>
      <c r="V635" s="2"/>
      <c r="W635" s="2"/>
      <c r="X635" s="2"/>
      <c r="Y635" s="2"/>
      <c r="Z635" s="2"/>
      <c r="AA635" s="2"/>
      <c r="AB635" s="2"/>
      <c r="AC635" s="2"/>
      <c r="AD635" s="2"/>
      <c r="AE635" s="2"/>
      <c r="AF635" s="2"/>
      <c r="AG635" s="2"/>
      <c r="AH635" s="2"/>
      <c r="AI635" s="2"/>
      <c r="AJ635" s="2"/>
      <c r="AK635" s="2"/>
    </row>
    <row r="636" spans="1:37" ht="15.75" customHeight="1">
      <c r="A636" s="2"/>
      <c r="B636" s="2"/>
      <c r="C636" s="63"/>
      <c r="D636" s="2"/>
      <c r="E636" s="63"/>
      <c r="F636" s="2"/>
      <c r="G636" s="63"/>
      <c r="H636" s="2"/>
      <c r="I636" s="63"/>
      <c r="J636" s="2"/>
      <c r="K636" s="63"/>
      <c r="L636" s="2"/>
      <c r="M636" s="63"/>
      <c r="N636" s="2"/>
      <c r="O636" s="63"/>
      <c r="P636" s="2"/>
      <c r="Q636" s="63"/>
      <c r="R636" s="2"/>
      <c r="S636" s="2"/>
      <c r="T636" s="2"/>
      <c r="U636" s="2"/>
      <c r="V636" s="2"/>
      <c r="W636" s="2"/>
      <c r="X636" s="2"/>
      <c r="Y636" s="2"/>
      <c r="Z636" s="2"/>
      <c r="AA636" s="2"/>
      <c r="AB636" s="2"/>
      <c r="AC636" s="2"/>
      <c r="AD636" s="2"/>
      <c r="AE636" s="2"/>
      <c r="AF636" s="2"/>
      <c r="AG636" s="2"/>
      <c r="AH636" s="2"/>
      <c r="AI636" s="2"/>
      <c r="AJ636" s="2"/>
      <c r="AK636" s="2"/>
    </row>
    <row r="637" spans="1:37" ht="15.75" customHeight="1">
      <c r="A637" s="2"/>
      <c r="B637" s="2"/>
      <c r="C637" s="63"/>
      <c r="D637" s="2"/>
      <c r="E637" s="63"/>
      <c r="F637" s="2"/>
      <c r="G637" s="63"/>
      <c r="H637" s="2"/>
      <c r="I637" s="63"/>
      <c r="J637" s="2"/>
      <c r="K637" s="63"/>
      <c r="L637" s="2"/>
      <c r="M637" s="63"/>
      <c r="N637" s="2"/>
      <c r="O637" s="63"/>
      <c r="P637" s="2"/>
      <c r="Q637" s="63"/>
      <c r="R637" s="2"/>
      <c r="S637" s="2"/>
      <c r="T637" s="2"/>
      <c r="U637" s="2"/>
      <c r="V637" s="2"/>
      <c r="W637" s="2"/>
      <c r="X637" s="2"/>
      <c r="Y637" s="2"/>
      <c r="Z637" s="2"/>
      <c r="AA637" s="2"/>
      <c r="AB637" s="2"/>
      <c r="AC637" s="2"/>
      <c r="AD637" s="2"/>
      <c r="AE637" s="2"/>
      <c r="AF637" s="2"/>
      <c r="AG637" s="2"/>
      <c r="AH637" s="2"/>
      <c r="AI637" s="2"/>
      <c r="AJ637" s="2"/>
      <c r="AK637" s="2"/>
    </row>
    <row r="638" spans="1:37" ht="15.75" customHeight="1">
      <c r="A638" s="2"/>
      <c r="B638" s="2"/>
      <c r="C638" s="63"/>
      <c r="D638" s="2"/>
      <c r="E638" s="63"/>
      <c r="F638" s="2"/>
      <c r="G638" s="63"/>
      <c r="H638" s="2"/>
      <c r="I638" s="63"/>
      <c r="J638" s="2"/>
      <c r="K638" s="63"/>
      <c r="L638" s="2"/>
      <c r="M638" s="63"/>
      <c r="N638" s="2"/>
      <c r="O638" s="63"/>
      <c r="P638" s="2"/>
      <c r="Q638" s="63"/>
      <c r="R638" s="2"/>
      <c r="S638" s="2"/>
      <c r="T638" s="2"/>
      <c r="U638" s="2"/>
      <c r="V638" s="2"/>
      <c r="W638" s="2"/>
      <c r="X638" s="2"/>
      <c r="Y638" s="2"/>
      <c r="Z638" s="2"/>
      <c r="AA638" s="2"/>
      <c r="AB638" s="2"/>
      <c r="AC638" s="2"/>
      <c r="AD638" s="2"/>
      <c r="AE638" s="2"/>
      <c r="AF638" s="2"/>
      <c r="AG638" s="2"/>
      <c r="AH638" s="2"/>
      <c r="AI638" s="2"/>
      <c r="AJ638" s="2"/>
      <c r="AK638" s="2"/>
    </row>
    <row r="639" spans="1:37" ht="15.75" customHeight="1">
      <c r="A639" s="2"/>
      <c r="B639" s="2"/>
      <c r="C639" s="63"/>
      <c r="D639" s="2"/>
      <c r="E639" s="63"/>
      <c r="F639" s="2"/>
      <c r="G639" s="63"/>
      <c r="H639" s="2"/>
      <c r="I639" s="63"/>
      <c r="J639" s="2"/>
      <c r="K639" s="63"/>
      <c r="L639" s="2"/>
      <c r="M639" s="63"/>
      <c r="N639" s="2"/>
      <c r="O639" s="63"/>
      <c r="P639" s="2"/>
      <c r="Q639" s="63"/>
      <c r="R639" s="2"/>
      <c r="S639" s="2"/>
      <c r="T639" s="2"/>
      <c r="U639" s="2"/>
      <c r="V639" s="2"/>
      <c r="W639" s="2"/>
      <c r="X639" s="2"/>
      <c r="Y639" s="2"/>
      <c r="Z639" s="2"/>
      <c r="AA639" s="2"/>
      <c r="AB639" s="2"/>
      <c r="AC639" s="2"/>
      <c r="AD639" s="2"/>
      <c r="AE639" s="2"/>
      <c r="AF639" s="2"/>
      <c r="AG639" s="2"/>
      <c r="AH639" s="2"/>
      <c r="AI639" s="2"/>
      <c r="AJ639" s="2"/>
      <c r="AK639" s="2"/>
    </row>
    <row r="640" spans="1:37" ht="15.75" customHeight="1">
      <c r="A640" s="2"/>
      <c r="B640" s="2"/>
      <c r="C640" s="63"/>
      <c r="D640" s="2"/>
      <c r="E640" s="63"/>
      <c r="F640" s="2"/>
      <c r="G640" s="63"/>
      <c r="H640" s="2"/>
      <c r="I640" s="63"/>
      <c r="J640" s="2"/>
      <c r="K640" s="63"/>
      <c r="L640" s="2"/>
      <c r="M640" s="63"/>
      <c r="N640" s="2"/>
      <c r="O640" s="63"/>
      <c r="P640" s="2"/>
      <c r="Q640" s="63"/>
      <c r="R640" s="2"/>
      <c r="S640" s="2"/>
      <c r="T640" s="2"/>
      <c r="U640" s="2"/>
      <c r="V640" s="2"/>
      <c r="W640" s="2"/>
      <c r="X640" s="2"/>
      <c r="Y640" s="2"/>
      <c r="Z640" s="2"/>
      <c r="AA640" s="2"/>
      <c r="AB640" s="2"/>
      <c r="AC640" s="2"/>
      <c r="AD640" s="2"/>
      <c r="AE640" s="2"/>
      <c r="AF640" s="2"/>
      <c r="AG640" s="2"/>
      <c r="AH640" s="2"/>
      <c r="AI640" s="2"/>
      <c r="AJ640" s="2"/>
      <c r="AK640" s="2"/>
    </row>
    <row r="641" spans="1:37" ht="15.75" customHeight="1">
      <c r="A641" s="2"/>
      <c r="B641" s="2"/>
      <c r="C641" s="63"/>
      <c r="D641" s="2"/>
      <c r="E641" s="63"/>
      <c r="F641" s="2"/>
      <c r="G641" s="63"/>
      <c r="H641" s="2"/>
      <c r="I641" s="63"/>
      <c r="J641" s="2"/>
      <c r="K641" s="63"/>
      <c r="L641" s="2"/>
      <c r="M641" s="63"/>
      <c r="N641" s="2"/>
      <c r="O641" s="63"/>
      <c r="P641" s="2"/>
      <c r="Q641" s="63"/>
      <c r="R641" s="2"/>
      <c r="S641" s="2"/>
      <c r="T641" s="2"/>
      <c r="U641" s="2"/>
      <c r="V641" s="2"/>
      <c r="W641" s="2"/>
      <c r="X641" s="2"/>
      <c r="Y641" s="2"/>
      <c r="Z641" s="2"/>
      <c r="AA641" s="2"/>
      <c r="AB641" s="2"/>
      <c r="AC641" s="2"/>
      <c r="AD641" s="2"/>
      <c r="AE641" s="2"/>
      <c r="AF641" s="2"/>
      <c r="AG641" s="2"/>
      <c r="AH641" s="2"/>
      <c r="AI641" s="2"/>
      <c r="AJ641" s="2"/>
      <c r="AK641" s="2"/>
    </row>
    <row r="642" spans="1:37" ht="15.75" customHeight="1">
      <c r="A642" s="2"/>
      <c r="B642" s="2"/>
      <c r="C642" s="63"/>
      <c r="D642" s="2"/>
      <c r="E642" s="63"/>
      <c r="F642" s="2"/>
      <c r="G642" s="63"/>
      <c r="H642" s="2"/>
      <c r="I642" s="63"/>
      <c r="J642" s="2"/>
      <c r="K642" s="63"/>
      <c r="L642" s="2"/>
      <c r="M642" s="63"/>
      <c r="N642" s="2"/>
      <c r="O642" s="63"/>
      <c r="P642" s="2"/>
      <c r="Q642" s="63"/>
      <c r="R642" s="2"/>
      <c r="S642" s="2"/>
      <c r="T642" s="2"/>
      <c r="U642" s="2"/>
      <c r="V642" s="2"/>
      <c r="W642" s="2"/>
      <c r="X642" s="2"/>
      <c r="Y642" s="2"/>
      <c r="Z642" s="2"/>
      <c r="AA642" s="2"/>
      <c r="AB642" s="2"/>
      <c r="AC642" s="2"/>
      <c r="AD642" s="2"/>
      <c r="AE642" s="2"/>
      <c r="AF642" s="2"/>
      <c r="AG642" s="2"/>
      <c r="AH642" s="2"/>
      <c r="AI642" s="2"/>
      <c r="AJ642" s="2"/>
      <c r="AK642" s="2"/>
    </row>
    <row r="643" spans="1:37" ht="15.75" customHeight="1">
      <c r="A643" s="2"/>
      <c r="B643" s="2"/>
      <c r="C643" s="63"/>
      <c r="D643" s="2"/>
      <c r="E643" s="63"/>
      <c r="F643" s="2"/>
      <c r="G643" s="63"/>
      <c r="H643" s="2"/>
      <c r="I643" s="63"/>
      <c r="J643" s="2"/>
      <c r="K643" s="63"/>
      <c r="L643" s="2"/>
      <c r="M643" s="63"/>
      <c r="N643" s="2"/>
      <c r="O643" s="63"/>
      <c r="P643" s="2"/>
      <c r="Q643" s="63"/>
      <c r="R643" s="2"/>
      <c r="S643" s="2"/>
      <c r="T643" s="2"/>
      <c r="U643" s="2"/>
      <c r="V643" s="2"/>
      <c r="W643" s="2"/>
      <c r="X643" s="2"/>
      <c r="Y643" s="2"/>
      <c r="Z643" s="2"/>
      <c r="AA643" s="2"/>
      <c r="AB643" s="2"/>
      <c r="AC643" s="2"/>
      <c r="AD643" s="2"/>
      <c r="AE643" s="2"/>
      <c r="AF643" s="2"/>
      <c r="AG643" s="2"/>
      <c r="AH643" s="2"/>
      <c r="AI643" s="2"/>
      <c r="AJ643" s="2"/>
      <c r="AK643" s="2"/>
    </row>
    <row r="644" spans="1:37" ht="15.75" customHeight="1">
      <c r="A644" s="2"/>
      <c r="B644" s="2"/>
      <c r="C644" s="63"/>
      <c r="D644" s="2"/>
      <c r="E644" s="63"/>
      <c r="F644" s="2"/>
      <c r="G644" s="63"/>
      <c r="H644" s="2"/>
      <c r="I644" s="63"/>
      <c r="J644" s="2"/>
      <c r="K644" s="63"/>
      <c r="L644" s="2"/>
      <c r="M644" s="63"/>
      <c r="N644" s="2"/>
      <c r="O644" s="63"/>
      <c r="P644" s="2"/>
      <c r="Q644" s="63"/>
      <c r="R644" s="2"/>
      <c r="S644" s="2"/>
      <c r="T644" s="2"/>
      <c r="U644" s="2"/>
      <c r="V644" s="2"/>
      <c r="W644" s="2"/>
      <c r="X644" s="2"/>
      <c r="Y644" s="2"/>
      <c r="Z644" s="2"/>
      <c r="AA644" s="2"/>
      <c r="AB644" s="2"/>
      <c r="AC644" s="2"/>
      <c r="AD644" s="2"/>
      <c r="AE644" s="2"/>
      <c r="AF644" s="2"/>
      <c r="AG644" s="2"/>
      <c r="AH644" s="2"/>
      <c r="AI644" s="2"/>
      <c r="AJ644" s="2"/>
      <c r="AK644" s="2"/>
    </row>
    <row r="645" spans="1:37" ht="15.75" customHeight="1">
      <c r="A645" s="2"/>
      <c r="B645" s="2"/>
      <c r="C645" s="63"/>
      <c r="D645" s="2"/>
      <c r="E645" s="63"/>
      <c r="F645" s="2"/>
      <c r="G645" s="63"/>
      <c r="H645" s="2"/>
      <c r="I645" s="63"/>
      <c r="J645" s="2"/>
      <c r="K645" s="63"/>
      <c r="L645" s="2"/>
      <c r="M645" s="63"/>
      <c r="N645" s="2"/>
      <c r="O645" s="63"/>
      <c r="P645" s="2"/>
      <c r="Q645" s="63"/>
      <c r="R645" s="2"/>
      <c r="S645" s="2"/>
      <c r="T645" s="2"/>
      <c r="U645" s="2"/>
      <c r="V645" s="2"/>
      <c r="W645" s="2"/>
      <c r="X645" s="2"/>
      <c r="Y645" s="2"/>
      <c r="Z645" s="2"/>
      <c r="AA645" s="2"/>
      <c r="AB645" s="2"/>
      <c r="AC645" s="2"/>
      <c r="AD645" s="2"/>
      <c r="AE645" s="2"/>
      <c r="AF645" s="2"/>
      <c r="AG645" s="2"/>
      <c r="AH645" s="2"/>
      <c r="AI645" s="2"/>
      <c r="AJ645" s="2"/>
      <c r="AK645" s="2"/>
    </row>
    <row r="646" spans="1:37" ht="15.75" customHeight="1">
      <c r="A646" s="2"/>
      <c r="B646" s="2"/>
      <c r="C646" s="63"/>
      <c r="D646" s="2"/>
      <c r="E646" s="63"/>
      <c r="F646" s="2"/>
      <c r="G646" s="63"/>
      <c r="H646" s="2"/>
      <c r="I646" s="63"/>
      <c r="J646" s="2"/>
      <c r="K646" s="63"/>
      <c r="L646" s="2"/>
      <c r="M646" s="63"/>
      <c r="N646" s="2"/>
      <c r="O646" s="63"/>
      <c r="P646" s="2"/>
      <c r="Q646" s="63"/>
      <c r="R646" s="2"/>
      <c r="S646" s="2"/>
      <c r="T646" s="2"/>
      <c r="U646" s="2"/>
      <c r="V646" s="2"/>
      <c r="W646" s="2"/>
      <c r="X646" s="2"/>
      <c r="Y646" s="2"/>
      <c r="Z646" s="2"/>
      <c r="AA646" s="2"/>
      <c r="AB646" s="2"/>
      <c r="AC646" s="2"/>
      <c r="AD646" s="2"/>
      <c r="AE646" s="2"/>
      <c r="AF646" s="2"/>
      <c r="AG646" s="2"/>
      <c r="AH646" s="2"/>
      <c r="AI646" s="2"/>
      <c r="AJ646" s="2"/>
      <c r="AK646" s="2"/>
    </row>
    <row r="647" spans="1:37" ht="15.75" customHeight="1">
      <c r="A647" s="2"/>
      <c r="B647" s="2"/>
      <c r="C647" s="63"/>
      <c r="D647" s="2"/>
      <c r="E647" s="63"/>
      <c r="F647" s="2"/>
      <c r="G647" s="63"/>
      <c r="H647" s="2"/>
      <c r="I647" s="63"/>
      <c r="J647" s="2"/>
      <c r="K647" s="63"/>
      <c r="L647" s="2"/>
      <c r="M647" s="63"/>
      <c r="N647" s="2"/>
      <c r="O647" s="63"/>
      <c r="P647" s="2"/>
      <c r="Q647" s="63"/>
      <c r="R647" s="2"/>
      <c r="S647" s="2"/>
      <c r="T647" s="2"/>
      <c r="U647" s="2"/>
      <c r="V647" s="2"/>
      <c r="W647" s="2"/>
      <c r="X647" s="2"/>
      <c r="Y647" s="2"/>
      <c r="Z647" s="2"/>
      <c r="AA647" s="2"/>
      <c r="AB647" s="2"/>
      <c r="AC647" s="2"/>
      <c r="AD647" s="2"/>
      <c r="AE647" s="2"/>
      <c r="AF647" s="2"/>
      <c r="AG647" s="2"/>
      <c r="AH647" s="2"/>
      <c r="AI647" s="2"/>
      <c r="AJ647" s="2"/>
      <c r="AK647" s="2"/>
    </row>
    <row r="648" spans="1:37" ht="15.75" customHeight="1">
      <c r="A648" s="2"/>
      <c r="B648" s="2"/>
      <c r="C648" s="63"/>
      <c r="D648" s="2"/>
      <c r="E648" s="63"/>
      <c r="F648" s="2"/>
      <c r="G648" s="63"/>
      <c r="H648" s="2"/>
      <c r="I648" s="63"/>
      <c r="J648" s="2"/>
      <c r="K648" s="63"/>
      <c r="L648" s="2"/>
      <c r="M648" s="63"/>
      <c r="N648" s="2"/>
      <c r="O648" s="63"/>
      <c r="P648" s="2"/>
      <c r="Q648" s="63"/>
      <c r="R648" s="2"/>
      <c r="S648" s="2"/>
      <c r="T648" s="2"/>
      <c r="U648" s="2"/>
      <c r="V648" s="2"/>
      <c r="W648" s="2"/>
      <c r="X648" s="2"/>
      <c r="Y648" s="2"/>
      <c r="Z648" s="2"/>
      <c r="AA648" s="2"/>
      <c r="AB648" s="2"/>
      <c r="AC648" s="2"/>
      <c r="AD648" s="2"/>
      <c r="AE648" s="2"/>
      <c r="AF648" s="2"/>
      <c r="AG648" s="2"/>
      <c r="AH648" s="2"/>
      <c r="AI648" s="2"/>
      <c r="AJ648" s="2"/>
      <c r="AK648" s="2"/>
    </row>
    <row r="649" spans="1:37" ht="15.75" customHeight="1">
      <c r="A649" s="2"/>
      <c r="B649" s="2"/>
      <c r="C649" s="63"/>
      <c r="D649" s="2"/>
      <c r="E649" s="63"/>
      <c r="F649" s="2"/>
      <c r="G649" s="63"/>
      <c r="H649" s="2"/>
      <c r="I649" s="63"/>
      <c r="J649" s="2"/>
      <c r="K649" s="63"/>
      <c r="L649" s="2"/>
      <c r="M649" s="63"/>
      <c r="N649" s="2"/>
      <c r="O649" s="63"/>
      <c r="P649" s="2"/>
      <c r="Q649" s="63"/>
      <c r="R649" s="2"/>
      <c r="S649" s="2"/>
      <c r="T649" s="2"/>
      <c r="U649" s="2"/>
      <c r="V649" s="2"/>
      <c r="W649" s="2"/>
      <c r="X649" s="2"/>
      <c r="Y649" s="2"/>
      <c r="Z649" s="2"/>
      <c r="AA649" s="2"/>
      <c r="AB649" s="2"/>
      <c r="AC649" s="2"/>
      <c r="AD649" s="2"/>
      <c r="AE649" s="2"/>
      <c r="AF649" s="2"/>
      <c r="AG649" s="2"/>
      <c r="AH649" s="2"/>
      <c r="AI649" s="2"/>
      <c r="AJ649" s="2"/>
      <c r="AK649" s="2"/>
    </row>
    <row r="650" spans="1:37" ht="15.75" customHeight="1">
      <c r="A650" s="2"/>
      <c r="B650" s="2"/>
      <c r="C650" s="63"/>
      <c r="D650" s="2"/>
      <c r="E650" s="63"/>
      <c r="F650" s="2"/>
      <c r="G650" s="63"/>
      <c r="H650" s="2"/>
      <c r="I650" s="63"/>
      <c r="J650" s="2"/>
      <c r="K650" s="63"/>
      <c r="L650" s="2"/>
      <c r="M650" s="63"/>
      <c r="N650" s="2"/>
      <c r="O650" s="63"/>
      <c r="P650" s="2"/>
      <c r="Q650" s="63"/>
      <c r="R650" s="2"/>
      <c r="S650" s="2"/>
      <c r="T650" s="2"/>
      <c r="U650" s="2"/>
      <c r="V650" s="2"/>
      <c r="W650" s="2"/>
      <c r="X650" s="2"/>
      <c r="Y650" s="2"/>
      <c r="Z650" s="2"/>
      <c r="AA650" s="2"/>
      <c r="AB650" s="2"/>
      <c r="AC650" s="2"/>
      <c r="AD650" s="2"/>
      <c r="AE650" s="2"/>
      <c r="AF650" s="2"/>
      <c r="AG650" s="2"/>
      <c r="AH650" s="2"/>
      <c r="AI650" s="2"/>
      <c r="AJ650" s="2"/>
      <c r="AK650" s="2"/>
    </row>
    <row r="651" spans="1:37" ht="15.75" customHeight="1">
      <c r="A651" s="2"/>
      <c r="B651" s="2"/>
      <c r="C651" s="63"/>
      <c r="D651" s="2"/>
      <c r="E651" s="63"/>
      <c r="F651" s="2"/>
      <c r="G651" s="63"/>
      <c r="H651" s="2"/>
      <c r="I651" s="63"/>
      <c r="J651" s="2"/>
      <c r="K651" s="63"/>
      <c r="L651" s="2"/>
      <c r="M651" s="63"/>
      <c r="N651" s="2"/>
      <c r="O651" s="63"/>
      <c r="P651" s="2"/>
      <c r="Q651" s="63"/>
      <c r="R651" s="2"/>
      <c r="S651" s="2"/>
      <c r="T651" s="2"/>
      <c r="U651" s="2"/>
      <c r="V651" s="2"/>
      <c r="W651" s="2"/>
      <c r="X651" s="2"/>
      <c r="Y651" s="2"/>
      <c r="Z651" s="2"/>
      <c r="AA651" s="2"/>
      <c r="AB651" s="2"/>
      <c r="AC651" s="2"/>
      <c r="AD651" s="2"/>
      <c r="AE651" s="2"/>
      <c r="AF651" s="2"/>
      <c r="AG651" s="2"/>
      <c r="AH651" s="2"/>
      <c r="AI651" s="2"/>
      <c r="AJ651" s="2"/>
      <c r="AK651" s="2"/>
    </row>
    <row r="652" spans="1:37" ht="15.75" customHeight="1">
      <c r="A652" s="2"/>
      <c r="B652" s="2"/>
      <c r="C652" s="63"/>
      <c r="D652" s="2"/>
      <c r="E652" s="63"/>
      <c r="F652" s="2"/>
      <c r="G652" s="63"/>
      <c r="H652" s="2"/>
      <c r="I652" s="63"/>
      <c r="J652" s="2"/>
      <c r="K652" s="63"/>
      <c r="L652" s="2"/>
      <c r="M652" s="63"/>
      <c r="N652" s="2"/>
      <c r="O652" s="63"/>
      <c r="P652" s="2"/>
      <c r="Q652" s="63"/>
      <c r="R652" s="2"/>
      <c r="S652" s="2"/>
      <c r="T652" s="2"/>
      <c r="U652" s="2"/>
      <c r="V652" s="2"/>
      <c r="W652" s="2"/>
      <c r="X652" s="2"/>
      <c r="Y652" s="2"/>
      <c r="Z652" s="2"/>
      <c r="AA652" s="2"/>
      <c r="AB652" s="2"/>
      <c r="AC652" s="2"/>
      <c r="AD652" s="2"/>
      <c r="AE652" s="2"/>
      <c r="AF652" s="2"/>
      <c r="AG652" s="2"/>
      <c r="AH652" s="2"/>
      <c r="AI652" s="2"/>
      <c r="AJ652" s="2"/>
      <c r="AK652" s="2"/>
    </row>
    <row r="653" spans="1:37" ht="15.75" customHeight="1">
      <c r="A653" s="2"/>
      <c r="B653" s="2"/>
      <c r="C653" s="63"/>
      <c r="D653" s="2"/>
      <c r="E653" s="63"/>
      <c r="F653" s="2"/>
      <c r="G653" s="63"/>
      <c r="H653" s="2"/>
      <c r="I653" s="63"/>
      <c r="J653" s="2"/>
      <c r="K653" s="63"/>
      <c r="L653" s="2"/>
      <c r="M653" s="63"/>
      <c r="N653" s="2"/>
      <c r="O653" s="63"/>
      <c r="P653" s="2"/>
      <c r="Q653" s="63"/>
      <c r="R653" s="2"/>
      <c r="S653" s="2"/>
      <c r="T653" s="2"/>
      <c r="U653" s="2"/>
      <c r="V653" s="2"/>
      <c r="W653" s="2"/>
      <c r="X653" s="2"/>
      <c r="Y653" s="2"/>
      <c r="Z653" s="2"/>
      <c r="AA653" s="2"/>
      <c r="AB653" s="2"/>
      <c r="AC653" s="2"/>
      <c r="AD653" s="2"/>
      <c r="AE653" s="2"/>
      <c r="AF653" s="2"/>
      <c r="AG653" s="2"/>
      <c r="AH653" s="2"/>
      <c r="AI653" s="2"/>
      <c r="AJ653" s="2"/>
      <c r="AK653" s="2"/>
    </row>
    <row r="654" spans="1:37" ht="15.75" customHeight="1">
      <c r="A654" s="2"/>
      <c r="B654" s="2"/>
      <c r="C654" s="63"/>
      <c r="D654" s="2"/>
      <c r="E654" s="63"/>
      <c r="F654" s="2"/>
      <c r="G654" s="63"/>
      <c r="H654" s="2"/>
      <c r="I654" s="63"/>
      <c r="J654" s="2"/>
      <c r="K654" s="63"/>
      <c r="L654" s="2"/>
      <c r="M654" s="63"/>
      <c r="N654" s="2"/>
      <c r="O654" s="63"/>
      <c r="P654" s="2"/>
      <c r="Q654" s="63"/>
      <c r="R654" s="2"/>
      <c r="S654" s="2"/>
      <c r="T654" s="2"/>
      <c r="U654" s="2"/>
      <c r="V654" s="2"/>
      <c r="W654" s="2"/>
      <c r="X654" s="2"/>
      <c r="Y654" s="2"/>
      <c r="Z654" s="2"/>
      <c r="AA654" s="2"/>
      <c r="AB654" s="2"/>
      <c r="AC654" s="2"/>
      <c r="AD654" s="2"/>
      <c r="AE654" s="2"/>
      <c r="AF654" s="2"/>
      <c r="AG654" s="2"/>
      <c r="AH654" s="2"/>
      <c r="AI654" s="2"/>
      <c r="AJ654" s="2"/>
      <c r="AK654" s="2"/>
    </row>
    <row r="655" spans="1:37" ht="15.75" customHeight="1">
      <c r="A655" s="2"/>
      <c r="B655" s="2"/>
      <c r="C655" s="63"/>
      <c r="D655" s="2"/>
      <c r="E655" s="63"/>
      <c r="F655" s="2"/>
      <c r="G655" s="63"/>
      <c r="H655" s="2"/>
      <c r="I655" s="63"/>
      <c r="J655" s="2"/>
      <c r="K655" s="63"/>
      <c r="L655" s="2"/>
      <c r="M655" s="63"/>
      <c r="N655" s="2"/>
      <c r="O655" s="63"/>
      <c r="P655" s="2"/>
      <c r="Q655" s="63"/>
      <c r="R655" s="2"/>
      <c r="S655" s="2"/>
      <c r="T655" s="2"/>
      <c r="U655" s="2"/>
      <c r="V655" s="2"/>
      <c r="W655" s="2"/>
      <c r="X655" s="2"/>
      <c r="Y655" s="2"/>
      <c r="Z655" s="2"/>
      <c r="AA655" s="2"/>
      <c r="AB655" s="2"/>
      <c r="AC655" s="2"/>
      <c r="AD655" s="2"/>
      <c r="AE655" s="2"/>
      <c r="AF655" s="2"/>
      <c r="AG655" s="2"/>
      <c r="AH655" s="2"/>
      <c r="AI655" s="2"/>
      <c r="AJ655" s="2"/>
      <c r="AK655" s="2"/>
    </row>
    <row r="656" spans="1:37" ht="15.75" customHeight="1">
      <c r="A656" s="2"/>
      <c r="B656" s="2"/>
      <c r="C656" s="63"/>
      <c r="D656" s="2"/>
      <c r="E656" s="63"/>
      <c r="F656" s="2"/>
      <c r="G656" s="63"/>
      <c r="H656" s="2"/>
      <c r="I656" s="63"/>
      <c r="J656" s="2"/>
      <c r="K656" s="63"/>
      <c r="L656" s="2"/>
      <c r="M656" s="63"/>
      <c r="N656" s="2"/>
      <c r="O656" s="63"/>
      <c r="P656" s="2"/>
      <c r="Q656" s="63"/>
      <c r="R656" s="2"/>
      <c r="S656" s="2"/>
      <c r="T656" s="2"/>
      <c r="U656" s="2"/>
      <c r="V656" s="2"/>
      <c r="W656" s="2"/>
      <c r="X656" s="2"/>
      <c r="Y656" s="2"/>
      <c r="Z656" s="2"/>
      <c r="AA656" s="2"/>
      <c r="AB656" s="2"/>
      <c r="AC656" s="2"/>
      <c r="AD656" s="2"/>
      <c r="AE656" s="2"/>
      <c r="AF656" s="2"/>
      <c r="AG656" s="2"/>
      <c r="AH656" s="2"/>
      <c r="AI656" s="2"/>
      <c r="AJ656" s="2"/>
      <c r="AK656" s="2"/>
    </row>
    <row r="657" spans="1:37" ht="15.75" customHeight="1">
      <c r="A657" s="2"/>
      <c r="B657" s="2"/>
      <c r="C657" s="63"/>
      <c r="D657" s="2"/>
      <c r="E657" s="63"/>
      <c r="F657" s="2"/>
      <c r="G657" s="63"/>
      <c r="H657" s="2"/>
      <c r="I657" s="63"/>
      <c r="J657" s="2"/>
      <c r="K657" s="63"/>
      <c r="L657" s="2"/>
      <c r="M657" s="63"/>
      <c r="N657" s="2"/>
      <c r="O657" s="63"/>
      <c r="P657" s="2"/>
      <c r="Q657" s="63"/>
      <c r="R657" s="2"/>
      <c r="S657" s="2"/>
      <c r="T657" s="2"/>
      <c r="U657" s="2"/>
      <c r="V657" s="2"/>
      <c r="W657" s="2"/>
      <c r="X657" s="2"/>
      <c r="Y657" s="2"/>
      <c r="Z657" s="2"/>
      <c r="AA657" s="2"/>
      <c r="AB657" s="2"/>
      <c r="AC657" s="2"/>
      <c r="AD657" s="2"/>
      <c r="AE657" s="2"/>
      <c r="AF657" s="2"/>
      <c r="AG657" s="2"/>
      <c r="AH657" s="2"/>
      <c r="AI657" s="2"/>
      <c r="AJ657" s="2"/>
      <c r="AK657" s="2"/>
    </row>
    <row r="658" spans="1:37" ht="15.75" customHeight="1">
      <c r="A658" s="2"/>
      <c r="B658" s="2"/>
      <c r="C658" s="63"/>
      <c r="D658" s="2"/>
      <c r="E658" s="63"/>
      <c r="F658" s="2"/>
      <c r="G658" s="63"/>
      <c r="H658" s="2"/>
      <c r="I658" s="63"/>
      <c r="J658" s="2"/>
      <c r="K658" s="63"/>
      <c r="L658" s="2"/>
      <c r="M658" s="63"/>
      <c r="N658" s="2"/>
      <c r="O658" s="63"/>
      <c r="P658" s="2"/>
      <c r="Q658" s="63"/>
      <c r="R658" s="2"/>
      <c r="S658" s="2"/>
      <c r="T658" s="2"/>
      <c r="U658" s="2"/>
      <c r="V658" s="2"/>
      <c r="W658" s="2"/>
      <c r="X658" s="2"/>
      <c r="Y658" s="2"/>
      <c r="Z658" s="2"/>
      <c r="AA658" s="2"/>
      <c r="AB658" s="2"/>
      <c r="AC658" s="2"/>
      <c r="AD658" s="2"/>
      <c r="AE658" s="2"/>
      <c r="AF658" s="2"/>
      <c r="AG658" s="2"/>
      <c r="AH658" s="2"/>
      <c r="AI658" s="2"/>
      <c r="AJ658" s="2"/>
      <c r="AK658" s="2"/>
    </row>
    <row r="659" spans="1:37" ht="15.75" customHeight="1">
      <c r="A659" s="2"/>
      <c r="B659" s="2"/>
      <c r="C659" s="63"/>
      <c r="D659" s="2"/>
      <c r="E659" s="63"/>
      <c r="F659" s="2"/>
      <c r="G659" s="63"/>
      <c r="H659" s="2"/>
      <c r="I659" s="63"/>
      <c r="J659" s="2"/>
      <c r="K659" s="63"/>
      <c r="L659" s="2"/>
      <c r="M659" s="63"/>
      <c r="N659" s="2"/>
      <c r="O659" s="63"/>
      <c r="P659" s="2"/>
      <c r="Q659" s="63"/>
      <c r="R659" s="2"/>
      <c r="S659" s="2"/>
      <c r="T659" s="2"/>
      <c r="U659" s="2"/>
      <c r="V659" s="2"/>
      <c r="W659" s="2"/>
      <c r="X659" s="2"/>
      <c r="Y659" s="2"/>
      <c r="Z659" s="2"/>
      <c r="AA659" s="2"/>
      <c r="AB659" s="2"/>
      <c r="AC659" s="2"/>
      <c r="AD659" s="2"/>
      <c r="AE659" s="2"/>
      <c r="AF659" s="2"/>
      <c r="AG659" s="2"/>
      <c r="AH659" s="2"/>
      <c r="AI659" s="2"/>
      <c r="AJ659" s="2"/>
      <c r="AK659" s="2"/>
    </row>
    <row r="660" spans="1:37" ht="15.75" customHeight="1">
      <c r="A660" s="2"/>
      <c r="B660" s="2"/>
      <c r="C660" s="63"/>
      <c r="D660" s="2"/>
      <c r="E660" s="63"/>
      <c r="F660" s="2"/>
      <c r="G660" s="63"/>
      <c r="H660" s="2"/>
      <c r="I660" s="63"/>
      <c r="J660" s="2"/>
      <c r="K660" s="63"/>
      <c r="L660" s="2"/>
      <c r="M660" s="63"/>
      <c r="N660" s="2"/>
      <c r="O660" s="63"/>
      <c r="P660" s="2"/>
      <c r="Q660" s="63"/>
      <c r="R660" s="2"/>
      <c r="S660" s="2"/>
      <c r="T660" s="2"/>
      <c r="U660" s="2"/>
      <c r="V660" s="2"/>
      <c r="W660" s="2"/>
      <c r="X660" s="2"/>
      <c r="Y660" s="2"/>
      <c r="Z660" s="2"/>
      <c r="AA660" s="2"/>
      <c r="AB660" s="2"/>
      <c r="AC660" s="2"/>
      <c r="AD660" s="2"/>
      <c r="AE660" s="2"/>
      <c r="AF660" s="2"/>
      <c r="AG660" s="2"/>
      <c r="AH660" s="2"/>
      <c r="AI660" s="2"/>
      <c r="AJ660" s="2"/>
      <c r="AK660" s="2"/>
    </row>
    <row r="661" spans="1:37" ht="15.75" customHeight="1">
      <c r="A661" s="2"/>
      <c r="B661" s="2"/>
      <c r="C661" s="63"/>
      <c r="D661" s="2"/>
      <c r="E661" s="63"/>
      <c r="F661" s="2"/>
      <c r="G661" s="63"/>
      <c r="H661" s="2"/>
      <c r="I661" s="63"/>
      <c r="J661" s="2"/>
      <c r="K661" s="63"/>
      <c r="L661" s="2"/>
      <c r="M661" s="63"/>
      <c r="N661" s="2"/>
      <c r="O661" s="63"/>
      <c r="P661" s="2"/>
      <c r="Q661" s="63"/>
      <c r="R661" s="2"/>
      <c r="S661" s="2"/>
      <c r="T661" s="2"/>
      <c r="U661" s="2"/>
      <c r="V661" s="2"/>
      <c r="W661" s="2"/>
      <c r="X661" s="2"/>
      <c r="Y661" s="2"/>
      <c r="Z661" s="2"/>
      <c r="AA661" s="2"/>
      <c r="AB661" s="2"/>
      <c r="AC661" s="2"/>
      <c r="AD661" s="2"/>
      <c r="AE661" s="2"/>
      <c r="AF661" s="2"/>
      <c r="AG661" s="2"/>
      <c r="AH661" s="2"/>
      <c r="AI661" s="2"/>
      <c r="AJ661" s="2"/>
      <c r="AK661" s="2"/>
    </row>
    <row r="662" spans="1:37" ht="15.75" customHeight="1">
      <c r="A662" s="2"/>
      <c r="B662" s="2"/>
      <c r="C662" s="63"/>
      <c r="D662" s="2"/>
      <c r="E662" s="63"/>
      <c r="F662" s="2"/>
      <c r="G662" s="63"/>
      <c r="H662" s="2"/>
      <c r="I662" s="63"/>
      <c r="J662" s="2"/>
      <c r="K662" s="63"/>
      <c r="L662" s="2"/>
      <c r="M662" s="63"/>
      <c r="N662" s="2"/>
      <c r="O662" s="63"/>
      <c r="P662" s="2"/>
      <c r="Q662" s="63"/>
      <c r="R662" s="2"/>
      <c r="S662" s="2"/>
      <c r="T662" s="2"/>
      <c r="U662" s="2"/>
      <c r="V662" s="2"/>
      <c r="W662" s="2"/>
      <c r="X662" s="2"/>
      <c r="Y662" s="2"/>
      <c r="Z662" s="2"/>
      <c r="AA662" s="2"/>
      <c r="AB662" s="2"/>
      <c r="AC662" s="2"/>
      <c r="AD662" s="2"/>
      <c r="AE662" s="2"/>
      <c r="AF662" s="2"/>
      <c r="AG662" s="2"/>
      <c r="AH662" s="2"/>
      <c r="AI662" s="2"/>
      <c r="AJ662" s="2"/>
      <c r="AK662" s="2"/>
    </row>
    <row r="663" spans="1:37" ht="15.75" customHeight="1">
      <c r="A663" s="2"/>
      <c r="B663" s="2"/>
      <c r="C663" s="63"/>
      <c r="D663" s="2"/>
      <c r="E663" s="63"/>
      <c r="F663" s="2"/>
      <c r="G663" s="63"/>
      <c r="H663" s="2"/>
      <c r="I663" s="63"/>
      <c r="J663" s="2"/>
      <c r="K663" s="63"/>
      <c r="L663" s="2"/>
      <c r="M663" s="63"/>
      <c r="N663" s="2"/>
      <c r="O663" s="63"/>
      <c r="P663" s="2"/>
      <c r="Q663" s="63"/>
      <c r="R663" s="2"/>
      <c r="S663" s="2"/>
      <c r="T663" s="2"/>
      <c r="U663" s="2"/>
      <c r="V663" s="2"/>
      <c r="W663" s="2"/>
      <c r="X663" s="2"/>
      <c r="Y663" s="2"/>
      <c r="Z663" s="2"/>
      <c r="AA663" s="2"/>
      <c r="AB663" s="2"/>
      <c r="AC663" s="2"/>
      <c r="AD663" s="2"/>
      <c r="AE663" s="2"/>
      <c r="AF663" s="2"/>
      <c r="AG663" s="2"/>
      <c r="AH663" s="2"/>
      <c r="AI663" s="2"/>
      <c r="AJ663" s="2"/>
      <c r="AK663" s="2"/>
    </row>
    <row r="664" spans="1:37" ht="15.75" customHeight="1">
      <c r="A664" s="2"/>
      <c r="B664" s="2"/>
      <c r="C664" s="63"/>
      <c r="D664" s="2"/>
      <c r="E664" s="63"/>
      <c r="F664" s="2"/>
      <c r="G664" s="63"/>
      <c r="H664" s="2"/>
      <c r="I664" s="63"/>
      <c r="J664" s="2"/>
      <c r="K664" s="63"/>
      <c r="L664" s="2"/>
      <c r="M664" s="63"/>
      <c r="N664" s="2"/>
      <c r="O664" s="63"/>
      <c r="P664" s="2"/>
      <c r="Q664" s="63"/>
      <c r="R664" s="2"/>
      <c r="S664" s="2"/>
      <c r="T664" s="2"/>
      <c r="U664" s="2"/>
      <c r="V664" s="2"/>
      <c r="W664" s="2"/>
      <c r="X664" s="2"/>
      <c r="Y664" s="2"/>
      <c r="Z664" s="2"/>
      <c r="AA664" s="2"/>
      <c r="AB664" s="2"/>
      <c r="AC664" s="2"/>
      <c r="AD664" s="2"/>
      <c r="AE664" s="2"/>
      <c r="AF664" s="2"/>
      <c r="AG664" s="2"/>
      <c r="AH664" s="2"/>
      <c r="AI664" s="2"/>
      <c r="AJ664" s="2"/>
      <c r="AK664" s="2"/>
    </row>
    <row r="665" spans="1:37" ht="15.75" customHeight="1">
      <c r="A665" s="2"/>
      <c r="B665" s="2"/>
      <c r="C665" s="63"/>
      <c r="D665" s="2"/>
      <c r="E665" s="63"/>
      <c r="F665" s="2"/>
      <c r="G665" s="63"/>
      <c r="H665" s="2"/>
      <c r="I665" s="63"/>
      <c r="J665" s="2"/>
      <c r="K665" s="63"/>
      <c r="L665" s="2"/>
      <c r="M665" s="63"/>
      <c r="N665" s="2"/>
      <c r="O665" s="63"/>
      <c r="P665" s="2"/>
      <c r="Q665" s="63"/>
      <c r="R665" s="2"/>
      <c r="S665" s="2"/>
      <c r="T665" s="2"/>
      <c r="U665" s="2"/>
      <c r="V665" s="2"/>
      <c r="W665" s="2"/>
      <c r="X665" s="2"/>
      <c r="Y665" s="2"/>
      <c r="Z665" s="2"/>
      <c r="AA665" s="2"/>
      <c r="AB665" s="2"/>
      <c r="AC665" s="2"/>
      <c r="AD665" s="2"/>
      <c r="AE665" s="2"/>
      <c r="AF665" s="2"/>
      <c r="AG665" s="2"/>
      <c r="AH665" s="2"/>
      <c r="AI665" s="2"/>
      <c r="AJ665" s="2"/>
      <c r="AK665" s="2"/>
    </row>
    <row r="666" spans="1:37" ht="15.75" customHeight="1">
      <c r="A666" s="2"/>
      <c r="B666" s="2"/>
      <c r="C666" s="63"/>
      <c r="D666" s="2"/>
      <c r="E666" s="63"/>
      <c r="F666" s="2"/>
      <c r="G666" s="63"/>
      <c r="H666" s="2"/>
      <c r="I666" s="63"/>
      <c r="J666" s="2"/>
      <c r="K666" s="63"/>
      <c r="L666" s="2"/>
      <c r="M666" s="63"/>
      <c r="N666" s="2"/>
      <c r="O666" s="63"/>
      <c r="P666" s="2"/>
      <c r="Q666" s="63"/>
      <c r="R666" s="2"/>
      <c r="S666" s="2"/>
      <c r="T666" s="2"/>
      <c r="U666" s="2"/>
      <c r="V666" s="2"/>
      <c r="W666" s="2"/>
      <c r="X666" s="2"/>
      <c r="Y666" s="2"/>
      <c r="Z666" s="2"/>
      <c r="AA666" s="2"/>
      <c r="AB666" s="2"/>
      <c r="AC666" s="2"/>
      <c r="AD666" s="2"/>
      <c r="AE666" s="2"/>
      <c r="AF666" s="2"/>
      <c r="AG666" s="2"/>
      <c r="AH666" s="2"/>
      <c r="AI666" s="2"/>
      <c r="AJ666" s="2"/>
      <c r="AK666" s="2"/>
    </row>
    <row r="667" spans="1:37" ht="15.75" customHeight="1">
      <c r="A667" s="2"/>
      <c r="B667" s="2"/>
      <c r="C667" s="63"/>
      <c r="D667" s="2"/>
      <c r="E667" s="63"/>
      <c r="F667" s="2"/>
      <c r="G667" s="63"/>
      <c r="H667" s="2"/>
      <c r="I667" s="63"/>
      <c r="J667" s="2"/>
      <c r="K667" s="63"/>
      <c r="L667" s="2"/>
      <c r="M667" s="63"/>
      <c r="N667" s="2"/>
      <c r="O667" s="63"/>
      <c r="P667" s="2"/>
      <c r="Q667" s="63"/>
      <c r="R667" s="2"/>
      <c r="S667" s="2"/>
      <c r="T667" s="2"/>
      <c r="U667" s="2"/>
      <c r="V667" s="2"/>
      <c r="W667" s="2"/>
      <c r="X667" s="2"/>
      <c r="Y667" s="2"/>
      <c r="Z667" s="2"/>
      <c r="AA667" s="2"/>
      <c r="AB667" s="2"/>
      <c r="AC667" s="2"/>
      <c r="AD667" s="2"/>
      <c r="AE667" s="2"/>
      <c r="AF667" s="2"/>
      <c r="AG667" s="2"/>
      <c r="AH667" s="2"/>
      <c r="AI667" s="2"/>
      <c r="AJ667" s="2"/>
      <c r="AK667" s="2"/>
    </row>
    <row r="668" spans="1:37" ht="15.75" customHeight="1">
      <c r="A668" s="2"/>
      <c r="B668" s="2"/>
      <c r="C668" s="63"/>
      <c r="D668" s="2"/>
      <c r="E668" s="63"/>
      <c r="F668" s="2"/>
      <c r="G668" s="63"/>
      <c r="H668" s="2"/>
      <c r="I668" s="63"/>
      <c r="J668" s="2"/>
      <c r="K668" s="63"/>
      <c r="L668" s="2"/>
      <c r="M668" s="63"/>
      <c r="N668" s="2"/>
      <c r="O668" s="63"/>
      <c r="P668" s="2"/>
      <c r="Q668" s="63"/>
      <c r="R668" s="2"/>
      <c r="S668" s="2"/>
      <c r="T668" s="2"/>
      <c r="U668" s="2"/>
      <c r="V668" s="2"/>
      <c r="W668" s="2"/>
      <c r="X668" s="2"/>
      <c r="Y668" s="2"/>
      <c r="Z668" s="2"/>
      <c r="AA668" s="2"/>
      <c r="AB668" s="2"/>
      <c r="AC668" s="2"/>
      <c r="AD668" s="2"/>
      <c r="AE668" s="2"/>
      <c r="AF668" s="2"/>
      <c r="AG668" s="2"/>
      <c r="AH668" s="2"/>
      <c r="AI668" s="2"/>
      <c r="AJ668" s="2"/>
      <c r="AK668" s="2"/>
    </row>
    <row r="669" spans="1:37" ht="15.75" customHeight="1">
      <c r="A669" s="2"/>
      <c r="B669" s="2"/>
      <c r="C669" s="63"/>
      <c r="D669" s="2"/>
      <c r="E669" s="63"/>
      <c r="F669" s="2"/>
      <c r="G669" s="63"/>
      <c r="H669" s="2"/>
      <c r="I669" s="63"/>
      <c r="J669" s="2"/>
      <c r="K669" s="63"/>
      <c r="L669" s="2"/>
      <c r="M669" s="63"/>
      <c r="N669" s="2"/>
      <c r="O669" s="63"/>
      <c r="P669" s="2"/>
      <c r="Q669" s="63"/>
      <c r="R669" s="2"/>
      <c r="S669" s="2"/>
      <c r="T669" s="2"/>
      <c r="U669" s="2"/>
      <c r="V669" s="2"/>
      <c r="W669" s="2"/>
      <c r="X669" s="2"/>
      <c r="Y669" s="2"/>
      <c r="Z669" s="2"/>
      <c r="AA669" s="2"/>
      <c r="AB669" s="2"/>
      <c r="AC669" s="2"/>
      <c r="AD669" s="2"/>
      <c r="AE669" s="2"/>
      <c r="AF669" s="2"/>
      <c r="AG669" s="2"/>
      <c r="AH669" s="2"/>
      <c r="AI669" s="2"/>
      <c r="AJ669" s="2"/>
      <c r="AK669" s="2"/>
    </row>
    <row r="670" spans="1:37" ht="15.75" customHeight="1">
      <c r="A670" s="2"/>
      <c r="B670" s="2"/>
      <c r="C670" s="63"/>
      <c r="D670" s="2"/>
      <c r="E670" s="63"/>
      <c r="F670" s="2"/>
      <c r="G670" s="63"/>
      <c r="H670" s="2"/>
      <c r="I670" s="63"/>
      <c r="J670" s="2"/>
      <c r="K670" s="63"/>
      <c r="L670" s="2"/>
      <c r="M670" s="63"/>
      <c r="N670" s="2"/>
      <c r="O670" s="63"/>
      <c r="P670" s="2"/>
      <c r="Q670" s="63"/>
      <c r="R670" s="2"/>
      <c r="S670" s="2"/>
      <c r="T670" s="2"/>
      <c r="U670" s="2"/>
      <c r="V670" s="2"/>
      <c r="W670" s="2"/>
      <c r="X670" s="2"/>
      <c r="Y670" s="2"/>
      <c r="Z670" s="2"/>
      <c r="AA670" s="2"/>
      <c r="AB670" s="2"/>
      <c r="AC670" s="2"/>
      <c r="AD670" s="2"/>
      <c r="AE670" s="2"/>
      <c r="AF670" s="2"/>
      <c r="AG670" s="2"/>
      <c r="AH670" s="2"/>
      <c r="AI670" s="2"/>
      <c r="AJ670" s="2"/>
      <c r="AK670" s="2"/>
    </row>
    <row r="671" spans="1:37" ht="15.75" customHeight="1">
      <c r="A671" s="2"/>
      <c r="B671" s="2"/>
      <c r="C671" s="63"/>
      <c r="D671" s="2"/>
      <c r="E671" s="63"/>
      <c r="F671" s="2"/>
      <c r="G671" s="63"/>
      <c r="H671" s="2"/>
      <c r="I671" s="63"/>
      <c r="J671" s="2"/>
      <c r="K671" s="63"/>
      <c r="L671" s="2"/>
      <c r="M671" s="63"/>
      <c r="N671" s="2"/>
      <c r="O671" s="63"/>
      <c r="P671" s="2"/>
      <c r="Q671" s="63"/>
      <c r="R671" s="2"/>
      <c r="S671" s="2"/>
      <c r="T671" s="2"/>
      <c r="U671" s="2"/>
      <c r="V671" s="2"/>
      <c r="W671" s="2"/>
      <c r="X671" s="2"/>
      <c r="Y671" s="2"/>
      <c r="Z671" s="2"/>
      <c r="AA671" s="2"/>
      <c r="AB671" s="2"/>
      <c r="AC671" s="2"/>
      <c r="AD671" s="2"/>
      <c r="AE671" s="2"/>
      <c r="AF671" s="2"/>
      <c r="AG671" s="2"/>
      <c r="AH671" s="2"/>
      <c r="AI671" s="2"/>
      <c r="AJ671" s="2"/>
      <c r="AK671" s="2"/>
    </row>
    <row r="672" spans="1:37" ht="15.75" customHeight="1">
      <c r="A672" s="2"/>
      <c r="B672" s="2"/>
      <c r="C672" s="63"/>
      <c r="D672" s="2"/>
      <c r="E672" s="63"/>
      <c r="F672" s="2"/>
      <c r="G672" s="63"/>
      <c r="H672" s="2"/>
      <c r="I672" s="63"/>
      <c r="J672" s="2"/>
      <c r="K672" s="63"/>
      <c r="L672" s="2"/>
      <c r="M672" s="63"/>
      <c r="N672" s="2"/>
      <c r="O672" s="63"/>
      <c r="P672" s="2"/>
      <c r="Q672" s="63"/>
      <c r="R672" s="2"/>
      <c r="S672" s="2"/>
      <c r="T672" s="2"/>
      <c r="U672" s="2"/>
      <c r="V672" s="2"/>
      <c r="W672" s="2"/>
      <c r="X672" s="2"/>
      <c r="Y672" s="2"/>
      <c r="Z672" s="2"/>
      <c r="AA672" s="2"/>
      <c r="AB672" s="2"/>
      <c r="AC672" s="2"/>
      <c r="AD672" s="2"/>
      <c r="AE672" s="2"/>
      <c r="AF672" s="2"/>
      <c r="AG672" s="2"/>
      <c r="AH672" s="2"/>
      <c r="AI672" s="2"/>
      <c r="AJ672" s="2"/>
      <c r="AK672" s="2"/>
    </row>
    <row r="673" spans="1:37" ht="15.75" customHeight="1">
      <c r="A673" s="2"/>
      <c r="B673" s="2"/>
      <c r="C673" s="63"/>
      <c r="D673" s="2"/>
      <c r="E673" s="63"/>
      <c r="F673" s="2"/>
      <c r="G673" s="63"/>
      <c r="H673" s="2"/>
      <c r="I673" s="63"/>
      <c r="J673" s="2"/>
      <c r="K673" s="63"/>
      <c r="L673" s="2"/>
      <c r="M673" s="63"/>
      <c r="N673" s="2"/>
      <c r="O673" s="63"/>
      <c r="P673" s="2"/>
      <c r="Q673" s="63"/>
      <c r="R673" s="2"/>
      <c r="S673" s="2"/>
      <c r="T673" s="2"/>
      <c r="U673" s="2"/>
      <c r="V673" s="2"/>
      <c r="W673" s="2"/>
      <c r="X673" s="2"/>
      <c r="Y673" s="2"/>
      <c r="Z673" s="2"/>
      <c r="AA673" s="2"/>
      <c r="AB673" s="2"/>
      <c r="AC673" s="2"/>
      <c r="AD673" s="2"/>
      <c r="AE673" s="2"/>
      <c r="AF673" s="2"/>
      <c r="AG673" s="2"/>
      <c r="AH673" s="2"/>
      <c r="AI673" s="2"/>
      <c r="AJ673" s="2"/>
      <c r="AK673" s="2"/>
    </row>
    <row r="674" spans="1:37" ht="15.75" customHeight="1">
      <c r="A674" s="2"/>
      <c r="B674" s="2"/>
      <c r="C674" s="63"/>
      <c r="D674" s="2"/>
      <c r="E674" s="63"/>
      <c r="F674" s="2"/>
      <c r="G674" s="63"/>
      <c r="H674" s="2"/>
      <c r="I674" s="63"/>
      <c r="J674" s="2"/>
      <c r="K674" s="63"/>
      <c r="L674" s="2"/>
      <c r="M674" s="63"/>
      <c r="N674" s="2"/>
      <c r="O674" s="63"/>
      <c r="P674" s="2"/>
      <c r="Q674" s="63"/>
      <c r="R674" s="2"/>
      <c r="S674" s="2"/>
      <c r="T674" s="2"/>
      <c r="U674" s="2"/>
      <c r="V674" s="2"/>
      <c r="W674" s="2"/>
      <c r="X674" s="2"/>
      <c r="Y674" s="2"/>
      <c r="Z674" s="2"/>
      <c r="AA674" s="2"/>
      <c r="AB674" s="2"/>
      <c r="AC674" s="2"/>
      <c r="AD674" s="2"/>
      <c r="AE674" s="2"/>
      <c r="AF674" s="2"/>
      <c r="AG674" s="2"/>
      <c r="AH674" s="2"/>
      <c r="AI674" s="2"/>
      <c r="AJ674" s="2"/>
      <c r="AK674" s="2"/>
    </row>
    <row r="675" spans="1:37" ht="15.75" customHeight="1">
      <c r="A675" s="2"/>
      <c r="B675" s="2"/>
      <c r="C675" s="63"/>
      <c r="D675" s="2"/>
      <c r="E675" s="63"/>
      <c r="F675" s="2"/>
      <c r="G675" s="63"/>
      <c r="H675" s="2"/>
      <c r="I675" s="63"/>
      <c r="J675" s="2"/>
      <c r="K675" s="63"/>
      <c r="L675" s="2"/>
      <c r="M675" s="63"/>
      <c r="N675" s="2"/>
      <c r="O675" s="63"/>
      <c r="P675" s="2"/>
      <c r="Q675" s="63"/>
      <c r="R675" s="2"/>
      <c r="S675" s="2"/>
      <c r="T675" s="2"/>
      <c r="U675" s="2"/>
      <c r="V675" s="2"/>
      <c r="W675" s="2"/>
      <c r="X675" s="2"/>
      <c r="Y675" s="2"/>
      <c r="Z675" s="2"/>
      <c r="AA675" s="2"/>
      <c r="AB675" s="2"/>
      <c r="AC675" s="2"/>
      <c r="AD675" s="2"/>
      <c r="AE675" s="2"/>
      <c r="AF675" s="2"/>
      <c r="AG675" s="2"/>
      <c r="AH675" s="2"/>
      <c r="AI675" s="2"/>
      <c r="AJ675" s="2"/>
      <c r="AK675" s="2"/>
    </row>
    <row r="676" spans="1:37" ht="15.75" customHeight="1">
      <c r="A676" s="2"/>
      <c r="B676" s="2"/>
      <c r="C676" s="63"/>
      <c r="D676" s="2"/>
      <c r="E676" s="63"/>
      <c r="F676" s="2"/>
      <c r="G676" s="63"/>
      <c r="H676" s="2"/>
      <c r="I676" s="63"/>
      <c r="J676" s="2"/>
      <c r="K676" s="63"/>
      <c r="L676" s="2"/>
      <c r="M676" s="63"/>
      <c r="N676" s="2"/>
      <c r="O676" s="63"/>
      <c r="P676" s="2"/>
      <c r="Q676" s="63"/>
      <c r="R676" s="2"/>
      <c r="S676" s="2"/>
      <c r="T676" s="2"/>
      <c r="U676" s="2"/>
      <c r="V676" s="2"/>
      <c r="W676" s="2"/>
      <c r="X676" s="2"/>
      <c r="Y676" s="2"/>
      <c r="Z676" s="2"/>
      <c r="AA676" s="2"/>
      <c r="AB676" s="2"/>
      <c r="AC676" s="2"/>
      <c r="AD676" s="2"/>
      <c r="AE676" s="2"/>
      <c r="AF676" s="2"/>
      <c r="AG676" s="2"/>
      <c r="AH676" s="2"/>
      <c r="AI676" s="2"/>
      <c r="AJ676" s="2"/>
      <c r="AK676" s="2"/>
    </row>
    <row r="677" spans="1:37" ht="15.75" customHeight="1">
      <c r="A677" s="2"/>
      <c r="B677" s="2"/>
      <c r="C677" s="63"/>
      <c r="D677" s="2"/>
      <c r="E677" s="63"/>
      <c r="F677" s="2"/>
      <c r="G677" s="63"/>
      <c r="H677" s="2"/>
      <c r="I677" s="63"/>
      <c r="J677" s="2"/>
      <c r="K677" s="63"/>
      <c r="L677" s="2"/>
      <c r="M677" s="63"/>
      <c r="N677" s="2"/>
      <c r="O677" s="63"/>
      <c r="P677" s="2"/>
      <c r="Q677" s="63"/>
      <c r="R677" s="2"/>
      <c r="S677" s="2"/>
      <c r="T677" s="2"/>
      <c r="U677" s="2"/>
      <c r="V677" s="2"/>
      <c r="W677" s="2"/>
      <c r="X677" s="2"/>
      <c r="Y677" s="2"/>
      <c r="Z677" s="2"/>
      <c r="AA677" s="2"/>
      <c r="AB677" s="2"/>
      <c r="AC677" s="2"/>
      <c r="AD677" s="2"/>
      <c r="AE677" s="2"/>
      <c r="AF677" s="2"/>
      <c r="AG677" s="2"/>
      <c r="AH677" s="2"/>
      <c r="AI677" s="2"/>
      <c r="AJ677" s="2"/>
      <c r="AK677" s="2"/>
    </row>
    <row r="678" spans="1:37" ht="15.75" customHeight="1">
      <c r="A678" s="2"/>
      <c r="B678" s="2"/>
      <c r="C678" s="63"/>
      <c r="D678" s="2"/>
      <c r="E678" s="63"/>
      <c r="F678" s="2"/>
      <c r="G678" s="63"/>
      <c r="H678" s="2"/>
      <c r="I678" s="63"/>
      <c r="J678" s="2"/>
      <c r="K678" s="63"/>
      <c r="L678" s="2"/>
      <c r="M678" s="63"/>
      <c r="N678" s="2"/>
      <c r="O678" s="63"/>
      <c r="P678" s="2"/>
      <c r="Q678" s="63"/>
      <c r="R678" s="2"/>
      <c r="S678" s="2"/>
      <c r="T678" s="2"/>
      <c r="U678" s="2"/>
      <c r="V678" s="2"/>
      <c r="W678" s="2"/>
      <c r="X678" s="2"/>
      <c r="Y678" s="2"/>
      <c r="Z678" s="2"/>
      <c r="AA678" s="2"/>
      <c r="AB678" s="2"/>
      <c r="AC678" s="2"/>
      <c r="AD678" s="2"/>
      <c r="AE678" s="2"/>
      <c r="AF678" s="2"/>
      <c r="AG678" s="2"/>
      <c r="AH678" s="2"/>
      <c r="AI678" s="2"/>
      <c r="AJ678" s="2"/>
      <c r="AK678" s="2"/>
    </row>
    <row r="679" spans="1:37" ht="15.75" customHeight="1">
      <c r="A679" s="2"/>
      <c r="B679" s="2"/>
      <c r="C679" s="63"/>
      <c r="D679" s="2"/>
      <c r="E679" s="63"/>
      <c r="F679" s="2"/>
      <c r="G679" s="63"/>
      <c r="H679" s="2"/>
      <c r="I679" s="63"/>
      <c r="J679" s="2"/>
      <c r="K679" s="63"/>
      <c r="L679" s="2"/>
      <c r="M679" s="63"/>
      <c r="N679" s="2"/>
      <c r="O679" s="63"/>
      <c r="P679" s="2"/>
      <c r="Q679" s="63"/>
      <c r="R679" s="2"/>
      <c r="S679" s="2"/>
      <c r="T679" s="2"/>
      <c r="U679" s="2"/>
      <c r="V679" s="2"/>
      <c r="W679" s="2"/>
      <c r="X679" s="2"/>
      <c r="Y679" s="2"/>
      <c r="Z679" s="2"/>
      <c r="AA679" s="2"/>
      <c r="AB679" s="2"/>
      <c r="AC679" s="2"/>
      <c r="AD679" s="2"/>
      <c r="AE679" s="2"/>
      <c r="AF679" s="2"/>
      <c r="AG679" s="2"/>
      <c r="AH679" s="2"/>
      <c r="AI679" s="2"/>
      <c r="AJ679" s="2"/>
      <c r="AK679" s="2"/>
    </row>
    <row r="680" spans="1:37" ht="15.75" customHeight="1">
      <c r="A680" s="2"/>
      <c r="B680" s="2"/>
      <c r="C680" s="63"/>
      <c r="D680" s="2"/>
      <c r="E680" s="63"/>
      <c r="F680" s="2"/>
      <c r="G680" s="63"/>
      <c r="H680" s="2"/>
      <c r="I680" s="63"/>
      <c r="J680" s="2"/>
      <c r="K680" s="63"/>
      <c r="L680" s="2"/>
      <c r="M680" s="63"/>
      <c r="N680" s="2"/>
      <c r="O680" s="63"/>
      <c r="P680" s="2"/>
      <c r="Q680" s="63"/>
      <c r="R680" s="2"/>
      <c r="S680" s="2"/>
      <c r="T680" s="2"/>
      <c r="U680" s="2"/>
      <c r="V680" s="2"/>
      <c r="W680" s="2"/>
      <c r="X680" s="2"/>
      <c r="Y680" s="2"/>
      <c r="Z680" s="2"/>
      <c r="AA680" s="2"/>
      <c r="AB680" s="2"/>
      <c r="AC680" s="2"/>
      <c r="AD680" s="2"/>
      <c r="AE680" s="2"/>
      <c r="AF680" s="2"/>
      <c r="AG680" s="2"/>
      <c r="AH680" s="2"/>
      <c r="AI680" s="2"/>
      <c r="AJ680" s="2"/>
      <c r="AK680" s="2"/>
    </row>
    <row r="681" spans="1:37" ht="15.75" customHeight="1">
      <c r="A681" s="2"/>
      <c r="B681" s="2"/>
      <c r="C681" s="63"/>
      <c r="D681" s="2"/>
      <c r="E681" s="63"/>
      <c r="F681" s="2"/>
      <c r="G681" s="63"/>
      <c r="H681" s="2"/>
      <c r="I681" s="63"/>
      <c r="J681" s="2"/>
      <c r="K681" s="63"/>
      <c r="L681" s="2"/>
      <c r="M681" s="63"/>
      <c r="N681" s="2"/>
      <c r="O681" s="63"/>
      <c r="P681" s="2"/>
      <c r="Q681" s="63"/>
      <c r="R681" s="2"/>
      <c r="S681" s="2"/>
      <c r="T681" s="2"/>
      <c r="U681" s="2"/>
      <c r="V681" s="2"/>
      <c r="W681" s="2"/>
      <c r="X681" s="2"/>
      <c r="Y681" s="2"/>
      <c r="Z681" s="2"/>
      <c r="AA681" s="2"/>
      <c r="AB681" s="2"/>
      <c r="AC681" s="2"/>
      <c r="AD681" s="2"/>
      <c r="AE681" s="2"/>
      <c r="AF681" s="2"/>
      <c r="AG681" s="2"/>
      <c r="AH681" s="2"/>
      <c r="AI681" s="2"/>
      <c r="AJ681" s="2"/>
      <c r="AK681" s="2"/>
    </row>
    <row r="682" spans="1:37" ht="15.75" customHeight="1">
      <c r="A682" s="2"/>
      <c r="B682" s="2"/>
      <c r="C682" s="63"/>
      <c r="D682" s="2"/>
      <c r="E682" s="63"/>
      <c r="F682" s="2"/>
      <c r="G682" s="63"/>
      <c r="H682" s="2"/>
      <c r="I682" s="63"/>
      <c r="J682" s="2"/>
      <c r="K682" s="63"/>
      <c r="L682" s="2"/>
      <c r="M682" s="63"/>
      <c r="N682" s="2"/>
      <c r="O682" s="63"/>
      <c r="P682" s="2"/>
      <c r="Q682" s="63"/>
      <c r="R682" s="2"/>
      <c r="S682" s="2"/>
      <c r="T682" s="2"/>
      <c r="U682" s="2"/>
      <c r="V682" s="2"/>
      <c r="W682" s="2"/>
      <c r="X682" s="2"/>
      <c r="Y682" s="2"/>
      <c r="Z682" s="2"/>
      <c r="AA682" s="2"/>
      <c r="AB682" s="2"/>
      <c r="AC682" s="2"/>
      <c r="AD682" s="2"/>
      <c r="AE682" s="2"/>
      <c r="AF682" s="2"/>
      <c r="AG682" s="2"/>
      <c r="AH682" s="2"/>
      <c r="AI682" s="2"/>
      <c r="AJ682" s="2"/>
      <c r="AK682" s="2"/>
    </row>
    <row r="683" spans="1:37" ht="15.75" customHeight="1">
      <c r="A683" s="2"/>
      <c r="B683" s="2"/>
      <c r="C683" s="63"/>
      <c r="D683" s="2"/>
      <c r="E683" s="63"/>
      <c r="F683" s="2"/>
      <c r="G683" s="63"/>
      <c r="H683" s="2"/>
      <c r="I683" s="63"/>
      <c r="J683" s="2"/>
      <c r="K683" s="63"/>
      <c r="L683" s="2"/>
      <c r="M683" s="63"/>
      <c r="N683" s="2"/>
      <c r="O683" s="63"/>
      <c r="P683" s="2"/>
      <c r="Q683" s="63"/>
      <c r="R683" s="2"/>
      <c r="S683" s="2"/>
      <c r="T683" s="2"/>
      <c r="U683" s="2"/>
      <c r="V683" s="2"/>
      <c r="W683" s="2"/>
      <c r="X683" s="2"/>
      <c r="Y683" s="2"/>
      <c r="Z683" s="2"/>
      <c r="AA683" s="2"/>
      <c r="AB683" s="2"/>
      <c r="AC683" s="2"/>
      <c r="AD683" s="2"/>
      <c r="AE683" s="2"/>
      <c r="AF683" s="2"/>
      <c r="AG683" s="2"/>
      <c r="AH683" s="2"/>
      <c r="AI683" s="2"/>
      <c r="AJ683" s="2"/>
      <c r="AK683" s="2"/>
    </row>
    <row r="684" spans="1:37" ht="15.75" customHeight="1">
      <c r="A684" s="2"/>
      <c r="B684" s="2"/>
      <c r="C684" s="63"/>
      <c r="D684" s="2"/>
      <c r="E684" s="63"/>
      <c r="F684" s="2"/>
      <c r="G684" s="63"/>
      <c r="H684" s="2"/>
      <c r="I684" s="63"/>
      <c r="J684" s="2"/>
      <c r="K684" s="63"/>
      <c r="L684" s="2"/>
      <c r="M684" s="63"/>
      <c r="N684" s="2"/>
      <c r="O684" s="63"/>
      <c r="P684" s="2"/>
      <c r="Q684" s="63"/>
      <c r="R684" s="2"/>
      <c r="S684" s="2"/>
      <c r="T684" s="2"/>
      <c r="U684" s="2"/>
      <c r="V684" s="2"/>
      <c r="W684" s="2"/>
      <c r="X684" s="2"/>
      <c r="Y684" s="2"/>
      <c r="Z684" s="2"/>
      <c r="AA684" s="2"/>
      <c r="AB684" s="2"/>
      <c r="AC684" s="2"/>
      <c r="AD684" s="2"/>
      <c r="AE684" s="2"/>
      <c r="AF684" s="2"/>
      <c r="AG684" s="2"/>
      <c r="AH684" s="2"/>
      <c r="AI684" s="2"/>
      <c r="AJ684" s="2"/>
      <c r="AK684" s="2"/>
    </row>
    <row r="685" spans="1:37" ht="15.75" customHeight="1">
      <c r="A685" s="2"/>
      <c r="B685" s="2"/>
      <c r="C685" s="63"/>
      <c r="D685" s="2"/>
      <c r="E685" s="63"/>
      <c r="F685" s="2"/>
      <c r="G685" s="63"/>
      <c r="H685" s="2"/>
      <c r="I685" s="63"/>
      <c r="J685" s="2"/>
      <c r="K685" s="63"/>
      <c r="L685" s="2"/>
      <c r="M685" s="63"/>
      <c r="N685" s="2"/>
      <c r="O685" s="63"/>
      <c r="P685" s="2"/>
      <c r="Q685" s="63"/>
      <c r="R685" s="2"/>
      <c r="S685" s="2"/>
      <c r="T685" s="2"/>
      <c r="U685" s="2"/>
      <c r="V685" s="2"/>
      <c r="W685" s="2"/>
      <c r="X685" s="2"/>
      <c r="Y685" s="2"/>
      <c r="Z685" s="2"/>
      <c r="AA685" s="2"/>
      <c r="AB685" s="2"/>
      <c r="AC685" s="2"/>
      <c r="AD685" s="2"/>
      <c r="AE685" s="2"/>
      <c r="AF685" s="2"/>
      <c r="AG685" s="2"/>
      <c r="AH685" s="2"/>
      <c r="AI685" s="2"/>
      <c r="AJ685" s="2"/>
      <c r="AK685" s="2"/>
    </row>
    <row r="686" spans="1:37" ht="15.75" customHeight="1">
      <c r="A686" s="2"/>
      <c r="B686" s="2"/>
      <c r="C686" s="63"/>
      <c r="D686" s="2"/>
      <c r="E686" s="63"/>
      <c r="F686" s="2"/>
      <c r="G686" s="63"/>
      <c r="H686" s="2"/>
      <c r="I686" s="63"/>
      <c r="J686" s="2"/>
      <c r="K686" s="63"/>
      <c r="L686" s="2"/>
      <c r="M686" s="63"/>
      <c r="N686" s="2"/>
      <c r="O686" s="63"/>
      <c r="P686" s="2"/>
      <c r="Q686" s="63"/>
      <c r="R686" s="2"/>
      <c r="S686" s="2"/>
      <c r="T686" s="2"/>
      <c r="U686" s="2"/>
      <c r="V686" s="2"/>
      <c r="W686" s="2"/>
      <c r="X686" s="2"/>
      <c r="Y686" s="2"/>
      <c r="Z686" s="2"/>
      <c r="AA686" s="2"/>
      <c r="AB686" s="2"/>
      <c r="AC686" s="2"/>
      <c r="AD686" s="2"/>
      <c r="AE686" s="2"/>
      <c r="AF686" s="2"/>
      <c r="AG686" s="2"/>
      <c r="AH686" s="2"/>
      <c r="AI686" s="2"/>
      <c r="AJ686" s="2"/>
      <c r="AK686" s="2"/>
    </row>
    <row r="687" spans="1:37" ht="15.75" customHeight="1">
      <c r="A687" s="2"/>
      <c r="B687" s="2"/>
      <c r="C687" s="63"/>
      <c r="D687" s="2"/>
      <c r="E687" s="63"/>
      <c r="F687" s="2"/>
      <c r="G687" s="63"/>
      <c r="H687" s="2"/>
      <c r="I687" s="63"/>
      <c r="J687" s="2"/>
      <c r="K687" s="63"/>
      <c r="L687" s="2"/>
      <c r="M687" s="63"/>
      <c r="N687" s="2"/>
      <c r="O687" s="63"/>
      <c r="P687" s="2"/>
      <c r="Q687" s="63"/>
      <c r="R687" s="2"/>
      <c r="S687" s="2"/>
      <c r="T687" s="2"/>
      <c r="U687" s="2"/>
      <c r="V687" s="2"/>
      <c r="W687" s="2"/>
      <c r="X687" s="2"/>
      <c r="Y687" s="2"/>
      <c r="Z687" s="2"/>
      <c r="AA687" s="2"/>
      <c r="AB687" s="2"/>
      <c r="AC687" s="2"/>
      <c r="AD687" s="2"/>
      <c r="AE687" s="2"/>
      <c r="AF687" s="2"/>
      <c r="AG687" s="2"/>
      <c r="AH687" s="2"/>
      <c r="AI687" s="2"/>
      <c r="AJ687" s="2"/>
      <c r="AK687" s="2"/>
    </row>
    <row r="688" spans="1:37" ht="15.75" customHeight="1">
      <c r="A688" s="2"/>
      <c r="B688" s="2"/>
      <c r="C688" s="63"/>
      <c r="D688" s="2"/>
      <c r="E688" s="63"/>
      <c r="F688" s="2"/>
      <c r="G688" s="63"/>
      <c r="H688" s="2"/>
      <c r="I688" s="63"/>
      <c r="J688" s="2"/>
      <c r="K688" s="63"/>
      <c r="L688" s="2"/>
      <c r="M688" s="63"/>
      <c r="N688" s="2"/>
      <c r="O688" s="63"/>
      <c r="P688" s="2"/>
      <c r="Q688" s="63"/>
      <c r="R688" s="2"/>
      <c r="S688" s="2"/>
      <c r="T688" s="2"/>
      <c r="U688" s="2"/>
      <c r="V688" s="2"/>
      <c r="W688" s="2"/>
      <c r="X688" s="2"/>
      <c r="Y688" s="2"/>
      <c r="Z688" s="2"/>
      <c r="AA688" s="2"/>
      <c r="AB688" s="2"/>
      <c r="AC688" s="2"/>
      <c r="AD688" s="2"/>
      <c r="AE688" s="2"/>
      <c r="AF688" s="2"/>
      <c r="AG688" s="2"/>
      <c r="AH688" s="2"/>
      <c r="AI688" s="2"/>
      <c r="AJ688" s="2"/>
      <c r="AK688" s="2"/>
    </row>
    <row r="689" spans="1:37" ht="15.75" customHeight="1">
      <c r="A689" s="2"/>
      <c r="B689" s="2"/>
      <c r="C689" s="63"/>
      <c r="D689" s="2"/>
      <c r="E689" s="63"/>
      <c r="F689" s="2"/>
      <c r="G689" s="63"/>
      <c r="H689" s="2"/>
      <c r="I689" s="63"/>
      <c r="J689" s="2"/>
      <c r="K689" s="63"/>
      <c r="L689" s="2"/>
      <c r="M689" s="63"/>
      <c r="N689" s="2"/>
      <c r="O689" s="63"/>
      <c r="P689" s="2"/>
      <c r="Q689" s="63"/>
      <c r="R689" s="2"/>
      <c r="S689" s="2"/>
      <c r="T689" s="2"/>
      <c r="U689" s="2"/>
      <c r="V689" s="2"/>
      <c r="W689" s="2"/>
      <c r="X689" s="2"/>
      <c r="Y689" s="2"/>
      <c r="Z689" s="2"/>
      <c r="AA689" s="2"/>
      <c r="AB689" s="2"/>
      <c r="AC689" s="2"/>
      <c r="AD689" s="2"/>
      <c r="AE689" s="2"/>
      <c r="AF689" s="2"/>
      <c r="AG689" s="2"/>
      <c r="AH689" s="2"/>
      <c r="AI689" s="2"/>
      <c r="AJ689" s="2"/>
      <c r="AK689" s="2"/>
    </row>
    <row r="690" spans="1:37" ht="15.75" customHeight="1">
      <c r="A690" s="2"/>
      <c r="B690" s="2"/>
      <c r="C690" s="63"/>
      <c r="D690" s="2"/>
      <c r="E690" s="63"/>
      <c r="F690" s="2"/>
      <c r="G690" s="63"/>
      <c r="H690" s="2"/>
      <c r="I690" s="63"/>
      <c r="J690" s="2"/>
      <c r="K690" s="63"/>
      <c r="L690" s="2"/>
      <c r="M690" s="63"/>
      <c r="N690" s="2"/>
      <c r="O690" s="63"/>
      <c r="P690" s="2"/>
      <c r="Q690" s="63"/>
      <c r="R690" s="2"/>
      <c r="S690" s="2"/>
      <c r="T690" s="2"/>
      <c r="U690" s="2"/>
      <c r="V690" s="2"/>
      <c r="W690" s="2"/>
      <c r="X690" s="2"/>
      <c r="Y690" s="2"/>
      <c r="Z690" s="2"/>
      <c r="AA690" s="2"/>
      <c r="AB690" s="2"/>
      <c r="AC690" s="2"/>
      <c r="AD690" s="2"/>
      <c r="AE690" s="2"/>
      <c r="AF690" s="2"/>
      <c r="AG690" s="2"/>
      <c r="AH690" s="2"/>
      <c r="AI690" s="2"/>
      <c r="AJ690" s="2"/>
      <c r="AK690" s="2"/>
    </row>
    <row r="691" spans="1:37" ht="15.75" customHeight="1">
      <c r="A691" s="2"/>
      <c r="B691" s="2"/>
      <c r="C691" s="63"/>
      <c r="D691" s="2"/>
      <c r="E691" s="63"/>
      <c r="F691" s="2"/>
      <c r="G691" s="63"/>
      <c r="H691" s="2"/>
      <c r="I691" s="63"/>
      <c r="J691" s="2"/>
      <c r="K691" s="63"/>
      <c r="L691" s="2"/>
      <c r="M691" s="63"/>
      <c r="N691" s="2"/>
      <c r="O691" s="63"/>
      <c r="P691" s="2"/>
      <c r="Q691" s="63"/>
      <c r="R691" s="2"/>
      <c r="S691" s="2"/>
      <c r="T691" s="2"/>
      <c r="U691" s="2"/>
      <c r="V691" s="2"/>
      <c r="W691" s="2"/>
      <c r="X691" s="2"/>
      <c r="Y691" s="2"/>
      <c r="Z691" s="2"/>
      <c r="AA691" s="2"/>
      <c r="AB691" s="2"/>
      <c r="AC691" s="2"/>
      <c r="AD691" s="2"/>
      <c r="AE691" s="2"/>
      <c r="AF691" s="2"/>
      <c r="AG691" s="2"/>
      <c r="AH691" s="2"/>
      <c r="AI691" s="2"/>
      <c r="AJ691" s="2"/>
      <c r="AK691" s="2"/>
    </row>
    <row r="692" spans="1:37" ht="15.75" customHeight="1">
      <c r="A692" s="2"/>
      <c r="B692" s="2"/>
      <c r="C692" s="63"/>
      <c r="D692" s="2"/>
      <c r="E692" s="63"/>
      <c r="F692" s="2"/>
      <c r="G692" s="63"/>
      <c r="H692" s="2"/>
      <c r="I692" s="63"/>
      <c r="J692" s="2"/>
      <c r="K692" s="63"/>
      <c r="L692" s="2"/>
      <c r="M692" s="63"/>
      <c r="N692" s="2"/>
      <c r="O692" s="63"/>
      <c r="P692" s="2"/>
      <c r="Q692" s="63"/>
      <c r="R692" s="2"/>
      <c r="S692" s="2"/>
      <c r="T692" s="2"/>
      <c r="U692" s="2"/>
      <c r="V692" s="2"/>
      <c r="W692" s="2"/>
      <c r="X692" s="2"/>
      <c r="Y692" s="2"/>
      <c r="Z692" s="2"/>
      <c r="AA692" s="2"/>
      <c r="AB692" s="2"/>
      <c r="AC692" s="2"/>
      <c r="AD692" s="2"/>
      <c r="AE692" s="2"/>
      <c r="AF692" s="2"/>
      <c r="AG692" s="2"/>
      <c r="AH692" s="2"/>
      <c r="AI692" s="2"/>
      <c r="AJ692" s="2"/>
      <c r="AK692" s="2"/>
    </row>
    <row r="693" spans="1:37" ht="15.75" customHeight="1">
      <c r="A693" s="2"/>
      <c r="B693" s="2"/>
      <c r="C693" s="63"/>
      <c r="D693" s="2"/>
      <c r="E693" s="63"/>
      <c r="F693" s="2"/>
      <c r="G693" s="63"/>
      <c r="H693" s="2"/>
      <c r="I693" s="63"/>
      <c r="J693" s="2"/>
      <c r="K693" s="63"/>
      <c r="L693" s="2"/>
      <c r="M693" s="63"/>
      <c r="N693" s="2"/>
      <c r="O693" s="63"/>
      <c r="P693" s="2"/>
      <c r="Q693" s="63"/>
      <c r="R693" s="2"/>
      <c r="S693" s="2"/>
      <c r="T693" s="2"/>
      <c r="U693" s="2"/>
      <c r="V693" s="2"/>
      <c r="W693" s="2"/>
      <c r="X693" s="2"/>
      <c r="Y693" s="2"/>
      <c r="Z693" s="2"/>
      <c r="AA693" s="2"/>
      <c r="AB693" s="2"/>
      <c r="AC693" s="2"/>
      <c r="AD693" s="2"/>
      <c r="AE693" s="2"/>
      <c r="AF693" s="2"/>
      <c r="AG693" s="2"/>
      <c r="AH693" s="2"/>
      <c r="AI693" s="2"/>
      <c r="AJ693" s="2"/>
      <c r="AK693" s="2"/>
    </row>
    <row r="694" spans="1:37" ht="15.75" customHeight="1">
      <c r="A694" s="2"/>
      <c r="B694" s="2"/>
      <c r="C694" s="63"/>
      <c r="D694" s="2"/>
      <c r="E694" s="63"/>
      <c r="F694" s="2"/>
      <c r="G694" s="63"/>
      <c r="H694" s="2"/>
      <c r="I694" s="63"/>
      <c r="J694" s="2"/>
      <c r="K694" s="63"/>
      <c r="L694" s="2"/>
      <c r="M694" s="63"/>
      <c r="N694" s="2"/>
      <c r="O694" s="63"/>
      <c r="P694" s="2"/>
      <c r="Q694" s="63"/>
      <c r="R694" s="2"/>
      <c r="S694" s="2"/>
      <c r="T694" s="2"/>
      <c r="U694" s="2"/>
      <c r="V694" s="2"/>
      <c r="W694" s="2"/>
      <c r="X694" s="2"/>
      <c r="Y694" s="2"/>
      <c r="Z694" s="2"/>
      <c r="AA694" s="2"/>
      <c r="AB694" s="2"/>
      <c r="AC694" s="2"/>
      <c r="AD694" s="2"/>
      <c r="AE694" s="2"/>
      <c r="AF694" s="2"/>
      <c r="AG694" s="2"/>
      <c r="AH694" s="2"/>
      <c r="AI694" s="2"/>
      <c r="AJ694" s="2"/>
      <c r="AK694" s="2"/>
    </row>
    <row r="695" spans="1:37" ht="15.75" customHeight="1">
      <c r="A695" s="2"/>
      <c r="B695" s="2"/>
      <c r="C695" s="63"/>
      <c r="D695" s="2"/>
      <c r="E695" s="63"/>
      <c r="F695" s="2"/>
      <c r="G695" s="63"/>
      <c r="H695" s="2"/>
      <c r="I695" s="63"/>
      <c r="J695" s="2"/>
      <c r="K695" s="63"/>
      <c r="L695" s="2"/>
      <c r="M695" s="63"/>
      <c r="N695" s="2"/>
      <c r="O695" s="63"/>
      <c r="P695" s="2"/>
      <c r="Q695" s="63"/>
      <c r="R695" s="2"/>
      <c r="S695" s="2"/>
      <c r="T695" s="2"/>
      <c r="U695" s="2"/>
      <c r="V695" s="2"/>
      <c r="W695" s="2"/>
      <c r="X695" s="2"/>
      <c r="Y695" s="2"/>
      <c r="Z695" s="2"/>
      <c r="AA695" s="2"/>
      <c r="AB695" s="2"/>
      <c r="AC695" s="2"/>
      <c r="AD695" s="2"/>
      <c r="AE695" s="2"/>
      <c r="AF695" s="2"/>
      <c r="AG695" s="2"/>
      <c r="AH695" s="2"/>
      <c r="AI695" s="2"/>
      <c r="AJ695" s="2"/>
      <c r="AK695" s="2"/>
    </row>
    <row r="696" spans="1:37" ht="15.75" customHeight="1">
      <c r="A696" s="2"/>
      <c r="B696" s="2"/>
      <c r="C696" s="63"/>
      <c r="D696" s="2"/>
      <c r="E696" s="63"/>
      <c r="F696" s="2"/>
      <c r="G696" s="63"/>
      <c r="H696" s="2"/>
      <c r="I696" s="63"/>
      <c r="J696" s="2"/>
      <c r="K696" s="63"/>
      <c r="L696" s="2"/>
      <c r="M696" s="63"/>
      <c r="N696" s="2"/>
      <c r="O696" s="63"/>
      <c r="P696" s="2"/>
      <c r="Q696" s="63"/>
      <c r="R696" s="2"/>
      <c r="S696" s="2"/>
      <c r="T696" s="2"/>
      <c r="U696" s="2"/>
      <c r="V696" s="2"/>
      <c r="W696" s="2"/>
      <c r="X696" s="2"/>
      <c r="Y696" s="2"/>
      <c r="Z696" s="2"/>
      <c r="AA696" s="2"/>
      <c r="AB696" s="2"/>
      <c r="AC696" s="2"/>
      <c r="AD696" s="2"/>
      <c r="AE696" s="2"/>
      <c r="AF696" s="2"/>
      <c r="AG696" s="2"/>
      <c r="AH696" s="2"/>
      <c r="AI696" s="2"/>
      <c r="AJ696" s="2"/>
      <c r="AK696" s="2"/>
    </row>
    <row r="697" spans="1:37" ht="15.75" customHeight="1">
      <c r="A697" s="2"/>
      <c r="B697" s="2"/>
      <c r="C697" s="63"/>
      <c r="D697" s="2"/>
      <c r="E697" s="63"/>
      <c r="F697" s="2"/>
      <c r="G697" s="63"/>
      <c r="H697" s="2"/>
      <c r="I697" s="63"/>
      <c r="J697" s="2"/>
      <c r="K697" s="63"/>
      <c r="L697" s="2"/>
      <c r="M697" s="63"/>
      <c r="N697" s="2"/>
      <c r="O697" s="63"/>
      <c r="P697" s="2"/>
      <c r="Q697" s="63"/>
      <c r="R697" s="2"/>
      <c r="S697" s="2"/>
      <c r="T697" s="2"/>
      <c r="U697" s="2"/>
      <c r="V697" s="2"/>
      <c r="W697" s="2"/>
      <c r="X697" s="2"/>
      <c r="Y697" s="2"/>
      <c r="Z697" s="2"/>
      <c r="AA697" s="2"/>
      <c r="AB697" s="2"/>
      <c r="AC697" s="2"/>
      <c r="AD697" s="2"/>
      <c r="AE697" s="2"/>
      <c r="AF697" s="2"/>
      <c r="AG697" s="2"/>
      <c r="AH697" s="2"/>
      <c r="AI697" s="2"/>
      <c r="AJ697" s="2"/>
      <c r="AK697" s="2"/>
    </row>
    <row r="698" spans="1:37" ht="15.75" customHeight="1">
      <c r="A698" s="2"/>
      <c r="B698" s="2"/>
      <c r="C698" s="63"/>
      <c r="D698" s="2"/>
      <c r="E698" s="63"/>
      <c r="F698" s="2"/>
      <c r="G698" s="63"/>
      <c r="H698" s="2"/>
      <c r="I698" s="63"/>
      <c r="J698" s="2"/>
      <c r="K698" s="63"/>
      <c r="L698" s="2"/>
      <c r="M698" s="63"/>
      <c r="N698" s="2"/>
      <c r="O698" s="63"/>
      <c r="P698" s="2"/>
      <c r="Q698" s="63"/>
      <c r="R698" s="2"/>
      <c r="S698" s="2"/>
      <c r="T698" s="2"/>
      <c r="U698" s="2"/>
      <c r="V698" s="2"/>
      <c r="W698" s="2"/>
      <c r="X698" s="2"/>
      <c r="Y698" s="2"/>
      <c r="Z698" s="2"/>
      <c r="AA698" s="2"/>
      <c r="AB698" s="2"/>
      <c r="AC698" s="2"/>
      <c r="AD698" s="2"/>
      <c r="AE698" s="2"/>
      <c r="AF698" s="2"/>
      <c r="AG698" s="2"/>
      <c r="AH698" s="2"/>
      <c r="AI698" s="2"/>
      <c r="AJ698" s="2"/>
      <c r="AK698" s="2"/>
    </row>
    <row r="699" spans="1:37" ht="15.75" customHeight="1">
      <c r="A699" s="2"/>
      <c r="B699" s="2"/>
      <c r="C699" s="63"/>
      <c r="D699" s="2"/>
      <c r="E699" s="63"/>
      <c r="F699" s="2"/>
      <c r="G699" s="63"/>
      <c r="H699" s="2"/>
      <c r="I699" s="63"/>
      <c r="J699" s="2"/>
      <c r="K699" s="63"/>
      <c r="L699" s="2"/>
      <c r="M699" s="63"/>
      <c r="N699" s="2"/>
      <c r="O699" s="63"/>
      <c r="P699" s="2"/>
      <c r="Q699" s="63"/>
      <c r="R699" s="2"/>
      <c r="S699" s="2"/>
      <c r="T699" s="2"/>
      <c r="U699" s="2"/>
      <c r="V699" s="2"/>
      <c r="W699" s="2"/>
      <c r="X699" s="2"/>
      <c r="Y699" s="2"/>
      <c r="Z699" s="2"/>
      <c r="AA699" s="2"/>
      <c r="AB699" s="2"/>
      <c r="AC699" s="2"/>
      <c r="AD699" s="2"/>
      <c r="AE699" s="2"/>
      <c r="AF699" s="2"/>
      <c r="AG699" s="2"/>
      <c r="AH699" s="2"/>
      <c r="AI699" s="2"/>
      <c r="AJ699" s="2"/>
      <c r="AK699" s="2"/>
    </row>
    <row r="700" spans="1:37" ht="15.75" customHeight="1">
      <c r="A700" s="2"/>
      <c r="B700" s="2"/>
      <c r="C700" s="63"/>
      <c r="D700" s="2"/>
      <c r="E700" s="63"/>
      <c r="F700" s="2"/>
      <c r="G700" s="63"/>
      <c r="H700" s="2"/>
      <c r="I700" s="63"/>
      <c r="J700" s="2"/>
      <c r="K700" s="63"/>
      <c r="L700" s="2"/>
      <c r="M700" s="63"/>
      <c r="N700" s="2"/>
      <c r="O700" s="63"/>
      <c r="P700" s="2"/>
      <c r="Q700" s="63"/>
      <c r="R700" s="2"/>
      <c r="S700" s="2"/>
      <c r="T700" s="2"/>
      <c r="U700" s="2"/>
      <c r="V700" s="2"/>
      <c r="W700" s="2"/>
      <c r="X700" s="2"/>
      <c r="Y700" s="2"/>
      <c r="Z700" s="2"/>
      <c r="AA700" s="2"/>
      <c r="AB700" s="2"/>
      <c r="AC700" s="2"/>
      <c r="AD700" s="2"/>
      <c r="AE700" s="2"/>
      <c r="AF700" s="2"/>
      <c r="AG700" s="2"/>
      <c r="AH700" s="2"/>
      <c r="AI700" s="2"/>
      <c r="AJ700" s="2"/>
      <c r="AK700" s="2"/>
    </row>
    <row r="701" spans="1:37" ht="15.75" customHeight="1">
      <c r="A701" s="2"/>
      <c r="B701" s="2"/>
      <c r="C701" s="63"/>
      <c r="D701" s="2"/>
      <c r="E701" s="63"/>
      <c r="F701" s="2"/>
      <c r="G701" s="63"/>
      <c r="H701" s="2"/>
      <c r="I701" s="63"/>
      <c r="J701" s="2"/>
      <c r="K701" s="63"/>
      <c r="L701" s="2"/>
      <c r="M701" s="63"/>
      <c r="N701" s="2"/>
      <c r="O701" s="63"/>
      <c r="P701" s="2"/>
      <c r="Q701" s="63"/>
      <c r="R701" s="2"/>
      <c r="S701" s="2"/>
      <c r="T701" s="2"/>
      <c r="U701" s="2"/>
      <c r="V701" s="2"/>
      <c r="W701" s="2"/>
      <c r="X701" s="2"/>
      <c r="Y701" s="2"/>
      <c r="Z701" s="2"/>
      <c r="AA701" s="2"/>
      <c r="AB701" s="2"/>
      <c r="AC701" s="2"/>
      <c r="AD701" s="2"/>
      <c r="AE701" s="2"/>
      <c r="AF701" s="2"/>
      <c r="AG701" s="2"/>
      <c r="AH701" s="2"/>
      <c r="AI701" s="2"/>
      <c r="AJ701" s="2"/>
      <c r="AK701" s="2"/>
    </row>
    <row r="702" spans="1:37" ht="15.75" customHeight="1">
      <c r="A702" s="2"/>
      <c r="B702" s="2"/>
      <c r="C702" s="63"/>
      <c r="D702" s="2"/>
      <c r="E702" s="63"/>
      <c r="F702" s="2"/>
      <c r="G702" s="63"/>
      <c r="H702" s="2"/>
      <c r="I702" s="63"/>
      <c r="J702" s="2"/>
      <c r="K702" s="63"/>
      <c r="L702" s="2"/>
      <c r="M702" s="63"/>
      <c r="N702" s="2"/>
      <c r="O702" s="63"/>
      <c r="P702" s="2"/>
      <c r="Q702" s="63"/>
      <c r="R702" s="2"/>
      <c r="S702" s="2"/>
      <c r="T702" s="2"/>
      <c r="U702" s="2"/>
      <c r="V702" s="2"/>
      <c r="W702" s="2"/>
      <c r="X702" s="2"/>
      <c r="Y702" s="2"/>
      <c r="Z702" s="2"/>
      <c r="AA702" s="2"/>
      <c r="AB702" s="2"/>
      <c r="AC702" s="2"/>
      <c r="AD702" s="2"/>
      <c r="AE702" s="2"/>
      <c r="AF702" s="2"/>
      <c r="AG702" s="2"/>
      <c r="AH702" s="2"/>
      <c r="AI702" s="2"/>
      <c r="AJ702" s="2"/>
      <c r="AK702" s="2"/>
    </row>
    <row r="703" spans="1:37" ht="15.75" customHeight="1">
      <c r="A703" s="2"/>
      <c r="B703" s="2"/>
      <c r="C703" s="63"/>
      <c r="D703" s="2"/>
      <c r="E703" s="63"/>
      <c r="F703" s="2"/>
      <c r="G703" s="63"/>
      <c r="H703" s="2"/>
      <c r="I703" s="63"/>
      <c r="J703" s="2"/>
      <c r="K703" s="63"/>
      <c r="L703" s="2"/>
      <c r="M703" s="63"/>
      <c r="N703" s="2"/>
      <c r="O703" s="63"/>
      <c r="P703" s="2"/>
      <c r="Q703" s="63"/>
      <c r="R703" s="2"/>
      <c r="S703" s="2"/>
      <c r="T703" s="2"/>
      <c r="U703" s="2"/>
      <c r="V703" s="2"/>
      <c r="W703" s="2"/>
      <c r="X703" s="2"/>
      <c r="Y703" s="2"/>
      <c r="Z703" s="2"/>
      <c r="AA703" s="2"/>
      <c r="AB703" s="2"/>
      <c r="AC703" s="2"/>
      <c r="AD703" s="2"/>
      <c r="AE703" s="2"/>
      <c r="AF703" s="2"/>
      <c r="AG703" s="2"/>
      <c r="AH703" s="2"/>
      <c r="AI703" s="2"/>
      <c r="AJ703" s="2"/>
      <c r="AK703" s="2"/>
    </row>
    <row r="704" spans="1:37" ht="15.75" customHeight="1">
      <c r="A704" s="2"/>
      <c r="B704" s="2"/>
      <c r="C704" s="63"/>
      <c r="D704" s="2"/>
      <c r="E704" s="63"/>
      <c r="F704" s="2"/>
      <c r="G704" s="63"/>
      <c r="H704" s="2"/>
      <c r="I704" s="63"/>
      <c r="J704" s="2"/>
      <c r="K704" s="63"/>
      <c r="L704" s="2"/>
      <c r="M704" s="63"/>
      <c r="N704" s="2"/>
      <c r="O704" s="63"/>
      <c r="P704" s="2"/>
      <c r="Q704" s="63"/>
      <c r="R704" s="2"/>
      <c r="S704" s="2"/>
      <c r="T704" s="2"/>
      <c r="U704" s="2"/>
      <c r="V704" s="2"/>
      <c r="W704" s="2"/>
      <c r="X704" s="2"/>
      <c r="Y704" s="2"/>
      <c r="Z704" s="2"/>
      <c r="AA704" s="2"/>
      <c r="AB704" s="2"/>
      <c r="AC704" s="2"/>
      <c r="AD704" s="2"/>
      <c r="AE704" s="2"/>
      <c r="AF704" s="2"/>
      <c r="AG704" s="2"/>
      <c r="AH704" s="2"/>
      <c r="AI704" s="2"/>
      <c r="AJ704" s="2"/>
      <c r="AK704" s="2"/>
    </row>
    <row r="705" spans="1:37" ht="15.75" customHeight="1">
      <c r="A705" s="2"/>
      <c r="B705" s="2"/>
      <c r="C705" s="63"/>
      <c r="D705" s="2"/>
      <c r="E705" s="63"/>
      <c r="F705" s="2"/>
      <c r="G705" s="63"/>
      <c r="H705" s="2"/>
      <c r="I705" s="63"/>
      <c r="J705" s="2"/>
      <c r="K705" s="63"/>
      <c r="L705" s="2"/>
      <c r="M705" s="63"/>
      <c r="N705" s="2"/>
      <c r="O705" s="63"/>
      <c r="P705" s="2"/>
      <c r="Q705" s="63"/>
      <c r="R705" s="2"/>
      <c r="S705" s="2"/>
      <c r="T705" s="2"/>
      <c r="U705" s="2"/>
      <c r="V705" s="2"/>
      <c r="W705" s="2"/>
      <c r="X705" s="2"/>
      <c r="Y705" s="2"/>
      <c r="Z705" s="2"/>
      <c r="AA705" s="2"/>
      <c r="AB705" s="2"/>
      <c r="AC705" s="2"/>
      <c r="AD705" s="2"/>
      <c r="AE705" s="2"/>
      <c r="AF705" s="2"/>
      <c r="AG705" s="2"/>
      <c r="AH705" s="2"/>
      <c r="AI705" s="2"/>
      <c r="AJ705" s="2"/>
      <c r="AK705" s="2"/>
    </row>
    <row r="706" spans="1:37" ht="15.75" customHeight="1">
      <c r="A706" s="2"/>
      <c r="B706" s="2"/>
      <c r="C706" s="63"/>
      <c r="D706" s="2"/>
      <c r="E706" s="63"/>
      <c r="F706" s="2"/>
      <c r="G706" s="63"/>
      <c r="H706" s="2"/>
      <c r="I706" s="63"/>
      <c r="J706" s="2"/>
      <c r="K706" s="63"/>
      <c r="L706" s="2"/>
      <c r="M706" s="63"/>
      <c r="N706" s="2"/>
      <c r="O706" s="63"/>
      <c r="P706" s="2"/>
      <c r="Q706" s="63"/>
      <c r="R706" s="2"/>
      <c r="S706" s="2"/>
      <c r="T706" s="2"/>
      <c r="U706" s="2"/>
      <c r="V706" s="2"/>
      <c r="W706" s="2"/>
      <c r="X706" s="2"/>
      <c r="Y706" s="2"/>
      <c r="Z706" s="2"/>
      <c r="AA706" s="2"/>
      <c r="AB706" s="2"/>
      <c r="AC706" s="2"/>
      <c r="AD706" s="2"/>
      <c r="AE706" s="2"/>
      <c r="AF706" s="2"/>
      <c r="AG706" s="2"/>
      <c r="AH706" s="2"/>
      <c r="AI706" s="2"/>
      <c r="AJ706" s="2"/>
      <c r="AK706" s="2"/>
    </row>
    <row r="707" spans="1:37" ht="15.75" customHeight="1">
      <c r="A707" s="2"/>
      <c r="B707" s="2"/>
      <c r="C707" s="63"/>
      <c r="D707" s="2"/>
      <c r="E707" s="63"/>
      <c r="F707" s="2"/>
      <c r="G707" s="63"/>
      <c r="H707" s="2"/>
      <c r="I707" s="63"/>
      <c r="J707" s="2"/>
      <c r="K707" s="63"/>
      <c r="L707" s="2"/>
      <c r="M707" s="63"/>
      <c r="N707" s="2"/>
      <c r="O707" s="63"/>
      <c r="P707" s="2"/>
      <c r="Q707" s="63"/>
      <c r="R707" s="2"/>
      <c r="S707" s="2"/>
      <c r="T707" s="2"/>
      <c r="U707" s="2"/>
      <c r="V707" s="2"/>
      <c r="W707" s="2"/>
      <c r="X707" s="2"/>
      <c r="Y707" s="2"/>
      <c r="Z707" s="2"/>
      <c r="AA707" s="2"/>
      <c r="AB707" s="2"/>
      <c r="AC707" s="2"/>
      <c r="AD707" s="2"/>
      <c r="AE707" s="2"/>
      <c r="AF707" s="2"/>
      <c r="AG707" s="2"/>
      <c r="AH707" s="2"/>
      <c r="AI707" s="2"/>
      <c r="AJ707" s="2"/>
      <c r="AK707" s="2"/>
    </row>
    <row r="708" spans="1:37" ht="15.75" customHeight="1">
      <c r="A708" s="2"/>
      <c r="B708" s="2"/>
      <c r="C708" s="63"/>
      <c r="D708" s="2"/>
      <c r="E708" s="63"/>
      <c r="F708" s="2"/>
      <c r="G708" s="63"/>
      <c r="H708" s="2"/>
      <c r="I708" s="63"/>
      <c r="J708" s="2"/>
      <c r="K708" s="63"/>
      <c r="L708" s="2"/>
      <c r="M708" s="63"/>
      <c r="N708" s="2"/>
      <c r="O708" s="63"/>
      <c r="P708" s="2"/>
      <c r="Q708" s="63"/>
      <c r="R708" s="2"/>
      <c r="S708" s="2"/>
      <c r="T708" s="2"/>
      <c r="U708" s="2"/>
      <c r="V708" s="2"/>
      <c r="W708" s="2"/>
      <c r="X708" s="2"/>
      <c r="Y708" s="2"/>
      <c r="Z708" s="2"/>
      <c r="AA708" s="2"/>
      <c r="AB708" s="2"/>
      <c r="AC708" s="2"/>
      <c r="AD708" s="2"/>
      <c r="AE708" s="2"/>
      <c r="AF708" s="2"/>
      <c r="AG708" s="2"/>
      <c r="AH708" s="2"/>
      <c r="AI708" s="2"/>
      <c r="AJ708" s="2"/>
      <c r="AK708" s="2"/>
    </row>
    <row r="709" spans="1:37" ht="15.75" customHeight="1">
      <c r="A709" s="2"/>
      <c r="B709" s="2"/>
      <c r="C709" s="63"/>
      <c r="D709" s="2"/>
      <c r="E709" s="63"/>
      <c r="F709" s="2"/>
      <c r="G709" s="63"/>
      <c r="H709" s="2"/>
      <c r="I709" s="63"/>
      <c r="J709" s="2"/>
      <c r="K709" s="63"/>
      <c r="L709" s="2"/>
      <c r="M709" s="63"/>
      <c r="N709" s="2"/>
      <c r="O709" s="63"/>
      <c r="P709" s="2"/>
      <c r="Q709" s="63"/>
      <c r="R709" s="2"/>
      <c r="S709" s="2"/>
      <c r="T709" s="2"/>
      <c r="U709" s="2"/>
      <c r="V709" s="2"/>
      <c r="W709" s="2"/>
      <c r="X709" s="2"/>
      <c r="Y709" s="2"/>
      <c r="Z709" s="2"/>
      <c r="AA709" s="2"/>
      <c r="AB709" s="2"/>
      <c r="AC709" s="2"/>
      <c r="AD709" s="2"/>
      <c r="AE709" s="2"/>
      <c r="AF709" s="2"/>
      <c r="AG709" s="2"/>
      <c r="AH709" s="2"/>
      <c r="AI709" s="2"/>
      <c r="AJ709" s="2"/>
      <c r="AK709" s="2"/>
    </row>
    <row r="710" spans="1:37" ht="15.75" customHeight="1">
      <c r="A710" s="2"/>
      <c r="B710" s="2"/>
      <c r="C710" s="63"/>
      <c r="D710" s="2"/>
      <c r="E710" s="63"/>
      <c r="F710" s="2"/>
      <c r="G710" s="63"/>
      <c r="H710" s="2"/>
      <c r="I710" s="63"/>
      <c r="J710" s="2"/>
      <c r="K710" s="63"/>
      <c r="L710" s="2"/>
      <c r="M710" s="63"/>
      <c r="N710" s="2"/>
      <c r="O710" s="63"/>
      <c r="P710" s="2"/>
      <c r="Q710" s="63"/>
      <c r="R710" s="2"/>
      <c r="S710" s="2"/>
      <c r="T710" s="2"/>
      <c r="U710" s="2"/>
      <c r="V710" s="2"/>
      <c r="W710" s="2"/>
      <c r="X710" s="2"/>
      <c r="Y710" s="2"/>
      <c r="Z710" s="2"/>
      <c r="AA710" s="2"/>
      <c r="AB710" s="2"/>
      <c r="AC710" s="2"/>
      <c r="AD710" s="2"/>
      <c r="AE710" s="2"/>
      <c r="AF710" s="2"/>
      <c r="AG710" s="2"/>
      <c r="AH710" s="2"/>
      <c r="AI710" s="2"/>
      <c r="AJ710" s="2"/>
      <c r="AK710" s="2"/>
    </row>
    <row r="711" spans="1:37" ht="15.75" customHeight="1">
      <c r="A711" s="2"/>
      <c r="B711" s="2"/>
      <c r="C711" s="63"/>
      <c r="D711" s="2"/>
      <c r="E711" s="63"/>
      <c r="F711" s="2"/>
      <c r="G711" s="63"/>
      <c r="H711" s="2"/>
      <c r="I711" s="63"/>
      <c r="J711" s="2"/>
      <c r="K711" s="63"/>
      <c r="L711" s="2"/>
      <c r="M711" s="63"/>
      <c r="N711" s="2"/>
      <c r="O711" s="63"/>
      <c r="P711" s="2"/>
      <c r="Q711" s="63"/>
      <c r="R711" s="2"/>
      <c r="S711" s="2"/>
      <c r="T711" s="2"/>
      <c r="U711" s="2"/>
      <c r="V711" s="2"/>
      <c r="W711" s="2"/>
      <c r="X711" s="2"/>
      <c r="Y711" s="2"/>
      <c r="Z711" s="2"/>
      <c r="AA711" s="2"/>
      <c r="AB711" s="2"/>
      <c r="AC711" s="2"/>
      <c r="AD711" s="2"/>
      <c r="AE711" s="2"/>
      <c r="AF711" s="2"/>
      <c r="AG711" s="2"/>
      <c r="AH711" s="2"/>
      <c r="AI711" s="2"/>
      <c r="AJ711" s="2"/>
      <c r="AK711" s="2"/>
    </row>
    <row r="712" spans="1:37" ht="15.75" customHeight="1">
      <c r="A712" s="2"/>
      <c r="B712" s="2"/>
      <c r="C712" s="63"/>
      <c r="D712" s="2"/>
      <c r="E712" s="63"/>
      <c r="F712" s="2"/>
      <c r="G712" s="63"/>
      <c r="H712" s="2"/>
      <c r="I712" s="63"/>
      <c r="J712" s="2"/>
      <c r="K712" s="63"/>
      <c r="L712" s="2"/>
      <c r="M712" s="63"/>
      <c r="N712" s="2"/>
      <c r="O712" s="63"/>
      <c r="P712" s="2"/>
      <c r="Q712" s="63"/>
      <c r="R712" s="2"/>
      <c r="S712" s="2"/>
      <c r="T712" s="2"/>
      <c r="U712" s="2"/>
      <c r="V712" s="2"/>
      <c r="W712" s="2"/>
      <c r="X712" s="2"/>
      <c r="Y712" s="2"/>
      <c r="Z712" s="2"/>
      <c r="AA712" s="2"/>
      <c r="AB712" s="2"/>
      <c r="AC712" s="2"/>
      <c r="AD712" s="2"/>
      <c r="AE712" s="2"/>
      <c r="AF712" s="2"/>
      <c r="AG712" s="2"/>
      <c r="AH712" s="2"/>
      <c r="AI712" s="2"/>
      <c r="AJ712" s="2"/>
      <c r="AK712" s="2"/>
    </row>
    <row r="713" spans="1:37" ht="15.75" customHeight="1">
      <c r="A713" s="2"/>
      <c r="B713" s="2"/>
      <c r="C713" s="63"/>
      <c r="D713" s="2"/>
      <c r="E713" s="63"/>
      <c r="F713" s="2"/>
      <c r="G713" s="63"/>
      <c r="H713" s="2"/>
      <c r="I713" s="63"/>
      <c r="J713" s="2"/>
      <c r="K713" s="63"/>
      <c r="L713" s="2"/>
      <c r="M713" s="63"/>
      <c r="N713" s="2"/>
      <c r="O713" s="63"/>
      <c r="P713" s="2"/>
      <c r="Q713" s="63"/>
      <c r="R713" s="2"/>
      <c r="S713" s="2"/>
      <c r="T713" s="2"/>
      <c r="U713" s="2"/>
      <c r="V713" s="2"/>
      <c r="W713" s="2"/>
      <c r="X713" s="2"/>
      <c r="Y713" s="2"/>
      <c r="Z713" s="2"/>
      <c r="AA713" s="2"/>
      <c r="AB713" s="2"/>
      <c r="AC713" s="2"/>
      <c r="AD713" s="2"/>
      <c r="AE713" s="2"/>
      <c r="AF713" s="2"/>
      <c r="AG713" s="2"/>
      <c r="AH713" s="2"/>
      <c r="AI713" s="2"/>
      <c r="AJ713" s="2"/>
      <c r="AK713" s="2"/>
    </row>
    <row r="714" spans="1:37" ht="15.75" customHeight="1">
      <c r="A714" s="2"/>
      <c r="B714" s="2"/>
      <c r="C714" s="63"/>
      <c r="D714" s="2"/>
      <c r="E714" s="63"/>
      <c r="F714" s="2"/>
      <c r="G714" s="63"/>
      <c r="H714" s="2"/>
      <c r="I714" s="63"/>
      <c r="J714" s="2"/>
      <c r="K714" s="63"/>
      <c r="L714" s="2"/>
      <c r="M714" s="63"/>
      <c r="N714" s="2"/>
      <c r="O714" s="63"/>
      <c r="P714" s="2"/>
      <c r="Q714" s="63"/>
      <c r="R714" s="2"/>
      <c r="S714" s="2"/>
      <c r="T714" s="2"/>
      <c r="U714" s="2"/>
      <c r="V714" s="2"/>
      <c r="W714" s="2"/>
      <c r="X714" s="2"/>
      <c r="Y714" s="2"/>
      <c r="Z714" s="2"/>
      <c r="AA714" s="2"/>
      <c r="AB714" s="2"/>
      <c r="AC714" s="2"/>
      <c r="AD714" s="2"/>
      <c r="AE714" s="2"/>
      <c r="AF714" s="2"/>
      <c r="AG714" s="2"/>
      <c r="AH714" s="2"/>
      <c r="AI714" s="2"/>
      <c r="AJ714" s="2"/>
      <c r="AK714" s="2"/>
    </row>
    <row r="715" spans="1:37" ht="15.75" customHeight="1">
      <c r="A715" s="2"/>
      <c r="B715" s="2"/>
      <c r="C715" s="63"/>
      <c r="D715" s="2"/>
      <c r="E715" s="63"/>
      <c r="F715" s="2"/>
      <c r="G715" s="63"/>
      <c r="H715" s="2"/>
      <c r="I715" s="63"/>
      <c r="J715" s="2"/>
      <c r="K715" s="63"/>
      <c r="L715" s="2"/>
      <c r="M715" s="63"/>
      <c r="N715" s="2"/>
      <c r="O715" s="63"/>
      <c r="P715" s="2"/>
      <c r="Q715" s="63"/>
      <c r="R715" s="2"/>
      <c r="S715" s="2"/>
      <c r="T715" s="2"/>
      <c r="U715" s="2"/>
      <c r="V715" s="2"/>
      <c r="W715" s="2"/>
      <c r="X715" s="2"/>
      <c r="Y715" s="2"/>
      <c r="Z715" s="2"/>
      <c r="AA715" s="2"/>
      <c r="AB715" s="2"/>
      <c r="AC715" s="2"/>
      <c r="AD715" s="2"/>
      <c r="AE715" s="2"/>
      <c r="AF715" s="2"/>
      <c r="AG715" s="2"/>
      <c r="AH715" s="2"/>
      <c r="AI715" s="2"/>
      <c r="AJ715" s="2"/>
      <c r="AK715" s="2"/>
    </row>
    <row r="716" spans="1:37" ht="15.75" customHeight="1">
      <c r="A716" s="2"/>
      <c r="B716" s="2"/>
      <c r="C716" s="63"/>
      <c r="D716" s="2"/>
      <c r="E716" s="63"/>
      <c r="F716" s="2"/>
      <c r="G716" s="63"/>
      <c r="H716" s="2"/>
      <c r="I716" s="63"/>
      <c r="J716" s="2"/>
      <c r="K716" s="63"/>
      <c r="L716" s="2"/>
      <c r="M716" s="63"/>
      <c r="N716" s="2"/>
      <c r="O716" s="63"/>
      <c r="P716" s="2"/>
      <c r="Q716" s="63"/>
      <c r="R716" s="2"/>
      <c r="S716" s="2"/>
      <c r="T716" s="2"/>
      <c r="U716" s="2"/>
      <c r="V716" s="2"/>
      <c r="W716" s="2"/>
      <c r="X716" s="2"/>
      <c r="Y716" s="2"/>
      <c r="Z716" s="2"/>
      <c r="AA716" s="2"/>
      <c r="AB716" s="2"/>
      <c r="AC716" s="2"/>
      <c r="AD716" s="2"/>
      <c r="AE716" s="2"/>
      <c r="AF716" s="2"/>
      <c r="AG716" s="2"/>
      <c r="AH716" s="2"/>
      <c r="AI716" s="2"/>
      <c r="AJ716" s="2"/>
      <c r="AK716" s="2"/>
    </row>
    <row r="717" spans="1:37" ht="15.75" customHeight="1">
      <c r="A717" s="2"/>
      <c r="B717" s="2"/>
      <c r="C717" s="63"/>
      <c r="D717" s="2"/>
      <c r="E717" s="63"/>
      <c r="F717" s="2"/>
      <c r="G717" s="63"/>
      <c r="H717" s="2"/>
      <c r="I717" s="63"/>
      <c r="J717" s="2"/>
      <c r="K717" s="63"/>
      <c r="L717" s="2"/>
      <c r="M717" s="63"/>
      <c r="N717" s="2"/>
      <c r="O717" s="63"/>
      <c r="P717" s="2"/>
      <c r="Q717" s="63"/>
      <c r="R717" s="2"/>
      <c r="S717" s="2"/>
      <c r="T717" s="2"/>
      <c r="U717" s="2"/>
      <c r="V717" s="2"/>
      <c r="W717" s="2"/>
      <c r="X717" s="2"/>
      <c r="Y717" s="2"/>
      <c r="Z717" s="2"/>
      <c r="AA717" s="2"/>
      <c r="AB717" s="2"/>
      <c r="AC717" s="2"/>
      <c r="AD717" s="2"/>
      <c r="AE717" s="2"/>
      <c r="AF717" s="2"/>
      <c r="AG717" s="2"/>
      <c r="AH717" s="2"/>
      <c r="AI717" s="2"/>
      <c r="AJ717" s="2"/>
      <c r="AK717" s="2"/>
    </row>
    <row r="718" spans="1:37" ht="15.75" customHeight="1">
      <c r="A718" s="2"/>
      <c r="B718" s="2"/>
      <c r="C718" s="63"/>
      <c r="D718" s="2"/>
      <c r="E718" s="63"/>
      <c r="F718" s="2"/>
      <c r="G718" s="63"/>
      <c r="H718" s="2"/>
      <c r="I718" s="63"/>
      <c r="J718" s="2"/>
      <c r="K718" s="63"/>
      <c r="L718" s="2"/>
      <c r="M718" s="63"/>
      <c r="N718" s="2"/>
      <c r="O718" s="63"/>
      <c r="P718" s="2"/>
      <c r="Q718" s="63"/>
      <c r="R718" s="2"/>
      <c r="S718" s="2"/>
      <c r="T718" s="2"/>
      <c r="U718" s="2"/>
      <c r="V718" s="2"/>
      <c r="W718" s="2"/>
      <c r="X718" s="2"/>
      <c r="Y718" s="2"/>
      <c r="Z718" s="2"/>
      <c r="AA718" s="2"/>
      <c r="AB718" s="2"/>
      <c r="AC718" s="2"/>
      <c r="AD718" s="2"/>
      <c r="AE718" s="2"/>
      <c r="AF718" s="2"/>
      <c r="AG718" s="2"/>
      <c r="AH718" s="2"/>
      <c r="AI718" s="2"/>
      <c r="AJ718" s="2"/>
      <c r="AK718" s="2"/>
    </row>
    <row r="719" spans="1:37" ht="15.75" customHeight="1">
      <c r="A719" s="2"/>
      <c r="B719" s="2"/>
      <c r="C719" s="63"/>
      <c r="D719" s="2"/>
      <c r="E719" s="63"/>
      <c r="F719" s="2"/>
      <c r="G719" s="63"/>
      <c r="H719" s="2"/>
      <c r="I719" s="63"/>
      <c r="J719" s="2"/>
      <c r="K719" s="63"/>
      <c r="L719" s="2"/>
      <c r="M719" s="63"/>
      <c r="N719" s="2"/>
      <c r="O719" s="63"/>
      <c r="P719" s="2"/>
      <c r="Q719" s="63"/>
      <c r="R719" s="2"/>
      <c r="S719" s="2"/>
      <c r="T719" s="2"/>
      <c r="U719" s="2"/>
      <c r="V719" s="2"/>
      <c r="W719" s="2"/>
      <c r="X719" s="2"/>
      <c r="Y719" s="2"/>
      <c r="Z719" s="2"/>
      <c r="AA719" s="2"/>
      <c r="AB719" s="2"/>
      <c r="AC719" s="2"/>
      <c r="AD719" s="2"/>
      <c r="AE719" s="2"/>
      <c r="AF719" s="2"/>
      <c r="AG719" s="2"/>
      <c r="AH719" s="2"/>
      <c r="AI719" s="2"/>
      <c r="AJ719" s="2"/>
      <c r="AK719" s="2"/>
    </row>
    <row r="720" spans="1:37" ht="15.75" customHeight="1">
      <c r="A720" s="2"/>
      <c r="B720" s="2"/>
      <c r="C720" s="63"/>
      <c r="D720" s="2"/>
      <c r="E720" s="63"/>
      <c r="F720" s="2"/>
      <c r="G720" s="63"/>
      <c r="H720" s="2"/>
      <c r="I720" s="63"/>
      <c r="J720" s="2"/>
      <c r="K720" s="63"/>
      <c r="L720" s="2"/>
      <c r="M720" s="63"/>
      <c r="N720" s="2"/>
      <c r="O720" s="63"/>
      <c r="P720" s="2"/>
      <c r="Q720" s="63"/>
      <c r="R720" s="2"/>
      <c r="S720" s="2"/>
      <c r="T720" s="2"/>
      <c r="U720" s="2"/>
      <c r="V720" s="2"/>
      <c r="W720" s="2"/>
      <c r="X720" s="2"/>
      <c r="Y720" s="2"/>
      <c r="Z720" s="2"/>
      <c r="AA720" s="2"/>
      <c r="AB720" s="2"/>
      <c r="AC720" s="2"/>
      <c r="AD720" s="2"/>
      <c r="AE720" s="2"/>
      <c r="AF720" s="2"/>
      <c r="AG720" s="2"/>
      <c r="AH720" s="2"/>
      <c r="AI720" s="2"/>
      <c r="AJ720" s="2"/>
      <c r="AK720" s="2"/>
    </row>
    <row r="721" spans="1:37" ht="15.75" customHeight="1">
      <c r="A721" s="2"/>
      <c r="B721" s="2"/>
      <c r="C721" s="63"/>
      <c r="D721" s="2"/>
      <c r="E721" s="63"/>
      <c r="F721" s="2"/>
      <c r="G721" s="63"/>
      <c r="H721" s="2"/>
      <c r="I721" s="63"/>
      <c r="J721" s="2"/>
      <c r="K721" s="63"/>
      <c r="L721" s="2"/>
      <c r="M721" s="63"/>
      <c r="N721" s="2"/>
      <c r="O721" s="63"/>
      <c r="P721" s="2"/>
      <c r="Q721" s="63"/>
      <c r="R721" s="2"/>
      <c r="S721" s="2"/>
      <c r="T721" s="2"/>
      <c r="U721" s="2"/>
      <c r="V721" s="2"/>
      <c r="W721" s="2"/>
      <c r="X721" s="2"/>
      <c r="Y721" s="2"/>
      <c r="Z721" s="2"/>
      <c r="AA721" s="2"/>
      <c r="AB721" s="2"/>
      <c r="AC721" s="2"/>
      <c r="AD721" s="2"/>
      <c r="AE721" s="2"/>
      <c r="AF721" s="2"/>
      <c r="AG721" s="2"/>
      <c r="AH721" s="2"/>
      <c r="AI721" s="2"/>
      <c r="AJ721" s="2"/>
      <c r="AK721" s="2"/>
    </row>
    <row r="722" spans="1:37" ht="15.75" customHeight="1">
      <c r="A722" s="2"/>
      <c r="B722" s="2"/>
      <c r="C722" s="63"/>
      <c r="D722" s="2"/>
      <c r="E722" s="63"/>
      <c r="F722" s="2"/>
      <c r="G722" s="63"/>
      <c r="H722" s="2"/>
      <c r="I722" s="63"/>
      <c r="J722" s="2"/>
      <c r="K722" s="63"/>
      <c r="L722" s="2"/>
      <c r="M722" s="63"/>
      <c r="N722" s="2"/>
      <c r="O722" s="63"/>
      <c r="P722" s="2"/>
      <c r="Q722" s="63"/>
      <c r="R722" s="2"/>
      <c r="S722" s="2"/>
      <c r="T722" s="2"/>
      <c r="U722" s="2"/>
      <c r="V722" s="2"/>
      <c r="W722" s="2"/>
      <c r="X722" s="2"/>
      <c r="Y722" s="2"/>
      <c r="Z722" s="2"/>
      <c r="AA722" s="2"/>
      <c r="AB722" s="2"/>
      <c r="AC722" s="2"/>
      <c r="AD722" s="2"/>
      <c r="AE722" s="2"/>
      <c r="AF722" s="2"/>
      <c r="AG722" s="2"/>
      <c r="AH722" s="2"/>
      <c r="AI722" s="2"/>
      <c r="AJ722" s="2"/>
      <c r="AK722" s="2"/>
    </row>
    <row r="723" spans="1:37" ht="15.75" customHeight="1">
      <c r="A723" s="2"/>
      <c r="B723" s="2"/>
      <c r="C723" s="63"/>
      <c r="D723" s="2"/>
      <c r="E723" s="63"/>
      <c r="F723" s="2"/>
      <c r="G723" s="63"/>
      <c r="H723" s="2"/>
      <c r="I723" s="63"/>
      <c r="J723" s="2"/>
      <c r="K723" s="63"/>
      <c r="L723" s="2"/>
      <c r="M723" s="63"/>
      <c r="N723" s="2"/>
      <c r="O723" s="63"/>
      <c r="P723" s="2"/>
      <c r="Q723" s="63"/>
      <c r="R723" s="2"/>
      <c r="S723" s="2"/>
      <c r="T723" s="2"/>
      <c r="U723" s="2"/>
      <c r="V723" s="2"/>
      <c r="W723" s="2"/>
      <c r="X723" s="2"/>
      <c r="Y723" s="2"/>
      <c r="Z723" s="2"/>
      <c r="AA723" s="2"/>
      <c r="AB723" s="2"/>
      <c r="AC723" s="2"/>
      <c r="AD723" s="2"/>
      <c r="AE723" s="2"/>
      <c r="AF723" s="2"/>
      <c r="AG723" s="2"/>
      <c r="AH723" s="2"/>
      <c r="AI723" s="2"/>
      <c r="AJ723" s="2"/>
      <c r="AK723" s="2"/>
    </row>
    <row r="724" spans="1:37" ht="15.75" customHeight="1">
      <c r="A724" s="2"/>
      <c r="B724" s="2"/>
      <c r="C724" s="63"/>
      <c r="D724" s="2"/>
      <c r="E724" s="63"/>
      <c r="F724" s="2"/>
      <c r="G724" s="63"/>
      <c r="H724" s="2"/>
      <c r="I724" s="63"/>
      <c r="J724" s="2"/>
      <c r="K724" s="63"/>
      <c r="L724" s="2"/>
      <c r="M724" s="63"/>
      <c r="N724" s="2"/>
      <c r="O724" s="63"/>
      <c r="P724" s="2"/>
      <c r="Q724" s="63"/>
      <c r="R724" s="2"/>
      <c r="S724" s="2"/>
      <c r="T724" s="2"/>
      <c r="U724" s="2"/>
      <c r="V724" s="2"/>
      <c r="W724" s="2"/>
      <c r="X724" s="2"/>
      <c r="Y724" s="2"/>
      <c r="Z724" s="2"/>
      <c r="AA724" s="2"/>
      <c r="AB724" s="2"/>
      <c r="AC724" s="2"/>
      <c r="AD724" s="2"/>
      <c r="AE724" s="2"/>
      <c r="AF724" s="2"/>
      <c r="AG724" s="2"/>
      <c r="AH724" s="2"/>
      <c r="AI724" s="2"/>
      <c r="AJ724" s="2"/>
      <c r="AK724" s="2"/>
    </row>
    <row r="725" spans="1:37" ht="15.75" customHeight="1">
      <c r="A725" s="2"/>
      <c r="B725" s="2"/>
      <c r="C725" s="63"/>
      <c r="D725" s="2"/>
      <c r="E725" s="63"/>
      <c r="F725" s="2"/>
      <c r="G725" s="63"/>
      <c r="H725" s="2"/>
      <c r="I725" s="63"/>
      <c r="J725" s="2"/>
      <c r="K725" s="63"/>
      <c r="L725" s="2"/>
      <c r="M725" s="63"/>
      <c r="N725" s="2"/>
      <c r="O725" s="63"/>
      <c r="P725" s="2"/>
      <c r="Q725" s="63"/>
      <c r="R725" s="2"/>
      <c r="S725" s="2"/>
      <c r="T725" s="2"/>
      <c r="U725" s="2"/>
      <c r="V725" s="2"/>
      <c r="W725" s="2"/>
      <c r="X725" s="2"/>
      <c r="Y725" s="2"/>
      <c r="Z725" s="2"/>
      <c r="AA725" s="2"/>
      <c r="AB725" s="2"/>
      <c r="AC725" s="2"/>
      <c r="AD725" s="2"/>
      <c r="AE725" s="2"/>
      <c r="AF725" s="2"/>
      <c r="AG725" s="2"/>
      <c r="AH725" s="2"/>
      <c r="AI725" s="2"/>
      <c r="AJ725" s="2"/>
      <c r="AK725" s="2"/>
    </row>
    <row r="726" spans="1:37" ht="15.75" customHeight="1">
      <c r="A726" s="2"/>
      <c r="B726" s="2"/>
      <c r="C726" s="63"/>
      <c r="D726" s="2"/>
      <c r="E726" s="63"/>
      <c r="F726" s="2"/>
      <c r="G726" s="63"/>
      <c r="H726" s="2"/>
      <c r="I726" s="63"/>
      <c r="J726" s="2"/>
      <c r="K726" s="63"/>
      <c r="L726" s="2"/>
      <c r="M726" s="63"/>
      <c r="N726" s="2"/>
      <c r="O726" s="63"/>
      <c r="P726" s="2"/>
      <c r="Q726" s="63"/>
      <c r="R726" s="2"/>
      <c r="S726" s="2"/>
      <c r="T726" s="2"/>
      <c r="U726" s="2"/>
      <c r="V726" s="2"/>
      <c r="W726" s="2"/>
      <c r="X726" s="2"/>
      <c r="Y726" s="2"/>
      <c r="Z726" s="2"/>
      <c r="AA726" s="2"/>
      <c r="AB726" s="2"/>
      <c r="AC726" s="2"/>
      <c r="AD726" s="2"/>
      <c r="AE726" s="2"/>
      <c r="AF726" s="2"/>
      <c r="AG726" s="2"/>
      <c r="AH726" s="2"/>
      <c r="AI726" s="2"/>
      <c r="AJ726" s="2"/>
      <c r="AK726" s="2"/>
    </row>
    <row r="727" spans="1:37" ht="15.75" customHeight="1">
      <c r="A727" s="2"/>
      <c r="B727" s="2"/>
      <c r="C727" s="63"/>
      <c r="D727" s="2"/>
      <c r="E727" s="63"/>
      <c r="F727" s="2"/>
      <c r="G727" s="63"/>
      <c r="H727" s="2"/>
      <c r="I727" s="63"/>
      <c r="J727" s="2"/>
      <c r="K727" s="63"/>
      <c r="L727" s="2"/>
      <c r="M727" s="63"/>
      <c r="N727" s="2"/>
      <c r="O727" s="63"/>
      <c r="P727" s="2"/>
      <c r="Q727" s="63"/>
      <c r="R727" s="2"/>
      <c r="S727" s="2"/>
      <c r="T727" s="2"/>
      <c r="U727" s="2"/>
      <c r="V727" s="2"/>
      <c r="W727" s="2"/>
      <c r="X727" s="2"/>
      <c r="Y727" s="2"/>
      <c r="Z727" s="2"/>
      <c r="AA727" s="2"/>
      <c r="AB727" s="2"/>
      <c r="AC727" s="2"/>
      <c r="AD727" s="2"/>
      <c r="AE727" s="2"/>
      <c r="AF727" s="2"/>
      <c r="AG727" s="2"/>
      <c r="AH727" s="2"/>
      <c r="AI727" s="2"/>
      <c r="AJ727" s="2"/>
      <c r="AK727" s="2"/>
    </row>
    <row r="728" spans="1:37" ht="15.75" customHeight="1">
      <c r="A728" s="2"/>
      <c r="B728" s="2"/>
      <c r="C728" s="63"/>
      <c r="D728" s="2"/>
      <c r="E728" s="63"/>
      <c r="F728" s="2"/>
      <c r="G728" s="63"/>
      <c r="H728" s="2"/>
      <c r="I728" s="63"/>
      <c r="J728" s="2"/>
      <c r="K728" s="63"/>
      <c r="L728" s="2"/>
      <c r="M728" s="63"/>
      <c r="N728" s="2"/>
      <c r="O728" s="63"/>
      <c r="P728" s="2"/>
      <c r="Q728" s="63"/>
      <c r="R728" s="2"/>
      <c r="S728" s="2"/>
      <c r="T728" s="2"/>
      <c r="U728" s="2"/>
      <c r="V728" s="2"/>
      <c r="W728" s="2"/>
      <c r="X728" s="2"/>
      <c r="Y728" s="2"/>
      <c r="Z728" s="2"/>
      <c r="AA728" s="2"/>
      <c r="AB728" s="2"/>
      <c r="AC728" s="2"/>
      <c r="AD728" s="2"/>
      <c r="AE728" s="2"/>
      <c r="AF728" s="2"/>
      <c r="AG728" s="2"/>
      <c r="AH728" s="2"/>
      <c r="AI728" s="2"/>
      <c r="AJ728" s="2"/>
      <c r="AK728" s="2"/>
    </row>
    <row r="729" spans="1:37" ht="15.75" customHeight="1">
      <c r="A729" s="2"/>
      <c r="B729" s="2"/>
      <c r="C729" s="63"/>
      <c r="D729" s="2"/>
      <c r="E729" s="63"/>
      <c r="F729" s="2"/>
      <c r="G729" s="63"/>
      <c r="H729" s="2"/>
      <c r="I729" s="63"/>
      <c r="J729" s="2"/>
      <c r="K729" s="63"/>
      <c r="L729" s="2"/>
      <c r="M729" s="63"/>
      <c r="N729" s="2"/>
      <c r="O729" s="63"/>
      <c r="P729" s="2"/>
      <c r="Q729" s="63"/>
      <c r="R729" s="2"/>
      <c r="S729" s="2"/>
      <c r="T729" s="2"/>
      <c r="U729" s="2"/>
      <c r="V729" s="2"/>
      <c r="W729" s="2"/>
      <c r="X729" s="2"/>
      <c r="Y729" s="2"/>
      <c r="Z729" s="2"/>
      <c r="AA729" s="2"/>
      <c r="AB729" s="2"/>
      <c r="AC729" s="2"/>
      <c r="AD729" s="2"/>
      <c r="AE729" s="2"/>
      <c r="AF729" s="2"/>
      <c r="AG729" s="2"/>
      <c r="AH729" s="2"/>
      <c r="AI729" s="2"/>
      <c r="AJ729" s="2"/>
      <c r="AK729" s="2"/>
    </row>
    <row r="730" spans="1:37" ht="15.75" customHeight="1">
      <c r="A730" s="2"/>
      <c r="B730" s="2"/>
      <c r="C730" s="63"/>
      <c r="D730" s="2"/>
      <c r="E730" s="63"/>
      <c r="F730" s="2"/>
      <c r="G730" s="63"/>
      <c r="H730" s="2"/>
      <c r="I730" s="63"/>
      <c r="J730" s="2"/>
      <c r="K730" s="63"/>
      <c r="L730" s="2"/>
      <c r="M730" s="63"/>
      <c r="N730" s="2"/>
      <c r="O730" s="63"/>
      <c r="P730" s="2"/>
      <c r="Q730" s="63"/>
      <c r="R730" s="2"/>
      <c r="S730" s="2"/>
      <c r="T730" s="2"/>
      <c r="U730" s="2"/>
      <c r="V730" s="2"/>
      <c r="W730" s="2"/>
      <c r="X730" s="2"/>
      <c r="Y730" s="2"/>
      <c r="Z730" s="2"/>
      <c r="AA730" s="2"/>
      <c r="AB730" s="2"/>
      <c r="AC730" s="2"/>
      <c r="AD730" s="2"/>
      <c r="AE730" s="2"/>
      <c r="AF730" s="2"/>
      <c r="AG730" s="2"/>
      <c r="AH730" s="2"/>
      <c r="AI730" s="2"/>
      <c r="AJ730" s="2"/>
      <c r="AK730" s="2"/>
    </row>
    <row r="731" spans="1:37" ht="15.75" customHeight="1">
      <c r="A731" s="2"/>
      <c r="B731" s="2"/>
      <c r="C731" s="63"/>
      <c r="D731" s="2"/>
      <c r="E731" s="63"/>
      <c r="F731" s="2"/>
      <c r="G731" s="63"/>
      <c r="H731" s="2"/>
      <c r="I731" s="63"/>
      <c r="J731" s="2"/>
      <c r="K731" s="63"/>
      <c r="L731" s="2"/>
      <c r="M731" s="63"/>
      <c r="N731" s="2"/>
      <c r="O731" s="63"/>
      <c r="P731" s="2"/>
      <c r="Q731" s="63"/>
      <c r="R731" s="2"/>
      <c r="S731" s="2"/>
      <c r="T731" s="2"/>
      <c r="U731" s="2"/>
      <c r="V731" s="2"/>
      <c r="W731" s="2"/>
      <c r="X731" s="2"/>
      <c r="Y731" s="2"/>
      <c r="Z731" s="2"/>
      <c r="AA731" s="2"/>
      <c r="AB731" s="2"/>
      <c r="AC731" s="2"/>
      <c r="AD731" s="2"/>
      <c r="AE731" s="2"/>
      <c r="AF731" s="2"/>
      <c r="AG731" s="2"/>
      <c r="AH731" s="2"/>
      <c r="AI731" s="2"/>
      <c r="AJ731" s="2"/>
      <c r="AK731" s="2"/>
    </row>
    <row r="732" spans="1:37" ht="15.75" customHeight="1">
      <c r="A732" s="2"/>
      <c r="B732" s="2"/>
      <c r="C732" s="63"/>
      <c r="D732" s="2"/>
      <c r="E732" s="63"/>
      <c r="F732" s="2"/>
      <c r="G732" s="63"/>
      <c r="H732" s="2"/>
      <c r="I732" s="63"/>
      <c r="J732" s="2"/>
      <c r="K732" s="63"/>
      <c r="L732" s="2"/>
      <c r="M732" s="63"/>
      <c r="N732" s="2"/>
      <c r="O732" s="63"/>
      <c r="P732" s="2"/>
      <c r="Q732" s="63"/>
      <c r="R732" s="2"/>
      <c r="S732" s="2"/>
      <c r="T732" s="2"/>
      <c r="U732" s="2"/>
      <c r="V732" s="2"/>
      <c r="W732" s="2"/>
      <c r="X732" s="2"/>
      <c r="Y732" s="2"/>
      <c r="Z732" s="2"/>
      <c r="AA732" s="2"/>
      <c r="AB732" s="2"/>
      <c r="AC732" s="2"/>
      <c r="AD732" s="2"/>
      <c r="AE732" s="2"/>
      <c r="AF732" s="2"/>
      <c r="AG732" s="2"/>
      <c r="AH732" s="2"/>
      <c r="AI732" s="2"/>
      <c r="AJ732" s="2"/>
      <c r="AK732" s="2"/>
    </row>
    <row r="733" spans="1:37" ht="15.75" customHeight="1">
      <c r="A733" s="2"/>
      <c r="B733" s="2"/>
      <c r="C733" s="63"/>
      <c r="D733" s="2"/>
      <c r="E733" s="63"/>
      <c r="F733" s="2"/>
      <c r="G733" s="63"/>
      <c r="H733" s="2"/>
      <c r="I733" s="63"/>
      <c r="J733" s="2"/>
      <c r="K733" s="63"/>
      <c r="L733" s="2"/>
      <c r="M733" s="63"/>
      <c r="N733" s="2"/>
      <c r="O733" s="63"/>
      <c r="P733" s="2"/>
      <c r="Q733" s="63"/>
      <c r="R733" s="2"/>
      <c r="S733" s="2"/>
      <c r="T733" s="2"/>
      <c r="U733" s="2"/>
      <c r="V733" s="2"/>
      <c r="W733" s="2"/>
      <c r="X733" s="2"/>
      <c r="Y733" s="2"/>
      <c r="Z733" s="2"/>
      <c r="AA733" s="2"/>
      <c r="AB733" s="2"/>
      <c r="AC733" s="2"/>
      <c r="AD733" s="2"/>
      <c r="AE733" s="2"/>
      <c r="AF733" s="2"/>
      <c r="AG733" s="2"/>
      <c r="AH733" s="2"/>
      <c r="AI733" s="2"/>
      <c r="AJ733" s="2"/>
      <c r="AK733" s="2"/>
    </row>
    <row r="734" spans="1:37" ht="15.75" customHeight="1">
      <c r="A734" s="2"/>
      <c r="B734" s="2"/>
      <c r="C734" s="63"/>
      <c r="D734" s="2"/>
      <c r="E734" s="63"/>
      <c r="F734" s="2"/>
      <c r="G734" s="63"/>
      <c r="H734" s="2"/>
      <c r="I734" s="63"/>
      <c r="J734" s="2"/>
      <c r="K734" s="63"/>
      <c r="L734" s="2"/>
      <c r="M734" s="63"/>
      <c r="N734" s="2"/>
      <c r="O734" s="63"/>
      <c r="P734" s="2"/>
      <c r="Q734" s="63"/>
      <c r="R734" s="2"/>
      <c r="S734" s="2"/>
      <c r="T734" s="2"/>
      <c r="U734" s="2"/>
      <c r="V734" s="2"/>
      <c r="W734" s="2"/>
      <c r="X734" s="2"/>
      <c r="Y734" s="2"/>
      <c r="Z734" s="2"/>
      <c r="AA734" s="2"/>
      <c r="AB734" s="2"/>
      <c r="AC734" s="2"/>
      <c r="AD734" s="2"/>
      <c r="AE734" s="2"/>
      <c r="AF734" s="2"/>
      <c r="AG734" s="2"/>
      <c r="AH734" s="2"/>
      <c r="AI734" s="2"/>
      <c r="AJ734" s="2"/>
      <c r="AK734" s="2"/>
    </row>
    <row r="735" spans="1:37" ht="15.75" customHeight="1">
      <c r="A735" s="2"/>
      <c r="B735" s="2"/>
      <c r="C735" s="63"/>
      <c r="D735" s="2"/>
      <c r="E735" s="63"/>
      <c r="F735" s="2"/>
      <c r="G735" s="63"/>
      <c r="H735" s="2"/>
      <c r="I735" s="63"/>
      <c r="J735" s="2"/>
      <c r="K735" s="63"/>
      <c r="L735" s="2"/>
      <c r="M735" s="63"/>
      <c r="N735" s="2"/>
      <c r="O735" s="63"/>
      <c r="P735" s="2"/>
      <c r="Q735" s="63"/>
      <c r="R735" s="2"/>
      <c r="S735" s="2"/>
      <c r="T735" s="2"/>
      <c r="U735" s="2"/>
      <c r="V735" s="2"/>
      <c r="W735" s="2"/>
      <c r="X735" s="2"/>
      <c r="Y735" s="2"/>
      <c r="Z735" s="2"/>
      <c r="AA735" s="2"/>
      <c r="AB735" s="2"/>
      <c r="AC735" s="2"/>
      <c r="AD735" s="2"/>
      <c r="AE735" s="2"/>
      <c r="AF735" s="2"/>
      <c r="AG735" s="2"/>
      <c r="AH735" s="2"/>
      <c r="AI735" s="2"/>
      <c r="AJ735" s="2"/>
      <c r="AK735" s="2"/>
    </row>
    <row r="736" spans="1:37" ht="15.75" customHeight="1">
      <c r="A736" s="2"/>
      <c r="B736" s="2"/>
      <c r="C736" s="63"/>
      <c r="D736" s="2"/>
      <c r="E736" s="63"/>
      <c r="F736" s="2"/>
      <c r="G736" s="63"/>
      <c r="H736" s="2"/>
      <c r="I736" s="63"/>
      <c r="J736" s="2"/>
      <c r="K736" s="63"/>
      <c r="L736" s="2"/>
      <c r="M736" s="63"/>
      <c r="N736" s="2"/>
      <c r="O736" s="63"/>
      <c r="P736" s="2"/>
      <c r="Q736" s="63"/>
      <c r="R736" s="2"/>
      <c r="S736" s="2"/>
      <c r="T736" s="2"/>
      <c r="U736" s="2"/>
      <c r="V736" s="2"/>
      <c r="W736" s="2"/>
      <c r="X736" s="2"/>
      <c r="Y736" s="2"/>
      <c r="Z736" s="2"/>
      <c r="AA736" s="2"/>
      <c r="AB736" s="2"/>
      <c r="AC736" s="2"/>
      <c r="AD736" s="2"/>
      <c r="AE736" s="2"/>
      <c r="AF736" s="2"/>
      <c r="AG736" s="2"/>
      <c r="AH736" s="2"/>
      <c r="AI736" s="2"/>
      <c r="AJ736" s="2"/>
      <c r="AK736" s="2"/>
    </row>
    <row r="737" spans="1:37" ht="15.75" customHeight="1">
      <c r="A737" s="2"/>
      <c r="B737" s="2"/>
      <c r="C737" s="63"/>
      <c r="D737" s="2"/>
      <c r="E737" s="63"/>
      <c r="F737" s="2"/>
      <c r="G737" s="63"/>
      <c r="H737" s="2"/>
      <c r="I737" s="63"/>
      <c r="J737" s="2"/>
      <c r="K737" s="63"/>
      <c r="L737" s="2"/>
      <c r="M737" s="63"/>
      <c r="N737" s="2"/>
      <c r="O737" s="63"/>
      <c r="P737" s="2"/>
      <c r="Q737" s="63"/>
      <c r="R737" s="2"/>
      <c r="S737" s="2"/>
      <c r="T737" s="2"/>
      <c r="U737" s="2"/>
      <c r="V737" s="2"/>
      <c r="W737" s="2"/>
      <c r="X737" s="2"/>
      <c r="Y737" s="2"/>
      <c r="Z737" s="2"/>
      <c r="AA737" s="2"/>
      <c r="AB737" s="2"/>
      <c r="AC737" s="2"/>
      <c r="AD737" s="2"/>
      <c r="AE737" s="2"/>
      <c r="AF737" s="2"/>
      <c r="AG737" s="2"/>
      <c r="AH737" s="2"/>
      <c r="AI737" s="2"/>
      <c r="AJ737" s="2"/>
      <c r="AK737" s="2"/>
    </row>
    <row r="738" spans="1:37" ht="15.75" customHeight="1">
      <c r="A738" s="2"/>
      <c r="B738" s="2"/>
      <c r="C738" s="63"/>
      <c r="D738" s="2"/>
      <c r="E738" s="63"/>
      <c r="F738" s="2"/>
      <c r="G738" s="63"/>
      <c r="H738" s="2"/>
      <c r="I738" s="63"/>
      <c r="J738" s="2"/>
      <c r="K738" s="63"/>
      <c r="L738" s="2"/>
      <c r="M738" s="63"/>
      <c r="N738" s="2"/>
      <c r="O738" s="63"/>
      <c r="P738" s="2"/>
      <c r="Q738" s="63"/>
      <c r="R738" s="2"/>
      <c r="S738" s="2"/>
      <c r="T738" s="2"/>
      <c r="U738" s="2"/>
      <c r="V738" s="2"/>
      <c r="W738" s="2"/>
      <c r="X738" s="2"/>
      <c r="Y738" s="2"/>
      <c r="Z738" s="2"/>
      <c r="AA738" s="2"/>
      <c r="AB738" s="2"/>
      <c r="AC738" s="2"/>
      <c r="AD738" s="2"/>
      <c r="AE738" s="2"/>
      <c r="AF738" s="2"/>
      <c r="AG738" s="2"/>
      <c r="AH738" s="2"/>
      <c r="AI738" s="2"/>
      <c r="AJ738" s="2"/>
      <c r="AK738" s="2"/>
    </row>
    <row r="739" spans="1:37" ht="15.75" customHeight="1">
      <c r="A739" s="2"/>
      <c r="B739" s="2"/>
      <c r="C739" s="63"/>
      <c r="D739" s="2"/>
      <c r="E739" s="63"/>
      <c r="F739" s="2"/>
      <c r="G739" s="63"/>
      <c r="H739" s="2"/>
      <c r="I739" s="63"/>
      <c r="J739" s="2"/>
      <c r="K739" s="63"/>
      <c r="L739" s="2"/>
      <c r="M739" s="63"/>
      <c r="N739" s="2"/>
      <c r="O739" s="63"/>
      <c r="P739" s="2"/>
      <c r="Q739" s="63"/>
      <c r="R739" s="2"/>
      <c r="S739" s="2"/>
      <c r="T739" s="2"/>
      <c r="U739" s="2"/>
      <c r="V739" s="2"/>
      <c r="W739" s="2"/>
      <c r="X739" s="2"/>
      <c r="Y739" s="2"/>
      <c r="Z739" s="2"/>
      <c r="AA739" s="2"/>
      <c r="AB739" s="2"/>
      <c r="AC739" s="2"/>
      <c r="AD739" s="2"/>
      <c r="AE739" s="2"/>
      <c r="AF739" s="2"/>
      <c r="AG739" s="2"/>
      <c r="AH739" s="2"/>
      <c r="AI739" s="2"/>
      <c r="AJ739" s="2"/>
      <c r="AK739" s="2"/>
    </row>
    <row r="740" spans="1:37" ht="15.75" customHeight="1">
      <c r="A740" s="2"/>
      <c r="B740" s="2"/>
      <c r="C740" s="63"/>
      <c r="D740" s="2"/>
      <c r="E740" s="63"/>
      <c r="F740" s="2"/>
      <c r="G740" s="63"/>
      <c r="H740" s="2"/>
      <c r="I740" s="63"/>
      <c r="J740" s="2"/>
      <c r="K740" s="63"/>
      <c r="L740" s="2"/>
      <c r="M740" s="63"/>
      <c r="N740" s="2"/>
      <c r="O740" s="63"/>
      <c r="P740" s="2"/>
      <c r="Q740" s="63"/>
      <c r="R740" s="2"/>
      <c r="S740" s="2"/>
      <c r="T740" s="2"/>
      <c r="U740" s="2"/>
      <c r="V740" s="2"/>
      <c r="W740" s="2"/>
      <c r="X740" s="2"/>
      <c r="Y740" s="2"/>
      <c r="Z740" s="2"/>
      <c r="AA740" s="2"/>
      <c r="AB740" s="2"/>
      <c r="AC740" s="2"/>
      <c r="AD740" s="2"/>
      <c r="AE740" s="2"/>
      <c r="AF740" s="2"/>
      <c r="AG740" s="2"/>
      <c r="AH740" s="2"/>
      <c r="AI740" s="2"/>
      <c r="AJ740" s="2"/>
      <c r="AK740" s="2"/>
    </row>
    <row r="741" spans="1:37" ht="15.75" customHeight="1">
      <c r="A741" s="2"/>
      <c r="B741" s="2"/>
      <c r="C741" s="63"/>
      <c r="D741" s="2"/>
      <c r="E741" s="63"/>
      <c r="F741" s="2"/>
      <c r="G741" s="63"/>
      <c r="H741" s="2"/>
      <c r="I741" s="63"/>
      <c r="J741" s="2"/>
      <c r="K741" s="63"/>
      <c r="L741" s="2"/>
      <c r="M741" s="63"/>
      <c r="N741" s="2"/>
      <c r="O741" s="63"/>
      <c r="P741" s="2"/>
      <c r="Q741" s="63"/>
      <c r="R741" s="2"/>
      <c r="S741" s="2"/>
      <c r="T741" s="2"/>
      <c r="U741" s="2"/>
      <c r="V741" s="2"/>
      <c r="W741" s="2"/>
      <c r="X741" s="2"/>
      <c r="Y741" s="2"/>
      <c r="Z741" s="2"/>
      <c r="AA741" s="2"/>
      <c r="AB741" s="2"/>
      <c r="AC741" s="2"/>
      <c r="AD741" s="2"/>
      <c r="AE741" s="2"/>
      <c r="AF741" s="2"/>
      <c r="AG741" s="2"/>
      <c r="AH741" s="2"/>
      <c r="AI741" s="2"/>
      <c r="AJ741" s="2"/>
      <c r="AK741" s="2"/>
    </row>
    <row r="742" spans="1:37" ht="15.75" customHeight="1">
      <c r="A742" s="2"/>
      <c r="B742" s="2"/>
      <c r="C742" s="63"/>
      <c r="D742" s="2"/>
      <c r="E742" s="63"/>
      <c r="F742" s="2"/>
      <c r="G742" s="63"/>
      <c r="H742" s="2"/>
      <c r="I742" s="63"/>
      <c r="J742" s="2"/>
      <c r="K742" s="63"/>
      <c r="L742" s="2"/>
      <c r="M742" s="63"/>
      <c r="N742" s="2"/>
      <c r="O742" s="63"/>
      <c r="P742" s="2"/>
      <c r="Q742" s="63"/>
      <c r="R742" s="2"/>
      <c r="S742" s="2"/>
      <c r="T742" s="2"/>
      <c r="U742" s="2"/>
      <c r="V742" s="2"/>
      <c r="W742" s="2"/>
      <c r="X742" s="2"/>
      <c r="Y742" s="2"/>
      <c r="Z742" s="2"/>
      <c r="AA742" s="2"/>
      <c r="AB742" s="2"/>
      <c r="AC742" s="2"/>
      <c r="AD742" s="2"/>
      <c r="AE742" s="2"/>
      <c r="AF742" s="2"/>
      <c r="AG742" s="2"/>
      <c r="AH742" s="2"/>
      <c r="AI742" s="2"/>
      <c r="AJ742" s="2"/>
      <c r="AK742" s="2"/>
    </row>
    <row r="743" spans="1:37" ht="15.75" customHeight="1">
      <c r="A743" s="2"/>
      <c r="B743" s="2"/>
      <c r="C743" s="63"/>
      <c r="D743" s="2"/>
      <c r="E743" s="63"/>
      <c r="F743" s="2"/>
      <c r="G743" s="63"/>
      <c r="H743" s="2"/>
      <c r="I743" s="63"/>
      <c r="J743" s="2"/>
      <c r="K743" s="63"/>
      <c r="L743" s="2"/>
      <c r="M743" s="63"/>
      <c r="N743" s="2"/>
      <c r="O743" s="63"/>
      <c r="P743" s="2"/>
      <c r="Q743" s="63"/>
      <c r="R743" s="2"/>
      <c r="S743" s="2"/>
      <c r="T743" s="2"/>
      <c r="U743" s="2"/>
      <c r="V743" s="2"/>
      <c r="W743" s="2"/>
      <c r="X743" s="2"/>
      <c r="Y743" s="2"/>
      <c r="Z743" s="2"/>
      <c r="AA743" s="2"/>
      <c r="AB743" s="2"/>
      <c r="AC743" s="2"/>
      <c r="AD743" s="2"/>
      <c r="AE743" s="2"/>
      <c r="AF743" s="2"/>
      <c r="AG743" s="2"/>
      <c r="AH743" s="2"/>
      <c r="AI743" s="2"/>
      <c r="AJ743" s="2"/>
      <c r="AK743" s="2"/>
    </row>
    <row r="744" spans="1:37" ht="15.75" customHeight="1">
      <c r="A744" s="2"/>
      <c r="B744" s="2"/>
      <c r="C744" s="63"/>
      <c r="D744" s="2"/>
      <c r="E744" s="63"/>
      <c r="F744" s="2"/>
      <c r="G744" s="63"/>
      <c r="H744" s="2"/>
      <c r="I744" s="63"/>
      <c r="J744" s="2"/>
      <c r="K744" s="63"/>
      <c r="L744" s="2"/>
      <c r="M744" s="63"/>
      <c r="N744" s="2"/>
      <c r="O744" s="63"/>
      <c r="P744" s="2"/>
      <c r="Q744" s="63"/>
      <c r="R744" s="2"/>
      <c r="S744" s="2"/>
      <c r="T744" s="2"/>
      <c r="U744" s="2"/>
      <c r="V744" s="2"/>
      <c r="W744" s="2"/>
      <c r="X744" s="2"/>
      <c r="Y744" s="2"/>
      <c r="Z744" s="2"/>
      <c r="AA744" s="2"/>
      <c r="AB744" s="2"/>
      <c r="AC744" s="2"/>
      <c r="AD744" s="2"/>
      <c r="AE744" s="2"/>
      <c r="AF744" s="2"/>
      <c r="AG744" s="2"/>
      <c r="AH744" s="2"/>
      <c r="AI744" s="2"/>
      <c r="AJ744" s="2"/>
      <c r="AK744" s="2"/>
    </row>
    <row r="745" spans="1:37" ht="15.75" customHeight="1">
      <c r="A745" s="2"/>
      <c r="B745" s="2"/>
      <c r="C745" s="63"/>
      <c r="D745" s="2"/>
      <c r="E745" s="63"/>
      <c r="F745" s="2"/>
      <c r="G745" s="63"/>
      <c r="H745" s="2"/>
      <c r="I745" s="63"/>
      <c r="J745" s="2"/>
      <c r="K745" s="63"/>
      <c r="L745" s="2"/>
      <c r="M745" s="63"/>
      <c r="N745" s="2"/>
      <c r="O745" s="63"/>
      <c r="P745" s="2"/>
      <c r="Q745" s="63"/>
      <c r="R745" s="2"/>
      <c r="S745" s="2"/>
      <c r="T745" s="2"/>
      <c r="U745" s="2"/>
      <c r="V745" s="2"/>
      <c r="W745" s="2"/>
      <c r="X745" s="2"/>
      <c r="Y745" s="2"/>
      <c r="Z745" s="2"/>
      <c r="AA745" s="2"/>
      <c r="AB745" s="2"/>
      <c r="AC745" s="2"/>
      <c r="AD745" s="2"/>
      <c r="AE745" s="2"/>
      <c r="AF745" s="2"/>
      <c r="AG745" s="2"/>
      <c r="AH745" s="2"/>
      <c r="AI745" s="2"/>
      <c r="AJ745" s="2"/>
      <c r="AK745" s="2"/>
    </row>
    <row r="746" spans="1:37" ht="15.75" customHeight="1">
      <c r="A746" s="2"/>
      <c r="B746" s="2"/>
      <c r="C746" s="63"/>
      <c r="D746" s="2"/>
      <c r="E746" s="63"/>
      <c r="F746" s="2"/>
      <c r="G746" s="63"/>
      <c r="H746" s="2"/>
      <c r="I746" s="63"/>
      <c r="J746" s="2"/>
      <c r="K746" s="63"/>
      <c r="L746" s="2"/>
      <c r="M746" s="63"/>
      <c r="N746" s="2"/>
      <c r="O746" s="63"/>
      <c r="P746" s="2"/>
      <c r="Q746" s="63"/>
      <c r="R746" s="2"/>
      <c r="S746" s="2"/>
      <c r="T746" s="2"/>
      <c r="U746" s="2"/>
      <c r="V746" s="2"/>
      <c r="W746" s="2"/>
      <c r="X746" s="2"/>
      <c r="Y746" s="2"/>
      <c r="Z746" s="2"/>
      <c r="AA746" s="2"/>
      <c r="AB746" s="2"/>
      <c r="AC746" s="2"/>
      <c r="AD746" s="2"/>
      <c r="AE746" s="2"/>
      <c r="AF746" s="2"/>
      <c r="AG746" s="2"/>
      <c r="AH746" s="2"/>
      <c r="AI746" s="2"/>
      <c r="AJ746" s="2"/>
      <c r="AK746" s="2"/>
    </row>
    <row r="747" spans="1:37" ht="15.75" customHeight="1">
      <c r="A747" s="2"/>
      <c r="B747" s="2"/>
      <c r="C747" s="63"/>
      <c r="D747" s="2"/>
      <c r="E747" s="63"/>
      <c r="F747" s="2"/>
      <c r="G747" s="63"/>
      <c r="H747" s="2"/>
      <c r="I747" s="63"/>
      <c r="J747" s="2"/>
      <c r="K747" s="63"/>
      <c r="L747" s="2"/>
      <c r="M747" s="63"/>
      <c r="N747" s="2"/>
      <c r="O747" s="63"/>
      <c r="P747" s="2"/>
      <c r="Q747" s="63"/>
      <c r="R747" s="2"/>
      <c r="S747" s="2"/>
      <c r="T747" s="2"/>
      <c r="U747" s="2"/>
      <c r="V747" s="2"/>
      <c r="W747" s="2"/>
      <c r="X747" s="2"/>
      <c r="Y747" s="2"/>
      <c r="Z747" s="2"/>
      <c r="AA747" s="2"/>
      <c r="AB747" s="2"/>
      <c r="AC747" s="2"/>
      <c r="AD747" s="2"/>
      <c r="AE747" s="2"/>
      <c r="AF747" s="2"/>
      <c r="AG747" s="2"/>
      <c r="AH747" s="2"/>
      <c r="AI747" s="2"/>
      <c r="AJ747" s="2"/>
      <c r="AK747" s="2"/>
    </row>
    <row r="748" spans="1:37" ht="15.75" customHeight="1">
      <c r="A748" s="2"/>
      <c r="B748" s="2"/>
      <c r="C748" s="63"/>
      <c r="D748" s="2"/>
      <c r="E748" s="63"/>
      <c r="F748" s="2"/>
      <c r="G748" s="63"/>
      <c r="H748" s="2"/>
      <c r="I748" s="63"/>
      <c r="J748" s="2"/>
      <c r="K748" s="63"/>
      <c r="L748" s="2"/>
      <c r="M748" s="63"/>
      <c r="N748" s="2"/>
      <c r="O748" s="63"/>
      <c r="P748" s="2"/>
      <c r="Q748" s="63"/>
      <c r="R748" s="2"/>
      <c r="S748" s="2"/>
      <c r="T748" s="2"/>
      <c r="U748" s="2"/>
      <c r="V748" s="2"/>
      <c r="W748" s="2"/>
      <c r="X748" s="2"/>
      <c r="Y748" s="2"/>
      <c r="Z748" s="2"/>
      <c r="AA748" s="2"/>
      <c r="AB748" s="2"/>
      <c r="AC748" s="2"/>
      <c r="AD748" s="2"/>
      <c r="AE748" s="2"/>
      <c r="AF748" s="2"/>
      <c r="AG748" s="2"/>
      <c r="AH748" s="2"/>
      <c r="AI748" s="2"/>
      <c r="AJ748" s="2"/>
      <c r="AK748" s="2"/>
    </row>
    <row r="749" spans="1:37" ht="15.75" customHeight="1">
      <c r="A749" s="2"/>
      <c r="B749" s="2"/>
      <c r="C749" s="63"/>
      <c r="D749" s="2"/>
      <c r="E749" s="63"/>
      <c r="F749" s="2"/>
      <c r="G749" s="63"/>
      <c r="H749" s="2"/>
      <c r="I749" s="63"/>
      <c r="J749" s="2"/>
      <c r="K749" s="63"/>
      <c r="L749" s="2"/>
      <c r="M749" s="63"/>
      <c r="N749" s="2"/>
      <c r="O749" s="63"/>
      <c r="P749" s="2"/>
      <c r="Q749" s="63"/>
      <c r="R749" s="2"/>
      <c r="S749" s="2"/>
      <c r="T749" s="2"/>
      <c r="U749" s="2"/>
      <c r="V749" s="2"/>
      <c r="W749" s="2"/>
      <c r="X749" s="2"/>
      <c r="Y749" s="2"/>
      <c r="Z749" s="2"/>
      <c r="AA749" s="2"/>
      <c r="AB749" s="2"/>
      <c r="AC749" s="2"/>
      <c r="AD749" s="2"/>
      <c r="AE749" s="2"/>
      <c r="AF749" s="2"/>
      <c r="AG749" s="2"/>
      <c r="AH749" s="2"/>
      <c r="AI749" s="2"/>
      <c r="AJ749" s="2"/>
      <c r="AK749" s="2"/>
    </row>
    <row r="750" spans="1:37" ht="15.75" customHeight="1">
      <c r="A750" s="2"/>
      <c r="B750" s="2"/>
      <c r="C750" s="63"/>
      <c r="D750" s="2"/>
      <c r="E750" s="63"/>
      <c r="F750" s="2"/>
      <c r="G750" s="63"/>
      <c r="H750" s="2"/>
      <c r="I750" s="63"/>
      <c r="J750" s="2"/>
      <c r="K750" s="63"/>
      <c r="L750" s="2"/>
      <c r="M750" s="63"/>
      <c r="N750" s="2"/>
      <c r="O750" s="63"/>
      <c r="P750" s="2"/>
      <c r="Q750" s="63"/>
      <c r="R750" s="2"/>
      <c r="S750" s="2"/>
      <c r="T750" s="2"/>
      <c r="U750" s="2"/>
      <c r="V750" s="2"/>
      <c r="W750" s="2"/>
      <c r="X750" s="2"/>
      <c r="Y750" s="2"/>
      <c r="Z750" s="2"/>
      <c r="AA750" s="2"/>
      <c r="AB750" s="2"/>
      <c r="AC750" s="2"/>
      <c r="AD750" s="2"/>
      <c r="AE750" s="2"/>
      <c r="AF750" s="2"/>
      <c r="AG750" s="2"/>
      <c r="AH750" s="2"/>
      <c r="AI750" s="2"/>
      <c r="AJ750" s="2"/>
      <c r="AK750" s="2"/>
    </row>
    <row r="751" spans="1:37" ht="15.75" customHeight="1">
      <c r="A751" s="2"/>
      <c r="B751" s="2"/>
      <c r="C751" s="63"/>
      <c r="D751" s="2"/>
      <c r="E751" s="63"/>
      <c r="F751" s="2"/>
      <c r="G751" s="63"/>
      <c r="H751" s="2"/>
      <c r="I751" s="63"/>
      <c r="J751" s="2"/>
      <c r="K751" s="63"/>
      <c r="L751" s="2"/>
      <c r="M751" s="63"/>
      <c r="N751" s="2"/>
      <c r="O751" s="63"/>
      <c r="P751" s="2"/>
      <c r="Q751" s="63"/>
      <c r="R751" s="2"/>
      <c r="S751" s="2"/>
      <c r="T751" s="2"/>
      <c r="U751" s="2"/>
      <c r="V751" s="2"/>
      <c r="W751" s="2"/>
      <c r="X751" s="2"/>
      <c r="Y751" s="2"/>
      <c r="Z751" s="2"/>
      <c r="AA751" s="2"/>
      <c r="AB751" s="2"/>
      <c r="AC751" s="2"/>
      <c r="AD751" s="2"/>
      <c r="AE751" s="2"/>
      <c r="AF751" s="2"/>
      <c r="AG751" s="2"/>
      <c r="AH751" s="2"/>
      <c r="AI751" s="2"/>
      <c r="AJ751" s="2"/>
      <c r="AK751" s="2"/>
    </row>
    <row r="752" spans="1:37" ht="15.75" customHeight="1">
      <c r="A752" s="2"/>
      <c r="B752" s="2"/>
      <c r="C752" s="63"/>
      <c r="D752" s="2"/>
      <c r="E752" s="63"/>
      <c r="F752" s="2"/>
      <c r="G752" s="63"/>
      <c r="H752" s="2"/>
      <c r="I752" s="63"/>
      <c r="J752" s="2"/>
      <c r="K752" s="63"/>
      <c r="L752" s="2"/>
      <c r="M752" s="63"/>
      <c r="N752" s="2"/>
      <c r="O752" s="63"/>
      <c r="P752" s="2"/>
      <c r="Q752" s="63"/>
      <c r="R752" s="2"/>
      <c r="S752" s="2"/>
      <c r="T752" s="2"/>
      <c r="U752" s="2"/>
      <c r="V752" s="2"/>
      <c r="W752" s="2"/>
      <c r="X752" s="2"/>
      <c r="Y752" s="2"/>
      <c r="Z752" s="2"/>
      <c r="AA752" s="2"/>
      <c r="AB752" s="2"/>
      <c r="AC752" s="2"/>
      <c r="AD752" s="2"/>
      <c r="AE752" s="2"/>
      <c r="AF752" s="2"/>
      <c r="AG752" s="2"/>
      <c r="AH752" s="2"/>
      <c r="AI752" s="2"/>
      <c r="AJ752" s="2"/>
      <c r="AK752" s="2"/>
    </row>
    <row r="753" spans="1:37" ht="15.75" customHeight="1">
      <c r="A753" s="2"/>
      <c r="B753" s="2"/>
      <c r="C753" s="63"/>
      <c r="D753" s="2"/>
      <c r="E753" s="63"/>
      <c r="F753" s="2"/>
      <c r="G753" s="63"/>
      <c r="H753" s="2"/>
      <c r="I753" s="63"/>
      <c r="J753" s="2"/>
      <c r="K753" s="63"/>
      <c r="L753" s="2"/>
      <c r="M753" s="63"/>
      <c r="N753" s="2"/>
      <c r="O753" s="63"/>
      <c r="P753" s="2"/>
      <c r="Q753" s="63"/>
      <c r="R753" s="2"/>
      <c r="S753" s="2"/>
      <c r="T753" s="2"/>
      <c r="U753" s="2"/>
      <c r="V753" s="2"/>
      <c r="W753" s="2"/>
      <c r="X753" s="2"/>
      <c r="Y753" s="2"/>
      <c r="Z753" s="2"/>
      <c r="AA753" s="2"/>
      <c r="AB753" s="2"/>
      <c r="AC753" s="2"/>
      <c r="AD753" s="2"/>
      <c r="AE753" s="2"/>
      <c r="AF753" s="2"/>
      <c r="AG753" s="2"/>
      <c r="AH753" s="2"/>
      <c r="AI753" s="2"/>
      <c r="AJ753" s="2"/>
      <c r="AK753" s="2"/>
    </row>
    <row r="754" spans="1:37" ht="15.75" customHeight="1">
      <c r="A754" s="2"/>
      <c r="B754" s="2"/>
      <c r="C754" s="63"/>
      <c r="D754" s="2"/>
      <c r="E754" s="63"/>
      <c r="F754" s="2"/>
      <c r="G754" s="63"/>
      <c r="H754" s="2"/>
      <c r="I754" s="63"/>
      <c r="J754" s="2"/>
      <c r="K754" s="63"/>
      <c r="L754" s="2"/>
      <c r="M754" s="63"/>
      <c r="N754" s="2"/>
      <c r="O754" s="63"/>
      <c r="P754" s="2"/>
      <c r="Q754" s="63"/>
      <c r="R754" s="2"/>
      <c r="S754" s="2"/>
      <c r="T754" s="2"/>
      <c r="U754" s="2"/>
      <c r="V754" s="2"/>
      <c r="W754" s="2"/>
      <c r="X754" s="2"/>
      <c r="Y754" s="2"/>
      <c r="Z754" s="2"/>
      <c r="AA754" s="2"/>
      <c r="AB754" s="2"/>
      <c r="AC754" s="2"/>
      <c r="AD754" s="2"/>
      <c r="AE754" s="2"/>
      <c r="AF754" s="2"/>
      <c r="AG754" s="2"/>
      <c r="AH754" s="2"/>
      <c r="AI754" s="2"/>
      <c r="AJ754" s="2"/>
      <c r="AK754" s="2"/>
    </row>
    <row r="755" spans="1:37" ht="15.75" customHeight="1">
      <c r="A755" s="2"/>
      <c r="B755" s="2"/>
      <c r="C755" s="63"/>
      <c r="D755" s="2"/>
      <c r="E755" s="63"/>
      <c r="F755" s="2"/>
      <c r="G755" s="63"/>
      <c r="H755" s="2"/>
      <c r="I755" s="63"/>
      <c r="J755" s="2"/>
      <c r="K755" s="63"/>
      <c r="L755" s="2"/>
      <c r="M755" s="63"/>
      <c r="N755" s="2"/>
      <c r="O755" s="63"/>
      <c r="P755" s="2"/>
      <c r="Q755" s="63"/>
      <c r="R755" s="2"/>
      <c r="S755" s="2"/>
      <c r="T755" s="2"/>
      <c r="U755" s="2"/>
      <c r="V755" s="2"/>
      <c r="W755" s="2"/>
      <c r="X755" s="2"/>
      <c r="Y755" s="2"/>
      <c r="Z755" s="2"/>
      <c r="AA755" s="2"/>
      <c r="AB755" s="2"/>
      <c r="AC755" s="2"/>
      <c r="AD755" s="2"/>
      <c r="AE755" s="2"/>
      <c r="AF755" s="2"/>
      <c r="AG755" s="2"/>
      <c r="AH755" s="2"/>
      <c r="AI755" s="2"/>
      <c r="AJ755" s="2"/>
      <c r="AK755" s="2"/>
    </row>
    <row r="756" spans="1:37" ht="15.75" customHeight="1">
      <c r="A756" s="2"/>
      <c r="B756" s="2"/>
      <c r="C756" s="63"/>
      <c r="D756" s="2"/>
      <c r="E756" s="63"/>
      <c r="F756" s="2"/>
      <c r="G756" s="63"/>
      <c r="H756" s="2"/>
      <c r="I756" s="63"/>
      <c r="J756" s="2"/>
      <c r="K756" s="63"/>
      <c r="L756" s="2"/>
      <c r="M756" s="63"/>
      <c r="N756" s="2"/>
      <c r="O756" s="63"/>
      <c r="P756" s="2"/>
      <c r="Q756" s="63"/>
      <c r="R756" s="2"/>
      <c r="S756" s="2"/>
      <c r="T756" s="2"/>
      <c r="U756" s="2"/>
      <c r="V756" s="2"/>
      <c r="W756" s="2"/>
      <c r="X756" s="2"/>
      <c r="Y756" s="2"/>
      <c r="Z756" s="2"/>
      <c r="AA756" s="2"/>
      <c r="AB756" s="2"/>
      <c r="AC756" s="2"/>
      <c r="AD756" s="2"/>
      <c r="AE756" s="2"/>
      <c r="AF756" s="2"/>
      <c r="AG756" s="2"/>
      <c r="AH756" s="2"/>
      <c r="AI756" s="2"/>
      <c r="AJ756" s="2"/>
      <c r="AK756" s="2"/>
    </row>
    <row r="757" spans="1:37" ht="15.75" customHeight="1">
      <c r="A757" s="2"/>
      <c r="B757" s="2"/>
      <c r="C757" s="63"/>
      <c r="D757" s="2"/>
      <c r="E757" s="63"/>
      <c r="F757" s="2"/>
      <c r="G757" s="63"/>
      <c r="H757" s="2"/>
      <c r="I757" s="63"/>
      <c r="J757" s="2"/>
      <c r="K757" s="63"/>
      <c r="L757" s="2"/>
      <c r="M757" s="63"/>
      <c r="N757" s="2"/>
      <c r="O757" s="63"/>
      <c r="P757" s="2"/>
      <c r="Q757" s="63"/>
      <c r="R757" s="2"/>
      <c r="S757" s="2"/>
      <c r="T757" s="2"/>
      <c r="U757" s="2"/>
      <c r="V757" s="2"/>
      <c r="W757" s="2"/>
      <c r="X757" s="2"/>
      <c r="Y757" s="2"/>
      <c r="Z757" s="2"/>
      <c r="AA757" s="2"/>
      <c r="AB757" s="2"/>
      <c r="AC757" s="2"/>
      <c r="AD757" s="2"/>
      <c r="AE757" s="2"/>
      <c r="AF757" s="2"/>
      <c r="AG757" s="2"/>
      <c r="AH757" s="2"/>
      <c r="AI757" s="2"/>
      <c r="AJ757" s="2"/>
      <c r="AK757" s="2"/>
    </row>
    <row r="758" spans="1:37" ht="15.75" customHeight="1">
      <c r="A758" s="2"/>
      <c r="B758" s="2"/>
      <c r="C758" s="63"/>
      <c r="D758" s="2"/>
      <c r="E758" s="63"/>
      <c r="F758" s="2"/>
      <c r="G758" s="63"/>
      <c r="H758" s="2"/>
      <c r="I758" s="63"/>
      <c r="J758" s="2"/>
      <c r="K758" s="63"/>
      <c r="L758" s="2"/>
      <c r="M758" s="63"/>
      <c r="N758" s="2"/>
      <c r="O758" s="63"/>
      <c r="P758" s="2"/>
      <c r="Q758" s="63"/>
      <c r="R758" s="2"/>
      <c r="S758" s="2"/>
      <c r="T758" s="2"/>
      <c r="U758" s="2"/>
      <c r="V758" s="2"/>
      <c r="W758" s="2"/>
      <c r="X758" s="2"/>
      <c r="Y758" s="2"/>
      <c r="Z758" s="2"/>
      <c r="AA758" s="2"/>
      <c r="AB758" s="2"/>
      <c r="AC758" s="2"/>
      <c r="AD758" s="2"/>
      <c r="AE758" s="2"/>
      <c r="AF758" s="2"/>
      <c r="AG758" s="2"/>
      <c r="AH758" s="2"/>
      <c r="AI758" s="2"/>
      <c r="AJ758" s="2"/>
      <c r="AK758" s="2"/>
    </row>
    <row r="759" spans="1:37" ht="15.75" customHeight="1">
      <c r="A759" s="2"/>
      <c r="B759" s="2"/>
      <c r="C759" s="63"/>
      <c r="D759" s="2"/>
      <c r="E759" s="63"/>
      <c r="F759" s="2"/>
      <c r="G759" s="63"/>
      <c r="H759" s="2"/>
      <c r="I759" s="63"/>
      <c r="J759" s="2"/>
      <c r="K759" s="63"/>
      <c r="L759" s="2"/>
      <c r="M759" s="63"/>
      <c r="N759" s="2"/>
      <c r="O759" s="63"/>
      <c r="P759" s="2"/>
      <c r="Q759" s="63"/>
      <c r="R759" s="2"/>
      <c r="S759" s="2"/>
      <c r="T759" s="2"/>
      <c r="U759" s="2"/>
      <c r="V759" s="2"/>
      <c r="W759" s="2"/>
      <c r="X759" s="2"/>
      <c r="Y759" s="2"/>
      <c r="Z759" s="2"/>
      <c r="AA759" s="2"/>
      <c r="AB759" s="2"/>
      <c r="AC759" s="2"/>
      <c r="AD759" s="2"/>
      <c r="AE759" s="2"/>
      <c r="AF759" s="2"/>
      <c r="AG759" s="2"/>
      <c r="AH759" s="2"/>
      <c r="AI759" s="2"/>
      <c r="AJ759" s="2"/>
      <c r="AK759" s="2"/>
    </row>
    <row r="760" spans="1:37" ht="15.75" customHeight="1">
      <c r="A760" s="2"/>
      <c r="B760" s="2"/>
      <c r="C760" s="63"/>
      <c r="D760" s="2"/>
      <c r="E760" s="63"/>
      <c r="F760" s="2"/>
      <c r="G760" s="63"/>
      <c r="H760" s="2"/>
      <c r="I760" s="63"/>
      <c r="J760" s="2"/>
      <c r="K760" s="63"/>
      <c r="L760" s="2"/>
      <c r="M760" s="63"/>
      <c r="N760" s="2"/>
      <c r="O760" s="63"/>
      <c r="P760" s="2"/>
      <c r="Q760" s="63"/>
      <c r="R760" s="2"/>
      <c r="S760" s="2"/>
      <c r="T760" s="2"/>
      <c r="U760" s="2"/>
      <c r="V760" s="2"/>
      <c r="W760" s="2"/>
      <c r="X760" s="2"/>
      <c r="Y760" s="2"/>
      <c r="Z760" s="2"/>
      <c r="AA760" s="2"/>
      <c r="AB760" s="2"/>
      <c r="AC760" s="2"/>
      <c r="AD760" s="2"/>
      <c r="AE760" s="2"/>
      <c r="AF760" s="2"/>
      <c r="AG760" s="2"/>
      <c r="AH760" s="2"/>
      <c r="AI760" s="2"/>
      <c r="AJ760" s="2"/>
      <c r="AK760" s="2"/>
    </row>
    <row r="761" spans="1:37" ht="15.75" customHeight="1">
      <c r="A761" s="2"/>
      <c r="B761" s="2"/>
      <c r="C761" s="63"/>
      <c r="D761" s="2"/>
      <c r="E761" s="63"/>
      <c r="F761" s="2"/>
      <c r="G761" s="63"/>
      <c r="H761" s="2"/>
      <c r="I761" s="63"/>
      <c r="J761" s="2"/>
      <c r="K761" s="63"/>
      <c r="L761" s="2"/>
      <c r="M761" s="63"/>
      <c r="N761" s="2"/>
      <c r="O761" s="63"/>
      <c r="P761" s="2"/>
      <c r="Q761" s="63"/>
      <c r="R761" s="2"/>
      <c r="S761" s="2"/>
      <c r="T761" s="2"/>
      <c r="U761" s="2"/>
      <c r="V761" s="2"/>
      <c r="W761" s="2"/>
      <c r="X761" s="2"/>
      <c r="Y761" s="2"/>
      <c r="Z761" s="2"/>
      <c r="AA761" s="2"/>
      <c r="AB761" s="2"/>
      <c r="AC761" s="2"/>
      <c r="AD761" s="2"/>
      <c r="AE761" s="2"/>
      <c r="AF761" s="2"/>
      <c r="AG761" s="2"/>
      <c r="AH761" s="2"/>
      <c r="AI761" s="2"/>
      <c r="AJ761" s="2"/>
      <c r="AK761" s="2"/>
    </row>
    <row r="762" spans="1:37" ht="15.75" customHeight="1">
      <c r="A762" s="2"/>
      <c r="B762" s="2"/>
      <c r="C762" s="63"/>
      <c r="D762" s="2"/>
      <c r="E762" s="63"/>
      <c r="F762" s="2"/>
      <c r="G762" s="63"/>
      <c r="H762" s="2"/>
      <c r="I762" s="63"/>
      <c r="J762" s="2"/>
      <c r="K762" s="63"/>
      <c r="L762" s="2"/>
      <c r="M762" s="63"/>
      <c r="N762" s="2"/>
      <c r="O762" s="63"/>
      <c r="P762" s="2"/>
      <c r="Q762" s="63"/>
      <c r="R762" s="2"/>
      <c r="S762" s="2"/>
      <c r="T762" s="2"/>
      <c r="U762" s="2"/>
      <c r="V762" s="2"/>
      <c r="W762" s="2"/>
      <c r="X762" s="2"/>
      <c r="Y762" s="2"/>
      <c r="Z762" s="2"/>
      <c r="AA762" s="2"/>
      <c r="AB762" s="2"/>
      <c r="AC762" s="2"/>
      <c r="AD762" s="2"/>
      <c r="AE762" s="2"/>
      <c r="AF762" s="2"/>
      <c r="AG762" s="2"/>
      <c r="AH762" s="2"/>
      <c r="AI762" s="2"/>
      <c r="AJ762" s="2"/>
      <c r="AK762" s="2"/>
    </row>
    <row r="763" spans="1:37" ht="15.75" customHeight="1">
      <c r="A763" s="2"/>
      <c r="B763" s="2"/>
      <c r="C763" s="63"/>
      <c r="D763" s="2"/>
      <c r="E763" s="63"/>
      <c r="F763" s="2"/>
      <c r="G763" s="63"/>
      <c r="H763" s="2"/>
      <c r="I763" s="63"/>
      <c r="J763" s="2"/>
      <c r="K763" s="63"/>
      <c r="L763" s="2"/>
      <c r="M763" s="63"/>
      <c r="N763" s="2"/>
      <c r="O763" s="63"/>
      <c r="P763" s="2"/>
      <c r="Q763" s="63"/>
      <c r="R763" s="2"/>
      <c r="S763" s="2"/>
      <c r="T763" s="2"/>
      <c r="U763" s="2"/>
      <c r="V763" s="2"/>
      <c r="W763" s="2"/>
      <c r="X763" s="2"/>
      <c r="Y763" s="2"/>
      <c r="Z763" s="2"/>
      <c r="AA763" s="2"/>
      <c r="AB763" s="2"/>
      <c r="AC763" s="2"/>
      <c r="AD763" s="2"/>
      <c r="AE763" s="2"/>
      <c r="AF763" s="2"/>
      <c r="AG763" s="2"/>
      <c r="AH763" s="2"/>
      <c r="AI763" s="2"/>
      <c r="AJ763" s="2"/>
      <c r="AK763" s="2"/>
    </row>
    <row r="764" spans="1:37" ht="15.75" customHeight="1">
      <c r="A764" s="2"/>
      <c r="B764" s="2"/>
      <c r="C764" s="63"/>
      <c r="D764" s="2"/>
      <c r="E764" s="63"/>
      <c r="F764" s="2"/>
      <c r="G764" s="63"/>
      <c r="H764" s="2"/>
      <c r="I764" s="63"/>
      <c r="J764" s="2"/>
      <c r="K764" s="63"/>
      <c r="L764" s="2"/>
      <c r="M764" s="63"/>
      <c r="N764" s="2"/>
      <c r="O764" s="63"/>
      <c r="P764" s="2"/>
      <c r="Q764" s="63"/>
      <c r="R764" s="2"/>
      <c r="S764" s="2"/>
      <c r="T764" s="2"/>
      <c r="U764" s="2"/>
      <c r="V764" s="2"/>
      <c r="W764" s="2"/>
      <c r="X764" s="2"/>
      <c r="Y764" s="2"/>
      <c r="Z764" s="2"/>
      <c r="AA764" s="2"/>
      <c r="AB764" s="2"/>
      <c r="AC764" s="2"/>
      <c r="AD764" s="2"/>
      <c r="AE764" s="2"/>
      <c r="AF764" s="2"/>
      <c r="AG764" s="2"/>
      <c r="AH764" s="2"/>
      <c r="AI764" s="2"/>
      <c r="AJ764" s="2"/>
      <c r="AK764" s="2"/>
    </row>
    <row r="765" spans="1:37" ht="15.75" customHeight="1">
      <c r="A765" s="2"/>
      <c r="B765" s="2"/>
      <c r="C765" s="63"/>
      <c r="D765" s="2"/>
      <c r="E765" s="63"/>
      <c r="F765" s="2"/>
      <c r="G765" s="63"/>
      <c r="H765" s="2"/>
      <c r="I765" s="63"/>
      <c r="J765" s="2"/>
      <c r="K765" s="63"/>
      <c r="L765" s="2"/>
      <c r="M765" s="63"/>
      <c r="N765" s="2"/>
      <c r="O765" s="63"/>
      <c r="P765" s="2"/>
      <c r="Q765" s="63"/>
      <c r="R765" s="2"/>
      <c r="S765" s="2"/>
      <c r="T765" s="2"/>
      <c r="U765" s="2"/>
      <c r="V765" s="2"/>
      <c r="W765" s="2"/>
      <c r="X765" s="2"/>
      <c r="Y765" s="2"/>
      <c r="Z765" s="2"/>
      <c r="AA765" s="2"/>
      <c r="AB765" s="2"/>
      <c r="AC765" s="2"/>
      <c r="AD765" s="2"/>
      <c r="AE765" s="2"/>
      <c r="AF765" s="2"/>
      <c r="AG765" s="2"/>
      <c r="AH765" s="2"/>
      <c r="AI765" s="2"/>
      <c r="AJ765" s="2"/>
      <c r="AK765" s="2"/>
    </row>
    <row r="766" spans="1:37" ht="15.75" customHeight="1">
      <c r="A766" s="2"/>
      <c r="B766" s="2"/>
      <c r="C766" s="63"/>
      <c r="D766" s="2"/>
      <c r="E766" s="63"/>
      <c r="F766" s="2"/>
      <c r="G766" s="63"/>
      <c r="H766" s="2"/>
      <c r="I766" s="63"/>
      <c r="J766" s="2"/>
      <c r="K766" s="63"/>
      <c r="L766" s="2"/>
      <c r="M766" s="63"/>
      <c r="N766" s="2"/>
      <c r="O766" s="63"/>
      <c r="P766" s="2"/>
      <c r="Q766" s="63"/>
      <c r="R766" s="2"/>
      <c r="S766" s="2"/>
      <c r="T766" s="2"/>
      <c r="U766" s="2"/>
      <c r="V766" s="2"/>
      <c r="W766" s="2"/>
      <c r="X766" s="2"/>
      <c r="Y766" s="2"/>
      <c r="Z766" s="2"/>
      <c r="AA766" s="2"/>
      <c r="AB766" s="2"/>
      <c r="AC766" s="2"/>
      <c r="AD766" s="2"/>
      <c r="AE766" s="2"/>
      <c r="AF766" s="2"/>
      <c r="AG766" s="2"/>
      <c r="AH766" s="2"/>
      <c r="AI766" s="2"/>
      <c r="AJ766" s="2"/>
      <c r="AK766" s="2"/>
    </row>
    <row r="767" spans="1:37" ht="15.75" customHeight="1">
      <c r="A767" s="2"/>
      <c r="B767" s="2"/>
      <c r="C767" s="63"/>
      <c r="D767" s="2"/>
      <c r="E767" s="63"/>
      <c r="F767" s="2"/>
      <c r="G767" s="63"/>
      <c r="H767" s="2"/>
      <c r="I767" s="63"/>
      <c r="J767" s="2"/>
      <c r="K767" s="63"/>
      <c r="L767" s="2"/>
      <c r="M767" s="63"/>
      <c r="N767" s="2"/>
      <c r="O767" s="63"/>
      <c r="P767" s="2"/>
      <c r="Q767" s="63"/>
      <c r="R767" s="2"/>
      <c r="S767" s="2"/>
      <c r="T767" s="2"/>
      <c r="U767" s="2"/>
      <c r="V767" s="2"/>
      <c r="W767" s="2"/>
      <c r="X767" s="2"/>
      <c r="Y767" s="2"/>
      <c r="Z767" s="2"/>
      <c r="AA767" s="2"/>
      <c r="AB767" s="2"/>
      <c r="AC767" s="2"/>
      <c r="AD767" s="2"/>
      <c r="AE767" s="2"/>
      <c r="AF767" s="2"/>
      <c r="AG767" s="2"/>
      <c r="AH767" s="2"/>
      <c r="AI767" s="2"/>
      <c r="AJ767" s="2"/>
      <c r="AK767" s="2"/>
    </row>
    <row r="768" spans="1:37" ht="15.75" customHeight="1">
      <c r="A768" s="2"/>
      <c r="B768" s="2"/>
      <c r="C768" s="63"/>
      <c r="D768" s="2"/>
      <c r="E768" s="63"/>
      <c r="F768" s="2"/>
      <c r="G768" s="63"/>
      <c r="H768" s="2"/>
      <c r="I768" s="63"/>
      <c r="J768" s="2"/>
      <c r="K768" s="63"/>
      <c r="L768" s="2"/>
      <c r="M768" s="63"/>
      <c r="N768" s="2"/>
      <c r="O768" s="63"/>
      <c r="P768" s="2"/>
      <c r="Q768" s="63"/>
      <c r="R768" s="2"/>
      <c r="S768" s="2"/>
      <c r="T768" s="2"/>
      <c r="U768" s="2"/>
      <c r="V768" s="2"/>
      <c r="W768" s="2"/>
      <c r="X768" s="2"/>
      <c r="Y768" s="2"/>
      <c r="Z768" s="2"/>
      <c r="AA768" s="2"/>
      <c r="AB768" s="2"/>
      <c r="AC768" s="2"/>
      <c r="AD768" s="2"/>
      <c r="AE768" s="2"/>
      <c r="AF768" s="2"/>
      <c r="AG768" s="2"/>
      <c r="AH768" s="2"/>
      <c r="AI768" s="2"/>
      <c r="AJ768" s="2"/>
      <c r="AK768" s="2"/>
    </row>
    <row r="769" spans="1:37" ht="15.75" customHeight="1">
      <c r="A769" s="2"/>
      <c r="B769" s="2"/>
      <c r="C769" s="63"/>
      <c r="D769" s="2"/>
      <c r="E769" s="63"/>
      <c r="F769" s="2"/>
      <c r="G769" s="63"/>
      <c r="H769" s="2"/>
      <c r="I769" s="63"/>
      <c r="J769" s="2"/>
      <c r="K769" s="63"/>
      <c r="L769" s="2"/>
      <c r="M769" s="63"/>
      <c r="N769" s="2"/>
      <c r="O769" s="63"/>
      <c r="P769" s="2"/>
      <c r="Q769" s="63"/>
      <c r="R769" s="2"/>
      <c r="S769" s="2"/>
      <c r="T769" s="2"/>
      <c r="U769" s="2"/>
      <c r="V769" s="2"/>
      <c r="W769" s="2"/>
      <c r="X769" s="2"/>
      <c r="Y769" s="2"/>
      <c r="Z769" s="2"/>
      <c r="AA769" s="2"/>
      <c r="AB769" s="2"/>
      <c r="AC769" s="2"/>
      <c r="AD769" s="2"/>
      <c r="AE769" s="2"/>
      <c r="AF769" s="2"/>
      <c r="AG769" s="2"/>
      <c r="AH769" s="2"/>
      <c r="AI769" s="2"/>
      <c r="AJ769" s="2"/>
      <c r="AK769" s="2"/>
    </row>
    <row r="770" spans="1:37" ht="15.75" customHeight="1">
      <c r="A770" s="2"/>
      <c r="B770" s="2"/>
      <c r="C770" s="63"/>
      <c r="D770" s="2"/>
      <c r="E770" s="63"/>
      <c r="F770" s="2"/>
      <c r="G770" s="63"/>
      <c r="H770" s="2"/>
      <c r="I770" s="63"/>
      <c r="J770" s="2"/>
      <c r="K770" s="63"/>
      <c r="L770" s="2"/>
      <c r="M770" s="63"/>
      <c r="N770" s="2"/>
      <c r="O770" s="63"/>
      <c r="P770" s="2"/>
      <c r="Q770" s="63"/>
      <c r="R770" s="2"/>
      <c r="S770" s="2"/>
      <c r="T770" s="2"/>
      <c r="U770" s="2"/>
      <c r="V770" s="2"/>
      <c r="W770" s="2"/>
      <c r="X770" s="2"/>
      <c r="Y770" s="2"/>
      <c r="Z770" s="2"/>
      <c r="AA770" s="2"/>
      <c r="AB770" s="2"/>
      <c r="AC770" s="2"/>
      <c r="AD770" s="2"/>
      <c r="AE770" s="2"/>
      <c r="AF770" s="2"/>
      <c r="AG770" s="2"/>
      <c r="AH770" s="2"/>
      <c r="AI770" s="2"/>
      <c r="AJ770" s="2"/>
      <c r="AK770" s="2"/>
    </row>
    <row r="771" spans="1:37" ht="15.75" customHeight="1">
      <c r="A771" s="2"/>
      <c r="B771" s="2"/>
      <c r="C771" s="63"/>
      <c r="D771" s="2"/>
      <c r="E771" s="63"/>
      <c r="F771" s="2"/>
      <c r="G771" s="63"/>
      <c r="H771" s="2"/>
      <c r="I771" s="63"/>
      <c r="J771" s="2"/>
      <c r="K771" s="63"/>
      <c r="L771" s="2"/>
      <c r="M771" s="63"/>
      <c r="N771" s="2"/>
      <c r="O771" s="63"/>
      <c r="P771" s="2"/>
      <c r="Q771" s="63"/>
      <c r="R771" s="2"/>
      <c r="S771" s="2"/>
      <c r="T771" s="2"/>
      <c r="U771" s="2"/>
      <c r="V771" s="2"/>
      <c r="W771" s="2"/>
      <c r="X771" s="2"/>
      <c r="Y771" s="2"/>
      <c r="Z771" s="2"/>
      <c r="AA771" s="2"/>
      <c r="AB771" s="2"/>
      <c r="AC771" s="2"/>
      <c r="AD771" s="2"/>
      <c r="AE771" s="2"/>
      <c r="AF771" s="2"/>
      <c r="AG771" s="2"/>
      <c r="AH771" s="2"/>
      <c r="AI771" s="2"/>
      <c r="AJ771" s="2"/>
      <c r="AK771" s="2"/>
    </row>
    <row r="772" spans="1:37" ht="15.75" customHeight="1">
      <c r="A772" s="2"/>
      <c r="B772" s="2"/>
      <c r="C772" s="63"/>
      <c r="D772" s="2"/>
      <c r="E772" s="63"/>
      <c r="F772" s="2"/>
      <c r="G772" s="63"/>
      <c r="H772" s="2"/>
      <c r="I772" s="63"/>
      <c r="J772" s="2"/>
      <c r="K772" s="63"/>
      <c r="L772" s="2"/>
      <c r="M772" s="63"/>
      <c r="N772" s="2"/>
      <c r="O772" s="63"/>
      <c r="P772" s="2"/>
      <c r="Q772" s="63"/>
      <c r="R772" s="2"/>
      <c r="S772" s="2"/>
      <c r="T772" s="2"/>
      <c r="U772" s="2"/>
      <c r="V772" s="2"/>
      <c r="W772" s="2"/>
      <c r="X772" s="2"/>
      <c r="Y772" s="2"/>
      <c r="Z772" s="2"/>
      <c r="AA772" s="2"/>
      <c r="AB772" s="2"/>
      <c r="AC772" s="2"/>
      <c r="AD772" s="2"/>
      <c r="AE772" s="2"/>
      <c r="AF772" s="2"/>
      <c r="AG772" s="2"/>
      <c r="AH772" s="2"/>
      <c r="AI772" s="2"/>
      <c r="AJ772" s="2"/>
      <c r="AK772" s="2"/>
    </row>
    <row r="773" spans="1:37" ht="15.75" customHeight="1">
      <c r="A773" s="2"/>
      <c r="B773" s="2"/>
      <c r="C773" s="63"/>
      <c r="D773" s="2"/>
      <c r="E773" s="63"/>
      <c r="F773" s="2"/>
      <c r="G773" s="63"/>
      <c r="H773" s="2"/>
      <c r="I773" s="63"/>
      <c r="J773" s="2"/>
      <c r="K773" s="63"/>
      <c r="L773" s="2"/>
      <c r="M773" s="63"/>
      <c r="N773" s="2"/>
      <c r="O773" s="63"/>
      <c r="P773" s="2"/>
      <c r="Q773" s="63"/>
      <c r="R773" s="2"/>
      <c r="S773" s="2"/>
      <c r="T773" s="2"/>
      <c r="U773" s="2"/>
      <c r="V773" s="2"/>
      <c r="W773" s="2"/>
      <c r="X773" s="2"/>
      <c r="Y773" s="2"/>
      <c r="Z773" s="2"/>
      <c r="AA773" s="2"/>
      <c r="AB773" s="2"/>
      <c r="AC773" s="2"/>
      <c r="AD773" s="2"/>
      <c r="AE773" s="2"/>
      <c r="AF773" s="2"/>
      <c r="AG773" s="2"/>
      <c r="AH773" s="2"/>
      <c r="AI773" s="2"/>
      <c r="AJ773" s="2"/>
      <c r="AK773" s="2"/>
    </row>
    <row r="774" spans="1:37" ht="15.75" customHeight="1">
      <c r="A774" s="2"/>
      <c r="B774" s="2"/>
      <c r="C774" s="63"/>
      <c r="D774" s="2"/>
      <c r="E774" s="63"/>
      <c r="F774" s="2"/>
      <c r="G774" s="63"/>
      <c r="H774" s="2"/>
      <c r="I774" s="63"/>
      <c r="J774" s="2"/>
      <c r="K774" s="63"/>
      <c r="L774" s="2"/>
      <c r="M774" s="63"/>
      <c r="N774" s="2"/>
      <c r="O774" s="63"/>
      <c r="P774" s="2"/>
      <c r="Q774" s="63"/>
      <c r="R774" s="2"/>
      <c r="S774" s="2"/>
      <c r="T774" s="2"/>
      <c r="U774" s="2"/>
      <c r="V774" s="2"/>
      <c r="W774" s="2"/>
      <c r="X774" s="2"/>
      <c r="Y774" s="2"/>
      <c r="Z774" s="2"/>
      <c r="AA774" s="2"/>
      <c r="AB774" s="2"/>
      <c r="AC774" s="2"/>
      <c r="AD774" s="2"/>
      <c r="AE774" s="2"/>
      <c r="AF774" s="2"/>
      <c r="AG774" s="2"/>
      <c r="AH774" s="2"/>
      <c r="AI774" s="2"/>
      <c r="AJ774" s="2"/>
      <c r="AK774" s="2"/>
    </row>
    <row r="775" spans="1:37" ht="15.75" customHeight="1">
      <c r="A775" s="2"/>
      <c r="B775" s="2"/>
      <c r="C775" s="63"/>
      <c r="D775" s="2"/>
      <c r="E775" s="63"/>
      <c r="F775" s="2"/>
      <c r="G775" s="63"/>
      <c r="H775" s="2"/>
      <c r="I775" s="63"/>
      <c r="J775" s="2"/>
      <c r="K775" s="63"/>
      <c r="L775" s="2"/>
      <c r="M775" s="63"/>
      <c r="N775" s="2"/>
      <c r="O775" s="63"/>
      <c r="P775" s="2"/>
      <c r="Q775" s="63"/>
      <c r="R775" s="2"/>
      <c r="S775" s="2"/>
      <c r="T775" s="2"/>
      <c r="U775" s="2"/>
      <c r="V775" s="2"/>
      <c r="W775" s="2"/>
      <c r="X775" s="2"/>
      <c r="Y775" s="2"/>
      <c r="Z775" s="2"/>
      <c r="AA775" s="2"/>
      <c r="AB775" s="2"/>
      <c r="AC775" s="2"/>
      <c r="AD775" s="2"/>
      <c r="AE775" s="2"/>
      <c r="AF775" s="2"/>
      <c r="AG775" s="2"/>
      <c r="AH775" s="2"/>
      <c r="AI775" s="2"/>
      <c r="AJ775" s="2"/>
      <c r="AK775" s="2"/>
    </row>
    <row r="776" spans="1:37" ht="15.75" customHeight="1">
      <c r="A776" s="2"/>
      <c r="B776" s="2"/>
      <c r="C776" s="63"/>
      <c r="D776" s="2"/>
      <c r="E776" s="63"/>
      <c r="F776" s="2"/>
      <c r="G776" s="63"/>
      <c r="H776" s="2"/>
      <c r="I776" s="63"/>
      <c r="J776" s="2"/>
      <c r="K776" s="63"/>
      <c r="L776" s="2"/>
      <c r="M776" s="63"/>
      <c r="N776" s="2"/>
      <c r="O776" s="63"/>
      <c r="P776" s="2"/>
      <c r="Q776" s="63"/>
      <c r="R776" s="2"/>
      <c r="S776" s="2"/>
      <c r="T776" s="2"/>
      <c r="U776" s="2"/>
      <c r="V776" s="2"/>
      <c r="W776" s="2"/>
      <c r="X776" s="2"/>
      <c r="Y776" s="2"/>
      <c r="Z776" s="2"/>
      <c r="AA776" s="2"/>
      <c r="AB776" s="2"/>
      <c r="AC776" s="2"/>
      <c r="AD776" s="2"/>
      <c r="AE776" s="2"/>
      <c r="AF776" s="2"/>
      <c r="AG776" s="2"/>
      <c r="AH776" s="2"/>
      <c r="AI776" s="2"/>
      <c r="AJ776" s="2"/>
      <c r="AK776" s="2"/>
    </row>
    <row r="777" spans="1:37" ht="15.75" customHeight="1">
      <c r="A777" s="2"/>
      <c r="B777" s="2"/>
      <c r="C777" s="63"/>
      <c r="D777" s="2"/>
      <c r="E777" s="63"/>
      <c r="F777" s="2"/>
      <c r="G777" s="63"/>
      <c r="H777" s="2"/>
      <c r="I777" s="63"/>
      <c r="J777" s="2"/>
      <c r="K777" s="63"/>
      <c r="L777" s="2"/>
      <c r="M777" s="63"/>
      <c r="N777" s="2"/>
      <c r="O777" s="63"/>
      <c r="P777" s="2"/>
      <c r="Q777" s="63"/>
      <c r="R777" s="2"/>
      <c r="S777" s="2"/>
      <c r="T777" s="2"/>
      <c r="U777" s="2"/>
      <c r="V777" s="2"/>
      <c r="W777" s="2"/>
      <c r="X777" s="2"/>
      <c r="Y777" s="2"/>
      <c r="Z777" s="2"/>
      <c r="AA777" s="2"/>
      <c r="AB777" s="2"/>
      <c r="AC777" s="2"/>
      <c r="AD777" s="2"/>
      <c r="AE777" s="2"/>
      <c r="AF777" s="2"/>
      <c r="AG777" s="2"/>
      <c r="AH777" s="2"/>
      <c r="AI777" s="2"/>
      <c r="AJ777" s="2"/>
      <c r="AK777" s="2"/>
    </row>
    <row r="778" spans="1:37" ht="15.75" customHeight="1">
      <c r="A778" s="2"/>
      <c r="B778" s="2"/>
      <c r="C778" s="63"/>
      <c r="D778" s="2"/>
      <c r="E778" s="63"/>
      <c r="F778" s="2"/>
      <c r="G778" s="63"/>
      <c r="H778" s="2"/>
      <c r="I778" s="63"/>
      <c r="J778" s="2"/>
      <c r="K778" s="63"/>
      <c r="L778" s="2"/>
      <c r="M778" s="63"/>
      <c r="N778" s="2"/>
      <c r="O778" s="63"/>
      <c r="P778" s="2"/>
      <c r="Q778" s="63"/>
      <c r="R778" s="2"/>
      <c r="S778" s="2"/>
      <c r="T778" s="2"/>
      <c r="U778" s="2"/>
      <c r="V778" s="2"/>
      <c r="W778" s="2"/>
      <c r="X778" s="2"/>
      <c r="Y778" s="2"/>
      <c r="Z778" s="2"/>
      <c r="AA778" s="2"/>
      <c r="AB778" s="2"/>
      <c r="AC778" s="2"/>
      <c r="AD778" s="2"/>
      <c r="AE778" s="2"/>
      <c r="AF778" s="2"/>
      <c r="AG778" s="2"/>
      <c r="AH778" s="2"/>
      <c r="AI778" s="2"/>
      <c r="AJ778" s="2"/>
      <c r="AK778" s="2"/>
    </row>
    <row r="779" spans="1:37" ht="15.75" customHeight="1">
      <c r="A779" s="2"/>
      <c r="B779" s="2"/>
      <c r="C779" s="63"/>
      <c r="D779" s="2"/>
      <c r="E779" s="63"/>
      <c r="F779" s="2"/>
      <c r="G779" s="63"/>
      <c r="H779" s="2"/>
      <c r="I779" s="63"/>
      <c r="J779" s="2"/>
      <c r="K779" s="63"/>
      <c r="L779" s="2"/>
      <c r="M779" s="63"/>
      <c r="N779" s="2"/>
      <c r="O779" s="63"/>
      <c r="P779" s="2"/>
      <c r="Q779" s="63"/>
      <c r="R779" s="2"/>
      <c r="S779" s="2"/>
      <c r="T779" s="2"/>
      <c r="U779" s="2"/>
      <c r="V779" s="2"/>
      <c r="W779" s="2"/>
      <c r="X779" s="2"/>
      <c r="Y779" s="2"/>
      <c r="Z779" s="2"/>
      <c r="AA779" s="2"/>
      <c r="AB779" s="2"/>
      <c r="AC779" s="2"/>
      <c r="AD779" s="2"/>
      <c r="AE779" s="2"/>
      <c r="AF779" s="2"/>
      <c r="AG779" s="2"/>
      <c r="AH779" s="2"/>
      <c r="AI779" s="2"/>
      <c r="AJ779" s="2"/>
      <c r="AK779" s="2"/>
    </row>
    <row r="780" spans="1:37" ht="15.75" customHeight="1">
      <c r="A780" s="2"/>
      <c r="B780" s="2"/>
      <c r="C780" s="63"/>
      <c r="D780" s="2"/>
      <c r="E780" s="63"/>
      <c r="F780" s="2"/>
      <c r="G780" s="63"/>
      <c r="H780" s="2"/>
      <c r="I780" s="63"/>
      <c r="J780" s="2"/>
      <c r="K780" s="63"/>
      <c r="L780" s="2"/>
      <c r="M780" s="63"/>
      <c r="N780" s="2"/>
      <c r="O780" s="63"/>
      <c r="P780" s="2"/>
      <c r="Q780" s="63"/>
      <c r="R780" s="2"/>
      <c r="S780" s="2"/>
      <c r="T780" s="2"/>
      <c r="U780" s="2"/>
      <c r="V780" s="2"/>
      <c r="W780" s="2"/>
      <c r="X780" s="2"/>
      <c r="Y780" s="2"/>
      <c r="Z780" s="2"/>
      <c r="AA780" s="2"/>
      <c r="AB780" s="2"/>
      <c r="AC780" s="2"/>
      <c r="AD780" s="2"/>
      <c r="AE780" s="2"/>
      <c r="AF780" s="2"/>
      <c r="AG780" s="2"/>
      <c r="AH780" s="2"/>
      <c r="AI780" s="2"/>
      <c r="AJ780" s="2"/>
      <c r="AK780" s="2"/>
    </row>
    <row r="781" spans="1:37" ht="15.75" customHeight="1">
      <c r="A781" s="2"/>
      <c r="B781" s="2"/>
      <c r="C781" s="63"/>
      <c r="D781" s="2"/>
      <c r="E781" s="63"/>
      <c r="F781" s="2"/>
      <c r="G781" s="63"/>
      <c r="H781" s="2"/>
      <c r="I781" s="63"/>
      <c r="J781" s="2"/>
      <c r="K781" s="63"/>
      <c r="L781" s="2"/>
      <c r="M781" s="63"/>
      <c r="N781" s="2"/>
      <c r="O781" s="63"/>
      <c r="P781" s="2"/>
      <c r="Q781" s="63"/>
      <c r="R781" s="2"/>
      <c r="S781" s="2"/>
      <c r="T781" s="2"/>
      <c r="U781" s="2"/>
      <c r="V781" s="2"/>
      <c r="W781" s="2"/>
      <c r="X781" s="2"/>
      <c r="Y781" s="2"/>
      <c r="Z781" s="2"/>
      <c r="AA781" s="2"/>
      <c r="AB781" s="2"/>
      <c r="AC781" s="2"/>
      <c r="AD781" s="2"/>
      <c r="AE781" s="2"/>
      <c r="AF781" s="2"/>
      <c r="AG781" s="2"/>
      <c r="AH781" s="2"/>
      <c r="AI781" s="2"/>
      <c r="AJ781" s="2"/>
      <c r="AK781" s="2"/>
    </row>
    <row r="782" spans="1:37" ht="15.75" customHeight="1">
      <c r="A782" s="2"/>
      <c r="B782" s="2"/>
      <c r="C782" s="63"/>
      <c r="D782" s="2"/>
      <c r="E782" s="63"/>
      <c r="F782" s="2"/>
      <c r="G782" s="63"/>
      <c r="H782" s="2"/>
      <c r="I782" s="63"/>
      <c r="J782" s="2"/>
      <c r="K782" s="63"/>
      <c r="L782" s="2"/>
      <c r="M782" s="63"/>
      <c r="N782" s="2"/>
      <c r="O782" s="63"/>
      <c r="P782" s="2"/>
      <c r="Q782" s="63"/>
      <c r="R782" s="2"/>
      <c r="S782" s="2"/>
      <c r="T782" s="2"/>
      <c r="U782" s="2"/>
      <c r="V782" s="2"/>
      <c r="W782" s="2"/>
      <c r="X782" s="2"/>
      <c r="Y782" s="2"/>
      <c r="Z782" s="2"/>
      <c r="AA782" s="2"/>
      <c r="AB782" s="2"/>
      <c r="AC782" s="2"/>
      <c r="AD782" s="2"/>
      <c r="AE782" s="2"/>
      <c r="AF782" s="2"/>
      <c r="AG782" s="2"/>
      <c r="AH782" s="2"/>
      <c r="AI782" s="2"/>
      <c r="AJ782" s="2"/>
      <c r="AK782" s="2"/>
    </row>
    <row r="783" spans="1:37" ht="15.75" customHeight="1">
      <c r="A783" s="2"/>
      <c r="B783" s="2"/>
      <c r="C783" s="63"/>
      <c r="D783" s="2"/>
      <c r="E783" s="63"/>
      <c r="F783" s="2"/>
      <c r="G783" s="63"/>
      <c r="H783" s="2"/>
      <c r="I783" s="63"/>
      <c r="J783" s="2"/>
      <c r="K783" s="63"/>
      <c r="L783" s="2"/>
      <c r="M783" s="63"/>
      <c r="N783" s="2"/>
      <c r="O783" s="63"/>
      <c r="P783" s="2"/>
      <c r="Q783" s="63"/>
      <c r="R783" s="2"/>
      <c r="S783" s="2"/>
      <c r="T783" s="2"/>
      <c r="U783" s="2"/>
      <c r="V783" s="2"/>
      <c r="W783" s="2"/>
      <c r="X783" s="2"/>
      <c r="Y783" s="2"/>
      <c r="Z783" s="2"/>
      <c r="AA783" s="2"/>
      <c r="AB783" s="2"/>
      <c r="AC783" s="2"/>
      <c r="AD783" s="2"/>
      <c r="AE783" s="2"/>
      <c r="AF783" s="2"/>
      <c r="AG783" s="2"/>
      <c r="AH783" s="2"/>
      <c r="AI783" s="2"/>
      <c r="AJ783" s="2"/>
      <c r="AK783" s="2"/>
    </row>
    <row r="784" spans="1:37" ht="15.75" customHeight="1">
      <c r="A784" s="2"/>
      <c r="B784" s="2"/>
      <c r="C784" s="63"/>
      <c r="D784" s="2"/>
      <c r="E784" s="63"/>
      <c r="F784" s="2"/>
      <c r="G784" s="63"/>
      <c r="H784" s="2"/>
      <c r="I784" s="63"/>
      <c r="J784" s="2"/>
      <c r="K784" s="63"/>
      <c r="L784" s="2"/>
      <c r="M784" s="63"/>
      <c r="N784" s="2"/>
      <c r="O784" s="63"/>
      <c r="P784" s="2"/>
      <c r="Q784" s="63"/>
      <c r="R784" s="2"/>
      <c r="S784" s="2"/>
      <c r="T784" s="2"/>
      <c r="U784" s="2"/>
      <c r="V784" s="2"/>
      <c r="W784" s="2"/>
      <c r="X784" s="2"/>
      <c r="Y784" s="2"/>
      <c r="Z784" s="2"/>
      <c r="AA784" s="2"/>
      <c r="AB784" s="2"/>
      <c r="AC784" s="2"/>
      <c r="AD784" s="2"/>
      <c r="AE784" s="2"/>
      <c r="AF784" s="2"/>
      <c r="AG784" s="2"/>
      <c r="AH784" s="2"/>
      <c r="AI784" s="2"/>
      <c r="AJ784" s="2"/>
      <c r="AK784" s="2"/>
    </row>
    <row r="785" spans="1:37" ht="15.75" customHeight="1">
      <c r="A785" s="2"/>
      <c r="B785" s="2"/>
      <c r="C785" s="63"/>
      <c r="D785" s="2"/>
      <c r="E785" s="63"/>
      <c r="F785" s="2"/>
      <c r="G785" s="63"/>
      <c r="H785" s="2"/>
      <c r="I785" s="63"/>
      <c r="J785" s="2"/>
      <c r="K785" s="63"/>
      <c r="L785" s="2"/>
      <c r="M785" s="63"/>
      <c r="N785" s="2"/>
      <c r="O785" s="63"/>
      <c r="P785" s="2"/>
      <c r="Q785" s="63"/>
      <c r="R785" s="2"/>
      <c r="S785" s="2"/>
      <c r="T785" s="2"/>
      <c r="U785" s="2"/>
      <c r="V785" s="2"/>
      <c r="W785" s="2"/>
      <c r="X785" s="2"/>
      <c r="Y785" s="2"/>
      <c r="Z785" s="2"/>
      <c r="AA785" s="2"/>
      <c r="AB785" s="2"/>
      <c r="AC785" s="2"/>
      <c r="AD785" s="2"/>
      <c r="AE785" s="2"/>
      <c r="AF785" s="2"/>
      <c r="AG785" s="2"/>
      <c r="AH785" s="2"/>
      <c r="AI785" s="2"/>
      <c r="AJ785" s="2"/>
      <c r="AK785" s="2"/>
    </row>
    <row r="786" spans="1:37" ht="15.75" customHeight="1">
      <c r="A786" s="2"/>
      <c r="B786" s="2"/>
      <c r="C786" s="63"/>
      <c r="D786" s="2"/>
      <c r="E786" s="63"/>
      <c r="F786" s="2"/>
      <c r="G786" s="63"/>
      <c r="H786" s="2"/>
      <c r="I786" s="63"/>
      <c r="J786" s="2"/>
      <c r="K786" s="63"/>
      <c r="L786" s="2"/>
      <c r="M786" s="63"/>
      <c r="N786" s="2"/>
      <c r="O786" s="63"/>
      <c r="P786" s="2"/>
      <c r="Q786" s="63"/>
      <c r="R786" s="2"/>
      <c r="S786" s="2"/>
      <c r="T786" s="2"/>
      <c r="U786" s="2"/>
      <c r="V786" s="2"/>
      <c r="W786" s="2"/>
      <c r="X786" s="2"/>
      <c r="Y786" s="2"/>
      <c r="Z786" s="2"/>
      <c r="AA786" s="2"/>
      <c r="AB786" s="2"/>
      <c r="AC786" s="2"/>
      <c r="AD786" s="2"/>
      <c r="AE786" s="2"/>
      <c r="AF786" s="2"/>
      <c r="AG786" s="2"/>
      <c r="AH786" s="2"/>
      <c r="AI786" s="2"/>
      <c r="AJ786" s="2"/>
      <c r="AK786" s="2"/>
    </row>
    <row r="787" spans="1:37" ht="15.75" customHeight="1">
      <c r="A787" s="2"/>
      <c r="B787" s="2"/>
      <c r="C787" s="63"/>
      <c r="D787" s="2"/>
      <c r="E787" s="63"/>
      <c r="F787" s="2"/>
      <c r="G787" s="63"/>
      <c r="H787" s="2"/>
      <c r="I787" s="63"/>
      <c r="J787" s="2"/>
      <c r="K787" s="63"/>
      <c r="L787" s="2"/>
      <c r="M787" s="63"/>
      <c r="N787" s="2"/>
      <c r="O787" s="63"/>
      <c r="P787" s="2"/>
      <c r="Q787" s="63"/>
      <c r="R787" s="2"/>
      <c r="S787" s="2"/>
      <c r="T787" s="2"/>
      <c r="U787" s="2"/>
      <c r="V787" s="2"/>
      <c r="W787" s="2"/>
      <c r="X787" s="2"/>
      <c r="Y787" s="2"/>
      <c r="Z787" s="2"/>
      <c r="AA787" s="2"/>
      <c r="AB787" s="2"/>
      <c r="AC787" s="2"/>
      <c r="AD787" s="2"/>
      <c r="AE787" s="2"/>
      <c r="AF787" s="2"/>
      <c r="AG787" s="2"/>
      <c r="AH787" s="2"/>
      <c r="AI787" s="2"/>
      <c r="AJ787" s="2"/>
      <c r="AK787" s="2"/>
    </row>
    <row r="788" spans="1:37" ht="15.75" customHeight="1">
      <c r="A788" s="2"/>
      <c r="B788" s="2"/>
      <c r="C788" s="63"/>
      <c r="D788" s="2"/>
      <c r="E788" s="63"/>
      <c r="F788" s="2"/>
      <c r="G788" s="63"/>
      <c r="H788" s="2"/>
      <c r="I788" s="63"/>
      <c r="J788" s="2"/>
      <c r="K788" s="63"/>
      <c r="L788" s="2"/>
      <c r="M788" s="63"/>
      <c r="N788" s="2"/>
      <c r="O788" s="63"/>
      <c r="P788" s="2"/>
      <c r="Q788" s="63"/>
      <c r="R788" s="2"/>
      <c r="S788" s="2"/>
      <c r="T788" s="2"/>
      <c r="U788" s="2"/>
      <c r="V788" s="2"/>
      <c r="W788" s="2"/>
      <c r="X788" s="2"/>
      <c r="Y788" s="2"/>
      <c r="Z788" s="2"/>
      <c r="AA788" s="2"/>
      <c r="AB788" s="2"/>
      <c r="AC788" s="2"/>
      <c r="AD788" s="2"/>
      <c r="AE788" s="2"/>
      <c r="AF788" s="2"/>
      <c r="AG788" s="2"/>
      <c r="AH788" s="2"/>
      <c r="AI788" s="2"/>
      <c r="AJ788" s="2"/>
      <c r="AK788" s="2"/>
    </row>
    <row r="789" spans="1:37" ht="15.75" customHeight="1">
      <c r="A789" s="2"/>
      <c r="B789" s="2"/>
      <c r="C789" s="63"/>
      <c r="D789" s="2"/>
      <c r="E789" s="63"/>
      <c r="F789" s="2"/>
      <c r="G789" s="63"/>
      <c r="H789" s="2"/>
      <c r="I789" s="63"/>
      <c r="J789" s="2"/>
      <c r="K789" s="63"/>
      <c r="L789" s="2"/>
      <c r="M789" s="63"/>
      <c r="N789" s="2"/>
      <c r="O789" s="63"/>
      <c r="P789" s="2"/>
      <c r="Q789" s="63"/>
      <c r="R789" s="2"/>
      <c r="S789" s="2"/>
      <c r="T789" s="2"/>
      <c r="U789" s="2"/>
      <c r="V789" s="2"/>
      <c r="W789" s="2"/>
      <c r="X789" s="2"/>
      <c r="Y789" s="2"/>
      <c r="Z789" s="2"/>
      <c r="AA789" s="2"/>
      <c r="AB789" s="2"/>
      <c r="AC789" s="2"/>
      <c r="AD789" s="2"/>
      <c r="AE789" s="2"/>
      <c r="AF789" s="2"/>
      <c r="AG789" s="2"/>
      <c r="AH789" s="2"/>
      <c r="AI789" s="2"/>
      <c r="AJ789" s="2"/>
      <c r="AK789" s="2"/>
    </row>
    <row r="790" spans="1:37" ht="15.75" customHeight="1">
      <c r="A790" s="2"/>
      <c r="B790" s="2"/>
      <c r="C790" s="63"/>
      <c r="D790" s="2"/>
      <c r="E790" s="63"/>
      <c r="F790" s="2"/>
      <c r="G790" s="63"/>
      <c r="H790" s="2"/>
      <c r="I790" s="63"/>
      <c r="J790" s="2"/>
      <c r="K790" s="63"/>
      <c r="L790" s="2"/>
      <c r="M790" s="63"/>
      <c r="N790" s="2"/>
      <c r="O790" s="63"/>
      <c r="P790" s="2"/>
      <c r="Q790" s="63"/>
      <c r="R790" s="2"/>
      <c r="S790" s="2"/>
      <c r="T790" s="2"/>
      <c r="U790" s="2"/>
      <c r="V790" s="2"/>
      <c r="W790" s="2"/>
      <c r="X790" s="2"/>
      <c r="Y790" s="2"/>
      <c r="Z790" s="2"/>
      <c r="AA790" s="2"/>
      <c r="AB790" s="2"/>
      <c r="AC790" s="2"/>
      <c r="AD790" s="2"/>
      <c r="AE790" s="2"/>
      <c r="AF790" s="2"/>
      <c r="AG790" s="2"/>
      <c r="AH790" s="2"/>
      <c r="AI790" s="2"/>
      <c r="AJ790" s="2"/>
      <c r="AK790" s="2"/>
    </row>
    <row r="791" spans="1:37" ht="15.75" customHeight="1">
      <c r="A791" s="2"/>
      <c r="B791" s="2"/>
      <c r="C791" s="63"/>
      <c r="D791" s="2"/>
      <c r="E791" s="63"/>
      <c r="F791" s="2"/>
      <c r="G791" s="63"/>
      <c r="H791" s="2"/>
      <c r="I791" s="63"/>
      <c r="J791" s="2"/>
      <c r="K791" s="63"/>
      <c r="L791" s="2"/>
      <c r="M791" s="63"/>
      <c r="N791" s="2"/>
      <c r="O791" s="63"/>
      <c r="P791" s="2"/>
      <c r="Q791" s="63"/>
      <c r="R791" s="2"/>
      <c r="S791" s="2"/>
      <c r="T791" s="2"/>
      <c r="U791" s="2"/>
      <c r="V791" s="2"/>
      <c r="W791" s="2"/>
      <c r="X791" s="2"/>
      <c r="Y791" s="2"/>
      <c r="Z791" s="2"/>
      <c r="AA791" s="2"/>
      <c r="AB791" s="2"/>
      <c r="AC791" s="2"/>
      <c r="AD791" s="2"/>
      <c r="AE791" s="2"/>
      <c r="AF791" s="2"/>
      <c r="AG791" s="2"/>
      <c r="AH791" s="2"/>
      <c r="AI791" s="2"/>
      <c r="AJ791" s="2"/>
      <c r="AK791" s="2"/>
    </row>
    <row r="792" spans="1:37" ht="15.75" customHeight="1">
      <c r="A792" s="2"/>
      <c r="B792" s="2"/>
      <c r="C792" s="63"/>
      <c r="D792" s="2"/>
      <c r="E792" s="63"/>
      <c r="F792" s="2"/>
      <c r="G792" s="63"/>
      <c r="H792" s="2"/>
      <c r="I792" s="63"/>
      <c r="J792" s="2"/>
      <c r="K792" s="63"/>
      <c r="L792" s="2"/>
      <c r="M792" s="63"/>
      <c r="N792" s="2"/>
      <c r="O792" s="63"/>
      <c r="P792" s="2"/>
      <c r="Q792" s="63"/>
      <c r="R792" s="2"/>
      <c r="S792" s="2"/>
      <c r="T792" s="2"/>
      <c r="U792" s="2"/>
      <c r="V792" s="2"/>
      <c r="W792" s="2"/>
      <c r="X792" s="2"/>
      <c r="Y792" s="2"/>
      <c r="Z792" s="2"/>
      <c r="AA792" s="2"/>
      <c r="AB792" s="2"/>
      <c r="AC792" s="2"/>
      <c r="AD792" s="2"/>
      <c r="AE792" s="2"/>
      <c r="AF792" s="2"/>
      <c r="AG792" s="2"/>
      <c r="AH792" s="2"/>
      <c r="AI792" s="2"/>
      <c r="AJ792" s="2"/>
      <c r="AK792" s="2"/>
    </row>
    <row r="793" spans="1:37" ht="15.75" customHeight="1">
      <c r="A793" s="2"/>
      <c r="B793" s="2"/>
      <c r="C793" s="63"/>
      <c r="D793" s="2"/>
      <c r="E793" s="63"/>
      <c r="F793" s="2"/>
      <c r="G793" s="63"/>
      <c r="H793" s="2"/>
      <c r="I793" s="63"/>
      <c r="J793" s="2"/>
      <c r="K793" s="63"/>
      <c r="L793" s="2"/>
      <c r="M793" s="63"/>
      <c r="N793" s="2"/>
      <c r="O793" s="63"/>
      <c r="P793" s="2"/>
      <c r="Q793" s="63"/>
      <c r="R793" s="2"/>
      <c r="S793" s="2"/>
      <c r="T793" s="2"/>
      <c r="U793" s="2"/>
      <c r="V793" s="2"/>
      <c r="W793" s="2"/>
      <c r="X793" s="2"/>
      <c r="Y793" s="2"/>
      <c r="Z793" s="2"/>
      <c r="AA793" s="2"/>
      <c r="AB793" s="2"/>
      <c r="AC793" s="2"/>
      <c r="AD793" s="2"/>
      <c r="AE793" s="2"/>
      <c r="AF793" s="2"/>
      <c r="AG793" s="2"/>
      <c r="AH793" s="2"/>
      <c r="AI793" s="2"/>
      <c r="AJ793" s="2"/>
      <c r="AK793" s="2"/>
    </row>
    <row r="794" spans="1:37" ht="15.75" customHeight="1">
      <c r="A794" s="2"/>
      <c r="B794" s="2"/>
      <c r="C794" s="63"/>
      <c r="D794" s="2"/>
      <c r="E794" s="63"/>
      <c r="F794" s="2"/>
      <c r="G794" s="63"/>
      <c r="H794" s="2"/>
      <c r="I794" s="63"/>
      <c r="J794" s="2"/>
      <c r="K794" s="63"/>
      <c r="L794" s="2"/>
      <c r="M794" s="63"/>
      <c r="N794" s="2"/>
      <c r="O794" s="63"/>
      <c r="P794" s="2"/>
      <c r="Q794" s="63"/>
      <c r="R794" s="2"/>
      <c r="S794" s="2"/>
      <c r="T794" s="2"/>
      <c r="U794" s="2"/>
      <c r="V794" s="2"/>
      <c r="W794" s="2"/>
      <c r="X794" s="2"/>
      <c r="Y794" s="2"/>
      <c r="Z794" s="2"/>
      <c r="AA794" s="2"/>
      <c r="AB794" s="2"/>
      <c r="AC794" s="2"/>
      <c r="AD794" s="2"/>
      <c r="AE794" s="2"/>
      <c r="AF794" s="2"/>
      <c r="AG794" s="2"/>
      <c r="AH794" s="2"/>
      <c r="AI794" s="2"/>
      <c r="AJ794" s="2"/>
      <c r="AK794" s="2"/>
    </row>
    <row r="795" spans="1:37" ht="15.75" customHeight="1">
      <c r="A795" s="2"/>
      <c r="B795" s="2"/>
      <c r="C795" s="63"/>
      <c r="D795" s="2"/>
      <c r="E795" s="63"/>
      <c r="F795" s="2"/>
      <c r="G795" s="63"/>
      <c r="H795" s="2"/>
      <c r="I795" s="63"/>
      <c r="J795" s="2"/>
      <c r="K795" s="63"/>
      <c r="L795" s="2"/>
      <c r="M795" s="63"/>
      <c r="N795" s="2"/>
      <c r="O795" s="63"/>
      <c r="P795" s="2"/>
      <c r="Q795" s="63"/>
      <c r="R795" s="2"/>
      <c r="S795" s="2"/>
      <c r="T795" s="2"/>
      <c r="U795" s="2"/>
      <c r="V795" s="2"/>
      <c r="W795" s="2"/>
      <c r="X795" s="2"/>
      <c r="Y795" s="2"/>
      <c r="Z795" s="2"/>
      <c r="AA795" s="2"/>
      <c r="AB795" s="2"/>
      <c r="AC795" s="2"/>
      <c r="AD795" s="2"/>
      <c r="AE795" s="2"/>
      <c r="AF795" s="2"/>
      <c r="AG795" s="2"/>
      <c r="AH795" s="2"/>
      <c r="AI795" s="2"/>
      <c r="AJ795" s="2"/>
      <c r="AK795" s="2"/>
    </row>
    <row r="796" spans="1:37" ht="15.75" customHeight="1">
      <c r="A796" s="2"/>
      <c r="B796" s="2"/>
      <c r="C796" s="63"/>
      <c r="D796" s="2"/>
      <c r="E796" s="63"/>
      <c r="F796" s="2"/>
      <c r="G796" s="63"/>
      <c r="H796" s="2"/>
      <c r="I796" s="63"/>
      <c r="J796" s="2"/>
      <c r="K796" s="63"/>
      <c r="L796" s="2"/>
      <c r="M796" s="63"/>
      <c r="N796" s="2"/>
      <c r="O796" s="63"/>
      <c r="P796" s="2"/>
      <c r="Q796" s="63"/>
      <c r="R796" s="2"/>
      <c r="S796" s="2"/>
      <c r="T796" s="2"/>
      <c r="U796" s="2"/>
      <c r="V796" s="2"/>
      <c r="W796" s="2"/>
      <c r="X796" s="2"/>
      <c r="Y796" s="2"/>
      <c r="Z796" s="2"/>
      <c r="AA796" s="2"/>
      <c r="AB796" s="2"/>
      <c r="AC796" s="2"/>
      <c r="AD796" s="2"/>
      <c r="AE796" s="2"/>
      <c r="AF796" s="2"/>
      <c r="AG796" s="2"/>
      <c r="AH796" s="2"/>
      <c r="AI796" s="2"/>
      <c r="AJ796" s="2"/>
      <c r="AK796" s="2"/>
    </row>
    <row r="797" spans="1:37" ht="15.75" customHeight="1">
      <c r="A797" s="2"/>
      <c r="B797" s="2"/>
      <c r="C797" s="63"/>
      <c r="D797" s="2"/>
      <c r="E797" s="63"/>
      <c r="F797" s="2"/>
      <c r="G797" s="63"/>
      <c r="H797" s="2"/>
      <c r="I797" s="63"/>
      <c r="J797" s="2"/>
      <c r="K797" s="63"/>
      <c r="L797" s="2"/>
      <c r="M797" s="63"/>
      <c r="N797" s="2"/>
      <c r="O797" s="63"/>
      <c r="P797" s="2"/>
      <c r="Q797" s="63"/>
      <c r="R797" s="2"/>
      <c r="S797" s="2"/>
      <c r="T797" s="2"/>
      <c r="U797" s="2"/>
      <c r="V797" s="2"/>
      <c r="W797" s="2"/>
      <c r="X797" s="2"/>
      <c r="Y797" s="2"/>
      <c r="Z797" s="2"/>
      <c r="AA797" s="2"/>
      <c r="AB797" s="2"/>
      <c r="AC797" s="2"/>
      <c r="AD797" s="2"/>
      <c r="AE797" s="2"/>
      <c r="AF797" s="2"/>
      <c r="AG797" s="2"/>
      <c r="AH797" s="2"/>
      <c r="AI797" s="2"/>
      <c r="AJ797" s="2"/>
      <c r="AK797" s="2"/>
    </row>
    <row r="798" spans="1:37" ht="15.75" customHeight="1">
      <c r="A798" s="2"/>
      <c r="B798" s="2"/>
      <c r="C798" s="63"/>
      <c r="D798" s="2"/>
      <c r="E798" s="63"/>
      <c r="F798" s="2"/>
      <c r="G798" s="63"/>
      <c r="H798" s="2"/>
      <c r="I798" s="63"/>
      <c r="J798" s="2"/>
      <c r="K798" s="63"/>
      <c r="L798" s="2"/>
      <c r="M798" s="63"/>
      <c r="N798" s="2"/>
      <c r="O798" s="63"/>
      <c r="P798" s="2"/>
      <c r="Q798" s="63"/>
      <c r="R798" s="2"/>
      <c r="S798" s="2"/>
      <c r="T798" s="2"/>
      <c r="U798" s="2"/>
      <c r="V798" s="2"/>
      <c r="W798" s="2"/>
      <c r="X798" s="2"/>
      <c r="Y798" s="2"/>
      <c r="Z798" s="2"/>
      <c r="AA798" s="2"/>
      <c r="AB798" s="2"/>
      <c r="AC798" s="2"/>
      <c r="AD798" s="2"/>
      <c r="AE798" s="2"/>
      <c r="AF798" s="2"/>
      <c r="AG798" s="2"/>
      <c r="AH798" s="2"/>
      <c r="AI798" s="2"/>
      <c r="AJ798" s="2"/>
      <c r="AK798" s="2"/>
    </row>
    <row r="799" spans="1:37" ht="15.75" customHeight="1">
      <c r="A799" s="2"/>
      <c r="B799" s="2"/>
      <c r="C799" s="63"/>
      <c r="D799" s="2"/>
      <c r="E799" s="63"/>
      <c r="F799" s="2"/>
      <c r="G799" s="63"/>
      <c r="H799" s="2"/>
      <c r="I799" s="63"/>
      <c r="J799" s="2"/>
      <c r="K799" s="63"/>
      <c r="L799" s="2"/>
      <c r="M799" s="63"/>
      <c r="N799" s="2"/>
      <c r="O799" s="63"/>
      <c r="P799" s="2"/>
      <c r="Q799" s="63"/>
      <c r="R799" s="2"/>
      <c r="S799" s="2"/>
      <c r="T799" s="2"/>
      <c r="U799" s="2"/>
      <c r="V799" s="2"/>
      <c r="W799" s="2"/>
      <c r="X799" s="2"/>
      <c r="Y799" s="2"/>
      <c r="Z799" s="2"/>
      <c r="AA799" s="2"/>
      <c r="AB799" s="2"/>
      <c r="AC799" s="2"/>
      <c r="AD799" s="2"/>
      <c r="AE799" s="2"/>
      <c r="AF799" s="2"/>
      <c r="AG799" s="2"/>
      <c r="AH799" s="2"/>
      <c r="AI799" s="2"/>
      <c r="AJ799" s="2"/>
      <c r="AK799" s="2"/>
    </row>
    <row r="800" spans="1:37" ht="15.75" customHeight="1">
      <c r="A800" s="2"/>
      <c r="B800" s="2"/>
      <c r="C800" s="63"/>
      <c r="D800" s="2"/>
      <c r="E800" s="63"/>
      <c r="F800" s="2"/>
      <c r="G800" s="63"/>
      <c r="H800" s="2"/>
      <c r="I800" s="63"/>
      <c r="J800" s="2"/>
      <c r="K800" s="63"/>
      <c r="L800" s="2"/>
      <c r="M800" s="63"/>
      <c r="N800" s="2"/>
      <c r="O800" s="63"/>
      <c r="P800" s="2"/>
      <c r="Q800" s="63"/>
      <c r="R800" s="2"/>
      <c r="S800" s="2"/>
      <c r="T800" s="2"/>
      <c r="U800" s="2"/>
      <c r="V800" s="2"/>
      <c r="W800" s="2"/>
      <c r="X800" s="2"/>
      <c r="Y800" s="2"/>
      <c r="Z800" s="2"/>
      <c r="AA800" s="2"/>
      <c r="AB800" s="2"/>
      <c r="AC800" s="2"/>
      <c r="AD800" s="2"/>
      <c r="AE800" s="2"/>
      <c r="AF800" s="2"/>
      <c r="AG800" s="2"/>
      <c r="AH800" s="2"/>
      <c r="AI800" s="2"/>
      <c r="AJ800" s="2"/>
      <c r="AK800" s="2"/>
    </row>
    <row r="801" spans="1:37" ht="15.75" customHeight="1">
      <c r="A801" s="2"/>
      <c r="B801" s="2"/>
      <c r="C801" s="63"/>
      <c r="D801" s="2"/>
      <c r="E801" s="63"/>
      <c r="F801" s="2"/>
      <c r="G801" s="63"/>
      <c r="H801" s="2"/>
      <c r="I801" s="63"/>
      <c r="J801" s="2"/>
      <c r="K801" s="63"/>
      <c r="L801" s="2"/>
      <c r="M801" s="63"/>
      <c r="N801" s="2"/>
      <c r="O801" s="63"/>
      <c r="P801" s="2"/>
      <c r="Q801" s="63"/>
      <c r="R801" s="2"/>
      <c r="S801" s="2"/>
      <c r="T801" s="2"/>
      <c r="U801" s="2"/>
      <c r="V801" s="2"/>
      <c r="W801" s="2"/>
      <c r="X801" s="2"/>
      <c r="Y801" s="2"/>
      <c r="Z801" s="2"/>
      <c r="AA801" s="2"/>
      <c r="AB801" s="2"/>
      <c r="AC801" s="2"/>
      <c r="AD801" s="2"/>
      <c r="AE801" s="2"/>
      <c r="AF801" s="2"/>
      <c r="AG801" s="2"/>
      <c r="AH801" s="2"/>
      <c r="AI801" s="2"/>
      <c r="AJ801" s="2"/>
      <c r="AK801" s="2"/>
    </row>
    <row r="802" spans="1:37" ht="15.75" customHeight="1">
      <c r="A802" s="2"/>
      <c r="B802" s="2"/>
      <c r="C802" s="63"/>
      <c r="D802" s="2"/>
      <c r="E802" s="63"/>
      <c r="F802" s="2"/>
      <c r="G802" s="63"/>
      <c r="H802" s="2"/>
      <c r="I802" s="63"/>
      <c r="J802" s="2"/>
      <c r="K802" s="63"/>
      <c r="L802" s="2"/>
      <c r="M802" s="63"/>
      <c r="N802" s="2"/>
      <c r="O802" s="63"/>
      <c r="P802" s="2"/>
      <c r="Q802" s="63"/>
      <c r="R802" s="2"/>
      <c r="S802" s="2"/>
      <c r="T802" s="2"/>
      <c r="U802" s="2"/>
      <c r="V802" s="2"/>
      <c r="W802" s="2"/>
      <c r="X802" s="2"/>
      <c r="Y802" s="2"/>
      <c r="Z802" s="2"/>
      <c r="AA802" s="2"/>
      <c r="AB802" s="2"/>
      <c r="AC802" s="2"/>
      <c r="AD802" s="2"/>
      <c r="AE802" s="2"/>
      <c r="AF802" s="2"/>
      <c r="AG802" s="2"/>
      <c r="AH802" s="2"/>
      <c r="AI802" s="2"/>
      <c r="AJ802" s="2"/>
      <c r="AK802" s="2"/>
    </row>
    <row r="803" spans="1:37" ht="15.75" customHeight="1">
      <c r="A803" s="2"/>
      <c r="B803" s="2"/>
      <c r="C803" s="63"/>
      <c r="D803" s="2"/>
      <c r="E803" s="63"/>
      <c r="F803" s="2"/>
      <c r="G803" s="63"/>
      <c r="H803" s="2"/>
      <c r="I803" s="63"/>
      <c r="J803" s="2"/>
      <c r="K803" s="63"/>
      <c r="L803" s="2"/>
      <c r="M803" s="63"/>
      <c r="N803" s="2"/>
      <c r="O803" s="63"/>
      <c r="P803" s="2"/>
      <c r="Q803" s="63"/>
      <c r="R803" s="2"/>
      <c r="S803" s="2"/>
      <c r="T803" s="2"/>
      <c r="U803" s="2"/>
      <c r="V803" s="2"/>
      <c r="W803" s="2"/>
      <c r="X803" s="2"/>
      <c r="Y803" s="2"/>
      <c r="Z803" s="2"/>
      <c r="AA803" s="2"/>
      <c r="AB803" s="2"/>
      <c r="AC803" s="2"/>
      <c r="AD803" s="2"/>
      <c r="AE803" s="2"/>
      <c r="AF803" s="2"/>
      <c r="AG803" s="2"/>
      <c r="AH803" s="2"/>
      <c r="AI803" s="2"/>
      <c r="AJ803" s="2"/>
      <c r="AK803" s="2"/>
    </row>
    <row r="804" spans="1:37" ht="15.75" customHeight="1">
      <c r="A804" s="2"/>
      <c r="B804" s="2"/>
      <c r="C804" s="63"/>
      <c r="D804" s="2"/>
      <c r="E804" s="63"/>
      <c r="F804" s="2"/>
      <c r="G804" s="63"/>
      <c r="H804" s="2"/>
      <c r="I804" s="63"/>
      <c r="J804" s="2"/>
      <c r="K804" s="63"/>
      <c r="L804" s="2"/>
      <c r="M804" s="63"/>
      <c r="N804" s="2"/>
      <c r="O804" s="63"/>
      <c r="P804" s="2"/>
      <c r="Q804" s="63"/>
      <c r="R804" s="2"/>
      <c r="S804" s="2"/>
      <c r="T804" s="2"/>
      <c r="U804" s="2"/>
      <c r="V804" s="2"/>
      <c r="W804" s="2"/>
      <c r="X804" s="2"/>
      <c r="Y804" s="2"/>
      <c r="Z804" s="2"/>
      <c r="AA804" s="2"/>
      <c r="AB804" s="2"/>
      <c r="AC804" s="2"/>
      <c r="AD804" s="2"/>
      <c r="AE804" s="2"/>
      <c r="AF804" s="2"/>
      <c r="AG804" s="2"/>
      <c r="AH804" s="2"/>
      <c r="AI804" s="2"/>
      <c r="AJ804" s="2"/>
      <c r="AK804" s="2"/>
    </row>
    <row r="805" spans="1:37" ht="15.75" customHeight="1">
      <c r="A805" s="2"/>
      <c r="B805" s="2"/>
      <c r="C805" s="63"/>
      <c r="D805" s="2"/>
      <c r="E805" s="63"/>
      <c r="F805" s="2"/>
      <c r="G805" s="63"/>
      <c r="H805" s="2"/>
      <c r="I805" s="63"/>
      <c r="J805" s="2"/>
      <c r="K805" s="63"/>
      <c r="L805" s="2"/>
      <c r="M805" s="63"/>
      <c r="N805" s="2"/>
      <c r="O805" s="63"/>
      <c r="P805" s="2"/>
      <c r="Q805" s="63"/>
      <c r="R805" s="2"/>
      <c r="S805" s="2"/>
      <c r="T805" s="2"/>
      <c r="U805" s="2"/>
      <c r="V805" s="2"/>
      <c r="W805" s="2"/>
      <c r="X805" s="2"/>
      <c r="Y805" s="2"/>
      <c r="Z805" s="2"/>
      <c r="AA805" s="2"/>
      <c r="AB805" s="2"/>
      <c r="AC805" s="2"/>
      <c r="AD805" s="2"/>
      <c r="AE805" s="2"/>
      <c r="AF805" s="2"/>
      <c r="AG805" s="2"/>
      <c r="AH805" s="2"/>
      <c r="AI805" s="2"/>
      <c r="AJ805" s="2"/>
      <c r="AK805" s="2"/>
    </row>
    <row r="806" spans="1:37" ht="15.75" customHeight="1">
      <c r="A806" s="2"/>
      <c r="B806" s="2"/>
      <c r="C806" s="63"/>
      <c r="D806" s="2"/>
      <c r="E806" s="63"/>
      <c r="F806" s="2"/>
      <c r="G806" s="63"/>
      <c r="H806" s="2"/>
      <c r="I806" s="63"/>
      <c r="J806" s="2"/>
      <c r="K806" s="63"/>
      <c r="L806" s="2"/>
      <c r="M806" s="63"/>
      <c r="N806" s="2"/>
      <c r="O806" s="63"/>
      <c r="P806" s="2"/>
      <c r="Q806" s="63"/>
      <c r="R806" s="2"/>
      <c r="S806" s="2"/>
      <c r="T806" s="2"/>
      <c r="U806" s="2"/>
      <c r="V806" s="2"/>
      <c r="W806" s="2"/>
      <c r="X806" s="2"/>
      <c r="Y806" s="2"/>
      <c r="Z806" s="2"/>
      <c r="AA806" s="2"/>
      <c r="AB806" s="2"/>
      <c r="AC806" s="2"/>
      <c r="AD806" s="2"/>
      <c r="AE806" s="2"/>
      <c r="AF806" s="2"/>
      <c r="AG806" s="2"/>
      <c r="AH806" s="2"/>
      <c r="AI806" s="2"/>
      <c r="AJ806" s="2"/>
      <c r="AK806" s="2"/>
    </row>
    <row r="807" spans="1:37" ht="15.75" customHeight="1">
      <c r="A807" s="2"/>
      <c r="B807" s="2"/>
      <c r="C807" s="63"/>
      <c r="D807" s="2"/>
      <c r="E807" s="63"/>
      <c r="F807" s="2"/>
      <c r="G807" s="63"/>
      <c r="H807" s="2"/>
      <c r="I807" s="63"/>
      <c r="J807" s="2"/>
      <c r="K807" s="63"/>
      <c r="L807" s="2"/>
      <c r="M807" s="63"/>
      <c r="N807" s="2"/>
      <c r="O807" s="63"/>
      <c r="P807" s="2"/>
      <c r="Q807" s="63"/>
      <c r="R807" s="2"/>
      <c r="S807" s="2"/>
      <c r="T807" s="2"/>
      <c r="U807" s="2"/>
      <c r="V807" s="2"/>
      <c r="W807" s="2"/>
      <c r="X807" s="2"/>
      <c r="Y807" s="2"/>
      <c r="Z807" s="2"/>
      <c r="AA807" s="2"/>
      <c r="AB807" s="2"/>
      <c r="AC807" s="2"/>
      <c r="AD807" s="2"/>
      <c r="AE807" s="2"/>
      <c r="AF807" s="2"/>
      <c r="AG807" s="2"/>
      <c r="AH807" s="2"/>
      <c r="AI807" s="2"/>
      <c r="AJ807" s="2"/>
      <c r="AK807" s="2"/>
    </row>
    <row r="808" spans="1:37" ht="15.75" customHeight="1">
      <c r="A808" s="2"/>
      <c r="B808" s="2"/>
      <c r="C808" s="63"/>
      <c r="D808" s="2"/>
      <c r="E808" s="63"/>
      <c r="F808" s="2"/>
      <c r="G808" s="63"/>
      <c r="H808" s="2"/>
      <c r="I808" s="63"/>
      <c r="J808" s="2"/>
      <c r="K808" s="63"/>
      <c r="L808" s="2"/>
      <c r="M808" s="63"/>
      <c r="N808" s="2"/>
      <c r="O808" s="63"/>
      <c r="P808" s="2"/>
      <c r="Q808" s="63"/>
      <c r="R808" s="2"/>
      <c r="S808" s="2"/>
      <c r="T808" s="2"/>
      <c r="U808" s="2"/>
      <c r="V808" s="2"/>
      <c r="W808" s="2"/>
      <c r="X808" s="2"/>
      <c r="Y808" s="2"/>
      <c r="Z808" s="2"/>
      <c r="AA808" s="2"/>
      <c r="AB808" s="2"/>
      <c r="AC808" s="2"/>
      <c r="AD808" s="2"/>
      <c r="AE808" s="2"/>
      <c r="AF808" s="2"/>
      <c r="AG808" s="2"/>
      <c r="AH808" s="2"/>
      <c r="AI808" s="2"/>
      <c r="AJ808" s="2"/>
      <c r="AK808" s="2"/>
    </row>
    <row r="809" spans="1:37" ht="15.75" customHeight="1">
      <c r="A809" s="2"/>
      <c r="B809" s="2"/>
      <c r="C809" s="63"/>
      <c r="D809" s="2"/>
      <c r="E809" s="63"/>
      <c r="F809" s="2"/>
      <c r="G809" s="63"/>
      <c r="H809" s="2"/>
      <c r="I809" s="63"/>
      <c r="J809" s="2"/>
      <c r="K809" s="63"/>
      <c r="L809" s="2"/>
      <c r="M809" s="63"/>
      <c r="N809" s="2"/>
      <c r="O809" s="63"/>
      <c r="P809" s="2"/>
      <c r="Q809" s="63"/>
      <c r="R809" s="2"/>
      <c r="S809" s="2"/>
      <c r="T809" s="2"/>
      <c r="U809" s="2"/>
      <c r="V809" s="2"/>
      <c r="W809" s="2"/>
      <c r="X809" s="2"/>
      <c r="Y809" s="2"/>
      <c r="Z809" s="2"/>
      <c r="AA809" s="2"/>
      <c r="AB809" s="2"/>
      <c r="AC809" s="2"/>
      <c r="AD809" s="2"/>
      <c r="AE809" s="2"/>
      <c r="AF809" s="2"/>
      <c r="AG809" s="2"/>
      <c r="AH809" s="2"/>
      <c r="AI809" s="2"/>
      <c r="AJ809" s="2"/>
      <c r="AK809" s="2"/>
    </row>
    <row r="810" spans="1:37" ht="15.75" customHeight="1">
      <c r="A810" s="2"/>
      <c r="B810" s="2"/>
      <c r="C810" s="63"/>
      <c r="D810" s="2"/>
      <c r="E810" s="63"/>
      <c r="F810" s="2"/>
      <c r="G810" s="63"/>
      <c r="H810" s="2"/>
      <c r="I810" s="63"/>
      <c r="J810" s="2"/>
      <c r="K810" s="63"/>
      <c r="L810" s="2"/>
      <c r="M810" s="63"/>
      <c r="N810" s="2"/>
      <c r="O810" s="63"/>
      <c r="P810" s="2"/>
      <c r="Q810" s="63"/>
      <c r="R810" s="2"/>
      <c r="S810" s="2"/>
      <c r="T810" s="2"/>
      <c r="U810" s="2"/>
      <c r="V810" s="2"/>
      <c r="W810" s="2"/>
      <c r="X810" s="2"/>
      <c r="Y810" s="2"/>
      <c r="Z810" s="2"/>
      <c r="AA810" s="2"/>
      <c r="AB810" s="2"/>
      <c r="AC810" s="2"/>
      <c r="AD810" s="2"/>
      <c r="AE810" s="2"/>
      <c r="AF810" s="2"/>
      <c r="AG810" s="2"/>
      <c r="AH810" s="2"/>
      <c r="AI810" s="2"/>
      <c r="AJ810" s="2"/>
      <c r="AK810" s="2"/>
    </row>
    <row r="811" spans="1:37" ht="15.75" customHeight="1">
      <c r="A811" s="2"/>
      <c r="B811" s="2"/>
      <c r="C811" s="63"/>
      <c r="D811" s="2"/>
      <c r="E811" s="63"/>
      <c r="F811" s="2"/>
      <c r="G811" s="63"/>
      <c r="H811" s="2"/>
      <c r="I811" s="63"/>
      <c r="J811" s="2"/>
      <c r="K811" s="63"/>
      <c r="L811" s="2"/>
      <c r="M811" s="63"/>
      <c r="N811" s="2"/>
      <c r="O811" s="63"/>
      <c r="P811" s="2"/>
      <c r="Q811" s="63"/>
      <c r="R811" s="2"/>
      <c r="S811" s="2"/>
      <c r="T811" s="2"/>
      <c r="U811" s="2"/>
      <c r="V811" s="2"/>
      <c r="W811" s="2"/>
      <c r="X811" s="2"/>
      <c r="Y811" s="2"/>
      <c r="Z811" s="2"/>
      <c r="AA811" s="2"/>
      <c r="AB811" s="2"/>
      <c r="AC811" s="2"/>
      <c r="AD811" s="2"/>
      <c r="AE811" s="2"/>
      <c r="AF811" s="2"/>
      <c r="AG811" s="2"/>
      <c r="AH811" s="2"/>
      <c r="AI811" s="2"/>
      <c r="AJ811" s="2"/>
      <c r="AK811" s="2"/>
    </row>
    <row r="812" spans="1:37" ht="15.75" customHeight="1">
      <c r="A812" s="2"/>
      <c r="B812" s="2"/>
      <c r="C812" s="63"/>
      <c r="D812" s="2"/>
      <c r="E812" s="63"/>
      <c r="F812" s="2"/>
      <c r="G812" s="63"/>
      <c r="H812" s="2"/>
      <c r="I812" s="63"/>
      <c r="J812" s="2"/>
      <c r="K812" s="63"/>
      <c r="L812" s="2"/>
      <c r="M812" s="63"/>
      <c r="N812" s="2"/>
      <c r="O812" s="63"/>
      <c r="P812" s="2"/>
      <c r="Q812" s="63"/>
      <c r="R812" s="2"/>
      <c r="S812" s="2"/>
      <c r="T812" s="2"/>
      <c r="U812" s="2"/>
      <c r="V812" s="2"/>
      <c r="W812" s="2"/>
      <c r="X812" s="2"/>
      <c r="Y812" s="2"/>
      <c r="Z812" s="2"/>
      <c r="AA812" s="2"/>
      <c r="AB812" s="2"/>
      <c r="AC812" s="2"/>
      <c r="AD812" s="2"/>
      <c r="AE812" s="2"/>
      <c r="AF812" s="2"/>
      <c r="AG812" s="2"/>
      <c r="AH812" s="2"/>
      <c r="AI812" s="2"/>
      <c r="AJ812" s="2"/>
      <c r="AK812" s="2"/>
    </row>
    <row r="813" spans="1:37" ht="15.75" customHeight="1">
      <c r="A813" s="2"/>
      <c r="B813" s="2"/>
      <c r="C813" s="63"/>
      <c r="D813" s="2"/>
      <c r="E813" s="63"/>
      <c r="F813" s="2"/>
      <c r="G813" s="63"/>
      <c r="H813" s="2"/>
      <c r="I813" s="63"/>
      <c r="J813" s="2"/>
      <c r="K813" s="63"/>
      <c r="L813" s="2"/>
      <c r="M813" s="63"/>
      <c r="N813" s="2"/>
      <c r="O813" s="63"/>
      <c r="P813" s="2"/>
      <c r="Q813" s="63"/>
      <c r="R813" s="2"/>
      <c r="S813" s="2"/>
      <c r="T813" s="2"/>
      <c r="U813" s="2"/>
      <c r="V813" s="2"/>
      <c r="W813" s="2"/>
      <c r="X813" s="2"/>
      <c r="Y813" s="2"/>
      <c r="Z813" s="2"/>
      <c r="AA813" s="2"/>
      <c r="AB813" s="2"/>
      <c r="AC813" s="2"/>
      <c r="AD813" s="2"/>
      <c r="AE813" s="2"/>
      <c r="AF813" s="2"/>
      <c r="AG813" s="2"/>
      <c r="AH813" s="2"/>
      <c r="AI813" s="2"/>
      <c r="AJ813" s="2"/>
      <c r="AK813" s="2"/>
    </row>
    <row r="814" spans="1:37" ht="15.75" customHeight="1">
      <c r="A814" s="2"/>
      <c r="B814" s="2"/>
      <c r="C814" s="63"/>
      <c r="D814" s="2"/>
      <c r="E814" s="63"/>
      <c r="F814" s="2"/>
      <c r="G814" s="63"/>
      <c r="H814" s="2"/>
      <c r="I814" s="63"/>
      <c r="J814" s="2"/>
      <c r="K814" s="63"/>
      <c r="L814" s="2"/>
      <c r="M814" s="63"/>
      <c r="N814" s="2"/>
      <c r="O814" s="63"/>
      <c r="P814" s="2"/>
      <c r="Q814" s="63"/>
      <c r="R814" s="2"/>
      <c r="S814" s="2"/>
      <c r="T814" s="2"/>
      <c r="U814" s="2"/>
      <c r="V814" s="2"/>
      <c r="W814" s="2"/>
      <c r="X814" s="2"/>
      <c r="Y814" s="2"/>
      <c r="Z814" s="2"/>
      <c r="AA814" s="2"/>
      <c r="AB814" s="2"/>
      <c r="AC814" s="2"/>
      <c r="AD814" s="2"/>
      <c r="AE814" s="2"/>
      <c r="AF814" s="2"/>
      <c r="AG814" s="2"/>
      <c r="AH814" s="2"/>
      <c r="AI814" s="2"/>
      <c r="AJ814" s="2"/>
      <c r="AK814" s="2"/>
    </row>
    <row r="815" spans="1:37" ht="15.75" customHeight="1">
      <c r="A815" s="2"/>
      <c r="B815" s="2"/>
      <c r="C815" s="63"/>
      <c r="D815" s="2"/>
      <c r="E815" s="63"/>
      <c r="F815" s="2"/>
      <c r="G815" s="63"/>
      <c r="H815" s="2"/>
      <c r="I815" s="63"/>
      <c r="J815" s="2"/>
      <c r="K815" s="63"/>
      <c r="L815" s="2"/>
      <c r="M815" s="63"/>
      <c r="N815" s="2"/>
      <c r="O815" s="63"/>
      <c r="P815" s="2"/>
      <c r="Q815" s="63"/>
      <c r="R815" s="2"/>
      <c r="S815" s="2"/>
      <c r="T815" s="2"/>
      <c r="U815" s="2"/>
      <c r="V815" s="2"/>
      <c r="W815" s="2"/>
      <c r="X815" s="2"/>
      <c r="Y815" s="2"/>
      <c r="Z815" s="2"/>
      <c r="AA815" s="2"/>
      <c r="AB815" s="2"/>
      <c r="AC815" s="2"/>
      <c r="AD815" s="2"/>
      <c r="AE815" s="2"/>
      <c r="AF815" s="2"/>
      <c r="AG815" s="2"/>
      <c r="AH815" s="2"/>
      <c r="AI815" s="2"/>
      <c r="AJ815" s="2"/>
      <c r="AK815" s="2"/>
    </row>
    <row r="816" spans="1:37" ht="15.75" customHeight="1">
      <c r="A816" s="2"/>
      <c r="B816" s="2"/>
      <c r="C816" s="63"/>
      <c r="D816" s="2"/>
      <c r="E816" s="63"/>
      <c r="F816" s="2"/>
      <c r="G816" s="63"/>
      <c r="H816" s="2"/>
      <c r="I816" s="63"/>
      <c r="J816" s="2"/>
      <c r="K816" s="63"/>
      <c r="L816" s="2"/>
      <c r="M816" s="63"/>
      <c r="N816" s="2"/>
      <c r="O816" s="63"/>
      <c r="P816" s="2"/>
      <c r="Q816" s="63"/>
      <c r="R816" s="2"/>
      <c r="S816" s="2"/>
      <c r="T816" s="2"/>
      <c r="U816" s="2"/>
      <c r="V816" s="2"/>
      <c r="W816" s="2"/>
      <c r="X816" s="2"/>
      <c r="Y816" s="2"/>
      <c r="Z816" s="2"/>
      <c r="AA816" s="2"/>
      <c r="AB816" s="2"/>
      <c r="AC816" s="2"/>
      <c r="AD816" s="2"/>
      <c r="AE816" s="2"/>
      <c r="AF816" s="2"/>
      <c r="AG816" s="2"/>
      <c r="AH816" s="2"/>
      <c r="AI816" s="2"/>
      <c r="AJ816" s="2"/>
      <c r="AK816" s="2"/>
    </row>
    <row r="817" spans="1:37" ht="15.75" customHeight="1">
      <c r="A817" s="2"/>
      <c r="B817" s="2"/>
      <c r="C817" s="63"/>
      <c r="D817" s="2"/>
      <c r="E817" s="63"/>
      <c r="F817" s="2"/>
      <c r="G817" s="63"/>
      <c r="H817" s="2"/>
      <c r="I817" s="63"/>
      <c r="J817" s="2"/>
      <c r="K817" s="63"/>
      <c r="L817" s="2"/>
      <c r="M817" s="63"/>
      <c r="N817" s="2"/>
      <c r="O817" s="63"/>
      <c r="P817" s="2"/>
      <c r="Q817" s="63"/>
      <c r="R817" s="2"/>
      <c r="S817" s="2"/>
      <c r="T817" s="2"/>
      <c r="U817" s="2"/>
      <c r="V817" s="2"/>
      <c r="W817" s="2"/>
      <c r="X817" s="2"/>
      <c r="Y817" s="2"/>
      <c r="Z817" s="2"/>
      <c r="AA817" s="2"/>
      <c r="AB817" s="2"/>
      <c r="AC817" s="2"/>
      <c r="AD817" s="2"/>
      <c r="AE817" s="2"/>
      <c r="AF817" s="2"/>
      <c r="AG817" s="2"/>
      <c r="AH817" s="2"/>
      <c r="AI817" s="2"/>
      <c r="AJ817" s="2"/>
      <c r="AK817" s="2"/>
    </row>
    <row r="818" spans="1:37" ht="15.75" customHeight="1">
      <c r="A818" s="2"/>
      <c r="B818" s="2"/>
      <c r="C818" s="63"/>
      <c r="D818" s="2"/>
      <c r="E818" s="63"/>
      <c r="F818" s="2"/>
      <c r="G818" s="63"/>
      <c r="H818" s="2"/>
      <c r="I818" s="63"/>
      <c r="J818" s="2"/>
      <c r="K818" s="63"/>
      <c r="L818" s="2"/>
      <c r="M818" s="63"/>
      <c r="N818" s="2"/>
      <c r="O818" s="63"/>
      <c r="P818" s="2"/>
      <c r="Q818" s="63"/>
      <c r="R818" s="2"/>
      <c r="S818" s="2"/>
      <c r="T818" s="2"/>
      <c r="U818" s="2"/>
      <c r="V818" s="2"/>
      <c r="W818" s="2"/>
      <c r="X818" s="2"/>
      <c r="Y818" s="2"/>
      <c r="Z818" s="2"/>
      <c r="AA818" s="2"/>
      <c r="AB818" s="2"/>
      <c r="AC818" s="2"/>
      <c r="AD818" s="2"/>
      <c r="AE818" s="2"/>
      <c r="AF818" s="2"/>
      <c r="AG818" s="2"/>
      <c r="AH818" s="2"/>
      <c r="AI818" s="2"/>
      <c r="AJ818" s="2"/>
      <c r="AK818" s="2"/>
    </row>
    <row r="819" spans="1:37" ht="15.75" customHeight="1">
      <c r="A819" s="2"/>
      <c r="B819" s="2"/>
      <c r="C819" s="63"/>
      <c r="D819" s="2"/>
      <c r="E819" s="63"/>
      <c r="F819" s="2"/>
      <c r="G819" s="63"/>
      <c r="H819" s="2"/>
      <c r="I819" s="63"/>
      <c r="J819" s="2"/>
      <c r="K819" s="63"/>
      <c r="L819" s="2"/>
      <c r="M819" s="63"/>
      <c r="N819" s="2"/>
      <c r="O819" s="63"/>
      <c r="P819" s="2"/>
      <c r="Q819" s="63"/>
      <c r="R819" s="2"/>
      <c r="S819" s="2"/>
      <c r="T819" s="2"/>
      <c r="U819" s="2"/>
      <c r="V819" s="2"/>
      <c r="W819" s="2"/>
      <c r="X819" s="2"/>
      <c r="Y819" s="2"/>
      <c r="Z819" s="2"/>
      <c r="AA819" s="2"/>
      <c r="AB819" s="2"/>
      <c r="AC819" s="2"/>
      <c r="AD819" s="2"/>
      <c r="AE819" s="2"/>
      <c r="AF819" s="2"/>
      <c r="AG819" s="2"/>
      <c r="AH819" s="2"/>
      <c r="AI819" s="2"/>
      <c r="AJ819" s="2"/>
      <c r="AK819" s="2"/>
    </row>
    <row r="820" spans="1:37" ht="15.75" customHeight="1">
      <c r="A820" s="2"/>
      <c r="B820" s="2"/>
      <c r="C820" s="63"/>
      <c r="D820" s="2"/>
      <c r="E820" s="63"/>
      <c r="F820" s="2"/>
      <c r="G820" s="63"/>
      <c r="H820" s="2"/>
      <c r="I820" s="63"/>
      <c r="J820" s="2"/>
      <c r="K820" s="63"/>
      <c r="L820" s="2"/>
      <c r="M820" s="63"/>
      <c r="N820" s="2"/>
      <c r="O820" s="63"/>
      <c r="P820" s="2"/>
      <c r="Q820" s="63"/>
      <c r="R820" s="2"/>
      <c r="S820" s="2"/>
      <c r="T820" s="2"/>
      <c r="U820" s="2"/>
      <c r="V820" s="2"/>
      <c r="W820" s="2"/>
      <c r="X820" s="2"/>
      <c r="Y820" s="2"/>
      <c r="Z820" s="2"/>
      <c r="AA820" s="2"/>
      <c r="AB820" s="2"/>
      <c r="AC820" s="2"/>
      <c r="AD820" s="2"/>
      <c r="AE820" s="2"/>
      <c r="AF820" s="2"/>
      <c r="AG820" s="2"/>
      <c r="AH820" s="2"/>
      <c r="AI820" s="2"/>
      <c r="AJ820" s="2"/>
      <c r="AK820" s="2"/>
    </row>
    <row r="821" spans="1:37" ht="15.75" customHeight="1">
      <c r="A821" s="2"/>
      <c r="B821" s="2"/>
      <c r="C821" s="63"/>
      <c r="D821" s="2"/>
      <c r="E821" s="63"/>
      <c r="F821" s="2"/>
      <c r="G821" s="63"/>
      <c r="H821" s="2"/>
      <c r="I821" s="63"/>
      <c r="J821" s="2"/>
      <c r="K821" s="63"/>
      <c r="L821" s="2"/>
      <c r="M821" s="63"/>
      <c r="N821" s="2"/>
      <c r="O821" s="63"/>
      <c r="P821" s="2"/>
      <c r="Q821" s="63"/>
      <c r="R821" s="2"/>
      <c r="S821" s="2"/>
      <c r="T821" s="2"/>
      <c r="U821" s="2"/>
      <c r="V821" s="2"/>
      <c r="W821" s="2"/>
      <c r="X821" s="2"/>
      <c r="Y821" s="2"/>
      <c r="Z821" s="2"/>
      <c r="AA821" s="2"/>
      <c r="AB821" s="2"/>
      <c r="AC821" s="2"/>
      <c r="AD821" s="2"/>
      <c r="AE821" s="2"/>
      <c r="AF821" s="2"/>
      <c r="AG821" s="2"/>
      <c r="AH821" s="2"/>
      <c r="AI821" s="2"/>
      <c r="AJ821" s="2"/>
      <c r="AK821" s="2"/>
    </row>
    <row r="822" spans="1:37" ht="15.75" customHeight="1">
      <c r="A822" s="2"/>
      <c r="B822" s="2"/>
      <c r="C822" s="63"/>
      <c r="D822" s="2"/>
      <c r="E822" s="63"/>
      <c r="F822" s="2"/>
      <c r="G822" s="63"/>
      <c r="H822" s="2"/>
      <c r="I822" s="63"/>
      <c r="J822" s="2"/>
      <c r="K822" s="63"/>
      <c r="L822" s="2"/>
      <c r="M822" s="63"/>
      <c r="N822" s="2"/>
      <c r="O822" s="63"/>
      <c r="P822" s="2"/>
      <c r="Q822" s="63"/>
      <c r="R822" s="2"/>
      <c r="S822" s="2"/>
      <c r="T822" s="2"/>
      <c r="U822" s="2"/>
      <c r="V822" s="2"/>
      <c r="W822" s="2"/>
      <c r="X822" s="2"/>
      <c r="Y822" s="2"/>
      <c r="Z822" s="2"/>
      <c r="AA822" s="2"/>
      <c r="AB822" s="2"/>
      <c r="AC822" s="2"/>
      <c r="AD822" s="2"/>
      <c r="AE822" s="2"/>
      <c r="AF822" s="2"/>
      <c r="AG822" s="2"/>
      <c r="AH822" s="2"/>
      <c r="AI822" s="2"/>
      <c r="AJ822" s="2"/>
      <c r="AK822" s="2"/>
    </row>
    <row r="823" spans="1:37" ht="15.75" customHeight="1">
      <c r="A823" s="2"/>
      <c r="B823" s="2"/>
      <c r="C823" s="63"/>
      <c r="D823" s="2"/>
      <c r="E823" s="63"/>
      <c r="F823" s="2"/>
      <c r="G823" s="63"/>
      <c r="H823" s="2"/>
      <c r="I823" s="63"/>
      <c r="J823" s="2"/>
      <c r="K823" s="63"/>
      <c r="L823" s="2"/>
      <c r="M823" s="63"/>
      <c r="N823" s="2"/>
      <c r="O823" s="63"/>
      <c r="P823" s="2"/>
      <c r="Q823" s="63"/>
      <c r="R823" s="2"/>
      <c r="S823" s="2"/>
      <c r="T823" s="2"/>
      <c r="U823" s="2"/>
      <c r="V823" s="2"/>
      <c r="W823" s="2"/>
      <c r="X823" s="2"/>
      <c r="Y823" s="2"/>
      <c r="Z823" s="2"/>
      <c r="AA823" s="2"/>
      <c r="AB823" s="2"/>
      <c r="AC823" s="2"/>
      <c r="AD823" s="2"/>
      <c r="AE823" s="2"/>
      <c r="AF823" s="2"/>
      <c r="AG823" s="2"/>
      <c r="AH823" s="2"/>
      <c r="AI823" s="2"/>
      <c r="AJ823" s="2"/>
      <c r="AK823" s="2"/>
    </row>
    <row r="824" spans="1:37" ht="15.75" customHeight="1">
      <c r="A824" s="2"/>
      <c r="B824" s="2"/>
      <c r="C824" s="63"/>
      <c r="D824" s="2"/>
      <c r="E824" s="63"/>
      <c r="F824" s="2"/>
      <c r="G824" s="63"/>
      <c r="H824" s="2"/>
      <c r="I824" s="63"/>
      <c r="J824" s="2"/>
      <c r="K824" s="63"/>
      <c r="L824" s="2"/>
      <c r="M824" s="63"/>
      <c r="N824" s="2"/>
      <c r="O824" s="63"/>
      <c r="P824" s="2"/>
      <c r="Q824" s="63"/>
      <c r="R824" s="2"/>
      <c r="S824" s="2"/>
      <c r="T824" s="2"/>
      <c r="U824" s="2"/>
      <c r="V824" s="2"/>
      <c r="W824" s="2"/>
      <c r="X824" s="2"/>
      <c r="Y824" s="2"/>
      <c r="Z824" s="2"/>
      <c r="AA824" s="2"/>
      <c r="AB824" s="2"/>
      <c r="AC824" s="2"/>
      <c r="AD824" s="2"/>
      <c r="AE824" s="2"/>
      <c r="AF824" s="2"/>
      <c r="AG824" s="2"/>
      <c r="AH824" s="2"/>
      <c r="AI824" s="2"/>
      <c r="AJ824" s="2"/>
      <c r="AK824" s="2"/>
    </row>
    <row r="825" spans="1:37" ht="15.75" customHeight="1">
      <c r="A825" s="2"/>
      <c r="B825" s="2"/>
      <c r="C825" s="63"/>
      <c r="D825" s="2"/>
      <c r="E825" s="63"/>
      <c r="F825" s="2"/>
      <c r="G825" s="63"/>
      <c r="H825" s="2"/>
      <c r="I825" s="63"/>
      <c r="J825" s="2"/>
      <c r="K825" s="63"/>
      <c r="L825" s="2"/>
      <c r="M825" s="63"/>
      <c r="N825" s="2"/>
      <c r="O825" s="63"/>
      <c r="P825" s="2"/>
      <c r="Q825" s="63"/>
      <c r="R825" s="2"/>
      <c r="S825" s="2"/>
      <c r="T825" s="2"/>
      <c r="U825" s="2"/>
      <c r="V825" s="2"/>
      <c r="W825" s="2"/>
      <c r="X825" s="2"/>
      <c r="Y825" s="2"/>
      <c r="Z825" s="2"/>
      <c r="AA825" s="2"/>
      <c r="AB825" s="2"/>
      <c r="AC825" s="2"/>
      <c r="AD825" s="2"/>
      <c r="AE825" s="2"/>
      <c r="AF825" s="2"/>
      <c r="AG825" s="2"/>
      <c r="AH825" s="2"/>
      <c r="AI825" s="2"/>
      <c r="AJ825" s="2"/>
      <c r="AK825" s="2"/>
    </row>
    <row r="826" spans="1:37" ht="15.75" customHeight="1">
      <c r="A826" s="2"/>
      <c r="B826" s="2"/>
      <c r="C826" s="63"/>
      <c r="D826" s="2"/>
      <c r="E826" s="63"/>
      <c r="F826" s="2"/>
      <c r="G826" s="63"/>
      <c r="H826" s="2"/>
      <c r="I826" s="63"/>
      <c r="J826" s="2"/>
      <c r="K826" s="63"/>
      <c r="L826" s="2"/>
      <c r="M826" s="63"/>
      <c r="N826" s="2"/>
      <c r="O826" s="63"/>
      <c r="P826" s="2"/>
      <c r="Q826" s="63"/>
      <c r="R826" s="2"/>
      <c r="S826" s="2"/>
      <c r="T826" s="2"/>
      <c r="U826" s="2"/>
      <c r="V826" s="2"/>
      <c r="W826" s="2"/>
      <c r="X826" s="2"/>
      <c r="Y826" s="2"/>
      <c r="Z826" s="2"/>
      <c r="AA826" s="2"/>
      <c r="AB826" s="2"/>
      <c r="AC826" s="2"/>
      <c r="AD826" s="2"/>
      <c r="AE826" s="2"/>
      <c r="AF826" s="2"/>
      <c r="AG826" s="2"/>
      <c r="AH826" s="2"/>
      <c r="AI826" s="2"/>
      <c r="AJ826" s="2"/>
      <c r="AK826" s="2"/>
    </row>
    <row r="827" spans="1:37" ht="15.75" customHeight="1">
      <c r="A827" s="2"/>
      <c r="B827" s="2"/>
      <c r="C827" s="63"/>
      <c r="D827" s="2"/>
      <c r="E827" s="63"/>
      <c r="F827" s="2"/>
      <c r="G827" s="63"/>
      <c r="H827" s="2"/>
      <c r="I827" s="63"/>
      <c r="J827" s="2"/>
      <c r="K827" s="63"/>
      <c r="L827" s="2"/>
      <c r="M827" s="63"/>
      <c r="N827" s="2"/>
      <c r="O827" s="63"/>
      <c r="P827" s="2"/>
      <c r="Q827" s="63"/>
      <c r="R827" s="2"/>
      <c r="S827" s="2"/>
      <c r="T827" s="2"/>
      <c r="U827" s="2"/>
      <c r="V827" s="2"/>
      <c r="W827" s="2"/>
      <c r="X827" s="2"/>
      <c r="Y827" s="2"/>
      <c r="Z827" s="2"/>
      <c r="AA827" s="2"/>
      <c r="AB827" s="2"/>
      <c r="AC827" s="2"/>
      <c r="AD827" s="2"/>
      <c r="AE827" s="2"/>
      <c r="AF827" s="2"/>
      <c r="AG827" s="2"/>
      <c r="AH827" s="2"/>
      <c r="AI827" s="2"/>
      <c r="AJ827" s="2"/>
      <c r="AK827" s="2"/>
    </row>
    <row r="828" spans="1:37" ht="15.75" customHeight="1">
      <c r="A828" s="2"/>
      <c r="B828" s="2"/>
      <c r="C828" s="63"/>
      <c r="D828" s="2"/>
      <c r="E828" s="63"/>
      <c r="F828" s="2"/>
      <c r="G828" s="63"/>
      <c r="H828" s="2"/>
      <c r="I828" s="63"/>
      <c r="J828" s="2"/>
      <c r="K828" s="63"/>
      <c r="L828" s="2"/>
      <c r="M828" s="63"/>
      <c r="N828" s="2"/>
      <c r="O828" s="63"/>
      <c r="P828" s="2"/>
      <c r="Q828" s="63"/>
      <c r="R828" s="2"/>
      <c r="S828" s="2"/>
      <c r="T828" s="2"/>
      <c r="U828" s="2"/>
      <c r="V828" s="2"/>
      <c r="W828" s="2"/>
      <c r="X828" s="2"/>
      <c r="Y828" s="2"/>
      <c r="Z828" s="2"/>
      <c r="AA828" s="2"/>
      <c r="AB828" s="2"/>
      <c r="AC828" s="2"/>
      <c r="AD828" s="2"/>
      <c r="AE828" s="2"/>
      <c r="AF828" s="2"/>
      <c r="AG828" s="2"/>
      <c r="AH828" s="2"/>
      <c r="AI828" s="2"/>
      <c r="AJ828" s="2"/>
      <c r="AK828" s="2"/>
    </row>
    <row r="829" spans="1:37" ht="15.75" customHeight="1">
      <c r="A829" s="2"/>
      <c r="B829" s="2"/>
      <c r="C829" s="63"/>
      <c r="D829" s="2"/>
      <c r="E829" s="63"/>
      <c r="F829" s="2"/>
      <c r="G829" s="63"/>
      <c r="H829" s="2"/>
      <c r="I829" s="63"/>
      <c r="J829" s="2"/>
      <c r="K829" s="63"/>
      <c r="L829" s="2"/>
      <c r="M829" s="63"/>
      <c r="N829" s="2"/>
      <c r="O829" s="63"/>
      <c r="P829" s="2"/>
      <c r="Q829" s="63"/>
      <c r="R829" s="2"/>
      <c r="S829" s="2"/>
      <c r="T829" s="2"/>
      <c r="U829" s="2"/>
      <c r="V829" s="2"/>
      <c r="W829" s="2"/>
      <c r="X829" s="2"/>
      <c r="Y829" s="2"/>
      <c r="Z829" s="2"/>
      <c r="AA829" s="2"/>
      <c r="AB829" s="2"/>
      <c r="AC829" s="2"/>
      <c r="AD829" s="2"/>
      <c r="AE829" s="2"/>
      <c r="AF829" s="2"/>
      <c r="AG829" s="2"/>
      <c r="AH829" s="2"/>
      <c r="AI829" s="2"/>
      <c r="AJ829" s="2"/>
      <c r="AK829" s="2"/>
    </row>
    <row r="830" spans="1:37" ht="15.75" customHeight="1">
      <c r="A830" s="2"/>
      <c r="B830" s="2"/>
      <c r="C830" s="63"/>
      <c r="D830" s="2"/>
      <c r="E830" s="63"/>
      <c r="F830" s="2"/>
      <c r="G830" s="63"/>
      <c r="H830" s="2"/>
      <c r="I830" s="63"/>
      <c r="J830" s="2"/>
      <c r="K830" s="63"/>
      <c r="L830" s="2"/>
      <c r="M830" s="63"/>
      <c r="N830" s="2"/>
      <c r="O830" s="63"/>
      <c r="P830" s="2"/>
      <c r="Q830" s="63"/>
      <c r="R830" s="2"/>
      <c r="S830" s="2"/>
      <c r="T830" s="2"/>
      <c r="U830" s="2"/>
      <c r="V830" s="2"/>
      <c r="W830" s="2"/>
      <c r="X830" s="2"/>
      <c r="Y830" s="2"/>
      <c r="Z830" s="2"/>
      <c r="AA830" s="2"/>
      <c r="AB830" s="2"/>
      <c r="AC830" s="2"/>
      <c r="AD830" s="2"/>
      <c r="AE830" s="2"/>
      <c r="AF830" s="2"/>
      <c r="AG830" s="2"/>
      <c r="AH830" s="2"/>
      <c r="AI830" s="2"/>
      <c r="AJ830" s="2"/>
      <c r="AK830" s="2"/>
    </row>
    <row r="831" spans="1:37" ht="15.75" customHeight="1">
      <c r="A831" s="2"/>
      <c r="B831" s="2"/>
      <c r="C831" s="63"/>
      <c r="D831" s="2"/>
      <c r="E831" s="63"/>
      <c r="F831" s="2"/>
      <c r="G831" s="63"/>
      <c r="H831" s="2"/>
      <c r="I831" s="63"/>
      <c r="J831" s="2"/>
      <c r="K831" s="63"/>
      <c r="L831" s="2"/>
      <c r="M831" s="63"/>
      <c r="N831" s="2"/>
      <c r="O831" s="63"/>
      <c r="P831" s="2"/>
      <c r="Q831" s="63"/>
      <c r="R831" s="2"/>
      <c r="S831" s="2"/>
      <c r="T831" s="2"/>
      <c r="U831" s="2"/>
      <c r="V831" s="2"/>
      <c r="W831" s="2"/>
      <c r="X831" s="2"/>
      <c r="Y831" s="2"/>
      <c r="Z831" s="2"/>
      <c r="AA831" s="2"/>
      <c r="AB831" s="2"/>
      <c r="AC831" s="2"/>
      <c r="AD831" s="2"/>
      <c r="AE831" s="2"/>
      <c r="AF831" s="2"/>
      <c r="AG831" s="2"/>
      <c r="AH831" s="2"/>
      <c r="AI831" s="2"/>
      <c r="AJ831" s="2"/>
      <c r="AK831" s="2"/>
    </row>
    <row r="832" spans="1:37" ht="15.75" customHeight="1">
      <c r="A832" s="2"/>
      <c r="B832" s="2"/>
      <c r="C832" s="63"/>
      <c r="D832" s="2"/>
      <c r="E832" s="63"/>
      <c r="F832" s="2"/>
      <c r="G832" s="63"/>
      <c r="H832" s="2"/>
      <c r="I832" s="63"/>
      <c r="J832" s="2"/>
      <c r="K832" s="63"/>
      <c r="L832" s="2"/>
      <c r="M832" s="63"/>
      <c r="N832" s="2"/>
      <c r="O832" s="63"/>
      <c r="P832" s="2"/>
      <c r="Q832" s="63"/>
      <c r="R832" s="2"/>
      <c r="S832" s="2"/>
      <c r="T832" s="2"/>
      <c r="U832" s="2"/>
      <c r="V832" s="2"/>
      <c r="W832" s="2"/>
      <c r="X832" s="2"/>
      <c r="Y832" s="2"/>
      <c r="Z832" s="2"/>
      <c r="AA832" s="2"/>
      <c r="AB832" s="2"/>
      <c r="AC832" s="2"/>
      <c r="AD832" s="2"/>
      <c r="AE832" s="2"/>
      <c r="AF832" s="2"/>
      <c r="AG832" s="2"/>
      <c r="AH832" s="2"/>
      <c r="AI832" s="2"/>
      <c r="AJ832" s="2"/>
      <c r="AK832" s="2"/>
    </row>
    <row r="833" spans="1:37" ht="15.75" customHeight="1">
      <c r="A833" s="2"/>
      <c r="B833" s="2"/>
      <c r="C833" s="63"/>
      <c r="D833" s="2"/>
      <c r="E833" s="63"/>
      <c r="F833" s="2"/>
      <c r="G833" s="63"/>
      <c r="H833" s="2"/>
      <c r="I833" s="63"/>
      <c r="J833" s="2"/>
      <c r="K833" s="63"/>
      <c r="L833" s="2"/>
      <c r="M833" s="63"/>
      <c r="N833" s="2"/>
      <c r="O833" s="63"/>
      <c r="P833" s="2"/>
      <c r="Q833" s="63"/>
      <c r="R833" s="2"/>
      <c r="S833" s="2"/>
      <c r="T833" s="2"/>
      <c r="U833" s="2"/>
      <c r="V833" s="2"/>
      <c r="W833" s="2"/>
      <c r="X833" s="2"/>
      <c r="Y833" s="2"/>
      <c r="Z833" s="2"/>
      <c r="AA833" s="2"/>
      <c r="AB833" s="2"/>
      <c r="AC833" s="2"/>
      <c r="AD833" s="2"/>
      <c r="AE833" s="2"/>
      <c r="AF833" s="2"/>
      <c r="AG833" s="2"/>
      <c r="AH833" s="2"/>
      <c r="AI833" s="2"/>
      <c r="AJ833" s="2"/>
      <c r="AK833" s="2"/>
    </row>
    <row r="834" spans="1:37" ht="15.75" customHeight="1">
      <c r="A834" s="2"/>
      <c r="B834" s="2"/>
      <c r="C834" s="63"/>
      <c r="D834" s="2"/>
      <c r="E834" s="63"/>
      <c r="F834" s="2"/>
      <c r="G834" s="63"/>
      <c r="H834" s="2"/>
      <c r="I834" s="63"/>
      <c r="J834" s="2"/>
      <c r="K834" s="63"/>
      <c r="L834" s="2"/>
      <c r="M834" s="63"/>
      <c r="N834" s="2"/>
      <c r="O834" s="63"/>
      <c r="P834" s="2"/>
      <c r="Q834" s="63"/>
      <c r="R834" s="2"/>
      <c r="S834" s="2"/>
      <c r="T834" s="2"/>
      <c r="U834" s="2"/>
      <c r="V834" s="2"/>
      <c r="W834" s="2"/>
      <c r="X834" s="2"/>
      <c r="Y834" s="2"/>
      <c r="Z834" s="2"/>
      <c r="AA834" s="2"/>
      <c r="AB834" s="2"/>
      <c r="AC834" s="2"/>
      <c r="AD834" s="2"/>
      <c r="AE834" s="2"/>
      <c r="AF834" s="2"/>
      <c r="AG834" s="2"/>
      <c r="AH834" s="2"/>
      <c r="AI834" s="2"/>
      <c r="AJ834" s="2"/>
      <c r="AK834" s="2"/>
    </row>
    <row r="835" spans="1:37" ht="15.75" customHeight="1">
      <c r="A835" s="2"/>
      <c r="B835" s="2"/>
      <c r="C835" s="63"/>
      <c r="D835" s="2"/>
      <c r="E835" s="63"/>
      <c r="F835" s="2"/>
      <c r="G835" s="63"/>
      <c r="H835" s="2"/>
      <c r="I835" s="63"/>
      <c r="J835" s="2"/>
      <c r="K835" s="63"/>
      <c r="L835" s="2"/>
      <c r="M835" s="63"/>
      <c r="N835" s="2"/>
      <c r="O835" s="63"/>
      <c r="P835" s="2"/>
      <c r="Q835" s="63"/>
      <c r="R835" s="2"/>
      <c r="S835" s="2"/>
      <c r="T835" s="2"/>
      <c r="U835" s="2"/>
      <c r="V835" s="2"/>
      <c r="W835" s="2"/>
      <c r="X835" s="2"/>
      <c r="Y835" s="2"/>
      <c r="Z835" s="2"/>
      <c r="AA835" s="2"/>
      <c r="AB835" s="2"/>
      <c r="AC835" s="2"/>
      <c r="AD835" s="2"/>
      <c r="AE835" s="2"/>
      <c r="AF835" s="2"/>
      <c r="AG835" s="2"/>
      <c r="AH835" s="2"/>
      <c r="AI835" s="2"/>
      <c r="AJ835" s="2"/>
      <c r="AK835" s="2"/>
    </row>
    <row r="836" spans="1:37" ht="15.75" customHeight="1">
      <c r="A836" s="2"/>
      <c r="B836" s="2"/>
      <c r="C836" s="63"/>
      <c r="D836" s="2"/>
      <c r="E836" s="63"/>
      <c r="F836" s="2"/>
      <c r="G836" s="63"/>
      <c r="H836" s="2"/>
      <c r="I836" s="63"/>
      <c r="J836" s="2"/>
      <c r="K836" s="63"/>
      <c r="L836" s="2"/>
      <c r="M836" s="63"/>
      <c r="N836" s="2"/>
      <c r="O836" s="63"/>
      <c r="P836" s="2"/>
      <c r="Q836" s="63"/>
      <c r="R836" s="2"/>
      <c r="S836" s="2"/>
      <c r="T836" s="2"/>
      <c r="U836" s="2"/>
      <c r="V836" s="2"/>
      <c r="W836" s="2"/>
      <c r="X836" s="2"/>
      <c r="Y836" s="2"/>
      <c r="Z836" s="2"/>
      <c r="AA836" s="2"/>
      <c r="AB836" s="2"/>
      <c r="AC836" s="2"/>
      <c r="AD836" s="2"/>
      <c r="AE836" s="2"/>
      <c r="AF836" s="2"/>
      <c r="AG836" s="2"/>
      <c r="AH836" s="2"/>
      <c r="AI836" s="2"/>
      <c r="AJ836" s="2"/>
      <c r="AK836" s="2"/>
    </row>
    <row r="837" spans="1:37" ht="15.75" customHeight="1">
      <c r="A837" s="2"/>
      <c r="B837" s="2"/>
      <c r="C837" s="63"/>
      <c r="D837" s="2"/>
      <c r="E837" s="63"/>
      <c r="F837" s="2"/>
      <c r="G837" s="63"/>
      <c r="H837" s="2"/>
      <c r="I837" s="63"/>
      <c r="J837" s="2"/>
      <c r="K837" s="63"/>
      <c r="L837" s="2"/>
      <c r="M837" s="63"/>
      <c r="N837" s="2"/>
      <c r="O837" s="63"/>
      <c r="P837" s="2"/>
      <c r="Q837" s="63"/>
      <c r="R837" s="2"/>
      <c r="S837" s="2"/>
      <c r="T837" s="2"/>
      <c r="U837" s="2"/>
      <c r="V837" s="2"/>
      <c r="W837" s="2"/>
      <c r="X837" s="2"/>
      <c r="Y837" s="2"/>
      <c r="Z837" s="2"/>
      <c r="AA837" s="2"/>
      <c r="AB837" s="2"/>
      <c r="AC837" s="2"/>
      <c r="AD837" s="2"/>
      <c r="AE837" s="2"/>
      <c r="AF837" s="2"/>
      <c r="AG837" s="2"/>
      <c r="AH837" s="2"/>
      <c r="AI837" s="2"/>
      <c r="AJ837" s="2"/>
      <c r="AK837" s="2"/>
    </row>
    <row r="838" spans="1:37" ht="15.75" customHeight="1">
      <c r="A838" s="2"/>
      <c r="B838" s="2"/>
      <c r="C838" s="63"/>
      <c r="D838" s="2"/>
      <c r="E838" s="63"/>
      <c r="F838" s="2"/>
      <c r="G838" s="63"/>
      <c r="H838" s="2"/>
      <c r="I838" s="63"/>
      <c r="J838" s="2"/>
      <c r="K838" s="63"/>
      <c r="L838" s="2"/>
      <c r="M838" s="63"/>
      <c r="N838" s="2"/>
      <c r="O838" s="63"/>
      <c r="P838" s="2"/>
      <c r="Q838" s="63"/>
      <c r="R838" s="2"/>
      <c r="S838" s="2"/>
      <c r="T838" s="2"/>
      <c r="U838" s="2"/>
      <c r="V838" s="2"/>
      <c r="W838" s="2"/>
      <c r="X838" s="2"/>
      <c r="Y838" s="2"/>
      <c r="Z838" s="2"/>
      <c r="AA838" s="2"/>
      <c r="AB838" s="2"/>
      <c r="AC838" s="2"/>
      <c r="AD838" s="2"/>
      <c r="AE838" s="2"/>
      <c r="AF838" s="2"/>
      <c r="AG838" s="2"/>
      <c r="AH838" s="2"/>
      <c r="AI838" s="2"/>
      <c r="AJ838" s="2"/>
      <c r="AK838" s="2"/>
    </row>
    <row r="839" spans="1:37" ht="15.75" customHeight="1">
      <c r="A839" s="2"/>
      <c r="B839" s="2"/>
      <c r="C839" s="63"/>
      <c r="D839" s="2"/>
      <c r="E839" s="63"/>
      <c r="F839" s="2"/>
      <c r="G839" s="63"/>
      <c r="H839" s="2"/>
      <c r="I839" s="63"/>
      <c r="J839" s="2"/>
      <c r="K839" s="63"/>
      <c r="L839" s="2"/>
      <c r="M839" s="63"/>
      <c r="N839" s="2"/>
      <c r="O839" s="63"/>
      <c r="P839" s="2"/>
      <c r="Q839" s="63"/>
      <c r="R839" s="2"/>
      <c r="S839" s="2"/>
      <c r="T839" s="2"/>
      <c r="U839" s="2"/>
      <c r="V839" s="2"/>
      <c r="W839" s="2"/>
      <c r="X839" s="2"/>
      <c r="Y839" s="2"/>
      <c r="Z839" s="2"/>
      <c r="AA839" s="2"/>
      <c r="AB839" s="2"/>
      <c r="AC839" s="2"/>
      <c r="AD839" s="2"/>
      <c r="AE839" s="2"/>
      <c r="AF839" s="2"/>
      <c r="AG839" s="2"/>
      <c r="AH839" s="2"/>
      <c r="AI839" s="2"/>
      <c r="AJ839" s="2"/>
      <c r="AK839" s="2"/>
    </row>
    <row r="840" spans="1:37" ht="15.75" customHeight="1">
      <c r="A840" s="2"/>
      <c r="B840" s="2"/>
      <c r="C840" s="63"/>
      <c r="D840" s="2"/>
      <c r="E840" s="63"/>
      <c r="F840" s="2"/>
      <c r="G840" s="63"/>
      <c r="H840" s="2"/>
      <c r="I840" s="63"/>
      <c r="J840" s="2"/>
      <c r="K840" s="63"/>
      <c r="L840" s="2"/>
      <c r="M840" s="63"/>
      <c r="N840" s="2"/>
      <c r="O840" s="63"/>
      <c r="P840" s="2"/>
      <c r="Q840" s="63"/>
      <c r="R840" s="2"/>
      <c r="S840" s="2"/>
      <c r="T840" s="2"/>
      <c r="U840" s="2"/>
      <c r="V840" s="2"/>
      <c r="W840" s="2"/>
      <c r="X840" s="2"/>
      <c r="Y840" s="2"/>
      <c r="Z840" s="2"/>
      <c r="AA840" s="2"/>
      <c r="AB840" s="2"/>
      <c r="AC840" s="2"/>
      <c r="AD840" s="2"/>
      <c r="AE840" s="2"/>
      <c r="AF840" s="2"/>
      <c r="AG840" s="2"/>
      <c r="AH840" s="2"/>
      <c r="AI840" s="2"/>
      <c r="AJ840" s="2"/>
      <c r="AK840" s="2"/>
    </row>
    <row r="841" spans="1:37" ht="15.75" customHeight="1">
      <c r="A841" s="2"/>
      <c r="B841" s="2"/>
      <c r="C841" s="63"/>
      <c r="D841" s="2"/>
      <c r="E841" s="63"/>
      <c r="F841" s="2"/>
      <c r="G841" s="63"/>
      <c r="H841" s="2"/>
      <c r="I841" s="63"/>
      <c r="J841" s="2"/>
      <c r="K841" s="63"/>
      <c r="L841" s="2"/>
      <c r="M841" s="63"/>
      <c r="N841" s="2"/>
      <c r="O841" s="63"/>
      <c r="P841" s="2"/>
      <c r="Q841" s="63"/>
      <c r="R841" s="2"/>
      <c r="S841" s="2"/>
      <c r="T841" s="2"/>
      <c r="U841" s="2"/>
      <c r="V841" s="2"/>
      <c r="W841" s="2"/>
      <c r="X841" s="2"/>
      <c r="Y841" s="2"/>
      <c r="Z841" s="2"/>
      <c r="AA841" s="2"/>
      <c r="AB841" s="2"/>
      <c r="AC841" s="2"/>
      <c r="AD841" s="2"/>
      <c r="AE841" s="2"/>
      <c r="AF841" s="2"/>
      <c r="AG841" s="2"/>
      <c r="AH841" s="2"/>
      <c r="AI841" s="2"/>
      <c r="AJ841" s="2"/>
      <c r="AK841" s="2"/>
    </row>
    <row r="842" spans="1:37" ht="15.75" customHeight="1">
      <c r="A842" s="2"/>
      <c r="B842" s="2"/>
      <c r="C842" s="63"/>
      <c r="D842" s="2"/>
      <c r="E842" s="63"/>
      <c r="F842" s="2"/>
      <c r="G842" s="63"/>
      <c r="H842" s="2"/>
      <c r="I842" s="63"/>
      <c r="J842" s="2"/>
      <c r="K842" s="63"/>
      <c r="L842" s="2"/>
      <c r="M842" s="63"/>
      <c r="N842" s="2"/>
      <c r="O842" s="63"/>
      <c r="P842" s="2"/>
      <c r="Q842" s="63"/>
      <c r="R842" s="2"/>
      <c r="S842" s="2"/>
      <c r="T842" s="2"/>
      <c r="U842" s="2"/>
      <c r="V842" s="2"/>
      <c r="W842" s="2"/>
      <c r="X842" s="2"/>
      <c r="Y842" s="2"/>
      <c r="Z842" s="2"/>
      <c r="AA842" s="2"/>
      <c r="AB842" s="2"/>
      <c r="AC842" s="2"/>
      <c r="AD842" s="2"/>
      <c r="AE842" s="2"/>
      <c r="AF842" s="2"/>
      <c r="AG842" s="2"/>
      <c r="AH842" s="2"/>
      <c r="AI842" s="2"/>
      <c r="AJ842" s="2"/>
      <c r="AK842" s="2"/>
    </row>
    <row r="843" spans="1:37" ht="15.75" customHeight="1">
      <c r="A843" s="2"/>
      <c r="B843" s="2"/>
      <c r="C843" s="63"/>
      <c r="D843" s="2"/>
      <c r="E843" s="63"/>
      <c r="F843" s="2"/>
      <c r="G843" s="63"/>
      <c r="H843" s="2"/>
      <c r="I843" s="63"/>
      <c r="J843" s="2"/>
      <c r="K843" s="63"/>
      <c r="L843" s="2"/>
      <c r="M843" s="63"/>
      <c r="N843" s="2"/>
      <c r="O843" s="63"/>
      <c r="P843" s="2"/>
      <c r="Q843" s="63"/>
      <c r="R843" s="2"/>
      <c r="S843" s="2"/>
      <c r="T843" s="2"/>
      <c r="U843" s="2"/>
      <c r="V843" s="2"/>
      <c r="W843" s="2"/>
      <c r="X843" s="2"/>
      <c r="Y843" s="2"/>
      <c r="Z843" s="2"/>
      <c r="AA843" s="2"/>
      <c r="AB843" s="2"/>
      <c r="AC843" s="2"/>
      <c r="AD843" s="2"/>
      <c r="AE843" s="2"/>
      <c r="AF843" s="2"/>
      <c r="AG843" s="2"/>
      <c r="AH843" s="2"/>
      <c r="AI843" s="2"/>
      <c r="AJ843" s="2"/>
      <c r="AK843" s="2"/>
    </row>
    <row r="844" spans="1:37" ht="15.75" customHeight="1">
      <c r="A844" s="2"/>
      <c r="B844" s="2"/>
      <c r="C844" s="63"/>
      <c r="D844" s="2"/>
      <c r="E844" s="63"/>
      <c r="F844" s="2"/>
      <c r="G844" s="63"/>
      <c r="H844" s="2"/>
      <c r="I844" s="63"/>
      <c r="J844" s="2"/>
      <c r="K844" s="63"/>
      <c r="L844" s="2"/>
      <c r="M844" s="63"/>
      <c r="N844" s="2"/>
      <c r="O844" s="63"/>
      <c r="P844" s="2"/>
      <c r="Q844" s="63"/>
      <c r="R844" s="2"/>
      <c r="S844" s="2"/>
      <c r="T844" s="2"/>
      <c r="U844" s="2"/>
      <c r="V844" s="2"/>
      <c r="W844" s="2"/>
      <c r="X844" s="2"/>
      <c r="Y844" s="2"/>
      <c r="Z844" s="2"/>
      <c r="AA844" s="2"/>
      <c r="AB844" s="2"/>
      <c r="AC844" s="2"/>
      <c r="AD844" s="2"/>
      <c r="AE844" s="2"/>
      <c r="AF844" s="2"/>
      <c r="AG844" s="2"/>
      <c r="AH844" s="2"/>
      <c r="AI844" s="2"/>
      <c r="AJ844" s="2"/>
      <c r="AK844" s="2"/>
    </row>
    <row r="845" spans="1:37" ht="15.75" customHeight="1">
      <c r="A845" s="2"/>
      <c r="B845" s="2"/>
      <c r="C845" s="63"/>
      <c r="D845" s="2"/>
      <c r="E845" s="63"/>
      <c r="F845" s="2"/>
      <c r="G845" s="63"/>
      <c r="H845" s="2"/>
      <c r="I845" s="63"/>
      <c r="J845" s="2"/>
      <c r="K845" s="63"/>
      <c r="L845" s="2"/>
      <c r="M845" s="63"/>
      <c r="N845" s="2"/>
      <c r="O845" s="63"/>
      <c r="P845" s="2"/>
      <c r="Q845" s="63"/>
      <c r="R845" s="2"/>
      <c r="S845" s="2"/>
      <c r="T845" s="2"/>
      <c r="U845" s="2"/>
      <c r="V845" s="2"/>
      <c r="W845" s="2"/>
      <c r="X845" s="2"/>
      <c r="Y845" s="2"/>
      <c r="Z845" s="2"/>
      <c r="AA845" s="2"/>
      <c r="AB845" s="2"/>
      <c r="AC845" s="2"/>
      <c r="AD845" s="2"/>
      <c r="AE845" s="2"/>
      <c r="AF845" s="2"/>
      <c r="AG845" s="2"/>
      <c r="AH845" s="2"/>
      <c r="AI845" s="2"/>
      <c r="AJ845" s="2"/>
      <c r="AK845" s="2"/>
    </row>
    <row r="846" spans="1:37" ht="15.75" customHeight="1">
      <c r="A846" s="2"/>
      <c r="B846" s="2"/>
      <c r="C846" s="63"/>
      <c r="D846" s="2"/>
      <c r="E846" s="63"/>
      <c r="F846" s="2"/>
      <c r="G846" s="63"/>
      <c r="H846" s="2"/>
      <c r="I846" s="63"/>
      <c r="J846" s="2"/>
      <c r="K846" s="63"/>
      <c r="L846" s="2"/>
      <c r="M846" s="63"/>
      <c r="N846" s="2"/>
      <c r="O846" s="63"/>
      <c r="P846" s="2"/>
      <c r="Q846" s="63"/>
      <c r="R846" s="2"/>
      <c r="S846" s="2"/>
      <c r="T846" s="2"/>
      <c r="U846" s="2"/>
      <c r="V846" s="2"/>
      <c r="W846" s="2"/>
      <c r="X846" s="2"/>
      <c r="Y846" s="2"/>
      <c r="Z846" s="2"/>
      <c r="AA846" s="2"/>
      <c r="AB846" s="2"/>
      <c r="AC846" s="2"/>
      <c r="AD846" s="2"/>
      <c r="AE846" s="2"/>
      <c r="AF846" s="2"/>
      <c r="AG846" s="2"/>
      <c r="AH846" s="2"/>
      <c r="AI846" s="2"/>
      <c r="AJ846" s="2"/>
      <c r="AK846" s="2"/>
    </row>
    <row r="847" spans="1:37" ht="15.75" customHeight="1">
      <c r="A847" s="2"/>
      <c r="B847" s="2"/>
      <c r="C847" s="63"/>
      <c r="D847" s="2"/>
      <c r="E847" s="63"/>
      <c r="F847" s="2"/>
      <c r="G847" s="63"/>
      <c r="H847" s="2"/>
      <c r="I847" s="63"/>
      <c r="J847" s="2"/>
      <c r="K847" s="63"/>
      <c r="L847" s="2"/>
      <c r="M847" s="63"/>
      <c r="N847" s="2"/>
      <c r="O847" s="63"/>
      <c r="P847" s="2"/>
      <c r="Q847" s="63"/>
      <c r="R847" s="2"/>
      <c r="S847" s="2"/>
      <c r="T847" s="2"/>
      <c r="U847" s="2"/>
      <c r="V847" s="2"/>
      <c r="W847" s="2"/>
      <c r="X847" s="2"/>
      <c r="Y847" s="2"/>
      <c r="Z847" s="2"/>
      <c r="AA847" s="2"/>
      <c r="AB847" s="2"/>
      <c r="AC847" s="2"/>
      <c r="AD847" s="2"/>
      <c r="AE847" s="2"/>
      <c r="AF847" s="2"/>
      <c r="AG847" s="2"/>
      <c r="AH847" s="2"/>
      <c r="AI847" s="2"/>
      <c r="AJ847" s="2"/>
      <c r="AK847" s="2"/>
    </row>
    <row r="848" spans="1:37" ht="15.75" customHeight="1">
      <c r="A848" s="2"/>
      <c r="B848" s="2"/>
      <c r="C848" s="63"/>
      <c r="D848" s="2"/>
      <c r="E848" s="63"/>
      <c r="F848" s="2"/>
      <c r="G848" s="63"/>
      <c r="H848" s="2"/>
      <c r="I848" s="63"/>
      <c r="J848" s="2"/>
      <c r="K848" s="63"/>
      <c r="L848" s="2"/>
      <c r="M848" s="63"/>
      <c r="N848" s="2"/>
      <c r="O848" s="63"/>
      <c r="P848" s="2"/>
      <c r="Q848" s="63"/>
      <c r="R848" s="2"/>
      <c r="S848" s="2"/>
      <c r="T848" s="2"/>
      <c r="U848" s="2"/>
      <c r="V848" s="2"/>
      <c r="W848" s="2"/>
      <c r="X848" s="2"/>
      <c r="Y848" s="2"/>
      <c r="Z848" s="2"/>
      <c r="AA848" s="2"/>
      <c r="AB848" s="2"/>
      <c r="AC848" s="2"/>
      <c r="AD848" s="2"/>
      <c r="AE848" s="2"/>
      <c r="AF848" s="2"/>
      <c r="AG848" s="2"/>
      <c r="AH848" s="2"/>
      <c r="AI848" s="2"/>
      <c r="AJ848" s="2"/>
      <c r="AK848" s="2"/>
    </row>
    <row r="849" spans="1:37" ht="15.75" customHeight="1">
      <c r="A849" s="2"/>
      <c r="B849" s="2"/>
      <c r="C849" s="63"/>
      <c r="D849" s="2"/>
      <c r="E849" s="63"/>
      <c r="F849" s="2"/>
      <c r="G849" s="63"/>
      <c r="H849" s="2"/>
      <c r="I849" s="63"/>
      <c r="J849" s="2"/>
      <c r="K849" s="63"/>
      <c r="L849" s="2"/>
      <c r="M849" s="63"/>
      <c r="N849" s="2"/>
      <c r="O849" s="63"/>
      <c r="P849" s="2"/>
      <c r="Q849" s="63"/>
      <c r="R849" s="2"/>
      <c r="S849" s="2"/>
      <c r="T849" s="2"/>
      <c r="U849" s="2"/>
      <c r="V849" s="2"/>
      <c r="W849" s="2"/>
      <c r="X849" s="2"/>
      <c r="Y849" s="2"/>
      <c r="Z849" s="2"/>
      <c r="AA849" s="2"/>
      <c r="AB849" s="2"/>
      <c r="AC849" s="2"/>
      <c r="AD849" s="2"/>
      <c r="AE849" s="2"/>
      <c r="AF849" s="2"/>
      <c r="AG849" s="2"/>
      <c r="AH849" s="2"/>
      <c r="AI849" s="2"/>
      <c r="AJ849" s="2"/>
      <c r="AK849" s="2"/>
    </row>
    <row r="850" spans="1:37" ht="15.75" customHeight="1">
      <c r="A850" s="2"/>
      <c r="B850" s="2"/>
      <c r="C850" s="63"/>
      <c r="D850" s="2"/>
      <c r="E850" s="63"/>
      <c r="F850" s="2"/>
      <c r="G850" s="63"/>
      <c r="H850" s="2"/>
      <c r="I850" s="63"/>
      <c r="J850" s="2"/>
      <c r="K850" s="63"/>
      <c r="L850" s="2"/>
      <c r="M850" s="63"/>
      <c r="N850" s="2"/>
      <c r="O850" s="63"/>
      <c r="P850" s="2"/>
      <c r="Q850" s="63"/>
      <c r="R850" s="2"/>
      <c r="S850" s="2"/>
      <c r="T850" s="2"/>
      <c r="U850" s="2"/>
      <c r="V850" s="2"/>
      <c r="W850" s="2"/>
      <c r="X850" s="2"/>
      <c r="Y850" s="2"/>
      <c r="Z850" s="2"/>
      <c r="AA850" s="2"/>
      <c r="AB850" s="2"/>
      <c r="AC850" s="2"/>
      <c r="AD850" s="2"/>
      <c r="AE850" s="2"/>
      <c r="AF850" s="2"/>
      <c r="AG850" s="2"/>
      <c r="AH850" s="2"/>
      <c r="AI850" s="2"/>
      <c r="AJ850" s="2"/>
      <c r="AK850" s="2"/>
    </row>
    <row r="851" spans="1:37" ht="15.75" customHeight="1">
      <c r="A851" s="2"/>
      <c r="B851" s="2"/>
      <c r="C851" s="63"/>
      <c r="D851" s="2"/>
      <c r="E851" s="63"/>
      <c r="F851" s="2"/>
      <c r="G851" s="63"/>
      <c r="H851" s="2"/>
      <c r="I851" s="63"/>
      <c r="J851" s="2"/>
      <c r="K851" s="63"/>
      <c r="L851" s="2"/>
      <c r="M851" s="63"/>
      <c r="N851" s="2"/>
      <c r="O851" s="63"/>
      <c r="P851" s="2"/>
      <c r="Q851" s="63"/>
      <c r="R851" s="2"/>
      <c r="S851" s="2"/>
      <c r="T851" s="2"/>
      <c r="U851" s="2"/>
      <c r="V851" s="2"/>
      <c r="W851" s="2"/>
      <c r="X851" s="2"/>
      <c r="Y851" s="2"/>
      <c r="Z851" s="2"/>
      <c r="AA851" s="2"/>
      <c r="AB851" s="2"/>
      <c r="AC851" s="2"/>
      <c r="AD851" s="2"/>
      <c r="AE851" s="2"/>
      <c r="AF851" s="2"/>
      <c r="AG851" s="2"/>
      <c r="AH851" s="2"/>
      <c r="AI851" s="2"/>
      <c r="AJ851" s="2"/>
      <c r="AK851" s="2"/>
    </row>
    <row r="852" spans="1:37" ht="15.75" customHeight="1">
      <c r="A852" s="2"/>
      <c r="B852" s="2"/>
      <c r="C852" s="63"/>
      <c r="D852" s="2"/>
      <c r="E852" s="63"/>
      <c r="F852" s="2"/>
      <c r="G852" s="63"/>
      <c r="H852" s="2"/>
      <c r="I852" s="63"/>
      <c r="J852" s="2"/>
      <c r="K852" s="63"/>
      <c r="L852" s="2"/>
      <c r="M852" s="63"/>
      <c r="N852" s="2"/>
      <c r="O852" s="63"/>
      <c r="P852" s="2"/>
      <c r="Q852" s="63"/>
      <c r="R852" s="2"/>
      <c r="S852" s="2"/>
      <c r="T852" s="2"/>
      <c r="U852" s="2"/>
      <c r="V852" s="2"/>
      <c r="W852" s="2"/>
      <c r="X852" s="2"/>
      <c r="Y852" s="2"/>
      <c r="Z852" s="2"/>
      <c r="AA852" s="2"/>
      <c r="AB852" s="2"/>
      <c r="AC852" s="2"/>
      <c r="AD852" s="2"/>
      <c r="AE852" s="2"/>
      <c r="AF852" s="2"/>
      <c r="AG852" s="2"/>
      <c r="AH852" s="2"/>
      <c r="AI852" s="2"/>
      <c r="AJ852" s="2"/>
      <c r="AK852" s="2"/>
    </row>
    <row r="853" spans="1:37" ht="15.75" customHeight="1">
      <c r="A853" s="2"/>
      <c r="B853" s="2"/>
      <c r="C853" s="63"/>
      <c r="D853" s="2"/>
      <c r="E853" s="63"/>
      <c r="F853" s="2"/>
      <c r="G853" s="63"/>
      <c r="H853" s="2"/>
      <c r="I853" s="63"/>
      <c r="J853" s="2"/>
      <c r="K853" s="63"/>
      <c r="L853" s="2"/>
      <c r="M853" s="63"/>
      <c r="N853" s="2"/>
      <c r="O853" s="63"/>
      <c r="P853" s="2"/>
      <c r="Q853" s="63"/>
      <c r="R853" s="2"/>
      <c r="S853" s="2"/>
      <c r="T853" s="2"/>
      <c r="U853" s="2"/>
      <c r="V853" s="2"/>
      <c r="W853" s="2"/>
      <c r="X853" s="2"/>
      <c r="Y853" s="2"/>
      <c r="Z853" s="2"/>
      <c r="AA853" s="2"/>
      <c r="AB853" s="2"/>
      <c r="AC853" s="2"/>
      <c r="AD853" s="2"/>
      <c r="AE853" s="2"/>
      <c r="AF853" s="2"/>
      <c r="AG853" s="2"/>
      <c r="AH853" s="2"/>
      <c r="AI853" s="2"/>
      <c r="AJ853" s="2"/>
      <c r="AK853" s="2"/>
    </row>
    <row r="854" spans="1:37" ht="15.75" customHeight="1">
      <c r="A854" s="2"/>
      <c r="B854" s="2"/>
      <c r="C854" s="63"/>
      <c r="D854" s="2"/>
      <c r="E854" s="63"/>
      <c r="F854" s="2"/>
      <c r="G854" s="63"/>
      <c r="H854" s="2"/>
      <c r="I854" s="63"/>
      <c r="J854" s="2"/>
      <c r="K854" s="63"/>
      <c r="L854" s="2"/>
      <c r="M854" s="63"/>
      <c r="N854" s="2"/>
      <c r="O854" s="63"/>
      <c r="P854" s="2"/>
      <c r="Q854" s="63"/>
      <c r="R854" s="2"/>
      <c r="S854" s="2"/>
      <c r="T854" s="2"/>
      <c r="U854" s="2"/>
      <c r="V854" s="2"/>
      <c r="W854" s="2"/>
      <c r="X854" s="2"/>
      <c r="Y854" s="2"/>
      <c r="Z854" s="2"/>
      <c r="AA854" s="2"/>
      <c r="AB854" s="2"/>
      <c r="AC854" s="2"/>
      <c r="AD854" s="2"/>
      <c r="AE854" s="2"/>
      <c r="AF854" s="2"/>
      <c r="AG854" s="2"/>
      <c r="AH854" s="2"/>
      <c r="AI854" s="2"/>
      <c r="AJ854" s="2"/>
      <c r="AK854" s="2"/>
    </row>
    <row r="855" spans="1:37" ht="15.75" customHeight="1">
      <c r="A855" s="2"/>
      <c r="B855" s="2"/>
      <c r="C855" s="63"/>
      <c r="D855" s="2"/>
      <c r="E855" s="63"/>
      <c r="F855" s="2"/>
      <c r="G855" s="63"/>
      <c r="H855" s="2"/>
      <c r="I855" s="63"/>
      <c r="J855" s="2"/>
      <c r="K855" s="63"/>
      <c r="L855" s="2"/>
      <c r="M855" s="63"/>
      <c r="N855" s="2"/>
      <c r="O855" s="63"/>
      <c r="P855" s="2"/>
      <c r="Q855" s="63"/>
      <c r="R855" s="2"/>
      <c r="S855" s="2"/>
      <c r="T855" s="2"/>
      <c r="U855" s="2"/>
      <c r="V855" s="2"/>
      <c r="W855" s="2"/>
      <c r="X855" s="2"/>
      <c r="Y855" s="2"/>
      <c r="Z855" s="2"/>
      <c r="AA855" s="2"/>
      <c r="AB855" s="2"/>
      <c r="AC855" s="2"/>
      <c r="AD855" s="2"/>
      <c r="AE855" s="2"/>
      <c r="AF855" s="2"/>
      <c r="AG855" s="2"/>
      <c r="AH855" s="2"/>
      <c r="AI855" s="2"/>
      <c r="AJ855" s="2"/>
      <c r="AK855" s="2"/>
    </row>
    <row r="856" spans="1:37" ht="15.75" customHeight="1">
      <c r="A856" s="2"/>
      <c r="B856" s="2"/>
      <c r="C856" s="63"/>
      <c r="D856" s="2"/>
      <c r="E856" s="63"/>
      <c r="F856" s="2"/>
      <c r="G856" s="63"/>
      <c r="H856" s="2"/>
      <c r="I856" s="63"/>
      <c r="J856" s="2"/>
      <c r="K856" s="63"/>
      <c r="L856" s="2"/>
      <c r="M856" s="63"/>
      <c r="N856" s="2"/>
      <c r="O856" s="63"/>
      <c r="P856" s="2"/>
      <c r="Q856" s="63"/>
      <c r="R856" s="2"/>
      <c r="S856" s="2"/>
      <c r="T856" s="2"/>
      <c r="U856" s="2"/>
      <c r="V856" s="2"/>
      <c r="W856" s="2"/>
      <c r="X856" s="2"/>
      <c r="Y856" s="2"/>
      <c r="Z856" s="2"/>
      <c r="AA856" s="2"/>
      <c r="AB856" s="2"/>
      <c r="AC856" s="2"/>
      <c r="AD856" s="2"/>
      <c r="AE856" s="2"/>
      <c r="AF856" s="2"/>
      <c r="AG856" s="2"/>
      <c r="AH856" s="2"/>
      <c r="AI856" s="2"/>
      <c r="AJ856" s="2"/>
      <c r="AK856" s="2"/>
    </row>
    <row r="857" spans="1:37" ht="15.75" customHeight="1">
      <c r="A857" s="2"/>
      <c r="B857" s="2"/>
      <c r="C857" s="63"/>
      <c r="D857" s="2"/>
      <c r="E857" s="63"/>
      <c r="F857" s="2"/>
      <c r="G857" s="63"/>
      <c r="H857" s="2"/>
      <c r="I857" s="63"/>
      <c r="J857" s="2"/>
      <c r="K857" s="63"/>
      <c r="L857" s="2"/>
      <c r="M857" s="63"/>
      <c r="N857" s="2"/>
      <c r="O857" s="63"/>
      <c r="P857" s="2"/>
      <c r="Q857" s="63"/>
      <c r="R857" s="2"/>
      <c r="S857" s="2"/>
      <c r="T857" s="2"/>
      <c r="U857" s="2"/>
      <c r="V857" s="2"/>
      <c r="W857" s="2"/>
      <c r="X857" s="2"/>
      <c r="Y857" s="2"/>
      <c r="Z857" s="2"/>
      <c r="AA857" s="2"/>
      <c r="AB857" s="2"/>
      <c r="AC857" s="2"/>
      <c r="AD857" s="2"/>
      <c r="AE857" s="2"/>
      <c r="AF857" s="2"/>
      <c r="AG857" s="2"/>
      <c r="AH857" s="2"/>
      <c r="AI857" s="2"/>
      <c r="AJ857" s="2"/>
      <c r="AK857" s="2"/>
    </row>
    <row r="858" spans="1:37" ht="15.75" customHeight="1">
      <c r="A858" s="2"/>
      <c r="B858" s="2"/>
      <c r="C858" s="63"/>
      <c r="D858" s="2"/>
      <c r="E858" s="63"/>
      <c r="F858" s="2"/>
      <c r="G858" s="63"/>
      <c r="H858" s="2"/>
      <c r="I858" s="63"/>
      <c r="J858" s="2"/>
      <c r="K858" s="63"/>
      <c r="L858" s="2"/>
      <c r="M858" s="63"/>
      <c r="N858" s="2"/>
      <c r="O858" s="63"/>
      <c r="P858" s="2"/>
      <c r="Q858" s="63"/>
      <c r="R858" s="2"/>
      <c r="S858" s="2"/>
      <c r="T858" s="2"/>
      <c r="U858" s="2"/>
      <c r="V858" s="2"/>
      <c r="W858" s="2"/>
      <c r="X858" s="2"/>
      <c r="Y858" s="2"/>
      <c r="Z858" s="2"/>
      <c r="AA858" s="2"/>
      <c r="AB858" s="2"/>
      <c r="AC858" s="2"/>
      <c r="AD858" s="2"/>
      <c r="AE858" s="2"/>
      <c r="AF858" s="2"/>
      <c r="AG858" s="2"/>
      <c r="AH858" s="2"/>
      <c r="AI858" s="2"/>
      <c r="AJ858" s="2"/>
      <c r="AK858" s="2"/>
    </row>
    <row r="859" spans="1:37" ht="15.75" customHeight="1">
      <c r="A859" s="2"/>
      <c r="B859" s="2"/>
      <c r="C859" s="63"/>
      <c r="D859" s="2"/>
      <c r="E859" s="63"/>
      <c r="F859" s="2"/>
      <c r="G859" s="63"/>
      <c r="H859" s="2"/>
      <c r="I859" s="63"/>
      <c r="J859" s="2"/>
      <c r="K859" s="63"/>
      <c r="L859" s="2"/>
      <c r="M859" s="63"/>
      <c r="N859" s="2"/>
      <c r="O859" s="63"/>
      <c r="P859" s="2"/>
      <c r="Q859" s="63"/>
      <c r="R859" s="2"/>
      <c r="S859" s="2"/>
      <c r="T859" s="2"/>
      <c r="U859" s="2"/>
      <c r="V859" s="2"/>
      <c r="W859" s="2"/>
      <c r="X859" s="2"/>
      <c r="Y859" s="2"/>
      <c r="Z859" s="2"/>
      <c r="AA859" s="2"/>
      <c r="AB859" s="2"/>
      <c r="AC859" s="2"/>
      <c r="AD859" s="2"/>
      <c r="AE859" s="2"/>
      <c r="AF859" s="2"/>
      <c r="AG859" s="2"/>
      <c r="AH859" s="2"/>
      <c r="AI859" s="2"/>
      <c r="AJ859" s="2"/>
      <c r="AK859" s="2"/>
    </row>
    <row r="860" spans="1:37" ht="15.75" customHeight="1">
      <c r="A860" s="2"/>
      <c r="B860" s="2"/>
      <c r="C860" s="63"/>
      <c r="D860" s="2"/>
      <c r="E860" s="63"/>
      <c r="F860" s="2"/>
      <c r="G860" s="63"/>
      <c r="H860" s="2"/>
      <c r="I860" s="63"/>
      <c r="J860" s="2"/>
      <c r="K860" s="63"/>
      <c r="L860" s="2"/>
      <c r="M860" s="63"/>
      <c r="N860" s="2"/>
      <c r="O860" s="63"/>
      <c r="P860" s="2"/>
      <c r="Q860" s="63"/>
      <c r="R860" s="2"/>
      <c r="S860" s="2"/>
      <c r="T860" s="2"/>
      <c r="U860" s="2"/>
      <c r="V860" s="2"/>
      <c r="W860" s="2"/>
      <c r="X860" s="2"/>
      <c r="Y860" s="2"/>
      <c r="Z860" s="2"/>
      <c r="AA860" s="2"/>
      <c r="AB860" s="2"/>
      <c r="AC860" s="2"/>
      <c r="AD860" s="2"/>
      <c r="AE860" s="2"/>
      <c r="AF860" s="2"/>
      <c r="AG860" s="2"/>
      <c r="AH860" s="2"/>
      <c r="AI860" s="2"/>
      <c r="AJ860" s="2"/>
      <c r="AK860" s="2"/>
    </row>
    <row r="861" spans="1:37" ht="15.75" customHeight="1">
      <c r="A861" s="2"/>
      <c r="B861" s="2"/>
      <c r="C861" s="63"/>
      <c r="D861" s="2"/>
      <c r="E861" s="63"/>
      <c r="F861" s="2"/>
      <c r="G861" s="63"/>
      <c r="H861" s="2"/>
      <c r="I861" s="63"/>
      <c r="J861" s="2"/>
      <c r="K861" s="63"/>
      <c r="L861" s="2"/>
      <c r="M861" s="63"/>
      <c r="N861" s="2"/>
      <c r="O861" s="63"/>
      <c r="P861" s="2"/>
      <c r="Q861" s="63"/>
      <c r="R861" s="2"/>
      <c r="S861" s="2"/>
      <c r="T861" s="2"/>
      <c r="U861" s="2"/>
      <c r="V861" s="2"/>
      <c r="W861" s="2"/>
      <c r="X861" s="2"/>
      <c r="Y861" s="2"/>
      <c r="Z861" s="2"/>
      <c r="AA861" s="2"/>
      <c r="AB861" s="2"/>
      <c r="AC861" s="2"/>
      <c r="AD861" s="2"/>
      <c r="AE861" s="2"/>
      <c r="AF861" s="2"/>
      <c r="AG861" s="2"/>
      <c r="AH861" s="2"/>
      <c r="AI861" s="2"/>
      <c r="AJ861" s="2"/>
      <c r="AK861" s="2"/>
    </row>
    <row r="862" spans="1:37" ht="15.75" customHeight="1">
      <c r="A862" s="2"/>
      <c r="B862" s="2"/>
      <c r="C862" s="63"/>
      <c r="D862" s="2"/>
      <c r="E862" s="63"/>
      <c r="F862" s="2"/>
      <c r="G862" s="63"/>
      <c r="H862" s="2"/>
      <c r="I862" s="63"/>
      <c r="J862" s="2"/>
      <c r="K862" s="63"/>
      <c r="L862" s="2"/>
      <c r="M862" s="63"/>
      <c r="N862" s="2"/>
      <c r="O862" s="63"/>
      <c r="P862" s="2"/>
      <c r="Q862" s="63"/>
      <c r="R862" s="2"/>
      <c r="S862" s="2"/>
      <c r="T862" s="2"/>
      <c r="U862" s="2"/>
      <c r="V862" s="2"/>
      <c r="W862" s="2"/>
      <c r="X862" s="2"/>
      <c r="Y862" s="2"/>
      <c r="Z862" s="2"/>
      <c r="AA862" s="2"/>
      <c r="AB862" s="2"/>
      <c r="AC862" s="2"/>
      <c r="AD862" s="2"/>
      <c r="AE862" s="2"/>
      <c r="AF862" s="2"/>
      <c r="AG862" s="2"/>
      <c r="AH862" s="2"/>
      <c r="AI862" s="2"/>
      <c r="AJ862" s="2"/>
      <c r="AK862" s="2"/>
    </row>
    <row r="863" spans="1:37" ht="15.75" customHeight="1">
      <c r="A863" s="2"/>
      <c r="B863" s="2"/>
      <c r="C863" s="63"/>
      <c r="D863" s="2"/>
      <c r="E863" s="63"/>
      <c r="F863" s="2"/>
      <c r="G863" s="63"/>
      <c r="H863" s="2"/>
      <c r="I863" s="63"/>
      <c r="J863" s="2"/>
      <c r="K863" s="63"/>
      <c r="L863" s="2"/>
      <c r="M863" s="63"/>
      <c r="N863" s="2"/>
      <c r="O863" s="63"/>
      <c r="P863" s="2"/>
      <c r="Q863" s="63"/>
      <c r="R863" s="2"/>
      <c r="S863" s="2"/>
      <c r="T863" s="2"/>
      <c r="U863" s="2"/>
      <c r="V863" s="2"/>
      <c r="W863" s="2"/>
      <c r="X863" s="2"/>
      <c r="Y863" s="2"/>
      <c r="Z863" s="2"/>
      <c r="AA863" s="2"/>
      <c r="AB863" s="2"/>
      <c r="AC863" s="2"/>
      <c r="AD863" s="2"/>
      <c r="AE863" s="2"/>
      <c r="AF863" s="2"/>
      <c r="AG863" s="2"/>
      <c r="AH863" s="2"/>
      <c r="AI863" s="2"/>
      <c r="AJ863" s="2"/>
      <c r="AK863" s="2"/>
    </row>
    <row r="864" spans="1:37" ht="15.75" customHeight="1">
      <c r="A864" s="2"/>
      <c r="B864" s="2"/>
      <c r="C864" s="63"/>
      <c r="D864" s="2"/>
      <c r="E864" s="63"/>
      <c r="F864" s="2"/>
      <c r="G864" s="63"/>
      <c r="H864" s="2"/>
      <c r="I864" s="63"/>
      <c r="J864" s="2"/>
      <c r="K864" s="63"/>
      <c r="L864" s="2"/>
      <c r="M864" s="63"/>
      <c r="N864" s="2"/>
      <c r="O864" s="63"/>
      <c r="P864" s="2"/>
      <c r="Q864" s="63"/>
      <c r="R864" s="2"/>
      <c r="S864" s="2"/>
      <c r="T864" s="2"/>
      <c r="U864" s="2"/>
      <c r="V864" s="2"/>
      <c r="W864" s="2"/>
      <c r="X864" s="2"/>
      <c r="Y864" s="2"/>
      <c r="Z864" s="2"/>
      <c r="AA864" s="2"/>
      <c r="AB864" s="2"/>
      <c r="AC864" s="2"/>
      <c r="AD864" s="2"/>
      <c r="AE864" s="2"/>
      <c r="AF864" s="2"/>
      <c r="AG864" s="2"/>
      <c r="AH864" s="2"/>
      <c r="AI864" s="2"/>
      <c r="AJ864" s="2"/>
      <c r="AK864" s="2"/>
    </row>
    <row r="865" spans="1:37" ht="15.75" customHeight="1">
      <c r="A865" s="2"/>
      <c r="B865" s="2"/>
      <c r="C865" s="63"/>
      <c r="D865" s="2"/>
      <c r="E865" s="63"/>
      <c r="F865" s="2"/>
      <c r="G865" s="63"/>
      <c r="H865" s="2"/>
      <c r="I865" s="63"/>
      <c r="J865" s="2"/>
      <c r="K865" s="63"/>
      <c r="L865" s="2"/>
      <c r="M865" s="63"/>
      <c r="N865" s="2"/>
      <c r="O865" s="63"/>
      <c r="P865" s="2"/>
      <c r="Q865" s="63"/>
      <c r="R865" s="2"/>
      <c r="S865" s="2"/>
      <c r="T865" s="2"/>
      <c r="U865" s="2"/>
      <c r="V865" s="2"/>
      <c r="W865" s="2"/>
      <c r="X865" s="2"/>
      <c r="Y865" s="2"/>
      <c r="Z865" s="2"/>
      <c r="AA865" s="2"/>
      <c r="AB865" s="2"/>
      <c r="AC865" s="2"/>
      <c r="AD865" s="2"/>
      <c r="AE865" s="2"/>
      <c r="AF865" s="2"/>
      <c r="AG865" s="2"/>
      <c r="AH865" s="2"/>
      <c r="AI865" s="2"/>
      <c r="AJ865" s="2"/>
      <c r="AK865" s="2"/>
    </row>
    <row r="866" spans="1:37" ht="15.75" customHeight="1">
      <c r="A866" s="2"/>
      <c r="B866" s="2"/>
      <c r="C866" s="63"/>
      <c r="D866" s="2"/>
      <c r="E866" s="63"/>
      <c r="F866" s="2"/>
      <c r="G866" s="63"/>
      <c r="H866" s="2"/>
      <c r="I866" s="63"/>
      <c r="J866" s="2"/>
      <c r="K866" s="63"/>
      <c r="L866" s="2"/>
      <c r="M866" s="63"/>
      <c r="N866" s="2"/>
      <c r="O866" s="63"/>
      <c r="P866" s="2"/>
      <c r="Q866" s="63"/>
      <c r="R866" s="2"/>
      <c r="S866" s="2"/>
      <c r="T866" s="2"/>
      <c r="U866" s="2"/>
      <c r="V866" s="2"/>
      <c r="W866" s="2"/>
      <c r="X866" s="2"/>
      <c r="Y866" s="2"/>
      <c r="Z866" s="2"/>
      <c r="AA866" s="2"/>
      <c r="AB866" s="2"/>
      <c r="AC866" s="2"/>
      <c r="AD866" s="2"/>
      <c r="AE866" s="2"/>
      <c r="AF866" s="2"/>
      <c r="AG866" s="2"/>
      <c r="AH866" s="2"/>
      <c r="AI866" s="2"/>
      <c r="AJ866" s="2"/>
      <c r="AK866" s="2"/>
    </row>
    <row r="867" spans="1:37" ht="15.75" customHeight="1">
      <c r="A867" s="2"/>
      <c r="B867" s="2"/>
      <c r="C867" s="63"/>
      <c r="D867" s="2"/>
      <c r="E867" s="63"/>
      <c r="F867" s="2"/>
      <c r="G867" s="63"/>
      <c r="H867" s="2"/>
      <c r="I867" s="63"/>
      <c r="J867" s="2"/>
      <c r="K867" s="63"/>
      <c r="L867" s="2"/>
      <c r="M867" s="63"/>
      <c r="N867" s="2"/>
      <c r="O867" s="63"/>
      <c r="P867" s="2"/>
      <c r="Q867" s="63"/>
      <c r="R867" s="2"/>
      <c r="S867" s="2"/>
      <c r="T867" s="2"/>
      <c r="U867" s="2"/>
      <c r="V867" s="2"/>
      <c r="W867" s="2"/>
      <c r="X867" s="2"/>
      <c r="Y867" s="2"/>
      <c r="Z867" s="2"/>
      <c r="AA867" s="2"/>
      <c r="AB867" s="2"/>
      <c r="AC867" s="2"/>
      <c r="AD867" s="2"/>
      <c r="AE867" s="2"/>
      <c r="AF867" s="2"/>
      <c r="AG867" s="2"/>
      <c r="AH867" s="2"/>
      <c r="AI867" s="2"/>
      <c r="AJ867" s="2"/>
      <c r="AK867" s="2"/>
    </row>
    <row r="868" spans="1:37" ht="15.75" customHeight="1">
      <c r="A868" s="2"/>
      <c r="B868" s="2"/>
      <c r="C868" s="63"/>
      <c r="D868" s="2"/>
      <c r="E868" s="63"/>
      <c r="F868" s="2"/>
      <c r="G868" s="63"/>
      <c r="H868" s="2"/>
      <c r="I868" s="63"/>
      <c r="J868" s="2"/>
      <c r="K868" s="63"/>
      <c r="L868" s="2"/>
      <c r="M868" s="63"/>
      <c r="N868" s="2"/>
      <c r="O868" s="63"/>
      <c r="P868" s="2"/>
      <c r="Q868" s="63"/>
      <c r="R868" s="2"/>
      <c r="S868" s="2"/>
      <c r="T868" s="2"/>
      <c r="U868" s="2"/>
      <c r="V868" s="2"/>
      <c r="W868" s="2"/>
      <c r="X868" s="2"/>
      <c r="Y868" s="2"/>
      <c r="Z868" s="2"/>
      <c r="AA868" s="2"/>
      <c r="AB868" s="2"/>
      <c r="AC868" s="2"/>
      <c r="AD868" s="2"/>
      <c r="AE868" s="2"/>
      <c r="AF868" s="2"/>
      <c r="AG868" s="2"/>
      <c r="AH868" s="2"/>
      <c r="AI868" s="2"/>
      <c r="AJ868" s="2"/>
      <c r="AK868" s="2"/>
    </row>
    <row r="869" spans="1:37" ht="15.75" customHeight="1">
      <c r="A869" s="2"/>
      <c r="B869" s="2"/>
      <c r="C869" s="63"/>
      <c r="D869" s="2"/>
      <c r="E869" s="63"/>
      <c r="F869" s="2"/>
      <c r="G869" s="63"/>
      <c r="H869" s="2"/>
      <c r="I869" s="63"/>
      <c r="J869" s="2"/>
      <c r="K869" s="63"/>
      <c r="L869" s="2"/>
      <c r="M869" s="63"/>
      <c r="N869" s="2"/>
      <c r="O869" s="63"/>
      <c r="P869" s="2"/>
      <c r="Q869" s="63"/>
      <c r="R869" s="2"/>
      <c r="S869" s="2"/>
      <c r="T869" s="2"/>
      <c r="U869" s="2"/>
      <c r="V869" s="2"/>
      <c r="W869" s="2"/>
      <c r="X869" s="2"/>
      <c r="Y869" s="2"/>
      <c r="Z869" s="2"/>
      <c r="AA869" s="2"/>
      <c r="AB869" s="2"/>
      <c r="AC869" s="2"/>
      <c r="AD869" s="2"/>
      <c r="AE869" s="2"/>
      <c r="AF869" s="2"/>
      <c r="AG869" s="2"/>
      <c r="AH869" s="2"/>
      <c r="AI869" s="2"/>
      <c r="AJ869" s="2"/>
      <c r="AK869" s="2"/>
    </row>
    <row r="870" spans="1:37" ht="15.75" customHeight="1">
      <c r="A870" s="2"/>
      <c r="B870" s="2"/>
      <c r="C870" s="63"/>
      <c r="D870" s="2"/>
      <c r="E870" s="63"/>
      <c r="F870" s="2"/>
      <c r="G870" s="63"/>
      <c r="H870" s="2"/>
      <c r="I870" s="63"/>
      <c r="J870" s="2"/>
      <c r="K870" s="63"/>
      <c r="L870" s="2"/>
      <c r="M870" s="63"/>
      <c r="N870" s="2"/>
      <c r="O870" s="63"/>
      <c r="P870" s="2"/>
      <c r="Q870" s="63"/>
      <c r="R870" s="2"/>
      <c r="S870" s="2"/>
      <c r="T870" s="2"/>
      <c r="U870" s="2"/>
      <c r="V870" s="2"/>
      <c r="W870" s="2"/>
      <c r="X870" s="2"/>
      <c r="Y870" s="2"/>
      <c r="Z870" s="2"/>
      <c r="AA870" s="2"/>
      <c r="AB870" s="2"/>
      <c r="AC870" s="2"/>
      <c r="AD870" s="2"/>
      <c r="AE870" s="2"/>
      <c r="AF870" s="2"/>
      <c r="AG870" s="2"/>
      <c r="AH870" s="2"/>
      <c r="AI870" s="2"/>
      <c r="AJ870" s="2"/>
      <c r="AK870" s="2"/>
    </row>
    <row r="871" spans="1:37" ht="15.75" customHeight="1">
      <c r="A871" s="2"/>
      <c r="B871" s="2"/>
      <c r="C871" s="63"/>
      <c r="D871" s="2"/>
      <c r="E871" s="63"/>
      <c r="F871" s="2"/>
      <c r="G871" s="63"/>
      <c r="H871" s="2"/>
      <c r="I871" s="63"/>
      <c r="J871" s="2"/>
      <c r="K871" s="63"/>
      <c r="L871" s="2"/>
      <c r="M871" s="63"/>
      <c r="N871" s="2"/>
      <c r="O871" s="63"/>
      <c r="P871" s="2"/>
      <c r="Q871" s="63"/>
      <c r="R871" s="2"/>
      <c r="S871" s="2"/>
      <c r="T871" s="2"/>
      <c r="U871" s="2"/>
      <c r="V871" s="2"/>
      <c r="W871" s="2"/>
      <c r="X871" s="2"/>
      <c r="Y871" s="2"/>
      <c r="Z871" s="2"/>
      <c r="AA871" s="2"/>
      <c r="AB871" s="2"/>
      <c r="AC871" s="2"/>
      <c r="AD871" s="2"/>
      <c r="AE871" s="2"/>
      <c r="AF871" s="2"/>
      <c r="AG871" s="2"/>
      <c r="AH871" s="2"/>
      <c r="AI871" s="2"/>
      <c r="AJ871" s="2"/>
      <c r="AK871" s="2"/>
    </row>
    <row r="872" spans="1:37" ht="15.75" customHeight="1">
      <c r="A872" s="2"/>
      <c r="B872" s="2"/>
      <c r="C872" s="63"/>
      <c r="D872" s="2"/>
      <c r="E872" s="63"/>
      <c r="F872" s="2"/>
      <c r="G872" s="63"/>
      <c r="H872" s="2"/>
      <c r="I872" s="63"/>
      <c r="J872" s="2"/>
      <c r="K872" s="63"/>
      <c r="L872" s="2"/>
      <c r="M872" s="63"/>
      <c r="N872" s="2"/>
      <c r="O872" s="63"/>
      <c r="P872" s="2"/>
      <c r="Q872" s="63"/>
      <c r="R872" s="2"/>
      <c r="S872" s="2"/>
      <c r="T872" s="2"/>
      <c r="U872" s="2"/>
      <c r="V872" s="2"/>
      <c r="W872" s="2"/>
      <c r="X872" s="2"/>
      <c r="Y872" s="2"/>
      <c r="Z872" s="2"/>
      <c r="AA872" s="2"/>
      <c r="AB872" s="2"/>
      <c r="AC872" s="2"/>
      <c r="AD872" s="2"/>
      <c r="AE872" s="2"/>
      <c r="AF872" s="2"/>
      <c r="AG872" s="2"/>
      <c r="AH872" s="2"/>
      <c r="AI872" s="2"/>
      <c r="AJ872" s="2"/>
      <c r="AK872" s="2"/>
    </row>
    <row r="873" spans="1:37" ht="15.75" customHeight="1">
      <c r="A873" s="2"/>
      <c r="B873" s="2"/>
      <c r="C873" s="63"/>
      <c r="D873" s="2"/>
      <c r="E873" s="63"/>
      <c r="F873" s="2"/>
      <c r="G873" s="63"/>
      <c r="H873" s="2"/>
      <c r="I873" s="63"/>
      <c r="J873" s="2"/>
      <c r="K873" s="63"/>
      <c r="L873" s="2"/>
      <c r="M873" s="63"/>
      <c r="N873" s="2"/>
      <c r="O873" s="63"/>
      <c r="P873" s="2"/>
      <c r="Q873" s="63"/>
      <c r="R873" s="2"/>
      <c r="S873" s="2"/>
      <c r="T873" s="2"/>
      <c r="U873" s="2"/>
      <c r="V873" s="2"/>
      <c r="W873" s="2"/>
      <c r="X873" s="2"/>
      <c r="Y873" s="2"/>
      <c r="Z873" s="2"/>
      <c r="AA873" s="2"/>
      <c r="AB873" s="2"/>
      <c r="AC873" s="2"/>
      <c r="AD873" s="2"/>
      <c r="AE873" s="2"/>
      <c r="AF873" s="2"/>
      <c r="AG873" s="2"/>
      <c r="AH873" s="2"/>
      <c r="AI873" s="2"/>
      <c r="AJ873" s="2"/>
      <c r="AK873" s="2"/>
    </row>
    <row r="874" spans="1:37" ht="15.75" customHeight="1">
      <c r="A874" s="2"/>
      <c r="B874" s="2"/>
      <c r="C874" s="63"/>
      <c r="D874" s="2"/>
      <c r="E874" s="63"/>
      <c r="F874" s="2"/>
      <c r="G874" s="63"/>
      <c r="H874" s="2"/>
      <c r="I874" s="63"/>
      <c r="J874" s="2"/>
      <c r="K874" s="63"/>
      <c r="L874" s="2"/>
      <c r="M874" s="63"/>
      <c r="N874" s="2"/>
      <c r="O874" s="63"/>
      <c r="P874" s="2"/>
      <c r="Q874" s="63"/>
      <c r="R874" s="2"/>
      <c r="S874" s="2"/>
      <c r="T874" s="2"/>
      <c r="U874" s="2"/>
      <c r="V874" s="2"/>
      <c r="W874" s="2"/>
      <c r="X874" s="2"/>
      <c r="Y874" s="2"/>
      <c r="Z874" s="2"/>
      <c r="AA874" s="2"/>
      <c r="AB874" s="2"/>
      <c r="AC874" s="2"/>
      <c r="AD874" s="2"/>
      <c r="AE874" s="2"/>
      <c r="AF874" s="2"/>
      <c r="AG874" s="2"/>
      <c r="AH874" s="2"/>
      <c r="AI874" s="2"/>
      <c r="AJ874" s="2"/>
      <c r="AK874" s="2"/>
    </row>
    <row r="875" spans="1:37" ht="15.75" customHeight="1">
      <c r="A875" s="2"/>
      <c r="B875" s="2"/>
      <c r="C875" s="63"/>
      <c r="D875" s="2"/>
      <c r="E875" s="63"/>
      <c r="F875" s="2"/>
      <c r="G875" s="63"/>
      <c r="H875" s="2"/>
      <c r="I875" s="63"/>
      <c r="J875" s="2"/>
      <c r="K875" s="63"/>
      <c r="L875" s="2"/>
      <c r="M875" s="63"/>
      <c r="N875" s="2"/>
      <c r="O875" s="63"/>
      <c r="P875" s="2"/>
      <c r="Q875" s="63"/>
      <c r="R875" s="2"/>
      <c r="S875" s="2"/>
      <c r="T875" s="2"/>
      <c r="U875" s="2"/>
      <c r="V875" s="2"/>
      <c r="W875" s="2"/>
      <c r="X875" s="2"/>
      <c r="Y875" s="2"/>
      <c r="Z875" s="2"/>
      <c r="AA875" s="2"/>
      <c r="AB875" s="2"/>
      <c r="AC875" s="2"/>
      <c r="AD875" s="2"/>
      <c r="AE875" s="2"/>
      <c r="AF875" s="2"/>
      <c r="AG875" s="2"/>
      <c r="AH875" s="2"/>
      <c r="AI875" s="2"/>
      <c r="AJ875" s="2"/>
      <c r="AK875" s="2"/>
    </row>
    <row r="876" spans="1:37" ht="15.75" customHeight="1">
      <c r="A876" s="2"/>
      <c r="B876" s="2"/>
      <c r="C876" s="63"/>
      <c r="D876" s="2"/>
      <c r="E876" s="63"/>
      <c r="F876" s="2"/>
      <c r="G876" s="63"/>
      <c r="H876" s="2"/>
      <c r="I876" s="63"/>
      <c r="J876" s="2"/>
      <c r="K876" s="63"/>
      <c r="L876" s="2"/>
      <c r="M876" s="63"/>
      <c r="N876" s="2"/>
      <c r="O876" s="63"/>
      <c r="P876" s="2"/>
      <c r="Q876" s="63"/>
      <c r="R876" s="2"/>
      <c r="S876" s="2"/>
      <c r="T876" s="2"/>
      <c r="U876" s="2"/>
      <c r="V876" s="2"/>
      <c r="W876" s="2"/>
      <c r="X876" s="2"/>
      <c r="Y876" s="2"/>
      <c r="Z876" s="2"/>
      <c r="AA876" s="2"/>
      <c r="AB876" s="2"/>
      <c r="AC876" s="2"/>
      <c r="AD876" s="2"/>
      <c r="AE876" s="2"/>
      <c r="AF876" s="2"/>
      <c r="AG876" s="2"/>
      <c r="AH876" s="2"/>
      <c r="AI876" s="2"/>
      <c r="AJ876" s="2"/>
      <c r="AK876" s="2"/>
    </row>
    <row r="877" spans="1:37" ht="15.75" customHeight="1">
      <c r="A877" s="2"/>
      <c r="B877" s="2"/>
      <c r="C877" s="63"/>
      <c r="D877" s="2"/>
      <c r="E877" s="63"/>
      <c r="F877" s="2"/>
      <c r="G877" s="63"/>
      <c r="H877" s="2"/>
      <c r="I877" s="63"/>
      <c r="J877" s="2"/>
      <c r="K877" s="63"/>
      <c r="L877" s="2"/>
      <c r="M877" s="63"/>
      <c r="N877" s="2"/>
      <c r="O877" s="63"/>
      <c r="P877" s="2"/>
      <c r="Q877" s="63"/>
      <c r="R877" s="2"/>
      <c r="S877" s="2"/>
      <c r="T877" s="2"/>
      <c r="U877" s="2"/>
      <c r="V877" s="2"/>
      <c r="W877" s="2"/>
      <c r="X877" s="2"/>
      <c r="Y877" s="2"/>
      <c r="Z877" s="2"/>
      <c r="AA877" s="2"/>
      <c r="AB877" s="2"/>
      <c r="AC877" s="2"/>
      <c r="AD877" s="2"/>
      <c r="AE877" s="2"/>
      <c r="AF877" s="2"/>
      <c r="AG877" s="2"/>
      <c r="AH877" s="2"/>
      <c r="AI877" s="2"/>
      <c r="AJ877" s="2"/>
      <c r="AK877" s="2"/>
    </row>
    <row r="878" spans="1:37" ht="15.75" customHeight="1">
      <c r="A878" s="2"/>
      <c r="B878" s="2"/>
      <c r="C878" s="63"/>
      <c r="D878" s="2"/>
      <c r="E878" s="63"/>
      <c r="F878" s="2"/>
      <c r="G878" s="63"/>
      <c r="H878" s="2"/>
      <c r="I878" s="63"/>
      <c r="J878" s="2"/>
      <c r="K878" s="63"/>
      <c r="L878" s="2"/>
      <c r="M878" s="63"/>
      <c r="N878" s="2"/>
      <c r="O878" s="63"/>
      <c r="P878" s="2"/>
      <c r="Q878" s="63"/>
      <c r="R878" s="2"/>
      <c r="S878" s="2"/>
      <c r="T878" s="2"/>
      <c r="U878" s="2"/>
      <c r="V878" s="2"/>
      <c r="W878" s="2"/>
      <c r="X878" s="2"/>
      <c r="Y878" s="2"/>
      <c r="Z878" s="2"/>
      <c r="AA878" s="2"/>
      <c r="AB878" s="2"/>
      <c r="AC878" s="2"/>
      <c r="AD878" s="2"/>
      <c r="AE878" s="2"/>
      <c r="AF878" s="2"/>
      <c r="AG878" s="2"/>
      <c r="AH878" s="2"/>
      <c r="AI878" s="2"/>
      <c r="AJ878" s="2"/>
      <c r="AK878" s="2"/>
    </row>
    <row r="879" spans="1:37" ht="15.75" customHeight="1">
      <c r="A879" s="2"/>
      <c r="B879" s="2"/>
      <c r="C879" s="63"/>
      <c r="D879" s="2"/>
      <c r="E879" s="63"/>
      <c r="F879" s="2"/>
      <c r="G879" s="63"/>
      <c r="H879" s="2"/>
      <c r="I879" s="63"/>
      <c r="J879" s="2"/>
      <c r="K879" s="63"/>
      <c r="L879" s="2"/>
      <c r="M879" s="63"/>
      <c r="N879" s="2"/>
      <c r="O879" s="63"/>
      <c r="P879" s="2"/>
      <c r="Q879" s="63"/>
      <c r="R879" s="2"/>
      <c r="S879" s="2"/>
      <c r="T879" s="2"/>
      <c r="U879" s="2"/>
      <c r="V879" s="2"/>
      <c r="W879" s="2"/>
      <c r="X879" s="2"/>
      <c r="Y879" s="2"/>
      <c r="Z879" s="2"/>
      <c r="AA879" s="2"/>
      <c r="AB879" s="2"/>
      <c r="AC879" s="2"/>
      <c r="AD879" s="2"/>
      <c r="AE879" s="2"/>
      <c r="AF879" s="2"/>
      <c r="AG879" s="2"/>
      <c r="AH879" s="2"/>
      <c r="AI879" s="2"/>
      <c r="AJ879" s="2"/>
      <c r="AK879" s="2"/>
    </row>
    <row r="880" spans="1:37" ht="15.75" customHeight="1">
      <c r="A880" s="2"/>
      <c r="B880" s="2"/>
      <c r="C880" s="63"/>
      <c r="D880" s="2"/>
      <c r="E880" s="63"/>
      <c r="F880" s="2"/>
      <c r="G880" s="63"/>
      <c r="H880" s="2"/>
      <c r="I880" s="63"/>
      <c r="J880" s="2"/>
      <c r="K880" s="63"/>
      <c r="L880" s="2"/>
      <c r="M880" s="63"/>
      <c r="N880" s="2"/>
      <c r="O880" s="63"/>
      <c r="P880" s="2"/>
      <c r="Q880" s="63"/>
      <c r="R880" s="2"/>
      <c r="S880" s="2"/>
      <c r="T880" s="2"/>
      <c r="U880" s="2"/>
      <c r="V880" s="2"/>
      <c r="W880" s="2"/>
      <c r="X880" s="2"/>
      <c r="Y880" s="2"/>
      <c r="Z880" s="2"/>
      <c r="AA880" s="2"/>
      <c r="AB880" s="2"/>
      <c r="AC880" s="2"/>
      <c r="AD880" s="2"/>
      <c r="AE880" s="2"/>
      <c r="AF880" s="2"/>
      <c r="AG880" s="2"/>
      <c r="AH880" s="2"/>
      <c r="AI880" s="2"/>
      <c r="AJ880" s="2"/>
      <c r="AK880" s="2"/>
    </row>
    <row r="881" spans="1:37" ht="15.75" customHeight="1">
      <c r="A881" s="2"/>
      <c r="B881" s="2"/>
      <c r="C881" s="63"/>
      <c r="D881" s="2"/>
      <c r="E881" s="63"/>
      <c r="F881" s="2"/>
      <c r="G881" s="63"/>
      <c r="H881" s="2"/>
      <c r="I881" s="63"/>
      <c r="J881" s="2"/>
      <c r="K881" s="63"/>
      <c r="L881" s="2"/>
      <c r="M881" s="63"/>
      <c r="N881" s="2"/>
      <c r="O881" s="63"/>
      <c r="P881" s="2"/>
      <c r="Q881" s="63"/>
      <c r="R881" s="2"/>
      <c r="S881" s="2"/>
      <c r="T881" s="2"/>
      <c r="U881" s="2"/>
      <c r="V881" s="2"/>
      <c r="W881" s="2"/>
      <c r="X881" s="2"/>
      <c r="Y881" s="2"/>
      <c r="Z881" s="2"/>
      <c r="AA881" s="2"/>
      <c r="AB881" s="2"/>
      <c r="AC881" s="2"/>
      <c r="AD881" s="2"/>
      <c r="AE881" s="2"/>
      <c r="AF881" s="2"/>
      <c r="AG881" s="2"/>
      <c r="AH881" s="2"/>
      <c r="AI881" s="2"/>
      <c r="AJ881" s="2"/>
      <c r="AK881" s="2"/>
    </row>
    <row r="882" spans="1:37" ht="15.75" customHeight="1">
      <c r="A882" s="2"/>
      <c r="B882" s="2"/>
      <c r="C882" s="63"/>
      <c r="D882" s="2"/>
      <c r="E882" s="63"/>
      <c r="F882" s="2"/>
      <c r="G882" s="63"/>
      <c r="H882" s="2"/>
      <c r="I882" s="63"/>
      <c r="J882" s="2"/>
      <c r="K882" s="63"/>
      <c r="L882" s="2"/>
      <c r="M882" s="63"/>
      <c r="N882" s="2"/>
      <c r="O882" s="63"/>
      <c r="P882" s="2"/>
      <c r="Q882" s="63"/>
      <c r="R882" s="2"/>
      <c r="S882" s="2"/>
      <c r="T882" s="2"/>
      <c r="U882" s="2"/>
      <c r="V882" s="2"/>
      <c r="W882" s="2"/>
      <c r="X882" s="2"/>
      <c r="Y882" s="2"/>
      <c r="Z882" s="2"/>
      <c r="AA882" s="2"/>
      <c r="AB882" s="2"/>
      <c r="AC882" s="2"/>
      <c r="AD882" s="2"/>
      <c r="AE882" s="2"/>
      <c r="AF882" s="2"/>
      <c r="AG882" s="2"/>
      <c r="AH882" s="2"/>
      <c r="AI882" s="2"/>
      <c r="AJ882" s="2"/>
      <c r="AK882" s="2"/>
    </row>
    <row r="883" spans="1:37" ht="15.75" customHeight="1">
      <c r="A883" s="2"/>
      <c r="B883" s="2"/>
      <c r="C883" s="63"/>
      <c r="D883" s="2"/>
      <c r="E883" s="63"/>
      <c r="F883" s="2"/>
      <c r="G883" s="63"/>
      <c r="H883" s="2"/>
      <c r="I883" s="63"/>
      <c r="J883" s="2"/>
      <c r="K883" s="63"/>
      <c r="L883" s="2"/>
      <c r="M883" s="63"/>
      <c r="N883" s="2"/>
      <c r="O883" s="63"/>
      <c r="P883" s="2"/>
      <c r="Q883" s="63"/>
      <c r="R883" s="2"/>
      <c r="S883" s="2"/>
      <c r="T883" s="2"/>
      <c r="U883" s="2"/>
      <c r="V883" s="2"/>
      <c r="W883" s="2"/>
      <c r="X883" s="2"/>
      <c r="Y883" s="2"/>
      <c r="Z883" s="2"/>
      <c r="AA883" s="2"/>
      <c r="AB883" s="2"/>
      <c r="AC883" s="2"/>
      <c r="AD883" s="2"/>
      <c r="AE883" s="2"/>
      <c r="AF883" s="2"/>
      <c r="AG883" s="2"/>
      <c r="AH883" s="2"/>
      <c r="AI883" s="2"/>
      <c r="AJ883" s="2"/>
      <c r="AK883" s="2"/>
    </row>
    <row r="884" spans="1:37" ht="15.75" customHeight="1">
      <c r="A884" s="2"/>
      <c r="B884" s="2"/>
      <c r="C884" s="63"/>
      <c r="D884" s="2"/>
      <c r="E884" s="63"/>
      <c r="F884" s="2"/>
      <c r="G884" s="63"/>
      <c r="H884" s="2"/>
      <c r="I884" s="63"/>
      <c r="J884" s="2"/>
      <c r="K884" s="63"/>
      <c r="L884" s="2"/>
      <c r="M884" s="63"/>
      <c r="N884" s="2"/>
      <c r="O884" s="63"/>
      <c r="P884" s="2"/>
      <c r="Q884" s="63"/>
      <c r="R884" s="2"/>
      <c r="S884" s="2"/>
      <c r="T884" s="2"/>
      <c r="U884" s="2"/>
      <c r="V884" s="2"/>
      <c r="W884" s="2"/>
      <c r="X884" s="2"/>
      <c r="Y884" s="2"/>
      <c r="Z884" s="2"/>
      <c r="AA884" s="2"/>
      <c r="AB884" s="2"/>
      <c r="AC884" s="2"/>
      <c r="AD884" s="2"/>
      <c r="AE884" s="2"/>
      <c r="AF884" s="2"/>
      <c r="AG884" s="2"/>
      <c r="AH884" s="2"/>
      <c r="AI884" s="2"/>
      <c r="AJ884" s="2"/>
      <c r="AK884" s="2"/>
    </row>
    <row r="885" spans="1:37" ht="15.75" customHeight="1">
      <c r="A885" s="2"/>
      <c r="B885" s="2"/>
      <c r="C885" s="63"/>
      <c r="D885" s="2"/>
      <c r="E885" s="63"/>
      <c r="F885" s="2"/>
      <c r="G885" s="63"/>
      <c r="H885" s="2"/>
      <c r="I885" s="63"/>
      <c r="J885" s="2"/>
      <c r="K885" s="63"/>
      <c r="L885" s="2"/>
      <c r="M885" s="63"/>
      <c r="N885" s="2"/>
      <c r="O885" s="63"/>
      <c r="P885" s="2"/>
      <c r="Q885" s="63"/>
      <c r="R885" s="2"/>
      <c r="S885" s="2"/>
      <c r="T885" s="2"/>
      <c r="U885" s="2"/>
      <c r="V885" s="2"/>
      <c r="W885" s="2"/>
      <c r="X885" s="2"/>
      <c r="Y885" s="2"/>
      <c r="Z885" s="2"/>
      <c r="AA885" s="2"/>
      <c r="AB885" s="2"/>
      <c r="AC885" s="2"/>
      <c r="AD885" s="2"/>
      <c r="AE885" s="2"/>
      <c r="AF885" s="2"/>
      <c r="AG885" s="2"/>
      <c r="AH885" s="2"/>
      <c r="AI885" s="2"/>
      <c r="AJ885" s="2"/>
      <c r="AK885" s="2"/>
    </row>
    <row r="886" spans="1:37" ht="15.75" customHeight="1">
      <c r="A886" s="2"/>
      <c r="B886" s="2"/>
      <c r="C886" s="63"/>
      <c r="D886" s="2"/>
      <c r="E886" s="63"/>
      <c r="F886" s="2"/>
      <c r="G886" s="63"/>
      <c r="H886" s="2"/>
      <c r="I886" s="63"/>
      <c r="J886" s="2"/>
      <c r="K886" s="63"/>
      <c r="L886" s="2"/>
      <c r="M886" s="63"/>
      <c r="N886" s="2"/>
      <c r="O886" s="63"/>
      <c r="P886" s="2"/>
      <c r="Q886" s="63"/>
      <c r="R886" s="2"/>
      <c r="S886" s="2"/>
      <c r="T886" s="2"/>
      <c r="U886" s="2"/>
      <c r="V886" s="2"/>
      <c r="W886" s="2"/>
      <c r="X886" s="2"/>
      <c r="Y886" s="2"/>
      <c r="Z886" s="2"/>
      <c r="AA886" s="2"/>
      <c r="AB886" s="2"/>
      <c r="AC886" s="2"/>
      <c r="AD886" s="2"/>
      <c r="AE886" s="2"/>
      <c r="AF886" s="2"/>
      <c r="AG886" s="2"/>
      <c r="AH886" s="2"/>
      <c r="AI886" s="2"/>
      <c r="AJ886" s="2"/>
      <c r="AK886" s="2"/>
    </row>
    <row r="887" spans="1:37" ht="15.75" customHeight="1">
      <c r="A887" s="2"/>
      <c r="B887" s="2"/>
      <c r="C887" s="63"/>
      <c r="D887" s="2"/>
      <c r="E887" s="63"/>
      <c r="F887" s="2"/>
      <c r="G887" s="63"/>
      <c r="H887" s="2"/>
      <c r="I887" s="63"/>
      <c r="J887" s="2"/>
      <c r="K887" s="63"/>
      <c r="L887" s="2"/>
      <c r="M887" s="63"/>
      <c r="N887" s="2"/>
      <c r="O887" s="63"/>
      <c r="P887" s="2"/>
      <c r="Q887" s="63"/>
      <c r="R887" s="2"/>
      <c r="S887" s="2"/>
      <c r="T887" s="2"/>
      <c r="U887" s="2"/>
      <c r="V887" s="2"/>
      <c r="W887" s="2"/>
      <c r="X887" s="2"/>
      <c r="Y887" s="2"/>
      <c r="Z887" s="2"/>
      <c r="AA887" s="2"/>
      <c r="AB887" s="2"/>
      <c r="AC887" s="2"/>
      <c r="AD887" s="2"/>
      <c r="AE887" s="2"/>
      <c r="AF887" s="2"/>
      <c r="AG887" s="2"/>
      <c r="AH887" s="2"/>
      <c r="AI887" s="2"/>
      <c r="AJ887" s="2"/>
      <c r="AK887" s="2"/>
    </row>
    <row r="888" spans="1:37" ht="15.75" customHeight="1">
      <c r="A888" s="2"/>
      <c r="B888" s="2"/>
      <c r="C888" s="63"/>
      <c r="D888" s="2"/>
      <c r="E888" s="63"/>
      <c r="F888" s="2"/>
      <c r="G888" s="63"/>
      <c r="H888" s="2"/>
      <c r="I888" s="63"/>
      <c r="J888" s="2"/>
      <c r="K888" s="63"/>
      <c r="L888" s="2"/>
      <c r="M888" s="63"/>
      <c r="N888" s="2"/>
      <c r="O888" s="63"/>
      <c r="P888" s="2"/>
      <c r="Q888" s="63"/>
      <c r="R888" s="2"/>
      <c r="S888" s="2"/>
      <c r="T888" s="2"/>
      <c r="U888" s="2"/>
      <c r="V888" s="2"/>
      <c r="W888" s="2"/>
      <c r="X888" s="2"/>
      <c r="Y888" s="2"/>
      <c r="Z888" s="2"/>
      <c r="AA888" s="2"/>
      <c r="AB888" s="2"/>
      <c r="AC888" s="2"/>
      <c r="AD888" s="2"/>
      <c r="AE888" s="2"/>
      <c r="AF888" s="2"/>
      <c r="AG888" s="2"/>
      <c r="AH888" s="2"/>
      <c r="AI888" s="2"/>
      <c r="AJ888" s="2"/>
      <c r="AK888" s="2"/>
    </row>
    <row r="889" spans="1:37" ht="15.75" customHeight="1">
      <c r="A889" s="2"/>
      <c r="B889" s="2"/>
      <c r="C889" s="63"/>
      <c r="D889" s="2"/>
      <c r="E889" s="63"/>
      <c r="F889" s="2"/>
      <c r="G889" s="63"/>
      <c r="H889" s="2"/>
      <c r="I889" s="63"/>
      <c r="J889" s="2"/>
      <c r="K889" s="63"/>
      <c r="L889" s="2"/>
      <c r="M889" s="63"/>
      <c r="N889" s="2"/>
      <c r="O889" s="63"/>
      <c r="P889" s="2"/>
      <c r="Q889" s="63"/>
      <c r="R889" s="2"/>
      <c r="S889" s="2"/>
      <c r="T889" s="2"/>
      <c r="U889" s="2"/>
      <c r="V889" s="2"/>
      <c r="W889" s="2"/>
      <c r="X889" s="2"/>
      <c r="Y889" s="2"/>
      <c r="Z889" s="2"/>
      <c r="AA889" s="2"/>
      <c r="AB889" s="2"/>
      <c r="AC889" s="2"/>
      <c r="AD889" s="2"/>
      <c r="AE889" s="2"/>
      <c r="AF889" s="2"/>
      <c r="AG889" s="2"/>
      <c r="AH889" s="2"/>
      <c r="AI889" s="2"/>
      <c r="AJ889" s="2"/>
      <c r="AK889" s="2"/>
    </row>
    <row r="890" spans="1:37" ht="15.75" customHeight="1">
      <c r="A890" s="2"/>
      <c r="B890" s="2"/>
      <c r="C890" s="63"/>
      <c r="D890" s="2"/>
      <c r="E890" s="63"/>
      <c r="F890" s="2"/>
      <c r="G890" s="63"/>
      <c r="H890" s="2"/>
      <c r="I890" s="63"/>
      <c r="J890" s="2"/>
      <c r="K890" s="63"/>
      <c r="L890" s="2"/>
      <c r="M890" s="63"/>
      <c r="N890" s="2"/>
      <c r="O890" s="63"/>
      <c r="P890" s="2"/>
      <c r="Q890" s="63"/>
      <c r="R890" s="2"/>
      <c r="S890" s="2"/>
      <c r="T890" s="2"/>
      <c r="U890" s="2"/>
      <c r="V890" s="2"/>
      <c r="W890" s="2"/>
      <c r="X890" s="2"/>
      <c r="Y890" s="2"/>
      <c r="Z890" s="2"/>
      <c r="AA890" s="2"/>
      <c r="AB890" s="2"/>
      <c r="AC890" s="2"/>
      <c r="AD890" s="2"/>
      <c r="AE890" s="2"/>
      <c r="AF890" s="2"/>
      <c r="AG890" s="2"/>
      <c r="AH890" s="2"/>
      <c r="AI890" s="2"/>
      <c r="AJ890" s="2"/>
      <c r="AK890" s="2"/>
    </row>
    <row r="891" spans="1:37" ht="15.75" customHeight="1">
      <c r="A891" s="2"/>
      <c r="B891" s="2"/>
      <c r="C891" s="63"/>
      <c r="D891" s="2"/>
      <c r="E891" s="63"/>
      <c r="F891" s="2"/>
      <c r="G891" s="63"/>
      <c r="H891" s="2"/>
      <c r="I891" s="63"/>
      <c r="J891" s="2"/>
      <c r="K891" s="63"/>
      <c r="L891" s="2"/>
      <c r="M891" s="63"/>
      <c r="N891" s="2"/>
      <c r="O891" s="63"/>
      <c r="P891" s="2"/>
      <c r="Q891" s="63"/>
      <c r="R891" s="2"/>
      <c r="S891" s="2"/>
      <c r="T891" s="2"/>
      <c r="U891" s="2"/>
      <c r="V891" s="2"/>
      <c r="W891" s="2"/>
      <c r="X891" s="2"/>
      <c r="Y891" s="2"/>
      <c r="Z891" s="2"/>
      <c r="AA891" s="2"/>
      <c r="AB891" s="2"/>
      <c r="AC891" s="2"/>
      <c r="AD891" s="2"/>
      <c r="AE891" s="2"/>
      <c r="AF891" s="2"/>
      <c r="AG891" s="2"/>
      <c r="AH891" s="2"/>
      <c r="AI891" s="2"/>
      <c r="AJ891" s="2"/>
      <c r="AK891" s="2"/>
    </row>
    <row r="892" spans="1:37" ht="15.75" customHeight="1">
      <c r="A892" s="2"/>
      <c r="B892" s="2"/>
      <c r="C892" s="63"/>
      <c r="D892" s="2"/>
      <c r="E892" s="63"/>
      <c r="F892" s="2"/>
      <c r="G892" s="63"/>
      <c r="H892" s="2"/>
      <c r="I892" s="63"/>
      <c r="J892" s="2"/>
      <c r="K892" s="63"/>
      <c r="L892" s="2"/>
      <c r="M892" s="63"/>
      <c r="N892" s="2"/>
      <c r="O892" s="63"/>
      <c r="P892" s="2"/>
      <c r="Q892" s="63"/>
      <c r="R892" s="2"/>
      <c r="S892" s="2"/>
      <c r="T892" s="2"/>
      <c r="U892" s="2"/>
      <c r="V892" s="2"/>
      <c r="W892" s="2"/>
      <c r="X892" s="2"/>
      <c r="Y892" s="2"/>
      <c r="Z892" s="2"/>
      <c r="AA892" s="2"/>
      <c r="AB892" s="2"/>
      <c r="AC892" s="2"/>
      <c r="AD892" s="2"/>
      <c r="AE892" s="2"/>
      <c r="AF892" s="2"/>
      <c r="AG892" s="2"/>
      <c r="AH892" s="2"/>
      <c r="AI892" s="2"/>
      <c r="AJ892" s="2"/>
      <c r="AK892" s="2"/>
    </row>
    <row r="893" spans="1:37" ht="15.75" customHeight="1">
      <c r="A893" s="2"/>
      <c r="B893" s="2"/>
      <c r="C893" s="63"/>
      <c r="D893" s="2"/>
      <c r="E893" s="63"/>
      <c r="F893" s="2"/>
      <c r="G893" s="63"/>
      <c r="H893" s="2"/>
      <c r="I893" s="63"/>
      <c r="J893" s="2"/>
      <c r="K893" s="63"/>
      <c r="L893" s="2"/>
      <c r="M893" s="63"/>
      <c r="N893" s="2"/>
      <c r="O893" s="63"/>
      <c r="P893" s="2"/>
      <c r="Q893" s="63"/>
      <c r="R893" s="2"/>
      <c r="S893" s="2"/>
      <c r="T893" s="2"/>
      <c r="U893" s="2"/>
      <c r="V893" s="2"/>
      <c r="W893" s="2"/>
      <c r="X893" s="2"/>
      <c r="Y893" s="2"/>
      <c r="Z893" s="2"/>
      <c r="AA893" s="2"/>
      <c r="AB893" s="2"/>
      <c r="AC893" s="2"/>
      <c r="AD893" s="2"/>
      <c r="AE893" s="2"/>
      <c r="AF893" s="2"/>
      <c r="AG893" s="2"/>
      <c r="AH893" s="2"/>
      <c r="AI893" s="2"/>
      <c r="AJ893" s="2"/>
      <c r="AK893" s="2"/>
    </row>
    <row r="894" spans="1:37" ht="15.75" customHeight="1">
      <c r="A894" s="2"/>
      <c r="B894" s="2"/>
      <c r="C894" s="63"/>
      <c r="D894" s="2"/>
      <c r="E894" s="63"/>
      <c r="F894" s="2"/>
      <c r="G894" s="63"/>
      <c r="H894" s="2"/>
      <c r="I894" s="63"/>
      <c r="J894" s="2"/>
      <c r="K894" s="63"/>
      <c r="L894" s="2"/>
      <c r="M894" s="63"/>
      <c r="N894" s="2"/>
      <c r="O894" s="63"/>
      <c r="P894" s="2"/>
      <c r="Q894" s="63"/>
      <c r="R894" s="2"/>
      <c r="S894" s="2"/>
      <c r="T894" s="2"/>
      <c r="U894" s="2"/>
      <c r="V894" s="2"/>
      <c r="W894" s="2"/>
      <c r="X894" s="2"/>
      <c r="Y894" s="2"/>
      <c r="Z894" s="2"/>
      <c r="AA894" s="2"/>
      <c r="AB894" s="2"/>
      <c r="AC894" s="2"/>
      <c r="AD894" s="2"/>
      <c r="AE894" s="2"/>
      <c r="AF894" s="2"/>
      <c r="AG894" s="2"/>
      <c r="AH894" s="2"/>
      <c r="AI894" s="2"/>
      <c r="AJ894" s="2"/>
      <c r="AK894" s="2"/>
    </row>
    <row r="895" spans="1:37" ht="15.75" customHeight="1">
      <c r="A895" s="2"/>
      <c r="B895" s="2"/>
      <c r="C895" s="63"/>
      <c r="D895" s="2"/>
      <c r="E895" s="63"/>
      <c r="F895" s="2"/>
      <c r="G895" s="63"/>
      <c r="H895" s="2"/>
      <c r="I895" s="63"/>
      <c r="J895" s="2"/>
      <c r="K895" s="63"/>
      <c r="L895" s="2"/>
      <c r="M895" s="63"/>
      <c r="N895" s="2"/>
      <c r="O895" s="63"/>
      <c r="P895" s="2"/>
      <c r="Q895" s="63"/>
      <c r="R895" s="2"/>
      <c r="S895" s="2"/>
      <c r="T895" s="2"/>
      <c r="U895" s="2"/>
      <c r="V895" s="2"/>
      <c r="W895" s="2"/>
      <c r="X895" s="2"/>
      <c r="Y895" s="2"/>
      <c r="Z895" s="2"/>
      <c r="AA895" s="2"/>
      <c r="AB895" s="2"/>
      <c r="AC895" s="2"/>
      <c r="AD895" s="2"/>
      <c r="AE895" s="2"/>
      <c r="AF895" s="2"/>
      <c r="AG895" s="2"/>
      <c r="AH895" s="2"/>
      <c r="AI895" s="2"/>
      <c r="AJ895" s="2"/>
      <c r="AK895" s="2"/>
    </row>
    <row r="896" spans="1:37" ht="15.75" customHeight="1">
      <c r="A896" s="2"/>
      <c r="B896" s="2"/>
      <c r="C896" s="63"/>
      <c r="D896" s="2"/>
      <c r="E896" s="63"/>
      <c r="F896" s="2"/>
      <c r="G896" s="63"/>
      <c r="H896" s="2"/>
      <c r="I896" s="63"/>
      <c r="J896" s="2"/>
      <c r="K896" s="63"/>
      <c r="L896" s="2"/>
      <c r="M896" s="63"/>
      <c r="N896" s="2"/>
      <c r="O896" s="63"/>
      <c r="P896" s="2"/>
      <c r="Q896" s="63"/>
      <c r="R896" s="2"/>
      <c r="S896" s="2"/>
      <c r="T896" s="2"/>
      <c r="U896" s="2"/>
      <c r="V896" s="2"/>
      <c r="W896" s="2"/>
      <c r="X896" s="2"/>
      <c r="Y896" s="2"/>
      <c r="Z896" s="2"/>
      <c r="AA896" s="2"/>
      <c r="AB896" s="2"/>
      <c r="AC896" s="2"/>
      <c r="AD896" s="2"/>
      <c r="AE896" s="2"/>
      <c r="AF896" s="2"/>
      <c r="AG896" s="2"/>
      <c r="AH896" s="2"/>
      <c r="AI896" s="2"/>
      <c r="AJ896" s="2"/>
      <c r="AK896" s="2"/>
    </row>
    <row r="897" spans="1:37" ht="15.75" customHeight="1">
      <c r="A897" s="2"/>
      <c r="B897" s="2"/>
      <c r="C897" s="63"/>
      <c r="D897" s="2"/>
      <c r="E897" s="63"/>
      <c r="F897" s="2"/>
      <c r="G897" s="63"/>
      <c r="H897" s="2"/>
      <c r="I897" s="63"/>
      <c r="J897" s="2"/>
      <c r="K897" s="63"/>
      <c r="L897" s="2"/>
      <c r="M897" s="63"/>
      <c r="N897" s="2"/>
      <c r="O897" s="63"/>
      <c r="P897" s="2"/>
      <c r="Q897" s="63"/>
      <c r="R897" s="2"/>
      <c r="S897" s="2"/>
      <c r="T897" s="2"/>
      <c r="U897" s="2"/>
      <c r="V897" s="2"/>
      <c r="W897" s="2"/>
      <c r="X897" s="2"/>
      <c r="Y897" s="2"/>
      <c r="Z897" s="2"/>
      <c r="AA897" s="2"/>
      <c r="AB897" s="2"/>
      <c r="AC897" s="2"/>
      <c r="AD897" s="2"/>
      <c r="AE897" s="2"/>
      <c r="AF897" s="2"/>
      <c r="AG897" s="2"/>
      <c r="AH897" s="2"/>
      <c r="AI897" s="2"/>
      <c r="AJ897" s="2"/>
      <c r="AK897" s="2"/>
    </row>
    <row r="898" spans="1:37" ht="15.75" customHeight="1">
      <c r="A898" s="2"/>
      <c r="B898" s="2"/>
      <c r="C898" s="63"/>
      <c r="D898" s="2"/>
      <c r="E898" s="63"/>
      <c r="F898" s="2"/>
      <c r="G898" s="63"/>
      <c r="H898" s="2"/>
      <c r="I898" s="63"/>
      <c r="J898" s="2"/>
      <c r="K898" s="63"/>
      <c r="L898" s="2"/>
      <c r="M898" s="63"/>
      <c r="N898" s="2"/>
      <c r="O898" s="63"/>
      <c r="P898" s="2"/>
      <c r="Q898" s="63"/>
      <c r="R898" s="2"/>
      <c r="S898" s="2"/>
      <c r="T898" s="2"/>
      <c r="U898" s="2"/>
      <c r="V898" s="2"/>
      <c r="W898" s="2"/>
      <c r="X898" s="2"/>
      <c r="Y898" s="2"/>
      <c r="Z898" s="2"/>
      <c r="AA898" s="2"/>
      <c r="AB898" s="2"/>
      <c r="AC898" s="2"/>
      <c r="AD898" s="2"/>
      <c r="AE898" s="2"/>
      <c r="AF898" s="2"/>
      <c r="AG898" s="2"/>
      <c r="AH898" s="2"/>
      <c r="AI898" s="2"/>
      <c r="AJ898" s="2"/>
      <c r="AK898" s="2"/>
    </row>
    <row r="899" spans="1:37" ht="15.75" customHeight="1">
      <c r="A899" s="2"/>
      <c r="B899" s="2"/>
      <c r="C899" s="63"/>
      <c r="D899" s="2"/>
      <c r="E899" s="63"/>
      <c r="F899" s="2"/>
      <c r="G899" s="63"/>
      <c r="H899" s="2"/>
      <c r="I899" s="63"/>
      <c r="J899" s="2"/>
      <c r="K899" s="63"/>
      <c r="L899" s="2"/>
      <c r="M899" s="63"/>
      <c r="N899" s="2"/>
      <c r="O899" s="63"/>
      <c r="P899" s="2"/>
      <c r="Q899" s="63"/>
      <c r="R899" s="2"/>
      <c r="S899" s="2"/>
      <c r="T899" s="2"/>
      <c r="U899" s="2"/>
      <c r="V899" s="2"/>
      <c r="W899" s="2"/>
      <c r="X899" s="2"/>
      <c r="Y899" s="2"/>
      <c r="Z899" s="2"/>
      <c r="AA899" s="2"/>
      <c r="AB899" s="2"/>
      <c r="AC899" s="2"/>
      <c r="AD899" s="2"/>
      <c r="AE899" s="2"/>
      <c r="AF899" s="2"/>
      <c r="AG899" s="2"/>
      <c r="AH899" s="2"/>
      <c r="AI899" s="2"/>
      <c r="AJ899" s="2"/>
      <c r="AK899" s="2"/>
    </row>
    <row r="900" spans="1:37" ht="15.75" customHeight="1">
      <c r="A900" s="2"/>
      <c r="B900" s="2"/>
      <c r="C900" s="63"/>
      <c r="D900" s="2"/>
      <c r="E900" s="63"/>
      <c r="F900" s="2"/>
      <c r="G900" s="63"/>
      <c r="H900" s="2"/>
      <c r="I900" s="63"/>
      <c r="J900" s="2"/>
      <c r="K900" s="63"/>
      <c r="L900" s="2"/>
      <c r="M900" s="63"/>
      <c r="N900" s="2"/>
      <c r="O900" s="63"/>
      <c r="P900" s="2"/>
      <c r="Q900" s="63"/>
      <c r="R900" s="2"/>
      <c r="S900" s="2"/>
      <c r="T900" s="2"/>
      <c r="U900" s="2"/>
      <c r="V900" s="2"/>
      <c r="W900" s="2"/>
      <c r="X900" s="2"/>
      <c r="Y900" s="2"/>
      <c r="Z900" s="2"/>
      <c r="AA900" s="2"/>
      <c r="AB900" s="2"/>
      <c r="AC900" s="2"/>
      <c r="AD900" s="2"/>
      <c r="AE900" s="2"/>
      <c r="AF900" s="2"/>
      <c r="AG900" s="2"/>
      <c r="AH900" s="2"/>
      <c r="AI900" s="2"/>
      <c r="AJ900" s="2"/>
      <c r="AK900" s="2"/>
    </row>
    <row r="901" spans="1:37" ht="15.75" customHeight="1">
      <c r="A901" s="2"/>
      <c r="B901" s="2"/>
      <c r="C901" s="63"/>
      <c r="D901" s="2"/>
      <c r="E901" s="63"/>
      <c r="F901" s="2"/>
      <c r="G901" s="63"/>
      <c r="H901" s="2"/>
      <c r="I901" s="63"/>
      <c r="J901" s="2"/>
      <c r="K901" s="63"/>
      <c r="L901" s="2"/>
      <c r="M901" s="63"/>
      <c r="N901" s="2"/>
      <c r="O901" s="63"/>
      <c r="P901" s="2"/>
      <c r="Q901" s="63"/>
      <c r="R901" s="2"/>
      <c r="S901" s="2"/>
      <c r="T901" s="2"/>
      <c r="U901" s="2"/>
      <c r="V901" s="2"/>
      <c r="W901" s="2"/>
      <c r="X901" s="2"/>
      <c r="Y901" s="2"/>
      <c r="Z901" s="2"/>
      <c r="AA901" s="2"/>
      <c r="AB901" s="2"/>
      <c r="AC901" s="2"/>
      <c r="AD901" s="2"/>
      <c r="AE901" s="2"/>
      <c r="AF901" s="2"/>
      <c r="AG901" s="2"/>
      <c r="AH901" s="2"/>
      <c r="AI901" s="2"/>
      <c r="AJ901" s="2"/>
      <c r="AK901" s="2"/>
    </row>
    <row r="902" spans="1:37" ht="15.75" customHeight="1">
      <c r="A902" s="2"/>
      <c r="B902" s="2"/>
      <c r="C902" s="63"/>
      <c r="D902" s="2"/>
      <c r="E902" s="63"/>
      <c r="F902" s="2"/>
      <c r="G902" s="63"/>
      <c r="H902" s="2"/>
      <c r="I902" s="63"/>
      <c r="J902" s="2"/>
      <c r="K902" s="63"/>
      <c r="L902" s="2"/>
      <c r="M902" s="63"/>
      <c r="N902" s="2"/>
      <c r="O902" s="63"/>
      <c r="P902" s="2"/>
      <c r="Q902" s="63"/>
      <c r="R902" s="2"/>
      <c r="S902" s="2"/>
      <c r="T902" s="2"/>
      <c r="U902" s="2"/>
      <c r="V902" s="2"/>
      <c r="W902" s="2"/>
      <c r="X902" s="2"/>
      <c r="Y902" s="2"/>
      <c r="Z902" s="2"/>
      <c r="AA902" s="2"/>
      <c r="AB902" s="2"/>
      <c r="AC902" s="2"/>
      <c r="AD902" s="2"/>
      <c r="AE902" s="2"/>
      <c r="AF902" s="2"/>
      <c r="AG902" s="2"/>
      <c r="AH902" s="2"/>
      <c r="AI902" s="2"/>
      <c r="AJ902" s="2"/>
      <c r="AK902" s="2"/>
    </row>
    <row r="903" spans="1:37" ht="15.75" customHeight="1">
      <c r="A903" s="2"/>
      <c r="B903" s="2"/>
      <c r="C903" s="63"/>
      <c r="D903" s="2"/>
      <c r="E903" s="63"/>
      <c r="F903" s="2"/>
      <c r="G903" s="63"/>
      <c r="H903" s="2"/>
      <c r="I903" s="63"/>
      <c r="J903" s="2"/>
      <c r="K903" s="63"/>
      <c r="L903" s="2"/>
      <c r="M903" s="63"/>
      <c r="N903" s="2"/>
      <c r="O903" s="63"/>
      <c r="P903" s="2"/>
      <c r="Q903" s="63"/>
      <c r="R903" s="2"/>
      <c r="S903" s="2"/>
      <c r="T903" s="2"/>
      <c r="U903" s="2"/>
      <c r="V903" s="2"/>
      <c r="W903" s="2"/>
      <c r="X903" s="2"/>
      <c r="Y903" s="2"/>
      <c r="Z903" s="2"/>
      <c r="AA903" s="2"/>
      <c r="AB903" s="2"/>
      <c r="AC903" s="2"/>
      <c r="AD903" s="2"/>
      <c r="AE903" s="2"/>
      <c r="AF903" s="2"/>
      <c r="AG903" s="2"/>
      <c r="AH903" s="2"/>
      <c r="AI903" s="2"/>
      <c r="AJ903" s="2"/>
      <c r="AK903" s="2"/>
    </row>
    <row r="904" spans="1:37" ht="15.75" customHeight="1">
      <c r="A904" s="2"/>
      <c r="B904" s="2"/>
      <c r="C904" s="63"/>
      <c r="D904" s="2"/>
      <c r="E904" s="63"/>
      <c r="F904" s="2"/>
      <c r="G904" s="63"/>
      <c r="H904" s="2"/>
      <c r="I904" s="63"/>
      <c r="J904" s="2"/>
      <c r="K904" s="63"/>
      <c r="L904" s="2"/>
      <c r="M904" s="63"/>
      <c r="N904" s="2"/>
      <c r="O904" s="63"/>
      <c r="P904" s="2"/>
      <c r="Q904" s="63"/>
      <c r="R904" s="2"/>
      <c r="S904" s="2"/>
      <c r="T904" s="2"/>
      <c r="U904" s="2"/>
      <c r="V904" s="2"/>
      <c r="W904" s="2"/>
      <c r="X904" s="2"/>
      <c r="Y904" s="2"/>
      <c r="Z904" s="2"/>
      <c r="AA904" s="2"/>
      <c r="AB904" s="2"/>
      <c r="AC904" s="2"/>
      <c r="AD904" s="2"/>
      <c r="AE904" s="2"/>
      <c r="AF904" s="2"/>
      <c r="AG904" s="2"/>
      <c r="AH904" s="2"/>
      <c r="AI904" s="2"/>
      <c r="AJ904" s="2"/>
      <c r="AK904" s="2"/>
    </row>
    <row r="905" spans="1:37" ht="15.75" customHeight="1">
      <c r="A905" s="2"/>
      <c r="B905" s="2"/>
      <c r="C905" s="63"/>
      <c r="D905" s="2"/>
      <c r="E905" s="63"/>
      <c r="F905" s="2"/>
      <c r="G905" s="63"/>
      <c r="H905" s="2"/>
      <c r="I905" s="63"/>
      <c r="J905" s="2"/>
      <c r="K905" s="63"/>
      <c r="L905" s="2"/>
      <c r="M905" s="63"/>
      <c r="N905" s="2"/>
      <c r="O905" s="63"/>
      <c r="P905" s="2"/>
      <c r="Q905" s="63"/>
      <c r="R905" s="2"/>
      <c r="S905" s="2"/>
      <c r="T905" s="2"/>
      <c r="U905" s="2"/>
      <c r="V905" s="2"/>
      <c r="W905" s="2"/>
      <c r="X905" s="2"/>
      <c r="Y905" s="2"/>
      <c r="Z905" s="2"/>
      <c r="AA905" s="2"/>
      <c r="AB905" s="2"/>
      <c r="AC905" s="2"/>
      <c r="AD905" s="2"/>
      <c r="AE905" s="2"/>
      <c r="AF905" s="2"/>
      <c r="AG905" s="2"/>
      <c r="AH905" s="2"/>
      <c r="AI905" s="2"/>
      <c r="AJ905" s="2"/>
      <c r="AK905" s="2"/>
    </row>
    <row r="906" spans="1:37" ht="15.75" customHeight="1">
      <c r="A906" s="2"/>
      <c r="B906" s="2"/>
      <c r="C906" s="63"/>
      <c r="D906" s="2"/>
      <c r="E906" s="63"/>
      <c r="F906" s="2"/>
      <c r="G906" s="63"/>
      <c r="H906" s="2"/>
      <c r="I906" s="63"/>
      <c r="J906" s="2"/>
      <c r="K906" s="63"/>
      <c r="L906" s="2"/>
      <c r="M906" s="63"/>
      <c r="N906" s="2"/>
      <c r="O906" s="63"/>
      <c r="P906" s="2"/>
      <c r="Q906" s="63"/>
      <c r="R906" s="2"/>
      <c r="S906" s="2"/>
      <c r="T906" s="2"/>
      <c r="U906" s="2"/>
      <c r="V906" s="2"/>
      <c r="W906" s="2"/>
      <c r="X906" s="2"/>
      <c r="Y906" s="2"/>
      <c r="Z906" s="2"/>
      <c r="AA906" s="2"/>
      <c r="AB906" s="2"/>
      <c r="AC906" s="2"/>
      <c r="AD906" s="2"/>
      <c r="AE906" s="2"/>
      <c r="AF906" s="2"/>
      <c r="AG906" s="2"/>
      <c r="AH906" s="2"/>
      <c r="AI906" s="2"/>
      <c r="AJ906" s="2"/>
      <c r="AK906" s="2"/>
    </row>
    <row r="907" spans="1:37" ht="15.75" customHeight="1">
      <c r="A907" s="2"/>
      <c r="B907" s="2"/>
      <c r="C907" s="63"/>
      <c r="D907" s="2"/>
      <c r="E907" s="63"/>
      <c r="F907" s="2"/>
      <c r="G907" s="63"/>
      <c r="H907" s="2"/>
      <c r="I907" s="63"/>
      <c r="J907" s="2"/>
      <c r="K907" s="63"/>
      <c r="L907" s="2"/>
      <c r="M907" s="63"/>
      <c r="N907" s="2"/>
      <c r="O907" s="63"/>
      <c r="P907" s="2"/>
      <c r="Q907" s="63"/>
      <c r="R907" s="2"/>
      <c r="S907" s="2"/>
      <c r="T907" s="2"/>
      <c r="U907" s="2"/>
      <c r="V907" s="2"/>
      <c r="W907" s="2"/>
      <c r="X907" s="2"/>
      <c r="Y907" s="2"/>
      <c r="Z907" s="2"/>
      <c r="AA907" s="2"/>
      <c r="AB907" s="2"/>
      <c r="AC907" s="2"/>
      <c r="AD907" s="2"/>
      <c r="AE907" s="2"/>
      <c r="AF907" s="2"/>
      <c r="AG907" s="2"/>
      <c r="AH907" s="2"/>
      <c r="AI907" s="2"/>
      <c r="AJ907" s="2"/>
      <c r="AK907" s="2"/>
    </row>
    <row r="908" spans="1:37" ht="15.75" customHeight="1">
      <c r="A908" s="2"/>
      <c r="B908" s="2"/>
      <c r="C908" s="63"/>
      <c r="D908" s="2"/>
      <c r="E908" s="63"/>
      <c r="F908" s="2"/>
      <c r="G908" s="63"/>
      <c r="H908" s="2"/>
      <c r="I908" s="63"/>
      <c r="J908" s="2"/>
      <c r="K908" s="63"/>
      <c r="L908" s="2"/>
      <c r="M908" s="63"/>
      <c r="N908" s="2"/>
      <c r="O908" s="63"/>
      <c r="P908" s="2"/>
      <c r="Q908" s="63"/>
      <c r="R908" s="2"/>
      <c r="S908" s="2"/>
      <c r="T908" s="2"/>
      <c r="U908" s="2"/>
      <c r="V908" s="2"/>
      <c r="W908" s="2"/>
      <c r="X908" s="2"/>
      <c r="Y908" s="2"/>
      <c r="Z908" s="2"/>
      <c r="AA908" s="2"/>
      <c r="AB908" s="2"/>
      <c r="AC908" s="2"/>
      <c r="AD908" s="2"/>
      <c r="AE908" s="2"/>
      <c r="AF908" s="2"/>
      <c r="AG908" s="2"/>
      <c r="AH908" s="2"/>
      <c r="AI908" s="2"/>
      <c r="AJ908" s="2"/>
      <c r="AK908" s="2"/>
    </row>
    <row r="909" spans="1:37" ht="15.75" customHeight="1">
      <c r="A909" s="2"/>
      <c r="B909" s="2"/>
      <c r="C909" s="63"/>
      <c r="D909" s="2"/>
      <c r="E909" s="63"/>
      <c r="F909" s="2"/>
      <c r="G909" s="63"/>
      <c r="H909" s="2"/>
      <c r="I909" s="63"/>
      <c r="J909" s="2"/>
      <c r="K909" s="63"/>
      <c r="L909" s="2"/>
      <c r="M909" s="63"/>
      <c r="N909" s="2"/>
      <c r="O909" s="63"/>
      <c r="P909" s="2"/>
      <c r="Q909" s="63"/>
      <c r="R909" s="2"/>
      <c r="S909" s="2"/>
      <c r="T909" s="2"/>
      <c r="U909" s="2"/>
      <c r="V909" s="2"/>
      <c r="W909" s="2"/>
      <c r="X909" s="2"/>
      <c r="Y909" s="2"/>
      <c r="Z909" s="2"/>
      <c r="AA909" s="2"/>
      <c r="AB909" s="2"/>
      <c r="AC909" s="2"/>
      <c r="AD909" s="2"/>
      <c r="AE909" s="2"/>
      <c r="AF909" s="2"/>
      <c r="AG909" s="2"/>
      <c r="AH909" s="2"/>
      <c r="AI909" s="2"/>
      <c r="AJ909" s="2"/>
      <c r="AK909" s="2"/>
    </row>
    <row r="910" spans="1:37" ht="15.75" customHeight="1">
      <c r="A910" s="2"/>
      <c r="B910" s="2"/>
      <c r="C910" s="63"/>
      <c r="D910" s="2"/>
      <c r="E910" s="63"/>
      <c r="F910" s="2"/>
      <c r="G910" s="63"/>
      <c r="H910" s="2"/>
      <c r="I910" s="63"/>
      <c r="J910" s="2"/>
      <c r="K910" s="63"/>
      <c r="L910" s="2"/>
      <c r="M910" s="63"/>
      <c r="N910" s="2"/>
      <c r="O910" s="63"/>
      <c r="P910" s="2"/>
      <c r="Q910" s="63"/>
      <c r="R910" s="2"/>
      <c r="S910" s="2"/>
      <c r="T910" s="2"/>
      <c r="U910" s="2"/>
      <c r="V910" s="2"/>
      <c r="W910" s="2"/>
      <c r="X910" s="2"/>
      <c r="Y910" s="2"/>
      <c r="Z910" s="2"/>
      <c r="AA910" s="2"/>
      <c r="AB910" s="2"/>
      <c r="AC910" s="2"/>
      <c r="AD910" s="2"/>
      <c r="AE910" s="2"/>
      <c r="AF910" s="2"/>
      <c r="AG910" s="2"/>
      <c r="AH910" s="2"/>
      <c r="AI910" s="2"/>
      <c r="AJ910" s="2"/>
      <c r="AK910" s="2"/>
    </row>
    <row r="911" spans="1:37" ht="15.75" customHeight="1">
      <c r="A911" s="2"/>
      <c r="B911" s="2"/>
      <c r="C911" s="63"/>
      <c r="D911" s="2"/>
      <c r="E911" s="63"/>
      <c r="F911" s="2"/>
      <c r="G911" s="63"/>
      <c r="H911" s="2"/>
      <c r="I911" s="63"/>
      <c r="J911" s="2"/>
      <c r="K911" s="63"/>
      <c r="L911" s="2"/>
      <c r="M911" s="63"/>
      <c r="N911" s="2"/>
      <c r="O911" s="63"/>
      <c r="P911" s="2"/>
      <c r="Q911" s="63"/>
      <c r="R911" s="2"/>
      <c r="S911" s="2"/>
      <c r="T911" s="2"/>
      <c r="U911" s="2"/>
      <c r="V911" s="2"/>
      <c r="W911" s="2"/>
      <c r="X911" s="2"/>
      <c r="Y911" s="2"/>
      <c r="Z911" s="2"/>
      <c r="AA911" s="2"/>
      <c r="AB911" s="2"/>
      <c r="AC911" s="2"/>
      <c r="AD911" s="2"/>
      <c r="AE911" s="2"/>
      <c r="AF911" s="2"/>
      <c r="AG911" s="2"/>
      <c r="AH911" s="2"/>
      <c r="AI911" s="2"/>
      <c r="AJ911" s="2"/>
      <c r="AK911" s="2"/>
    </row>
    <row r="912" spans="1:37" ht="15.75" customHeight="1">
      <c r="A912" s="2"/>
      <c r="B912" s="2"/>
      <c r="C912" s="63"/>
      <c r="D912" s="2"/>
      <c r="E912" s="63"/>
      <c r="F912" s="2"/>
      <c r="G912" s="63"/>
      <c r="H912" s="2"/>
      <c r="I912" s="63"/>
      <c r="J912" s="2"/>
      <c r="K912" s="63"/>
      <c r="L912" s="2"/>
      <c r="M912" s="63"/>
      <c r="N912" s="2"/>
      <c r="O912" s="63"/>
      <c r="P912" s="2"/>
      <c r="Q912" s="63"/>
      <c r="R912" s="2"/>
      <c r="S912" s="2"/>
      <c r="T912" s="2"/>
      <c r="U912" s="2"/>
      <c r="V912" s="2"/>
      <c r="W912" s="2"/>
      <c r="X912" s="2"/>
      <c r="Y912" s="2"/>
      <c r="Z912" s="2"/>
      <c r="AA912" s="2"/>
      <c r="AB912" s="2"/>
      <c r="AC912" s="2"/>
      <c r="AD912" s="2"/>
      <c r="AE912" s="2"/>
      <c r="AF912" s="2"/>
      <c r="AG912" s="2"/>
      <c r="AH912" s="2"/>
      <c r="AI912" s="2"/>
      <c r="AJ912" s="2"/>
      <c r="AK912" s="2"/>
    </row>
    <row r="913" spans="1:37" ht="15.75" customHeight="1">
      <c r="A913" s="2"/>
      <c r="B913" s="2"/>
      <c r="C913" s="63"/>
      <c r="D913" s="2"/>
      <c r="E913" s="63"/>
      <c r="F913" s="2"/>
      <c r="G913" s="63"/>
      <c r="H913" s="2"/>
      <c r="I913" s="63"/>
      <c r="J913" s="2"/>
      <c r="K913" s="63"/>
      <c r="L913" s="2"/>
      <c r="M913" s="63"/>
      <c r="N913" s="2"/>
      <c r="O913" s="63"/>
      <c r="P913" s="2"/>
      <c r="Q913" s="63"/>
      <c r="R913" s="2"/>
      <c r="S913" s="2"/>
      <c r="T913" s="2"/>
      <c r="U913" s="2"/>
      <c r="V913" s="2"/>
      <c r="W913" s="2"/>
      <c r="X913" s="2"/>
      <c r="Y913" s="2"/>
      <c r="Z913" s="2"/>
      <c r="AA913" s="2"/>
      <c r="AB913" s="2"/>
      <c r="AC913" s="2"/>
      <c r="AD913" s="2"/>
      <c r="AE913" s="2"/>
      <c r="AF913" s="2"/>
      <c r="AG913" s="2"/>
      <c r="AH913" s="2"/>
      <c r="AI913" s="2"/>
      <c r="AJ913" s="2"/>
      <c r="AK913" s="2"/>
    </row>
    <row r="914" spans="1:37" ht="15.75" customHeight="1">
      <c r="A914" s="2"/>
      <c r="B914" s="2"/>
      <c r="C914" s="63"/>
      <c r="D914" s="2"/>
      <c r="E914" s="63"/>
      <c r="F914" s="2"/>
      <c r="G914" s="63"/>
      <c r="H914" s="2"/>
      <c r="I914" s="63"/>
      <c r="J914" s="2"/>
      <c r="K914" s="63"/>
      <c r="L914" s="2"/>
      <c r="M914" s="63"/>
      <c r="N914" s="2"/>
      <c r="O914" s="63"/>
      <c r="P914" s="2"/>
      <c r="Q914" s="63"/>
      <c r="R914" s="2"/>
      <c r="S914" s="2"/>
      <c r="T914" s="2"/>
      <c r="U914" s="2"/>
      <c r="V914" s="2"/>
      <c r="W914" s="2"/>
      <c r="X914" s="2"/>
      <c r="Y914" s="2"/>
      <c r="Z914" s="2"/>
      <c r="AA914" s="2"/>
      <c r="AB914" s="2"/>
      <c r="AC914" s="2"/>
      <c r="AD914" s="2"/>
      <c r="AE914" s="2"/>
      <c r="AF914" s="2"/>
      <c r="AG914" s="2"/>
      <c r="AH914" s="2"/>
      <c r="AI914" s="2"/>
      <c r="AJ914" s="2"/>
      <c r="AK914" s="2"/>
    </row>
    <row r="915" spans="1:37" ht="15.75" customHeight="1">
      <c r="A915" s="2"/>
      <c r="B915" s="2"/>
      <c r="C915" s="63"/>
      <c r="D915" s="2"/>
      <c r="E915" s="63"/>
      <c r="F915" s="2"/>
      <c r="G915" s="63"/>
      <c r="H915" s="2"/>
      <c r="I915" s="63"/>
      <c r="J915" s="2"/>
      <c r="K915" s="63"/>
      <c r="L915" s="2"/>
      <c r="M915" s="63"/>
      <c r="N915" s="2"/>
      <c r="O915" s="63"/>
      <c r="P915" s="2"/>
      <c r="Q915" s="63"/>
      <c r="R915" s="2"/>
      <c r="S915" s="2"/>
      <c r="T915" s="2"/>
      <c r="U915" s="2"/>
      <c r="V915" s="2"/>
      <c r="W915" s="2"/>
      <c r="X915" s="2"/>
      <c r="Y915" s="2"/>
      <c r="Z915" s="2"/>
      <c r="AA915" s="2"/>
      <c r="AB915" s="2"/>
      <c r="AC915" s="2"/>
      <c r="AD915" s="2"/>
      <c r="AE915" s="2"/>
      <c r="AF915" s="2"/>
      <c r="AG915" s="2"/>
      <c r="AH915" s="2"/>
      <c r="AI915" s="2"/>
      <c r="AJ915" s="2"/>
      <c r="AK915" s="2"/>
    </row>
    <row r="916" spans="1:37" ht="15.75" customHeight="1">
      <c r="A916" s="2"/>
      <c r="B916" s="2"/>
      <c r="C916" s="63"/>
      <c r="D916" s="2"/>
      <c r="E916" s="63"/>
      <c r="F916" s="2"/>
      <c r="G916" s="63"/>
      <c r="H916" s="2"/>
      <c r="I916" s="63"/>
      <c r="J916" s="2"/>
      <c r="K916" s="63"/>
      <c r="L916" s="2"/>
      <c r="M916" s="63"/>
      <c r="N916" s="2"/>
      <c r="O916" s="63"/>
      <c r="P916" s="2"/>
      <c r="Q916" s="63"/>
      <c r="R916" s="2"/>
      <c r="S916" s="2"/>
      <c r="T916" s="2"/>
      <c r="U916" s="2"/>
      <c r="V916" s="2"/>
      <c r="W916" s="2"/>
      <c r="X916" s="2"/>
      <c r="Y916" s="2"/>
      <c r="Z916" s="2"/>
      <c r="AA916" s="2"/>
      <c r="AB916" s="2"/>
      <c r="AC916" s="2"/>
      <c r="AD916" s="2"/>
      <c r="AE916" s="2"/>
      <c r="AF916" s="2"/>
      <c r="AG916" s="2"/>
      <c r="AH916" s="2"/>
      <c r="AI916" s="2"/>
      <c r="AJ916" s="2"/>
      <c r="AK916" s="2"/>
    </row>
    <row r="917" spans="1:37" ht="15.75" customHeight="1">
      <c r="A917" s="2"/>
      <c r="B917" s="2"/>
      <c r="C917" s="63"/>
      <c r="D917" s="2"/>
      <c r="E917" s="63"/>
      <c r="F917" s="2"/>
      <c r="G917" s="63"/>
      <c r="H917" s="2"/>
      <c r="I917" s="63"/>
      <c r="J917" s="2"/>
      <c r="K917" s="63"/>
      <c r="L917" s="2"/>
      <c r="M917" s="63"/>
      <c r="N917" s="2"/>
      <c r="O917" s="63"/>
      <c r="P917" s="2"/>
      <c r="Q917" s="63"/>
      <c r="R917" s="2"/>
      <c r="S917" s="2"/>
      <c r="T917" s="2"/>
      <c r="U917" s="2"/>
      <c r="V917" s="2"/>
      <c r="W917" s="2"/>
      <c r="X917" s="2"/>
      <c r="Y917" s="2"/>
      <c r="Z917" s="2"/>
      <c r="AA917" s="2"/>
      <c r="AB917" s="2"/>
      <c r="AC917" s="2"/>
      <c r="AD917" s="2"/>
      <c r="AE917" s="2"/>
      <c r="AF917" s="2"/>
      <c r="AG917" s="2"/>
      <c r="AH917" s="2"/>
      <c r="AI917" s="2"/>
      <c r="AJ917" s="2"/>
      <c r="AK917" s="2"/>
    </row>
    <row r="918" spans="1:37" ht="15.75" customHeight="1">
      <c r="A918" s="2"/>
      <c r="B918" s="2"/>
      <c r="C918" s="63"/>
      <c r="D918" s="2"/>
      <c r="E918" s="63"/>
      <c r="F918" s="2"/>
      <c r="G918" s="63"/>
      <c r="H918" s="2"/>
      <c r="I918" s="63"/>
      <c r="J918" s="2"/>
      <c r="K918" s="63"/>
      <c r="L918" s="2"/>
      <c r="M918" s="63"/>
      <c r="N918" s="2"/>
      <c r="O918" s="63"/>
      <c r="P918" s="2"/>
      <c r="Q918" s="63"/>
      <c r="R918" s="2"/>
      <c r="S918" s="2"/>
      <c r="T918" s="2"/>
      <c r="U918" s="2"/>
      <c r="V918" s="2"/>
      <c r="W918" s="2"/>
      <c r="X918" s="2"/>
      <c r="Y918" s="2"/>
      <c r="Z918" s="2"/>
      <c r="AA918" s="2"/>
      <c r="AB918" s="2"/>
      <c r="AC918" s="2"/>
      <c r="AD918" s="2"/>
      <c r="AE918" s="2"/>
      <c r="AF918" s="2"/>
      <c r="AG918" s="2"/>
      <c r="AH918" s="2"/>
      <c r="AI918" s="2"/>
      <c r="AJ918" s="2"/>
      <c r="AK918" s="2"/>
    </row>
    <row r="919" spans="1:37" ht="15.75" customHeight="1">
      <c r="A919" s="2"/>
      <c r="B919" s="2"/>
      <c r="C919" s="63"/>
      <c r="D919" s="2"/>
      <c r="E919" s="63"/>
      <c r="F919" s="2"/>
      <c r="G919" s="63"/>
      <c r="H919" s="2"/>
      <c r="I919" s="63"/>
      <c r="J919" s="2"/>
      <c r="K919" s="63"/>
      <c r="L919" s="2"/>
      <c r="M919" s="63"/>
      <c r="N919" s="2"/>
      <c r="O919" s="63"/>
      <c r="P919" s="2"/>
      <c r="Q919" s="63"/>
      <c r="R919" s="2"/>
      <c r="S919" s="2"/>
      <c r="T919" s="2"/>
      <c r="U919" s="2"/>
      <c r="V919" s="2"/>
      <c r="W919" s="2"/>
      <c r="X919" s="2"/>
      <c r="Y919" s="2"/>
      <c r="Z919" s="2"/>
      <c r="AA919" s="2"/>
      <c r="AB919" s="2"/>
      <c r="AC919" s="2"/>
      <c r="AD919" s="2"/>
      <c r="AE919" s="2"/>
      <c r="AF919" s="2"/>
      <c r="AG919" s="2"/>
      <c r="AH919" s="2"/>
      <c r="AI919" s="2"/>
      <c r="AJ919" s="2"/>
      <c r="AK919" s="2"/>
    </row>
    <row r="920" spans="1:37" ht="15.75" customHeight="1">
      <c r="A920" s="2"/>
      <c r="B920" s="2"/>
      <c r="C920" s="63"/>
      <c r="D920" s="2"/>
      <c r="E920" s="63"/>
      <c r="F920" s="2"/>
      <c r="G920" s="63"/>
      <c r="H920" s="2"/>
      <c r="I920" s="63"/>
      <c r="J920" s="2"/>
      <c r="K920" s="63"/>
      <c r="L920" s="2"/>
      <c r="M920" s="63"/>
      <c r="N920" s="2"/>
      <c r="O920" s="63"/>
      <c r="P920" s="2"/>
      <c r="Q920" s="63"/>
      <c r="R920" s="2"/>
      <c r="S920" s="2"/>
      <c r="T920" s="2"/>
      <c r="U920" s="2"/>
      <c r="V920" s="2"/>
      <c r="W920" s="2"/>
      <c r="X920" s="2"/>
      <c r="Y920" s="2"/>
      <c r="Z920" s="2"/>
      <c r="AA920" s="2"/>
      <c r="AB920" s="2"/>
      <c r="AC920" s="2"/>
      <c r="AD920" s="2"/>
      <c r="AE920" s="2"/>
      <c r="AF920" s="2"/>
      <c r="AG920" s="2"/>
      <c r="AH920" s="2"/>
      <c r="AI920" s="2"/>
      <c r="AJ920" s="2"/>
      <c r="AK920" s="2"/>
    </row>
    <row r="921" spans="1:37" ht="15.75" customHeight="1">
      <c r="A921" s="2"/>
      <c r="B921" s="2"/>
      <c r="C921" s="63"/>
      <c r="D921" s="2"/>
      <c r="E921" s="63"/>
      <c r="F921" s="2"/>
      <c r="G921" s="63"/>
      <c r="H921" s="2"/>
      <c r="I921" s="63"/>
      <c r="J921" s="2"/>
      <c r="K921" s="63"/>
      <c r="L921" s="2"/>
      <c r="M921" s="63"/>
      <c r="N921" s="2"/>
      <c r="O921" s="63"/>
      <c r="P921" s="2"/>
      <c r="Q921" s="63"/>
      <c r="R921" s="2"/>
      <c r="S921" s="2"/>
      <c r="T921" s="2"/>
      <c r="U921" s="2"/>
      <c r="V921" s="2"/>
      <c r="W921" s="2"/>
      <c r="X921" s="2"/>
      <c r="Y921" s="2"/>
      <c r="Z921" s="2"/>
      <c r="AA921" s="2"/>
      <c r="AB921" s="2"/>
      <c r="AC921" s="2"/>
      <c r="AD921" s="2"/>
      <c r="AE921" s="2"/>
      <c r="AF921" s="2"/>
      <c r="AG921" s="2"/>
      <c r="AH921" s="2"/>
      <c r="AI921" s="2"/>
      <c r="AJ921" s="2"/>
      <c r="AK921" s="2"/>
    </row>
    <row r="922" spans="1:37" ht="15.75" customHeight="1">
      <c r="A922" s="2"/>
      <c r="B922" s="2"/>
      <c r="C922" s="63"/>
      <c r="D922" s="2"/>
      <c r="E922" s="63"/>
      <c r="F922" s="2"/>
      <c r="G922" s="63"/>
      <c r="H922" s="2"/>
      <c r="I922" s="63"/>
      <c r="J922" s="2"/>
      <c r="K922" s="63"/>
      <c r="L922" s="2"/>
      <c r="M922" s="63"/>
      <c r="N922" s="2"/>
      <c r="O922" s="63"/>
      <c r="P922" s="2"/>
      <c r="Q922" s="63"/>
      <c r="R922" s="2"/>
      <c r="S922" s="2"/>
      <c r="T922" s="2"/>
      <c r="U922" s="2"/>
      <c r="V922" s="2"/>
      <c r="W922" s="2"/>
      <c r="X922" s="2"/>
      <c r="Y922" s="2"/>
      <c r="Z922" s="2"/>
      <c r="AA922" s="2"/>
      <c r="AB922" s="2"/>
      <c r="AC922" s="2"/>
      <c r="AD922" s="2"/>
      <c r="AE922" s="2"/>
      <c r="AF922" s="2"/>
      <c r="AG922" s="2"/>
      <c r="AH922" s="2"/>
      <c r="AI922" s="2"/>
      <c r="AJ922" s="2"/>
      <c r="AK922" s="2"/>
    </row>
    <row r="923" spans="1:37" ht="15.75" customHeight="1">
      <c r="A923" s="2"/>
      <c r="B923" s="2"/>
      <c r="C923" s="63"/>
      <c r="D923" s="2"/>
      <c r="E923" s="63"/>
      <c r="F923" s="2"/>
      <c r="G923" s="63"/>
      <c r="H923" s="2"/>
      <c r="I923" s="63"/>
      <c r="J923" s="2"/>
      <c r="K923" s="63"/>
      <c r="L923" s="2"/>
      <c r="M923" s="63"/>
      <c r="N923" s="2"/>
      <c r="O923" s="63"/>
      <c r="P923" s="2"/>
      <c r="Q923" s="63"/>
      <c r="R923" s="2"/>
      <c r="S923" s="2"/>
      <c r="T923" s="2"/>
      <c r="U923" s="2"/>
      <c r="V923" s="2"/>
      <c r="W923" s="2"/>
      <c r="X923" s="2"/>
      <c r="Y923" s="2"/>
      <c r="Z923" s="2"/>
      <c r="AA923" s="2"/>
      <c r="AB923" s="2"/>
      <c r="AC923" s="2"/>
      <c r="AD923" s="2"/>
      <c r="AE923" s="2"/>
      <c r="AF923" s="2"/>
      <c r="AG923" s="2"/>
      <c r="AH923" s="2"/>
      <c r="AI923" s="2"/>
      <c r="AJ923" s="2"/>
      <c r="AK923" s="2"/>
    </row>
    <row r="924" spans="1:37" ht="15.75" customHeight="1">
      <c r="A924" s="2"/>
      <c r="B924" s="2"/>
      <c r="C924" s="63"/>
      <c r="D924" s="2"/>
      <c r="E924" s="63"/>
      <c r="F924" s="2"/>
      <c r="G924" s="63"/>
      <c r="H924" s="2"/>
      <c r="I924" s="63"/>
      <c r="J924" s="2"/>
      <c r="K924" s="63"/>
      <c r="L924" s="2"/>
      <c r="M924" s="63"/>
      <c r="N924" s="2"/>
      <c r="O924" s="63"/>
      <c r="P924" s="2"/>
      <c r="Q924" s="63"/>
      <c r="R924" s="2"/>
      <c r="S924" s="2"/>
      <c r="T924" s="2"/>
      <c r="U924" s="2"/>
      <c r="V924" s="2"/>
      <c r="W924" s="2"/>
      <c r="X924" s="2"/>
      <c r="Y924" s="2"/>
      <c r="Z924" s="2"/>
      <c r="AA924" s="2"/>
      <c r="AB924" s="2"/>
      <c r="AC924" s="2"/>
      <c r="AD924" s="2"/>
      <c r="AE924" s="2"/>
      <c r="AF924" s="2"/>
      <c r="AG924" s="2"/>
      <c r="AH924" s="2"/>
      <c r="AI924" s="2"/>
      <c r="AJ924" s="2"/>
      <c r="AK924" s="2"/>
    </row>
    <row r="925" spans="1:37" ht="15.75" customHeight="1">
      <c r="A925" s="2"/>
      <c r="B925" s="2"/>
      <c r="C925" s="63"/>
      <c r="D925" s="2"/>
      <c r="E925" s="63"/>
      <c r="F925" s="2"/>
      <c r="G925" s="63"/>
      <c r="H925" s="2"/>
      <c r="I925" s="63"/>
      <c r="J925" s="2"/>
      <c r="K925" s="63"/>
      <c r="L925" s="2"/>
      <c r="M925" s="63"/>
      <c r="N925" s="2"/>
      <c r="O925" s="63"/>
      <c r="P925" s="2"/>
      <c r="Q925" s="63"/>
      <c r="R925" s="2"/>
      <c r="S925" s="2"/>
      <c r="T925" s="2"/>
      <c r="U925" s="2"/>
      <c r="V925" s="2"/>
      <c r="W925" s="2"/>
      <c r="X925" s="2"/>
      <c r="Y925" s="2"/>
      <c r="Z925" s="2"/>
      <c r="AA925" s="2"/>
      <c r="AB925" s="2"/>
      <c r="AC925" s="2"/>
      <c r="AD925" s="2"/>
      <c r="AE925" s="2"/>
      <c r="AF925" s="2"/>
      <c r="AG925" s="2"/>
      <c r="AH925" s="2"/>
      <c r="AI925" s="2"/>
      <c r="AJ925" s="2"/>
      <c r="AK925" s="2"/>
    </row>
    <row r="926" spans="1:37" ht="15.75" customHeight="1">
      <c r="A926" s="2"/>
      <c r="B926" s="2"/>
      <c r="C926" s="63"/>
      <c r="D926" s="2"/>
      <c r="E926" s="63"/>
      <c r="F926" s="2"/>
      <c r="G926" s="63"/>
      <c r="H926" s="2"/>
      <c r="I926" s="63"/>
      <c r="J926" s="2"/>
      <c r="K926" s="63"/>
      <c r="L926" s="2"/>
      <c r="M926" s="63"/>
      <c r="N926" s="2"/>
      <c r="O926" s="63"/>
      <c r="P926" s="2"/>
      <c r="Q926" s="63"/>
      <c r="R926" s="2"/>
      <c r="S926" s="2"/>
      <c r="T926" s="2"/>
      <c r="U926" s="2"/>
      <c r="V926" s="2"/>
      <c r="W926" s="2"/>
      <c r="X926" s="2"/>
      <c r="Y926" s="2"/>
      <c r="Z926" s="2"/>
      <c r="AA926" s="2"/>
      <c r="AB926" s="2"/>
      <c r="AC926" s="2"/>
      <c r="AD926" s="2"/>
      <c r="AE926" s="2"/>
      <c r="AF926" s="2"/>
      <c r="AG926" s="2"/>
      <c r="AH926" s="2"/>
      <c r="AI926" s="2"/>
      <c r="AJ926" s="2"/>
      <c r="AK926" s="2"/>
    </row>
    <row r="927" spans="1:37" ht="15.75" customHeight="1">
      <c r="A927" s="2"/>
      <c r="B927" s="2"/>
      <c r="C927" s="63"/>
      <c r="D927" s="2"/>
      <c r="E927" s="63"/>
      <c r="F927" s="2"/>
      <c r="G927" s="63"/>
      <c r="H927" s="2"/>
      <c r="I927" s="63"/>
      <c r="J927" s="2"/>
      <c r="K927" s="63"/>
      <c r="L927" s="2"/>
      <c r="M927" s="63"/>
      <c r="N927" s="2"/>
      <c r="O927" s="63"/>
      <c r="P927" s="2"/>
      <c r="Q927" s="63"/>
      <c r="R927" s="2"/>
      <c r="S927" s="2"/>
      <c r="T927" s="2"/>
      <c r="U927" s="2"/>
      <c r="V927" s="2"/>
      <c r="W927" s="2"/>
      <c r="X927" s="2"/>
      <c r="Y927" s="2"/>
      <c r="Z927" s="2"/>
      <c r="AA927" s="2"/>
      <c r="AB927" s="2"/>
      <c r="AC927" s="2"/>
      <c r="AD927" s="2"/>
      <c r="AE927" s="2"/>
      <c r="AF927" s="2"/>
      <c r="AG927" s="2"/>
      <c r="AH927" s="2"/>
      <c r="AI927" s="2"/>
      <c r="AJ927" s="2"/>
      <c r="AK927" s="2"/>
    </row>
    <row r="928" spans="1:37" ht="15.75" customHeight="1">
      <c r="A928" s="2"/>
      <c r="B928" s="2"/>
      <c r="C928" s="63"/>
      <c r="D928" s="2"/>
      <c r="E928" s="63"/>
      <c r="F928" s="2"/>
      <c r="G928" s="63"/>
      <c r="H928" s="2"/>
      <c r="I928" s="63"/>
      <c r="J928" s="2"/>
      <c r="K928" s="63"/>
      <c r="L928" s="2"/>
      <c r="M928" s="63"/>
      <c r="N928" s="2"/>
      <c r="O928" s="63"/>
      <c r="P928" s="2"/>
      <c r="Q928" s="63"/>
      <c r="R928" s="2"/>
      <c r="S928" s="2"/>
      <c r="T928" s="2"/>
      <c r="U928" s="2"/>
      <c r="V928" s="2"/>
      <c r="W928" s="2"/>
      <c r="X928" s="2"/>
      <c r="Y928" s="2"/>
      <c r="Z928" s="2"/>
      <c r="AA928" s="2"/>
      <c r="AB928" s="2"/>
      <c r="AC928" s="2"/>
      <c r="AD928" s="2"/>
      <c r="AE928" s="2"/>
      <c r="AF928" s="2"/>
      <c r="AG928" s="2"/>
      <c r="AH928" s="2"/>
      <c r="AI928" s="2"/>
      <c r="AJ928" s="2"/>
      <c r="AK928" s="2"/>
    </row>
    <row r="929" spans="1:37" ht="15.75" customHeight="1">
      <c r="A929" s="2"/>
      <c r="B929" s="2"/>
      <c r="C929" s="63"/>
      <c r="D929" s="2"/>
      <c r="E929" s="63"/>
      <c r="F929" s="2"/>
      <c r="G929" s="63"/>
      <c r="H929" s="2"/>
      <c r="I929" s="63"/>
      <c r="J929" s="2"/>
      <c r="K929" s="63"/>
      <c r="L929" s="2"/>
      <c r="M929" s="63"/>
      <c r="N929" s="2"/>
      <c r="O929" s="63"/>
      <c r="P929" s="2"/>
      <c r="Q929" s="63"/>
      <c r="R929" s="2"/>
      <c r="S929" s="2"/>
      <c r="T929" s="2"/>
      <c r="U929" s="2"/>
      <c r="V929" s="2"/>
      <c r="W929" s="2"/>
      <c r="X929" s="2"/>
      <c r="Y929" s="2"/>
      <c r="Z929" s="2"/>
      <c r="AA929" s="2"/>
      <c r="AB929" s="2"/>
      <c r="AC929" s="2"/>
      <c r="AD929" s="2"/>
      <c r="AE929" s="2"/>
      <c r="AF929" s="2"/>
      <c r="AG929" s="2"/>
      <c r="AH929" s="2"/>
      <c r="AI929" s="2"/>
      <c r="AJ929" s="2"/>
      <c r="AK929" s="2"/>
    </row>
    <row r="930" spans="1:37" ht="15.75" customHeight="1">
      <c r="A930" s="2"/>
      <c r="B930" s="2"/>
      <c r="C930" s="63"/>
      <c r="D930" s="2"/>
      <c r="E930" s="63"/>
      <c r="F930" s="2"/>
      <c r="G930" s="63"/>
      <c r="H930" s="2"/>
      <c r="I930" s="63"/>
      <c r="J930" s="2"/>
      <c r="K930" s="63"/>
      <c r="L930" s="2"/>
      <c r="M930" s="63"/>
      <c r="N930" s="2"/>
      <c r="O930" s="63"/>
      <c r="P930" s="2"/>
      <c r="Q930" s="63"/>
      <c r="R930" s="2"/>
      <c r="S930" s="2"/>
      <c r="T930" s="2"/>
      <c r="U930" s="2"/>
      <c r="V930" s="2"/>
      <c r="W930" s="2"/>
      <c r="X930" s="2"/>
      <c r="Y930" s="2"/>
      <c r="Z930" s="2"/>
      <c r="AA930" s="2"/>
      <c r="AB930" s="2"/>
      <c r="AC930" s="2"/>
      <c r="AD930" s="2"/>
      <c r="AE930" s="2"/>
      <c r="AF930" s="2"/>
      <c r="AG930" s="2"/>
      <c r="AH930" s="2"/>
      <c r="AI930" s="2"/>
      <c r="AJ930" s="2"/>
      <c r="AK930" s="2"/>
    </row>
    <row r="931" spans="1:37" ht="15.75" customHeight="1">
      <c r="A931" s="2"/>
      <c r="B931" s="2"/>
      <c r="C931" s="63"/>
      <c r="D931" s="2"/>
      <c r="E931" s="63"/>
      <c r="F931" s="2"/>
      <c r="G931" s="63"/>
      <c r="H931" s="2"/>
      <c r="I931" s="63"/>
      <c r="J931" s="2"/>
      <c r="K931" s="63"/>
      <c r="L931" s="2"/>
      <c r="M931" s="63"/>
      <c r="N931" s="2"/>
      <c r="O931" s="63"/>
      <c r="P931" s="2"/>
      <c r="Q931" s="63"/>
      <c r="R931" s="2"/>
      <c r="S931" s="2"/>
      <c r="T931" s="2"/>
      <c r="U931" s="2"/>
      <c r="V931" s="2"/>
      <c r="W931" s="2"/>
      <c r="X931" s="2"/>
      <c r="Y931" s="2"/>
      <c r="Z931" s="2"/>
      <c r="AA931" s="2"/>
      <c r="AB931" s="2"/>
      <c r="AC931" s="2"/>
      <c r="AD931" s="2"/>
      <c r="AE931" s="2"/>
      <c r="AF931" s="2"/>
      <c r="AG931" s="2"/>
      <c r="AH931" s="2"/>
      <c r="AI931" s="2"/>
      <c r="AJ931" s="2"/>
      <c r="AK931" s="2"/>
    </row>
    <row r="932" spans="1:37" ht="15.75" customHeight="1">
      <c r="A932" s="2"/>
      <c r="B932" s="2"/>
      <c r="C932" s="63"/>
      <c r="D932" s="2"/>
      <c r="E932" s="63"/>
      <c r="F932" s="2"/>
      <c r="G932" s="63"/>
      <c r="H932" s="2"/>
      <c r="I932" s="63"/>
      <c r="J932" s="2"/>
      <c r="K932" s="63"/>
      <c r="L932" s="2"/>
      <c r="M932" s="63"/>
      <c r="N932" s="2"/>
      <c r="O932" s="63"/>
      <c r="P932" s="2"/>
      <c r="Q932" s="63"/>
      <c r="R932" s="2"/>
      <c r="S932" s="2"/>
      <c r="T932" s="2"/>
      <c r="U932" s="2"/>
      <c r="V932" s="2"/>
      <c r="W932" s="2"/>
      <c r="X932" s="2"/>
      <c r="Y932" s="2"/>
      <c r="Z932" s="2"/>
      <c r="AA932" s="2"/>
      <c r="AB932" s="2"/>
      <c r="AC932" s="2"/>
      <c r="AD932" s="2"/>
      <c r="AE932" s="2"/>
      <c r="AF932" s="2"/>
      <c r="AG932" s="2"/>
      <c r="AH932" s="2"/>
      <c r="AI932" s="2"/>
      <c r="AJ932" s="2"/>
      <c r="AK932" s="2"/>
    </row>
    <row r="933" spans="1:37" ht="15.75" customHeight="1">
      <c r="A933" s="2"/>
      <c r="B933" s="2"/>
      <c r="C933" s="63"/>
      <c r="D933" s="2"/>
      <c r="E933" s="63"/>
      <c r="F933" s="2"/>
      <c r="G933" s="63"/>
      <c r="H933" s="2"/>
      <c r="I933" s="63"/>
      <c r="J933" s="2"/>
      <c r="K933" s="63"/>
      <c r="L933" s="2"/>
      <c r="M933" s="63"/>
      <c r="N933" s="2"/>
      <c r="O933" s="63"/>
      <c r="P933" s="2"/>
      <c r="Q933" s="63"/>
      <c r="R933" s="2"/>
      <c r="S933" s="2"/>
      <c r="T933" s="2"/>
      <c r="U933" s="2"/>
      <c r="V933" s="2"/>
      <c r="W933" s="2"/>
      <c r="X933" s="2"/>
      <c r="Y933" s="2"/>
      <c r="Z933" s="2"/>
      <c r="AA933" s="2"/>
      <c r="AB933" s="2"/>
      <c r="AC933" s="2"/>
      <c r="AD933" s="2"/>
      <c r="AE933" s="2"/>
      <c r="AF933" s="2"/>
      <c r="AG933" s="2"/>
      <c r="AH933" s="2"/>
      <c r="AI933" s="2"/>
      <c r="AJ933" s="2"/>
      <c r="AK933" s="2"/>
    </row>
    <row r="934" spans="1:37" ht="15.75" customHeight="1">
      <c r="A934" s="2"/>
      <c r="B934" s="2"/>
      <c r="C934" s="63"/>
      <c r="D934" s="2"/>
      <c r="E934" s="63"/>
      <c r="F934" s="2"/>
      <c r="G934" s="63"/>
      <c r="H934" s="2"/>
      <c r="I934" s="63"/>
      <c r="J934" s="2"/>
      <c r="K934" s="63"/>
      <c r="L934" s="2"/>
      <c r="M934" s="63"/>
      <c r="N934" s="2"/>
      <c r="O934" s="63"/>
      <c r="P934" s="2"/>
      <c r="Q934" s="63"/>
      <c r="R934" s="2"/>
      <c r="S934" s="2"/>
      <c r="T934" s="2"/>
      <c r="U934" s="2"/>
      <c r="V934" s="2"/>
      <c r="W934" s="2"/>
      <c r="X934" s="2"/>
      <c r="Y934" s="2"/>
      <c r="Z934" s="2"/>
      <c r="AA934" s="2"/>
      <c r="AB934" s="2"/>
      <c r="AC934" s="2"/>
      <c r="AD934" s="2"/>
      <c r="AE934" s="2"/>
      <c r="AF934" s="2"/>
      <c r="AG934" s="2"/>
      <c r="AH934" s="2"/>
      <c r="AI934" s="2"/>
      <c r="AJ934" s="2"/>
      <c r="AK934" s="2"/>
    </row>
    <row r="935" spans="1:37" ht="15.75" customHeight="1">
      <c r="A935" s="2"/>
      <c r="B935" s="2"/>
      <c r="C935" s="63"/>
      <c r="D935" s="2"/>
      <c r="E935" s="63"/>
      <c r="F935" s="2"/>
      <c r="G935" s="63"/>
      <c r="H935" s="2"/>
      <c r="I935" s="63"/>
      <c r="J935" s="2"/>
      <c r="K935" s="63"/>
      <c r="L935" s="2"/>
      <c r="M935" s="63"/>
      <c r="N935" s="2"/>
      <c r="O935" s="63"/>
      <c r="P935" s="2"/>
      <c r="Q935" s="63"/>
      <c r="R935" s="2"/>
      <c r="S935" s="2"/>
      <c r="T935" s="2"/>
      <c r="U935" s="2"/>
      <c r="V935" s="2"/>
      <c r="W935" s="2"/>
      <c r="X935" s="2"/>
      <c r="Y935" s="2"/>
      <c r="Z935" s="2"/>
      <c r="AA935" s="2"/>
      <c r="AB935" s="2"/>
      <c r="AC935" s="2"/>
      <c r="AD935" s="2"/>
      <c r="AE935" s="2"/>
      <c r="AF935" s="2"/>
      <c r="AG935" s="2"/>
      <c r="AH935" s="2"/>
      <c r="AI935" s="2"/>
      <c r="AJ935" s="2"/>
      <c r="AK935" s="2"/>
    </row>
    <row r="936" spans="1:37" ht="15.75" customHeight="1">
      <c r="A936" s="2"/>
      <c r="B936" s="2"/>
      <c r="C936" s="63"/>
      <c r="D936" s="2"/>
      <c r="E936" s="63"/>
      <c r="F936" s="2"/>
      <c r="G936" s="63"/>
      <c r="H936" s="2"/>
      <c r="I936" s="63"/>
      <c r="J936" s="2"/>
      <c r="K936" s="63"/>
      <c r="L936" s="2"/>
      <c r="M936" s="63"/>
      <c r="N936" s="2"/>
      <c r="O936" s="63"/>
      <c r="P936" s="2"/>
      <c r="Q936" s="63"/>
      <c r="R936" s="2"/>
      <c r="S936" s="2"/>
      <c r="T936" s="2"/>
      <c r="U936" s="2"/>
      <c r="V936" s="2"/>
      <c r="W936" s="2"/>
      <c r="X936" s="2"/>
      <c r="Y936" s="2"/>
      <c r="Z936" s="2"/>
      <c r="AA936" s="2"/>
      <c r="AB936" s="2"/>
      <c r="AC936" s="2"/>
      <c r="AD936" s="2"/>
      <c r="AE936" s="2"/>
      <c r="AF936" s="2"/>
      <c r="AG936" s="2"/>
      <c r="AH936" s="2"/>
      <c r="AI936" s="2"/>
      <c r="AJ936" s="2"/>
      <c r="AK936" s="2"/>
    </row>
    <row r="937" spans="1:37" ht="15.75" customHeight="1">
      <c r="A937" s="2"/>
      <c r="B937" s="2"/>
      <c r="C937" s="63"/>
      <c r="D937" s="2"/>
      <c r="E937" s="63"/>
      <c r="F937" s="2"/>
      <c r="G937" s="63"/>
      <c r="H937" s="2"/>
      <c r="I937" s="63"/>
      <c r="J937" s="2"/>
      <c r="K937" s="63"/>
      <c r="L937" s="2"/>
      <c r="M937" s="63"/>
      <c r="N937" s="2"/>
      <c r="O937" s="63"/>
      <c r="P937" s="2"/>
      <c r="Q937" s="63"/>
      <c r="R937" s="2"/>
      <c r="S937" s="2"/>
      <c r="T937" s="2"/>
      <c r="U937" s="2"/>
      <c r="V937" s="2"/>
      <c r="W937" s="2"/>
      <c r="X937" s="2"/>
      <c r="Y937" s="2"/>
      <c r="Z937" s="2"/>
      <c r="AA937" s="2"/>
      <c r="AB937" s="2"/>
      <c r="AC937" s="2"/>
      <c r="AD937" s="2"/>
      <c r="AE937" s="2"/>
      <c r="AF937" s="2"/>
      <c r="AG937" s="2"/>
      <c r="AH937" s="2"/>
      <c r="AI937" s="2"/>
      <c r="AJ937" s="2"/>
      <c r="AK937" s="2"/>
    </row>
    <row r="938" spans="1:37" ht="15.75" customHeight="1">
      <c r="A938" s="2"/>
      <c r="B938" s="2"/>
      <c r="C938" s="63"/>
      <c r="D938" s="2"/>
      <c r="E938" s="63"/>
      <c r="F938" s="2"/>
      <c r="G938" s="63"/>
      <c r="H938" s="2"/>
      <c r="I938" s="63"/>
      <c r="J938" s="2"/>
      <c r="K938" s="63"/>
      <c r="L938" s="2"/>
      <c r="M938" s="63"/>
      <c r="N938" s="2"/>
      <c r="O938" s="63"/>
      <c r="P938" s="2"/>
      <c r="Q938" s="63"/>
      <c r="R938" s="2"/>
      <c r="S938" s="2"/>
      <c r="T938" s="2"/>
      <c r="U938" s="2"/>
      <c r="V938" s="2"/>
      <c r="W938" s="2"/>
      <c r="X938" s="2"/>
      <c r="Y938" s="2"/>
      <c r="Z938" s="2"/>
      <c r="AA938" s="2"/>
      <c r="AB938" s="2"/>
      <c r="AC938" s="2"/>
      <c r="AD938" s="2"/>
      <c r="AE938" s="2"/>
      <c r="AF938" s="2"/>
      <c r="AG938" s="2"/>
      <c r="AH938" s="2"/>
      <c r="AI938" s="2"/>
      <c r="AJ938" s="2"/>
      <c r="AK938" s="2"/>
    </row>
    <row r="939" spans="1:37" ht="15.75" customHeight="1">
      <c r="A939" s="2"/>
      <c r="B939" s="2"/>
      <c r="C939" s="63"/>
      <c r="D939" s="2"/>
      <c r="E939" s="63"/>
      <c r="F939" s="2"/>
      <c r="G939" s="63"/>
      <c r="H939" s="2"/>
      <c r="I939" s="63"/>
      <c r="J939" s="2"/>
      <c r="K939" s="63"/>
      <c r="L939" s="2"/>
      <c r="M939" s="63"/>
      <c r="N939" s="2"/>
      <c r="O939" s="63"/>
      <c r="P939" s="2"/>
      <c r="Q939" s="63"/>
      <c r="R939" s="2"/>
      <c r="S939" s="2"/>
      <c r="T939" s="2"/>
      <c r="U939" s="2"/>
      <c r="V939" s="2"/>
      <c r="W939" s="2"/>
      <c r="X939" s="2"/>
      <c r="Y939" s="2"/>
      <c r="Z939" s="2"/>
      <c r="AA939" s="2"/>
      <c r="AB939" s="2"/>
      <c r="AC939" s="2"/>
      <c r="AD939" s="2"/>
      <c r="AE939" s="2"/>
      <c r="AF939" s="2"/>
      <c r="AG939" s="2"/>
      <c r="AH939" s="2"/>
      <c r="AI939" s="2"/>
      <c r="AJ939" s="2"/>
      <c r="AK939" s="2"/>
    </row>
    <row r="940" spans="1:37" ht="15.75" customHeight="1">
      <c r="A940" s="2"/>
      <c r="B940" s="2"/>
      <c r="C940" s="63"/>
      <c r="D940" s="2"/>
      <c r="E940" s="63"/>
      <c r="F940" s="2"/>
      <c r="G940" s="63"/>
      <c r="H940" s="2"/>
      <c r="I940" s="63"/>
      <c r="J940" s="2"/>
      <c r="K940" s="63"/>
      <c r="L940" s="2"/>
      <c r="M940" s="63"/>
      <c r="N940" s="2"/>
      <c r="O940" s="63"/>
      <c r="P940" s="2"/>
      <c r="Q940" s="63"/>
      <c r="R940" s="2"/>
      <c r="S940" s="2"/>
      <c r="T940" s="2"/>
      <c r="U940" s="2"/>
      <c r="V940" s="2"/>
      <c r="W940" s="2"/>
      <c r="X940" s="2"/>
      <c r="Y940" s="2"/>
      <c r="Z940" s="2"/>
      <c r="AA940" s="2"/>
      <c r="AB940" s="2"/>
      <c r="AC940" s="2"/>
      <c r="AD940" s="2"/>
      <c r="AE940" s="2"/>
      <c r="AF940" s="2"/>
      <c r="AG940" s="2"/>
      <c r="AH940" s="2"/>
      <c r="AI940" s="2"/>
      <c r="AJ940" s="2"/>
      <c r="AK940" s="2"/>
    </row>
    <row r="941" spans="1:37" ht="15.75" customHeight="1">
      <c r="A941" s="2"/>
      <c r="B941" s="2"/>
      <c r="C941" s="63"/>
      <c r="D941" s="2"/>
      <c r="E941" s="63"/>
      <c r="F941" s="2"/>
      <c r="G941" s="63"/>
      <c r="H941" s="2"/>
      <c r="I941" s="63"/>
      <c r="J941" s="2"/>
      <c r="K941" s="63"/>
      <c r="L941" s="2"/>
      <c r="M941" s="63"/>
      <c r="N941" s="2"/>
      <c r="O941" s="63"/>
      <c r="P941" s="2"/>
      <c r="Q941" s="63"/>
      <c r="R941" s="2"/>
      <c r="S941" s="2"/>
      <c r="T941" s="2"/>
      <c r="U941" s="2"/>
      <c r="V941" s="2"/>
      <c r="W941" s="2"/>
      <c r="X941" s="2"/>
      <c r="Y941" s="2"/>
      <c r="Z941" s="2"/>
      <c r="AA941" s="2"/>
      <c r="AB941" s="2"/>
      <c r="AC941" s="2"/>
      <c r="AD941" s="2"/>
      <c r="AE941" s="2"/>
      <c r="AF941" s="2"/>
      <c r="AG941" s="2"/>
      <c r="AH941" s="2"/>
      <c r="AI941" s="2"/>
      <c r="AJ941" s="2"/>
      <c r="AK941" s="2"/>
    </row>
    <row r="942" spans="1:37" ht="15.75" customHeight="1">
      <c r="A942" s="2"/>
      <c r="B942" s="2"/>
      <c r="C942" s="63"/>
      <c r="D942" s="2"/>
      <c r="E942" s="63"/>
      <c r="F942" s="2"/>
      <c r="G942" s="63"/>
      <c r="H942" s="2"/>
      <c r="I942" s="63"/>
      <c r="J942" s="2"/>
      <c r="K942" s="63"/>
      <c r="L942" s="2"/>
      <c r="M942" s="63"/>
      <c r="N942" s="2"/>
      <c r="O942" s="63"/>
      <c r="P942" s="2"/>
      <c r="Q942" s="63"/>
      <c r="R942" s="2"/>
      <c r="S942" s="2"/>
      <c r="T942" s="2"/>
      <c r="U942" s="2"/>
      <c r="V942" s="2"/>
      <c r="W942" s="2"/>
      <c r="X942" s="2"/>
      <c r="Y942" s="2"/>
      <c r="Z942" s="2"/>
      <c r="AA942" s="2"/>
      <c r="AB942" s="2"/>
      <c r="AC942" s="2"/>
      <c r="AD942" s="2"/>
      <c r="AE942" s="2"/>
      <c r="AF942" s="2"/>
      <c r="AG942" s="2"/>
      <c r="AH942" s="2"/>
      <c r="AI942" s="2"/>
      <c r="AJ942" s="2"/>
      <c r="AK942" s="2"/>
    </row>
    <row r="943" spans="1:37" ht="15.75" customHeight="1">
      <c r="A943" s="2"/>
      <c r="B943" s="2"/>
      <c r="C943" s="63"/>
      <c r="D943" s="2"/>
      <c r="E943" s="63"/>
      <c r="F943" s="2"/>
      <c r="G943" s="63"/>
      <c r="H943" s="2"/>
      <c r="I943" s="63"/>
      <c r="J943" s="2"/>
      <c r="K943" s="63"/>
      <c r="L943" s="2"/>
      <c r="M943" s="63"/>
      <c r="N943" s="2"/>
      <c r="O943" s="63"/>
      <c r="P943" s="2"/>
      <c r="Q943" s="63"/>
      <c r="R943" s="2"/>
      <c r="S943" s="2"/>
      <c r="T943" s="2"/>
      <c r="U943" s="2"/>
      <c r="V943" s="2"/>
      <c r="W943" s="2"/>
      <c r="X943" s="2"/>
      <c r="Y943" s="2"/>
      <c r="Z943" s="2"/>
      <c r="AA943" s="2"/>
      <c r="AB943" s="2"/>
      <c r="AC943" s="2"/>
      <c r="AD943" s="2"/>
      <c r="AE943" s="2"/>
      <c r="AF943" s="2"/>
      <c r="AG943" s="2"/>
      <c r="AH943" s="2"/>
      <c r="AI943" s="2"/>
      <c r="AJ943" s="2"/>
      <c r="AK943" s="2"/>
    </row>
    <row r="944" spans="1:37" ht="15.75" customHeight="1">
      <c r="A944" s="2"/>
      <c r="B944" s="2"/>
      <c r="C944" s="63"/>
      <c r="D944" s="2"/>
      <c r="E944" s="63"/>
      <c r="F944" s="2"/>
      <c r="G944" s="63"/>
      <c r="H944" s="2"/>
      <c r="I944" s="63"/>
      <c r="J944" s="2"/>
      <c r="K944" s="63"/>
      <c r="L944" s="2"/>
      <c r="M944" s="63"/>
      <c r="N944" s="2"/>
      <c r="O944" s="63"/>
      <c r="P944" s="2"/>
      <c r="Q944" s="63"/>
      <c r="R944" s="2"/>
      <c r="S944" s="2"/>
      <c r="T944" s="2"/>
      <c r="U944" s="2"/>
      <c r="V944" s="2"/>
      <c r="W944" s="2"/>
      <c r="X944" s="2"/>
      <c r="Y944" s="2"/>
      <c r="Z944" s="2"/>
      <c r="AA944" s="2"/>
      <c r="AB944" s="2"/>
      <c r="AC944" s="2"/>
      <c r="AD944" s="2"/>
      <c r="AE944" s="2"/>
      <c r="AF944" s="2"/>
      <c r="AG944" s="2"/>
      <c r="AH944" s="2"/>
      <c r="AI944" s="2"/>
      <c r="AJ944" s="2"/>
      <c r="AK944" s="2"/>
    </row>
    <row r="945" spans="1:37" ht="15.75" customHeight="1">
      <c r="A945" s="2"/>
      <c r="B945" s="2"/>
      <c r="C945" s="63"/>
      <c r="D945" s="2"/>
      <c r="E945" s="63"/>
      <c r="F945" s="2"/>
      <c r="G945" s="63"/>
      <c r="H945" s="2"/>
      <c r="I945" s="63"/>
      <c r="J945" s="2"/>
      <c r="K945" s="63"/>
      <c r="L945" s="2"/>
      <c r="M945" s="63"/>
      <c r="N945" s="2"/>
      <c r="O945" s="63"/>
      <c r="P945" s="2"/>
      <c r="Q945" s="63"/>
      <c r="R945" s="2"/>
      <c r="S945" s="2"/>
      <c r="T945" s="2"/>
      <c r="U945" s="2"/>
      <c r="V945" s="2"/>
      <c r="W945" s="2"/>
      <c r="X945" s="2"/>
      <c r="Y945" s="2"/>
      <c r="Z945" s="2"/>
      <c r="AA945" s="2"/>
      <c r="AB945" s="2"/>
      <c r="AC945" s="2"/>
      <c r="AD945" s="2"/>
      <c r="AE945" s="2"/>
      <c r="AF945" s="2"/>
      <c r="AG945" s="2"/>
      <c r="AH945" s="2"/>
      <c r="AI945" s="2"/>
      <c r="AJ945" s="2"/>
      <c r="AK945" s="2"/>
    </row>
    <row r="946" spans="1:37" ht="15.75" customHeight="1">
      <c r="A946" s="2"/>
      <c r="B946" s="2"/>
      <c r="C946" s="63"/>
      <c r="D946" s="2"/>
      <c r="E946" s="63"/>
      <c r="F946" s="2"/>
      <c r="G946" s="63"/>
      <c r="H946" s="2"/>
      <c r="I946" s="63"/>
      <c r="J946" s="2"/>
      <c r="K946" s="63"/>
      <c r="L946" s="2"/>
      <c r="M946" s="63"/>
      <c r="N946" s="2"/>
      <c r="O946" s="63"/>
      <c r="P946" s="2"/>
      <c r="Q946" s="63"/>
      <c r="R946" s="2"/>
      <c r="S946" s="2"/>
      <c r="T946" s="2"/>
      <c r="U946" s="2"/>
      <c r="V946" s="2"/>
      <c r="W946" s="2"/>
      <c r="X946" s="2"/>
      <c r="Y946" s="2"/>
      <c r="Z946" s="2"/>
      <c r="AA946" s="2"/>
      <c r="AB946" s="2"/>
      <c r="AC946" s="2"/>
      <c r="AD946" s="2"/>
      <c r="AE946" s="2"/>
      <c r="AF946" s="2"/>
      <c r="AG946" s="2"/>
      <c r="AH946" s="2"/>
      <c r="AI946" s="2"/>
      <c r="AJ946" s="2"/>
      <c r="AK946" s="2"/>
    </row>
    <row r="947" spans="1:37" ht="15.75" customHeight="1">
      <c r="A947" s="2"/>
      <c r="B947" s="2"/>
      <c r="C947" s="63"/>
      <c r="D947" s="2"/>
      <c r="E947" s="63"/>
      <c r="F947" s="2"/>
      <c r="G947" s="63"/>
      <c r="H947" s="2"/>
      <c r="I947" s="63"/>
      <c r="J947" s="2"/>
      <c r="K947" s="63"/>
      <c r="L947" s="2"/>
      <c r="M947" s="63"/>
      <c r="N947" s="2"/>
      <c r="O947" s="63"/>
      <c r="P947" s="2"/>
      <c r="Q947" s="63"/>
      <c r="R947" s="2"/>
      <c r="S947" s="2"/>
      <c r="T947" s="2"/>
      <c r="U947" s="2"/>
      <c r="V947" s="2"/>
      <c r="W947" s="2"/>
      <c r="X947" s="2"/>
      <c r="Y947" s="2"/>
      <c r="Z947" s="2"/>
      <c r="AA947" s="2"/>
      <c r="AB947" s="2"/>
      <c r="AC947" s="2"/>
      <c r="AD947" s="2"/>
      <c r="AE947" s="2"/>
      <c r="AF947" s="2"/>
      <c r="AG947" s="2"/>
      <c r="AH947" s="2"/>
      <c r="AI947" s="2"/>
      <c r="AJ947" s="2"/>
      <c r="AK947" s="2"/>
    </row>
    <row r="948" spans="1:37" ht="15.75" customHeight="1">
      <c r="A948" s="2"/>
      <c r="B948" s="2"/>
      <c r="C948" s="63"/>
      <c r="D948" s="2"/>
      <c r="E948" s="63"/>
      <c r="F948" s="2"/>
      <c r="G948" s="63"/>
      <c r="H948" s="2"/>
      <c r="I948" s="63"/>
      <c r="J948" s="2"/>
      <c r="K948" s="63"/>
      <c r="L948" s="2"/>
      <c r="M948" s="63"/>
      <c r="N948" s="2"/>
      <c r="O948" s="63"/>
      <c r="P948" s="2"/>
      <c r="Q948" s="63"/>
      <c r="R948" s="2"/>
      <c r="S948" s="2"/>
      <c r="T948" s="2"/>
      <c r="U948" s="2"/>
      <c r="V948" s="2"/>
      <c r="W948" s="2"/>
      <c r="X948" s="2"/>
      <c r="Y948" s="2"/>
      <c r="Z948" s="2"/>
      <c r="AA948" s="2"/>
      <c r="AB948" s="2"/>
      <c r="AC948" s="2"/>
      <c r="AD948" s="2"/>
      <c r="AE948" s="2"/>
      <c r="AF948" s="2"/>
      <c r="AG948" s="2"/>
      <c r="AH948" s="2"/>
      <c r="AI948" s="2"/>
      <c r="AJ948" s="2"/>
      <c r="AK948" s="2"/>
    </row>
    <row r="949" spans="1:37" ht="15.75" customHeight="1">
      <c r="A949" s="2"/>
      <c r="B949" s="2"/>
      <c r="C949" s="63"/>
      <c r="D949" s="2"/>
      <c r="E949" s="63"/>
      <c r="F949" s="2"/>
      <c r="G949" s="63"/>
      <c r="H949" s="2"/>
      <c r="I949" s="63"/>
      <c r="J949" s="2"/>
      <c r="K949" s="63"/>
      <c r="L949" s="2"/>
      <c r="M949" s="63"/>
      <c r="N949" s="2"/>
      <c r="O949" s="63"/>
      <c r="P949" s="2"/>
      <c r="Q949" s="63"/>
      <c r="R949" s="2"/>
      <c r="S949" s="2"/>
      <c r="T949" s="2"/>
      <c r="U949" s="2"/>
      <c r="V949" s="2"/>
      <c r="W949" s="2"/>
      <c r="X949" s="2"/>
      <c r="Y949" s="2"/>
      <c r="Z949" s="2"/>
      <c r="AA949" s="2"/>
      <c r="AB949" s="2"/>
      <c r="AC949" s="2"/>
      <c r="AD949" s="2"/>
      <c r="AE949" s="2"/>
      <c r="AF949" s="2"/>
      <c r="AG949" s="2"/>
      <c r="AH949" s="2"/>
      <c r="AI949" s="2"/>
      <c r="AJ949" s="2"/>
      <c r="AK949" s="2"/>
    </row>
    <row r="950" spans="1:37" ht="15.75" customHeight="1">
      <c r="A950" s="2"/>
      <c r="B950" s="2"/>
      <c r="C950" s="63"/>
      <c r="D950" s="2"/>
      <c r="E950" s="63"/>
      <c r="F950" s="2"/>
      <c r="G950" s="63"/>
      <c r="H950" s="2"/>
      <c r="I950" s="63"/>
      <c r="J950" s="2"/>
      <c r="K950" s="63"/>
      <c r="L950" s="2"/>
      <c r="M950" s="63"/>
      <c r="N950" s="2"/>
      <c r="O950" s="63"/>
      <c r="P950" s="2"/>
      <c r="Q950" s="63"/>
      <c r="R950" s="2"/>
      <c r="S950" s="2"/>
      <c r="T950" s="2"/>
      <c r="U950" s="2"/>
      <c r="V950" s="2"/>
      <c r="W950" s="2"/>
      <c r="X950" s="2"/>
      <c r="Y950" s="2"/>
      <c r="Z950" s="2"/>
      <c r="AA950" s="2"/>
      <c r="AB950" s="2"/>
      <c r="AC950" s="2"/>
      <c r="AD950" s="2"/>
      <c r="AE950" s="2"/>
      <c r="AF950" s="2"/>
      <c r="AG950" s="2"/>
      <c r="AH950" s="2"/>
      <c r="AI950" s="2"/>
      <c r="AJ950" s="2"/>
      <c r="AK950" s="2"/>
    </row>
    <row r="951" spans="1:37" ht="15.75" customHeight="1">
      <c r="A951" s="2"/>
      <c r="B951" s="2"/>
      <c r="C951" s="63"/>
      <c r="D951" s="2"/>
      <c r="E951" s="63"/>
      <c r="F951" s="2"/>
      <c r="G951" s="63"/>
      <c r="H951" s="2"/>
      <c r="I951" s="63"/>
      <c r="J951" s="2"/>
      <c r="K951" s="63"/>
      <c r="L951" s="2"/>
      <c r="M951" s="63"/>
      <c r="N951" s="2"/>
      <c r="O951" s="63"/>
      <c r="P951" s="2"/>
      <c r="Q951" s="63"/>
      <c r="R951" s="2"/>
      <c r="S951" s="2"/>
      <c r="T951" s="2"/>
      <c r="U951" s="2"/>
      <c r="V951" s="2"/>
      <c r="W951" s="2"/>
      <c r="X951" s="2"/>
      <c r="Y951" s="2"/>
      <c r="Z951" s="2"/>
      <c r="AA951" s="2"/>
      <c r="AB951" s="2"/>
      <c r="AC951" s="2"/>
      <c r="AD951" s="2"/>
      <c r="AE951" s="2"/>
      <c r="AF951" s="2"/>
      <c r="AG951" s="2"/>
      <c r="AH951" s="2"/>
      <c r="AI951" s="2"/>
      <c r="AJ951" s="2"/>
      <c r="AK951" s="2"/>
    </row>
    <row r="952" spans="1:37" ht="15.75" customHeight="1">
      <c r="A952" s="2"/>
      <c r="B952" s="2"/>
      <c r="C952" s="63"/>
      <c r="D952" s="2"/>
      <c r="E952" s="63"/>
      <c r="F952" s="2"/>
      <c r="G952" s="63"/>
      <c r="H952" s="2"/>
      <c r="I952" s="63"/>
      <c r="J952" s="2"/>
      <c r="K952" s="63"/>
      <c r="L952" s="2"/>
      <c r="M952" s="63"/>
      <c r="N952" s="2"/>
      <c r="O952" s="63"/>
      <c r="P952" s="2"/>
      <c r="Q952" s="63"/>
      <c r="R952" s="2"/>
      <c r="S952" s="2"/>
      <c r="T952" s="2"/>
      <c r="U952" s="2"/>
      <c r="V952" s="2"/>
      <c r="W952" s="2"/>
      <c r="X952" s="2"/>
      <c r="Y952" s="2"/>
      <c r="Z952" s="2"/>
      <c r="AA952" s="2"/>
      <c r="AB952" s="2"/>
      <c r="AC952" s="2"/>
      <c r="AD952" s="2"/>
      <c r="AE952" s="2"/>
      <c r="AF952" s="2"/>
      <c r="AG952" s="2"/>
      <c r="AH952" s="2"/>
      <c r="AI952" s="2"/>
      <c r="AJ952" s="2"/>
      <c r="AK952" s="2"/>
    </row>
    <row r="953" spans="1:37" ht="15.75" customHeight="1">
      <c r="A953" s="2"/>
      <c r="B953" s="2"/>
      <c r="C953" s="63"/>
      <c r="D953" s="2"/>
      <c r="E953" s="63"/>
      <c r="F953" s="2"/>
      <c r="G953" s="63"/>
      <c r="H953" s="2"/>
      <c r="I953" s="63"/>
      <c r="J953" s="2"/>
      <c r="K953" s="63"/>
      <c r="L953" s="2"/>
      <c r="M953" s="63"/>
      <c r="N953" s="2"/>
      <c r="O953" s="63"/>
      <c r="P953" s="2"/>
      <c r="Q953" s="63"/>
      <c r="R953" s="2"/>
      <c r="S953" s="2"/>
      <c r="T953" s="2"/>
      <c r="U953" s="2"/>
      <c r="V953" s="2"/>
      <c r="W953" s="2"/>
      <c r="X953" s="2"/>
      <c r="Y953" s="2"/>
      <c r="Z953" s="2"/>
      <c r="AA953" s="2"/>
      <c r="AB953" s="2"/>
      <c r="AC953" s="2"/>
      <c r="AD953" s="2"/>
      <c r="AE953" s="2"/>
      <c r="AF953" s="2"/>
      <c r="AG953" s="2"/>
      <c r="AH953" s="2"/>
      <c r="AI953" s="2"/>
      <c r="AJ953" s="2"/>
      <c r="AK953" s="2"/>
    </row>
    <row r="954" spans="1:37" ht="15.75" customHeight="1">
      <c r="A954" s="2"/>
      <c r="B954" s="2"/>
      <c r="C954" s="63"/>
      <c r="D954" s="2"/>
      <c r="E954" s="63"/>
      <c r="F954" s="2"/>
      <c r="G954" s="63"/>
      <c r="H954" s="2"/>
      <c r="I954" s="63"/>
      <c r="J954" s="2"/>
      <c r="K954" s="63"/>
      <c r="L954" s="2"/>
      <c r="M954" s="63"/>
      <c r="N954" s="2"/>
      <c r="O954" s="63"/>
      <c r="P954" s="2"/>
      <c r="Q954" s="63"/>
      <c r="R954" s="2"/>
      <c r="S954" s="2"/>
      <c r="T954" s="2"/>
      <c r="U954" s="2"/>
      <c r="V954" s="2"/>
      <c r="W954" s="2"/>
      <c r="X954" s="2"/>
      <c r="Y954" s="2"/>
      <c r="Z954" s="2"/>
      <c r="AA954" s="2"/>
      <c r="AB954" s="2"/>
      <c r="AC954" s="2"/>
      <c r="AD954" s="2"/>
      <c r="AE954" s="2"/>
      <c r="AF954" s="2"/>
      <c r="AG954" s="2"/>
      <c r="AH954" s="2"/>
      <c r="AI954" s="2"/>
      <c r="AJ954" s="2"/>
      <c r="AK954" s="2"/>
    </row>
    <row r="955" spans="1:37" ht="15.75" customHeight="1">
      <c r="A955" s="2"/>
      <c r="B955" s="2"/>
      <c r="C955" s="63"/>
      <c r="D955" s="2"/>
      <c r="E955" s="63"/>
      <c r="F955" s="2"/>
      <c r="G955" s="63"/>
      <c r="H955" s="2"/>
      <c r="I955" s="63"/>
      <c r="J955" s="2"/>
      <c r="K955" s="63"/>
      <c r="L955" s="2"/>
      <c r="M955" s="63"/>
      <c r="N955" s="2"/>
      <c r="O955" s="63"/>
      <c r="P955" s="2"/>
      <c r="Q955" s="63"/>
      <c r="R955" s="2"/>
      <c r="S955" s="2"/>
      <c r="T955" s="2"/>
      <c r="U955" s="2"/>
      <c r="V955" s="2"/>
      <c r="W955" s="2"/>
      <c r="X955" s="2"/>
      <c r="Y955" s="2"/>
      <c r="Z955" s="2"/>
      <c r="AA955" s="2"/>
      <c r="AB955" s="2"/>
      <c r="AC955" s="2"/>
      <c r="AD955" s="2"/>
      <c r="AE955" s="2"/>
      <c r="AF955" s="2"/>
      <c r="AG955" s="2"/>
      <c r="AH955" s="2"/>
      <c r="AI955" s="2"/>
      <c r="AJ955" s="2"/>
      <c r="AK955" s="2"/>
    </row>
    <row r="956" spans="1:37" ht="15.75" customHeight="1">
      <c r="A956" s="2"/>
      <c r="B956" s="2"/>
      <c r="C956" s="63"/>
      <c r="D956" s="2"/>
      <c r="E956" s="63"/>
      <c r="F956" s="2"/>
      <c r="G956" s="63"/>
      <c r="H956" s="2"/>
      <c r="I956" s="63"/>
      <c r="J956" s="2"/>
      <c r="K956" s="63"/>
      <c r="L956" s="2"/>
      <c r="M956" s="63"/>
      <c r="N956" s="2"/>
      <c r="O956" s="63"/>
      <c r="P956" s="2"/>
      <c r="Q956" s="63"/>
      <c r="R956" s="2"/>
      <c r="S956" s="2"/>
      <c r="T956" s="2"/>
      <c r="U956" s="2"/>
      <c r="V956" s="2"/>
      <c r="W956" s="2"/>
      <c r="X956" s="2"/>
      <c r="Y956" s="2"/>
      <c r="Z956" s="2"/>
      <c r="AA956" s="2"/>
      <c r="AB956" s="2"/>
      <c r="AC956" s="2"/>
      <c r="AD956" s="2"/>
      <c r="AE956" s="2"/>
      <c r="AF956" s="2"/>
      <c r="AG956" s="2"/>
      <c r="AH956" s="2"/>
      <c r="AI956" s="2"/>
      <c r="AJ956" s="2"/>
      <c r="AK956" s="2"/>
    </row>
    <row r="957" spans="1:37" ht="15.75" customHeight="1">
      <c r="A957" s="2"/>
      <c r="B957" s="2"/>
      <c r="C957" s="63"/>
      <c r="D957" s="2"/>
      <c r="E957" s="63"/>
      <c r="F957" s="2"/>
      <c r="G957" s="63"/>
      <c r="H957" s="2"/>
      <c r="I957" s="63"/>
      <c r="J957" s="2"/>
      <c r="K957" s="63"/>
      <c r="L957" s="2"/>
      <c r="M957" s="63"/>
      <c r="N957" s="2"/>
      <c r="O957" s="63"/>
      <c r="P957" s="2"/>
      <c r="Q957" s="63"/>
      <c r="R957" s="2"/>
      <c r="S957" s="2"/>
      <c r="T957" s="2"/>
      <c r="U957" s="2"/>
      <c r="V957" s="2"/>
      <c r="W957" s="2"/>
      <c r="X957" s="2"/>
      <c r="Y957" s="2"/>
      <c r="Z957" s="2"/>
      <c r="AA957" s="2"/>
      <c r="AB957" s="2"/>
      <c r="AC957" s="2"/>
      <c r="AD957" s="2"/>
      <c r="AE957" s="2"/>
      <c r="AF957" s="2"/>
      <c r="AG957" s="2"/>
      <c r="AH957" s="2"/>
      <c r="AI957" s="2"/>
      <c r="AJ957" s="2"/>
      <c r="AK957" s="2"/>
    </row>
    <row r="958" spans="1:37" ht="15.75" customHeight="1">
      <c r="A958" s="2"/>
      <c r="B958" s="2"/>
      <c r="C958" s="63"/>
      <c r="D958" s="2"/>
      <c r="E958" s="63"/>
      <c r="F958" s="2"/>
      <c r="G958" s="63"/>
      <c r="H958" s="2"/>
      <c r="I958" s="63"/>
      <c r="J958" s="2"/>
      <c r="K958" s="63"/>
      <c r="L958" s="2"/>
      <c r="M958" s="63"/>
      <c r="N958" s="2"/>
      <c r="O958" s="63"/>
      <c r="P958" s="2"/>
      <c r="Q958" s="63"/>
      <c r="R958" s="2"/>
      <c r="S958" s="2"/>
      <c r="T958" s="2"/>
      <c r="U958" s="2"/>
      <c r="V958" s="2"/>
      <c r="W958" s="2"/>
      <c r="X958" s="2"/>
      <c r="Y958" s="2"/>
      <c r="Z958" s="2"/>
      <c r="AA958" s="2"/>
      <c r="AB958" s="2"/>
      <c r="AC958" s="2"/>
      <c r="AD958" s="2"/>
      <c r="AE958" s="2"/>
      <c r="AF958" s="2"/>
      <c r="AG958" s="2"/>
      <c r="AH958" s="2"/>
      <c r="AI958" s="2"/>
      <c r="AJ958" s="2"/>
      <c r="AK958" s="2"/>
    </row>
    <row r="959" spans="1:37" ht="15.75" customHeight="1">
      <c r="A959" s="2"/>
      <c r="B959" s="2"/>
      <c r="C959" s="63"/>
      <c r="D959" s="2"/>
      <c r="E959" s="63"/>
      <c r="F959" s="2"/>
      <c r="G959" s="63"/>
      <c r="H959" s="2"/>
      <c r="I959" s="63"/>
      <c r="J959" s="2"/>
      <c r="K959" s="63"/>
      <c r="L959" s="2"/>
      <c r="M959" s="63"/>
      <c r="N959" s="2"/>
      <c r="O959" s="63"/>
      <c r="P959" s="2"/>
      <c r="Q959" s="63"/>
      <c r="R959" s="2"/>
      <c r="S959" s="2"/>
      <c r="T959" s="2"/>
      <c r="U959" s="2"/>
      <c r="V959" s="2"/>
      <c r="W959" s="2"/>
      <c r="X959" s="2"/>
      <c r="Y959" s="2"/>
      <c r="Z959" s="2"/>
      <c r="AA959" s="2"/>
      <c r="AB959" s="2"/>
      <c r="AC959" s="2"/>
      <c r="AD959" s="2"/>
      <c r="AE959" s="2"/>
      <c r="AF959" s="2"/>
      <c r="AG959" s="2"/>
      <c r="AH959" s="2"/>
      <c r="AI959" s="2"/>
      <c r="AJ959" s="2"/>
      <c r="AK959" s="2"/>
    </row>
    <row r="960" spans="1:37" ht="15.75" customHeight="1">
      <c r="A960" s="2"/>
      <c r="B960" s="2"/>
      <c r="C960" s="63"/>
      <c r="D960" s="2"/>
      <c r="E960" s="63"/>
      <c r="F960" s="2"/>
      <c r="G960" s="63"/>
      <c r="H960" s="2"/>
      <c r="I960" s="63"/>
      <c r="J960" s="2"/>
      <c r="K960" s="63"/>
      <c r="L960" s="2"/>
      <c r="M960" s="63"/>
      <c r="N960" s="2"/>
      <c r="O960" s="63"/>
      <c r="P960" s="2"/>
      <c r="Q960" s="63"/>
      <c r="R960" s="2"/>
      <c r="S960" s="2"/>
      <c r="T960" s="2"/>
      <c r="U960" s="2"/>
      <c r="V960" s="2"/>
      <c r="W960" s="2"/>
      <c r="X960" s="2"/>
      <c r="Y960" s="2"/>
      <c r="Z960" s="2"/>
      <c r="AA960" s="2"/>
      <c r="AB960" s="2"/>
      <c r="AC960" s="2"/>
      <c r="AD960" s="2"/>
      <c r="AE960" s="2"/>
      <c r="AF960" s="2"/>
      <c r="AG960" s="2"/>
      <c r="AH960" s="2"/>
      <c r="AI960" s="2"/>
      <c r="AJ960" s="2"/>
      <c r="AK960" s="2"/>
    </row>
    <row r="961" spans="1:37" ht="15.75" customHeight="1">
      <c r="A961" s="2"/>
      <c r="B961" s="2"/>
      <c r="C961" s="63"/>
      <c r="D961" s="2"/>
      <c r="E961" s="63"/>
      <c r="F961" s="2"/>
      <c r="G961" s="63"/>
      <c r="H961" s="2"/>
      <c r="I961" s="63"/>
      <c r="J961" s="2"/>
      <c r="K961" s="63"/>
      <c r="L961" s="2"/>
      <c r="M961" s="63"/>
      <c r="N961" s="2"/>
      <c r="O961" s="63"/>
      <c r="P961" s="2"/>
      <c r="Q961" s="63"/>
      <c r="R961" s="2"/>
      <c r="S961" s="2"/>
      <c r="T961" s="2"/>
      <c r="U961" s="2"/>
      <c r="V961" s="2"/>
      <c r="W961" s="2"/>
      <c r="X961" s="2"/>
      <c r="Y961" s="2"/>
      <c r="Z961" s="2"/>
      <c r="AA961" s="2"/>
      <c r="AB961" s="2"/>
      <c r="AC961" s="2"/>
      <c r="AD961" s="2"/>
      <c r="AE961" s="2"/>
      <c r="AF961" s="2"/>
      <c r="AG961" s="2"/>
      <c r="AH961" s="2"/>
      <c r="AI961" s="2"/>
      <c r="AJ961" s="2"/>
      <c r="AK961" s="2"/>
    </row>
    <row r="962" spans="1:37" ht="15.75" customHeight="1">
      <c r="A962" s="2"/>
      <c r="B962" s="2"/>
      <c r="C962" s="63"/>
      <c r="D962" s="2"/>
      <c r="E962" s="63"/>
      <c r="F962" s="2"/>
      <c r="G962" s="63"/>
      <c r="H962" s="2"/>
      <c r="I962" s="63"/>
      <c r="J962" s="2"/>
      <c r="K962" s="63"/>
      <c r="L962" s="2"/>
      <c r="M962" s="63"/>
      <c r="N962" s="2"/>
      <c r="O962" s="63"/>
      <c r="P962" s="2"/>
      <c r="Q962" s="63"/>
      <c r="R962" s="2"/>
      <c r="S962" s="2"/>
      <c r="T962" s="2"/>
      <c r="U962" s="2"/>
      <c r="V962" s="2"/>
      <c r="W962" s="2"/>
      <c r="X962" s="2"/>
      <c r="Y962" s="2"/>
      <c r="Z962" s="2"/>
      <c r="AA962" s="2"/>
      <c r="AB962" s="2"/>
      <c r="AC962" s="2"/>
      <c r="AD962" s="2"/>
      <c r="AE962" s="2"/>
      <c r="AF962" s="2"/>
      <c r="AG962" s="2"/>
      <c r="AH962" s="2"/>
      <c r="AI962" s="2"/>
      <c r="AJ962" s="2"/>
      <c r="AK962" s="2"/>
    </row>
    <row r="963" spans="1:37" ht="15.75" customHeight="1">
      <c r="A963" s="2"/>
      <c r="B963" s="2"/>
      <c r="C963" s="63"/>
      <c r="D963" s="2"/>
      <c r="E963" s="63"/>
      <c r="F963" s="2"/>
      <c r="G963" s="63"/>
      <c r="H963" s="2"/>
      <c r="I963" s="63"/>
      <c r="J963" s="2"/>
      <c r="K963" s="63"/>
      <c r="L963" s="2"/>
      <c r="M963" s="63"/>
      <c r="N963" s="2"/>
      <c r="O963" s="63"/>
      <c r="P963" s="2"/>
      <c r="Q963" s="63"/>
      <c r="R963" s="2"/>
      <c r="S963" s="2"/>
      <c r="T963" s="2"/>
      <c r="U963" s="2"/>
      <c r="V963" s="2"/>
      <c r="W963" s="2"/>
      <c r="X963" s="2"/>
      <c r="Y963" s="2"/>
      <c r="Z963" s="2"/>
      <c r="AA963" s="2"/>
      <c r="AB963" s="2"/>
      <c r="AC963" s="2"/>
      <c r="AD963" s="2"/>
      <c r="AE963" s="2"/>
      <c r="AF963" s="2"/>
      <c r="AG963" s="2"/>
      <c r="AH963" s="2"/>
      <c r="AI963" s="2"/>
      <c r="AJ963" s="2"/>
      <c r="AK963" s="2"/>
    </row>
    <row r="964" spans="1:37" ht="15.75" customHeight="1">
      <c r="A964" s="2"/>
      <c r="B964" s="2"/>
      <c r="C964" s="63"/>
      <c r="D964" s="2"/>
      <c r="E964" s="63"/>
      <c r="F964" s="2"/>
      <c r="G964" s="63"/>
      <c r="H964" s="2"/>
      <c r="I964" s="63"/>
      <c r="J964" s="2"/>
      <c r="K964" s="63"/>
      <c r="L964" s="2"/>
      <c r="M964" s="63"/>
      <c r="N964" s="2"/>
      <c r="O964" s="63"/>
      <c r="P964" s="2"/>
      <c r="Q964" s="63"/>
      <c r="R964" s="2"/>
      <c r="S964" s="2"/>
      <c r="T964" s="2"/>
      <c r="U964" s="2"/>
      <c r="V964" s="2"/>
      <c r="W964" s="2"/>
      <c r="X964" s="2"/>
      <c r="Y964" s="2"/>
      <c r="Z964" s="2"/>
      <c r="AA964" s="2"/>
      <c r="AB964" s="2"/>
      <c r="AC964" s="2"/>
      <c r="AD964" s="2"/>
      <c r="AE964" s="2"/>
      <c r="AF964" s="2"/>
      <c r="AG964" s="2"/>
      <c r="AH964" s="2"/>
      <c r="AI964" s="2"/>
      <c r="AJ964" s="2"/>
      <c r="AK964" s="2"/>
    </row>
    <row r="965" spans="1:37" ht="15.75" customHeight="1">
      <c r="A965" s="2"/>
      <c r="B965" s="2"/>
      <c r="C965" s="63"/>
      <c r="D965" s="2"/>
      <c r="E965" s="63"/>
      <c r="F965" s="2"/>
      <c r="G965" s="63"/>
      <c r="H965" s="2"/>
      <c r="I965" s="63"/>
      <c r="J965" s="2"/>
      <c r="K965" s="63"/>
      <c r="L965" s="2"/>
      <c r="M965" s="63"/>
      <c r="N965" s="2"/>
      <c r="O965" s="63"/>
      <c r="P965" s="2"/>
      <c r="Q965" s="63"/>
      <c r="R965" s="2"/>
      <c r="S965" s="2"/>
      <c r="T965" s="2"/>
      <c r="U965" s="2"/>
      <c r="V965" s="2"/>
      <c r="W965" s="2"/>
      <c r="X965" s="2"/>
      <c r="Y965" s="2"/>
      <c r="Z965" s="2"/>
      <c r="AA965" s="2"/>
      <c r="AB965" s="2"/>
      <c r="AC965" s="2"/>
      <c r="AD965" s="2"/>
      <c r="AE965" s="2"/>
      <c r="AF965" s="2"/>
      <c r="AG965" s="2"/>
      <c r="AH965" s="2"/>
      <c r="AI965" s="2"/>
      <c r="AJ965" s="2"/>
      <c r="AK965" s="2"/>
    </row>
    <row r="966" spans="1:37" ht="15.75" customHeight="1">
      <c r="A966" s="2"/>
      <c r="B966" s="2"/>
      <c r="C966" s="63"/>
      <c r="D966" s="2"/>
      <c r="E966" s="63"/>
      <c r="F966" s="2"/>
      <c r="G966" s="63"/>
      <c r="H966" s="2"/>
      <c r="I966" s="63"/>
      <c r="J966" s="2"/>
      <c r="K966" s="63"/>
      <c r="L966" s="2"/>
      <c r="M966" s="63"/>
      <c r="N966" s="2"/>
      <c r="O966" s="63"/>
      <c r="P966" s="2"/>
      <c r="Q966" s="63"/>
      <c r="R966" s="2"/>
      <c r="S966" s="2"/>
      <c r="T966" s="2"/>
      <c r="U966" s="2"/>
      <c r="V966" s="2"/>
      <c r="W966" s="2"/>
      <c r="X966" s="2"/>
      <c r="Y966" s="2"/>
      <c r="Z966" s="2"/>
      <c r="AA966" s="2"/>
      <c r="AB966" s="2"/>
      <c r="AC966" s="2"/>
      <c r="AD966" s="2"/>
      <c r="AE966" s="2"/>
      <c r="AF966" s="2"/>
      <c r="AG966" s="2"/>
      <c r="AH966" s="2"/>
      <c r="AI966" s="2"/>
      <c r="AJ966" s="2"/>
      <c r="AK966" s="2"/>
    </row>
    <row r="967" spans="1:37" ht="15.75" customHeight="1">
      <c r="A967" s="2"/>
      <c r="B967" s="2"/>
      <c r="C967" s="63"/>
      <c r="D967" s="2"/>
      <c r="E967" s="63"/>
      <c r="F967" s="2"/>
      <c r="G967" s="63"/>
      <c r="H967" s="2"/>
      <c r="I967" s="63"/>
      <c r="J967" s="2"/>
      <c r="K967" s="63"/>
      <c r="L967" s="2"/>
      <c r="M967" s="63"/>
      <c r="N967" s="2"/>
      <c r="O967" s="63"/>
      <c r="P967" s="2"/>
      <c r="Q967" s="63"/>
      <c r="R967" s="2"/>
      <c r="S967" s="2"/>
      <c r="T967" s="2"/>
      <c r="U967" s="2"/>
      <c r="V967" s="2"/>
      <c r="W967" s="2"/>
      <c r="X967" s="2"/>
      <c r="Y967" s="2"/>
      <c r="Z967" s="2"/>
      <c r="AA967" s="2"/>
      <c r="AB967" s="2"/>
      <c r="AC967" s="2"/>
      <c r="AD967" s="2"/>
      <c r="AE967" s="2"/>
      <c r="AF967" s="2"/>
      <c r="AG967" s="2"/>
      <c r="AH967" s="2"/>
      <c r="AI967" s="2"/>
      <c r="AJ967" s="2"/>
      <c r="AK967" s="2"/>
    </row>
    <row r="968" spans="1:37" ht="15.75" customHeight="1">
      <c r="A968" s="2"/>
      <c r="B968" s="2"/>
      <c r="C968" s="63"/>
      <c r="D968" s="2"/>
      <c r="E968" s="63"/>
      <c r="F968" s="2"/>
      <c r="G968" s="63"/>
      <c r="H968" s="2"/>
      <c r="I968" s="63"/>
      <c r="J968" s="2"/>
      <c r="K968" s="63"/>
      <c r="L968" s="2"/>
      <c r="M968" s="63"/>
      <c r="N968" s="2"/>
      <c r="O968" s="63"/>
      <c r="P968" s="2"/>
      <c r="Q968" s="63"/>
      <c r="R968" s="2"/>
      <c r="S968" s="2"/>
      <c r="T968" s="2"/>
      <c r="U968" s="2"/>
      <c r="V968" s="2"/>
      <c r="W968" s="2"/>
      <c r="X968" s="2"/>
      <c r="Y968" s="2"/>
      <c r="Z968" s="2"/>
      <c r="AA968" s="2"/>
      <c r="AB968" s="2"/>
      <c r="AC968" s="2"/>
      <c r="AD968" s="2"/>
      <c r="AE968" s="2"/>
      <c r="AF968" s="2"/>
      <c r="AG968" s="2"/>
      <c r="AH968" s="2"/>
      <c r="AI968" s="2"/>
      <c r="AJ968" s="2"/>
      <c r="AK968" s="2"/>
    </row>
    <row r="969" spans="1:37" ht="15.75" customHeight="1">
      <c r="A969" s="2"/>
      <c r="B969" s="2"/>
      <c r="C969" s="63"/>
      <c r="D969" s="2"/>
      <c r="E969" s="63"/>
      <c r="F969" s="2"/>
      <c r="G969" s="63"/>
      <c r="H969" s="2"/>
      <c r="I969" s="63"/>
      <c r="J969" s="2"/>
      <c r="K969" s="63"/>
      <c r="L969" s="2"/>
      <c r="M969" s="63"/>
      <c r="N969" s="2"/>
      <c r="O969" s="63"/>
      <c r="P969" s="2"/>
      <c r="Q969" s="63"/>
      <c r="R969" s="2"/>
      <c r="S969" s="2"/>
      <c r="T969" s="2"/>
      <c r="U969" s="2"/>
      <c r="V969" s="2"/>
      <c r="W969" s="2"/>
      <c r="X969" s="2"/>
      <c r="Y969" s="2"/>
      <c r="Z969" s="2"/>
      <c r="AA969" s="2"/>
      <c r="AB969" s="2"/>
      <c r="AC969" s="2"/>
      <c r="AD969" s="2"/>
      <c r="AE969" s="2"/>
      <c r="AF969" s="2"/>
      <c r="AG969" s="2"/>
      <c r="AH969" s="2"/>
      <c r="AI969" s="2"/>
      <c r="AJ969" s="2"/>
      <c r="AK969" s="2"/>
    </row>
    <row r="970" spans="1:37" ht="15.75" customHeight="1">
      <c r="A970" s="2"/>
      <c r="B970" s="2"/>
      <c r="C970" s="63"/>
      <c r="D970" s="2"/>
      <c r="E970" s="63"/>
      <c r="F970" s="2"/>
      <c r="G970" s="63"/>
      <c r="H970" s="2"/>
      <c r="I970" s="63"/>
      <c r="J970" s="2"/>
      <c r="K970" s="63"/>
      <c r="L970" s="2"/>
      <c r="M970" s="63"/>
      <c r="N970" s="2"/>
      <c r="O970" s="63"/>
      <c r="P970" s="2"/>
      <c r="Q970" s="63"/>
      <c r="R970" s="2"/>
      <c r="S970" s="2"/>
      <c r="T970" s="2"/>
      <c r="U970" s="2"/>
      <c r="V970" s="2"/>
      <c r="W970" s="2"/>
      <c r="X970" s="2"/>
      <c r="Y970" s="2"/>
      <c r="Z970" s="2"/>
      <c r="AA970" s="2"/>
      <c r="AB970" s="2"/>
      <c r="AC970" s="2"/>
      <c r="AD970" s="2"/>
      <c r="AE970" s="2"/>
      <c r="AF970" s="2"/>
      <c r="AG970" s="2"/>
      <c r="AH970" s="2"/>
      <c r="AI970" s="2"/>
      <c r="AJ970" s="2"/>
      <c r="AK970" s="2"/>
    </row>
    <row r="971" spans="1:37" ht="15.75" customHeight="1">
      <c r="A971" s="2"/>
      <c r="B971" s="2"/>
      <c r="C971" s="63"/>
      <c r="D971" s="2"/>
      <c r="E971" s="63"/>
      <c r="F971" s="2"/>
      <c r="G971" s="63"/>
      <c r="H971" s="2"/>
      <c r="I971" s="63"/>
      <c r="J971" s="2"/>
      <c r="K971" s="63"/>
      <c r="L971" s="2"/>
      <c r="M971" s="63"/>
      <c r="N971" s="2"/>
      <c r="O971" s="63"/>
      <c r="P971" s="2"/>
      <c r="Q971" s="63"/>
      <c r="R971" s="2"/>
      <c r="S971" s="2"/>
      <c r="T971" s="2"/>
      <c r="U971" s="2"/>
      <c r="V971" s="2"/>
      <c r="W971" s="2"/>
      <c r="X971" s="2"/>
      <c r="Y971" s="2"/>
      <c r="Z971" s="2"/>
      <c r="AA971" s="2"/>
      <c r="AB971" s="2"/>
      <c r="AC971" s="2"/>
      <c r="AD971" s="2"/>
      <c r="AE971" s="2"/>
      <c r="AF971" s="2"/>
      <c r="AG971" s="2"/>
      <c r="AH971" s="2"/>
      <c r="AI971" s="2"/>
      <c r="AJ971" s="2"/>
      <c r="AK971" s="2"/>
    </row>
    <row r="972" spans="1:37" ht="15.75" customHeight="1">
      <c r="A972" s="2"/>
      <c r="B972" s="2"/>
      <c r="C972" s="63"/>
      <c r="D972" s="2"/>
      <c r="E972" s="63"/>
      <c r="F972" s="2"/>
      <c r="G972" s="63"/>
      <c r="H972" s="2"/>
      <c r="I972" s="63"/>
      <c r="J972" s="2"/>
      <c r="K972" s="63"/>
      <c r="L972" s="2"/>
      <c r="M972" s="63"/>
      <c r="N972" s="2"/>
      <c r="O972" s="63"/>
      <c r="P972" s="2"/>
      <c r="Q972" s="63"/>
      <c r="R972" s="2"/>
      <c r="S972" s="2"/>
      <c r="T972" s="2"/>
      <c r="U972" s="2"/>
      <c r="V972" s="2"/>
      <c r="W972" s="2"/>
      <c r="X972" s="2"/>
      <c r="Y972" s="2"/>
      <c r="Z972" s="2"/>
      <c r="AA972" s="2"/>
      <c r="AB972" s="2"/>
      <c r="AC972" s="2"/>
      <c r="AD972" s="2"/>
      <c r="AE972" s="2"/>
      <c r="AF972" s="2"/>
      <c r="AG972" s="2"/>
      <c r="AH972" s="2"/>
      <c r="AI972" s="2"/>
      <c r="AJ972" s="2"/>
      <c r="AK972" s="2"/>
    </row>
    <row r="973" spans="1:37" ht="15.75" customHeight="1">
      <c r="A973" s="2"/>
      <c r="B973" s="2"/>
      <c r="C973" s="63"/>
      <c r="D973" s="2"/>
      <c r="E973" s="63"/>
      <c r="F973" s="2"/>
      <c r="G973" s="63"/>
      <c r="H973" s="2"/>
      <c r="I973" s="63"/>
      <c r="J973" s="2"/>
      <c r="K973" s="63"/>
      <c r="L973" s="2"/>
      <c r="M973" s="63"/>
      <c r="N973" s="2"/>
      <c r="O973" s="63"/>
      <c r="P973" s="2"/>
      <c r="Q973" s="63"/>
      <c r="R973" s="2"/>
      <c r="S973" s="2"/>
      <c r="T973" s="2"/>
      <c r="U973" s="2"/>
      <c r="V973" s="2"/>
      <c r="W973" s="2"/>
      <c r="X973" s="2"/>
      <c r="Y973" s="2"/>
      <c r="Z973" s="2"/>
      <c r="AA973" s="2"/>
      <c r="AB973" s="2"/>
      <c r="AC973" s="2"/>
      <c r="AD973" s="2"/>
      <c r="AE973" s="2"/>
      <c r="AF973" s="2"/>
      <c r="AG973" s="2"/>
      <c r="AH973" s="2"/>
      <c r="AI973" s="2"/>
      <c r="AJ973" s="2"/>
      <c r="AK973" s="2"/>
    </row>
    <row r="974" spans="1:37" ht="15.75" customHeight="1">
      <c r="A974" s="2"/>
      <c r="B974" s="2"/>
      <c r="C974" s="63"/>
      <c r="D974" s="2"/>
      <c r="E974" s="63"/>
      <c r="F974" s="2"/>
      <c r="G974" s="63"/>
      <c r="H974" s="2"/>
      <c r="I974" s="63"/>
      <c r="J974" s="2"/>
      <c r="K974" s="63"/>
      <c r="L974" s="2"/>
      <c r="M974" s="63"/>
      <c r="N974" s="2"/>
      <c r="O974" s="63"/>
      <c r="P974" s="2"/>
      <c r="Q974" s="63"/>
      <c r="R974" s="2"/>
      <c r="S974" s="2"/>
      <c r="T974" s="2"/>
      <c r="U974" s="2"/>
      <c r="V974" s="2"/>
      <c r="W974" s="2"/>
      <c r="X974" s="2"/>
      <c r="Y974" s="2"/>
      <c r="Z974" s="2"/>
      <c r="AA974" s="2"/>
      <c r="AB974" s="2"/>
      <c r="AC974" s="2"/>
      <c r="AD974" s="2"/>
      <c r="AE974" s="2"/>
      <c r="AF974" s="2"/>
      <c r="AG974" s="2"/>
      <c r="AH974" s="2"/>
      <c r="AI974" s="2"/>
      <c r="AJ974" s="2"/>
      <c r="AK974" s="2"/>
    </row>
    <row r="975" spans="1:37" ht="15.75" customHeight="1">
      <c r="A975" s="2"/>
      <c r="B975" s="2"/>
      <c r="C975" s="63"/>
      <c r="D975" s="2"/>
      <c r="E975" s="63"/>
      <c r="F975" s="2"/>
      <c r="G975" s="63"/>
      <c r="H975" s="2"/>
      <c r="I975" s="63"/>
      <c r="J975" s="2"/>
      <c r="K975" s="63"/>
      <c r="L975" s="2"/>
      <c r="M975" s="63"/>
      <c r="N975" s="2"/>
      <c r="O975" s="63"/>
      <c r="P975" s="2"/>
      <c r="Q975" s="63"/>
      <c r="R975" s="2"/>
      <c r="S975" s="2"/>
      <c r="T975" s="2"/>
      <c r="U975" s="2"/>
      <c r="V975" s="2"/>
      <c r="W975" s="2"/>
      <c r="X975" s="2"/>
      <c r="Y975" s="2"/>
      <c r="Z975" s="2"/>
      <c r="AA975" s="2"/>
      <c r="AB975" s="2"/>
      <c r="AC975" s="2"/>
      <c r="AD975" s="2"/>
      <c r="AE975" s="2"/>
      <c r="AF975" s="2"/>
      <c r="AG975" s="2"/>
      <c r="AH975" s="2"/>
      <c r="AI975" s="2"/>
      <c r="AJ975" s="2"/>
      <c r="AK975" s="2"/>
    </row>
    <row r="976" spans="1:37" ht="15.75" customHeight="1">
      <c r="A976" s="2"/>
      <c r="B976" s="2"/>
      <c r="C976" s="63"/>
      <c r="D976" s="2"/>
      <c r="E976" s="63"/>
      <c r="F976" s="2"/>
      <c r="G976" s="63"/>
      <c r="H976" s="2"/>
      <c r="I976" s="63"/>
      <c r="J976" s="2"/>
      <c r="K976" s="63"/>
      <c r="L976" s="2"/>
      <c r="M976" s="63"/>
      <c r="N976" s="2"/>
      <c r="O976" s="63"/>
      <c r="P976" s="2"/>
      <c r="Q976" s="63"/>
      <c r="R976" s="2"/>
      <c r="S976" s="2"/>
      <c r="T976" s="2"/>
      <c r="U976" s="2"/>
      <c r="V976" s="2"/>
      <c r="W976" s="2"/>
      <c r="X976" s="2"/>
      <c r="Y976" s="2"/>
      <c r="Z976" s="2"/>
      <c r="AA976" s="2"/>
      <c r="AB976" s="2"/>
      <c r="AC976" s="2"/>
      <c r="AD976" s="2"/>
      <c r="AE976" s="2"/>
      <c r="AF976" s="2"/>
      <c r="AG976" s="2"/>
      <c r="AH976" s="2"/>
      <c r="AI976" s="2"/>
      <c r="AJ976" s="2"/>
      <c r="AK976" s="2"/>
    </row>
    <row r="977" spans="1:37" ht="15.75" customHeight="1">
      <c r="A977" s="2"/>
      <c r="B977" s="2"/>
      <c r="C977" s="63"/>
      <c r="D977" s="2"/>
      <c r="E977" s="63"/>
      <c r="F977" s="2"/>
      <c r="G977" s="63"/>
      <c r="H977" s="2"/>
      <c r="I977" s="63"/>
      <c r="J977" s="2"/>
      <c r="K977" s="63"/>
      <c r="L977" s="2"/>
      <c r="M977" s="63"/>
      <c r="N977" s="2"/>
      <c r="O977" s="63"/>
      <c r="P977" s="2"/>
      <c r="Q977" s="63"/>
      <c r="R977" s="2"/>
      <c r="S977" s="2"/>
      <c r="T977" s="2"/>
      <c r="U977" s="2"/>
      <c r="V977" s="2"/>
      <c r="W977" s="2"/>
      <c r="X977" s="2"/>
      <c r="Y977" s="2"/>
      <c r="Z977" s="2"/>
      <c r="AA977" s="2"/>
      <c r="AB977" s="2"/>
      <c r="AC977" s="2"/>
      <c r="AD977" s="2"/>
      <c r="AE977" s="2"/>
      <c r="AF977" s="2"/>
      <c r="AG977" s="2"/>
      <c r="AH977" s="2"/>
      <c r="AI977" s="2"/>
      <c r="AJ977" s="2"/>
      <c r="AK977" s="2"/>
    </row>
    <row r="978" spans="1:37" ht="15.75" customHeight="1">
      <c r="A978" s="2"/>
      <c r="B978" s="2"/>
      <c r="C978" s="63"/>
      <c r="D978" s="2"/>
      <c r="E978" s="63"/>
      <c r="F978" s="2"/>
      <c r="G978" s="63"/>
      <c r="H978" s="2"/>
      <c r="I978" s="63"/>
      <c r="J978" s="2"/>
      <c r="K978" s="63"/>
      <c r="L978" s="2"/>
      <c r="M978" s="63"/>
      <c r="N978" s="2"/>
      <c r="O978" s="63"/>
      <c r="P978" s="2"/>
      <c r="Q978" s="63"/>
      <c r="R978" s="2"/>
      <c r="S978" s="2"/>
      <c r="T978" s="2"/>
      <c r="U978" s="2"/>
      <c r="V978" s="2"/>
      <c r="W978" s="2"/>
      <c r="X978" s="2"/>
      <c r="Y978" s="2"/>
      <c r="Z978" s="2"/>
      <c r="AA978" s="2"/>
      <c r="AB978" s="2"/>
      <c r="AC978" s="2"/>
      <c r="AD978" s="2"/>
      <c r="AE978" s="2"/>
      <c r="AF978" s="2"/>
      <c r="AG978" s="2"/>
      <c r="AH978" s="2"/>
      <c r="AI978" s="2"/>
      <c r="AJ978" s="2"/>
      <c r="AK978" s="2"/>
    </row>
    <row r="979" spans="1:37" ht="15.75" customHeight="1">
      <c r="A979" s="2"/>
      <c r="B979" s="2"/>
      <c r="C979" s="63"/>
      <c r="D979" s="2"/>
      <c r="E979" s="63"/>
      <c r="F979" s="2"/>
      <c r="G979" s="63"/>
      <c r="H979" s="2"/>
      <c r="I979" s="63"/>
      <c r="J979" s="2"/>
      <c r="K979" s="63"/>
      <c r="L979" s="2"/>
      <c r="M979" s="63"/>
      <c r="N979" s="2"/>
      <c r="O979" s="63"/>
      <c r="P979" s="2"/>
      <c r="Q979" s="63"/>
      <c r="R979" s="2"/>
      <c r="S979" s="2"/>
      <c r="T979" s="2"/>
      <c r="U979" s="2"/>
      <c r="V979" s="2"/>
      <c r="W979" s="2"/>
      <c r="X979" s="2"/>
      <c r="Y979" s="2"/>
      <c r="Z979" s="2"/>
      <c r="AA979" s="2"/>
      <c r="AB979" s="2"/>
      <c r="AC979" s="2"/>
      <c r="AD979" s="2"/>
      <c r="AE979" s="2"/>
      <c r="AF979" s="2"/>
      <c r="AG979" s="2"/>
      <c r="AH979" s="2"/>
      <c r="AI979" s="2"/>
      <c r="AJ979" s="2"/>
      <c r="AK979" s="2"/>
    </row>
    <row r="980" spans="1:37" ht="15.75" customHeight="1">
      <c r="A980" s="2"/>
      <c r="B980" s="2"/>
      <c r="C980" s="63"/>
      <c r="D980" s="2"/>
      <c r="E980" s="63"/>
      <c r="F980" s="2"/>
      <c r="G980" s="63"/>
      <c r="H980" s="2"/>
      <c r="I980" s="63"/>
      <c r="J980" s="2"/>
      <c r="K980" s="63"/>
      <c r="L980" s="2"/>
      <c r="M980" s="63"/>
      <c r="N980" s="2"/>
      <c r="O980" s="63"/>
      <c r="P980" s="2"/>
      <c r="Q980" s="63"/>
      <c r="R980" s="2"/>
      <c r="S980" s="2"/>
      <c r="T980" s="2"/>
      <c r="U980" s="2"/>
      <c r="V980" s="2"/>
      <c r="W980" s="2"/>
      <c r="X980" s="2"/>
      <c r="Y980" s="2"/>
      <c r="Z980" s="2"/>
      <c r="AA980" s="2"/>
      <c r="AB980" s="2"/>
      <c r="AC980" s="2"/>
      <c r="AD980" s="2"/>
      <c r="AE980" s="2"/>
      <c r="AF980" s="2"/>
      <c r="AG980" s="2"/>
      <c r="AH980" s="2"/>
      <c r="AI980" s="2"/>
      <c r="AJ980" s="2"/>
      <c r="AK980" s="2"/>
    </row>
    <row r="981" spans="1:37" ht="15.75" customHeight="1">
      <c r="A981" s="2"/>
      <c r="B981" s="2"/>
      <c r="C981" s="63"/>
      <c r="D981" s="2"/>
      <c r="E981" s="63"/>
      <c r="F981" s="2"/>
      <c r="G981" s="63"/>
      <c r="H981" s="2"/>
      <c r="I981" s="63"/>
      <c r="J981" s="2"/>
      <c r="K981" s="63"/>
      <c r="L981" s="2"/>
      <c r="M981" s="63"/>
      <c r="N981" s="2"/>
      <c r="O981" s="63"/>
      <c r="P981" s="2"/>
      <c r="Q981" s="63"/>
      <c r="R981" s="2"/>
      <c r="S981" s="2"/>
      <c r="T981" s="2"/>
      <c r="U981" s="2"/>
      <c r="V981" s="2"/>
      <c r="W981" s="2"/>
      <c r="X981" s="2"/>
      <c r="Y981" s="2"/>
      <c r="Z981" s="2"/>
      <c r="AA981" s="2"/>
      <c r="AB981" s="2"/>
      <c r="AC981" s="2"/>
      <c r="AD981" s="2"/>
      <c r="AE981" s="2"/>
      <c r="AF981" s="2"/>
      <c r="AG981" s="2"/>
      <c r="AH981" s="2"/>
      <c r="AI981" s="2"/>
      <c r="AJ981" s="2"/>
      <c r="AK981" s="2"/>
    </row>
    <row r="982" spans="1:37" ht="15.75" customHeight="1">
      <c r="A982" s="2"/>
      <c r="B982" s="2"/>
      <c r="C982" s="63"/>
      <c r="D982" s="2"/>
      <c r="E982" s="63"/>
      <c r="F982" s="2"/>
      <c r="G982" s="63"/>
      <c r="H982" s="2"/>
      <c r="I982" s="63"/>
      <c r="J982" s="2"/>
      <c r="K982" s="63"/>
      <c r="L982" s="2"/>
      <c r="M982" s="63"/>
      <c r="N982" s="2"/>
      <c r="O982" s="63"/>
      <c r="P982" s="2"/>
      <c r="Q982" s="63"/>
      <c r="R982" s="2"/>
      <c r="S982" s="2"/>
      <c r="T982" s="2"/>
      <c r="U982" s="2"/>
      <c r="V982" s="2"/>
      <c r="W982" s="2"/>
      <c r="X982" s="2"/>
      <c r="Y982" s="2"/>
      <c r="Z982" s="2"/>
      <c r="AA982" s="2"/>
      <c r="AB982" s="2"/>
      <c r="AC982" s="2"/>
      <c r="AD982" s="2"/>
      <c r="AE982" s="2"/>
      <c r="AF982" s="2"/>
      <c r="AG982" s="2"/>
      <c r="AH982" s="2"/>
      <c r="AI982" s="2"/>
      <c r="AJ982" s="2"/>
      <c r="AK982" s="2"/>
    </row>
    <row r="983" spans="1:37" ht="15.75" customHeight="1">
      <c r="A983" s="2"/>
      <c r="B983" s="2"/>
      <c r="C983" s="63"/>
      <c r="D983" s="2"/>
      <c r="E983" s="63"/>
      <c r="F983" s="2"/>
      <c r="G983" s="63"/>
      <c r="H983" s="2"/>
      <c r="I983" s="63"/>
      <c r="J983" s="2"/>
      <c r="K983" s="63"/>
      <c r="L983" s="2"/>
      <c r="M983" s="63"/>
      <c r="N983" s="2"/>
      <c r="O983" s="63"/>
      <c r="P983" s="2"/>
      <c r="Q983" s="63"/>
      <c r="R983" s="2"/>
      <c r="S983" s="2"/>
      <c r="T983" s="2"/>
      <c r="U983" s="2"/>
      <c r="V983" s="2"/>
      <c r="W983" s="2"/>
      <c r="X983" s="2"/>
      <c r="Y983" s="2"/>
      <c r="Z983" s="2"/>
      <c r="AA983" s="2"/>
      <c r="AB983" s="2"/>
      <c r="AC983" s="2"/>
      <c r="AD983" s="2"/>
      <c r="AE983" s="2"/>
      <c r="AF983" s="2"/>
      <c r="AG983" s="2"/>
      <c r="AH983" s="2"/>
      <c r="AI983" s="2"/>
      <c r="AJ983" s="2"/>
      <c r="AK983" s="2"/>
    </row>
    <row r="984" spans="1:37" ht="15.75" customHeight="1">
      <c r="A984" s="2"/>
      <c r="B984" s="2"/>
      <c r="C984" s="63"/>
      <c r="D984" s="2"/>
      <c r="E984" s="63"/>
      <c r="F984" s="2"/>
      <c r="G984" s="63"/>
      <c r="H984" s="2"/>
      <c r="I984" s="63"/>
      <c r="J984" s="2"/>
      <c r="K984" s="63"/>
      <c r="L984" s="2"/>
      <c r="M984" s="63"/>
      <c r="N984" s="2"/>
      <c r="O984" s="63"/>
      <c r="P984" s="2"/>
      <c r="Q984" s="63"/>
      <c r="R984" s="2"/>
      <c r="S984" s="2"/>
      <c r="T984" s="2"/>
      <c r="U984" s="2"/>
      <c r="V984" s="2"/>
      <c r="W984" s="2"/>
      <c r="X984" s="2"/>
      <c r="Y984" s="2"/>
      <c r="Z984" s="2"/>
      <c r="AA984" s="2"/>
      <c r="AB984" s="2"/>
      <c r="AC984" s="2"/>
      <c r="AD984" s="2"/>
      <c r="AE984" s="2"/>
      <c r="AF984" s="2"/>
      <c r="AG984" s="2"/>
      <c r="AH984" s="2"/>
      <c r="AI984" s="2"/>
      <c r="AJ984" s="2"/>
      <c r="AK984" s="2"/>
    </row>
    <row r="985" spans="1:37" ht="15.75" customHeight="1">
      <c r="A985" s="2"/>
      <c r="B985" s="2"/>
      <c r="C985" s="63"/>
      <c r="D985" s="2"/>
      <c r="E985" s="63"/>
      <c r="F985" s="2"/>
      <c r="G985" s="63"/>
      <c r="H985" s="2"/>
      <c r="I985" s="63"/>
      <c r="J985" s="2"/>
      <c r="K985" s="63"/>
      <c r="L985" s="2"/>
      <c r="M985" s="63"/>
      <c r="N985" s="2"/>
      <c r="O985" s="63"/>
      <c r="P985" s="2"/>
      <c r="Q985" s="63"/>
      <c r="R985" s="2"/>
      <c r="S985" s="2"/>
      <c r="T985" s="2"/>
      <c r="U985" s="2"/>
      <c r="V985" s="2"/>
      <c r="W985" s="2"/>
      <c r="X985" s="2"/>
      <c r="Y985" s="2"/>
      <c r="Z985" s="2"/>
      <c r="AA985" s="2"/>
      <c r="AB985" s="2"/>
      <c r="AC985" s="2"/>
      <c r="AD985" s="2"/>
      <c r="AE985" s="2"/>
      <c r="AF985" s="2"/>
      <c r="AG985" s="2"/>
      <c r="AH985" s="2"/>
      <c r="AI985" s="2"/>
      <c r="AJ985" s="2"/>
      <c r="AK985" s="2"/>
    </row>
    <row r="986" spans="1:37" ht="15.75" customHeight="1">
      <c r="A986" s="2"/>
      <c r="B986" s="2"/>
      <c r="C986" s="63"/>
      <c r="D986" s="2"/>
      <c r="E986" s="63"/>
      <c r="F986" s="2"/>
      <c r="G986" s="63"/>
      <c r="H986" s="2"/>
      <c r="I986" s="63"/>
      <c r="J986" s="2"/>
      <c r="K986" s="63"/>
      <c r="L986" s="2"/>
      <c r="M986" s="63"/>
      <c r="N986" s="2"/>
      <c r="O986" s="63"/>
      <c r="P986" s="2"/>
      <c r="Q986" s="63"/>
      <c r="R986" s="2"/>
      <c r="S986" s="2"/>
      <c r="T986" s="2"/>
      <c r="U986" s="2"/>
      <c r="V986" s="2"/>
      <c r="W986" s="2"/>
      <c r="X986" s="2"/>
      <c r="Y986" s="2"/>
      <c r="Z986" s="2"/>
      <c r="AA986" s="2"/>
      <c r="AB986" s="2"/>
      <c r="AC986" s="2"/>
      <c r="AD986" s="2"/>
      <c r="AE986" s="2"/>
      <c r="AF986" s="2"/>
      <c r="AG986" s="2"/>
      <c r="AH986" s="2"/>
      <c r="AI986" s="2"/>
      <c r="AJ986" s="2"/>
      <c r="AK986" s="2"/>
    </row>
  </sheetData>
  <mergeCells count="610">
    <mergeCell ref="AD265:AE265"/>
    <mergeCell ref="AF265:AG265"/>
    <mergeCell ref="AD261:AE261"/>
    <mergeCell ref="AF261:AG261"/>
    <mergeCell ref="AH261:AI261"/>
    <mergeCell ref="AJ261:AK261"/>
    <mergeCell ref="AF263:AG263"/>
    <mergeCell ref="AH263:AI263"/>
    <mergeCell ref="AJ263:AK263"/>
    <mergeCell ref="AD263:AE263"/>
    <mergeCell ref="AD264:AE264"/>
    <mergeCell ref="AF264:AG264"/>
    <mergeCell ref="AH264:AI264"/>
    <mergeCell ref="AJ264:AK264"/>
    <mergeCell ref="AD228:AE228"/>
    <mergeCell ref="AF228:AG228"/>
    <mergeCell ref="AH228:AI228"/>
    <mergeCell ref="AJ228:AK228"/>
    <mergeCell ref="AH229:AI229"/>
    <mergeCell ref="AJ229:AK229"/>
    <mergeCell ref="V230:W230"/>
    <mergeCell ref="X230:Y230"/>
    <mergeCell ref="Z230:AA230"/>
    <mergeCell ref="AB230:AC230"/>
    <mergeCell ref="AD230:AE230"/>
    <mergeCell ref="AF230:AG230"/>
    <mergeCell ref="AH230:AI230"/>
    <mergeCell ref="AJ230:AK230"/>
    <mergeCell ref="V228:W228"/>
    <mergeCell ref="V229:W229"/>
    <mergeCell ref="X229:Y229"/>
    <mergeCell ref="Z229:AA229"/>
    <mergeCell ref="AB229:AC229"/>
    <mergeCell ref="AD229:AE229"/>
    <mergeCell ref="AF229:AG229"/>
    <mergeCell ref="AF227:AG227"/>
    <mergeCell ref="AH227:AI227"/>
    <mergeCell ref="AJ227:AK227"/>
    <mergeCell ref="O226:P226"/>
    <mergeCell ref="Q226:R226"/>
    <mergeCell ref="V227:W227"/>
    <mergeCell ref="X227:Y227"/>
    <mergeCell ref="Z227:AA227"/>
    <mergeCell ref="AB227:AC227"/>
    <mergeCell ref="AD227:AE227"/>
    <mergeCell ref="A205:A223"/>
    <mergeCell ref="C224:D224"/>
    <mergeCell ref="G224:H224"/>
    <mergeCell ref="I224:J224"/>
    <mergeCell ref="K224:L224"/>
    <mergeCell ref="M224:N224"/>
    <mergeCell ref="O224:P224"/>
    <mergeCell ref="Q224:R224"/>
    <mergeCell ref="X225:Y225"/>
    <mergeCell ref="E224:F224"/>
    <mergeCell ref="E225:F225"/>
    <mergeCell ref="G225:H225"/>
    <mergeCell ref="I225:J225"/>
    <mergeCell ref="K225:L225"/>
    <mergeCell ref="M225:N225"/>
    <mergeCell ref="O225:P225"/>
    <mergeCell ref="Q225:R225"/>
    <mergeCell ref="V225:W225"/>
    <mergeCell ref="A165:A183"/>
    <mergeCell ref="E165:F165"/>
    <mergeCell ref="G165:H165"/>
    <mergeCell ref="Q165:R165"/>
    <mergeCell ref="I186:J186"/>
    <mergeCell ref="K186:L186"/>
    <mergeCell ref="C187:D187"/>
    <mergeCell ref="E187:F187"/>
    <mergeCell ref="G187:H187"/>
    <mergeCell ref="I187:J187"/>
    <mergeCell ref="K187:L187"/>
    <mergeCell ref="M187:N187"/>
    <mergeCell ref="O187:P187"/>
    <mergeCell ref="Q187:R187"/>
    <mergeCell ref="C186:D186"/>
    <mergeCell ref="C167:D167"/>
    <mergeCell ref="E167:F167"/>
    <mergeCell ref="A185:A203"/>
    <mergeCell ref="C185:D185"/>
    <mergeCell ref="E185:F185"/>
    <mergeCell ref="E186:F186"/>
    <mergeCell ref="C165:D165"/>
    <mergeCell ref="C166:D166"/>
    <mergeCell ref="C184:D184"/>
    <mergeCell ref="E184:F184"/>
    <mergeCell ref="G184:H184"/>
    <mergeCell ref="I184:J184"/>
    <mergeCell ref="K184:L184"/>
    <mergeCell ref="M186:N186"/>
    <mergeCell ref="O186:P186"/>
    <mergeCell ref="G185:H185"/>
    <mergeCell ref="I185:J185"/>
    <mergeCell ref="K185:L185"/>
    <mergeCell ref="M185:N185"/>
    <mergeCell ref="O185:P185"/>
    <mergeCell ref="G186:H186"/>
    <mergeCell ref="M166:N166"/>
    <mergeCell ref="O166:P166"/>
    <mergeCell ref="G167:H167"/>
    <mergeCell ref="I167:J167"/>
    <mergeCell ref="K167:L167"/>
    <mergeCell ref="M167:N167"/>
    <mergeCell ref="O167:P167"/>
    <mergeCell ref="E166:F166"/>
    <mergeCell ref="G166:H166"/>
    <mergeCell ref="I166:J166"/>
    <mergeCell ref="K166:L166"/>
    <mergeCell ref="Q166:R166"/>
    <mergeCell ref="T166:T186"/>
    <mergeCell ref="Q184:R184"/>
    <mergeCell ref="Q186:R186"/>
    <mergeCell ref="M184:N184"/>
    <mergeCell ref="O184:P184"/>
    <mergeCell ref="Q185:R185"/>
    <mergeCell ref="Q167:R167"/>
    <mergeCell ref="AH265:AI265"/>
    <mergeCell ref="AJ265:AK265"/>
    <mergeCell ref="AD266:AE266"/>
    <mergeCell ref="AF266:AG266"/>
    <mergeCell ref="AH266:AI266"/>
    <mergeCell ref="AJ266:AK266"/>
    <mergeCell ref="M144:N144"/>
    <mergeCell ref="M145:N145"/>
    <mergeCell ref="O145:P145"/>
    <mergeCell ref="Q145:R145"/>
    <mergeCell ref="M146:N146"/>
    <mergeCell ref="O146:P146"/>
    <mergeCell ref="Q146:R146"/>
    <mergeCell ref="M165:N165"/>
    <mergeCell ref="O165:P165"/>
    <mergeCell ref="M147:N147"/>
    <mergeCell ref="O147:P147"/>
    <mergeCell ref="Q147:R147"/>
    <mergeCell ref="Z225:AA225"/>
    <mergeCell ref="AB225:AC225"/>
    <mergeCell ref="AD225:AE225"/>
    <mergeCell ref="AF225:AG225"/>
    <mergeCell ref="AH225:AI225"/>
    <mergeCell ref="AJ225:AK225"/>
    <mergeCell ref="A225:A243"/>
    <mergeCell ref="C225:D225"/>
    <mergeCell ref="C226:D226"/>
    <mergeCell ref="C227:D227"/>
    <mergeCell ref="E227:F227"/>
    <mergeCell ref="G227:H227"/>
    <mergeCell ref="I227:J227"/>
    <mergeCell ref="K227:L227"/>
    <mergeCell ref="M227:N227"/>
    <mergeCell ref="E226:F226"/>
    <mergeCell ref="G226:H226"/>
    <mergeCell ref="I226:J226"/>
    <mergeCell ref="K226:L226"/>
    <mergeCell ref="M226:N226"/>
    <mergeCell ref="C206:D206"/>
    <mergeCell ref="E206:F206"/>
    <mergeCell ref="G206:H206"/>
    <mergeCell ref="I206:J206"/>
    <mergeCell ref="K206:L206"/>
    <mergeCell ref="M206:N206"/>
    <mergeCell ref="C207:D207"/>
    <mergeCell ref="E207:F207"/>
    <mergeCell ref="G207:H207"/>
    <mergeCell ref="I207:J207"/>
    <mergeCell ref="K207:L207"/>
    <mergeCell ref="M207:N207"/>
    <mergeCell ref="G204:H204"/>
    <mergeCell ref="G205:H205"/>
    <mergeCell ref="I205:J205"/>
    <mergeCell ref="K205:L205"/>
    <mergeCell ref="M205:N205"/>
    <mergeCell ref="O205:P205"/>
    <mergeCell ref="Q205:R205"/>
    <mergeCell ref="C204:D204"/>
    <mergeCell ref="E204:F204"/>
    <mergeCell ref="I204:J204"/>
    <mergeCell ref="K204:L204"/>
    <mergeCell ref="M204:N204"/>
    <mergeCell ref="O204:P204"/>
    <mergeCell ref="Q204:R204"/>
    <mergeCell ref="E205:F205"/>
    <mergeCell ref="C205:D205"/>
    <mergeCell ref="V265:W265"/>
    <mergeCell ref="X265:Y265"/>
    <mergeCell ref="Z265:AA265"/>
    <mergeCell ref="AB265:AC265"/>
    <mergeCell ref="V266:W266"/>
    <mergeCell ref="X266:Y266"/>
    <mergeCell ref="Z266:AA266"/>
    <mergeCell ref="AB266:AC266"/>
    <mergeCell ref="O206:P206"/>
    <mergeCell ref="Q206:R206"/>
    <mergeCell ref="T227:T246"/>
    <mergeCell ref="X261:Y261"/>
    <mergeCell ref="Z261:AA261"/>
    <mergeCell ref="AB261:AC261"/>
    <mergeCell ref="T263:T282"/>
    <mergeCell ref="O207:P207"/>
    <mergeCell ref="Q207:R207"/>
    <mergeCell ref="O227:P227"/>
    <mergeCell ref="Q227:R227"/>
    <mergeCell ref="X228:Y228"/>
    <mergeCell ref="Z228:AA228"/>
    <mergeCell ref="AB228:AC228"/>
    <mergeCell ref="V261:W261"/>
    <mergeCell ref="V263:W263"/>
    <mergeCell ref="X263:Y263"/>
    <mergeCell ref="Z263:AA263"/>
    <mergeCell ref="AB263:AC263"/>
    <mergeCell ref="V264:W264"/>
    <mergeCell ref="X264:Y264"/>
    <mergeCell ref="Z264:AA264"/>
    <mergeCell ref="AB264:AC264"/>
    <mergeCell ref="C164:D164"/>
    <mergeCell ref="E164:F164"/>
    <mergeCell ref="G164:H164"/>
    <mergeCell ref="I164:J164"/>
    <mergeCell ref="K164:L164"/>
    <mergeCell ref="M164:N164"/>
    <mergeCell ref="O164:P164"/>
    <mergeCell ref="AH164:AI164"/>
    <mergeCell ref="AJ164:AK164"/>
    <mergeCell ref="Q164:R164"/>
    <mergeCell ref="V164:W164"/>
    <mergeCell ref="X164:Y164"/>
    <mergeCell ref="Z164:AA164"/>
    <mergeCell ref="AB164:AC164"/>
    <mergeCell ref="AD164:AE164"/>
    <mergeCell ref="AF164:AG164"/>
    <mergeCell ref="A125:A143"/>
    <mergeCell ref="E125:F125"/>
    <mergeCell ref="G125:H125"/>
    <mergeCell ref="I125:J125"/>
    <mergeCell ref="E126:F126"/>
    <mergeCell ref="C147:D147"/>
    <mergeCell ref="E147:F147"/>
    <mergeCell ref="G147:H147"/>
    <mergeCell ref="I147:J147"/>
    <mergeCell ref="C127:D127"/>
    <mergeCell ref="E127:F127"/>
    <mergeCell ref="A145:A163"/>
    <mergeCell ref="C145:D145"/>
    <mergeCell ref="E145:F145"/>
    <mergeCell ref="C146:D146"/>
    <mergeCell ref="E146:F146"/>
    <mergeCell ref="V168:W168"/>
    <mergeCell ref="V169:W169"/>
    <mergeCell ref="X169:Y169"/>
    <mergeCell ref="Z169:AA169"/>
    <mergeCell ref="AB169:AC169"/>
    <mergeCell ref="AD169:AE169"/>
    <mergeCell ref="AF169:AG169"/>
    <mergeCell ref="G145:H145"/>
    <mergeCell ref="I145:J145"/>
    <mergeCell ref="K145:L145"/>
    <mergeCell ref="G146:H146"/>
    <mergeCell ref="I146:J146"/>
    <mergeCell ref="K146:L146"/>
    <mergeCell ref="K147:L147"/>
    <mergeCell ref="I165:J165"/>
    <mergeCell ref="K165:L165"/>
    <mergeCell ref="X168:Y168"/>
    <mergeCell ref="Z168:AA168"/>
    <mergeCell ref="AB168:AC168"/>
    <mergeCell ref="AD168:AE168"/>
    <mergeCell ref="AF168:AG168"/>
    <mergeCell ref="AH168:AI168"/>
    <mergeCell ref="AJ168:AK168"/>
    <mergeCell ref="AH169:AI169"/>
    <mergeCell ref="AJ169:AK169"/>
    <mergeCell ref="Q144:R144"/>
    <mergeCell ref="X166:Y166"/>
    <mergeCell ref="Z166:AA166"/>
    <mergeCell ref="AB166:AC166"/>
    <mergeCell ref="AD166:AE166"/>
    <mergeCell ref="AF166:AG166"/>
    <mergeCell ref="AH166:AI166"/>
    <mergeCell ref="AJ166:AK166"/>
    <mergeCell ref="AH167:AI167"/>
    <mergeCell ref="AJ167:AK167"/>
    <mergeCell ref="V166:W166"/>
    <mergeCell ref="V167:W167"/>
    <mergeCell ref="X167:Y167"/>
    <mergeCell ref="Z167:AA167"/>
    <mergeCell ref="AB167:AC167"/>
    <mergeCell ref="AD167:AE167"/>
    <mergeCell ref="AF167:AG167"/>
    <mergeCell ref="C125:D125"/>
    <mergeCell ref="C126:D126"/>
    <mergeCell ref="G126:H126"/>
    <mergeCell ref="I126:J126"/>
    <mergeCell ref="K125:L125"/>
    <mergeCell ref="K126:L126"/>
    <mergeCell ref="M126:N126"/>
    <mergeCell ref="O126:P126"/>
    <mergeCell ref="C144:D144"/>
    <mergeCell ref="E144:F144"/>
    <mergeCell ref="G144:H144"/>
    <mergeCell ref="I144:J144"/>
    <mergeCell ref="K144:L144"/>
    <mergeCell ref="O144:P144"/>
    <mergeCell ref="Q126:R126"/>
    <mergeCell ref="G127:H127"/>
    <mergeCell ref="I127:J127"/>
    <mergeCell ref="K127:L127"/>
    <mergeCell ref="M127:N127"/>
    <mergeCell ref="O127:P127"/>
    <mergeCell ref="Q127:R127"/>
    <mergeCell ref="G104:H104"/>
    <mergeCell ref="I105:J105"/>
    <mergeCell ref="K105:L105"/>
    <mergeCell ref="M105:N105"/>
    <mergeCell ref="O105:P105"/>
    <mergeCell ref="Q105:R105"/>
    <mergeCell ref="M124:N124"/>
    <mergeCell ref="O124:P124"/>
    <mergeCell ref="Q124:R124"/>
    <mergeCell ref="M125:N125"/>
    <mergeCell ref="O125:P125"/>
    <mergeCell ref="Q125:R125"/>
    <mergeCell ref="I124:J124"/>
    <mergeCell ref="K124:L124"/>
    <mergeCell ref="AF110:AG110"/>
    <mergeCell ref="AH110:AI110"/>
    <mergeCell ref="AH109:AI109"/>
    <mergeCell ref="AJ109:AK109"/>
    <mergeCell ref="V110:W110"/>
    <mergeCell ref="X110:Y110"/>
    <mergeCell ref="Z110:AA110"/>
    <mergeCell ref="AB110:AC110"/>
    <mergeCell ref="AD110:AE110"/>
    <mergeCell ref="AJ110:AK110"/>
    <mergeCell ref="V105:W105"/>
    <mergeCell ref="X105:Y105"/>
    <mergeCell ref="Z105:AA105"/>
    <mergeCell ref="AB105:AC105"/>
    <mergeCell ref="AD105:AE105"/>
    <mergeCell ref="AF105:AG105"/>
    <mergeCell ref="AH105:AI105"/>
    <mergeCell ref="AJ105:AK105"/>
    <mergeCell ref="A65:A83"/>
    <mergeCell ref="C65:D65"/>
    <mergeCell ref="E65:F65"/>
    <mergeCell ref="C66:D66"/>
    <mergeCell ref="E66:F66"/>
    <mergeCell ref="E67:F67"/>
    <mergeCell ref="A85:A103"/>
    <mergeCell ref="G105:H105"/>
    <mergeCell ref="A105:A123"/>
    <mergeCell ref="C105:D105"/>
    <mergeCell ref="C106:D106"/>
    <mergeCell ref="C107:D107"/>
    <mergeCell ref="C124:D124"/>
    <mergeCell ref="E124:F124"/>
    <mergeCell ref="C104:D104"/>
    <mergeCell ref="E104:F104"/>
    <mergeCell ref="I104:J104"/>
    <mergeCell ref="G124:H124"/>
    <mergeCell ref="X108:Y108"/>
    <mergeCell ref="Z108:AA108"/>
    <mergeCell ref="AB108:AC108"/>
    <mergeCell ref="AD108:AE108"/>
    <mergeCell ref="AF108:AG108"/>
    <mergeCell ref="AH108:AI108"/>
    <mergeCell ref="AJ108:AK108"/>
    <mergeCell ref="V108:W108"/>
    <mergeCell ref="V109:W109"/>
    <mergeCell ref="X109:Y109"/>
    <mergeCell ref="Z109:AA109"/>
    <mergeCell ref="AB109:AC109"/>
    <mergeCell ref="AD109:AE109"/>
    <mergeCell ref="AF109:AG109"/>
    <mergeCell ref="AH107:AI107"/>
    <mergeCell ref="AJ107:AK107"/>
    <mergeCell ref="Q107:R107"/>
    <mergeCell ref="V107:W107"/>
    <mergeCell ref="X107:Y107"/>
    <mergeCell ref="Z107:AA107"/>
    <mergeCell ref="AB107:AC107"/>
    <mergeCell ref="AD107:AE107"/>
    <mergeCell ref="AF107:AG107"/>
    <mergeCell ref="T107:T127"/>
    <mergeCell ref="G106:H106"/>
    <mergeCell ref="I106:J106"/>
    <mergeCell ref="K106:L106"/>
    <mergeCell ref="M106:N106"/>
    <mergeCell ref="O106:P106"/>
    <mergeCell ref="Q106:R106"/>
    <mergeCell ref="E106:F106"/>
    <mergeCell ref="E107:F107"/>
    <mergeCell ref="G107:H107"/>
    <mergeCell ref="I107:J107"/>
    <mergeCell ref="K107:L107"/>
    <mergeCell ref="M107:N107"/>
    <mergeCell ref="O107:P107"/>
    <mergeCell ref="C87:D87"/>
    <mergeCell ref="E87:F87"/>
    <mergeCell ref="G87:H87"/>
    <mergeCell ref="I87:J87"/>
    <mergeCell ref="K87:L87"/>
    <mergeCell ref="M87:N87"/>
    <mergeCell ref="O87:P87"/>
    <mergeCell ref="Q87:R87"/>
    <mergeCell ref="E105:F105"/>
    <mergeCell ref="K104:L104"/>
    <mergeCell ref="M104:N104"/>
    <mergeCell ref="O104:P104"/>
    <mergeCell ref="Q104:R104"/>
    <mergeCell ref="O86:P86"/>
    <mergeCell ref="Q86:R86"/>
    <mergeCell ref="E85:F85"/>
    <mergeCell ref="C86:D86"/>
    <mergeCell ref="E86:F86"/>
    <mergeCell ref="G86:H86"/>
    <mergeCell ref="I86:J86"/>
    <mergeCell ref="K86:L86"/>
    <mergeCell ref="M86:N86"/>
    <mergeCell ref="C85:D85"/>
    <mergeCell ref="I85:J85"/>
    <mergeCell ref="K85:L85"/>
    <mergeCell ref="M85:N85"/>
    <mergeCell ref="O85:P85"/>
    <mergeCell ref="Q85:R85"/>
    <mergeCell ref="C84:D84"/>
    <mergeCell ref="E84:F84"/>
    <mergeCell ref="I84:J84"/>
    <mergeCell ref="K84:L84"/>
    <mergeCell ref="M84:N84"/>
    <mergeCell ref="O84:P84"/>
    <mergeCell ref="Q84:R84"/>
    <mergeCell ref="C4:D4"/>
    <mergeCell ref="A5:A23"/>
    <mergeCell ref="C5:D5"/>
    <mergeCell ref="C6:D6"/>
    <mergeCell ref="C7:D7"/>
    <mergeCell ref="E24:F24"/>
    <mergeCell ref="A25:A43"/>
    <mergeCell ref="G84:H84"/>
    <mergeCell ref="G85:H85"/>
    <mergeCell ref="C67:D67"/>
    <mergeCell ref="V45:W45"/>
    <mergeCell ref="X45:Y45"/>
    <mergeCell ref="Z45:AA45"/>
    <mergeCell ref="AB45:AC45"/>
    <mergeCell ref="AD45:AE45"/>
    <mergeCell ref="AF45:AG45"/>
    <mergeCell ref="AH45:AI45"/>
    <mergeCell ref="AJ45:AK45"/>
    <mergeCell ref="AF50:AG50"/>
    <mergeCell ref="AH50:AI50"/>
    <mergeCell ref="AH49:AI49"/>
    <mergeCell ref="AJ49:AK49"/>
    <mergeCell ref="V50:W50"/>
    <mergeCell ref="X50:Y50"/>
    <mergeCell ref="Z50:AA50"/>
    <mergeCell ref="AB50:AC50"/>
    <mergeCell ref="AD50:AE50"/>
    <mergeCell ref="AJ50:AK50"/>
    <mergeCell ref="C24:D24"/>
    <mergeCell ref="C25:D25"/>
    <mergeCell ref="C27:D27"/>
    <mergeCell ref="E27:F27"/>
    <mergeCell ref="A45:A63"/>
    <mergeCell ref="C45:D45"/>
    <mergeCell ref="C46:D46"/>
    <mergeCell ref="C47:D47"/>
    <mergeCell ref="C64:D64"/>
    <mergeCell ref="E64:F64"/>
    <mergeCell ref="C44:D44"/>
    <mergeCell ref="E44:F44"/>
    <mergeCell ref="E25:F25"/>
    <mergeCell ref="C26:D26"/>
    <mergeCell ref="E26:F26"/>
    <mergeCell ref="X48:Y48"/>
    <mergeCell ref="Z48:AA48"/>
    <mergeCell ref="AB48:AC48"/>
    <mergeCell ref="AD48:AE48"/>
    <mergeCell ref="AF48:AG48"/>
    <mergeCell ref="AH48:AI48"/>
    <mergeCell ref="AJ48:AK48"/>
    <mergeCell ref="V48:W48"/>
    <mergeCell ref="V49:W49"/>
    <mergeCell ref="X49:Y49"/>
    <mergeCell ref="Z49:AA49"/>
    <mergeCell ref="AB49:AC49"/>
    <mergeCell ref="AD49:AE49"/>
    <mergeCell ref="AF49:AG49"/>
    <mergeCell ref="AH47:AI47"/>
    <mergeCell ref="AJ47:AK47"/>
    <mergeCell ref="Q47:R47"/>
    <mergeCell ref="V47:W47"/>
    <mergeCell ref="X47:Y47"/>
    <mergeCell ref="Z47:AA47"/>
    <mergeCell ref="AB47:AC47"/>
    <mergeCell ref="AD47:AE47"/>
    <mergeCell ref="AF47:AG47"/>
    <mergeCell ref="E45:F45"/>
    <mergeCell ref="G46:H46"/>
    <mergeCell ref="I46:J46"/>
    <mergeCell ref="K46:L46"/>
    <mergeCell ref="M46:N46"/>
    <mergeCell ref="O46:P46"/>
    <mergeCell ref="Q46:R46"/>
    <mergeCell ref="E46:F46"/>
    <mergeCell ref="E47:F47"/>
    <mergeCell ref="G47:H47"/>
    <mergeCell ref="I47:J47"/>
    <mergeCell ref="K47:L47"/>
    <mergeCell ref="M47:N47"/>
    <mergeCell ref="O47:P47"/>
    <mergeCell ref="E7:F7"/>
    <mergeCell ref="G7:H7"/>
    <mergeCell ref="I7:J7"/>
    <mergeCell ref="K7:L7"/>
    <mergeCell ref="M7:N7"/>
    <mergeCell ref="O7:P7"/>
    <mergeCell ref="Q7:R7"/>
    <mergeCell ref="E6:F6"/>
    <mergeCell ref="G6:H6"/>
    <mergeCell ref="I6:J6"/>
    <mergeCell ref="K6:L6"/>
    <mergeCell ref="M6:N6"/>
    <mergeCell ref="O6:P6"/>
    <mergeCell ref="Q6:R6"/>
    <mergeCell ref="E4:F4"/>
    <mergeCell ref="G4:H4"/>
    <mergeCell ref="I4:J4"/>
    <mergeCell ref="K4:L4"/>
    <mergeCell ref="M4:N4"/>
    <mergeCell ref="O4:P4"/>
    <mergeCell ref="Q4:R4"/>
    <mergeCell ref="E5:F5"/>
    <mergeCell ref="G5:H5"/>
    <mergeCell ref="I5:J5"/>
    <mergeCell ref="K5:L5"/>
    <mergeCell ref="M5:N5"/>
    <mergeCell ref="O5:P5"/>
    <mergeCell ref="Q5:R5"/>
    <mergeCell ref="O2:P2"/>
    <mergeCell ref="Q2:R2"/>
    <mergeCell ref="B1:R1"/>
    <mergeCell ref="C2:D2"/>
    <mergeCell ref="E2:F2"/>
    <mergeCell ref="G2:H2"/>
    <mergeCell ref="I2:J2"/>
    <mergeCell ref="K2:L2"/>
    <mergeCell ref="M2:N2"/>
    <mergeCell ref="G27:H27"/>
    <mergeCell ref="I27:J27"/>
    <mergeCell ref="K27:L27"/>
    <mergeCell ref="M27:N27"/>
    <mergeCell ref="O27:P27"/>
    <mergeCell ref="Q27:R27"/>
    <mergeCell ref="G25:H25"/>
    <mergeCell ref="G26:H26"/>
    <mergeCell ref="I26:J26"/>
    <mergeCell ref="K26:L26"/>
    <mergeCell ref="M26:N26"/>
    <mergeCell ref="O26:P26"/>
    <mergeCell ref="Q26:R26"/>
    <mergeCell ref="I25:J25"/>
    <mergeCell ref="K25:L25"/>
    <mergeCell ref="M25:N25"/>
    <mergeCell ref="O25:P25"/>
    <mergeCell ref="G24:H24"/>
    <mergeCell ref="I24:J24"/>
    <mergeCell ref="K24:L24"/>
    <mergeCell ref="M24:N24"/>
    <mergeCell ref="O24:P24"/>
    <mergeCell ref="Q24:R24"/>
    <mergeCell ref="Q25:R25"/>
    <mergeCell ref="T47:T67"/>
    <mergeCell ref="I64:J64"/>
    <mergeCell ref="K64:L64"/>
    <mergeCell ref="M64:N64"/>
    <mergeCell ref="O64:P64"/>
    <mergeCell ref="Q64:R64"/>
    <mergeCell ref="G65:H65"/>
    <mergeCell ref="I65:J65"/>
    <mergeCell ref="K65:L65"/>
    <mergeCell ref="M65:N65"/>
    <mergeCell ref="O65:P65"/>
    <mergeCell ref="Q65:R65"/>
    <mergeCell ref="G66:H66"/>
    <mergeCell ref="I66:J66"/>
    <mergeCell ref="K66:L66"/>
    <mergeCell ref="M66:N66"/>
    <mergeCell ref="O66:P66"/>
    <mergeCell ref="Q66:R66"/>
    <mergeCell ref="G67:H67"/>
    <mergeCell ref="I67:J67"/>
    <mergeCell ref="G45:H45"/>
    <mergeCell ref="G64:H64"/>
    <mergeCell ref="K67:L67"/>
    <mergeCell ref="M67:N67"/>
    <mergeCell ref="O67:P67"/>
    <mergeCell ref="Q67:R67"/>
    <mergeCell ref="G44:H44"/>
    <mergeCell ref="I45:J45"/>
    <mergeCell ref="K45:L45"/>
    <mergeCell ref="M45:N45"/>
    <mergeCell ref="O45:P45"/>
    <mergeCell ref="Q45:R45"/>
    <mergeCell ref="I44:J44"/>
    <mergeCell ref="K44:L44"/>
    <mergeCell ref="M44:N44"/>
    <mergeCell ref="O44:P44"/>
    <mergeCell ref="Q44:R44"/>
  </mergeCell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975"/>
  <sheetViews>
    <sheetView workbookViewId="0"/>
  </sheetViews>
  <sheetFormatPr defaultColWidth="14.42578125" defaultRowHeight="15" customHeight="1"/>
  <cols>
    <col min="1" max="1" width="8.7109375" customWidth="1"/>
    <col min="2" max="2" width="23.28515625" customWidth="1"/>
    <col min="3" max="3" width="8.7109375" customWidth="1"/>
    <col min="4" max="4" width="20.7109375" customWidth="1"/>
    <col min="5" max="5" width="20.5703125" customWidth="1"/>
    <col min="6" max="6" width="19.85546875" customWidth="1"/>
    <col min="7" max="9" width="12.7109375" customWidth="1"/>
    <col min="10" max="23" width="8.7109375" customWidth="1"/>
  </cols>
  <sheetData>
    <row r="1" spans="1:23" ht="14.25" customHeight="1"/>
    <row r="2" spans="1:23" ht="14.25" customHeight="1">
      <c r="B2" s="1120" t="s">
        <v>1095</v>
      </c>
      <c r="C2" s="1423"/>
      <c r="D2" s="1423"/>
      <c r="E2" s="1423"/>
      <c r="F2" s="1423"/>
      <c r="G2" s="1423"/>
      <c r="H2" s="1423"/>
      <c r="I2" s="1203"/>
    </row>
    <row r="3" spans="1:23" ht="14.25" customHeight="1">
      <c r="A3" s="434"/>
      <c r="B3" s="435" t="s">
        <v>1096</v>
      </c>
      <c r="C3" s="436" t="s">
        <v>1</v>
      </c>
      <c r="D3" s="1580" t="s">
        <v>2</v>
      </c>
      <c r="E3" s="437" t="s">
        <v>3</v>
      </c>
      <c r="F3" s="437" t="s">
        <v>4</v>
      </c>
      <c r="G3" s="437" t="s">
        <v>5</v>
      </c>
      <c r="H3" s="437" t="s">
        <v>6</v>
      </c>
      <c r="I3" s="438" t="s">
        <v>7</v>
      </c>
      <c r="J3" s="434"/>
      <c r="K3" s="434"/>
      <c r="L3" s="434"/>
      <c r="M3" s="434"/>
      <c r="N3" s="434"/>
      <c r="O3" s="434"/>
      <c r="P3" s="434"/>
      <c r="Q3" s="434"/>
      <c r="R3" s="434"/>
      <c r="S3" s="434"/>
      <c r="T3" s="434"/>
      <c r="U3" s="434"/>
      <c r="V3" s="434"/>
      <c r="W3" s="434"/>
    </row>
    <row r="4" spans="1:23" ht="14.25" customHeight="1">
      <c r="B4" s="439" t="s">
        <v>1097</v>
      </c>
      <c r="C4" s="440">
        <f t="shared" ref="C4:C8" si="0">SUM(D4:I4)</f>
        <v>119</v>
      </c>
      <c r="D4" s="441">
        <f t="shared" ref="D4:I4" si="1">SUM(D5:D8)</f>
        <v>83</v>
      </c>
      <c r="E4" s="441">
        <f t="shared" si="1"/>
        <v>12</v>
      </c>
      <c r="F4" s="1581">
        <f t="shared" si="1"/>
        <v>14</v>
      </c>
      <c r="G4" s="441">
        <f t="shared" si="1"/>
        <v>4</v>
      </c>
      <c r="H4" s="1582">
        <f t="shared" si="1"/>
        <v>5</v>
      </c>
      <c r="I4" s="441">
        <f t="shared" si="1"/>
        <v>1</v>
      </c>
    </row>
    <row r="5" spans="1:23" ht="14.25" customHeight="1">
      <c r="B5" s="1583" t="s">
        <v>1098</v>
      </c>
      <c r="C5" s="440">
        <f t="shared" si="0"/>
        <v>119</v>
      </c>
      <c r="D5" s="1584">
        <v>83</v>
      </c>
      <c r="E5" s="442">
        <v>12</v>
      </c>
      <c r="F5" s="1585">
        <v>14</v>
      </c>
      <c r="G5" s="442">
        <v>4</v>
      </c>
      <c r="H5" s="1585">
        <v>5</v>
      </c>
      <c r="I5" s="1586">
        <v>1</v>
      </c>
    </row>
    <row r="6" spans="1:23" ht="14.25" customHeight="1">
      <c r="B6" s="1587" t="s">
        <v>1099</v>
      </c>
      <c r="C6" s="440">
        <f t="shared" si="0"/>
        <v>0</v>
      </c>
      <c r="D6" s="1588">
        <v>0</v>
      </c>
      <c r="E6" s="443"/>
      <c r="F6" s="1588"/>
      <c r="G6" s="443"/>
      <c r="H6" s="443"/>
      <c r="I6" s="444"/>
    </row>
    <row r="7" spans="1:23" ht="14.25" customHeight="1">
      <c r="B7" s="1587" t="s">
        <v>1100</v>
      </c>
      <c r="C7" s="440">
        <f t="shared" si="0"/>
        <v>0</v>
      </c>
      <c r="D7" s="1588"/>
      <c r="E7" s="443"/>
      <c r="F7" s="1589"/>
      <c r="G7" s="443"/>
      <c r="H7" s="1588"/>
      <c r="I7" s="443"/>
    </row>
    <row r="8" spans="1:23" ht="14.25" customHeight="1">
      <c r="B8" s="1590" t="s">
        <v>1101</v>
      </c>
      <c r="C8" s="445">
        <f t="shared" si="0"/>
        <v>0</v>
      </c>
      <c r="D8" s="1591"/>
      <c r="E8" s="446"/>
      <c r="F8" s="1591"/>
      <c r="G8" s="446"/>
      <c r="H8" s="1591"/>
      <c r="I8" s="446"/>
    </row>
    <row r="9" spans="1:23" ht="14.25" customHeight="1">
      <c r="D9" s="5" t="s">
        <v>1102</v>
      </c>
      <c r="E9" s="5"/>
      <c r="F9" s="447" t="s">
        <v>1103</v>
      </c>
      <c r="G9" s="447" t="s">
        <v>1104</v>
      </c>
    </row>
    <row r="10" spans="1:23" ht="14.25" customHeight="1">
      <c r="E10" s="5"/>
    </row>
    <row r="11" spans="1:23" ht="14.25" customHeight="1"/>
    <row r="12" spans="1:23" ht="14.25" customHeight="1">
      <c r="B12" s="1120" t="s">
        <v>1105</v>
      </c>
      <c r="C12" s="1423"/>
      <c r="D12" s="1423"/>
      <c r="E12" s="1423"/>
      <c r="F12" s="1423"/>
      <c r="G12" s="1423"/>
      <c r="H12" s="1423"/>
      <c r="I12" s="1203"/>
    </row>
    <row r="13" spans="1:23" ht="14.25" customHeight="1">
      <c r="B13" s="1592" t="s">
        <v>1096</v>
      </c>
      <c r="C13" s="448" t="s">
        <v>1</v>
      </c>
      <c r="D13" s="449" t="s">
        <v>2</v>
      </c>
      <c r="E13" s="449" t="s">
        <v>3</v>
      </c>
      <c r="F13" s="449" t="s">
        <v>4</v>
      </c>
      <c r="G13" s="449" t="s">
        <v>5</v>
      </c>
      <c r="H13" s="449" t="s">
        <v>6</v>
      </c>
      <c r="I13" s="450" t="s">
        <v>7</v>
      </c>
    </row>
    <row r="14" spans="1:23" ht="14.25" customHeight="1">
      <c r="B14" s="1593" t="s">
        <v>1097</v>
      </c>
      <c r="C14" s="451">
        <f t="shared" ref="C14:C18" si="2">SUM(D14:I14)</f>
        <v>123</v>
      </c>
      <c r="D14" s="452">
        <f t="shared" ref="D14:I14" si="3">SUM(D15:D18)</f>
        <v>85</v>
      </c>
      <c r="E14" s="452">
        <f t="shared" si="3"/>
        <v>12</v>
      </c>
      <c r="F14" s="452">
        <f t="shared" si="3"/>
        <v>15</v>
      </c>
      <c r="G14" s="452">
        <f t="shared" si="3"/>
        <v>5</v>
      </c>
      <c r="H14" s="452">
        <f t="shared" si="3"/>
        <v>5</v>
      </c>
      <c r="I14" s="452">
        <f t="shared" si="3"/>
        <v>1</v>
      </c>
    </row>
    <row r="15" spans="1:23" ht="14.25" customHeight="1">
      <c r="B15" s="1594" t="s">
        <v>1098</v>
      </c>
      <c r="C15" s="451">
        <f t="shared" si="2"/>
        <v>123</v>
      </c>
      <c r="D15" s="1595">
        <v>85</v>
      </c>
      <c r="E15" s="1595">
        <v>12</v>
      </c>
      <c r="F15" s="1596">
        <v>15</v>
      </c>
      <c r="G15" s="1595">
        <v>5</v>
      </c>
      <c r="H15" s="1596">
        <v>5</v>
      </c>
      <c r="I15" s="1596">
        <v>1</v>
      </c>
    </row>
    <row r="16" spans="1:23" ht="14.25" customHeight="1">
      <c r="B16" s="1594" t="s">
        <v>1099</v>
      </c>
      <c r="C16" s="451">
        <f t="shared" si="2"/>
        <v>0</v>
      </c>
      <c r="D16" s="1595">
        <v>0</v>
      </c>
      <c r="E16" s="1595"/>
      <c r="F16" s="1597"/>
      <c r="G16" s="1597"/>
      <c r="H16" s="1597"/>
      <c r="I16" s="1598"/>
    </row>
    <row r="17" spans="2:9" ht="14.25" customHeight="1">
      <c r="B17" s="1594" t="s">
        <v>1100</v>
      </c>
      <c r="C17" s="451">
        <f t="shared" si="2"/>
        <v>0</v>
      </c>
      <c r="D17" s="1595"/>
      <c r="E17" s="1597"/>
      <c r="F17" s="1598"/>
      <c r="G17" s="1597"/>
      <c r="H17" s="1597"/>
      <c r="I17" s="1597"/>
    </row>
    <row r="18" spans="2:9" ht="14.25" customHeight="1">
      <c r="B18" s="1599" t="s">
        <v>1101</v>
      </c>
      <c r="C18" s="451">
        <f t="shared" si="2"/>
        <v>0</v>
      </c>
      <c r="D18" s="453"/>
      <c r="E18" s="454"/>
      <c r="F18" s="453"/>
      <c r="G18" s="453"/>
      <c r="H18" s="453"/>
      <c r="I18" s="453"/>
    </row>
    <row r="19" spans="2:9" ht="14.25" customHeight="1">
      <c r="D19" s="5" t="s">
        <v>1106</v>
      </c>
      <c r="E19" s="5"/>
      <c r="F19" s="447" t="s">
        <v>1107</v>
      </c>
      <c r="G19" s="447" t="s">
        <v>1108</v>
      </c>
    </row>
    <row r="20" spans="2:9" ht="14.25" customHeight="1"/>
    <row r="21" spans="2:9" ht="14.25" customHeight="1"/>
    <row r="22" spans="2:9" ht="14.25" customHeight="1">
      <c r="B22" s="1120" t="s">
        <v>1109</v>
      </c>
      <c r="C22" s="1423"/>
      <c r="D22" s="1423"/>
      <c r="E22" s="1423"/>
      <c r="F22" s="1423"/>
      <c r="G22" s="1423"/>
      <c r="H22" s="1423"/>
      <c r="I22" s="1203"/>
    </row>
    <row r="23" spans="2:9" ht="14.25" customHeight="1">
      <c r="B23" s="1592" t="s">
        <v>1096</v>
      </c>
      <c r="C23" s="448" t="s">
        <v>1</v>
      </c>
      <c r="D23" s="449" t="s">
        <v>2</v>
      </c>
      <c r="E23" s="449" t="s">
        <v>3</v>
      </c>
      <c r="F23" s="449" t="s">
        <v>4</v>
      </c>
      <c r="G23" s="449" t="s">
        <v>5</v>
      </c>
      <c r="H23" s="449" t="s">
        <v>6</v>
      </c>
      <c r="I23" s="450" t="s">
        <v>7</v>
      </c>
    </row>
    <row r="24" spans="2:9" ht="14.25" customHeight="1">
      <c r="B24" s="1593" t="s">
        <v>1097</v>
      </c>
      <c r="C24" s="451">
        <f t="shared" ref="C24:C28" si="4">SUM(D24:I24)</f>
        <v>123</v>
      </c>
      <c r="D24" s="452">
        <f t="shared" ref="D24:I24" si="5">SUM(D25:D28)</f>
        <v>85</v>
      </c>
      <c r="E24" s="452">
        <f t="shared" si="5"/>
        <v>12</v>
      </c>
      <c r="F24" s="452">
        <f t="shared" si="5"/>
        <v>16</v>
      </c>
      <c r="G24" s="452">
        <f t="shared" si="5"/>
        <v>4</v>
      </c>
      <c r="H24" s="452">
        <f t="shared" si="5"/>
        <v>5</v>
      </c>
      <c r="I24" s="452">
        <f t="shared" si="5"/>
        <v>1</v>
      </c>
    </row>
    <row r="25" spans="2:9" ht="14.25" customHeight="1">
      <c r="B25" s="1594" t="s">
        <v>1098</v>
      </c>
      <c r="C25" s="451">
        <f t="shared" si="4"/>
        <v>123</v>
      </c>
      <c r="D25" s="1595">
        <v>85</v>
      </c>
      <c r="E25" s="1595">
        <v>12</v>
      </c>
      <c r="F25" s="1596">
        <v>16</v>
      </c>
      <c r="G25" s="1595">
        <v>4</v>
      </c>
      <c r="H25" s="1596">
        <v>5</v>
      </c>
      <c r="I25" s="1596">
        <v>1</v>
      </c>
    </row>
    <row r="26" spans="2:9" ht="14.25" customHeight="1">
      <c r="B26" s="1594" t="s">
        <v>1099</v>
      </c>
      <c r="C26" s="451">
        <f t="shared" si="4"/>
        <v>0</v>
      </c>
      <c r="D26" s="1595">
        <v>0</v>
      </c>
      <c r="E26" s="1595"/>
      <c r="F26" s="1597"/>
      <c r="G26" s="1597"/>
      <c r="H26" s="1597"/>
      <c r="I26" s="1598"/>
    </row>
    <row r="27" spans="2:9" ht="14.25" customHeight="1">
      <c r="B27" s="1594" t="s">
        <v>1100</v>
      </c>
      <c r="C27" s="451">
        <f t="shared" si="4"/>
        <v>0</v>
      </c>
      <c r="D27" s="1595"/>
      <c r="E27" s="1597"/>
      <c r="F27" s="1598"/>
      <c r="G27" s="1597"/>
      <c r="H27" s="1597"/>
      <c r="I27" s="1597"/>
    </row>
    <row r="28" spans="2:9" ht="14.25" customHeight="1">
      <c r="B28" s="1599" t="s">
        <v>1101</v>
      </c>
      <c r="C28" s="451">
        <f t="shared" si="4"/>
        <v>0</v>
      </c>
      <c r="D28" s="453"/>
      <c r="E28" s="454"/>
      <c r="F28" s="453"/>
      <c r="G28" s="453"/>
      <c r="H28" s="453"/>
      <c r="I28" s="453"/>
    </row>
    <row r="29" spans="2:9" ht="14.25" customHeight="1">
      <c r="D29" s="5" t="s">
        <v>1110</v>
      </c>
      <c r="E29" s="5"/>
      <c r="F29" s="5" t="s">
        <v>1111</v>
      </c>
    </row>
    <row r="30" spans="2:9" ht="14.25" customHeight="1"/>
    <row r="31" spans="2:9" ht="14.25" customHeight="1"/>
    <row r="32" spans="2:9" ht="14.25" customHeight="1">
      <c r="B32" s="1120" t="s">
        <v>1112</v>
      </c>
      <c r="C32" s="1423"/>
      <c r="D32" s="1423"/>
      <c r="E32" s="1423"/>
      <c r="F32" s="1423"/>
      <c r="G32" s="1423"/>
      <c r="H32" s="1423"/>
      <c r="I32" s="1203"/>
    </row>
    <row r="33" spans="2:9" ht="14.25" customHeight="1">
      <c r="B33" s="1592" t="s">
        <v>1096</v>
      </c>
      <c r="C33" s="448" t="s">
        <v>1</v>
      </c>
      <c r="D33" s="449" t="s">
        <v>2</v>
      </c>
      <c r="E33" s="449" t="s">
        <v>3</v>
      </c>
      <c r="F33" s="449" t="s">
        <v>4</v>
      </c>
      <c r="G33" s="449" t="s">
        <v>5</v>
      </c>
      <c r="H33" s="449" t="s">
        <v>6</v>
      </c>
      <c r="I33" s="450" t="s">
        <v>7</v>
      </c>
    </row>
    <row r="34" spans="2:9" ht="14.25" customHeight="1">
      <c r="B34" s="1593" t="s">
        <v>1097</v>
      </c>
      <c r="C34" s="451">
        <f t="shared" ref="C34:C38" si="6">SUM(D34:I34)</f>
        <v>118</v>
      </c>
      <c r="D34" s="452">
        <f t="shared" ref="D34:I34" si="7">SUM(D35:D38)</f>
        <v>83</v>
      </c>
      <c r="E34" s="452">
        <f t="shared" si="7"/>
        <v>10</v>
      </c>
      <c r="F34" s="452">
        <f t="shared" si="7"/>
        <v>15</v>
      </c>
      <c r="G34" s="452">
        <f t="shared" si="7"/>
        <v>3</v>
      </c>
      <c r="H34" s="452">
        <f t="shared" si="7"/>
        <v>6</v>
      </c>
      <c r="I34" s="452">
        <f t="shared" si="7"/>
        <v>1</v>
      </c>
    </row>
    <row r="35" spans="2:9" ht="14.25" customHeight="1">
      <c r="B35" s="1594" t="s">
        <v>1098</v>
      </c>
      <c r="C35" s="451">
        <f t="shared" si="6"/>
        <v>118</v>
      </c>
      <c r="D35" s="1595">
        <v>83</v>
      </c>
      <c r="E35" s="1595">
        <v>10</v>
      </c>
      <c r="F35" s="1596">
        <v>15</v>
      </c>
      <c r="G35" s="1595">
        <v>3</v>
      </c>
      <c r="H35" s="1596">
        <v>6</v>
      </c>
      <c r="I35" s="1596">
        <v>1</v>
      </c>
    </row>
    <row r="36" spans="2:9" ht="14.25" customHeight="1">
      <c r="B36" s="1594" t="s">
        <v>1099</v>
      </c>
      <c r="C36" s="451">
        <f t="shared" si="6"/>
        <v>0</v>
      </c>
      <c r="D36" s="1595">
        <v>0</v>
      </c>
      <c r="E36" s="1595"/>
      <c r="F36" s="1597"/>
      <c r="G36" s="1597"/>
      <c r="H36" s="1597"/>
      <c r="I36" s="1598"/>
    </row>
    <row r="37" spans="2:9" ht="14.25" customHeight="1">
      <c r="B37" s="1594" t="s">
        <v>1100</v>
      </c>
      <c r="C37" s="451">
        <f t="shared" si="6"/>
        <v>0</v>
      </c>
      <c r="D37" s="1595"/>
      <c r="E37" s="1597"/>
      <c r="F37" s="1598"/>
      <c r="G37" s="1597"/>
      <c r="H37" s="1597"/>
      <c r="I37" s="1597"/>
    </row>
    <row r="38" spans="2:9" ht="14.25" customHeight="1">
      <c r="B38" s="1599" t="s">
        <v>1101</v>
      </c>
      <c r="C38" s="451">
        <f t="shared" si="6"/>
        <v>0</v>
      </c>
      <c r="D38" s="453"/>
      <c r="E38" s="454"/>
      <c r="F38" s="453"/>
      <c r="G38" s="453"/>
      <c r="H38" s="453"/>
      <c r="I38" s="453"/>
    </row>
    <row r="39" spans="2:9" ht="14.25" customHeight="1">
      <c r="E39" s="5"/>
      <c r="H39" s="5"/>
    </row>
    <row r="40" spans="2:9" ht="14.25" customHeight="1"/>
    <row r="41" spans="2:9" ht="14.25" customHeight="1"/>
    <row r="42" spans="2:9" ht="14.25" customHeight="1">
      <c r="B42" s="1120" t="s">
        <v>1113</v>
      </c>
      <c r="C42" s="1423"/>
      <c r="D42" s="1423"/>
      <c r="E42" s="1423"/>
      <c r="F42" s="1423"/>
      <c r="G42" s="1423"/>
      <c r="H42" s="1423"/>
      <c r="I42" s="1203"/>
    </row>
    <row r="43" spans="2:9" ht="14.25" customHeight="1">
      <c r="B43" s="1592" t="s">
        <v>1096</v>
      </c>
      <c r="C43" s="448" t="s">
        <v>1</v>
      </c>
      <c r="D43" s="449" t="s">
        <v>2</v>
      </c>
      <c r="E43" s="449" t="s">
        <v>3</v>
      </c>
      <c r="F43" s="449" t="s">
        <v>4</v>
      </c>
      <c r="G43" s="449" t="s">
        <v>5</v>
      </c>
      <c r="H43" s="449" t="s">
        <v>6</v>
      </c>
      <c r="I43" s="450" t="s">
        <v>7</v>
      </c>
    </row>
    <row r="44" spans="2:9" ht="14.25" customHeight="1">
      <c r="B44" s="1593" t="s">
        <v>1097</v>
      </c>
      <c r="C44" s="451">
        <f t="shared" ref="C44:C48" si="8">SUM(D44:I44)</f>
        <v>119</v>
      </c>
      <c r="D44" s="452">
        <f t="shared" ref="D44:I44" si="9">SUM(D45:D48)</f>
        <v>82</v>
      </c>
      <c r="E44" s="452">
        <f t="shared" si="9"/>
        <v>11</v>
      </c>
      <c r="F44" s="452">
        <f t="shared" si="9"/>
        <v>15</v>
      </c>
      <c r="G44" s="452">
        <f t="shared" si="9"/>
        <v>4</v>
      </c>
      <c r="H44" s="452">
        <f t="shared" si="9"/>
        <v>6</v>
      </c>
      <c r="I44" s="452">
        <f t="shared" si="9"/>
        <v>1</v>
      </c>
    </row>
    <row r="45" spans="2:9" ht="14.25" customHeight="1">
      <c r="B45" s="1594" t="s">
        <v>1098</v>
      </c>
      <c r="C45" s="451">
        <f t="shared" si="8"/>
        <v>119</v>
      </c>
      <c r="D45" s="1595">
        <v>82</v>
      </c>
      <c r="E45" s="1595">
        <v>11</v>
      </c>
      <c r="F45" s="1596">
        <v>15</v>
      </c>
      <c r="G45" s="1595">
        <v>4</v>
      </c>
      <c r="H45" s="1596">
        <v>6</v>
      </c>
      <c r="I45" s="1596">
        <v>1</v>
      </c>
    </row>
    <row r="46" spans="2:9" ht="14.25" customHeight="1">
      <c r="B46" s="1594" t="s">
        <v>1099</v>
      </c>
      <c r="C46" s="451">
        <f t="shared" si="8"/>
        <v>0</v>
      </c>
      <c r="D46" s="1595">
        <v>0</v>
      </c>
      <c r="E46" s="1597"/>
      <c r="F46" s="1597"/>
      <c r="G46" s="1597"/>
      <c r="H46" s="1597"/>
      <c r="I46" s="1598"/>
    </row>
    <row r="47" spans="2:9" ht="14.25" customHeight="1">
      <c r="B47" s="1594" t="s">
        <v>1100</v>
      </c>
      <c r="C47" s="451">
        <f t="shared" si="8"/>
        <v>0</v>
      </c>
      <c r="D47" s="1597"/>
      <c r="E47" s="1597"/>
      <c r="F47" s="1598"/>
      <c r="G47" s="1597"/>
      <c r="H47" s="1597"/>
      <c r="I47" s="1597"/>
    </row>
    <row r="48" spans="2:9" ht="14.25" customHeight="1">
      <c r="B48" s="1599" t="s">
        <v>1101</v>
      </c>
      <c r="C48" s="451">
        <f t="shared" si="8"/>
        <v>0</v>
      </c>
      <c r="D48" s="453"/>
      <c r="E48" s="454"/>
      <c r="F48" s="453"/>
      <c r="G48" s="453"/>
      <c r="H48" s="453"/>
      <c r="I48" s="453"/>
    </row>
    <row r="49" spans="2:9" ht="14.25" customHeight="1">
      <c r="E49" s="5" t="s">
        <v>1114</v>
      </c>
      <c r="G49" s="447" t="s">
        <v>1115</v>
      </c>
      <c r="H49" s="5"/>
    </row>
    <row r="50" spans="2:9" ht="14.25" customHeight="1"/>
    <row r="51" spans="2:9" ht="14.25" customHeight="1"/>
    <row r="52" spans="2:9" ht="14.25" customHeight="1">
      <c r="B52" s="1120" t="s">
        <v>1116</v>
      </c>
      <c r="C52" s="1423"/>
      <c r="D52" s="1423"/>
      <c r="E52" s="1423"/>
      <c r="F52" s="1423"/>
      <c r="G52" s="1423"/>
      <c r="H52" s="1423"/>
      <c r="I52" s="1203"/>
    </row>
    <row r="53" spans="2:9" ht="14.25" customHeight="1">
      <c r="B53" s="1592" t="s">
        <v>1096</v>
      </c>
      <c r="C53" s="448" t="s">
        <v>1</v>
      </c>
      <c r="D53" s="449" t="s">
        <v>2</v>
      </c>
      <c r="E53" s="449" t="s">
        <v>3</v>
      </c>
      <c r="F53" s="449" t="s">
        <v>4</v>
      </c>
      <c r="G53" s="449" t="s">
        <v>5</v>
      </c>
      <c r="H53" s="449" t="s">
        <v>6</v>
      </c>
      <c r="I53" s="450" t="s">
        <v>7</v>
      </c>
    </row>
    <row r="54" spans="2:9" ht="14.25" customHeight="1">
      <c r="B54" s="1593" t="s">
        <v>1097</v>
      </c>
      <c r="C54" s="451">
        <f t="shared" ref="C54:C58" si="10">SUM(D54:I54)</f>
        <v>119</v>
      </c>
      <c r="D54" s="452">
        <f t="shared" ref="D54:I54" si="11">SUM(D55:D58)</f>
        <v>82</v>
      </c>
      <c r="E54" s="452">
        <f t="shared" si="11"/>
        <v>11</v>
      </c>
      <c r="F54" s="452">
        <f t="shared" si="11"/>
        <v>15</v>
      </c>
      <c r="G54" s="452">
        <f t="shared" si="11"/>
        <v>4</v>
      </c>
      <c r="H54" s="452">
        <f t="shared" si="11"/>
        <v>6</v>
      </c>
      <c r="I54" s="452">
        <f t="shared" si="11"/>
        <v>1</v>
      </c>
    </row>
    <row r="55" spans="2:9" ht="14.25" customHeight="1">
      <c r="B55" s="1594" t="s">
        <v>1098</v>
      </c>
      <c r="C55" s="451">
        <f t="shared" si="10"/>
        <v>119</v>
      </c>
      <c r="D55" s="1595">
        <v>82</v>
      </c>
      <c r="E55" s="1595">
        <v>11</v>
      </c>
      <c r="F55" s="1596">
        <v>15</v>
      </c>
      <c r="G55" s="1595">
        <v>4</v>
      </c>
      <c r="H55" s="1596">
        <v>6</v>
      </c>
      <c r="I55" s="1596">
        <v>1</v>
      </c>
    </row>
    <row r="56" spans="2:9" ht="14.25" customHeight="1">
      <c r="B56" s="1594" t="s">
        <v>1099</v>
      </c>
      <c r="C56" s="451">
        <f t="shared" si="10"/>
        <v>0</v>
      </c>
      <c r="D56" s="1595">
        <v>0</v>
      </c>
      <c r="E56" s="1597"/>
      <c r="F56" s="1597"/>
      <c r="G56" s="1597"/>
      <c r="H56" s="1597"/>
      <c r="I56" s="1598"/>
    </row>
    <row r="57" spans="2:9" ht="14.25" customHeight="1">
      <c r="B57" s="1594" t="s">
        <v>1100</v>
      </c>
      <c r="C57" s="451">
        <f t="shared" si="10"/>
        <v>0</v>
      </c>
      <c r="D57" s="1597"/>
      <c r="E57" s="1597"/>
      <c r="F57" s="1598"/>
      <c r="G57" s="1597"/>
      <c r="H57" s="1597"/>
      <c r="I57" s="1597"/>
    </row>
    <row r="58" spans="2:9" ht="14.25" customHeight="1">
      <c r="B58" s="1599" t="s">
        <v>1101</v>
      </c>
      <c r="C58" s="451">
        <f t="shared" si="10"/>
        <v>0</v>
      </c>
      <c r="D58" s="453"/>
      <c r="E58" s="454"/>
      <c r="F58" s="453"/>
      <c r="G58" s="453"/>
      <c r="H58" s="453"/>
      <c r="I58" s="453"/>
    </row>
    <row r="59" spans="2:9" ht="14.25" customHeight="1">
      <c r="E59" s="5"/>
      <c r="G59" s="5"/>
    </row>
    <row r="60" spans="2:9" ht="14.25" customHeight="1"/>
    <row r="61" spans="2:9" ht="14.25" customHeight="1">
      <c r="B61" s="1600" t="s">
        <v>1117</v>
      </c>
      <c r="C61" s="1216"/>
      <c r="D61" s="1216"/>
      <c r="E61" s="1216"/>
      <c r="F61" s="1216"/>
      <c r="G61" s="1216"/>
      <c r="H61" s="1216"/>
      <c r="I61" s="1217"/>
    </row>
    <row r="62" spans="2:9" ht="14.25" customHeight="1">
      <c r="B62" s="13" t="s">
        <v>1096</v>
      </c>
      <c r="C62" s="8" t="s">
        <v>1</v>
      </c>
      <c r="D62" s="8" t="s">
        <v>2</v>
      </c>
      <c r="E62" s="8" t="s">
        <v>3</v>
      </c>
      <c r="F62" s="8" t="s">
        <v>4</v>
      </c>
      <c r="G62" s="8" t="s">
        <v>5</v>
      </c>
      <c r="H62" s="8" t="s">
        <v>6</v>
      </c>
      <c r="I62" s="455" t="s">
        <v>7</v>
      </c>
    </row>
    <row r="63" spans="2:9" ht="14.25" customHeight="1">
      <c r="B63" s="13" t="s">
        <v>1097</v>
      </c>
      <c r="C63" s="456">
        <f t="shared" ref="C63:C67" si="12">SUM(D63:I63)</f>
        <v>117</v>
      </c>
      <c r="D63" s="456">
        <f t="shared" ref="D63:I63" si="13">SUM(D64:D67)</f>
        <v>80</v>
      </c>
      <c r="E63" s="456">
        <f t="shared" si="13"/>
        <v>11</v>
      </c>
      <c r="F63" s="456">
        <f t="shared" si="13"/>
        <v>15</v>
      </c>
      <c r="G63" s="456">
        <f t="shared" si="13"/>
        <v>4</v>
      </c>
      <c r="H63" s="456">
        <f t="shared" si="13"/>
        <v>6</v>
      </c>
      <c r="I63" s="456">
        <f t="shared" si="13"/>
        <v>1</v>
      </c>
    </row>
    <row r="64" spans="2:9" ht="14.25" customHeight="1">
      <c r="B64" s="457" t="s">
        <v>1098</v>
      </c>
      <c r="C64" s="456">
        <f t="shared" si="12"/>
        <v>117</v>
      </c>
      <c r="D64" s="458">
        <v>80</v>
      </c>
      <c r="E64" s="458">
        <v>11</v>
      </c>
      <c r="F64" s="459">
        <v>15</v>
      </c>
      <c r="G64" s="458">
        <v>4</v>
      </c>
      <c r="H64" s="459">
        <v>6</v>
      </c>
      <c r="I64" s="459">
        <v>1</v>
      </c>
    </row>
    <row r="65" spans="2:9" ht="14.25" customHeight="1">
      <c r="B65" s="457" t="s">
        <v>1099</v>
      </c>
      <c r="C65" s="456">
        <f t="shared" si="12"/>
        <v>0</v>
      </c>
      <c r="D65" s="458">
        <v>0</v>
      </c>
      <c r="E65" s="460"/>
      <c r="F65" s="460"/>
      <c r="G65" s="460"/>
      <c r="H65" s="460"/>
      <c r="I65" s="461"/>
    </row>
    <row r="66" spans="2:9" ht="14.25" customHeight="1">
      <c r="B66" s="457" t="s">
        <v>1100</v>
      </c>
      <c r="C66" s="456">
        <f t="shared" si="12"/>
        <v>0</v>
      </c>
      <c r="D66" s="460"/>
      <c r="E66" s="460"/>
      <c r="F66" s="461"/>
      <c r="G66" s="460"/>
      <c r="H66" s="460"/>
      <c r="I66" s="460"/>
    </row>
    <row r="67" spans="2:9" ht="14.25" customHeight="1">
      <c r="B67" s="462" t="s">
        <v>1101</v>
      </c>
      <c r="C67" s="456">
        <f t="shared" si="12"/>
        <v>0</v>
      </c>
      <c r="D67" s="460"/>
      <c r="E67" s="458"/>
      <c r="F67" s="460"/>
      <c r="G67" s="460"/>
      <c r="H67" s="460"/>
      <c r="I67" s="460"/>
    </row>
    <row r="68" spans="2:9" ht="14.25" customHeight="1">
      <c r="D68" s="5"/>
      <c r="E68" s="5"/>
      <c r="F68" s="5"/>
      <c r="G68" s="5"/>
    </row>
    <row r="69" spans="2:9" ht="14.25" customHeight="1">
      <c r="D69" s="5"/>
    </row>
    <row r="70" spans="2:9" ht="14.25" customHeight="1"/>
    <row r="71" spans="2:9" ht="14.25" customHeight="1">
      <c r="B71" s="1600" t="s">
        <v>1118</v>
      </c>
      <c r="C71" s="1216"/>
      <c r="D71" s="1216"/>
      <c r="E71" s="1216"/>
      <c r="F71" s="1216"/>
      <c r="G71" s="1216"/>
      <c r="H71" s="1216"/>
      <c r="I71" s="1217"/>
    </row>
    <row r="72" spans="2:9" ht="14.25" customHeight="1">
      <c r="B72" s="13" t="s">
        <v>1096</v>
      </c>
      <c r="C72" s="8" t="s">
        <v>1</v>
      </c>
      <c r="D72" s="8" t="s">
        <v>2</v>
      </c>
      <c r="E72" s="8" t="s">
        <v>3</v>
      </c>
      <c r="F72" s="8" t="s">
        <v>4</v>
      </c>
      <c r="G72" s="8" t="s">
        <v>5</v>
      </c>
      <c r="H72" s="8" t="s">
        <v>6</v>
      </c>
      <c r="I72" s="455" t="s">
        <v>7</v>
      </c>
    </row>
    <row r="73" spans="2:9" ht="14.25" customHeight="1">
      <c r="B73" s="13" t="s">
        <v>1097</v>
      </c>
      <c r="C73" s="456">
        <f t="shared" ref="C73:C77" si="14">SUM(D73:I73)</f>
        <v>116</v>
      </c>
      <c r="D73" s="456">
        <f t="shared" ref="D73:I73" si="15">SUM(D74:D77)</f>
        <v>79</v>
      </c>
      <c r="E73" s="456">
        <f t="shared" si="15"/>
        <v>11</v>
      </c>
      <c r="F73" s="456">
        <f t="shared" si="15"/>
        <v>15</v>
      </c>
      <c r="G73" s="456">
        <f t="shared" si="15"/>
        <v>4</v>
      </c>
      <c r="H73" s="456">
        <f t="shared" si="15"/>
        <v>6</v>
      </c>
      <c r="I73" s="456">
        <f t="shared" si="15"/>
        <v>1</v>
      </c>
    </row>
    <row r="74" spans="2:9" ht="14.25" customHeight="1">
      <c r="B74" s="457" t="s">
        <v>1098</v>
      </c>
      <c r="C74" s="456">
        <f t="shared" si="14"/>
        <v>116</v>
      </c>
      <c r="D74" s="458">
        <v>79</v>
      </c>
      <c r="E74" s="458">
        <v>11</v>
      </c>
      <c r="F74" s="459">
        <v>15</v>
      </c>
      <c r="G74" s="458">
        <v>4</v>
      </c>
      <c r="H74" s="459">
        <v>6</v>
      </c>
      <c r="I74" s="459">
        <v>1</v>
      </c>
    </row>
    <row r="75" spans="2:9" ht="14.25" customHeight="1">
      <c r="B75" s="457" t="s">
        <v>1099</v>
      </c>
      <c r="C75" s="456">
        <f t="shared" si="14"/>
        <v>0</v>
      </c>
      <c r="D75" s="458"/>
      <c r="E75" s="460">
        <v>0</v>
      </c>
      <c r="F75" s="460"/>
      <c r="G75" s="460"/>
      <c r="H75" s="460"/>
      <c r="I75" s="461"/>
    </row>
    <row r="76" spans="2:9" ht="14.25" customHeight="1">
      <c r="B76" s="457" t="s">
        <v>1100</v>
      </c>
      <c r="C76" s="456">
        <f t="shared" si="14"/>
        <v>0</v>
      </c>
      <c r="D76" s="460"/>
      <c r="E76" s="460">
        <v>0</v>
      </c>
      <c r="F76" s="461"/>
      <c r="G76" s="460"/>
      <c r="H76" s="460"/>
      <c r="I76" s="460"/>
    </row>
    <row r="77" spans="2:9" ht="14.25" customHeight="1">
      <c r="B77" s="462" t="s">
        <v>1101</v>
      </c>
      <c r="C77" s="456">
        <f t="shared" si="14"/>
        <v>0</v>
      </c>
      <c r="D77" s="460"/>
      <c r="E77" s="458"/>
      <c r="F77" s="460"/>
      <c r="G77" s="460"/>
      <c r="H77" s="460"/>
      <c r="I77" s="460"/>
    </row>
    <row r="78" spans="2:9" ht="14.25" customHeight="1">
      <c r="E78" s="5"/>
    </row>
    <row r="79" spans="2:9" ht="14.25" customHeight="1"/>
    <row r="80" spans="2:9" ht="14.25" customHeight="1"/>
    <row r="81" spans="2:9" ht="14.25" customHeight="1">
      <c r="B81" s="1600" t="s">
        <v>1119</v>
      </c>
      <c r="C81" s="1216"/>
      <c r="D81" s="1216"/>
      <c r="E81" s="1216"/>
      <c r="F81" s="1216"/>
      <c r="G81" s="1216"/>
      <c r="H81" s="1216"/>
      <c r="I81" s="1217"/>
    </row>
    <row r="82" spans="2:9" ht="14.25" customHeight="1">
      <c r="B82" s="13" t="s">
        <v>1096</v>
      </c>
      <c r="C82" s="8" t="s">
        <v>1</v>
      </c>
      <c r="D82" s="8" t="s">
        <v>2</v>
      </c>
      <c r="E82" s="8" t="s">
        <v>3</v>
      </c>
      <c r="F82" s="8" t="s">
        <v>4</v>
      </c>
      <c r="G82" s="8" t="s">
        <v>5</v>
      </c>
      <c r="H82" s="8" t="s">
        <v>6</v>
      </c>
      <c r="I82" s="455" t="s">
        <v>7</v>
      </c>
    </row>
    <row r="83" spans="2:9" ht="14.25" customHeight="1">
      <c r="B83" s="13" t="s">
        <v>1097</v>
      </c>
      <c r="C83" s="456">
        <f t="shared" ref="C83:C87" si="16">SUM(D83:I83)</f>
        <v>117</v>
      </c>
      <c r="D83" s="456">
        <f t="shared" ref="D83:I83" si="17">SUM(D84:D87)</f>
        <v>80</v>
      </c>
      <c r="E83" s="456">
        <f t="shared" si="17"/>
        <v>11</v>
      </c>
      <c r="F83" s="456">
        <f t="shared" si="17"/>
        <v>15</v>
      </c>
      <c r="G83" s="456">
        <f t="shared" si="17"/>
        <v>4</v>
      </c>
      <c r="H83" s="456">
        <f t="shared" si="17"/>
        <v>6</v>
      </c>
      <c r="I83" s="456">
        <f t="shared" si="17"/>
        <v>1</v>
      </c>
    </row>
    <row r="84" spans="2:9" ht="14.25" customHeight="1">
      <c r="B84" s="457" t="s">
        <v>1098</v>
      </c>
      <c r="C84" s="456">
        <f t="shared" si="16"/>
        <v>117</v>
      </c>
      <c r="D84" s="458">
        <v>80</v>
      </c>
      <c r="E84" s="458">
        <v>11</v>
      </c>
      <c r="F84" s="459">
        <v>15</v>
      </c>
      <c r="G84" s="458">
        <v>4</v>
      </c>
      <c r="H84" s="459">
        <v>6</v>
      </c>
      <c r="I84" s="459">
        <v>1</v>
      </c>
    </row>
    <row r="85" spans="2:9" ht="14.25" customHeight="1">
      <c r="B85" s="457" t="s">
        <v>1099</v>
      </c>
      <c r="C85" s="456">
        <f t="shared" si="16"/>
        <v>0</v>
      </c>
      <c r="D85" s="458">
        <v>0</v>
      </c>
      <c r="E85" s="460" t="s">
        <v>27</v>
      </c>
      <c r="F85" s="460"/>
      <c r="G85" s="460">
        <v>0</v>
      </c>
      <c r="H85" s="460">
        <v>0</v>
      </c>
      <c r="I85" s="460">
        <v>0</v>
      </c>
    </row>
    <row r="86" spans="2:9" ht="14.25" customHeight="1">
      <c r="B86" s="457" t="s">
        <v>1100</v>
      </c>
      <c r="C86" s="456">
        <f t="shared" si="16"/>
        <v>0</v>
      </c>
      <c r="D86" s="460">
        <v>0</v>
      </c>
      <c r="E86" s="460" t="s">
        <v>27</v>
      </c>
      <c r="F86" s="461"/>
      <c r="G86" s="460">
        <v>0</v>
      </c>
      <c r="H86" s="460">
        <v>0</v>
      </c>
      <c r="I86" s="460">
        <v>0</v>
      </c>
    </row>
    <row r="87" spans="2:9" ht="14.25" customHeight="1">
      <c r="B87" s="462" t="s">
        <v>1101</v>
      </c>
      <c r="C87" s="456">
        <f t="shared" si="16"/>
        <v>0</v>
      </c>
      <c r="D87" s="460">
        <v>0</v>
      </c>
      <c r="E87" s="458" t="s">
        <v>27</v>
      </c>
      <c r="F87" s="460">
        <v>0</v>
      </c>
      <c r="G87" s="460">
        <v>0</v>
      </c>
      <c r="H87" s="460">
        <v>0</v>
      </c>
      <c r="I87" s="460">
        <v>0</v>
      </c>
    </row>
    <row r="88" spans="2:9" ht="14.25" customHeight="1">
      <c r="D88" s="5"/>
    </row>
    <row r="89" spans="2:9" ht="14.25" customHeight="1">
      <c r="E89" s="463"/>
      <c r="F89" s="464"/>
    </row>
    <row r="90" spans="2:9" ht="14.25" customHeight="1"/>
    <row r="91" spans="2:9" ht="14.25" customHeight="1">
      <c r="B91" s="1600" t="s">
        <v>1120</v>
      </c>
      <c r="C91" s="1216"/>
      <c r="D91" s="1216"/>
      <c r="E91" s="1216"/>
      <c r="F91" s="1216"/>
      <c r="G91" s="1216"/>
      <c r="H91" s="1216"/>
      <c r="I91" s="1217"/>
    </row>
    <row r="92" spans="2:9" ht="14.25" customHeight="1">
      <c r="B92" s="13" t="s">
        <v>1096</v>
      </c>
      <c r="C92" s="8" t="s">
        <v>1</v>
      </c>
      <c r="D92" s="8" t="s">
        <v>2</v>
      </c>
      <c r="E92" s="8" t="s">
        <v>3</v>
      </c>
      <c r="F92" s="8" t="s">
        <v>4</v>
      </c>
      <c r="G92" s="8" t="s">
        <v>5</v>
      </c>
      <c r="H92" s="8" t="s">
        <v>6</v>
      </c>
      <c r="I92" s="455" t="s">
        <v>7</v>
      </c>
    </row>
    <row r="93" spans="2:9" ht="14.25" customHeight="1">
      <c r="B93" s="13" t="s">
        <v>1097</v>
      </c>
      <c r="C93" s="456">
        <f t="shared" ref="C93:C97" si="18">SUM(D93:I93)</f>
        <v>117</v>
      </c>
      <c r="D93" s="456">
        <f t="shared" ref="D93:I93" si="19">SUM(D94:D97)</f>
        <v>81</v>
      </c>
      <c r="E93" s="456">
        <f t="shared" si="19"/>
        <v>11</v>
      </c>
      <c r="F93" s="456">
        <f t="shared" si="19"/>
        <v>14</v>
      </c>
      <c r="G93" s="456">
        <f t="shared" si="19"/>
        <v>4</v>
      </c>
      <c r="H93" s="456">
        <f t="shared" si="19"/>
        <v>6</v>
      </c>
      <c r="I93" s="456">
        <f t="shared" si="19"/>
        <v>1</v>
      </c>
    </row>
    <row r="94" spans="2:9" ht="14.25" customHeight="1">
      <c r="B94" s="457" t="s">
        <v>1098</v>
      </c>
      <c r="C94" s="456">
        <f t="shared" si="18"/>
        <v>117</v>
      </c>
      <c r="D94" s="458">
        <v>81</v>
      </c>
      <c r="E94" s="458">
        <v>11</v>
      </c>
      <c r="F94" s="459">
        <v>14</v>
      </c>
      <c r="G94" s="458">
        <v>4</v>
      </c>
      <c r="H94" s="459">
        <v>6</v>
      </c>
      <c r="I94" s="459">
        <v>1</v>
      </c>
    </row>
    <row r="95" spans="2:9" ht="14.25" customHeight="1">
      <c r="B95" s="457" t="s">
        <v>1099</v>
      </c>
      <c r="C95" s="456">
        <f t="shared" si="18"/>
        <v>0</v>
      </c>
      <c r="D95" s="458">
        <v>0</v>
      </c>
      <c r="E95" s="460" t="s">
        <v>27</v>
      </c>
      <c r="F95" s="460"/>
      <c r="G95" s="460">
        <v>0</v>
      </c>
      <c r="H95" s="460">
        <v>0</v>
      </c>
      <c r="I95" s="460">
        <v>0</v>
      </c>
    </row>
    <row r="96" spans="2:9" ht="14.25" customHeight="1">
      <c r="B96" s="457" t="s">
        <v>1100</v>
      </c>
      <c r="C96" s="456">
        <f t="shared" si="18"/>
        <v>0</v>
      </c>
      <c r="D96" s="460">
        <v>0</v>
      </c>
      <c r="E96" s="460" t="s">
        <v>27</v>
      </c>
      <c r="F96" s="460">
        <v>0</v>
      </c>
      <c r="G96" s="460">
        <v>0</v>
      </c>
      <c r="H96" s="460">
        <v>0</v>
      </c>
      <c r="I96" s="460">
        <v>0</v>
      </c>
    </row>
    <row r="97" spans="2:9" ht="14.25" customHeight="1">
      <c r="B97" s="462" t="s">
        <v>1101</v>
      </c>
      <c r="C97" s="456">
        <f t="shared" si="18"/>
        <v>0</v>
      </c>
      <c r="D97" s="460">
        <v>0</v>
      </c>
      <c r="E97" s="458" t="s">
        <v>27</v>
      </c>
      <c r="F97" s="460">
        <v>0</v>
      </c>
      <c r="G97" s="460">
        <v>0</v>
      </c>
      <c r="H97" s="460">
        <v>0</v>
      </c>
      <c r="I97" s="460">
        <v>0</v>
      </c>
    </row>
    <row r="98" spans="2:9" ht="14.25" customHeight="1"/>
    <row r="99" spans="2:9" ht="14.25" customHeight="1">
      <c r="F99" s="5"/>
    </row>
    <row r="100" spans="2:9" ht="14.25" customHeight="1"/>
    <row r="101" spans="2:9" ht="14.25" customHeight="1">
      <c r="B101" s="5"/>
      <c r="C101" s="5"/>
      <c r="D101" s="5"/>
      <c r="E101" s="5"/>
      <c r="F101" s="5"/>
      <c r="G101" s="5"/>
      <c r="H101" s="5"/>
      <c r="I101" s="5"/>
    </row>
    <row r="102" spans="2:9" ht="14.25" customHeight="1">
      <c r="B102" s="1600" t="s">
        <v>1121</v>
      </c>
      <c r="C102" s="1216"/>
      <c r="D102" s="1216"/>
      <c r="E102" s="1216"/>
      <c r="F102" s="1216"/>
      <c r="G102" s="1216"/>
      <c r="H102" s="1216"/>
      <c r="I102" s="1217"/>
    </row>
    <row r="103" spans="2:9" ht="14.25" customHeight="1">
      <c r="B103" s="13" t="s">
        <v>1096</v>
      </c>
      <c r="C103" s="8" t="s">
        <v>1</v>
      </c>
      <c r="D103" s="8" t="s">
        <v>2</v>
      </c>
      <c r="E103" s="8" t="s">
        <v>3</v>
      </c>
      <c r="F103" s="8" t="s">
        <v>4</v>
      </c>
      <c r="G103" s="8" t="s">
        <v>5</v>
      </c>
      <c r="H103" s="8" t="s">
        <v>6</v>
      </c>
      <c r="I103" s="455" t="s">
        <v>7</v>
      </c>
    </row>
    <row r="104" spans="2:9" ht="14.25" customHeight="1">
      <c r="B104" s="13" t="s">
        <v>1097</v>
      </c>
      <c r="C104" s="456">
        <f t="shared" ref="C104:C108" si="20">SUM(D104:I104)</f>
        <v>120</v>
      </c>
      <c r="D104" s="456">
        <f t="shared" ref="D104:I104" si="21">SUM(D105:D108)</f>
        <v>84</v>
      </c>
      <c r="E104" s="456">
        <f t="shared" si="21"/>
        <v>11</v>
      </c>
      <c r="F104" s="456">
        <f t="shared" si="21"/>
        <v>14</v>
      </c>
      <c r="G104" s="456">
        <f t="shared" si="21"/>
        <v>4</v>
      </c>
      <c r="H104" s="456">
        <f t="shared" si="21"/>
        <v>6</v>
      </c>
      <c r="I104" s="456">
        <f t="shared" si="21"/>
        <v>1</v>
      </c>
    </row>
    <row r="105" spans="2:9" ht="14.25" customHeight="1">
      <c r="B105" s="457" t="s">
        <v>1098</v>
      </c>
      <c r="C105" s="456">
        <f t="shared" si="20"/>
        <v>120</v>
      </c>
      <c r="D105" s="465">
        <v>84</v>
      </c>
      <c r="E105" s="458">
        <v>11</v>
      </c>
      <c r="F105" s="459">
        <v>14</v>
      </c>
      <c r="G105" s="458">
        <v>4</v>
      </c>
      <c r="H105" s="152">
        <v>6</v>
      </c>
      <c r="I105" s="459">
        <v>1</v>
      </c>
    </row>
    <row r="106" spans="2:9" ht="14.25" customHeight="1">
      <c r="B106" s="457" t="s">
        <v>1099</v>
      </c>
      <c r="C106" s="456">
        <f t="shared" si="20"/>
        <v>0</v>
      </c>
      <c r="D106" s="458">
        <v>0</v>
      </c>
      <c r="E106" s="460" t="s">
        <v>27</v>
      </c>
      <c r="F106" s="460"/>
      <c r="G106" s="460">
        <v>0</v>
      </c>
      <c r="H106" s="460">
        <v>0</v>
      </c>
      <c r="I106" s="460">
        <v>0</v>
      </c>
    </row>
    <row r="107" spans="2:9" ht="14.25" customHeight="1">
      <c r="B107" s="457" t="s">
        <v>1100</v>
      </c>
      <c r="C107" s="456">
        <f t="shared" si="20"/>
        <v>0</v>
      </c>
      <c r="D107" s="460">
        <v>0</v>
      </c>
      <c r="E107" s="460" t="s">
        <v>27</v>
      </c>
      <c r="F107" s="460">
        <v>0</v>
      </c>
      <c r="G107" s="460">
        <v>0</v>
      </c>
      <c r="H107" s="460">
        <v>0</v>
      </c>
      <c r="I107" s="460">
        <v>0</v>
      </c>
    </row>
    <row r="108" spans="2:9" ht="14.25" customHeight="1">
      <c r="B108" s="462" t="s">
        <v>1101</v>
      </c>
      <c r="C108" s="456">
        <f t="shared" si="20"/>
        <v>0</v>
      </c>
      <c r="D108" s="460">
        <v>0</v>
      </c>
      <c r="E108" s="458" t="s">
        <v>27</v>
      </c>
      <c r="F108" s="460">
        <v>0</v>
      </c>
      <c r="G108" s="460">
        <v>0</v>
      </c>
      <c r="H108" s="460">
        <v>0</v>
      </c>
      <c r="I108" s="460">
        <v>0</v>
      </c>
    </row>
    <row r="109" spans="2:9" ht="14.25" customHeight="1">
      <c r="F109" s="5"/>
    </row>
    <row r="110" spans="2:9" ht="14.25" customHeight="1">
      <c r="F110" s="5"/>
    </row>
    <row r="111" spans="2:9" ht="14.25" customHeight="1">
      <c r="B111" s="5"/>
      <c r="C111" s="5"/>
      <c r="D111" s="5"/>
      <c r="E111" s="5"/>
      <c r="F111" s="5"/>
      <c r="G111" s="5"/>
      <c r="H111" s="5"/>
      <c r="I111" s="5"/>
    </row>
    <row r="112" spans="2:9" ht="14.25" customHeight="1">
      <c r="B112" s="1600" t="s">
        <v>1122</v>
      </c>
      <c r="C112" s="1216"/>
      <c r="D112" s="1216"/>
      <c r="E112" s="1216"/>
      <c r="F112" s="1216"/>
      <c r="G112" s="1216"/>
      <c r="H112" s="1216"/>
      <c r="I112" s="1217"/>
    </row>
    <row r="113" spans="2:9" ht="14.25" customHeight="1">
      <c r="B113" s="13" t="s">
        <v>1096</v>
      </c>
      <c r="C113" s="8" t="s">
        <v>1</v>
      </c>
      <c r="D113" s="8" t="s">
        <v>2</v>
      </c>
      <c r="E113" s="8" t="s">
        <v>3</v>
      </c>
      <c r="F113" s="8" t="s">
        <v>4</v>
      </c>
      <c r="G113" s="8" t="s">
        <v>5</v>
      </c>
      <c r="H113" s="8" t="s">
        <v>6</v>
      </c>
      <c r="I113" s="455" t="s">
        <v>7</v>
      </c>
    </row>
    <row r="114" spans="2:9" ht="14.25" customHeight="1">
      <c r="B114" s="13" t="s">
        <v>1097</v>
      </c>
      <c r="C114" s="456">
        <f t="shared" ref="C114:C118" si="22">SUM(D114:I114)</f>
        <v>124</v>
      </c>
      <c r="D114" s="456">
        <f t="shared" ref="D114:I114" si="23">SUM(D115:D118)</f>
        <v>86</v>
      </c>
      <c r="E114" s="456">
        <f t="shared" si="23"/>
        <v>11</v>
      </c>
      <c r="F114" s="456">
        <f t="shared" si="23"/>
        <v>16</v>
      </c>
      <c r="G114" s="456">
        <f t="shared" si="23"/>
        <v>4</v>
      </c>
      <c r="H114" s="456">
        <f t="shared" si="23"/>
        <v>6</v>
      </c>
      <c r="I114" s="456">
        <f t="shared" si="23"/>
        <v>1</v>
      </c>
    </row>
    <row r="115" spans="2:9" ht="14.25" customHeight="1">
      <c r="B115" s="457" t="s">
        <v>1098</v>
      </c>
      <c r="C115" s="456">
        <f t="shared" si="22"/>
        <v>124</v>
      </c>
      <c r="D115" s="465">
        <v>86</v>
      </c>
      <c r="E115" s="458">
        <v>11</v>
      </c>
      <c r="F115" s="459">
        <v>16</v>
      </c>
      <c r="G115" s="458">
        <v>4</v>
      </c>
      <c r="H115" s="152">
        <v>6</v>
      </c>
      <c r="I115" s="459">
        <v>1</v>
      </c>
    </row>
    <row r="116" spans="2:9" ht="14.25" customHeight="1">
      <c r="B116" s="457" t="s">
        <v>1099</v>
      </c>
      <c r="C116" s="456">
        <f t="shared" si="22"/>
        <v>0</v>
      </c>
      <c r="D116" s="458">
        <v>0</v>
      </c>
      <c r="E116" s="460" t="s">
        <v>27</v>
      </c>
      <c r="F116" s="460"/>
      <c r="G116" s="460">
        <v>0</v>
      </c>
      <c r="H116" s="460">
        <v>0</v>
      </c>
      <c r="I116" s="460">
        <v>0</v>
      </c>
    </row>
    <row r="117" spans="2:9" ht="14.25" customHeight="1">
      <c r="B117" s="457" t="s">
        <v>1100</v>
      </c>
      <c r="C117" s="456">
        <f t="shared" si="22"/>
        <v>0</v>
      </c>
      <c r="D117" s="460">
        <v>0</v>
      </c>
      <c r="E117" s="460" t="s">
        <v>27</v>
      </c>
      <c r="F117" s="460">
        <v>0</v>
      </c>
      <c r="G117" s="460">
        <v>0</v>
      </c>
      <c r="H117" s="460">
        <v>0</v>
      </c>
      <c r="I117" s="460">
        <v>0</v>
      </c>
    </row>
    <row r="118" spans="2:9" ht="14.25" customHeight="1">
      <c r="B118" s="462" t="s">
        <v>1101</v>
      </c>
      <c r="C118" s="456">
        <f t="shared" si="22"/>
        <v>0</v>
      </c>
      <c r="D118" s="460">
        <v>0</v>
      </c>
      <c r="E118" s="458" t="s">
        <v>27</v>
      </c>
      <c r="F118" s="460">
        <v>0</v>
      </c>
      <c r="G118" s="460">
        <v>0</v>
      </c>
      <c r="H118" s="460">
        <v>0</v>
      </c>
      <c r="I118" s="460">
        <v>0</v>
      </c>
    </row>
    <row r="119" spans="2:9" ht="14.25" customHeight="1"/>
    <row r="120" spans="2:9" ht="14.25" customHeight="1"/>
    <row r="121" spans="2:9" ht="14.25" customHeight="1"/>
    <row r="122" spans="2:9" ht="14.25" customHeight="1"/>
    <row r="123" spans="2:9" ht="14.25" customHeight="1"/>
    <row r="124" spans="2:9" ht="14.25" customHeight="1"/>
    <row r="125" spans="2:9" ht="14.25" customHeight="1"/>
    <row r="126" spans="2:9" ht="14.25" customHeight="1"/>
    <row r="127" spans="2:9" ht="14.25" customHeight="1"/>
    <row r="128" spans="2:9"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sheetData>
  <mergeCells count="12">
    <mergeCell ref="B52:I52"/>
    <mergeCell ref="B61:I61"/>
    <mergeCell ref="B2:I2"/>
    <mergeCell ref="B12:I12"/>
    <mergeCell ref="B22:I22"/>
    <mergeCell ref="B32:I32"/>
    <mergeCell ref="B42:I42"/>
    <mergeCell ref="B71:I71"/>
    <mergeCell ref="B81:I81"/>
    <mergeCell ref="B91:I91"/>
    <mergeCell ref="B102:I102"/>
    <mergeCell ref="B112:I112"/>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804"/>
  <sheetViews>
    <sheetView workbookViewId="0"/>
  </sheetViews>
  <sheetFormatPr defaultColWidth="14.42578125" defaultRowHeight="15" customHeight="1"/>
  <cols>
    <col min="1" max="1" width="8.7109375" customWidth="1"/>
    <col min="2" max="2" width="39.7109375" customWidth="1"/>
    <col min="3" max="3" width="57.140625" customWidth="1"/>
    <col min="4" max="4" width="17" customWidth="1"/>
    <col min="5" max="5" width="18.140625" customWidth="1"/>
    <col min="6" max="6" width="12.7109375" customWidth="1"/>
    <col min="7" max="7" width="26.7109375" customWidth="1"/>
    <col min="8" max="8" width="15.28515625" customWidth="1"/>
    <col min="9" max="9" width="21" customWidth="1"/>
    <col min="10" max="10" width="17" customWidth="1"/>
    <col min="11" max="11" width="18.28515625" customWidth="1"/>
    <col min="12" max="12" width="14.7109375" customWidth="1"/>
    <col min="13" max="13" width="18.28515625" customWidth="1"/>
    <col min="14" max="14" width="12.7109375" customWidth="1"/>
    <col min="15" max="15" width="18.42578125" customWidth="1"/>
    <col min="16" max="16" width="19.85546875" customWidth="1"/>
    <col min="17" max="17" width="18.42578125" customWidth="1"/>
    <col min="18" max="27" width="8.7109375" customWidth="1"/>
  </cols>
  <sheetData>
    <row r="1" spans="1:27" ht="14.25" customHeight="1">
      <c r="A1" s="120"/>
      <c r="B1" s="120"/>
      <c r="C1" s="120"/>
      <c r="D1" s="466"/>
      <c r="E1" s="467"/>
      <c r="F1" s="467"/>
      <c r="G1" s="120"/>
      <c r="H1" s="120"/>
      <c r="I1" s="120"/>
      <c r="J1" s="120"/>
      <c r="K1" s="120"/>
      <c r="L1" s="120"/>
      <c r="M1" s="120"/>
      <c r="N1" s="120"/>
      <c r="O1" s="120"/>
      <c r="P1" s="120"/>
      <c r="Q1" s="120"/>
      <c r="R1" s="120"/>
      <c r="S1" s="120"/>
    </row>
    <row r="2" spans="1:27">
      <c r="A2" s="120"/>
      <c r="B2" s="1601" t="s">
        <v>1123</v>
      </c>
      <c r="C2" s="1216"/>
      <c r="D2" s="1216"/>
      <c r="E2" s="1216"/>
      <c r="F2" s="1216"/>
      <c r="G2" s="1216"/>
      <c r="H2" s="1216"/>
      <c r="I2" s="1216"/>
      <c r="J2" s="1216"/>
      <c r="K2" s="1216"/>
      <c r="L2" s="1216"/>
      <c r="M2" s="1216"/>
      <c r="N2" s="1216"/>
      <c r="O2" s="1216"/>
      <c r="P2" s="1216"/>
      <c r="Q2" s="1217"/>
      <c r="R2" s="120"/>
      <c r="S2" s="120"/>
    </row>
    <row r="3" spans="1:27">
      <c r="A3" s="120"/>
      <c r="B3" s="468" t="s">
        <v>170</v>
      </c>
      <c r="C3" s="469" t="s">
        <v>1124</v>
      </c>
      <c r="D3" s="1602" t="s">
        <v>183</v>
      </c>
      <c r="E3" s="1603" t="s">
        <v>242</v>
      </c>
      <c r="F3" s="1603" t="s">
        <v>394</v>
      </c>
      <c r="G3" s="1603" t="s">
        <v>315</v>
      </c>
      <c r="H3" s="1603" t="s">
        <v>269</v>
      </c>
      <c r="I3" s="1604" t="s">
        <v>1125</v>
      </c>
      <c r="J3" s="1603" t="s">
        <v>221</v>
      </c>
      <c r="K3" s="1603" t="s">
        <v>1126</v>
      </c>
      <c r="L3" s="1603" t="s">
        <v>1127</v>
      </c>
      <c r="M3" s="1603" t="s">
        <v>427</v>
      </c>
      <c r="N3" s="1603" t="s">
        <v>421</v>
      </c>
      <c r="O3" s="1605" t="s">
        <v>1013</v>
      </c>
      <c r="P3" s="1602" t="s">
        <v>1128</v>
      </c>
      <c r="Q3" s="470" t="s">
        <v>1129</v>
      </c>
      <c r="R3" s="120"/>
      <c r="S3" s="120"/>
      <c r="T3" s="434"/>
      <c r="U3" s="434"/>
      <c r="V3" s="434"/>
      <c r="W3" s="434"/>
      <c r="X3" s="434"/>
      <c r="Y3" s="434"/>
      <c r="Z3" s="434"/>
      <c r="AA3" s="434"/>
    </row>
    <row r="4" spans="1:27">
      <c r="A4" s="120"/>
      <c r="B4" s="471">
        <v>1</v>
      </c>
      <c r="C4" s="1606" t="s">
        <v>1130</v>
      </c>
      <c r="D4" s="472" t="s">
        <v>1131</v>
      </c>
      <c r="E4" s="472" t="s">
        <v>1131</v>
      </c>
      <c r="F4" s="472" t="s">
        <v>1131</v>
      </c>
      <c r="G4" s="472" t="s">
        <v>1131</v>
      </c>
      <c r="H4" s="472" t="s">
        <v>1131</v>
      </c>
      <c r="I4" s="472" t="s">
        <v>1131</v>
      </c>
      <c r="J4" s="472" t="s">
        <v>1131</v>
      </c>
      <c r="K4" s="472" t="s">
        <v>1131</v>
      </c>
      <c r="L4" s="473" t="s">
        <v>1131</v>
      </c>
      <c r="M4" s="473" t="s">
        <v>1131</v>
      </c>
      <c r="N4" s="473" t="s">
        <v>1131</v>
      </c>
      <c r="O4" s="473" t="s">
        <v>1131</v>
      </c>
      <c r="P4" s="473" t="s">
        <v>1131</v>
      </c>
      <c r="Q4" s="474">
        <v>1</v>
      </c>
      <c r="R4" s="120"/>
      <c r="S4" s="120"/>
    </row>
    <row r="5" spans="1:27">
      <c r="A5" s="129"/>
      <c r="B5" s="471">
        <v>2</v>
      </c>
      <c r="C5" s="475" t="s">
        <v>1132</v>
      </c>
      <c r="D5" s="472" t="s">
        <v>1131</v>
      </c>
      <c r="E5" s="472" t="s">
        <v>1131</v>
      </c>
      <c r="F5" s="472" t="s">
        <v>1131</v>
      </c>
      <c r="G5" s="472" t="s">
        <v>1131</v>
      </c>
      <c r="H5" s="472" t="s">
        <v>1131</v>
      </c>
      <c r="I5" s="472" t="s">
        <v>1131</v>
      </c>
      <c r="J5" s="472" t="s">
        <v>1131</v>
      </c>
      <c r="K5" s="472" t="s">
        <v>1131</v>
      </c>
      <c r="L5" s="472" t="s">
        <v>1131</v>
      </c>
      <c r="M5" s="472" t="s">
        <v>1131</v>
      </c>
      <c r="N5" s="472" t="s">
        <v>1131</v>
      </c>
      <c r="O5" s="472" t="s">
        <v>1131</v>
      </c>
      <c r="P5" s="472" t="s">
        <v>1131</v>
      </c>
      <c r="Q5" s="476">
        <v>1</v>
      </c>
      <c r="R5" s="120"/>
      <c r="S5" s="120"/>
    </row>
    <row r="6" spans="1:27">
      <c r="A6" s="129"/>
      <c r="B6" s="471">
        <v>3</v>
      </c>
      <c r="C6" s="475" t="s">
        <v>1133</v>
      </c>
      <c r="D6" s="472" t="s">
        <v>1131</v>
      </c>
      <c r="E6" s="472" t="s">
        <v>1131</v>
      </c>
      <c r="F6" s="472" t="s">
        <v>1131</v>
      </c>
      <c r="G6" s="472" t="s">
        <v>1131</v>
      </c>
      <c r="H6" s="472" t="s">
        <v>1131</v>
      </c>
      <c r="I6" s="472" t="s">
        <v>1131</v>
      </c>
      <c r="J6" s="472" t="s">
        <v>1131</v>
      </c>
      <c r="K6" s="472" t="s">
        <v>1131</v>
      </c>
      <c r="L6" s="472" t="s">
        <v>1131</v>
      </c>
      <c r="M6" s="472" t="s">
        <v>1131</v>
      </c>
      <c r="N6" s="472" t="s">
        <v>1131</v>
      </c>
      <c r="O6" s="472" t="s">
        <v>1131</v>
      </c>
      <c r="P6" s="472" t="s">
        <v>1131</v>
      </c>
      <c r="Q6" s="476">
        <v>1</v>
      </c>
      <c r="R6" s="120"/>
      <c r="S6" s="120"/>
    </row>
    <row r="7" spans="1:27">
      <c r="A7" s="129"/>
      <c r="B7" s="471">
        <v>4</v>
      </c>
      <c r="C7" s="475" t="s">
        <v>1134</v>
      </c>
      <c r="D7" s="477" t="s">
        <v>1131</v>
      </c>
      <c r="E7" s="477" t="s">
        <v>1131</v>
      </c>
      <c r="F7" s="477" t="s">
        <v>1131</v>
      </c>
      <c r="G7" s="477" t="s">
        <v>1131</v>
      </c>
      <c r="H7" s="477" t="s">
        <v>1131</v>
      </c>
      <c r="I7" s="477" t="s">
        <v>1131</v>
      </c>
      <c r="J7" s="477" t="s">
        <v>1131</v>
      </c>
      <c r="K7" s="477" t="s">
        <v>1131</v>
      </c>
      <c r="L7" s="477" t="s">
        <v>1131</v>
      </c>
      <c r="M7" s="477" t="s">
        <v>1131</v>
      </c>
      <c r="N7" s="477" t="s">
        <v>1131</v>
      </c>
      <c r="O7" s="477" t="s">
        <v>1131</v>
      </c>
      <c r="P7" s="477" t="s">
        <v>1131</v>
      </c>
      <c r="Q7" s="478"/>
      <c r="R7" s="120"/>
      <c r="S7" s="120"/>
    </row>
    <row r="8" spans="1:27" ht="14.25" customHeight="1">
      <c r="A8" s="466"/>
      <c r="B8" s="479"/>
      <c r="C8" s="480" t="s">
        <v>1135</v>
      </c>
      <c r="D8" s="481">
        <v>695</v>
      </c>
      <c r="E8" s="481">
        <v>156</v>
      </c>
      <c r="F8" s="481">
        <v>14</v>
      </c>
      <c r="G8" s="481">
        <v>18</v>
      </c>
      <c r="H8" s="481">
        <v>36</v>
      </c>
      <c r="I8" s="481">
        <v>13</v>
      </c>
      <c r="J8" s="481">
        <v>9</v>
      </c>
      <c r="K8" s="481">
        <v>2</v>
      </c>
      <c r="L8" s="481">
        <v>34</v>
      </c>
      <c r="M8" s="481">
        <v>54</v>
      </c>
      <c r="N8" s="481">
        <v>66</v>
      </c>
      <c r="O8" s="481">
        <v>54</v>
      </c>
      <c r="P8" s="481">
        <v>0</v>
      </c>
      <c r="Q8" s="482">
        <f>SUM(C8:P8)</f>
        <v>1151</v>
      </c>
      <c r="R8" s="467"/>
      <c r="S8" s="467"/>
      <c r="T8" s="1607"/>
      <c r="U8" s="1607"/>
      <c r="V8" s="1607"/>
      <c r="W8" s="1607"/>
      <c r="X8" s="1607"/>
      <c r="Y8" s="1607"/>
      <c r="Z8" s="1607"/>
      <c r="AA8" s="1607"/>
    </row>
    <row r="9" spans="1:27" ht="14.25" customHeight="1">
      <c r="A9" s="129"/>
      <c r="B9" s="471"/>
      <c r="C9" s="480" t="s">
        <v>1136</v>
      </c>
      <c r="D9" s="483">
        <v>0.91</v>
      </c>
      <c r="E9" s="483">
        <v>0.94</v>
      </c>
      <c r="F9" s="483">
        <v>0.93</v>
      </c>
      <c r="G9" s="483">
        <v>0.75</v>
      </c>
      <c r="H9" s="483">
        <v>0.97</v>
      </c>
      <c r="I9" s="483">
        <v>1</v>
      </c>
      <c r="J9" s="483">
        <v>1</v>
      </c>
      <c r="K9" s="483">
        <v>1</v>
      </c>
      <c r="L9" s="483">
        <v>0.88</v>
      </c>
      <c r="M9" s="483">
        <v>0.88</v>
      </c>
      <c r="N9" s="483">
        <v>0.97</v>
      </c>
      <c r="O9" s="483">
        <v>1</v>
      </c>
      <c r="P9" s="483">
        <v>0</v>
      </c>
      <c r="Q9" s="483"/>
      <c r="R9" s="120"/>
      <c r="S9" s="120"/>
    </row>
    <row r="10" spans="1:27" ht="14.25" customHeight="1">
      <c r="A10" s="120"/>
      <c r="B10" s="120"/>
      <c r="C10" s="484"/>
      <c r="D10" s="120"/>
      <c r="E10" s="120"/>
      <c r="F10" s="120"/>
      <c r="G10" s="120"/>
      <c r="H10" s="120"/>
      <c r="I10" s="120"/>
      <c r="J10" s="120"/>
      <c r="K10" s="120"/>
      <c r="L10" s="120"/>
      <c r="M10" s="120"/>
      <c r="N10" s="120"/>
      <c r="O10" s="120"/>
      <c r="P10" s="120"/>
      <c r="Q10" s="120"/>
      <c r="R10" s="120"/>
      <c r="S10" s="120"/>
    </row>
    <row r="11" spans="1:27" ht="14.25" customHeight="1">
      <c r="A11" s="120"/>
      <c r="B11" s="120"/>
      <c r="C11" s="480" t="s">
        <v>1137</v>
      </c>
      <c r="D11" s="1121">
        <v>0.93</v>
      </c>
      <c r="E11" s="1217"/>
      <c r="F11" s="485"/>
      <c r="G11" s="120"/>
      <c r="H11" s="120"/>
      <c r="I11" s="120"/>
      <c r="J11" s="120"/>
      <c r="K11" s="120"/>
      <c r="L11" s="120"/>
      <c r="M11" s="120"/>
      <c r="N11" s="120"/>
      <c r="O11" s="120"/>
      <c r="P11" s="120"/>
      <c r="Q11" s="120"/>
      <c r="R11" s="120"/>
      <c r="S11" s="120"/>
    </row>
    <row r="12" spans="1:27" ht="14.25" customHeight="1">
      <c r="A12" s="120"/>
      <c r="B12" s="120"/>
      <c r="C12" s="120"/>
      <c r="D12" s="120"/>
      <c r="E12" s="120"/>
      <c r="F12" s="120"/>
      <c r="G12" s="120"/>
      <c r="H12" s="120"/>
      <c r="I12" s="120"/>
      <c r="J12" s="120"/>
      <c r="K12" s="120"/>
      <c r="L12" s="120"/>
      <c r="M12" s="120"/>
      <c r="N12" s="120"/>
      <c r="O12" s="120"/>
      <c r="P12" s="120"/>
      <c r="Q12" s="120"/>
      <c r="R12" s="120"/>
      <c r="S12" s="120"/>
    </row>
    <row r="13" spans="1:27" ht="14.25" customHeight="1">
      <c r="A13" s="120"/>
      <c r="B13" s="120"/>
      <c r="C13" s="120"/>
      <c r="D13" s="467" t="s">
        <v>1138</v>
      </c>
      <c r="E13" s="120"/>
      <c r="F13" s="120"/>
      <c r="G13" s="120"/>
      <c r="H13" s="120"/>
      <c r="I13" s="120"/>
      <c r="J13" s="120"/>
      <c r="K13" s="120"/>
      <c r="L13" s="120"/>
      <c r="M13" s="120"/>
      <c r="N13" s="120"/>
      <c r="O13" s="120"/>
      <c r="P13" s="120"/>
      <c r="Q13" s="120"/>
      <c r="R13" s="120"/>
      <c r="S13" s="120"/>
    </row>
    <row r="14" spans="1:27" ht="14.25" customHeight="1">
      <c r="A14" s="120"/>
      <c r="B14" s="120"/>
      <c r="C14" s="120"/>
      <c r="D14" s="473" t="s">
        <v>1131</v>
      </c>
      <c r="E14" s="486" t="s">
        <v>1139</v>
      </c>
      <c r="F14" s="467"/>
      <c r="G14" s="120"/>
      <c r="H14" s="120"/>
      <c r="I14" s="120"/>
      <c r="J14" s="120"/>
      <c r="K14" s="120"/>
      <c r="L14" s="120"/>
      <c r="M14" s="120"/>
      <c r="N14" s="120"/>
      <c r="O14" s="120"/>
      <c r="P14" s="120"/>
      <c r="Q14" s="120"/>
      <c r="R14" s="120"/>
      <c r="S14" s="120"/>
    </row>
    <row r="15" spans="1:27" ht="14.25" customHeight="1">
      <c r="A15" s="120"/>
      <c r="B15" s="120"/>
      <c r="C15" s="120"/>
      <c r="D15" s="487" t="s">
        <v>1140</v>
      </c>
      <c r="E15" s="488" t="s">
        <v>1141</v>
      </c>
      <c r="F15" s="467"/>
      <c r="G15" s="120"/>
      <c r="H15" s="120"/>
      <c r="I15" s="120"/>
      <c r="J15" s="120"/>
      <c r="K15" s="120"/>
      <c r="L15" s="120"/>
      <c r="M15" s="120"/>
      <c r="N15" s="120"/>
      <c r="O15" s="120"/>
      <c r="P15" s="120"/>
      <c r="Q15" s="120"/>
      <c r="R15" s="120"/>
      <c r="S15" s="120"/>
    </row>
    <row r="16" spans="1:27" ht="14.25" customHeight="1">
      <c r="A16" s="120"/>
      <c r="B16" s="120"/>
      <c r="C16" s="120"/>
      <c r="D16" s="489" t="s">
        <v>1142</v>
      </c>
      <c r="E16" s="488" t="s">
        <v>1143</v>
      </c>
      <c r="F16" s="467"/>
      <c r="G16" s="120"/>
      <c r="H16" s="120"/>
      <c r="I16" s="120"/>
      <c r="J16" s="120"/>
      <c r="K16" s="120"/>
      <c r="L16" s="120"/>
      <c r="M16" s="120"/>
      <c r="N16" s="120"/>
      <c r="O16" s="120"/>
      <c r="P16" s="120"/>
      <c r="Q16" s="120"/>
      <c r="R16" s="120"/>
      <c r="S16" s="120"/>
    </row>
    <row r="17" spans="1:27" ht="14.25" customHeight="1">
      <c r="A17" s="127"/>
      <c r="B17" s="490"/>
      <c r="C17" s="490"/>
      <c r="D17" s="490"/>
      <c r="E17" s="1608"/>
      <c r="F17" s="491"/>
      <c r="G17" s="490"/>
      <c r="H17" s="490"/>
      <c r="I17" s="490"/>
      <c r="J17" s="490"/>
      <c r="K17" s="490"/>
      <c r="L17" s="490"/>
      <c r="M17" s="490"/>
      <c r="N17" s="127"/>
      <c r="O17" s="127"/>
      <c r="P17" s="127"/>
      <c r="Q17" s="127"/>
      <c r="R17" s="127"/>
      <c r="S17" s="127"/>
      <c r="T17" s="1609"/>
      <c r="U17" s="1609"/>
      <c r="V17" s="1609"/>
      <c r="W17" s="1609"/>
      <c r="X17" s="1609"/>
      <c r="Y17" s="1609"/>
      <c r="Z17" s="1609"/>
      <c r="AA17" s="1609"/>
    </row>
    <row r="18" spans="1:27" ht="14.25" customHeight="1">
      <c r="A18" s="127"/>
      <c r="B18" s="490"/>
      <c r="C18" s="490"/>
      <c r="D18" s="490"/>
      <c r="E18" s="1608"/>
      <c r="F18" s="491"/>
      <c r="G18" s="490"/>
      <c r="H18" s="490"/>
      <c r="I18" s="490"/>
      <c r="J18" s="490"/>
      <c r="K18" s="490"/>
      <c r="L18" s="490"/>
      <c r="M18" s="490"/>
      <c r="N18" s="127"/>
      <c r="O18" s="127"/>
      <c r="P18" s="127"/>
      <c r="Q18" s="127"/>
      <c r="R18" s="127"/>
      <c r="S18" s="127"/>
      <c r="T18" s="1609"/>
      <c r="U18" s="1609"/>
      <c r="V18" s="1609"/>
      <c r="W18" s="1609"/>
      <c r="X18" s="1609"/>
      <c r="Y18" s="1609"/>
      <c r="Z18" s="1609"/>
      <c r="AA18" s="1609"/>
    </row>
    <row r="19" spans="1:27" ht="14.25" customHeight="1">
      <c r="A19" s="120"/>
      <c r="B19" s="1122" t="s">
        <v>1144</v>
      </c>
      <c r="C19" s="1147"/>
      <c r="D19" s="1147"/>
      <c r="E19" s="1147"/>
      <c r="F19" s="1147"/>
      <c r="G19" s="1147"/>
      <c r="H19" s="1147"/>
      <c r="I19" s="1147"/>
      <c r="J19" s="1147"/>
      <c r="K19" s="1147"/>
      <c r="L19" s="1147"/>
      <c r="M19" s="1148"/>
      <c r="N19" s="120"/>
      <c r="O19" s="120"/>
      <c r="P19" s="120"/>
      <c r="Q19" s="120"/>
      <c r="R19" s="120"/>
      <c r="S19" s="120"/>
    </row>
    <row r="20" spans="1:27">
      <c r="A20" s="120"/>
      <c r="B20" s="492" t="s">
        <v>172</v>
      </c>
      <c r="C20" s="1610" t="s">
        <v>1145</v>
      </c>
      <c r="D20" s="1610" t="s">
        <v>3</v>
      </c>
      <c r="E20" s="1610" t="s">
        <v>1146</v>
      </c>
      <c r="F20" s="1610" t="s">
        <v>1147</v>
      </c>
      <c r="G20" s="1610" t="s">
        <v>995</v>
      </c>
      <c r="H20" s="1610" t="s">
        <v>961</v>
      </c>
      <c r="I20" s="1610" t="s">
        <v>1148</v>
      </c>
      <c r="J20" s="1611" t="s">
        <v>1149</v>
      </c>
      <c r="K20" s="1611" t="s">
        <v>1150</v>
      </c>
      <c r="L20" s="1611" t="s">
        <v>153</v>
      </c>
      <c r="M20" s="1611" t="s">
        <v>1136</v>
      </c>
      <c r="N20" s="120"/>
      <c r="O20" s="120"/>
      <c r="P20" s="120"/>
      <c r="Q20" s="120"/>
      <c r="R20" s="120"/>
      <c r="S20" s="120"/>
    </row>
    <row r="21" spans="1:27">
      <c r="A21" s="120"/>
      <c r="B21" s="493" t="s">
        <v>183</v>
      </c>
      <c r="C21" s="1612"/>
      <c r="D21" s="1612"/>
      <c r="E21" s="1612"/>
      <c r="F21" s="1612"/>
      <c r="G21" s="1612"/>
      <c r="H21" s="1612"/>
      <c r="I21" s="1612"/>
      <c r="J21" s="1272"/>
      <c r="K21" s="1270"/>
      <c r="L21" s="1272"/>
      <c r="M21" s="1613"/>
      <c r="N21" s="120"/>
      <c r="O21" s="120"/>
      <c r="P21" s="120"/>
      <c r="Q21" s="120"/>
      <c r="R21" s="120"/>
      <c r="S21" s="120"/>
    </row>
    <row r="22" spans="1:27">
      <c r="A22" s="120"/>
      <c r="B22" s="493" t="s">
        <v>242</v>
      </c>
      <c r="C22" s="1612"/>
      <c r="D22" s="1612"/>
      <c r="E22" s="1612"/>
      <c r="F22" s="1612"/>
      <c r="G22" s="1612"/>
      <c r="H22" s="1612"/>
      <c r="I22" s="1612"/>
      <c r="J22" s="1272"/>
      <c r="K22" s="1270"/>
      <c r="L22" s="1272"/>
      <c r="M22" s="1613"/>
      <c r="N22" s="120"/>
      <c r="O22" s="120"/>
      <c r="P22" s="120"/>
      <c r="Q22" s="120"/>
      <c r="R22" s="120"/>
      <c r="S22" s="120"/>
    </row>
    <row r="23" spans="1:27">
      <c r="A23" s="120"/>
      <c r="B23" s="493" t="s">
        <v>269</v>
      </c>
      <c r="C23" s="1612"/>
      <c r="D23" s="1612"/>
      <c r="E23" s="1612"/>
      <c r="F23" s="1612"/>
      <c r="G23" s="1612"/>
      <c r="H23" s="1612"/>
      <c r="I23" s="1612"/>
      <c r="J23" s="1272"/>
      <c r="K23" s="1270"/>
      <c r="L23" s="1272"/>
      <c r="M23" s="1613"/>
      <c r="N23" s="120"/>
      <c r="O23" s="120"/>
      <c r="P23" s="120"/>
      <c r="Q23" s="120"/>
      <c r="R23" s="120"/>
      <c r="S23" s="120"/>
    </row>
    <row r="24" spans="1:27">
      <c r="A24" s="120"/>
      <c r="B24" s="493" t="s">
        <v>1151</v>
      </c>
      <c r="C24" s="1612"/>
      <c r="D24" s="1612"/>
      <c r="E24" s="1612"/>
      <c r="F24" s="1612"/>
      <c r="G24" s="1612"/>
      <c r="H24" s="1612"/>
      <c r="I24" s="1612"/>
      <c r="J24" s="1272"/>
      <c r="K24" s="1270"/>
      <c r="L24" s="1272"/>
      <c r="M24" s="1613"/>
      <c r="N24" s="120"/>
      <c r="O24" s="120"/>
      <c r="P24" s="120"/>
      <c r="Q24" s="120"/>
      <c r="R24" s="120"/>
      <c r="S24" s="120"/>
    </row>
    <row r="25" spans="1:27">
      <c r="A25" s="120"/>
      <c r="B25" s="493" t="s">
        <v>221</v>
      </c>
      <c r="C25" s="1612"/>
      <c r="D25" s="1612"/>
      <c r="E25" s="1612"/>
      <c r="F25" s="1612"/>
      <c r="G25" s="1612"/>
      <c r="H25" s="1612"/>
      <c r="I25" s="1612"/>
      <c r="J25" s="1272"/>
      <c r="K25" s="1270"/>
      <c r="L25" s="1272"/>
      <c r="M25" s="1613"/>
      <c r="N25" s="120"/>
      <c r="O25" s="120"/>
      <c r="P25" s="120"/>
      <c r="Q25" s="120"/>
      <c r="R25" s="120"/>
      <c r="S25" s="120"/>
    </row>
    <row r="26" spans="1:27">
      <c r="A26" s="120"/>
      <c r="B26" s="493" t="s">
        <v>1013</v>
      </c>
      <c r="C26" s="1612"/>
      <c r="D26" s="1612"/>
      <c r="E26" s="1612"/>
      <c r="F26" s="1612"/>
      <c r="G26" s="1612"/>
      <c r="H26" s="1612"/>
      <c r="I26" s="1612"/>
      <c r="J26" s="1272"/>
      <c r="K26" s="1270"/>
      <c r="L26" s="1272"/>
      <c r="M26" s="1613"/>
      <c r="N26" s="120"/>
      <c r="O26" s="120"/>
      <c r="P26" s="120"/>
      <c r="Q26" s="120"/>
      <c r="R26" s="120"/>
      <c r="S26" s="120"/>
    </row>
    <row r="27" spans="1:27">
      <c r="A27" s="120"/>
      <c r="B27" s="493" t="s">
        <v>1152</v>
      </c>
      <c r="C27" s="1612"/>
      <c r="D27" s="1612"/>
      <c r="E27" s="1612"/>
      <c r="F27" s="1612"/>
      <c r="G27" s="1612"/>
      <c r="H27" s="1612"/>
      <c r="I27" s="1612"/>
      <c r="J27" s="1272"/>
      <c r="K27" s="1270"/>
      <c r="L27" s="1272"/>
      <c r="M27" s="1613"/>
      <c r="N27" s="120"/>
      <c r="O27" s="120"/>
      <c r="P27" s="120"/>
      <c r="Q27" s="120"/>
      <c r="R27" s="120"/>
      <c r="S27" s="120"/>
    </row>
    <row r="28" spans="1:27">
      <c r="A28" s="120"/>
      <c r="B28" s="493" t="s">
        <v>1153</v>
      </c>
      <c r="C28" s="1612"/>
      <c r="D28" s="1612"/>
      <c r="E28" s="1612"/>
      <c r="F28" s="1612"/>
      <c r="G28" s="1612"/>
      <c r="H28" s="1612"/>
      <c r="I28" s="1612"/>
      <c r="J28" s="1272"/>
      <c r="K28" s="1270"/>
      <c r="L28" s="1272"/>
      <c r="M28" s="1613"/>
      <c r="N28" s="120"/>
      <c r="O28" s="120"/>
      <c r="P28" s="120"/>
      <c r="Q28" s="120"/>
      <c r="R28" s="120"/>
      <c r="S28" s="120"/>
    </row>
    <row r="29" spans="1:27">
      <c r="A29" s="120"/>
      <c r="B29" s="493" t="s">
        <v>315</v>
      </c>
      <c r="C29" s="1612"/>
      <c r="D29" s="1612"/>
      <c r="E29" s="1612"/>
      <c r="F29" s="1612"/>
      <c r="G29" s="1612"/>
      <c r="H29" s="1612"/>
      <c r="I29" s="1612"/>
      <c r="J29" s="1272"/>
      <c r="K29" s="1270"/>
      <c r="L29" s="1272"/>
      <c r="M29" s="1613"/>
      <c r="N29" s="120"/>
      <c r="O29" s="120"/>
      <c r="P29" s="120"/>
      <c r="Q29" s="120"/>
      <c r="R29" s="120"/>
      <c r="S29" s="120"/>
    </row>
    <row r="30" spans="1:27">
      <c r="A30" s="120"/>
      <c r="B30" s="493" t="s">
        <v>1154</v>
      </c>
      <c r="C30" s="1612"/>
      <c r="D30" s="1612"/>
      <c r="E30" s="1612"/>
      <c r="F30" s="1612"/>
      <c r="G30" s="1612"/>
      <c r="H30" s="1612"/>
      <c r="I30" s="1612"/>
      <c r="J30" s="1272"/>
      <c r="K30" s="1270"/>
      <c r="L30" s="1272"/>
      <c r="M30" s="1613"/>
      <c r="N30" s="120"/>
      <c r="O30" s="120"/>
      <c r="P30" s="120"/>
      <c r="Q30" s="120"/>
      <c r="R30" s="120"/>
      <c r="S30" s="120"/>
    </row>
    <row r="31" spans="1:27">
      <c r="A31" s="120"/>
      <c r="B31" s="493" t="s">
        <v>421</v>
      </c>
      <c r="C31" s="1612"/>
      <c r="D31" s="1612"/>
      <c r="E31" s="1612"/>
      <c r="F31" s="1612"/>
      <c r="G31" s="1612"/>
      <c r="H31" s="1612"/>
      <c r="I31" s="1612"/>
      <c r="J31" s="1272"/>
      <c r="K31" s="1270"/>
      <c r="L31" s="1272"/>
      <c r="M31" s="1613"/>
      <c r="N31" s="120"/>
      <c r="O31" s="120"/>
      <c r="P31" s="120"/>
      <c r="Q31" s="120"/>
      <c r="R31" s="120"/>
      <c r="S31" s="120"/>
    </row>
    <row r="32" spans="1:27">
      <c r="A32" s="120"/>
      <c r="B32" s="493" t="s">
        <v>427</v>
      </c>
      <c r="C32" s="1612"/>
      <c r="D32" s="1612"/>
      <c r="E32" s="1612"/>
      <c r="F32" s="1612"/>
      <c r="G32" s="1612"/>
      <c r="H32" s="1612"/>
      <c r="I32" s="1612"/>
      <c r="J32" s="1272"/>
      <c r="K32" s="1270"/>
      <c r="L32" s="1272"/>
      <c r="M32" s="1613"/>
      <c r="N32" s="120"/>
      <c r="O32" s="120"/>
      <c r="P32" s="120"/>
      <c r="Q32" s="120"/>
      <c r="R32" s="120"/>
      <c r="S32" s="120"/>
    </row>
    <row r="33" spans="1:19">
      <c r="A33" s="120"/>
      <c r="B33" s="494" t="s">
        <v>1155</v>
      </c>
      <c r="C33" s="1614"/>
      <c r="D33" s="1614"/>
      <c r="E33" s="1614"/>
      <c r="F33" s="1614"/>
      <c r="G33" s="1614"/>
      <c r="H33" s="1614"/>
      <c r="I33" s="1614"/>
      <c r="J33" s="1272"/>
      <c r="K33" s="1272"/>
      <c r="L33" s="1272"/>
      <c r="M33" s="1613"/>
      <c r="N33" s="120"/>
      <c r="O33" s="120"/>
      <c r="P33" s="120"/>
      <c r="Q33" s="120"/>
      <c r="R33" s="120"/>
      <c r="S33" s="120"/>
    </row>
    <row r="34" spans="1:19">
      <c r="A34" s="120"/>
      <c r="B34" s="495" t="s">
        <v>1156</v>
      </c>
      <c r="C34" s="1615"/>
      <c r="D34" s="1615"/>
      <c r="E34" s="1615"/>
      <c r="F34" s="1615"/>
      <c r="G34" s="1615"/>
      <c r="H34" s="1615"/>
      <c r="I34" s="1615"/>
      <c r="J34" s="1269"/>
      <c r="K34" s="1269"/>
      <c r="L34" s="1269"/>
      <c r="M34" s="1616"/>
      <c r="N34" s="120"/>
      <c r="O34" s="120"/>
      <c r="P34" s="120"/>
      <c r="Q34" s="120"/>
      <c r="R34" s="120"/>
      <c r="S34" s="120"/>
    </row>
    <row r="35" spans="1:19" hidden="1">
      <c r="A35" s="120"/>
      <c r="B35" s="495" t="s">
        <v>1150</v>
      </c>
      <c r="C35" s="1615">
        <v>15</v>
      </c>
      <c r="D35" s="1615">
        <v>6</v>
      </c>
      <c r="E35" s="1615">
        <v>0</v>
      </c>
      <c r="F35" s="1615">
        <v>0</v>
      </c>
      <c r="G35" s="1615">
        <v>1</v>
      </c>
      <c r="H35" s="1615">
        <v>6</v>
      </c>
      <c r="I35" s="1615">
        <v>28</v>
      </c>
      <c r="J35" s="1269"/>
      <c r="K35" s="1269"/>
      <c r="L35" s="1269"/>
      <c r="M35" s="1616"/>
      <c r="N35" s="120"/>
      <c r="O35" s="120"/>
      <c r="P35" s="120"/>
      <c r="Q35" s="120"/>
      <c r="R35" s="120"/>
      <c r="S35" s="120"/>
    </row>
    <row r="36" spans="1:19">
      <c r="A36" s="120"/>
      <c r="B36" s="495" t="s">
        <v>1157</v>
      </c>
      <c r="C36" s="1615"/>
      <c r="D36" s="1615"/>
      <c r="E36" s="1615"/>
      <c r="F36" s="1615"/>
      <c r="G36" s="1615"/>
      <c r="H36" s="1615"/>
      <c r="I36" s="1615"/>
      <c r="J36" s="1269"/>
      <c r="K36" s="1269"/>
      <c r="L36" s="1269"/>
      <c r="M36" s="1616"/>
      <c r="N36" s="120"/>
      <c r="O36" s="120"/>
      <c r="P36" s="120"/>
      <c r="Q36" s="120"/>
      <c r="R36" s="120"/>
      <c r="S36" s="120"/>
    </row>
    <row r="37" spans="1:19" ht="14.25" customHeight="1">
      <c r="A37" s="120"/>
      <c r="B37" s="496" t="s">
        <v>1158</v>
      </c>
      <c r="C37" s="1617"/>
      <c r="D37" s="1617"/>
      <c r="E37" s="1617"/>
      <c r="F37" s="1617"/>
      <c r="G37" s="1617"/>
      <c r="H37" s="1617"/>
      <c r="I37" s="1617"/>
      <c r="J37" s="1269"/>
      <c r="K37" s="1269"/>
      <c r="L37" s="1269"/>
      <c r="M37" s="1616"/>
      <c r="N37" s="127"/>
      <c r="O37" s="127"/>
      <c r="P37" s="127"/>
      <c r="Q37" s="127"/>
      <c r="R37" s="127"/>
      <c r="S37" s="120"/>
    </row>
    <row r="38" spans="1:19">
      <c r="A38" s="120"/>
      <c r="B38" s="497" t="s">
        <v>1159</v>
      </c>
      <c r="C38" s="1618"/>
      <c r="D38" s="1618"/>
      <c r="E38" s="1618"/>
      <c r="F38" s="1618"/>
      <c r="G38" s="1618"/>
      <c r="H38" s="1618"/>
      <c r="I38" s="1618"/>
      <c r="J38" s="1269"/>
      <c r="K38" s="1269"/>
      <c r="L38" s="1269"/>
      <c r="M38" s="1616"/>
      <c r="N38" s="1619"/>
      <c r="O38" s="1619"/>
      <c r="P38" s="1619"/>
      <c r="Q38" s="1619"/>
      <c r="R38" s="1619"/>
      <c r="S38" s="120"/>
    </row>
    <row r="39" spans="1:19" ht="14.25" customHeight="1">
      <c r="A39" s="120"/>
      <c r="B39" s="120"/>
      <c r="C39" s="120"/>
      <c r="D39" s="120"/>
      <c r="E39" s="120"/>
      <c r="F39" s="120"/>
      <c r="G39" s="120"/>
      <c r="H39" s="120"/>
      <c r="I39" s="120"/>
      <c r="J39" s="120"/>
      <c r="K39" s="120"/>
      <c r="L39" s="120"/>
      <c r="M39" s="120"/>
      <c r="N39" s="120"/>
      <c r="O39" s="120"/>
      <c r="P39" s="120"/>
      <c r="Q39" s="120"/>
      <c r="R39" s="120"/>
      <c r="S39" s="120"/>
    </row>
    <row r="40" spans="1:19" ht="14.25" customHeight="1">
      <c r="A40" s="120"/>
      <c r="B40" s="120"/>
      <c r="C40" s="120"/>
      <c r="D40" s="120"/>
      <c r="E40" s="120"/>
      <c r="F40" s="120"/>
      <c r="G40" s="120"/>
      <c r="H40" s="120"/>
      <c r="I40" s="120"/>
      <c r="J40" s="120"/>
      <c r="K40" s="120"/>
      <c r="L40" s="120"/>
      <c r="M40" s="120"/>
      <c r="N40" s="120"/>
      <c r="O40" s="120"/>
      <c r="P40" s="120"/>
      <c r="Q40" s="120"/>
      <c r="R40" s="120"/>
      <c r="S40" s="120"/>
    </row>
    <row r="41" spans="1:19" ht="14.25" customHeight="1">
      <c r="A41" s="120"/>
      <c r="B41" s="498" t="s">
        <v>1160</v>
      </c>
      <c r="C41" s="499"/>
      <c r="D41" s="499"/>
      <c r="E41" s="499"/>
      <c r="F41" s="499"/>
      <c r="G41" s="120"/>
      <c r="H41" s="120"/>
      <c r="I41" s="120"/>
      <c r="J41" s="120"/>
      <c r="K41" s="120"/>
      <c r="L41" s="120"/>
      <c r="M41" s="120"/>
      <c r="N41" s="120"/>
      <c r="O41" s="120"/>
      <c r="P41" s="120"/>
      <c r="Q41" s="120"/>
      <c r="R41" s="120"/>
      <c r="S41" s="120"/>
    </row>
    <row r="42" spans="1:19">
      <c r="A42" s="120"/>
      <c r="B42" s="486" t="s">
        <v>1036</v>
      </c>
      <c r="C42" s="149"/>
      <c r="D42" s="149"/>
      <c r="E42" s="471"/>
      <c r="F42" s="149"/>
      <c r="G42" s="120"/>
      <c r="H42" s="120"/>
      <c r="I42" s="120"/>
      <c r="J42" s="120"/>
      <c r="K42" s="120"/>
      <c r="L42" s="120"/>
      <c r="M42" s="120"/>
      <c r="N42" s="120"/>
      <c r="O42" s="120"/>
      <c r="P42" s="120"/>
      <c r="Q42" s="120"/>
      <c r="R42" s="120"/>
      <c r="S42" s="120"/>
    </row>
    <row r="43" spans="1:19">
      <c r="A43" s="120"/>
      <c r="B43" s="486" t="s">
        <v>1161</v>
      </c>
      <c r="C43" s="149"/>
      <c r="D43" s="149"/>
      <c r="E43" s="471"/>
      <c r="F43" s="149"/>
      <c r="G43" s="120"/>
      <c r="H43" s="120"/>
      <c r="I43" s="120"/>
      <c r="J43" s="120"/>
      <c r="K43" s="120"/>
      <c r="L43" s="120"/>
      <c r="M43" s="120"/>
      <c r="N43" s="120"/>
      <c r="O43" s="120"/>
      <c r="P43" s="120"/>
      <c r="Q43" s="120"/>
      <c r="R43" s="120"/>
      <c r="S43" s="120"/>
    </row>
    <row r="44" spans="1:19" ht="14.25" customHeight="1">
      <c r="A44" s="120"/>
      <c r="B44" s="486" t="s">
        <v>3</v>
      </c>
      <c r="C44" s="149"/>
      <c r="D44" s="149"/>
      <c r="E44" s="471"/>
      <c r="F44" s="149"/>
      <c r="G44" s="120"/>
      <c r="H44" s="120"/>
      <c r="I44" s="120"/>
      <c r="J44" s="120"/>
      <c r="K44" s="120"/>
      <c r="L44" s="120"/>
      <c r="M44" s="120"/>
      <c r="N44" s="120"/>
      <c r="O44" s="120"/>
      <c r="P44" s="120"/>
      <c r="Q44" s="120"/>
      <c r="R44" s="120"/>
      <c r="S44" s="120"/>
    </row>
    <row r="45" spans="1:19" ht="14.25" customHeight="1">
      <c r="A45" s="120"/>
      <c r="B45" s="486" t="s">
        <v>1162</v>
      </c>
      <c r="C45" s="149"/>
      <c r="D45" s="149"/>
      <c r="E45" s="471"/>
      <c r="F45" s="149"/>
      <c r="G45" s="120"/>
      <c r="H45" s="120"/>
      <c r="I45" s="120"/>
      <c r="J45" s="120"/>
      <c r="K45" s="120"/>
      <c r="L45" s="120"/>
      <c r="M45" s="120"/>
      <c r="N45" s="120"/>
      <c r="O45" s="120"/>
      <c r="P45" s="120"/>
      <c r="Q45" s="120"/>
      <c r="R45" s="120"/>
      <c r="S45" s="120"/>
    </row>
    <row r="46" spans="1:19" ht="14.25" customHeight="1">
      <c r="A46" s="120"/>
      <c r="B46" s="486" t="s">
        <v>1163</v>
      </c>
      <c r="C46" s="149"/>
      <c r="D46" s="149"/>
      <c r="E46" s="471"/>
      <c r="F46" s="149"/>
      <c r="G46" s="120"/>
      <c r="H46" s="120"/>
      <c r="I46" s="120"/>
      <c r="J46" s="120"/>
      <c r="K46" s="120"/>
      <c r="L46" s="120"/>
      <c r="M46" s="120"/>
      <c r="N46" s="120"/>
      <c r="O46" s="120"/>
      <c r="P46" s="120"/>
      <c r="Q46" s="120"/>
      <c r="R46" s="120"/>
      <c r="S46" s="120"/>
    </row>
    <row r="47" spans="1:19" ht="14.25" customHeight="1">
      <c r="A47" s="120"/>
      <c r="B47" s="149"/>
      <c r="C47" s="149"/>
      <c r="D47" s="149"/>
      <c r="E47" s="149"/>
      <c r="F47" s="149"/>
      <c r="G47" s="120"/>
      <c r="H47" s="120"/>
      <c r="I47" s="120"/>
      <c r="J47" s="120"/>
      <c r="K47" s="120"/>
      <c r="L47" s="120"/>
      <c r="M47" s="120"/>
      <c r="N47" s="120"/>
      <c r="O47" s="120"/>
      <c r="P47" s="120"/>
      <c r="Q47" s="120"/>
      <c r="R47" s="120"/>
      <c r="S47" s="120"/>
    </row>
    <row r="48" spans="1:19" ht="14.25" customHeight="1">
      <c r="A48" s="120"/>
      <c r="B48" s="120"/>
      <c r="C48" s="120"/>
      <c r="D48" s="120"/>
      <c r="E48" s="120"/>
      <c r="F48" s="120"/>
      <c r="G48" s="120"/>
      <c r="H48" s="120"/>
      <c r="I48" s="120"/>
      <c r="J48" s="120"/>
      <c r="K48" s="120"/>
      <c r="L48" s="120"/>
      <c r="M48" s="120"/>
      <c r="N48" s="120"/>
      <c r="O48" s="120"/>
      <c r="P48" s="120"/>
      <c r="Q48" s="120"/>
      <c r="R48" s="120"/>
      <c r="S48" s="120"/>
    </row>
    <row r="49" spans="1:19" ht="14.25" customHeight="1">
      <c r="A49" s="120"/>
      <c r="B49" s="120"/>
      <c r="C49" s="120"/>
      <c r="D49" s="120"/>
      <c r="E49" s="120"/>
      <c r="F49" s="120"/>
      <c r="G49" s="120"/>
      <c r="H49" s="120"/>
      <c r="I49" s="120"/>
      <c r="J49" s="120"/>
      <c r="K49" s="120"/>
      <c r="L49" s="120"/>
      <c r="M49" s="120"/>
      <c r="N49" s="120"/>
      <c r="O49" s="120"/>
      <c r="P49" s="120"/>
      <c r="Q49" s="120"/>
      <c r="R49" s="120"/>
      <c r="S49" s="120"/>
    </row>
    <row r="50" spans="1:19" ht="14.25" customHeight="1">
      <c r="A50" s="120"/>
      <c r="B50" s="120"/>
      <c r="C50" s="120"/>
      <c r="D50" s="120"/>
      <c r="E50" s="120"/>
      <c r="F50" s="120"/>
      <c r="G50" s="120"/>
      <c r="H50" s="120"/>
      <c r="I50" s="120"/>
      <c r="J50" s="120"/>
      <c r="K50" s="120"/>
      <c r="L50" s="120"/>
      <c r="M50" s="120"/>
      <c r="N50" s="120"/>
      <c r="O50" s="120"/>
      <c r="P50" s="120"/>
      <c r="Q50" s="120"/>
      <c r="R50" s="120"/>
      <c r="S50" s="120"/>
    </row>
    <row r="51" spans="1:19" ht="14.25" customHeight="1">
      <c r="A51" s="120"/>
      <c r="B51" s="120"/>
      <c r="C51" s="120"/>
      <c r="D51" s="120"/>
      <c r="E51" s="120"/>
      <c r="F51" s="120"/>
      <c r="G51" s="120"/>
      <c r="H51" s="120"/>
      <c r="I51" s="120"/>
      <c r="J51" s="120"/>
      <c r="K51" s="120"/>
      <c r="L51" s="120"/>
      <c r="M51" s="120"/>
      <c r="N51" s="120"/>
      <c r="O51" s="120"/>
      <c r="P51" s="120"/>
      <c r="Q51" s="120"/>
      <c r="R51" s="120"/>
      <c r="S51" s="120"/>
    </row>
    <row r="52" spans="1:19" ht="14.25" customHeight="1">
      <c r="A52" s="120"/>
      <c r="B52" s="120"/>
      <c r="C52" s="120"/>
      <c r="D52" s="120"/>
      <c r="E52" s="120"/>
      <c r="F52" s="120"/>
      <c r="G52" s="120"/>
      <c r="H52" s="120"/>
      <c r="I52" s="120"/>
      <c r="J52" s="120"/>
      <c r="K52" s="120"/>
      <c r="L52" s="120"/>
      <c r="M52" s="120"/>
      <c r="N52" s="120"/>
      <c r="O52" s="120"/>
      <c r="P52" s="120"/>
      <c r="Q52" s="120"/>
      <c r="R52" s="120"/>
      <c r="S52" s="120"/>
    </row>
    <row r="53" spans="1:19" ht="14.25" customHeight="1">
      <c r="A53" s="120"/>
      <c r="B53" s="120"/>
      <c r="C53" s="120"/>
      <c r="D53" s="120"/>
      <c r="E53" s="120"/>
      <c r="F53" s="120"/>
      <c r="G53" s="120"/>
      <c r="H53" s="120"/>
      <c r="I53" s="120"/>
      <c r="J53" s="120"/>
      <c r="K53" s="120"/>
      <c r="L53" s="120"/>
      <c r="M53" s="120"/>
      <c r="N53" s="120"/>
      <c r="O53" s="120"/>
      <c r="P53" s="120"/>
      <c r="Q53" s="120"/>
      <c r="R53" s="120"/>
      <c r="S53" s="120"/>
    </row>
    <row r="54" spans="1:19" ht="14.25" customHeight="1">
      <c r="A54" s="120"/>
      <c r="B54" s="120"/>
      <c r="C54" s="120"/>
      <c r="D54" s="120"/>
      <c r="E54" s="120"/>
      <c r="F54" s="120"/>
      <c r="G54" s="120"/>
      <c r="H54" s="120"/>
      <c r="I54" s="120"/>
      <c r="J54" s="120"/>
      <c r="K54" s="120"/>
      <c r="L54" s="120"/>
      <c r="M54" s="120"/>
      <c r="N54" s="120"/>
      <c r="O54" s="120"/>
      <c r="P54" s="120"/>
      <c r="Q54" s="120"/>
      <c r="R54" s="120"/>
      <c r="S54" s="120"/>
    </row>
    <row r="55" spans="1:19" ht="14.25" customHeight="1">
      <c r="A55" s="120"/>
      <c r="B55" s="120"/>
      <c r="C55" s="120"/>
      <c r="D55" s="120"/>
      <c r="E55" s="120"/>
      <c r="F55" s="120"/>
      <c r="G55" s="120"/>
      <c r="H55" s="120"/>
      <c r="I55" s="120"/>
      <c r="J55" s="120"/>
      <c r="K55" s="120"/>
      <c r="L55" s="120"/>
      <c r="M55" s="120"/>
      <c r="N55" s="120"/>
      <c r="O55" s="120"/>
      <c r="P55" s="120"/>
      <c r="Q55" s="120"/>
      <c r="R55" s="120"/>
      <c r="S55" s="120"/>
    </row>
    <row r="56" spans="1:19" ht="14.25" customHeight="1">
      <c r="A56" s="120"/>
      <c r="B56" s="120"/>
      <c r="C56" s="120"/>
      <c r="D56" s="120"/>
      <c r="E56" s="120"/>
      <c r="F56" s="120"/>
      <c r="G56" s="120"/>
      <c r="H56" s="120"/>
      <c r="I56" s="120"/>
      <c r="J56" s="120"/>
      <c r="K56" s="120"/>
      <c r="L56" s="120"/>
      <c r="M56" s="120"/>
      <c r="N56" s="120"/>
      <c r="O56" s="120"/>
      <c r="P56" s="120"/>
      <c r="Q56" s="120"/>
      <c r="R56" s="120"/>
      <c r="S56" s="120"/>
    </row>
    <row r="57" spans="1:19" ht="14.25" customHeight="1">
      <c r="A57" s="120"/>
      <c r="B57" s="120"/>
      <c r="C57" s="120"/>
      <c r="D57" s="120"/>
      <c r="E57" s="120"/>
      <c r="F57" s="120"/>
      <c r="G57" s="120"/>
      <c r="H57" s="120"/>
      <c r="I57" s="120"/>
      <c r="J57" s="120"/>
      <c r="K57" s="120"/>
      <c r="L57" s="120"/>
      <c r="M57" s="120"/>
      <c r="N57" s="120"/>
      <c r="O57" s="120"/>
      <c r="P57" s="120"/>
      <c r="Q57" s="120"/>
      <c r="R57" s="120"/>
      <c r="S57" s="120"/>
    </row>
    <row r="58" spans="1:19" ht="14.25" customHeight="1">
      <c r="A58" s="120"/>
      <c r="B58" s="120"/>
      <c r="C58" s="120"/>
      <c r="D58" s="120"/>
      <c r="E58" s="120"/>
      <c r="F58" s="120"/>
      <c r="G58" s="120"/>
      <c r="H58" s="120"/>
      <c r="I58" s="120"/>
      <c r="J58" s="120"/>
      <c r="K58" s="120"/>
      <c r="L58" s="120"/>
      <c r="M58" s="120"/>
      <c r="N58" s="120"/>
      <c r="O58" s="120"/>
      <c r="P58" s="120"/>
      <c r="Q58" s="120"/>
      <c r="R58" s="120"/>
      <c r="S58" s="120"/>
    </row>
    <row r="59" spans="1:19" ht="14.25" customHeight="1">
      <c r="A59" s="120"/>
      <c r="B59" s="120"/>
      <c r="C59" s="120"/>
      <c r="D59" s="120"/>
      <c r="E59" s="120"/>
      <c r="F59" s="120"/>
      <c r="G59" s="120"/>
      <c r="H59" s="120"/>
      <c r="I59" s="120"/>
      <c r="J59" s="120"/>
      <c r="K59" s="120"/>
      <c r="L59" s="120"/>
      <c r="M59" s="120"/>
      <c r="N59" s="120"/>
      <c r="O59" s="120"/>
      <c r="P59" s="120"/>
      <c r="Q59" s="120"/>
      <c r="R59" s="120"/>
      <c r="S59" s="120"/>
    </row>
    <row r="60" spans="1:19" ht="14.25" customHeight="1">
      <c r="A60" s="120"/>
      <c r="B60" s="120"/>
      <c r="C60" s="120"/>
      <c r="D60" s="120"/>
      <c r="E60" s="120"/>
      <c r="F60" s="120"/>
      <c r="G60" s="120"/>
      <c r="H60" s="120"/>
      <c r="I60" s="120"/>
      <c r="J60" s="120"/>
      <c r="K60" s="120"/>
      <c r="L60" s="120"/>
      <c r="M60" s="120"/>
      <c r="N60" s="120"/>
      <c r="O60" s="120"/>
      <c r="P60" s="120"/>
      <c r="Q60" s="120"/>
      <c r="R60" s="120"/>
      <c r="S60" s="120"/>
    </row>
    <row r="61" spans="1:19" ht="14.25" customHeight="1">
      <c r="A61" s="120"/>
      <c r="B61" s="120"/>
      <c r="C61" s="120"/>
      <c r="D61" s="120"/>
      <c r="E61" s="120"/>
      <c r="F61" s="120"/>
      <c r="G61" s="120"/>
      <c r="H61" s="120"/>
      <c r="I61" s="120"/>
      <c r="J61" s="120"/>
      <c r="K61" s="120"/>
      <c r="L61" s="120"/>
      <c r="M61" s="120"/>
      <c r="N61" s="120"/>
      <c r="O61" s="120"/>
      <c r="P61" s="120"/>
      <c r="Q61" s="120"/>
      <c r="R61" s="120"/>
      <c r="S61" s="120"/>
    </row>
    <row r="62" spans="1:19" ht="14.25" customHeight="1">
      <c r="A62" s="120"/>
      <c r="B62" s="120"/>
      <c r="C62" s="120"/>
      <c r="D62" s="120"/>
      <c r="E62" s="120"/>
      <c r="F62" s="120"/>
      <c r="G62" s="120"/>
      <c r="H62" s="120"/>
      <c r="I62" s="120"/>
      <c r="J62" s="120"/>
      <c r="K62" s="120"/>
      <c r="L62" s="120"/>
      <c r="M62" s="120"/>
      <c r="N62" s="120"/>
      <c r="O62" s="120"/>
      <c r="P62" s="120"/>
      <c r="Q62" s="120"/>
      <c r="R62" s="120"/>
      <c r="S62" s="120"/>
    </row>
    <row r="63" spans="1:19" ht="14.25" customHeight="1">
      <c r="A63" s="120"/>
      <c r="B63" s="120"/>
      <c r="C63" s="120"/>
      <c r="D63" s="120"/>
      <c r="E63" s="120"/>
      <c r="F63" s="120"/>
      <c r="G63" s="120"/>
      <c r="H63" s="120"/>
      <c r="I63" s="120"/>
      <c r="J63" s="120"/>
      <c r="K63" s="120"/>
      <c r="L63" s="120"/>
      <c r="M63" s="120"/>
      <c r="N63" s="120"/>
      <c r="O63" s="120"/>
      <c r="P63" s="120"/>
      <c r="Q63" s="120"/>
      <c r="R63" s="120"/>
      <c r="S63" s="120"/>
    </row>
    <row r="64" spans="1:19" ht="14.25" customHeight="1">
      <c r="A64" s="120"/>
      <c r="B64" s="120"/>
      <c r="C64" s="120"/>
      <c r="D64" s="120"/>
      <c r="E64" s="120"/>
      <c r="F64" s="120"/>
      <c r="G64" s="120"/>
      <c r="H64" s="120"/>
      <c r="I64" s="120"/>
      <c r="J64" s="120"/>
      <c r="K64" s="120"/>
      <c r="L64" s="120"/>
      <c r="M64" s="120"/>
      <c r="N64" s="120"/>
      <c r="O64" s="120"/>
      <c r="P64" s="120"/>
      <c r="Q64" s="120"/>
      <c r="R64" s="120"/>
      <c r="S64" s="120"/>
    </row>
    <row r="65" spans="1:19" ht="14.25" customHeight="1">
      <c r="A65" s="120"/>
      <c r="B65" s="120"/>
      <c r="C65" s="120"/>
      <c r="D65" s="120"/>
      <c r="E65" s="120"/>
      <c r="F65" s="120"/>
      <c r="G65" s="120"/>
      <c r="H65" s="120"/>
      <c r="I65" s="120"/>
      <c r="J65" s="120"/>
      <c r="K65" s="120"/>
      <c r="L65" s="120"/>
      <c r="M65" s="120"/>
      <c r="N65" s="120"/>
      <c r="O65" s="120"/>
      <c r="P65" s="120"/>
      <c r="Q65" s="120"/>
      <c r="R65" s="120"/>
      <c r="S65" s="120"/>
    </row>
    <row r="66" spans="1:19" ht="14.25" customHeight="1">
      <c r="A66" s="120"/>
      <c r="B66" s="120"/>
      <c r="C66" s="120"/>
      <c r="D66" s="120"/>
      <c r="E66" s="120"/>
      <c r="F66" s="120"/>
      <c r="G66" s="120"/>
      <c r="H66" s="120"/>
      <c r="I66" s="120"/>
      <c r="J66" s="120"/>
      <c r="K66" s="120"/>
      <c r="L66" s="120"/>
      <c r="M66" s="120"/>
      <c r="N66" s="120"/>
      <c r="O66" s="120"/>
      <c r="P66" s="120"/>
      <c r="Q66" s="120"/>
      <c r="R66" s="120"/>
      <c r="S66" s="120"/>
    </row>
    <row r="67" spans="1:19" ht="14.25" customHeight="1">
      <c r="A67" s="120"/>
      <c r="B67" s="120"/>
      <c r="C67" s="120"/>
      <c r="D67" s="120"/>
      <c r="E67" s="120"/>
      <c r="F67" s="120"/>
      <c r="G67" s="120"/>
      <c r="H67" s="120"/>
      <c r="I67" s="120"/>
      <c r="J67" s="120"/>
      <c r="K67" s="120"/>
      <c r="L67" s="120"/>
      <c r="M67" s="120"/>
      <c r="N67" s="120"/>
      <c r="O67" s="120"/>
      <c r="P67" s="120"/>
      <c r="Q67" s="120"/>
      <c r="R67" s="120"/>
      <c r="S67" s="120"/>
    </row>
    <row r="68" spans="1:19" ht="14.25" customHeight="1">
      <c r="A68" s="120"/>
      <c r="B68" s="120"/>
      <c r="C68" s="120"/>
      <c r="D68" s="120"/>
      <c r="E68" s="120"/>
      <c r="F68" s="120"/>
      <c r="G68" s="120"/>
      <c r="H68" s="120"/>
      <c r="I68" s="120"/>
      <c r="J68" s="120"/>
      <c r="K68" s="120"/>
      <c r="L68" s="120"/>
      <c r="M68" s="120"/>
      <c r="N68" s="120"/>
      <c r="O68" s="120"/>
      <c r="P68" s="120"/>
      <c r="Q68" s="120"/>
      <c r="R68" s="120"/>
      <c r="S68" s="120"/>
    </row>
    <row r="69" spans="1:19" ht="14.25" customHeight="1">
      <c r="A69" s="120"/>
      <c r="B69" s="120"/>
      <c r="C69" s="120"/>
      <c r="D69" s="120"/>
      <c r="E69" s="120"/>
      <c r="F69" s="120"/>
      <c r="G69" s="120"/>
      <c r="H69" s="120"/>
      <c r="I69" s="120"/>
      <c r="J69" s="120"/>
      <c r="K69" s="120"/>
      <c r="L69" s="120"/>
      <c r="M69" s="120"/>
      <c r="N69" s="120"/>
      <c r="O69" s="120"/>
      <c r="P69" s="120"/>
      <c r="Q69" s="120"/>
      <c r="R69" s="120"/>
      <c r="S69" s="120"/>
    </row>
    <row r="70" spans="1:19" ht="14.25" customHeight="1">
      <c r="A70" s="120"/>
      <c r="B70" s="120"/>
      <c r="C70" s="120"/>
      <c r="D70" s="120"/>
      <c r="E70" s="120"/>
      <c r="F70" s="120"/>
      <c r="G70" s="120"/>
      <c r="H70" s="120"/>
      <c r="I70" s="120"/>
      <c r="J70" s="120"/>
      <c r="K70" s="120"/>
      <c r="L70" s="120"/>
      <c r="M70" s="120"/>
      <c r="N70" s="120"/>
      <c r="O70" s="120"/>
      <c r="P70" s="120"/>
      <c r="Q70" s="120"/>
      <c r="R70" s="120"/>
      <c r="S70" s="120"/>
    </row>
    <row r="71" spans="1:19" ht="14.25" customHeight="1">
      <c r="A71" s="120"/>
      <c r="B71" s="120"/>
      <c r="C71" s="120"/>
      <c r="D71" s="120"/>
      <c r="E71" s="120"/>
      <c r="F71" s="120"/>
      <c r="G71" s="120"/>
      <c r="H71" s="120"/>
      <c r="I71" s="120"/>
      <c r="J71" s="120"/>
      <c r="K71" s="120"/>
      <c r="L71" s="120"/>
      <c r="M71" s="120"/>
      <c r="N71" s="120"/>
      <c r="O71" s="120"/>
      <c r="P71" s="120"/>
      <c r="Q71" s="120"/>
      <c r="R71" s="120"/>
      <c r="S71" s="120"/>
    </row>
    <row r="72" spans="1:19" ht="14.25" customHeight="1">
      <c r="A72" s="120"/>
      <c r="B72" s="120"/>
      <c r="C72" s="120"/>
      <c r="D72" s="120"/>
      <c r="E72" s="120"/>
      <c r="F72" s="120"/>
      <c r="G72" s="120"/>
      <c r="H72" s="120"/>
      <c r="I72" s="120"/>
      <c r="J72" s="120"/>
      <c r="K72" s="120"/>
      <c r="L72" s="120"/>
      <c r="M72" s="120"/>
      <c r="N72" s="120"/>
      <c r="O72" s="120"/>
      <c r="P72" s="120"/>
      <c r="Q72" s="120"/>
      <c r="R72" s="120"/>
      <c r="S72" s="120"/>
    </row>
    <row r="73" spans="1:19" ht="14.25" customHeight="1">
      <c r="A73" s="120"/>
      <c r="B73" s="120"/>
      <c r="C73" s="120"/>
      <c r="D73" s="120"/>
      <c r="E73" s="120"/>
      <c r="F73" s="120"/>
      <c r="G73" s="120"/>
      <c r="H73" s="120"/>
      <c r="I73" s="120"/>
      <c r="J73" s="120"/>
      <c r="K73" s="120"/>
      <c r="L73" s="120"/>
      <c r="M73" s="120"/>
      <c r="N73" s="120"/>
      <c r="O73" s="120"/>
      <c r="P73" s="120"/>
      <c r="Q73" s="120"/>
      <c r="R73" s="120"/>
      <c r="S73" s="120"/>
    </row>
    <row r="74" spans="1:19" ht="14.25" customHeight="1">
      <c r="A74" s="120"/>
      <c r="B74" s="120"/>
      <c r="C74" s="120"/>
      <c r="D74" s="120"/>
      <c r="E74" s="120"/>
      <c r="F74" s="120"/>
      <c r="G74" s="120"/>
      <c r="H74" s="120"/>
      <c r="I74" s="120"/>
      <c r="J74" s="120"/>
      <c r="K74" s="120"/>
      <c r="L74" s="120"/>
      <c r="M74" s="120"/>
      <c r="N74" s="120"/>
      <c r="O74" s="120"/>
      <c r="P74" s="120"/>
      <c r="Q74" s="120"/>
      <c r="R74" s="120"/>
      <c r="S74" s="120"/>
    </row>
    <row r="75" spans="1:19" ht="14.25" customHeight="1">
      <c r="A75" s="120"/>
      <c r="B75" s="120"/>
      <c r="C75" s="120"/>
      <c r="D75" s="120"/>
      <c r="E75" s="120"/>
      <c r="F75" s="120"/>
      <c r="G75" s="120"/>
      <c r="H75" s="120"/>
      <c r="I75" s="120"/>
      <c r="J75" s="120"/>
      <c r="K75" s="120"/>
      <c r="L75" s="120"/>
      <c r="M75" s="120"/>
      <c r="N75" s="120"/>
      <c r="O75" s="120"/>
      <c r="P75" s="120"/>
      <c r="Q75" s="120"/>
      <c r="R75" s="120"/>
      <c r="S75" s="120"/>
    </row>
    <row r="76" spans="1:19" ht="14.25" customHeight="1">
      <c r="A76" s="120"/>
      <c r="B76" s="120"/>
      <c r="C76" s="120"/>
      <c r="D76" s="120"/>
      <c r="E76" s="120"/>
      <c r="F76" s="120"/>
      <c r="G76" s="120"/>
      <c r="H76" s="120"/>
      <c r="I76" s="120"/>
      <c r="J76" s="120"/>
      <c r="K76" s="120"/>
      <c r="L76" s="120"/>
      <c r="M76" s="120"/>
      <c r="N76" s="120"/>
      <c r="O76" s="120"/>
      <c r="P76" s="120"/>
      <c r="Q76" s="120"/>
      <c r="R76" s="120"/>
      <c r="S76" s="120"/>
    </row>
    <row r="77" spans="1:19" ht="14.25" customHeight="1">
      <c r="A77" s="120"/>
      <c r="B77" s="120"/>
      <c r="C77" s="120"/>
      <c r="D77" s="120"/>
      <c r="E77" s="120"/>
      <c r="F77" s="120"/>
      <c r="G77" s="120"/>
      <c r="H77" s="120"/>
      <c r="I77" s="120"/>
      <c r="J77" s="120"/>
      <c r="K77" s="120"/>
      <c r="L77" s="120"/>
      <c r="M77" s="120"/>
      <c r="N77" s="120"/>
      <c r="O77" s="120"/>
      <c r="P77" s="120"/>
      <c r="Q77" s="120"/>
      <c r="R77" s="120"/>
      <c r="S77" s="120"/>
    </row>
    <row r="78" spans="1:19" ht="14.25" customHeight="1">
      <c r="A78" s="120"/>
      <c r="B78" s="120"/>
      <c r="C78" s="120"/>
      <c r="D78" s="120"/>
      <c r="E78" s="120"/>
      <c r="F78" s="120"/>
      <c r="G78" s="120"/>
      <c r="H78" s="120"/>
      <c r="I78" s="120"/>
      <c r="J78" s="120"/>
      <c r="K78" s="120"/>
      <c r="L78" s="120"/>
      <c r="M78" s="120"/>
      <c r="N78" s="120"/>
      <c r="O78" s="120"/>
      <c r="P78" s="120"/>
      <c r="Q78" s="120"/>
      <c r="R78" s="120"/>
      <c r="S78" s="120"/>
    </row>
    <row r="79" spans="1:19" ht="14.25" customHeight="1">
      <c r="A79" s="120"/>
      <c r="B79" s="120"/>
      <c r="C79" s="120"/>
      <c r="D79" s="120"/>
      <c r="E79" s="120"/>
      <c r="F79" s="120"/>
      <c r="G79" s="120"/>
      <c r="H79" s="120"/>
      <c r="I79" s="120"/>
      <c r="J79" s="120"/>
      <c r="K79" s="120"/>
      <c r="L79" s="120"/>
      <c r="M79" s="120"/>
      <c r="N79" s="120"/>
      <c r="O79" s="120"/>
      <c r="P79" s="120"/>
      <c r="Q79" s="120"/>
      <c r="R79" s="120"/>
      <c r="S79" s="120"/>
    </row>
    <row r="80" spans="1:19" ht="14.25" customHeight="1">
      <c r="A80" s="120"/>
      <c r="B80" s="120"/>
      <c r="C80" s="120"/>
      <c r="D80" s="120"/>
      <c r="E80" s="120"/>
      <c r="F80" s="120"/>
      <c r="G80" s="120"/>
      <c r="H80" s="120"/>
      <c r="I80" s="120"/>
      <c r="J80" s="120"/>
      <c r="K80" s="120"/>
      <c r="L80" s="120"/>
      <c r="M80" s="120"/>
      <c r="N80" s="120"/>
      <c r="O80" s="120"/>
      <c r="P80" s="120"/>
      <c r="Q80" s="120"/>
      <c r="R80" s="120"/>
      <c r="S80" s="120"/>
    </row>
    <row r="81" spans="1:19" ht="14.25" customHeight="1">
      <c r="A81" s="120"/>
      <c r="B81" s="120"/>
      <c r="C81" s="120"/>
      <c r="D81" s="120"/>
      <c r="E81" s="120"/>
      <c r="F81" s="120"/>
      <c r="G81" s="120"/>
      <c r="H81" s="120"/>
      <c r="I81" s="120"/>
      <c r="J81" s="120"/>
      <c r="K81" s="120"/>
      <c r="L81" s="120"/>
      <c r="M81" s="120"/>
      <c r="N81" s="120"/>
      <c r="O81" s="120"/>
      <c r="P81" s="120"/>
      <c r="Q81" s="120"/>
      <c r="R81" s="120"/>
      <c r="S81" s="120"/>
    </row>
    <row r="82" spans="1:19" ht="14.25" customHeight="1">
      <c r="A82" s="120"/>
      <c r="B82" s="120"/>
      <c r="C82" s="120"/>
      <c r="D82" s="120"/>
      <c r="E82" s="120"/>
      <c r="F82" s="120"/>
      <c r="G82" s="120"/>
      <c r="H82" s="120"/>
      <c r="I82" s="120"/>
      <c r="J82" s="120"/>
      <c r="K82" s="120"/>
      <c r="L82" s="120"/>
      <c r="M82" s="120"/>
      <c r="N82" s="120"/>
      <c r="O82" s="120"/>
      <c r="P82" s="120"/>
      <c r="Q82" s="120"/>
      <c r="R82" s="120"/>
      <c r="S82" s="120"/>
    </row>
    <row r="83" spans="1:19" ht="14.25" customHeight="1">
      <c r="A83" s="120"/>
      <c r="B83" s="120"/>
      <c r="C83" s="120"/>
      <c r="D83" s="120"/>
      <c r="E83" s="120"/>
      <c r="F83" s="120"/>
      <c r="G83" s="120"/>
      <c r="H83" s="120"/>
      <c r="I83" s="120"/>
      <c r="J83" s="120"/>
      <c r="K83" s="120"/>
      <c r="L83" s="120"/>
      <c r="M83" s="120"/>
      <c r="N83" s="120"/>
      <c r="O83" s="120"/>
      <c r="P83" s="120"/>
      <c r="Q83" s="120"/>
      <c r="R83" s="120"/>
      <c r="S83" s="120"/>
    </row>
    <row r="84" spans="1:19" ht="14.25" customHeight="1">
      <c r="A84" s="120"/>
      <c r="B84" s="120"/>
      <c r="C84" s="120"/>
      <c r="D84" s="120"/>
      <c r="E84" s="120"/>
      <c r="F84" s="120"/>
      <c r="G84" s="120"/>
      <c r="H84" s="120"/>
      <c r="I84" s="120"/>
      <c r="J84" s="120"/>
      <c r="K84" s="120"/>
      <c r="L84" s="120"/>
      <c r="M84" s="120"/>
      <c r="N84" s="120"/>
      <c r="O84" s="120"/>
      <c r="P84" s="120"/>
      <c r="Q84" s="120"/>
      <c r="R84" s="120"/>
      <c r="S84" s="120"/>
    </row>
    <row r="85" spans="1:19" ht="14.25" customHeight="1">
      <c r="A85" s="120"/>
      <c r="B85" s="120"/>
      <c r="C85" s="120"/>
      <c r="D85" s="120"/>
      <c r="E85" s="120"/>
      <c r="F85" s="120"/>
      <c r="G85" s="120"/>
      <c r="H85" s="120"/>
      <c r="I85" s="120"/>
      <c r="J85" s="120"/>
      <c r="K85" s="120"/>
      <c r="L85" s="120"/>
      <c r="M85" s="120"/>
      <c r="N85" s="120"/>
      <c r="O85" s="120"/>
      <c r="P85" s="120"/>
      <c r="Q85" s="120"/>
      <c r="R85" s="120"/>
      <c r="S85" s="120"/>
    </row>
    <row r="86" spans="1:19" ht="14.25" customHeight="1">
      <c r="A86" s="120"/>
      <c r="B86" s="120"/>
      <c r="C86" s="120"/>
      <c r="D86" s="120"/>
      <c r="E86" s="120"/>
      <c r="F86" s="120"/>
      <c r="G86" s="120"/>
      <c r="H86" s="120"/>
      <c r="I86" s="120"/>
      <c r="J86" s="120"/>
      <c r="K86" s="120"/>
      <c r="L86" s="120"/>
      <c r="M86" s="120"/>
      <c r="N86" s="120"/>
      <c r="O86" s="120"/>
      <c r="P86" s="120"/>
      <c r="Q86" s="120"/>
      <c r="R86" s="120"/>
      <c r="S86" s="120"/>
    </row>
    <row r="87" spans="1:19" ht="14.25" customHeight="1">
      <c r="A87" s="120"/>
      <c r="B87" s="120"/>
      <c r="C87" s="120"/>
      <c r="D87" s="120"/>
      <c r="E87" s="120"/>
      <c r="F87" s="120"/>
      <c r="G87" s="120"/>
      <c r="H87" s="120"/>
      <c r="I87" s="120"/>
      <c r="J87" s="120"/>
      <c r="K87" s="120"/>
      <c r="L87" s="120"/>
      <c r="M87" s="120"/>
      <c r="N87" s="120"/>
      <c r="O87" s="120"/>
      <c r="P87" s="120"/>
      <c r="Q87" s="120"/>
      <c r="R87" s="120"/>
      <c r="S87" s="120"/>
    </row>
    <row r="88" spans="1:19" ht="14.25" customHeight="1">
      <c r="A88" s="120"/>
      <c r="B88" s="120"/>
      <c r="C88" s="120"/>
      <c r="D88" s="120"/>
      <c r="E88" s="120"/>
      <c r="F88" s="120"/>
      <c r="G88" s="120"/>
      <c r="H88" s="120"/>
      <c r="I88" s="120"/>
      <c r="J88" s="120"/>
      <c r="K88" s="120"/>
      <c r="L88" s="120"/>
      <c r="M88" s="120"/>
      <c r="N88" s="120"/>
      <c r="O88" s="120"/>
      <c r="P88" s="120"/>
      <c r="Q88" s="120"/>
      <c r="R88" s="120"/>
      <c r="S88" s="120"/>
    </row>
    <row r="89" spans="1:19" ht="14.25" customHeight="1">
      <c r="A89" s="120"/>
      <c r="B89" s="120"/>
      <c r="C89" s="120"/>
      <c r="D89" s="120"/>
      <c r="E89" s="120"/>
      <c r="F89" s="120"/>
      <c r="G89" s="120"/>
      <c r="H89" s="120"/>
      <c r="I89" s="120"/>
      <c r="J89" s="120"/>
      <c r="K89" s="120"/>
      <c r="L89" s="120"/>
      <c r="M89" s="120"/>
      <c r="N89" s="120"/>
      <c r="O89" s="120"/>
      <c r="P89" s="120"/>
      <c r="Q89" s="120"/>
      <c r="R89" s="120"/>
      <c r="S89" s="120"/>
    </row>
    <row r="90" spans="1:19" ht="14.25" customHeight="1">
      <c r="A90" s="120"/>
      <c r="B90" s="120"/>
      <c r="C90" s="120"/>
      <c r="D90" s="120"/>
      <c r="E90" s="120"/>
      <c r="F90" s="120"/>
      <c r="G90" s="120"/>
      <c r="H90" s="120"/>
      <c r="I90" s="120"/>
      <c r="J90" s="120"/>
      <c r="K90" s="120"/>
      <c r="L90" s="120"/>
      <c r="M90" s="120"/>
      <c r="N90" s="120"/>
      <c r="O90" s="120"/>
      <c r="P90" s="120"/>
      <c r="Q90" s="120"/>
      <c r="R90" s="120"/>
      <c r="S90" s="120"/>
    </row>
    <row r="91" spans="1:19" ht="14.25" customHeight="1">
      <c r="A91" s="120"/>
      <c r="B91" s="120"/>
      <c r="C91" s="120"/>
      <c r="D91" s="120"/>
      <c r="E91" s="120"/>
      <c r="F91" s="120"/>
      <c r="G91" s="120"/>
      <c r="H91" s="120"/>
      <c r="I91" s="120"/>
      <c r="J91" s="120"/>
      <c r="K91" s="120"/>
      <c r="L91" s="120"/>
      <c r="M91" s="120"/>
      <c r="N91" s="120"/>
      <c r="O91" s="120"/>
      <c r="P91" s="120"/>
      <c r="Q91" s="120"/>
      <c r="R91" s="120"/>
      <c r="S91" s="120"/>
    </row>
    <row r="92" spans="1:19" ht="14.25" customHeight="1">
      <c r="A92" s="120"/>
      <c r="B92" s="120"/>
      <c r="C92" s="120"/>
      <c r="D92" s="120"/>
      <c r="E92" s="120"/>
      <c r="F92" s="120"/>
      <c r="G92" s="120"/>
      <c r="H92" s="120"/>
      <c r="I92" s="120"/>
      <c r="J92" s="120"/>
      <c r="K92" s="120"/>
      <c r="L92" s="120"/>
      <c r="M92" s="120"/>
      <c r="N92" s="120"/>
      <c r="O92" s="120"/>
      <c r="P92" s="120"/>
      <c r="Q92" s="120"/>
      <c r="R92" s="120"/>
      <c r="S92" s="120"/>
    </row>
    <row r="93" spans="1:19" ht="14.25" customHeight="1">
      <c r="A93" s="120"/>
      <c r="B93" s="120"/>
      <c r="C93" s="120"/>
      <c r="D93" s="120"/>
      <c r="E93" s="120"/>
      <c r="F93" s="120"/>
      <c r="G93" s="120"/>
      <c r="H93" s="120"/>
      <c r="I93" s="120"/>
      <c r="J93" s="120"/>
      <c r="K93" s="120"/>
      <c r="L93" s="120"/>
      <c r="M93" s="120"/>
      <c r="N93" s="120"/>
      <c r="O93" s="120"/>
      <c r="P93" s="120"/>
      <c r="Q93" s="120"/>
      <c r="R93" s="120"/>
      <c r="S93" s="120"/>
    </row>
    <row r="94" spans="1:19" ht="14.25" customHeight="1">
      <c r="A94" s="120"/>
      <c r="B94" s="120"/>
      <c r="C94" s="120"/>
      <c r="D94" s="120"/>
      <c r="E94" s="120"/>
      <c r="F94" s="120"/>
      <c r="G94" s="120"/>
      <c r="H94" s="120"/>
      <c r="I94" s="120"/>
      <c r="J94" s="120"/>
      <c r="K94" s="120"/>
      <c r="L94" s="120"/>
      <c r="M94" s="120"/>
      <c r="N94" s="120"/>
      <c r="O94" s="120"/>
      <c r="P94" s="120"/>
      <c r="Q94" s="120"/>
      <c r="R94" s="120"/>
      <c r="S94" s="120"/>
    </row>
    <row r="95" spans="1:19" ht="14.25" customHeight="1">
      <c r="A95" s="120"/>
      <c r="B95" s="120"/>
      <c r="C95" s="120"/>
      <c r="D95" s="120"/>
      <c r="E95" s="120"/>
      <c r="F95" s="120"/>
      <c r="G95" s="120"/>
      <c r="H95" s="120"/>
      <c r="I95" s="120"/>
      <c r="J95" s="120"/>
      <c r="K95" s="120"/>
      <c r="L95" s="120"/>
      <c r="M95" s="120"/>
      <c r="N95" s="120"/>
      <c r="O95" s="120"/>
      <c r="P95" s="120"/>
      <c r="Q95" s="120"/>
      <c r="R95" s="120"/>
      <c r="S95" s="120"/>
    </row>
    <row r="96" spans="1:19" ht="14.25" customHeight="1">
      <c r="A96" s="120"/>
      <c r="B96" s="120"/>
      <c r="C96" s="120"/>
      <c r="D96" s="120"/>
      <c r="E96" s="120"/>
      <c r="F96" s="120"/>
      <c r="G96" s="120"/>
      <c r="H96" s="120"/>
      <c r="I96" s="120"/>
      <c r="J96" s="120"/>
      <c r="K96" s="120"/>
      <c r="L96" s="120"/>
      <c r="M96" s="120"/>
      <c r="N96" s="120"/>
      <c r="O96" s="120"/>
      <c r="P96" s="120"/>
      <c r="Q96" s="120"/>
      <c r="R96" s="120"/>
      <c r="S96" s="120"/>
    </row>
    <row r="97" spans="1:19" ht="14.25" customHeight="1">
      <c r="A97" s="120"/>
      <c r="B97" s="120"/>
      <c r="C97" s="120"/>
      <c r="D97" s="120"/>
      <c r="E97" s="120"/>
      <c r="F97" s="120"/>
      <c r="G97" s="120"/>
      <c r="H97" s="120"/>
      <c r="I97" s="120"/>
      <c r="J97" s="120"/>
      <c r="K97" s="120"/>
      <c r="L97" s="120"/>
      <c r="M97" s="120"/>
      <c r="N97" s="120"/>
      <c r="O97" s="120"/>
      <c r="P97" s="120"/>
      <c r="Q97" s="120"/>
      <c r="R97" s="120"/>
      <c r="S97" s="120"/>
    </row>
    <row r="98" spans="1:19" ht="14.25" customHeight="1">
      <c r="A98" s="120"/>
      <c r="B98" s="120"/>
      <c r="C98" s="120"/>
      <c r="D98" s="120"/>
      <c r="E98" s="120"/>
      <c r="F98" s="120"/>
      <c r="G98" s="120"/>
      <c r="H98" s="120"/>
      <c r="I98" s="120"/>
      <c r="J98" s="120"/>
      <c r="K98" s="120"/>
      <c r="L98" s="120"/>
      <c r="M98" s="120"/>
      <c r="N98" s="120"/>
      <c r="O98" s="120"/>
      <c r="P98" s="120"/>
      <c r="Q98" s="120"/>
      <c r="R98" s="120"/>
      <c r="S98" s="120"/>
    </row>
    <row r="99" spans="1:19" ht="14.25" customHeight="1">
      <c r="A99" s="120"/>
      <c r="B99" s="120"/>
      <c r="C99" s="120"/>
      <c r="D99" s="120"/>
      <c r="E99" s="120"/>
      <c r="F99" s="120"/>
      <c r="G99" s="120"/>
      <c r="H99" s="120"/>
      <c r="I99" s="120"/>
      <c r="J99" s="120"/>
      <c r="K99" s="120"/>
      <c r="L99" s="120"/>
      <c r="M99" s="120"/>
      <c r="N99" s="120"/>
      <c r="O99" s="120"/>
      <c r="P99" s="120"/>
      <c r="Q99" s="120"/>
      <c r="R99" s="120"/>
      <c r="S99" s="120"/>
    </row>
    <row r="100" spans="1:19" ht="14.25" customHeight="1">
      <c r="A100" s="120"/>
      <c r="B100" s="120"/>
      <c r="C100" s="120"/>
      <c r="D100" s="120"/>
      <c r="E100" s="120"/>
      <c r="F100" s="120"/>
      <c r="G100" s="120"/>
      <c r="H100" s="120"/>
      <c r="I100" s="120"/>
      <c r="J100" s="120"/>
      <c r="K100" s="120"/>
      <c r="L100" s="120"/>
      <c r="M100" s="120"/>
      <c r="N100" s="120"/>
      <c r="O100" s="120"/>
      <c r="P100" s="120"/>
      <c r="Q100" s="120"/>
      <c r="R100" s="120"/>
      <c r="S100" s="120"/>
    </row>
    <row r="101" spans="1:19" ht="14.25" customHeight="1">
      <c r="A101" s="120"/>
      <c r="B101" s="120"/>
      <c r="C101" s="120"/>
      <c r="D101" s="120"/>
      <c r="E101" s="120"/>
      <c r="F101" s="120"/>
      <c r="G101" s="120"/>
      <c r="H101" s="120"/>
      <c r="I101" s="120"/>
      <c r="J101" s="120"/>
      <c r="K101" s="120"/>
      <c r="L101" s="120"/>
      <c r="M101" s="120"/>
      <c r="N101" s="120"/>
      <c r="O101" s="120"/>
      <c r="P101" s="120"/>
      <c r="Q101" s="120"/>
      <c r="R101" s="120"/>
      <c r="S101" s="120"/>
    </row>
    <row r="102" spans="1:19" ht="14.25" customHeight="1">
      <c r="A102" s="120"/>
      <c r="B102" s="120"/>
      <c r="C102" s="120"/>
      <c r="D102" s="120"/>
      <c r="E102" s="120"/>
      <c r="F102" s="120"/>
      <c r="G102" s="120"/>
      <c r="H102" s="120"/>
      <c r="I102" s="120"/>
      <c r="J102" s="120"/>
      <c r="K102" s="120"/>
      <c r="L102" s="120"/>
      <c r="M102" s="120"/>
      <c r="N102" s="120"/>
      <c r="O102" s="120"/>
      <c r="P102" s="120"/>
      <c r="Q102" s="120"/>
      <c r="R102" s="120"/>
      <c r="S102" s="120"/>
    </row>
    <row r="103" spans="1:19" ht="14.25" customHeight="1">
      <c r="A103" s="120"/>
      <c r="B103" s="120"/>
      <c r="C103" s="120"/>
      <c r="D103" s="120"/>
      <c r="E103" s="120"/>
      <c r="F103" s="120"/>
      <c r="G103" s="120"/>
      <c r="H103" s="120"/>
      <c r="I103" s="120"/>
      <c r="J103" s="120"/>
      <c r="K103" s="120"/>
      <c r="L103" s="120"/>
      <c r="M103" s="120"/>
      <c r="N103" s="120"/>
      <c r="O103" s="120"/>
      <c r="P103" s="120"/>
      <c r="Q103" s="120"/>
      <c r="R103" s="120"/>
      <c r="S103" s="120"/>
    </row>
    <row r="104" spans="1:19" ht="14.25" customHeight="1">
      <c r="A104" s="120"/>
      <c r="B104" s="120"/>
      <c r="C104" s="120"/>
      <c r="D104" s="120"/>
      <c r="E104" s="120"/>
      <c r="F104" s="120"/>
      <c r="G104" s="120"/>
      <c r="H104" s="120"/>
      <c r="I104" s="120"/>
      <c r="J104" s="120"/>
      <c r="K104" s="120"/>
      <c r="L104" s="120"/>
      <c r="M104" s="120"/>
      <c r="N104" s="120"/>
      <c r="O104" s="120"/>
      <c r="P104" s="120"/>
      <c r="Q104" s="120"/>
      <c r="R104" s="120"/>
      <c r="S104" s="120"/>
    </row>
    <row r="105" spans="1:19" ht="14.25" customHeight="1">
      <c r="A105" s="120"/>
      <c r="B105" s="120"/>
      <c r="C105" s="120"/>
      <c r="D105" s="120"/>
      <c r="E105" s="120"/>
      <c r="F105" s="120"/>
      <c r="G105" s="120"/>
      <c r="H105" s="120"/>
      <c r="I105" s="120"/>
      <c r="J105" s="120"/>
      <c r="K105" s="120"/>
      <c r="L105" s="120"/>
      <c r="M105" s="120"/>
      <c r="N105" s="120"/>
      <c r="O105" s="120"/>
      <c r="P105" s="120"/>
      <c r="Q105" s="120"/>
      <c r="R105" s="120"/>
      <c r="S105" s="120"/>
    </row>
    <row r="106" spans="1:19" ht="14.25" customHeight="1">
      <c r="A106" s="120"/>
      <c r="B106" s="120"/>
      <c r="C106" s="120"/>
      <c r="D106" s="120"/>
      <c r="E106" s="120"/>
      <c r="F106" s="120"/>
      <c r="G106" s="120"/>
      <c r="H106" s="120"/>
      <c r="I106" s="120"/>
      <c r="J106" s="120"/>
      <c r="K106" s="120"/>
      <c r="L106" s="120"/>
      <c r="M106" s="120"/>
      <c r="N106" s="120"/>
      <c r="O106" s="120"/>
      <c r="P106" s="120"/>
      <c r="Q106" s="120"/>
      <c r="R106" s="120"/>
      <c r="S106" s="120"/>
    </row>
    <row r="107" spans="1:19" ht="14.25" customHeight="1">
      <c r="A107" s="120"/>
      <c r="B107" s="120"/>
      <c r="C107" s="120"/>
      <c r="D107" s="120"/>
      <c r="E107" s="120"/>
      <c r="F107" s="120"/>
      <c r="G107" s="120"/>
      <c r="H107" s="120"/>
      <c r="I107" s="120"/>
      <c r="J107" s="120"/>
      <c r="K107" s="120"/>
      <c r="L107" s="120"/>
      <c r="M107" s="120"/>
      <c r="N107" s="120"/>
      <c r="O107" s="120"/>
      <c r="P107" s="120"/>
      <c r="Q107" s="120"/>
      <c r="R107" s="120"/>
      <c r="S107" s="120"/>
    </row>
    <row r="108" spans="1:19" ht="14.25" customHeight="1">
      <c r="A108" s="120"/>
      <c r="B108" s="120"/>
      <c r="C108" s="120"/>
      <c r="D108" s="120"/>
      <c r="E108" s="120"/>
      <c r="F108" s="120"/>
      <c r="G108" s="120"/>
      <c r="H108" s="120"/>
      <c r="I108" s="120"/>
      <c r="J108" s="120"/>
      <c r="K108" s="120"/>
      <c r="L108" s="120"/>
      <c r="M108" s="120"/>
      <c r="N108" s="120"/>
      <c r="O108" s="120"/>
      <c r="P108" s="120"/>
      <c r="Q108" s="120"/>
      <c r="R108" s="120"/>
      <c r="S108" s="120"/>
    </row>
    <row r="109" spans="1:19" ht="14.25" customHeight="1">
      <c r="A109" s="120"/>
      <c r="B109" s="120"/>
      <c r="C109" s="120"/>
      <c r="D109" s="120"/>
      <c r="E109" s="120"/>
      <c r="F109" s="120"/>
      <c r="G109" s="120"/>
      <c r="H109" s="120"/>
      <c r="I109" s="120"/>
      <c r="J109" s="120"/>
      <c r="K109" s="120"/>
      <c r="L109" s="120"/>
      <c r="M109" s="120"/>
      <c r="N109" s="120"/>
      <c r="O109" s="120"/>
      <c r="P109" s="120"/>
      <c r="Q109" s="120"/>
      <c r="R109" s="120"/>
      <c r="S109" s="120"/>
    </row>
    <row r="110" spans="1:19" ht="14.25" customHeight="1">
      <c r="A110" s="120"/>
      <c r="B110" s="120"/>
      <c r="C110" s="120"/>
      <c r="D110" s="120"/>
      <c r="E110" s="120"/>
      <c r="F110" s="120"/>
      <c r="G110" s="120"/>
      <c r="H110" s="120"/>
      <c r="I110" s="120"/>
      <c r="J110" s="120"/>
      <c r="K110" s="120"/>
      <c r="L110" s="120"/>
      <c r="M110" s="120"/>
      <c r="N110" s="120"/>
      <c r="O110" s="120"/>
      <c r="P110" s="120"/>
      <c r="Q110" s="120"/>
      <c r="R110" s="120"/>
      <c r="S110" s="120"/>
    </row>
    <row r="111" spans="1:19" ht="14.25" customHeight="1">
      <c r="A111" s="120"/>
      <c r="B111" s="120"/>
      <c r="C111" s="120"/>
      <c r="D111" s="120"/>
      <c r="E111" s="120"/>
      <c r="F111" s="120"/>
      <c r="G111" s="120"/>
      <c r="H111" s="120"/>
      <c r="I111" s="120"/>
      <c r="J111" s="120"/>
      <c r="K111" s="120"/>
      <c r="L111" s="120"/>
      <c r="M111" s="120"/>
      <c r="N111" s="120"/>
      <c r="O111" s="120"/>
      <c r="P111" s="120"/>
      <c r="Q111" s="120"/>
      <c r="R111" s="120"/>
      <c r="S111" s="120"/>
    </row>
    <row r="112" spans="1:19" ht="14.25" customHeight="1">
      <c r="A112" s="120"/>
      <c r="B112" s="120"/>
      <c r="C112" s="120"/>
      <c r="D112" s="120"/>
      <c r="E112" s="120"/>
      <c r="F112" s="120"/>
      <c r="G112" s="120"/>
      <c r="H112" s="120"/>
      <c r="I112" s="120"/>
      <c r="J112" s="120"/>
      <c r="K112" s="120"/>
      <c r="L112" s="120"/>
      <c r="M112" s="120"/>
      <c r="N112" s="120"/>
      <c r="O112" s="120"/>
      <c r="P112" s="120"/>
      <c r="Q112" s="120"/>
      <c r="R112" s="120"/>
      <c r="S112" s="120"/>
    </row>
    <row r="113" spans="1:19" ht="14.25" customHeight="1">
      <c r="A113" s="120"/>
      <c r="B113" s="120"/>
      <c r="C113" s="120"/>
      <c r="D113" s="120"/>
      <c r="E113" s="120"/>
      <c r="F113" s="120"/>
      <c r="G113" s="120"/>
      <c r="H113" s="120"/>
      <c r="I113" s="120"/>
      <c r="J113" s="120"/>
      <c r="K113" s="120"/>
      <c r="L113" s="120"/>
      <c r="M113" s="120"/>
      <c r="N113" s="120"/>
      <c r="O113" s="120"/>
      <c r="P113" s="120"/>
      <c r="Q113" s="120"/>
      <c r="R113" s="120"/>
      <c r="S113" s="120"/>
    </row>
    <row r="114" spans="1:19" ht="14.25" customHeight="1">
      <c r="A114" s="120"/>
      <c r="B114" s="120"/>
      <c r="C114" s="120"/>
      <c r="D114" s="120"/>
      <c r="E114" s="120"/>
      <c r="F114" s="120"/>
      <c r="G114" s="120"/>
      <c r="H114" s="120"/>
      <c r="I114" s="120"/>
      <c r="J114" s="120"/>
      <c r="K114" s="120"/>
      <c r="L114" s="120"/>
      <c r="M114" s="120"/>
      <c r="N114" s="120"/>
      <c r="O114" s="120"/>
      <c r="P114" s="120"/>
      <c r="Q114" s="120"/>
      <c r="R114" s="120"/>
      <c r="S114" s="120"/>
    </row>
    <row r="115" spans="1:19" ht="14.25" customHeight="1">
      <c r="A115" s="120"/>
      <c r="B115" s="120"/>
      <c r="C115" s="120"/>
      <c r="D115" s="120"/>
      <c r="E115" s="120"/>
      <c r="F115" s="120"/>
      <c r="G115" s="120"/>
      <c r="H115" s="120"/>
      <c r="I115" s="120"/>
      <c r="J115" s="120"/>
      <c r="K115" s="120"/>
      <c r="L115" s="120"/>
      <c r="M115" s="120"/>
      <c r="N115" s="120"/>
      <c r="O115" s="120"/>
      <c r="P115" s="120"/>
      <c r="Q115" s="120"/>
      <c r="R115" s="120"/>
      <c r="S115" s="120"/>
    </row>
    <row r="116" spans="1:19" ht="14.25" customHeight="1">
      <c r="A116" s="120"/>
      <c r="B116" s="120"/>
      <c r="C116" s="120"/>
      <c r="D116" s="120"/>
      <c r="E116" s="120"/>
      <c r="F116" s="120"/>
      <c r="G116" s="120"/>
      <c r="H116" s="120"/>
      <c r="I116" s="120"/>
      <c r="J116" s="120"/>
      <c r="K116" s="120"/>
      <c r="L116" s="120"/>
      <c r="M116" s="120"/>
      <c r="N116" s="120"/>
      <c r="O116" s="120"/>
      <c r="P116" s="120"/>
      <c r="Q116" s="120"/>
      <c r="R116" s="120"/>
      <c r="S116" s="120"/>
    </row>
    <row r="117" spans="1:19" ht="14.25" customHeight="1">
      <c r="A117" s="120"/>
      <c r="B117" s="120"/>
      <c r="C117" s="120"/>
      <c r="D117" s="120"/>
      <c r="E117" s="120"/>
      <c r="F117" s="120"/>
      <c r="G117" s="120"/>
      <c r="H117" s="120"/>
      <c r="I117" s="120"/>
      <c r="J117" s="120"/>
      <c r="K117" s="120"/>
      <c r="L117" s="120"/>
      <c r="M117" s="120"/>
      <c r="N117" s="120"/>
      <c r="O117" s="120"/>
      <c r="P117" s="120"/>
      <c r="Q117" s="120"/>
      <c r="R117" s="120"/>
      <c r="S117" s="120"/>
    </row>
    <row r="118" spans="1:19" ht="14.25" customHeight="1">
      <c r="A118" s="120"/>
      <c r="B118" s="120"/>
      <c r="C118" s="120"/>
      <c r="D118" s="120"/>
      <c r="E118" s="120"/>
      <c r="F118" s="120"/>
      <c r="G118" s="120"/>
      <c r="H118" s="120"/>
      <c r="I118" s="120"/>
      <c r="J118" s="120"/>
      <c r="K118" s="120"/>
      <c r="L118" s="120"/>
      <c r="M118" s="120"/>
      <c r="N118" s="120"/>
      <c r="O118" s="120"/>
      <c r="P118" s="120"/>
      <c r="Q118" s="120"/>
      <c r="R118" s="120"/>
      <c r="S118" s="120"/>
    </row>
    <row r="119" spans="1:19" ht="14.25" customHeight="1">
      <c r="A119" s="120"/>
      <c r="B119" s="120"/>
      <c r="C119" s="120"/>
      <c r="D119" s="120"/>
      <c r="E119" s="120"/>
      <c r="F119" s="120"/>
      <c r="G119" s="120"/>
      <c r="H119" s="120"/>
      <c r="I119" s="120"/>
      <c r="J119" s="120"/>
      <c r="K119" s="120"/>
      <c r="L119" s="120"/>
      <c r="M119" s="120"/>
      <c r="N119" s="120"/>
      <c r="O119" s="120"/>
      <c r="P119" s="120"/>
      <c r="Q119" s="120"/>
      <c r="R119" s="120"/>
      <c r="S119" s="120"/>
    </row>
    <row r="120" spans="1:19" ht="14.25" customHeight="1">
      <c r="A120" s="120"/>
      <c r="B120" s="120"/>
      <c r="C120" s="120"/>
      <c r="D120" s="120"/>
      <c r="E120" s="120"/>
      <c r="F120" s="120"/>
      <c r="G120" s="120"/>
      <c r="H120" s="120"/>
      <c r="I120" s="120"/>
      <c r="J120" s="120"/>
      <c r="K120" s="120"/>
      <c r="L120" s="120"/>
      <c r="M120" s="120"/>
      <c r="N120" s="120"/>
      <c r="O120" s="120"/>
      <c r="P120" s="120"/>
      <c r="Q120" s="120"/>
      <c r="R120" s="120"/>
      <c r="S120" s="120"/>
    </row>
    <row r="121" spans="1:19" ht="14.25" customHeight="1">
      <c r="A121" s="120"/>
      <c r="B121" s="120"/>
      <c r="C121" s="120"/>
      <c r="D121" s="120"/>
      <c r="E121" s="120"/>
      <c r="F121" s="120"/>
      <c r="G121" s="120"/>
      <c r="H121" s="120"/>
      <c r="I121" s="120"/>
      <c r="J121" s="120"/>
      <c r="K121" s="120"/>
      <c r="L121" s="120"/>
      <c r="M121" s="120"/>
      <c r="N121" s="120"/>
      <c r="O121" s="120"/>
      <c r="P121" s="120"/>
      <c r="Q121" s="120"/>
      <c r="R121" s="120"/>
      <c r="S121" s="120"/>
    </row>
    <row r="122" spans="1:19" ht="14.25" customHeight="1">
      <c r="A122" s="120"/>
      <c r="B122" s="120"/>
      <c r="C122" s="120"/>
      <c r="D122" s="120"/>
      <c r="E122" s="120"/>
      <c r="F122" s="120"/>
      <c r="G122" s="120"/>
      <c r="H122" s="120"/>
      <c r="I122" s="120"/>
      <c r="J122" s="120"/>
      <c r="K122" s="120"/>
      <c r="L122" s="120"/>
      <c r="M122" s="120"/>
      <c r="N122" s="120"/>
      <c r="O122" s="120"/>
      <c r="P122" s="120"/>
      <c r="Q122" s="120"/>
      <c r="R122" s="120"/>
      <c r="S122" s="120"/>
    </row>
    <row r="123" spans="1:19" ht="14.25" customHeight="1">
      <c r="A123" s="120"/>
      <c r="B123" s="120"/>
      <c r="C123" s="120"/>
      <c r="D123" s="120"/>
      <c r="E123" s="120"/>
      <c r="F123" s="120"/>
      <c r="G123" s="120"/>
      <c r="H123" s="120"/>
      <c r="I123" s="120"/>
      <c r="J123" s="120"/>
      <c r="K123" s="120"/>
      <c r="L123" s="120"/>
      <c r="M123" s="120"/>
      <c r="N123" s="120"/>
      <c r="O123" s="120"/>
      <c r="P123" s="120"/>
      <c r="Q123" s="120"/>
      <c r="R123" s="120"/>
      <c r="S123" s="120"/>
    </row>
    <row r="124" spans="1:19" ht="14.25" customHeight="1">
      <c r="A124" s="120"/>
      <c r="B124" s="120"/>
      <c r="C124" s="120"/>
      <c r="D124" s="120"/>
      <c r="E124" s="120"/>
      <c r="F124" s="120"/>
      <c r="G124" s="120"/>
      <c r="H124" s="120"/>
      <c r="I124" s="120"/>
      <c r="J124" s="120"/>
      <c r="K124" s="120"/>
      <c r="L124" s="120"/>
      <c r="M124" s="120"/>
      <c r="N124" s="120"/>
      <c r="O124" s="120"/>
      <c r="P124" s="120"/>
      <c r="Q124" s="120"/>
      <c r="R124" s="120"/>
      <c r="S124" s="120"/>
    </row>
    <row r="125" spans="1:19" ht="14.25" customHeight="1">
      <c r="A125" s="120"/>
      <c r="B125" s="120"/>
      <c r="C125" s="120"/>
      <c r="D125" s="120"/>
      <c r="E125" s="120"/>
      <c r="F125" s="120"/>
      <c r="G125" s="120"/>
      <c r="H125" s="120"/>
      <c r="I125" s="120"/>
      <c r="J125" s="120"/>
      <c r="K125" s="120"/>
      <c r="L125" s="120"/>
      <c r="M125" s="120"/>
      <c r="N125" s="120"/>
      <c r="O125" s="120"/>
      <c r="P125" s="120"/>
      <c r="Q125" s="120"/>
      <c r="R125" s="120"/>
      <c r="S125" s="120"/>
    </row>
    <row r="126" spans="1:19" ht="14.25" customHeight="1">
      <c r="A126" s="120"/>
      <c r="B126" s="120"/>
      <c r="C126" s="120"/>
      <c r="D126" s="120"/>
      <c r="E126" s="120"/>
      <c r="F126" s="120"/>
      <c r="G126" s="120"/>
      <c r="H126" s="120"/>
      <c r="I126" s="120"/>
      <c r="J126" s="120"/>
      <c r="K126" s="120"/>
      <c r="L126" s="120"/>
      <c r="M126" s="120"/>
      <c r="N126" s="120"/>
      <c r="O126" s="120"/>
      <c r="P126" s="120"/>
      <c r="Q126" s="120"/>
      <c r="R126" s="120"/>
      <c r="S126" s="120"/>
    </row>
    <row r="127" spans="1:19" ht="14.25" customHeight="1">
      <c r="A127" s="120"/>
      <c r="B127" s="120"/>
      <c r="C127" s="120"/>
      <c r="D127" s="120"/>
      <c r="E127" s="120"/>
      <c r="F127" s="120"/>
      <c r="G127" s="120"/>
      <c r="H127" s="120"/>
      <c r="I127" s="120"/>
      <c r="J127" s="120"/>
      <c r="K127" s="120"/>
      <c r="L127" s="120"/>
      <c r="M127" s="120"/>
      <c r="N127" s="120"/>
      <c r="O127" s="120"/>
      <c r="P127" s="120"/>
      <c r="Q127" s="120"/>
      <c r="R127" s="120"/>
      <c r="S127" s="120"/>
    </row>
    <row r="128" spans="1:19" ht="14.25" customHeight="1">
      <c r="A128" s="120"/>
      <c r="B128" s="120"/>
      <c r="C128" s="120"/>
      <c r="D128" s="120"/>
      <c r="E128" s="120"/>
      <c r="F128" s="120"/>
      <c r="G128" s="120"/>
      <c r="H128" s="120"/>
      <c r="I128" s="120"/>
      <c r="J128" s="120"/>
      <c r="K128" s="120"/>
      <c r="L128" s="120"/>
      <c r="M128" s="120"/>
      <c r="N128" s="120"/>
      <c r="O128" s="120"/>
      <c r="P128" s="120"/>
      <c r="Q128" s="120"/>
      <c r="R128" s="120"/>
      <c r="S128" s="120"/>
    </row>
    <row r="129" spans="1:19" ht="14.25" customHeight="1">
      <c r="A129" s="120"/>
      <c r="B129" s="120"/>
      <c r="C129" s="120"/>
      <c r="D129" s="120"/>
      <c r="E129" s="120"/>
      <c r="F129" s="120"/>
      <c r="G129" s="120"/>
      <c r="H129" s="120"/>
      <c r="I129" s="120"/>
      <c r="J129" s="120"/>
      <c r="K129" s="120"/>
      <c r="L129" s="120"/>
      <c r="M129" s="120"/>
      <c r="N129" s="120"/>
      <c r="O129" s="120"/>
      <c r="P129" s="120"/>
      <c r="Q129" s="120"/>
      <c r="R129" s="120"/>
      <c r="S129" s="120"/>
    </row>
    <row r="130" spans="1:19" ht="14.25" customHeight="1">
      <c r="A130" s="120"/>
      <c r="B130" s="120"/>
      <c r="C130" s="120"/>
      <c r="D130" s="120"/>
      <c r="E130" s="120"/>
      <c r="F130" s="120"/>
      <c r="G130" s="120"/>
      <c r="H130" s="120"/>
      <c r="I130" s="120"/>
      <c r="J130" s="120"/>
      <c r="K130" s="120"/>
      <c r="L130" s="120"/>
      <c r="M130" s="120"/>
      <c r="N130" s="120"/>
      <c r="O130" s="120"/>
      <c r="P130" s="120"/>
      <c r="Q130" s="120"/>
      <c r="R130" s="120"/>
      <c r="S130" s="120"/>
    </row>
    <row r="131" spans="1:19" ht="14.25" customHeight="1">
      <c r="A131" s="120"/>
      <c r="B131" s="120"/>
      <c r="C131" s="120"/>
      <c r="D131" s="120"/>
      <c r="E131" s="120"/>
      <c r="F131" s="120"/>
      <c r="G131" s="120"/>
      <c r="H131" s="120"/>
      <c r="I131" s="120"/>
      <c r="J131" s="120"/>
      <c r="K131" s="120"/>
      <c r="L131" s="120"/>
      <c r="M131" s="120"/>
      <c r="N131" s="120"/>
      <c r="O131" s="120"/>
      <c r="P131" s="120"/>
      <c r="Q131" s="120"/>
      <c r="R131" s="120"/>
      <c r="S131" s="120"/>
    </row>
    <row r="132" spans="1:19" ht="14.25" customHeight="1">
      <c r="A132" s="120"/>
      <c r="B132" s="120"/>
      <c r="C132" s="120"/>
      <c r="D132" s="120"/>
      <c r="E132" s="120"/>
      <c r="F132" s="120"/>
      <c r="G132" s="120"/>
      <c r="H132" s="120"/>
      <c r="I132" s="120"/>
      <c r="J132" s="120"/>
      <c r="K132" s="120"/>
      <c r="L132" s="120"/>
      <c r="M132" s="120"/>
      <c r="N132" s="120"/>
      <c r="O132" s="120"/>
      <c r="P132" s="120"/>
      <c r="Q132" s="120"/>
      <c r="R132" s="120"/>
      <c r="S132" s="120"/>
    </row>
    <row r="133" spans="1:19" ht="14.25" customHeight="1">
      <c r="A133" s="120"/>
      <c r="B133" s="120"/>
      <c r="C133" s="120"/>
      <c r="D133" s="120"/>
      <c r="E133" s="120"/>
      <c r="F133" s="120"/>
      <c r="G133" s="120"/>
      <c r="H133" s="120"/>
      <c r="I133" s="120"/>
      <c r="J133" s="120"/>
      <c r="K133" s="120"/>
      <c r="L133" s="120"/>
      <c r="M133" s="120"/>
      <c r="N133" s="120"/>
      <c r="O133" s="120"/>
      <c r="P133" s="120"/>
      <c r="Q133" s="120"/>
      <c r="R133" s="120"/>
      <c r="S133" s="120"/>
    </row>
    <row r="134" spans="1:19" ht="14.25" customHeight="1">
      <c r="A134" s="120"/>
      <c r="B134" s="120"/>
      <c r="C134" s="120"/>
      <c r="D134" s="120"/>
      <c r="E134" s="120"/>
      <c r="F134" s="120"/>
      <c r="G134" s="120"/>
      <c r="H134" s="120"/>
      <c r="I134" s="120"/>
      <c r="J134" s="120"/>
      <c r="K134" s="120"/>
      <c r="L134" s="120"/>
      <c r="M134" s="120"/>
      <c r="N134" s="120"/>
      <c r="O134" s="120"/>
      <c r="P134" s="120"/>
      <c r="Q134" s="120"/>
      <c r="R134" s="120"/>
      <c r="S134" s="120"/>
    </row>
    <row r="135" spans="1:19" ht="14.25" customHeight="1">
      <c r="A135" s="120"/>
      <c r="B135" s="120"/>
      <c r="C135" s="120"/>
      <c r="D135" s="120"/>
      <c r="E135" s="120"/>
      <c r="F135" s="120"/>
      <c r="G135" s="120"/>
      <c r="H135" s="120"/>
      <c r="I135" s="120"/>
      <c r="J135" s="120"/>
      <c r="K135" s="120"/>
      <c r="L135" s="120"/>
      <c r="M135" s="120"/>
      <c r="N135" s="120"/>
      <c r="O135" s="120"/>
      <c r="P135" s="120"/>
      <c r="Q135" s="120"/>
      <c r="R135" s="120"/>
      <c r="S135" s="120"/>
    </row>
    <row r="136" spans="1:19" ht="14.25" customHeight="1">
      <c r="A136" s="120"/>
      <c r="B136" s="120"/>
      <c r="C136" s="120"/>
      <c r="D136" s="120"/>
      <c r="E136" s="120"/>
      <c r="F136" s="120"/>
      <c r="G136" s="120"/>
      <c r="H136" s="120"/>
      <c r="I136" s="120"/>
      <c r="J136" s="120"/>
      <c r="K136" s="120"/>
      <c r="L136" s="120"/>
      <c r="M136" s="120"/>
      <c r="N136" s="120"/>
      <c r="O136" s="120"/>
      <c r="P136" s="120"/>
      <c r="Q136" s="120"/>
      <c r="R136" s="120"/>
      <c r="S136" s="120"/>
    </row>
    <row r="137" spans="1:19" ht="14.25" customHeight="1">
      <c r="A137" s="120"/>
      <c r="B137" s="120"/>
      <c r="C137" s="120"/>
      <c r="D137" s="120"/>
      <c r="E137" s="120"/>
      <c r="F137" s="120"/>
      <c r="G137" s="120"/>
      <c r="H137" s="120"/>
      <c r="I137" s="120"/>
      <c r="J137" s="120"/>
      <c r="K137" s="120"/>
      <c r="L137" s="120"/>
      <c r="M137" s="120"/>
      <c r="N137" s="120"/>
      <c r="O137" s="120"/>
      <c r="P137" s="120"/>
      <c r="Q137" s="120"/>
      <c r="R137" s="120"/>
      <c r="S137" s="120"/>
    </row>
    <row r="138" spans="1:19" ht="14.25" customHeight="1">
      <c r="A138" s="120"/>
      <c r="B138" s="120"/>
      <c r="C138" s="120"/>
      <c r="D138" s="120"/>
      <c r="E138" s="120"/>
      <c r="F138" s="120"/>
      <c r="G138" s="120"/>
      <c r="H138" s="120"/>
      <c r="I138" s="120"/>
      <c r="J138" s="120"/>
      <c r="K138" s="120"/>
      <c r="L138" s="120"/>
      <c r="M138" s="120"/>
      <c r="N138" s="120"/>
      <c r="O138" s="120"/>
      <c r="P138" s="120"/>
      <c r="Q138" s="120"/>
      <c r="R138" s="120"/>
      <c r="S138" s="120"/>
    </row>
    <row r="139" spans="1:19" ht="14.25" customHeight="1">
      <c r="A139" s="120"/>
      <c r="B139" s="120"/>
      <c r="C139" s="120"/>
      <c r="D139" s="120"/>
      <c r="E139" s="120"/>
      <c r="F139" s="120"/>
      <c r="G139" s="120"/>
      <c r="H139" s="120"/>
      <c r="I139" s="120"/>
      <c r="J139" s="120"/>
      <c r="K139" s="120"/>
      <c r="L139" s="120"/>
      <c r="M139" s="120"/>
      <c r="N139" s="120"/>
      <c r="O139" s="120"/>
      <c r="P139" s="120"/>
      <c r="Q139" s="120"/>
      <c r="R139" s="120"/>
      <c r="S139" s="120"/>
    </row>
    <row r="140" spans="1:19" ht="14.25" customHeight="1">
      <c r="A140" s="120"/>
      <c r="B140" s="120"/>
      <c r="C140" s="120"/>
      <c r="D140" s="120"/>
      <c r="E140" s="120"/>
      <c r="F140" s="120"/>
      <c r="G140" s="120"/>
      <c r="H140" s="120"/>
      <c r="I140" s="120"/>
      <c r="J140" s="120"/>
      <c r="K140" s="120"/>
      <c r="L140" s="120"/>
      <c r="M140" s="120"/>
      <c r="N140" s="120"/>
      <c r="O140" s="120"/>
      <c r="P140" s="120"/>
      <c r="Q140" s="120"/>
      <c r="R140" s="120"/>
      <c r="S140" s="120"/>
    </row>
    <row r="141" spans="1:19" ht="14.25" customHeight="1">
      <c r="A141" s="120"/>
      <c r="B141" s="120"/>
      <c r="C141" s="120"/>
      <c r="D141" s="120"/>
      <c r="E141" s="120"/>
      <c r="F141" s="120"/>
      <c r="G141" s="120"/>
      <c r="H141" s="120"/>
      <c r="I141" s="120"/>
      <c r="J141" s="120"/>
      <c r="K141" s="120"/>
      <c r="L141" s="120"/>
      <c r="M141" s="120"/>
      <c r="N141" s="120"/>
      <c r="O141" s="120"/>
      <c r="P141" s="120"/>
      <c r="Q141" s="120"/>
      <c r="R141" s="120"/>
      <c r="S141" s="120"/>
    </row>
    <row r="142" spans="1:19" ht="14.25" customHeight="1">
      <c r="A142" s="120"/>
      <c r="B142" s="120"/>
      <c r="C142" s="120"/>
      <c r="D142" s="120"/>
      <c r="E142" s="120"/>
      <c r="F142" s="120"/>
      <c r="G142" s="120"/>
      <c r="H142" s="120"/>
      <c r="I142" s="120"/>
      <c r="J142" s="120"/>
      <c r="K142" s="120"/>
      <c r="L142" s="120"/>
      <c r="M142" s="120"/>
      <c r="N142" s="120"/>
      <c r="O142" s="120"/>
      <c r="P142" s="120"/>
      <c r="Q142" s="120"/>
      <c r="R142" s="120"/>
      <c r="S142" s="120"/>
    </row>
    <row r="143" spans="1:19" ht="14.25" customHeight="1">
      <c r="A143" s="120"/>
      <c r="B143" s="120"/>
      <c r="C143" s="120"/>
      <c r="D143" s="120"/>
      <c r="E143" s="120"/>
      <c r="F143" s="120"/>
      <c r="G143" s="120"/>
      <c r="H143" s="120"/>
      <c r="I143" s="120"/>
      <c r="J143" s="120"/>
      <c r="K143" s="120"/>
      <c r="L143" s="120"/>
      <c r="M143" s="120"/>
      <c r="N143" s="120"/>
      <c r="O143" s="120"/>
      <c r="P143" s="120"/>
      <c r="Q143" s="120"/>
      <c r="R143" s="120"/>
      <c r="S143" s="120"/>
    </row>
    <row r="144" spans="1:19" ht="14.25" customHeight="1">
      <c r="A144" s="120"/>
      <c r="B144" s="120"/>
      <c r="C144" s="120"/>
      <c r="D144" s="120"/>
      <c r="E144" s="120"/>
      <c r="F144" s="120"/>
      <c r="G144" s="120"/>
      <c r="H144" s="120"/>
      <c r="I144" s="120"/>
      <c r="J144" s="120"/>
      <c r="K144" s="120"/>
      <c r="L144" s="120"/>
      <c r="M144" s="120"/>
      <c r="N144" s="120"/>
      <c r="O144" s="120"/>
      <c r="P144" s="120"/>
      <c r="Q144" s="120"/>
      <c r="R144" s="120"/>
      <c r="S144" s="120"/>
    </row>
    <row r="145" spans="1:19" ht="14.25" customHeight="1">
      <c r="A145" s="120"/>
      <c r="B145" s="120"/>
      <c r="C145" s="120"/>
      <c r="D145" s="120"/>
      <c r="E145" s="120"/>
      <c r="F145" s="120"/>
      <c r="G145" s="120"/>
      <c r="H145" s="120"/>
      <c r="I145" s="120"/>
      <c r="J145" s="120"/>
      <c r="K145" s="120"/>
      <c r="L145" s="120"/>
      <c r="M145" s="120"/>
      <c r="N145" s="120"/>
      <c r="O145" s="120"/>
      <c r="P145" s="120"/>
      <c r="Q145" s="120"/>
      <c r="R145" s="120"/>
      <c r="S145" s="120"/>
    </row>
    <row r="146" spans="1:19" ht="14.25" customHeight="1">
      <c r="A146" s="120"/>
      <c r="B146" s="120"/>
      <c r="C146" s="120"/>
      <c r="D146" s="120"/>
      <c r="E146" s="120"/>
      <c r="F146" s="120"/>
      <c r="G146" s="120"/>
      <c r="H146" s="120"/>
      <c r="I146" s="120"/>
      <c r="J146" s="120"/>
      <c r="K146" s="120"/>
      <c r="L146" s="120"/>
      <c r="M146" s="120"/>
      <c r="N146" s="120"/>
      <c r="O146" s="120"/>
      <c r="P146" s="120"/>
      <c r="Q146" s="120"/>
      <c r="R146" s="120"/>
      <c r="S146" s="120"/>
    </row>
    <row r="147" spans="1:19" ht="14.25" customHeight="1">
      <c r="A147" s="120"/>
      <c r="B147" s="120"/>
      <c r="C147" s="120"/>
      <c r="D147" s="120"/>
      <c r="E147" s="120"/>
      <c r="F147" s="120"/>
      <c r="G147" s="120"/>
      <c r="H147" s="120"/>
      <c r="I147" s="120"/>
      <c r="J147" s="120"/>
      <c r="K147" s="120"/>
      <c r="L147" s="120"/>
      <c r="M147" s="120"/>
      <c r="N147" s="120"/>
      <c r="O147" s="120"/>
      <c r="P147" s="120"/>
      <c r="Q147" s="120"/>
      <c r="R147" s="120"/>
      <c r="S147" s="120"/>
    </row>
    <row r="148" spans="1:19" ht="14.25" customHeight="1">
      <c r="A148" s="120"/>
      <c r="B148" s="120"/>
      <c r="C148" s="120"/>
      <c r="D148" s="120"/>
      <c r="E148" s="120"/>
      <c r="F148" s="120"/>
      <c r="G148" s="120"/>
      <c r="H148" s="120"/>
      <c r="I148" s="120"/>
      <c r="J148" s="120"/>
      <c r="K148" s="120"/>
      <c r="L148" s="120"/>
      <c r="M148" s="120"/>
      <c r="N148" s="120"/>
      <c r="O148" s="120"/>
      <c r="P148" s="120"/>
      <c r="Q148" s="120"/>
      <c r="R148" s="120"/>
      <c r="S148" s="120"/>
    </row>
    <row r="149" spans="1:19" ht="14.25" customHeight="1">
      <c r="A149" s="120"/>
      <c r="B149" s="120"/>
      <c r="C149" s="120"/>
      <c r="D149" s="120"/>
      <c r="E149" s="120"/>
      <c r="F149" s="120"/>
      <c r="G149" s="120"/>
      <c r="H149" s="120"/>
      <c r="I149" s="120"/>
      <c r="J149" s="120"/>
      <c r="K149" s="120"/>
      <c r="L149" s="120"/>
      <c r="M149" s="120"/>
      <c r="N149" s="120"/>
      <c r="O149" s="120"/>
      <c r="P149" s="120"/>
      <c r="Q149" s="120"/>
      <c r="R149" s="120"/>
      <c r="S149" s="120"/>
    </row>
    <row r="150" spans="1:19" ht="14.25" customHeight="1">
      <c r="A150" s="120"/>
      <c r="B150" s="120"/>
      <c r="C150" s="120"/>
      <c r="D150" s="120"/>
      <c r="E150" s="120"/>
      <c r="F150" s="120"/>
      <c r="G150" s="120"/>
      <c r="H150" s="120"/>
      <c r="I150" s="120"/>
      <c r="J150" s="120"/>
      <c r="K150" s="120"/>
      <c r="L150" s="120"/>
      <c r="M150" s="120"/>
      <c r="N150" s="120"/>
      <c r="O150" s="120"/>
      <c r="P150" s="120"/>
      <c r="Q150" s="120"/>
      <c r="R150" s="120"/>
      <c r="S150" s="120"/>
    </row>
    <row r="151" spans="1:19" ht="14.25" customHeight="1">
      <c r="A151" s="120"/>
      <c r="B151" s="120"/>
      <c r="C151" s="120"/>
      <c r="D151" s="120"/>
      <c r="E151" s="120"/>
      <c r="F151" s="120"/>
      <c r="G151" s="120"/>
      <c r="H151" s="120"/>
      <c r="I151" s="120"/>
      <c r="J151" s="120"/>
      <c r="K151" s="120"/>
      <c r="L151" s="120"/>
      <c r="M151" s="120"/>
      <c r="N151" s="120"/>
      <c r="O151" s="120"/>
      <c r="P151" s="120"/>
      <c r="Q151" s="120"/>
      <c r="R151" s="120"/>
      <c r="S151" s="120"/>
    </row>
    <row r="152" spans="1:19" ht="14.25" customHeight="1">
      <c r="A152" s="120"/>
      <c r="B152" s="120"/>
      <c r="C152" s="120"/>
      <c r="D152" s="120"/>
      <c r="E152" s="120"/>
      <c r="F152" s="120"/>
      <c r="G152" s="120"/>
      <c r="H152" s="120"/>
      <c r="I152" s="120"/>
      <c r="J152" s="120"/>
      <c r="K152" s="120"/>
      <c r="L152" s="120"/>
      <c r="M152" s="120"/>
      <c r="N152" s="120"/>
      <c r="O152" s="120"/>
      <c r="P152" s="120"/>
      <c r="Q152" s="120"/>
      <c r="R152" s="120"/>
      <c r="S152" s="120"/>
    </row>
    <row r="153" spans="1:19" ht="14.25" customHeight="1">
      <c r="A153" s="120"/>
      <c r="B153" s="120"/>
      <c r="C153" s="120"/>
      <c r="D153" s="120"/>
      <c r="E153" s="120"/>
      <c r="F153" s="120"/>
      <c r="G153" s="120"/>
      <c r="H153" s="120"/>
      <c r="I153" s="120"/>
      <c r="J153" s="120"/>
      <c r="K153" s="120"/>
      <c r="L153" s="120"/>
      <c r="M153" s="120"/>
      <c r="N153" s="120"/>
      <c r="O153" s="120"/>
      <c r="P153" s="120"/>
      <c r="Q153" s="120"/>
      <c r="R153" s="120"/>
      <c r="S153" s="120"/>
    </row>
    <row r="154" spans="1:19" ht="14.25" customHeight="1">
      <c r="A154" s="120"/>
      <c r="B154" s="120"/>
      <c r="C154" s="120"/>
      <c r="D154" s="120"/>
      <c r="E154" s="120"/>
      <c r="F154" s="120"/>
      <c r="G154" s="120"/>
      <c r="H154" s="120"/>
      <c r="I154" s="120"/>
      <c r="J154" s="120"/>
      <c r="K154" s="120"/>
      <c r="L154" s="120"/>
      <c r="M154" s="120"/>
      <c r="N154" s="120"/>
      <c r="O154" s="120"/>
      <c r="P154" s="120"/>
      <c r="Q154" s="120"/>
      <c r="R154" s="120"/>
      <c r="S154" s="120"/>
    </row>
    <row r="155" spans="1:19" ht="14.25" customHeight="1">
      <c r="A155" s="120"/>
      <c r="B155" s="120"/>
      <c r="C155" s="120"/>
      <c r="D155" s="120"/>
      <c r="E155" s="120"/>
      <c r="F155" s="120"/>
      <c r="G155" s="120"/>
      <c r="H155" s="120"/>
      <c r="I155" s="120"/>
      <c r="J155" s="120"/>
      <c r="K155" s="120"/>
      <c r="L155" s="120"/>
      <c r="M155" s="120"/>
      <c r="N155" s="120"/>
      <c r="O155" s="120"/>
      <c r="P155" s="120"/>
      <c r="Q155" s="120"/>
      <c r="R155" s="120"/>
      <c r="S155" s="120"/>
    </row>
    <row r="156" spans="1:19" ht="14.25" customHeight="1">
      <c r="A156" s="120"/>
      <c r="B156" s="120"/>
      <c r="C156" s="120"/>
      <c r="D156" s="120"/>
      <c r="E156" s="120"/>
      <c r="F156" s="120"/>
      <c r="G156" s="120"/>
      <c r="H156" s="120"/>
      <c r="I156" s="120"/>
      <c r="J156" s="120"/>
      <c r="K156" s="120"/>
      <c r="L156" s="120"/>
      <c r="M156" s="120"/>
      <c r="N156" s="120"/>
      <c r="O156" s="120"/>
      <c r="P156" s="120"/>
      <c r="Q156" s="120"/>
      <c r="R156" s="120"/>
      <c r="S156" s="120"/>
    </row>
    <row r="157" spans="1:19" ht="14.25" customHeight="1">
      <c r="A157" s="120"/>
      <c r="B157" s="120"/>
      <c r="C157" s="120"/>
      <c r="D157" s="120"/>
      <c r="E157" s="120"/>
      <c r="F157" s="120"/>
      <c r="G157" s="120"/>
      <c r="H157" s="120"/>
      <c r="I157" s="120"/>
      <c r="J157" s="120"/>
      <c r="K157" s="120"/>
      <c r="L157" s="120"/>
      <c r="M157" s="120"/>
      <c r="N157" s="120"/>
      <c r="O157" s="120"/>
      <c r="P157" s="120"/>
      <c r="Q157" s="120"/>
      <c r="R157" s="120"/>
      <c r="S157" s="120"/>
    </row>
    <row r="158" spans="1:19" ht="14.25" customHeight="1">
      <c r="A158" s="120"/>
      <c r="B158" s="120"/>
      <c r="C158" s="120"/>
      <c r="D158" s="120"/>
      <c r="E158" s="120"/>
      <c r="F158" s="120"/>
      <c r="G158" s="120"/>
      <c r="H158" s="120"/>
      <c r="I158" s="120"/>
      <c r="J158" s="120"/>
      <c r="K158" s="120"/>
      <c r="L158" s="120"/>
      <c r="M158" s="120"/>
      <c r="N158" s="120"/>
      <c r="O158" s="120"/>
      <c r="P158" s="120"/>
      <c r="Q158" s="120"/>
      <c r="R158" s="120"/>
      <c r="S158" s="120"/>
    </row>
    <row r="159" spans="1:19" ht="14.25" customHeight="1">
      <c r="A159" s="120"/>
      <c r="B159" s="120"/>
      <c r="C159" s="120"/>
      <c r="D159" s="120"/>
      <c r="E159" s="120"/>
      <c r="F159" s="120"/>
      <c r="G159" s="120"/>
      <c r="H159" s="120"/>
      <c r="I159" s="120"/>
      <c r="J159" s="120"/>
      <c r="K159" s="120"/>
      <c r="L159" s="120"/>
      <c r="M159" s="120"/>
      <c r="N159" s="120"/>
      <c r="O159" s="120"/>
      <c r="P159" s="120"/>
      <c r="Q159" s="120"/>
      <c r="R159" s="120"/>
      <c r="S159" s="120"/>
    </row>
    <row r="160" spans="1:19" ht="14.25" customHeight="1">
      <c r="A160" s="120"/>
      <c r="B160" s="120"/>
      <c r="C160" s="120"/>
      <c r="D160" s="120"/>
      <c r="E160" s="120"/>
      <c r="F160" s="120"/>
      <c r="G160" s="120"/>
      <c r="H160" s="120"/>
      <c r="I160" s="120"/>
      <c r="J160" s="120"/>
      <c r="K160" s="120"/>
      <c r="L160" s="120"/>
      <c r="M160" s="120"/>
      <c r="N160" s="120"/>
      <c r="O160" s="120"/>
      <c r="P160" s="120"/>
      <c r="Q160" s="120"/>
      <c r="R160" s="120"/>
      <c r="S160" s="120"/>
    </row>
    <row r="161" spans="1:19" ht="14.25" customHeight="1">
      <c r="A161" s="120"/>
      <c r="B161" s="120"/>
      <c r="C161" s="120"/>
      <c r="D161" s="120"/>
      <c r="E161" s="120"/>
      <c r="F161" s="120"/>
      <c r="G161" s="120"/>
      <c r="H161" s="120"/>
      <c r="I161" s="120"/>
      <c r="J161" s="120"/>
      <c r="K161" s="120"/>
      <c r="L161" s="120"/>
      <c r="M161" s="120"/>
      <c r="N161" s="120"/>
      <c r="O161" s="120"/>
      <c r="P161" s="120"/>
      <c r="Q161" s="120"/>
      <c r="R161" s="120"/>
      <c r="S161" s="120"/>
    </row>
    <row r="162" spans="1:19" ht="14.25" customHeight="1">
      <c r="A162" s="120"/>
      <c r="B162" s="120"/>
      <c r="C162" s="120"/>
      <c r="D162" s="120"/>
      <c r="E162" s="120"/>
      <c r="F162" s="120"/>
      <c r="G162" s="120"/>
      <c r="H162" s="120"/>
      <c r="I162" s="120"/>
      <c r="J162" s="120"/>
      <c r="K162" s="120"/>
      <c r="L162" s="120"/>
      <c r="M162" s="120"/>
      <c r="N162" s="120"/>
      <c r="O162" s="120"/>
      <c r="P162" s="120"/>
      <c r="Q162" s="120"/>
      <c r="R162" s="120"/>
      <c r="S162" s="120"/>
    </row>
    <row r="163" spans="1:19" ht="14.25" customHeight="1">
      <c r="A163" s="120"/>
      <c r="B163" s="120"/>
      <c r="C163" s="120"/>
      <c r="D163" s="120"/>
      <c r="E163" s="120"/>
      <c r="F163" s="120"/>
      <c r="G163" s="120"/>
      <c r="H163" s="120"/>
      <c r="I163" s="120"/>
      <c r="J163" s="120"/>
      <c r="K163" s="120"/>
      <c r="L163" s="120"/>
      <c r="M163" s="120"/>
      <c r="N163" s="120"/>
      <c r="O163" s="120"/>
      <c r="P163" s="120"/>
      <c r="Q163" s="120"/>
      <c r="R163" s="120"/>
      <c r="S163" s="120"/>
    </row>
    <row r="164" spans="1:19" ht="14.25" customHeight="1">
      <c r="A164" s="120"/>
      <c r="B164" s="120"/>
      <c r="C164" s="120"/>
      <c r="D164" s="120"/>
      <c r="E164" s="120"/>
      <c r="F164" s="120"/>
      <c r="G164" s="120"/>
      <c r="H164" s="120"/>
      <c r="I164" s="120"/>
      <c r="J164" s="120"/>
      <c r="K164" s="120"/>
      <c r="L164" s="120"/>
      <c r="M164" s="120"/>
      <c r="N164" s="120"/>
      <c r="O164" s="120"/>
      <c r="P164" s="120"/>
      <c r="Q164" s="120"/>
      <c r="R164" s="120"/>
      <c r="S164" s="120"/>
    </row>
    <row r="165" spans="1:19" ht="14.25" customHeight="1">
      <c r="A165" s="120"/>
      <c r="B165" s="120"/>
      <c r="C165" s="120"/>
      <c r="D165" s="120"/>
      <c r="E165" s="120"/>
      <c r="F165" s="120"/>
      <c r="G165" s="120"/>
      <c r="H165" s="120"/>
      <c r="I165" s="120"/>
      <c r="J165" s="120"/>
      <c r="K165" s="120"/>
      <c r="L165" s="120"/>
      <c r="M165" s="120"/>
      <c r="N165" s="120"/>
      <c r="O165" s="120"/>
      <c r="P165" s="120"/>
      <c r="Q165" s="120"/>
      <c r="R165" s="120"/>
      <c r="S165" s="120"/>
    </row>
    <row r="166" spans="1:19" ht="14.25" customHeight="1">
      <c r="A166" s="120"/>
      <c r="B166" s="120"/>
      <c r="C166" s="120"/>
      <c r="D166" s="120"/>
      <c r="E166" s="120"/>
      <c r="F166" s="120"/>
      <c r="G166" s="120"/>
      <c r="H166" s="120"/>
      <c r="I166" s="120"/>
      <c r="J166" s="120"/>
      <c r="K166" s="120"/>
      <c r="L166" s="120"/>
      <c r="M166" s="120"/>
      <c r="N166" s="120"/>
      <c r="O166" s="120"/>
      <c r="P166" s="120"/>
      <c r="Q166" s="120"/>
      <c r="R166" s="120"/>
      <c r="S166" s="120"/>
    </row>
    <row r="167" spans="1:19" ht="14.25" customHeight="1">
      <c r="A167" s="120"/>
      <c r="B167" s="120"/>
      <c r="C167" s="120"/>
      <c r="D167" s="120"/>
      <c r="E167" s="120"/>
      <c r="F167" s="120"/>
      <c r="G167" s="120"/>
      <c r="H167" s="120"/>
      <c r="I167" s="120"/>
      <c r="J167" s="120"/>
      <c r="K167" s="120"/>
      <c r="L167" s="120"/>
      <c r="M167" s="120"/>
      <c r="N167" s="120"/>
      <c r="O167" s="120"/>
      <c r="P167" s="120"/>
      <c r="Q167" s="120"/>
      <c r="R167" s="120"/>
      <c r="S167" s="120"/>
    </row>
    <row r="168" spans="1:19" ht="14.25" customHeight="1">
      <c r="A168" s="120"/>
      <c r="B168" s="120"/>
      <c r="C168" s="120"/>
      <c r="D168" s="120"/>
      <c r="E168" s="120"/>
      <c r="F168" s="120"/>
      <c r="G168" s="120"/>
      <c r="H168" s="120"/>
      <c r="I168" s="120"/>
      <c r="J168" s="120"/>
      <c r="K168" s="120"/>
      <c r="L168" s="120"/>
      <c r="M168" s="120"/>
      <c r="N168" s="120"/>
      <c r="O168" s="120"/>
      <c r="P168" s="120"/>
      <c r="Q168" s="120"/>
      <c r="R168" s="120"/>
      <c r="S168" s="120"/>
    </row>
    <row r="169" spans="1:19" ht="14.25" customHeight="1">
      <c r="A169" s="120"/>
      <c r="B169" s="120"/>
      <c r="C169" s="120"/>
      <c r="D169" s="120"/>
      <c r="E169" s="120"/>
      <c r="F169" s="120"/>
      <c r="G169" s="120"/>
      <c r="H169" s="120"/>
      <c r="I169" s="120"/>
      <c r="J169" s="120"/>
      <c r="K169" s="120"/>
      <c r="L169" s="120"/>
      <c r="M169" s="120"/>
      <c r="N169" s="120"/>
      <c r="O169" s="120"/>
      <c r="P169" s="120"/>
      <c r="Q169" s="120"/>
      <c r="R169" s="120"/>
      <c r="S169" s="120"/>
    </row>
    <row r="170" spans="1:19" ht="14.25" customHeight="1">
      <c r="A170" s="120"/>
      <c r="B170" s="120"/>
      <c r="C170" s="120"/>
      <c r="D170" s="120"/>
      <c r="E170" s="120"/>
      <c r="F170" s="120"/>
      <c r="G170" s="120"/>
      <c r="H170" s="120"/>
      <c r="I170" s="120"/>
      <c r="J170" s="120"/>
      <c r="K170" s="120"/>
      <c r="L170" s="120"/>
      <c r="M170" s="120"/>
      <c r="N170" s="120"/>
      <c r="O170" s="120"/>
      <c r="P170" s="120"/>
      <c r="Q170" s="120"/>
      <c r="R170" s="120"/>
      <c r="S170" s="120"/>
    </row>
    <row r="171" spans="1:19" ht="14.25" customHeight="1">
      <c r="A171" s="120"/>
      <c r="B171" s="120"/>
      <c r="C171" s="120"/>
      <c r="D171" s="120"/>
      <c r="E171" s="120"/>
      <c r="F171" s="120"/>
      <c r="G171" s="120"/>
      <c r="H171" s="120"/>
      <c r="I171" s="120"/>
      <c r="J171" s="120"/>
      <c r="K171" s="120"/>
      <c r="L171" s="120"/>
      <c r="M171" s="120"/>
      <c r="N171" s="120"/>
      <c r="O171" s="120"/>
      <c r="P171" s="120"/>
      <c r="Q171" s="120"/>
      <c r="R171" s="120"/>
      <c r="S171" s="120"/>
    </row>
    <row r="172" spans="1:19" ht="14.25" customHeight="1">
      <c r="A172" s="120"/>
      <c r="B172" s="120"/>
      <c r="C172" s="120"/>
      <c r="D172" s="120"/>
      <c r="E172" s="120"/>
      <c r="F172" s="120"/>
      <c r="G172" s="120"/>
      <c r="H172" s="120"/>
      <c r="I172" s="120"/>
      <c r="J172" s="120"/>
      <c r="K172" s="120"/>
      <c r="L172" s="120"/>
      <c r="M172" s="120"/>
      <c r="N172" s="120"/>
      <c r="O172" s="120"/>
      <c r="P172" s="120"/>
      <c r="Q172" s="120"/>
      <c r="R172" s="120"/>
      <c r="S172" s="120"/>
    </row>
    <row r="173" spans="1:19" ht="14.25" customHeight="1">
      <c r="A173" s="120"/>
      <c r="B173" s="120"/>
      <c r="C173" s="120"/>
      <c r="D173" s="120"/>
      <c r="E173" s="120"/>
      <c r="F173" s="120"/>
      <c r="G173" s="120"/>
      <c r="H173" s="120"/>
      <c r="I173" s="120"/>
      <c r="J173" s="120"/>
      <c r="K173" s="120"/>
      <c r="L173" s="120"/>
      <c r="M173" s="120"/>
      <c r="N173" s="120"/>
      <c r="O173" s="120"/>
      <c r="P173" s="120"/>
      <c r="Q173" s="120"/>
      <c r="R173" s="120"/>
      <c r="S173" s="120"/>
    </row>
    <row r="174" spans="1:19" ht="14.25" customHeight="1">
      <c r="A174" s="120"/>
      <c r="B174" s="120"/>
      <c r="C174" s="120"/>
      <c r="D174" s="120"/>
      <c r="E174" s="120"/>
      <c r="F174" s="120"/>
      <c r="G174" s="120"/>
      <c r="H174" s="120"/>
      <c r="I174" s="120"/>
      <c r="J174" s="120"/>
      <c r="K174" s="120"/>
      <c r="L174" s="120"/>
      <c r="M174" s="120"/>
      <c r="N174" s="120"/>
      <c r="O174" s="120"/>
      <c r="P174" s="120"/>
      <c r="Q174" s="120"/>
      <c r="R174" s="120"/>
      <c r="S174" s="120"/>
    </row>
    <row r="175" spans="1:19" ht="14.25" customHeight="1">
      <c r="A175" s="120"/>
      <c r="B175" s="120"/>
      <c r="C175" s="120"/>
      <c r="D175" s="120"/>
      <c r="E175" s="120"/>
      <c r="F175" s="120"/>
      <c r="G175" s="120"/>
      <c r="H175" s="120"/>
      <c r="I175" s="120"/>
      <c r="J175" s="120"/>
      <c r="K175" s="120"/>
      <c r="L175" s="120"/>
      <c r="M175" s="120"/>
      <c r="N175" s="120"/>
      <c r="O175" s="120"/>
      <c r="P175" s="120"/>
      <c r="Q175" s="120"/>
      <c r="R175" s="120"/>
      <c r="S175" s="120"/>
    </row>
    <row r="176" spans="1:19" ht="14.25" customHeight="1">
      <c r="A176" s="120"/>
      <c r="B176" s="120"/>
      <c r="C176" s="120"/>
      <c r="D176" s="120"/>
      <c r="E176" s="120"/>
      <c r="F176" s="120"/>
      <c r="G176" s="120"/>
      <c r="H176" s="120"/>
      <c r="I176" s="120"/>
      <c r="J176" s="120"/>
      <c r="K176" s="120"/>
      <c r="L176" s="120"/>
      <c r="M176" s="120"/>
      <c r="N176" s="120"/>
      <c r="O176" s="120"/>
      <c r="P176" s="120"/>
      <c r="Q176" s="120"/>
      <c r="R176" s="120"/>
      <c r="S176" s="120"/>
    </row>
    <row r="177" spans="1:19" ht="14.25" customHeight="1">
      <c r="A177" s="120"/>
      <c r="B177" s="120"/>
      <c r="C177" s="120"/>
      <c r="D177" s="120"/>
      <c r="E177" s="120"/>
      <c r="F177" s="120"/>
      <c r="G177" s="120"/>
      <c r="H177" s="120"/>
      <c r="I177" s="120"/>
      <c r="J177" s="120"/>
      <c r="K177" s="120"/>
      <c r="L177" s="120"/>
      <c r="M177" s="120"/>
      <c r="N177" s="120"/>
      <c r="O177" s="120"/>
      <c r="P177" s="120"/>
      <c r="Q177" s="120"/>
      <c r="R177" s="120"/>
      <c r="S177" s="120"/>
    </row>
    <row r="178" spans="1:19" ht="14.25" customHeight="1">
      <c r="A178" s="120"/>
      <c r="B178" s="120"/>
      <c r="C178" s="120"/>
      <c r="D178" s="120"/>
      <c r="E178" s="120"/>
      <c r="F178" s="120"/>
      <c r="G178" s="120"/>
      <c r="H178" s="120"/>
      <c r="I178" s="120"/>
      <c r="J178" s="120"/>
      <c r="K178" s="120"/>
      <c r="L178" s="120"/>
      <c r="M178" s="120"/>
      <c r="N178" s="120"/>
      <c r="O178" s="120"/>
      <c r="P178" s="120"/>
      <c r="Q178" s="120"/>
      <c r="R178" s="120"/>
      <c r="S178" s="120"/>
    </row>
    <row r="179" spans="1:19" ht="14.25" customHeight="1">
      <c r="A179" s="120"/>
      <c r="B179" s="120"/>
      <c r="C179" s="120"/>
      <c r="D179" s="120"/>
      <c r="E179" s="120"/>
      <c r="F179" s="120"/>
      <c r="G179" s="120"/>
      <c r="H179" s="120"/>
      <c r="I179" s="120"/>
      <c r="J179" s="120"/>
      <c r="K179" s="120"/>
      <c r="L179" s="120"/>
      <c r="M179" s="120"/>
      <c r="N179" s="120"/>
      <c r="O179" s="120"/>
      <c r="P179" s="120"/>
      <c r="Q179" s="120"/>
      <c r="R179" s="120"/>
      <c r="S179" s="120"/>
    </row>
    <row r="180" spans="1:19" ht="14.25" customHeight="1">
      <c r="A180" s="120"/>
      <c r="B180" s="120"/>
      <c r="C180" s="120"/>
      <c r="D180" s="120"/>
      <c r="E180" s="120"/>
      <c r="F180" s="120"/>
      <c r="G180" s="120"/>
      <c r="H180" s="120"/>
      <c r="I180" s="120"/>
      <c r="J180" s="120"/>
      <c r="K180" s="120"/>
      <c r="L180" s="120"/>
      <c r="M180" s="120"/>
      <c r="N180" s="120"/>
      <c r="O180" s="120"/>
      <c r="P180" s="120"/>
      <c r="Q180" s="120"/>
      <c r="R180" s="120"/>
      <c r="S180" s="120"/>
    </row>
    <row r="181" spans="1:19" ht="14.25" customHeight="1">
      <c r="A181" s="120"/>
      <c r="B181" s="120"/>
      <c r="C181" s="120"/>
      <c r="D181" s="120"/>
      <c r="E181" s="120"/>
      <c r="F181" s="120"/>
      <c r="G181" s="120"/>
      <c r="H181" s="120"/>
      <c r="I181" s="120"/>
      <c r="J181" s="120"/>
      <c r="K181" s="120"/>
      <c r="L181" s="120"/>
      <c r="M181" s="120"/>
      <c r="N181" s="120"/>
      <c r="O181" s="120"/>
      <c r="P181" s="120"/>
      <c r="Q181" s="120"/>
      <c r="R181" s="120"/>
      <c r="S181" s="120"/>
    </row>
    <row r="182" spans="1:19" ht="14.25" customHeight="1">
      <c r="A182" s="120"/>
      <c r="B182" s="120"/>
      <c r="C182" s="120"/>
      <c r="D182" s="120"/>
      <c r="E182" s="120"/>
      <c r="F182" s="120"/>
      <c r="G182" s="120"/>
      <c r="H182" s="120"/>
      <c r="I182" s="120"/>
      <c r="J182" s="120"/>
      <c r="K182" s="120"/>
      <c r="L182" s="120"/>
      <c r="M182" s="120"/>
      <c r="N182" s="120"/>
      <c r="O182" s="120"/>
      <c r="P182" s="120"/>
      <c r="Q182" s="120"/>
      <c r="R182" s="120"/>
      <c r="S182" s="120"/>
    </row>
    <row r="183" spans="1:19" ht="14.25" customHeight="1">
      <c r="A183" s="120"/>
      <c r="B183" s="120"/>
      <c r="C183" s="120"/>
      <c r="D183" s="120"/>
      <c r="E183" s="120"/>
      <c r="F183" s="120"/>
      <c r="G183" s="120"/>
      <c r="H183" s="120"/>
      <c r="I183" s="120"/>
      <c r="J183" s="120"/>
      <c r="K183" s="120"/>
      <c r="L183" s="120"/>
      <c r="M183" s="120"/>
      <c r="N183" s="120"/>
      <c r="O183" s="120"/>
      <c r="P183" s="120"/>
      <c r="Q183" s="120"/>
      <c r="R183" s="120"/>
      <c r="S183" s="120"/>
    </row>
    <row r="184" spans="1:19" ht="14.25" customHeight="1">
      <c r="A184" s="120"/>
      <c r="B184" s="120"/>
      <c r="C184" s="120"/>
      <c r="D184" s="120"/>
      <c r="E184" s="120"/>
      <c r="F184" s="120"/>
      <c r="G184" s="120"/>
      <c r="H184" s="120"/>
      <c r="I184" s="120"/>
      <c r="J184" s="120"/>
      <c r="K184" s="120"/>
      <c r="L184" s="120"/>
      <c r="M184" s="120"/>
      <c r="N184" s="120"/>
      <c r="O184" s="120"/>
      <c r="P184" s="120"/>
      <c r="Q184" s="120"/>
      <c r="R184" s="120"/>
      <c r="S184" s="120"/>
    </row>
    <row r="185" spans="1:19" ht="14.25" customHeight="1">
      <c r="A185" s="120"/>
      <c r="B185" s="120"/>
      <c r="C185" s="120"/>
      <c r="D185" s="120"/>
      <c r="E185" s="120"/>
      <c r="F185" s="120"/>
      <c r="G185" s="120"/>
      <c r="H185" s="120"/>
      <c r="I185" s="120"/>
      <c r="J185" s="120"/>
      <c r="K185" s="120"/>
      <c r="L185" s="120"/>
      <c r="M185" s="120"/>
      <c r="N185" s="120"/>
      <c r="O185" s="120"/>
      <c r="P185" s="120"/>
      <c r="Q185" s="120"/>
      <c r="R185" s="120"/>
      <c r="S185" s="120"/>
    </row>
    <row r="186" spans="1:19" ht="14.25" customHeight="1">
      <c r="A186" s="120"/>
      <c r="B186" s="120"/>
      <c r="C186" s="120"/>
      <c r="D186" s="120"/>
      <c r="E186" s="120"/>
      <c r="F186" s="120"/>
      <c r="G186" s="120"/>
      <c r="H186" s="120"/>
      <c r="I186" s="120"/>
      <c r="J186" s="120"/>
      <c r="K186" s="120"/>
      <c r="L186" s="120"/>
      <c r="M186" s="120"/>
      <c r="N186" s="120"/>
      <c r="O186" s="120"/>
      <c r="P186" s="120"/>
      <c r="Q186" s="120"/>
      <c r="R186" s="120"/>
      <c r="S186" s="120"/>
    </row>
    <row r="187" spans="1:19" ht="14.25" customHeight="1">
      <c r="A187" s="120"/>
      <c r="B187" s="120"/>
      <c r="C187" s="120"/>
      <c r="D187" s="120"/>
      <c r="E187" s="120"/>
      <c r="F187" s="120"/>
      <c r="G187" s="120"/>
      <c r="H187" s="120"/>
      <c r="I187" s="120"/>
      <c r="J187" s="120"/>
      <c r="K187" s="120"/>
      <c r="L187" s="120"/>
      <c r="M187" s="120"/>
      <c r="N187" s="120"/>
      <c r="O187" s="120"/>
      <c r="P187" s="120"/>
      <c r="Q187" s="120"/>
      <c r="R187" s="120"/>
      <c r="S187" s="120"/>
    </row>
    <row r="188" spans="1:19" ht="14.25" customHeight="1">
      <c r="A188" s="120"/>
      <c r="B188" s="120"/>
      <c r="C188" s="120"/>
      <c r="D188" s="120"/>
      <c r="E188" s="120"/>
      <c r="F188" s="120"/>
      <c r="G188" s="120"/>
      <c r="H188" s="120"/>
      <c r="I188" s="120"/>
      <c r="J188" s="120"/>
      <c r="K188" s="120"/>
      <c r="L188" s="120"/>
      <c r="M188" s="120"/>
      <c r="N188" s="120"/>
      <c r="O188" s="120"/>
      <c r="P188" s="120"/>
      <c r="Q188" s="120"/>
      <c r="R188" s="120"/>
      <c r="S188" s="120"/>
    </row>
    <row r="189" spans="1:19" ht="14.25" customHeight="1">
      <c r="A189" s="120"/>
      <c r="B189" s="120"/>
      <c r="C189" s="120"/>
      <c r="D189" s="120"/>
      <c r="E189" s="120"/>
      <c r="F189" s="120"/>
      <c r="G189" s="120"/>
      <c r="H189" s="120"/>
      <c r="I189" s="120"/>
      <c r="J189" s="120"/>
      <c r="K189" s="120"/>
      <c r="L189" s="120"/>
      <c r="M189" s="120"/>
      <c r="N189" s="120"/>
      <c r="O189" s="120"/>
      <c r="P189" s="120"/>
      <c r="Q189" s="120"/>
      <c r="R189" s="120"/>
      <c r="S189" s="120"/>
    </row>
    <row r="190" spans="1:19" ht="14.25" customHeight="1">
      <c r="A190" s="120"/>
      <c r="B190" s="120"/>
      <c r="C190" s="120"/>
      <c r="D190" s="120"/>
      <c r="E190" s="120"/>
      <c r="F190" s="120"/>
      <c r="G190" s="120"/>
      <c r="H190" s="120"/>
      <c r="I190" s="120"/>
      <c r="J190" s="120"/>
      <c r="K190" s="120"/>
      <c r="L190" s="120"/>
      <c r="M190" s="120"/>
      <c r="N190" s="120"/>
      <c r="O190" s="120"/>
      <c r="P190" s="120"/>
      <c r="Q190" s="120"/>
      <c r="R190" s="120"/>
      <c r="S190" s="120"/>
    </row>
    <row r="191" spans="1:19" ht="14.25" customHeight="1">
      <c r="A191" s="120"/>
      <c r="B191" s="120"/>
      <c r="C191" s="120"/>
      <c r="D191" s="120"/>
      <c r="E191" s="120"/>
      <c r="F191" s="120"/>
      <c r="G191" s="120"/>
      <c r="H191" s="120"/>
      <c r="I191" s="120"/>
      <c r="J191" s="120"/>
      <c r="K191" s="120"/>
      <c r="L191" s="120"/>
      <c r="M191" s="120"/>
      <c r="N191" s="120"/>
      <c r="O191" s="120"/>
      <c r="P191" s="120"/>
      <c r="Q191" s="120"/>
      <c r="R191" s="120"/>
      <c r="S191" s="120"/>
    </row>
    <row r="192" spans="1:19" ht="14.25" customHeight="1">
      <c r="A192" s="120"/>
      <c r="B192" s="120"/>
      <c r="C192" s="120"/>
      <c r="D192" s="120"/>
      <c r="E192" s="120"/>
      <c r="F192" s="120"/>
      <c r="G192" s="120"/>
      <c r="H192" s="120"/>
      <c r="I192" s="120"/>
      <c r="J192" s="120"/>
      <c r="K192" s="120"/>
      <c r="L192" s="120"/>
      <c r="M192" s="120"/>
      <c r="N192" s="120"/>
      <c r="O192" s="120"/>
      <c r="P192" s="120"/>
      <c r="Q192" s="120"/>
      <c r="R192" s="120"/>
      <c r="S192" s="120"/>
    </row>
    <row r="193" spans="1:19" ht="14.25" customHeight="1">
      <c r="A193" s="120"/>
      <c r="B193" s="120"/>
      <c r="C193" s="120"/>
      <c r="D193" s="120"/>
      <c r="E193" s="120"/>
      <c r="F193" s="120"/>
      <c r="G193" s="120"/>
      <c r="H193" s="120"/>
      <c r="I193" s="120"/>
      <c r="J193" s="120"/>
      <c r="K193" s="120"/>
      <c r="L193" s="120"/>
      <c r="M193" s="120"/>
      <c r="N193" s="120"/>
      <c r="O193" s="120"/>
      <c r="P193" s="120"/>
      <c r="Q193" s="120"/>
      <c r="R193" s="120"/>
      <c r="S193" s="120"/>
    </row>
    <row r="194" spans="1:19" ht="14.25" customHeight="1">
      <c r="A194" s="120"/>
      <c r="B194" s="120"/>
      <c r="C194" s="120"/>
      <c r="D194" s="120"/>
      <c r="E194" s="120"/>
      <c r="F194" s="120"/>
      <c r="G194" s="120"/>
      <c r="H194" s="120"/>
      <c r="I194" s="120"/>
      <c r="J194" s="120"/>
      <c r="K194" s="120"/>
      <c r="L194" s="120"/>
      <c r="M194" s="120"/>
      <c r="N194" s="120"/>
      <c r="O194" s="120"/>
      <c r="P194" s="120"/>
      <c r="Q194" s="120"/>
      <c r="R194" s="120"/>
      <c r="S194" s="120"/>
    </row>
    <row r="195" spans="1:19" ht="14.25" customHeight="1">
      <c r="A195" s="120"/>
      <c r="B195" s="120"/>
      <c r="C195" s="120"/>
      <c r="D195" s="120"/>
      <c r="E195" s="120"/>
      <c r="F195" s="120"/>
      <c r="G195" s="120"/>
      <c r="H195" s="120"/>
      <c r="I195" s="120"/>
      <c r="J195" s="120"/>
      <c r="K195" s="120"/>
      <c r="L195" s="120"/>
      <c r="M195" s="120"/>
      <c r="N195" s="120"/>
      <c r="O195" s="120"/>
      <c r="P195" s="120"/>
      <c r="Q195" s="120"/>
      <c r="R195" s="120"/>
      <c r="S195" s="120"/>
    </row>
    <row r="196" spans="1:19" ht="14.25" customHeight="1">
      <c r="A196" s="120"/>
      <c r="B196" s="120"/>
      <c r="C196" s="120"/>
      <c r="D196" s="120"/>
      <c r="E196" s="120"/>
      <c r="F196" s="120"/>
      <c r="G196" s="120"/>
      <c r="H196" s="120"/>
      <c r="I196" s="120"/>
      <c r="J196" s="120"/>
      <c r="K196" s="120"/>
      <c r="L196" s="120"/>
      <c r="M196" s="120"/>
      <c r="N196" s="120"/>
      <c r="O196" s="120"/>
      <c r="P196" s="120"/>
      <c r="Q196" s="120"/>
      <c r="R196" s="120"/>
      <c r="S196" s="120"/>
    </row>
    <row r="197" spans="1:19" ht="14.25" customHeight="1">
      <c r="A197" s="120"/>
      <c r="B197" s="120"/>
      <c r="C197" s="120"/>
      <c r="D197" s="120"/>
      <c r="E197" s="120"/>
      <c r="F197" s="120"/>
      <c r="G197" s="120"/>
      <c r="H197" s="120"/>
      <c r="I197" s="120"/>
      <c r="J197" s="120"/>
      <c r="K197" s="120"/>
      <c r="L197" s="120"/>
      <c r="M197" s="120"/>
      <c r="N197" s="120"/>
      <c r="O197" s="120"/>
      <c r="P197" s="120"/>
      <c r="Q197" s="120"/>
      <c r="R197" s="120"/>
      <c r="S197" s="120"/>
    </row>
    <row r="198" spans="1:19" ht="14.25" customHeight="1">
      <c r="A198" s="120"/>
      <c r="B198" s="120"/>
      <c r="C198" s="120"/>
      <c r="D198" s="120"/>
      <c r="E198" s="120"/>
      <c r="F198" s="120"/>
      <c r="G198" s="120"/>
      <c r="H198" s="120"/>
      <c r="I198" s="120"/>
      <c r="J198" s="120"/>
      <c r="K198" s="120"/>
      <c r="L198" s="120"/>
      <c r="M198" s="120"/>
      <c r="N198" s="120"/>
      <c r="O198" s="120"/>
      <c r="P198" s="120"/>
      <c r="Q198" s="120"/>
      <c r="R198" s="120"/>
      <c r="S198" s="120"/>
    </row>
    <row r="199" spans="1:19" ht="14.25" customHeight="1">
      <c r="A199" s="120"/>
      <c r="B199" s="120"/>
      <c r="C199" s="120"/>
      <c r="D199" s="120"/>
      <c r="E199" s="120"/>
      <c r="F199" s="120"/>
      <c r="G199" s="120"/>
      <c r="H199" s="120"/>
      <c r="I199" s="120"/>
      <c r="J199" s="120"/>
      <c r="K199" s="120"/>
      <c r="L199" s="120"/>
      <c r="M199" s="120"/>
      <c r="N199" s="120"/>
      <c r="O199" s="120"/>
      <c r="P199" s="120"/>
      <c r="Q199" s="120"/>
      <c r="R199" s="120"/>
      <c r="S199" s="120"/>
    </row>
    <row r="200" spans="1:19" ht="14.25" customHeight="1">
      <c r="A200" s="120"/>
      <c r="B200" s="120"/>
      <c r="C200" s="120"/>
      <c r="D200" s="120"/>
      <c r="E200" s="120"/>
      <c r="F200" s="120"/>
      <c r="G200" s="120"/>
      <c r="H200" s="120"/>
      <c r="I200" s="120"/>
      <c r="J200" s="120"/>
      <c r="K200" s="120"/>
      <c r="L200" s="120"/>
      <c r="M200" s="120"/>
      <c r="N200" s="120"/>
      <c r="O200" s="120"/>
      <c r="P200" s="120"/>
      <c r="Q200" s="120"/>
      <c r="R200" s="120"/>
      <c r="S200" s="120"/>
    </row>
    <row r="201" spans="1:19" ht="14.25" customHeight="1">
      <c r="A201" s="120"/>
      <c r="B201" s="120"/>
      <c r="C201" s="120"/>
      <c r="D201" s="120"/>
      <c r="E201" s="120"/>
      <c r="F201" s="120"/>
      <c r="G201" s="120"/>
      <c r="H201" s="120"/>
      <c r="I201" s="120"/>
      <c r="J201" s="120"/>
      <c r="K201" s="120"/>
      <c r="L201" s="120"/>
      <c r="M201" s="120"/>
      <c r="N201" s="120"/>
      <c r="O201" s="120"/>
      <c r="P201" s="120"/>
      <c r="Q201" s="120"/>
      <c r="R201" s="120"/>
      <c r="S201" s="120"/>
    </row>
    <row r="202" spans="1:19" ht="14.25" customHeight="1">
      <c r="A202" s="120"/>
      <c r="B202" s="120"/>
      <c r="C202" s="120"/>
      <c r="D202" s="120"/>
      <c r="E202" s="120"/>
      <c r="F202" s="120"/>
      <c r="G202" s="120"/>
      <c r="H202" s="120"/>
      <c r="I202" s="120"/>
      <c r="J202" s="120"/>
      <c r="K202" s="120"/>
      <c r="L202" s="120"/>
      <c r="M202" s="120"/>
      <c r="N202" s="120"/>
      <c r="O202" s="120"/>
      <c r="P202" s="120"/>
      <c r="Q202" s="120"/>
      <c r="R202" s="120"/>
      <c r="S202" s="120"/>
    </row>
    <row r="203" spans="1:19" ht="14.25" customHeight="1">
      <c r="A203" s="120"/>
      <c r="B203" s="120"/>
      <c r="C203" s="120"/>
      <c r="D203" s="120"/>
      <c r="E203" s="120"/>
      <c r="F203" s="120"/>
      <c r="G203" s="120"/>
      <c r="H203" s="120"/>
      <c r="I203" s="120"/>
      <c r="J203" s="120"/>
      <c r="K203" s="120"/>
      <c r="L203" s="120"/>
      <c r="M203" s="120"/>
      <c r="N203" s="120"/>
      <c r="O203" s="120"/>
      <c r="P203" s="120"/>
      <c r="Q203" s="120"/>
      <c r="R203" s="120"/>
      <c r="S203" s="120"/>
    </row>
    <row r="204" spans="1:19" ht="14.25" customHeight="1">
      <c r="A204" s="120"/>
      <c r="B204" s="120"/>
      <c r="C204" s="120"/>
      <c r="D204" s="120"/>
      <c r="E204" s="120"/>
      <c r="F204" s="120"/>
      <c r="G204" s="120"/>
      <c r="H204" s="120"/>
      <c r="I204" s="120"/>
      <c r="J204" s="120"/>
      <c r="K204" s="120"/>
      <c r="L204" s="120"/>
      <c r="M204" s="120"/>
      <c r="N204" s="120"/>
      <c r="O204" s="120"/>
      <c r="P204" s="120"/>
      <c r="Q204" s="120"/>
      <c r="R204" s="120"/>
      <c r="S204" s="120"/>
    </row>
    <row r="205" spans="1:19" ht="14.25" customHeight="1">
      <c r="A205" s="120"/>
      <c r="B205" s="120"/>
      <c r="C205" s="120"/>
      <c r="D205" s="120"/>
      <c r="E205" s="120"/>
      <c r="F205" s="120"/>
      <c r="G205" s="120"/>
      <c r="H205" s="120"/>
      <c r="I205" s="120"/>
      <c r="J205" s="120"/>
      <c r="K205" s="120"/>
      <c r="L205" s="120"/>
      <c r="M205" s="120"/>
      <c r="N205" s="120"/>
      <c r="O205" s="120"/>
      <c r="P205" s="120"/>
      <c r="Q205" s="120"/>
      <c r="R205" s="120"/>
      <c r="S205" s="120"/>
    </row>
    <row r="206" spans="1:19" ht="14.25" customHeight="1">
      <c r="A206" s="120"/>
      <c r="B206" s="120"/>
      <c r="C206" s="120"/>
      <c r="D206" s="120"/>
      <c r="E206" s="120"/>
      <c r="F206" s="120"/>
      <c r="G206" s="120"/>
      <c r="H206" s="120"/>
      <c r="I206" s="120"/>
      <c r="J206" s="120"/>
      <c r="K206" s="120"/>
      <c r="L206" s="120"/>
      <c r="M206" s="120"/>
      <c r="N206" s="120"/>
      <c r="O206" s="120"/>
      <c r="P206" s="120"/>
      <c r="Q206" s="120"/>
      <c r="R206" s="120"/>
      <c r="S206" s="120"/>
    </row>
    <row r="207" spans="1:19" ht="14.25" customHeight="1">
      <c r="A207" s="120"/>
      <c r="B207" s="120"/>
      <c r="C207" s="120"/>
      <c r="D207" s="120"/>
      <c r="E207" s="120"/>
      <c r="F207" s="120"/>
      <c r="G207" s="120"/>
      <c r="H207" s="120"/>
      <c r="I207" s="120"/>
      <c r="J207" s="120"/>
      <c r="K207" s="120"/>
      <c r="L207" s="120"/>
      <c r="M207" s="120"/>
      <c r="N207" s="120"/>
      <c r="O207" s="120"/>
      <c r="P207" s="120"/>
      <c r="Q207" s="120"/>
      <c r="R207" s="120"/>
      <c r="S207" s="120"/>
    </row>
    <row r="208" spans="1:19" ht="14.25" customHeight="1">
      <c r="A208" s="120"/>
      <c r="B208" s="120"/>
      <c r="C208" s="120"/>
      <c r="D208" s="120"/>
      <c r="E208" s="120"/>
      <c r="F208" s="120"/>
      <c r="G208" s="120"/>
      <c r="H208" s="120"/>
      <c r="I208" s="120"/>
      <c r="J208" s="120"/>
      <c r="K208" s="120"/>
      <c r="L208" s="120"/>
      <c r="M208" s="120"/>
      <c r="N208" s="120"/>
      <c r="O208" s="120"/>
      <c r="P208" s="120"/>
      <c r="Q208" s="120"/>
      <c r="R208" s="120"/>
      <c r="S208" s="120"/>
    </row>
    <row r="209" spans="1:19" ht="14.25" customHeight="1">
      <c r="A209" s="120"/>
      <c r="B209" s="120"/>
      <c r="C209" s="120"/>
      <c r="D209" s="120"/>
      <c r="E209" s="120"/>
      <c r="F209" s="120"/>
      <c r="G209" s="120"/>
      <c r="H209" s="120"/>
      <c r="I209" s="120"/>
      <c r="J209" s="120"/>
      <c r="K209" s="120"/>
      <c r="L209" s="120"/>
      <c r="M209" s="120"/>
      <c r="N209" s="120"/>
      <c r="O209" s="120"/>
      <c r="P209" s="120"/>
      <c r="Q209" s="120"/>
      <c r="R209" s="120"/>
      <c r="S209" s="120"/>
    </row>
    <row r="210" spans="1:19" ht="14.25" customHeight="1">
      <c r="A210" s="120"/>
      <c r="B210" s="120"/>
      <c r="C210" s="120"/>
      <c r="D210" s="120"/>
      <c r="E210" s="120"/>
      <c r="F210" s="120"/>
      <c r="G210" s="120"/>
      <c r="H210" s="120"/>
      <c r="I210" s="120"/>
      <c r="J210" s="120"/>
      <c r="K210" s="120"/>
      <c r="L210" s="120"/>
      <c r="M210" s="120"/>
      <c r="N210" s="120"/>
      <c r="O210" s="120"/>
      <c r="P210" s="120"/>
      <c r="Q210" s="120"/>
      <c r="R210" s="120"/>
      <c r="S210" s="120"/>
    </row>
    <row r="211" spans="1:19" ht="14.25" customHeight="1">
      <c r="A211" s="120"/>
      <c r="B211" s="120"/>
      <c r="C211" s="120"/>
      <c r="D211" s="120"/>
      <c r="E211" s="120"/>
      <c r="F211" s="120"/>
      <c r="G211" s="120"/>
      <c r="H211" s="120"/>
      <c r="I211" s="120"/>
      <c r="J211" s="120"/>
      <c r="K211" s="120"/>
      <c r="L211" s="120"/>
      <c r="M211" s="120"/>
      <c r="N211" s="120"/>
      <c r="O211" s="120"/>
      <c r="P211" s="120"/>
      <c r="Q211" s="120"/>
      <c r="R211" s="120"/>
      <c r="S211" s="120"/>
    </row>
    <row r="212" spans="1:19" ht="14.25" customHeight="1">
      <c r="A212" s="120"/>
      <c r="B212" s="120"/>
      <c r="C212" s="120"/>
      <c r="D212" s="120"/>
      <c r="E212" s="120"/>
      <c r="F212" s="120"/>
      <c r="G212" s="120"/>
      <c r="H212" s="120"/>
      <c r="I212" s="120"/>
      <c r="J212" s="120"/>
      <c r="K212" s="120"/>
      <c r="L212" s="120"/>
      <c r="M212" s="120"/>
      <c r="N212" s="120"/>
      <c r="O212" s="120"/>
      <c r="P212" s="120"/>
      <c r="Q212" s="120"/>
      <c r="R212" s="120"/>
      <c r="S212" s="120"/>
    </row>
    <row r="213" spans="1:19" ht="14.25" customHeight="1">
      <c r="A213" s="120"/>
      <c r="B213" s="120"/>
      <c r="C213" s="120"/>
      <c r="D213" s="120"/>
      <c r="E213" s="120"/>
      <c r="F213" s="120"/>
      <c r="G213" s="120"/>
      <c r="H213" s="120"/>
      <c r="I213" s="120"/>
      <c r="J213" s="120"/>
      <c r="K213" s="120"/>
      <c r="L213" s="120"/>
      <c r="M213" s="120"/>
      <c r="N213" s="120"/>
      <c r="O213" s="120"/>
      <c r="P213" s="120"/>
      <c r="Q213" s="120"/>
      <c r="R213" s="120"/>
      <c r="S213" s="120"/>
    </row>
    <row r="214" spans="1:19" ht="14.25" customHeight="1">
      <c r="A214" s="120"/>
      <c r="B214" s="120"/>
      <c r="C214" s="120"/>
      <c r="D214" s="120"/>
      <c r="E214" s="120"/>
      <c r="F214" s="120"/>
      <c r="G214" s="120"/>
      <c r="H214" s="120"/>
      <c r="I214" s="120"/>
      <c r="J214" s="120"/>
      <c r="K214" s="120"/>
      <c r="L214" s="120"/>
      <c r="M214" s="120"/>
      <c r="N214" s="120"/>
      <c r="O214" s="120"/>
      <c r="P214" s="120"/>
      <c r="Q214" s="120"/>
      <c r="R214" s="120"/>
      <c r="S214" s="120"/>
    </row>
    <row r="215" spans="1:19" ht="14.25" customHeight="1">
      <c r="A215" s="120"/>
      <c r="B215" s="120"/>
      <c r="C215" s="120"/>
      <c r="D215" s="120"/>
      <c r="E215" s="120"/>
      <c r="F215" s="120"/>
      <c r="G215" s="120"/>
      <c r="H215" s="120"/>
      <c r="I215" s="120"/>
      <c r="J215" s="120"/>
      <c r="K215" s="120"/>
      <c r="L215" s="120"/>
      <c r="M215" s="120"/>
      <c r="N215" s="120"/>
      <c r="O215" s="120"/>
      <c r="P215" s="120"/>
      <c r="Q215" s="120"/>
      <c r="R215" s="120"/>
      <c r="S215" s="120"/>
    </row>
    <row r="216" spans="1:19" ht="14.25" customHeight="1">
      <c r="A216" s="120"/>
      <c r="B216" s="120"/>
      <c r="C216" s="120"/>
      <c r="D216" s="120"/>
      <c r="E216" s="120"/>
      <c r="F216" s="120"/>
      <c r="G216" s="120"/>
      <c r="H216" s="120"/>
      <c r="I216" s="120"/>
      <c r="J216" s="120"/>
      <c r="K216" s="120"/>
      <c r="L216" s="120"/>
      <c r="M216" s="120"/>
      <c r="N216" s="120"/>
      <c r="O216" s="120"/>
      <c r="P216" s="120"/>
      <c r="Q216" s="120"/>
      <c r="R216" s="120"/>
      <c r="S216" s="120"/>
    </row>
    <row r="217" spans="1:19" ht="14.25" customHeight="1">
      <c r="A217" s="120"/>
      <c r="B217" s="120"/>
      <c r="C217" s="120"/>
      <c r="D217" s="120"/>
      <c r="E217" s="120"/>
      <c r="F217" s="120"/>
      <c r="G217" s="120"/>
      <c r="H217" s="120"/>
      <c r="I217" s="120"/>
      <c r="J217" s="120"/>
      <c r="K217" s="120"/>
      <c r="L217" s="120"/>
      <c r="M217" s="120"/>
      <c r="N217" s="120"/>
      <c r="O217" s="120"/>
      <c r="P217" s="120"/>
      <c r="Q217" s="120"/>
      <c r="R217" s="120"/>
      <c r="S217" s="120"/>
    </row>
    <row r="218" spans="1:19" ht="14.25" customHeight="1">
      <c r="A218" s="120"/>
      <c r="B218" s="120"/>
      <c r="C218" s="120"/>
      <c r="D218" s="120"/>
      <c r="E218" s="120"/>
      <c r="F218" s="120"/>
      <c r="G218" s="120"/>
      <c r="H218" s="120"/>
      <c r="I218" s="120"/>
      <c r="J218" s="120"/>
      <c r="K218" s="120"/>
      <c r="L218" s="120"/>
      <c r="M218" s="120"/>
      <c r="N218" s="120"/>
      <c r="O218" s="120"/>
      <c r="P218" s="120"/>
      <c r="Q218" s="120"/>
      <c r="R218" s="120"/>
      <c r="S218" s="120"/>
    </row>
    <row r="219" spans="1:19" ht="14.25" customHeight="1">
      <c r="A219" s="120"/>
      <c r="B219" s="120"/>
      <c r="C219" s="120"/>
      <c r="D219" s="120"/>
      <c r="E219" s="120"/>
      <c r="F219" s="120"/>
      <c r="G219" s="120"/>
      <c r="H219" s="120"/>
      <c r="I219" s="120"/>
      <c r="J219" s="120"/>
      <c r="K219" s="120"/>
      <c r="L219" s="120"/>
      <c r="M219" s="120"/>
      <c r="N219" s="120"/>
      <c r="O219" s="120"/>
      <c r="P219" s="120"/>
      <c r="Q219" s="120"/>
      <c r="R219" s="120"/>
      <c r="S219" s="120"/>
    </row>
    <row r="220" spans="1:19" ht="14.25" customHeight="1">
      <c r="A220" s="120"/>
      <c r="B220" s="120"/>
      <c r="C220" s="120"/>
      <c r="D220" s="120"/>
      <c r="E220" s="120"/>
      <c r="F220" s="120"/>
      <c r="G220" s="120"/>
      <c r="H220" s="120"/>
      <c r="I220" s="120"/>
      <c r="J220" s="120"/>
      <c r="K220" s="120"/>
      <c r="L220" s="120"/>
      <c r="M220" s="120"/>
      <c r="N220" s="120"/>
      <c r="O220" s="120"/>
      <c r="P220" s="120"/>
      <c r="Q220" s="120"/>
      <c r="R220" s="120"/>
      <c r="S220" s="120"/>
    </row>
    <row r="221" spans="1:19" ht="14.25" customHeight="1">
      <c r="A221" s="120"/>
      <c r="B221" s="120"/>
      <c r="C221" s="120"/>
      <c r="D221" s="120"/>
      <c r="E221" s="120"/>
      <c r="F221" s="120"/>
      <c r="G221" s="120"/>
      <c r="H221" s="120"/>
      <c r="I221" s="120"/>
      <c r="J221" s="120"/>
      <c r="K221" s="120"/>
      <c r="L221" s="120"/>
      <c r="M221" s="120"/>
      <c r="N221" s="120"/>
      <c r="O221" s="120"/>
      <c r="P221" s="120"/>
      <c r="Q221" s="120"/>
      <c r="R221" s="120"/>
      <c r="S221" s="120"/>
    </row>
    <row r="222" spans="1:19" ht="14.25" customHeight="1">
      <c r="A222" s="120"/>
      <c r="B222" s="120"/>
      <c r="C222" s="120"/>
      <c r="D222" s="120"/>
      <c r="E222" s="120"/>
      <c r="F222" s="120"/>
      <c r="G222" s="120"/>
      <c r="H222" s="120"/>
      <c r="I222" s="120"/>
      <c r="J222" s="120"/>
      <c r="K222" s="120"/>
      <c r="L222" s="120"/>
      <c r="M222" s="120"/>
      <c r="N222" s="120"/>
      <c r="O222" s="120"/>
      <c r="P222" s="120"/>
      <c r="Q222" s="120"/>
      <c r="R222" s="120"/>
      <c r="S222" s="120"/>
    </row>
    <row r="223" spans="1:19" ht="14.25" customHeight="1">
      <c r="A223" s="120"/>
      <c r="B223" s="120"/>
      <c r="C223" s="120"/>
      <c r="D223" s="120"/>
      <c r="E223" s="120"/>
      <c r="F223" s="120"/>
      <c r="G223" s="120"/>
      <c r="H223" s="120"/>
      <c r="I223" s="120"/>
      <c r="J223" s="120"/>
      <c r="K223" s="120"/>
      <c r="L223" s="120"/>
      <c r="M223" s="120"/>
      <c r="N223" s="120"/>
      <c r="O223" s="120"/>
      <c r="P223" s="120"/>
      <c r="Q223" s="120"/>
      <c r="R223" s="120"/>
      <c r="S223" s="120"/>
    </row>
    <row r="224" spans="1:19" ht="14.25" customHeight="1">
      <c r="A224" s="120"/>
      <c r="B224" s="120"/>
      <c r="C224" s="120"/>
      <c r="D224" s="120"/>
      <c r="E224" s="120"/>
      <c r="F224" s="120"/>
      <c r="G224" s="120"/>
      <c r="H224" s="120"/>
      <c r="I224" s="120"/>
      <c r="J224" s="120"/>
      <c r="K224" s="120"/>
      <c r="L224" s="120"/>
      <c r="M224" s="120"/>
      <c r="N224" s="120"/>
      <c r="O224" s="120"/>
      <c r="P224" s="120"/>
      <c r="Q224" s="120"/>
      <c r="R224" s="120"/>
      <c r="S224" s="120"/>
    </row>
    <row r="225" spans="1:19" ht="14.25" customHeight="1">
      <c r="A225" s="120"/>
      <c r="B225" s="120"/>
      <c r="C225" s="120"/>
      <c r="D225" s="120"/>
      <c r="E225" s="120"/>
      <c r="F225" s="120"/>
      <c r="G225" s="120"/>
      <c r="H225" s="120"/>
      <c r="I225" s="120"/>
      <c r="J225" s="120"/>
      <c r="K225" s="120"/>
      <c r="L225" s="120"/>
      <c r="M225" s="120"/>
      <c r="N225" s="120"/>
      <c r="O225" s="120"/>
      <c r="P225" s="120"/>
      <c r="Q225" s="120"/>
      <c r="R225" s="120"/>
      <c r="S225" s="120"/>
    </row>
    <row r="226" spans="1:19" ht="14.25" customHeight="1">
      <c r="A226" s="120"/>
      <c r="B226" s="120"/>
      <c r="C226" s="120"/>
      <c r="D226" s="120"/>
      <c r="E226" s="120"/>
      <c r="F226" s="120"/>
      <c r="G226" s="120"/>
      <c r="H226" s="120"/>
      <c r="I226" s="120"/>
      <c r="J226" s="120"/>
      <c r="K226" s="120"/>
      <c r="L226" s="120"/>
      <c r="M226" s="120"/>
      <c r="N226" s="120"/>
      <c r="O226" s="120"/>
      <c r="P226" s="120"/>
      <c r="Q226" s="120"/>
      <c r="R226" s="120"/>
      <c r="S226" s="120"/>
    </row>
    <row r="227" spans="1:19" ht="14.25" customHeight="1">
      <c r="A227" s="120"/>
      <c r="B227" s="120"/>
      <c r="C227" s="120"/>
      <c r="D227" s="120"/>
      <c r="E227" s="120"/>
      <c r="F227" s="120"/>
      <c r="G227" s="120"/>
      <c r="H227" s="120"/>
      <c r="I227" s="120"/>
      <c r="J227" s="120"/>
      <c r="K227" s="120"/>
      <c r="L227" s="120"/>
      <c r="M227" s="120"/>
      <c r="N227" s="120"/>
      <c r="O227" s="120"/>
      <c r="P227" s="120"/>
      <c r="Q227" s="120"/>
      <c r="R227" s="120"/>
      <c r="S227" s="120"/>
    </row>
    <row r="228" spans="1:19" ht="14.25" customHeight="1">
      <c r="A228" s="120"/>
      <c r="B228" s="120"/>
      <c r="C228" s="120"/>
      <c r="D228" s="120"/>
      <c r="E228" s="120"/>
      <c r="F228" s="120"/>
      <c r="G228" s="120"/>
      <c r="H228" s="120"/>
      <c r="I228" s="120"/>
      <c r="J228" s="120"/>
      <c r="K228" s="120"/>
      <c r="L228" s="120"/>
      <c r="M228" s="120"/>
      <c r="N228" s="120"/>
      <c r="O228" s="120"/>
      <c r="P228" s="120"/>
      <c r="Q228" s="120"/>
      <c r="R228" s="120"/>
      <c r="S228" s="120"/>
    </row>
    <row r="229" spans="1:19" ht="14.25" customHeight="1">
      <c r="A229" s="120"/>
      <c r="B229" s="120"/>
      <c r="C229" s="120"/>
      <c r="D229" s="120"/>
      <c r="E229" s="120"/>
      <c r="F229" s="120"/>
      <c r="G229" s="120"/>
      <c r="H229" s="120"/>
      <c r="I229" s="120"/>
      <c r="J229" s="120"/>
      <c r="K229" s="120"/>
      <c r="L229" s="120"/>
      <c r="M229" s="120"/>
      <c r="N229" s="120"/>
      <c r="O229" s="120"/>
      <c r="P229" s="120"/>
      <c r="Q229" s="120"/>
      <c r="R229" s="120"/>
      <c r="S229" s="120"/>
    </row>
    <row r="230" spans="1:19" ht="14.25" customHeight="1">
      <c r="A230" s="120"/>
      <c r="B230" s="120"/>
      <c r="C230" s="120"/>
      <c r="D230" s="120"/>
      <c r="E230" s="120"/>
      <c r="F230" s="120"/>
      <c r="G230" s="120"/>
      <c r="H230" s="120"/>
      <c r="I230" s="120"/>
      <c r="J230" s="120"/>
      <c r="K230" s="120"/>
      <c r="L230" s="120"/>
      <c r="M230" s="120"/>
      <c r="N230" s="120"/>
      <c r="O230" s="120"/>
      <c r="P230" s="120"/>
      <c r="Q230" s="120"/>
      <c r="R230" s="120"/>
      <c r="S230" s="120"/>
    </row>
    <row r="231" spans="1:19" ht="14.25" customHeight="1">
      <c r="A231" s="120"/>
      <c r="B231" s="120"/>
      <c r="C231" s="120"/>
      <c r="D231" s="120"/>
      <c r="E231" s="120"/>
      <c r="F231" s="120"/>
      <c r="G231" s="120"/>
      <c r="H231" s="120"/>
      <c r="I231" s="120"/>
      <c r="J231" s="120"/>
      <c r="K231" s="120"/>
      <c r="L231" s="120"/>
      <c r="M231" s="120"/>
      <c r="N231" s="120"/>
      <c r="O231" s="120"/>
      <c r="P231" s="120"/>
      <c r="Q231" s="120"/>
      <c r="R231" s="120"/>
      <c r="S231" s="120"/>
    </row>
    <row r="232" spans="1:19" ht="14.25" customHeight="1">
      <c r="A232" s="120"/>
      <c r="B232" s="120"/>
      <c r="C232" s="120"/>
      <c r="D232" s="120"/>
      <c r="E232" s="120"/>
      <c r="F232" s="120"/>
      <c r="G232" s="120"/>
      <c r="H232" s="120"/>
      <c r="I232" s="120"/>
      <c r="J232" s="120"/>
      <c r="K232" s="120"/>
      <c r="L232" s="120"/>
      <c r="M232" s="120"/>
      <c r="N232" s="120"/>
      <c r="O232" s="120"/>
      <c r="P232" s="120"/>
      <c r="Q232" s="120"/>
      <c r="R232" s="120"/>
      <c r="S232" s="120"/>
    </row>
    <row r="233" spans="1:19" ht="14.25" customHeight="1">
      <c r="A233" s="120"/>
      <c r="B233" s="120"/>
      <c r="C233" s="120"/>
      <c r="D233" s="120"/>
      <c r="E233" s="120"/>
      <c r="F233" s="120"/>
      <c r="G233" s="120"/>
      <c r="H233" s="120"/>
      <c r="I233" s="120"/>
      <c r="J233" s="120"/>
      <c r="K233" s="120"/>
      <c r="L233" s="120"/>
      <c r="M233" s="120"/>
      <c r="N233" s="120"/>
      <c r="O233" s="120"/>
      <c r="P233" s="120"/>
      <c r="Q233" s="120"/>
      <c r="R233" s="120"/>
      <c r="S233" s="120"/>
    </row>
    <row r="234" spans="1:19" ht="14.25" customHeight="1">
      <c r="A234" s="120"/>
      <c r="B234" s="120"/>
      <c r="C234" s="120"/>
      <c r="D234" s="120"/>
      <c r="E234" s="120"/>
      <c r="F234" s="120"/>
      <c r="G234" s="120"/>
      <c r="H234" s="120"/>
      <c r="I234" s="120"/>
      <c r="J234" s="120"/>
      <c r="K234" s="120"/>
      <c r="L234" s="120"/>
      <c r="M234" s="120"/>
      <c r="N234" s="120"/>
      <c r="O234" s="120"/>
      <c r="P234" s="120"/>
      <c r="Q234" s="120"/>
      <c r="R234" s="120"/>
      <c r="S234" s="120"/>
    </row>
    <row r="235" spans="1:19" ht="14.25" customHeight="1">
      <c r="A235" s="120"/>
      <c r="B235" s="120"/>
      <c r="C235" s="120"/>
      <c r="D235" s="120"/>
      <c r="E235" s="120"/>
      <c r="F235" s="120"/>
      <c r="G235" s="120"/>
      <c r="H235" s="120"/>
      <c r="I235" s="120"/>
      <c r="J235" s="120"/>
      <c r="K235" s="120"/>
      <c r="L235" s="120"/>
      <c r="M235" s="120"/>
      <c r="N235" s="120"/>
      <c r="O235" s="120"/>
      <c r="P235" s="120"/>
      <c r="Q235" s="120"/>
      <c r="R235" s="120"/>
      <c r="S235" s="120"/>
    </row>
    <row r="236" spans="1:19" ht="14.25" customHeight="1">
      <c r="A236" s="120"/>
      <c r="B236" s="120"/>
      <c r="C236" s="120"/>
      <c r="D236" s="120"/>
      <c r="E236" s="120"/>
      <c r="F236" s="120"/>
      <c r="G236" s="120"/>
      <c r="H236" s="120"/>
      <c r="I236" s="120"/>
      <c r="J236" s="120"/>
      <c r="K236" s="120"/>
      <c r="L236" s="120"/>
      <c r="M236" s="120"/>
      <c r="N236" s="120"/>
      <c r="O236" s="120"/>
      <c r="P236" s="120"/>
      <c r="Q236" s="120"/>
      <c r="R236" s="120"/>
      <c r="S236" s="120"/>
    </row>
    <row r="237" spans="1:19" ht="14.25" customHeight="1">
      <c r="A237" s="120"/>
      <c r="B237" s="120"/>
      <c r="C237" s="120"/>
      <c r="D237" s="120"/>
      <c r="E237" s="120"/>
      <c r="F237" s="120"/>
      <c r="G237" s="120"/>
      <c r="H237" s="120"/>
      <c r="I237" s="120"/>
      <c r="J237" s="120"/>
      <c r="K237" s="120"/>
      <c r="L237" s="120"/>
      <c r="M237" s="120"/>
      <c r="N237" s="120"/>
      <c r="O237" s="120"/>
      <c r="P237" s="120"/>
      <c r="Q237" s="120"/>
      <c r="R237" s="120"/>
      <c r="S237" s="120"/>
    </row>
    <row r="238" spans="1:19" ht="14.25" customHeight="1">
      <c r="A238" s="120"/>
      <c r="B238" s="120"/>
      <c r="C238" s="120"/>
      <c r="D238" s="120"/>
      <c r="E238" s="120"/>
      <c r="F238" s="120"/>
      <c r="G238" s="120"/>
      <c r="H238" s="120"/>
      <c r="I238" s="120"/>
      <c r="J238" s="120"/>
      <c r="K238" s="120"/>
      <c r="L238" s="120"/>
      <c r="M238" s="120"/>
      <c r="N238" s="120"/>
      <c r="O238" s="120"/>
      <c r="P238" s="120"/>
      <c r="Q238" s="120"/>
      <c r="R238" s="120"/>
      <c r="S238" s="120"/>
    </row>
    <row r="239" spans="1:19" ht="14.25" customHeight="1">
      <c r="A239" s="120"/>
      <c r="B239" s="120"/>
      <c r="C239" s="120"/>
      <c r="D239" s="120"/>
      <c r="E239" s="120"/>
      <c r="F239" s="120"/>
      <c r="G239" s="120"/>
      <c r="H239" s="120"/>
      <c r="I239" s="120"/>
      <c r="J239" s="120"/>
      <c r="K239" s="120"/>
      <c r="L239" s="120"/>
      <c r="M239" s="120"/>
      <c r="N239" s="120"/>
      <c r="O239" s="120"/>
      <c r="P239" s="120"/>
      <c r="Q239" s="120"/>
      <c r="R239" s="120"/>
      <c r="S239" s="120"/>
    </row>
    <row r="240" spans="1:19" ht="14.25" customHeight="1">
      <c r="A240" s="120"/>
      <c r="B240" s="120"/>
      <c r="C240" s="120"/>
      <c r="D240" s="120"/>
      <c r="E240" s="120"/>
      <c r="F240" s="120"/>
      <c r="G240" s="120"/>
      <c r="H240" s="120"/>
      <c r="I240" s="120"/>
      <c r="J240" s="120"/>
      <c r="K240" s="120"/>
      <c r="L240" s="120"/>
      <c r="M240" s="120"/>
      <c r="N240" s="120"/>
      <c r="O240" s="120"/>
      <c r="P240" s="120"/>
      <c r="Q240" s="120"/>
      <c r="R240" s="120"/>
      <c r="S240" s="120"/>
    </row>
    <row r="241" spans="1:19" ht="14.25" customHeight="1">
      <c r="A241" s="120"/>
      <c r="B241" s="120"/>
      <c r="C241" s="120"/>
      <c r="D241" s="120"/>
      <c r="E241" s="120"/>
      <c r="F241" s="120"/>
      <c r="G241" s="120"/>
      <c r="H241" s="120"/>
      <c r="I241" s="120"/>
      <c r="J241" s="120"/>
      <c r="K241" s="120"/>
      <c r="L241" s="120"/>
      <c r="M241" s="120"/>
      <c r="N241" s="120"/>
      <c r="O241" s="120"/>
      <c r="P241" s="120"/>
      <c r="Q241" s="120"/>
      <c r="R241" s="120"/>
      <c r="S241" s="120"/>
    </row>
    <row r="242" spans="1:19" ht="14.25" customHeight="1">
      <c r="A242" s="120"/>
      <c r="B242" s="120"/>
      <c r="C242" s="120"/>
      <c r="D242" s="120"/>
      <c r="E242" s="120"/>
      <c r="F242" s="120"/>
      <c r="G242" s="120"/>
      <c r="H242" s="120"/>
      <c r="I242" s="120"/>
      <c r="J242" s="120"/>
      <c r="K242" s="120"/>
      <c r="L242" s="120"/>
      <c r="M242" s="120"/>
      <c r="N242" s="120"/>
      <c r="O242" s="120"/>
      <c r="P242" s="120"/>
      <c r="Q242" s="120"/>
      <c r="R242" s="120"/>
      <c r="S242" s="120"/>
    </row>
    <row r="243" spans="1:19" ht="14.25" customHeight="1">
      <c r="A243" s="120"/>
      <c r="B243" s="120"/>
      <c r="C243" s="120"/>
      <c r="D243" s="120"/>
      <c r="E243" s="120"/>
      <c r="F243" s="120"/>
      <c r="G243" s="120"/>
      <c r="H243" s="120"/>
      <c r="I243" s="120"/>
      <c r="J243" s="120"/>
      <c r="K243" s="120"/>
      <c r="L243" s="120"/>
      <c r="M243" s="120"/>
      <c r="N243" s="120"/>
      <c r="O243" s="120"/>
      <c r="P243" s="120"/>
      <c r="Q243" s="120"/>
      <c r="R243" s="120"/>
      <c r="S243" s="120"/>
    </row>
    <row r="244" spans="1:19" ht="14.25" customHeight="1">
      <c r="A244" s="120"/>
      <c r="B244" s="120"/>
      <c r="C244" s="120"/>
      <c r="D244" s="120"/>
      <c r="E244" s="120"/>
      <c r="F244" s="120"/>
      <c r="G244" s="120"/>
      <c r="H244" s="120"/>
      <c r="I244" s="120"/>
      <c r="J244" s="120"/>
      <c r="K244" s="120"/>
      <c r="L244" s="120"/>
      <c r="M244" s="120"/>
      <c r="N244" s="120"/>
      <c r="O244" s="120"/>
      <c r="P244" s="120"/>
      <c r="Q244" s="120"/>
      <c r="R244" s="120"/>
      <c r="S244" s="120"/>
    </row>
    <row r="245" spans="1:19" ht="14.25" customHeight="1">
      <c r="A245" s="120"/>
      <c r="B245" s="120"/>
      <c r="C245" s="120"/>
      <c r="D245" s="120"/>
      <c r="E245" s="120"/>
      <c r="F245" s="120"/>
      <c r="G245" s="120"/>
      <c r="H245" s="120"/>
      <c r="I245" s="120"/>
      <c r="J245" s="120"/>
      <c r="K245" s="120"/>
      <c r="L245" s="120"/>
      <c r="M245" s="120"/>
      <c r="N245" s="120"/>
      <c r="O245" s="120"/>
      <c r="P245" s="120"/>
      <c r="Q245" s="120"/>
      <c r="R245" s="120"/>
      <c r="S245" s="120"/>
    </row>
    <row r="246" spans="1:19" ht="14.25" customHeight="1">
      <c r="A246" s="120"/>
      <c r="B246" s="120"/>
      <c r="C246" s="120"/>
      <c r="D246" s="120"/>
      <c r="E246" s="120"/>
      <c r="F246" s="120"/>
      <c r="G246" s="120"/>
      <c r="H246" s="120"/>
      <c r="I246" s="120"/>
      <c r="J246" s="120"/>
      <c r="K246" s="120"/>
      <c r="L246" s="120"/>
      <c r="M246" s="120"/>
      <c r="N246" s="120"/>
      <c r="O246" s="120"/>
      <c r="P246" s="120"/>
      <c r="Q246" s="120"/>
      <c r="R246" s="120"/>
      <c r="S246" s="120"/>
    </row>
    <row r="247" spans="1:19" ht="14.25" customHeight="1">
      <c r="A247" s="120"/>
      <c r="B247" s="120"/>
      <c r="C247" s="120"/>
      <c r="D247" s="120"/>
      <c r="E247" s="120"/>
      <c r="F247" s="120"/>
      <c r="G247" s="120"/>
      <c r="H247" s="120"/>
      <c r="I247" s="120"/>
      <c r="J247" s="120"/>
      <c r="K247" s="120"/>
      <c r="L247" s="120"/>
      <c r="M247" s="120"/>
      <c r="N247" s="120"/>
      <c r="O247" s="120"/>
      <c r="P247" s="120"/>
      <c r="Q247" s="120"/>
      <c r="R247" s="120"/>
      <c r="S247" s="120"/>
    </row>
    <row r="248" spans="1:19" ht="14.25" customHeight="1">
      <c r="A248" s="120"/>
      <c r="B248" s="120"/>
      <c r="C248" s="120"/>
      <c r="D248" s="120"/>
      <c r="E248" s="120"/>
      <c r="F248" s="120"/>
      <c r="G248" s="120"/>
      <c r="H248" s="120"/>
      <c r="I248" s="120"/>
      <c r="J248" s="120"/>
      <c r="K248" s="120"/>
      <c r="L248" s="120"/>
      <c r="M248" s="120"/>
      <c r="N248" s="120"/>
      <c r="O248" s="120"/>
      <c r="P248" s="120"/>
      <c r="Q248" s="120"/>
      <c r="R248" s="120"/>
      <c r="S248" s="120"/>
    </row>
    <row r="249" spans="1:19" ht="14.25" customHeight="1">
      <c r="A249" s="120"/>
      <c r="B249" s="120"/>
      <c r="C249" s="120"/>
      <c r="D249" s="120"/>
      <c r="E249" s="120"/>
      <c r="F249" s="120"/>
      <c r="G249" s="120"/>
      <c r="H249" s="120"/>
      <c r="I249" s="120"/>
      <c r="J249" s="120"/>
      <c r="K249" s="120"/>
      <c r="L249" s="120"/>
      <c r="M249" s="120"/>
      <c r="N249" s="120"/>
      <c r="O249" s="120"/>
      <c r="P249" s="120"/>
      <c r="Q249" s="120"/>
      <c r="R249" s="120"/>
      <c r="S249" s="120"/>
    </row>
    <row r="250" spans="1:19" ht="14.25" customHeight="1">
      <c r="A250" s="120"/>
      <c r="B250" s="120"/>
      <c r="C250" s="120"/>
      <c r="D250" s="120"/>
      <c r="E250" s="120"/>
      <c r="F250" s="120"/>
      <c r="G250" s="120"/>
      <c r="H250" s="120"/>
      <c r="I250" s="120"/>
      <c r="J250" s="120"/>
      <c r="K250" s="120"/>
      <c r="L250" s="120"/>
      <c r="M250" s="120"/>
      <c r="N250" s="120"/>
      <c r="O250" s="120"/>
      <c r="P250" s="120"/>
      <c r="Q250" s="120"/>
      <c r="R250" s="120"/>
      <c r="S250" s="120"/>
    </row>
    <row r="251" spans="1:19" ht="14.25" customHeight="1">
      <c r="A251" s="120"/>
      <c r="B251" s="120"/>
      <c r="C251" s="120"/>
      <c r="D251" s="120"/>
      <c r="E251" s="120"/>
      <c r="F251" s="120"/>
      <c r="G251" s="120"/>
      <c r="H251" s="120"/>
      <c r="I251" s="120"/>
      <c r="J251" s="120"/>
      <c r="K251" s="120"/>
      <c r="L251" s="120"/>
      <c r="M251" s="120"/>
      <c r="N251" s="120"/>
      <c r="O251" s="120"/>
      <c r="P251" s="120"/>
      <c r="Q251" s="120"/>
      <c r="R251" s="120"/>
      <c r="S251" s="120"/>
    </row>
    <row r="252" spans="1:19" ht="14.25" customHeight="1">
      <c r="A252" s="120"/>
      <c r="B252" s="120"/>
      <c r="C252" s="120"/>
      <c r="D252" s="120"/>
      <c r="E252" s="120"/>
      <c r="F252" s="120"/>
      <c r="G252" s="120"/>
      <c r="H252" s="120"/>
      <c r="I252" s="120"/>
      <c r="J252" s="120"/>
      <c r="K252" s="120"/>
      <c r="L252" s="120"/>
      <c r="M252" s="120"/>
      <c r="N252" s="120"/>
      <c r="O252" s="120"/>
      <c r="P252" s="120"/>
      <c r="Q252" s="120"/>
      <c r="R252" s="120"/>
      <c r="S252" s="120"/>
    </row>
    <row r="253" spans="1:19" ht="14.25" customHeight="1">
      <c r="A253" s="120"/>
      <c r="B253" s="120"/>
      <c r="C253" s="120"/>
      <c r="D253" s="120"/>
      <c r="E253" s="120"/>
      <c r="F253" s="120"/>
      <c r="G253" s="120"/>
      <c r="H253" s="120"/>
      <c r="I253" s="120"/>
      <c r="J253" s="120"/>
      <c r="K253" s="120"/>
      <c r="L253" s="120"/>
      <c r="M253" s="120"/>
      <c r="N253" s="120"/>
      <c r="O253" s="120"/>
      <c r="P253" s="120"/>
      <c r="Q253" s="120"/>
      <c r="R253" s="120"/>
      <c r="S253" s="120"/>
    </row>
    <row r="254" spans="1:19" ht="14.25" customHeight="1">
      <c r="A254" s="120"/>
      <c r="B254" s="120"/>
      <c r="C254" s="120"/>
      <c r="D254" s="120"/>
      <c r="E254" s="120"/>
      <c r="F254" s="120"/>
      <c r="G254" s="120"/>
      <c r="H254" s="120"/>
      <c r="I254" s="120"/>
      <c r="J254" s="120"/>
      <c r="K254" s="120"/>
      <c r="L254" s="120"/>
      <c r="M254" s="120"/>
      <c r="N254" s="120"/>
      <c r="O254" s="120"/>
      <c r="P254" s="120"/>
      <c r="Q254" s="120"/>
      <c r="R254" s="120"/>
      <c r="S254" s="120"/>
    </row>
    <row r="255" spans="1:19" ht="14.25" customHeight="1">
      <c r="A255" s="120"/>
      <c r="B255" s="120"/>
      <c r="C255" s="120"/>
      <c r="D255" s="120"/>
      <c r="E255" s="120"/>
      <c r="F255" s="120"/>
      <c r="G255" s="120"/>
      <c r="H255" s="120"/>
      <c r="I255" s="120"/>
      <c r="J255" s="120"/>
      <c r="K255" s="120"/>
      <c r="L255" s="120"/>
      <c r="M255" s="120"/>
      <c r="N255" s="120"/>
      <c r="O255" s="120"/>
      <c r="P255" s="120"/>
      <c r="Q255" s="120"/>
      <c r="R255" s="120"/>
      <c r="S255" s="120"/>
    </row>
    <row r="256" spans="1:19" ht="14.25" customHeight="1">
      <c r="A256" s="120"/>
      <c r="B256" s="120"/>
      <c r="C256" s="120"/>
      <c r="D256" s="120"/>
      <c r="E256" s="120"/>
      <c r="F256" s="120"/>
      <c r="G256" s="120"/>
      <c r="H256" s="120"/>
      <c r="I256" s="120"/>
      <c r="J256" s="120"/>
      <c r="K256" s="120"/>
      <c r="L256" s="120"/>
      <c r="M256" s="120"/>
      <c r="N256" s="120"/>
      <c r="O256" s="120"/>
      <c r="P256" s="120"/>
      <c r="Q256" s="120"/>
      <c r="R256" s="120"/>
      <c r="S256" s="120"/>
    </row>
    <row r="257" spans="1:19" ht="14.25" customHeight="1">
      <c r="A257" s="120"/>
      <c r="B257" s="120"/>
      <c r="C257" s="120"/>
      <c r="D257" s="120"/>
      <c r="E257" s="120"/>
      <c r="F257" s="120"/>
      <c r="G257" s="120"/>
      <c r="H257" s="120"/>
      <c r="I257" s="120"/>
      <c r="J257" s="120"/>
      <c r="K257" s="120"/>
      <c r="L257" s="120"/>
      <c r="M257" s="120"/>
      <c r="N257" s="120"/>
      <c r="O257" s="120"/>
      <c r="P257" s="120"/>
      <c r="Q257" s="120"/>
      <c r="R257" s="120"/>
      <c r="S257" s="120"/>
    </row>
    <row r="258" spans="1:19" ht="14.25" customHeight="1">
      <c r="A258" s="120"/>
      <c r="B258" s="120"/>
      <c r="C258" s="120"/>
      <c r="D258" s="120"/>
      <c r="E258" s="120"/>
      <c r="F258" s="120"/>
      <c r="G258" s="120"/>
      <c r="H258" s="120"/>
      <c r="I258" s="120"/>
      <c r="J258" s="120"/>
      <c r="K258" s="120"/>
      <c r="L258" s="120"/>
      <c r="M258" s="120"/>
      <c r="N258" s="120"/>
      <c r="O258" s="120"/>
      <c r="P258" s="120"/>
      <c r="Q258" s="120"/>
      <c r="R258" s="120"/>
      <c r="S258" s="120"/>
    </row>
    <row r="259" spans="1:19" ht="14.25" customHeight="1">
      <c r="A259" s="120"/>
      <c r="B259" s="120"/>
      <c r="C259" s="120"/>
      <c r="D259" s="120"/>
      <c r="E259" s="120"/>
      <c r="F259" s="120"/>
      <c r="G259" s="120"/>
      <c r="H259" s="120"/>
      <c r="I259" s="120"/>
      <c r="J259" s="120"/>
      <c r="K259" s="120"/>
      <c r="L259" s="120"/>
      <c r="M259" s="120"/>
      <c r="N259" s="120"/>
      <c r="O259" s="120"/>
      <c r="P259" s="120"/>
      <c r="Q259" s="120"/>
      <c r="R259" s="120"/>
      <c r="S259" s="120"/>
    </row>
    <row r="260" spans="1:19" ht="14.25" customHeight="1">
      <c r="A260" s="120"/>
      <c r="B260" s="120"/>
      <c r="C260" s="120"/>
      <c r="D260" s="120"/>
      <c r="E260" s="120"/>
      <c r="F260" s="120"/>
      <c r="G260" s="120"/>
      <c r="H260" s="120"/>
      <c r="I260" s="120"/>
      <c r="J260" s="120"/>
      <c r="K260" s="120"/>
      <c r="L260" s="120"/>
      <c r="M260" s="120"/>
      <c r="N260" s="120"/>
      <c r="O260" s="120"/>
      <c r="P260" s="120"/>
      <c r="Q260" s="120"/>
      <c r="R260" s="120"/>
      <c r="S260" s="120"/>
    </row>
    <row r="261" spans="1:19" ht="14.25" customHeight="1">
      <c r="A261" s="120"/>
      <c r="B261" s="120"/>
      <c r="C261" s="120"/>
      <c r="D261" s="120"/>
      <c r="E261" s="120"/>
      <c r="F261" s="120"/>
      <c r="G261" s="120"/>
      <c r="H261" s="120"/>
      <c r="I261" s="120"/>
      <c r="J261" s="120"/>
      <c r="K261" s="120"/>
      <c r="L261" s="120"/>
      <c r="M261" s="120"/>
      <c r="N261" s="120"/>
      <c r="O261" s="120"/>
      <c r="P261" s="120"/>
      <c r="Q261" s="120"/>
      <c r="R261" s="120"/>
      <c r="S261" s="120"/>
    </row>
    <row r="262" spans="1:19" ht="14.25" customHeight="1">
      <c r="A262" s="120"/>
      <c r="B262" s="120"/>
      <c r="C262" s="120"/>
      <c r="D262" s="120"/>
      <c r="E262" s="120"/>
      <c r="F262" s="120"/>
      <c r="G262" s="120"/>
      <c r="H262" s="120"/>
      <c r="I262" s="120"/>
      <c r="J262" s="120"/>
      <c r="K262" s="120"/>
      <c r="L262" s="120"/>
      <c r="M262" s="120"/>
      <c r="N262" s="120"/>
      <c r="O262" s="120"/>
      <c r="P262" s="120"/>
      <c r="Q262" s="120"/>
      <c r="R262" s="120"/>
      <c r="S262" s="120"/>
    </row>
    <row r="263" spans="1:19" ht="14.25" customHeight="1">
      <c r="A263" s="120"/>
      <c r="B263" s="120"/>
      <c r="C263" s="120"/>
      <c r="D263" s="120"/>
      <c r="E263" s="120"/>
      <c r="F263" s="120"/>
      <c r="G263" s="120"/>
      <c r="H263" s="120"/>
      <c r="I263" s="120"/>
      <c r="J263" s="120"/>
      <c r="K263" s="120"/>
      <c r="L263" s="120"/>
      <c r="M263" s="120"/>
      <c r="N263" s="120"/>
      <c r="O263" s="120"/>
      <c r="P263" s="120"/>
      <c r="Q263" s="120"/>
      <c r="R263" s="120"/>
      <c r="S263" s="120"/>
    </row>
    <row r="264" spans="1:19" ht="14.25" customHeight="1">
      <c r="A264" s="120"/>
      <c r="B264" s="120"/>
      <c r="C264" s="120"/>
      <c r="D264" s="120"/>
      <c r="E264" s="120"/>
      <c r="F264" s="120"/>
      <c r="G264" s="120"/>
      <c r="H264" s="120"/>
      <c r="I264" s="120"/>
      <c r="J264" s="120"/>
      <c r="K264" s="120"/>
      <c r="L264" s="120"/>
      <c r="M264" s="120"/>
      <c r="N264" s="120"/>
      <c r="O264" s="120"/>
      <c r="P264" s="120"/>
      <c r="Q264" s="120"/>
      <c r="R264" s="120"/>
      <c r="S264" s="120"/>
    </row>
    <row r="265" spans="1:19" ht="14.25" customHeight="1">
      <c r="A265" s="120"/>
      <c r="B265" s="120"/>
      <c r="C265" s="120"/>
      <c r="D265" s="120"/>
      <c r="E265" s="120"/>
      <c r="F265" s="120"/>
      <c r="G265" s="120"/>
      <c r="H265" s="120"/>
      <c r="I265" s="120"/>
      <c r="J265" s="120"/>
      <c r="K265" s="120"/>
      <c r="L265" s="120"/>
      <c r="M265" s="120"/>
      <c r="N265" s="120"/>
      <c r="O265" s="120"/>
      <c r="P265" s="120"/>
      <c r="Q265" s="120"/>
      <c r="R265" s="120"/>
      <c r="S265" s="120"/>
    </row>
    <row r="266" spans="1:19" ht="14.25" customHeight="1">
      <c r="A266" s="120"/>
      <c r="B266" s="120"/>
      <c r="C266" s="120"/>
      <c r="D266" s="120"/>
      <c r="E266" s="120"/>
      <c r="F266" s="120"/>
      <c r="G266" s="120"/>
      <c r="H266" s="120"/>
      <c r="I266" s="120"/>
      <c r="J266" s="120"/>
      <c r="K266" s="120"/>
      <c r="L266" s="120"/>
      <c r="M266" s="120"/>
      <c r="N266" s="120"/>
      <c r="O266" s="120"/>
      <c r="P266" s="120"/>
      <c r="Q266" s="120"/>
      <c r="R266" s="120"/>
      <c r="S266" s="120"/>
    </row>
    <row r="267" spans="1:19" ht="14.25" customHeight="1">
      <c r="A267" s="120"/>
      <c r="B267" s="120"/>
      <c r="C267" s="120"/>
      <c r="D267" s="120"/>
      <c r="E267" s="120"/>
      <c r="F267" s="120"/>
      <c r="G267" s="120"/>
      <c r="H267" s="120"/>
      <c r="I267" s="120"/>
      <c r="J267" s="120"/>
      <c r="K267" s="120"/>
      <c r="L267" s="120"/>
      <c r="M267" s="120"/>
      <c r="N267" s="120"/>
      <c r="O267" s="120"/>
      <c r="P267" s="120"/>
      <c r="Q267" s="120"/>
      <c r="R267" s="120"/>
      <c r="S267" s="120"/>
    </row>
    <row r="268" spans="1:19" ht="14.25" customHeight="1">
      <c r="A268" s="120"/>
      <c r="B268" s="120"/>
      <c r="C268" s="120"/>
      <c r="D268" s="120"/>
      <c r="E268" s="120"/>
      <c r="F268" s="120"/>
      <c r="G268" s="120"/>
      <c r="H268" s="120"/>
      <c r="I268" s="120"/>
      <c r="J268" s="120"/>
      <c r="K268" s="120"/>
      <c r="L268" s="120"/>
      <c r="M268" s="120"/>
      <c r="N268" s="120"/>
      <c r="O268" s="120"/>
      <c r="P268" s="120"/>
      <c r="Q268" s="120"/>
      <c r="R268" s="120"/>
      <c r="S268" s="120"/>
    </row>
    <row r="269" spans="1:19" ht="14.25" customHeight="1">
      <c r="A269" s="120"/>
      <c r="B269" s="120"/>
      <c r="C269" s="120"/>
      <c r="D269" s="120"/>
      <c r="E269" s="120"/>
      <c r="F269" s="120"/>
      <c r="G269" s="120"/>
      <c r="H269" s="120"/>
      <c r="I269" s="120"/>
      <c r="J269" s="120"/>
      <c r="K269" s="120"/>
      <c r="L269" s="120"/>
      <c r="M269" s="120"/>
      <c r="N269" s="120"/>
      <c r="O269" s="120"/>
      <c r="P269" s="120"/>
      <c r="Q269" s="120"/>
      <c r="R269" s="120"/>
      <c r="S269" s="120"/>
    </row>
    <row r="270" spans="1:19" ht="14.25" customHeight="1">
      <c r="A270" s="120"/>
      <c r="B270" s="120"/>
      <c r="C270" s="120"/>
      <c r="D270" s="120"/>
      <c r="E270" s="120"/>
      <c r="F270" s="120"/>
      <c r="G270" s="120"/>
      <c r="H270" s="120"/>
      <c r="I270" s="120"/>
      <c r="J270" s="120"/>
      <c r="K270" s="120"/>
      <c r="L270" s="120"/>
      <c r="M270" s="120"/>
      <c r="N270" s="120"/>
      <c r="O270" s="120"/>
      <c r="P270" s="120"/>
      <c r="Q270" s="120"/>
      <c r="R270" s="120"/>
      <c r="S270" s="120"/>
    </row>
    <row r="271" spans="1:19" ht="14.25" customHeight="1">
      <c r="A271" s="120"/>
      <c r="B271" s="120"/>
      <c r="C271" s="120"/>
      <c r="D271" s="120"/>
      <c r="E271" s="120"/>
      <c r="F271" s="120"/>
      <c r="G271" s="120"/>
      <c r="H271" s="120"/>
      <c r="I271" s="120"/>
      <c r="J271" s="120"/>
      <c r="K271" s="120"/>
      <c r="L271" s="120"/>
      <c r="M271" s="120"/>
      <c r="N271" s="120"/>
      <c r="O271" s="120"/>
      <c r="P271" s="120"/>
      <c r="Q271" s="120"/>
      <c r="R271" s="120"/>
      <c r="S271" s="120"/>
    </row>
    <row r="272" spans="1:19" ht="14.25" customHeight="1">
      <c r="A272" s="120"/>
      <c r="B272" s="120"/>
      <c r="C272" s="120"/>
      <c r="D272" s="120"/>
      <c r="E272" s="120"/>
      <c r="F272" s="120"/>
      <c r="G272" s="120"/>
      <c r="H272" s="120"/>
      <c r="I272" s="120"/>
      <c r="J272" s="120"/>
      <c r="K272" s="120"/>
      <c r="L272" s="120"/>
      <c r="M272" s="120"/>
      <c r="N272" s="120"/>
      <c r="O272" s="120"/>
      <c r="P272" s="120"/>
      <c r="Q272" s="120"/>
      <c r="R272" s="120"/>
      <c r="S272" s="120"/>
    </row>
    <row r="273" spans="1:19" ht="14.25" customHeight="1">
      <c r="A273" s="120"/>
      <c r="B273" s="120"/>
      <c r="C273" s="120"/>
      <c r="D273" s="120"/>
      <c r="E273" s="120"/>
      <c r="F273" s="120"/>
      <c r="G273" s="120"/>
      <c r="H273" s="120"/>
      <c r="I273" s="120"/>
      <c r="J273" s="120"/>
      <c r="K273" s="120"/>
      <c r="L273" s="120"/>
      <c r="M273" s="120"/>
      <c r="N273" s="120"/>
      <c r="O273" s="120"/>
      <c r="P273" s="120"/>
      <c r="Q273" s="120"/>
      <c r="R273" s="120"/>
      <c r="S273" s="120"/>
    </row>
    <row r="274" spans="1:19" ht="14.25" customHeight="1">
      <c r="A274" s="120"/>
      <c r="B274" s="120"/>
      <c r="C274" s="120"/>
      <c r="D274" s="120"/>
      <c r="E274" s="120"/>
      <c r="F274" s="120"/>
      <c r="G274" s="120"/>
      <c r="H274" s="120"/>
      <c r="I274" s="120"/>
      <c r="J274" s="120"/>
      <c r="K274" s="120"/>
      <c r="L274" s="120"/>
      <c r="M274" s="120"/>
      <c r="N274" s="120"/>
      <c r="O274" s="120"/>
      <c r="P274" s="120"/>
      <c r="Q274" s="120"/>
      <c r="R274" s="120"/>
      <c r="S274" s="120"/>
    </row>
    <row r="275" spans="1:19" ht="14.25" customHeight="1">
      <c r="A275" s="120"/>
      <c r="B275" s="120"/>
      <c r="C275" s="120"/>
      <c r="D275" s="120"/>
      <c r="E275" s="120"/>
      <c r="F275" s="120"/>
      <c r="G275" s="120"/>
      <c r="H275" s="120"/>
      <c r="I275" s="120"/>
      <c r="J275" s="120"/>
      <c r="K275" s="120"/>
      <c r="L275" s="120"/>
      <c r="M275" s="120"/>
      <c r="N275" s="120"/>
      <c r="O275" s="120"/>
      <c r="P275" s="120"/>
      <c r="Q275" s="120"/>
      <c r="R275" s="120"/>
      <c r="S275" s="120"/>
    </row>
    <row r="276" spans="1:19" ht="14.25" customHeight="1">
      <c r="A276" s="120"/>
      <c r="B276" s="120"/>
      <c r="C276" s="120"/>
      <c r="D276" s="120"/>
      <c r="E276" s="120"/>
      <c r="F276" s="120"/>
      <c r="G276" s="120"/>
      <c r="H276" s="120"/>
      <c r="I276" s="120"/>
      <c r="J276" s="120"/>
      <c r="K276" s="120"/>
      <c r="L276" s="120"/>
      <c r="M276" s="120"/>
      <c r="N276" s="120"/>
      <c r="O276" s="120"/>
      <c r="P276" s="120"/>
      <c r="Q276" s="120"/>
      <c r="R276" s="120"/>
      <c r="S276" s="120"/>
    </row>
    <row r="277" spans="1:19" ht="14.25" customHeight="1">
      <c r="A277" s="120"/>
      <c r="B277" s="120"/>
      <c r="C277" s="120"/>
      <c r="D277" s="120"/>
      <c r="E277" s="120"/>
      <c r="F277" s="120"/>
      <c r="G277" s="120"/>
      <c r="H277" s="120"/>
      <c r="I277" s="120"/>
      <c r="J277" s="120"/>
      <c r="K277" s="120"/>
      <c r="L277" s="120"/>
      <c r="M277" s="120"/>
      <c r="N277" s="120"/>
      <c r="O277" s="120"/>
      <c r="P277" s="120"/>
      <c r="Q277" s="120"/>
      <c r="R277" s="120"/>
      <c r="S277" s="120"/>
    </row>
    <row r="278" spans="1:19" ht="14.25" customHeight="1">
      <c r="A278" s="120"/>
      <c r="B278" s="120"/>
      <c r="C278" s="120"/>
      <c r="D278" s="120"/>
      <c r="E278" s="120"/>
      <c r="F278" s="120"/>
      <c r="G278" s="120"/>
      <c r="H278" s="120"/>
      <c r="I278" s="120"/>
      <c r="J278" s="120"/>
      <c r="K278" s="120"/>
      <c r="L278" s="120"/>
      <c r="M278" s="120"/>
      <c r="N278" s="120"/>
      <c r="O278" s="120"/>
      <c r="P278" s="120"/>
      <c r="Q278" s="120"/>
      <c r="R278" s="120"/>
      <c r="S278" s="120"/>
    </row>
    <row r="279" spans="1:19" ht="14.25" customHeight="1">
      <c r="A279" s="120"/>
      <c r="B279" s="120"/>
      <c r="C279" s="120"/>
      <c r="D279" s="120"/>
      <c r="E279" s="120"/>
      <c r="F279" s="120"/>
      <c r="G279" s="120"/>
      <c r="H279" s="120"/>
      <c r="I279" s="120"/>
      <c r="J279" s="120"/>
      <c r="K279" s="120"/>
      <c r="L279" s="120"/>
      <c r="M279" s="120"/>
      <c r="N279" s="120"/>
      <c r="O279" s="120"/>
      <c r="P279" s="120"/>
      <c r="Q279" s="120"/>
      <c r="R279" s="120"/>
      <c r="S279" s="120"/>
    </row>
    <row r="280" spans="1:19" ht="14.25" customHeight="1">
      <c r="A280" s="120"/>
      <c r="B280" s="120"/>
      <c r="C280" s="120"/>
      <c r="D280" s="120"/>
      <c r="E280" s="120"/>
      <c r="F280" s="120"/>
      <c r="G280" s="120"/>
      <c r="H280" s="120"/>
      <c r="I280" s="120"/>
      <c r="J280" s="120"/>
      <c r="K280" s="120"/>
      <c r="L280" s="120"/>
      <c r="M280" s="120"/>
      <c r="N280" s="120"/>
      <c r="O280" s="120"/>
      <c r="P280" s="120"/>
      <c r="Q280" s="120"/>
      <c r="R280" s="120"/>
      <c r="S280" s="120"/>
    </row>
    <row r="281" spans="1:19" ht="14.25" customHeight="1">
      <c r="A281" s="120"/>
      <c r="B281" s="120"/>
      <c r="C281" s="120"/>
      <c r="D281" s="120"/>
      <c r="E281" s="120"/>
      <c r="F281" s="120"/>
      <c r="G281" s="120"/>
      <c r="H281" s="120"/>
      <c r="I281" s="120"/>
      <c r="J281" s="120"/>
      <c r="K281" s="120"/>
      <c r="L281" s="120"/>
      <c r="M281" s="120"/>
      <c r="N281" s="120"/>
      <c r="O281" s="120"/>
      <c r="P281" s="120"/>
      <c r="Q281" s="120"/>
      <c r="R281" s="120"/>
      <c r="S281" s="120"/>
    </row>
    <row r="282" spans="1:19" ht="14.25" customHeight="1">
      <c r="A282" s="120"/>
      <c r="B282" s="120"/>
      <c r="C282" s="120"/>
      <c r="D282" s="120"/>
      <c r="E282" s="120"/>
      <c r="F282" s="120"/>
      <c r="G282" s="120"/>
      <c r="H282" s="120"/>
      <c r="I282" s="120"/>
      <c r="J282" s="120"/>
      <c r="K282" s="120"/>
      <c r="L282" s="120"/>
      <c r="M282" s="120"/>
      <c r="N282" s="120"/>
      <c r="O282" s="120"/>
      <c r="P282" s="120"/>
      <c r="Q282" s="120"/>
      <c r="R282" s="120"/>
      <c r="S282" s="120"/>
    </row>
    <row r="283" spans="1:19" ht="14.25" customHeight="1">
      <c r="A283" s="120"/>
      <c r="B283" s="120"/>
      <c r="C283" s="120"/>
      <c r="D283" s="120"/>
      <c r="E283" s="120"/>
      <c r="F283" s="120"/>
      <c r="G283" s="120"/>
      <c r="H283" s="120"/>
      <c r="I283" s="120"/>
      <c r="J283" s="120"/>
      <c r="K283" s="120"/>
      <c r="L283" s="120"/>
      <c r="M283" s="120"/>
      <c r="N283" s="120"/>
      <c r="O283" s="120"/>
      <c r="P283" s="120"/>
      <c r="Q283" s="120"/>
      <c r="R283" s="120"/>
      <c r="S283" s="120"/>
    </row>
    <row r="284" spans="1:19" ht="14.25" customHeight="1">
      <c r="A284" s="120"/>
      <c r="B284" s="120"/>
      <c r="C284" s="120"/>
      <c r="D284" s="120"/>
      <c r="E284" s="120"/>
      <c r="F284" s="120"/>
      <c r="G284" s="120"/>
      <c r="H284" s="120"/>
      <c r="I284" s="120"/>
      <c r="J284" s="120"/>
      <c r="K284" s="120"/>
      <c r="L284" s="120"/>
      <c r="M284" s="120"/>
      <c r="N284" s="120"/>
      <c r="O284" s="120"/>
      <c r="P284" s="120"/>
      <c r="Q284" s="120"/>
      <c r="R284" s="120"/>
      <c r="S284" s="120"/>
    </row>
    <row r="285" spans="1:19" ht="14.25" customHeight="1">
      <c r="A285" s="120"/>
      <c r="B285" s="120"/>
      <c r="C285" s="120"/>
      <c r="D285" s="120"/>
      <c r="E285" s="120"/>
      <c r="F285" s="120"/>
      <c r="G285" s="120"/>
      <c r="H285" s="120"/>
      <c r="I285" s="120"/>
      <c r="J285" s="120"/>
      <c r="K285" s="120"/>
      <c r="L285" s="120"/>
      <c r="M285" s="120"/>
      <c r="N285" s="120"/>
      <c r="O285" s="120"/>
      <c r="P285" s="120"/>
      <c r="Q285" s="120"/>
      <c r="R285" s="120"/>
      <c r="S285" s="120"/>
    </row>
    <row r="286" spans="1:19" ht="14.25" customHeight="1">
      <c r="A286" s="120"/>
      <c r="B286" s="120"/>
      <c r="C286" s="120"/>
      <c r="D286" s="120"/>
      <c r="E286" s="120"/>
      <c r="F286" s="120"/>
      <c r="G286" s="120"/>
      <c r="H286" s="120"/>
      <c r="I286" s="120"/>
      <c r="J286" s="120"/>
      <c r="K286" s="120"/>
      <c r="L286" s="120"/>
      <c r="M286" s="120"/>
      <c r="N286" s="120"/>
      <c r="O286" s="120"/>
      <c r="P286" s="120"/>
      <c r="Q286" s="120"/>
      <c r="R286" s="120"/>
      <c r="S286" s="120"/>
    </row>
    <row r="287" spans="1:19" ht="14.25" customHeight="1">
      <c r="A287" s="120"/>
      <c r="B287" s="120"/>
      <c r="C287" s="120"/>
      <c r="D287" s="120"/>
      <c r="E287" s="120"/>
      <c r="F287" s="120"/>
      <c r="G287" s="120"/>
      <c r="H287" s="120"/>
      <c r="I287" s="120"/>
      <c r="J287" s="120"/>
      <c r="K287" s="120"/>
      <c r="L287" s="120"/>
      <c r="M287" s="120"/>
      <c r="N287" s="120"/>
      <c r="O287" s="120"/>
      <c r="P287" s="120"/>
      <c r="Q287" s="120"/>
      <c r="R287" s="120"/>
      <c r="S287" s="120"/>
    </row>
    <row r="288" spans="1:19" ht="14.25" customHeight="1">
      <c r="A288" s="120"/>
      <c r="B288" s="120"/>
      <c r="C288" s="120"/>
      <c r="D288" s="120"/>
      <c r="E288" s="120"/>
      <c r="F288" s="120"/>
      <c r="G288" s="120"/>
      <c r="H288" s="120"/>
      <c r="I288" s="120"/>
      <c r="J288" s="120"/>
      <c r="K288" s="120"/>
      <c r="L288" s="120"/>
      <c r="M288" s="120"/>
      <c r="N288" s="120"/>
      <c r="O288" s="120"/>
      <c r="P288" s="120"/>
      <c r="Q288" s="120"/>
      <c r="R288" s="120"/>
      <c r="S288" s="120"/>
    </row>
    <row r="289" spans="1:19" ht="14.25" customHeight="1">
      <c r="A289" s="120"/>
      <c r="B289" s="120"/>
      <c r="C289" s="120"/>
      <c r="D289" s="120"/>
      <c r="E289" s="120"/>
      <c r="F289" s="120"/>
      <c r="G289" s="120"/>
      <c r="H289" s="120"/>
      <c r="I289" s="120"/>
      <c r="J289" s="120"/>
      <c r="K289" s="120"/>
      <c r="L289" s="120"/>
      <c r="M289" s="120"/>
      <c r="N289" s="120"/>
      <c r="O289" s="120"/>
      <c r="P289" s="120"/>
      <c r="Q289" s="120"/>
      <c r="R289" s="120"/>
      <c r="S289" s="120"/>
    </row>
    <row r="290" spans="1:19" ht="14.25" customHeight="1">
      <c r="A290" s="120"/>
      <c r="B290" s="120"/>
      <c r="C290" s="120"/>
      <c r="D290" s="120"/>
      <c r="E290" s="120"/>
      <c r="F290" s="120"/>
      <c r="G290" s="120"/>
      <c r="H290" s="120"/>
      <c r="I290" s="120"/>
      <c r="J290" s="120"/>
      <c r="K290" s="120"/>
      <c r="L290" s="120"/>
      <c r="M290" s="120"/>
      <c r="N290" s="120"/>
      <c r="O290" s="120"/>
      <c r="P290" s="120"/>
      <c r="Q290" s="120"/>
      <c r="R290" s="120"/>
      <c r="S290" s="120"/>
    </row>
    <row r="291" spans="1:19" ht="14.25" customHeight="1">
      <c r="A291" s="120"/>
      <c r="B291" s="120"/>
      <c r="C291" s="120"/>
      <c r="D291" s="120"/>
      <c r="E291" s="120"/>
      <c r="F291" s="120"/>
      <c r="G291" s="120"/>
      <c r="H291" s="120"/>
      <c r="I291" s="120"/>
      <c r="J291" s="120"/>
      <c r="K291" s="120"/>
      <c r="L291" s="120"/>
      <c r="M291" s="120"/>
      <c r="N291" s="120"/>
      <c r="O291" s="120"/>
      <c r="P291" s="120"/>
      <c r="Q291" s="120"/>
      <c r="R291" s="120"/>
      <c r="S291" s="120"/>
    </row>
    <row r="292" spans="1:19" ht="14.25" customHeight="1">
      <c r="A292" s="120"/>
      <c r="B292" s="120"/>
      <c r="C292" s="120"/>
      <c r="D292" s="120"/>
      <c r="E292" s="120"/>
      <c r="F292" s="120"/>
      <c r="G292" s="120"/>
      <c r="H292" s="120"/>
      <c r="I292" s="120"/>
      <c r="J292" s="120"/>
      <c r="K292" s="120"/>
      <c r="L292" s="120"/>
      <c r="M292" s="120"/>
      <c r="N292" s="120"/>
      <c r="O292" s="120"/>
      <c r="P292" s="120"/>
      <c r="Q292" s="120"/>
      <c r="R292" s="120"/>
      <c r="S292" s="120"/>
    </row>
    <row r="293" spans="1:19" ht="14.25" customHeight="1">
      <c r="A293" s="120"/>
      <c r="B293" s="120"/>
      <c r="C293" s="120"/>
      <c r="D293" s="120"/>
      <c r="E293" s="120"/>
      <c r="F293" s="120"/>
      <c r="G293" s="120"/>
      <c r="H293" s="120"/>
      <c r="I293" s="120"/>
      <c r="J293" s="120"/>
      <c r="K293" s="120"/>
      <c r="L293" s="120"/>
      <c r="M293" s="120"/>
      <c r="N293" s="120"/>
      <c r="O293" s="120"/>
      <c r="P293" s="120"/>
      <c r="Q293" s="120"/>
      <c r="R293" s="120"/>
      <c r="S293" s="120"/>
    </row>
    <row r="294" spans="1:19" ht="14.25" customHeight="1">
      <c r="A294" s="120"/>
      <c r="B294" s="120"/>
      <c r="C294" s="120"/>
      <c r="D294" s="120"/>
      <c r="E294" s="120"/>
      <c r="F294" s="120"/>
      <c r="G294" s="120"/>
      <c r="H294" s="120"/>
      <c r="I294" s="120"/>
      <c r="J294" s="120"/>
      <c r="K294" s="120"/>
      <c r="L294" s="120"/>
      <c r="M294" s="120"/>
      <c r="N294" s="120"/>
      <c r="O294" s="120"/>
      <c r="P294" s="120"/>
      <c r="Q294" s="120"/>
      <c r="R294" s="120"/>
      <c r="S294" s="120"/>
    </row>
    <row r="295" spans="1:19" ht="14.25" customHeight="1">
      <c r="A295" s="120"/>
      <c r="B295" s="120"/>
      <c r="C295" s="120"/>
      <c r="D295" s="120"/>
      <c r="E295" s="120"/>
      <c r="F295" s="120"/>
      <c r="G295" s="120"/>
      <c r="H295" s="120"/>
      <c r="I295" s="120"/>
      <c r="J295" s="120"/>
      <c r="K295" s="120"/>
      <c r="L295" s="120"/>
      <c r="M295" s="120"/>
      <c r="N295" s="120"/>
      <c r="O295" s="120"/>
      <c r="P295" s="120"/>
      <c r="Q295" s="120"/>
      <c r="R295" s="120"/>
      <c r="S295" s="120"/>
    </row>
    <row r="296" spans="1:19" ht="14.25" customHeight="1">
      <c r="A296" s="120"/>
      <c r="B296" s="120"/>
      <c r="C296" s="120"/>
      <c r="D296" s="120"/>
      <c r="E296" s="120"/>
      <c r="F296" s="120"/>
      <c r="G296" s="120"/>
      <c r="H296" s="120"/>
      <c r="I296" s="120"/>
      <c r="J296" s="120"/>
      <c r="K296" s="120"/>
      <c r="L296" s="120"/>
      <c r="M296" s="120"/>
      <c r="N296" s="120"/>
      <c r="O296" s="120"/>
      <c r="P296" s="120"/>
      <c r="Q296" s="120"/>
      <c r="R296" s="120"/>
      <c r="S296" s="120"/>
    </row>
    <row r="297" spans="1:19" ht="14.25" customHeight="1">
      <c r="A297" s="120"/>
      <c r="B297" s="120"/>
      <c r="C297" s="120"/>
      <c r="D297" s="120"/>
      <c r="E297" s="120"/>
      <c r="F297" s="120"/>
      <c r="G297" s="120"/>
      <c r="H297" s="120"/>
      <c r="I297" s="120"/>
      <c r="J297" s="120"/>
      <c r="K297" s="120"/>
      <c r="L297" s="120"/>
      <c r="M297" s="120"/>
      <c r="N297" s="120"/>
      <c r="O297" s="120"/>
      <c r="P297" s="120"/>
      <c r="Q297" s="120"/>
      <c r="R297" s="120"/>
      <c r="S297" s="120"/>
    </row>
    <row r="298" spans="1:19" ht="14.25" customHeight="1">
      <c r="A298" s="120"/>
      <c r="B298" s="120"/>
      <c r="C298" s="120"/>
      <c r="D298" s="120"/>
      <c r="E298" s="120"/>
      <c r="F298" s="120"/>
      <c r="G298" s="120"/>
      <c r="H298" s="120"/>
      <c r="I298" s="120"/>
      <c r="J298" s="120"/>
      <c r="K298" s="120"/>
      <c r="L298" s="120"/>
      <c r="M298" s="120"/>
      <c r="N298" s="120"/>
      <c r="O298" s="120"/>
      <c r="P298" s="120"/>
      <c r="Q298" s="120"/>
      <c r="R298" s="120"/>
      <c r="S298" s="120"/>
    </row>
    <row r="299" spans="1:19" ht="14.25" customHeight="1">
      <c r="A299" s="120"/>
      <c r="B299" s="120"/>
      <c r="C299" s="120"/>
      <c r="D299" s="120"/>
      <c r="E299" s="120"/>
      <c r="F299" s="120"/>
      <c r="G299" s="120"/>
      <c r="H299" s="120"/>
      <c r="I299" s="120"/>
      <c r="J299" s="120"/>
      <c r="K299" s="120"/>
      <c r="L299" s="120"/>
      <c r="M299" s="120"/>
      <c r="N299" s="120"/>
      <c r="O299" s="120"/>
      <c r="P299" s="120"/>
      <c r="Q299" s="120"/>
      <c r="R299" s="120"/>
      <c r="S299" s="120"/>
    </row>
    <row r="300" spans="1:19" ht="14.25" customHeight="1">
      <c r="A300" s="120"/>
      <c r="B300" s="120"/>
      <c r="C300" s="120"/>
      <c r="D300" s="120"/>
      <c r="E300" s="120"/>
      <c r="F300" s="120"/>
      <c r="G300" s="120"/>
      <c r="H300" s="120"/>
      <c r="I300" s="120"/>
      <c r="J300" s="120"/>
      <c r="K300" s="120"/>
      <c r="L300" s="120"/>
      <c r="M300" s="120"/>
      <c r="N300" s="120"/>
      <c r="O300" s="120"/>
      <c r="P300" s="120"/>
      <c r="Q300" s="120"/>
      <c r="R300" s="120"/>
      <c r="S300" s="120"/>
    </row>
    <row r="301" spans="1:19" ht="14.25" customHeight="1">
      <c r="A301" s="120"/>
      <c r="B301" s="120"/>
      <c r="C301" s="120"/>
      <c r="D301" s="120"/>
      <c r="E301" s="120"/>
      <c r="F301" s="120"/>
      <c r="G301" s="120"/>
      <c r="H301" s="120"/>
      <c r="I301" s="120"/>
      <c r="J301" s="120"/>
      <c r="K301" s="120"/>
      <c r="L301" s="120"/>
      <c r="M301" s="120"/>
      <c r="N301" s="120"/>
      <c r="O301" s="120"/>
      <c r="P301" s="120"/>
      <c r="Q301" s="120"/>
      <c r="R301" s="120"/>
      <c r="S301" s="120"/>
    </row>
    <row r="302" spans="1:19" ht="14.25" customHeight="1">
      <c r="A302" s="120"/>
      <c r="B302" s="120"/>
      <c r="C302" s="120"/>
      <c r="D302" s="120"/>
      <c r="E302" s="120"/>
      <c r="F302" s="120"/>
      <c r="G302" s="120"/>
      <c r="H302" s="120"/>
      <c r="I302" s="120"/>
      <c r="J302" s="120"/>
      <c r="K302" s="120"/>
      <c r="L302" s="120"/>
      <c r="M302" s="120"/>
      <c r="N302" s="120"/>
      <c r="O302" s="120"/>
      <c r="P302" s="120"/>
      <c r="Q302" s="120"/>
      <c r="R302" s="120"/>
      <c r="S302" s="120"/>
    </row>
    <row r="303" spans="1:19" ht="14.25" customHeight="1">
      <c r="A303" s="120"/>
      <c r="B303" s="120"/>
      <c r="C303" s="120"/>
      <c r="D303" s="120"/>
      <c r="E303" s="120"/>
      <c r="F303" s="120"/>
      <c r="G303" s="120"/>
      <c r="H303" s="120"/>
      <c r="I303" s="120"/>
      <c r="J303" s="120"/>
      <c r="K303" s="120"/>
      <c r="L303" s="120"/>
      <c r="M303" s="120"/>
      <c r="N303" s="120"/>
      <c r="O303" s="120"/>
      <c r="P303" s="120"/>
      <c r="Q303" s="120"/>
      <c r="R303" s="120"/>
      <c r="S303" s="120"/>
    </row>
    <row r="304" spans="1:19" ht="14.25" customHeight="1">
      <c r="A304" s="120"/>
      <c r="B304" s="120"/>
      <c r="C304" s="120"/>
      <c r="D304" s="120"/>
      <c r="E304" s="120"/>
      <c r="F304" s="120"/>
      <c r="G304" s="120"/>
      <c r="H304" s="120"/>
      <c r="I304" s="120"/>
      <c r="J304" s="120"/>
      <c r="K304" s="120"/>
      <c r="L304" s="120"/>
      <c r="M304" s="120"/>
      <c r="N304" s="120"/>
      <c r="O304" s="120"/>
      <c r="P304" s="120"/>
      <c r="Q304" s="120"/>
      <c r="R304" s="120"/>
      <c r="S304" s="120"/>
    </row>
    <row r="305" spans="1:19" ht="14.25" customHeight="1">
      <c r="A305" s="120"/>
      <c r="B305" s="120"/>
      <c r="C305" s="120"/>
      <c r="D305" s="120"/>
      <c r="E305" s="120"/>
      <c r="F305" s="120"/>
      <c r="G305" s="120"/>
      <c r="H305" s="120"/>
      <c r="I305" s="120"/>
      <c r="J305" s="120"/>
      <c r="K305" s="120"/>
      <c r="L305" s="120"/>
      <c r="M305" s="120"/>
      <c r="N305" s="120"/>
      <c r="O305" s="120"/>
      <c r="P305" s="120"/>
      <c r="Q305" s="120"/>
      <c r="R305" s="120"/>
      <c r="S305" s="120"/>
    </row>
    <row r="306" spans="1:19" ht="14.25" customHeight="1">
      <c r="A306" s="120"/>
      <c r="B306" s="120"/>
      <c r="C306" s="120"/>
      <c r="D306" s="120"/>
      <c r="E306" s="120"/>
      <c r="F306" s="120"/>
      <c r="G306" s="120"/>
      <c r="H306" s="120"/>
      <c r="I306" s="120"/>
      <c r="J306" s="120"/>
      <c r="K306" s="120"/>
      <c r="L306" s="120"/>
      <c r="M306" s="120"/>
      <c r="N306" s="120"/>
      <c r="O306" s="120"/>
      <c r="P306" s="120"/>
      <c r="Q306" s="120"/>
      <c r="R306" s="120"/>
      <c r="S306" s="120"/>
    </row>
    <row r="307" spans="1:19" ht="14.25" customHeight="1">
      <c r="A307" s="120"/>
      <c r="B307" s="120"/>
      <c r="C307" s="120"/>
      <c r="D307" s="120"/>
      <c r="E307" s="120"/>
      <c r="F307" s="120"/>
      <c r="G307" s="120"/>
      <c r="H307" s="120"/>
      <c r="I307" s="120"/>
      <c r="J307" s="120"/>
      <c r="K307" s="120"/>
      <c r="L307" s="120"/>
      <c r="M307" s="120"/>
      <c r="N307" s="120"/>
      <c r="O307" s="120"/>
      <c r="P307" s="120"/>
      <c r="Q307" s="120"/>
      <c r="R307" s="120"/>
      <c r="S307" s="120"/>
    </row>
    <row r="308" spans="1:19" ht="14.25" customHeight="1">
      <c r="A308" s="120"/>
      <c r="B308" s="120"/>
      <c r="C308" s="120"/>
      <c r="D308" s="120"/>
      <c r="E308" s="120"/>
      <c r="F308" s="120"/>
      <c r="G308" s="120"/>
      <c r="H308" s="120"/>
      <c r="I308" s="120"/>
      <c r="J308" s="120"/>
      <c r="K308" s="120"/>
      <c r="L308" s="120"/>
      <c r="M308" s="120"/>
      <c r="N308" s="120"/>
      <c r="O308" s="120"/>
      <c r="P308" s="120"/>
      <c r="Q308" s="120"/>
      <c r="R308" s="120"/>
      <c r="S308" s="120"/>
    </row>
    <row r="309" spans="1:19" ht="14.25" customHeight="1">
      <c r="A309" s="120"/>
      <c r="B309" s="120"/>
      <c r="C309" s="120"/>
      <c r="D309" s="120"/>
      <c r="E309" s="120"/>
      <c r="F309" s="120"/>
      <c r="G309" s="120"/>
      <c r="H309" s="120"/>
      <c r="I309" s="120"/>
      <c r="J309" s="120"/>
      <c r="K309" s="120"/>
      <c r="L309" s="120"/>
      <c r="M309" s="120"/>
      <c r="N309" s="120"/>
      <c r="O309" s="120"/>
      <c r="P309" s="120"/>
      <c r="Q309" s="120"/>
      <c r="R309" s="120"/>
      <c r="S309" s="120"/>
    </row>
    <row r="310" spans="1:19" ht="14.25" customHeight="1">
      <c r="A310" s="120"/>
      <c r="B310" s="120"/>
      <c r="C310" s="120"/>
      <c r="D310" s="120"/>
      <c r="E310" s="120"/>
      <c r="F310" s="120"/>
      <c r="G310" s="120"/>
      <c r="H310" s="120"/>
      <c r="I310" s="120"/>
      <c r="J310" s="120"/>
      <c r="K310" s="120"/>
      <c r="L310" s="120"/>
      <c r="M310" s="120"/>
      <c r="N310" s="120"/>
      <c r="O310" s="120"/>
      <c r="P310" s="120"/>
      <c r="Q310" s="120"/>
      <c r="R310" s="120"/>
      <c r="S310" s="120"/>
    </row>
    <row r="311" spans="1:19" ht="14.25" customHeight="1">
      <c r="A311" s="120"/>
      <c r="B311" s="120"/>
      <c r="C311" s="120"/>
      <c r="D311" s="120"/>
      <c r="E311" s="120"/>
      <c r="F311" s="120"/>
      <c r="G311" s="120"/>
      <c r="H311" s="120"/>
      <c r="I311" s="120"/>
      <c r="J311" s="120"/>
      <c r="K311" s="120"/>
      <c r="L311" s="120"/>
      <c r="M311" s="120"/>
      <c r="N311" s="120"/>
      <c r="O311" s="120"/>
      <c r="P311" s="120"/>
      <c r="Q311" s="120"/>
      <c r="R311" s="120"/>
      <c r="S311" s="120"/>
    </row>
    <row r="312" spans="1:19" ht="14.25" customHeight="1">
      <c r="A312" s="120"/>
      <c r="B312" s="120"/>
      <c r="C312" s="120"/>
      <c r="D312" s="120"/>
      <c r="E312" s="120"/>
      <c r="F312" s="120"/>
      <c r="G312" s="120"/>
      <c r="H312" s="120"/>
      <c r="I312" s="120"/>
      <c r="J312" s="120"/>
      <c r="K312" s="120"/>
      <c r="L312" s="120"/>
      <c r="M312" s="120"/>
      <c r="N312" s="120"/>
      <c r="O312" s="120"/>
      <c r="P312" s="120"/>
      <c r="Q312" s="120"/>
      <c r="R312" s="120"/>
      <c r="S312" s="120"/>
    </row>
    <row r="313" spans="1:19" ht="14.25" customHeight="1">
      <c r="A313" s="120"/>
      <c r="B313" s="120"/>
      <c r="C313" s="120"/>
      <c r="D313" s="120"/>
      <c r="E313" s="120"/>
      <c r="F313" s="120"/>
      <c r="G313" s="120"/>
      <c r="H313" s="120"/>
      <c r="I313" s="120"/>
      <c r="J313" s="120"/>
      <c r="K313" s="120"/>
      <c r="L313" s="120"/>
      <c r="M313" s="120"/>
      <c r="N313" s="120"/>
      <c r="O313" s="120"/>
      <c r="P313" s="120"/>
      <c r="Q313" s="120"/>
      <c r="R313" s="120"/>
      <c r="S313" s="120"/>
    </row>
    <row r="314" spans="1:19" ht="14.25" customHeight="1">
      <c r="A314" s="120"/>
      <c r="B314" s="120"/>
      <c r="C314" s="120"/>
      <c r="D314" s="120"/>
      <c r="E314" s="120"/>
      <c r="F314" s="120"/>
      <c r="G314" s="120"/>
      <c r="H314" s="120"/>
      <c r="I314" s="120"/>
      <c r="J314" s="120"/>
      <c r="K314" s="120"/>
      <c r="L314" s="120"/>
      <c r="M314" s="120"/>
      <c r="N314" s="120"/>
      <c r="O314" s="120"/>
      <c r="P314" s="120"/>
      <c r="Q314" s="120"/>
      <c r="R314" s="120"/>
      <c r="S314" s="120"/>
    </row>
    <row r="315" spans="1:19" ht="14.25" customHeight="1">
      <c r="A315" s="120"/>
      <c r="B315" s="120"/>
      <c r="C315" s="120"/>
      <c r="D315" s="120"/>
      <c r="E315" s="120"/>
      <c r="F315" s="120"/>
      <c r="G315" s="120"/>
      <c r="H315" s="120"/>
      <c r="I315" s="120"/>
      <c r="J315" s="120"/>
      <c r="K315" s="120"/>
      <c r="L315" s="120"/>
      <c r="M315" s="120"/>
      <c r="N315" s="120"/>
      <c r="O315" s="120"/>
      <c r="P315" s="120"/>
      <c r="Q315" s="120"/>
      <c r="R315" s="120"/>
      <c r="S315" s="120"/>
    </row>
    <row r="316" spans="1:19" ht="14.25" customHeight="1">
      <c r="A316" s="120"/>
      <c r="B316" s="120"/>
      <c r="C316" s="120"/>
      <c r="D316" s="120"/>
      <c r="E316" s="120"/>
      <c r="F316" s="120"/>
      <c r="G316" s="120"/>
      <c r="H316" s="120"/>
      <c r="I316" s="120"/>
      <c r="J316" s="120"/>
      <c r="K316" s="120"/>
      <c r="L316" s="120"/>
      <c r="M316" s="120"/>
      <c r="N316" s="120"/>
      <c r="O316" s="120"/>
      <c r="P316" s="120"/>
      <c r="Q316" s="120"/>
      <c r="R316" s="120"/>
      <c r="S316" s="120"/>
    </row>
    <row r="317" spans="1:19" ht="14.25" customHeight="1">
      <c r="A317" s="120"/>
      <c r="B317" s="120"/>
      <c r="C317" s="120"/>
      <c r="D317" s="120"/>
      <c r="E317" s="120"/>
      <c r="F317" s="120"/>
      <c r="G317" s="120"/>
      <c r="H317" s="120"/>
      <c r="I317" s="120"/>
      <c r="J317" s="120"/>
      <c r="K317" s="120"/>
      <c r="L317" s="120"/>
      <c r="M317" s="120"/>
      <c r="N317" s="120"/>
      <c r="O317" s="120"/>
      <c r="P317" s="120"/>
      <c r="Q317" s="120"/>
      <c r="R317" s="120"/>
      <c r="S317" s="120"/>
    </row>
    <row r="318" spans="1:19" ht="14.25" customHeight="1">
      <c r="A318" s="120"/>
      <c r="B318" s="120"/>
      <c r="C318" s="120"/>
      <c r="D318" s="120"/>
      <c r="E318" s="120"/>
      <c r="F318" s="120"/>
      <c r="G318" s="120"/>
      <c r="H318" s="120"/>
      <c r="I318" s="120"/>
      <c r="J318" s="120"/>
      <c r="K318" s="120"/>
      <c r="L318" s="120"/>
      <c r="M318" s="120"/>
      <c r="N318" s="120"/>
      <c r="O318" s="120"/>
      <c r="P318" s="120"/>
      <c r="Q318" s="120"/>
      <c r="R318" s="120"/>
      <c r="S318" s="120"/>
    </row>
    <row r="319" spans="1:19" ht="14.25" customHeight="1">
      <c r="A319" s="120"/>
      <c r="B319" s="120"/>
      <c r="C319" s="120"/>
      <c r="D319" s="120"/>
      <c r="E319" s="120"/>
      <c r="F319" s="120"/>
      <c r="G319" s="120"/>
      <c r="H319" s="120"/>
      <c r="I319" s="120"/>
      <c r="J319" s="120"/>
      <c r="K319" s="120"/>
      <c r="L319" s="120"/>
      <c r="M319" s="120"/>
      <c r="N319" s="120"/>
      <c r="O319" s="120"/>
      <c r="P319" s="120"/>
      <c r="Q319" s="120"/>
      <c r="R319" s="120"/>
      <c r="S319" s="120"/>
    </row>
    <row r="320" spans="1:19" ht="14.25" customHeight="1">
      <c r="A320" s="120"/>
      <c r="B320" s="120"/>
      <c r="C320" s="120"/>
      <c r="D320" s="120"/>
      <c r="E320" s="120"/>
      <c r="F320" s="120"/>
      <c r="G320" s="120"/>
      <c r="H320" s="120"/>
      <c r="I320" s="120"/>
      <c r="J320" s="120"/>
      <c r="K320" s="120"/>
      <c r="L320" s="120"/>
      <c r="M320" s="120"/>
      <c r="N320" s="120"/>
      <c r="O320" s="120"/>
      <c r="P320" s="120"/>
      <c r="Q320" s="120"/>
      <c r="R320" s="120"/>
      <c r="S320" s="120"/>
    </row>
    <row r="321" spans="1:19" ht="14.25" customHeight="1">
      <c r="A321" s="120"/>
      <c r="B321" s="120"/>
      <c r="C321" s="120"/>
      <c r="D321" s="120"/>
      <c r="E321" s="120"/>
      <c r="F321" s="120"/>
      <c r="G321" s="120"/>
      <c r="H321" s="120"/>
      <c r="I321" s="120"/>
      <c r="J321" s="120"/>
      <c r="K321" s="120"/>
      <c r="L321" s="120"/>
      <c r="M321" s="120"/>
      <c r="N321" s="120"/>
      <c r="O321" s="120"/>
      <c r="P321" s="120"/>
      <c r="Q321" s="120"/>
      <c r="R321" s="120"/>
      <c r="S321" s="120"/>
    </row>
    <row r="322" spans="1:19" ht="14.25" customHeight="1">
      <c r="A322" s="120"/>
      <c r="B322" s="120"/>
      <c r="C322" s="120"/>
      <c r="D322" s="120"/>
      <c r="E322" s="120"/>
      <c r="F322" s="120"/>
      <c r="G322" s="120"/>
      <c r="H322" s="120"/>
      <c r="I322" s="120"/>
      <c r="J322" s="120"/>
      <c r="K322" s="120"/>
      <c r="L322" s="120"/>
      <c r="M322" s="120"/>
      <c r="N322" s="120"/>
      <c r="O322" s="120"/>
      <c r="P322" s="120"/>
      <c r="Q322" s="120"/>
      <c r="R322" s="120"/>
      <c r="S322" s="120"/>
    </row>
    <row r="323" spans="1:19" ht="14.25" customHeight="1">
      <c r="A323" s="120"/>
      <c r="B323" s="120"/>
      <c r="C323" s="120"/>
      <c r="D323" s="120"/>
      <c r="E323" s="120"/>
      <c r="F323" s="120"/>
      <c r="G323" s="120"/>
      <c r="H323" s="120"/>
      <c r="I323" s="120"/>
      <c r="J323" s="120"/>
      <c r="K323" s="120"/>
      <c r="L323" s="120"/>
      <c r="M323" s="120"/>
      <c r="N323" s="120"/>
      <c r="O323" s="120"/>
      <c r="P323" s="120"/>
      <c r="Q323" s="120"/>
      <c r="R323" s="120"/>
      <c r="S323" s="120"/>
    </row>
    <row r="324" spans="1:19" ht="14.25" customHeight="1">
      <c r="A324" s="120"/>
      <c r="B324" s="120"/>
      <c r="C324" s="120"/>
      <c r="D324" s="120"/>
      <c r="E324" s="120"/>
      <c r="F324" s="120"/>
      <c r="G324" s="120"/>
      <c r="H324" s="120"/>
      <c r="I324" s="120"/>
      <c r="J324" s="120"/>
      <c r="K324" s="120"/>
      <c r="L324" s="120"/>
      <c r="M324" s="120"/>
      <c r="N324" s="120"/>
      <c r="O324" s="120"/>
      <c r="P324" s="120"/>
      <c r="Q324" s="120"/>
      <c r="R324" s="120"/>
      <c r="S324" s="120"/>
    </row>
    <row r="325" spans="1:19" ht="14.25" customHeight="1">
      <c r="A325" s="120"/>
      <c r="B325" s="120"/>
      <c r="C325" s="120"/>
      <c r="D325" s="120"/>
      <c r="E325" s="120"/>
      <c r="F325" s="120"/>
      <c r="G325" s="120"/>
      <c r="H325" s="120"/>
      <c r="I325" s="120"/>
      <c r="J325" s="120"/>
      <c r="K325" s="120"/>
      <c r="L325" s="120"/>
      <c r="M325" s="120"/>
      <c r="N325" s="120"/>
      <c r="O325" s="120"/>
      <c r="P325" s="120"/>
      <c r="Q325" s="120"/>
      <c r="R325" s="120"/>
      <c r="S325" s="120"/>
    </row>
    <row r="326" spans="1:19" ht="14.25" customHeight="1">
      <c r="A326" s="120"/>
      <c r="B326" s="120"/>
      <c r="C326" s="120"/>
      <c r="D326" s="120"/>
      <c r="E326" s="120"/>
      <c r="F326" s="120"/>
      <c r="G326" s="120"/>
      <c r="H326" s="120"/>
      <c r="I326" s="120"/>
      <c r="J326" s="120"/>
      <c r="K326" s="120"/>
      <c r="L326" s="120"/>
      <c r="M326" s="120"/>
      <c r="N326" s="120"/>
      <c r="O326" s="120"/>
      <c r="P326" s="120"/>
      <c r="Q326" s="120"/>
      <c r="R326" s="120"/>
      <c r="S326" s="120"/>
    </row>
    <row r="327" spans="1:19" ht="14.25" customHeight="1">
      <c r="A327" s="120"/>
      <c r="B327" s="120"/>
      <c r="C327" s="120"/>
      <c r="D327" s="120"/>
      <c r="E327" s="120"/>
      <c r="F327" s="120"/>
      <c r="G327" s="120"/>
      <c r="H327" s="120"/>
      <c r="I327" s="120"/>
      <c r="J327" s="120"/>
      <c r="K327" s="120"/>
      <c r="L327" s="120"/>
      <c r="M327" s="120"/>
      <c r="N327" s="120"/>
      <c r="O327" s="120"/>
      <c r="P327" s="120"/>
      <c r="Q327" s="120"/>
      <c r="R327" s="120"/>
      <c r="S327" s="120"/>
    </row>
    <row r="328" spans="1:19" ht="14.25" customHeight="1">
      <c r="A328" s="120"/>
      <c r="B328" s="120"/>
      <c r="C328" s="120"/>
      <c r="D328" s="120"/>
      <c r="E328" s="120"/>
      <c r="F328" s="120"/>
      <c r="G328" s="120"/>
      <c r="H328" s="120"/>
      <c r="I328" s="120"/>
      <c r="J328" s="120"/>
      <c r="K328" s="120"/>
      <c r="L328" s="120"/>
      <c r="M328" s="120"/>
      <c r="N328" s="120"/>
      <c r="O328" s="120"/>
      <c r="P328" s="120"/>
      <c r="Q328" s="120"/>
      <c r="R328" s="120"/>
      <c r="S328" s="120"/>
    </row>
    <row r="329" spans="1:19" ht="14.25" customHeight="1">
      <c r="A329" s="120"/>
      <c r="B329" s="120"/>
      <c r="C329" s="120"/>
      <c r="D329" s="120"/>
      <c r="E329" s="120"/>
      <c r="F329" s="120"/>
      <c r="G329" s="120"/>
      <c r="H329" s="120"/>
      <c r="I329" s="120"/>
      <c r="J329" s="120"/>
      <c r="K329" s="120"/>
      <c r="L329" s="120"/>
      <c r="M329" s="120"/>
      <c r="N329" s="120"/>
      <c r="O329" s="120"/>
      <c r="P329" s="120"/>
      <c r="Q329" s="120"/>
      <c r="R329" s="120"/>
      <c r="S329" s="120"/>
    </row>
    <row r="330" spans="1:19" ht="14.25" customHeight="1">
      <c r="A330" s="120"/>
      <c r="B330" s="120"/>
      <c r="C330" s="120"/>
      <c r="D330" s="120"/>
      <c r="E330" s="120"/>
      <c r="F330" s="120"/>
      <c r="G330" s="120"/>
      <c r="H330" s="120"/>
      <c r="I330" s="120"/>
      <c r="J330" s="120"/>
      <c r="K330" s="120"/>
      <c r="L330" s="120"/>
      <c r="M330" s="120"/>
      <c r="N330" s="120"/>
      <c r="O330" s="120"/>
      <c r="P330" s="120"/>
      <c r="Q330" s="120"/>
      <c r="R330" s="120"/>
      <c r="S330" s="120"/>
    </row>
    <row r="331" spans="1:19" ht="14.25" customHeight="1">
      <c r="A331" s="120"/>
      <c r="B331" s="120"/>
      <c r="C331" s="120"/>
      <c r="D331" s="120"/>
      <c r="E331" s="120"/>
      <c r="F331" s="120"/>
      <c r="G331" s="120"/>
      <c r="H331" s="120"/>
      <c r="I331" s="120"/>
      <c r="J331" s="120"/>
      <c r="K331" s="120"/>
      <c r="L331" s="120"/>
      <c r="M331" s="120"/>
      <c r="N331" s="120"/>
      <c r="O331" s="120"/>
      <c r="P331" s="120"/>
      <c r="Q331" s="120"/>
      <c r="R331" s="120"/>
      <c r="S331" s="120"/>
    </row>
    <row r="332" spans="1:19" ht="14.25" customHeight="1">
      <c r="A332" s="120"/>
      <c r="B332" s="120"/>
      <c r="C332" s="120"/>
      <c r="D332" s="120"/>
      <c r="E332" s="120"/>
      <c r="F332" s="120"/>
      <c r="G332" s="120"/>
      <c r="H332" s="120"/>
      <c r="I332" s="120"/>
      <c r="J332" s="120"/>
      <c r="K332" s="120"/>
      <c r="L332" s="120"/>
      <c r="M332" s="120"/>
      <c r="N332" s="120"/>
      <c r="O332" s="120"/>
      <c r="P332" s="120"/>
      <c r="Q332" s="120"/>
      <c r="R332" s="120"/>
      <c r="S332" s="120"/>
    </row>
    <row r="333" spans="1:19" ht="14.25" customHeight="1">
      <c r="A333" s="120"/>
      <c r="B333" s="120"/>
      <c r="C333" s="120"/>
      <c r="D333" s="120"/>
      <c r="E333" s="120"/>
      <c r="F333" s="120"/>
      <c r="G333" s="120"/>
      <c r="H333" s="120"/>
      <c r="I333" s="120"/>
      <c r="J333" s="120"/>
      <c r="K333" s="120"/>
      <c r="L333" s="120"/>
      <c r="M333" s="120"/>
      <c r="N333" s="120"/>
      <c r="O333" s="120"/>
      <c r="P333" s="120"/>
      <c r="Q333" s="120"/>
      <c r="R333" s="120"/>
      <c r="S333" s="120"/>
    </row>
    <row r="334" spans="1:19" ht="14.25" customHeight="1">
      <c r="A334" s="120"/>
      <c r="B334" s="120"/>
      <c r="C334" s="120"/>
      <c r="D334" s="120"/>
      <c r="E334" s="120"/>
      <c r="F334" s="120"/>
      <c r="G334" s="120"/>
      <c r="H334" s="120"/>
      <c r="I334" s="120"/>
      <c r="J334" s="120"/>
      <c r="K334" s="120"/>
      <c r="L334" s="120"/>
      <c r="M334" s="120"/>
      <c r="N334" s="120"/>
      <c r="O334" s="120"/>
      <c r="P334" s="120"/>
      <c r="Q334" s="120"/>
      <c r="R334" s="120"/>
      <c r="S334" s="120"/>
    </row>
    <row r="335" spans="1:19" ht="14.25" customHeight="1">
      <c r="A335" s="120"/>
      <c r="B335" s="120"/>
      <c r="C335" s="120"/>
      <c r="D335" s="120"/>
      <c r="E335" s="120"/>
      <c r="F335" s="120"/>
      <c r="G335" s="120"/>
      <c r="H335" s="120"/>
      <c r="I335" s="120"/>
      <c r="J335" s="120"/>
      <c r="K335" s="120"/>
      <c r="L335" s="120"/>
      <c r="M335" s="120"/>
      <c r="N335" s="120"/>
      <c r="O335" s="120"/>
      <c r="P335" s="120"/>
      <c r="Q335" s="120"/>
      <c r="R335" s="120"/>
      <c r="S335" s="120"/>
    </row>
    <row r="336" spans="1:19" ht="14.25" customHeight="1">
      <c r="A336" s="120"/>
      <c r="B336" s="120"/>
      <c r="C336" s="120"/>
      <c r="D336" s="120"/>
      <c r="E336" s="120"/>
      <c r="F336" s="120"/>
      <c r="G336" s="120"/>
      <c r="H336" s="120"/>
      <c r="I336" s="120"/>
      <c r="J336" s="120"/>
      <c r="K336" s="120"/>
      <c r="L336" s="120"/>
      <c r="M336" s="120"/>
      <c r="N336" s="120"/>
      <c r="O336" s="120"/>
      <c r="P336" s="120"/>
      <c r="Q336" s="120"/>
      <c r="R336" s="120"/>
      <c r="S336" s="120"/>
    </row>
    <row r="337" spans="1:19" ht="14.25" customHeight="1">
      <c r="A337" s="120"/>
      <c r="B337" s="120"/>
      <c r="C337" s="120"/>
      <c r="D337" s="120"/>
      <c r="E337" s="120"/>
      <c r="F337" s="120"/>
      <c r="G337" s="120"/>
      <c r="H337" s="120"/>
      <c r="I337" s="120"/>
      <c r="J337" s="120"/>
      <c r="K337" s="120"/>
      <c r="L337" s="120"/>
      <c r="M337" s="120"/>
      <c r="N337" s="120"/>
      <c r="O337" s="120"/>
      <c r="P337" s="120"/>
      <c r="Q337" s="120"/>
      <c r="R337" s="120"/>
      <c r="S337" s="120"/>
    </row>
    <row r="338" spans="1:19" ht="14.25" customHeight="1">
      <c r="A338" s="120"/>
      <c r="B338" s="120"/>
      <c r="C338" s="120"/>
      <c r="D338" s="120"/>
      <c r="E338" s="120"/>
      <c r="F338" s="120"/>
      <c r="G338" s="120"/>
      <c r="H338" s="120"/>
      <c r="I338" s="120"/>
      <c r="J338" s="120"/>
      <c r="K338" s="120"/>
      <c r="L338" s="120"/>
      <c r="M338" s="120"/>
      <c r="N338" s="120"/>
      <c r="O338" s="120"/>
      <c r="P338" s="120"/>
      <c r="Q338" s="120"/>
      <c r="R338" s="120"/>
      <c r="S338" s="120"/>
    </row>
    <row r="339" spans="1:19" ht="14.25" customHeight="1">
      <c r="A339" s="120"/>
      <c r="B339" s="120"/>
      <c r="C339" s="120"/>
      <c r="D339" s="120"/>
      <c r="E339" s="120"/>
      <c r="F339" s="120"/>
      <c r="G339" s="120"/>
      <c r="H339" s="120"/>
      <c r="I339" s="120"/>
      <c r="J339" s="120"/>
      <c r="K339" s="120"/>
      <c r="L339" s="120"/>
      <c r="M339" s="120"/>
      <c r="N339" s="120"/>
      <c r="O339" s="120"/>
      <c r="P339" s="120"/>
      <c r="Q339" s="120"/>
      <c r="R339" s="120"/>
      <c r="S339" s="120"/>
    </row>
    <row r="340" spans="1:19" ht="14.25" customHeight="1">
      <c r="A340" s="120"/>
      <c r="B340" s="120"/>
      <c r="C340" s="120"/>
      <c r="D340" s="120"/>
      <c r="E340" s="120"/>
      <c r="F340" s="120"/>
      <c r="G340" s="120"/>
      <c r="H340" s="120"/>
      <c r="I340" s="120"/>
      <c r="J340" s="120"/>
      <c r="K340" s="120"/>
      <c r="L340" s="120"/>
      <c r="M340" s="120"/>
      <c r="N340" s="120"/>
      <c r="O340" s="120"/>
      <c r="P340" s="120"/>
      <c r="Q340" s="120"/>
      <c r="R340" s="120"/>
      <c r="S340" s="120"/>
    </row>
    <row r="341" spans="1:19" ht="14.25" customHeight="1">
      <c r="A341" s="120"/>
      <c r="B341" s="120"/>
      <c r="C341" s="120"/>
      <c r="D341" s="120"/>
      <c r="E341" s="120"/>
      <c r="F341" s="120"/>
      <c r="G341" s="120"/>
      <c r="H341" s="120"/>
      <c r="I341" s="120"/>
      <c r="J341" s="120"/>
      <c r="K341" s="120"/>
      <c r="L341" s="120"/>
      <c r="M341" s="120"/>
      <c r="N341" s="120"/>
      <c r="O341" s="120"/>
      <c r="P341" s="120"/>
      <c r="Q341" s="120"/>
      <c r="R341" s="120"/>
      <c r="S341" s="120"/>
    </row>
    <row r="342" spans="1:19" ht="14.25" customHeight="1">
      <c r="A342" s="120"/>
      <c r="B342" s="120"/>
      <c r="C342" s="120"/>
      <c r="D342" s="120"/>
      <c r="E342" s="120"/>
      <c r="F342" s="120"/>
      <c r="G342" s="120"/>
      <c r="H342" s="120"/>
      <c r="I342" s="120"/>
      <c r="J342" s="120"/>
      <c r="K342" s="120"/>
      <c r="L342" s="120"/>
      <c r="M342" s="120"/>
      <c r="N342" s="120"/>
      <c r="O342" s="120"/>
      <c r="P342" s="120"/>
      <c r="Q342" s="120"/>
      <c r="R342" s="120"/>
      <c r="S342" s="120"/>
    </row>
    <row r="343" spans="1:19" ht="14.25" customHeight="1">
      <c r="A343" s="120"/>
      <c r="B343" s="120"/>
      <c r="C343" s="120"/>
      <c r="D343" s="120"/>
      <c r="E343" s="120"/>
      <c r="F343" s="120"/>
      <c r="G343" s="120"/>
      <c r="H343" s="120"/>
      <c r="I343" s="120"/>
      <c r="J343" s="120"/>
      <c r="K343" s="120"/>
      <c r="L343" s="120"/>
      <c r="M343" s="120"/>
      <c r="N343" s="120"/>
      <c r="O343" s="120"/>
      <c r="P343" s="120"/>
      <c r="Q343" s="120"/>
      <c r="R343" s="120"/>
      <c r="S343" s="120"/>
    </row>
    <row r="344" spans="1:19" ht="14.25" customHeight="1">
      <c r="A344" s="120"/>
      <c r="B344" s="120"/>
      <c r="C344" s="120"/>
      <c r="D344" s="120"/>
      <c r="E344" s="120"/>
      <c r="F344" s="120"/>
      <c r="G344" s="120"/>
      <c r="H344" s="120"/>
      <c r="I344" s="120"/>
      <c r="J344" s="120"/>
      <c r="K344" s="120"/>
      <c r="L344" s="120"/>
      <c r="M344" s="120"/>
      <c r="N344" s="120"/>
      <c r="O344" s="120"/>
      <c r="P344" s="120"/>
      <c r="Q344" s="120"/>
      <c r="R344" s="120"/>
      <c r="S344" s="120"/>
    </row>
    <row r="345" spans="1:19" ht="14.25" customHeight="1">
      <c r="A345" s="120"/>
      <c r="B345" s="120"/>
      <c r="C345" s="120"/>
      <c r="D345" s="120"/>
      <c r="E345" s="120"/>
      <c r="F345" s="120"/>
      <c r="G345" s="120"/>
      <c r="H345" s="120"/>
      <c r="I345" s="120"/>
      <c r="J345" s="120"/>
      <c r="K345" s="120"/>
      <c r="L345" s="120"/>
      <c r="M345" s="120"/>
      <c r="N345" s="120"/>
      <c r="O345" s="120"/>
      <c r="P345" s="120"/>
      <c r="Q345" s="120"/>
      <c r="R345" s="120"/>
      <c r="S345" s="120"/>
    </row>
    <row r="346" spans="1:19" ht="14.25" customHeight="1">
      <c r="A346" s="120"/>
      <c r="B346" s="120"/>
      <c r="C346" s="120"/>
      <c r="D346" s="120"/>
      <c r="E346" s="120"/>
      <c r="F346" s="120"/>
      <c r="G346" s="120"/>
      <c r="H346" s="120"/>
      <c r="I346" s="120"/>
      <c r="J346" s="120"/>
      <c r="K346" s="120"/>
      <c r="L346" s="120"/>
      <c r="M346" s="120"/>
      <c r="N346" s="120"/>
      <c r="O346" s="120"/>
      <c r="P346" s="120"/>
      <c r="Q346" s="120"/>
      <c r="R346" s="120"/>
      <c r="S346" s="120"/>
    </row>
    <row r="347" spans="1:19" ht="14.25" customHeight="1">
      <c r="A347" s="120"/>
      <c r="B347" s="120"/>
      <c r="C347" s="120"/>
      <c r="D347" s="120"/>
      <c r="E347" s="120"/>
      <c r="F347" s="120"/>
      <c r="G347" s="120"/>
      <c r="H347" s="120"/>
      <c r="I347" s="120"/>
      <c r="J347" s="120"/>
      <c r="K347" s="120"/>
      <c r="L347" s="120"/>
      <c r="M347" s="120"/>
      <c r="N347" s="120"/>
      <c r="O347" s="120"/>
      <c r="P347" s="120"/>
      <c r="Q347" s="120"/>
      <c r="R347" s="120"/>
      <c r="S347" s="120"/>
    </row>
    <row r="348" spans="1:19" ht="14.25" customHeight="1">
      <c r="A348" s="120"/>
      <c r="B348" s="120"/>
      <c r="C348" s="120"/>
      <c r="D348" s="120"/>
      <c r="E348" s="120"/>
      <c r="F348" s="120"/>
      <c r="G348" s="120"/>
      <c r="H348" s="120"/>
      <c r="I348" s="120"/>
      <c r="J348" s="120"/>
      <c r="K348" s="120"/>
      <c r="L348" s="120"/>
      <c r="M348" s="120"/>
      <c r="N348" s="120"/>
      <c r="O348" s="120"/>
      <c r="P348" s="120"/>
      <c r="Q348" s="120"/>
      <c r="R348" s="120"/>
      <c r="S348" s="120"/>
    </row>
    <row r="349" spans="1:19" ht="14.25" customHeight="1">
      <c r="A349" s="120"/>
      <c r="B349" s="120"/>
      <c r="C349" s="120"/>
      <c r="D349" s="120"/>
      <c r="E349" s="120"/>
      <c r="F349" s="120"/>
      <c r="G349" s="120"/>
      <c r="H349" s="120"/>
      <c r="I349" s="120"/>
      <c r="J349" s="120"/>
      <c r="K349" s="120"/>
      <c r="L349" s="120"/>
      <c r="M349" s="120"/>
      <c r="N349" s="120"/>
      <c r="O349" s="120"/>
      <c r="P349" s="120"/>
      <c r="Q349" s="120"/>
      <c r="R349" s="120"/>
      <c r="S349" s="120"/>
    </row>
    <row r="350" spans="1:19" ht="14.25" customHeight="1">
      <c r="A350" s="120"/>
      <c r="B350" s="120"/>
      <c r="C350" s="120"/>
      <c r="D350" s="120"/>
      <c r="E350" s="120"/>
      <c r="F350" s="120"/>
      <c r="G350" s="120"/>
      <c r="H350" s="120"/>
      <c r="I350" s="120"/>
      <c r="J350" s="120"/>
      <c r="K350" s="120"/>
      <c r="L350" s="120"/>
      <c r="M350" s="120"/>
      <c r="N350" s="120"/>
      <c r="O350" s="120"/>
      <c r="P350" s="120"/>
      <c r="Q350" s="120"/>
      <c r="R350" s="120"/>
      <c r="S350" s="120"/>
    </row>
    <row r="351" spans="1:19" ht="14.25" customHeight="1">
      <c r="A351" s="120"/>
      <c r="B351" s="120"/>
      <c r="C351" s="120"/>
      <c r="D351" s="120"/>
      <c r="E351" s="120"/>
      <c r="F351" s="120"/>
      <c r="G351" s="120"/>
      <c r="H351" s="120"/>
      <c r="I351" s="120"/>
      <c r="J351" s="120"/>
      <c r="K351" s="120"/>
      <c r="L351" s="120"/>
      <c r="M351" s="120"/>
      <c r="N351" s="120"/>
      <c r="O351" s="120"/>
      <c r="P351" s="120"/>
      <c r="Q351" s="120"/>
      <c r="R351" s="120"/>
      <c r="S351" s="120"/>
    </row>
    <row r="352" spans="1:19" ht="14.25" customHeight="1">
      <c r="A352" s="120"/>
      <c r="B352" s="120"/>
      <c r="C352" s="120"/>
      <c r="D352" s="120"/>
      <c r="E352" s="120"/>
      <c r="F352" s="120"/>
      <c r="G352" s="120"/>
      <c r="H352" s="120"/>
      <c r="I352" s="120"/>
      <c r="J352" s="120"/>
      <c r="K352" s="120"/>
      <c r="L352" s="120"/>
      <c r="M352" s="120"/>
      <c r="N352" s="120"/>
      <c r="O352" s="120"/>
      <c r="P352" s="120"/>
      <c r="Q352" s="120"/>
      <c r="R352" s="120"/>
      <c r="S352" s="120"/>
    </row>
    <row r="353" spans="1:19" ht="14.25" customHeight="1">
      <c r="A353" s="120"/>
      <c r="B353" s="120"/>
      <c r="C353" s="120"/>
      <c r="D353" s="120"/>
      <c r="E353" s="120"/>
      <c r="F353" s="120"/>
      <c r="G353" s="120"/>
      <c r="H353" s="120"/>
      <c r="I353" s="120"/>
      <c r="J353" s="120"/>
      <c r="K353" s="120"/>
      <c r="L353" s="120"/>
      <c r="M353" s="120"/>
      <c r="N353" s="120"/>
      <c r="O353" s="120"/>
      <c r="P353" s="120"/>
      <c r="Q353" s="120"/>
      <c r="R353" s="120"/>
      <c r="S353" s="120"/>
    </row>
    <row r="354" spans="1:19" ht="14.25" customHeight="1">
      <c r="A354" s="120"/>
      <c r="B354" s="120"/>
      <c r="C354" s="120"/>
      <c r="D354" s="120"/>
      <c r="E354" s="120"/>
      <c r="F354" s="120"/>
      <c r="G354" s="120"/>
      <c r="H354" s="120"/>
      <c r="I354" s="120"/>
      <c r="J354" s="120"/>
      <c r="K354" s="120"/>
      <c r="L354" s="120"/>
      <c r="M354" s="120"/>
      <c r="N354" s="120"/>
      <c r="O354" s="120"/>
      <c r="P354" s="120"/>
      <c r="Q354" s="120"/>
      <c r="R354" s="120"/>
      <c r="S354" s="120"/>
    </row>
    <row r="355" spans="1:19" ht="14.25" customHeight="1">
      <c r="A355" s="120"/>
      <c r="B355" s="120"/>
      <c r="C355" s="120"/>
      <c r="D355" s="120"/>
      <c r="E355" s="120"/>
      <c r="F355" s="120"/>
      <c r="G355" s="120"/>
      <c r="H355" s="120"/>
      <c r="I355" s="120"/>
      <c r="J355" s="120"/>
      <c r="K355" s="120"/>
      <c r="L355" s="120"/>
      <c r="M355" s="120"/>
      <c r="N355" s="120"/>
      <c r="O355" s="120"/>
      <c r="P355" s="120"/>
      <c r="Q355" s="120"/>
      <c r="R355" s="120"/>
      <c r="S355" s="120"/>
    </row>
    <row r="356" spans="1:19" ht="14.25" customHeight="1">
      <c r="A356" s="120"/>
      <c r="B356" s="120"/>
      <c r="C356" s="120"/>
      <c r="D356" s="120"/>
      <c r="E356" s="120"/>
      <c r="F356" s="120"/>
      <c r="G356" s="120"/>
      <c r="H356" s="120"/>
      <c r="I356" s="120"/>
      <c r="J356" s="120"/>
      <c r="K356" s="120"/>
      <c r="L356" s="120"/>
      <c r="M356" s="120"/>
      <c r="N356" s="120"/>
      <c r="O356" s="120"/>
      <c r="P356" s="120"/>
      <c r="Q356" s="120"/>
      <c r="R356" s="120"/>
      <c r="S356" s="120"/>
    </row>
    <row r="357" spans="1:19" ht="14.25" customHeight="1">
      <c r="A357" s="120"/>
      <c r="B357" s="120"/>
      <c r="C357" s="120"/>
      <c r="D357" s="120"/>
      <c r="E357" s="120"/>
      <c r="F357" s="120"/>
      <c r="G357" s="120"/>
      <c r="H357" s="120"/>
      <c r="I357" s="120"/>
      <c r="J357" s="120"/>
      <c r="K357" s="120"/>
      <c r="L357" s="120"/>
      <c r="M357" s="120"/>
      <c r="N357" s="120"/>
      <c r="O357" s="120"/>
      <c r="P357" s="120"/>
      <c r="Q357" s="120"/>
      <c r="R357" s="120"/>
      <c r="S357" s="120"/>
    </row>
    <row r="358" spans="1:19" ht="14.25" customHeight="1">
      <c r="A358" s="120"/>
      <c r="B358" s="120"/>
      <c r="C358" s="120"/>
      <c r="D358" s="120"/>
      <c r="E358" s="120"/>
      <c r="F358" s="120"/>
      <c r="G358" s="120"/>
      <c r="H358" s="120"/>
      <c r="I358" s="120"/>
      <c r="J358" s="120"/>
      <c r="K358" s="120"/>
      <c r="L358" s="120"/>
      <c r="M358" s="120"/>
      <c r="N358" s="120"/>
      <c r="O358" s="120"/>
      <c r="P358" s="120"/>
      <c r="Q358" s="120"/>
      <c r="R358" s="120"/>
      <c r="S358" s="120"/>
    </row>
    <row r="359" spans="1:19" ht="14.25" customHeight="1">
      <c r="A359" s="120"/>
      <c r="B359" s="120"/>
      <c r="C359" s="120"/>
      <c r="D359" s="120"/>
      <c r="E359" s="120"/>
      <c r="F359" s="120"/>
      <c r="G359" s="120"/>
      <c r="H359" s="120"/>
      <c r="I359" s="120"/>
      <c r="J359" s="120"/>
      <c r="K359" s="120"/>
      <c r="L359" s="120"/>
      <c r="M359" s="120"/>
      <c r="N359" s="120"/>
      <c r="O359" s="120"/>
      <c r="P359" s="120"/>
      <c r="Q359" s="120"/>
      <c r="R359" s="120"/>
      <c r="S359" s="120"/>
    </row>
    <row r="360" spans="1:19" ht="14.25" customHeight="1">
      <c r="A360" s="120"/>
      <c r="B360" s="120"/>
      <c r="C360" s="120"/>
      <c r="D360" s="120"/>
      <c r="E360" s="120"/>
      <c r="F360" s="120"/>
      <c r="G360" s="120"/>
      <c r="H360" s="120"/>
      <c r="I360" s="120"/>
      <c r="J360" s="120"/>
      <c r="K360" s="120"/>
      <c r="L360" s="120"/>
      <c r="M360" s="120"/>
      <c r="N360" s="120"/>
      <c r="O360" s="120"/>
      <c r="P360" s="120"/>
      <c r="Q360" s="120"/>
      <c r="R360" s="120"/>
      <c r="S360" s="120"/>
    </row>
    <row r="361" spans="1:19" ht="14.25" customHeight="1">
      <c r="A361" s="120"/>
      <c r="B361" s="120"/>
      <c r="C361" s="120"/>
      <c r="D361" s="120"/>
      <c r="E361" s="120"/>
      <c r="F361" s="120"/>
      <c r="G361" s="120"/>
      <c r="H361" s="120"/>
      <c r="I361" s="120"/>
      <c r="J361" s="120"/>
      <c r="K361" s="120"/>
      <c r="L361" s="120"/>
      <c r="M361" s="120"/>
      <c r="N361" s="120"/>
      <c r="O361" s="120"/>
      <c r="P361" s="120"/>
      <c r="Q361" s="120"/>
      <c r="R361" s="120"/>
      <c r="S361" s="120"/>
    </row>
    <row r="362" spans="1:19" ht="14.25" customHeight="1">
      <c r="A362" s="120"/>
      <c r="B362" s="120"/>
      <c r="C362" s="120"/>
      <c r="D362" s="120"/>
      <c r="E362" s="120"/>
      <c r="F362" s="120"/>
      <c r="G362" s="120"/>
      <c r="H362" s="120"/>
      <c r="I362" s="120"/>
      <c r="J362" s="120"/>
      <c r="K362" s="120"/>
      <c r="L362" s="120"/>
      <c r="M362" s="120"/>
      <c r="N362" s="120"/>
      <c r="O362" s="120"/>
      <c r="P362" s="120"/>
      <c r="Q362" s="120"/>
      <c r="R362" s="120"/>
      <c r="S362" s="120"/>
    </row>
    <row r="363" spans="1:19" ht="14.25" customHeight="1">
      <c r="A363" s="120"/>
      <c r="B363" s="120"/>
      <c r="C363" s="120"/>
      <c r="D363" s="120"/>
      <c r="E363" s="120"/>
      <c r="F363" s="120"/>
      <c r="G363" s="120"/>
      <c r="H363" s="120"/>
      <c r="I363" s="120"/>
      <c r="J363" s="120"/>
      <c r="K363" s="120"/>
      <c r="L363" s="120"/>
      <c r="M363" s="120"/>
      <c r="N363" s="120"/>
      <c r="O363" s="120"/>
      <c r="P363" s="120"/>
      <c r="Q363" s="120"/>
      <c r="R363" s="120"/>
      <c r="S363" s="120"/>
    </row>
    <row r="364" spans="1:19" ht="14.25" customHeight="1">
      <c r="A364" s="120"/>
      <c r="B364" s="120"/>
      <c r="C364" s="120"/>
      <c r="D364" s="120"/>
      <c r="E364" s="120"/>
      <c r="F364" s="120"/>
      <c r="G364" s="120"/>
      <c r="H364" s="120"/>
      <c r="I364" s="120"/>
      <c r="J364" s="120"/>
      <c r="K364" s="120"/>
      <c r="L364" s="120"/>
      <c r="M364" s="120"/>
      <c r="N364" s="120"/>
      <c r="O364" s="120"/>
      <c r="P364" s="120"/>
      <c r="Q364" s="120"/>
      <c r="R364" s="120"/>
      <c r="S364" s="120"/>
    </row>
    <row r="365" spans="1:19" ht="14.25" customHeight="1">
      <c r="A365" s="120"/>
      <c r="B365" s="120"/>
      <c r="C365" s="120"/>
      <c r="D365" s="120"/>
      <c r="E365" s="120"/>
      <c r="F365" s="120"/>
      <c r="G365" s="120"/>
      <c r="H365" s="120"/>
      <c r="I365" s="120"/>
      <c r="J365" s="120"/>
      <c r="K365" s="120"/>
      <c r="L365" s="120"/>
      <c r="M365" s="120"/>
      <c r="N365" s="120"/>
      <c r="O365" s="120"/>
      <c r="P365" s="120"/>
      <c r="Q365" s="120"/>
      <c r="R365" s="120"/>
      <c r="S365" s="120"/>
    </row>
    <row r="366" spans="1:19" ht="14.25" customHeight="1">
      <c r="A366" s="120"/>
      <c r="B366" s="120"/>
      <c r="C366" s="120"/>
      <c r="D366" s="120"/>
      <c r="E366" s="120"/>
      <c r="F366" s="120"/>
      <c r="G366" s="120"/>
      <c r="H366" s="120"/>
      <c r="I366" s="120"/>
      <c r="J366" s="120"/>
      <c r="K366" s="120"/>
      <c r="L366" s="120"/>
      <c r="M366" s="120"/>
      <c r="N366" s="120"/>
      <c r="O366" s="120"/>
      <c r="P366" s="120"/>
      <c r="Q366" s="120"/>
      <c r="R366" s="120"/>
      <c r="S366" s="120"/>
    </row>
    <row r="367" spans="1:19" ht="14.25" customHeight="1">
      <c r="A367" s="120"/>
      <c r="B367" s="120"/>
      <c r="C367" s="120"/>
      <c r="D367" s="120"/>
      <c r="E367" s="120"/>
      <c r="F367" s="120"/>
      <c r="G367" s="120"/>
      <c r="H367" s="120"/>
      <c r="I367" s="120"/>
      <c r="J367" s="120"/>
      <c r="K367" s="120"/>
      <c r="L367" s="120"/>
      <c r="M367" s="120"/>
      <c r="N367" s="120"/>
      <c r="O367" s="120"/>
      <c r="P367" s="120"/>
      <c r="Q367" s="120"/>
      <c r="R367" s="120"/>
      <c r="S367" s="120"/>
    </row>
    <row r="368" spans="1:19" ht="14.25" customHeight="1">
      <c r="A368" s="120"/>
      <c r="B368" s="120"/>
      <c r="C368" s="120"/>
      <c r="D368" s="120"/>
      <c r="E368" s="120"/>
      <c r="F368" s="120"/>
      <c r="G368" s="120"/>
      <c r="H368" s="120"/>
      <c r="I368" s="120"/>
      <c r="J368" s="120"/>
      <c r="K368" s="120"/>
      <c r="L368" s="120"/>
      <c r="M368" s="120"/>
      <c r="N368" s="120"/>
      <c r="O368" s="120"/>
      <c r="P368" s="120"/>
      <c r="Q368" s="120"/>
      <c r="R368" s="120"/>
      <c r="S368" s="120"/>
    </row>
    <row r="369" spans="1:19" ht="14.25" customHeight="1">
      <c r="A369" s="120"/>
      <c r="B369" s="120"/>
      <c r="C369" s="120"/>
      <c r="D369" s="120"/>
      <c r="E369" s="120"/>
      <c r="F369" s="120"/>
      <c r="G369" s="120"/>
      <c r="H369" s="120"/>
      <c r="I369" s="120"/>
      <c r="J369" s="120"/>
      <c r="K369" s="120"/>
      <c r="L369" s="120"/>
      <c r="M369" s="120"/>
      <c r="N369" s="120"/>
      <c r="O369" s="120"/>
      <c r="P369" s="120"/>
      <c r="Q369" s="120"/>
      <c r="R369" s="120"/>
      <c r="S369" s="120"/>
    </row>
    <row r="370" spans="1:19" ht="14.25" customHeight="1">
      <c r="A370" s="120"/>
      <c r="B370" s="120"/>
      <c r="C370" s="120"/>
      <c r="D370" s="120"/>
      <c r="E370" s="120"/>
      <c r="F370" s="120"/>
      <c r="G370" s="120"/>
      <c r="H370" s="120"/>
      <c r="I370" s="120"/>
      <c r="J370" s="120"/>
      <c r="K370" s="120"/>
      <c r="L370" s="120"/>
      <c r="M370" s="120"/>
      <c r="N370" s="120"/>
      <c r="O370" s="120"/>
      <c r="P370" s="120"/>
      <c r="Q370" s="120"/>
      <c r="R370" s="120"/>
      <c r="S370" s="120"/>
    </row>
    <row r="371" spans="1:19" ht="14.25" customHeight="1">
      <c r="A371" s="120"/>
      <c r="B371" s="120"/>
      <c r="C371" s="120"/>
      <c r="D371" s="120"/>
      <c r="E371" s="120"/>
      <c r="F371" s="120"/>
      <c r="G371" s="120"/>
      <c r="H371" s="120"/>
      <c r="I371" s="120"/>
      <c r="J371" s="120"/>
      <c r="K371" s="120"/>
      <c r="L371" s="120"/>
      <c r="M371" s="120"/>
      <c r="N371" s="120"/>
      <c r="O371" s="120"/>
      <c r="P371" s="120"/>
      <c r="Q371" s="120"/>
      <c r="R371" s="120"/>
      <c r="S371" s="120"/>
    </row>
    <row r="372" spans="1:19" ht="14.25" customHeight="1">
      <c r="A372" s="120"/>
      <c r="B372" s="120"/>
      <c r="C372" s="120"/>
      <c r="D372" s="120"/>
      <c r="E372" s="120"/>
      <c r="F372" s="120"/>
      <c r="G372" s="120"/>
      <c r="H372" s="120"/>
      <c r="I372" s="120"/>
      <c r="J372" s="120"/>
      <c r="K372" s="120"/>
      <c r="L372" s="120"/>
      <c r="M372" s="120"/>
      <c r="N372" s="120"/>
      <c r="O372" s="120"/>
      <c r="P372" s="120"/>
      <c r="Q372" s="120"/>
      <c r="R372" s="120"/>
      <c r="S372" s="120"/>
    </row>
    <row r="373" spans="1:19" ht="14.25" customHeight="1">
      <c r="A373" s="120"/>
      <c r="B373" s="120"/>
      <c r="C373" s="120"/>
      <c r="D373" s="120"/>
      <c r="E373" s="120"/>
      <c r="F373" s="120"/>
      <c r="G373" s="120"/>
      <c r="H373" s="120"/>
      <c r="I373" s="120"/>
      <c r="J373" s="120"/>
      <c r="K373" s="120"/>
      <c r="L373" s="120"/>
      <c r="M373" s="120"/>
      <c r="N373" s="120"/>
      <c r="O373" s="120"/>
      <c r="P373" s="120"/>
      <c r="Q373" s="120"/>
      <c r="R373" s="120"/>
      <c r="S373" s="120"/>
    </row>
    <row r="374" spans="1:19" ht="14.25" customHeight="1">
      <c r="A374" s="120"/>
      <c r="B374" s="120"/>
      <c r="C374" s="120"/>
      <c r="D374" s="120"/>
      <c r="E374" s="120"/>
      <c r="F374" s="120"/>
      <c r="G374" s="120"/>
      <c r="H374" s="120"/>
      <c r="I374" s="120"/>
      <c r="J374" s="120"/>
      <c r="K374" s="120"/>
      <c r="L374" s="120"/>
      <c r="M374" s="120"/>
      <c r="N374" s="120"/>
      <c r="O374" s="120"/>
      <c r="P374" s="120"/>
      <c r="Q374" s="120"/>
      <c r="R374" s="120"/>
      <c r="S374" s="120"/>
    </row>
    <row r="375" spans="1:19" ht="14.25" customHeight="1">
      <c r="A375" s="120"/>
      <c r="B375" s="120"/>
      <c r="C375" s="120"/>
      <c r="D375" s="120"/>
      <c r="E375" s="120"/>
      <c r="F375" s="120"/>
      <c r="G375" s="120"/>
      <c r="H375" s="120"/>
      <c r="I375" s="120"/>
      <c r="J375" s="120"/>
      <c r="K375" s="120"/>
      <c r="L375" s="120"/>
      <c r="M375" s="120"/>
      <c r="N375" s="120"/>
      <c r="O375" s="120"/>
      <c r="P375" s="120"/>
      <c r="Q375" s="120"/>
      <c r="R375" s="120"/>
      <c r="S375" s="120"/>
    </row>
    <row r="376" spans="1:19" ht="14.25" customHeight="1">
      <c r="A376" s="120"/>
      <c r="B376" s="120"/>
      <c r="C376" s="120"/>
      <c r="D376" s="120"/>
      <c r="E376" s="120"/>
      <c r="F376" s="120"/>
      <c r="G376" s="120"/>
      <c r="H376" s="120"/>
      <c r="I376" s="120"/>
      <c r="J376" s="120"/>
      <c r="K376" s="120"/>
      <c r="L376" s="120"/>
      <c r="M376" s="120"/>
      <c r="N376" s="120"/>
      <c r="O376" s="120"/>
      <c r="P376" s="120"/>
      <c r="Q376" s="120"/>
      <c r="R376" s="120"/>
      <c r="S376" s="120"/>
    </row>
    <row r="377" spans="1:19" ht="14.25" customHeight="1">
      <c r="A377" s="120"/>
      <c r="B377" s="120"/>
      <c r="C377" s="120"/>
      <c r="D377" s="120"/>
      <c r="E377" s="120"/>
      <c r="F377" s="120"/>
      <c r="G377" s="120"/>
      <c r="H377" s="120"/>
      <c r="I377" s="120"/>
      <c r="J377" s="120"/>
      <c r="K377" s="120"/>
      <c r="L377" s="120"/>
      <c r="M377" s="120"/>
      <c r="N377" s="120"/>
      <c r="O377" s="120"/>
      <c r="P377" s="120"/>
      <c r="Q377" s="120"/>
      <c r="R377" s="120"/>
      <c r="S377" s="120"/>
    </row>
    <row r="378" spans="1:19" ht="14.25" customHeight="1">
      <c r="A378" s="120"/>
      <c r="B378" s="120"/>
      <c r="C378" s="120"/>
      <c r="D378" s="120"/>
      <c r="E378" s="120"/>
      <c r="F378" s="120"/>
      <c r="G378" s="120"/>
      <c r="H378" s="120"/>
      <c r="I378" s="120"/>
      <c r="J378" s="120"/>
      <c r="K378" s="120"/>
      <c r="L378" s="120"/>
      <c r="M378" s="120"/>
      <c r="N378" s="120"/>
      <c r="O378" s="120"/>
      <c r="P378" s="120"/>
      <c r="Q378" s="120"/>
      <c r="R378" s="120"/>
      <c r="S378" s="120"/>
    </row>
    <row r="379" spans="1:19" ht="14.25" customHeight="1">
      <c r="A379" s="120"/>
      <c r="B379" s="120"/>
      <c r="C379" s="120"/>
      <c r="D379" s="120"/>
      <c r="E379" s="120"/>
      <c r="F379" s="120"/>
      <c r="G379" s="120"/>
      <c r="H379" s="120"/>
      <c r="I379" s="120"/>
      <c r="J379" s="120"/>
      <c r="K379" s="120"/>
      <c r="L379" s="120"/>
      <c r="M379" s="120"/>
      <c r="N379" s="120"/>
      <c r="O379" s="120"/>
      <c r="P379" s="120"/>
      <c r="Q379" s="120"/>
      <c r="R379" s="120"/>
      <c r="S379" s="120"/>
    </row>
    <row r="380" spans="1:19" ht="14.25" customHeight="1">
      <c r="A380" s="120"/>
      <c r="B380" s="120"/>
      <c r="C380" s="120"/>
      <c r="D380" s="120"/>
      <c r="E380" s="120"/>
      <c r="F380" s="120"/>
      <c r="G380" s="120"/>
      <c r="H380" s="120"/>
      <c r="I380" s="120"/>
      <c r="J380" s="120"/>
      <c r="K380" s="120"/>
      <c r="L380" s="120"/>
      <c r="M380" s="120"/>
      <c r="N380" s="120"/>
      <c r="O380" s="120"/>
      <c r="P380" s="120"/>
      <c r="Q380" s="120"/>
      <c r="R380" s="120"/>
      <c r="S380" s="120"/>
    </row>
    <row r="381" spans="1:19" ht="14.25" customHeight="1">
      <c r="A381" s="120"/>
      <c r="B381" s="120"/>
      <c r="C381" s="120"/>
      <c r="D381" s="120"/>
      <c r="E381" s="120"/>
      <c r="F381" s="120"/>
      <c r="G381" s="120"/>
      <c r="H381" s="120"/>
      <c r="I381" s="120"/>
      <c r="J381" s="120"/>
      <c r="K381" s="120"/>
      <c r="L381" s="120"/>
      <c r="M381" s="120"/>
      <c r="N381" s="120"/>
      <c r="O381" s="120"/>
      <c r="P381" s="120"/>
      <c r="Q381" s="120"/>
      <c r="R381" s="120"/>
      <c r="S381" s="120"/>
    </row>
    <row r="382" spans="1:19" ht="14.25" customHeight="1">
      <c r="A382" s="120"/>
      <c r="B382" s="120"/>
      <c r="C382" s="120"/>
      <c r="D382" s="120"/>
      <c r="E382" s="120"/>
      <c r="F382" s="120"/>
      <c r="G382" s="120"/>
      <c r="H382" s="120"/>
      <c r="I382" s="120"/>
      <c r="J382" s="120"/>
      <c r="K382" s="120"/>
      <c r="L382" s="120"/>
      <c r="M382" s="120"/>
      <c r="N382" s="120"/>
      <c r="O382" s="120"/>
      <c r="P382" s="120"/>
      <c r="Q382" s="120"/>
      <c r="R382" s="120"/>
      <c r="S382" s="120"/>
    </row>
    <row r="383" spans="1:19" ht="14.25" customHeight="1">
      <c r="A383" s="120"/>
      <c r="B383" s="120"/>
      <c r="C383" s="120"/>
      <c r="D383" s="120"/>
      <c r="E383" s="120"/>
      <c r="F383" s="120"/>
      <c r="G383" s="120"/>
      <c r="H383" s="120"/>
      <c r="I383" s="120"/>
      <c r="J383" s="120"/>
      <c r="K383" s="120"/>
      <c r="L383" s="120"/>
      <c r="M383" s="120"/>
      <c r="N383" s="120"/>
      <c r="O383" s="120"/>
      <c r="P383" s="120"/>
      <c r="Q383" s="120"/>
      <c r="R383" s="120"/>
      <c r="S383" s="120"/>
    </row>
    <row r="384" spans="1:19" ht="14.25" customHeight="1">
      <c r="A384" s="120"/>
      <c r="B384" s="120"/>
      <c r="C384" s="120"/>
      <c r="D384" s="120"/>
      <c r="E384" s="120"/>
      <c r="F384" s="120"/>
      <c r="G384" s="120"/>
      <c r="H384" s="120"/>
      <c r="I384" s="120"/>
      <c r="J384" s="120"/>
      <c r="K384" s="120"/>
      <c r="L384" s="120"/>
      <c r="M384" s="120"/>
      <c r="N384" s="120"/>
      <c r="O384" s="120"/>
      <c r="P384" s="120"/>
      <c r="Q384" s="120"/>
      <c r="R384" s="120"/>
      <c r="S384" s="120"/>
    </row>
    <row r="385" spans="1:19" ht="14.25" customHeight="1">
      <c r="A385" s="120"/>
      <c r="B385" s="120"/>
      <c r="C385" s="120"/>
      <c r="D385" s="120"/>
      <c r="E385" s="120"/>
      <c r="F385" s="120"/>
      <c r="G385" s="120"/>
      <c r="H385" s="120"/>
      <c r="I385" s="120"/>
      <c r="J385" s="120"/>
      <c r="K385" s="120"/>
      <c r="L385" s="120"/>
      <c r="M385" s="120"/>
      <c r="N385" s="120"/>
      <c r="O385" s="120"/>
      <c r="P385" s="120"/>
      <c r="Q385" s="120"/>
      <c r="R385" s="120"/>
      <c r="S385" s="120"/>
    </row>
    <row r="386" spans="1:19" ht="14.25" customHeight="1">
      <c r="A386" s="120"/>
      <c r="B386" s="120"/>
      <c r="C386" s="120"/>
      <c r="D386" s="120"/>
      <c r="E386" s="120"/>
      <c r="F386" s="120"/>
      <c r="G386" s="120"/>
      <c r="H386" s="120"/>
      <c r="I386" s="120"/>
      <c r="J386" s="120"/>
      <c r="K386" s="120"/>
      <c r="L386" s="120"/>
      <c r="M386" s="120"/>
      <c r="N386" s="120"/>
      <c r="O386" s="120"/>
      <c r="P386" s="120"/>
      <c r="Q386" s="120"/>
      <c r="R386" s="120"/>
      <c r="S386" s="120"/>
    </row>
    <row r="387" spans="1:19" ht="14.25" customHeight="1">
      <c r="A387" s="120"/>
      <c r="B387" s="120"/>
      <c r="C387" s="120"/>
      <c r="D387" s="120"/>
      <c r="E387" s="120"/>
      <c r="F387" s="120"/>
      <c r="G387" s="120"/>
      <c r="H387" s="120"/>
      <c r="I387" s="120"/>
      <c r="J387" s="120"/>
      <c r="K387" s="120"/>
      <c r="L387" s="120"/>
      <c r="M387" s="120"/>
      <c r="N387" s="120"/>
      <c r="O387" s="120"/>
      <c r="P387" s="120"/>
      <c r="Q387" s="120"/>
      <c r="R387" s="120"/>
      <c r="S387" s="120"/>
    </row>
    <row r="388" spans="1:19" ht="14.25" customHeight="1">
      <c r="A388" s="120"/>
      <c r="B388" s="120"/>
      <c r="C388" s="120"/>
      <c r="D388" s="120"/>
      <c r="E388" s="120"/>
      <c r="F388" s="120"/>
      <c r="G388" s="120"/>
      <c r="H388" s="120"/>
      <c r="I388" s="120"/>
      <c r="J388" s="120"/>
      <c r="K388" s="120"/>
      <c r="L388" s="120"/>
      <c r="M388" s="120"/>
      <c r="N388" s="120"/>
      <c r="O388" s="120"/>
      <c r="P388" s="120"/>
      <c r="Q388" s="120"/>
      <c r="R388" s="120"/>
      <c r="S388" s="120"/>
    </row>
    <row r="389" spans="1:19" ht="14.25" customHeight="1">
      <c r="A389" s="120"/>
      <c r="B389" s="120"/>
      <c r="C389" s="120"/>
      <c r="D389" s="120"/>
      <c r="E389" s="120"/>
      <c r="F389" s="120"/>
      <c r="G389" s="120"/>
      <c r="H389" s="120"/>
      <c r="I389" s="120"/>
      <c r="J389" s="120"/>
      <c r="K389" s="120"/>
      <c r="L389" s="120"/>
      <c r="M389" s="120"/>
      <c r="N389" s="120"/>
      <c r="O389" s="120"/>
      <c r="P389" s="120"/>
      <c r="Q389" s="120"/>
      <c r="R389" s="120"/>
      <c r="S389" s="120"/>
    </row>
    <row r="390" spans="1:19" ht="14.25" customHeight="1">
      <c r="A390" s="120"/>
      <c r="B390" s="120"/>
      <c r="C390" s="120"/>
      <c r="D390" s="120"/>
      <c r="E390" s="120"/>
      <c r="F390" s="120"/>
      <c r="G390" s="120"/>
      <c r="H390" s="120"/>
      <c r="I390" s="120"/>
      <c r="J390" s="120"/>
      <c r="K390" s="120"/>
      <c r="L390" s="120"/>
      <c r="M390" s="120"/>
      <c r="N390" s="120"/>
      <c r="O390" s="120"/>
      <c r="P390" s="120"/>
      <c r="Q390" s="120"/>
      <c r="R390" s="120"/>
      <c r="S390" s="120"/>
    </row>
    <row r="391" spans="1:19" ht="14.25" customHeight="1">
      <c r="A391" s="120"/>
      <c r="B391" s="120"/>
      <c r="C391" s="120"/>
      <c r="D391" s="120"/>
      <c r="E391" s="120"/>
      <c r="F391" s="120"/>
      <c r="G391" s="120"/>
      <c r="H391" s="120"/>
      <c r="I391" s="120"/>
      <c r="J391" s="120"/>
      <c r="K391" s="120"/>
      <c r="L391" s="120"/>
      <c r="M391" s="120"/>
      <c r="N391" s="120"/>
      <c r="O391" s="120"/>
      <c r="P391" s="120"/>
      <c r="Q391" s="120"/>
      <c r="R391" s="120"/>
      <c r="S391" s="120"/>
    </row>
    <row r="392" spans="1:19" ht="14.25" customHeight="1">
      <c r="A392" s="120"/>
      <c r="B392" s="120"/>
      <c r="C392" s="120"/>
      <c r="D392" s="120"/>
      <c r="E392" s="120"/>
      <c r="F392" s="120"/>
      <c r="G392" s="120"/>
      <c r="H392" s="120"/>
      <c r="I392" s="120"/>
      <c r="J392" s="120"/>
      <c r="K392" s="120"/>
      <c r="L392" s="120"/>
      <c r="M392" s="120"/>
      <c r="N392" s="120"/>
      <c r="O392" s="120"/>
      <c r="P392" s="120"/>
      <c r="Q392" s="120"/>
      <c r="R392" s="120"/>
      <c r="S392" s="120"/>
    </row>
    <row r="393" spans="1:19" ht="14.25" customHeight="1">
      <c r="A393" s="120"/>
      <c r="B393" s="120"/>
      <c r="C393" s="120"/>
      <c r="D393" s="120"/>
      <c r="E393" s="120"/>
      <c r="F393" s="120"/>
      <c r="G393" s="120"/>
      <c r="H393" s="120"/>
      <c r="I393" s="120"/>
      <c r="J393" s="120"/>
      <c r="K393" s="120"/>
      <c r="L393" s="120"/>
      <c r="M393" s="120"/>
      <c r="N393" s="120"/>
      <c r="O393" s="120"/>
      <c r="P393" s="120"/>
      <c r="Q393" s="120"/>
      <c r="R393" s="120"/>
      <c r="S393" s="120"/>
    </row>
    <row r="394" spans="1:19" ht="14.25" customHeight="1">
      <c r="A394" s="120"/>
      <c r="B394" s="120"/>
      <c r="C394" s="120"/>
      <c r="D394" s="120"/>
      <c r="E394" s="120"/>
      <c r="F394" s="120"/>
      <c r="G394" s="120"/>
      <c r="H394" s="120"/>
      <c r="I394" s="120"/>
      <c r="J394" s="120"/>
      <c r="K394" s="120"/>
      <c r="L394" s="120"/>
      <c r="M394" s="120"/>
      <c r="N394" s="120"/>
      <c r="O394" s="120"/>
      <c r="P394" s="120"/>
      <c r="Q394" s="120"/>
      <c r="R394" s="120"/>
      <c r="S394" s="120"/>
    </row>
    <row r="395" spans="1:19" ht="14.25" customHeight="1">
      <c r="A395" s="120"/>
      <c r="B395" s="120"/>
      <c r="C395" s="120"/>
      <c r="D395" s="120"/>
      <c r="E395" s="120"/>
      <c r="F395" s="120"/>
      <c r="G395" s="120"/>
      <c r="H395" s="120"/>
      <c r="I395" s="120"/>
      <c r="J395" s="120"/>
      <c r="K395" s="120"/>
      <c r="L395" s="120"/>
      <c r="M395" s="120"/>
      <c r="N395" s="120"/>
      <c r="O395" s="120"/>
      <c r="P395" s="120"/>
      <c r="Q395" s="120"/>
      <c r="R395" s="120"/>
      <c r="S395" s="120"/>
    </row>
    <row r="396" spans="1:19" ht="14.25" customHeight="1">
      <c r="A396" s="120"/>
      <c r="B396" s="120"/>
      <c r="C396" s="120"/>
      <c r="D396" s="120"/>
      <c r="E396" s="120"/>
      <c r="F396" s="120"/>
      <c r="G396" s="120"/>
      <c r="H396" s="120"/>
      <c r="I396" s="120"/>
      <c r="J396" s="120"/>
      <c r="K396" s="120"/>
      <c r="L396" s="120"/>
      <c r="M396" s="120"/>
      <c r="N396" s="120"/>
      <c r="O396" s="120"/>
      <c r="P396" s="120"/>
      <c r="Q396" s="120"/>
      <c r="R396" s="120"/>
      <c r="S396" s="120"/>
    </row>
    <row r="397" spans="1:19" ht="14.25" customHeight="1">
      <c r="A397" s="120"/>
      <c r="B397" s="120"/>
      <c r="C397" s="120"/>
      <c r="D397" s="120"/>
      <c r="E397" s="120"/>
      <c r="F397" s="120"/>
      <c r="G397" s="120"/>
      <c r="H397" s="120"/>
      <c r="I397" s="120"/>
      <c r="J397" s="120"/>
      <c r="K397" s="120"/>
      <c r="L397" s="120"/>
      <c r="M397" s="120"/>
      <c r="N397" s="120"/>
      <c r="O397" s="120"/>
      <c r="P397" s="120"/>
      <c r="Q397" s="120"/>
      <c r="R397" s="120"/>
      <c r="S397" s="120"/>
    </row>
    <row r="398" spans="1:19" ht="14.25" customHeight="1">
      <c r="A398" s="120"/>
      <c r="B398" s="120"/>
      <c r="C398" s="120"/>
      <c r="D398" s="120"/>
      <c r="E398" s="120"/>
      <c r="F398" s="120"/>
      <c r="G398" s="120"/>
      <c r="H398" s="120"/>
      <c r="I398" s="120"/>
      <c r="J398" s="120"/>
      <c r="K398" s="120"/>
      <c r="L398" s="120"/>
      <c r="M398" s="120"/>
      <c r="N398" s="120"/>
      <c r="O398" s="120"/>
      <c r="P398" s="120"/>
      <c r="Q398" s="120"/>
      <c r="R398" s="120"/>
      <c r="S398" s="120"/>
    </row>
    <row r="399" spans="1:19" ht="14.25" customHeight="1">
      <c r="A399" s="120"/>
      <c r="B399" s="120"/>
      <c r="C399" s="120"/>
      <c r="D399" s="120"/>
      <c r="E399" s="120"/>
      <c r="F399" s="120"/>
      <c r="G399" s="120"/>
      <c r="H399" s="120"/>
      <c r="I399" s="120"/>
      <c r="J399" s="120"/>
      <c r="K399" s="120"/>
      <c r="L399" s="120"/>
      <c r="M399" s="120"/>
      <c r="N399" s="120"/>
      <c r="O399" s="120"/>
      <c r="P399" s="120"/>
      <c r="Q399" s="120"/>
      <c r="R399" s="120"/>
      <c r="S399" s="120"/>
    </row>
    <row r="400" spans="1:19" ht="14.25" customHeight="1">
      <c r="A400" s="120"/>
      <c r="B400" s="120"/>
      <c r="C400" s="120"/>
      <c r="D400" s="120"/>
      <c r="E400" s="120"/>
      <c r="F400" s="120"/>
      <c r="G400" s="120"/>
      <c r="H400" s="120"/>
      <c r="I400" s="120"/>
      <c r="J400" s="120"/>
      <c r="K400" s="120"/>
      <c r="L400" s="120"/>
      <c r="M400" s="120"/>
      <c r="N400" s="120"/>
      <c r="O400" s="120"/>
      <c r="P400" s="120"/>
      <c r="Q400" s="120"/>
      <c r="R400" s="120"/>
      <c r="S400" s="120"/>
    </row>
    <row r="401" spans="1:19" ht="14.25" customHeight="1">
      <c r="A401" s="120"/>
      <c r="B401" s="120"/>
      <c r="C401" s="120"/>
      <c r="D401" s="120"/>
      <c r="E401" s="120"/>
      <c r="F401" s="120"/>
      <c r="G401" s="120"/>
      <c r="H401" s="120"/>
      <c r="I401" s="120"/>
      <c r="J401" s="120"/>
      <c r="K401" s="120"/>
      <c r="L401" s="120"/>
      <c r="M401" s="120"/>
      <c r="N401" s="120"/>
      <c r="O401" s="120"/>
      <c r="P401" s="120"/>
      <c r="Q401" s="120"/>
      <c r="R401" s="120"/>
      <c r="S401" s="120"/>
    </row>
    <row r="402" spans="1:19" ht="14.25" customHeight="1">
      <c r="A402" s="120"/>
      <c r="B402" s="120"/>
      <c r="C402" s="120"/>
      <c r="D402" s="120"/>
      <c r="E402" s="120"/>
      <c r="F402" s="120"/>
      <c r="G402" s="120"/>
      <c r="H402" s="120"/>
      <c r="I402" s="120"/>
      <c r="J402" s="120"/>
      <c r="K402" s="120"/>
      <c r="L402" s="120"/>
      <c r="M402" s="120"/>
      <c r="N402" s="120"/>
      <c r="O402" s="120"/>
      <c r="P402" s="120"/>
      <c r="Q402" s="120"/>
      <c r="R402" s="120"/>
      <c r="S402" s="120"/>
    </row>
    <row r="403" spans="1:19" ht="14.25" customHeight="1">
      <c r="A403" s="120"/>
      <c r="B403" s="120"/>
      <c r="C403" s="120"/>
      <c r="D403" s="120"/>
      <c r="E403" s="120"/>
      <c r="F403" s="120"/>
      <c r="G403" s="120"/>
      <c r="H403" s="120"/>
      <c r="I403" s="120"/>
      <c r="J403" s="120"/>
      <c r="K403" s="120"/>
      <c r="L403" s="120"/>
      <c r="M403" s="120"/>
      <c r="N403" s="120"/>
      <c r="O403" s="120"/>
      <c r="P403" s="120"/>
      <c r="Q403" s="120"/>
      <c r="R403" s="120"/>
      <c r="S403" s="120"/>
    </row>
    <row r="404" spans="1:19" ht="14.25" customHeight="1">
      <c r="A404" s="120"/>
      <c r="B404" s="120"/>
      <c r="C404" s="120"/>
      <c r="D404" s="120"/>
      <c r="E404" s="120"/>
      <c r="F404" s="120"/>
      <c r="G404" s="120"/>
      <c r="H404" s="120"/>
      <c r="I404" s="120"/>
      <c r="J404" s="120"/>
      <c r="K404" s="120"/>
      <c r="L404" s="120"/>
      <c r="M404" s="120"/>
      <c r="N404" s="120"/>
      <c r="O404" s="120"/>
      <c r="P404" s="120"/>
      <c r="Q404" s="120"/>
      <c r="R404" s="120"/>
      <c r="S404" s="120"/>
    </row>
    <row r="405" spans="1:19" ht="14.25" customHeight="1">
      <c r="A405" s="120"/>
      <c r="B405" s="120"/>
      <c r="C405" s="120"/>
      <c r="D405" s="120"/>
      <c r="E405" s="120"/>
      <c r="F405" s="120"/>
      <c r="G405" s="120"/>
      <c r="H405" s="120"/>
      <c r="I405" s="120"/>
      <c r="J405" s="120"/>
      <c r="K405" s="120"/>
      <c r="L405" s="120"/>
      <c r="M405" s="120"/>
      <c r="N405" s="120"/>
      <c r="O405" s="120"/>
      <c r="P405" s="120"/>
      <c r="Q405" s="120"/>
      <c r="R405" s="120"/>
      <c r="S405" s="120"/>
    </row>
    <row r="406" spans="1:19" ht="14.25" customHeight="1">
      <c r="A406" s="120"/>
      <c r="B406" s="120"/>
      <c r="C406" s="120"/>
      <c r="D406" s="120"/>
      <c r="E406" s="120"/>
      <c r="F406" s="120"/>
      <c r="G406" s="120"/>
      <c r="H406" s="120"/>
      <c r="I406" s="120"/>
      <c r="J406" s="120"/>
      <c r="K406" s="120"/>
      <c r="L406" s="120"/>
      <c r="M406" s="120"/>
      <c r="N406" s="120"/>
      <c r="O406" s="120"/>
      <c r="P406" s="120"/>
      <c r="Q406" s="120"/>
      <c r="R406" s="120"/>
      <c r="S406" s="120"/>
    </row>
    <row r="407" spans="1:19" ht="14.25" customHeight="1">
      <c r="A407" s="120"/>
      <c r="B407" s="120"/>
      <c r="C407" s="120"/>
      <c r="D407" s="120"/>
      <c r="E407" s="120"/>
      <c r="F407" s="120"/>
      <c r="G407" s="120"/>
      <c r="H407" s="120"/>
      <c r="I407" s="120"/>
      <c r="J407" s="120"/>
      <c r="K407" s="120"/>
      <c r="L407" s="120"/>
      <c r="M407" s="120"/>
      <c r="N407" s="120"/>
      <c r="O407" s="120"/>
      <c r="P407" s="120"/>
      <c r="Q407" s="120"/>
      <c r="R407" s="120"/>
      <c r="S407" s="120"/>
    </row>
    <row r="408" spans="1:19" ht="14.25" customHeight="1">
      <c r="A408" s="120"/>
      <c r="B408" s="120"/>
      <c r="C408" s="120"/>
      <c r="D408" s="120"/>
      <c r="E408" s="120"/>
      <c r="F408" s="120"/>
      <c r="G408" s="120"/>
      <c r="H408" s="120"/>
      <c r="I408" s="120"/>
      <c r="J408" s="120"/>
      <c r="K408" s="120"/>
      <c r="L408" s="120"/>
      <c r="M408" s="120"/>
      <c r="N408" s="120"/>
      <c r="O408" s="120"/>
      <c r="P408" s="120"/>
      <c r="Q408" s="120"/>
      <c r="R408" s="120"/>
      <c r="S408" s="120"/>
    </row>
    <row r="409" spans="1:19" ht="14.25" customHeight="1">
      <c r="A409" s="120"/>
      <c r="B409" s="120"/>
      <c r="C409" s="120"/>
      <c r="D409" s="120"/>
      <c r="E409" s="120"/>
      <c r="F409" s="120"/>
      <c r="G409" s="120"/>
      <c r="H409" s="120"/>
      <c r="I409" s="120"/>
      <c r="J409" s="120"/>
      <c r="K409" s="120"/>
      <c r="L409" s="120"/>
      <c r="M409" s="120"/>
      <c r="N409" s="120"/>
      <c r="O409" s="120"/>
      <c r="P409" s="120"/>
      <c r="Q409" s="120"/>
      <c r="R409" s="120"/>
      <c r="S409" s="120"/>
    </row>
    <row r="410" spans="1:19" ht="14.25" customHeight="1">
      <c r="A410" s="120"/>
      <c r="B410" s="120"/>
      <c r="C410" s="120"/>
      <c r="D410" s="120"/>
      <c r="E410" s="120"/>
      <c r="F410" s="120"/>
      <c r="G410" s="120"/>
      <c r="H410" s="120"/>
      <c r="I410" s="120"/>
      <c r="J410" s="120"/>
      <c r="K410" s="120"/>
      <c r="L410" s="120"/>
      <c r="M410" s="120"/>
      <c r="N410" s="120"/>
      <c r="O410" s="120"/>
      <c r="P410" s="120"/>
      <c r="Q410" s="120"/>
      <c r="R410" s="120"/>
      <c r="S410" s="120"/>
    </row>
    <row r="411" spans="1:19" ht="14.25" customHeight="1">
      <c r="A411" s="120"/>
      <c r="B411" s="120"/>
      <c r="C411" s="120"/>
      <c r="D411" s="120"/>
      <c r="E411" s="120"/>
      <c r="F411" s="120"/>
      <c r="G411" s="120"/>
      <c r="H411" s="120"/>
      <c r="I411" s="120"/>
      <c r="J411" s="120"/>
      <c r="K411" s="120"/>
      <c r="L411" s="120"/>
      <c r="M411" s="120"/>
      <c r="N411" s="120"/>
      <c r="O411" s="120"/>
      <c r="P411" s="120"/>
      <c r="Q411" s="120"/>
      <c r="R411" s="120"/>
      <c r="S411" s="120"/>
    </row>
    <row r="412" spans="1:19" ht="14.25" customHeight="1">
      <c r="A412" s="120"/>
      <c r="B412" s="120"/>
      <c r="C412" s="120"/>
      <c r="D412" s="120"/>
      <c r="E412" s="120"/>
      <c r="F412" s="120"/>
      <c r="G412" s="120"/>
      <c r="H412" s="120"/>
      <c r="I412" s="120"/>
      <c r="J412" s="120"/>
      <c r="K412" s="120"/>
      <c r="L412" s="120"/>
      <c r="M412" s="120"/>
      <c r="N412" s="120"/>
      <c r="O412" s="120"/>
      <c r="P412" s="120"/>
      <c r="Q412" s="120"/>
      <c r="R412" s="120"/>
      <c r="S412" s="120"/>
    </row>
    <row r="413" spans="1:19" ht="14.25" customHeight="1">
      <c r="A413" s="120"/>
      <c r="B413" s="120"/>
      <c r="C413" s="120"/>
      <c r="D413" s="120"/>
      <c r="E413" s="120"/>
      <c r="F413" s="120"/>
      <c r="G413" s="120"/>
      <c r="H413" s="120"/>
      <c r="I413" s="120"/>
      <c r="J413" s="120"/>
      <c r="K413" s="120"/>
      <c r="L413" s="120"/>
      <c r="M413" s="120"/>
      <c r="N413" s="120"/>
      <c r="O413" s="120"/>
      <c r="P413" s="120"/>
      <c r="Q413" s="120"/>
      <c r="R413" s="120"/>
      <c r="S413" s="120"/>
    </row>
    <row r="414" spans="1:19" ht="14.25" customHeight="1">
      <c r="A414" s="120"/>
      <c r="B414" s="120"/>
      <c r="C414" s="120"/>
      <c r="D414" s="120"/>
      <c r="E414" s="120"/>
      <c r="F414" s="120"/>
      <c r="G414" s="120"/>
      <c r="H414" s="120"/>
      <c r="I414" s="120"/>
      <c r="J414" s="120"/>
      <c r="K414" s="120"/>
      <c r="L414" s="120"/>
      <c r="M414" s="120"/>
      <c r="N414" s="120"/>
      <c r="O414" s="120"/>
      <c r="P414" s="120"/>
      <c r="Q414" s="120"/>
      <c r="R414" s="120"/>
      <c r="S414" s="120"/>
    </row>
    <row r="415" spans="1:19" ht="14.25" customHeight="1">
      <c r="A415" s="120"/>
      <c r="B415" s="120"/>
      <c r="C415" s="120"/>
      <c r="D415" s="120"/>
      <c r="E415" s="120"/>
      <c r="F415" s="120"/>
      <c r="G415" s="120"/>
      <c r="H415" s="120"/>
      <c r="I415" s="120"/>
      <c r="J415" s="120"/>
      <c r="K415" s="120"/>
      <c r="L415" s="120"/>
      <c r="M415" s="120"/>
      <c r="N415" s="120"/>
      <c r="O415" s="120"/>
      <c r="P415" s="120"/>
      <c r="Q415" s="120"/>
      <c r="R415" s="120"/>
      <c r="S415" s="120"/>
    </row>
    <row r="416" spans="1:19" ht="14.25" customHeight="1">
      <c r="A416" s="120"/>
      <c r="B416" s="120"/>
      <c r="C416" s="120"/>
      <c r="D416" s="120"/>
      <c r="E416" s="120"/>
      <c r="F416" s="120"/>
      <c r="G416" s="120"/>
      <c r="H416" s="120"/>
      <c r="I416" s="120"/>
      <c r="J416" s="120"/>
      <c r="K416" s="120"/>
      <c r="L416" s="120"/>
      <c r="M416" s="120"/>
      <c r="N416" s="120"/>
      <c r="O416" s="120"/>
      <c r="P416" s="120"/>
      <c r="Q416" s="120"/>
      <c r="R416" s="120"/>
      <c r="S416" s="120"/>
    </row>
    <row r="417" spans="1:19" ht="14.25" customHeight="1">
      <c r="A417" s="120"/>
      <c r="B417" s="120"/>
      <c r="C417" s="120"/>
      <c r="D417" s="120"/>
      <c r="E417" s="120"/>
      <c r="F417" s="120"/>
      <c r="G417" s="120"/>
      <c r="H417" s="120"/>
      <c r="I417" s="120"/>
      <c r="J417" s="120"/>
      <c r="K417" s="120"/>
      <c r="L417" s="120"/>
      <c r="M417" s="120"/>
      <c r="N417" s="120"/>
      <c r="O417" s="120"/>
      <c r="P417" s="120"/>
      <c r="Q417" s="120"/>
      <c r="R417" s="120"/>
      <c r="S417" s="120"/>
    </row>
    <row r="418" spans="1:19" ht="14.25" customHeight="1">
      <c r="A418" s="120"/>
      <c r="B418" s="120"/>
      <c r="C418" s="120"/>
      <c r="D418" s="120"/>
      <c r="E418" s="120"/>
      <c r="F418" s="120"/>
      <c r="G418" s="120"/>
      <c r="H418" s="120"/>
      <c r="I418" s="120"/>
      <c r="J418" s="120"/>
      <c r="K418" s="120"/>
      <c r="L418" s="120"/>
      <c r="M418" s="120"/>
      <c r="N418" s="120"/>
      <c r="O418" s="120"/>
      <c r="P418" s="120"/>
      <c r="Q418" s="120"/>
      <c r="R418" s="120"/>
      <c r="S418" s="120"/>
    </row>
    <row r="419" spans="1:19" ht="14.25" customHeight="1">
      <c r="A419" s="120"/>
      <c r="B419" s="120"/>
      <c r="C419" s="120"/>
      <c r="D419" s="120"/>
      <c r="E419" s="120"/>
      <c r="F419" s="120"/>
      <c r="G419" s="120"/>
      <c r="H419" s="120"/>
      <c r="I419" s="120"/>
      <c r="J419" s="120"/>
      <c r="K419" s="120"/>
      <c r="L419" s="120"/>
      <c r="M419" s="120"/>
      <c r="N419" s="120"/>
      <c r="O419" s="120"/>
      <c r="P419" s="120"/>
      <c r="Q419" s="120"/>
      <c r="R419" s="120"/>
      <c r="S419" s="120"/>
    </row>
    <row r="420" spans="1:19" ht="14.25" customHeight="1">
      <c r="A420" s="120"/>
      <c r="B420" s="120"/>
      <c r="C420" s="120"/>
      <c r="D420" s="120"/>
      <c r="E420" s="120"/>
      <c r="F420" s="120"/>
      <c r="G420" s="120"/>
      <c r="H420" s="120"/>
      <c r="I420" s="120"/>
      <c r="J420" s="120"/>
      <c r="K420" s="120"/>
      <c r="L420" s="120"/>
      <c r="M420" s="120"/>
      <c r="N420" s="120"/>
      <c r="O420" s="120"/>
      <c r="P420" s="120"/>
      <c r="Q420" s="120"/>
      <c r="R420" s="120"/>
      <c r="S420" s="120"/>
    </row>
    <row r="421" spans="1:19" ht="14.25" customHeight="1">
      <c r="A421" s="120"/>
      <c r="B421" s="120"/>
      <c r="C421" s="120"/>
      <c r="D421" s="120"/>
      <c r="E421" s="120"/>
      <c r="F421" s="120"/>
      <c r="G421" s="120"/>
      <c r="H421" s="120"/>
      <c r="I421" s="120"/>
      <c r="J421" s="120"/>
      <c r="K421" s="120"/>
      <c r="L421" s="120"/>
      <c r="M421" s="120"/>
      <c r="N421" s="120"/>
      <c r="O421" s="120"/>
      <c r="P421" s="120"/>
      <c r="Q421" s="120"/>
      <c r="R421" s="120"/>
      <c r="S421" s="120"/>
    </row>
    <row r="422" spans="1:19" ht="14.25" customHeight="1">
      <c r="A422" s="120"/>
      <c r="B422" s="120"/>
      <c r="C422" s="120"/>
      <c r="D422" s="120"/>
      <c r="E422" s="120"/>
      <c r="F422" s="120"/>
      <c r="G422" s="120"/>
      <c r="H422" s="120"/>
      <c r="I422" s="120"/>
      <c r="J422" s="120"/>
      <c r="K422" s="120"/>
      <c r="L422" s="120"/>
      <c r="M422" s="120"/>
      <c r="N422" s="120"/>
      <c r="O422" s="120"/>
      <c r="P422" s="120"/>
      <c r="Q422" s="120"/>
      <c r="R422" s="120"/>
      <c r="S422" s="120"/>
    </row>
    <row r="423" spans="1:19" ht="14.25" customHeight="1">
      <c r="A423" s="120"/>
      <c r="B423" s="120"/>
      <c r="C423" s="120"/>
      <c r="D423" s="120"/>
      <c r="E423" s="120"/>
      <c r="F423" s="120"/>
      <c r="G423" s="120"/>
      <c r="H423" s="120"/>
      <c r="I423" s="120"/>
      <c r="J423" s="120"/>
      <c r="K423" s="120"/>
      <c r="L423" s="120"/>
      <c r="M423" s="120"/>
      <c r="N423" s="120"/>
      <c r="O423" s="120"/>
      <c r="P423" s="120"/>
      <c r="Q423" s="120"/>
      <c r="R423" s="120"/>
      <c r="S423" s="120"/>
    </row>
    <row r="424" spans="1:19" ht="14.25" customHeight="1">
      <c r="A424" s="120"/>
      <c r="B424" s="120"/>
      <c r="C424" s="120"/>
      <c r="D424" s="120"/>
      <c r="E424" s="120"/>
      <c r="F424" s="120"/>
      <c r="G424" s="120"/>
      <c r="H424" s="120"/>
      <c r="I424" s="120"/>
      <c r="J424" s="120"/>
      <c r="K424" s="120"/>
      <c r="L424" s="120"/>
      <c r="M424" s="120"/>
      <c r="N424" s="120"/>
      <c r="O424" s="120"/>
      <c r="P424" s="120"/>
      <c r="Q424" s="120"/>
      <c r="R424" s="120"/>
      <c r="S424" s="120"/>
    </row>
    <row r="425" spans="1:19" ht="14.25" customHeight="1">
      <c r="A425" s="120"/>
      <c r="B425" s="120"/>
      <c r="C425" s="120"/>
      <c r="D425" s="120"/>
      <c r="E425" s="120"/>
      <c r="F425" s="120"/>
      <c r="G425" s="120"/>
      <c r="H425" s="120"/>
      <c r="I425" s="120"/>
      <c r="J425" s="120"/>
      <c r="K425" s="120"/>
      <c r="L425" s="120"/>
      <c r="M425" s="120"/>
      <c r="N425" s="120"/>
      <c r="O425" s="120"/>
      <c r="P425" s="120"/>
      <c r="Q425" s="120"/>
      <c r="R425" s="120"/>
      <c r="S425" s="120"/>
    </row>
    <row r="426" spans="1:19" ht="14.25" customHeight="1">
      <c r="A426" s="120"/>
      <c r="B426" s="120"/>
      <c r="C426" s="120"/>
      <c r="D426" s="120"/>
      <c r="E426" s="120"/>
      <c r="F426" s="120"/>
      <c r="G426" s="120"/>
      <c r="H426" s="120"/>
      <c r="I426" s="120"/>
      <c r="J426" s="120"/>
      <c r="K426" s="120"/>
      <c r="L426" s="120"/>
      <c r="M426" s="120"/>
      <c r="N426" s="120"/>
      <c r="O426" s="120"/>
      <c r="P426" s="120"/>
      <c r="Q426" s="120"/>
      <c r="R426" s="120"/>
      <c r="S426" s="120"/>
    </row>
    <row r="427" spans="1:19" ht="14.25" customHeight="1">
      <c r="A427" s="120"/>
      <c r="B427" s="120"/>
      <c r="C427" s="120"/>
      <c r="D427" s="120"/>
      <c r="E427" s="120"/>
      <c r="F427" s="120"/>
      <c r="G427" s="120"/>
      <c r="H427" s="120"/>
      <c r="I427" s="120"/>
      <c r="J427" s="120"/>
      <c r="K427" s="120"/>
      <c r="L427" s="120"/>
      <c r="M427" s="120"/>
      <c r="N427" s="120"/>
      <c r="O427" s="120"/>
      <c r="P427" s="120"/>
      <c r="Q427" s="120"/>
      <c r="R427" s="120"/>
      <c r="S427" s="120"/>
    </row>
    <row r="428" spans="1:19" ht="14.25" customHeight="1">
      <c r="A428" s="120"/>
      <c r="B428" s="120"/>
      <c r="C428" s="120"/>
      <c r="D428" s="120"/>
      <c r="E428" s="120"/>
      <c r="F428" s="120"/>
      <c r="G428" s="120"/>
      <c r="H428" s="120"/>
      <c r="I428" s="120"/>
      <c r="J428" s="120"/>
      <c r="K428" s="120"/>
      <c r="L428" s="120"/>
      <c r="M428" s="120"/>
      <c r="N428" s="120"/>
      <c r="O428" s="120"/>
      <c r="P428" s="120"/>
      <c r="Q428" s="120"/>
      <c r="R428" s="120"/>
      <c r="S428" s="120"/>
    </row>
    <row r="429" spans="1:19" ht="14.25" customHeight="1">
      <c r="A429" s="120"/>
      <c r="B429" s="120"/>
      <c r="C429" s="120"/>
      <c r="D429" s="120"/>
      <c r="E429" s="120"/>
      <c r="F429" s="120"/>
      <c r="G429" s="120"/>
      <c r="H429" s="120"/>
      <c r="I429" s="120"/>
      <c r="J429" s="120"/>
      <c r="K429" s="120"/>
      <c r="L429" s="120"/>
      <c r="M429" s="120"/>
      <c r="N429" s="120"/>
      <c r="O429" s="120"/>
      <c r="P429" s="120"/>
      <c r="Q429" s="120"/>
      <c r="R429" s="120"/>
      <c r="S429" s="120"/>
    </row>
    <row r="430" spans="1:19" ht="14.25" customHeight="1">
      <c r="A430" s="120"/>
      <c r="B430" s="120"/>
      <c r="C430" s="120"/>
      <c r="D430" s="120"/>
      <c r="E430" s="120"/>
      <c r="F430" s="120"/>
      <c r="G430" s="120"/>
      <c r="H430" s="120"/>
      <c r="I430" s="120"/>
      <c r="J430" s="120"/>
      <c r="K430" s="120"/>
      <c r="L430" s="120"/>
      <c r="M430" s="120"/>
      <c r="N430" s="120"/>
      <c r="O430" s="120"/>
      <c r="P430" s="120"/>
      <c r="Q430" s="120"/>
      <c r="R430" s="120"/>
      <c r="S430" s="120"/>
    </row>
    <row r="431" spans="1:19" ht="14.25" customHeight="1">
      <c r="A431" s="120"/>
      <c r="B431" s="120"/>
      <c r="C431" s="120"/>
      <c r="D431" s="120"/>
      <c r="E431" s="120"/>
      <c r="F431" s="120"/>
      <c r="G431" s="120"/>
      <c r="H431" s="120"/>
      <c r="I431" s="120"/>
      <c r="J431" s="120"/>
      <c r="K431" s="120"/>
      <c r="L431" s="120"/>
      <c r="M431" s="120"/>
      <c r="N431" s="120"/>
      <c r="O431" s="120"/>
      <c r="P431" s="120"/>
      <c r="Q431" s="120"/>
      <c r="R431" s="120"/>
      <c r="S431" s="120"/>
    </row>
    <row r="432" spans="1:19" ht="14.25" customHeight="1">
      <c r="A432" s="120"/>
      <c r="B432" s="120"/>
      <c r="C432" s="120"/>
      <c r="D432" s="120"/>
      <c r="E432" s="120"/>
      <c r="F432" s="120"/>
      <c r="G432" s="120"/>
      <c r="H432" s="120"/>
      <c r="I432" s="120"/>
      <c r="J432" s="120"/>
      <c r="K432" s="120"/>
      <c r="L432" s="120"/>
      <c r="M432" s="120"/>
      <c r="N432" s="120"/>
      <c r="O432" s="120"/>
      <c r="P432" s="120"/>
      <c r="Q432" s="120"/>
      <c r="R432" s="120"/>
      <c r="S432" s="120"/>
    </row>
    <row r="433" spans="1:19" ht="14.25" customHeight="1">
      <c r="A433" s="120"/>
      <c r="B433" s="120"/>
      <c r="C433" s="120"/>
      <c r="D433" s="120"/>
      <c r="E433" s="120"/>
      <c r="F433" s="120"/>
      <c r="G433" s="120"/>
      <c r="H433" s="120"/>
      <c r="I433" s="120"/>
      <c r="J433" s="120"/>
      <c r="K433" s="120"/>
      <c r="L433" s="120"/>
      <c r="M433" s="120"/>
      <c r="N433" s="120"/>
      <c r="O433" s="120"/>
      <c r="P433" s="120"/>
      <c r="Q433" s="120"/>
      <c r="R433" s="120"/>
      <c r="S433" s="120"/>
    </row>
    <row r="434" spans="1:19" ht="14.25" customHeight="1">
      <c r="A434" s="120"/>
      <c r="B434" s="120"/>
      <c r="C434" s="120"/>
      <c r="D434" s="120"/>
      <c r="E434" s="120"/>
      <c r="F434" s="120"/>
      <c r="G434" s="120"/>
      <c r="H434" s="120"/>
      <c r="I434" s="120"/>
      <c r="J434" s="120"/>
      <c r="K434" s="120"/>
      <c r="L434" s="120"/>
      <c r="M434" s="120"/>
      <c r="N434" s="120"/>
      <c r="O434" s="120"/>
      <c r="P434" s="120"/>
      <c r="Q434" s="120"/>
      <c r="R434" s="120"/>
      <c r="S434" s="120"/>
    </row>
    <row r="435" spans="1:19" ht="14.25" customHeight="1">
      <c r="A435" s="120"/>
      <c r="B435" s="120"/>
      <c r="C435" s="120"/>
      <c r="D435" s="120"/>
      <c r="E435" s="120"/>
      <c r="F435" s="120"/>
      <c r="G435" s="120"/>
      <c r="H435" s="120"/>
      <c r="I435" s="120"/>
      <c r="J435" s="120"/>
      <c r="K435" s="120"/>
      <c r="L435" s="120"/>
      <c r="M435" s="120"/>
      <c r="N435" s="120"/>
      <c r="O435" s="120"/>
      <c r="P435" s="120"/>
      <c r="Q435" s="120"/>
      <c r="R435" s="120"/>
      <c r="S435" s="120"/>
    </row>
    <row r="436" spans="1:19" ht="14.25" customHeight="1">
      <c r="A436" s="120"/>
      <c r="B436" s="120"/>
      <c r="C436" s="120"/>
      <c r="D436" s="120"/>
      <c r="E436" s="120"/>
      <c r="F436" s="120"/>
      <c r="G436" s="120"/>
      <c r="H436" s="120"/>
      <c r="I436" s="120"/>
      <c r="J436" s="120"/>
      <c r="K436" s="120"/>
      <c r="L436" s="120"/>
      <c r="M436" s="120"/>
      <c r="N436" s="120"/>
      <c r="O436" s="120"/>
      <c r="P436" s="120"/>
      <c r="Q436" s="120"/>
      <c r="R436" s="120"/>
      <c r="S436" s="120"/>
    </row>
    <row r="437" spans="1:19" ht="14.25" customHeight="1">
      <c r="A437" s="120"/>
      <c r="B437" s="120"/>
      <c r="C437" s="120"/>
      <c r="D437" s="120"/>
      <c r="E437" s="120"/>
      <c r="F437" s="120"/>
      <c r="G437" s="120"/>
      <c r="H437" s="120"/>
      <c r="I437" s="120"/>
      <c r="J437" s="120"/>
      <c r="K437" s="120"/>
      <c r="L437" s="120"/>
      <c r="M437" s="120"/>
      <c r="N437" s="120"/>
      <c r="O437" s="120"/>
      <c r="P437" s="120"/>
      <c r="Q437" s="120"/>
      <c r="R437" s="120"/>
      <c r="S437" s="120"/>
    </row>
    <row r="438" spans="1:19" ht="14.25" customHeight="1">
      <c r="A438" s="120"/>
      <c r="B438" s="120"/>
      <c r="C438" s="120"/>
      <c r="D438" s="120"/>
      <c r="E438" s="120"/>
      <c r="F438" s="120"/>
      <c r="G438" s="120"/>
      <c r="H438" s="120"/>
      <c r="I438" s="120"/>
      <c r="J438" s="120"/>
      <c r="K438" s="120"/>
      <c r="L438" s="120"/>
      <c r="M438" s="120"/>
      <c r="N438" s="120"/>
      <c r="O438" s="120"/>
      <c r="P438" s="120"/>
      <c r="Q438" s="120"/>
      <c r="R438" s="120"/>
      <c r="S438" s="120"/>
    </row>
    <row r="439" spans="1:19" ht="14.25" customHeight="1">
      <c r="A439" s="120"/>
      <c r="B439" s="120"/>
      <c r="C439" s="120"/>
      <c r="D439" s="120"/>
      <c r="E439" s="120"/>
      <c r="F439" s="120"/>
      <c r="G439" s="120"/>
      <c r="H439" s="120"/>
      <c r="I439" s="120"/>
      <c r="J439" s="120"/>
      <c r="K439" s="120"/>
      <c r="L439" s="120"/>
      <c r="M439" s="120"/>
      <c r="N439" s="120"/>
      <c r="O439" s="120"/>
      <c r="P439" s="120"/>
      <c r="Q439" s="120"/>
      <c r="R439" s="120"/>
      <c r="S439" s="120"/>
    </row>
    <row r="440" spans="1:19" ht="14.25" customHeight="1">
      <c r="A440" s="120"/>
      <c r="B440" s="120"/>
      <c r="C440" s="120"/>
      <c r="D440" s="120"/>
      <c r="E440" s="120"/>
      <c r="F440" s="120"/>
      <c r="G440" s="120"/>
      <c r="H440" s="120"/>
      <c r="I440" s="120"/>
      <c r="J440" s="120"/>
      <c r="K440" s="120"/>
      <c r="L440" s="120"/>
      <c r="M440" s="120"/>
      <c r="N440" s="120"/>
      <c r="O440" s="120"/>
      <c r="P440" s="120"/>
      <c r="Q440" s="120"/>
      <c r="R440" s="120"/>
      <c r="S440" s="120"/>
    </row>
    <row r="441" spans="1:19" ht="14.25" customHeight="1">
      <c r="A441" s="120"/>
      <c r="B441" s="120"/>
      <c r="C441" s="120"/>
      <c r="D441" s="120"/>
      <c r="E441" s="120"/>
      <c r="F441" s="120"/>
      <c r="G441" s="120"/>
      <c r="H441" s="120"/>
      <c r="I441" s="120"/>
      <c r="J441" s="120"/>
      <c r="K441" s="120"/>
      <c r="L441" s="120"/>
      <c r="M441" s="120"/>
      <c r="N441" s="120"/>
      <c r="O441" s="120"/>
      <c r="P441" s="120"/>
      <c r="Q441" s="120"/>
      <c r="R441" s="120"/>
      <c r="S441" s="120"/>
    </row>
    <row r="442" spans="1:19" ht="14.25" customHeight="1">
      <c r="A442" s="120"/>
      <c r="B442" s="120"/>
      <c r="C442" s="120"/>
      <c r="D442" s="120"/>
      <c r="E442" s="120"/>
      <c r="F442" s="120"/>
      <c r="G442" s="120"/>
      <c r="H442" s="120"/>
      <c r="I442" s="120"/>
      <c r="J442" s="120"/>
      <c r="K442" s="120"/>
      <c r="L442" s="120"/>
      <c r="M442" s="120"/>
      <c r="N442" s="120"/>
      <c r="O442" s="120"/>
      <c r="P442" s="120"/>
      <c r="Q442" s="120"/>
      <c r="R442" s="120"/>
      <c r="S442" s="120"/>
    </row>
    <row r="443" spans="1:19" ht="14.25" customHeight="1">
      <c r="A443" s="120"/>
      <c r="B443" s="120"/>
      <c r="C443" s="120"/>
      <c r="D443" s="120"/>
      <c r="E443" s="120"/>
      <c r="F443" s="120"/>
      <c r="G443" s="120"/>
      <c r="H443" s="120"/>
      <c r="I443" s="120"/>
      <c r="J443" s="120"/>
      <c r="K443" s="120"/>
      <c r="L443" s="120"/>
      <c r="M443" s="120"/>
      <c r="N443" s="120"/>
      <c r="O443" s="120"/>
      <c r="P443" s="120"/>
      <c r="Q443" s="120"/>
      <c r="R443" s="120"/>
      <c r="S443" s="120"/>
    </row>
    <row r="444" spans="1:19" ht="14.25" customHeight="1">
      <c r="A444" s="120"/>
      <c r="B444" s="120"/>
      <c r="C444" s="120"/>
      <c r="D444" s="120"/>
      <c r="E444" s="120"/>
      <c r="F444" s="120"/>
      <c r="G444" s="120"/>
      <c r="H444" s="120"/>
      <c r="I444" s="120"/>
      <c r="J444" s="120"/>
      <c r="K444" s="120"/>
      <c r="L444" s="120"/>
      <c r="M444" s="120"/>
      <c r="N444" s="120"/>
      <c r="O444" s="120"/>
      <c r="P444" s="120"/>
      <c r="Q444" s="120"/>
      <c r="R444" s="120"/>
      <c r="S444" s="120"/>
    </row>
    <row r="445" spans="1:19" ht="14.25" customHeight="1">
      <c r="A445" s="120"/>
      <c r="B445" s="120"/>
      <c r="C445" s="120"/>
      <c r="D445" s="120"/>
      <c r="E445" s="120"/>
      <c r="F445" s="120"/>
      <c r="G445" s="120"/>
      <c r="H445" s="120"/>
      <c r="I445" s="120"/>
      <c r="J445" s="120"/>
      <c r="K445" s="120"/>
      <c r="L445" s="120"/>
      <c r="M445" s="120"/>
      <c r="N445" s="120"/>
      <c r="O445" s="120"/>
      <c r="P445" s="120"/>
      <c r="Q445" s="120"/>
      <c r="R445" s="120"/>
      <c r="S445" s="120"/>
    </row>
    <row r="446" spans="1:19" ht="14.25" customHeight="1">
      <c r="A446" s="120"/>
      <c r="B446" s="120"/>
      <c r="C446" s="120"/>
      <c r="D446" s="120"/>
      <c r="E446" s="120"/>
      <c r="F446" s="120"/>
      <c r="G446" s="120"/>
      <c r="H446" s="120"/>
      <c r="I446" s="120"/>
      <c r="J446" s="120"/>
      <c r="K446" s="120"/>
      <c r="L446" s="120"/>
      <c r="M446" s="120"/>
      <c r="N446" s="120"/>
      <c r="O446" s="120"/>
      <c r="P446" s="120"/>
      <c r="Q446" s="120"/>
      <c r="R446" s="120"/>
      <c r="S446" s="120"/>
    </row>
    <row r="447" spans="1:19" ht="14.25" customHeight="1">
      <c r="A447" s="120"/>
      <c r="B447" s="120"/>
      <c r="C447" s="120"/>
      <c r="D447" s="120"/>
      <c r="E447" s="120"/>
      <c r="F447" s="120"/>
      <c r="G447" s="120"/>
      <c r="H447" s="120"/>
      <c r="I447" s="120"/>
      <c r="J447" s="120"/>
      <c r="K447" s="120"/>
      <c r="L447" s="120"/>
      <c r="M447" s="120"/>
      <c r="N447" s="120"/>
      <c r="O447" s="120"/>
      <c r="P447" s="120"/>
      <c r="Q447" s="120"/>
      <c r="R447" s="120"/>
      <c r="S447" s="120"/>
    </row>
    <row r="448" spans="1:19" ht="14.25" customHeight="1">
      <c r="A448" s="120"/>
      <c r="B448" s="120"/>
      <c r="C448" s="120"/>
      <c r="D448" s="120"/>
      <c r="E448" s="120"/>
      <c r="F448" s="120"/>
      <c r="G448" s="120"/>
      <c r="H448" s="120"/>
      <c r="I448" s="120"/>
      <c r="J448" s="120"/>
      <c r="K448" s="120"/>
      <c r="L448" s="120"/>
      <c r="M448" s="120"/>
      <c r="N448" s="120"/>
      <c r="O448" s="120"/>
      <c r="P448" s="120"/>
      <c r="Q448" s="120"/>
      <c r="R448" s="120"/>
      <c r="S448" s="120"/>
    </row>
    <row r="449" spans="1:19" ht="14.25" customHeight="1">
      <c r="A449" s="120"/>
      <c r="B449" s="120"/>
      <c r="C449" s="120"/>
      <c r="D449" s="120"/>
      <c r="E449" s="120"/>
      <c r="F449" s="120"/>
      <c r="G449" s="120"/>
      <c r="H449" s="120"/>
      <c r="I449" s="120"/>
      <c r="J449" s="120"/>
      <c r="K449" s="120"/>
      <c r="L449" s="120"/>
      <c r="M449" s="120"/>
      <c r="N449" s="120"/>
      <c r="O449" s="120"/>
      <c r="P449" s="120"/>
      <c r="Q449" s="120"/>
      <c r="R449" s="120"/>
      <c r="S449" s="120"/>
    </row>
    <row r="450" spans="1:19" ht="14.25" customHeight="1">
      <c r="A450" s="120"/>
      <c r="B450" s="120"/>
      <c r="C450" s="120"/>
      <c r="D450" s="120"/>
      <c r="E450" s="120"/>
      <c r="F450" s="120"/>
      <c r="G450" s="120"/>
      <c r="H450" s="120"/>
      <c r="I450" s="120"/>
      <c r="J450" s="120"/>
      <c r="K450" s="120"/>
      <c r="L450" s="120"/>
      <c r="M450" s="120"/>
      <c r="N450" s="120"/>
      <c r="O450" s="120"/>
      <c r="P450" s="120"/>
      <c r="Q450" s="120"/>
      <c r="R450" s="120"/>
      <c r="S450" s="120"/>
    </row>
    <row r="451" spans="1:19" ht="14.25" customHeight="1">
      <c r="A451" s="120"/>
      <c r="B451" s="120"/>
      <c r="C451" s="120"/>
      <c r="D451" s="120"/>
      <c r="E451" s="120"/>
      <c r="F451" s="120"/>
      <c r="G451" s="120"/>
      <c r="H451" s="120"/>
      <c r="I451" s="120"/>
      <c r="J451" s="120"/>
      <c r="K451" s="120"/>
      <c r="L451" s="120"/>
      <c r="M451" s="120"/>
      <c r="N451" s="120"/>
      <c r="O451" s="120"/>
      <c r="P451" s="120"/>
      <c r="Q451" s="120"/>
      <c r="R451" s="120"/>
      <c r="S451" s="120"/>
    </row>
    <row r="452" spans="1:19" ht="14.25" customHeight="1">
      <c r="A452" s="120"/>
      <c r="B452" s="120"/>
      <c r="C452" s="120"/>
      <c r="D452" s="120"/>
      <c r="E452" s="120"/>
      <c r="F452" s="120"/>
      <c r="G452" s="120"/>
      <c r="H452" s="120"/>
      <c r="I452" s="120"/>
      <c r="J452" s="120"/>
      <c r="K452" s="120"/>
      <c r="L452" s="120"/>
      <c r="M452" s="120"/>
      <c r="N452" s="120"/>
      <c r="O452" s="120"/>
      <c r="P452" s="120"/>
      <c r="Q452" s="120"/>
      <c r="R452" s="120"/>
      <c r="S452" s="120"/>
    </row>
    <row r="453" spans="1:19" ht="14.25" customHeight="1">
      <c r="A453" s="120"/>
      <c r="B453" s="120"/>
      <c r="C453" s="120"/>
      <c r="D453" s="120"/>
      <c r="E453" s="120"/>
      <c r="F453" s="120"/>
      <c r="G453" s="120"/>
      <c r="H453" s="120"/>
      <c r="I453" s="120"/>
      <c r="J453" s="120"/>
      <c r="K453" s="120"/>
      <c r="L453" s="120"/>
      <c r="M453" s="120"/>
      <c r="N453" s="120"/>
      <c r="O453" s="120"/>
      <c r="P453" s="120"/>
      <c r="Q453" s="120"/>
      <c r="R453" s="120"/>
      <c r="S453" s="120"/>
    </row>
    <row r="454" spans="1:19" ht="14.25" customHeight="1">
      <c r="A454" s="120"/>
      <c r="B454" s="120"/>
      <c r="C454" s="120"/>
      <c r="D454" s="120"/>
      <c r="E454" s="120"/>
      <c r="F454" s="120"/>
      <c r="G454" s="120"/>
      <c r="H454" s="120"/>
      <c r="I454" s="120"/>
      <c r="J454" s="120"/>
      <c r="K454" s="120"/>
      <c r="L454" s="120"/>
      <c r="M454" s="120"/>
      <c r="N454" s="120"/>
      <c r="O454" s="120"/>
      <c r="P454" s="120"/>
      <c r="Q454" s="120"/>
      <c r="R454" s="120"/>
      <c r="S454" s="120"/>
    </row>
    <row r="455" spans="1:19" ht="14.25" customHeight="1">
      <c r="A455" s="120"/>
      <c r="B455" s="120"/>
      <c r="C455" s="120"/>
      <c r="D455" s="120"/>
      <c r="E455" s="120"/>
      <c r="F455" s="120"/>
      <c r="G455" s="120"/>
      <c r="H455" s="120"/>
      <c r="I455" s="120"/>
      <c r="J455" s="120"/>
      <c r="K455" s="120"/>
      <c r="L455" s="120"/>
      <c r="M455" s="120"/>
      <c r="N455" s="120"/>
      <c r="O455" s="120"/>
      <c r="P455" s="120"/>
      <c r="Q455" s="120"/>
      <c r="R455" s="120"/>
      <c r="S455" s="120"/>
    </row>
    <row r="456" spans="1:19" ht="14.25" customHeight="1">
      <c r="A456" s="120"/>
      <c r="B456" s="120"/>
      <c r="C456" s="120"/>
      <c r="D456" s="120"/>
      <c r="E456" s="120"/>
      <c r="F456" s="120"/>
      <c r="G456" s="120"/>
      <c r="H456" s="120"/>
      <c r="I456" s="120"/>
      <c r="J456" s="120"/>
      <c r="K456" s="120"/>
      <c r="L456" s="120"/>
      <c r="M456" s="120"/>
      <c r="N456" s="120"/>
      <c r="O456" s="120"/>
      <c r="P456" s="120"/>
      <c r="Q456" s="120"/>
      <c r="R456" s="120"/>
      <c r="S456" s="120"/>
    </row>
    <row r="457" spans="1:19" ht="14.25" customHeight="1">
      <c r="A457" s="120"/>
      <c r="B457" s="120"/>
      <c r="C457" s="120"/>
      <c r="D457" s="120"/>
      <c r="E457" s="120"/>
      <c r="F457" s="120"/>
      <c r="G457" s="120"/>
      <c r="H457" s="120"/>
      <c r="I457" s="120"/>
      <c r="J457" s="120"/>
      <c r="K457" s="120"/>
      <c r="L457" s="120"/>
      <c r="M457" s="120"/>
      <c r="N457" s="120"/>
      <c r="O457" s="120"/>
      <c r="P457" s="120"/>
      <c r="Q457" s="120"/>
      <c r="R457" s="120"/>
      <c r="S457" s="120"/>
    </row>
    <row r="458" spans="1:19" ht="14.25" customHeight="1">
      <c r="A458" s="120"/>
      <c r="B458" s="120"/>
      <c r="C458" s="120"/>
      <c r="D458" s="120"/>
      <c r="E458" s="120"/>
      <c r="F458" s="120"/>
      <c r="G458" s="120"/>
      <c r="H458" s="120"/>
      <c r="I458" s="120"/>
      <c r="J458" s="120"/>
      <c r="K458" s="120"/>
      <c r="L458" s="120"/>
      <c r="M458" s="120"/>
      <c r="N458" s="120"/>
      <c r="O458" s="120"/>
      <c r="P458" s="120"/>
      <c r="Q458" s="120"/>
      <c r="R458" s="120"/>
      <c r="S458" s="120"/>
    </row>
    <row r="459" spans="1:19" ht="14.25" customHeight="1">
      <c r="A459" s="120"/>
      <c r="B459" s="120"/>
      <c r="C459" s="120"/>
      <c r="D459" s="120"/>
      <c r="E459" s="120"/>
      <c r="F459" s="120"/>
      <c r="G459" s="120"/>
      <c r="H459" s="120"/>
      <c r="I459" s="120"/>
      <c r="J459" s="120"/>
      <c r="K459" s="120"/>
      <c r="L459" s="120"/>
      <c r="M459" s="120"/>
      <c r="N459" s="120"/>
      <c r="O459" s="120"/>
      <c r="P459" s="120"/>
      <c r="Q459" s="120"/>
      <c r="R459" s="120"/>
      <c r="S459" s="120"/>
    </row>
    <row r="460" spans="1:19" ht="14.25" customHeight="1">
      <c r="A460" s="120"/>
      <c r="B460" s="120"/>
      <c r="C460" s="120"/>
      <c r="D460" s="120"/>
      <c r="E460" s="120"/>
      <c r="F460" s="120"/>
      <c r="G460" s="120"/>
      <c r="H460" s="120"/>
      <c r="I460" s="120"/>
      <c r="J460" s="120"/>
      <c r="K460" s="120"/>
      <c r="L460" s="120"/>
      <c r="M460" s="120"/>
      <c r="N460" s="120"/>
      <c r="O460" s="120"/>
      <c r="P460" s="120"/>
      <c r="Q460" s="120"/>
      <c r="R460" s="120"/>
      <c r="S460" s="120"/>
    </row>
    <row r="461" spans="1:19" ht="14.25" customHeight="1">
      <c r="A461" s="120"/>
      <c r="B461" s="120"/>
      <c r="C461" s="120"/>
      <c r="D461" s="120"/>
      <c r="E461" s="120"/>
      <c r="F461" s="120"/>
      <c r="G461" s="120"/>
      <c r="H461" s="120"/>
      <c r="I461" s="120"/>
      <c r="J461" s="120"/>
      <c r="K461" s="120"/>
      <c r="L461" s="120"/>
      <c r="M461" s="120"/>
      <c r="N461" s="120"/>
      <c r="O461" s="120"/>
      <c r="P461" s="120"/>
      <c r="Q461" s="120"/>
      <c r="R461" s="120"/>
      <c r="S461" s="120"/>
    </row>
    <row r="462" spans="1:19" ht="14.25" customHeight="1">
      <c r="A462" s="120"/>
      <c r="B462" s="120"/>
      <c r="C462" s="120"/>
      <c r="D462" s="120"/>
      <c r="E462" s="120"/>
      <c r="F462" s="120"/>
      <c r="G462" s="120"/>
      <c r="H462" s="120"/>
      <c r="I462" s="120"/>
      <c r="J462" s="120"/>
      <c r="K462" s="120"/>
      <c r="L462" s="120"/>
      <c r="M462" s="120"/>
      <c r="N462" s="120"/>
      <c r="O462" s="120"/>
      <c r="P462" s="120"/>
      <c r="Q462" s="120"/>
      <c r="R462" s="120"/>
      <c r="S462" s="120"/>
    </row>
    <row r="463" spans="1:19" ht="14.25" customHeight="1">
      <c r="A463" s="120"/>
      <c r="B463" s="120"/>
      <c r="C463" s="120"/>
      <c r="D463" s="120"/>
      <c r="E463" s="120"/>
      <c r="F463" s="120"/>
      <c r="G463" s="120"/>
      <c r="H463" s="120"/>
      <c r="I463" s="120"/>
      <c r="J463" s="120"/>
      <c r="K463" s="120"/>
      <c r="L463" s="120"/>
      <c r="M463" s="120"/>
      <c r="N463" s="120"/>
      <c r="O463" s="120"/>
      <c r="P463" s="120"/>
      <c r="Q463" s="120"/>
      <c r="R463" s="120"/>
      <c r="S463" s="120"/>
    </row>
    <row r="464" spans="1:19" ht="14.25" customHeight="1">
      <c r="A464" s="120"/>
      <c r="B464" s="120"/>
      <c r="C464" s="120"/>
      <c r="D464" s="120"/>
      <c r="E464" s="120"/>
      <c r="F464" s="120"/>
      <c r="G464" s="120"/>
      <c r="H464" s="120"/>
      <c r="I464" s="120"/>
      <c r="J464" s="120"/>
      <c r="K464" s="120"/>
      <c r="L464" s="120"/>
      <c r="M464" s="120"/>
      <c r="N464" s="120"/>
      <c r="O464" s="120"/>
      <c r="P464" s="120"/>
      <c r="Q464" s="120"/>
      <c r="R464" s="120"/>
      <c r="S464" s="120"/>
    </row>
    <row r="465" spans="1:19" ht="14.25" customHeight="1">
      <c r="A465" s="120"/>
      <c r="B465" s="120"/>
      <c r="C465" s="120"/>
      <c r="D465" s="120"/>
      <c r="E465" s="120"/>
      <c r="F465" s="120"/>
      <c r="G465" s="120"/>
      <c r="H465" s="120"/>
      <c r="I465" s="120"/>
      <c r="J465" s="120"/>
      <c r="K465" s="120"/>
      <c r="L465" s="120"/>
      <c r="M465" s="120"/>
      <c r="N465" s="120"/>
      <c r="O465" s="120"/>
      <c r="P465" s="120"/>
      <c r="Q465" s="120"/>
      <c r="R465" s="120"/>
      <c r="S465" s="120"/>
    </row>
    <row r="466" spans="1:19" ht="14.25" customHeight="1">
      <c r="A466" s="120"/>
      <c r="B466" s="120"/>
      <c r="C466" s="120"/>
      <c r="D466" s="120"/>
      <c r="E466" s="120"/>
      <c r="F466" s="120"/>
      <c r="G466" s="120"/>
      <c r="H466" s="120"/>
      <c r="I466" s="120"/>
      <c r="J466" s="120"/>
      <c r="K466" s="120"/>
      <c r="L466" s="120"/>
      <c r="M466" s="120"/>
      <c r="N466" s="120"/>
      <c r="O466" s="120"/>
      <c r="P466" s="120"/>
      <c r="Q466" s="120"/>
      <c r="R466" s="120"/>
      <c r="S466" s="120"/>
    </row>
    <row r="467" spans="1:19" ht="14.25" customHeight="1">
      <c r="A467" s="120"/>
      <c r="B467" s="120"/>
      <c r="C467" s="120"/>
      <c r="D467" s="120"/>
      <c r="E467" s="120"/>
      <c r="F467" s="120"/>
      <c r="G467" s="120"/>
      <c r="H467" s="120"/>
      <c r="I467" s="120"/>
      <c r="J467" s="120"/>
      <c r="K467" s="120"/>
      <c r="L467" s="120"/>
      <c r="M467" s="120"/>
      <c r="N467" s="120"/>
      <c r="O467" s="120"/>
      <c r="P467" s="120"/>
      <c r="Q467" s="120"/>
      <c r="R467" s="120"/>
      <c r="S467" s="120"/>
    </row>
    <row r="468" spans="1:19" ht="14.25" customHeight="1">
      <c r="A468" s="120"/>
      <c r="B468" s="120"/>
      <c r="C468" s="120"/>
      <c r="D468" s="120"/>
      <c r="E468" s="120"/>
      <c r="F468" s="120"/>
      <c r="G468" s="120"/>
      <c r="H468" s="120"/>
      <c r="I468" s="120"/>
      <c r="J468" s="120"/>
      <c r="K468" s="120"/>
      <c r="L468" s="120"/>
      <c r="M468" s="120"/>
      <c r="N468" s="120"/>
      <c r="O468" s="120"/>
      <c r="P468" s="120"/>
      <c r="Q468" s="120"/>
      <c r="R468" s="120"/>
      <c r="S468" s="120"/>
    </row>
    <row r="469" spans="1:19" ht="14.25" customHeight="1">
      <c r="A469" s="120"/>
      <c r="B469" s="120"/>
      <c r="C469" s="120"/>
      <c r="D469" s="120"/>
      <c r="E469" s="120"/>
      <c r="F469" s="120"/>
      <c r="G469" s="120"/>
      <c r="H469" s="120"/>
      <c r="I469" s="120"/>
      <c r="J469" s="120"/>
      <c r="K469" s="120"/>
      <c r="L469" s="120"/>
      <c r="M469" s="120"/>
      <c r="N469" s="120"/>
      <c r="O469" s="120"/>
      <c r="P469" s="120"/>
      <c r="Q469" s="120"/>
      <c r="R469" s="120"/>
      <c r="S469" s="120"/>
    </row>
    <row r="470" spans="1:19" ht="14.25" customHeight="1">
      <c r="A470" s="120"/>
      <c r="B470" s="120"/>
      <c r="C470" s="120"/>
      <c r="D470" s="120"/>
      <c r="E470" s="120"/>
      <c r="F470" s="120"/>
      <c r="G470" s="120"/>
      <c r="H470" s="120"/>
      <c r="I470" s="120"/>
      <c r="J470" s="120"/>
      <c r="K470" s="120"/>
      <c r="L470" s="120"/>
      <c r="M470" s="120"/>
      <c r="N470" s="120"/>
      <c r="O470" s="120"/>
      <c r="P470" s="120"/>
      <c r="Q470" s="120"/>
      <c r="R470" s="120"/>
      <c r="S470" s="120"/>
    </row>
    <row r="471" spans="1:19" ht="14.25" customHeight="1">
      <c r="A471" s="120"/>
      <c r="B471" s="120"/>
      <c r="C471" s="120"/>
      <c r="D471" s="120"/>
      <c r="E471" s="120"/>
      <c r="F471" s="120"/>
      <c r="G471" s="120"/>
      <c r="H471" s="120"/>
      <c r="I471" s="120"/>
      <c r="J471" s="120"/>
      <c r="K471" s="120"/>
      <c r="L471" s="120"/>
      <c r="M471" s="120"/>
      <c r="N471" s="120"/>
      <c r="O471" s="120"/>
      <c r="P471" s="120"/>
      <c r="Q471" s="120"/>
      <c r="R471" s="120"/>
      <c r="S471" s="120"/>
    </row>
    <row r="472" spans="1:19" ht="14.25" customHeight="1">
      <c r="A472" s="120"/>
      <c r="B472" s="120"/>
      <c r="C472" s="120"/>
      <c r="D472" s="120"/>
      <c r="E472" s="120"/>
      <c r="F472" s="120"/>
      <c r="G472" s="120"/>
      <c r="H472" s="120"/>
      <c r="I472" s="120"/>
      <c r="J472" s="120"/>
      <c r="K472" s="120"/>
      <c r="L472" s="120"/>
      <c r="M472" s="120"/>
      <c r="N472" s="120"/>
      <c r="O472" s="120"/>
      <c r="P472" s="120"/>
      <c r="Q472" s="120"/>
      <c r="R472" s="120"/>
      <c r="S472" s="120"/>
    </row>
    <row r="473" spans="1:19" ht="14.25" customHeight="1">
      <c r="A473" s="120"/>
      <c r="B473" s="120"/>
      <c r="C473" s="120"/>
      <c r="D473" s="120"/>
      <c r="E473" s="120"/>
      <c r="F473" s="120"/>
      <c r="G473" s="120"/>
      <c r="H473" s="120"/>
      <c r="I473" s="120"/>
      <c r="J473" s="120"/>
      <c r="K473" s="120"/>
      <c r="L473" s="120"/>
      <c r="M473" s="120"/>
      <c r="N473" s="120"/>
      <c r="O473" s="120"/>
      <c r="P473" s="120"/>
      <c r="Q473" s="120"/>
      <c r="R473" s="120"/>
      <c r="S473" s="120"/>
    </row>
    <row r="474" spans="1:19" ht="14.25" customHeight="1">
      <c r="A474" s="120"/>
      <c r="B474" s="120"/>
      <c r="C474" s="120"/>
      <c r="D474" s="120"/>
      <c r="E474" s="120"/>
      <c r="F474" s="120"/>
      <c r="G474" s="120"/>
      <c r="H474" s="120"/>
      <c r="I474" s="120"/>
      <c r="J474" s="120"/>
      <c r="K474" s="120"/>
      <c r="L474" s="120"/>
      <c r="M474" s="120"/>
      <c r="N474" s="120"/>
      <c r="O474" s="120"/>
      <c r="P474" s="120"/>
      <c r="Q474" s="120"/>
      <c r="R474" s="120"/>
      <c r="S474" s="120"/>
    </row>
    <row r="475" spans="1:19" ht="14.25" customHeight="1">
      <c r="A475" s="120"/>
      <c r="B475" s="120"/>
      <c r="C475" s="120"/>
      <c r="D475" s="120"/>
      <c r="E475" s="120"/>
      <c r="F475" s="120"/>
      <c r="G475" s="120"/>
      <c r="H475" s="120"/>
      <c r="I475" s="120"/>
      <c r="J475" s="120"/>
      <c r="K475" s="120"/>
      <c r="L475" s="120"/>
      <c r="M475" s="120"/>
      <c r="N475" s="120"/>
      <c r="O475" s="120"/>
      <c r="P475" s="120"/>
      <c r="Q475" s="120"/>
      <c r="R475" s="120"/>
      <c r="S475" s="120"/>
    </row>
    <row r="476" spans="1:19" ht="14.25" customHeight="1">
      <c r="A476" s="120"/>
      <c r="B476" s="120"/>
      <c r="C476" s="120"/>
      <c r="D476" s="120"/>
      <c r="E476" s="120"/>
      <c r="F476" s="120"/>
      <c r="G476" s="120"/>
      <c r="H476" s="120"/>
      <c r="I476" s="120"/>
      <c r="J476" s="120"/>
      <c r="K476" s="120"/>
      <c r="L476" s="120"/>
      <c r="M476" s="120"/>
      <c r="N476" s="120"/>
      <c r="O476" s="120"/>
      <c r="P476" s="120"/>
      <c r="Q476" s="120"/>
      <c r="R476" s="120"/>
      <c r="S476" s="120"/>
    </row>
    <row r="477" spans="1:19" ht="14.25" customHeight="1">
      <c r="A477" s="120"/>
      <c r="B477" s="120"/>
      <c r="C477" s="120"/>
      <c r="D477" s="120"/>
      <c r="E477" s="120"/>
      <c r="F477" s="120"/>
      <c r="G477" s="120"/>
      <c r="H477" s="120"/>
      <c r="I477" s="120"/>
      <c r="J477" s="120"/>
      <c r="K477" s="120"/>
      <c r="L477" s="120"/>
      <c r="M477" s="120"/>
      <c r="N477" s="120"/>
      <c r="O477" s="120"/>
      <c r="P477" s="120"/>
      <c r="Q477" s="120"/>
      <c r="R477" s="120"/>
      <c r="S477" s="120"/>
    </row>
    <row r="478" spans="1:19" ht="14.25" customHeight="1">
      <c r="A478" s="120"/>
      <c r="B478" s="120"/>
      <c r="C478" s="120"/>
      <c r="D478" s="120"/>
      <c r="E478" s="120"/>
      <c r="F478" s="120"/>
      <c r="G478" s="120"/>
      <c r="H478" s="120"/>
      <c r="I478" s="120"/>
      <c r="J478" s="120"/>
      <c r="K478" s="120"/>
      <c r="L478" s="120"/>
      <c r="M478" s="120"/>
      <c r="N478" s="120"/>
      <c r="O478" s="120"/>
      <c r="P478" s="120"/>
      <c r="Q478" s="120"/>
      <c r="R478" s="120"/>
      <c r="S478" s="120"/>
    </row>
    <row r="479" spans="1:19" ht="14.25" customHeight="1">
      <c r="A479" s="120"/>
      <c r="B479" s="120"/>
      <c r="C479" s="120"/>
      <c r="D479" s="120"/>
      <c r="E479" s="120"/>
      <c r="F479" s="120"/>
      <c r="G479" s="120"/>
      <c r="H479" s="120"/>
      <c r="I479" s="120"/>
      <c r="J479" s="120"/>
      <c r="K479" s="120"/>
      <c r="L479" s="120"/>
      <c r="M479" s="120"/>
      <c r="N479" s="120"/>
      <c r="O479" s="120"/>
      <c r="P479" s="120"/>
      <c r="Q479" s="120"/>
      <c r="R479" s="120"/>
      <c r="S479" s="120"/>
    </row>
    <row r="480" spans="1:19" ht="14.25" customHeight="1">
      <c r="A480" s="120"/>
      <c r="B480" s="120"/>
      <c r="C480" s="120"/>
      <c r="D480" s="120"/>
      <c r="E480" s="120"/>
      <c r="F480" s="120"/>
      <c r="G480" s="120"/>
      <c r="H480" s="120"/>
      <c r="I480" s="120"/>
      <c r="J480" s="120"/>
      <c r="K480" s="120"/>
      <c r="L480" s="120"/>
      <c r="M480" s="120"/>
      <c r="N480" s="120"/>
      <c r="O480" s="120"/>
      <c r="P480" s="120"/>
      <c r="Q480" s="120"/>
      <c r="R480" s="120"/>
      <c r="S480" s="120"/>
    </row>
    <row r="481" spans="1:19" ht="14.25" customHeight="1">
      <c r="A481" s="120"/>
      <c r="B481" s="120"/>
      <c r="C481" s="120"/>
      <c r="D481" s="120"/>
      <c r="E481" s="120"/>
      <c r="F481" s="120"/>
      <c r="G481" s="120"/>
      <c r="H481" s="120"/>
      <c r="I481" s="120"/>
      <c r="J481" s="120"/>
      <c r="K481" s="120"/>
      <c r="L481" s="120"/>
      <c r="M481" s="120"/>
      <c r="N481" s="120"/>
      <c r="O481" s="120"/>
      <c r="P481" s="120"/>
      <c r="Q481" s="120"/>
      <c r="R481" s="120"/>
      <c r="S481" s="120"/>
    </row>
    <row r="482" spans="1:19" ht="14.25" customHeight="1">
      <c r="A482" s="120"/>
      <c r="B482" s="120"/>
      <c r="C482" s="120"/>
      <c r="D482" s="120"/>
      <c r="E482" s="120"/>
      <c r="F482" s="120"/>
      <c r="G482" s="120"/>
      <c r="H482" s="120"/>
      <c r="I482" s="120"/>
      <c r="J482" s="120"/>
      <c r="K482" s="120"/>
      <c r="L482" s="120"/>
      <c r="M482" s="120"/>
      <c r="N482" s="120"/>
      <c r="O482" s="120"/>
      <c r="P482" s="120"/>
      <c r="Q482" s="120"/>
      <c r="R482" s="120"/>
      <c r="S482" s="120"/>
    </row>
    <row r="483" spans="1:19" ht="14.25" customHeight="1">
      <c r="A483" s="120"/>
      <c r="B483" s="120"/>
      <c r="C483" s="120"/>
      <c r="D483" s="120"/>
      <c r="E483" s="120"/>
      <c r="F483" s="120"/>
      <c r="G483" s="120"/>
      <c r="H483" s="120"/>
      <c r="I483" s="120"/>
      <c r="J483" s="120"/>
      <c r="K483" s="120"/>
      <c r="L483" s="120"/>
      <c r="M483" s="120"/>
      <c r="N483" s="120"/>
      <c r="O483" s="120"/>
      <c r="P483" s="120"/>
      <c r="Q483" s="120"/>
      <c r="R483" s="120"/>
      <c r="S483" s="120"/>
    </row>
    <row r="484" spans="1:19" ht="14.25" customHeight="1">
      <c r="A484" s="120"/>
      <c r="B484" s="120"/>
      <c r="C484" s="120"/>
      <c r="D484" s="120"/>
      <c r="E484" s="120"/>
      <c r="F484" s="120"/>
      <c r="G484" s="120"/>
      <c r="H484" s="120"/>
      <c r="I484" s="120"/>
      <c r="J484" s="120"/>
      <c r="K484" s="120"/>
      <c r="L484" s="120"/>
      <c r="M484" s="120"/>
      <c r="N484" s="120"/>
      <c r="O484" s="120"/>
      <c r="P484" s="120"/>
      <c r="Q484" s="120"/>
      <c r="R484" s="120"/>
      <c r="S484" s="120"/>
    </row>
    <row r="485" spans="1:19" ht="14.25" customHeight="1">
      <c r="A485" s="120"/>
      <c r="B485" s="120"/>
      <c r="C485" s="120"/>
      <c r="D485" s="120"/>
      <c r="E485" s="120"/>
      <c r="F485" s="120"/>
      <c r="G485" s="120"/>
      <c r="H485" s="120"/>
      <c r="I485" s="120"/>
      <c r="J485" s="120"/>
      <c r="K485" s="120"/>
      <c r="L485" s="120"/>
      <c r="M485" s="120"/>
      <c r="N485" s="120"/>
      <c r="O485" s="120"/>
      <c r="P485" s="120"/>
      <c r="Q485" s="120"/>
      <c r="R485" s="120"/>
      <c r="S485" s="120"/>
    </row>
    <row r="486" spans="1:19" ht="14.25" customHeight="1">
      <c r="A486" s="120"/>
      <c r="B486" s="120"/>
      <c r="C486" s="120"/>
      <c r="D486" s="120"/>
      <c r="E486" s="120"/>
      <c r="F486" s="120"/>
      <c r="G486" s="120"/>
      <c r="H486" s="120"/>
      <c r="I486" s="120"/>
      <c r="J486" s="120"/>
      <c r="K486" s="120"/>
      <c r="L486" s="120"/>
      <c r="M486" s="120"/>
      <c r="N486" s="120"/>
      <c r="O486" s="120"/>
      <c r="P486" s="120"/>
      <c r="Q486" s="120"/>
      <c r="R486" s="120"/>
      <c r="S486" s="120"/>
    </row>
    <row r="487" spans="1:19" ht="14.25" customHeight="1">
      <c r="A487" s="120"/>
      <c r="B487" s="120"/>
      <c r="C487" s="120"/>
      <c r="D487" s="120"/>
      <c r="E487" s="120"/>
      <c r="F487" s="120"/>
      <c r="G487" s="120"/>
      <c r="H487" s="120"/>
      <c r="I487" s="120"/>
      <c r="J487" s="120"/>
      <c r="K487" s="120"/>
      <c r="L487" s="120"/>
      <c r="M487" s="120"/>
      <c r="N487" s="120"/>
      <c r="O487" s="120"/>
      <c r="P487" s="120"/>
      <c r="Q487" s="120"/>
      <c r="R487" s="120"/>
      <c r="S487" s="120"/>
    </row>
    <row r="488" spans="1:19" ht="14.25" customHeight="1">
      <c r="A488" s="120"/>
      <c r="B488" s="120"/>
      <c r="C488" s="120"/>
      <c r="D488" s="120"/>
      <c r="E488" s="120"/>
      <c r="F488" s="120"/>
      <c r="G488" s="120"/>
      <c r="H488" s="120"/>
      <c r="I488" s="120"/>
      <c r="J488" s="120"/>
      <c r="K488" s="120"/>
      <c r="L488" s="120"/>
      <c r="M488" s="120"/>
      <c r="N488" s="120"/>
      <c r="O488" s="120"/>
      <c r="P488" s="120"/>
      <c r="Q488" s="120"/>
      <c r="R488" s="120"/>
      <c r="S488" s="120"/>
    </row>
    <row r="489" spans="1:19" ht="14.25" customHeight="1">
      <c r="A489" s="120"/>
      <c r="B489" s="120"/>
      <c r="C489" s="120"/>
      <c r="D489" s="120"/>
      <c r="E489" s="120"/>
      <c r="F489" s="120"/>
      <c r="G489" s="120"/>
      <c r="H489" s="120"/>
      <c r="I489" s="120"/>
      <c r="J489" s="120"/>
      <c r="K489" s="120"/>
      <c r="L489" s="120"/>
      <c r="M489" s="120"/>
      <c r="N489" s="120"/>
      <c r="O489" s="120"/>
      <c r="P489" s="120"/>
      <c r="Q489" s="120"/>
      <c r="R489" s="120"/>
      <c r="S489" s="120"/>
    </row>
    <row r="490" spans="1:19" ht="14.25" customHeight="1">
      <c r="A490" s="120"/>
      <c r="B490" s="120"/>
      <c r="C490" s="120"/>
      <c r="D490" s="120"/>
      <c r="E490" s="120"/>
      <c r="F490" s="120"/>
      <c r="G490" s="120"/>
      <c r="H490" s="120"/>
      <c r="I490" s="120"/>
      <c r="J490" s="120"/>
      <c r="K490" s="120"/>
      <c r="L490" s="120"/>
      <c r="M490" s="120"/>
      <c r="N490" s="120"/>
      <c r="O490" s="120"/>
      <c r="P490" s="120"/>
      <c r="Q490" s="120"/>
      <c r="R490" s="120"/>
      <c r="S490" s="120"/>
    </row>
    <row r="491" spans="1:19" ht="14.25" customHeight="1">
      <c r="A491" s="120"/>
      <c r="B491" s="120"/>
      <c r="C491" s="120"/>
      <c r="D491" s="120"/>
      <c r="E491" s="120"/>
      <c r="F491" s="120"/>
      <c r="G491" s="120"/>
      <c r="H491" s="120"/>
      <c r="I491" s="120"/>
      <c r="J491" s="120"/>
      <c r="K491" s="120"/>
      <c r="L491" s="120"/>
      <c r="M491" s="120"/>
      <c r="N491" s="120"/>
      <c r="O491" s="120"/>
      <c r="P491" s="120"/>
      <c r="Q491" s="120"/>
      <c r="R491" s="120"/>
      <c r="S491" s="120"/>
    </row>
    <row r="492" spans="1:19" ht="14.25" customHeight="1">
      <c r="A492" s="120"/>
      <c r="B492" s="120"/>
      <c r="C492" s="120"/>
      <c r="D492" s="120"/>
      <c r="E492" s="120"/>
      <c r="F492" s="120"/>
      <c r="G492" s="120"/>
      <c r="H492" s="120"/>
      <c r="I492" s="120"/>
      <c r="J492" s="120"/>
      <c r="K492" s="120"/>
      <c r="L492" s="120"/>
      <c r="M492" s="120"/>
      <c r="N492" s="120"/>
      <c r="O492" s="120"/>
      <c r="P492" s="120"/>
      <c r="Q492" s="120"/>
      <c r="R492" s="120"/>
      <c r="S492" s="120"/>
    </row>
    <row r="493" spans="1:19" ht="14.25" customHeight="1">
      <c r="A493" s="120"/>
      <c r="B493" s="120"/>
      <c r="C493" s="120"/>
      <c r="D493" s="120"/>
      <c r="E493" s="120"/>
      <c r="F493" s="120"/>
      <c r="G493" s="120"/>
      <c r="H493" s="120"/>
      <c r="I493" s="120"/>
      <c r="J493" s="120"/>
      <c r="K493" s="120"/>
      <c r="L493" s="120"/>
      <c r="M493" s="120"/>
      <c r="N493" s="120"/>
      <c r="O493" s="120"/>
      <c r="P493" s="120"/>
      <c r="Q493" s="120"/>
      <c r="R493" s="120"/>
      <c r="S493" s="120"/>
    </row>
    <row r="494" spans="1:19" ht="14.25" customHeight="1">
      <c r="A494" s="120"/>
      <c r="B494" s="120"/>
      <c r="C494" s="120"/>
      <c r="D494" s="120"/>
      <c r="E494" s="120"/>
      <c r="F494" s="120"/>
      <c r="G494" s="120"/>
      <c r="H494" s="120"/>
      <c r="I494" s="120"/>
      <c r="J494" s="120"/>
      <c r="K494" s="120"/>
      <c r="L494" s="120"/>
      <c r="M494" s="120"/>
      <c r="N494" s="120"/>
      <c r="O494" s="120"/>
      <c r="P494" s="120"/>
      <c r="Q494" s="120"/>
      <c r="R494" s="120"/>
      <c r="S494" s="120"/>
    </row>
    <row r="495" spans="1:19" ht="14.25" customHeight="1">
      <c r="A495" s="120"/>
      <c r="B495" s="120"/>
      <c r="C495" s="120"/>
      <c r="D495" s="120"/>
      <c r="E495" s="120"/>
      <c r="F495" s="120"/>
      <c r="G495" s="120"/>
      <c r="H495" s="120"/>
      <c r="I495" s="120"/>
      <c r="J495" s="120"/>
      <c r="K495" s="120"/>
      <c r="L495" s="120"/>
      <c r="M495" s="120"/>
      <c r="N495" s="120"/>
      <c r="O495" s="120"/>
      <c r="P495" s="120"/>
      <c r="Q495" s="120"/>
      <c r="R495" s="120"/>
      <c r="S495" s="120"/>
    </row>
    <row r="496" spans="1:19" ht="14.25" customHeight="1">
      <c r="A496" s="120"/>
      <c r="B496" s="120"/>
      <c r="C496" s="120"/>
      <c r="D496" s="120"/>
      <c r="E496" s="120"/>
      <c r="F496" s="120"/>
      <c r="G496" s="120"/>
      <c r="H496" s="120"/>
      <c r="I496" s="120"/>
      <c r="J496" s="120"/>
      <c r="K496" s="120"/>
      <c r="L496" s="120"/>
      <c r="M496" s="120"/>
      <c r="N496" s="120"/>
      <c r="O496" s="120"/>
      <c r="P496" s="120"/>
      <c r="Q496" s="120"/>
      <c r="R496" s="120"/>
      <c r="S496" s="120"/>
    </row>
    <row r="497" spans="1:19" ht="14.25" customHeight="1">
      <c r="A497" s="120"/>
      <c r="B497" s="120"/>
      <c r="C497" s="120"/>
      <c r="D497" s="120"/>
      <c r="E497" s="120"/>
      <c r="F497" s="120"/>
      <c r="G497" s="120"/>
      <c r="H497" s="120"/>
      <c r="I497" s="120"/>
      <c r="J497" s="120"/>
      <c r="K497" s="120"/>
      <c r="L497" s="120"/>
      <c r="M497" s="120"/>
      <c r="N497" s="120"/>
      <c r="O497" s="120"/>
      <c r="P497" s="120"/>
      <c r="Q497" s="120"/>
      <c r="R497" s="120"/>
      <c r="S497" s="120"/>
    </row>
    <row r="498" spans="1:19" ht="14.25" customHeight="1">
      <c r="A498" s="120"/>
      <c r="B498" s="120"/>
      <c r="C498" s="120"/>
      <c r="D498" s="120"/>
      <c r="E498" s="120"/>
      <c r="F498" s="120"/>
      <c r="G498" s="120"/>
      <c r="H498" s="120"/>
      <c r="I498" s="120"/>
      <c r="J498" s="120"/>
      <c r="K498" s="120"/>
      <c r="L498" s="120"/>
      <c r="M498" s="120"/>
      <c r="N498" s="120"/>
      <c r="O498" s="120"/>
      <c r="P498" s="120"/>
      <c r="Q498" s="120"/>
      <c r="R498" s="120"/>
      <c r="S498" s="120"/>
    </row>
    <row r="499" spans="1:19" ht="14.25" customHeight="1">
      <c r="A499" s="120"/>
      <c r="B499" s="120"/>
      <c r="C499" s="120"/>
      <c r="D499" s="120"/>
      <c r="E499" s="120"/>
      <c r="F499" s="120"/>
      <c r="G499" s="120"/>
      <c r="H499" s="120"/>
      <c r="I499" s="120"/>
      <c r="J499" s="120"/>
      <c r="K499" s="120"/>
      <c r="L499" s="120"/>
      <c r="M499" s="120"/>
      <c r="N499" s="120"/>
      <c r="O499" s="120"/>
      <c r="P499" s="120"/>
      <c r="Q499" s="120"/>
      <c r="R499" s="120"/>
      <c r="S499" s="120"/>
    </row>
    <row r="500" spans="1:19" ht="14.25" customHeight="1">
      <c r="A500" s="120"/>
      <c r="B500" s="120"/>
      <c r="C500" s="120"/>
      <c r="D500" s="120"/>
      <c r="E500" s="120"/>
      <c r="F500" s="120"/>
      <c r="G500" s="120"/>
      <c r="H500" s="120"/>
      <c r="I500" s="120"/>
      <c r="J500" s="120"/>
      <c r="K500" s="120"/>
      <c r="L500" s="120"/>
      <c r="M500" s="120"/>
      <c r="N500" s="120"/>
      <c r="O500" s="120"/>
      <c r="P500" s="120"/>
      <c r="Q500" s="120"/>
      <c r="R500" s="120"/>
      <c r="S500" s="120"/>
    </row>
    <row r="501" spans="1:19" ht="14.25" customHeight="1">
      <c r="A501" s="120"/>
      <c r="B501" s="120"/>
      <c r="C501" s="120"/>
      <c r="D501" s="120"/>
      <c r="E501" s="120"/>
      <c r="F501" s="120"/>
      <c r="G501" s="120"/>
      <c r="H501" s="120"/>
      <c r="I501" s="120"/>
      <c r="J501" s="120"/>
      <c r="K501" s="120"/>
      <c r="L501" s="120"/>
      <c r="M501" s="120"/>
      <c r="N501" s="120"/>
      <c r="O501" s="120"/>
      <c r="P501" s="120"/>
      <c r="Q501" s="120"/>
      <c r="R501" s="120"/>
      <c r="S501" s="120"/>
    </row>
    <row r="502" spans="1:19" ht="14.25" customHeight="1">
      <c r="A502" s="120"/>
      <c r="B502" s="120"/>
      <c r="C502" s="120"/>
      <c r="D502" s="120"/>
      <c r="E502" s="120"/>
      <c r="F502" s="120"/>
      <c r="G502" s="120"/>
      <c r="H502" s="120"/>
      <c r="I502" s="120"/>
      <c r="J502" s="120"/>
      <c r="K502" s="120"/>
      <c r="L502" s="120"/>
      <c r="M502" s="120"/>
      <c r="N502" s="120"/>
      <c r="O502" s="120"/>
      <c r="P502" s="120"/>
      <c r="Q502" s="120"/>
      <c r="R502" s="120"/>
      <c r="S502" s="120"/>
    </row>
    <row r="503" spans="1:19" ht="14.25" customHeight="1">
      <c r="A503" s="120"/>
      <c r="B503" s="120"/>
      <c r="C503" s="120"/>
      <c r="D503" s="120"/>
      <c r="E503" s="120"/>
      <c r="F503" s="120"/>
      <c r="G503" s="120"/>
      <c r="H503" s="120"/>
      <c r="I503" s="120"/>
      <c r="J503" s="120"/>
      <c r="K503" s="120"/>
      <c r="L503" s="120"/>
      <c r="M503" s="120"/>
      <c r="N503" s="120"/>
      <c r="O503" s="120"/>
      <c r="P503" s="120"/>
      <c r="Q503" s="120"/>
      <c r="R503" s="120"/>
      <c r="S503" s="120"/>
    </row>
    <row r="504" spans="1:19" ht="14.25" customHeight="1">
      <c r="A504" s="120"/>
      <c r="B504" s="120"/>
      <c r="C504" s="120"/>
      <c r="D504" s="120"/>
      <c r="E504" s="120"/>
      <c r="F504" s="120"/>
      <c r="G504" s="120"/>
      <c r="H504" s="120"/>
      <c r="I504" s="120"/>
      <c r="J504" s="120"/>
      <c r="K504" s="120"/>
      <c r="L504" s="120"/>
      <c r="M504" s="120"/>
      <c r="N504" s="120"/>
      <c r="O504" s="120"/>
      <c r="P504" s="120"/>
      <c r="Q504" s="120"/>
      <c r="R504" s="120"/>
      <c r="S504" s="120"/>
    </row>
    <row r="505" spans="1:19" ht="14.25" customHeight="1">
      <c r="A505" s="120"/>
      <c r="B505" s="120"/>
      <c r="C505" s="120"/>
      <c r="D505" s="120"/>
      <c r="E505" s="120"/>
      <c r="F505" s="120"/>
      <c r="G505" s="120"/>
      <c r="H505" s="120"/>
      <c r="I505" s="120"/>
      <c r="J505" s="120"/>
      <c r="K505" s="120"/>
      <c r="L505" s="120"/>
      <c r="M505" s="120"/>
      <c r="N505" s="120"/>
      <c r="O505" s="120"/>
      <c r="P505" s="120"/>
      <c r="Q505" s="120"/>
      <c r="R505" s="120"/>
      <c r="S505" s="120"/>
    </row>
    <row r="506" spans="1:19" ht="14.25" customHeight="1">
      <c r="A506" s="120"/>
      <c r="B506" s="120"/>
      <c r="C506" s="120"/>
      <c r="D506" s="120"/>
      <c r="E506" s="120"/>
      <c r="F506" s="120"/>
      <c r="G506" s="120"/>
      <c r="H506" s="120"/>
      <c r="I506" s="120"/>
      <c r="J506" s="120"/>
      <c r="K506" s="120"/>
      <c r="L506" s="120"/>
      <c r="M506" s="120"/>
      <c r="N506" s="120"/>
      <c r="O506" s="120"/>
      <c r="P506" s="120"/>
      <c r="Q506" s="120"/>
      <c r="R506" s="120"/>
      <c r="S506" s="120"/>
    </row>
    <row r="507" spans="1:19" ht="14.25" customHeight="1">
      <c r="A507" s="120"/>
      <c r="B507" s="120"/>
      <c r="C507" s="120"/>
      <c r="D507" s="120"/>
      <c r="E507" s="120"/>
      <c r="F507" s="120"/>
      <c r="G507" s="120"/>
      <c r="H507" s="120"/>
      <c r="I507" s="120"/>
      <c r="J507" s="120"/>
      <c r="K507" s="120"/>
      <c r="L507" s="120"/>
      <c r="M507" s="120"/>
      <c r="N507" s="120"/>
      <c r="O507" s="120"/>
      <c r="P507" s="120"/>
      <c r="Q507" s="120"/>
      <c r="R507" s="120"/>
      <c r="S507" s="120"/>
    </row>
    <row r="508" spans="1:19" ht="14.25" customHeight="1">
      <c r="A508" s="120"/>
      <c r="B508" s="120"/>
      <c r="C508" s="120"/>
      <c r="D508" s="120"/>
      <c r="E508" s="120"/>
      <c r="F508" s="120"/>
      <c r="G508" s="120"/>
      <c r="H508" s="120"/>
      <c r="I508" s="120"/>
      <c r="J508" s="120"/>
      <c r="K508" s="120"/>
      <c r="L508" s="120"/>
      <c r="M508" s="120"/>
      <c r="N508" s="120"/>
      <c r="O508" s="120"/>
      <c r="P508" s="120"/>
      <c r="Q508" s="120"/>
      <c r="R508" s="120"/>
      <c r="S508" s="120"/>
    </row>
    <row r="509" spans="1:19" ht="14.25" customHeight="1">
      <c r="A509" s="120"/>
      <c r="B509" s="120"/>
      <c r="C509" s="120"/>
      <c r="D509" s="120"/>
      <c r="E509" s="120"/>
      <c r="F509" s="120"/>
      <c r="G509" s="120"/>
      <c r="H509" s="120"/>
      <c r="I509" s="120"/>
      <c r="J509" s="120"/>
      <c r="K509" s="120"/>
      <c r="L509" s="120"/>
      <c r="M509" s="120"/>
      <c r="N509" s="120"/>
      <c r="O509" s="120"/>
      <c r="P509" s="120"/>
      <c r="Q509" s="120"/>
      <c r="R509" s="120"/>
      <c r="S509" s="120"/>
    </row>
    <row r="510" spans="1:19" ht="14.25" customHeight="1">
      <c r="A510" s="120"/>
      <c r="B510" s="120"/>
      <c r="C510" s="120"/>
      <c r="D510" s="120"/>
      <c r="E510" s="120"/>
      <c r="F510" s="120"/>
      <c r="G510" s="120"/>
      <c r="H510" s="120"/>
      <c r="I510" s="120"/>
      <c r="J510" s="120"/>
      <c r="K510" s="120"/>
      <c r="L510" s="120"/>
      <c r="M510" s="120"/>
      <c r="N510" s="120"/>
      <c r="O510" s="120"/>
      <c r="P510" s="120"/>
      <c r="Q510" s="120"/>
      <c r="R510" s="120"/>
      <c r="S510" s="120"/>
    </row>
    <row r="511" spans="1:19" ht="14.25" customHeight="1">
      <c r="A511" s="120"/>
      <c r="B511" s="120"/>
      <c r="C511" s="120"/>
      <c r="D511" s="120"/>
      <c r="E511" s="120"/>
      <c r="F511" s="120"/>
      <c r="G511" s="120"/>
      <c r="H511" s="120"/>
      <c r="I511" s="120"/>
      <c r="J511" s="120"/>
      <c r="K511" s="120"/>
      <c r="L511" s="120"/>
      <c r="M511" s="120"/>
      <c r="N511" s="120"/>
      <c r="O511" s="120"/>
      <c r="P511" s="120"/>
      <c r="Q511" s="120"/>
      <c r="R511" s="120"/>
      <c r="S511" s="120"/>
    </row>
    <row r="512" spans="1:19" ht="14.25" customHeight="1">
      <c r="A512" s="120"/>
      <c r="B512" s="120"/>
      <c r="C512" s="120"/>
      <c r="D512" s="120"/>
      <c r="E512" s="120"/>
      <c r="F512" s="120"/>
      <c r="G512" s="120"/>
      <c r="H512" s="120"/>
      <c r="I512" s="120"/>
      <c r="J512" s="120"/>
      <c r="K512" s="120"/>
      <c r="L512" s="120"/>
      <c r="M512" s="120"/>
      <c r="N512" s="120"/>
      <c r="O512" s="120"/>
      <c r="P512" s="120"/>
      <c r="Q512" s="120"/>
      <c r="R512" s="120"/>
      <c r="S512" s="120"/>
    </row>
    <row r="513" spans="1:19" ht="14.25" customHeight="1">
      <c r="A513" s="120"/>
      <c r="B513" s="120"/>
      <c r="C513" s="120"/>
      <c r="D513" s="120"/>
      <c r="E513" s="120"/>
      <c r="F513" s="120"/>
      <c r="G513" s="120"/>
      <c r="H513" s="120"/>
      <c r="I513" s="120"/>
      <c r="J513" s="120"/>
      <c r="K513" s="120"/>
      <c r="L513" s="120"/>
      <c r="M513" s="120"/>
      <c r="N513" s="120"/>
      <c r="O513" s="120"/>
      <c r="P513" s="120"/>
      <c r="Q513" s="120"/>
      <c r="R513" s="120"/>
      <c r="S513" s="120"/>
    </row>
    <row r="514" spans="1:19" ht="14.25" customHeight="1">
      <c r="A514" s="120"/>
      <c r="B514" s="120"/>
      <c r="C514" s="120"/>
      <c r="D514" s="120"/>
      <c r="E514" s="120"/>
      <c r="F514" s="120"/>
      <c r="G514" s="120"/>
      <c r="H514" s="120"/>
      <c r="I514" s="120"/>
      <c r="J514" s="120"/>
      <c r="K514" s="120"/>
      <c r="L514" s="120"/>
      <c r="M514" s="120"/>
      <c r="N514" s="120"/>
      <c r="O514" s="120"/>
      <c r="P514" s="120"/>
      <c r="Q514" s="120"/>
      <c r="R514" s="120"/>
      <c r="S514" s="120"/>
    </row>
    <row r="515" spans="1:19" ht="14.25" customHeight="1">
      <c r="A515" s="120"/>
      <c r="B515" s="120"/>
      <c r="C515" s="120"/>
      <c r="D515" s="120"/>
      <c r="E515" s="120"/>
      <c r="F515" s="120"/>
      <c r="G515" s="120"/>
      <c r="H515" s="120"/>
      <c r="I515" s="120"/>
      <c r="J515" s="120"/>
      <c r="K515" s="120"/>
      <c r="L515" s="120"/>
      <c r="M515" s="120"/>
      <c r="N515" s="120"/>
      <c r="O515" s="120"/>
      <c r="P515" s="120"/>
      <c r="Q515" s="120"/>
      <c r="R515" s="120"/>
      <c r="S515" s="120"/>
    </row>
    <row r="516" spans="1:19" ht="14.25" customHeight="1">
      <c r="A516" s="120"/>
      <c r="B516" s="120"/>
      <c r="C516" s="120"/>
      <c r="D516" s="120"/>
      <c r="E516" s="120"/>
      <c r="F516" s="120"/>
      <c r="G516" s="120"/>
      <c r="H516" s="120"/>
      <c r="I516" s="120"/>
      <c r="J516" s="120"/>
      <c r="K516" s="120"/>
      <c r="L516" s="120"/>
      <c r="M516" s="120"/>
      <c r="N516" s="120"/>
      <c r="O516" s="120"/>
      <c r="P516" s="120"/>
      <c r="Q516" s="120"/>
      <c r="R516" s="120"/>
      <c r="S516" s="120"/>
    </row>
    <row r="517" spans="1:19" ht="14.25" customHeight="1">
      <c r="A517" s="120"/>
      <c r="B517" s="120"/>
      <c r="C517" s="120"/>
      <c r="D517" s="120"/>
      <c r="E517" s="120"/>
      <c r="F517" s="120"/>
      <c r="G517" s="120"/>
      <c r="H517" s="120"/>
      <c r="I517" s="120"/>
      <c r="J517" s="120"/>
      <c r="K517" s="120"/>
      <c r="L517" s="120"/>
      <c r="M517" s="120"/>
      <c r="N517" s="120"/>
      <c r="O517" s="120"/>
      <c r="P517" s="120"/>
      <c r="Q517" s="120"/>
      <c r="R517" s="120"/>
      <c r="S517" s="120"/>
    </row>
    <row r="518" spans="1:19" ht="14.25" customHeight="1">
      <c r="A518" s="120"/>
      <c r="B518" s="120"/>
      <c r="C518" s="120"/>
      <c r="D518" s="120"/>
      <c r="E518" s="120"/>
      <c r="F518" s="120"/>
      <c r="G518" s="120"/>
      <c r="H518" s="120"/>
      <c r="I518" s="120"/>
      <c r="J518" s="120"/>
      <c r="K518" s="120"/>
      <c r="L518" s="120"/>
      <c r="M518" s="120"/>
      <c r="N518" s="120"/>
      <c r="O518" s="120"/>
      <c r="P518" s="120"/>
      <c r="Q518" s="120"/>
      <c r="R518" s="120"/>
      <c r="S518" s="120"/>
    </row>
    <row r="519" spans="1:19" ht="14.25" customHeight="1">
      <c r="A519" s="120"/>
      <c r="B519" s="120"/>
      <c r="C519" s="120"/>
      <c r="D519" s="120"/>
      <c r="E519" s="120"/>
      <c r="F519" s="120"/>
      <c r="G519" s="120"/>
      <c r="H519" s="120"/>
      <c r="I519" s="120"/>
      <c r="J519" s="120"/>
      <c r="K519" s="120"/>
      <c r="L519" s="120"/>
      <c r="M519" s="120"/>
      <c r="N519" s="120"/>
      <c r="O519" s="120"/>
      <c r="P519" s="120"/>
      <c r="Q519" s="120"/>
      <c r="R519" s="120"/>
      <c r="S519" s="120"/>
    </row>
    <row r="520" spans="1:19" ht="14.25" customHeight="1">
      <c r="A520" s="120"/>
      <c r="B520" s="120"/>
      <c r="C520" s="120"/>
      <c r="D520" s="120"/>
      <c r="E520" s="120"/>
      <c r="F520" s="120"/>
      <c r="G520" s="120"/>
      <c r="H520" s="120"/>
      <c r="I520" s="120"/>
      <c r="J520" s="120"/>
      <c r="K520" s="120"/>
      <c r="L520" s="120"/>
      <c r="M520" s="120"/>
      <c r="N520" s="120"/>
      <c r="O520" s="120"/>
      <c r="P520" s="120"/>
      <c r="Q520" s="120"/>
      <c r="R520" s="120"/>
      <c r="S520" s="120"/>
    </row>
    <row r="521" spans="1:19" ht="14.25" customHeight="1">
      <c r="A521" s="120"/>
      <c r="B521" s="120"/>
      <c r="C521" s="120"/>
      <c r="D521" s="120"/>
      <c r="E521" s="120"/>
      <c r="F521" s="120"/>
      <c r="G521" s="120"/>
      <c r="H521" s="120"/>
      <c r="I521" s="120"/>
      <c r="J521" s="120"/>
      <c r="K521" s="120"/>
      <c r="L521" s="120"/>
      <c r="M521" s="120"/>
      <c r="N521" s="120"/>
      <c r="O521" s="120"/>
      <c r="P521" s="120"/>
      <c r="Q521" s="120"/>
      <c r="R521" s="120"/>
      <c r="S521" s="120"/>
    </row>
    <row r="522" spans="1:19" ht="14.25" customHeight="1">
      <c r="A522" s="120"/>
      <c r="B522" s="120"/>
      <c r="C522" s="120"/>
      <c r="D522" s="120"/>
      <c r="E522" s="120"/>
      <c r="F522" s="120"/>
      <c r="G522" s="120"/>
      <c r="H522" s="120"/>
      <c r="I522" s="120"/>
      <c r="J522" s="120"/>
      <c r="K522" s="120"/>
      <c r="L522" s="120"/>
      <c r="M522" s="120"/>
      <c r="N522" s="120"/>
      <c r="O522" s="120"/>
      <c r="P522" s="120"/>
      <c r="Q522" s="120"/>
      <c r="R522" s="120"/>
      <c r="S522" s="120"/>
    </row>
    <row r="523" spans="1:19" ht="14.25" customHeight="1">
      <c r="A523" s="120"/>
      <c r="B523" s="120"/>
      <c r="C523" s="120"/>
      <c r="D523" s="120"/>
      <c r="E523" s="120"/>
      <c r="F523" s="120"/>
      <c r="G523" s="120"/>
      <c r="H523" s="120"/>
      <c r="I523" s="120"/>
      <c r="J523" s="120"/>
      <c r="K523" s="120"/>
      <c r="L523" s="120"/>
      <c r="M523" s="120"/>
      <c r="N523" s="120"/>
      <c r="O523" s="120"/>
      <c r="P523" s="120"/>
      <c r="Q523" s="120"/>
      <c r="R523" s="120"/>
      <c r="S523" s="120"/>
    </row>
    <row r="524" spans="1:19" ht="14.25" customHeight="1">
      <c r="A524" s="120"/>
      <c r="B524" s="120"/>
      <c r="C524" s="120"/>
      <c r="D524" s="120"/>
      <c r="E524" s="120"/>
      <c r="F524" s="120"/>
      <c r="G524" s="120"/>
      <c r="H524" s="120"/>
      <c r="I524" s="120"/>
      <c r="J524" s="120"/>
      <c r="K524" s="120"/>
      <c r="L524" s="120"/>
      <c r="M524" s="120"/>
      <c r="N524" s="120"/>
      <c r="O524" s="120"/>
      <c r="P524" s="120"/>
      <c r="Q524" s="120"/>
      <c r="R524" s="120"/>
      <c r="S524" s="120"/>
    </row>
    <row r="525" spans="1:19" ht="14.25" customHeight="1">
      <c r="A525" s="120"/>
      <c r="B525" s="120"/>
      <c r="C525" s="120"/>
      <c r="D525" s="120"/>
      <c r="E525" s="120"/>
      <c r="F525" s="120"/>
      <c r="G525" s="120"/>
      <c r="H525" s="120"/>
      <c r="I525" s="120"/>
      <c r="J525" s="120"/>
      <c r="K525" s="120"/>
      <c r="L525" s="120"/>
      <c r="M525" s="120"/>
      <c r="N525" s="120"/>
      <c r="O525" s="120"/>
      <c r="P525" s="120"/>
      <c r="Q525" s="120"/>
      <c r="R525" s="120"/>
      <c r="S525" s="120"/>
    </row>
    <row r="526" spans="1:19" ht="14.25" customHeight="1">
      <c r="A526" s="120"/>
      <c r="B526" s="120"/>
      <c r="C526" s="120"/>
      <c r="D526" s="120"/>
      <c r="E526" s="120"/>
      <c r="F526" s="120"/>
      <c r="G526" s="120"/>
      <c r="H526" s="120"/>
      <c r="I526" s="120"/>
      <c r="J526" s="120"/>
      <c r="K526" s="120"/>
      <c r="L526" s="120"/>
      <c r="M526" s="120"/>
      <c r="N526" s="120"/>
      <c r="O526" s="120"/>
      <c r="P526" s="120"/>
      <c r="Q526" s="120"/>
      <c r="R526" s="120"/>
      <c r="S526" s="120"/>
    </row>
    <row r="527" spans="1:19" ht="14.25" customHeight="1">
      <c r="A527" s="120"/>
      <c r="B527" s="120"/>
      <c r="C527" s="120"/>
      <c r="D527" s="120"/>
      <c r="E527" s="120"/>
      <c r="F527" s="120"/>
      <c r="G527" s="120"/>
      <c r="H527" s="120"/>
      <c r="I527" s="120"/>
      <c r="J527" s="120"/>
      <c r="K527" s="120"/>
      <c r="L527" s="120"/>
      <c r="M527" s="120"/>
      <c r="N527" s="120"/>
      <c r="O527" s="120"/>
      <c r="P527" s="120"/>
      <c r="Q527" s="120"/>
      <c r="R527" s="120"/>
      <c r="S527" s="120"/>
    </row>
    <row r="528" spans="1:19" ht="14.25" customHeight="1">
      <c r="A528" s="120"/>
      <c r="B528" s="120"/>
      <c r="C528" s="120"/>
      <c r="D528" s="120"/>
      <c r="E528" s="120"/>
      <c r="F528" s="120"/>
      <c r="G528" s="120"/>
      <c r="H528" s="120"/>
      <c r="I528" s="120"/>
      <c r="J528" s="120"/>
      <c r="K528" s="120"/>
      <c r="L528" s="120"/>
      <c r="M528" s="120"/>
      <c r="N528" s="120"/>
      <c r="O528" s="120"/>
      <c r="P528" s="120"/>
      <c r="Q528" s="120"/>
      <c r="R528" s="120"/>
      <c r="S528" s="120"/>
    </row>
    <row r="529" spans="1:19" ht="14.25" customHeight="1">
      <c r="A529" s="120"/>
      <c r="B529" s="120"/>
      <c r="C529" s="120"/>
      <c r="D529" s="120"/>
      <c r="E529" s="120"/>
      <c r="F529" s="120"/>
      <c r="G529" s="120"/>
      <c r="H529" s="120"/>
      <c r="I529" s="120"/>
      <c r="J529" s="120"/>
      <c r="K529" s="120"/>
      <c r="L529" s="120"/>
      <c r="M529" s="120"/>
      <c r="N529" s="120"/>
      <c r="O529" s="120"/>
      <c r="P529" s="120"/>
      <c r="Q529" s="120"/>
      <c r="R529" s="120"/>
      <c r="S529" s="120"/>
    </row>
    <row r="530" spans="1:19" ht="14.25" customHeight="1">
      <c r="A530" s="120"/>
      <c r="B530" s="120"/>
      <c r="C530" s="120"/>
      <c r="D530" s="120"/>
      <c r="E530" s="120"/>
      <c r="F530" s="120"/>
      <c r="G530" s="120"/>
      <c r="H530" s="120"/>
      <c r="I530" s="120"/>
      <c r="J530" s="120"/>
      <c r="K530" s="120"/>
      <c r="L530" s="120"/>
      <c r="M530" s="120"/>
      <c r="N530" s="120"/>
      <c r="O530" s="120"/>
      <c r="P530" s="120"/>
      <c r="Q530" s="120"/>
      <c r="R530" s="120"/>
      <c r="S530" s="120"/>
    </row>
    <row r="531" spans="1:19" ht="14.25" customHeight="1">
      <c r="A531" s="120"/>
      <c r="B531" s="120"/>
      <c r="C531" s="120"/>
      <c r="D531" s="120"/>
      <c r="E531" s="120"/>
      <c r="F531" s="120"/>
      <c r="G531" s="120"/>
      <c r="H531" s="120"/>
      <c r="I531" s="120"/>
      <c r="J531" s="120"/>
      <c r="K531" s="120"/>
      <c r="L531" s="120"/>
      <c r="M531" s="120"/>
      <c r="N531" s="120"/>
      <c r="O531" s="120"/>
      <c r="P531" s="120"/>
      <c r="Q531" s="120"/>
      <c r="R531" s="120"/>
      <c r="S531" s="120"/>
    </row>
    <row r="532" spans="1:19" ht="14.25" customHeight="1">
      <c r="A532" s="120"/>
      <c r="B532" s="120"/>
      <c r="C532" s="120"/>
      <c r="D532" s="120"/>
      <c r="E532" s="120"/>
      <c r="F532" s="120"/>
      <c r="G532" s="120"/>
      <c r="H532" s="120"/>
      <c r="I532" s="120"/>
      <c r="J532" s="120"/>
      <c r="K532" s="120"/>
      <c r="L532" s="120"/>
      <c r="M532" s="120"/>
      <c r="N532" s="120"/>
      <c r="O532" s="120"/>
      <c r="P532" s="120"/>
      <c r="Q532" s="120"/>
      <c r="R532" s="120"/>
      <c r="S532" s="120"/>
    </row>
    <row r="533" spans="1:19" ht="14.25" customHeight="1">
      <c r="A533" s="120"/>
      <c r="B533" s="120"/>
      <c r="C533" s="120"/>
      <c r="D533" s="120"/>
      <c r="E533" s="120"/>
      <c r="F533" s="120"/>
      <c r="G533" s="120"/>
      <c r="H533" s="120"/>
      <c r="I533" s="120"/>
      <c r="J533" s="120"/>
      <c r="K533" s="120"/>
      <c r="L533" s="120"/>
      <c r="M533" s="120"/>
      <c r="N533" s="120"/>
      <c r="O533" s="120"/>
      <c r="P533" s="120"/>
      <c r="Q533" s="120"/>
      <c r="R533" s="120"/>
      <c r="S533" s="120"/>
    </row>
    <row r="534" spans="1:19" ht="14.25" customHeight="1">
      <c r="A534" s="120"/>
      <c r="B534" s="120"/>
      <c r="C534" s="120"/>
      <c r="D534" s="120"/>
      <c r="E534" s="120"/>
      <c r="F534" s="120"/>
      <c r="G534" s="120"/>
      <c r="H534" s="120"/>
      <c r="I534" s="120"/>
      <c r="J534" s="120"/>
      <c r="K534" s="120"/>
      <c r="L534" s="120"/>
      <c r="M534" s="120"/>
      <c r="N534" s="120"/>
      <c r="O534" s="120"/>
      <c r="P534" s="120"/>
      <c r="Q534" s="120"/>
      <c r="R534" s="120"/>
      <c r="S534" s="120"/>
    </row>
    <row r="535" spans="1:19" ht="14.25" customHeight="1">
      <c r="A535" s="120"/>
      <c r="B535" s="120"/>
      <c r="C535" s="120"/>
      <c r="D535" s="120"/>
      <c r="E535" s="120"/>
      <c r="F535" s="120"/>
      <c r="G535" s="120"/>
      <c r="H535" s="120"/>
      <c r="I535" s="120"/>
      <c r="J535" s="120"/>
      <c r="K535" s="120"/>
      <c r="L535" s="120"/>
      <c r="M535" s="120"/>
      <c r="N535" s="120"/>
      <c r="O535" s="120"/>
      <c r="P535" s="120"/>
      <c r="Q535" s="120"/>
      <c r="R535" s="120"/>
      <c r="S535" s="120"/>
    </row>
    <row r="536" spans="1:19" ht="14.25" customHeight="1">
      <c r="A536" s="120"/>
      <c r="B536" s="120"/>
      <c r="C536" s="120"/>
      <c r="D536" s="120"/>
      <c r="E536" s="120"/>
      <c r="F536" s="120"/>
      <c r="G536" s="120"/>
      <c r="H536" s="120"/>
      <c r="I536" s="120"/>
      <c r="J536" s="120"/>
      <c r="K536" s="120"/>
      <c r="L536" s="120"/>
      <c r="M536" s="120"/>
      <c r="N536" s="120"/>
      <c r="O536" s="120"/>
      <c r="P536" s="120"/>
      <c r="Q536" s="120"/>
      <c r="R536" s="120"/>
      <c r="S536" s="120"/>
    </row>
    <row r="537" spans="1:19" ht="14.25" customHeight="1">
      <c r="A537" s="120"/>
      <c r="B537" s="120"/>
      <c r="C537" s="120"/>
      <c r="D537" s="120"/>
      <c r="E537" s="120"/>
      <c r="F537" s="120"/>
      <c r="G537" s="120"/>
      <c r="H537" s="120"/>
      <c r="I537" s="120"/>
      <c r="J537" s="120"/>
      <c r="K537" s="120"/>
      <c r="L537" s="120"/>
      <c r="M537" s="120"/>
      <c r="N537" s="120"/>
      <c r="O537" s="120"/>
      <c r="P537" s="120"/>
      <c r="Q537" s="120"/>
      <c r="R537" s="120"/>
      <c r="S537" s="120"/>
    </row>
    <row r="538" spans="1:19" ht="14.25" customHeight="1">
      <c r="A538" s="120"/>
      <c r="B538" s="120"/>
      <c r="C538" s="120"/>
      <c r="D538" s="120"/>
      <c r="E538" s="120"/>
      <c r="F538" s="120"/>
      <c r="G538" s="120"/>
      <c r="H538" s="120"/>
      <c r="I538" s="120"/>
      <c r="J538" s="120"/>
      <c r="K538" s="120"/>
      <c r="L538" s="120"/>
      <c r="M538" s="120"/>
      <c r="N538" s="120"/>
      <c r="O538" s="120"/>
      <c r="P538" s="120"/>
      <c r="Q538" s="120"/>
      <c r="R538" s="120"/>
      <c r="S538" s="120"/>
    </row>
    <row r="539" spans="1:19" ht="14.25" customHeight="1">
      <c r="A539" s="120"/>
      <c r="B539" s="120"/>
      <c r="C539" s="120"/>
      <c r="D539" s="120"/>
      <c r="E539" s="120"/>
      <c r="F539" s="120"/>
      <c r="G539" s="120"/>
      <c r="H539" s="120"/>
      <c r="I539" s="120"/>
      <c r="J539" s="120"/>
      <c r="K539" s="120"/>
      <c r="L539" s="120"/>
      <c r="M539" s="120"/>
      <c r="N539" s="120"/>
      <c r="O539" s="120"/>
      <c r="P539" s="120"/>
      <c r="Q539" s="120"/>
      <c r="R539" s="120"/>
      <c r="S539" s="120"/>
    </row>
    <row r="540" spans="1:19" ht="14.25" customHeight="1">
      <c r="A540" s="120"/>
      <c r="B540" s="120"/>
      <c r="C540" s="120"/>
      <c r="D540" s="120"/>
      <c r="E540" s="120"/>
      <c r="F540" s="120"/>
      <c r="G540" s="120"/>
      <c r="H540" s="120"/>
      <c r="I540" s="120"/>
      <c r="J540" s="120"/>
      <c r="K540" s="120"/>
      <c r="L540" s="120"/>
      <c r="M540" s="120"/>
      <c r="N540" s="120"/>
      <c r="O540" s="120"/>
      <c r="P540" s="120"/>
      <c r="Q540" s="120"/>
      <c r="R540" s="120"/>
      <c r="S540" s="120"/>
    </row>
    <row r="541" spans="1:19" ht="14.25" customHeight="1">
      <c r="A541" s="120"/>
      <c r="B541" s="120"/>
      <c r="C541" s="120"/>
      <c r="D541" s="120"/>
      <c r="E541" s="120"/>
      <c r="F541" s="120"/>
      <c r="G541" s="120"/>
      <c r="H541" s="120"/>
      <c r="I541" s="120"/>
      <c r="J541" s="120"/>
      <c r="K541" s="120"/>
      <c r="L541" s="120"/>
      <c r="M541" s="120"/>
      <c r="N541" s="120"/>
      <c r="O541" s="120"/>
      <c r="P541" s="120"/>
      <c r="Q541" s="120"/>
      <c r="R541" s="120"/>
      <c r="S541" s="120"/>
    </row>
    <row r="542" spans="1:19" ht="14.25" customHeight="1">
      <c r="A542" s="120"/>
      <c r="B542" s="120"/>
      <c r="C542" s="120"/>
      <c r="D542" s="120"/>
      <c r="E542" s="120"/>
      <c r="F542" s="120"/>
      <c r="G542" s="120"/>
      <c r="H542" s="120"/>
      <c r="I542" s="120"/>
      <c r="J542" s="120"/>
      <c r="K542" s="120"/>
      <c r="L542" s="120"/>
      <c r="M542" s="120"/>
      <c r="N542" s="120"/>
      <c r="O542" s="120"/>
      <c r="P542" s="120"/>
      <c r="Q542" s="120"/>
      <c r="R542" s="120"/>
      <c r="S542" s="120"/>
    </row>
    <row r="543" spans="1:19" ht="14.25" customHeight="1">
      <c r="A543" s="120"/>
      <c r="B543" s="120"/>
      <c r="C543" s="120"/>
      <c r="D543" s="120"/>
      <c r="E543" s="120"/>
      <c r="F543" s="120"/>
      <c r="G543" s="120"/>
      <c r="H543" s="120"/>
      <c r="I543" s="120"/>
      <c r="J543" s="120"/>
      <c r="K543" s="120"/>
      <c r="L543" s="120"/>
      <c r="M543" s="120"/>
      <c r="N543" s="120"/>
      <c r="O543" s="120"/>
      <c r="P543" s="120"/>
      <c r="Q543" s="120"/>
      <c r="R543" s="120"/>
      <c r="S543" s="120"/>
    </row>
    <row r="544" spans="1:19" ht="14.25" customHeight="1">
      <c r="A544" s="120"/>
      <c r="B544" s="120"/>
      <c r="C544" s="120"/>
      <c r="D544" s="120"/>
      <c r="E544" s="120"/>
      <c r="F544" s="120"/>
      <c r="G544" s="120"/>
      <c r="H544" s="120"/>
      <c r="I544" s="120"/>
      <c r="J544" s="120"/>
      <c r="K544" s="120"/>
      <c r="L544" s="120"/>
      <c r="M544" s="120"/>
      <c r="N544" s="120"/>
      <c r="O544" s="120"/>
      <c r="P544" s="120"/>
      <c r="Q544" s="120"/>
      <c r="R544" s="120"/>
      <c r="S544" s="120"/>
    </row>
    <row r="545" spans="1:19" ht="14.25" customHeight="1">
      <c r="A545" s="120"/>
      <c r="B545" s="120"/>
      <c r="C545" s="120"/>
      <c r="D545" s="120"/>
      <c r="E545" s="120"/>
      <c r="F545" s="120"/>
      <c r="G545" s="120"/>
      <c r="H545" s="120"/>
      <c r="I545" s="120"/>
      <c r="J545" s="120"/>
      <c r="K545" s="120"/>
      <c r="L545" s="120"/>
      <c r="M545" s="120"/>
      <c r="N545" s="120"/>
      <c r="O545" s="120"/>
      <c r="P545" s="120"/>
      <c r="Q545" s="120"/>
      <c r="R545" s="120"/>
      <c r="S545" s="120"/>
    </row>
    <row r="546" spans="1:19" ht="14.25" customHeight="1">
      <c r="A546" s="120"/>
      <c r="B546" s="120"/>
      <c r="C546" s="120"/>
      <c r="D546" s="120"/>
      <c r="E546" s="120"/>
      <c r="F546" s="120"/>
      <c r="G546" s="120"/>
      <c r="H546" s="120"/>
      <c r="I546" s="120"/>
      <c r="J546" s="120"/>
      <c r="K546" s="120"/>
      <c r="L546" s="120"/>
      <c r="M546" s="120"/>
      <c r="N546" s="120"/>
      <c r="O546" s="120"/>
      <c r="P546" s="120"/>
      <c r="Q546" s="120"/>
      <c r="R546" s="120"/>
      <c r="S546" s="120"/>
    </row>
    <row r="547" spans="1:19" ht="14.25" customHeight="1">
      <c r="A547" s="120"/>
      <c r="B547" s="120"/>
      <c r="C547" s="120"/>
      <c r="D547" s="120"/>
      <c r="E547" s="120"/>
      <c r="F547" s="120"/>
      <c r="G547" s="120"/>
      <c r="H547" s="120"/>
      <c r="I547" s="120"/>
      <c r="J547" s="120"/>
      <c r="K547" s="120"/>
      <c r="L547" s="120"/>
      <c r="M547" s="120"/>
      <c r="N547" s="120"/>
      <c r="O547" s="120"/>
      <c r="P547" s="120"/>
      <c r="Q547" s="120"/>
      <c r="R547" s="120"/>
      <c r="S547" s="120"/>
    </row>
    <row r="548" spans="1:19" ht="14.25" customHeight="1">
      <c r="A548" s="120"/>
      <c r="B548" s="120"/>
      <c r="C548" s="120"/>
      <c r="D548" s="120"/>
      <c r="E548" s="120"/>
      <c r="F548" s="120"/>
      <c r="G548" s="120"/>
      <c r="H548" s="120"/>
      <c r="I548" s="120"/>
      <c r="J548" s="120"/>
      <c r="K548" s="120"/>
      <c r="L548" s="120"/>
      <c r="M548" s="120"/>
      <c r="N548" s="120"/>
      <c r="O548" s="120"/>
      <c r="P548" s="120"/>
      <c r="Q548" s="120"/>
      <c r="R548" s="120"/>
      <c r="S548" s="120"/>
    </row>
    <row r="549" spans="1:19" ht="14.25" customHeight="1">
      <c r="A549" s="120"/>
      <c r="B549" s="120"/>
      <c r="C549" s="120"/>
      <c r="D549" s="120"/>
      <c r="E549" s="120"/>
      <c r="F549" s="120"/>
      <c r="G549" s="120"/>
      <c r="H549" s="120"/>
      <c r="I549" s="120"/>
      <c r="J549" s="120"/>
      <c r="K549" s="120"/>
      <c r="L549" s="120"/>
      <c r="M549" s="120"/>
      <c r="N549" s="120"/>
      <c r="O549" s="120"/>
      <c r="P549" s="120"/>
      <c r="Q549" s="120"/>
      <c r="R549" s="120"/>
      <c r="S549" s="120"/>
    </row>
    <row r="550" spans="1:19" ht="14.25" customHeight="1">
      <c r="A550" s="120"/>
      <c r="B550" s="120"/>
      <c r="C550" s="120"/>
      <c r="D550" s="120"/>
      <c r="E550" s="120"/>
      <c r="F550" s="120"/>
      <c r="G550" s="120"/>
      <c r="H550" s="120"/>
      <c r="I550" s="120"/>
      <c r="J550" s="120"/>
      <c r="K550" s="120"/>
      <c r="L550" s="120"/>
      <c r="M550" s="120"/>
      <c r="N550" s="120"/>
      <c r="O550" s="120"/>
      <c r="P550" s="120"/>
      <c r="Q550" s="120"/>
      <c r="R550" s="120"/>
      <c r="S550" s="120"/>
    </row>
    <row r="551" spans="1:19" ht="14.25" customHeight="1">
      <c r="A551" s="120"/>
      <c r="B551" s="120"/>
      <c r="C551" s="120"/>
      <c r="D551" s="120"/>
      <c r="E551" s="120"/>
      <c r="F551" s="120"/>
      <c r="G551" s="120"/>
      <c r="H551" s="120"/>
      <c r="I551" s="120"/>
      <c r="J551" s="120"/>
      <c r="K551" s="120"/>
      <c r="L551" s="120"/>
      <c r="M551" s="120"/>
      <c r="N551" s="120"/>
      <c r="O551" s="120"/>
      <c r="P551" s="120"/>
      <c r="Q551" s="120"/>
      <c r="R551" s="120"/>
      <c r="S551" s="120"/>
    </row>
    <row r="552" spans="1:19" ht="14.25" customHeight="1">
      <c r="A552" s="120"/>
      <c r="B552" s="120"/>
      <c r="C552" s="120"/>
      <c r="D552" s="120"/>
      <c r="E552" s="120"/>
      <c r="F552" s="120"/>
      <c r="G552" s="120"/>
      <c r="H552" s="120"/>
      <c r="I552" s="120"/>
      <c r="J552" s="120"/>
      <c r="K552" s="120"/>
      <c r="L552" s="120"/>
      <c r="M552" s="120"/>
      <c r="N552" s="120"/>
      <c r="O552" s="120"/>
      <c r="P552" s="120"/>
      <c r="Q552" s="120"/>
      <c r="R552" s="120"/>
      <c r="S552" s="120"/>
    </row>
    <row r="553" spans="1:19" ht="14.25" customHeight="1">
      <c r="A553" s="120"/>
      <c r="B553" s="120"/>
      <c r="C553" s="120"/>
      <c r="D553" s="120"/>
      <c r="E553" s="120"/>
      <c r="F553" s="120"/>
      <c r="G553" s="120"/>
      <c r="H553" s="120"/>
      <c r="I553" s="120"/>
      <c r="J553" s="120"/>
      <c r="K553" s="120"/>
      <c r="L553" s="120"/>
      <c r="M553" s="120"/>
      <c r="N553" s="120"/>
      <c r="O553" s="120"/>
      <c r="P553" s="120"/>
      <c r="Q553" s="120"/>
      <c r="R553" s="120"/>
      <c r="S553" s="120"/>
    </row>
    <row r="554" spans="1:19" ht="14.25" customHeight="1">
      <c r="A554" s="120"/>
      <c r="B554" s="120"/>
      <c r="C554" s="120"/>
      <c r="D554" s="120"/>
      <c r="E554" s="120"/>
      <c r="F554" s="120"/>
      <c r="G554" s="120"/>
      <c r="H554" s="120"/>
      <c r="I554" s="120"/>
      <c r="J554" s="120"/>
      <c r="K554" s="120"/>
      <c r="L554" s="120"/>
      <c r="M554" s="120"/>
      <c r="N554" s="120"/>
      <c r="O554" s="120"/>
      <c r="P554" s="120"/>
      <c r="Q554" s="120"/>
      <c r="R554" s="120"/>
      <c r="S554" s="120"/>
    </row>
    <row r="555" spans="1:19" ht="14.25" customHeight="1">
      <c r="A555" s="120"/>
      <c r="B555" s="120"/>
      <c r="C555" s="120"/>
      <c r="D555" s="120"/>
      <c r="E555" s="120"/>
      <c r="F555" s="120"/>
      <c r="G555" s="120"/>
      <c r="H555" s="120"/>
      <c r="I555" s="120"/>
      <c r="J555" s="120"/>
      <c r="K555" s="120"/>
      <c r="L555" s="120"/>
      <c r="M555" s="120"/>
      <c r="N555" s="120"/>
      <c r="O555" s="120"/>
      <c r="P555" s="120"/>
      <c r="Q555" s="120"/>
      <c r="R555" s="120"/>
      <c r="S555" s="120"/>
    </row>
    <row r="556" spans="1:19" ht="14.25" customHeight="1">
      <c r="A556" s="120"/>
      <c r="B556" s="120"/>
      <c r="C556" s="120"/>
      <c r="D556" s="120"/>
      <c r="E556" s="120"/>
      <c r="F556" s="120"/>
      <c r="G556" s="120"/>
      <c r="H556" s="120"/>
      <c r="I556" s="120"/>
      <c r="J556" s="120"/>
      <c r="K556" s="120"/>
      <c r="L556" s="120"/>
      <c r="M556" s="120"/>
      <c r="N556" s="120"/>
      <c r="O556" s="120"/>
      <c r="P556" s="120"/>
      <c r="Q556" s="120"/>
      <c r="R556" s="120"/>
      <c r="S556" s="120"/>
    </row>
    <row r="557" spans="1:19" ht="14.25" customHeight="1">
      <c r="A557" s="120"/>
      <c r="B557" s="120"/>
      <c r="C557" s="120"/>
      <c r="D557" s="120"/>
      <c r="E557" s="120"/>
      <c r="F557" s="120"/>
      <c r="G557" s="120"/>
      <c r="H557" s="120"/>
      <c r="I557" s="120"/>
      <c r="J557" s="120"/>
      <c r="K557" s="120"/>
      <c r="L557" s="120"/>
      <c r="M557" s="120"/>
      <c r="N557" s="120"/>
      <c r="O557" s="120"/>
      <c r="P557" s="120"/>
      <c r="Q557" s="120"/>
      <c r="R557" s="120"/>
      <c r="S557" s="120"/>
    </row>
    <row r="558" spans="1:19" ht="14.25" customHeight="1">
      <c r="A558" s="120"/>
      <c r="B558" s="120"/>
      <c r="C558" s="120"/>
      <c r="D558" s="120"/>
      <c r="E558" s="120"/>
      <c r="F558" s="120"/>
      <c r="G558" s="120"/>
      <c r="H558" s="120"/>
      <c r="I558" s="120"/>
      <c r="J558" s="120"/>
      <c r="K558" s="120"/>
      <c r="L558" s="120"/>
      <c r="M558" s="120"/>
      <c r="N558" s="120"/>
      <c r="O558" s="120"/>
      <c r="P558" s="120"/>
      <c r="Q558" s="120"/>
      <c r="R558" s="120"/>
      <c r="S558" s="120"/>
    </row>
    <row r="559" spans="1:19" ht="14.25" customHeight="1">
      <c r="A559" s="120"/>
      <c r="B559" s="120"/>
      <c r="C559" s="120"/>
      <c r="D559" s="120"/>
      <c r="E559" s="120"/>
      <c r="F559" s="120"/>
      <c r="G559" s="120"/>
      <c r="H559" s="120"/>
      <c r="I559" s="120"/>
      <c r="J559" s="120"/>
      <c r="K559" s="120"/>
      <c r="L559" s="120"/>
      <c r="M559" s="120"/>
      <c r="N559" s="120"/>
      <c r="O559" s="120"/>
      <c r="P559" s="120"/>
      <c r="Q559" s="120"/>
      <c r="R559" s="120"/>
      <c r="S559" s="120"/>
    </row>
    <row r="560" spans="1:19" ht="14.25" customHeight="1">
      <c r="A560" s="120"/>
      <c r="B560" s="120"/>
      <c r="C560" s="120"/>
      <c r="D560" s="120"/>
      <c r="E560" s="120"/>
      <c r="F560" s="120"/>
      <c r="G560" s="120"/>
      <c r="H560" s="120"/>
      <c r="I560" s="120"/>
      <c r="J560" s="120"/>
      <c r="K560" s="120"/>
      <c r="L560" s="120"/>
      <c r="M560" s="120"/>
      <c r="N560" s="120"/>
      <c r="O560" s="120"/>
      <c r="P560" s="120"/>
      <c r="Q560" s="120"/>
      <c r="R560" s="120"/>
      <c r="S560" s="120"/>
    </row>
    <row r="561" spans="1:19" ht="14.25" customHeight="1">
      <c r="A561" s="120"/>
      <c r="B561" s="120"/>
      <c r="C561" s="120"/>
      <c r="D561" s="120"/>
      <c r="E561" s="120"/>
      <c r="F561" s="120"/>
      <c r="G561" s="120"/>
      <c r="H561" s="120"/>
      <c r="I561" s="120"/>
      <c r="J561" s="120"/>
      <c r="K561" s="120"/>
      <c r="L561" s="120"/>
      <c r="M561" s="120"/>
      <c r="N561" s="120"/>
      <c r="O561" s="120"/>
      <c r="P561" s="120"/>
      <c r="Q561" s="120"/>
      <c r="R561" s="120"/>
      <c r="S561" s="120"/>
    </row>
    <row r="562" spans="1:19" ht="14.25" customHeight="1">
      <c r="A562" s="120"/>
      <c r="B562" s="120"/>
      <c r="C562" s="120"/>
      <c r="D562" s="120"/>
      <c r="E562" s="120"/>
      <c r="F562" s="120"/>
      <c r="G562" s="120"/>
      <c r="H562" s="120"/>
      <c r="I562" s="120"/>
      <c r="J562" s="120"/>
      <c r="K562" s="120"/>
      <c r="L562" s="120"/>
      <c r="M562" s="120"/>
      <c r="N562" s="120"/>
      <c r="O562" s="120"/>
      <c r="P562" s="120"/>
      <c r="Q562" s="120"/>
      <c r="R562" s="120"/>
      <c r="S562" s="120"/>
    </row>
    <row r="563" spans="1:19" ht="14.25" customHeight="1">
      <c r="A563" s="120"/>
      <c r="B563" s="120"/>
      <c r="C563" s="120"/>
      <c r="D563" s="120"/>
      <c r="E563" s="120"/>
      <c r="F563" s="120"/>
      <c r="G563" s="120"/>
      <c r="H563" s="120"/>
      <c r="I563" s="120"/>
      <c r="J563" s="120"/>
      <c r="K563" s="120"/>
      <c r="L563" s="120"/>
      <c r="M563" s="120"/>
      <c r="N563" s="120"/>
      <c r="O563" s="120"/>
      <c r="P563" s="120"/>
      <c r="Q563" s="120"/>
      <c r="R563" s="120"/>
      <c r="S563" s="120"/>
    </row>
    <row r="564" spans="1:19" ht="14.25" customHeight="1">
      <c r="A564" s="120"/>
      <c r="B564" s="120"/>
      <c r="C564" s="120"/>
      <c r="D564" s="120"/>
      <c r="E564" s="120"/>
      <c r="F564" s="120"/>
      <c r="G564" s="120"/>
      <c r="H564" s="120"/>
      <c r="I564" s="120"/>
      <c r="J564" s="120"/>
      <c r="K564" s="120"/>
      <c r="L564" s="120"/>
      <c r="M564" s="120"/>
      <c r="N564" s="120"/>
      <c r="O564" s="120"/>
      <c r="P564" s="120"/>
      <c r="Q564" s="120"/>
      <c r="R564" s="120"/>
      <c r="S564" s="120"/>
    </row>
    <row r="565" spans="1:19" ht="14.25" customHeight="1">
      <c r="A565" s="120"/>
      <c r="B565" s="120"/>
      <c r="C565" s="120"/>
      <c r="D565" s="120"/>
      <c r="E565" s="120"/>
      <c r="F565" s="120"/>
      <c r="G565" s="120"/>
      <c r="H565" s="120"/>
      <c r="I565" s="120"/>
      <c r="J565" s="120"/>
      <c r="K565" s="120"/>
      <c r="L565" s="120"/>
      <c r="M565" s="120"/>
      <c r="N565" s="120"/>
      <c r="O565" s="120"/>
      <c r="P565" s="120"/>
      <c r="Q565" s="120"/>
      <c r="R565" s="120"/>
      <c r="S565" s="120"/>
    </row>
    <row r="566" spans="1:19" ht="14.25" customHeight="1">
      <c r="A566" s="120"/>
      <c r="B566" s="120"/>
      <c r="C566" s="120"/>
      <c r="D566" s="120"/>
      <c r="E566" s="120"/>
      <c r="F566" s="120"/>
      <c r="G566" s="120"/>
      <c r="H566" s="120"/>
      <c r="I566" s="120"/>
      <c r="J566" s="120"/>
      <c r="K566" s="120"/>
      <c r="L566" s="120"/>
      <c r="M566" s="120"/>
      <c r="N566" s="120"/>
      <c r="O566" s="120"/>
      <c r="P566" s="120"/>
      <c r="Q566" s="120"/>
      <c r="R566" s="120"/>
      <c r="S566" s="120"/>
    </row>
    <row r="567" spans="1:19" ht="14.25" customHeight="1">
      <c r="A567" s="120"/>
      <c r="B567" s="120"/>
      <c r="C567" s="120"/>
      <c r="D567" s="120"/>
      <c r="E567" s="120"/>
      <c r="F567" s="120"/>
      <c r="G567" s="120"/>
      <c r="H567" s="120"/>
      <c r="I567" s="120"/>
      <c r="J567" s="120"/>
      <c r="K567" s="120"/>
      <c r="L567" s="120"/>
      <c r="M567" s="120"/>
      <c r="N567" s="120"/>
      <c r="O567" s="120"/>
      <c r="P567" s="120"/>
      <c r="Q567" s="120"/>
      <c r="R567" s="120"/>
      <c r="S567" s="120"/>
    </row>
    <row r="568" spans="1:19" ht="14.25" customHeight="1">
      <c r="A568" s="120"/>
      <c r="B568" s="120"/>
      <c r="C568" s="120"/>
      <c r="D568" s="120"/>
      <c r="E568" s="120"/>
      <c r="F568" s="120"/>
      <c r="G568" s="120"/>
      <c r="H568" s="120"/>
      <c r="I568" s="120"/>
      <c r="J568" s="120"/>
      <c r="K568" s="120"/>
      <c r="L568" s="120"/>
      <c r="M568" s="120"/>
      <c r="N568" s="120"/>
      <c r="O568" s="120"/>
      <c r="P568" s="120"/>
      <c r="Q568" s="120"/>
      <c r="R568" s="120"/>
      <c r="S568" s="120"/>
    </row>
    <row r="569" spans="1:19" ht="14.25" customHeight="1">
      <c r="A569" s="120"/>
      <c r="B569" s="120"/>
      <c r="C569" s="120"/>
      <c r="D569" s="120"/>
      <c r="E569" s="120"/>
      <c r="F569" s="120"/>
      <c r="G569" s="120"/>
      <c r="H569" s="120"/>
      <c r="I569" s="120"/>
      <c r="J569" s="120"/>
      <c r="K569" s="120"/>
      <c r="L569" s="120"/>
      <c r="M569" s="120"/>
      <c r="N569" s="120"/>
      <c r="O569" s="120"/>
      <c r="P569" s="120"/>
      <c r="Q569" s="120"/>
      <c r="R569" s="120"/>
      <c r="S569" s="120"/>
    </row>
    <row r="570" spans="1:19" ht="14.25" customHeight="1">
      <c r="A570" s="120"/>
      <c r="B570" s="120"/>
      <c r="C570" s="120"/>
      <c r="D570" s="120"/>
      <c r="E570" s="120"/>
      <c r="F570" s="120"/>
      <c r="G570" s="120"/>
      <c r="H570" s="120"/>
      <c r="I570" s="120"/>
      <c r="J570" s="120"/>
      <c r="K570" s="120"/>
      <c r="L570" s="120"/>
      <c r="M570" s="120"/>
      <c r="N570" s="120"/>
      <c r="O570" s="120"/>
      <c r="P570" s="120"/>
      <c r="Q570" s="120"/>
      <c r="R570" s="120"/>
      <c r="S570" s="120"/>
    </row>
    <row r="571" spans="1:19" ht="14.25" customHeight="1">
      <c r="A571" s="120"/>
      <c r="B571" s="120"/>
      <c r="C571" s="120"/>
      <c r="D571" s="120"/>
      <c r="E571" s="120"/>
      <c r="F571" s="120"/>
      <c r="G571" s="120"/>
      <c r="H571" s="120"/>
      <c r="I571" s="120"/>
      <c r="J571" s="120"/>
      <c r="K571" s="120"/>
      <c r="L571" s="120"/>
      <c r="M571" s="120"/>
      <c r="N571" s="120"/>
      <c r="O571" s="120"/>
      <c r="P571" s="120"/>
      <c r="Q571" s="120"/>
      <c r="R571" s="120"/>
      <c r="S571" s="120"/>
    </row>
    <row r="572" spans="1:19" ht="14.25" customHeight="1">
      <c r="A572" s="120"/>
      <c r="B572" s="120"/>
      <c r="C572" s="120"/>
      <c r="D572" s="120"/>
      <c r="E572" s="120"/>
      <c r="F572" s="120"/>
      <c r="G572" s="120"/>
      <c r="H572" s="120"/>
      <c r="I572" s="120"/>
      <c r="J572" s="120"/>
      <c r="K572" s="120"/>
      <c r="L572" s="120"/>
      <c r="M572" s="120"/>
      <c r="N572" s="120"/>
      <c r="O572" s="120"/>
      <c r="P572" s="120"/>
      <c r="Q572" s="120"/>
      <c r="R572" s="120"/>
      <c r="S572" s="120"/>
    </row>
    <row r="573" spans="1:19" ht="14.25" customHeight="1">
      <c r="A573" s="120"/>
      <c r="B573" s="120"/>
      <c r="C573" s="120"/>
      <c r="D573" s="120"/>
      <c r="E573" s="120"/>
      <c r="F573" s="120"/>
      <c r="G573" s="120"/>
      <c r="H573" s="120"/>
      <c r="I573" s="120"/>
      <c r="J573" s="120"/>
      <c r="K573" s="120"/>
      <c r="L573" s="120"/>
      <c r="M573" s="120"/>
      <c r="N573" s="120"/>
      <c r="O573" s="120"/>
      <c r="P573" s="120"/>
      <c r="Q573" s="120"/>
      <c r="R573" s="120"/>
      <c r="S573" s="120"/>
    </row>
    <row r="574" spans="1:19" ht="14.25" customHeight="1">
      <c r="A574" s="120"/>
      <c r="B574" s="120"/>
      <c r="C574" s="120"/>
      <c r="D574" s="120"/>
      <c r="E574" s="120"/>
      <c r="F574" s="120"/>
      <c r="G574" s="120"/>
      <c r="H574" s="120"/>
      <c r="I574" s="120"/>
      <c r="J574" s="120"/>
      <c r="K574" s="120"/>
      <c r="L574" s="120"/>
      <c r="M574" s="120"/>
      <c r="N574" s="120"/>
      <c r="O574" s="120"/>
      <c r="P574" s="120"/>
      <c r="Q574" s="120"/>
      <c r="R574" s="120"/>
      <c r="S574" s="120"/>
    </row>
    <row r="575" spans="1:19" ht="14.25" customHeight="1">
      <c r="A575" s="120"/>
      <c r="B575" s="120"/>
      <c r="C575" s="120"/>
      <c r="D575" s="120"/>
      <c r="E575" s="120"/>
      <c r="F575" s="120"/>
      <c r="G575" s="120"/>
      <c r="H575" s="120"/>
      <c r="I575" s="120"/>
      <c r="J575" s="120"/>
      <c r="K575" s="120"/>
      <c r="L575" s="120"/>
      <c r="M575" s="120"/>
      <c r="N575" s="120"/>
      <c r="O575" s="120"/>
      <c r="P575" s="120"/>
      <c r="Q575" s="120"/>
      <c r="R575" s="120"/>
      <c r="S575" s="120"/>
    </row>
    <row r="576" spans="1:19" ht="14.25" customHeight="1">
      <c r="A576" s="120"/>
      <c r="B576" s="120"/>
      <c r="C576" s="120"/>
      <c r="D576" s="120"/>
      <c r="E576" s="120"/>
      <c r="F576" s="120"/>
      <c r="G576" s="120"/>
      <c r="H576" s="120"/>
      <c r="I576" s="120"/>
      <c r="J576" s="120"/>
      <c r="K576" s="120"/>
      <c r="L576" s="120"/>
      <c r="M576" s="120"/>
      <c r="N576" s="120"/>
      <c r="O576" s="120"/>
      <c r="P576" s="120"/>
      <c r="Q576" s="120"/>
      <c r="R576" s="120"/>
      <c r="S576" s="120"/>
    </row>
    <row r="577" spans="1:19" ht="14.25" customHeight="1">
      <c r="A577" s="120"/>
      <c r="B577" s="120"/>
      <c r="C577" s="120"/>
      <c r="D577" s="120"/>
      <c r="E577" s="120"/>
      <c r="F577" s="120"/>
      <c r="G577" s="120"/>
      <c r="H577" s="120"/>
      <c r="I577" s="120"/>
      <c r="J577" s="120"/>
      <c r="K577" s="120"/>
      <c r="L577" s="120"/>
      <c r="M577" s="120"/>
      <c r="N577" s="120"/>
      <c r="O577" s="120"/>
      <c r="P577" s="120"/>
      <c r="Q577" s="120"/>
      <c r="R577" s="120"/>
      <c r="S577" s="120"/>
    </row>
    <row r="578" spans="1:19" ht="14.25" customHeight="1">
      <c r="A578" s="120"/>
      <c r="B578" s="120"/>
      <c r="C578" s="120"/>
      <c r="D578" s="120"/>
      <c r="E578" s="120"/>
      <c r="F578" s="120"/>
      <c r="G578" s="120"/>
      <c r="H578" s="120"/>
      <c r="I578" s="120"/>
      <c r="J578" s="120"/>
      <c r="K578" s="120"/>
      <c r="L578" s="120"/>
      <c r="M578" s="120"/>
      <c r="N578" s="120"/>
      <c r="O578" s="120"/>
      <c r="P578" s="120"/>
      <c r="Q578" s="120"/>
      <c r="R578" s="120"/>
      <c r="S578" s="120"/>
    </row>
    <row r="579" spans="1:19" ht="14.25" customHeight="1">
      <c r="A579" s="120"/>
      <c r="B579" s="120"/>
      <c r="C579" s="120"/>
      <c r="D579" s="120"/>
      <c r="E579" s="120"/>
      <c r="F579" s="120"/>
      <c r="G579" s="120"/>
      <c r="H579" s="120"/>
      <c r="I579" s="120"/>
      <c r="J579" s="120"/>
      <c r="K579" s="120"/>
      <c r="L579" s="120"/>
      <c r="M579" s="120"/>
      <c r="N579" s="120"/>
      <c r="O579" s="120"/>
      <c r="P579" s="120"/>
      <c r="Q579" s="120"/>
      <c r="R579" s="120"/>
      <c r="S579" s="120"/>
    </row>
    <row r="580" spans="1:19" ht="14.25" customHeight="1">
      <c r="A580" s="120"/>
      <c r="B580" s="120"/>
      <c r="C580" s="120"/>
      <c r="D580" s="120"/>
      <c r="E580" s="120"/>
      <c r="F580" s="120"/>
      <c r="G580" s="120"/>
      <c r="H580" s="120"/>
      <c r="I580" s="120"/>
      <c r="J580" s="120"/>
      <c r="K580" s="120"/>
      <c r="L580" s="120"/>
      <c r="M580" s="120"/>
      <c r="N580" s="120"/>
      <c r="O580" s="120"/>
      <c r="P580" s="120"/>
      <c r="Q580" s="120"/>
      <c r="R580" s="120"/>
      <c r="S580" s="120"/>
    </row>
    <row r="581" spans="1:19" ht="14.25" customHeight="1">
      <c r="A581" s="120"/>
      <c r="B581" s="120"/>
      <c r="C581" s="120"/>
      <c r="D581" s="120"/>
      <c r="E581" s="120"/>
      <c r="F581" s="120"/>
      <c r="G581" s="120"/>
      <c r="H581" s="120"/>
      <c r="I581" s="120"/>
      <c r="J581" s="120"/>
      <c r="K581" s="120"/>
      <c r="L581" s="120"/>
      <c r="M581" s="120"/>
      <c r="N581" s="120"/>
      <c r="O581" s="120"/>
      <c r="P581" s="120"/>
      <c r="Q581" s="120"/>
      <c r="R581" s="120"/>
      <c r="S581" s="120"/>
    </row>
    <row r="582" spans="1:19" ht="14.25" customHeight="1">
      <c r="A582" s="120"/>
      <c r="B582" s="120"/>
      <c r="C582" s="120"/>
      <c r="D582" s="120"/>
      <c r="E582" s="120"/>
      <c r="F582" s="120"/>
      <c r="G582" s="120"/>
      <c r="H582" s="120"/>
      <c r="I582" s="120"/>
      <c r="J582" s="120"/>
      <c r="K582" s="120"/>
      <c r="L582" s="120"/>
      <c r="M582" s="120"/>
      <c r="N582" s="120"/>
      <c r="O582" s="120"/>
      <c r="P582" s="120"/>
      <c r="Q582" s="120"/>
      <c r="R582" s="120"/>
      <c r="S582" s="120"/>
    </row>
    <row r="583" spans="1:19" ht="14.25" customHeight="1">
      <c r="A583" s="120"/>
      <c r="B583" s="120"/>
      <c r="C583" s="120"/>
      <c r="D583" s="120"/>
      <c r="E583" s="120"/>
      <c r="F583" s="120"/>
      <c r="G583" s="120"/>
      <c r="H583" s="120"/>
      <c r="I583" s="120"/>
      <c r="J583" s="120"/>
      <c r="K583" s="120"/>
      <c r="L583" s="120"/>
      <c r="M583" s="120"/>
      <c r="N583" s="120"/>
      <c r="O583" s="120"/>
      <c r="P583" s="120"/>
      <c r="Q583" s="120"/>
      <c r="R583" s="120"/>
      <c r="S583" s="120"/>
    </row>
    <row r="584" spans="1:19" ht="14.25" customHeight="1">
      <c r="A584" s="120"/>
      <c r="B584" s="120"/>
      <c r="C584" s="120"/>
      <c r="D584" s="120"/>
      <c r="E584" s="120"/>
      <c r="F584" s="120"/>
      <c r="G584" s="120"/>
      <c r="H584" s="120"/>
      <c r="I584" s="120"/>
      <c r="J584" s="120"/>
      <c r="K584" s="120"/>
      <c r="L584" s="120"/>
      <c r="M584" s="120"/>
      <c r="N584" s="120"/>
      <c r="O584" s="120"/>
      <c r="P584" s="120"/>
      <c r="Q584" s="120"/>
      <c r="R584" s="120"/>
      <c r="S584" s="120"/>
    </row>
    <row r="585" spans="1:19" ht="14.25" customHeight="1">
      <c r="A585" s="120"/>
      <c r="B585" s="120"/>
      <c r="C585" s="120"/>
      <c r="D585" s="120"/>
      <c r="E585" s="120"/>
      <c r="F585" s="120"/>
      <c r="G585" s="120"/>
      <c r="H585" s="120"/>
      <c r="I585" s="120"/>
      <c r="J585" s="120"/>
      <c r="K585" s="120"/>
      <c r="L585" s="120"/>
      <c r="M585" s="120"/>
      <c r="N585" s="120"/>
      <c r="O585" s="120"/>
      <c r="P585" s="120"/>
      <c r="Q585" s="120"/>
      <c r="R585" s="120"/>
      <c r="S585" s="120"/>
    </row>
    <row r="586" spans="1:19" ht="14.25" customHeight="1">
      <c r="A586" s="120"/>
      <c r="B586" s="120"/>
      <c r="C586" s="120"/>
      <c r="D586" s="120"/>
      <c r="E586" s="120"/>
      <c r="F586" s="120"/>
      <c r="G586" s="120"/>
      <c r="H586" s="120"/>
      <c r="I586" s="120"/>
      <c r="J586" s="120"/>
      <c r="K586" s="120"/>
      <c r="L586" s="120"/>
      <c r="M586" s="120"/>
      <c r="N586" s="120"/>
      <c r="O586" s="120"/>
      <c r="P586" s="120"/>
      <c r="Q586" s="120"/>
      <c r="R586" s="120"/>
      <c r="S586" s="120"/>
    </row>
    <row r="587" spans="1:19" ht="14.25" customHeight="1">
      <c r="A587" s="120"/>
      <c r="B587" s="120"/>
      <c r="C587" s="120"/>
      <c r="D587" s="120"/>
      <c r="E587" s="120"/>
      <c r="F587" s="120"/>
      <c r="G587" s="120"/>
      <c r="H587" s="120"/>
      <c r="I587" s="120"/>
      <c r="J587" s="120"/>
      <c r="K587" s="120"/>
      <c r="L587" s="120"/>
      <c r="M587" s="120"/>
      <c r="N587" s="120"/>
      <c r="O587" s="120"/>
      <c r="P587" s="120"/>
      <c r="Q587" s="120"/>
      <c r="R587" s="120"/>
      <c r="S587" s="120"/>
    </row>
    <row r="588" spans="1:19" ht="14.25" customHeight="1">
      <c r="A588" s="120"/>
      <c r="B588" s="120"/>
      <c r="C588" s="120"/>
      <c r="D588" s="120"/>
      <c r="E588" s="120"/>
      <c r="F588" s="120"/>
      <c r="G588" s="120"/>
      <c r="H588" s="120"/>
      <c r="I588" s="120"/>
      <c r="J588" s="120"/>
      <c r="K588" s="120"/>
      <c r="L588" s="120"/>
      <c r="M588" s="120"/>
      <c r="N588" s="120"/>
      <c r="O588" s="120"/>
      <c r="P588" s="120"/>
      <c r="Q588" s="120"/>
      <c r="R588" s="120"/>
      <c r="S588" s="120"/>
    </row>
    <row r="589" spans="1:19" ht="14.25" customHeight="1">
      <c r="A589" s="120"/>
      <c r="B589" s="120"/>
      <c r="C589" s="120"/>
      <c r="D589" s="120"/>
      <c r="E589" s="120"/>
      <c r="F589" s="120"/>
      <c r="G589" s="120"/>
      <c r="H589" s="120"/>
      <c r="I589" s="120"/>
      <c r="J589" s="120"/>
      <c r="K589" s="120"/>
      <c r="L589" s="120"/>
      <c r="M589" s="120"/>
      <c r="N589" s="120"/>
      <c r="O589" s="120"/>
      <c r="P589" s="120"/>
      <c r="Q589" s="120"/>
      <c r="R589" s="120"/>
      <c r="S589" s="120"/>
    </row>
    <row r="590" spans="1:19" ht="14.25" customHeight="1">
      <c r="A590" s="120"/>
      <c r="B590" s="120"/>
      <c r="C590" s="120"/>
      <c r="D590" s="120"/>
      <c r="E590" s="120"/>
      <c r="F590" s="120"/>
      <c r="G590" s="120"/>
      <c r="H590" s="120"/>
      <c r="I590" s="120"/>
      <c r="J590" s="120"/>
      <c r="K590" s="120"/>
      <c r="L590" s="120"/>
      <c r="M590" s="120"/>
      <c r="N590" s="120"/>
      <c r="O590" s="120"/>
      <c r="P590" s="120"/>
      <c r="Q590" s="120"/>
      <c r="R590" s="120"/>
      <c r="S590" s="120"/>
    </row>
    <row r="591" spans="1:19" ht="14.25" customHeight="1">
      <c r="A591" s="120"/>
      <c r="B591" s="120"/>
      <c r="C591" s="120"/>
      <c r="D591" s="120"/>
      <c r="E591" s="120"/>
      <c r="F591" s="120"/>
      <c r="G591" s="120"/>
      <c r="H591" s="120"/>
      <c r="I591" s="120"/>
      <c r="J591" s="120"/>
      <c r="K591" s="120"/>
      <c r="L591" s="120"/>
      <c r="M591" s="120"/>
      <c r="N591" s="120"/>
      <c r="O591" s="120"/>
      <c r="P591" s="120"/>
      <c r="Q591" s="120"/>
      <c r="R591" s="120"/>
      <c r="S591" s="120"/>
    </row>
    <row r="592" spans="1:19" ht="14.25" customHeight="1">
      <c r="A592" s="120"/>
      <c r="B592" s="120"/>
      <c r="C592" s="120"/>
      <c r="D592" s="120"/>
      <c r="E592" s="120"/>
      <c r="F592" s="120"/>
      <c r="G592" s="120"/>
      <c r="H592" s="120"/>
      <c r="I592" s="120"/>
      <c r="J592" s="120"/>
      <c r="K592" s="120"/>
      <c r="L592" s="120"/>
      <c r="M592" s="120"/>
      <c r="N592" s="120"/>
      <c r="O592" s="120"/>
      <c r="P592" s="120"/>
      <c r="Q592" s="120"/>
      <c r="R592" s="120"/>
      <c r="S592" s="120"/>
    </row>
    <row r="593" spans="1:19" ht="14.25" customHeight="1">
      <c r="A593" s="120"/>
      <c r="B593" s="120"/>
      <c r="C593" s="120"/>
      <c r="D593" s="120"/>
      <c r="E593" s="120"/>
      <c r="F593" s="120"/>
      <c r="G593" s="120"/>
      <c r="H593" s="120"/>
      <c r="I593" s="120"/>
      <c r="J593" s="120"/>
      <c r="K593" s="120"/>
      <c r="L593" s="120"/>
      <c r="M593" s="120"/>
      <c r="N593" s="120"/>
      <c r="O593" s="120"/>
      <c r="P593" s="120"/>
      <c r="Q593" s="120"/>
      <c r="R593" s="120"/>
      <c r="S593" s="120"/>
    </row>
    <row r="594" spans="1:19" ht="14.25" customHeight="1">
      <c r="A594" s="120"/>
      <c r="B594" s="120"/>
      <c r="C594" s="120"/>
      <c r="D594" s="120"/>
      <c r="E594" s="120"/>
      <c r="F594" s="120"/>
      <c r="G594" s="120"/>
      <c r="H594" s="120"/>
      <c r="I594" s="120"/>
      <c r="J594" s="120"/>
      <c r="K594" s="120"/>
      <c r="L594" s="120"/>
      <c r="M594" s="120"/>
      <c r="N594" s="120"/>
      <c r="O594" s="120"/>
      <c r="P594" s="120"/>
      <c r="Q594" s="120"/>
      <c r="R594" s="120"/>
      <c r="S594" s="120"/>
    </row>
    <row r="595" spans="1:19" ht="14.25" customHeight="1">
      <c r="A595" s="120"/>
      <c r="B595" s="120"/>
      <c r="C595" s="120"/>
      <c r="D595" s="120"/>
      <c r="E595" s="120"/>
      <c r="F595" s="120"/>
      <c r="G595" s="120"/>
      <c r="H595" s="120"/>
      <c r="I595" s="120"/>
      <c r="J595" s="120"/>
      <c r="K595" s="120"/>
      <c r="L595" s="120"/>
      <c r="M595" s="120"/>
      <c r="N595" s="120"/>
      <c r="O595" s="120"/>
      <c r="P595" s="120"/>
      <c r="Q595" s="120"/>
      <c r="R595" s="120"/>
      <c r="S595" s="120"/>
    </row>
    <row r="596" spans="1:19" ht="14.25" customHeight="1">
      <c r="A596" s="120"/>
      <c r="B596" s="120"/>
      <c r="C596" s="120"/>
      <c r="D596" s="120"/>
      <c r="E596" s="120"/>
      <c r="F596" s="120"/>
      <c r="G596" s="120"/>
      <c r="H596" s="120"/>
      <c r="I596" s="120"/>
      <c r="J596" s="120"/>
      <c r="K596" s="120"/>
      <c r="L596" s="120"/>
      <c r="M596" s="120"/>
      <c r="N596" s="120"/>
      <c r="O596" s="120"/>
      <c r="P596" s="120"/>
      <c r="Q596" s="120"/>
      <c r="R596" s="120"/>
      <c r="S596" s="120"/>
    </row>
    <row r="597" spans="1:19" ht="14.25" customHeight="1">
      <c r="A597" s="120"/>
      <c r="B597" s="120"/>
      <c r="C597" s="120"/>
      <c r="D597" s="120"/>
      <c r="E597" s="120"/>
      <c r="F597" s="120"/>
      <c r="G597" s="120"/>
      <c r="H597" s="120"/>
      <c r="I597" s="120"/>
      <c r="J597" s="120"/>
      <c r="K597" s="120"/>
      <c r="L597" s="120"/>
      <c r="M597" s="120"/>
      <c r="N597" s="120"/>
      <c r="O597" s="120"/>
      <c r="P597" s="120"/>
      <c r="Q597" s="120"/>
      <c r="R597" s="120"/>
      <c r="S597" s="120"/>
    </row>
    <row r="598" spans="1:19" ht="14.25" customHeight="1">
      <c r="A598" s="120"/>
      <c r="B598" s="120"/>
      <c r="C598" s="120"/>
      <c r="D598" s="120"/>
      <c r="E598" s="120"/>
      <c r="F598" s="120"/>
      <c r="G598" s="120"/>
      <c r="H598" s="120"/>
      <c r="I598" s="120"/>
      <c r="J598" s="120"/>
      <c r="K598" s="120"/>
      <c r="L598" s="120"/>
      <c r="M598" s="120"/>
      <c r="N598" s="120"/>
      <c r="O598" s="120"/>
      <c r="P598" s="120"/>
      <c r="Q598" s="120"/>
      <c r="R598" s="120"/>
      <c r="S598" s="120"/>
    </row>
    <row r="599" spans="1:19" ht="14.25" customHeight="1">
      <c r="A599" s="120"/>
      <c r="B599" s="120"/>
      <c r="C599" s="120"/>
      <c r="D599" s="120"/>
      <c r="E599" s="120"/>
      <c r="F599" s="120"/>
      <c r="G599" s="120"/>
      <c r="H599" s="120"/>
      <c r="I599" s="120"/>
      <c r="J599" s="120"/>
      <c r="K599" s="120"/>
      <c r="L599" s="120"/>
      <c r="M599" s="120"/>
      <c r="N599" s="120"/>
      <c r="O599" s="120"/>
      <c r="P599" s="120"/>
      <c r="Q599" s="120"/>
      <c r="R599" s="120"/>
      <c r="S599" s="120"/>
    </row>
    <row r="600" spans="1:19" ht="14.25" customHeight="1">
      <c r="A600" s="120"/>
      <c r="B600" s="120"/>
      <c r="C600" s="120"/>
      <c r="D600" s="120"/>
      <c r="E600" s="120"/>
      <c r="F600" s="120"/>
      <c r="G600" s="120"/>
      <c r="H600" s="120"/>
      <c r="I600" s="120"/>
      <c r="J600" s="120"/>
      <c r="K600" s="120"/>
      <c r="L600" s="120"/>
      <c r="M600" s="120"/>
      <c r="N600" s="120"/>
      <c r="O600" s="120"/>
      <c r="P600" s="120"/>
      <c r="Q600" s="120"/>
      <c r="R600" s="120"/>
      <c r="S600" s="120"/>
    </row>
    <row r="601" spans="1:19" ht="14.25" customHeight="1">
      <c r="A601" s="120"/>
      <c r="B601" s="120"/>
      <c r="C601" s="120"/>
      <c r="D601" s="120"/>
      <c r="E601" s="120"/>
      <c r="F601" s="120"/>
      <c r="G601" s="120"/>
      <c r="H601" s="120"/>
      <c r="I601" s="120"/>
      <c r="J601" s="120"/>
      <c r="K601" s="120"/>
      <c r="L601" s="120"/>
      <c r="M601" s="120"/>
      <c r="N601" s="120"/>
      <c r="O601" s="120"/>
      <c r="P601" s="120"/>
      <c r="Q601" s="120"/>
      <c r="R601" s="120"/>
      <c r="S601" s="120"/>
    </row>
    <row r="602" spans="1:19" ht="14.25" customHeight="1">
      <c r="A602" s="120"/>
      <c r="B602" s="120"/>
      <c r="C602" s="120"/>
      <c r="D602" s="120"/>
      <c r="E602" s="120"/>
      <c r="F602" s="120"/>
      <c r="G602" s="120"/>
      <c r="H602" s="120"/>
      <c r="I602" s="120"/>
      <c r="J602" s="120"/>
      <c r="K602" s="120"/>
      <c r="L602" s="120"/>
      <c r="M602" s="120"/>
      <c r="N602" s="120"/>
      <c r="O602" s="120"/>
      <c r="P602" s="120"/>
      <c r="Q602" s="120"/>
      <c r="R602" s="120"/>
      <c r="S602" s="120"/>
    </row>
    <row r="603" spans="1:19" ht="14.25" customHeight="1">
      <c r="A603" s="120"/>
      <c r="B603" s="120"/>
      <c r="C603" s="120"/>
      <c r="D603" s="120"/>
      <c r="E603" s="120"/>
      <c r="F603" s="120"/>
      <c r="G603" s="120"/>
      <c r="H603" s="120"/>
      <c r="I603" s="120"/>
      <c r="J603" s="120"/>
      <c r="K603" s="120"/>
      <c r="L603" s="120"/>
      <c r="M603" s="120"/>
      <c r="N603" s="120"/>
      <c r="O603" s="120"/>
      <c r="P603" s="120"/>
      <c r="Q603" s="120"/>
      <c r="R603" s="120"/>
      <c r="S603" s="120"/>
    </row>
    <row r="604" spans="1:19" ht="14.25" customHeight="1">
      <c r="A604" s="120"/>
      <c r="B604" s="120"/>
      <c r="C604" s="120"/>
      <c r="D604" s="120"/>
      <c r="E604" s="120"/>
      <c r="F604" s="120"/>
      <c r="G604" s="120"/>
      <c r="H604" s="120"/>
      <c r="I604" s="120"/>
      <c r="J604" s="120"/>
      <c r="K604" s="120"/>
      <c r="L604" s="120"/>
      <c r="M604" s="120"/>
      <c r="N604" s="120"/>
      <c r="O604" s="120"/>
      <c r="P604" s="120"/>
      <c r="Q604" s="120"/>
      <c r="R604" s="120"/>
      <c r="S604" s="120"/>
    </row>
    <row r="605" spans="1:19" ht="14.25" customHeight="1">
      <c r="A605" s="120"/>
      <c r="B605" s="120"/>
      <c r="C605" s="120"/>
      <c r="D605" s="120"/>
      <c r="E605" s="120"/>
      <c r="F605" s="120"/>
      <c r="G605" s="120"/>
      <c r="H605" s="120"/>
      <c r="I605" s="120"/>
      <c r="J605" s="120"/>
      <c r="K605" s="120"/>
      <c r="L605" s="120"/>
      <c r="M605" s="120"/>
      <c r="N605" s="120"/>
      <c r="O605" s="120"/>
      <c r="P605" s="120"/>
      <c r="Q605" s="120"/>
      <c r="R605" s="120"/>
      <c r="S605" s="120"/>
    </row>
    <row r="606" spans="1:19" ht="14.25" customHeight="1">
      <c r="A606" s="120"/>
      <c r="B606" s="120"/>
      <c r="C606" s="120"/>
      <c r="D606" s="120"/>
      <c r="E606" s="120"/>
      <c r="F606" s="120"/>
      <c r="G606" s="120"/>
      <c r="H606" s="120"/>
      <c r="I606" s="120"/>
      <c r="J606" s="120"/>
      <c r="K606" s="120"/>
      <c r="L606" s="120"/>
      <c r="M606" s="120"/>
      <c r="N606" s="120"/>
      <c r="O606" s="120"/>
      <c r="P606" s="120"/>
      <c r="Q606" s="120"/>
      <c r="R606" s="120"/>
      <c r="S606" s="120"/>
    </row>
    <row r="607" spans="1:19" ht="14.25" customHeight="1">
      <c r="A607" s="120"/>
      <c r="B607" s="120"/>
      <c r="C607" s="120"/>
      <c r="D607" s="120"/>
      <c r="E607" s="120"/>
      <c r="F607" s="120"/>
      <c r="G607" s="120"/>
      <c r="H607" s="120"/>
      <c r="I607" s="120"/>
      <c r="J607" s="120"/>
      <c r="K607" s="120"/>
      <c r="L607" s="120"/>
      <c r="M607" s="120"/>
      <c r="N607" s="120"/>
      <c r="O607" s="120"/>
      <c r="P607" s="120"/>
      <c r="Q607" s="120"/>
      <c r="R607" s="120"/>
      <c r="S607" s="120"/>
    </row>
    <row r="608" spans="1:19" ht="14.25" customHeight="1">
      <c r="A608" s="120"/>
      <c r="B608" s="120"/>
      <c r="C608" s="120"/>
      <c r="D608" s="120"/>
      <c r="E608" s="120"/>
      <c r="F608" s="120"/>
      <c r="G608" s="120"/>
      <c r="H608" s="120"/>
      <c r="I608" s="120"/>
      <c r="J608" s="120"/>
      <c r="K608" s="120"/>
      <c r="L608" s="120"/>
      <c r="M608" s="120"/>
      <c r="N608" s="120"/>
      <c r="O608" s="120"/>
      <c r="P608" s="120"/>
      <c r="Q608" s="120"/>
      <c r="R608" s="120"/>
      <c r="S608" s="120"/>
    </row>
    <row r="609" spans="1:19" ht="14.25" customHeight="1">
      <c r="A609" s="120"/>
      <c r="B609" s="120"/>
      <c r="C609" s="120"/>
      <c r="D609" s="120"/>
      <c r="E609" s="120"/>
      <c r="F609" s="120"/>
      <c r="G609" s="120"/>
      <c r="H609" s="120"/>
      <c r="I609" s="120"/>
      <c r="J609" s="120"/>
      <c r="K609" s="120"/>
      <c r="L609" s="120"/>
      <c r="M609" s="120"/>
      <c r="N609" s="120"/>
      <c r="O609" s="120"/>
      <c r="P609" s="120"/>
      <c r="Q609" s="120"/>
      <c r="R609" s="120"/>
      <c r="S609" s="120"/>
    </row>
    <row r="610" spans="1:19" ht="14.25" customHeight="1">
      <c r="A610" s="120"/>
      <c r="B610" s="120"/>
      <c r="C610" s="120"/>
      <c r="D610" s="120"/>
      <c r="E610" s="120"/>
      <c r="F610" s="120"/>
      <c r="G610" s="120"/>
      <c r="H610" s="120"/>
      <c r="I610" s="120"/>
      <c r="J610" s="120"/>
      <c r="K610" s="120"/>
      <c r="L610" s="120"/>
      <c r="M610" s="120"/>
      <c r="N610" s="120"/>
      <c r="O610" s="120"/>
      <c r="P610" s="120"/>
      <c r="Q610" s="120"/>
      <c r="R610" s="120"/>
      <c r="S610" s="120"/>
    </row>
    <row r="611" spans="1:19" ht="14.25" customHeight="1">
      <c r="A611" s="120"/>
      <c r="B611" s="120"/>
      <c r="C611" s="120"/>
      <c r="D611" s="120"/>
      <c r="E611" s="120"/>
      <c r="F611" s="120"/>
      <c r="G611" s="120"/>
      <c r="H611" s="120"/>
      <c r="I611" s="120"/>
      <c r="J611" s="120"/>
      <c r="K611" s="120"/>
      <c r="L611" s="120"/>
      <c r="M611" s="120"/>
      <c r="N611" s="120"/>
      <c r="O611" s="120"/>
      <c r="P611" s="120"/>
      <c r="Q611" s="120"/>
      <c r="R611" s="120"/>
      <c r="S611" s="120"/>
    </row>
    <row r="612" spans="1:19" ht="14.25" customHeight="1">
      <c r="A612" s="120"/>
      <c r="B612" s="120"/>
      <c r="C612" s="120"/>
      <c r="D612" s="120"/>
      <c r="E612" s="120"/>
      <c r="F612" s="120"/>
      <c r="G612" s="120"/>
      <c r="H612" s="120"/>
      <c r="I612" s="120"/>
      <c r="J612" s="120"/>
      <c r="K612" s="120"/>
      <c r="L612" s="120"/>
      <c r="M612" s="120"/>
      <c r="N612" s="120"/>
      <c r="O612" s="120"/>
      <c r="P612" s="120"/>
      <c r="Q612" s="120"/>
      <c r="R612" s="120"/>
      <c r="S612" s="120"/>
    </row>
    <row r="613" spans="1:19" ht="14.25" customHeight="1">
      <c r="A613" s="120"/>
      <c r="B613" s="120"/>
      <c r="C613" s="120"/>
      <c r="D613" s="120"/>
      <c r="E613" s="120"/>
      <c r="F613" s="120"/>
      <c r="G613" s="120"/>
      <c r="H613" s="120"/>
      <c r="I613" s="120"/>
      <c r="J613" s="120"/>
      <c r="K613" s="120"/>
      <c r="L613" s="120"/>
      <c r="M613" s="120"/>
      <c r="N613" s="120"/>
      <c r="O613" s="120"/>
      <c r="P613" s="120"/>
      <c r="Q613" s="120"/>
      <c r="R613" s="120"/>
      <c r="S613" s="120"/>
    </row>
    <row r="614" spans="1:19" ht="14.25" customHeight="1">
      <c r="A614" s="120"/>
      <c r="B614" s="120"/>
      <c r="C614" s="120"/>
      <c r="D614" s="120"/>
      <c r="E614" s="120"/>
      <c r="F614" s="120"/>
      <c r="G614" s="120"/>
      <c r="H614" s="120"/>
      <c r="I614" s="120"/>
      <c r="J614" s="120"/>
      <c r="K614" s="120"/>
      <c r="L614" s="120"/>
      <c r="M614" s="120"/>
      <c r="N614" s="120"/>
      <c r="O614" s="120"/>
      <c r="P614" s="120"/>
      <c r="Q614" s="120"/>
      <c r="R614" s="120"/>
      <c r="S614" s="120"/>
    </row>
    <row r="615" spans="1:19" ht="14.25" customHeight="1">
      <c r="A615" s="120"/>
      <c r="B615" s="120"/>
      <c r="C615" s="120"/>
      <c r="D615" s="120"/>
      <c r="E615" s="120"/>
      <c r="F615" s="120"/>
      <c r="G615" s="120"/>
      <c r="H615" s="120"/>
      <c r="I615" s="120"/>
      <c r="J615" s="120"/>
      <c r="K615" s="120"/>
      <c r="L615" s="120"/>
      <c r="M615" s="120"/>
      <c r="N615" s="120"/>
      <c r="O615" s="120"/>
      <c r="P615" s="120"/>
      <c r="Q615" s="120"/>
      <c r="R615" s="120"/>
      <c r="S615" s="120"/>
    </row>
    <row r="616" spans="1:19" ht="14.25" customHeight="1">
      <c r="A616" s="120"/>
      <c r="B616" s="120"/>
      <c r="C616" s="120"/>
      <c r="D616" s="120"/>
      <c r="E616" s="120"/>
      <c r="F616" s="120"/>
      <c r="G616" s="120"/>
      <c r="H616" s="120"/>
      <c r="I616" s="120"/>
      <c r="J616" s="120"/>
      <c r="K616" s="120"/>
      <c r="L616" s="120"/>
      <c r="M616" s="120"/>
      <c r="N616" s="120"/>
      <c r="O616" s="120"/>
      <c r="P616" s="120"/>
      <c r="Q616" s="120"/>
      <c r="R616" s="120"/>
      <c r="S616" s="120"/>
    </row>
    <row r="617" spans="1:19" ht="14.25" customHeight="1">
      <c r="A617" s="120"/>
      <c r="B617" s="120"/>
      <c r="C617" s="120"/>
      <c r="D617" s="120"/>
      <c r="E617" s="120"/>
      <c r="F617" s="120"/>
      <c r="G617" s="120"/>
      <c r="H617" s="120"/>
      <c r="I617" s="120"/>
      <c r="J617" s="120"/>
      <c r="K617" s="120"/>
      <c r="L617" s="120"/>
      <c r="M617" s="120"/>
      <c r="N617" s="120"/>
      <c r="O617" s="120"/>
      <c r="P617" s="120"/>
      <c r="Q617" s="120"/>
      <c r="R617" s="120"/>
      <c r="S617" s="120"/>
    </row>
    <row r="618" spans="1:19" ht="14.25" customHeight="1">
      <c r="A618" s="120"/>
      <c r="B618" s="120"/>
      <c r="C618" s="120"/>
      <c r="D618" s="120"/>
      <c r="E618" s="120"/>
      <c r="F618" s="120"/>
      <c r="G618" s="120"/>
      <c r="H618" s="120"/>
      <c r="I618" s="120"/>
      <c r="J618" s="120"/>
      <c r="K618" s="120"/>
      <c r="L618" s="120"/>
      <c r="M618" s="120"/>
      <c r="N618" s="120"/>
      <c r="O618" s="120"/>
      <c r="P618" s="120"/>
      <c r="Q618" s="120"/>
      <c r="R618" s="120"/>
      <c r="S618" s="120"/>
    </row>
    <row r="619" spans="1:19" ht="14.25" customHeight="1">
      <c r="A619" s="120"/>
      <c r="B619" s="120"/>
      <c r="C619" s="120"/>
      <c r="D619" s="120"/>
      <c r="E619" s="120"/>
      <c r="F619" s="120"/>
      <c r="G619" s="120"/>
      <c r="H619" s="120"/>
      <c r="I619" s="120"/>
      <c r="J619" s="120"/>
      <c r="K619" s="120"/>
      <c r="L619" s="120"/>
      <c r="M619" s="120"/>
      <c r="N619" s="120"/>
      <c r="O619" s="120"/>
      <c r="P619" s="120"/>
      <c r="Q619" s="120"/>
      <c r="R619" s="120"/>
      <c r="S619" s="120"/>
    </row>
    <row r="620" spans="1:19" ht="14.25" customHeight="1">
      <c r="A620" s="120"/>
      <c r="B620" s="120"/>
      <c r="C620" s="120"/>
      <c r="D620" s="120"/>
      <c r="E620" s="120"/>
      <c r="F620" s="120"/>
      <c r="G620" s="120"/>
      <c r="H620" s="120"/>
      <c r="I620" s="120"/>
      <c r="J620" s="120"/>
      <c r="K620" s="120"/>
      <c r="L620" s="120"/>
      <c r="M620" s="120"/>
      <c r="N620" s="120"/>
      <c r="O620" s="120"/>
      <c r="P620" s="120"/>
      <c r="Q620" s="120"/>
      <c r="R620" s="120"/>
      <c r="S620" s="120"/>
    </row>
    <row r="621" spans="1:19" ht="14.25" customHeight="1">
      <c r="A621" s="120"/>
      <c r="B621" s="120"/>
      <c r="C621" s="120"/>
      <c r="D621" s="120"/>
      <c r="E621" s="120"/>
      <c r="F621" s="120"/>
      <c r="G621" s="120"/>
      <c r="H621" s="120"/>
      <c r="I621" s="120"/>
      <c r="J621" s="120"/>
      <c r="K621" s="120"/>
      <c r="L621" s="120"/>
      <c r="M621" s="120"/>
      <c r="N621" s="120"/>
      <c r="O621" s="120"/>
      <c r="P621" s="120"/>
      <c r="Q621" s="120"/>
      <c r="R621" s="120"/>
      <c r="S621" s="120"/>
    </row>
    <row r="622" spans="1:19" ht="14.25" customHeight="1">
      <c r="A622" s="120"/>
      <c r="B622" s="120"/>
      <c r="C622" s="120"/>
      <c r="D622" s="120"/>
      <c r="E622" s="120"/>
      <c r="F622" s="120"/>
      <c r="G622" s="120"/>
      <c r="H622" s="120"/>
      <c r="I622" s="120"/>
      <c r="J622" s="120"/>
      <c r="K622" s="120"/>
      <c r="L622" s="120"/>
      <c r="M622" s="120"/>
      <c r="N622" s="120"/>
      <c r="O622" s="120"/>
      <c r="P622" s="120"/>
      <c r="Q622" s="120"/>
      <c r="R622" s="120"/>
      <c r="S622" s="120"/>
    </row>
    <row r="623" spans="1:19" ht="14.25" customHeight="1">
      <c r="A623" s="120"/>
      <c r="B623" s="120"/>
      <c r="C623" s="120"/>
      <c r="D623" s="120"/>
      <c r="E623" s="120"/>
      <c r="F623" s="120"/>
      <c r="G623" s="120"/>
      <c r="H623" s="120"/>
      <c r="I623" s="120"/>
      <c r="J623" s="120"/>
      <c r="K623" s="120"/>
      <c r="L623" s="120"/>
      <c r="M623" s="120"/>
      <c r="N623" s="120"/>
      <c r="O623" s="120"/>
      <c r="P623" s="120"/>
      <c r="Q623" s="120"/>
      <c r="R623" s="120"/>
      <c r="S623" s="120"/>
    </row>
    <row r="624" spans="1:19" ht="14.25" customHeight="1">
      <c r="A624" s="120"/>
      <c r="B624" s="120"/>
      <c r="C624" s="120"/>
      <c r="D624" s="120"/>
      <c r="E624" s="120"/>
      <c r="F624" s="120"/>
      <c r="G624" s="120"/>
      <c r="H624" s="120"/>
      <c r="I624" s="120"/>
      <c r="J624" s="120"/>
      <c r="K624" s="120"/>
      <c r="L624" s="120"/>
      <c r="M624" s="120"/>
      <c r="N624" s="120"/>
      <c r="O624" s="120"/>
      <c r="P624" s="120"/>
      <c r="Q624" s="120"/>
      <c r="R624" s="120"/>
      <c r="S624" s="120"/>
    </row>
    <row r="625" spans="1:19" ht="14.25" customHeight="1">
      <c r="A625" s="120"/>
      <c r="B625" s="120"/>
      <c r="C625" s="120"/>
      <c r="D625" s="120"/>
      <c r="E625" s="120"/>
      <c r="F625" s="120"/>
      <c r="G625" s="120"/>
      <c r="H625" s="120"/>
      <c r="I625" s="120"/>
      <c r="J625" s="120"/>
      <c r="K625" s="120"/>
      <c r="L625" s="120"/>
      <c r="M625" s="120"/>
      <c r="N625" s="120"/>
      <c r="O625" s="120"/>
      <c r="P625" s="120"/>
      <c r="Q625" s="120"/>
      <c r="R625" s="120"/>
      <c r="S625" s="120"/>
    </row>
    <row r="626" spans="1:19" ht="14.25" customHeight="1">
      <c r="A626" s="120"/>
      <c r="B626" s="120"/>
      <c r="C626" s="120"/>
      <c r="D626" s="120"/>
      <c r="E626" s="120"/>
      <c r="F626" s="120"/>
      <c r="G626" s="120"/>
      <c r="H626" s="120"/>
      <c r="I626" s="120"/>
      <c r="J626" s="120"/>
      <c r="K626" s="120"/>
      <c r="L626" s="120"/>
      <c r="M626" s="120"/>
      <c r="N626" s="120"/>
      <c r="O626" s="120"/>
      <c r="P626" s="120"/>
      <c r="Q626" s="120"/>
      <c r="R626" s="120"/>
      <c r="S626" s="120"/>
    </row>
    <row r="627" spans="1:19" ht="14.25" customHeight="1">
      <c r="A627" s="120"/>
      <c r="B627" s="120"/>
      <c r="C627" s="120"/>
      <c r="D627" s="120"/>
      <c r="E627" s="120"/>
      <c r="F627" s="120"/>
      <c r="G627" s="120"/>
      <c r="H627" s="120"/>
      <c r="I627" s="120"/>
      <c r="J627" s="120"/>
      <c r="K627" s="120"/>
      <c r="L627" s="120"/>
      <c r="M627" s="120"/>
      <c r="N627" s="120"/>
      <c r="O627" s="120"/>
      <c r="P627" s="120"/>
      <c r="Q627" s="120"/>
      <c r="R627" s="120"/>
      <c r="S627" s="120"/>
    </row>
    <row r="628" spans="1:19" ht="14.25" customHeight="1">
      <c r="A628" s="120"/>
      <c r="B628" s="120"/>
      <c r="C628" s="120"/>
      <c r="D628" s="120"/>
      <c r="E628" s="120"/>
      <c r="F628" s="120"/>
      <c r="G628" s="120"/>
      <c r="H628" s="120"/>
      <c r="I628" s="120"/>
      <c r="J628" s="120"/>
      <c r="K628" s="120"/>
      <c r="L628" s="120"/>
      <c r="M628" s="120"/>
      <c r="N628" s="120"/>
      <c r="O628" s="120"/>
      <c r="P628" s="120"/>
      <c r="Q628" s="120"/>
      <c r="R628" s="120"/>
      <c r="S628" s="120"/>
    </row>
    <row r="629" spans="1:19" ht="14.25" customHeight="1">
      <c r="A629" s="120"/>
      <c r="B629" s="120"/>
      <c r="C629" s="120"/>
      <c r="D629" s="120"/>
      <c r="E629" s="120"/>
      <c r="F629" s="120"/>
      <c r="G629" s="120"/>
      <c r="H629" s="120"/>
      <c r="I629" s="120"/>
      <c r="J629" s="120"/>
      <c r="K629" s="120"/>
      <c r="L629" s="120"/>
      <c r="M629" s="120"/>
      <c r="N629" s="120"/>
      <c r="O629" s="120"/>
      <c r="P629" s="120"/>
      <c r="Q629" s="120"/>
      <c r="R629" s="120"/>
      <c r="S629" s="120"/>
    </row>
    <row r="630" spans="1:19" ht="14.25" customHeight="1">
      <c r="A630" s="120"/>
      <c r="B630" s="120"/>
      <c r="C630" s="120"/>
      <c r="D630" s="120"/>
      <c r="E630" s="120"/>
      <c r="F630" s="120"/>
      <c r="G630" s="120"/>
      <c r="H630" s="120"/>
      <c r="I630" s="120"/>
      <c r="J630" s="120"/>
      <c r="K630" s="120"/>
      <c r="L630" s="120"/>
      <c r="M630" s="120"/>
      <c r="N630" s="120"/>
      <c r="O630" s="120"/>
      <c r="P630" s="120"/>
      <c r="Q630" s="120"/>
      <c r="R630" s="120"/>
      <c r="S630" s="120"/>
    </row>
    <row r="631" spans="1:19" ht="14.25" customHeight="1">
      <c r="A631" s="120"/>
      <c r="B631" s="120"/>
      <c r="C631" s="120"/>
      <c r="D631" s="120"/>
      <c r="E631" s="120"/>
      <c r="F631" s="120"/>
      <c r="G631" s="120"/>
      <c r="H631" s="120"/>
      <c r="I631" s="120"/>
      <c r="J631" s="120"/>
      <c r="K631" s="120"/>
      <c r="L631" s="120"/>
      <c r="M631" s="120"/>
      <c r="N631" s="120"/>
      <c r="O631" s="120"/>
      <c r="P631" s="120"/>
      <c r="Q631" s="120"/>
      <c r="R631" s="120"/>
      <c r="S631" s="120"/>
    </row>
    <row r="632" spans="1:19" ht="14.25" customHeight="1">
      <c r="A632" s="120"/>
      <c r="B632" s="120"/>
      <c r="C632" s="120"/>
      <c r="D632" s="120"/>
      <c r="E632" s="120"/>
      <c r="F632" s="120"/>
      <c r="G632" s="120"/>
      <c r="H632" s="120"/>
      <c r="I632" s="120"/>
      <c r="J632" s="120"/>
      <c r="K632" s="120"/>
      <c r="L632" s="120"/>
      <c r="M632" s="120"/>
      <c r="N632" s="120"/>
      <c r="O632" s="120"/>
      <c r="P632" s="120"/>
      <c r="Q632" s="120"/>
      <c r="R632" s="120"/>
      <c r="S632" s="120"/>
    </row>
    <row r="633" spans="1:19" ht="14.25" customHeight="1">
      <c r="A633" s="120"/>
      <c r="B633" s="120"/>
      <c r="C633" s="120"/>
      <c r="D633" s="120"/>
      <c r="E633" s="120"/>
      <c r="F633" s="120"/>
      <c r="G633" s="120"/>
      <c r="H633" s="120"/>
      <c r="I633" s="120"/>
      <c r="J633" s="120"/>
      <c r="K633" s="120"/>
      <c r="L633" s="120"/>
      <c r="M633" s="120"/>
      <c r="N633" s="120"/>
      <c r="O633" s="120"/>
      <c r="P633" s="120"/>
      <c r="Q633" s="120"/>
      <c r="R633" s="120"/>
      <c r="S633" s="120"/>
    </row>
    <row r="634" spans="1:19" ht="14.25" customHeight="1">
      <c r="A634" s="120"/>
      <c r="B634" s="120"/>
      <c r="C634" s="120"/>
      <c r="D634" s="120"/>
      <c r="E634" s="120"/>
      <c r="F634" s="120"/>
      <c r="G634" s="120"/>
      <c r="H634" s="120"/>
      <c r="I634" s="120"/>
      <c r="J634" s="120"/>
      <c r="K634" s="120"/>
      <c r="L634" s="120"/>
      <c r="M634" s="120"/>
      <c r="N634" s="120"/>
      <c r="O634" s="120"/>
      <c r="P634" s="120"/>
      <c r="Q634" s="120"/>
      <c r="R634" s="120"/>
      <c r="S634" s="120"/>
    </row>
    <row r="635" spans="1:19" ht="14.25" customHeight="1">
      <c r="A635" s="120"/>
      <c r="B635" s="120"/>
      <c r="C635" s="120"/>
      <c r="D635" s="120"/>
      <c r="E635" s="120"/>
      <c r="F635" s="120"/>
      <c r="G635" s="120"/>
      <c r="H635" s="120"/>
      <c r="I635" s="120"/>
      <c r="J635" s="120"/>
      <c r="K635" s="120"/>
      <c r="L635" s="120"/>
      <c r="M635" s="120"/>
      <c r="N635" s="120"/>
      <c r="O635" s="120"/>
      <c r="P635" s="120"/>
      <c r="Q635" s="120"/>
      <c r="R635" s="120"/>
      <c r="S635" s="120"/>
    </row>
    <row r="636" spans="1:19" ht="14.25" customHeight="1">
      <c r="A636" s="120"/>
      <c r="B636" s="120"/>
      <c r="C636" s="120"/>
      <c r="D636" s="120"/>
      <c r="E636" s="120"/>
      <c r="F636" s="120"/>
      <c r="G636" s="120"/>
      <c r="H636" s="120"/>
      <c r="I636" s="120"/>
      <c r="J636" s="120"/>
      <c r="K636" s="120"/>
      <c r="L636" s="120"/>
      <c r="M636" s="120"/>
      <c r="N636" s="120"/>
      <c r="O636" s="120"/>
      <c r="P636" s="120"/>
      <c r="Q636" s="120"/>
      <c r="R636" s="120"/>
      <c r="S636" s="120"/>
    </row>
    <row r="637" spans="1:19" ht="14.25" customHeight="1">
      <c r="A637" s="120"/>
      <c r="B637" s="120"/>
      <c r="C637" s="120"/>
      <c r="D637" s="120"/>
      <c r="E637" s="120"/>
      <c r="F637" s="120"/>
      <c r="G637" s="120"/>
      <c r="H637" s="120"/>
      <c r="I637" s="120"/>
      <c r="J637" s="120"/>
      <c r="K637" s="120"/>
      <c r="L637" s="120"/>
      <c r="M637" s="120"/>
      <c r="N637" s="120"/>
      <c r="O637" s="120"/>
      <c r="P637" s="120"/>
      <c r="Q637" s="120"/>
      <c r="R637" s="120"/>
      <c r="S637" s="120"/>
    </row>
    <row r="638" spans="1:19" ht="14.25" customHeight="1">
      <c r="A638" s="120"/>
      <c r="B638" s="120"/>
      <c r="C638" s="120"/>
      <c r="D638" s="120"/>
      <c r="E638" s="120"/>
      <c r="F638" s="120"/>
      <c r="G638" s="120"/>
      <c r="H638" s="120"/>
      <c r="I638" s="120"/>
      <c r="J638" s="120"/>
      <c r="K638" s="120"/>
      <c r="L638" s="120"/>
      <c r="M638" s="120"/>
      <c r="N638" s="120"/>
      <c r="O638" s="120"/>
      <c r="P638" s="120"/>
      <c r="Q638" s="120"/>
      <c r="R638" s="120"/>
      <c r="S638" s="120"/>
    </row>
    <row r="639" spans="1:19" ht="14.25" customHeight="1">
      <c r="A639" s="120"/>
      <c r="B639" s="120"/>
      <c r="C639" s="120"/>
      <c r="D639" s="120"/>
      <c r="E639" s="120"/>
      <c r="F639" s="120"/>
      <c r="G639" s="120"/>
      <c r="H639" s="120"/>
      <c r="I639" s="120"/>
      <c r="J639" s="120"/>
      <c r="K639" s="120"/>
      <c r="L639" s="120"/>
      <c r="M639" s="120"/>
      <c r="N639" s="120"/>
      <c r="O639" s="120"/>
      <c r="P639" s="120"/>
      <c r="Q639" s="120"/>
      <c r="R639" s="120"/>
      <c r="S639" s="120"/>
    </row>
    <row r="640" spans="1:19" ht="14.25" customHeight="1">
      <c r="A640" s="120"/>
      <c r="B640" s="120"/>
      <c r="C640" s="120"/>
      <c r="D640" s="120"/>
      <c r="E640" s="120"/>
      <c r="F640" s="120"/>
      <c r="G640" s="120"/>
      <c r="H640" s="120"/>
      <c r="I640" s="120"/>
      <c r="J640" s="120"/>
      <c r="K640" s="120"/>
      <c r="L640" s="120"/>
      <c r="M640" s="120"/>
      <c r="N640" s="120"/>
      <c r="O640" s="120"/>
      <c r="P640" s="120"/>
      <c r="Q640" s="120"/>
      <c r="R640" s="120"/>
      <c r="S640" s="120"/>
    </row>
    <row r="641" spans="1:19" ht="14.25" customHeight="1">
      <c r="A641" s="120"/>
      <c r="B641" s="120"/>
      <c r="C641" s="120"/>
      <c r="D641" s="120"/>
      <c r="E641" s="120"/>
      <c r="F641" s="120"/>
      <c r="G641" s="120"/>
      <c r="H641" s="120"/>
      <c r="I641" s="120"/>
      <c r="J641" s="120"/>
      <c r="K641" s="120"/>
      <c r="L641" s="120"/>
      <c r="M641" s="120"/>
      <c r="N641" s="120"/>
      <c r="O641" s="120"/>
      <c r="P641" s="120"/>
      <c r="Q641" s="120"/>
      <c r="R641" s="120"/>
      <c r="S641" s="120"/>
    </row>
    <row r="642" spans="1:19" ht="14.25" customHeight="1">
      <c r="A642" s="120"/>
      <c r="B642" s="120"/>
      <c r="C642" s="120"/>
      <c r="D642" s="120"/>
      <c r="E642" s="120"/>
      <c r="F642" s="120"/>
      <c r="G642" s="120"/>
      <c r="H642" s="120"/>
      <c r="I642" s="120"/>
      <c r="J642" s="120"/>
      <c r="K642" s="120"/>
      <c r="L642" s="120"/>
      <c r="M642" s="120"/>
      <c r="N642" s="120"/>
      <c r="O642" s="120"/>
      <c r="P642" s="120"/>
      <c r="Q642" s="120"/>
      <c r="R642" s="120"/>
      <c r="S642" s="120"/>
    </row>
    <row r="643" spans="1:19" ht="14.25" customHeight="1">
      <c r="A643" s="120"/>
      <c r="B643" s="120"/>
      <c r="C643" s="120"/>
      <c r="D643" s="120"/>
      <c r="E643" s="120"/>
      <c r="F643" s="120"/>
      <c r="G643" s="120"/>
      <c r="H643" s="120"/>
      <c r="I643" s="120"/>
      <c r="J643" s="120"/>
      <c r="K643" s="120"/>
      <c r="L643" s="120"/>
      <c r="M643" s="120"/>
      <c r="N643" s="120"/>
      <c r="O643" s="120"/>
      <c r="P643" s="120"/>
      <c r="Q643" s="120"/>
      <c r="R643" s="120"/>
      <c r="S643" s="120"/>
    </row>
    <row r="644" spans="1:19" ht="14.25" customHeight="1">
      <c r="A644" s="120"/>
      <c r="B644" s="120"/>
      <c r="C644" s="120"/>
      <c r="D644" s="120"/>
      <c r="E644" s="120"/>
      <c r="F644" s="120"/>
      <c r="G644" s="120"/>
      <c r="H644" s="120"/>
      <c r="I644" s="120"/>
      <c r="J644" s="120"/>
      <c r="K644" s="120"/>
      <c r="L644" s="120"/>
      <c r="M644" s="120"/>
      <c r="N644" s="120"/>
      <c r="O644" s="120"/>
      <c r="P644" s="120"/>
      <c r="Q644" s="120"/>
      <c r="R644" s="120"/>
      <c r="S644" s="120"/>
    </row>
    <row r="645" spans="1:19" ht="14.25" customHeight="1">
      <c r="A645" s="120"/>
      <c r="B645" s="120"/>
      <c r="C645" s="120"/>
      <c r="D645" s="120"/>
      <c r="E645" s="120"/>
      <c r="F645" s="120"/>
      <c r="G645" s="120"/>
      <c r="H645" s="120"/>
      <c r="I645" s="120"/>
      <c r="J645" s="120"/>
      <c r="K645" s="120"/>
      <c r="L645" s="120"/>
      <c r="M645" s="120"/>
      <c r="N645" s="120"/>
      <c r="O645" s="120"/>
      <c r="P645" s="120"/>
      <c r="Q645" s="120"/>
      <c r="R645" s="120"/>
      <c r="S645" s="120"/>
    </row>
    <row r="646" spans="1:19" ht="14.25" customHeight="1">
      <c r="A646" s="120"/>
      <c r="B646" s="120"/>
      <c r="C646" s="120"/>
      <c r="D646" s="120"/>
      <c r="E646" s="120"/>
      <c r="F646" s="120"/>
      <c r="G646" s="120"/>
      <c r="H646" s="120"/>
      <c r="I646" s="120"/>
      <c r="J646" s="120"/>
      <c r="K646" s="120"/>
      <c r="L646" s="120"/>
      <c r="M646" s="120"/>
      <c r="N646" s="120"/>
      <c r="O646" s="120"/>
      <c r="P646" s="120"/>
      <c r="Q646" s="120"/>
      <c r="R646" s="120"/>
      <c r="S646" s="120"/>
    </row>
    <row r="647" spans="1:19" ht="14.25" customHeight="1">
      <c r="A647" s="120"/>
      <c r="B647" s="120"/>
      <c r="C647" s="120"/>
      <c r="D647" s="120"/>
      <c r="E647" s="120"/>
      <c r="F647" s="120"/>
      <c r="G647" s="120"/>
      <c r="H647" s="120"/>
      <c r="I647" s="120"/>
      <c r="J647" s="120"/>
      <c r="K647" s="120"/>
      <c r="L647" s="120"/>
      <c r="M647" s="120"/>
      <c r="N647" s="120"/>
      <c r="O647" s="120"/>
      <c r="P647" s="120"/>
      <c r="Q647" s="120"/>
      <c r="R647" s="120"/>
      <c r="S647" s="120"/>
    </row>
    <row r="648" spans="1:19" ht="14.25" customHeight="1">
      <c r="A648" s="120"/>
      <c r="B648" s="120"/>
      <c r="C648" s="120"/>
      <c r="D648" s="120"/>
      <c r="E648" s="120"/>
      <c r="F648" s="120"/>
      <c r="G648" s="120"/>
      <c r="H648" s="120"/>
      <c r="I648" s="120"/>
      <c r="J648" s="120"/>
      <c r="K648" s="120"/>
      <c r="L648" s="120"/>
      <c r="M648" s="120"/>
      <c r="N648" s="120"/>
      <c r="O648" s="120"/>
      <c r="P648" s="120"/>
      <c r="Q648" s="120"/>
      <c r="R648" s="120"/>
      <c r="S648" s="120"/>
    </row>
    <row r="649" spans="1:19" ht="14.25" customHeight="1">
      <c r="A649" s="120"/>
      <c r="B649" s="120"/>
      <c r="C649" s="120"/>
      <c r="D649" s="120"/>
      <c r="E649" s="120"/>
      <c r="F649" s="120"/>
      <c r="G649" s="120"/>
      <c r="H649" s="120"/>
      <c r="I649" s="120"/>
      <c r="J649" s="120"/>
      <c r="K649" s="120"/>
      <c r="L649" s="120"/>
      <c r="M649" s="120"/>
      <c r="N649" s="120"/>
      <c r="O649" s="120"/>
      <c r="P649" s="120"/>
      <c r="Q649" s="120"/>
      <c r="R649" s="120"/>
      <c r="S649" s="120"/>
    </row>
    <row r="650" spans="1:19" ht="14.25" customHeight="1">
      <c r="A650" s="120"/>
      <c r="B650" s="120"/>
      <c r="C650" s="120"/>
      <c r="D650" s="120"/>
      <c r="E650" s="120"/>
      <c r="F650" s="120"/>
      <c r="G650" s="120"/>
      <c r="H650" s="120"/>
      <c r="I650" s="120"/>
      <c r="J650" s="120"/>
      <c r="K650" s="120"/>
      <c r="L650" s="120"/>
      <c r="M650" s="120"/>
      <c r="N650" s="120"/>
      <c r="O650" s="120"/>
      <c r="P650" s="120"/>
      <c r="Q650" s="120"/>
      <c r="R650" s="120"/>
      <c r="S650" s="120"/>
    </row>
    <row r="651" spans="1:19" ht="14.25" customHeight="1">
      <c r="A651" s="120"/>
      <c r="B651" s="120"/>
      <c r="C651" s="120"/>
      <c r="D651" s="120"/>
      <c r="E651" s="120"/>
      <c r="F651" s="120"/>
      <c r="G651" s="120"/>
      <c r="H651" s="120"/>
      <c r="I651" s="120"/>
      <c r="J651" s="120"/>
      <c r="K651" s="120"/>
      <c r="L651" s="120"/>
      <c r="M651" s="120"/>
      <c r="N651" s="120"/>
      <c r="O651" s="120"/>
      <c r="P651" s="120"/>
      <c r="Q651" s="120"/>
      <c r="R651" s="120"/>
      <c r="S651" s="120"/>
    </row>
    <row r="652" spans="1:19" ht="14.25" customHeight="1">
      <c r="A652" s="120"/>
      <c r="B652" s="120"/>
      <c r="C652" s="120"/>
      <c r="D652" s="120"/>
      <c r="E652" s="120"/>
      <c r="F652" s="120"/>
      <c r="G652" s="120"/>
      <c r="H652" s="120"/>
      <c r="I652" s="120"/>
      <c r="J652" s="120"/>
      <c r="K652" s="120"/>
      <c r="L652" s="120"/>
      <c r="M652" s="120"/>
      <c r="N652" s="120"/>
      <c r="O652" s="120"/>
      <c r="P652" s="120"/>
      <c r="Q652" s="120"/>
      <c r="R652" s="120"/>
      <c r="S652" s="120"/>
    </row>
    <row r="653" spans="1:19" ht="14.25" customHeight="1">
      <c r="A653" s="120"/>
      <c r="B653" s="120"/>
      <c r="C653" s="120"/>
      <c r="D653" s="120"/>
      <c r="E653" s="120"/>
      <c r="F653" s="120"/>
      <c r="G653" s="120"/>
      <c r="H653" s="120"/>
      <c r="I653" s="120"/>
      <c r="J653" s="120"/>
      <c r="K653" s="120"/>
      <c r="L653" s="120"/>
      <c r="M653" s="120"/>
      <c r="N653" s="120"/>
      <c r="O653" s="120"/>
      <c r="P653" s="120"/>
      <c r="Q653" s="120"/>
      <c r="R653" s="120"/>
      <c r="S653" s="120"/>
    </row>
    <row r="654" spans="1:19" ht="14.25" customHeight="1">
      <c r="A654" s="120"/>
      <c r="B654" s="120"/>
      <c r="C654" s="120"/>
      <c r="D654" s="120"/>
      <c r="E654" s="120"/>
      <c r="F654" s="120"/>
      <c r="G654" s="120"/>
      <c r="H654" s="120"/>
      <c r="I654" s="120"/>
      <c r="J654" s="120"/>
      <c r="K654" s="120"/>
      <c r="L654" s="120"/>
      <c r="M654" s="120"/>
      <c r="N654" s="120"/>
      <c r="O654" s="120"/>
      <c r="P654" s="120"/>
      <c r="Q654" s="120"/>
      <c r="R654" s="120"/>
      <c r="S654" s="120"/>
    </row>
    <row r="655" spans="1:19" ht="14.25" customHeight="1">
      <c r="A655" s="120"/>
      <c r="B655" s="120"/>
      <c r="C655" s="120"/>
      <c r="D655" s="120"/>
      <c r="E655" s="120"/>
      <c r="F655" s="120"/>
      <c r="G655" s="120"/>
      <c r="H655" s="120"/>
      <c r="I655" s="120"/>
      <c r="J655" s="120"/>
      <c r="K655" s="120"/>
      <c r="L655" s="120"/>
      <c r="M655" s="120"/>
      <c r="N655" s="120"/>
      <c r="O655" s="120"/>
      <c r="P655" s="120"/>
      <c r="Q655" s="120"/>
      <c r="R655" s="120"/>
      <c r="S655" s="120"/>
    </row>
    <row r="656" spans="1:19" ht="14.25" customHeight="1">
      <c r="A656" s="120"/>
      <c r="B656" s="120"/>
      <c r="C656" s="120"/>
      <c r="D656" s="120"/>
      <c r="E656" s="120"/>
      <c r="F656" s="120"/>
      <c r="G656" s="120"/>
      <c r="H656" s="120"/>
      <c r="I656" s="120"/>
      <c r="J656" s="120"/>
      <c r="K656" s="120"/>
      <c r="L656" s="120"/>
      <c r="M656" s="120"/>
      <c r="N656" s="120"/>
      <c r="O656" s="120"/>
      <c r="P656" s="120"/>
      <c r="Q656" s="120"/>
      <c r="R656" s="120"/>
      <c r="S656" s="120"/>
    </row>
    <row r="657" spans="1:19" ht="14.25" customHeight="1">
      <c r="A657" s="120"/>
      <c r="B657" s="120"/>
      <c r="C657" s="120"/>
      <c r="D657" s="120"/>
      <c r="E657" s="120"/>
      <c r="F657" s="120"/>
      <c r="G657" s="120"/>
      <c r="H657" s="120"/>
      <c r="I657" s="120"/>
      <c r="J657" s="120"/>
      <c r="K657" s="120"/>
      <c r="L657" s="120"/>
      <c r="M657" s="120"/>
      <c r="N657" s="120"/>
      <c r="O657" s="120"/>
      <c r="P657" s="120"/>
      <c r="Q657" s="120"/>
      <c r="R657" s="120"/>
      <c r="S657" s="120"/>
    </row>
    <row r="658" spans="1:19" ht="14.25" customHeight="1">
      <c r="A658" s="120"/>
      <c r="B658" s="120"/>
      <c r="C658" s="120"/>
      <c r="D658" s="120"/>
      <c r="E658" s="120"/>
      <c r="F658" s="120"/>
      <c r="G658" s="120"/>
      <c r="H658" s="120"/>
      <c r="I658" s="120"/>
      <c r="J658" s="120"/>
      <c r="K658" s="120"/>
      <c r="L658" s="120"/>
      <c r="M658" s="120"/>
      <c r="N658" s="120"/>
      <c r="O658" s="120"/>
      <c r="P658" s="120"/>
      <c r="Q658" s="120"/>
      <c r="R658" s="120"/>
      <c r="S658" s="120"/>
    </row>
    <row r="659" spans="1:19" ht="14.25" customHeight="1">
      <c r="A659" s="120"/>
      <c r="B659" s="120"/>
      <c r="C659" s="120"/>
      <c r="D659" s="120"/>
      <c r="E659" s="120"/>
      <c r="F659" s="120"/>
      <c r="G659" s="120"/>
      <c r="H659" s="120"/>
      <c r="I659" s="120"/>
      <c r="J659" s="120"/>
      <c r="K659" s="120"/>
      <c r="L659" s="120"/>
      <c r="M659" s="120"/>
      <c r="N659" s="120"/>
      <c r="O659" s="120"/>
      <c r="P659" s="120"/>
      <c r="Q659" s="120"/>
      <c r="R659" s="120"/>
      <c r="S659" s="120"/>
    </row>
    <row r="660" spans="1:19" ht="14.25" customHeight="1">
      <c r="A660" s="120"/>
      <c r="B660" s="120"/>
      <c r="C660" s="120"/>
      <c r="D660" s="120"/>
      <c r="E660" s="120"/>
      <c r="F660" s="120"/>
      <c r="G660" s="120"/>
      <c r="H660" s="120"/>
      <c r="I660" s="120"/>
      <c r="J660" s="120"/>
      <c r="K660" s="120"/>
      <c r="L660" s="120"/>
      <c r="M660" s="120"/>
      <c r="N660" s="120"/>
      <c r="O660" s="120"/>
      <c r="P660" s="120"/>
      <c r="Q660" s="120"/>
      <c r="R660" s="120"/>
      <c r="S660" s="120"/>
    </row>
    <row r="661" spans="1:19" ht="14.25" customHeight="1">
      <c r="A661" s="120"/>
      <c r="B661" s="120"/>
      <c r="C661" s="120"/>
      <c r="D661" s="120"/>
      <c r="E661" s="120"/>
      <c r="F661" s="120"/>
      <c r="G661" s="120"/>
      <c r="H661" s="120"/>
      <c r="I661" s="120"/>
      <c r="J661" s="120"/>
      <c r="K661" s="120"/>
      <c r="L661" s="120"/>
      <c r="M661" s="120"/>
      <c r="N661" s="120"/>
      <c r="O661" s="120"/>
      <c r="P661" s="120"/>
      <c r="Q661" s="120"/>
      <c r="R661" s="120"/>
      <c r="S661" s="120"/>
    </row>
    <row r="662" spans="1:19" ht="14.25" customHeight="1">
      <c r="A662" s="120"/>
      <c r="B662" s="120"/>
      <c r="C662" s="120"/>
      <c r="D662" s="120"/>
      <c r="E662" s="120"/>
      <c r="F662" s="120"/>
      <c r="G662" s="120"/>
      <c r="H662" s="120"/>
      <c r="I662" s="120"/>
      <c r="J662" s="120"/>
      <c r="K662" s="120"/>
      <c r="L662" s="120"/>
      <c r="M662" s="120"/>
      <c r="N662" s="120"/>
      <c r="O662" s="120"/>
      <c r="P662" s="120"/>
      <c r="Q662" s="120"/>
      <c r="R662" s="120"/>
      <c r="S662" s="120"/>
    </row>
    <row r="663" spans="1:19" ht="14.25" customHeight="1">
      <c r="A663" s="120"/>
      <c r="B663" s="120"/>
      <c r="C663" s="120"/>
      <c r="D663" s="120"/>
      <c r="E663" s="120"/>
      <c r="F663" s="120"/>
      <c r="G663" s="120"/>
      <c r="H663" s="120"/>
      <c r="I663" s="120"/>
      <c r="J663" s="120"/>
      <c r="K663" s="120"/>
      <c r="L663" s="120"/>
      <c r="M663" s="120"/>
      <c r="N663" s="120"/>
      <c r="O663" s="120"/>
      <c r="P663" s="120"/>
      <c r="Q663" s="120"/>
      <c r="R663" s="120"/>
      <c r="S663" s="120"/>
    </row>
    <row r="664" spans="1:19" ht="14.25" customHeight="1">
      <c r="A664" s="120"/>
      <c r="B664" s="120"/>
      <c r="C664" s="120"/>
      <c r="D664" s="120"/>
      <c r="E664" s="120"/>
      <c r="F664" s="120"/>
      <c r="G664" s="120"/>
      <c r="H664" s="120"/>
      <c r="I664" s="120"/>
      <c r="J664" s="120"/>
      <c r="K664" s="120"/>
      <c r="L664" s="120"/>
      <c r="M664" s="120"/>
      <c r="N664" s="120"/>
      <c r="O664" s="120"/>
      <c r="P664" s="120"/>
      <c r="Q664" s="120"/>
      <c r="R664" s="120"/>
      <c r="S664" s="120"/>
    </row>
    <row r="665" spans="1:19" ht="14.25" customHeight="1">
      <c r="A665" s="120"/>
      <c r="B665" s="120"/>
      <c r="C665" s="120"/>
      <c r="D665" s="120"/>
      <c r="E665" s="120"/>
      <c r="F665" s="120"/>
      <c r="G665" s="120"/>
      <c r="H665" s="120"/>
      <c r="I665" s="120"/>
      <c r="J665" s="120"/>
      <c r="K665" s="120"/>
      <c r="L665" s="120"/>
      <c r="M665" s="120"/>
      <c r="N665" s="120"/>
      <c r="O665" s="120"/>
      <c r="P665" s="120"/>
      <c r="Q665" s="120"/>
      <c r="R665" s="120"/>
      <c r="S665" s="120"/>
    </row>
    <row r="666" spans="1:19" ht="14.25" customHeight="1">
      <c r="A666" s="120"/>
      <c r="B666" s="120"/>
      <c r="C666" s="120"/>
      <c r="D666" s="120"/>
      <c r="E666" s="120"/>
      <c r="F666" s="120"/>
      <c r="G666" s="120"/>
      <c r="H666" s="120"/>
      <c r="I666" s="120"/>
      <c r="J666" s="120"/>
      <c r="K666" s="120"/>
      <c r="L666" s="120"/>
      <c r="M666" s="120"/>
      <c r="N666" s="120"/>
      <c r="O666" s="120"/>
      <c r="P666" s="120"/>
      <c r="Q666" s="120"/>
      <c r="R666" s="120"/>
      <c r="S666" s="120"/>
    </row>
    <row r="667" spans="1:19" ht="14.25" customHeight="1">
      <c r="A667" s="120"/>
      <c r="B667" s="120"/>
      <c r="C667" s="120"/>
      <c r="D667" s="120"/>
      <c r="E667" s="120"/>
      <c r="F667" s="120"/>
      <c r="G667" s="120"/>
      <c r="H667" s="120"/>
      <c r="I667" s="120"/>
      <c r="J667" s="120"/>
      <c r="K667" s="120"/>
      <c r="L667" s="120"/>
      <c r="M667" s="120"/>
      <c r="N667" s="120"/>
      <c r="O667" s="120"/>
      <c r="P667" s="120"/>
      <c r="Q667" s="120"/>
      <c r="R667" s="120"/>
      <c r="S667" s="120"/>
    </row>
    <row r="668" spans="1:19" ht="14.25" customHeight="1">
      <c r="A668" s="120"/>
      <c r="B668" s="120"/>
      <c r="C668" s="120"/>
      <c r="D668" s="120"/>
      <c r="E668" s="120"/>
      <c r="F668" s="120"/>
      <c r="G668" s="120"/>
      <c r="H668" s="120"/>
      <c r="I668" s="120"/>
      <c r="J668" s="120"/>
      <c r="K668" s="120"/>
      <c r="L668" s="120"/>
      <c r="M668" s="120"/>
      <c r="N668" s="120"/>
      <c r="O668" s="120"/>
      <c r="P668" s="120"/>
      <c r="Q668" s="120"/>
      <c r="R668" s="120"/>
      <c r="S668" s="120"/>
    </row>
    <row r="669" spans="1:19" ht="14.25" customHeight="1">
      <c r="A669" s="120"/>
      <c r="B669" s="120"/>
      <c r="C669" s="120"/>
      <c r="D669" s="120"/>
      <c r="E669" s="120"/>
      <c r="F669" s="120"/>
      <c r="G669" s="120"/>
      <c r="H669" s="120"/>
      <c r="I669" s="120"/>
      <c r="J669" s="120"/>
      <c r="K669" s="120"/>
      <c r="L669" s="120"/>
      <c r="M669" s="120"/>
      <c r="N669" s="120"/>
      <c r="O669" s="120"/>
      <c r="P669" s="120"/>
      <c r="Q669" s="120"/>
      <c r="R669" s="120"/>
      <c r="S669" s="120"/>
    </row>
    <row r="670" spans="1:19" ht="14.25" customHeight="1">
      <c r="A670" s="120"/>
      <c r="B670" s="120"/>
      <c r="C670" s="120"/>
      <c r="D670" s="120"/>
      <c r="E670" s="120"/>
      <c r="F670" s="120"/>
      <c r="G670" s="120"/>
      <c r="H670" s="120"/>
      <c r="I670" s="120"/>
      <c r="J670" s="120"/>
      <c r="K670" s="120"/>
      <c r="L670" s="120"/>
      <c r="M670" s="120"/>
      <c r="N670" s="120"/>
      <c r="O670" s="120"/>
      <c r="P670" s="120"/>
      <c r="Q670" s="120"/>
      <c r="R670" s="120"/>
      <c r="S670" s="120"/>
    </row>
    <row r="671" spans="1:19" ht="14.25" customHeight="1">
      <c r="A671" s="120"/>
      <c r="B671" s="120"/>
      <c r="C671" s="120"/>
      <c r="D671" s="120"/>
      <c r="E671" s="120"/>
      <c r="F671" s="120"/>
      <c r="G671" s="120"/>
      <c r="H671" s="120"/>
      <c r="I671" s="120"/>
      <c r="J671" s="120"/>
      <c r="K671" s="120"/>
      <c r="L671" s="120"/>
      <c r="M671" s="120"/>
      <c r="N671" s="120"/>
      <c r="O671" s="120"/>
      <c r="P671" s="120"/>
      <c r="Q671" s="120"/>
      <c r="R671" s="120"/>
      <c r="S671" s="120"/>
    </row>
    <row r="672" spans="1:19" ht="14.25" customHeight="1">
      <c r="A672" s="120"/>
      <c r="B672" s="120"/>
      <c r="C672" s="120"/>
      <c r="D672" s="120"/>
      <c r="E672" s="120"/>
      <c r="F672" s="120"/>
      <c r="G672" s="120"/>
      <c r="H672" s="120"/>
      <c r="I672" s="120"/>
      <c r="J672" s="120"/>
      <c r="K672" s="120"/>
      <c r="L672" s="120"/>
      <c r="M672" s="120"/>
      <c r="N672" s="120"/>
      <c r="O672" s="120"/>
      <c r="P672" s="120"/>
      <c r="Q672" s="120"/>
      <c r="R672" s="120"/>
      <c r="S672" s="120"/>
    </row>
    <row r="673" spans="1:19" ht="14.25" customHeight="1">
      <c r="A673" s="120"/>
      <c r="B673" s="120"/>
      <c r="C673" s="120"/>
      <c r="D673" s="120"/>
      <c r="E673" s="120"/>
      <c r="F673" s="120"/>
      <c r="G673" s="120"/>
      <c r="H673" s="120"/>
      <c r="I673" s="120"/>
      <c r="J673" s="120"/>
      <c r="K673" s="120"/>
      <c r="L673" s="120"/>
      <c r="M673" s="120"/>
      <c r="N673" s="120"/>
      <c r="O673" s="120"/>
      <c r="P673" s="120"/>
      <c r="Q673" s="120"/>
      <c r="R673" s="120"/>
      <c r="S673" s="120"/>
    </row>
    <row r="674" spans="1:19" ht="14.25" customHeight="1">
      <c r="A674" s="120"/>
      <c r="B674" s="120"/>
      <c r="C674" s="120"/>
      <c r="D674" s="120"/>
      <c r="E674" s="120"/>
      <c r="F674" s="120"/>
      <c r="G674" s="120"/>
      <c r="H674" s="120"/>
      <c r="I674" s="120"/>
      <c r="J674" s="120"/>
      <c r="K674" s="120"/>
      <c r="L674" s="120"/>
      <c r="M674" s="120"/>
      <c r="N674" s="120"/>
      <c r="O674" s="120"/>
      <c r="P674" s="120"/>
      <c r="Q674" s="120"/>
      <c r="R674" s="120"/>
      <c r="S674" s="120"/>
    </row>
    <row r="675" spans="1:19" ht="14.25" customHeight="1">
      <c r="A675" s="120"/>
      <c r="B675" s="120"/>
      <c r="C675" s="120"/>
      <c r="D675" s="120"/>
      <c r="E675" s="120"/>
      <c r="F675" s="120"/>
      <c r="G675" s="120"/>
      <c r="H675" s="120"/>
      <c r="I675" s="120"/>
      <c r="J675" s="120"/>
      <c r="K675" s="120"/>
      <c r="L675" s="120"/>
      <c r="M675" s="120"/>
      <c r="N675" s="120"/>
      <c r="O675" s="120"/>
      <c r="P675" s="120"/>
      <c r="Q675" s="120"/>
      <c r="R675" s="120"/>
      <c r="S675" s="120"/>
    </row>
    <row r="676" spans="1:19" ht="14.25" customHeight="1">
      <c r="A676" s="120"/>
      <c r="B676" s="120"/>
      <c r="C676" s="120"/>
      <c r="D676" s="120"/>
      <c r="E676" s="120"/>
      <c r="F676" s="120"/>
      <c r="G676" s="120"/>
      <c r="H676" s="120"/>
      <c r="I676" s="120"/>
      <c r="J676" s="120"/>
      <c r="K676" s="120"/>
      <c r="L676" s="120"/>
      <c r="M676" s="120"/>
      <c r="N676" s="120"/>
      <c r="O676" s="120"/>
      <c r="P676" s="120"/>
      <c r="Q676" s="120"/>
      <c r="R676" s="120"/>
      <c r="S676" s="120"/>
    </row>
    <row r="677" spans="1:19" ht="14.25" customHeight="1">
      <c r="A677" s="120"/>
      <c r="B677" s="120"/>
      <c r="C677" s="120"/>
      <c r="D677" s="120"/>
      <c r="E677" s="120"/>
      <c r="F677" s="120"/>
      <c r="G677" s="120"/>
      <c r="H677" s="120"/>
      <c r="I677" s="120"/>
      <c r="J677" s="120"/>
      <c r="K677" s="120"/>
      <c r="L677" s="120"/>
      <c r="M677" s="120"/>
      <c r="N677" s="120"/>
      <c r="O677" s="120"/>
      <c r="P677" s="120"/>
      <c r="Q677" s="120"/>
      <c r="R677" s="120"/>
      <c r="S677" s="120"/>
    </row>
    <row r="678" spans="1:19" ht="14.25" customHeight="1">
      <c r="A678" s="120"/>
      <c r="B678" s="120"/>
      <c r="C678" s="120"/>
      <c r="D678" s="120"/>
      <c r="E678" s="120"/>
      <c r="F678" s="120"/>
      <c r="G678" s="120"/>
      <c r="H678" s="120"/>
      <c r="I678" s="120"/>
      <c r="J678" s="120"/>
      <c r="K678" s="120"/>
      <c r="L678" s="120"/>
      <c r="M678" s="120"/>
      <c r="N678" s="120"/>
      <c r="O678" s="120"/>
      <c r="P678" s="120"/>
      <c r="Q678" s="120"/>
      <c r="R678" s="120"/>
      <c r="S678" s="120"/>
    </row>
    <row r="679" spans="1:19" ht="14.25" customHeight="1">
      <c r="A679" s="120"/>
      <c r="B679" s="120"/>
      <c r="C679" s="120"/>
      <c r="D679" s="120"/>
      <c r="E679" s="120"/>
      <c r="F679" s="120"/>
      <c r="G679" s="120"/>
      <c r="H679" s="120"/>
      <c r="I679" s="120"/>
      <c r="J679" s="120"/>
      <c r="K679" s="120"/>
      <c r="L679" s="120"/>
      <c r="M679" s="120"/>
      <c r="N679" s="120"/>
      <c r="O679" s="120"/>
      <c r="P679" s="120"/>
      <c r="Q679" s="120"/>
      <c r="R679" s="120"/>
      <c r="S679" s="120"/>
    </row>
    <row r="680" spans="1:19" ht="14.25" customHeight="1">
      <c r="A680" s="120"/>
      <c r="B680" s="120"/>
      <c r="C680" s="120"/>
      <c r="D680" s="120"/>
      <c r="E680" s="120"/>
      <c r="F680" s="120"/>
      <c r="G680" s="120"/>
      <c r="H680" s="120"/>
      <c r="I680" s="120"/>
      <c r="J680" s="120"/>
      <c r="K680" s="120"/>
      <c r="L680" s="120"/>
      <c r="M680" s="120"/>
      <c r="N680" s="120"/>
      <c r="O680" s="120"/>
      <c r="P680" s="120"/>
      <c r="Q680" s="120"/>
      <c r="R680" s="120"/>
      <c r="S680" s="120"/>
    </row>
    <row r="681" spans="1:19" ht="14.25" customHeight="1">
      <c r="A681" s="120"/>
      <c r="B681" s="120"/>
      <c r="C681" s="120"/>
      <c r="D681" s="120"/>
      <c r="E681" s="120"/>
      <c r="F681" s="120"/>
      <c r="G681" s="120"/>
      <c r="H681" s="120"/>
      <c r="I681" s="120"/>
      <c r="J681" s="120"/>
      <c r="K681" s="120"/>
      <c r="L681" s="120"/>
      <c r="M681" s="120"/>
      <c r="N681" s="120"/>
      <c r="O681" s="120"/>
      <c r="P681" s="120"/>
      <c r="Q681" s="120"/>
      <c r="R681" s="120"/>
      <c r="S681" s="120"/>
    </row>
    <row r="682" spans="1:19" ht="14.25" customHeight="1">
      <c r="A682" s="120"/>
      <c r="B682" s="120"/>
      <c r="C682" s="120"/>
      <c r="D682" s="120"/>
      <c r="E682" s="120"/>
      <c r="F682" s="120"/>
      <c r="G682" s="120"/>
      <c r="H682" s="120"/>
      <c r="I682" s="120"/>
      <c r="J682" s="120"/>
      <c r="K682" s="120"/>
      <c r="L682" s="120"/>
      <c r="M682" s="120"/>
      <c r="N682" s="120"/>
      <c r="O682" s="120"/>
      <c r="P682" s="120"/>
      <c r="Q682" s="120"/>
      <c r="R682" s="120"/>
      <c r="S682" s="120"/>
    </row>
    <row r="683" spans="1:19" ht="14.25" customHeight="1">
      <c r="A683" s="120"/>
      <c r="B683" s="120"/>
      <c r="C683" s="120"/>
      <c r="D683" s="120"/>
      <c r="E683" s="120"/>
      <c r="F683" s="120"/>
      <c r="G683" s="120"/>
      <c r="H683" s="120"/>
      <c r="I683" s="120"/>
      <c r="J683" s="120"/>
      <c r="K683" s="120"/>
      <c r="L683" s="120"/>
      <c r="M683" s="120"/>
      <c r="N683" s="120"/>
      <c r="O683" s="120"/>
      <c r="P683" s="120"/>
      <c r="Q683" s="120"/>
      <c r="R683" s="120"/>
      <c r="S683" s="120"/>
    </row>
    <row r="684" spans="1:19" ht="14.25" customHeight="1">
      <c r="A684" s="120"/>
      <c r="B684" s="120"/>
      <c r="C684" s="120"/>
      <c r="D684" s="120"/>
      <c r="E684" s="120"/>
      <c r="F684" s="120"/>
      <c r="G684" s="120"/>
      <c r="H684" s="120"/>
      <c r="I684" s="120"/>
      <c r="J684" s="120"/>
      <c r="K684" s="120"/>
      <c r="L684" s="120"/>
      <c r="M684" s="120"/>
      <c r="N684" s="120"/>
      <c r="O684" s="120"/>
      <c r="P684" s="120"/>
      <c r="Q684" s="120"/>
      <c r="R684" s="120"/>
      <c r="S684" s="120"/>
    </row>
    <row r="685" spans="1:19" ht="14.25" customHeight="1">
      <c r="A685" s="120"/>
      <c r="B685" s="120"/>
      <c r="C685" s="120"/>
      <c r="D685" s="120"/>
      <c r="E685" s="120"/>
      <c r="F685" s="120"/>
      <c r="G685" s="120"/>
      <c r="H685" s="120"/>
      <c r="I685" s="120"/>
      <c r="J685" s="120"/>
      <c r="K685" s="120"/>
      <c r="L685" s="120"/>
      <c r="M685" s="120"/>
      <c r="N685" s="120"/>
      <c r="O685" s="120"/>
      <c r="P685" s="120"/>
      <c r="Q685" s="120"/>
      <c r="R685" s="120"/>
      <c r="S685" s="120"/>
    </row>
    <row r="686" spans="1:19" ht="14.25" customHeight="1">
      <c r="A686" s="120"/>
      <c r="B686" s="120"/>
      <c r="C686" s="120"/>
      <c r="D686" s="120"/>
      <c r="E686" s="120"/>
      <c r="F686" s="120"/>
      <c r="G686" s="120"/>
      <c r="H686" s="120"/>
      <c r="I686" s="120"/>
      <c r="J686" s="120"/>
      <c r="K686" s="120"/>
      <c r="L686" s="120"/>
      <c r="M686" s="120"/>
      <c r="N686" s="120"/>
      <c r="O686" s="120"/>
      <c r="P686" s="120"/>
      <c r="Q686" s="120"/>
      <c r="R686" s="120"/>
      <c r="S686" s="120"/>
    </row>
    <row r="687" spans="1:19" ht="14.25" customHeight="1">
      <c r="A687" s="120"/>
      <c r="B687" s="120"/>
      <c r="C687" s="120"/>
      <c r="D687" s="120"/>
      <c r="E687" s="120"/>
      <c r="F687" s="120"/>
      <c r="G687" s="120"/>
      <c r="H687" s="120"/>
      <c r="I687" s="120"/>
      <c r="J687" s="120"/>
      <c r="K687" s="120"/>
      <c r="L687" s="120"/>
      <c r="M687" s="120"/>
      <c r="N687" s="120"/>
      <c r="O687" s="120"/>
      <c r="P687" s="120"/>
      <c r="Q687" s="120"/>
      <c r="R687" s="120"/>
      <c r="S687" s="120"/>
    </row>
    <row r="688" spans="1:19" ht="14.25" customHeight="1">
      <c r="A688" s="120"/>
      <c r="B688" s="120"/>
      <c r="C688" s="120"/>
      <c r="D688" s="120"/>
      <c r="E688" s="120"/>
      <c r="F688" s="120"/>
      <c r="G688" s="120"/>
      <c r="H688" s="120"/>
      <c r="I688" s="120"/>
      <c r="J688" s="120"/>
      <c r="K688" s="120"/>
      <c r="L688" s="120"/>
      <c r="M688" s="120"/>
      <c r="N688" s="120"/>
      <c r="O688" s="120"/>
      <c r="P688" s="120"/>
      <c r="Q688" s="120"/>
      <c r="R688" s="120"/>
      <c r="S688" s="120"/>
    </row>
    <row r="689" spans="1:19" ht="14.25" customHeight="1">
      <c r="A689" s="120"/>
      <c r="B689" s="120"/>
      <c r="C689" s="120"/>
      <c r="D689" s="120"/>
      <c r="E689" s="120"/>
      <c r="F689" s="120"/>
      <c r="G689" s="120"/>
      <c r="H689" s="120"/>
      <c r="I689" s="120"/>
      <c r="J689" s="120"/>
      <c r="K689" s="120"/>
      <c r="L689" s="120"/>
      <c r="M689" s="120"/>
      <c r="N689" s="120"/>
      <c r="O689" s="120"/>
      <c r="P689" s="120"/>
      <c r="Q689" s="120"/>
      <c r="R689" s="120"/>
      <c r="S689" s="120"/>
    </row>
    <row r="690" spans="1:19" ht="14.25" customHeight="1">
      <c r="A690" s="120"/>
      <c r="B690" s="120"/>
      <c r="C690" s="120"/>
      <c r="D690" s="120"/>
      <c r="E690" s="120"/>
      <c r="F690" s="120"/>
      <c r="G690" s="120"/>
      <c r="H690" s="120"/>
      <c r="I690" s="120"/>
      <c r="J690" s="120"/>
      <c r="K690" s="120"/>
      <c r="L690" s="120"/>
      <c r="M690" s="120"/>
      <c r="N690" s="120"/>
      <c r="O690" s="120"/>
      <c r="P690" s="120"/>
      <c r="Q690" s="120"/>
      <c r="R690" s="120"/>
      <c r="S690" s="120"/>
    </row>
    <row r="691" spans="1:19" ht="14.25" customHeight="1">
      <c r="A691" s="120"/>
      <c r="B691" s="120"/>
      <c r="C691" s="120"/>
      <c r="D691" s="120"/>
      <c r="E691" s="120"/>
      <c r="F691" s="120"/>
      <c r="G691" s="120"/>
      <c r="H691" s="120"/>
      <c r="I691" s="120"/>
      <c r="J691" s="120"/>
      <c r="K691" s="120"/>
      <c r="L691" s="120"/>
      <c r="M691" s="120"/>
      <c r="N691" s="120"/>
      <c r="O691" s="120"/>
      <c r="P691" s="120"/>
      <c r="Q691" s="120"/>
      <c r="R691" s="120"/>
      <c r="S691" s="120"/>
    </row>
    <row r="692" spans="1:19" ht="14.25" customHeight="1">
      <c r="A692" s="120"/>
      <c r="B692" s="120"/>
      <c r="C692" s="120"/>
      <c r="D692" s="120"/>
      <c r="E692" s="120"/>
      <c r="F692" s="120"/>
      <c r="G692" s="120"/>
      <c r="H692" s="120"/>
      <c r="I692" s="120"/>
      <c r="J692" s="120"/>
      <c r="K692" s="120"/>
      <c r="L692" s="120"/>
      <c r="M692" s="120"/>
      <c r="N692" s="120"/>
      <c r="O692" s="120"/>
      <c r="P692" s="120"/>
      <c r="Q692" s="120"/>
      <c r="R692" s="120"/>
      <c r="S692" s="120"/>
    </row>
    <row r="693" spans="1:19" ht="14.25" customHeight="1">
      <c r="A693" s="120"/>
      <c r="B693" s="120"/>
      <c r="C693" s="120"/>
      <c r="D693" s="120"/>
      <c r="E693" s="120"/>
      <c r="F693" s="120"/>
      <c r="G693" s="120"/>
      <c r="H693" s="120"/>
      <c r="I693" s="120"/>
      <c r="J693" s="120"/>
      <c r="K693" s="120"/>
      <c r="L693" s="120"/>
      <c r="M693" s="120"/>
      <c r="N693" s="120"/>
      <c r="O693" s="120"/>
      <c r="P693" s="120"/>
      <c r="Q693" s="120"/>
      <c r="R693" s="120"/>
      <c r="S693" s="120"/>
    </row>
    <row r="694" spans="1:19" ht="14.25" customHeight="1">
      <c r="A694" s="120"/>
      <c r="B694" s="120"/>
      <c r="C694" s="120"/>
      <c r="D694" s="120"/>
      <c r="E694" s="120"/>
      <c r="F694" s="120"/>
      <c r="G694" s="120"/>
      <c r="H694" s="120"/>
      <c r="I694" s="120"/>
      <c r="J694" s="120"/>
      <c r="K694" s="120"/>
      <c r="L694" s="120"/>
      <c r="M694" s="120"/>
      <c r="N694" s="120"/>
      <c r="O694" s="120"/>
      <c r="P694" s="120"/>
      <c r="Q694" s="120"/>
      <c r="R694" s="120"/>
      <c r="S694" s="120"/>
    </row>
    <row r="695" spans="1:19" ht="14.25" customHeight="1">
      <c r="A695" s="120"/>
      <c r="B695" s="120"/>
      <c r="C695" s="120"/>
      <c r="D695" s="120"/>
      <c r="E695" s="120"/>
      <c r="F695" s="120"/>
      <c r="G695" s="120"/>
      <c r="H695" s="120"/>
      <c r="I695" s="120"/>
      <c r="J695" s="120"/>
      <c r="K695" s="120"/>
      <c r="L695" s="120"/>
      <c r="M695" s="120"/>
      <c r="N695" s="120"/>
      <c r="O695" s="120"/>
      <c r="P695" s="120"/>
      <c r="Q695" s="120"/>
      <c r="R695" s="120"/>
      <c r="S695" s="120"/>
    </row>
    <row r="696" spans="1:19" ht="14.25" customHeight="1">
      <c r="A696" s="120"/>
      <c r="B696" s="120"/>
      <c r="C696" s="120"/>
      <c r="D696" s="120"/>
      <c r="E696" s="120"/>
      <c r="F696" s="120"/>
      <c r="G696" s="120"/>
      <c r="H696" s="120"/>
      <c r="I696" s="120"/>
      <c r="J696" s="120"/>
      <c r="K696" s="120"/>
      <c r="L696" s="120"/>
      <c r="M696" s="120"/>
      <c r="N696" s="120"/>
      <c r="O696" s="120"/>
      <c r="P696" s="120"/>
      <c r="Q696" s="120"/>
      <c r="R696" s="120"/>
      <c r="S696" s="120"/>
    </row>
    <row r="697" spans="1:19" ht="14.25" customHeight="1">
      <c r="A697" s="120"/>
      <c r="B697" s="120"/>
      <c r="C697" s="120"/>
      <c r="D697" s="120"/>
      <c r="E697" s="120"/>
      <c r="F697" s="120"/>
      <c r="G697" s="120"/>
      <c r="H697" s="120"/>
      <c r="I697" s="120"/>
      <c r="J697" s="120"/>
      <c r="K697" s="120"/>
      <c r="L697" s="120"/>
      <c r="M697" s="120"/>
      <c r="N697" s="120"/>
      <c r="O697" s="120"/>
      <c r="P697" s="120"/>
      <c r="Q697" s="120"/>
      <c r="R697" s="120"/>
      <c r="S697" s="120"/>
    </row>
    <row r="698" spans="1:19" ht="14.25" customHeight="1">
      <c r="A698" s="120"/>
      <c r="B698" s="120"/>
      <c r="C698" s="120"/>
      <c r="D698" s="120"/>
      <c r="E698" s="120"/>
      <c r="F698" s="120"/>
      <c r="G698" s="120"/>
      <c r="H698" s="120"/>
      <c r="I698" s="120"/>
      <c r="J698" s="120"/>
      <c r="K698" s="120"/>
      <c r="L698" s="120"/>
      <c r="M698" s="120"/>
      <c r="N698" s="120"/>
      <c r="O698" s="120"/>
      <c r="P698" s="120"/>
      <c r="Q698" s="120"/>
      <c r="R698" s="120"/>
      <c r="S698" s="120"/>
    </row>
    <row r="699" spans="1:19" ht="14.25" customHeight="1">
      <c r="A699" s="120"/>
      <c r="B699" s="120"/>
      <c r="C699" s="120"/>
      <c r="D699" s="120"/>
      <c r="E699" s="120"/>
      <c r="F699" s="120"/>
      <c r="G699" s="120"/>
      <c r="H699" s="120"/>
      <c r="I699" s="120"/>
      <c r="J699" s="120"/>
      <c r="K699" s="120"/>
      <c r="L699" s="120"/>
      <c r="M699" s="120"/>
      <c r="N699" s="120"/>
      <c r="O699" s="120"/>
      <c r="P699" s="120"/>
      <c r="Q699" s="120"/>
      <c r="R699" s="120"/>
      <c r="S699" s="120"/>
    </row>
    <row r="700" spans="1:19" ht="14.25" customHeight="1">
      <c r="A700" s="120"/>
      <c r="B700" s="120"/>
      <c r="C700" s="120"/>
      <c r="D700" s="120"/>
      <c r="E700" s="120"/>
      <c r="F700" s="120"/>
      <c r="G700" s="120"/>
      <c r="H700" s="120"/>
      <c r="I700" s="120"/>
      <c r="J700" s="120"/>
      <c r="K700" s="120"/>
      <c r="L700" s="120"/>
      <c r="M700" s="120"/>
      <c r="N700" s="120"/>
      <c r="O700" s="120"/>
      <c r="P700" s="120"/>
      <c r="Q700" s="120"/>
      <c r="R700" s="120"/>
      <c r="S700" s="120"/>
    </row>
    <row r="701" spans="1:19" ht="14.25" customHeight="1">
      <c r="A701" s="120"/>
      <c r="B701" s="120"/>
      <c r="C701" s="120"/>
      <c r="D701" s="120"/>
      <c r="E701" s="120"/>
      <c r="F701" s="120"/>
      <c r="G701" s="120"/>
      <c r="H701" s="120"/>
      <c r="I701" s="120"/>
      <c r="J701" s="120"/>
      <c r="K701" s="120"/>
      <c r="L701" s="120"/>
      <c r="M701" s="120"/>
      <c r="N701" s="120"/>
      <c r="O701" s="120"/>
      <c r="P701" s="120"/>
      <c r="Q701" s="120"/>
      <c r="R701" s="120"/>
      <c r="S701" s="120"/>
    </row>
    <row r="702" spans="1:19" ht="14.25" customHeight="1">
      <c r="A702" s="120"/>
      <c r="B702" s="120"/>
      <c r="C702" s="120"/>
      <c r="D702" s="120"/>
      <c r="E702" s="120"/>
      <c r="F702" s="120"/>
      <c r="G702" s="120"/>
      <c r="H702" s="120"/>
      <c r="I702" s="120"/>
      <c r="J702" s="120"/>
      <c r="K702" s="120"/>
      <c r="L702" s="120"/>
      <c r="M702" s="120"/>
      <c r="N702" s="120"/>
      <c r="O702" s="120"/>
      <c r="P702" s="120"/>
      <c r="Q702" s="120"/>
      <c r="R702" s="120"/>
      <c r="S702" s="120"/>
    </row>
    <row r="703" spans="1:19" ht="14.25" customHeight="1">
      <c r="A703" s="120"/>
      <c r="B703" s="120"/>
      <c r="C703" s="120"/>
      <c r="D703" s="120"/>
      <c r="E703" s="120"/>
      <c r="F703" s="120"/>
      <c r="G703" s="120"/>
      <c r="H703" s="120"/>
      <c r="I703" s="120"/>
      <c r="J703" s="120"/>
      <c r="K703" s="120"/>
      <c r="L703" s="120"/>
      <c r="M703" s="120"/>
      <c r="N703" s="120"/>
      <c r="O703" s="120"/>
      <c r="P703" s="120"/>
      <c r="Q703" s="120"/>
      <c r="R703" s="120"/>
      <c r="S703" s="120"/>
    </row>
    <row r="704" spans="1:19" ht="14.25" customHeight="1">
      <c r="A704" s="120"/>
      <c r="B704" s="120"/>
      <c r="C704" s="120"/>
      <c r="D704" s="120"/>
      <c r="E704" s="120"/>
      <c r="F704" s="120"/>
      <c r="G704" s="120"/>
      <c r="H704" s="120"/>
      <c r="I704" s="120"/>
      <c r="J704" s="120"/>
      <c r="K704" s="120"/>
      <c r="L704" s="120"/>
      <c r="M704" s="120"/>
      <c r="N704" s="120"/>
      <c r="O704" s="120"/>
      <c r="P704" s="120"/>
      <c r="Q704" s="120"/>
      <c r="R704" s="120"/>
      <c r="S704" s="120"/>
    </row>
    <row r="705" spans="1:19" ht="14.25" customHeight="1">
      <c r="A705" s="120"/>
      <c r="B705" s="120"/>
      <c r="C705" s="120"/>
      <c r="D705" s="120"/>
      <c r="E705" s="120"/>
      <c r="F705" s="120"/>
      <c r="G705" s="120"/>
      <c r="H705" s="120"/>
      <c r="I705" s="120"/>
      <c r="J705" s="120"/>
      <c r="K705" s="120"/>
      <c r="L705" s="120"/>
      <c r="M705" s="120"/>
      <c r="N705" s="120"/>
      <c r="O705" s="120"/>
      <c r="P705" s="120"/>
      <c r="Q705" s="120"/>
      <c r="R705" s="120"/>
      <c r="S705" s="120"/>
    </row>
    <row r="706" spans="1:19" ht="14.25" customHeight="1">
      <c r="A706" s="120"/>
      <c r="B706" s="120"/>
      <c r="C706" s="120"/>
      <c r="D706" s="120"/>
      <c r="E706" s="120"/>
      <c r="F706" s="120"/>
      <c r="G706" s="120"/>
      <c r="H706" s="120"/>
      <c r="I706" s="120"/>
      <c r="J706" s="120"/>
      <c r="K706" s="120"/>
      <c r="L706" s="120"/>
      <c r="M706" s="120"/>
      <c r="N706" s="120"/>
      <c r="O706" s="120"/>
      <c r="P706" s="120"/>
      <c r="Q706" s="120"/>
      <c r="R706" s="120"/>
      <c r="S706" s="120"/>
    </row>
    <row r="707" spans="1:19" ht="14.25" customHeight="1">
      <c r="A707" s="120"/>
      <c r="B707" s="120"/>
      <c r="C707" s="120"/>
      <c r="D707" s="120"/>
      <c r="E707" s="120"/>
      <c r="F707" s="120"/>
      <c r="G707" s="120"/>
      <c r="H707" s="120"/>
      <c r="I707" s="120"/>
      <c r="J707" s="120"/>
      <c r="K707" s="120"/>
      <c r="L707" s="120"/>
      <c r="M707" s="120"/>
      <c r="N707" s="120"/>
      <c r="O707" s="120"/>
      <c r="P707" s="120"/>
      <c r="Q707" s="120"/>
      <c r="R707" s="120"/>
      <c r="S707" s="120"/>
    </row>
    <row r="708" spans="1:19" ht="14.25" customHeight="1">
      <c r="A708" s="120"/>
      <c r="B708" s="120"/>
      <c r="C708" s="120"/>
      <c r="D708" s="120"/>
      <c r="E708" s="120"/>
      <c r="F708" s="120"/>
      <c r="G708" s="120"/>
      <c r="H708" s="120"/>
      <c r="I708" s="120"/>
      <c r="J708" s="120"/>
      <c r="K708" s="120"/>
      <c r="L708" s="120"/>
      <c r="M708" s="120"/>
      <c r="N708" s="120"/>
      <c r="O708" s="120"/>
      <c r="P708" s="120"/>
      <c r="Q708" s="120"/>
      <c r="R708" s="120"/>
      <c r="S708" s="120"/>
    </row>
    <row r="709" spans="1:19" ht="14.25" customHeight="1">
      <c r="A709" s="120"/>
      <c r="B709" s="120"/>
      <c r="C709" s="120"/>
      <c r="D709" s="120"/>
      <c r="E709" s="120"/>
      <c r="F709" s="120"/>
      <c r="G709" s="120"/>
      <c r="H709" s="120"/>
      <c r="I709" s="120"/>
      <c r="J709" s="120"/>
      <c r="K709" s="120"/>
      <c r="L709" s="120"/>
      <c r="M709" s="120"/>
      <c r="N709" s="120"/>
      <c r="O709" s="120"/>
      <c r="P709" s="120"/>
      <c r="Q709" s="120"/>
      <c r="R709" s="120"/>
      <c r="S709" s="120"/>
    </row>
    <row r="710" spans="1:19" ht="14.25" customHeight="1">
      <c r="A710" s="120"/>
      <c r="B710" s="120"/>
      <c r="C710" s="120"/>
      <c r="D710" s="120"/>
      <c r="E710" s="120"/>
      <c r="F710" s="120"/>
      <c r="G710" s="120"/>
      <c r="H710" s="120"/>
      <c r="I710" s="120"/>
      <c r="J710" s="120"/>
      <c r="K710" s="120"/>
      <c r="L710" s="120"/>
      <c r="M710" s="120"/>
      <c r="N710" s="120"/>
      <c r="O710" s="120"/>
      <c r="P710" s="120"/>
      <c r="Q710" s="120"/>
      <c r="R710" s="120"/>
      <c r="S710" s="120"/>
    </row>
    <row r="711" spans="1:19" ht="14.25" customHeight="1">
      <c r="A711" s="120"/>
      <c r="B711" s="120"/>
      <c r="C711" s="120"/>
      <c r="D711" s="120"/>
      <c r="E711" s="120"/>
      <c r="F711" s="120"/>
      <c r="G711" s="120"/>
      <c r="H711" s="120"/>
      <c r="I711" s="120"/>
      <c r="J711" s="120"/>
      <c r="K711" s="120"/>
      <c r="L711" s="120"/>
      <c r="M711" s="120"/>
      <c r="N711" s="120"/>
      <c r="O711" s="120"/>
      <c r="P711" s="120"/>
      <c r="Q711" s="120"/>
      <c r="R711" s="120"/>
      <c r="S711" s="120"/>
    </row>
    <row r="712" spans="1:19" ht="14.25" customHeight="1">
      <c r="A712" s="120"/>
      <c r="B712" s="120"/>
      <c r="C712" s="120"/>
      <c r="D712" s="120"/>
      <c r="E712" s="120"/>
      <c r="F712" s="120"/>
      <c r="G712" s="120"/>
      <c r="H712" s="120"/>
      <c r="I712" s="120"/>
      <c r="J712" s="120"/>
      <c r="K712" s="120"/>
      <c r="L712" s="120"/>
      <c r="M712" s="120"/>
      <c r="N712" s="120"/>
      <c r="O712" s="120"/>
      <c r="P712" s="120"/>
      <c r="Q712" s="120"/>
      <c r="R712" s="120"/>
      <c r="S712" s="120"/>
    </row>
    <row r="713" spans="1:19" ht="14.25" customHeight="1">
      <c r="A713" s="120"/>
      <c r="B713" s="120"/>
      <c r="C713" s="120"/>
      <c r="D713" s="120"/>
      <c r="E713" s="120"/>
      <c r="F713" s="120"/>
      <c r="G713" s="120"/>
      <c r="H713" s="120"/>
      <c r="I713" s="120"/>
      <c r="J713" s="120"/>
      <c r="K713" s="120"/>
      <c r="L713" s="120"/>
      <c r="M713" s="120"/>
      <c r="N713" s="120"/>
      <c r="O713" s="120"/>
      <c r="P713" s="120"/>
      <c r="Q713" s="120"/>
      <c r="R713" s="120"/>
      <c r="S713" s="120"/>
    </row>
    <row r="714" spans="1:19" ht="14.25" customHeight="1">
      <c r="A714" s="120"/>
      <c r="B714" s="120"/>
      <c r="C714" s="120"/>
      <c r="D714" s="120"/>
      <c r="E714" s="120"/>
      <c r="F714" s="120"/>
      <c r="G714" s="120"/>
      <c r="H714" s="120"/>
      <c r="I714" s="120"/>
      <c r="J714" s="120"/>
      <c r="K714" s="120"/>
      <c r="L714" s="120"/>
      <c r="M714" s="120"/>
      <c r="N714" s="120"/>
      <c r="O714" s="120"/>
      <c r="P714" s="120"/>
      <c r="Q714" s="120"/>
      <c r="R714" s="120"/>
      <c r="S714" s="120"/>
    </row>
    <row r="715" spans="1:19" ht="14.25" customHeight="1">
      <c r="A715" s="120"/>
      <c r="B715" s="120"/>
      <c r="C715" s="120"/>
      <c r="D715" s="120"/>
      <c r="E715" s="120"/>
      <c r="F715" s="120"/>
      <c r="G715" s="120"/>
      <c r="H715" s="120"/>
      <c r="I715" s="120"/>
      <c r="J715" s="120"/>
      <c r="K715" s="120"/>
      <c r="L715" s="120"/>
      <c r="M715" s="120"/>
      <c r="N715" s="120"/>
      <c r="O715" s="120"/>
      <c r="P715" s="120"/>
      <c r="Q715" s="120"/>
      <c r="R715" s="120"/>
      <c r="S715" s="120"/>
    </row>
    <row r="716" spans="1:19" ht="14.25" customHeight="1">
      <c r="A716" s="120"/>
      <c r="B716" s="120"/>
      <c r="C716" s="120"/>
      <c r="D716" s="120"/>
      <c r="E716" s="120"/>
      <c r="F716" s="120"/>
      <c r="G716" s="120"/>
      <c r="H716" s="120"/>
      <c r="I716" s="120"/>
      <c r="J716" s="120"/>
      <c r="K716" s="120"/>
      <c r="L716" s="120"/>
      <c r="M716" s="120"/>
      <c r="N716" s="120"/>
      <c r="O716" s="120"/>
      <c r="P716" s="120"/>
      <c r="Q716" s="120"/>
      <c r="R716" s="120"/>
      <c r="S716" s="120"/>
    </row>
    <row r="717" spans="1:19" ht="14.25" customHeight="1">
      <c r="A717" s="120"/>
      <c r="B717" s="120"/>
      <c r="C717" s="120"/>
      <c r="D717" s="120"/>
      <c r="E717" s="120"/>
      <c r="F717" s="120"/>
      <c r="G717" s="120"/>
      <c r="H717" s="120"/>
      <c r="I717" s="120"/>
      <c r="J717" s="120"/>
      <c r="K717" s="120"/>
      <c r="L717" s="120"/>
      <c r="M717" s="120"/>
      <c r="N717" s="120"/>
      <c r="O717" s="120"/>
      <c r="P717" s="120"/>
      <c r="Q717" s="120"/>
      <c r="R717" s="120"/>
      <c r="S717" s="120"/>
    </row>
    <row r="718" spans="1:19" ht="14.25" customHeight="1">
      <c r="A718" s="120"/>
      <c r="B718" s="120"/>
      <c r="C718" s="120"/>
      <c r="D718" s="120"/>
      <c r="E718" s="120"/>
      <c r="F718" s="120"/>
      <c r="G718" s="120"/>
      <c r="H718" s="120"/>
      <c r="I718" s="120"/>
      <c r="J718" s="120"/>
      <c r="K718" s="120"/>
      <c r="L718" s="120"/>
      <c r="M718" s="120"/>
      <c r="N718" s="120"/>
      <c r="O718" s="120"/>
      <c r="P718" s="120"/>
      <c r="Q718" s="120"/>
      <c r="R718" s="120"/>
      <c r="S718" s="120"/>
    </row>
    <row r="719" spans="1:19" ht="14.25" customHeight="1">
      <c r="A719" s="120"/>
      <c r="B719" s="120"/>
      <c r="C719" s="120"/>
      <c r="D719" s="120"/>
      <c r="E719" s="120"/>
      <c r="F719" s="120"/>
      <c r="G719" s="120"/>
      <c r="H719" s="120"/>
      <c r="I719" s="120"/>
      <c r="J719" s="120"/>
      <c r="K719" s="120"/>
      <c r="L719" s="120"/>
      <c r="M719" s="120"/>
      <c r="N719" s="120"/>
      <c r="O719" s="120"/>
      <c r="P719" s="120"/>
      <c r="Q719" s="120"/>
      <c r="R719" s="120"/>
      <c r="S719" s="120"/>
    </row>
    <row r="720" spans="1:19" ht="14.25" customHeight="1">
      <c r="A720" s="120"/>
      <c r="B720" s="120"/>
      <c r="C720" s="120"/>
      <c r="D720" s="120"/>
      <c r="E720" s="120"/>
      <c r="F720" s="120"/>
      <c r="G720" s="120"/>
      <c r="H720" s="120"/>
      <c r="I720" s="120"/>
      <c r="J720" s="120"/>
      <c r="K720" s="120"/>
      <c r="L720" s="120"/>
      <c r="M720" s="120"/>
      <c r="N720" s="120"/>
      <c r="O720" s="120"/>
      <c r="P720" s="120"/>
      <c r="Q720" s="120"/>
      <c r="R720" s="120"/>
      <c r="S720" s="120"/>
    </row>
    <row r="721" spans="1:19" ht="14.25" customHeight="1">
      <c r="A721" s="120"/>
      <c r="B721" s="120"/>
      <c r="C721" s="120"/>
      <c r="D721" s="120"/>
      <c r="E721" s="120"/>
      <c r="F721" s="120"/>
      <c r="G721" s="120"/>
      <c r="H721" s="120"/>
      <c r="I721" s="120"/>
      <c r="J721" s="120"/>
      <c r="K721" s="120"/>
      <c r="L721" s="120"/>
      <c r="M721" s="120"/>
      <c r="N721" s="120"/>
      <c r="O721" s="120"/>
      <c r="P721" s="120"/>
      <c r="Q721" s="120"/>
      <c r="R721" s="120"/>
      <c r="S721" s="120"/>
    </row>
    <row r="722" spans="1:19" ht="14.25" customHeight="1">
      <c r="A722" s="120"/>
      <c r="B722" s="120"/>
      <c r="C722" s="120"/>
      <c r="D722" s="120"/>
      <c r="E722" s="120"/>
      <c r="F722" s="120"/>
      <c r="G722" s="120"/>
      <c r="H722" s="120"/>
      <c r="I722" s="120"/>
      <c r="J722" s="120"/>
      <c r="K722" s="120"/>
      <c r="L722" s="120"/>
      <c r="M722" s="120"/>
      <c r="N722" s="120"/>
      <c r="O722" s="120"/>
      <c r="P722" s="120"/>
      <c r="Q722" s="120"/>
      <c r="R722" s="120"/>
      <c r="S722" s="120"/>
    </row>
    <row r="723" spans="1:19" ht="14.25" customHeight="1">
      <c r="A723" s="120"/>
      <c r="B723" s="120"/>
      <c r="C723" s="120"/>
      <c r="D723" s="120"/>
      <c r="E723" s="120"/>
      <c r="F723" s="120"/>
      <c r="G723" s="120"/>
      <c r="H723" s="120"/>
      <c r="I723" s="120"/>
      <c r="J723" s="120"/>
      <c r="K723" s="120"/>
      <c r="L723" s="120"/>
      <c r="M723" s="120"/>
      <c r="N723" s="120"/>
      <c r="O723" s="120"/>
      <c r="P723" s="120"/>
      <c r="Q723" s="120"/>
      <c r="R723" s="120"/>
      <c r="S723" s="120"/>
    </row>
    <row r="724" spans="1:19" ht="14.25" customHeight="1">
      <c r="A724" s="120"/>
      <c r="B724" s="120"/>
      <c r="C724" s="120"/>
      <c r="D724" s="120"/>
      <c r="E724" s="120"/>
      <c r="F724" s="120"/>
      <c r="G724" s="120"/>
      <c r="H724" s="120"/>
      <c r="I724" s="120"/>
      <c r="J724" s="120"/>
      <c r="K724" s="120"/>
      <c r="L724" s="120"/>
      <c r="M724" s="120"/>
      <c r="N724" s="120"/>
      <c r="O724" s="120"/>
      <c r="P724" s="120"/>
      <c r="Q724" s="120"/>
      <c r="R724" s="120"/>
      <c r="S724" s="120"/>
    </row>
    <row r="725" spans="1:19" ht="14.25" customHeight="1">
      <c r="A725" s="120"/>
      <c r="B725" s="120"/>
      <c r="C725" s="120"/>
      <c r="D725" s="120"/>
      <c r="E725" s="120"/>
      <c r="F725" s="120"/>
      <c r="G725" s="120"/>
      <c r="H725" s="120"/>
      <c r="I725" s="120"/>
      <c r="J725" s="120"/>
      <c r="K725" s="120"/>
      <c r="L725" s="120"/>
      <c r="M725" s="120"/>
      <c r="N725" s="120"/>
      <c r="O725" s="120"/>
      <c r="P725" s="120"/>
      <c r="Q725" s="120"/>
      <c r="R725" s="120"/>
      <c r="S725" s="120"/>
    </row>
    <row r="726" spans="1:19" ht="14.25" customHeight="1">
      <c r="A726" s="120"/>
      <c r="B726" s="120"/>
      <c r="C726" s="120"/>
      <c r="D726" s="120"/>
      <c r="E726" s="120"/>
      <c r="F726" s="120"/>
      <c r="G726" s="120"/>
      <c r="H726" s="120"/>
      <c r="I726" s="120"/>
      <c r="J726" s="120"/>
      <c r="K726" s="120"/>
      <c r="L726" s="120"/>
      <c r="M726" s="120"/>
      <c r="N726" s="120"/>
      <c r="O726" s="120"/>
      <c r="P726" s="120"/>
      <c r="Q726" s="120"/>
      <c r="R726" s="120"/>
      <c r="S726" s="120"/>
    </row>
    <row r="727" spans="1:19" ht="14.25" customHeight="1">
      <c r="A727" s="120"/>
      <c r="B727" s="120"/>
      <c r="C727" s="120"/>
      <c r="D727" s="120"/>
      <c r="E727" s="120"/>
      <c r="F727" s="120"/>
      <c r="G727" s="120"/>
      <c r="H727" s="120"/>
      <c r="I727" s="120"/>
      <c r="J727" s="120"/>
      <c r="K727" s="120"/>
      <c r="L727" s="120"/>
      <c r="M727" s="120"/>
      <c r="N727" s="120"/>
      <c r="O727" s="120"/>
      <c r="P727" s="120"/>
      <c r="Q727" s="120"/>
      <c r="R727" s="120"/>
      <c r="S727" s="120"/>
    </row>
    <row r="728" spans="1:19" ht="14.25" customHeight="1">
      <c r="A728" s="120"/>
      <c r="B728" s="120"/>
      <c r="C728" s="120"/>
      <c r="D728" s="120"/>
      <c r="E728" s="120"/>
      <c r="F728" s="120"/>
      <c r="G728" s="120"/>
      <c r="H728" s="120"/>
      <c r="I728" s="120"/>
      <c r="J728" s="120"/>
      <c r="K728" s="120"/>
      <c r="L728" s="120"/>
      <c r="M728" s="120"/>
      <c r="N728" s="120"/>
      <c r="O728" s="120"/>
      <c r="P728" s="120"/>
      <c r="Q728" s="120"/>
      <c r="R728" s="120"/>
      <c r="S728" s="120"/>
    </row>
    <row r="729" spans="1:19" ht="14.25" customHeight="1">
      <c r="A729" s="120"/>
      <c r="B729" s="120"/>
      <c r="C729" s="120"/>
      <c r="D729" s="120"/>
      <c r="E729" s="120"/>
      <c r="F729" s="120"/>
      <c r="G729" s="120"/>
      <c r="H729" s="120"/>
      <c r="I729" s="120"/>
      <c r="J729" s="120"/>
      <c r="K729" s="120"/>
      <c r="L729" s="120"/>
      <c r="M729" s="120"/>
      <c r="N729" s="120"/>
      <c r="O729" s="120"/>
      <c r="P729" s="120"/>
      <c r="Q729" s="120"/>
      <c r="R729" s="120"/>
      <c r="S729" s="120"/>
    </row>
    <row r="730" spans="1:19" ht="14.25" customHeight="1">
      <c r="A730" s="120"/>
      <c r="B730" s="120"/>
      <c r="C730" s="120"/>
      <c r="D730" s="120"/>
      <c r="E730" s="120"/>
      <c r="F730" s="120"/>
      <c r="G730" s="120"/>
      <c r="H730" s="120"/>
      <c r="I730" s="120"/>
      <c r="J730" s="120"/>
      <c r="K730" s="120"/>
      <c r="L730" s="120"/>
      <c r="M730" s="120"/>
      <c r="N730" s="120"/>
      <c r="O730" s="120"/>
      <c r="P730" s="120"/>
      <c r="Q730" s="120"/>
      <c r="R730" s="120"/>
      <c r="S730" s="120"/>
    </row>
    <row r="731" spans="1:19" ht="14.25" customHeight="1">
      <c r="A731" s="120"/>
      <c r="B731" s="120"/>
      <c r="C731" s="120"/>
      <c r="D731" s="120"/>
      <c r="E731" s="120"/>
      <c r="F731" s="120"/>
      <c r="G731" s="120"/>
      <c r="H731" s="120"/>
      <c r="I731" s="120"/>
      <c r="J731" s="120"/>
      <c r="K731" s="120"/>
      <c r="L731" s="120"/>
      <c r="M731" s="120"/>
      <c r="N731" s="120"/>
      <c r="O731" s="120"/>
      <c r="P731" s="120"/>
      <c r="Q731" s="120"/>
      <c r="R731" s="120"/>
      <c r="S731" s="120"/>
    </row>
    <row r="732" spans="1:19" ht="14.25" customHeight="1">
      <c r="A732" s="120"/>
      <c r="B732" s="120"/>
      <c r="C732" s="120"/>
      <c r="D732" s="120"/>
      <c r="E732" s="120"/>
      <c r="F732" s="120"/>
      <c r="G732" s="120"/>
      <c r="H732" s="120"/>
      <c r="I732" s="120"/>
      <c r="J732" s="120"/>
      <c r="K732" s="120"/>
      <c r="L732" s="120"/>
      <c r="M732" s="120"/>
      <c r="N732" s="120"/>
      <c r="O732" s="120"/>
      <c r="P732" s="120"/>
      <c r="Q732" s="120"/>
      <c r="R732" s="120"/>
      <c r="S732" s="120"/>
    </row>
    <row r="733" spans="1:19" ht="14.25" customHeight="1">
      <c r="A733" s="120"/>
      <c r="B733" s="120"/>
      <c r="C733" s="120"/>
      <c r="D733" s="120"/>
      <c r="E733" s="120"/>
      <c r="F733" s="120"/>
      <c r="G733" s="120"/>
      <c r="H733" s="120"/>
      <c r="I733" s="120"/>
      <c r="J733" s="120"/>
      <c r="K733" s="120"/>
      <c r="L733" s="120"/>
      <c r="M733" s="120"/>
      <c r="N733" s="120"/>
      <c r="O733" s="120"/>
      <c r="P733" s="120"/>
      <c r="Q733" s="120"/>
      <c r="R733" s="120"/>
      <c r="S733" s="120"/>
    </row>
    <row r="734" spans="1:19" ht="14.25" customHeight="1">
      <c r="A734" s="120"/>
      <c r="B734" s="120"/>
      <c r="C734" s="120"/>
      <c r="D734" s="120"/>
      <c r="E734" s="120"/>
      <c r="F734" s="120"/>
      <c r="G734" s="120"/>
      <c r="H734" s="120"/>
      <c r="I734" s="120"/>
      <c r="J734" s="120"/>
      <c r="K734" s="120"/>
      <c r="L734" s="120"/>
      <c r="M734" s="120"/>
      <c r="N734" s="120"/>
      <c r="O734" s="120"/>
      <c r="P734" s="120"/>
      <c r="Q734" s="120"/>
      <c r="R734" s="120"/>
      <c r="S734" s="120"/>
    </row>
    <row r="735" spans="1:19" ht="14.25" customHeight="1">
      <c r="A735" s="120"/>
      <c r="B735" s="120"/>
      <c r="C735" s="120"/>
      <c r="D735" s="120"/>
      <c r="E735" s="120"/>
      <c r="F735" s="120"/>
      <c r="G735" s="120"/>
      <c r="H735" s="120"/>
      <c r="I735" s="120"/>
      <c r="J735" s="120"/>
      <c r="K735" s="120"/>
      <c r="L735" s="120"/>
      <c r="M735" s="120"/>
      <c r="N735" s="120"/>
      <c r="O735" s="120"/>
      <c r="P735" s="120"/>
      <c r="Q735" s="120"/>
      <c r="R735" s="120"/>
      <c r="S735" s="120"/>
    </row>
    <row r="736" spans="1:19" ht="14.25" customHeight="1">
      <c r="A736" s="120"/>
      <c r="B736" s="120"/>
      <c r="C736" s="120"/>
      <c r="D736" s="120"/>
      <c r="E736" s="120"/>
      <c r="F736" s="120"/>
      <c r="G736" s="120"/>
      <c r="H736" s="120"/>
      <c r="I736" s="120"/>
      <c r="J736" s="120"/>
      <c r="K736" s="120"/>
      <c r="L736" s="120"/>
      <c r="M736" s="120"/>
      <c r="N736" s="120"/>
      <c r="O736" s="120"/>
      <c r="P736" s="120"/>
      <c r="Q736" s="120"/>
      <c r="R736" s="120"/>
      <c r="S736" s="120"/>
    </row>
    <row r="737" spans="1:19" ht="14.25" customHeight="1">
      <c r="A737" s="120"/>
      <c r="B737" s="120"/>
      <c r="C737" s="120"/>
      <c r="D737" s="120"/>
      <c r="E737" s="120"/>
      <c r="F737" s="120"/>
      <c r="G737" s="120"/>
      <c r="H737" s="120"/>
      <c r="I737" s="120"/>
      <c r="J737" s="120"/>
      <c r="K737" s="120"/>
      <c r="L737" s="120"/>
      <c r="M737" s="120"/>
      <c r="N737" s="120"/>
      <c r="O737" s="120"/>
      <c r="P737" s="120"/>
      <c r="Q737" s="120"/>
      <c r="R737" s="120"/>
      <c r="S737" s="120"/>
    </row>
    <row r="738" spans="1:19" ht="14.25" customHeight="1">
      <c r="A738" s="120"/>
      <c r="B738" s="120"/>
      <c r="C738" s="120"/>
      <c r="D738" s="120"/>
      <c r="E738" s="120"/>
      <c r="F738" s="120"/>
      <c r="G738" s="120"/>
      <c r="H738" s="120"/>
      <c r="I738" s="120"/>
      <c r="J738" s="120"/>
      <c r="K738" s="120"/>
      <c r="L738" s="120"/>
      <c r="M738" s="120"/>
      <c r="N738" s="120"/>
      <c r="O738" s="120"/>
      <c r="P738" s="120"/>
      <c r="Q738" s="120"/>
      <c r="R738" s="120"/>
      <c r="S738" s="120"/>
    </row>
    <row r="739" spans="1:19" ht="14.25" customHeight="1">
      <c r="A739" s="120"/>
      <c r="B739" s="120"/>
      <c r="C739" s="120"/>
      <c r="D739" s="120"/>
      <c r="E739" s="120"/>
      <c r="F739" s="120"/>
      <c r="G739" s="120"/>
      <c r="H739" s="120"/>
      <c r="I739" s="120"/>
      <c r="J739" s="120"/>
      <c r="K739" s="120"/>
      <c r="L739" s="120"/>
      <c r="M739" s="120"/>
      <c r="N739" s="120"/>
      <c r="O739" s="120"/>
      <c r="P739" s="120"/>
      <c r="Q739" s="120"/>
      <c r="R739" s="120"/>
      <c r="S739" s="120"/>
    </row>
    <row r="740" spans="1:19" ht="14.25" customHeight="1">
      <c r="A740" s="120"/>
      <c r="B740" s="120"/>
      <c r="C740" s="120"/>
      <c r="D740" s="120"/>
      <c r="E740" s="120"/>
      <c r="F740" s="120"/>
      <c r="G740" s="120"/>
      <c r="H740" s="120"/>
      <c r="I740" s="120"/>
      <c r="J740" s="120"/>
      <c r="K740" s="120"/>
      <c r="L740" s="120"/>
      <c r="M740" s="120"/>
      <c r="N740" s="120"/>
      <c r="O740" s="120"/>
      <c r="P740" s="120"/>
      <c r="Q740" s="120"/>
      <c r="R740" s="120"/>
      <c r="S740" s="120"/>
    </row>
    <row r="741" spans="1:19" ht="14.25" customHeight="1">
      <c r="A741" s="120"/>
      <c r="B741" s="120"/>
      <c r="C741" s="120"/>
      <c r="D741" s="120"/>
      <c r="E741" s="120"/>
      <c r="F741" s="120"/>
      <c r="G741" s="120"/>
      <c r="H741" s="120"/>
      <c r="I741" s="120"/>
      <c r="J741" s="120"/>
      <c r="K741" s="120"/>
      <c r="L741" s="120"/>
      <c r="M741" s="120"/>
      <c r="N741" s="120"/>
      <c r="O741" s="120"/>
      <c r="P741" s="120"/>
      <c r="Q741" s="120"/>
      <c r="R741" s="120"/>
      <c r="S741" s="120"/>
    </row>
    <row r="742" spans="1:19" ht="14.25" customHeight="1">
      <c r="A742" s="120"/>
      <c r="B742" s="120"/>
      <c r="C742" s="120"/>
      <c r="D742" s="120"/>
      <c r="E742" s="120"/>
      <c r="F742" s="120"/>
      <c r="G742" s="120"/>
      <c r="H742" s="120"/>
      <c r="I742" s="120"/>
      <c r="J742" s="120"/>
      <c r="K742" s="120"/>
      <c r="L742" s="120"/>
      <c r="M742" s="120"/>
      <c r="N742" s="120"/>
      <c r="O742" s="120"/>
      <c r="P742" s="120"/>
      <c r="Q742" s="120"/>
      <c r="R742" s="120"/>
      <c r="S742" s="120"/>
    </row>
    <row r="743" spans="1:19" ht="14.25" customHeight="1">
      <c r="A743" s="120"/>
      <c r="B743" s="120"/>
      <c r="C743" s="120"/>
      <c r="D743" s="120"/>
      <c r="E743" s="120"/>
      <c r="F743" s="120"/>
      <c r="G743" s="120"/>
      <c r="H743" s="120"/>
      <c r="I743" s="120"/>
      <c r="J743" s="120"/>
      <c r="K743" s="120"/>
      <c r="L743" s="120"/>
      <c r="M743" s="120"/>
      <c r="N743" s="120"/>
      <c r="O743" s="120"/>
      <c r="P743" s="120"/>
      <c r="Q743" s="120"/>
      <c r="R743" s="120"/>
      <c r="S743" s="120"/>
    </row>
    <row r="744" spans="1:19" ht="14.25" customHeight="1">
      <c r="A744" s="120"/>
      <c r="B744" s="120"/>
      <c r="C744" s="120"/>
      <c r="D744" s="120"/>
      <c r="E744" s="120"/>
      <c r="F744" s="120"/>
      <c r="G744" s="120"/>
      <c r="H744" s="120"/>
      <c r="I744" s="120"/>
      <c r="J744" s="120"/>
      <c r="K744" s="120"/>
      <c r="L744" s="120"/>
      <c r="M744" s="120"/>
      <c r="N744" s="120"/>
      <c r="O744" s="120"/>
      <c r="P744" s="120"/>
      <c r="Q744" s="120"/>
      <c r="R744" s="120"/>
      <c r="S744" s="120"/>
    </row>
    <row r="745" spans="1:19" ht="14.25" customHeight="1">
      <c r="A745" s="120"/>
      <c r="B745" s="120"/>
      <c r="C745" s="120"/>
      <c r="D745" s="120"/>
      <c r="E745" s="120"/>
      <c r="F745" s="120"/>
      <c r="G745" s="120"/>
      <c r="H745" s="120"/>
      <c r="I745" s="120"/>
      <c r="J745" s="120"/>
      <c r="K745" s="120"/>
      <c r="L745" s="120"/>
      <c r="M745" s="120"/>
      <c r="N745" s="120"/>
      <c r="O745" s="120"/>
      <c r="P745" s="120"/>
      <c r="Q745" s="120"/>
      <c r="R745" s="120"/>
      <c r="S745" s="120"/>
    </row>
    <row r="746" spans="1:19" ht="14.25" customHeight="1">
      <c r="A746" s="120"/>
      <c r="B746" s="120"/>
      <c r="C746" s="120"/>
      <c r="D746" s="120"/>
      <c r="E746" s="120"/>
      <c r="F746" s="120"/>
      <c r="G746" s="120"/>
      <c r="H746" s="120"/>
      <c r="I746" s="120"/>
      <c r="J746" s="120"/>
      <c r="K746" s="120"/>
      <c r="L746" s="120"/>
      <c r="M746" s="120"/>
      <c r="N746" s="120"/>
      <c r="O746" s="120"/>
      <c r="P746" s="120"/>
      <c r="Q746" s="120"/>
      <c r="R746" s="120"/>
      <c r="S746" s="120"/>
    </row>
    <row r="747" spans="1:19" ht="14.25" customHeight="1">
      <c r="A747" s="120"/>
      <c r="B747" s="120"/>
      <c r="C747" s="120"/>
      <c r="D747" s="120"/>
      <c r="E747" s="120"/>
      <c r="F747" s="120"/>
      <c r="G747" s="120"/>
      <c r="H747" s="120"/>
      <c r="I747" s="120"/>
      <c r="J747" s="120"/>
      <c r="K747" s="120"/>
      <c r="L747" s="120"/>
      <c r="M747" s="120"/>
      <c r="N747" s="120"/>
      <c r="O747" s="120"/>
      <c r="P747" s="120"/>
      <c r="Q747" s="120"/>
      <c r="R747" s="120"/>
      <c r="S747" s="120"/>
    </row>
    <row r="748" spans="1:19" ht="14.25" customHeight="1">
      <c r="A748" s="120"/>
      <c r="B748" s="120"/>
      <c r="C748" s="120"/>
      <c r="D748" s="120"/>
      <c r="E748" s="120"/>
      <c r="F748" s="120"/>
      <c r="G748" s="120"/>
      <c r="H748" s="120"/>
      <c r="I748" s="120"/>
      <c r="J748" s="120"/>
      <c r="K748" s="120"/>
      <c r="L748" s="120"/>
      <c r="M748" s="120"/>
      <c r="N748" s="120"/>
      <c r="O748" s="120"/>
      <c r="P748" s="120"/>
      <c r="Q748" s="120"/>
      <c r="R748" s="120"/>
      <c r="S748" s="120"/>
    </row>
    <row r="749" spans="1:19" ht="14.25" customHeight="1">
      <c r="A749" s="120"/>
      <c r="B749" s="120"/>
      <c r="C749" s="120"/>
      <c r="D749" s="120"/>
      <c r="E749" s="120"/>
      <c r="F749" s="120"/>
      <c r="G749" s="120"/>
      <c r="H749" s="120"/>
      <c r="I749" s="120"/>
      <c r="J749" s="120"/>
      <c r="K749" s="120"/>
      <c r="L749" s="120"/>
      <c r="M749" s="120"/>
      <c r="N749" s="120"/>
      <c r="O749" s="120"/>
      <c r="P749" s="120"/>
      <c r="Q749" s="120"/>
      <c r="R749" s="120"/>
      <c r="S749" s="120"/>
    </row>
    <row r="750" spans="1:19" ht="14.25" customHeight="1">
      <c r="A750" s="120"/>
      <c r="B750" s="120"/>
      <c r="C750" s="120"/>
      <c r="D750" s="120"/>
      <c r="E750" s="120"/>
      <c r="F750" s="120"/>
      <c r="G750" s="120"/>
      <c r="H750" s="120"/>
      <c r="I750" s="120"/>
      <c r="J750" s="120"/>
      <c r="K750" s="120"/>
      <c r="L750" s="120"/>
      <c r="M750" s="120"/>
      <c r="N750" s="120"/>
      <c r="O750" s="120"/>
      <c r="P750" s="120"/>
      <c r="Q750" s="120"/>
      <c r="R750" s="120"/>
      <c r="S750" s="120"/>
    </row>
    <row r="751" spans="1:19" ht="14.25" customHeight="1">
      <c r="A751" s="120"/>
      <c r="B751" s="120"/>
      <c r="C751" s="120"/>
      <c r="D751" s="120"/>
      <c r="E751" s="120"/>
      <c r="F751" s="120"/>
      <c r="G751" s="120"/>
      <c r="H751" s="120"/>
      <c r="I751" s="120"/>
      <c r="J751" s="120"/>
      <c r="K751" s="120"/>
      <c r="L751" s="120"/>
      <c r="M751" s="120"/>
      <c r="N751" s="120"/>
      <c r="O751" s="120"/>
      <c r="P751" s="120"/>
      <c r="Q751" s="120"/>
      <c r="R751" s="120"/>
      <c r="S751" s="120"/>
    </row>
    <row r="752" spans="1:19" ht="14.25" customHeight="1">
      <c r="A752" s="120"/>
      <c r="B752" s="120"/>
      <c r="C752" s="120"/>
      <c r="D752" s="120"/>
      <c r="E752" s="120"/>
      <c r="F752" s="120"/>
      <c r="G752" s="120"/>
      <c r="H752" s="120"/>
      <c r="I752" s="120"/>
      <c r="J752" s="120"/>
      <c r="K752" s="120"/>
      <c r="L752" s="120"/>
      <c r="M752" s="120"/>
      <c r="N752" s="120"/>
      <c r="O752" s="120"/>
      <c r="P752" s="120"/>
      <c r="Q752" s="120"/>
      <c r="R752" s="120"/>
      <c r="S752" s="120"/>
    </row>
    <row r="753" spans="1:19" ht="14.25" customHeight="1">
      <c r="A753" s="120"/>
      <c r="B753" s="120"/>
      <c r="C753" s="120"/>
      <c r="D753" s="120"/>
      <c r="E753" s="120"/>
      <c r="F753" s="120"/>
      <c r="G753" s="120"/>
      <c r="H753" s="120"/>
      <c r="I753" s="120"/>
      <c r="J753" s="120"/>
      <c r="K753" s="120"/>
      <c r="L753" s="120"/>
      <c r="M753" s="120"/>
      <c r="N753" s="120"/>
      <c r="O753" s="120"/>
      <c r="P753" s="120"/>
      <c r="Q753" s="120"/>
      <c r="R753" s="120"/>
      <c r="S753" s="120"/>
    </row>
    <row r="754" spans="1:19" ht="14.25" customHeight="1">
      <c r="A754" s="120"/>
      <c r="B754" s="120"/>
      <c r="C754" s="120"/>
      <c r="D754" s="120"/>
      <c r="E754" s="120"/>
      <c r="F754" s="120"/>
      <c r="G754" s="120"/>
      <c r="H754" s="120"/>
      <c r="I754" s="120"/>
      <c r="J754" s="120"/>
      <c r="K754" s="120"/>
      <c r="L754" s="120"/>
      <c r="M754" s="120"/>
      <c r="N754" s="120"/>
      <c r="O754" s="120"/>
      <c r="P754" s="120"/>
      <c r="Q754" s="120"/>
      <c r="R754" s="120"/>
      <c r="S754" s="120"/>
    </row>
    <row r="755" spans="1:19" ht="14.25" customHeight="1">
      <c r="A755" s="120"/>
      <c r="B755" s="120"/>
      <c r="C755" s="120"/>
      <c r="D755" s="120"/>
      <c r="E755" s="120"/>
      <c r="F755" s="120"/>
      <c r="G755" s="120"/>
      <c r="H755" s="120"/>
      <c r="I755" s="120"/>
      <c r="J755" s="120"/>
      <c r="K755" s="120"/>
      <c r="L755" s="120"/>
      <c r="M755" s="120"/>
      <c r="N755" s="120"/>
      <c r="O755" s="120"/>
      <c r="P755" s="120"/>
      <c r="Q755" s="120"/>
      <c r="R755" s="120"/>
      <c r="S755" s="120"/>
    </row>
    <row r="756" spans="1:19" ht="14.25" customHeight="1">
      <c r="A756" s="120"/>
      <c r="B756" s="120"/>
      <c r="C756" s="120"/>
      <c r="D756" s="120"/>
      <c r="E756" s="120"/>
      <c r="F756" s="120"/>
      <c r="G756" s="120"/>
      <c r="H756" s="120"/>
      <c r="I756" s="120"/>
      <c r="J756" s="120"/>
      <c r="K756" s="120"/>
      <c r="L756" s="120"/>
      <c r="M756" s="120"/>
      <c r="N756" s="120"/>
      <c r="O756" s="120"/>
      <c r="P756" s="120"/>
      <c r="Q756" s="120"/>
      <c r="R756" s="120"/>
      <c r="S756" s="120"/>
    </row>
    <row r="757" spans="1:19" ht="14.25" customHeight="1">
      <c r="A757" s="120"/>
      <c r="B757" s="120"/>
      <c r="C757" s="120"/>
      <c r="D757" s="120"/>
      <c r="E757" s="120"/>
      <c r="F757" s="120"/>
      <c r="G757" s="120"/>
      <c r="H757" s="120"/>
      <c r="I757" s="120"/>
      <c r="J757" s="120"/>
      <c r="K757" s="120"/>
      <c r="L757" s="120"/>
      <c r="M757" s="120"/>
      <c r="N757" s="120"/>
      <c r="O757" s="120"/>
      <c r="P757" s="120"/>
      <c r="Q757" s="120"/>
      <c r="R757" s="120"/>
      <c r="S757" s="120"/>
    </row>
    <row r="758" spans="1:19" ht="14.25" customHeight="1">
      <c r="A758" s="120"/>
      <c r="B758" s="120"/>
      <c r="C758" s="120"/>
      <c r="D758" s="120"/>
      <c r="E758" s="120"/>
      <c r="F758" s="120"/>
      <c r="G758" s="120"/>
      <c r="H758" s="120"/>
      <c r="I758" s="120"/>
      <c r="J758" s="120"/>
      <c r="K758" s="120"/>
      <c r="L758" s="120"/>
      <c r="M758" s="120"/>
      <c r="N758" s="120"/>
      <c r="O758" s="120"/>
      <c r="P758" s="120"/>
      <c r="Q758" s="120"/>
      <c r="R758" s="120"/>
      <c r="S758" s="120"/>
    </row>
    <row r="759" spans="1:19" ht="14.25" customHeight="1">
      <c r="A759" s="120"/>
      <c r="B759" s="120"/>
      <c r="C759" s="120"/>
      <c r="D759" s="120"/>
      <c r="E759" s="120"/>
      <c r="F759" s="120"/>
      <c r="G759" s="120"/>
      <c r="H759" s="120"/>
      <c r="I759" s="120"/>
      <c r="J759" s="120"/>
      <c r="K759" s="120"/>
      <c r="L759" s="120"/>
      <c r="M759" s="120"/>
      <c r="N759" s="120"/>
      <c r="O759" s="120"/>
      <c r="P759" s="120"/>
      <c r="Q759" s="120"/>
      <c r="R759" s="120"/>
      <c r="S759" s="120"/>
    </row>
    <row r="760" spans="1:19" ht="14.25" customHeight="1">
      <c r="A760" s="120"/>
      <c r="B760" s="120"/>
      <c r="C760" s="120"/>
      <c r="D760" s="120"/>
      <c r="E760" s="120"/>
      <c r="F760" s="120"/>
      <c r="G760" s="120"/>
      <c r="H760" s="120"/>
      <c r="I760" s="120"/>
      <c r="J760" s="120"/>
      <c r="K760" s="120"/>
      <c r="L760" s="120"/>
      <c r="M760" s="120"/>
      <c r="N760" s="120"/>
      <c r="O760" s="120"/>
      <c r="P760" s="120"/>
      <c r="Q760" s="120"/>
      <c r="R760" s="120"/>
      <c r="S760" s="120"/>
    </row>
    <row r="761" spans="1:19" ht="14.25" customHeight="1">
      <c r="A761" s="120"/>
      <c r="B761" s="120"/>
      <c r="C761" s="120"/>
      <c r="D761" s="120"/>
      <c r="E761" s="120"/>
      <c r="F761" s="120"/>
      <c r="G761" s="120"/>
      <c r="H761" s="120"/>
      <c r="I761" s="120"/>
      <c r="J761" s="120"/>
      <c r="K761" s="120"/>
      <c r="L761" s="120"/>
      <c r="M761" s="120"/>
      <c r="N761" s="120"/>
      <c r="O761" s="120"/>
      <c r="P761" s="120"/>
      <c r="Q761" s="120"/>
      <c r="R761" s="120"/>
      <c r="S761" s="120"/>
    </row>
    <row r="762" spans="1:19" ht="14.25" customHeight="1">
      <c r="A762" s="120"/>
      <c r="B762" s="120"/>
      <c r="C762" s="120"/>
      <c r="D762" s="120"/>
      <c r="E762" s="120"/>
      <c r="F762" s="120"/>
      <c r="G762" s="120"/>
      <c r="H762" s="120"/>
      <c r="I762" s="120"/>
      <c r="J762" s="120"/>
      <c r="K762" s="120"/>
      <c r="L762" s="120"/>
      <c r="M762" s="120"/>
      <c r="N762" s="120"/>
      <c r="O762" s="120"/>
      <c r="P762" s="120"/>
      <c r="Q762" s="120"/>
      <c r="R762" s="120"/>
      <c r="S762" s="120"/>
    </row>
    <row r="763" spans="1:19" ht="14.25" customHeight="1">
      <c r="A763" s="120"/>
      <c r="B763" s="120"/>
      <c r="C763" s="120"/>
      <c r="D763" s="120"/>
      <c r="E763" s="120"/>
      <c r="F763" s="120"/>
      <c r="G763" s="120"/>
      <c r="H763" s="120"/>
      <c r="I763" s="120"/>
      <c r="J763" s="120"/>
      <c r="K763" s="120"/>
      <c r="L763" s="120"/>
      <c r="M763" s="120"/>
      <c r="N763" s="120"/>
      <c r="O763" s="120"/>
      <c r="P763" s="120"/>
      <c r="Q763" s="120"/>
      <c r="R763" s="120"/>
      <c r="S763" s="120"/>
    </row>
    <row r="764" spans="1:19" ht="14.25" customHeight="1">
      <c r="A764" s="120"/>
      <c r="B764" s="120"/>
      <c r="C764" s="120"/>
      <c r="D764" s="120"/>
      <c r="E764" s="120"/>
      <c r="F764" s="120"/>
      <c r="G764" s="120"/>
      <c r="H764" s="120"/>
      <c r="I764" s="120"/>
      <c r="J764" s="120"/>
      <c r="K764" s="120"/>
      <c r="L764" s="120"/>
      <c r="M764" s="120"/>
      <c r="N764" s="120"/>
      <c r="O764" s="120"/>
      <c r="P764" s="120"/>
      <c r="Q764" s="120"/>
      <c r="R764" s="120"/>
      <c r="S764" s="120"/>
    </row>
    <row r="765" spans="1:19" ht="14.25" customHeight="1">
      <c r="A765" s="120"/>
      <c r="B765" s="120"/>
      <c r="C765" s="120"/>
      <c r="D765" s="120"/>
      <c r="E765" s="120"/>
      <c r="F765" s="120"/>
      <c r="G765" s="120"/>
      <c r="H765" s="120"/>
      <c r="I765" s="120"/>
      <c r="J765" s="120"/>
      <c r="K765" s="120"/>
      <c r="L765" s="120"/>
      <c r="M765" s="120"/>
      <c r="N765" s="120"/>
      <c r="O765" s="120"/>
      <c r="P765" s="120"/>
      <c r="Q765" s="120"/>
      <c r="R765" s="120"/>
      <c r="S765" s="120"/>
    </row>
    <row r="766" spans="1:19" ht="14.25" customHeight="1">
      <c r="A766" s="120"/>
      <c r="B766" s="120"/>
      <c r="C766" s="120"/>
      <c r="D766" s="120"/>
      <c r="E766" s="120"/>
      <c r="F766" s="120"/>
      <c r="G766" s="120"/>
      <c r="H766" s="120"/>
      <c r="I766" s="120"/>
      <c r="J766" s="120"/>
      <c r="K766" s="120"/>
      <c r="L766" s="120"/>
      <c r="M766" s="120"/>
      <c r="N766" s="120"/>
      <c r="O766" s="120"/>
      <c r="P766" s="120"/>
      <c r="Q766" s="120"/>
      <c r="R766" s="120"/>
      <c r="S766" s="120"/>
    </row>
    <row r="767" spans="1:19" ht="14.25" customHeight="1">
      <c r="A767" s="120"/>
      <c r="B767" s="120"/>
      <c r="C767" s="120"/>
      <c r="D767" s="120"/>
      <c r="E767" s="120"/>
      <c r="F767" s="120"/>
      <c r="G767" s="120"/>
      <c r="H767" s="120"/>
      <c r="I767" s="120"/>
      <c r="J767" s="120"/>
      <c r="K767" s="120"/>
      <c r="L767" s="120"/>
      <c r="M767" s="120"/>
      <c r="N767" s="120"/>
      <c r="O767" s="120"/>
      <c r="P767" s="120"/>
      <c r="Q767" s="120"/>
      <c r="R767" s="120"/>
      <c r="S767" s="120"/>
    </row>
    <row r="768" spans="1:19" ht="14.25" customHeight="1">
      <c r="A768" s="120"/>
      <c r="B768" s="120"/>
      <c r="C768" s="120"/>
      <c r="D768" s="120"/>
      <c r="E768" s="120"/>
      <c r="F768" s="120"/>
      <c r="G768" s="120"/>
      <c r="H768" s="120"/>
      <c r="I768" s="120"/>
      <c r="J768" s="120"/>
      <c r="K768" s="120"/>
      <c r="L768" s="120"/>
      <c r="M768" s="120"/>
      <c r="N768" s="120"/>
      <c r="O768" s="120"/>
      <c r="P768" s="120"/>
      <c r="Q768" s="120"/>
      <c r="R768" s="120"/>
      <c r="S768" s="120"/>
    </row>
    <row r="769" spans="1:19" ht="14.25" customHeight="1">
      <c r="A769" s="120"/>
      <c r="B769" s="120"/>
      <c r="C769" s="120"/>
      <c r="D769" s="120"/>
      <c r="E769" s="120"/>
      <c r="F769" s="120"/>
      <c r="G769" s="120"/>
      <c r="H769" s="120"/>
      <c r="I769" s="120"/>
      <c r="J769" s="120"/>
      <c r="K769" s="120"/>
      <c r="L769" s="120"/>
      <c r="M769" s="120"/>
      <c r="N769" s="120"/>
      <c r="O769" s="120"/>
      <c r="P769" s="120"/>
      <c r="Q769" s="120"/>
      <c r="R769" s="120"/>
      <c r="S769" s="120"/>
    </row>
    <row r="770" spans="1:19" ht="14.25" customHeight="1">
      <c r="A770" s="120"/>
      <c r="B770" s="120"/>
      <c r="C770" s="120"/>
      <c r="D770" s="120"/>
      <c r="E770" s="120"/>
      <c r="F770" s="120"/>
      <c r="G770" s="120"/>
      <c r="H770" s="120"/>
      <c r="I770" s="120"/>
      <c r="J770" s="120"/>
      <c r="K770" s="120"/>
      <c r="L770" s="120"/>
      <c r="M770" s="120"/>
      <c r="N770" s="120"/>
      <c r="O770" s="120"/>
      <c r="P770" s="120"/>
      <c r="Q770" s="120"/>
      <c r="R770" s="120"/>
      <c r="S770" s="120"/>
    </row>
    <row r="771" spans="1:19" ht="14.25" customHeight="1">
      <c r="A771" s="120"/>
      <c r="B771" s="120"/>
      <c r="C771" s="120"/>
      <c r="D771" s="120"/>
      <c r="E771" s="120"/>
      <c r="F771" s="120"/>
      <c r="G771" s="120"/>
      <c r="H771" s="120"/>
      <c r="I771" s="120"/>
      <c r="J771" s="120"/>
      <c r="K771" s="120"/>
      <c r="L771" s="120"/>
      <c r="M771" s="120"/>
      <c r="N771" s="120"/>
      <c r="O771" s="120"/>
      <c r="P771" s="120"/>
      <c r="Q771" s="120"/>
      <c r="R771" s="120"/>
      <c r="S771" s="120"/>
    </row>
    <row r="772" spans="1:19" ht="14.25" customHeight="1">
      <c r="A772" s="120"/>
      <c r="B772" s="120"/>
      <c r="C772" s="120"/>
      <c r="D772" s="120"/>
      <c r="E772" s="120"/>
      <c r="F772" s="120"/>
      <c r="G772" s="120"/>
      <c r="H772" s="120"/>
      <c r="I772" s="120"/>
      <c r="J772" s="120"/>
      <c r="K772" s="120"/>
      <c r="L772" s="120"/>
      <c r="M772" s="120"/>
      <c r="N772" s="120"/>
      <c r="O772" s="120"/>
      <c r="P772" s="120"/>
      <c r="Q772" s="120"/>
      <c r="R772" s="120"/>
      <c r="S772" s="120"/>
    </row>
    <row r="773" spans="1:19" ht="14.25" customHeight="1">
      <c r="A773" s="120"/>
      <c r="B773" s="120"/>
      <c r="C773" s="120"/>
      <c r="D773" s="120"/>
      <c r="E773" s="120"/>
      <c r="F773" s="120"/>
      <c r="G773" s="120"/>
      <c r="H773" s="120"/>
      <c r="I773" s="120"/>
      <c r="J773" s="120"/>
      <c r="K773" s="120"/>
      <c r="L773" s="120"/>
      <c r="M773" s="120"/>
      <c r="N773" s="120"/>
      <c r="O773" s="120"/>
      <c r="P773" s="120"/>
      <c r="Q773" s="120"/>
      <c r="R773" s="120"/>
      <c r="S773" s="120"/>
    </row>
    <row r="774" spans="1:19" ht="14.25" customHeight="1">
      <c r="A774" s="120"/>
      <c r="B774" s="120"/>
      <c r="C774" s="120"/>
      <c r="D774" s="120"/>
      <c r="E774" s="120"/>
      <c r="F774" s="120"/>
      <c r="G774" s="120"/>
      <c r="H774" s="120"/>
      <c r="I774" s="120"/>
      <c r="J774" s="120"/>
      <c r="K774" s="120"/>
      <c r="L774" s="120"/>
      <c r="M774" s="120"/>
      <c r="N774" s="120"/>
      <c r="O774" s="120"/>
      <c r="P774" s="120"/>
      <c r="Q774" s="120"/>
      <c r="R774" s="120"/>
      <c r="S774" s="120"/>
    </row>
    <row r="775" spans="1:19" ht="14.25" customHeight="1">
      <c r="A775" s="120"/>
      <c r="B775" s="120"/>
      <c r="C775" s="120"/>
      <c r="D775" s="120"/>
      <c r="E775" s="120"/>
      <c r="F775" s="120"/>
      <c r="G775" s="120"/>
      <c r="H775" s="120"/>
      <c r="I775" s="120"/>
      <c r="J775" s="120"/>
      <c r="K775" s="120"/>
      <c r="L775" s="120"/>
      <c r="M775" s="120"/>
      <c r="N775" s="120"/>
      <c r="O775" s="120"/>
      <c r="P775" s="120"/>
      <c r="Q775" s="120"/>
      <c r="R775" s="120"/>
      <c r="S775" s="120"/>
    </row>
    <row r="776" spans="1:19" ht="14.25" customHeight="1">
      <c r="A776" s="120"/>
      <c r="B776" s="120"/>
      <c r="C776" s="120"/>
      <c r="D776" s="120"/>
      <c r="E776" s="120"/>
      <c r="F776" s="120"/>
      <c r="G776" s="120"/>
      <c r="H776" s="120"/>
      <c r="I776" s="120"/>
      <c r="J776" s="120"/>
      <c r="K776" s="120"/>
      <c r="L776" s="120"/>
      <c r="M776" s="120"/>
      <c r="N776" s="120"/>
      <c r="O776" s="120"/>
      <c r="P776" s="120"/>
      <c r="Q776" s="120"/>
      <c r="R776" s="120"/>
      <c r="S776" s="120"/>
    </row>
    <row r="777" spans="1:19" ht="14.25" customHeight="1">
      <c r="A777" s="120"/>
      <c r="B777" s="120"/>
      <c r="C777" s="120"/>
      <c r="D777" s="120"/>
      <c r="E777" s="120"/>
      <c r="F777" s="120"/>
      <c r="G777" s="120"/>
      <c r="H777" s="120"/>
      <c r="I777" s="120"/>
      <c r="J777" s="120"/>
      <c r="K777" s="120"/>
      <c r="L777" s="120"/>
      <c r="M777" s="120"/>
      <c r="N777" s="120"/>
      <c r="O777" s="120"/>
      <c r="P777" s="120"/>
      <c r="Q777" s="120"/>
      <c r="R777" s="120"/>
      <c r="S777" s="120"/>
    </row>
    <row r="778" spans="1:19" ht="14.25" customHeight="1">
      <c r="A778" s="120"/>
      <c r="B778" s="120"/>
      <c r="C778" s="120"/>
      <c r="D778" s="120"/>
      <c r="E778" s="120"/>
      <c r="F778" s="120"/>
      <c r="G778" s="120"/>
      <c r="H778" s="120"/>
      <c r="I778" s="120"/>
      <c r="J778" s="120"/>
      <c r="K778" s="120"/>
      <c r="L778" s="120"/>
      <c r="M778" s="120"/>
      <c r="N778" s="120"/>
      <c r="O778" s="120"/>
      <c r="P778" s="120"/>
      <c r="Q778" s="120"/>
      <c r="R778" s="120"/>
      <c r="S778" s="120"/>
    </row>
    <row r="779" spans="1:19" ht="14.25" customHeight="1">
      <c r="A779" s="120"/>
      <c r="B779" s="120"/>
      <c r="C779" s="120"/>
      <c r="D779" s="120"/>
      <c r="E779" s="120"/>
      <c r="F779" s="120"/>
      <c r="G779" s="120"/>
      <c r="H779" s="120"/>
      <c r="I779" s="120"/>
      <c r="J779" s="120"/>
      <c r="K779" s="120"/>
      <c r="L779" s="120"/>
      <c r="M779" s="120"/>
      <c r="N779" s="120"/>
      <c r="O779" s="120"/>
      <c r="P779" s="120"/>
      <c r="Q779" s="120"/>
      <c r="R779" s="120"/>
      <c r="S779" s="120"/>
    </row>
    <row r="780" spans="1:19" ht="14.25" customHeight="1">
      <c r="A780" s="120"/>
      <c r="B780" s="120"/>
      <c r="C780" s="120"/>
      <c r="D780" s="120"/>
      <c r="E780" s="120"/>
      <c r="F780" s="120"/>
      <c r="G780" s="120"/>
      <c r="H780" s="120"/>
      <c r="I780" s="120"/>
      <c r="J780" s="120"/>
      <c r="K780" s="120"/>
      <c r="L780" s="120"/>
      <c r="M780" s="120"/>
      <c r="N780" s="120"/>
      <c r="O780" s="120"/>
      <c r="P780" s="120"/>
      <c r="Q780" s="120"/>
      <c r="R780" s="120"/>
      <c r="S780" s="120"/>
    </row>
    <row r="781" spans="1:19" ht="14.25" customHeight="1">
      <c r="A781" s="120"/>
      <c r="B781" s="120"/>
      <c r="C781" s="120"/>
      <c r="D781" s="120"/>
      <c r="E781" s="120"/>
      <c r="F781" s="120"/>
      <c r="G781" s="120"/>
      <c r="H781" s="120"/>
      <c r="I781" s="120"/>
      <c r="J781" s="120"/>
      <c r="K781" s="120"/>
      <c r="L781" s="120"/>
      <c r="M781" s="120"/>
      <c r="N781" s="120"/>
      <c r="O781" s="120"/>
      <c r="P781" s="120"/>
      <c r="Q781" s="120"/>
      <c r="R781" s="120"/>
      <c r="S781" s="120"/>
    </row>
    <row r="782" spans="1:19" ht="14.25" customHeight="1">
      <c r="A782" s="120"/>
      <c r="B782" s="120"/>
      <c r="C782" s="120"/>
      <c r="D782" s="120"/>
      <c r="E782" s="120"/>
      <c r="F782" s="120"/>
      <c r="G782" s="120"/>
      <c r="H782" s="120"/>
      <c r="I782" s="120"/>
      <c r="J782" s="120"/>
      <c r="K782" s="120"/>
      <c r="L782" s="120"/>
      <c r="M782" s="120"/>
      <c r="N782" s="120"/>
      <c r="O782" s="120"/>
      <c r="P782" s="120"/>
      <c r="Q782" s="120"/>
      <c r="R782" s="120"/>
      <c r="S782" s="120"/>
    </row>
    <row r="783" spans="1:19" ht="14.25" customHeight="1">
      <c r="A783" s="120"/>
      <c r="B783" s="120"/>
      <c r="C783" s="120"/>
      <c r="D783" s="120"/>
      <c r="E783" s="120"/>
      <c r="F783" s="120"/>
      <c r="G783" s="120"/>
      <c r="H783" s="120"/>
      <c r="I783" s="120"/>
      <c r="J783" s="120"/>
      <c r="K783" s="120"/>
      <c r="L783" s="120"/>
      <c r="M783" s="120"/>
      <c r="N783" s="120"/>
      <c r="O783" s="120"/>
      <c r="P783" s="120"/>
      <c r="Q783" s="120"/>
      <c r="R783" s="120"/>
      <c r="S783" s="120"/>
    </row>
    <row r="784" spans="1:19" ht="14.25" customHeight="1">
      <c r="A784" s="120"/>
      <c r="B784" s="120"/>
      <c r="C784" s="120"/>
      <c r="D784" s="120"/>
      <c r="E784" s="120"/>
      <c r="F784" s="120"/>
      <c r="G784" s="120"/>
      <c r="H784" s="120"/>
      <c r="I784" s="120"/>
      <c r="J784" s="120"/>
      <c r="K784" s="120"/>
      <c r="L784" s="120"/>
      <c r="M784" s="120"/>
      <c r="N784" s="120"/>
      <c r="O784" s="120"/>
      <c r="P784" s="120"/>
      <c r="Q784" s="120"/>
      <c r="R784" s="120"/>
      <c r="S784" s="120"/>
    </row>
    <row r="785" spans="1:19" ht="14.25" customHeight="1">
      <c r="A785" s="120"/>
      <c r="B785" s="120"/>
      <c r="C785" s="120"/>
      <c r="D785" s="120"/>
      <c r="E785" s="120"/>
      <c r="F785" s="120"/>
      <c r="G785" s="120"/>
      <c r="H785" s="120"/>
      <c r="I785" s="120"/>
      <c r="J785" s="120"/>
      <c r="K785" s="120"/>
      <c r="L785" s="120"/>
      <c r="M785" s="120"/>
      <c r="N785" s="120"/>
      <c r="O785" s="120"/>
      <c r="P785" s="120"/>
      <c r="Q785" s="120"/>
      <c r="R785" s="120"/>
      <c r="S785" s="120"/>
    </row>
    <row r="786" spans="1:19" ht="14.25" customHeight="1">
      <c r="A786" s="120"/>
      <c r="B786" s="120"/>
      <c r="C786" s="120"/>
      <c r="D786" s="120"/>
      <c r="E786" s="120"/>
      <c r="F786" s="120"/>
      <c r="G786" s="120"/>
      <c r="H786" s="120"/>
      <c r="I786" s="120"/>
      <c r="J786" s="120"/>
      <c r="K786" s="120"/>
      <c r="L786" s="120"/>
      <c r="M786" s="120"/>
      <c r="N786" s="120"/>
      <c r="O786" s="120"/>
      <c r="P786" s="120"/>
      <c r="Q786" s="120"/>
      <c r="R786" s="120"/>
      <c r="S786" s="120"/>
    </row>
    <row r="787" spans="1:19" ht="14.25" customHeight="1">
      <c r="A787" s="120"/>
      <c r="B787" s="120"/>
      <c r="C787" s="120"/>
      <c r="D787" s="120"/>
      <c r="E787" s="120"/>
      <c r="F787" s="120"/>
      <c r="G787" s="120"/>
      <c r="H787" s="120"/>
      <c r="I787" s="120"/>
      <c r="J787" s="120"/>
      <c r="K787" s="120"/>
      <c r="L787" s="120"/>
      <c r="M787" s="120"/>
      <c r="N787" s="120"/>
      <c r="O787" s="120"/>
      <c r="P787" s="120"/>
      <c r="Q787" s="120"/>
      <c r="R787" s="120"/>
      <c r="S787" s="120"/>
    </row>
    <row r="788" spans="1:19" ht="14.25" customHeight="1">
      <c r="A788" s="120"/>
      <c r="B788" s="120"/>
      <c r="C788" s="120"/>
      <c r="D788" s="120"/>
      <c r="E788" s="120"/>
      <c r="F788" s="120"/>
      <c r="G788" s="120"/>
      <c r="H788" s="120"/>
      <c r="I788" s="120"/>
      <c r="J788" s="120"/>
      <c r="K788" s="120"/>
      <c r="L788" s="120"/>
      <c r="M788" s="120"/>
      <c r="N788" s="120"/>
      <c r="O788" s="120"/>
      <c r="P788" s="120"/>
      <c r="Q788" s="120"/>
      <c r="R788" s="120"/>
      <c r="S788" s="120"/>
    </row>
    <row r="789" spans="1:19" ht="14.25" customHeight="1">
      <c r="A789" s="120"/>
      <c r="B789" s="120"/>
      <c r="C789" s="120"/>
      <c r="D789" s="120"/>
      <c r="E789" s="120"/>
      <c r="F789" s="120"/>
      <c r="G789" s="120"/>
      <c r="H789" s="120"/>
      <c r="I789" s="120"/>
      <c r="J789" s="120"/>
      <c r="K789" s="120"/>
      <c r="L789" s="120"/>
      <c r="M789" s="120"/>
      <c r="N789" s="120"/>
      <c r="O789" s="120"/>
      <c r="P789" s="120"/>
      <c r="Q789" s="120"/>
      <c r="R789" s="120"/>
      <c r="S789" s="120"/>
    </row>
    <row r="790" spans="1:19" ht="14.25" customHeight="1">
      <c r="A790" s="120"/>
      <c r="B790" s="120"/>
      <c r="C790" s="120"/>
      <c r="D790" s="120"/>
      <c r="E790" s="120"/>
      <c r="F790" s="120"/>
      <c r="G790" s="120"/>
      <c r="H790" s="120"/>
      <c r="I790" s="120"/>
      <c r="J790" s="120"/>
      <c r="K790" s="120"/>
      <c r="L790" s="120"/>
      <c r="M790" s="120"/>
      <c r="N790" s="120"/>
      <c r="O790" s="120"/>
      <c r="P790" s="120"/>
      <c r="Q790" s="120"/>
      <c r="R790" s="120"/>
      <c r="S790" s="120"/>
    </row>
    <row r="791" spans="1:19" ht="14.25" customHeight="1">
      <c r="A791" s="120"/>
      <c r="B791" s="120"/>
      <c r="C791" s="120"/>
      <c r="D791" s="120"/>
      <c r="E791" s="120"/>
      <c r="F791" s="120"/>
      <c r="G791" s="120"/>
      <c r="H791" s="120"/>
      <c r="I791" s="120"/>
      <c r="J791" s="120"/>
      <c r="K791" s="120"/>
      <c r="L791" s="120"/>
      <c r="M791" s="120"/>
      <c r="N791" s="120"/>
      <c r="O791" s="120"/>
      <c r="P791" s="120"/>
      <c r="Q791" s="120"/>
      <c r="R791" s="120"/>
      <c r="S791" s="120"/>
    </row>
    <row r="792" spans="1:19" ht="14.25" customHeight="1">
      <c r="A792" s="120"/>
      <c r="B792" s="120"/>
      <c r="C792" s="120"/>
      <c r="D792" s="120"/>
      <c r="E792" s="120"/>
      <c r="F792" s="120"/>
      <c r="G792" s="120"/>
      <c r="H792" s="120"/>
      <c r="I792" s="120"/>
      <c r="J792" s="120"/>
      <c r="K792" s="120"/>
      <c r="L792" s="120"/>
      <c r="M792" s="120"/>
      <c r="N792" s="120"/>
      <c r="O792" s="120"/>
      <c r="P792" s="120"/>
      <c r="Q792" s="120"/>
      <c r="R792" s="120"/>
      <c r="S792" s="120"/>
    </row>
    <row r="793" spans="1:19" ht="14.25" customHeight="1">
      <c r="A793" s="120"/>
      <c r="B793" s="120"/>
      <c r="C793" s="120"/>
      <c r="D793" s="120"/>
      <c r="E793" s="120"/>
      <c r="F793" s="120"/>
      <c r="G793" s="120"/>
      <c r="H793" s="120"/>
      <c r="I793" s="120"/>
      <c r="J793" s="120"/>
      <c r="K793" s="120"/>
      <c r="L793" s="120"/>
      <c r="M793" s="120"/>
      <c r="N793" s="120"/>
      <c r="O793" s="120"/>
      <c r="P793" s="120"/>
      <c r="Q793" s="120"/>
      <c r="R793" s="120"/>
      <c r="S793" s="120"/>
    </row>
    <row r="794" spans="1:19" ht="14.25" customHeight="1">
      <c r="A794" s="120"/>
      <c r="B794" s="120"/>
      <c r="C794" s="120"/>
      <c r="D794" s="120"/>
      <c r="E794" s="120"/>
      <c r="F794" s="120"/>
      <c r="G794" s="120"/>
      <c r="H794" s="120"/>
      <c r="I794" s="120"/>
      <c r="J794" s="120"/>
      <c r="K794" s="120"/>
      <c r="L794" s="120"/>
      <c r="M794" s="120"/>
      <c r="N794" s="120"/>
      <c r="O794" s="120"/>
      <c r="P794" s="120"/>
      <c r="Q794" s="120"/>
      <c r="R794" s="120"/>
      <c r="S794" s="120"/>
    </row>
    <row r="795" spans="1:19" ht="14.25" customHeight="1">
      <c r="A795" s="120"/>
      <c r="B795" s="120"/>
      <c r="C795" s="120"/>
      <c r="D795" s="120"/>
      <c r="E795" s="120"/>
      <c r="F795" s="120"/>
      <c r="G795" s="120"/>
      <c r="H795" s="120"/>
      <c r="I795" s="120"/>
      <c r="J795" s="120"/>
      <c r="K795" s="120"/>
      <c r="L795" s="120"/>
      <c r="M795" s="120"/>
      <c r="N795" s="120"/>
      <c r="O795" s="120"/>
      <c r="P795" s="120"/>
      <c r="Q795" s="120"/>
      <c r="R795" s="120"/>
      <c r="S795" s="120"/>
    </row>
    <row r="796" spans="1:19" ht="14.25" customHeight="1">
      <c r="A796" s="120"/>
      <c r="B796" s="120"/>
      <c r="C796" s="120"/>
      <c r="D796" s="120"/>
      <c r="E796" s="120"/>
      <c r="F796" s="120"/>
      <c r="G796" s="120"/>
      <c r="H796" s="120"/>
      <c r="I796" s="120"/>
      <c r="J796" s="120"/>
      <c r="K796" s="120"/>
      <c r="L796" s="120"/>
      <c r="M796" s="120"/>
      <c r="N796" s="120"/>
      <c r="O796" s="120"/>
      <c r="P796" s="120"/>
      <c r="Q796" s="120"/>
      <c r="R796" s="120"/>
      <c r="S796" s="120"/>
    </row>
    <row r="797" spans="1:19" ht="14.25" customHeight="1">
      <c r="A797" s="120"/>
      <c r="B797" s="120"/>
      <c r="C797" s="120"/>
      <c r="D797" s="120"/>
      <c r="E797" s="120"/>
      <c r="F797" s="120"/>
      <c r="G797" s="120"/>
      <c r="H797" s="120"/>
      <c r="I797" s="120"/>
      <c r="J797" s="120"/>
      <c r="K797" s="120"/>
      <c r="L797" s="120"/>
      <c r="M797" s="120"/>
      <c r="N797" s="120"/>
      <c r="O797" s="120"/>
      <c r="P797" s="120"/>
      <c r="Q797" s="120"/>
      <c r="R797" s="120"/>
      <c r="S797" s="120"/>
    </row>
    <row r="798" spans="1:19" ht="14.25" customHeight="1">
      <c r="A798" s="120"/>
      <c r="B798" s="120"/>
      <c r="C798" s="120"/>
      <c r="D798" s="120"/>
      <c r="E798" s="120"/>
      <c r="F798" s="120"/>
      <c r="G798" s="120"/>
      <c r="H798" s="120"/>
      <c r="I798" s="120"/>
      <c r="J798" s="120"/>
      <c r="K798" s="120"/>
      <c r="L798" s="120"/>
      <c r="M798" s="120"/>
      <c r="N798" s="120"/>
      <c r="O798" s="120"/>
      <c r="P798" s="120"/>
      <c r="Q798" s="120"/>
      <c r="R798" s="120"/>
      <c r="S798" s="120"/>
    </row>
    <row r="799" spans="1:19" ht="14.25" customHeight="1">
      <c r="A799" s="120"/>
      <c r="B799" s="120"/>
      <c r="C799" s="120"/>
      <c r="D799" s="120"/>
      <c r="E799" s="120"/>
      <c r="F799" s="120"/>
      <c r="G799" s="120"/>
      <c r="H799" s="120"/>
      <c r="I799" s="120"/>
      <c r="J799" s="120"/>
      <c r="K799" s="120"/>
      <c r="L799" s="120"/>
      <c r="M799" s="120"/>
      <c r="N799" s="120"/>
      <c r="O799" s="120"/>
      <c r="P799" s="120"/>
      <c r="Q799" s="120"/>
      <c r="R799" s="120"/>
      <c r="S799" s="120"/>
    </row>
    <row r="800" spans="1:19" ht="14.25" customHeight="1">
      <c r="A800" s="120"/>
      <c r="B800" s="120"/>
      <c r="C800" s="120"/>
      <c r="D800" s="120"/>
      <c r="E800" s="120"/>
      <c r="F800" s="120"/>
      <c r="G800" s="120"/>
      <c r="H800" s="120"/>
      <c r="I800" s="120"/>
      <c r="J800" s="120"/>
      <c r="K800" s="120"/>
      <c r="L800" s="120"/>
      <c r="M800" s="120"/>
      <c r="N800" s="120"/>
      <c r="O800" s="120"/>
      <c r="P800" s="120"/>
      <c r="Q800" s="120"/>
      <c r="R800" s="120"/>
      <c r="S800" s="120"/>
    </row>
    <row r="801" spans="1:19" ht="14.25" customHeight="1">
      <c r="A801" s="120"/>
      <c r="B801" s="120"/>
      <c r="C801" s="120"/>
      <c r="D801" s="120"/>
      <c r="E801" s="120"/>
      <c r="F801" s="120"/>
      <c r="G801" s="120"/>
      <c r="H801" s="120"/>
      <c r="I801" s="120"/>
      <c r="J801" s="120"/>
      <c r="K801" s="120"/>
      <c r="L801" s="120"/>
      <c r="M801" s="120"/>
      <c r="N801" s="120"/>
      <c r="O801" s="120"/>
      <c r="P801" s="120"/>
      <c r="Q801" s="120"/>
      <c r="R801" s="120"/>
      <c r="S801" s="120"/>
    </row>
    <row r="802" spans="1:19" ht="14.25" customHeight="1">
      <c r="A802" s="120"/>
      <c r="B802" s="120"/>
      <c r="C802" s="120"/>
      <c r="D802" s="120"/>
      <c r="E802" s="120"/>
      <c r="F802" s="120"/>
      <c r="G802" s="120"/>
      <c r="H802" s="120"/>
      <c r="I802" s="120"/>
      <c r="J802" s="120"/>
      <c r="K802" s="120"/>
      <c r="L802" s="120"/>
      <c r="M802" s="120"/>
      <c r="N802" s="120"/>
      <c r="O802" s="120"/>
      <c r="P802" s="120"/>
      <c r="Q802" s="120"/>
      <c r="R802" s="120"/>
      <c r="S802" s="120"/>
    </row>
    <row r="803" spans="1:19" ht="14.25" customHeight="1">
      <c r="A803" s="120"/>
      <c r="B803" s="120"/>
      <c r="C803" s="120"/>
      <c r="D803" s="120"/>
      <c r="E803" s="120"/>
      <c r="F803" s="120"/>
      <c r="G803" s="120"/>
      <c r="H803" s="120"/>
      <c r="I803" s="120"/>
      <c r="J803" s="120"/>
      <c r="K803" s="120"/>
      <c r="L803" s="120"/>
      <c r="M803" s="120"/>
      <c r="N803" s="120"/>
      <c r="O803" s="120"/>
      <c r="P803" s="120"/>
      <c r="Q803" s="120"/>
      <c r="R803" s="120"/>
      <c r="S803" s="120"/>
    </row>
    <row r="804" spans="1:19" ht="14.25" customHeight="1">
      <c r="A804" s="120"/>
      <c r="B804" s="120"/>
      <c r="C804" s="120"/>
      <c r="D804" s="120"/>
      <c r="E804" s="120"/>
      <c r="F804" s="120"/>
      <c r="G804" s="120"/>
      <c r="H804" s="120"/>
      <c r="I804" s="120"/>
      <c r="J804" s="120"/>
      <c r="K804" s="120"/>
      <c r="L804" s="120"/>
      <c r="M804" s="120"/>
      <c r="N804" s="120"/>
      <c r="O804" s="120"/>
      <c r="P804" s="120"/>
      <c r="Q804" s="120"/>
      <c r="R804" s="120"/>
      <c r="S804" s="120"/>
    </row>
  </sheetData>
  <mergeCells count="3">
    <mergeCell ref="B2:Q2"/>
    <mergeCell ref="D11:E11"/>
    <mergeCell ref="B19:M19"/>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63"/>
  <sheetViews>
    <sheetView workbookViewId="0"/>
  </sheetViews>
  <sheetFormatPr defaultColWidth="14.42578125" defaultRowHeight="15" customHeight="1"/>
  <cols>
    <col min="1" max="1" width="9" customWidth="1"/>
    <col min="2" max="2" width="21.85546875" customWidth="1"/>
    <col min="3" max="3" width="9.140625" customWidth="1"/>
    <col min="4" max="4" width="12.85546875" customWidth="1"/>
    <col min="5" max="5" width="11.85546875" customWidth="1"/>
    <col min="6" max="6" width="9.5703125" customWidth="1"/>
    <col min="7" max="7" width="10" customWidth="1"/>
    <col min="8" max="8" width="9" customWidth="1"/>
    <col min="9" max="9" width="8.5703125" customWidth="1"/>
    <col min="10" max="10" width="10.85546875" customWidth="1"/>
    <col min="11" max="11" width="9" customWidth="1"/>
    <col min="12" max="12" width="8.5703125" customWidth="1"/>
    <col min="13" max="13" width="9.7109375" customWidth="1"/>
    <col min="14" max="14" width="9" customWidth="1"/>
    <col min="15" max="15" width="8.42578125" customWidth="1"/>
    <col min="16" max="16" width="10" customWidth="1"/>
    <col min="17" max="17" width="9" customWidth="1"/>
    <col min="18" max="18" width="8.5703125" customWidth="1"/>
    <col min="19" max="19" width="10.28515625" customWidth="1"/>
    <col min="20" max="20" width="9" customWidth="1"/>
    <col min="21" max="21" width="8.85546875" customWidth="1"/>
    <col min="22" max="22" width="9.5703125" customWidth="1"/>
    <col min="23" max="23" width="9" customWidth="1"/>
    <col min="24" max="24" width="16.5703125" customWidth="1"/>
    <col min="25" max="25" width="17.7109375" customWidth="1"/>
    <col min="26" max="26" width="20" customWidth="1"/>
    <col min="27" max="28" width="12" customWidth="1"/>
  </cols>
  <sheetData>
    <row r="1" spans="1:28" ht="15.75" customHeight="1">
      <c r="A1" s="2"/>
      <c r="B1" s="2"/>
      <c r="C1" s="2"/>
      <c r="D1" s="2"/>
      <c r="E1" s="2"/>
      <c r="F1" s="62"/>
      <c r="G1" s="2"/>
      <c r="H1" s="2"/>
      <c r="I1" s="2"/>
      <c r="J1" s="2"/>
      <c r="K1" s="2"/>
      <c r="L1" s="2"/>
      <c r="M1" s="2"/>
      <c r="N1" s="2"/>
      <c r="O1" s="2"/>
      <c r="P1" s="2"/>
      <c r="Q1" s="2"/>
      <c r="R1" s="2"/>
      <c r="S1" s="2"/>
      <c r="T1" s="2"/>
      <c r="U1" s="2"/>
      <c r="V1" s="2"/>
      <c r="W1" s="2"/>
      <c r="X1" s="2"/>
      <c r="Y1" s="2"/>
      <c r="Z1" s="2"/>
      <c r="AA1" s="2"/>
      <c r="AB1" s="2"/>
    </row>
    <row r="2" spans="1:28" ht="15.75" customHeight="1">
      <c r="A2" s="2"/>
      <c r="B2" s="1620" t="s">
        <v>1164</v>
      </c>
      <c r="C2" s="1440"/>
      <c r="D2" s="1440"/>
      <c r="E2" s="1440"/>
      <c r="F2" s="1440"/>
      <c r="G2" s="1440"/>
      <c r="H2" s="1440"/>
      <c r="I2" s="1440"/>
      <c r="J2" s="1440"/>
      <c r="K2" s="1440"/>
      <c r="L2" s="1440"/>
      <c r="M2" s="1440"/>
      <c r="N2" s="1440"/>
      <c r="O2" s="1440"/>
      <c r="P2" s="1440"/>
      <c r="Q2" s="1440"/>
      <c r="R2" s="1440"/>
      <c r="S2" s="1440"/>
      <c r="T2" s="1440"/>
      <c r="U2" s="1440"/>
      <c r="V2" s="1440"/>
      <c r="W2" s="1441"/>
      <c r="X2" s="2"/>
      <c r="Y2" s="2"/>
      <c r="Z2" s="2"/>
      <c r="AA2" s="2"/>
      <c r="AB2" s="2"/>
    </row>
    <row r="3" spans="1:28">
      <c r="A3" s="500"/>
      <c r="B3" s="1621"/>
      <c r="C3" s="1124" t="s">
        <v>1</v>
      </c>
      <c r="D3" s="1423"/>
      <c r="E3" s="1203"/>
      <c r="F3" s="1124" t="s">
        <v>2</v>
      </c>
      <c r="G3" s="1423"/>
      <c r="H3" s="1203"/>
      <c r="I3" s="1124" t="s">
        <v>3</v>
      </c>
      <c r="J3" s="1423"/>
      <c r="K3" s="1203"/>
      <c r="L3" s="1124" t="s">
        <v>4</v>
      </c>
      <c r="M3" s="1423"/>
      <c r="N3" s="1203"/>
      <c r="O3" s="1124" t="s">
        <v>5</v>
      </c>
      <c r="P3" s="1423"/>
      <c r="Q3" s="1203"/>
      <c r="R3" s="1124" t="s">
        <v>6</v>
      </c>
      <c r="S3" s="1423"/>
      <c r="T3" s="1203"/>
      <c r="U3" s="1622" t="s">
        <v>7</v>
      </c>
      <c r="V3" s="1423"/>
      <c r="W3" s="1203"/>
      <c r="X3" s="500"/>
      <c r="Y3" s="500"/>
      <c r="Z3" s="500"/>
      <c r="AA3" s="500"/>
      <c r="AB3" s="500"/>
    </row>
    <row r="4" spans="1:28">
      <c r="A4" s="501"/>
      <c r="B4" s="502" t="s">
        <v>1165</v>
      </c>
      <c r="C4" s="503" t="s">
        <v>1166</v>
      </c>
      <c r="D4" s="1623" t="s">
        <v>1167</v>
      </c>
      <c r="E4" s="1624" t="s">
        <v>1168</v>
      </c>
      <c r="F4" s="503" t="s">
        <v>1166</v>
      </c>
      <c r="G4" s="1623" t="s">
        <v>1169</v>
      </c>
      <c r="H4" s="1624" t="s">
        <v>1168</v>
      </c>
      <c r="I4" s="503" t="s">
        <v>1166</v>
      </c>
      <c r="J4" s="1623" t="s">
        <v>1169</v>
      </c>
      <c r="K4" s="1624" t="s">
        <v>1168</v>
      </c>
      <c r="L4" s="503" t="s">
        <v>1166</v>
      </c>
      <c r="M4" s="1623" t="s">
        <v>1169</v>
      </c>
      <c r="N4" s="1624" t="s">
        <v>1168</v>
      </c>
      <c r="O4" s="503" t="s">
        <v>1166</v>
      </c>
      <c r="P4" s="1623" t="s">
        <v>1169</v>
      </c>
      <c r="Q4" s="1624" t="s">
        <v>1168</v>
      </c>
      <c r="R4" s="503" t="s">
        <v>1166</v>
      </c>
      <c r="S4" s="1623" t="s">
        <v>1169</v>
      </c>
      <c r="T4" s="1624" t="s">
        <v>1168</v>
      </c>
      <c r="U4" s="503" t="s">
        <v>1166</v>
      </c>
      <c r="V4" s="1623" t="s">
        <v>1169</v>
      </c>
      <c r="W4" s="503" t="s">
        <v>1168</v>
      </c>
      <c r="X4" s="434"/>
      <c r="Y4" s="434"/>
      <c r="Z4" s="434"/>
      <c r="AA4" s="434"/>
      <c r="AB4" s="434"/>
    </row>
    <row r="5" spans="1:28" ht="15.75" customHeight="1">
      <c r="A5" s="4"/>
      <c r="B5" s="504">
        <v>45657</v>
      </c>
      <c r="C5" s="505">
        <f t="shared" ref="C5:C17" si="0">SUM(F5,I5,L5,O5,R5,U5)</f>
        <v>1181</v>
      </c>
      <c r="D5" s="506"/>
      <c r="E5" s="506"/>
      <c r="F5" s="507">
        <v>611</v>
      </c>
      <c r="G5" s="506"/>
      <c r="H5" s="508"/>
      <c r="I5" s="508">
        <v>224</v>
      </c>
      <c r="J5" s="506"/>
      <c r="K5" s="506"/>
      <c r="L5" s="508">
        <v>214</v>
      </c>
      <c r="M5" s="508"/>
      <c r="N5" s="508"/>
      <c r="O5" s="441">
        <v>41</v>
      </c>
      <c r="P5" s="506"/>
      <c r="Q5" s="506"/>
      <c r="R5" s="441">
        <v>60</v>
      </c>
      <c r="S5" s="506"/>
      <c r="T5" s="508"/>
      <c r="U5" s="509">
        <v>31</v>
      </c>
      <c r="V5" s="506"/>
      <c r="W5" s="506"/>
      <c r="X5" s="510"/>
      <c r="Y5" s="511" t="s">
        <v>64</v>
      </c>
      <c r="Z5" s="512" t="s">
        <v>1063</v>
      </c>
      <c r="AA5" s="512" t="s">
        <v>1170</v>
      </c>
      <c r="AB5" s="513" t="s">
        <v>116</v>
      </c>
    </row>
    <row r="6" spans="1:28" ht="15.75" customHeight="1">
      <c r="A6" s="2"/>
      <c r="B6" s="514" t="s">
        <v>1171</v>
      </c>
      <c r="C6" s="515">
        <f t="shared" si="0"/>
        <v>1196</v>
      </c>
      <c r="D6" s="1625">
        <f t="shared" ref="D6:D17" si="1">SUM(G6,J6,M6,P6,S6,V6)</f>
        <v>7</v>
      </c>
      <c r="E6" s="1626">
        <f t="shared" ref="E6:E17" si="2">IFERROR(D6/AVERAGE(C5:C6),0)</f>
        <v>5.8897770298695839E-3</v>
      </c>
      <c r="F6" s="1627">
        <v>612</v>
      </c>
      <c r="G6" s="1628">
        <v>4</v>
      </c>
      <c r="H6" s="1629">
        <f t="shared" ref="H6:H17" si="3">IFERROR(G6/AVERAGE(F5:F6),0)</f>
        <v>6.5412919051512676E-3</v>
      </c>
      <c r="I6" s="516">
        <v>226</v>
      </c>
      <c r="J6" s="517">
        <v>1</v>
      </c>
      <c r="K6" s="1629">
        <f t="shared" ref="K6:K17" si="4">IFERROR(J6/AVERAGE(I5:I6),0)</f>
        <v>4.4444444444444444E-3</v>
      </c>
      <c r="L6" s="516">
        <v>223</v>
      </c>
      <c r="M6" s="517">
        <v>1</v>
      </c>
      <c r="N6" s="1629">
        <f t="shared" ref="N6:N17" si="5">IFERROR(M6/AVERAGE(L5:L6),0)</f>
        <v>4.5766590389016018E-3</v>
      </c>
      <c r="O6" s="518">
        <v>40</v>
      </c>
      <c r="P6" s="517">
        <v>0</v>
      </c>
      <c r="Q6" s="519">
        <f t="shared" ref="Q6:Q17" si="6">IFERROR(P6/AVERAGE(O5:O6),0)</f>
        <v>0</v>
      </c>
      <c r="R6" s="520">
        <v>61</v>
      </c>
      <c r="S6" s="517">
        <v>1</v>
      </c>
      <c r="T6" s="519">
        <f t="shared" ref="T6:T17" si="7">IFERROR(S6/AVERAGE(R5:R6),0)</f>
        <v>1.6528925619834711E-2</v>
      </c>
      <c r="U6" s="63">
        <v>34</v>
      </c>
      <c r="V6" s="517">
        <v>0</v>
      </c>
      <c r="W6" s="519">
        <f t="shared" ref="W6:W17" si="8">IFERROR(V6/AVERAGE(U5:U6),0)</f>
        <v>0</v>
      </c>
      <c r="X6" s="521"/>
      <c r="Y6" s="522" t="s">
        <v>2</v>
      </c>
      <c r="Z6" s="523"/>
      <c r="AA6" s="523">
        <f>F19</f>
        <v>3.7808219178082192E-2</v>
      </c>
      <c r="AB6" s="524">
        <f t="shared" ref="AB6:AB12" si="9">AA6-Z6</f>
        <v>3.7808219178082192E-2</v>
      </c>
    </row>
    <row r="7" spans="1:28" ht="15.75" customHeight="1">
      <c r="A7" s="2"/>
      <c r="B7" s="1587" t="s">
        <v>1172</v>
      </c>
      <c r="C7" s="515">
        <f t="shared" si="0"/>
        <v>1208</v>
      </c>
      <c r="D7" s="1625">
        <f t="shared" si="1"/>
        <v>7</v>
      </c>
      <c r="E7" s="1626">
        <f t="shared" si="2"/>
        <v>5.8236272878535774E-3</v>
      </c>
      <c r="F7" s="525">
        <v>621</v>
      </c>
      <c r="G7" s="526">
        <v>1</v>
      </c>
      <c r="H7" s="1629">
        <f t="shared" si="3"/>
        <v>1.6220600162206002E-3</v>
      </c>
      <c r="I7" s="527">
        <v>227</v>
      </c>
      <c r="J7" s="526">
        <v>1</v>
      </c>
      <c r="K7" s="1629">
        <f t="shared" si="4"/>
        <v>4.4150110375275938E-3</v>
      </c>
      <c r="L7" s="527">
        <v>226</v>
      </c>
      <c r="M7" s="526">
        <v>2</v>
      </c>
      <c r="N7" s="1629">
        <f t="shared" si="5"/>
        <v>8.9086859688195987E-3</v>
      </c>
      <c r="O7" s="528">
        <v>40</v>
      </c>
      <c r="P7" s="526">
        <v>1</v>
      </c>
      <c r="Q7" s="519">
        <f t="shared" si="6"/>
        <v>2.5000000000000001E-2</v>
      </c>
      <c r="R7" s="529">
        <v>60</v>
      </c>
      <c r="S7" s="526">
        <v>1</v>
      </c>
      <c r="T7" s="519">
        <f t="shared" si="7"/>
        <v>1.6528925619834711E-2</v>
      </c>
      <c r="U7" s="528">
        <v>34</v>
      </c>
      <c r="V7" s="526">
        <v>1</v>
      </c>
      <c r="W7" s="519">
        <f t="shared" si="8"/>
        <v>2.9411764705882353E-2</v>
      </c>
      <c r="X7" s="521"/>
      <c r="Y7" s="522" t="s">
        <v>3</v>
      </c>
      <c r="Z7" s="523"/>
      <c r="AA7" s="523">
        <f>I19</f>
        <v>5.2935188327112317E-2</v>
      </c>
      <c r="AB7" s="524">
        <f t="shared" si="9"/>
        <v>5.2935188327112317E-2</v>
      </c>
    </row>
    <row r="8" spans="1:28" ht="15.75" customHeight="1">
      <c r="A8" s="2"/>
      <c r="B8" s="1587" t="s">
        <v>1058</v>
      </c>
      <c r="C8" s="515">
        <f t="shared" si="0"/>
        <v>1202</v>
      </c>
      <c r="D8" s="1625">
        <f t="shared" si="1"/>
        <v>5</v>
      </c>
      <c r="E8" s="1626">
        <f t="shared" si="2"/>
        <v>4.1493775933609959E-3</v>
      </c>
      <c r="F8" s="525">
        <v>617</v>
      </c>
      <c r="G8" s="526">
        <v>2</v>
      </c>
      <c r="H8" s="1629">
        <f t="shared" si="3"/>
        <v>3.2310177705977385E-3</v>
      </c>
      <c r="I8" s="527">
        <v>226</v>
      </c>
      <c r="J8" s="526">
        <v>1</v>
      </c>
      <c r="K8" s="1629">
        <f t="shared" si="4"/>
        <v>4.4150110375275938E-3</v>
      </c>
      <c r="L8" s="527">
        <v>230</v>
      </c>
      <c r="M8" s="526">
        <v>1</v>
      </c>
      <c r="N8" s="1629">
        <f t="shared" si="5"/>
        <v>4.3859649122807015E-3</v>
      </c>
      <c r="O8" s="528">
        <v>38</v>
      </c>
      <c r="P8" s="526">
        <v>1</v>
      </c>
      <c r="Q8" s="519">
        <f t="shared" si="6"/>
        <v>2.564102564102564E-2</v>
      </c>
      <c r="R8" s="529">
        <v>58</v>
      </c>
      <c r="S8" s="526">
        <v>0</v>
      </c>
      <c r="T8" s="519">
        <f t="shared" si="7"/>
        <v>0</v>
      </c>
      <c r="U8" s="528">
        <v>33</v>
      </c>
      <c r="V8" s="526">
        <v>0</v>
      </c>
      <c r="W8" s="519">
        <f t="shared" si="8"/>
        <v>0</v>
      </c>
      <c r="X8" s="521"/>
      <c r="Y8" s="522" t="s">
        <v>4</v>
      </c>
      <c r="Z8" s="523"/>
      <c r="AA8" s="523">
        <f>L19</f>
        <v>3.0916451969083551E-2</v>
      </c>
      <c r="AB8" s="524">
        <f t="shared" si="9"/>
        <v>3.0916451969083551E-2</v>
      </c>
    </row>
    <row r="9" spans="1:28" ht="15.75" customHeight="1">
      <c r="A9" s="2"/>
      <c r="B9" s="1587" t="s">
        <v>1061</v>
      </c>
      <c r="C9" s="515">
        <f t="shared" si="0"/>
        <v>1164</v>
      </c>
      <c r="D9" s="1625">
        <f t="shared" si="1"/>
        <v>6</v>
      </c>
      <c r="E9" s="1626">
        <f t="shared" si="2"/>
        <v>5.0718512256973797E-3</v>
      </c>
      <c r="F9" s="530">
        <v>602</v>
      </c>
      <c r="G9" s="526">
        <v>2</v>
      </c>
      <c r="H9" s="1629">
        <f t="shared" si="3"/>
        <v>3.2813781788351109E-3</v>
      </c>
      <c r="I9" s="531">
        <v>217</v>
      </c>
      <c r="J9" s="526">
        <v>2</v>
      </c>
      <c r="K9" s="1629">
        <f t="shared" si="4"/>
        <v>9.0293453724604959E-3</v>
      </c>
      <c r="L9" s="527">
        <v>219</v>
      </c>
      <c r="M9" s="526">
        <v>0</v>
      </c>
      <c r="N9" s="1629">
        <f t="shared" si="5"/>
        <v>0</v>
      </c>
      <c r="O9" s="528">
        <v>34</v>
      </c>
      <c r="P9" s="526">
        <v>2</v>
      </c>
      <c r="Q9" s="519">
        <f t="shared" si="6"/>
        <v>5.5555555555555552E-2</v>
      </c>
      <c r="R9" s="529">
        <v>58</v>
      </c>
      <c r="S9" s="526">
        <v>0</v>
      </c>
      <c r="T9" s="519">
        <f t="shared" si="7"/>
        <v>0</v>
      </c>
      <c r="U9" s="528">
        <v>34</v>
      </c>
      <c r="V9" s="526">
        <v>0</v>
      </c>
      <c r="W9" s="519">
        <f t="shared" si="8"/>
        <v>0</v>
      </c>
      <c r="X9" s="521"/>
      <c r="Y9" s="522" t="s">
        <v>5</v>
      </c>
      <c r="Z9" s="523"/>
      <c r="AA9" s="523">
        <f>O19</f>
        <v>0.1032258064516129</v>
      </c>
      <c r="AB9" s="524">
        <f t="shared" si="9"/>
        <v>0.1032258064516129</v>
      </c>
    </row>
    <row r="10" spans="1:28" ht="15.75" customHeight="1">
      <c r="A10" s="2"/>
      <c r="B10" s="1587" t="s">
        <v>1066</v>
      </c>
      <c r="C10" s="515">
        <f t="shared" si="0"/>
        <v>1175</v>
      </c>
      <c r="D10" s="1625">
        <f t="shared" si="1"/>
        <v>2</v>
      </c>
      <c r="E10" s="1626">
        <f t="shared" si="2"/>
        <v>1.7101325352714834E-3</v>
      </c>
      <c r="F10" s="530">
        <v>601</v>
      </c>
      <c r="G10" s="526">
        <v>0</v>
      </c>
      <c r="H10" s="1629">
        <f t="shared" si="3"/>
        <v>0</v>
      </c>
      <c r="I10" s="531">
        <v>223</v>
      </c>
      <c r="J10" s="526">
        <v>1</v>
      </c>
      <c r="K10" s="1629">
        <f t="shared" si="4"/>
        <v>4.5454545454545452E-3</v>
      </c>
      <c r="L10" s="531">
        <v>223</v>
      </c>
      <c r="M10" s="526">
        <v>1</v>
      </c>
      <c r="N10" s="1629">
        <f t="shared" si="5"/>
        <v>4.5248868778280547E-3</v>
      </c>
      <c r="O10" s="528">
        <v>37</v>
      </c>
      <c r="P10" s="526">
        <v>0</v>
      </c>
      <c r="Q10" s="519">
        <f t="shared" si="6"/>
        <v>0</v>
      </c>
      <c r="R10" s="529">
        <v>58</v>
      </c>
      <c r="S10" s="526">
        <v>0</v>
      </c>
      <c r="T10" s="519">
        <f t="shared" si="7"/>
        <v>0</v>
      </c>
      <c r="U10" s="528">
        <v>33</v>
      </c>
      <c r="V10" s="526">
        <v>0</v>
      </c>
      <c r="W10" s="519">
        <f t="shared" si="8"/>
        <v>0</v>
      </c>
      <c r="X10" s="521"/>
      <c r="Y10" s="522" t="s">
        <v>6</v>
      </c>
      <c r="Z10" s="523"/>
      <c r="AA10" s="523">
        <f>R19</f>
        <v>5.0919377652050922E-2</v>
      </c>
      <c r="AB10" s="524">
        <f t="shared" si="9"/>
        <v>5.0919377652050922E-2</v>
      </c>
    </row>
    <row r="11" spans="1:28" ht="15.75" customHeight="1">
      <c r="A11" s="2"/>
      <c r="B11" s="1587" t="s">
        <v>1068</v>
      </c>
      <c r="C11" s="515">
        <f t="shared" si="0"/>
        <v>1181</v>
      </c>
      <c r="D11" s="1625">
        <f t="shared" si="1"/>
        <v>4</v>
      </c>
      <c r="E11" s="1626">
        <f t="shared" si="2"/>
        <v>3.3955857385398981E-3</v>
      </c>
      <c r="F11" s="530">
        <v>596</v>
      </c>
      <c r="G11" s="526">
        <v>3</v>
      </c>
      <c r="H11" s="1629">
        <f t="shared" si="3"/>
        <v>5.0125313283208017E-3</v>
      </c>
      <c r="I11" s="531">
        <v>231</v>
      </c>
      <c r="J11" s="526">
        <v>1</v>
      </c>
      <c r="K11" s="1629">
        <f t="shared" si="4"/>
        <v>4.4052863436123352E-3</v>
      </c>
      <c r="L11" s="531">
        <v>225</v>
      </c>
      <c r="M11" s="526">
        <v>0</v>
      </c>
      <c r="N11" s="1629">
        <f t="shared" si="5"/>
        <v>0</v>
      </c>
      <c r="O11" s="528">
        <v>39</v>
      </c>
      <c r="P11" s="526">
        <v>0</v>
      </c>
      <c r="Q11" s="519">
        <f t="shared" si="6"/>
        <v>0</v>
      </c>
      <c r="R11" s="529">
        <v>58</v>
      </c>
      <c r="S11" s="526">
        <v>0</v>
      </c>
      <c r="T11" s="519">
        <f t="shared" si="7"/>
        <v>0</v>
      </c>
      <c r="U11" s="528">
        <v>32</v>
      </c>
      <c r="V11" s="526">
        <v>0</v>
      </c>
      <c r="W11" s="519">
        <f t="shared" si="8"/>
        <v>0</v>
      </c>
      <c r="X11" s="521"/>
      <c r="Y11" s="522" t="s">
        <v>7</v>
      </c>
      <c r="Z11" s="523"/>
      <c r="AA11" s="523">
        <f>U19</f>
        <v>6.1538461538461542E-2</v>
      </c>
      <c r="AB11" s="524">
        <f t="shared" si="9"/>
        <v>6.1538461538461542E-2</v>
      </c>
    </row>
    <row r="12" spans="1:28" ht="15.75" customHeight="1">
      <c r="A12" s="2"/>
      <c r="B12" s="1587" t="s">
        <v>1071</v>
      </c>
      <c r="C12" s="515">
        <f t="shared" si="0"/>
        <v>1207</v>
      </c>
      <c r="D12" s="1625">
        <f t="shared" si="1"/>
        <v>4</v>
      </c>
      <c r="E12" s="1626">
        <f t="shared" si="2"/>
        <v>3.3500837520938024E-3</v>
      </c>
      <c r="F12" s="530">
        <v>598</v>
      </c>
      <c r="G12" s="526">
        <v>1</v>
      </c>
      <c r="H12" s="1629">
        <f t="shared" si="3"/>
        <v>1.6750418760469012E-3</v>
      </c>
      <c r="I12" s="531">
        <v>257</v>
      </c>
      <c r="J12" s="526">
        <v>2</v>
      </c>
      <c r="K12" s="1629">
        <f t="shared" si="4"/>
        <v>8.1967213114754103E-3</v>
      </c>
      <c r="L12" s="531">
        <v>223</v>
      </c>
      <c r="M12" s="526">
        <v>1</v>
      </c>
      <c r="N12" s="1629">
        <f t="shared" si="5"/>
        <v>4.464285714285714E-3</v>
      </c>
      <c r="O12" s="528">
        <v>39</v>
      </c>
      <c r="P12" s="526">
        <v>0</v>
      </c>
      <c r="Q12" s="519">
        <f t="shared" si="6"/>
        <v>0</v>
      </c>
      <c r="R12" s="529">
        <v>58</v>
      </c>
      <c r="S12" s="526">
        <v>0</v>
      </c>
      <c r="T12" s="519">
        <f t="shared" si="7"/>
        <v>0</v>
      </c>
      <c r="U12" s="528">
        <v>32</v>
      </c>
      <c r="V12" s="526">
        <v>0</v>
      </c>
      <c r="W12" s="519">
        <f t="shared" si="8"/>
        <v>0</v>
      </c>
      <c r="X12" s="532"/>
      <c r="Y12" s="533" t="s">
        <v>1</v>
      </c>
      <c r="Z12" s="534">
        <f>IFERROR(AVERAGE(Z6:Z11),0)</f>
        <v>0</v>
      </c>
      <c r="AA12" s="534">
        <f>C19</f>
        <v>4.3261231281198007E-2</v>
      </c>
      <c r="AB12" s="535">
        <f t="shared" si="9"/>
        <v>4.3261231281198007E-2</v>
      </c>
    </row>
    <row r="13" spans="1:28" ht="15.75" customHeight="1">
      <c r="A13" s="2"/>
      <c r="B13" s="1587" t="s">
        <v>1076</v>
      </c>
      <c r="C13" s="515">
        <f t="shared" si="0"/>
        <v>1218</v>
      </c>
      <c r="D13" s="1625">
        <f t="shared" si="1"/>
        <v>7</v>
      </c>
      <c r="E13" s="1626">
        <f t="shared" si="2"/>
        <v>5.7731958762886598E-3</v>
      </c>
      <c r="F13" s="536">
        <v>601</v>
      </c>
      <c r="G13" s="526">
        <v>2</v>
      </c>
      <c r="H13" s="1629">
        <f t="shared" si="3"/>
        <v>3.336113427856547E-3</v>
      </c>
      <c r="I13" s="537">
        <v>262</v>
      </c>
      <c r="J13" s="526">
        <v>4</v>
      </c>
      <c r="K13" s="1629">
        <f t="shared" si="4"/>
        <v>1.5414258188824663E-2</v>
      </c>
      <c r="L13" s="537">
        <v>225</v>
      </c>
      <c r="M13" s="526">
        <v>1</v>
      </c>
      <c r="N13" s="1629">
        <f t="shared" si="5"/>
        <v>4.464285714285714E-3</v>
      </c>
      <c r="O13" s="528">
        <v>39</v>
      </c>
      <c r="P13" s="526">
        <v>0</v>
      </c>
      <c r="Q13" s="519">
        <f t="shared" si="6"/>
        <v>0</v>
      </c>
      <c r="R13" s="529">
        <v>59</v>
      </c>
      <c r="S13" s="526">
        <v>0</v>
      </c>
      <c r="T13" s="519">
        <f t="shared" si="7"/>
        <v>0</v>
      </c>
      <c r="U13" s="528">
        <v>32</v>
      </c>
      <c r="V13" s="526">
        <v>0</v>
      </c>
      <c r="W13" s="519">
        <f t="shared" si="8"/>
        <v>0</v>
      </c>
      <c r="X13" s="2"/>
      <c r="Y13" s="2"/>
      <c r="Z13" s="2"/>
      <c r="AA13" s="2"/>
      <c r="AB13" s="2"/>
    </row>
    <row r="14" spans="1:28" ht="15.75" customHeight="1">
      <c r="A14" s="2"/>
      <c r="B14" s="1587" t="s">
        <v>1173</v>
      </c>
      <c r="C14" s="515">
        <f t="shared" si="0"/>
        <v>1232</v>
      </c>
      <c r="D14" s="1625">
        <f t="shared" si="1"/>
        <v>3</v>
      </c>
      <c r="E14" s="1626">
        <f t="shared" si="2"/>
        <v>2.4489795918367346E-3</v>
      </c>
      <c r="F14" s="538">
        <v>608</v>
      </c>
      <c r="G14" s="539">
        <v>2</v>
      </c>
      <c r="H14" s="1629">
        <f t="shared" si="3"/>
        <v>3.3085194375516956E-3</v>
      </c>
      <c r="I14" s="540">
        <v>269</v>
      </c>
      <c r="J14" s="539">
        <v>0</v>
      </c>
      <c r="K14" s="1629">
        <f t="shared" si="4"/>
        <v>0</v>
      </c>
      <c r="L14" s="540">
        <v>225</v>
      </c>
      <c r="M14" s="526">
        <v>0</v>
      </c>
      <c r="N14" s="1629">
        <f t="shared" si="5"/>
        <v>0</v>
      </c>
      <c r="O14" s="528">
        <v>39</v>
      </c>
      <c r="P14" s="526">
        <v>0</v>
      </c>
      <c r="Q14" s="519">
        <f t="shared" si="6"/>
        <v>0</v>
      </c>
      <c r="R14" s="529">
        <v>59</v>
      </c>
      <c r="S14" s="526">
        <v>0</v>
      </c>
      <c r="T14" s="519">
        <f t="shared" si="7"/>
        <v>0</v>
      </c>
      <c r="U14" s="528">
        <v>32</v>
      </c>
      <c r="V14" s="526">
        <v>1</v>
      </c>
      <c r="W14" s="519">
        <f t="shared" si="8"/>
        <v>3.125E-2</v>
      </c>
      <c r="X14" s="2"/>
      <c r="Y14" s="2"/>
      <c r="Z14" s="2"/>
      <c r="AA14" s="2"/>
      <c r="AB14" s="2"/>
    </row>
    <row r="15" spans="1:28" ht="15.75" customHeight="1">
      <c r="A15" s="2"/>
      <c r="B15" s="1587" t="s">
        <v>1174</v>
      </c>
      <c r="C15" s="515">
        <f t="shared" si="0"/>
        <v>1243</v>
      </c>
      <c r="D15" s="1625">
        <f t="shared" si="1"/>
        <v>1</v>
      </c>
      <c r="E15" s="1626">
        <f t="shared" si="2"/>
        <v>8.0808080808080808E-4</v>
      </c>
      <c r="F15" s="536">
        <v>611</v>
      </c>
      <c r="G15" s="526">
        <v>1</v>
      </c>
      <c r="H15" s="1629">
        <f t="shared" si="3"/>
        <v>1.6406890894175555E-3</v>
      </c>
      <c r="I15" s="537">
        <v>269</v>
      </c>
      <c r="J15" s="526">
        <v>0</v>
      </c>
      <c r="K15" s="1629">
        <f t="shared" si="4"/>
        <v>0</v>
      </c>
      <c r="L15" s="537">
        <v>231</v>
      </c>
      <c r="M15" s="526">
        <v>0</v>
      </c>
      <c r="N15" s="1629">
        <f t="shared" si="5"/>
        <v>0</v>
      </c>
      <c r="O15" s="528">
        <v>40</v>
      </c>
      <c r="P15" s="526">
        <v>0</v>
      </c>
      <c r="Q15" s="519">
        <f t="shared" si="6"/>
        <v>0</v>
      </c>
      <c r="R15" s="529">
        <v>60</v>
      </c>
      <c r="S15" s="526">
        <v>0</v>
      </c>
      <c r="T15" s="519">
        <f t="shared" si="7"/>
        <v>0</v>
      </c>
      <c r="U15" s="528">
        <v>32</v>
      </c>
      <c r="V15" s="526">
        <v>0</v>
      </c>
      <c r="W15" s="519">
        <f t="shared" si="8"/>
        <v>0</v>
      </c>
      <c r="X15" s="2"/>
      <c r="Y15" s="2"/>
      <c r="Z15" s="2"/>
      <c r="AA15" s="2"/>
      <c r="AB15" s="2"/>
    </row>
    <row r="16" spans="1:28" ht="15.75" customHeight="1">
      <c r="A16" s="2"/>
      <c r="B16" s="1587" t="s">
        <v>1175</v>
      </c>
      <c r="C16" s="515">
        <f t="shared" si="0"/>
        <v>1243</v>
      </c>
      <c r="D16" s="1625">
        <f t="shared" si="1"/>
        <v>1</v>
      </c>
      <c r="E16" s="1626">
        <f t="shared" si="2"/>
        <v>8.045052292839903E-4</v>
      </c>
      <c r="F16" s="530">
        <v>613</v>
      </c>
      <c r="G16" s="526">
        <v>1</v>
      </c>
      <c r="H16" s="1629">
        <f t="shared" si="3"/>
        <v>1.6339869281045752E-3</v>
      </c>
      <c r="I16" s="531">
        <v>269</v>
      </c>
      <c r="J16" s="526">
        <v>0</v>
      </c>
      <c r="K16" s="1629">
        <f t="shared" si="4"/>
        <v>0</v>
      </c>
      <c r="L16" s="541">
        <v>230</v>
      </c>
      <c r="M16" s="526">
        <v>0</v>
      </c>
      <c r="N16" s="1629">
        <f t="shared" si="5"/>
        <v>0</v>
      </c>
      <c r="O16" s="528">
        <v>40</v>
      </c>
      <c r="P16" s="526">
        <v>0</v>
      </c>
      <c r="Q16" s="519">
        <f t="shared" si="6"/>
        <v>0</v>
      </c>
      <c r="R16" s="529">
        <v>59</v>
      </c>
      <c r="S16" s="526">
        <v>0</v>
      </c>
      <c r="T16" s="519">
        <f t="shared" si="7"/>
        <v>0</v>
      </c>
      <c r="U16" s="528">
        <v>32</v>
      </c>
      <c r="V16" s="526">
        <v>0</v>
      </c>
      <c r="W16" s="519">
        <f t="shared" si="8"/>
        <v>0</v>
      </c>
      <c r="X16" s="2"/>
      <c r="Y16" s="2"/>
      <c r="Z16" s="2"/>
      <c r="AA16" s="2"/>
      <c r="AB16" s="2"/>
    </row>
    <row r="17" spans="1:28" ht="15.75" customHeight="1">
      <c r="A17" s="2"/>
      <c r="B17" s="1590" t="s">
        <v>1176</v>
      </c>
      <c r="C17" s="515">
        <f t="shared" si="0"/>
        <v>1257</v>
      </c>
      <c r="D17" s="1625">
        <f t="shared" si="1"/>
        <v>5</v>
      </c>
      <c r="E17" s="1626">
        <f t="shared" si="2"/>
        <v>4.0000000000000001E-3</v>
      </c>
      <c r="F17" s="542">
        <v>620</v>
      </c>
      <c r="G17" s="1630">
        <v>4</v>
      </c>
      <c r="H17" s="1629">
        <f t="shared" si="3"/>
        <v>6.4882400648824008E-3</v>
      </c>
      <c r="I17" s="543">
        <v>271</v>
      </c>
      <c r="J17" s="544">
        <v>0</v>
      </c>
      <c r="K17" s="1629">
        <f t="shared" si="4"/>
        <v>0</v>
      </c>
      <c r="L17" s="543">
        <v>237</v>
      </c>
      <c r="M17" s="544">
        <v>0</v>
      </c>
      <c r="N17" s="1629">
        <f t="shared" si="5"/>
        <v>0</v>
      </c>
      <c r="O17" s="545">
        <v>40</v>
      </c>
      <c r="P17" s="544">
        <v>0</v>
      </c>
      <c r="Q17" s="519">
        <f t="shared" si="6"/>
        <v>0</v>
      </c>
      <c r="R17" s="546">
        <v>59</v>
      </c>
      <c r="S17" s="544">
        <v>1</v>
      </c>
      <c r="T17" s="519">
        <f t="shared" si="7"/>
        <v>1.6949152542372881E-2</v>
      </c>
      <c r="U17" s="545">
        <v>30</v>
      </c>
      <c r="V17" s="544">
        <v>0</v>
      </c>
      <c r="W17" s="519">
        <f t="shared" si="8"/>
        <v>0</v>
      </c>
      <c r="X17" s="2"/>
      <c r="Y17" s="2"/>
      <c r="Z17" s="2"/>
      <c r="AA17" s="2"/>
      <c r="AB17" s="2"/>
    </row>
    <row r="18" spans="1:28">
      <c r="A18" s="547"/>
      <c r="B18" s="548" t="s">
        <v>1177</v>
      </c>
      <c r="C18" s="445">
        <v>1202</v>
      </c>
      <c r="D18" s="549">
        <f t="shared" ref="D18:E18" si="10">SUM(D6:D17)</f>
        <v>52</v>
      </c>
      <c r="E18" s="550">
        <f t="shared" si="10"/>
        <v>4.322519666817691E-2</v>
      </c>
      <c r="F18" s="445">
        <f>AVERAGE(F6:F17)</f>
        <v>608.33333333333337</v>
      </c>
      <c r="G18" s="551">
        <f t="shared" ref="G18:H18" si="11">SUM(G6:G17)</f>
        <v>23</v>
      </c>
      <c r="H18" s="552">
        <f t="shared" si="11"/>
        <v>3.7770870022985195E-2</v>
      </c>
      <c r="I18" s="445">
        <f>AVERAGE(I6:I17)</f>
        <v>245.58333333333334</v>
      </c>
      <c r="J18" s="551">
        <f t="shared" ref="J18:K18" si="12">SUM(J6:J17)</f>
        <v>13</v>
      </c>
      <c r="K18" s="552">
        <f t="shared" si="12"/>
        <v>5.4865532281327081E-2</v>
      </c>
      <c r="L18" s="445">
        <f>AVERAGE(L6:L17)</f>
        <v>226.41666666666666</v>
      </c>
      <c r="M18" s="551">
        <f t="shared" ref="M18:N18" si="13">SUM(M6:M17)</f>
        <v>7</v>
      </c>
      <c r="N18" s="552">
        <f t="shared" si="13"/>
        <v>3.1324768226401387E-2</v>
      </c>
      <c r="O18" s="445">
        <f>AVERAGE(O6:O17)</f>
        <v>38.75</v>
      </c>
      <c r="P18" s="551">
        <f t="shared" ref="P18:Q18" si="14">SUM(P6:P17)</f>
        <v>4</v>
      </c>
      <c r="Q18" s="550">
        <f t="shared" si="14"/>
        <v>0.10619658119658119</v>
      </c>
      <c r="R18" s="445">
        <f>AVERAGE(R6:R17)</f>
        <v>58.916666666666664</v>
      </c>
      <c r="S18" s="551">
        <f t="shared" ref="S18:T18" si="15">SUM(S6:S17)</f>
        <v>3</v>
      </c>
      <c r="T18" s="550">
        <f t="shared" si="15"/>
        <v>5.00070037820423E-2</v>
      </c>
      <c r="U18" s="445">
        <f>AVERAGE(U6:U17)</f>
        <v>32.5</v>
      </c>
      <c r="V18" s="551">
        <f t="shared" ref="V18:W18" si="16">SUM(V6:V17)</f>
        <v>2</v>
      </c>
      <c r="W18" s="550">
        <f t="shared" si="16"/>
        <v>6.0661764705882353E-2</v>
      </c>
      <c r="X18" s="2"/>
      <c r="Y18" s="2"/>
      <c r="Z18" s="2"/>
      <c r="AA18" s="547"/>
      <c r="AB18" s="547"/>
    </row>
    <row r="19" spans="1:28" ht="15.75" customHeight="1">
      <c r="A19" s="4"/>
      <c r="B19" s="553"/>
      <c r="C19" s="1125">
        <f>D18/C18</f>
        <v>4.3261231281198007E-2</v>
      </c>
      <c r="D19" s="1203"/>
      <c r="E19" s="552"/>
      <c r="F19" s="1123">
        <f>G18/F18</f>
        <v>3.7808219178082192E-2</v>
      </c>
      <c r="G19" s="1203"/>
      <c r="H19" s="552"/>
      <c r="I19" s="1123">
        <f>J18/I18</f>
        <v>5.2935188327112317E-2</v>
      </c>
      <c r="J19" s="1203"/>
      <c r="K19" s="552"/>
      <c r="L19" s="1123">
        <f>M18/L18</f>
        <v>3.0916451969083551E-2</v>
      </c>
      <c r="M19" s="1203"/>
      <c r="N19" s="552"/>
      <c r="O19" s="1123">
        <f>P18/O18</f>
        <v>0.1032258064516129</v>
      </c>
      <c r="P19" s="1203"/>
      <c r="Q19" s="552"/>
      <c r="R19" s="1123">
        <f>S18/R18</f>
        <v>5.0919377652050922E-2</v>
      </c>
      <c r="S19" s="1203"/>
      <c r="T19" s="552"/>
      <c r="U19" s="1123">
        <f>V18/U18</f>
        <v>6.1538461538461542E-2</v>
      </c>
      <c r="V19" s="1203"/>
      <c r="W19" s="552"/>
      <c r="X19" s="2"/>
      <c r="Y19" s="2"/>
      <c r="Z19" s="2"/>
      <c r="AA19" s="4"/>
      <c r="AB19" s="4"/>
    </row>
    <row r="20" spans="1:28" ht="15.75" customHeight="1">
      <c r="A20" s="2"/>
      <c r="B20" s="2"/>
      <c r="C20" s="2"/>
      <c r="D20" s="424"/>
      <c r="E20" s="2"/>
      <c r="F20" s="62"/>
      <c r="G20" s="2"/>
      <c r="H20" s="2"/>
      <c r="I20" s="2"/>
      <c r="J20" s="2"/>
      <c r="K20" s="2"/>
      <c r="L20" s="2"/>
      <c r="M20" s="2"/>
      <c r="N20" s="2"/>
      <c r="O20" s="2"/>
      <c r="P20" s="2"/>
      <c r="Q20" s="2"/>
      <c r="R20" s="2"/>
      <c r="S20" s="2"/>
      <c r="T20" s="2"/>
      <c r="U20" s="2"/>
      <c r="V20" s="2"/>
      <c r="W20" s="2"/>
      <c r="X20" s="2"/>
      <c r="Y20" s="2"/>
      <c r="Z20" s="2"/>
      <c r="AA20" s="2"/>
      <c r="AB20" s="2"/>
    </row>
    <row r="21" spans="1:28" ht="15.75" customHeight="1">
      <c r="A21" s="2"/>
      <c r="B21" s="2"/>
      <c r="C21" s="2"/>
      <c r="D21" s="381"/>
      <c r="E21" s="2"/>
      <c r="F21" s="62"/>
      <c r="G21" s="424"/>
      <c r="H21" s="2"/>
      <c r="I21" s="2"/>
      <c r="J21" s="2"/>
      <c r="K21" s="2"/>
      <c r="L21" s="2"/>
      <c r="M21" s="2"/>
      <c r="N21" s="2"/>
      <c r="O21" s="2"/>
      <c r="P21" s="2"/>
      <c r="Q21" s="2"/>
      <c r="R21" s="2"/>
      <c r="S21" s="2"/>
      <c r="T21" s="2"/>
      <c r="U21" s="2"/>
      <c r="V21" s="2"/>
      <c r="W21" s="2"/>
      <c r="X21" s="532"/>
      <c r="Y21" s="554"/>
      <c r="Z21" s="424"/>
      <c r="AA21" s="2"/>
      <c r="AB21" s="2"/>
    </row>
    <row r="22" spans="1:28" ht="15.75" customHeight="1">
      <c r="A22" s="2"/>
      <c r="B22" s="1620" t="s">
        <v>1178</v>
      </c>
      <c r="C22" s="1440"/>
      <c r="D22" s="1440"/>
      <c r="E22" s="1440"/>
      <c r="F22" s="1440"/>
      <c r="G22" s="1440"/>
      <c r="H22" s="1440"/>
      <c r="I22" s="1440"/>
      <c r="J22" s="1440"/>
      <c r="K22" s="1440"/>
      <c r="L22" s="1440"/>
      <c r="M22" s="1440"/>
      <c r="N22" s="1440"/>
      <c r="O22" s="1440"/>
      <c r="P22" s="1440"/>
      <c r="Q22" s="1440"/>
      <c r="R22" s="1440"/>
      <c r="S22" s="1440"/>
      <c r="T22" s="1440"/>
      <c r="U22" s="1440"/>
      <c r="V22" s="1440"/>
      <c r="W22" s="1441"/>
      <c r="X22" s="2"/>
      <c r="Y22" s="2"/>
      <c r="Z22" s="2"/>
      <c r="AA22" s="2"/>
      <c r="AB22" s="2"/>
    </row>
    <row r="23" spans="1:28" ht="15.75" customHeight="1">
      <c r="A23" s="2"/>
      <c r="B23" s="1621"/>
      <c r="C23" s="1124" t="s">
        <v>1</v>
      </c>
      <c r="D23" s="1423"/>
      <c r="E23" s="1203"/>
      <c r="F23" s="1124" t="s">
        <v>2</v>
      </c>
      <c r="G23" s="1423"/>
      <c r="H23" s="1203"/>
      <c r="I23" s="1124" t="s">
        <v>3</v>
      </c>
      <c r="J23" s="1423"/>
      <c r="K23" s="1203"/>
      <c r="L23" s="1124" t="s">
        <v>4</v>
      </c>
      <c r="M23" s="1423"/>
      <c r="N23" s="1203"/>
      <c r="O23" s="1124" t="s">
        <v>5</v>
      </c>
      <c r="P23" s="1423"/>
      <c r="Q23" s="1203"/>
      <c r="R23" s="1124" t="s">
        <v>6</v>
      </c>
      <c r="S23" s="1423"/>
      <c r="T23" s="1203"/>
      <c r="U23" s="1622" t="s">
        <v>7</v>
      </c>
      <c r="V23" s="1423"/>
      <c r="W23" s="1203"/>
      <c r="X23" s="2"/>
      <c r="Y23" s="2"/>
      <c r="Z23" s="2"/>
      <c r="AA23" s="2"/>
      <c r="AB23" s="2"/>
    </row>
    <row r="24" spans="1:28" ht="54.75" customHeight="1">
      <c r="A24" s="2"/>
      <c r="B24" s="502" t="s">
        <v>1165</v>
      </c>
      <c r="C24" s="503" t="s">
        <v>1166</v>
      </c>
      <c r="D24" s="1623" t="s">
        <v>1169</v>
      </c>
      <c r="E24" s="1624" t="s">
        <v>1168</v>
      </c>
      <c r="F24" s="503" t="s">
        <v>1166</v>
      </c>
      <c r="G24" s="1623" t="s">
        <v>1169</v>
      </c>
      <c r="H24" s="1624" t="s">
        <v>1168</v>
      </c>
      <c r="I24" s="503" t="s">
        <v>1166</v>
      </c>
      <c r="J24" s="1623" t="s">
        <v>1169</v>
      </c>
      <c r="K24" s="1624" t="s">
        <v>1168</v>
      </c>
      <c r="L24" s="503" t="s">
        <v>1166</v>
      </c>
      <c r="M24" s="1623" t="s">
        <v>1169</v>
      </c>
      <c r="N24" s="1624" t="s">
        <v>1168</v>
      </c>
      <c r="O24" s="503" t="s">
        <v>1166</v>
      </c>
      <c r="P24" s="1623" t="s">
        <v>1169</v>
      </c>
      <c r="Q24" s="1624" t="s">
        <v>1168</v>
      </c>
      <c r="R24" s="503" t="s">
        <v>1166</v>
      </c>
      <c r="S24" s="1623" t="s">
        <v>1169</v>
      </c>
      <c r="T24" s="1624" t="s">
        <v>1168</v>
      </c>
      <c r="U24" s="503" t="s">
        <v>1166</v>
      </c>
      <c r="V24" s="1623" t="s">
        <v>1169</v>
      </c>
      <c r="W24" s="503" t="s">
        <v>1168</v>
      </c>
      <c r="X24" s="2"/>
      <c r="Y24" s="2"/>
      <c r="Z24" s="2"/>
      <c r="AA24" s="2"/>
      <c r="AB24" s="2"/>
    </row>
    <row r="25" spans="1:28" ht="15.75" customHeight="1">
      <c r="A25" s="2"/>
      <c r="B25" s="504">
        <v>45627</v>
      </c>
      <c r="C25" s="505">
        <f t="shared" ref="C25:W25" si="17">C5</f>
        <v>1181</v>
      </c>
      <c r="D25" s="505">
        <f t="shared" si="17"/>
        <v>0</v>
      </c>
      <c r="E25" s="505">
        <f t="shared" si="17"/>
        <v>0</v>
      </c>
      <c r="F25" s="505">
        <f t="shared" si="17"/>
        <v>611</v>
      </c>
      <c r="G25" s="505">
        <f t="shared" si="17"/>
        <v>0</v>
      </c>
      <c r="H25" s="505">
        <f t="shared" si="17"/>
        <v>0</v>
      </c>
      <c r="I25" s="505">
        <f t="shared" si="17"/>
        <v>224</v>
      </c>
      <c r="J25" s="505">
        <f t="shared" si="17"/>
        <v>0</v>
      </c>
      <c r="K25" s="505">
        <f t="shared" si="17"/>
        <v>0</v>
      </c>
      <c r="L25" s="505">
        <f t="shared" si="17"/>
        <v>214</v>
      </c>
      <c r="M25" s="505">
        <f t="shared" si="17"/>
        <v>0</v>
      </c>
      <c r="N25" s="505">
        <f t="shared" si="17"/>
        <v>0</v>
      </c>
      <c r="O25" s="505">
        <f t="shared" si="17"/>
        <v>41</v>
      </c>
      <c r="P25" s="505">
        <f t="shared" si="17"/>
        <v>0</v>
      </c>
      <c r="Q25" s="505">
        <f t="shared" si="17"/>
        <v>0</v>
      </c>
      <c r="R25" s="505">
        <f t="shared" si="17"/>
        <v>60</v>
      </c>
      <c r="S25" s="505">
        <f t="shared" si="17"/>
        <v>0</v>
      </c>
      <c r="T25" s="505">
        <f t="shared" si="17"/>
        <v>0</v>
      </c>
      <c r="U25" s="505">
        <f t="shared" si="17"/>
        <v>31</v>
      </c>
      <c r="V25" s="505">
        <f t="shared" si="17"/>
        <v>0</v>
      </c>
      <c r="W25" s="505">
        <f t="shared" si="17"/>
        <v>0</v>
      </c>
      <c r="X25" s="2"/>
      <c r="Y25" s="2"/>
      <c r="Z25" s="2"/>
      <c r="AA25" s="2"/>
      <c r="AB25" s="2"/>
    </row>
    <row r="26" spans="1:28" ht="15.75" customHeight="1">
      <c r="A26" s="2"/>
      <c r="B26" s="514" t="s">
        <v>1171</v>
      </c>
      <c r="C26" s="515">
        <f t="shared" ref="C26:G26" si="18">C6</f>
        <v>1196</v>
      </c>
      <c r="D26" s="515">
        <f t="shared" si="18"/>
        <v>7</v>
      </c>
      <c r="E26" s="555">
        <f t="shared" si="18"/>
        <v>5.8897770298695839E-3</v>
      </c>
      <c r="F26" s="505">
        <f t="shared" si="18"/>
        <v>612</v>
      </c>
      <c r="G26" s="1628">
        <f t="shared" si="18"/>
        <v>4</v>
      </c>
      <c r="H26" s="1629">
        <f t="shared" ref="H26:H28" si="19">G26/AVERAGE(F25:F26)</f>
        <v>6.5412919051512676E-3</v>
      </c>
      <c r="I26" s="505">
        <f t="shared" ref="I26:J26" si="20">I6</f>
        <v>226</v>
      </c>
      <c r="J26" s="517">
        <f t="shared" si="20"/>
        <v>1</v>
      </c>
      <c r="K26" s="1629">
        <f t="shared" ref="K26:K28" si="21">J26/AVERAGE(I25:I26)</f>
        <v>4.4444444444444444E-3</v>
      </c>
      <c r="L26" s="505">
        <f t="shared" ref="L26:W26" si="22">L6</f>
        <v>223</v>
      </c>
      <c r="M26" s="517">
        <f t="shared" si="22"/>
        <v>1</v>
      </c>
      <c r="N26" s="1629">
        <f t="shared" si="22"/>
        <v>4.5766590389016018E-3</v>
      </c>
      <c r="O26" s="505">
        <f t="shared" si="22"/>
        <v>40</v>
      </c>
      <c r="P26" s="517">
        <f t="shared" si="22"/>
        <v>0</v>
      </c>
      <c r="Q26" s="519">
        <f t="shared" si="22"/>
        <v>0</v>
      </c>
      <c r="R26" s="505">
        <f t="shared" si="22"/>
        <v>61</v>
      </c>
      <c r="S26" s="517">
        <f t="shared" si="22"/>
        <v>1</v>
      </c>
      <c r="T26" s="519">
        <f t="shared" si="22"/>
        <v>1.6528925619834711E-2</v>
      </c>
      <c r="U26" s="505">
        <f t="shared" si="22"/>
        <v>34</v>
      </c>
      <c r="V26" s="517">
        <f t="shared" si="22"/>
        <v>0</v>
      </c>
      <c r="W26" s="519">
        <f t="shared" si="22"/>
        <v>0</v>
      </c>
      <c r="X26" s="2"/>
      <c r="Y26" s="2"/>
      <c r="Z26" s="2"/>
      <c r="AA26" s="2"/>
      <c r="AB26" s="2"/>
    </row>
    <row r="27" spans="1:28" ht="15.75" customHeight="1">
      <c r="A27" s="2"/>
      <c r="B27" s="1587" t="s">
        <v>1172</v>
      </c>
      <c r="C27" s="515">
        <f t="shared" ref="C27:D27" si="23">SUM(F27,I27,L27,O27,R27,U27)</f>
        <v>1208</v>
      </c>
      <c r="D27" s="1625">
        <f t="shared" si="23"/>
        <v>7</v>
      </c>
      <c r="E27" s="1626">
        <f t="shared" ref="E27:E28" si="24">D27/AVERAGE(C26:C27)</f>
        <v>5.8236272878535774E-3</v>
      </c>
      <c r="F27" s="505">
        <f t="shared" ref="F27:G27" si="25">F7</f>
        <v>621</v>
      </c>
      <c r="G27" s="526">
        <f t="shared" si="25"/>
        <v>1</v>
      </c>
      <c r="H27" s="1629">
        <f t="shared" si="19"/>
        <v>1.6220600162206002E-3</v>
      </c>
      <c r="I27" s="505">
        <f t="shared" ref="I27:J27" si="26">I7</f>
        <v>227</v>
      </c>
      <c r="J27" s="526">
        <f t="shared" si="26"/>
        <v>1</v>
      </c>
      <c r="K27" s="1629">
        <f t="shared" si="21"/>
        <v>4.4150110375275938E-3</v>
      </c>
      <c r="L27" s="505">
        <f t="shared" ref="L27:W27" si="27">L7</f>
        <v>226</v>
      </c>
      <c r="M27" s="517">
        <f t="shared" si="27"/>
        <v>2</v>
      </c>
      <c r="N27" s="1629">
        <f t="shared" si="27"/>
        <v>8.9086859688195987E-3</v>
      </c>
      <c r="O27" s="505">
        <f t="shared" si="27"/>
        <v>40</v>
      </c>
      <c r="P27" s="526">
        <f t="shared" si="27"/>
        <v>1</v>
      </c>
      <c r="Q27" s="519">
        <f t="shared" si="27"/>
        <v>2.5000000000000001E-2</v>
      </c>
      <c r="R27" s="505">
        <f t="shared" si="27"/>
        <v>60</v>
      </c>
      <c r="S27" s="517">
        <f t="shared" si="27"/>
        <v>1</v>
      </c>
      <c r="T27" s="519">
        <f t="shared" si="27"/>
        <v>1.6528925619834711E-2</v>
      </c>
      <c r="U27" s="505">
        <f t="shared" si="27"/>
        <v>34</v>
      </c>
      <c r="V27" s="517">
        <f t="shared" si="27"/>
        <v>1</v>
      </c>
      <c r="W27" s="519">
        <f t="shared" si="27"/>
        <v>2.9411764705882353E-2</v>
      </c>
      <c r="X27" s="2"/>
      <c r="Y27" s="2"/>
      <c r="Z27" s="2"/>
      <c r="AA27" s="2"/>
      <c r="AB27" s="2"/>
    </row>
    <row r="28" spans="1:28" ht="15.75" customHeight="1">
      <c r="A28" s="2"/>
      <c r="B28" s="1587" t="s">
        <v>1058</v>
      </c>
      <c r="C28" s="515">
        <f t="shared" ref="C28:D28" si="28">SUM(F28,I28,L28,O28,R28,U28)</f>
        <v>1202</v>
      </c>
      <c r="D28" s="1625">
        <f t="shared" si="28"/>
        <v>5</v>
      </c>
      <c r="E28" s="1626">
        <f t="shared" si="24"/>
        <v>4.1493775933609959E-3</v>
      </c>
      <c r="F28" s="505">
        <f t="shared" ref="F28:G28" si="29">F8</f>
        <v>617</v>
      </c>
      <c r="G28" s="526">
        <f t="shared" si="29"/>
        <v>2</v>
      </c>
      <c r="H28" s="1629">
        <f t="shared" si="19"/>
        <v>3.2310177705977385E-3</v>
      </c>
      <c r="I28" s="505">
        <f t="shared" ref="I28:J28" si="30">I8</f>
        <v>226</v>
      </c>
      <c r="J28" s="526">
        <f t="shared" si="30"/>
        <v>1</v>
      </c>
      <c r="K28" s="1629">
        <f t="shared" si="21"/>
        <v>4.4150110375275938E-3</v>
      </c>
      <c r="L28" s="505">
        <f t="shared" ref="L28:W28" si="31">L8</f>
        <v>230</v>
      </c>
      <c r="M28" s="517">
        <f t="shared" si="31"/>
        <v>1</v>
      </c>
      <c r="N28" s="1629">
        <f t="shared" si="31"/>
        <v>4.3859649122807015E-3</v>
      </c>
      <c r="O28" s="505">
        <f t="shared" si="31"/>
        <v>38</v>
      </c>
      <c r="P28" s="526">
        <f t="shared" si="31"/>
        <v>1</v>
      </c>
      <c r="Q28" s="519">
        <f t="shared" si="31"/>
        <v>2.564102564102564E-2</v>
      </c>
      <c r="R28" s="505">
        <f t="shared" si="31"/>
        <v>58</v>
      </c>
      <c r="S28" s="517">
        <f t="shared" si="31"/>
        <v>0</v>
      </c>
      <c r="T28" s="519">
        <f t="shared" si="31"/>
        <v>0</v>
      </c>
      <c r="U28" s="505">
        <f t="shared" si="31"/>
        <v>33</v>
      </c>
      <c r="V28" s="517">
        <f t="shared" si="31"/>
        <v>0</v>
      </c>
      <c r="W28" s="519">
        <f t="shared" si="31"/>
        <v>0</v>
      </c>
      <c r="X28" s="2"/>
      <c r="Y28" s="2"/>
      <c r="Z28" s="2"/>
      <c r="AA28" s="2"/>
      <c r="AB28" s="2"/>
    </row>
    <row r="29" spans="1:28" ht="15.75" customHeight="1">
      <c r="A29" s="2"/>
      <c r="B29" s="1631" t="s">
        <v>1179</v>
      </c>
      <c r="C29" s="445">
        <f>AVERAGE(C26:C28)</f>
        <v>1202</v>
      </c>
      <c r="D29" s="556">
        <f t="shared" ref="D29:E29" si="32">SUM(D26:D28)</f>
        <v>19</v>
      </c>
      <c r="E29" s="550">
        <f t="shared" si="32"/>
        <v>1.5862781911084155E-2</v>
      </c>
      <c r="F29" s="445">
        <f>AVERAGE(F26:F28)</f>
        <v>616.66666666666663</v>
      </c>
      <c r="G29" s="557">
        <f t="shared" ref="G29:H29" si="33">SUM(G26:G28)</f>
        <v>7</v>
      </c>
      <c r="H29" s="552">
        <f t="shared" si="33"/>
        <v>1.1394369691969605E-2</v>
      </c>
      <c r="I29" s="445">
        <f>AVERAGE(I26:I28)</f>
        <v>226.33333333333334</v>
      </c>
      <c r="J29" s="551">
        <f t="shared" ref="J29:K29" si="34">SUM(J26:J28)</f>
        <v>3</v>
      </c>
      <c r="K29" s="552">
        <f t="shared" si="34"/>
        <v>1.3274466519499631E-2</v>
      </c>
      <c r="L29" s="445">
        <f>AVERAGE(L26:L28)</f>
        <v>226.33333333333334</v>
      </c>
      <c r="M29" s="551">
        <f t="shared" ref="M29:N29" si="35">SUM(M26:M28)</f>
        <v>4</v>
      </c>
      <c r="N29" s="552">
        <f t="shared" si="35"/>
        <v>1.7871309920001903E-2</v>
      </c>
      <c r="O29" s="445">
        <f>AVERAGE(O26:O28)</f>
        <v>39.333333333333336</v>
      </c>
      <c r="P29" s="551">
        <f t="shared" ref="P29:Q29" si="36">SUM(P26:P28)</f>
        <v>2</v>
      </c>
      <c r="Q29" s="550">
        <f t="shared" si="36"/>
        <v>5.0641025641025642E-2</v>
      </c>
      <c r="R29" s="445">
        <f>AVERAGE(R26:R28)</f>
        <v>59.666666666666664</v>
      </c>
      <c r="S29" s="551">
        <f t="shared" ref="S29:T29" si="37">SUM(S26:S28)</f>
        <v>2</v>
      </c>
      <c r="T29" s="550">
        <f t="shared" si="37"/>
        <v>3.3057851239669422E-2</v>
      </c>
      <c r="U29" s="445">
        <f>AVERAGE(U26:U28)</f>
        <v>33.666666666666664</v>
      </c>
      <c r="V29" s="445">
        <f t="shared" ref="V29:W29" si="38">SUM(V26:V28)</f>
        <v>1</v>
      </c>
      <c r="W29" s="550">
        <f t="shared" si="38"/>
        <v>2.9411764705882353E-2</v>
      </c>
      <c r="X29" s="2"/>
      <c r="Y29" s="2"/>
      <c r="Z29" s="2"/>
      <c r="AA29" s="2"/>
      <c r="AB29" s="2"/>
    </row>
    <row r="30" spans="1:28" ht="15.75" customHeight="1">
      <c r="A30" s="2"/>
      <c r="B30" s="558"/>
      <c r="C30" s="1632">
        <f>D29/C29</f>
        <v>1.5806988352745424E-2</v>
      </c>
      <c r="D30" s="1203"/>
      <c r="E30" s="552"/>
      <c r="F30" s="1123">
        <f>G29/F29</f>
        <v>1.1351351351351352E-2</v>
      </c>
      <c r="G30" s="1203"/>
      <c r="H30" s="552"/>
      <c r="I30" s="1123">
        <f>J29/I29</f>
        <v>1.3254786450662739E-2</v>
      </c>
      <c r="J30" s="1203"/>
      <c r="K30" s="552"/>
      <c r="L30" s="1123">
        <f>M29/L29</f>
        <v>1.7673048600883652E-2</v>
      </c>
      <c r="M30" s="1203"/>
      <c r="N30" s="552"/>
      <c r="O30" s="1123">
        <f>P29/O29</f>
        <v>5.084745762711864E-2</v>
      </c>
      <c r="P30" s="1203"/>
      <c r="Q30" s="552"/>
      <c r="R30" s="1123">
        <f>S29/R29</f>
        <v>3.3519553072625698E-2</v>
      </c>
      <c r="S30" s="1203"/>
      <c r="T30" s="552"/>
      <c r="U30" s="1123">
        <f>V29/U29</f>
        <v>2.9702970297029705E-2</v>
      </c>
      <c r="V30" s="1203"/>
      <c r="W30" s="552"/>
      <c r="X30" s="2"/>
      <c r="Y30" s="2"/>
      <c r="Z30" s="2"/>
      <c r="AA30" s="2"/>
      <c r="AB30" s="2"/>
    </row>
    <row r="31" spans="1:28" ht="15.75" customHeight="1">
      <c r="A31" s="2"/>
      <c r="B31" s="2"/>
      <c r="C31" s="2"/>
      <c r="D31" s="2"/>
      <c r="E31" s="2"/>
      <c r="F31" s="62"/>
      <c r="G31" s="2"/>
      <c r="H31" s="2"/>
      <c r="I31" s="2"/>
      <c r="J31" s="2"/>
      <c r="K31" s="2"/>
      <c r="L31" s="2"/>
      <c r="M31" s="2"/>
      <c r="N31" s="2"/>
      <c r="O31" s="2"/>
      <c r="P31" s="2"/>
      <c r="Q31" s="2"/>
      <c r="R31" s="2"/>
      <c r="S31" s="2"/>
      <c r="T31" s="2"/>
      <c r="U31" s="2"/>
      <c r="V31" s="2"/>
      <c r="W31" s="2"/>
      <c r="X31" s="2"/>
      <c r="Y31" s="2"/>
      <c r="Z31" s="2"/>
      <c r="AA31" s="2"/>
      <c r="AB31" s="2"/>
    </row>
    <row r="32" spans="1:28" ht="15.75" customHeight="1">
      <c r="A32" s="2"/>
      <c r="B32" s="2"/>
      <c r="C32" s="2"/>
      <c r="D32" s="2"/>
      <c r="E32" s="2"/>
      <c r="F32" s="62"/>
      <c r="G32" s="2"/>
      <c r="H32" s="2"/>
      <c r="I32" s="2"/>
      <c r="J32" s="2"/>
      <c r="K32" s="2"/>
      <c r="L32" s="2"/>
      <c r="M32" s="2"/>
      <c r="N32" s="2"/>
      <c r="O32" s="2"/>
      <c r="P32" s="2"/>
      <c r="Q32" s="2"/>
      <c r="R32" s="2"/>
      <c r="S32" s="2"/>
      <c r="T32" s="2"/>
      <c r="U32" s="2"/>
      <c r="V32" s="2"/>
      <c r="W32" s="2"/>
      <c r="X32" s="2"/>
      <c r="Y32" s="2"/>
      <c r="Z32" s="2"/>
      <c r="AA32" s="2"/>
      <c r="AB32" s="2"/>
    </row>
    <row r="33" spans="1:28" ht="15.75" customHeight="1">
      <c r="A33" s="2"/>
      <c r="B33" s="1620" t="s">
        <v>1180</v>
      </c>
      <c r="C33" s="1440"/>
      <c r="D33" s="1440"/>
      <c r="E33" s="1440"/>
      <c r="F33" s="1440"/>
      <c r="G33" s="1440"/>
      <c r="H33" s="1440"/>
      <c r="I33" s="1440"/>
      <c r="J33" s="1440"/>
      <c r="K33" s="1440"/>
      <c r="L33" s="1440"/>
      <c r="M33" s="1440"/>
      <c r="N33" s="1440"/>
      <c r="O33" s="1440"/>
      <c r="P33" s="1440"/>
      <c r="Q33" s="1440"/>
      <c r="R33" s="1440"/>
      <c r="S33" s="1440"/>
      <c r="T33" s="1440"/>
      <c r="U33" s="1440"/>
      <c r="V33" s="1440"/>
      <c r="W33" s="1441"/>
      <c r="X33" s="2"/>
      <c r="Y33" s="2"/>
      <c r="Z33" s="2"/>
      <c r="AA33" s="2"/>
      <c r="AB33" s="2"/>
    </row>
    <row r="34" spans="1:28" ht="15.75" customHeight="1">
      <c r="A34" s="2"/>
      <c r="B34" s="1621"/>
      <c r="C34" s="1124" t="s">
        <v>1</v>
      </c>
      <c r="D34" s="1423"/>
      <c r="E34" s="1203"/>
      <c r="F34" s="1124" t="s">
        <v>2</v>
      </c>
      <c r="G34" s="1423"/>
      <c r="H34" s="1203"/>
      <c r="I34" s="1124" t="s">
        <v>3</v>
      </c>
      <c r="J34" s="1423"/>
      <c r="K34" s="1203"/>
      <c r="L34" s="1124" t="s">
        <v>4</v>
      </c>
      <c r="M34" s="1423"/>
      <c r="N34" s="1203"/>
      <c r="O34" s="1124" t="s">
        <v>5</v>
      </c>
      <c r="P34" s="1423"/>
      <c r="Q34" s="1203"/>
      <c r="R34" s="1124" t="s">
        <v>6</v>
      </c>
      <c r="S34" s="1423"/>
      <c r="T34" s="1203"/>
      <c r="U34" s="1622" t="s">
        <v>7</v>
      </c>
      <c r="V34" s="1423"/>
      <c r="W34" s="1203"/>
      <c r="X34" s="2"/>
      <c r="Y34" s="2"/>
      <c r="Z34" s="2"/>
      <c r="AA34" s="2"/>
      <c r="AB34" s="2"/>
    </row>
    <row r="35" spans="1:28" ht="44.25" customHeight="1">
      <c r="A35" s="2"/>
      <c r="B35" s="502" t="s">
        <v>1165</v>
      </c>
      <c r="C35" s="503" t="s">
        <v>1166</v>
      </c>
      <c r="D35" s="1623" t="s">
        <v>1169</v>
      </c>
      <c r="E35" s="1624" t="s">
        <v>1168</v>
      </c>
      <c r="F35" s="503" t="s">
        <v>1166</v>
      </c>
      <c r="G35" s="1623" t="s">
        <v>1169</v>
      </c>
      <c r="H35" s="1624" t="s">
        <v>1168</v>
      </c>
      <c r="I35" s="503" t="s">
        <v>1166</v>
      </c>
      <c r="J35" s="1623" t="s">
        <v>1169</v>
      </c>
      <c r="K35" s="1624" t="s">
        <v>1168</v>
      </c>
      <c r="L35" s="503" t="s">
        <v>1166</v>
      </c>
      <c r="M35" s="1623" t="s">
        <v>1169</v>
      </c>
      <c r="N35" s="1624" t="s">
        <v>1168</v>
      </c>
      <c r="O35" s="503" t="s">
        <v>1166</v>
      </c>
      <c r="P35" s="1623" t="s">
        <v>1169</v>
      </c>
      <c r="Q35" s="1624" t="s">
        <v>1168</v>
      </c>
      <c r="R35" s="503" t="s">
        <v>1166</v>
      </c>
      <c r="S35" s="1623" t="s">
        <v>1169</v>
      </c>
      <c r="T35" s="1624" t="s">
        <v>1168</v>
      </c>
      <c r="U35" s="503" t="s">
        <v>1166</v>
      </c>
      <c r="V35" s="1623" t="s">
        <v>1169</v>
      </c>
      <c r="W35" s="503" t="s">
        <v>1168</v>
      </c>
      <c r="X35" s="2"/>
      <c r="Y35" s="2"/>
      <c r="Z35" s="2"/>
      <c r="AA35" s="2"/>
      <c r="AB35" s="2"/>
    </row>
    <row r="36" spans="1:28" ht="15.75" customHeight="1">
      <c r="A36" s="2"/>
      <c r="B36" s="504">
        <v>45627</v>
      </c>
      <c r="C36" s="505">
        <f>SUM(F36,I36,L36,O36,R36,U36)</f>
        <v>1181</v>
      </c>
      <c r="D36" s="506"/>
      <c r="E36" s="506"/>
      <c r="F36" s="505">
        <f>F5</f>
        <v>611</v>
      </c>
      <c r="G36" s="506"/>
      <c r="H36" s="508"/>
      <c r="I36" s="508">
        <f>I5</f>
        <v>224</v>
      </c>
      <c r="J36" s="506"/>
      <c r="K36" s="506"/>
      <c r="L36" s="508">
        <f>L5</f>
        <v>214</v>
      </c>
      <c r="M36" s="508"/>
      <c r="N36" s="508"/>
      <c r="O36" s="441">
        <f>O5</f>
        <v>41</v>
      </c>
      <c r="P36" s="506"/>
      <c r="Q36" s="506"/>
      <c r="R36" s="441">
        <f>R5</f>
        <v>60</v>
      </c>
      <c r="S36" s="506"/>
      <c r="T36" s="508"/>
      <c r="U36" s="509">
        <f>U5</f>
        <v>31</v>
      </c>
      <c r="V36" s="506"/>
      <c r="W36" s="506"/>
      <c r="X36" s="2"/>
      <c r="Y36" s="2"/>
      <c r="Z36" s="2"/>
      <c r="AA36" s="2"/>
      <c r="AB36" s="2"/>
    </row>
    <row r="37" spans="1:28" ht="15.75" customHeight="1">
      <c r="A37" s="2"/>
      <c r="B37" s="1587" t="s">
        <v>1061</v>
      </c>
      <c r="C37" s="515">
        <f t="shared" ref="C37:D37" si="39">C9</f>
        <v>1164</v>
      </c>
      <c r="D37" s="515">
        <f t="shared" si="39"/>
        <v>6</v>
      </c>
      <c r="E37" s="1626">
        <f>D37/AVERAGE(C37)</f>
        <v>5.1546391752577319E-3</v>
      </c>
      <c r="F37" s="531">
        <f t="shared" ref="F37:W37" si="40">F9</f>
        <v>602</v>
      </c>
      <c r="G37" s="537">
        <f t="shared" si="40"/>
        <v>2</v>
      </c>
      <c r="H37" s="559">
        <f t="shared" si="40"/>
        <v>3.2813781788351109E-3</v>
      </c>
      <c r="I37" s="531">
        <f t="shared" si="40"/>
        <v>217</v>
      </c>
      <c r="J37" s="537">
        <f t="shared" si="40"/>
        <v>2</v>
      </c>
      <c r="K37" s="559">
        <f t="shared" si="40"/>
        <v>9.0293453724604959E-3</v>
      </c>
      <c r="L37" s="527">
        <f t="shared" si="40"/>
        <v>219</v>
      </c>
      <c r="M37" s="537">
        <f t="shared" si="40"/>
        <v>0</v>
      </c>
      <c r="N37" s="559">
        <f t="shared" si="40"/>
        <v>0</v>
      </c>
      <c r="O37" s="527">
        <f t="shared" si="40"/>
        <v>34</v>
      </c>
      <c r="P37" s="537">
        <f t="shared" si="40"/>
        <v>2</v>
      </c>
      <c r="Q37" s="559">
        <f t="shared" si="40"/>
        <v>5.5555555555555552E-2</v>
      </c>
      <c r="R37" s="527">
        <f t="shared" si="40"/>
        <v>58</v>
      </c>
      <c r="S37" s="537">
        <f t="shared" si="40"/>
        <v>0</v>
      </c>
      <c r="T37" s="559">
        <f t="shared" si="40"/>
        <v>0</v>
      </c>
      <c r="U37" s="527">
        <f t="shared" si="40"/>
        <v>34</v>
      </c>
      <c r="V37" s="537">
        <f t="shared" si="40"/>
        <v>0</v>
      </c>
      <c r="W37" s="559">
        <f t="shared" si="40"/>
        <v>0</v>
      </c>
      <c r="X37" s="2"/>
      <c r="Y37" s="2"/>
      <c r="Z37" s="2"/>
      <c r="AA37" s="2"/>
      <c r="AB37" s="2"/>
    </row>
    <row r="38" spans="1:28" ht="15.75" customHeight="1">
      <c r="A38" s="2"/>
      <c r="B38" s="1587" t="s">
        <v>1066</v>
      </c>
      <c r="C38" s="515">
        <f t="shared" ref="C38:D38" si="41">C10</f>
        <v>1175</v>
      </c>
      <c r="D38" s="515">
        <f t="shared" si="41"/>
        <v>2</v>
      </c>
      <c r="E38" s="1626">
        <f t="shared" ref="E38:E39" si="42">D38/AVERAGE(C37:C38)</f>
        <v>1.7101325352714834E-3</v>
      </c>
      <c r="F38" s="531">
        <f t="shared" ref="F38:W38" si="43">F10</f>
        <v>601</v>
      </c>
      <c r="G38" s="537">
        <f t="shared" si="43"/>
        <v>0</v>
      </c>
      <c r="H38" s="559">
        <f t="shared" si="43"/>
        <v>0</v>
      </c>
      <c r="I38" s="531">
        <f t="shared" si="43"/>
        <v>223</v>
      </c>
      <c r="J38" s="537">
        <f t="shared" si="43"/>
        <v>1</v>
      </c>
      <c r="K38" s="559">
        <f t="shared" si="43"/>
        <v>4.5454545454545452E-3</v>
      </c>
      <c r="L38" s="531">
        <f t="shared" si="43"/>
        <v>223</v>
      </c>
      <c r="M38" s="537">
        <f t="shared" si="43"/>
        <v>1</v>
      </c>
      <c r="N38" s="559">
        <f t="shared" si="43"/>
        <v>4.5248868778280547E-3</v>
      </c>
      <c r="O38" s="527">
        <f t="shared" si="43"/>
        <v>37</v>
      </c>
      <c r="P38" s="537">
        <f t="shared" si="43"/>
        <v>0</v>
      </c>
      <c r="Q38" s="559">
        <f t="shared" si="43"/>
        <v>0</v>
      </c>
      <c r="R38" s="527">
        <f t="shared" si="43"/>
        <v>58</v>
      </c>
      <c r="S38" s="537">
        <f t="shared" si="43"/>
        <v>0</v>
      </c>
      <c r="T38" s="559">
        <f t="shared" si="43"/>
        <v>0</v>
      </c>
      <c r="U38" s="527">
        <f t="shared" si="43"/>
        <v>33</v>
      </c>
      <c r="V38" s="537">
        <f t="shared" si="43"/>
        <v>0</v>
      </c>
      <c r="W38" s="559">
        <f t="shared" si="43"/>
        <v>0</v>
      </c>
      <c r="X38" s="2"/>
      <c r="Y38" s="2"/>
      <c r="Z38" s="2"/>
      <c r="AA38" s="2"/>
      <c r="AB38" s="2"/>
    </row>
    <row r="39" spans="1:28" ht="15.75" customHeight="1">
      <c r="A39" s="2"/>
      <c r="B39" s="1587" t="s">
        <v>1068</v>
      </c>
      <c r="C39" s="515">
        <f t="shared" ref="C39:D39" si="44">C11</f>
        <v>1181</v>
      </c>
      <c r="D39" s="515">
        <f t="shared" si="44"/>
        <v>4</v>
      </c>
      <c r="E39" s="1626">
        <f t="shared" si="42"/>
        <v>3.3955857385398981E-3</v>
      </c>
      <c r="F39" s="531">
        <f t="shared" ref="F39:W39" si="45">F11</f>
        <v>596</v>
      </c>
      <c r="G39" s="537">
        <f t="shared" si="45"/>
        <v>3</v>
      </c>
      <c r="H39" s="559">
        <f t="shared" si="45"/>
        <v>5.0125313283208017E-3</v>
      </c>
      <c r="I39" s="531">
        <f t="shared" si="45"/>
        <v>231</v>
      </c>
      <c r="J39" s="537">
        <f t="shared" si="45"/>
        <v>1</v>
      </c>
      <c r="K39" s="559">
        <f t="shared" si="45"/>
        <v>4.4052863436123352E-3</v>
      </c>
      <c r="L39" s="531">
        <f t="shared" si="45"/>
        <v>225</v>
      </c>
      <c r="M39" s="537">
        <f t="shared" si="45"/>
        <v>0</v>
      </c>
      <c r="N39" s="559">
        <f t="shared" si="45"/>
        <v>0</v>
      </c>
      <c r="O39" s="527">
        <f t="shared" si="45"/>
        <v>39</v>
      </c>
      <c r="P39" s="537">
        <f t="shared" si="45"/>
        <v>0</v>
      </c>
      <c r="Q39" s="559">
        <f t="shared" si="45"/>
        <v>0</v>
      </c>
      <c r="R39" s="527">
        <f t="shared" si="45"/>
        <v>58</v>
      </c>
      <c r="S39" s="537">
        <f t="shared" si="45"/>
        <v>0</v>
      </c>
      <c r="T39" s="559">
        <f t="shared" si="45"/>
        <v>0</v>
      </c>
      <c r="U39" s="527">
        <f t="shared" si="45"/>
        <v>32</v>
      </c>
      <c r="V39" s="537">
        <f t="shared" si="45"/>
        <v>0</v>
      </c>
      <c r="W39" s="559">
        <f t="shared" si="45"/>
        <v>0</v>
      </c>
      <c r="X39" s="2"/>
      <c r="Y39" s="2"/>
      <c r="Z39" s="2"/>
      <c r="AA39" s="2"/>
      <c r="AB39" s="2"/>
    </row>
    <row r="40" spans="1:28" ht="15.75" customHeight="1">
      <c r="A40" s="2"/>
      <c r="B40" s="548" t="s">
        <v>1179</v>
      </c>
      <c r="C40" s="445">
        <f>AVERAGE(C37:C39)</f>
        <v>1173.3333333333333</v>
      </c>
      <c r="D40" s="549">
        <f t="shared" ref="D40:E40" si="46">SUM(D37:D39)</f>
        <v>12</v>
      </c>
      <c r="E40" s="550">
        <f t="shared" si="46"/>
        <v>1.0260357449069113E-2</v>
      </c>
      <c r="F40" s="445">
        <f>AVERAGE(F37:F39)</f>
        <v>599.66666666666663</v>
      </c>
      <c r="G40" s="551">
        <f t="shared" ref="G40:H40" si="47">SUM(G37:G39)</f>
        <v>5</v>
      </c>
      <c r="H40" s="552">
        <f t="shared" si="47"/>
        <v>8.2939095071559131E-3</v>
      </c>
      <c r="I40" s="445">
        <f>AVERAGE(I37:I39)</f>
        <v>223.66666666666666</v>
      </c>
      <c r="J40" s="551">
        <f t="shared" ref="J40:K40" si="48">SUM(J37:J39)</f>
        <v>4</v>
      </c>
      <c r="K40" s="552">
        <f t="shared" si="48"/>
        <v>1.7980086261527375E-2</v>
      </c>
      <c r="L40" s="445">
        <f>AVERAGE(L37:L39)</f>
        <v>222.33333333333334</v>
      </c>
      <c r="M40" s="551">
        <f t="shared" ref="M40:N40" si="49">SUM(M37:M39)</f>
        <v>1</v>
      </c>
      <c r="N40" s="552">
        <f t="shared" si="49"/>
        <v>4.5248868778280547E-3</v>
      </c>
      <c r="O40" s="445">
        <f>AVERAGE(O37:O39)</f>
        <v>36.666666666666664</v>
      </c>
      <c r="P40" s="551">
        <f t="shared" ref="P40:Q40" si="50">SUM(P37:P39)</f>
        <v>2</v>
      </c>
      <c r="Q40" s="550">
        <f t="shared" si="50"/>
        <v>5.5555555555555552E-2</v>
      </c>
      <c r="R40" s="445">
        <f>AVERAGE(R37:R39)</f>
        <v>58</v>
      </c>
      <c r="S40" s="551">
        <f t="shared" ref="S40:T40" si="51">SUM(S37:S39)</f>
        <v>0</v>
      </c>
      <c r="T40" s="550">
        <f t="shared" si="51"/>
        <v>0</v>
      </c>
      <c r="U40" s="445">
        <f>AVERAGE(U37:U39)</f>
        <v>33</v>
      </c>
      <c r="V40" s="551">
        <f t="shared" ref="V40:W40" si="52">SUM(V37:V39)</f>
        <v>0</v>
      </c>
      <c r="W40" s="550">
        <f t="shared" si="52"/>
        <v>0</v>
      </c>
      <c r="X40" s="2"/>
      <c r="Y40" s="2"/>
      <c r="Z40" s="2"/>
      <c r="AA40" s="2"/>
      <c r="AB40" s="2"/>
    </row>
    <row r="41" spans="1:28" ht="15.75" customHeight="1">
      <c r="A41" s="2"/>
      <c r="B41" s="553"/>
      <c r="C41" s="1125">
        <f>D40/C40</f>
        <v>1.0227272727272727E-2</v>
      </c>
      <c r="D41" s="1203"/>
      <c r="E41" s="552"/>
      <c r="F41" s="1123">
        <f>G40/F40</f>
        <v>8.337965536409116E-3</v>
      </c>
      <c r="G41" s="1203"/>
      <c r="H41" s="552"/>
      <c r="I41" s="1123">
        <f>J40/I40</f>
        <v>1.7883755588673621E-2</v>
      </c>
      <c r="J41" s="1203"/>
      <c r="K41" s="552"/>
      <c r="L41" s="1123">
        <f>M40/L40</f>
        <v>4.4977511244377807E-3</v>
      </c>
      <c r="M41" s="1203"/>
      <c r="N41" s="552"/>
      <c r="O41" s="1123">
        <f>P40/O40</f>
        <v>5.454545454545455E-2</v>
      </c>
      <c r="P41" s="1203"/>
      <c r="Q41" s="552"/>
      <c r="R41" s="1123">
        <f>S40/R40</f>
        <v>0</v>
      </c>
      <c r="S41" s="1203"/>
      <c r="T41" s="552"/>
      <c r="U41" s="1123">
        <f>V40/U40</f>
        <v>0</v>
      </c>
      <c r="V41" s="1203"/>
      <c r="W41" s="552"/>
    </row>
    <row r="42" spans="1:28" ht="15.75" customHeight="1">
      <c r="A42" s="2"/>
      <c r="B42" s="2"/>
      <c r="C42" s="2"/>
      <c r="D42" s="2"/>
      <c r="E42" s="2"/>
      <c r="F42" s="62"/>
      <c r="G42" s="2"/>
      <c r="H42" s="2"/>
      <c r="I42" s="2"/>
      <c r="J42" s="2"/>
      <c r="K42" s="2"/>
      <c r="L42" s="2"/>
      <c r="M42" s="2"/>
      <c r="N42" s="2"/>
      <c r="O42" s="2"/>
      <c r="P42" s="2"/>
      <c r="Q42" s="2"/>
      <c r="R42" s="2"/>
      <c r="S42" s="2"/>
      <c r="T42" s="2"/>
      <c r="U42" s="2"/>
      <c r="V42" s="2"/>
      <c r="W42" s="2"/>
    </row>
    <row r="43" spans="1:28" ht="15.75" customHeight="1">
      <c r="A43" s="2"/>
      <c r="B43" s="2"/>
      <c r="C43" s="2"/>
      <c r="D43" s="2"/>
      <c r="E43" s="2"/>
      <c r="F43" s="62"/>
      <c r="G43" s="2"/>
      <c r="H43" s="2"/>
      <c r="I43" s="2"/>
      <c r="J43" s="2"/>
      <c r="K43" s="2"/>
      <c r="L43" s="2"/>
      <c r="M43" s="2"/>
      <c r="N43" s="2"/>
      <c r="O43" s="2"/>
      <c r="P43" s="2"/>
      <c r="Q43" s="2"/>
      <c r="R43" s="2"/>
      <c r="S43" s="2"/>
      <c r="T43" s="2"/>
      <c r="U43" s="2"/>
      <c r="V43" s="2"/>
      <c r="W43" s="2"/>
    </row>
    <row r="44" spans="1:28" ht="15.75" customHeight="1">
      <c r="A44" s="1633"/>
      <c r="B44" s="1634" t="s">
        <v>1181</v>
      </c>
      <c r="C44" s="1440"/>
      <c r="D44" s="1440"/>
      <c r="E44" s="1440"/>
      <c r="F44" s="1440"/>
      <c r="G44" s="1440"/>
      <c r="H44" s="1440"/>
      <c r="I44" s="1440"/>
      <c r="J44" s="1440"/>
      <c r="K44" s="1440"/>
      <c r="L44" s="1440"/>
      <c r="M44" s="1440"/>
      <c r="N44" s="1440"/>
      <c r="O44" s="1440"/>
      <c r="P44" s="1440"/>
      <c r="Q44" s="1440"/>
      <c r="R44" s="1440"/>
      <c r="S44" s="1440"/>
      <c r="T44" s="1440"/>
      <c r="U44" s="1440"/>
      <c r="V44" s="1440"/>
      <c r="W44" s="1441"/>
      <c r="X44" s="5"/>
      <c r="Y44" s="5"/>
      <c r="Z44" s="5"/>
      <c r="AA44" s="5"/>
      <c r="AB44" s="5"/>
    </row>
    <row r="45" spans="1:28" ht="15.75" customHeight="1">
      <c r="A45" s="5"/>
      <c r="B45" s="560"/>
      <c r="C45" s="1425" t="s">
        <v>1</v>
      </c>
      <c r="D45" s="1423"/>
      <c r="E45" s="1203"/>
      <c r="F45" s="1425" t="s">
        <v>2</v>
      </c>
      <c r="G45" s="1423"/>
      <c r="H45" s="1203"/>
      <c r="I45" s="1425" t="s">
        <v>3</v>
      </c>
      <c r="J45" s="1423"/>
      <c r="K45" s="1203"/>
      <c r="L45" s="1425" t="s">
        <v>4</v>
      </c>
      <c r="M45" s="1423"/>
      <c r="N45" s="1203"/>
      <c r="O45" s="1425" t="s">
        <v>5</v>
      </c>
      <c r="P45" s="1423"/>
      <c r="Q45" s="1203"/>
      <c r="R45" s="1425" t="s">
        <v>6</v>
      </c>
      <c r="S45" s="1423"/>
      <c r="T45" s="1203"/>
      <c r="U45" s="1534" t="s">
        <v>7</v>
      </c>
      <c r="V45" s="1423"/>
      <c r="W45" s="1203"/>
      <c r="X45" s="5"/>
      <c r="Y45" s="5"/>
      <c r="Z45" s="5"/>
      <c r="AA45" s="5"/>
      <c r="AB45" s="5"/>
    </row>
    <row r="46" spans="1:28" ht="47.25" customHeight="1">
      <c r="A46" s="5"/>
      <c r="B46" s="1635" t="s">
        <v>1165</v>
      </c>
      <c r="C46" s="561" t="s">
        <v>1166</v>
      </c>
      <c r="D46" s="561" t="s">
        <v>1169</v>
      </c>
      <c r="E46" s="561" t="s">
        <v>1168</v>
      </c>
      <c r="F46" s="561" t="s">
        <v>1166</v>
      </c>
      <c r="G46" s="561" t="s">
        <v>1169</v>
      </c>
      <c r="H46" s="561" t="s">
        <v>1168</v>
      </c>
      <c r="I46" s="561" t="s">
        <v>1166</v>
      </c>
      <c r="J46" s="561" t="s">
        <v>1169</v>
      </c>
      <c r="K46" s="561" t="s">
        <v>1168</v>
      </c>
      <c r="L46" s="561" t="s">
        <v>1166</v>
      </c>
      <c r="M46" s="561" t="s">
        <v>1169</v>
      </c>
      <c r="N46" s="561" t="s">
        <v>1168</v>
      </c>
      <c r="O46" s="561" t="s">
        <v>1166</v>
      </c>
      <c r="P46" s="561" t="s">
        <v>1169</v>
      </c>
      <c r="Q46" s="561" t="s">
        <v>1168</v>
      </c>
      <c r="R46" s="561" t="s">
        <v>1166</v>
      </c>
      <c r="S46" s="561" t="s">
        <v>1169</v>
      </c>
      <c r="T46" s="561" t="s">
        <v>1168</v>
      </c>
      <c r="U46" s="561" t="s">
        <v>1166</v>
      </c>
      <c r="V46" s="561" t="s">
        <v>1169</v>
      </c>
      <c r="W46" s="561" t="s">
        <v>1168</v>
      </c>
      <c r="X46" s="5"/>
      <c r="Y46" s="5"/>
      <c r="Z46" s="5"/>
      <c r="AA46" s="5"/>
      <c r="AB46" s="5"/>
    </row>
    <row r="47" spans="1:28" ht="15.75" customHeight="1">
      <c r="A47" s="5"/>
      <c r="B47" s="1636">
        <v>45627</v>
      </c>
      <c r="C47" s="451">
        <f>SUM(F47,I47,L47,O47,R47,U47)</f>
        <v>1181</v>
      </c>
      <c r="D47" s="562"/>
      <c r="E47" s="562"/>
      <c r="F47" s="451">
        <f>F5</f>
        <v>611</v>
      </c>
      <c r="G47" s="562"/>
      <c r="H47" s="563"/>
      <c r="I47" s="564">
        <f>I5</f>
        <v>224</v>
      </c>
      <c r="J47" s="562"/>
      <c r="K47" s="562"/>
      <c r="L47" s="564">
        <f>L5</f>
        <v>214</v>
      </c>
      <c r="M47" s="563"/>
      <c r="N47" s="563"/>
      <c r="O47" s="452">
        <f>O5</f>
        <v>41</v>
      </c>
      <c r="P47" s="562"/>
      <c r="Q47" s="562"/>
      <c r="R47" s="452">
        <f>R5</f>
        <v>60</v>
      </c>
      <c r="S47" s="562"/>
      <c r="T47" s="563"/>
      <c r="U47" s="565">
        <f>U5</f>
        <v>31</v>
      </c>
      <c r="V47" s="562"/>
      <c r="W47" s="562"/>
      <c r="X47" s="5"/>
      <c r="Y47" s="5"/>
      <c r="Z47" s="5"/>
      <c r="AA47" s="5"/>
      <c r="AB47" s="5"/>
    </row>
    <row r="48" spans="1:28" ht="15.75" customHeight="1">
      <c r="A48" s="5"/>
      <c r="B48" s="566" t="s">
        <v>1071</v>
      </c>
      <c r="C48" s="1637">
        <f t="shared" ref="C48:C49" si="53">F48+I48+L48+O48+R48+U48</f>
        <v>1207</v>
      </c>
      <c r="D48" s="1637">
        <f t="shared" ref="D48:W48" si="54">D12</f>
        <v>4</v>
      </c>
      <c r="E48" s="1637">
        <f t="shared" si="54"/>
        <v>3.3500837520938024E-3</v>
      </c>
      <c r="F48" s="1637">
        <f t="shared" si="54"/>
        <v>598</v>
      </c>
      <c r="G48" s="1637">
        <f t="shared" si="54"/>
        <v>1</v>
      </c>
      <c r="H48" s="1637">
        <f t="shared" si="54"/>
        <v>1.6750418760469012E-3</v>
      </c>
      <c r="I48" s="1637">
        <f t="shared" si="54"/>
        <v>257</v>
      </c>
      <c r="J48" s="1637">
        <f t="shared" si="54"/>
        <v>2</v>
      </c>
      <c r="K48" s="1637">
        <f t="shared" si="54"/>
        <v>8.1967213114754103E-3</v>
      </c>
      <c r="L48" s="1637">
        <f t="shared" si="54"/>
        <v>223</v>
      </c>
      <c r="M48" s="1637">
        <f t="shared" si="54"/>
        <v>1</v>
      </c>
      <c r="N48" s="1637">
        <f t="shared" si="54"/>
        <v>4.464285714285714E-3</v>
      </c>
      <c r="O48" s="1637">
        <f t="shared" si="54"/>
        <v>39</v>
      </c>
      <c r="P48" s="1637">
        <f t="shared" si="54"/>
        <v>0</v>
      </c>
      <c r="Q48" s="1637">
        <f t="shared" si="54"/>
        <v>0</v>
      </c>
      <c r="R48" s="1637">
        <f t="shared" si="54"/>
        <v>58</v>
      </c>
      <c r="S48" s="1637">
        <f t="shared" si="54"/>
        <v>0</v>
      </c>
      <c r="T48" s="1637">
        <f t="shared" si="54"/>
        <v>0</v>
      </c>
      <c r="U48" s="1637">
        <f t="shared" si="54"/>
        <v>32</v>
      </c>
      <c r="V48" s="1637">
        <f t="shared" si="54"/>
        <v>0</v>
      </c>
      <c r="W48" s="1637">
        <f t="shared" si="54"/>
        <v>0</v>
      </c>
      <c r="X48" s="5"/>
      <c r="Y48" s="5"/>
      <c r="Z48" s="5"/>
      <c r="AA48" s="5"/>
      <c r="AB48" s="5"/>
    </row>
    <row r="49" spans="1:28" ht="15.75" customHeight="1">
      <c r="A49" s="5"/>
      <c r="B49" s="566" t="s">
        <v>1076</v>
      </c>
      <c r="C49" s="1637">
        <f t="shared" si="53"/>
        <v>1218</v>
      </c>
      <c r="D49" s="1637">
        <f t="shared" ref="D49:W49" si="55">D13</f>
        <v>7</v>
      </c>
      <c r="E49" s="1637">
        <f t="shared" si="55"/>
        <v>5.7731958762886598E-3</v>
      </c>
      <c r="F49" s="1637">
        <f t="shared" si="55"/>
        <v>601</v>
      </c>
      <c r="G49" s="1637">
        <f t="shared" si="55"/>
        <v>2</v>
      </c>
      <c r="H49" s="1637">
        <f t="shared" si="55"/>
        <v>3.336113427856547E-3</v>
      </c>
      <c r="I49" s="1637">
        <f t="shared" si="55"/>
        <v>262</v>
      </c>
      <c r="J49" s="1637">
        <f t="shared" si="55"/>
        <v>4</v>
      </c>
      <c r="K49" s="1637">
        <f t="shared" si="55"/>
        <v>1.5414258188824663E-2</v>
      </c>
      <c r="L49" s="1637">
        <f t="shared" si="55"/>
        <v>225</v>
      </c>
      <c r="M49" s="1637">
        <f t="shared" si="55"/>
        <v>1</v>
      </c>
      <c r="N49" s="1637">
        <f t="shared" si="55"/>
        <v>4.464285714285714E-3</v>
      </c>
      <c r="O49" s="1637">
        <f t="shared" si="55"/>
        <v>39</v>
      </c>
      <c r="P49" s="1637">
        <f t="shared" si="55"/>
        <v>0</v>
      </c>
      <c r="Q49" s="1637">
        <f t="shared" si="55"/>
        <v>0</v>
      </c>
      <c r="R49" s="1637">
        <f t="shared" si="55"/>
        <v>59</v>
      </c>
      <c r="S49" s="1637">
        <f t="shared" si="55"/>
        <v>0</v>
      </c>
      <c r="T49" s="1637">
        <f t="shared" si="55"/>
        <v>0</v>
      </c>
      <c r="U49" s="1637">
        <f t="shared" si="55"/>
        <v>32</v>
      </c>
      <c r="V49" s="1637">
        <f t="shared" si="55"/>
        <v>0</v>
      </c>
      <c r="W49" s="1637">
        <f t="shared" si="55"/>
        <v>0</v>
      </c>
      <c r="X49" s="5"/>
      <c r="Y49" s="5"/>
      <c r="Z49" s="5"/>
      <c r="AA49" s="5"/>
      <c r="AB49" s="5"/>
    </row>
    <row r="50" spans="1:28" ht="15.75" customHeight="1">
      <c r="A50" s="5"/>
      <c r="B50" s="566" t="s">
        <v>1173</v>
      </c>
      <c r="C50" s="1637">
        <f t="shared" ref="C50:H50" si="56">C14</f>
        <v>1232</v>
      </c>
      <c r="D50" s="1637">
        <f t="shared" si="56"/>
        <v>3</v>
      </c>
      <c r="E50" s="1637">
        <f t="shared" si="56"/>
        <v>2.4489795918367346E-3</v>
      </c>
      <c r="F50" s="1637">
        <f t="shared" si="56"/>
        <v>608</v>
      </c>
      <c r="G50" s="1637">
        <f t="shared" si="56"/>
        <v>2</v>
      </c>
      <c r="H50" s="1637">
        <f t="shared" si="56"/>
        <v>3.3085194375516956E-3</v>
      </c>
      <c r="I50" s="1637">
        <f>I15</f>
        <v>269</v>
      </c>
      <c r="J50" s="1637">
        <f t="shared" ref="J50:W50" si="57">J14</f>
        <v>0</v>
      </c>
      <c r="K50" s="1637">
        <f t="shared" si="57"/>
        <v>0</v>
      </c>
      <c r="L50" s="1637">
        <f t="shared" si="57"/>
        <v>225</v>
      </c>
      <c r="M50" s="1637">
        <f t="shared" si="57"/>
        <v>0</v>
      </c>
      <c r="N50" s="1637">
        <f t="shared" si="57"/>
        <v>0</v>
      </c>
      <c r="O50" s="1637">
        <f t="shared" si="57"/>
        <v>39</v>
      </c>
      <c r="P50" s="1637">
        <f t="shared" si="57"/>
        <v>0</v>
      </c>
      <c r="Q50" s="1637">
        <f t="shared" si="57"/>
        <v>0</v>
      </c>
      <c r="R50" s="1637">
        <f t="shared" si="57"/>
        <v>59</v>
      </c>
      <c r="S50" s="1637">
        <f t="shared" si="57"/>
        <v>0</v>
      </c>
      <c r="T50" s="1637">
        <f t="shared" si="57"/>
        <v>0</v>
      </c>
      <c r="U50" s="1637">
        <f t="shared" si="57"/>
        <v>32</v>
      </c>
      <c r="V50" s="1637">
        <f t="shared" si="57"/>
        <v>1</v>
      </c>
      <c r="W50" s="1637">
        <f t="shared" si="57"/>
        <v>3.125E-2</v>
      </c>
      <c r="X50" s="5"/>
      <c r="Y50" s="5"/>
      <c r="Z50" s="5"/>
      <c r="AA50" s="5"/>
      <c r="AB50" s="5"/>
    </row>
    <row r="51" spans="1:28" ht="15.75" customHeight="1">
      <c r="A51" s="5"/>
      <c r="B51" s="1638" t="s">
        <v>1179</v>
      </c>
      <c r="C51" s="451">
        <f>IFERROR(AVERAGE(C48:C50),0)</f>
        <v>1219</v>
      </c>
      <c r="D51" s="567">
        <f t="shared" ref="D51:E51" si="58">SUM(D48:D50)</f>
        <v>14</v>
      </c>
      <c r="E51" s="568">
        <f t="shared" si="58"/>
        <v>1.1572259220219197E-2</v>
      </c>
      <c r="F51" s="451">
        <f>IFERROR(AVERAGE(F48:F50),0)</f>
        <v>602.33333333333337</v>
      </c>
      <c r="G51" s="569">
        <f t="shared" ref="G51:H51" si="59">SUM(G48:G50)</f>
        <v>5</v>
      </c>
      <c r="H51" s="570">
        <f t="shared" si="59"/>
        <v>8.3196747414551429E-3</v>
      </c>
      <c r="I51" s="451">
        <f>IFERROR(AVERAGE(I48:I50),0)</f>
        <v>262.66666666666669</v>
      </c>
      <c r="J51" s="569">
        <f t="shared" ref="J51:K51" si="60">SUM(J48:J50)</f>
        <v>6</v>
      </c>
      <c r="K51" s="570">
        <f t="shared" si="60"/>
        <v>2.3610979500300073E-2</v>
      </c>
      <c r="L51" s="451">
        <f>IFERROR(AVERAGE(L48:L50),0)</f>
        <v>224.33333333333334</v>
      </c>
      <c r="M51" s="569">
        <f t="shared" ref="M51:N51" si="61">SUM(M48:M50)</f>
        <v>2</v>
      </c>
      <c r="N51" s="570">
        <f t="shared" si="61"/>
        <v>8.9285714285714281E-3</v>
      </c>
      <c r="O51" s="451">
        <f>IFERROR(AVERAGE(O48:O50),0)</f>
        <v>39</v>
      </c>
      <c r="P51" s="569">
        <f t="shared" ref="P51:Q51" si="62">SUM(P48:P50)</f>
        <v>0</v>
      </c>
      <c r="Q51" s="568">
        <f t="shared" si="62"/>
        <v>0</v>
      </c>
      <c r="R51" s="451">
        <f>IFERROR(AVERAGE(R48:R50),0)</f>
        <v>58.666666666666664</v>
      </c>
      <c r="S51" s="569">
        <f t="shared" ref="S51:T51" si="63">SUM(S48:S50)</f>
        <v>0</v>
      </c>
      <c r="T51" s="568">
        <f t="shared" si="63"/>
        <v>0</v>
      </c>
      <c r="U51" s="451">
        <f>IFERROR(AVERAGE(U48:U50),0)</f>
        <v>32</v>
      </c>
      <c r="V51" s="569">
        <f t="shared" ref="V51:W51" si="64">SUM(V48:V50)</f>
        <v>1</v>
      </c>
      <c r="W51" s="568">
        <f t="shared" si="64"/>
        <v>3.125E-2</v>
      </c>
      <c r="X51" s="5"/>
      <c r="Y51" s="5"/>
      <c r="Z51" s="5"/>
      <c r="AA51" s="5"/>
      <c r="AB51" s="5"/>
    </row>
    <row r="52" spans="1:28" ht="15.75" customHeight="1">
      <c r="A52" s="5"/>
      <c r="B52" s="1639"/>
      <c r="C52" s="1640">
        <f>IFERROR(D51/C51,0)</f>
        <v>1.1484823625922888E-2</v>
      </c>
      <c r="D52" s="1435"/>
      <c r="E52" s="571"/>
      <c r="F52" s="1641">
        <f>IFERROR(G51/F51,0)</f>
        <v>8.3010514665190927E-3</v>
      </c>
      <c r="G52" s="1435"/>
      <c r="H52" s="571"/>
      <c r="I52" s="1641">
        <f>IFERROR(J51/I51,0)</f>
        <v>2.2842639593908629E-2</v>
      </c>
      <c r="J52" s="1435"/>
      <c r="K52" s="571"/>
      <c r="L52" s="1641">
        <f>IFERROR(M51/L51,0)</f>
        <v>8.9153046062407128E-3</v>
      </c>
      <c r="M52" s="1435"/>
      <c r="N52" s="571"/>
      <c r="O52" s="1641">
        <f>IFERROR(P51/O51,0)</f>
        <v>0</v>
      </c>
      <c r="P52" s="1435"/>
      <c r="Q52" s="571"/>
      <c r="R52" s="1641">
        <f>IFERROR(S51/R51,0)</f>
        <v>0</v>
      </c>
      <c r="S52" s="1435"/>
      <c r="T52" s="571"/>
      <c r="U52" s="1641">
        <f>IFERROR(V51/U51,0)</f>
        <v>3.125E-2</v>
      </c>
      <c r="V52" s="1435"/>
      <c r="W52" s="571"/>
      <c r="X52" s="5"/>
      <c r="Y52" s="5"/>
      <c r="Z52" s="5"/>
      <c r="AA52" s="5"/>
      <c r="AB52" s="5"/>
    </row>
    <row r="53" spans="1:28" ht="15.75" customHeight="1">
      <c r="A53" s="2"/>
      <c r="B53" s="2"/>
      <c r="C53" s="2"/>
      <c r="D53" s="2"/>
      <c r="E53" s="2"/>
      <c r="F53" s="62"/>
      <c r="G53" s="2"/>
      <c r="H53" s="2"/>
      <c r="I53" s="2"/>
      <c r="J53" s="2"/>
      <c r="K53" s="2"/>
      <c r="L53" s="2"/>
      <c r="M53" s="2"/>
      <c r="N53" s="2"/>
      <c r="O53" s="2"/>
      <c r="P53" s="2"/>
      <c r="Q53" s="2"/>
      <c r="R53" s="2"/>
      <c r="S53" s="2"/>
      <c r="T53" s="2"/>
      <c r="U53" s="2"/>
      <c r="V53" s="2"/>
      <c r="W53" s="2"/>
      <c r="X53" s="2"/>
      <c r="Y53" s="2"/>
      <c r="Z53" s="2"/>
      <c r="AA53" s="2"/>
      <c r="AB53" s="2"/>
    </row>
    <row r="54" spans="1:28" ht="15.75" customHeight="1">
      <c r="A54" s="2"/>
      <c r="B54" s="2"/>
      <c r="C54" s="2"/>
      <c r="D54" s="2"/>
      <c r="E54" s="2"/>
      <c r="F54" s="62"/>
      <c r="G54" s="2"/>
      <c r="H54" s="2"/>
      <c r="I54" s="2"/>
      <c r="J54" s="2"/>
      <c r="K54" s="2"/>
      <c r="L54" s="2"/>
      <c r="M54" s="2"/>
      <c r="N54" s="2"/>
      <c r="O54" s="2"/>
      <c r="P54" s="2"/>
      <c r="Q54" s="2"/>
      <c r="R54" s="2"/>
      <c r="S54" s="2"/>
      <c r="T54" s="2"/>
      <c r="U54" s="2"/>
      <c r="V54" s="2"/>
      <c r="W54" s="2"/>
      <c r="X54" s="2"/>
      <c r="Y54" s="2"/>
      <c r="Z54" s="2"/>
      <c r="AA54" s="2"/>
      <c r="AB54" s="2"/>
    </row>
    <row r="55" spans="1:28" ht="15.75" customHeight="1">
      <c r="A55" s="2"/>
      <c r="B55" s="1120" t="s">
        <v>1182</v>
      </c>
      <c r="C55" s="1423"/>
      <c r="D55" s="1423"/>
      <c r="E55" s="1423"/>
      <c r="F55" s="1423"/>
      <c r="G55" s="1423"/>
      <c r="H55" s="1423"/>
      <c r="I55" s="1423"/>
      <c r="J55" s="1423"/>
      <c r="K55" s="1423"/>
      <c r="L55" s="1423"/>
      <c r="M55" s="1423"/>
      <c r="N55" s="1423"/>
      <c r="O55" s="1423"/>
      <c r="P55" s="1423"/>
      <c r="Q55" s="1423"/>
      <c r="R55" s="1423"/>
      <c r="S55" s="1423"/>
      <c r="T55" s="1423"/>
      <c r="U55" s="1423"/>
      <c r="V55" s="1423"/>
      <c r="W55" s="1203"/>
      <c r="X55" s="2"/>
      <c r="Y55" s="2"/>
      <c r="Z55" s="2"/>
      <c r="AA55" s="2"/>
      <c r="AB55" s="2"/>
    </row>
    <row r="56" spans="1:28" ht="15.75" customHeight="1">
      <c r="A56" s="2"/>
      <c r="B56" s="572"/>
      <c r="C56" s="1642" t="s">
        <v>1</v>
      </c>
      <c r="D56" s="1157"/>
      <c r="E56" s="1435"/>
      <c r="F56" s="1642" t="s">
        <v>2</v>
      </c>
      <c r="G56" s="1157"/>
      <c r="H56" s="1435"/>
      <c r="I56" s="1642" t="s">
        <v>3</v>
      </c>
      <c r="J56" s="1157"/>
      <c r="K56" s="1435"/>
      <c r="L56" s="1642" t="s">
        <v>4</v>
      </c>
      <c r="M56" s="1157"/>
      <c r="N56" s="1435"/>
      <c r="O56" s="1642" t="s">
        <v>5</v>
      </c>
      <c r="P56" s="1157"/>
      <c r="Q56" s="1435"/>
      <c r="R56" s="1642" t="s">
        <v>6</v>
      </c>
      <c r="S56" s="1157"/>
      <c r="T56" s="1435"/>
      <c r="U56" s="1643" t="s">
        <v>7</v>
      </c>
      <c r="V56" s="1157"/>
      <c r="W56" s="1435"/>
      <c r="X56" s="2"/>
      <c r="Y56" s="2"/>
      <c r="Z56" s="2"/>
      <c r="AA56" s="2"/>
      <c r="AB56" s="2"/>
    </row>
    <row r="57" spans="1:28" ht="44.25" customHeight="1">
      <c r="A57" s="2"/>
      <c r="B57" s="1635" t="s">
        <v>1165</v>
      </c>
      <c r="C57" s="561" t="s">
        <v>1166</v>
      </c>
      <c r="D57" s="561" t="s">
        <v>1169</v>
      </c>
      <c r="E57" s="561" t="s">
        <v>1168</v>
      </c>
      <c r="F57" s="561" t="s">
        <v>1166</v>
      </c>
      <c r="G57" s="561" t="s">
        <v>1169</v>
      </c>
      <c r="H57" s="561" t="s">
        <v>1168</v>
      </c>
      <c r="I57" s="561" t="s">
        <v>1166</v>
      </c>
      <c r="J57" s="561" t="s">
        <v>1169</v>
      </c>
      <c r="K57" s="561" t="s">
        <v>1168</v>
      </c>
      <c r="L57" s="561" t="s">
        <v>1166</v>
      </c>
      <c r="M57" s="561" t="s">
        <v>1169</v>
      </c>
      <c r="N57" s="561" t="s">
        <v>1168</v>
      </c>
      <c r="O57" s="561" t="s">
        <v>1166</v>
      </c>
      <c r="P57" s="561" t="s">
        <v>1169</v>
      </c>
      <c r="Q57" s="561" t="s">
        <v>1168</v>
      </c>
      <c r="R57" s="561" t="s">
        <v>1166</v>
      </c>
      <c r="S57" s="561" t="s">
        <v>1169</v>
      </c>
      <c r="T57" s="561" t="s">
        <v>1168</v>
      </c>
      <c r="U57" s="561" t="s">
        <v>1166</v>
      </c>
      <c r="V57" s="561" t="s">
        <v>1169</v>
      </c>
      <c r="W57" s="561" t="s">
        <v>1168</v>
      </c>
      <c r="X57" s="2"/>
      <c r="Y57" s="2"/>
      <c r="Z57" s="2"/>
      <c r="AA57" s="2"/>
      <c r="AB57" s="2"/>
    </row>
    <row r="58" spans="1:28" ht="15.75" customHeight="1">
      <c r="A58" s="2"/>
      <c r="B58" s="1636">
        <v>45627</v>
      </c>
      <c r="C58" s="451">
        <f>SUM(F58,I58,L58,O58,R58,U58)</f>
        <v>1181</v>
      </c>
      <c r="D58" s="562"/>
      <c r="E58" s="562"/>
      <c r="F58" s="451">
        <f>F5</f>
        <v>611</v>
      </c>
      <c r="G58" s="562"/>
      <c r="H58" s="563"/>
      <c r="I58" s="564">
        <f>I5</f>
        <v>224</v>
      </c>
      <c r="J58" s="562"/>
      <c r="K58" s="562"/>
      <c r="L58" s="564">
        <f>L5</f>
        <v>214</v>
      </c>
      <c r="M58" s="563"/>
      <c r="N58" s="563"/>
      <c r="O58" s="452">
        <f>O5</f>
        <v>41</v>
      </c>
      <c r="P58" s="562"/>
      <c r="Q58" s="562"/>
      <c r="R58" s="452">
        <f>R5</f>
        <v>60</v>
      </c>
      <c r="S58" s="562"/>
      <c r="T58" s="563"/>
      <c r="U58" s="565">
        <f>U5</f>
        <v>31</v>
      </c>
      <c r="V58" s="562"/>
      <c r="W58" s="562"/>
      <c r="X58" s="2"/>
      <c r="Y58" s="2"/>
      <c r="Z58" s="2"/>
      <c r="AA58" s="2"/>
      <c r="AB58" s="2"/>
    </row>
    <row r="59" spans="1:28" ht="15.75" customHeight="1">
      <c r="A59" s="2"/>
      <c r="B59" s="566" t="s">
        <v>1174</v>
      </c>
      <c r="C59" s="1637">
        <f t="shared" ref="C59:W59" si="65">C15</f>
        <v>1243</v>
      </c>
      <c r="D59" s="1637">
        <f t="shared" si="65"/>
        <v>1</v>
      </c>
      <c r="E59" s="1637">
        <f t="shared" si="65"/>
        <v>8.0808080808080808E-4</v>
      </c>
      <c r="F59" s="1637">
        <f t="shared" si="65"/>
        <v>611</v>
      </c>
      <c r="G59" s="1637">
        <f t="shared" si="65"/>
        <v>1</v>
      </c>
      <c r="H59" s="1637">
        <f t="shared" si="65"/>
        <v>1.6406890894175555E-3</v>
      </c>
      <c r="I59" s="1637">
        <f t="shared" si="65"/>
        <v>269</v>
      </c>
      <c r="J59" s="1637">
        <f t="shared" si="65"/>
        <v>0</v>
      </c>
      <c r="K59" s="1637">
        <f t="shared" si="65"/>
        <v>0</v>
      </c>
      <c r="L59" s="1637">
        <f t="shared" si="65"/>
        <v>231</v>
      </c>
      <c r="M59" s="1637">
        <f t="shared" si="65"/>
        <v>0</v>
      </c>
      <c r="N59" s="1637">
        <f t="shared" si="65"/>
        <v>0</v>
      </c>
      <c r="O59" s="1637">
        <f t="shared" si="65"/>
        <v>40</v>
      </c>
      <c r="P59" s="1637">
        <f t="shared" si="65"/>
        <v>0</v>
      </c>
      <c r="Q59" s="1637">
        <f t="shared" si="65"/>
        <v>0</v>
      </c>
      <c r="R59" s="1637">
        <f t="shared" si="65"/>
        <v>60</v>
      </c>
      <c r="S59" s="1637">
        <f t="shared" si="65"/>
        <v>0</v>
      </c>
      <c r="T59" s="1637">
        <f t="shared" si="65"/>
        <v>0</v>
      </c>
      <c r="U59" s="1637">
        <f t="shared" si="65"/>
        <v>32</v>
      </c>
      <c r="V59" s="1637">
        <f t="shared" si="65"/>
        <v>0</v>
      </c>
      <c r="W59" s="1637">
        <f t="shared" si="65"/>
        <v>0</v>
      </c>
      <c r="X59" s="2"/>
      <c r="Y59" s="2"/>
      <c r="Z59" s="2"/>
      <c r="AA59" s="2"/>
      <c r="AB59" s="2"/>
    </row>
    <row r="60" spans="1:28" ht="15.75" customHeight="1">
      <c r="A60" s="2"/>
      <c r="B60" s="566" t="s">
        <v>1175</v>
      </c>
      <c r="C60" s="1637">
        <f t="shared" ref="C60:W60" si="66">C16</f>
        <v>1243</v>
      </c>
      <c r="D60" s="1637">
        <f t="shared" si="66"/>
        <v>1</v>
      </c>
      <c r="E60" s="1637">
        <f t="shared" si="66"/>
        <v>8.045052292839903E-4</v>
      </c>
      <c r="F60" s="1637">
        <f t="shared" si="66"/>
        <v>613</v>
      </c>
      <c r="G60" s="1637">
        <f t="shared" si="66"/>
        <v>1</v>
      </c>
      <c r="H60" s="1637">
        <f t="shared" si="66"/>
        <v>1.6339869281045752E-3</v>
      </c>
      <c r="I60" s="1637">
        <f t="shared" si="66"/>
        <v>269</v>
      </c>
      <c r="J60" s="1637">
        <f t="shared" si="66"/>
        <v>0</v>
      </c>
      <c r="K60" s="1637">
        <f t="shared" si="66"/>
        <v>0</v>
      </c>
      <c r="L60" s="1637">
        <f t="shared" si="66"/>
        <v>230</v>
      </c>
      <c r="M60" s="1637">
        <f t="shared" si="66"/>
        <v>0</v>
      </c>
      <c r="N60" s="1637">
        <f t="shared" si="66"/>
        <v>0</v>
      </c>
      <c r="O60" s="1637">
        <f t="shared" si="66"/>
        <v>40</v>
      </c>
      <c r="P60" s="1637">
        <f t="shared" si="66"/>
        <v>0</v>
      </c>
      <c r="Q60" s="1637">
        <f t="shared" si="66"/>
        <v>0</v>
      </c>
      <c r="R60" s="1637">
        <f t="shared" si="66"/>
        <v>59</v>
      </c>
      <c r="S60" s="1637">
        <f t="shared" si="66"/>
        <v>0</v>
      </c>
      <c r="T60" s="1637">
        <f t="shared" si="66"/>
        <v>0</v>
      </c>
      <c r="U60" s="1637">
        <f t="shared" si="66"/>
        <v>32</v>
      </c>
      <c r="V60" s="1637">
        <f t="shared" si="66"/>
        <v>0</v>
      </c>
      <c r="W60" s="1637">
        <f t="shared" si="66"/>
        <v>0</v>
      </c>
      <c r="X60" s="2"/>
      <c r="Y60" s="2"/>
      <c r="Z60" s="2"/>
      <c r="AA60" s="2"/>
      <c r="AB60" s="2"/>
    </row>
    <row r="61" spans="1:28" ht="15.75" customHeight="1">
      <c r="A61" s="2"/>
      <c r="B61" s="573" t="s">
        <v>1176</v>
      </c>
      <c r="C61" s="1637">
        <f t="shared" ref="C61:W61" si="67">C17</f>
        <v>1257</v>
      </c>
      <c r="D61" s="1637">
        <f t="shared" si="67"/>
        <v>5</v>
      </c>
      <c r="E61" s="1637">
        <f t="shared" si="67"/>
        <v>4.0000000000000001E-3</v>
      </c>
      <c r="F61" s="1637">
        <f t="shared" si="67"/>
        <v>620</v>
      </c>
      <c r="G61" s="1637">
        <f t="shared" si="67"/>
        <v>4</v>
      </c>
      <c r="H61" s="1637">
        <f t="shared" si="67"/>
        <v>6.4882400648824008E-3</v>
      </c>
      <c r="I61" s="1637">
        <f t="shared" si="67"/>
        <v>271</v>
      </c>
      <c r="J61" s="1637">
        <f t="shared" si="67"/>
        <v>0</v>
      </c>
      <c r="K61" s="1637">
        <f t="shared" si="67"/>
        <v>0</v>
      </c>
      <c r="L61" s="1637">
        <f t="shared" si="67"/>
        <v>237</v>
      </c>
      <c r="M61" s="1637">
        <f t="shared" si="67"/>
        <v>0</v>
      </c>
      <c r="N61" s="1637">
        <f t="shared" si="67"/>
        <v>0</v>
      </c>
      <c r="O61" s="1637">
        <f t="shared" si="67"/>
        <v>40</v>
      </c>
      <c r="P61" s="1637">
        <f t="shared" si="67"/>
        <v>0</v>
      </c>
      <c r="Q61" s="1637">
        <f t="shared" si="67"/>
        <v>0</v>
      </c>
      <c r="R61" s="1637">
        <f t="shared" si="67"/>
        <v>59</v>
      </c>
      <c r="S61" s="1637">
        <f t="shared" si="67"/>
        <v>1</v>
      </c>
      <c r="T61" s="1637">
        <f t="shared" si="67"/>
        <v>1.6949152542372881E-2</v>
      </c>
      <c r="U61" s="1637">
        <f t="shared" si="67"/>
        <v>30</v>
      </c>
      <c r="V61" s="1637">
        <f t="shared" si="67"/>
        <v>0</v>
      </c>
      <c r="W61" s="1637">
        <f t="shared" si="67"/>
        <v>0</v>
      </c>
      <c r="X61" s="2"/>
      <c r="Y61" s="2"/>
      <c r="Z61" s="2"/>
      <c r="AA61" s="2"/>
      <c r="AB61" s="2"/>
    </row>
    <row r="62" spans="1:28" ht="15.75" customHeight="1">
      <c r="A62" s="2"/>
      <c r="B62" s="1644" t="s">
        <v>1179</v>
      </c>
      <c r="C62" s="451">
        <f>IFERROR(AVERAGE(C59:C61),0)</f>
        <v>1247.6666666666667</v>
      </c>
      <c r="D62" s="567">
        <f t="shared" ref="D62:E62" si="68">SUM(D59:D61)</f>
        <v>7</v>
      </c>
      <c r="E62" s="568">
        <f t="shared" si="68"/>
        <v>5.612586037364798E-3</v>
      </c>
      <c r="F62" s="451">
        <f>IFERROR(AVERAGE(F59:F61),0)</f>
        <v>614.66666666666663</v>
      </c>
      <c r="G62" s="569">
        <f t="shared" ref="G62:H62" si="69">SUM(G59:G61)</f>
        <v>6</v>
      </c>
      <c r="H62" s="570">
        <f t="shared" si="69"/>
        <v>9.7629160824045311E-3</v>
      </c>
      <c r="I62" s="451">
        <f>IFERROR(AVERAGE(I59:I61),0)</f>
        <v>269.66666666666669</v>
      </c>
      <c r="J62" s="569">
        <f t="shared" ref="J62:K62" si="70">SUM(J59:J61)</f>
        <v>0</v>
      </c>
      <c r="K62" s="570">
        <f t="shared" si="70"/>
        <v>0</v>
      </c>
      <c r="L62" s="451">
        <f>IFERROR(AVERAGE(L59:L61),0)</f>
        <v>232.66666666666666</v>
      </c>
      <c r="M62" s="569">
        <f t="shared" ref="M62:N62" si="71">SUM(M59:M61)</f>
        <v>0</v>
      </c>
      <c r="N62" s="570">
        <f t="shared" si="71"/>
        <v>0</v>
      </c>
      <c r="O62" s="451">
        <f>IFERROR(AVERAGE(O59:O61),0)</f>
        <v>40</v>
      </c>
      <c r="P62" s="569">
        <f t="shared" ref="P62:Q62" si="72">SUM(P59:P61)</f>
        <v>0</v>
      </c>
      <c r="Q62" s="568">
        <f t="shared" si="72"/>
        <v>0</v>
      </c>
      <c r="R62" s="451">
        <f>IFERROR(AVERAGE(R59:R61),0)</f>
        <v>59.333333333333336</v>
      </c>
      <c r="S62" s="569">
        <f t="shared" ref="S62:T62" si="73">SUM(S59:S61)</f>
        <v>1</v>
      </c>
      <c r="T62" s="568">
        <f t="shared" si="73"/>
        <v>1.6949152542372881E-2</v>
      </c>
      <c r="U62" s="451">
        <f>IFERROR(AVERAGE(U59:U61),0)</f>
        <v>31.333333333333332</v>
      </c>
      <c r="V62" s="569">
        <f t="shared" ref="V62:W62" si="74">SUM(V59:V61)</f>
        <v>0</v>
      </c>
      <c r="W62" s="568">
        <f t="shared" si="74"/>
        <v>0</v>
      </c>
      <c r="X62" s="2"/>
      <c r="Y62" s="2"/>
      <c r="Z62" s="2"/>
      <c r="AA62" s="2"/>
      <c r="AB62" s="2"/>
    </row>
    <row r="63" spans="1:28" ht="15.75" customHeight="1">
      <c r="A63" s="2"/>
      <c r="B63" s="1639"/>
      <c r="C63" s="1640">
        <f>IFERROR(D62/C62,0)</f>
        <v>5.6104728827143999E-3</v>
      </c>
      <c r="D63" s="1435"/>
      <c r="E63" s="571"/>
      <c r="F63" s="1641">
        <f>IFERROR(G62/F62,0)</f>
        <v>9.7613882863340565E-3</v>
      </c>
      <c r="G63" s="1435"/>
      <c r="H63" s="571"/>
      <c r="I63" s="1641">
        <f>IFERROR(J62/I62,0)</f>
        <v>0</v>
      </c>
      <c r="J63" s="1435"/>
      <c r="K63" s="571"/>
      <c r="L63" s="1641">
        <f>IFERROR(M62/L62,0)</f>
        <v>0</v>
      </c>
      <c r="M63" s="1435"/>
      <c r="N63" s="571"/>
      <c r="O63" s="1641">
        <f>IFERROR(P62/O62,0)</f>
        <v>0</v>
      </c>
      <c r="P63" s="1435"/>
      <c r="Q63" s="571"/>
      <c r="R63" s="1641">
        <f>IFERROR(S62/R62,0)</f>
        <v>1.6853932584269662E-2</v>
      </c>
      <c r="S63" s="1435"/>
      <c r="T63" s="571"/>
      <c r="U63" s="1641">
        <f>IFERROR(V62/U62,0)</f>
        <v>0</v>
      </c>
      <c r="V63" s="1435"/>
      <c r="W63" s="571"/>
      <c r="X63" s="2"/>
      <c r="Y63" s="2"/>
      <c r="Z63" s="2"/>
      <c r="AA63" s="2"/>
      <c r="AB63" s="2"/>
    </row>
    <row r="64" spans="1:28" ht="15.75" customHeight="1">
      <c r="A64" s="2"/>
      <c r="B64" s="2"/>
      <c r="C64" s="2"/>
      <c r="D64" s="2"/>
      <c r="E64" s="2"/>
      <c r="F64" s="62"/>
      <c r="G64" s="2"/>
      <c r="H64" s="2"/>
      <c r="I64" s="2"/>
      <c r="J64" s="2"/>
      <c r="K64" s="2"/>
      <c r="L64" s="2"/>
      <c r="M64" s="2"/>
      <c r="N64" s="2"/>
      <c r="O64" s="2"/>
      <c r="P64" s="2"/>
      <c r="Q64" s="2"/>
      <c r="R64" s="2"/>
      <c r="S64" s="2"/>
      <c r="T64" s="2"/>
      <c r="U64" s="2"/>
      <c r="V64" s="2"/>
      <c r="W64" s="2"/>
      <c r="X64" s="2"/>
      <c r="Y64" s="2"/>
      <c r="Z64" s="2"/>
      <c r="AA64" s="2"/>
      <c r="AB64" s="2"/>
    </row>
    <row r="65" spans="1:28" ht="15.75" customHeight="1">
      <c r="A65" s="2"/>
      <c r="B65" s="2"/>
      <c r="C65" s="2"/>
      <c r="D65" s="2"/>
      <c r="E65" s="2"/>
      <c r="F65" s="62"/>
      <c r="G65" s="2"/>
      <c r="H65" s="2"/>
      <c r="I65" s="2"/>
      <c r="J65" s="2"/>
      <c r="K65" s="2"/>
      <c r="L65" s="2"/>
      <c r="M65" s="2"/>
      <c r="N65" s="2"/>
      <c r="O65" s="2"/>
      <c r="P65" s="2"/>
      <c r="Q65" s="2"/>
      <c r="R65" s="2"/>
      <c r="S65" s="2"/>
      <c r="T65" s="2"/>
      <c r="U65" s="2"/>
      <c r="V65" s="2"/>
      <c r="W65" s="2"/>
      <c r="X65" s="2"/>
      <c r="Y65" s="2"/>
      <c r="Z65" s="2"/>
      <c r="AA65" s="2"/>
      <c r="AB65" s="2"/>
    </row>
    <row r="66" spans="1:28" ht="15.75" customHeight="1">
      <c r="A66" s="2"/>
      <c r="B66" s="2"/>
      <c r="C66" s="2"/>
      <c r="D66" s="2"/>
      <c r="E66" s="2"/>
      <c r="F66" s="62"/>
      <c r="G66" s="2"/>
      <c r="H66" s="2"/>
      <c r="I66" s="2"/>
      <c r="J66" s="2"/>
      <c r="K66" s="2"/>
      <c r="L66" s="2"/>
      <c r="M66" s="2"/>
      <c r="N66" s="2"/>
      <c r="O66" s="2"/>
      <c r="P66" s="2"/>
      <c r="Q66" s="2"/>
      <c r="R66" s="2"/>
      <c r="S66" s="2"/>
      <c r="T66" s="2"/>
      <c r="U66" s="2"/>
      <c r="V66" s="2"/>
      <c r="W66" s="2"/>
      <c r="X66" s="2"/>
      <c r="Y66" s="2"/>
      <c r="Z66" s="2"/>
      <c r="AA66" s="2"/>
      <c r="AB66" s="2"/>
    </row>
    <row r="67" spans="1:28" ht="15.75" customHeight="1">
      <c r="A67" s="2"/>
      <c r="B67" s="2"/>
      <c r="C67" s="2"/>
      <c r="D67" s="2"/>
      <c r="E67" s="2"/>
      <c r="F67" s="62"/>
      <c r="G67" s="2"/>
      <c r="H67" s="2"/>
      <c r="I67" s="2"/>
      <c r="J67" s="2"/>
      <c r="K67" s="2"/>
      <c r="L67" s="2"/>
      <c r="M67" s="2"/>
      <c r="N67" s="2"/>
      <c r="O67" s="2"/>
      <c r="P67" s="2"/>
      <c r="Q67" s="2"/>
      <c r="R67" s="2"/>
      <c r="S67" s="2"/>
      <c r="T67" s="2"/>
      <c r="U67" s="2"/>
      <c r="V67" s="2"/>
      <c r="W67" s="2"/>
      <c r="X67" s="2"/>
      <c r="Y67" s="2"/>
      <c r="Z67" s="2"/>
      <c r="AA67" s="2"/>
      <c r="AB67" s="2"/>
    </row>
    <row r="68" spans="1:28" ht="15.75" customHeight="1">
      <c r="A68" s="2"/>
      <c r="B68" s="2"/>
      <c r="C68" s="2"/>
      <c r="D68" s="2"/>
      <c r="E68" s="2"/>
      <c r="F68" s="62"/>
      <c r="G68" s="2"/>
      <c r="H68" s="2"/>
      <c r="I68" s="2"/>
      <c r="J68" s="2"/>
      <c r="K68" s="2"/>
      <c r="L68" s="2"/>
      <c r="M68" s="2"/>
      <c r="N68" s="2"/>
      <c r="O68" s="2"/>
      <c r="P68" s="2"/>
      <c r="Q68" s="2"/>
      <c r="R68" s="2"/>
      <c r="S68" s="2"/>
      <c r="T68" s="2"/>
      <c r="U68" s="2"/>
      <c r="V68" s="2"/>
      <c r="W68" s="2"/>
      <c r="X68" s="2"/>
      <c r="Y68" s="2"/>
      <c r="Z68" s="2"/>
      <c r="AA68" s="2"/>
      <c r="AB68" s="2"/>
    </row>
    <row r="69" spans="1:28" ht="15.75" customHeight="1">
      <c r="A69" s="2"/>
      <c r="B69" s="2"/>
      <c r="C69" s="2"/>
      <c r="D69" s="2"/>
      <c r="E69" s="2"/>
      <c r="F69" s="62"/>
      <c r="G69" s="2"/>
      <c r="H69" s="2"/>
      <c r="I69" s="2"/>
      <c r="J69" s="2"/>
      <c r="K69" s="2"/>
      <c r="L69" s="2"/>
      <c r="M69" s="2"/>
      <c r="N69" s="2"/>
      <c r="O69" s="2"/>
      <c r="P69" s="2"/>
      <c r="Q69" s="2"/>
      <c r="R69" s="2"/>
      <c r="S69" s="2"/>
      <c r="T69" s="2"/>
      <c r="U69" s="2"/>
      <c r="V69" s="2"/>
      <c r="W69" s="2"/>
      <c r="X69" s="2"/>
      <c r="Y69" s="2"/>
      <c r="Z69" s="2"/>
      <c r="AA69" s="2"/>
      <c r="AB69" s="2"/>
    </row>
    <row r="70" spans="1:28" ht="15.75" customHeight="1">
      <c r="A70" s="2"/>
      <c r="B70" s="2"/>
      <c r="C70" s="2"/>
      <c r="D70" s="2"/>
      <c r="E70" s="2"/>
      <c r="F70" s="62"/>
      <c r="G70" s="2"/>
      <c r="H70" s="2"/>
      <c r="I70" s="2"/>
      <c r="J70" s="2"/>
      <c r="K70" s="2"/>
      <c r="L70" s="2"/>
      <c r="M70" s="2"/>
      <c r="N70" s="2"/>
      <c r="O70" s="2"/>
      <c r="P70" s="2"/>
      <c r="Q70" s="2"/>
      <c r="R70" s="2"/>
      <c r="S70" s="2"/>
      <c r="T70" s="2"/>
      <c r="U70" s="2"/>
      <c r="V70" s="2"/>
      <c r="W70" s="2"/>
      <c r="X70" s="2"/>
      <c r="Y70" s="2"/>
      <c r="Z70" s="2"/>
      <c r="AA70" s="2"/>
      <c r="AB70" s="2"/>
    </row>
    <row r="71" spans="1:28" ht="15.75" customHeight="1">
      <c r="A71" s="2"/>
      <c r="B71" s="2"/>
      <c r="C71" s="2"/>
      <c r="D71" s="2"/>
      <c r="E71" s="2"/>
      <c r="F71" s="62"/>
      <c r="G71" s="2"/>
      <c r="H71" s="2"/>
      <c r="I71" s="2"/>
      <c r="J71" s="2"/>
      <c r="K71" s="2"/>
      <c r="L71" s="2"/>
      <c r="M71" s="2"/>
      <c r="N71" s="2"/>
      <c r="O71" s="2"/>
      <c r="P71" s="2"/>
      <c r="Q71" s="2"/>
      <c r="R71" s="2"/>
      <c r="S71" s="2"/>
      <c r="T71" s="2"/>
      <c r="U71" s="2"/>
      <c r="V71" s="2"/>
      <c r="W71" s="2"/>
      <c r="X71" s="2"/>
      <c r="Y71" s="2"/>
      <c r="Z71" s="2"/>
      <c r="AA71" s="2"/>
      <c r="AB71" s="2"/>
    </row>
    <row r="72" spans="1:28" ht="15.75" customHeight="1">
      <c r="A72" s="2"/>
      <c r="B72" s="2"/>
      <c r="C72" s="2"/>
      <c r="D72" s="2"/>
      <c r="E72" s="2"/>
      <c r="F72" s="62"/>
      <c r="G72" s="2"/>
      <c r="H72" s="2"/>
      <c r="I72" s="2"/>
      <c r="J72" s="2"/>
      <c r="K72" s="2"/>
      <c r="L72" s="2"/>
      <c r="M72" s="2"/>
      <c r="N72" s="2"/>
      <c r="O72" s="2"/>
      <c r="P72" s="2"/>
      <c r="Q72" s="2"/>
      <c r="R72" s="2"/>
      <c r="S72" s="2"/>
      <c r="T72" s="2"/>
      <c r="U72" s="2"/>
      <c r="V72" s="2"/>
      <c r="W72" s="2"/>
      <c r="X72" s="2"/>
      <c r="Y72" s="2"/>
      <c r="Z72" s="2"/>
      <c r="AA72" s="2"/>
      <c r="AB72" s="2"/>
    </row>
    <row r="73" spans="1:28" ht="15.75" customHeight="1">
      <c r="A73" s="2"/>
      <c r="B73" s="2"/>
      <c r="C73" s="2"/>
      <c r="D73" s="2"/>
      <c r="E73" s="2"/>
      <c r="F73" s="62"/>
      <c r="G73" s="2"/>
      <c r="H73" s="2"/>
      <c r="I73" s="2"/>
      <c r="J73" s="2"/>
      <c r="K73" s="2"/>
      <c r="L73" s="2"/>
      <c r="M73" s="2"/>
      <c r="N73" s="2"/>
      <c r="O73" s="2"/>
      <c r="P73" s="2"/>
      <c r="Q73" s="2"/>
      <c r="R73" s="2"/>
      <c r="S73" s="2"/>
      <c r="T73" s="2"/>
      <c r="U73" s="2"/>
      <c r="V73" s="2"/>
      <c r="W73" s="2"/>
      <c r="X73" s="2"/>
      <c r="Y73" s="2"/>
      <c r="Z73" s="2"/>
      <c r="AA73" s="2"/>
      <c r="AB73" s="2"/>
    </row>
    <row r="74" spans="1:28" ht="15.75" customHeight="1">
      <c r="A74" s="2"/>
      <c r="B74" s="2"/>
      <c r="C74" s="2"/>
      <c r="D74" s="2"/>
      <c r="E74" s="2"/>
      <c r="F74" s="62"/>
      <c r="G74" s="2"/>
      <c r="H74" s="2"/>
      <c r="I74" s="2"/>
      <c r="J74" s="2"/>
      <c r="K74" s="2"/>
      <c r="L74" s="2"/>
      <c r="M74" s="2"/>
      <c r="N74" s="2"/>
      <c r="O74" s="2"/>
      <c r="P74" s="2"/>
      <c r="Q74" s="2"/>
      <c r="R74" s="2"/>
      <c r="S74" s="2"/>
      <c r="T74" s="2"/>
      <c r="U74" s="2"/>
      <c r="V74" s="2"/>
      <c r="W74" s="2"/>
      <c r="X74" s="2"/>
      <c r="Y74" s="2"/>
      <c r="Z74" s="2"/>
      <c r="AA74" s="2"/>
      <c r="AB74" s="2"/>
    </row>
    <row r="75" spans="1:28" ht="15.75" customHeight="1">
      <c r="A75" s="2"/>
      <c r="B75" s="2"/>
      <c r="C75" s="2"/>
      <c r="D75" s="2"/>
      <c r="E75" s="2"/>
      <c r="F75" s="62"/>
      <c r="G75" s="2"/>
      <c r="H75" s="2"/>
      <c r="I75" s="2"/>
      <c r="J75" s="2"/>
      <c r="K75" s="2"/>
      <c r="L75" s="2"/>
      <c r="M75" s="2"/>
      <c r="N75" s="2"/>
      <c r="O75" s="2"/>
      <c r="P75" s="2"/>
      <c r="Q75" s="2"/>
      <c r="R75" s="2"/>
      <c r="S75" s="2"/>
      <c r="T75" s="2"/>
      <c r="U75" s="2"/>
      <c r="V75" s="2"/>
      <c r="W75" s="2"/>
      <c r="X75" s="2"/>
      <c r="Y75" s="2"/>
      <c r="Z75" s="2"/>
      <c r="AA75" s="2"/>
      <c r="AB75" s="2"/>
    </row>
    <row r="76" spans="1:28" ht="15.75" customHeight="1">
      <c r="A76" s="2"/>
      <c r="B76" s="2"/>
      <c r="C76" s="2"/>
      <c r="D76" s="2"/>
      <c r="E76" s="2"/>
      <c r="F76" s="62"/>
      <c r="G76" s="2"/>
      <c r="H76" s="2"/>
      <c r="I76" s="2"/>
      <c r="J76" s="2"/>
      <c r="K76" s="2"/>
      <c r="L76" s="2"/>
      <c r="M76" s="2"/>
      <c r="N76" s="2"/>
      <c r="O76" s="2"/>
      <c r="P76" s="2"/>
      <c r="Q76" s="2"/>
      <c r="R76" s="2"/>
      <c r="S76" s="2"/>
      <c r="T76" s="2"/>
      <c r="U76" s="2"/>
      <c r="V76" s="2"/>
      <c r="W76" s="2"/>
      <c r="X76" s="2"/>
      <c r="Y76" s="2"/>
      <c r="Z76" s="2"/>
      <c r="AA76" s="2"/>
      <c r="AB76" s="2"/>
    </row>
    <row r="77" spans="1:28" ht="15.75" customHeight="1">
      <c r="A77" s="2"/>
      <c r="B77" s="2"/>
      <c r="C77" s="2"/>
      <c r="D77" s="2"/>
      <c r="E77" s="2"/>
      <c r="F77" s="62"/>
      <c r="G77" s="2"/>
      <c r="H77" s="2"/>
      <c r="I77" s="2"/>
      <c r="J77" s="2"/>
      <c r="K77" s="2"/>
      <c r="L77" s="2"/>
      <c r="M77" s="2"/>
      <c r="N77" s="2"/>
      <c r="O77" s="2"/>
      <c r="P77" s="2"/>
      <c r="Q77" s="2"/>
      <c r="R77" s="2"/>
      <c r="S77" s="2"/>
      <c r="T77" s="2"/>
      <c r="U77" s="2"/>
      <c r="V77" s="2"/>
      <c r="W77" s="2"/>
      <c r="X77" s="2"/>
      <c r="Y77" s="2"/>
      <c r="Z77" s="2"/>
      <c r="AA77" s="2"/>
      <c r="AB77" s="2"/>
    </row>
    <row r="78" spans="1:28" ht="15.75" customHeight="1">
      <c r="A78" s="2"/>
      <c r="B78" s="2"/>
      <c r="C78" s="2"/>
      <c r="D78" s="2"/>
      <c r="E78" s="2"/>
      <c r="F78" s="62"/>
      <c r="G78" s="2"/>
      <c r="H78" s="2"/>
      <c r="I78" s="2"/>
      <c r="J78" s="2"/>
      <c r="K78" s="2"/>
      <c r="L78" s="2"/>
      <c r="M78" s="2"/>
      <c r="N78" s="2"/>
      <c r="O78" s="2"/>
      <c r="P78" s="2"/>
      <c r="Q78" s="2"/>
      <c r="R78" s="2"/>
      <c r="S78" s="2"/>
      <c r="T78" s="2"/>
      <c r="U78" s="2"/>
      <c r="V78" s="2"/>
      <c r="W78" s="2"/>
      <c r="X78" s="2"/>
      <c r="Y78" s="2"/>
      <c r="Z78" s="2"/>
      <c r="AA78" s="2"/>
      <c r="AB78" s="2"/>
    </row>
    <row r="79" spans="1:28" ht="15.75" customHeight="1">
      <c r="A79" s="2"/>
      <c r="B79" s="2"/>
      <c r="C79" s="2"/>
      <c r="D79" s="2"/>
      <c r="E79" s="2"/>
      <c r="F79" s="62"/>
      <c r="G79" s="2"/>
      <c r="H79" s="2"/>
      <c r="I79" s="2"/>
      <c r="J79" s="2"/>
      <c r="K79" s="2"/>
      <c r="L79" s="2"/>
      <c r="M79" s="2"/>
      <c r="N79" s="2"/>
      <c r="O79" s="2"/>
      <c r="P79" s="2"/>
      <c r="Q79" s="2"/>
      <c r="R79" s="2"/>
      <c r="S79" s="2"/>
      <c r="T79" s="2"/>
      <c r="U79" s="2"/>
      <c r="V79" s="2"/>
      <c r="W79" s="2"/>
      <c r="X79" s="2"/>
      <c r="Y79" s="2"/>
      <c r="Z79" s="2"/>
      <c r="AA79" s="2"/>
      <c r="AB79" s="2"/>
    </row>
    <row r="80" spans="1:28" ht="15.75" customHeight="1">
      <c r="A80" s="2"/>
      <c r="B80" s="2"/>
      <c r="C80" s="2"/>
      <c r="D80" s="2"/>
      <c r="E80" s="2"/>
      <c r="F80" s="62"/>
      <c r="G80" s="2"/>
      <c r="H80" s="2"/>
      <c r="I80" s="2"/>
      <c r="J80" s="2"/>
      <c r="K80" s="2"/>
      <c r="L80" s="2"/>
      <c r="M80" s="2"/>
      <c r="N80" s="2"/>
      <c r="O80" s="2"/>
      <c r="P80" s="2"/>
      <c r="Q80" s="2"/>
      <c r="R80" s="2"/>
      <c r="S80" s="2"/>
      <c r="T80" s="2"/>
      <c r="U80" s="2"/>
      <c r="V80" s="2"/>
      <c r="W80" s="2"/>
      <c r="X80" s="2"/>
      <c r="Y80" s="2"/>
      <c r="Z80" s="2"/>
      <c r="AA80" s="2"/>
      <c r="AB80" s="2"/>
    </row>
    <row r="81" spans="1:28" ht="15.75" customHeight="1">
      <c r="A81" s="2"/>
      <c r="B81" s="2"/>
      <c r="C81" s="2"/>
      <c r="D81" s="2"/>
      <c r="E81" s="2"/>
      <c r="F81" s="62"/>
      <c r="G81" s="2"/>
      <c r="H81" s="2"/>
      <c r="I81" s="2"/>
      <c r="J81" s="2"/>
      <c r="K81" s="2"/>
      <c r="L81" s="2"/>
      <c r="M81" s="2"/>
      <c r="N81" s="2"/>
      <c r="O81" s="2"/>
      <c r="P81" s="2"/>
      <c r="Q81" s="2"/>
      <c r="R81" s="2"/>
      <c r="S81" s="2"/>
      <c r="T81" s="2"/>
      <c r="U81" s="2"/>
      <c r="V81" s="2"/>
      <c r="W81" s="2"/>
      <c r="X81" s="2"/>
      <c r="Y81" s="2"/>
      <c r="Z81" s="2"/>
      <c r="AA81" s="2"/>
      <c r="AB81" s="2"/>
    </row>
    <row r="82" spans="1:28" ht="15.75" customHeight="1">
      <c r="A82" s="2"/>
      <c r="B82" s="2"/>
      <c r="C82" s="2"/>
      <c r="D82" s="2"/>
      <c r="E82" s="2"/>
      <c r="F82" s="62"/>
      <c r="G82" s="2"/>
      <c r="H82" s="2"/>
      <c r="I82" s="2"/>
      <c r="J82" s="2"/>
      <c r="K82" s="2"/>
      <c r="L82" s="2"/>
      <c r="M82" s="2"/>
      <c r="N82" s="2"/>
      <c r="O82" s="2"/>
      <c r="P82" s="2"/>
      <c r="Q82" s="2"/>
      <c r="R82" s="2"/>
      <c r="S82" s="2"/>
      <c r="T82" s="2"/>
      <c r="U82" s="2"/>
      <c r="V82" s="2"/>
      <c r="W82" s="2"/>
      <c r="X82" s="2"/>
      <c r="Y82" s="2"/>
      <c r="Z82" s="2"/>
      <c r="AA82" s="2"/>
      <c r="AB82" s="2"/>
    </row>
    <row r="83" spans="1:28" ht="15.75" customHeight="1">
      <c r="A83" s="2"/>
      <c r="B83" s="2"/>
      <c r="C83" s="2"/>
      <c r="D83" s="2"/>
      <c r="E83" s="2"/>
      <c r="F83" s="62"/>
      <c r="G83" s="2"/>
      <c r="H83" s="2"/>
      <c r="I83" s="2"/>
      <c r="J83" s="2"/>
      <c r="K83" s="2"/>
      <c r="L83" s="2"/>
      <c r="M83" s="2"/>
      <c r="N83" s="2"/>
      <c r="O83" s="2"/>
      <c r="P83" s="2"/>
      <c r="Q83" s="2"/>
      <c r="R83" s="2"/>
      <c r="S83" s="2"/>
      <c r="T83" s="2"/>
      <c r="U83" s="2"/>
      <c r="V83" s="2"/>
      <c r="W83" s="2"/>
      <c r="X83" s="2"/>
      <c r="Y83" s="2"/>
      <c r="Z83" s="2"/>
      <c r="AA83" s="2"/>
      <c r="AB83" s="2"/>
    </row>
    <row r="84" spans="1:28" ht="15.75" customHeight="1">
      <c r="A84" s="2"/>
      <c r="B84" s="2"/>
      <c r="C84" s="2"/>
      <c r="D84" s="2"/>
      <c r="E84" s="2"/>
      <c r="F84" s="62"/>
      <c r="G84" s="2"/>
      <c r="H84" s="2"/>
      <c r="I84" s="2"/>
      <c r="J84" s="2"/>
      <c r="K84" s="2"/>
      <c r="L84" s="2"/>
      <c r="M84" s="2"/>
      <c r="N84" s="2"/>
      <c r="O84" s="2"/>
      <c r="P84" s="2"/>
      <c r="Q84" s="2"/>
      <c r="R84" s="2"/>
      <c r="S84" s="2"/>
      <c r="T84" s="2"/>
      <c r="U84" s="2"/>
      <c r="V84" s="2"/>
      <c r="W84" s="2"/>
      <c r="X84" s="2"/>
      <c r="Y84" s="2"/>
      <c r="Z84" s="2"/>
      <c r="AA84" s="2"/>
      <c r="AB84" s="2"/>
    </row>
    <row r="85" spans="1:28" ht="15.75" customHeight="1">
      <c r="A85" s="2"/>
      <c r="B85" s="2"/>
      <c r="C85" s="2"/>
      <c r="D85" s="2"/>
      <c r="E85" s="2"/>
      <c r="F85" s="62"/>
      <c r="G85" s="2"/>
      <c r="H85" s="2"/>
      <c r="I85" s="2"/>
      <c r="J85" s="2"/>
      <c r="K85" s="2"/>
      <c r="L85" s="2"/>
      <c r="M85" s="2"/>
      <c r="N85" s="2"/>
      <c r="O85" s="2"/>
      <c r="P85" s="2"/>
      <c r="Q85" s="2"/>
      <c r="R85" s="2"/>
      <c r="S85" s="2"/>
      <c r="T85" s="2"/>
      <c r="U85" s="2"/>
      <c r="V85" s="2"/>
      <c r="W85" s="2"/>
      <c r="X85" s="2"/>
      <c r="Y85" s="2"/>
      <c r="Z85" s="2"/>
      <c r="AA85" s="2"/>
      <c r="AB85" s="2"/>
    </row>
    <row r="86" spans="1:28" ht="15.75" customHeight="1">
      <c r="A86" s="2"/>
      <c r="B86" s="2"/>
      <c r="C86" s="2"/>
      <c r="D86" s="2"/>
      <c r="E86" s="2"/>
      <c r="F86" s="62"/>
      <c r="G86" s="2"/>
      <c r="H86" s="2"/>
      <c r="I86" s="2"/>
      <c r="J86" s="2"/>
      <c r="K86" s="2"/>
      <c r="L86" s="2"/>
      <c r="M86" s="2"/>
      <c r="N86" s="2"/>
      <c r="O86" s="2"/>
      <c r="P86" s="2"/>
      <c r="Q86" s="2"/>
      <c r="R86" s="2"/>
      <c r="S86" s="2"/>
      <c r="T86" s="2"/>
      <c r="U86" s="2"/>
      <c r="V86" s="2"/>
      <c r="W86" s="2"/>
      <c r="X86" s="2"/>
      <c r="Y86" s="2"/>
      <c r="Z86" s="2"/>
      <c r="AA86" s="2"/>
      <c r="AB86" s="2"/>
    </row>
    <row r="87" spans="1:28" ht="15.75" customHeight="1">
      <c r="A87" s="2"/>
      <c r="B87" s="2"/>
      <c r="C87" s="2"/>
      <c r="D87" s="2"/>
      <c r="E87" s="2"/>
      <c r="F87" s="62"/>
      <c r="G87" s="2"/>
      <c r="H87" s="2"/>
      <c r="I87" s="2"/>
      <c r="J87" s="2"/>
      <c r="K87" s="2"/>
      <c r="L87" s="2"/>
      <c r="M87" s="2"/>
      <c r="N87" s="2"/>
      <c r="O87" s="2"/>
      <c r="P87" s="2"/>
      <c r="Q87" s="2"/>
      <c r="R87" s="2"/>
      <c r="S87" s="2"/>
      <c r="T87" s="2"/>
      <c r="U87" s="2"/>
      <c r="V87" s="2"/>
      <c r="W87" s="2"/>
      <c r="X87" s="2"/>
      <c r="Y87" s="2"/>
      <c r="Z87" s="2"/>
      <c r="AA87" s="2"/>
      <c r="AB87" s="2"/>
    </row>
    <row r="88" spans="1:28" ht="15.75" customHeight="1">
      <c r="A88" s="2"/>
      <c r="B88" s="2"/>
      <c r="C88" s="2"/>
      <c r="D88" s="2"/>
      <c r="E88" s="2"/>
      <c r="F88" s="62"/>
      <c r="G88" s="2"/>
      <c r="H88" s="2"/>
      <c r="I88" s="2"/>
      <c r="J88" s="2"/>
      <c r="K88" s="2"/>
      <c r="L88" s="2"/>
      <c r="M88" s="2"/>
      <c r="N88" s="2"/>
      <c r="O88" s="2"/>
      <c r="P88" s="2"/>
      <c r="Q88" s="2"/>
      <c r="R88" s="2"/>
      <c r="S88" s="2"/>
      <c r="T88" s="2"/>
      <c r="U88" s="2"/>
      <c r="V88" s="2"/>
      <c r="W88" s="2"/>
      <c r="X88" s="2"/>
      <c r="Y88" s="2"/>
      <c r="Z88" s="2"/>
      <c r="AA88" s="2"/>
      <c r="AB88" s="2"/>
    </row>
    <row r="89" spans="1:28" ht="15.75" customHeight="1">
      <c r="A89" s="2"/>
      <c r="B89" s="2"/>
      <c r="C89" s="2"/>
      <c r="D89" s="2"/>
      <c r="E89" s="2"/>
      <c r="F89" s="62"/>
      <c r="G89" s="2"/>
      <c r="H89" s="2"/>
      <c r="I89" s="2"/>
      <c r="J89" s="2"/>
      <c r="K89" s="2"/>
      <c r="L89" s="2"/>
      <c r="M89" s="2"/>
      <c r="N89" s="2"/>
      <c r="O89" s="2"/>
      <c r="P89" s="2"/>
      <c r="Q89" s="2"/>
      <c r="R89" s="2"/>
      <c r="S89" s="2"/>
      <c r="T89" s="2"/>
      <c r="U89" s="2"/>
      <c r="V89" s="2"/>
      <c r="W89" s="2"/>
      <c r="X89" s="2"/>
      <c r="Y89" s="2"/>
      <c r="Z89" s="2"/>
      <c r="AA89" s="2"/>
      <c r="AB89" s="2"/>
    </row>
    <row r="90" spans="1:28" ht="15.75" customHeight="1">
      <c r="A90" s="2"/>
      <c r="B90" s="2"/>
      <c r="C90" s="2"/>
      <c r="D90" s="2"/>
      <c r="E90" s="2"/>
      <c r="F90" s="62"/>
      <c r="G90" s="2"/>
      <c r="H90" s="2"/>
      <c r="I90" s="2"/>
      <c r="J90" s="2"/>
      <c r="K90" s="2"/>
      <c r="L90" s="2"/>
      <c r="M90" s="2"/>
      <c r="N90" s="2"/>
      <c r="O90" s="2"/>
      <c r="P90" s="2"/>
      <c r="Q90" s="2"/>
      <c r="R90" s="2"/>
      <c r="S90" s="2"/>
      <c r="T90" s="2"/>
      <c r="U90" s="2"/>
      <c r="V90" s="2"/>
      <c r="W90" s="2"/>
      <c r="X90" s="2"/>
      <c r="Y90" s="2"/>
      <c r="Z90" s="2"/>
      <c r="AA90" s="2"/>
      <c r="AB90" s="2"/>
    </row>
    <row r="91" spans="1:28" ht="15.75" customHeight="1">
      <c r="A91" s="2"/>
      <c r="B91" s="2"/>
      <c r="C91" s="2"/>
      <c r="D91" s="2"/>
      <c r="E91" s="2"/>
      <c r="F91" s="62"/>
      <c r="G91" s="2"/>
      <c r="H91" s="2"/>
      <c r="I91" s="2"/>
      <c r="J91" s="2"/>
      <c r="K91" s="2"/>
      <c r="L91" s="2"/>
      <c r="M91" s="2"/>
      <c r="N91" s="2"/>
      <c r="O91" s="2"/>
      <c r="P91" s="2"/>
      <c r="Q91" s="2"/>
      <c r="R91" s="2"/>
      <c r="S91" s="2"/>
      <c r="T91" s="2"/>
      <c r="U91" s="2"/>
      <c r="V91" s="2"/>
      <c r="W91" s="2"/>
      <c r="X91" s="2"/>
      <c r="Y91" s="2"/>
      <c r="Z91" s="2"/>
      <c r="AA91" s="2"/>
      <c r="AB91" s="2"/>
    </row>
    <row r="92" spans="1:28" ht="15.75" customHeight="1">
      <c r="A92" s="2"/>
      <c r="B92" s="2"/>
      <c r="C92" s="2"/>
      <c r="D92" s="2"/>
      <c r="E92" s="2"/>
      <c r="F92" s="62"/>
      <c r="G92" s="2"/>
      <c r="H92" s="2"/>
      <c r="I92" s="2"/>
      <c r="J92" s="2"/>
      <c r="K92" s="2"/>
      <c r="L92" s="2"/>
      <c r="M92" s="2"/>
      <c r="N92" s="2"/>
      <c r="O92" s="2"/>
      <c r="P92" s="2"/>
      <c r="Q92" s="2"/>
      <c r="R92" s="2"/>
      <c r="S92" s="2"/>
      <c r="T92" s="2"/>
      <c r="U92" s="2"/>
      <c r="V92" s="2"/>
      <c r="W92" s="2"/>
      <c r="X92" s="2"/>
      <c r="Y92" s="2"/>
      <c r="Z92" s="2"/>
      <c r="AA92" s="2"/>
      <c r="AB92" s="2"/>
    </row>
    <row r="93" spans="1:28" ht="15.75" customHeight="1">
      <c r="A93" s="2"/>
      <c r="B93" s="2"/>
      <c r="C93" s="2"/>
      <c r="D93" s="2"/>
      <c r="E93" s="2"/>
      <c r="F93" s="62"/>
      <c r="G93" s="2"/>
      <c r="H93" s="2"/>
      <c r="I93" s="2"/>
      <c r="J93" s="2"/>
      <c r="K93" s="2"/>
      <c r="L93" s="2"/>
      <c r="M93" s="2"/>
      <c r="N93" s="2"/>
      <c r="O93" s="2"/>
      <c r="P93" s="2"/>
      <c r="Q93" s="2"/>
      <c r="R93" s="2"/>
      <c r="S93" s="2"/>
      <c r="T93" s="2"/>
      <c r="U93" s="2"/>
      <c r="V93" s="2"/>
      <c r="W93" s="2"/>
      <c r="X93" s="2"/>
      <c r="Y93" s="2"/>
      <c r="Z93" s="2"/>
      <c r="AA93" s="2"/>
      <c r="AB93" s="2"/>
    </row>
    <row r="94" spans="1:28" ht="15.75" customHeight="1">
      <c r="A94" s="2"/>
      <c r="B94" s="2"/>
      <c r="C94" s="2"/>
      <c r="D94" s="2"/>
      <c r="E94" s="2"/>
      <c r="F94" s="62"/>
      <c r="G94" s="2"/>
      <c r="H94" s="2"/>
      <c r="I94" s="2"/>
      <c r="J94" s="2"/>
      <c r="K94" s="2"/>
      <c r="L94" s="2"/>
      <c r="M94" s="2"/>
      <c r="N94" s="2"/>
      <c r="O94" s="2"/>
      <c r="P94" s="2"/>
      <c r="Q94" s="2"/>
      <c r="R94" s="2"/>
      <c r="S94" s="2"/>
      <c r="T94" s="2"/>
      <c r="U94" s="2"/>
      <c r="V94" s="2"/>
      <c r="W94" s="2"/>
      <c r="X94" s="2"/>
      <c r="Y94" s="2"/>
      <c r="Z94" s="2"/>
      <c r="AA94" s="2"/>
      <c r="AB94" s="2"/>
    </row>
    <row r="95" spans="1:28" ht="15.75" customHeight="1">
      <c r="A95" s="2"/>
      <c r="B95" s="2"/>
      <c r="C95" s="2"/>
      <c r="D95" s="2"/>
      <c r="E95" s="2"/>
      <c r="F95" s="62"/>
      <c r="G95" s="2"/>
      <c r="H95" s="2"/>
      <c r="I95" s="2"/>
      <c r="J95" s="2"/>
      <c r="K95" s="2"/>
      <c r="L95" s="2"/>
      <c r="M95" s="2"/>
      <c r="N95" s="2"/>
      <c r="O95" s="2"/>
      <c r="P95" s="2"/>
      <c r="Q95" s="2"/>
      <c r="R95" s="2"/>
      <c r="S95" s="2"/>
      <c r="T95" s="2"/>
      <c r="U95" s="2"/>
      <c r="V95" s="2"/>
      <c r="W95" s="2"/>
      <c r="X95" s="2"/>
      <c r="Y95" s="2"/>
      <c r="Z95" s="2"/>
      <c r="AA95" s="2"/>
      <c r="AB95" s="2"/>
    </row>
    <row r="96" spans="1:28" ht="15.75" customHeight="1">
      <c r="A96" s="2"/>
      <c r="B96" s="2"/>
      <c r="C96" s="2"/>
      <c r="D96" s="2"/>
      <c r="E96" s="2"/>
      <c r="F96" s="62"/>
      <c r="G96" s="2"/>
      <c r="H96" s="2"/>
      <c r="I96" s="2"/>
      <c r="J96" s="2"/>
      <c r="K96" s="2"/>
      <c r="L96" s="2"/>
      <c r="M96" s="2"/>
      <c r="N96" s="2"/>
      <c r="O96" s="2"/>
      <c r="P96" s="2"/>
      <c r="Q96" s="2"/>
      <c r="R96" s="2"/>
      <c r="S96" s="2"/>
      <c r="T96" s="2"/>
      <c r="U96" s="2"/>
      <c r="V96" s="2"/>
      <c r="W96" s="2"/>
      <c r="X96" s="2"/>
      <c r="Y96" s="2"/>
      <c r="Z96" s="2"/>
      <c r="AA96" s="2"/>
      <c r="AB96" s="2"/>
    </row>
    <row r="97" spans="1:28" ht="15.75" customHeight="1">
      <c r="A97" s="2"/>
      <c r="B97" s="2"/>
      <c r="C97" s="2"/>
      <c r="D97" s="2"/>
      <c r="E97" s="2"/>
      <c r="F97" s="62"/>
      <c r="G97" s="2"/>
      <c r="H97" s="2"/>
      <c r="I97" s="2"/>
      <c r="J97" s="2"/>
      <c r="K97" s="2"/>
      <c r="L97" s="2"/>
      <c r="M97" s="2"/>
      <c r="N97" s="2"/>
      <c r="O97" s="2"/>
      <c r="P97" s="2"/>
      <c r="Q97" s="2"/>
      <c r="R97" s="2"/>
      <c r="S97" s="2"/>
      <c r="T97" s="2"/>
      <c r="U97" s="2"/>
      <c r="V97" s="2"/>
      <c r="W97" s="2"/>
      <c r="X97" s="2"/>
      <c r="Y97" s="2"/>
      <c r="Z97" s="2"/>
      <c r="AA97" s="2"/>
      <c r="AB97" s="2"/>
    </row>
    <row r="98" spans="1:28" ht="15.75" customHeight="1">
      <c r="A98" s="2"/>
      <c r="B98" s="2"/>
      <c r="C98" s="2"/>
      <c r="D98" s="2"/>
      <c r="E98" s="2"/>
      <c r="F98" s="62"/>
      <c r="G98" s="2"/>
      <c r="H98" s="2"/>
      <c r="I98" s="2"/>
      <c r="J98" s="2"/>
      <c r="K98" s="2"/>
      <c r="L98" s="2"/>
      <c r="M98" s="2"/>
      <c r="N98" s="2"/>
      <c r="O98" s="2"/>
      <c r="P98" s="2"/>
      <c r="Q98" s="2"/>
      <c r="R98" s="2"/>
      <c r="S98" s="2"/>
      <c r="T98" s="2"/>
      <c r="U98" s="2"/>
      <c r="V98" s="2"/>
      <c r="W98" s="2"/>
      <c r="X98" s="2"/>
      <c r="Y98" s="2"/>
      <c r="Z98" s="2"/>
      <c r="AA98" s="2"/>
      <c r="AB98" s="2"/>
    </row>
    <row r="99" spans="1:28" ht="15.75" customHeight="1">
      <c r="A99" s="2"/>
      <c r="B99" s="2"/>
      <c r="C99" s="2"/>
      <c r="D99" s="2"/>
      <c r="E99" s="2"/>
      <c r="F99" s="62"/>
      <c r="G99" s="2"/>
      <c r="H99" s="2"/>
      <c r="I99" s="2"/>
      <c r="J99" s="2"/>
      <c r="K99" s="2"/>
      <c r="L99" s="2"/>
      <c r="M99" s="2"/>
      <c r="N99" s="2"/>
      <c r="O99" s="2"/>
      <c r="P99" s="2"/>
      <c r="Q99" s="2"/>
      <c r="R99" s="2"/>
      <c r="S99" s="2"/>
      <c r="T99" s="2"/>
      <c r="U99" s="2"/>
      <c r="V99" s="2"/>
      <c r="W99" s="2"/>
      <c r="X99" s="2"/>
      <c r="Y99" s="2"/>
      <c r="Z99" s="2"/>
      <c r="AA99" s="2"/>
      <c r="AB99" s="2"/>
    </row>
    <row r="100" spans="1:28" ht="15.75" customHeight="1">
      <c r="A100" s="2"/>
      <c r="B100" s="2"/>
      <c r="C100" s="2"/>
      <c r="D100" s="2"/>
      <c r="E100" s="2"/>
      <c r="F100" s="6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c r="A101" s="2"/>
      <c r="B101" s="2"/>
      <c r="C101" s="2"/>
      <c r="D101" s="2"/>
      <c r="E101" s="2"/>
      <c r="F101" s="6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c r="A102" s="2"/>
      <c r="B102" s="2"/>
      <c r="C102" s="2"/>
      <c r="D102" s="2"/>
      <c r="E102" s="2"/>
      <c r="F102" s="6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c r="A103" s="2"/>
      <c r="B103" s="2"/>
      <c r="C103" s="2"/>
      <c r="D103" s="2"/>
      <c r="E103" s="2"/>
      <c r="F103" s="6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c r="A104" s="2"/>
      <c r="B104" s="2"/>
      <c r="C104" s="2"/>
      <c r="D104" s="2"/>
      <c r="E104" s="2"/>
      <c r="F104" s="6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c r="A105" s="2"/>
      <c r="B105" s="2"/>
      <c r="C105" s="2"/>
      <c r="D105" s="2"/>
      <c r="E105" s="2"/>
      <c r="F105" s="6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c r="A106" s="2"/>
      <c r="B106" s="2"/>
      <c r="C106" s="2"/>
      <c r="D106" s="2"/>
      <c r="E106" s="2"/>
      <c r="F106" s="6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c r="A107" s="2"/>
      <c r="B107" s="2"/>
      <c r="C107" s="2"/>
      <c r="D107" s="2"/>
      <c r="E107" s="2"/>
      <c r="F107" s="6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c r="A108" s="2"/>
      <c r="B108" s="2"/>
      <c r="C108" s="2"/>
      <c r="D108" s="2"/>
      <c r="E108" s="2"/>
      <c r="F108" s="6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c r="A109" s="2"/>
      <c r="B109" s="2"/>
      <c r="C109" s="2"/>
      <c r="D109" s="2"/>
      <c r="E109" s="2"/>
      <c r="F109" s="6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c r="A110" s="2"/>
      <c r="B110" s="2"/>
      <c r="C110" s="2"/>
      <c r="D110" s="2"/>
      <c r="E110" s="2"/>
      <c r="F110" s="6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c r="A111" s="2"/>
      <c r="B111" s="2"/>
      <c r="C111" s="2"/>
      <c r="D111" s="2"/>
      <c r="E111" s="2"/>
      <c r="F111" s="6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c r="A112" s="2"/>
      <c r="B112" s="2"/>
      <c r="C112" s="2"/>
      <c r="D112" s="2"/>
      <c r="E112" s="2"/>
      <c r="F112" s="6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c r="A113" s="2"/>
      <c r="B113" s="2"/>
      <c r="C113" s="2"/>
      <c r="D113" s="2"/>
      <c r="E113" s="2"/>
      <c r="F113" s="6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c r="A114" s="2"/>
      <c r="B114" s="2"/>
      <c r="C114" s="2"/>
      <c r="D114" s="2"/>
      <c r="E114" s="2"/>
      <c r="F114" s="6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c r="A115" s="2"/>
      <c r="B115" s="2"/>
      <c r="C115" s="2"/>
      <c r="D115" s="2"/>
      <c r="E115" s="2"/>
      <c r="F115" s="6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c r="A116" s="2"/>
      <c r="B116" s="2"/>
      <c r="C116" s="2"/>
      <c r="D116" s="2"/>
      <c r="E116" s="2"/>
      <c r="F116" s="6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c r="A117" s="2"/>
      <c r="B117" s="2"/>
      <c r="C117" s="2"/>
      <c r="D117" s="2"/>
      <c r="E117" s="2"/>
      <c r="F117" s="6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c r="A118" s="2"/>
      <c r="B118" s="2"/>
      <c r="C118" s="2"/>
      <c r="D118" s="2"/>
      <c r="E118" s="2"/>
      <c r="F118" s="6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c r="A119" s="2"/>
      <c r="B119" s="2"/>
      <c r="C119" s="2"/>
      <c r="D119" s="2"/>
      <c r="E119" s="2"/>
      <c r="F119" s="6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c r="A120" s="2"/>
      <c r="B120" s="2"/>
      <c r="C120" s="2"/>
      <c r="D120" s="2"/>
      <c r="E120" s="2"/>
      <c r="F120" s="6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c r="A121" s="2"/>
      <c r="B121" s="2"/>
      <c r="C121" s="2"/>
      <c r="D121" s="2"/>
      <c r="E121" s="2"/>
      <c r="F121" s="6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c r="A122" s="2"/>
      <c r="B122" s="2"/>
      <c r="C122" s="2"/>
      <c r="D122" s="2"/>
      <c r="E122" s="2"/>
      <c r="F122" s="6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c r="A123" s="2"/>
      <c r="B123" s="2"/>
      <c r="C123" s="2"/>
      <c r="D123" s="2"/>
      <c r="E123" s="2"/>
      <c r="F123" s="6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c r="A124" s="2"/>
      <c r="B124" s="2"/>
      <c r="C124" s="2"/>
      <c r="D124" s="2"/>
      <c r="E124" s="2"/>
      <c r="F124" s="6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c r="A125" s="2"/>
      <c r="B125" s="2"/>
      <c r="C125" s="2"/>
      <c r="D125" s="2"/>
      <c r="E125" s="2"/>
      <c r="F125" s="6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c r="A126" s="2"/>
      <c r="B126" s="2"/>
      <c r="C126" s="2"/>
      <c r="D126" s="2"/>
      <c r="E126" s="2"/>
      <c r="F126" s="6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c r="A127" s="2"/>
      <c r="B127" s="2"/>
      <c r="C127" s="2"/>
      <c r="D127" s="2"/>
      <c r="E127" s="2"/>
      <c r="F127" s="6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c r="A128" s="2"/>
      <c r="B128" s="2"/>
      <c r="C128" s="2"/>
      <c r="D128" s="2"/>
      <c r="E128" s="2"/>
      <c r="F128" s="6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c r="A129" s="2"/>
      <c r="B129" s="2"/>
      <c r="C129" s="2"/>
      <c r="D129" s="2"/>
      <c r="E129" s="2"/>
      <c r="F129" s="6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c r="A130" s="2"/>
      <c r="B130" s="2"/>
      <c r="C130" s="2"/>
      <c r="D130" s="2"/>
      <c r="E130" s="2"/>
      <c r="F130" s="6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c r="A131" s="2"/>
      <c r="B131" s="2"/>
      <c r="C131" s="2"/>
      <c r="D131" s="2"/>
      <c r="E131" s="2"/>
      <c r="F131" s="6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c r="A132" s="2"/>
      <c r="B132" s="2"/>
      <c r="C132" s="2"/>
      <c r="D132" s="2"/>
      <c r="E132" s="2"/>
      <c r="F132" s="6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c r="A133" s="2"/>
      <c r="B133" s="2"/>
      <c r="C133" s="2"/>
      <c r="D133" s="2"/>
      <c r="E133" s="2"/>
      <c r="F133" s="6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c r="A134" s="2"/>
      <c r="B134" s="2"/>
      <c r="C134" s="2"/>
      <c r="D134" s="2"/>
      <c r="E134" s="2"/>
      <c r="F134" s="6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c r="A135" s="2"/>
      <c r="B135" s="2"/>
      <c r="C135" s="2"/>
      <c r="D135" s="2"/>
      <c r="E135" s="2"/>
      <c r="F135" s="6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c r="A136" s="2"/>
      <c r="B136" s="2"/>
      <c r="C136" s="2"/>
      <c r="D136" s="2"/>
      <c r="E136" s="2"/>
      <c r="F136" s="6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c r="A137" s="2"/>
      <c r="B137" s="2"/>
      <c r="C137" s="2"/>
      <c r="D137" s="2"/>
      <c r="E137" s="2"/>
      <c r="F137" s="6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c r="A138" s="2"/>
      <c r="B138" s="2"/>
      <c r="C138" s="2"/>
      <c r="D138" s="2"/>
      <c r="E138" s="2"/>
      <c r="F138" s="6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c r="A139" s="2"/>
      <c r="B139" s="2"/>
      <c r="C139" s="2"/>
      <c r="D139" s="2"/>
      <c r="E139" s="2"/>
      <c r="F139" s="6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c r="A140" s="2"/>
      <c r="B140" s="2"/>
      <c r="C140" s="2"/>
      <c r="D140" s="2"/>
      <c r="E140" s="2"/>
      <c r="F140" s="6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c r="A141" s="2"/>
      <c r="B141" s="2"/>
      <c r="C141" s="2"/>
      <c r="D141" s="2"/>
      <c r="E141" s="2"/>
      <c r="F141" s="6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c r="A142" s="2"/>
      <c r="B142" s="2"/>
      <c r="C142" s="2"/>
      <c r="D142" s="2"/>
      <c r="E142" s="2"/>
      <c r="F142" s="6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c r="A143" s="2"/>
      <c r="B143" s="2"/>
      <c r="C143" s="2"/>
      <c r="D143" s="2"/>
      <c r="E143" s="2"/>
      <c r="F143" s="6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c r="A144" s="2"/>
      <c r="B144" s="2"/>
      <c r="C144" s="2"/>
      <c r="D144" s="2"/>
      <c r="E144" s="2"/>
      <c r="F144" s="6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c r="A145" s="2"/>
      <c r="B145" s="2"/>
      <c r="C145" s="2"/>
      <c r="D145" s="2"/>
      <c r="E145" s="2"/>
      <c r="F145" s="6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c r="A146" s="2"/>
      <c r="B146" s="2"/>
      <c r="C146" s="2"/>
      <c r="D146" s="2"/>
      <c r="E146" s="2"/>
      <c r="F146" s="6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c r="A147" s="2"/>
      <c r="B147" s="2"/>
      <c r="C147" s="2"/>
      <c r="D147" s="2"/>
      <c r="E147" s="2"/>
      <c r="F147" s="6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c r="A148" s="2"/>
      <c r="B148" s="2"/>
      <c r="C148" s="2"/>
      <c r="D148" s="2"/>
      <c r="E148" s="2"/>
      <c r="F148" s="6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c r="A149" s="2"/>
      <c r="B149" s="2"/>
      <c r="C149" s="2"/>
      <c r="D149" s="2"/>
      <c r="E149" s="2"/>
      <c r="F149" s="6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c r="A150" s="2"/>
      <c r="B150" s="2"/>
      <c r="C150" s="2"/>
      <c r="D150" s="2"/>
      <c r="E150" s="2"/>
      <c r="F150" s="6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c r="A151" s="2"/>
      <c r="B151" s="2"/>
      <c r="C151" s="2"/>
      <c r="D151" s="2"/>
      <c r="E151" s="2"/>
      <c r="F151" s="6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c r="A152" s="2"/>
      <c r="B152" s="2"/>
      <c r="C152" s="2"/>
      <c r="D152" s="2"/>
      <c r="E152" s="2"/>
      <c r="F152" s="6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c r="A153" s="2"/>
      <c r="B153" s="2"/>
      <c r="C153" s="2"/>
      <c r="D153" s="2"/>
      <c r="E153" s="2"/>
      <c r="F153" s="6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c r="A154" s="2"/>
      <c r="B154" s="2"/>
      <c r="C154" s="2"/>
      <c r="D154" s="2"/>
      <c r="E154" s="2"/>
      <c r="F154" s="6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c r="A155" s="2"/>
      <c r="B155" s="2"/>
      <c r="C155" s="2"/>
      <c r="D155" s="2"/>
      <c r="E155" s="2"/>
      <c r="F155" s="6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c r="A156" s="2"/>
      <c r="B156" s="2"/>
      <c r="C156" s="2"/>
      <c r="D156" s="2"/>
      <c r="E156" s="2"/>
      <c r="F156" s="6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c r="A157" s="2"/>
      <c r="B157" s="2"/>
      <c r="C157" s="2"/>
      <c r="D157" s="2"/>
      <c r="E157" s="2"/>
      <c r="F157" s="6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c r="A158" s="2"/>
      <c r="B158" s="2"/>
      <c r="C158" s="2"/>
      <c r="D158" s="2"/>
      <c r="E158" s="2"/>
      <c r="F158" s="6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c r="A159" s="2"/>
      <c r="B159" s="2"/>
      <c r="C159" s="2"/>
      <c r="D159" s="2"/>
      <c r="E159" s="2"/>
      <c r="F159" s="6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c r="A160" s="2"/>
      <c r="B160" s="2"/>
      <c r="C160" s="2"/>
      <c r="D160" s="2"/>
      <c r="E160" s="2"/>
      <c r="F160" s="6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c r="A161" s="2"/>
      <c r="B161" s="2"/>
      <c r="C161" s="2"/>
      <c r="D161" s="2"/>
      <c r="E161" s="2"/>
      <c r="F161" s="6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c r="A162" s="2"/>
      <c r="B162" s="2"/>
      <c r="C162" s="2"/>
      <c r="D162" s="2"/>
      <c r="E162" s="2"/>
      <c r="F162" s="6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c r="A163" s="2"/>
      <c r="B163" s="2"/>
      <c r="C163" s="2"/>
      <c r="D163" s="2"/>
      <c r="E163" s="2"/>
      <c r="F163" s="6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c r="A164" s="2"/>
      <c r="B164" s="2"/>
      <c r="C164" s="2"/>
      <c r="D164" s="2"/>
      <c r="E164" s="2"/>
      <c r="F164" s="6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c r="A165" s="2"/>
      <c r="B165" s="2"/>
      <c r="C165" s="2"/>
      <c r="D165" s="2"/>
      <c r="E165" s="2"/>
      <c r="F165" s="6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c r="A166" s="2"/>
      <c r="B166" s="2"/>
      <c r="C166" s="2"/>
      <c r="D166" s="2"/>
      <c r="E166" s="2"/>
      <c r="F166" s="6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c r="A167" s="2"/>
      <c r="B167" s="2"/>
      <c r="C167" s="2"/>
      <c r="D167" s="2"/>
      <c r="E167" s="2"/>
      <c r="F167" s="6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c r="A168" s="2"/>
      <c r="B168" s="2"/>
      <c r="C168" s="2"/>
      <c r="D168" s="2"/>
      <c r="E168" s="2"/>
      <c r="F168" s="6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c r="A169" s="2"/>
      <c r="B169" s="2"/>
      <c r="C169" s="2"/>
      <c r="D169" s="2"/>
      <c r="E169" s="2"/>
      <c r="F169" s="6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c r="A170" s="2"/>
      <c r="B170" s="2"/>
      <c r="C170" s="2"/>
      <c r="D170" s="2"/>
      <c r="E170" s="2"/>
      <c r="F170" s="6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c r="A171" s="2"/>
      <c r="B171" s="2"/>
      <c r="C171" s="2"/>
      <c r="D171" s="2"/>
      <c r="E171" s="2"/>
      <c r="F171" s="6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c r="A172" s="2"/>
      <c r="B172" s="2"/>
      <c r="C172" s="2"/>
      <c r="D172" s="2"/>
      <c r="E172" s="2"/>
      <c r="F172" s="6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c r="A173" s="2"/>
      <c r="B173" s="2"/>
      <c r="C173" s="2"/>
      <c r="D173" s="2"/>
      <c r="E173" s="2"/>
      <c r="F173" s="6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c r="A174" s="2"/>
      <c r="B174" s="2"/>
      <c r="C174" s="2"/>
      <c r="D174" s="2"/>
      <c r="E174" s="2"/>
      <c r="F174" s="6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c r="A175" s="2"/>
      <c r="B175" s="2"/>
      <c r="C175" s="2"/>
      <c r="D175" s="2"/>
      <c r="E175" s="2"/>
      <c r="F175" s="6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c r="A176" s="2"/>
      <c r="B176" s="2"/>
      <c r="C176" s="2"/>
      <c r="D176" s="2"/>
      <c r="E176" s="2"/>
      <c r="F176" s="6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c r="A177" s="2"/>
      <c r="B177" s="2"/>
      <c r="C177" s="2"/>
      <c r="D177" s="2"/>
      <c r="E177" s="2"/>
      <c r="F177" s="6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c r="A178" s="2"/>
      <c r="B178" s="2"/>
      <c r="C178" s="2"/>
      <c r="D178" s="2"/>
      <c r="E178" s="2"/>
      <c r="F178" s="6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c r="A179" s="2"/>
      <c r="B179" s="2"/>
      <c r="C179" s="2"/>
      <c r="D179" s="2"/>
      <c r="E179" s="2"/>
      <c r="F179" s="6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c r="A180" s="2"/>
      <c r="B180" s="2"/>
      <c r="C180" s="2"/>
      <c r="D180" s="2"/>
      <c r="E180" s="2"/>
      <c r="F180" s="6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c r="A181" s="2"/>
      <c r="B181" s="2"/>
      <c r="C181" s="2"/>
      <c r="D181" s="2"/>
      <c r="E181" s="2"/>
      <c r="F181" s="6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c r="A182" s="2"/>
      <c r="B182" s="2"/>
      <c r="C182" s="2"/>
      <c r="D182" s="2"/>
      <c r="E182" s="2"/>
      <c r="F182" s="6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c r="A183" s="2"/>
      <c r="B183" s="2"/>
      <c r="C183" s="2"/>
      <c r="D183" s="2"/>
      <c r="E183" s="2"/>
      <c r="F183" s="6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c r="A184" s="2"/>
      <c r="B184" s="2"/>
      <c r="C184" s="2"/>
      <c r="D184" s="2"/>
      <c r="E184" s="2"/>
      <c r="F184" s="6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c r="A185" s="2"/>
      <c r="B185" s="2"/>
      <c r="C185" s="2"/>
      <c r="D185" s="2"/>
      <c r="E185" s="2"/>
      <c r="F185" s="6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c r="A186" s="2"/>
      <c r="B186" s="2"/>
      <c r="C186" s="2"/>
      <c r="D186" s="2"/>
      <c r="E186" s="2"/>
      <c r="F186" s="6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c r="A187" s="2"/>
      <c r="B187" s="2"/>
      <c r="C187" s="2"/>
      <c r="D187" s="2"/>
      <c r="E187" s="2"/>
      <c r="F187" s="6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c r="A188" s="2"/>
      <c r="B188" s="2"/>
      <c r="C188" s="2"/>
      <c r="D188" s="2"/>
      <c r="E188" s="2"/>
      <c r="F188" s="6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c r="A189" s="2"/>
      <c r="B189" s="2"/>
      <c r="C189" s="2"/>
      <c r="D189" s="2"/>
      <c r="E189" s="2"/>
      <c r="F189" s="6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c r="A190" s="2"/>
      <c r="B190" s="2"/>
      <c r="C190" s="2"/>
      <c r="D190" s="2"/>
      <c r="E190" s="2"/>
      <c r="F190" s="6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c r="A191" s="2"/>
      <c r="B191" s="2"/>
      <c r="C191" s="2"/>
      <c r="D191" s="2"/>
      <c r="E191" s="2"/>
      <c r="F191" s="6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c r="A192" s="2"/>
      <c r="B192" s="2"/>
      <c r="C192" s="2"/>
      <c r="D192" s="2"/>
      <c r="E192" s="2"/>
      <c r="F192" s="6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c r="A193" s="2"/>
      <c r="B193" s="2"/>
      <c r="C193" s="2"/>
      <c r="D193" s="2"/>
      <c r="E193" s="2"/>
      <c r="F193" s="6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c r="A194" s="2"/>
      <c r="B194" s="2"/>
      <c r="C194" s="2"/>
      <c r="D194" s="2"/>
      <c r="E194" s="2"/>
      <c r="F194" s="6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c r="A195" s="2"/>
      <c r="B195" s="2"/>
      <c r="C195" s="2"/>
      <c r="D195" s="2"/>
      <c r="E195" s="2"/>
      <c r="F195" s="6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c r="A196" s="2"/>
      <c r="B196" s="2"/>
      <c r="C196" s="2"/>
      <c r="D196" s="2"/>
      <c r="E196" s="2"/>
      <c r="F196" s="6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c r="A197" s="2"/>
      <c r="B197" s="2"/>
      <c r="C197" s="2"/>
      <c r="D197" s="2"/>
      <c r="E197" s="2"/>
      <c r="F197" s="6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c r="A198" s="2"/>
      <c r="B198" s="2"/>
      <c r="C198" s="2"/>
      <c r="D198" s="2"/>
      <c r="E198" s="2"/>
      <c r="F198" s="6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c r="A199" s="2"/>
      <c r="B199" s="2"/>
      <c r="C199" s="2"/>
      <c r="D199" s="2"/>
      <c r="E199" s="2"/>
      <c r="F199" s="6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c r="A200" s="2"/>
      <c r="B200" s="2"/>
      <c r="C200" s="2"/>
      <c r="D200" s="2"/>
      <c r="E200" s="2"/>
      <c r="F200" s="6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c r="A201" s="2"/>
      <c r="B201" s="2"/>
      <c r="C201" s="2"/>
      <c r="D201" s="2"/>
      <c r="E201" s="2"/>
      <c r="F201" s="6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c r="A202" s="2"/>
      <c r="B202" s="2"/>
      <c r="C202" s="2"/>
      <c r="D202" s="2"/>
      <c r="E202" s="2"/>
      <c r="F202" s="6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c r="A203" s="2"/>
      <c r="B203" s="2"/>
      <c r="C203" s="2"/>
      <c r="D203" s="2"/>
      <c r="E203" s="2"/>
      <c r="F203" s="6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c r="A204" s="2"/>
      <c r="B204" s="2"/>
      <c r="C204" s="2"/>
      <c r="D204" s="2"/>
      <c r="E204" s="2"/>
      <c r="F204" s="6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c r="A205" s="2"/>
      <c r="B205" s="2"/>
      <c r="C205" s="2"/>
      <c r="D205" s="2"/>
      <c r="E205" s="2"/>
      <c r="F205" s="6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c r="A206" s="2"/>
      <c r="B206" s="2"/>
      <c r="C206" s="2"/>
      <c r="D206" s="2"/>
      <c r="E206" s="2"/>
      <c r="F206" s="6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c r="A207" s="2"/>
      <c r="B207" s="2"/>
      <c r="C207" s="2"/>
      <c r="D207" s="2"/>
      <c r="E207" s="2"/>
      <c r="F207" s="6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c r="A208" s="2"/>
      <c r="B208" s="2"/>
      <c r="C208" s="2"/>
      <c r="D208" s="2"/>
      <c r="E208" s="2"/>
      <c r="F208" s="6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c r="A209" s="2"/>
      <c r="B209" s="2"/>
      <c r="C209" s="2"/>
      <c r="D209" s="2"/>
      <c r="E209" s="2"/>
      <c r="F209" s="6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c r="A210" s="2"/>
      <c r="B210" s="2"/>
      <c r="C210" s="2"/>
      <c r="D210" s="2"/>
      <c r="E210" s="2"/>
      <c r="F210" s="6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c r="A211" s="2"/>
      <c r="B211" s="2"/>
      <c r="C211" s="2"/>
      <c r="D211" s="2"/>
      <c r="E211" s="2"/>
      <c r="F211" s="6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c r="A212" s="2"/>
      <c r="B212" s="2"/>
      <c r="C212" s="2"/>
      <c r="D212" s="2"/>
      <c r="E212" s="2"/>
      <c r="F212" s="6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c r="A213" s="2"/>
      <c r="B213" s="2"/>
      <c r="C213" s="2"/>
      <c r="D213" s="2"/>
      <c r="E213" s="2"/>
      <c r="F213" s="6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c r="A214" s="2"/>
      <c r="B214" s="2"/>
      <c r="C214" s="2"/>
      <c r="D214" s="2"/>
      <c r="E214" s="2"/>
      <c r="F214" s="6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c r="A215" s="2"/>
      <c r="B215" s="2"/>
      <c r="C215" s="2"/>
      <c r="D215" s="2"/>
      <c r="E215" s="2"/>
      <c r="F215" s="6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c r="A216" s="2"/>
      <c r="B216" s="2"/>
      <c r="C216" s="2"/>
      <c r="D216" s="2"/>
      <c r="E216" s="2"/>
      <c r="F216" s="6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c r="A217" s="2"/>
      <c r="B217" s="2"/>
      <c r="C217" s="2"/>
      <c r="D217" s="2"/>
      <c r="E217" s="2"/>
      <c r="F217" s="6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c r="A218" s="2"/>
      <c r="B218" s="2"/>
      <c r="C218" s="2"/>
      <c r="D218" s="2"/>
      <c r="E218" s="2"/>
      <c r="F218" s="6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c r="A219" s="2"/>
      <c r="B219" s="2"/>
      <c r="C219" s="2"/>
      <c r="D219" s="2"/>
      <c r="E219" s="2"/>
      <c r="F219" s="6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c r="A220" s="2"/>
      <c r="B220" s="2"/>
      <c r="C220" s="2"/>
      <c r="D220" s="2"/>
      <c r="E220" s="2"/>
      <c r="F220" s="6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c r="A221" s="2"/>
      <c r="B221" s="2"/>
      <c r="C221" s="2"/>
      <c r="D221" s="2"/>
      <c r="E221" s="2"/>
      <c r="F221" s="6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c r="A222" s="2"/>
      <c r="B222" s="2"/>
      <c r="C222" s="2"/>
      <c r="D222" s="2"/>
      <c r="E222" s="2"/>
      <c r="F222" s="6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c r="A223" s="2"/>
      <c r="B223" s="2"/>
      <c r="C223" s="2"/>
      <c r="D223" s="2"/>
      <c r="E223" s="2"/>
      <c r="F223" s="6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c r="A224" s="2"/>
      <c r="B224" s="2"/>
      <c r="C224" s="2"/>
      <c r="D224" s="2"/>
      <c r="E224" s="2"/>
      <c r="F224" s="6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c r="A225" s="2"/>
      <c r="B225" s="2"/>
      <c r="C225" s="2"/>
      <c r="D225" s="2"/>
      <c r="E225" s="2"/>
      <c r="F225" s="6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c r="A226" s="2"/>
      <c r="B226" s="2"/>
      <c r="C226" s="2"/>
      <c r="D226" s="2"/>
      <c r="E226" s="2"/>
      <c r="F226" s="6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c r="A227" s="2"/>
      <c r="B227" s="2"/>
      <c r="C227" s="2"/>
      <c r="D227" s="2"/>
      <c r="E227" s="2"/>
      <c r="F227" s="6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c r="A228" s="2"/>
      <c r="B228" s="2"/>
      <c r="C228" s="2"/>
      <c r="D228" s="2"/>
      <c r="E228" s="2"/>
      <c r="F228" s="6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c r="A229" s="2"/>
      <c r="B229" s="2"/>
      <c r="C229" s="2"/>
      <c r="D229" s="2"/>
      <c r="E229" s="2"/>
      <c r="F229" s="6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c r="A230" s="2"/>
      <c r="B230" s="2"/>
      <c r="C230" s="2"/>
      <c r="D230" s="2"/>
      <c r="E230" s="2"/>
      <c r="F230" s="6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c r="A231" s="2"/>
      <c r="B231" s="2"/>
      <c r="C231" s="2"/>
      <c r="D231" s="2"/>
      <c r="E231" s="2"/>
      <c r="F231" s="6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c r="A232" s="2"/>
      <c r="B232" s="2"/>
      <c r="C232" s="2"/>
      <c r="D232" s="2"/>
      <c r="E232" s="2"/>
      <c r="F232" s="6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c r="A233" s="2"/>
      <c r="B233" s="2"/>
      <c r="C233" s="2"/>
      <c r="D233" s="2"/>
      <c r="E233" s="2"/>
      <c r="F233" s="6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c r="A234" s="2"/>
      <c r="B234" s="2"/>
      <c r="C234" s="2"/>
      <c r="D234" s="2"/>
      <c r="E234" s="2"/>
      <c r="F234" s="6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c r="A235" s="2"/>
      <c r="B235" s="2"/>
      <c r="C235" s="2"/>
      <c r="D235" s="2"/>
      <c r="E235" s="2"/>
      <c r="F235" s="6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c r="A236" s="2"/>
      <c r="B236" s="2"/>
      <c r="C236" s="2"/>
      <c r="D236" s="2"/>
      <c r="E236" s="2"/>
      <c r="F236" s="6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c r="A237" s="2"/>
      <c r="B237" s="2"/>
      <c r="C237" s="2"/>
      <c r="D237" s="2"/>
      <c r="E237" s="2"/>
      <c r="F237" s="6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c r="A238" s="2"/>
      <c r="B238" s="2"/>
      <c r="C238" s="2"/>
      <c r="D238" s="2"/>
      <c r="E238" s="2"/>
      <c r="F238" s="6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c r="A239" s="2"/>
      <c r="B239" s="2"/>
      <c r="C239" s="2"/>
      <c r="D239" s="2"/>
      <c r="E239" s="2"/>
      <c r="F239" s="6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c r="A240" s="2"/>
      <c r="B240" s="2"/>
      <c r="C240" s="2"/>
      <c r="D240" s="2"/>
      <c r="E240" s="2"/>
      <c r="F240" s="6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c r="A241" s="2"/>
      <c r="B241" s="2"/>
      <c r="C241" s="2"/>
      <c r="D241" s="2"/>
      <c r="E241" s="2"/>
      <c r="F241" s="6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c r="A242" s="2"/>
      <c r="B242" s="2"/>
      <c r="C242" s="2"/>
      <c r="D242" s="2"/>
      <c r="E242" s="2"/>
      <c r="F242" s="6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c r="A243" s="2"/>
      <c r="B243" s="2"/>
      <c r="C243" s="2"/>
      <c r="D243" s="2"/>
      <c r="E243" s="2"/>
      <c r="F243" s="6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c r="A244" s="2"/>
      <c r="B244" s="2"/>
      <c r="C244" s="2"/>
      <c r="D244" s="2"/>
      <c r="E244" s="2"/>
      <c r="F244" s="6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c r="A245" s="2"/>
      <c r="B245" s="2"/>
      <c r="C245" s="2"/>
      <c r="D245" s="2"/>
      <c r="E245" s="2"/>
      <c r="F245" s="6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c r="A246" s="2"/>
      <c r="B246" s="2"/>
      <c r="C246" s="2"/>
      <c r="D246" s="2"/>
      <c r="E246" s="2"/>
      <c r="F246" s="6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c r="A247" s="2"/>
      <c r="B247" s="2"/>
      <c r="C247" s="2"/>
      <c r="D247" s="2"/>
      <c r="E247" s="2"/>
      <c r="F247" s="6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c r="A248" s="2"/>
      <c r="B248" s="2"/>
      <c r="C248" s="2"/>
      <c r="D248" s="2"/>
      <c r="E248" s="2"/>
      <c r="F248" s="6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c r="A249" s="2"/>
      <c r="B249" s="2"/>
      <c r="C249" s="2"/>
      <c r="D249" s="2"/>
      <c r="E249" s="2"/>
      <c r="F249" s="6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c r="A250" s="2"/>
      <c r="B250" s="2"/>
      <c r="C250" s="2"/>
      <c r="D250" s="2"/>
      <c r="E250" s="2"/>
      <c r="F250" s="6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c r="A251" s="2"/>
      <c r="B251" s="2"/>
      <c r="C251" s="2"/>
      <c r="D251" s="2"/>
      <c r="E251" s="2"/>
      <c r="F251" s="6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c r="A252" s="2"/>
      <c r="B252" s="2"/>
      <c r="C252" s="2"/>
      <c r="D252" s="2"/>
      <c r="E252" s="2"/>
      <c r="F252" s="6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c r="A253" s="2"/>
      <c r="B253" s="2"/>
      <c r="C253" s="2"/>
      <c r="D253" s="2"/>
      <c r="E253" s="2"/>
      <c r="F253" s="6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c r="A254" s="2"/>
      <c r="B254" s="2"/>
      <c r="C254" s="2"/>
      <c r="D254" s="2"/>
      <c r="E254" s="2"/>
      <c r="F254" s="6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c r="A255" s="2"/>
      <c r="B255" s="2"/>
      <c r="C255" s="2"/>
      <c r="D255" s="2"/>
      <c r="E255" s="2"/>
      <c r="F255" s="6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c r="A256" s="2"/>
      <c r="B256" s="2"/>
      <c r="C256" s="2"/>
      <c r="D256" s="2"/>
      <c r="E256" s="2"/>
      <c r="F256" s="6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c r="A257" s="2"/>
      <c r="B257" s="2"/>
      <c r="C257" s="2"/>
      <c r="D257" s="2"/>
      <c r="E257" s="2"/>
      <c r="F257" s="6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c r="A258" s="2"/>
      <c r="B258" s="2"/>
      <c r="C258" s="2"/>
      <c r="D258" s="2"/>
      <c r="E258" s="2"/>
      <c r="F258" s="6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c r="A259" s="2"/>
      <c r="B259" s="2"/>
      <c r="C259" s="2"/>
      <c r="D259" s="2"/>
      <c r="E259" s="2"/>
      <c r="F259" s="6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c r="A260" s="2"/>
      <c r="B260" s="2"/>
      <c r="C260" s="2"/>
      <c r="D260" s="2"/>
      <c r="E260" s="2"/>
      <c r="F260" s="6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c r="A261" s="2"/>
      <c r="B261" s="2"/>
      <c r="C261" s="2"/>
      <c r="D261" s="2"/>
      <c r="E261" s="2"/>
      <c r="F261" s="6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c r="A262" s="2"/>
      <c r="B262" s="2"/>
      <c r="C262" s="2"/>
      <c r="D262" s="2"/>
      <c r="E262" s="2"/>
      <c r="F262" s="6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c r="A263" s="2"/>
      <c r="B263" s="2"/>
      <c r="C263" s="2"/>
      <c r="D263" s="2"/>
      <c r="E263" s="2"/>
      <c r="F263" s="6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c r="A264" s="2"/>
      <c r="B264" s="2"/>
      <c r="C264" s="2"/>
      <c r="D264" s="2"/>
      <c r="E264" s="2"/>
      <c r="F264" s="6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c r="A265" s="2"/>
      <c r="B265" s="2"/>
      <c r="C265" s="2"/>
      <c r="D265" s="2"/>
      <c r="E265" s="2"/>
      <c r="F265" s="6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c r="A266" s="2"/>
      <c r="B266" s="2"/>
      <c r="C266" s="2"/>
      <c r="D266" s="2"/>
      <c r="E266" s="2"/>
      <c r="F266" s="6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c r="A267" s="2"/>
      <c r="B267" s="2"/>
      <c r="C267" s="2"/>
      <c r="D267" s="2"/>
      <c r="E267" s="2"/>
      <c r="F267" s="6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c r="A268" s="2"/>
      <c r="B268" s="2"/>
      <c r="C268" s="2"/>
      <c r="D268" s="2"/>
      <c r="E268" s="2"/>
      <c r="F268" s="6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c r="A269" s="2"/>
      <c r="B269" s="2"/>
      <c r="C269" s="2"/>
      <c r="D269" s="2"/>
      <c r="E269" s="2"/>
      <c r="F269" s="6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c r="A270" s="2"/>
      <c r="B270" s="2"/>
      <c r="C270" s="2"/>
      <c r="D270" s="2"/>
      <c r="E270" s="2"/>
      <c r="F270" s="6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c r="A271" s="2"/>
      <c r="B271" s="2"/>
      <c r="C271" s="2"/>
      <c r="D271" s="2"/>
      <c r="E271" s="2"/>
      <c r="F271" s="6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c r="A272" s="2"/>
      <c r="B272" s="2"/>
      <c r="C272" s="2"/>
      <c r="D272" s="2"/>
      <c r="E272" s="2"/>
      <c r="F272" s="6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c r="A273" s="2"/>
      <c r="B273" s="2"/>
      <c r="C273" s="2"/>
      <c r="D273" s="2"/>
      <c r="E273" s="2"/>
      <c r="F273" s="6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c r="A274" s="2"/>
      <c r="B274" s="2"/>
      <c r="C274" s="2"/>
      <c r="D274" s="2"/>
      <c r="E274" s="2"/>
      <c r="F274" s="6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c r="A275" s="2"/>
      <c r="B275" s="2"/>
      <c r="C275" s="2"/>
      <c r="D275" s="2"/>
      <c r="E275" s="2"/>
      <c r="F275" s="6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c r="A276" s="2"/>
      <c r="B276" s="2"/>
      <c r="C276" s="2"/>
      <c r="D276" s="2"/>
      <c r="E276" s="2"/>
      <c r="F276" s="6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c r="A277" s="2"/>
      <c r="B277" s="2"/>
      <c r="C277" s="2"/>
      <c r="D277" s="2"/>
      <c r="E277" s="2"/>
      <c r="F277" s="6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c r="A278" s="2"/>
      <c r="B278" s="2"/>
      <c r="C278" s="2"/>
      <c r="D278" s="2"/>
      <c r="E278" s="2"/>
      <c r="F278" s="6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c r="A279" s="2"/>
      <c r="B279" s="2"/>
      <c r="C279" s="2"/>
      <c r="D279" s="2"/>
      <c r="E279" s="2"/>
      <c r="F279" s="6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c r="A280" s="2"/>
      <c r="B280" s="2"/>
      <c r="C280" s="2"/>
      <c r="D280" s="2"/>
      <c r="E280" s="2"/>
      <c r="F280" s="6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c r="A281" s="2"/>
      <c r="B281" s="2"/>
      <c r="C281" s="2"/>
      <c r="D281" s="2"/>
      <c r="E281" s="2"/>
      <c r="F281" s="6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c r="A282" s="2"/>
      <c r="B282" s="2"/>
      <c r="C282" s="2"/>
      <c r="D282" s="2"/>
      <c r="E282" s="2"/>
      <c r="F282" s="6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c r="A283" s="2"/>
      <c r="B283" s="2"/>
      <c r="C283" s="2"/>
      <c r="D283" s="2"/>
      <c r="E283" s="2"/>
      <c r="F283" s="6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c r="A284" s="2"/>
      <c r="B284" s="2"/>
      <c r="C284" s="2"/>
      <c r="D284" s="2"/>
      <c r="E284" s="2"/>
      <c r="F284" s="6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c r="A285" s="2"/>
      <c r="B285" s="2"/>
      <c r="C285" s="2"/>
      <c r="D285" s="2"/>
      <c r="E285" s="2"/>
      <c r="F285" s="6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c r="A286" s="2"/>
      <c r="B286" s="2"/>
      <c r="C286" s="2"/>
      <c r="D286" s="2"/>
      <c r="E286" s="2"/>
      <c r="F286" s="6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c r="A287" s="2"/>
      <c r="B287" s="2"/>
      <c r="C287" s="2"/>
      <c r="D287" s="2"/>
      <c r="E287" s="2"/>
      <c r="F287" s="6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c r="A288" s="2"/>
      <c r="B288" s="2"/>
      <c r="C288" s="2"/>
      <c r="D288" s="2"/>
      <c r="E288" s="2"/>
      <c r="F288" s="6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c r="A289" s="2"/>
      <c r="B289" s="2"/>
      <c r="C289" s="2"/>
      <c r="D289" s="2"/>
      <c r="E289" s="2"/>
      <c r="F289" s="6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c r="A290" s="2"/>
      <c r="B290" s="2"/>
      <c r="C290" s="2"/>
      <c r="D290" s="2"/>
      <c r="E290" s="2"/>
      <c r="F290" s="6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c r="A291" s="2"/>
      <c r="B291" s="2"/>
      <c r="C291" s="2"/>
      <c r="D291" s="2"/>
      <c r="E291" s="2"/>
      <c r="F291" s="6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c r="A292" s="2"/>
      <c r="B292" s="2"/>
      <c r="C292" s="2"/>
      <c r="D292" s="2"/>
      <c r="E292" s="2"/>
      <c r="F292" s="6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c r="A293" s="2"/>
      <c r="B293" s="2"/>
      <c r="C293" s="2"/>
      <c r="D293" s="2"/>
      <c r="E293" s="2"/>
      <c r="F293" s="6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c r="A294" s="2"/>
      <c r="B294" s="2"/>
      <c r="C294" s="2"/>
      <c r="D294" s="2"/>
      <c r="E294" s="2"/>
      <c r="F294" s="6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c r="A295" s="2"/>
      <c r="B295" s="2"/>
      <c r="C295" s="2"/>
      <c r="D295" s="2"/>
      <c r="E295" s="2"/>
      <c r="F295" s="6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c r="A296" s="2"/>
      <c r="B296" s="2"/>
      <c r="C296" s="2"/>
      <c r="D296" s="2"/>
      <c r="E296" s="2"/>
      <c r="F296" s="6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c r="A297" s="2"/>
      <c r="B297" s="2"/>
      <c r="C297" s="2"/>
      <c r="D297" s="2"/>
      <c r="E297" s="2"/>
      <c r="F297" s="6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c r="A298" s="2"/>
      <c r="B298" s="2"/>
      <c r="C298" s="2"/>
      <c r="D298" s="2"/>
      <c r="E298" s="2"/>
      <c r="F298" s="6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c r="A299" s="2"/>
      <c r="B299" s="2"/>
      <c r="C299" s="2"/>
      <c r="D299" s="2"/>
      <c r="E299" s="2"/>
      <c r="F299" s="6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c r="A300" s="2"/>
      <c r="B300" s="2"/>
      <c r="C300" s="2"/>
      <c r="D300" s="2"/>
      <c r="E300" s="2"/>
      <c r="F300" s="6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c r="A301" s="2"/>
      <c r="B301" s="2"/>
      <c r="C301" s="2"/>
      <c r="D301" s="2"/>
      <c r="E301" s="2"/>
      <c r="F301" s="6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c r="A302" s="2"/>
      <c r="B302" s="2"/>
      <c r="C302" s="2"/>
      <c r="D302" s="2"/>
      <c r="E302" s="2"/>
      <c r="F302" s="6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c r="A303" s="2"/>
      <c r="B303" s="2"/>
      <c r="C303" s="2"/>
      <c r="D303" s="2"/>
      <c r="E303" s="2"/>
      <c r="F303" s="6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c r="A304" s="2"/>
      <c r="B304" s="2"/>
      <c r="C304" s="2"/>
      <c r="D304" s="2"/>
      <c r="E304" s="2"/>
      <c r="F304" s="6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c r="A305" s="2"/>
      <c r="B305" s="2"/>
      <c r="C305" s="2"/>
      <c r="D305" s="2"/>
      <c r="E305" s="2"/>
      <c r="F305" s="6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c r="A306" s="2"/>
      <c r="B306" s="2"/>
      <c r="C306" s="2"/>
      <c r="D306" s="2"/>
      <c r="E306" s="2"/>
      <c r="F306" s="6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c r="A307" s="2"/>
      <c r="B307" s="2"/>
      <c r="C307" s="2"/>
      <c r="D307" s="2"/>
      <c r="E307" s="2"/>
      <c r="F307" s="6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c r="A308" s="2"/>
      <c r="B308" s="2"/>
      <c r="C308" s="2"/>
      <c r="D308" s="2"/>
      <c r="E308" s="2"/>
      <c r="F308" s="6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c r="A309" s="2"/>
      <c r="B309" s="2"/>
      <c r="C309" s="2"/>
      <c r="D309" s="2"/>
      <c r="E309" s="2"/>
      <c r="F309" s="6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c r="A310" s="2"/>
      <c r="B310" s="2"/>
      <c r="C310" s="2"/>
      <c r="D310" s="2"/>
      <c r="E310" s="2"/>
      <c r="F310" s="6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c r="A311" s="2"/>
      <c r="B311" s="2"/>
      <c r="C311" s="2"/>
      <c r="D311" s="2"/>
      <c r="E311" s="2"/>
      <c r="F311" s="6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c r="A312" s="2"/>
      <c r="B312" s="2"/>
      <c r="C312" s="2"/>
      <c r="D312" s="2"/>
      <c r="E312" s="2"/>
      <c r="F312" s="6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c r="A313" s="2"/>
      <c r="B313" s="2"/>
      <c r="C313" s="2"/>
      <c r="D313" s="2"/>
      <c r="E313" s="2"/>
      <c r="F313" s="6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c r="A314" s="2"/>
      <c r="B314" s="2"/>
      <c r="C314" s="2"/>
      <c r="D314" s="2"/>
      <c r="E314" s="2"/>
      <c r="F314" s="6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c r="A315" s="2"/>
      <c r="B315" s="2"/>
      <c r="C315" s="2"/>
      <c r="D315" s="2"/>
      <c r="E315" s="2"/>
      <c r="F315" s="6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c r="A316" s="2"/>
      <c r="B316" s="2"/>
      <c r="C316" s="2"/>
      <c r="D316" s="2"/>
      <c r="E316" s="2"/>
      <c r="F316" s="6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c r="A317" s="2"/>
      <c r="B317" s="2"/>
      <c r="C317" s="2"/>
      <c r="D317" s="2"/>
      <c r="E317" s="2"/>
      <c r="F317" s="6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c r="A318" s="2"/>
      <c r="B318" s="2"/>
      <c r="C318" s="2"/>
      <c r="D318" s="2"/>
      <c r="E318" s="2"/>
      <c r="F318" s="6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c r="A319" s="2"/>
      <c r="B319" s="2"/>
      <c r="C319" s="2"/>
      <c r="D319" s="2"/>
      <c r="E319" s="2"/>
      <c r="F319" s="6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c r="A320" s="2"/>
      <c r="B320" s="2"/>
      <c r="C320" s="2"/>
      <c r="D320" s="2"/>
      <c r="E320" s="2"/>
      <c r="F320" s="6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c r="A321" s="2"/>
      <c r="B321" s="2"/>
      <c r="C321" s="2"/>
      <c r="D321" s="2"/>
      <c r="E321" s="2"/>
      <c r="F321" s="6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c r="A322" s="2"/>
      <c r="B322" s="2"/>
      <c r="C322" s="2"/>
      <c r="D322" s="2"/>
      <c r="E322" s="2"/>
      <c r="F322" s="6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c r="A323" s="2"/>
      <c r="B323" s="2"/>
      <c r="C323" s="2"/>
      <c r="D323" s="2"/>
      <c r="E323" s="2"/>
      <c r="F323" s="6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c r="A324" s="2"/>
      <c r="B324" s="2"/>
      <c r="C324" s="2"/>
      <c r="D324" s="2"/>
      <c r="E324" s="2"/>
      <c r="F324" s="6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c r="A325" s="2"/>
      <c r="B325" s="2"/>
      <c r="C325" s="2"/>
      <c r="D325" s="2"/>
      <c r="E325" s="2"/>
      <c r="F325" s="6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c r="A326" s="2"/>
      <c r="B326" s="2"/>
      <c r="C326" s="2"/>
      <c r="D326" s="2"/>
      <c r="E326" s="2"/>
      <c r="F326" s="6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c r="A327" s="2"/>
      <c r="B327" s="2"/>
      <c r="C327" s="2"/>
      <c r="D327" s="2"/>
      <c r="E327" s="2"/>
      <c r="F327" s="6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c r="A328" s="2"/>
      <c r="B328" s="2"/>
      <c r="C328" s="2"/>
      <c r="D328" s="2"/>
      <c r="E328" s="2"/>
      <c r="F328" s="6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c r="A329" s="2"/>
      <c r="B329" s="2"/>
      <c r="C329" s="2"/>
      <c r="D329" s="2"/>
      <c r="E329" s="2"/>
      <c r="F329" s="6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c r="A330" s="2"/>
      <c r="B330" s="2"/>
      <c r="C330" s="2"/>
      <c r="D330" s="2"/>
      <c r="E330" s="2"/>
      <c r="F330" s="6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c r="A331" s="2"/>
      <c r="B331" s="2"/>
      <c r="C331" s="2"/>
      <c r="D331" s="2"/>
      <c r="E331" s="2"/>
      <c r="F331" s="6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c r="A332" s="2"/>
      <c r="B332" s="2"/>
      <c r="C332" s="2"/>
      <c r="D332" s="2"/>
      <c r="E332" s="2"/>
      <c r="F332" s="6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c r="A333" s="2"/>
      <c r="B333" s="2"/>
      <c r="C333" s="2"/>
      <c r="D333" s="2"/>
      <c r="E333" s="2"/>
      <c r="F333" s="6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c r="A334" s="2"/>
      <c r="B334" s="2"/>
      <c r="C334" s="2"/>
      <c r="D334" s="2"/>
      <c r="E334" s="2"/>
      <c r="F334" s="6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c r="A335" s="2"/>
      <c r="B335" s="2"/>
      <c r="C335" s="2"/>
      <c r="D335" s="2"/>
      <c r="E335" s="2"/>
      <c r="F335" s="6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c r="A336" s="2"/>
      <c r="B336" s="2"/>
      <c r="C336" s="2"/>
      <c r="D336" s="2"/>
      <c r="E336" s="2"/>
      <c r="F336" s="6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c r="A337" s="2"/>
      <c r="B337" s="2"/>
      <c r="C337" s="2"/>
      <c r="D337" s="2"/>
      <c r="E337" s="2"/>
      <c r="F337" s="6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c r="A338" s="2"/>
      <c r="B338" s="2"/>
      <c r="C338" s="2"/>
      <c r="D338" s="2"/>
      <c r="E338" s="2"/>
      <c r="F338" s="6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c r="A339" s="2"/>
      <c r="B339" s="2"/>
      <c r="C339" s="2"/>
      <c r="D339" s="2"/>
      <c r="E339" s="2"/>
      <c r="F339" s="6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c r="A340" s="2"/>
      <c r="B340" s="2"/>
      <c r="C340" s="2"/>
      <c r="D340" s="2"/>
      <c r="E340" s="2"/>
      <c r="F340" s="6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c r="A341" s="2"/>
      <c r="B341" s="2"/>
      <c r="C341" s="2"/>
      <c r="D341" s="2"/>
      <c r="E341" s="2"/>
      <c r="F341" s="6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c r="A342" s="2"/>
      <c r="B342" s="2"/>
      <c r="C342" s="2"/>
      <c r="D342" s="2"/>
      <c r="E342" s="2"/>
      <c r="F342" s="6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c r="A343" s="2"/>
      <c r="B343" s="2"/>
      <c r="C343" s="2"/>
      <c r="D343" s="2"/>
      <c r="E343" s="2"/>
      <c r="F343" s="6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c r="A344" s="2"/>
      <c r="B344" s="2"/>
      <c r="C344" s="2"/>
      <c r="D344" s="2"/>
      <c r="E344" s="2"/>
      <c r="F344" s="6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c r="A345" s="2"/>
      <c r="B345" s="2"/>
      <c r="C345" s="2"/>
      <c r="D345" s="2"/>
      <c r="E345" s="2"/>
      <c r="F345" s="6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c r="A346" s="2"/>
      <c r="B346" s="2"/>
      <c r="C346" s="2"/>
      <c r="D346" s="2"/>
      <c r="E346" s="2"/>
      <c r="F346" s="6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c r="A347" s="2"/>
      <c r="B347" s="2"/>
      <c r="C347" s="2"/>
      <c r="D347" s="2"/>
      <c r="E347" s="2"/>
      <c r="F347" s="6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c r="A348" s="2"/>
      <c r="B348" s="2"/>
      <c r="C348" s="2"/>
      <c r="D348" s="2"/>
      <c r="E348" s="2"/>
      <c r="F348" s="6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c r="A349" s="2"/>
      <c r="B349" s="2"/>
      <c r="C349" s="2"/>
      <c r="D349" s="2"/>
      <c r="E349" s="2"/>
      <c r="F349" s="6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c r="A350" s="2"/>
      <c r="B350" s="2"/>
      <c r="C350" s="2"/>
      <c r="D350" s="2"/>
      <c r="E350" s="2"/>
      <c r="F350" s="6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c r="A351" s="2"/>
      <c r="B351" s="2"/>
      <c r="C351" s="2"/>
      <c r="D351" s="2"/>
      <c r="E351" s="2"/>
      <c r="F351" s="6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c r="A352" s="2"/>
      <c r="B352" s="2"/>
      <c r="C352" s="2"/>
      <c r="D352" s="2"/>
      <c r="E352" s="2"/>
      <c r="F352" s="6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c r="A353" s="2"/>
      <c r="B353" s="2"/>
      <c r="C353" s="2"/>
      <c r="D353" s="2"/>
      <c r="E353" s="2"/>
      <c r="F353" s="6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c r="A354" s="2"/>
      <c r="B354" s="2"/>
      <c r="C354" s="2"/>
      <c r="D354" s="2"/>
      <c r="E354" s="2"/>
      <c r="F354" s="6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c r="A355" s="2"/>
      <c r="B355" s="2"/>
      <c r="C355" s="2"/>
      <c r="D355" s="2"/>
      <c r="E355" s="2"/>
      <c r="F355" s="6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c r="A356" s="2"/>
      <c r="B356" s="2"/>
      <c r="C356" s="2"/>
      <c r="D356" s="2"/>
      <c r="E356" s="2"/>
      <c r="F356" s="6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c r="A357" s="2"/>
      <c r="B357" s="2"/>
      <c r="C357" s="2"/>
      <c r="D357" s="2"/>
      <c r="E357" s="2"/>
      <c r="F357" s="6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c r="A358" s="2"/>
      <c r="B358" s="2"/>
      <c r="C358" s="2"/>
      <c r="D358" s="2"/>
      <c r="E358" s="2"/>
      <c r="F358" s="6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c r="A359" s="2"/>
      <c r="B359" s="2"/>
      <c r="C359" s="2"/>
      <c r="D359" s="2"/>
      <c r="E359" s="2"/>
      <c r="F359" s="6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c r="A360" s="2"/>
      <c r="B360" s="2"/>
      <c r="C360" s="2"/>
      <c r="D360" s="2"/>
      <c r="E360" s="2"/>
      <c r="F360" s="6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c r="A361" s="2"/>
      <c r="B361" s="2"/>
      <c r="C361" s="2"/>
      <c r="D361" s="2"/>
      <c r="E361" s="2"/>
      <c r="F361" s="6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c r="A362" s="2"/>
      <c r="B362" s="2"/>
      <c r="C362" s="2"/>
      <c r="D362" s="2"/>
      <c r="E362" s="2"/>
      <c r="F362" s="6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c r="A363" s="2"/>
      <c r="B363" s="2"/>
      <c r="C363" s="2"/>
      <c r="D363" s="2"/>
      <c r="E363" s="2"/>
      <c r="F363" s="6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c r="A364" s="2"/>
      <c r="B364" s="2"/>
      <c r="C364" s="2"/>
      <c r="D364" s="2"/>
      <c r="E364" s="2"/>
      <c r="F364" s="6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c r="A365" s="2"/>
      <c r="B365" s="2"/>
      <c r="C365" s="2"/>
      <c r="D365" s="2"/>
      <c r="E365" s="2"/>
      <c r="F365" s="6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c r="A366" s="2"/>
      <c r="B366" s="2"/>
      <c r="C366" s="2"/>
      <c r="D366" s="2"/>
      <c r="E366" s="2"/>
      <c r="F366" s="6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c r="A367" s="2"/>
      <c r="B367" s="2"/>
      <c r="C367" s="2"/>
      <c r="D367" s="2"/>
      <c r="E367" s="2"/>
      <c r="F367" s="6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c r="A368" s="2"/>
      <c r="B368" s="2"/>
      <c r="C368" s="2"/>
      <c r="D368" s="2"/>
      <c r="E368" s="2"/>
      <c r="F368" s="6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c r="A369" s="2"/>
      <c r="B369" s="2"/>
      <c r="C369" s="2"/>
      <c r="D369" s="2"/>
      <c r="E369" s="2"/>
      <c r="F369" s="6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c r="A370" s="2"/>
      <c r="B370" s="2"/>
      <c r="C370" s="2"/>
      <c r="D370" s="2"/>
      <c r="E370" s="2"/>
      <c r="F370" s="6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c r="A371" s="2"/>
      <c r="B371" s="2"/>
      <c r="C371" s="2"/>
      <c r="D371" s="2"/>
      <c r="E371" s="2"/>
      <c r="F371" s="6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c r="A372" s="2"/>
      <c r="B372" s="2"/>
      <c r="C372" s="2"/>
      <c r="D372" s="2"/>
      <c r="E372" s="2"/>
      <c r="F372" s="6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c r="A373" s="2"/>
      <c r="B373" s="2"/>
      <c r="C373" s="2"/>
      <c r="D373" s="2"/>
      <c r="E373" s="2"/>
      <c r="F373" s="6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c r="A374" s="2"/>
      <c r="B374" s="2"/>
      <c r="C374" s="2"/>
      <c r="D374" s="2"/>
      <c r="E374" s="2"/>
      <c r="F374" s="6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c r="A375" s="2"/>
      <c r="B375" s="2"/>
      <c r="C375" s="2"/>
      <c r="D375" s="2"/>
      <c r="E375" s="2"/>
      <c r="F375" s="6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c r="A376" s="2"/>
      <c r="B376" s="2"/>
      <c r="C376" s="2"/>
      <c r="D376" s="2"/>
      <c r="E376" s="2"/>
      <c r="F376" s="6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c r="A377" s="2"/>
      <c r="B377" s="2"/>
      <c r="C377" s="2"/>
      <c r="D377" s="2"/>
      <c r="E377" s="2"/>
      <c r="F377" s="6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c r="A378" s="2"/>
      <c r="B378" s="2"/>
      <c r="C378" s="2"/>
      <c r="D378" s="2"/>
      <c r="E378" s="2"/>
      <c r="F378" s="6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c r="A379" s="2"/>
      <c r="B379" s="2"/>
      <c r="C379" s="2"/>
      <c r="D379" s="2"/>
      <c r="E379" s="2"/>
      <c r="F379" s="6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c r="A380" s="2"/>
      <c r="B380" s="2"/>
      <c r="C380" s="2"/>
      <c r="D380" s="2"/>
      <c r="E380" s="2"/>
      <c r="F380" s="6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c r="A381" s="2"/>
      <c r="B381" s="2"/>
      <c r="C381" s="2"/>
      <c r="D381" s="2"/>
      <c r="E381" s="2"/>
      <c r="F381" s="6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c r="A382" s="2"/>
      <c r="B382" s="2"/>
      <c r="C382" s="2"/>
      <c r="D382" s="2"/>
      <c r="E382" s="2"/>
      <c r="F382" s="6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c r="A383" s="2"/>
      <c r="B383" s="2"/>
      <c r="C383" s="2"/>
      <c r="D383" s="2"/>
      <c r="E383" s="2"/>
      <c r="F383" s="6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c r="A384" s="2"/>
      <c r="B384" s="2"/>
      <c r="C384" s="2"/>
      <c r="D384" s="2"/>
      <c r="E384" s="2"/>
      <c r="F384" s="6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c r="A385" s="2"/>
      <c r="B385" s="2"/>
      <c r="C385" s="2"/>
      <c r="D385" s="2"/>
      <c r="E385" s="2"/>
      <c r="F385" s="6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c r="A386" s="2"/>
      <c r="B386" s="2"/>
      <c r="C386" s="2"/>
      <c r="D386" s="2"/>
      <c r="E386" s="2"/>
      <c r="F386" s="6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c r="A387" s="2"/>
      <c r="B387" s="2"/>
      <c r="C387" s="2"/>
      <c r="D387" s="2"/>
      <c r="E387" s="2"/>
      <c r="F387" s="6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c r="A388" s="2"/>
      <c r="B388" s="2"/>
      <c r="C388" s="2"/>
      <c r="D388" s="2"/>
      <c r="E388" s="2"/>
      <c r="F388" s="6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c r="A389" s="2"/>
      <c r="B389" s="2"/>
      <c r="C389" s="2"/>
      <c r="D389" s="2"/>
      <c r="E389" s="2"/>
      <c r="F389" s="6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c r="A390" s="2"/>
      <c r="B390" s="2"/>
      <c r="C390" s="2"/>
      <c r="D390" s="2"/>
      <c r="E390" s="2"/>
      <c r="F390" s="6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c r="A391" s="2"/>
      <c r="B391" s="2"/>
      <c r="C391" s="2"/>
      <c r="D391" s="2"/>
      <c r="E391" s="2"/>
      <c r="F391" s="6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c r="A392" s="2"/>
      <c r="B392" s="2"/>
      <c r="C392" s="2"/>
      <c r="D392" s="2"/>
      <c r="E392" s="2"/>
      <c r="F392" s="6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c r="A393" s="2"/>
      <c r="B393" s="2"/>
      <c r="C393" s="2"/>
      <c r="D393" s="2"/>
      <c r="E393" s="2"/>
      <c r="F393" s="6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c r="A394" s="2"/>
      <c r="B394" s="2"/>
      <c r="C394" s="2"/>
      <c r="D394" s="2"/>
      <c r="E394" s="2"/>
      <c r="F394" s="6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c r="A395" s="2"/>
      <c r="B395" s="2"/>
      <c r="C395" s="2"/>
      <c r="D395" s="2"/>
      <c r="E395" s="2"/>
      <c r="F395" s="6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c r="A396" s="2"/>
      <c r="B396" s="2"/>
      <c r="C396" s="2"/>
      <c r="D396" s="2"/>
      <c r="E396" s="2"/>
      <c r="F396" s="6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c r="A397" s="2"/>
      <c r="B397" s="2"/>
      <c r="C397" s="2"/>
      <c r="D397" s="2"/>
      <c r="E397" s="2"/>
      <c r="F397" s="6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c r="A398" s="2"/>
      <c r="B398" s="2"/>
      <c r="C398" s="2"/>
      <c r="D398" s="2"/>
      <c r="E398" s="2"/>
      <c r="F398" s="6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c r="A399" s="2"/>
      <c r="B399" s="2"/>
      <c r="C399" s="2"/>
      <c r="D399" s="2"/>
      <c r="E399" s="2"/>
      <c r="F399" s="6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c r="A400" s="2"/>
      <c r="B400" s="2"/>
      <c r="C400" s="2"/>
      <c r="D400" s="2"/>
      <c r="E400" s="2"/>
      <c r="F400" s="6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c r="A401" s="2"/>
      <c r="B401" s="2"/>
      <c r="C401" s="2"/>
      <c r="D401" s="2"/>
      <c r="E401" s="2"/>
      <c r="F401" s="6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c r="A402" s="2"/>
      <c r="B402" s="2"/>
      <c r="C402" s="2"/>
      <c r="D402" s="2"/>
      <c r="E402" s="2"/>
      <c r="F402" s="6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c r="A403" s="2"/>
      <c r="B403" s="2"/>
      <c r="C403" s="2"/>
      <c r="D403" s="2"/>
      <c r="E403" s="2"/>
      <c r="F403" s="6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c r="A404" s="2"/>
      <c r="B404" s="2"/>
      <c r="C404" s="2"/>
      <c r="D404" s="2"/>
      <c r="E404" s="2"/>
      <c r="F404" s="6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c r="A405" s="2"/>
      <c r="B405" s="2"/>
      <c r="C405" s="2"/>
      <c r="D405" s="2"/>
      <c r="E405" s="2"/>
      <c r="F405" s="6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c r="A406" s="2"/>
      <c r="B406" s="2"/>
      <c r="C406" s="2"/>
      <c r="D406" s="2"/>
      <c r="E406" s="2"/>
      <c r="F406" s="6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c r="A407" s="2"/>
      <c r="B407" s="2"/>
      <c r="C407" s="2"/>
      <c r="D407" s="2"/>
      <c r="E407" s="2"/>
      <c r="F407" s="6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c r="A408" s="2"/>
      <c r="B408" s="2"/>
      <c r="C408" s="2"/>
      <c r="D408" s="2"/>
      <c r="E408" s="2"/>
      <c r="F408" s="6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c r="A409" s="2"/>
      <c r="B409" s="2"/>
      <c r="C409" s="2"/>
      <c r="D409" s="2"/>
      <c r="E409" s="2"/>
      <c r="F409" s="6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c r="A410" s="2"/>
      <c r="B410" s="2"/>
      <c r="C410" s="2"/>
      <c r="D410" s="2"/>
      <c r="E410" s="2"/>
      <c r="F410" s="6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c r="A411" s="2"/>
      <c r="B411" s="2"/>
      <c r="C411" s="2"/>
      <c r="D411" s="2"/>
      <c r="E411" s="2"/>
      <c r="F411" s="6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c r="A412" s="2"/>
      <c r="B412" s="2"/>
      <c r="C412" s="2"/>
      <c r="D412" s="2"/>
      <c r="E412" s="2"/>
      <c r="F412" s="6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c r="A413" s="2"/>
      <c r="B413" s="2"/>
      <c r="C413" s="2"/>
      <c r="D413" s="2"/>
      <c r="E413" s="2"/>
      <c r="F413" s="6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c r="A414" s="2"/>
      <c r="B414" s="2"/>
      <c r="C414" s="2"/>
      <c r="D414" s="2"/>
      <c r="E414" s="2"/>
      <c r="F414" s="6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c r="A415" s="2"/>
      <c r="B415" s="2"/>
      <c r="C415" s="2"/>
      <c r="D415" s="2"/>
      <c r="E415" s="2"/>
      <c r="F415" s="6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c r="A416" s="2"/>
      <c r="B416" s="2"/>
      <c r="C416" s="2"/>
      <c r="D416" s="2"/>
      <c r="E416" s="2"/>
      <c r="F416" s="6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c r="A417" s="2"/>
      <c r="B417" s="2"/>
      <c r="C417" s="2"/>
      <c r="D417" s="2"/>
      <c r="E417" s="2"/>
      <c r="F417" s="6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c r="A418" s="2"/>
      <c r="B418" s="2"/>
      <c r="C418" s="2"/>
      <c r="D418" s="2"/>
      <c r="E418" s="2"/>
      <c r="F418" s="6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c r="A419" s="2"/>
      <c r="B419" s="2"/>
      <c r="C419" s="2"/>
      <c r="D419" s="2"/>
      <c r="E419" s="2"/>
      <c r="F419" s="6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c r="A420" s="2"/>
      <c r="B420" s="2"/>
      <c r="C420" s="2"/>
      <c r="D420" s="2"/>
      <c r="E420" s="2"/>
      <c r="F420" s="6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c r="A421" s="2"/>
      <c r="B421" s="2"/>
      <c r="C421" s="2"/>
      <c r="D421" s="2"/>
      <c r="E421" s="2"/>
      <c r="F421" s="6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c r="A422" s="2"/>
      <c r="B422" s="2"/>
      <c r="C422" s="2"/>
      <c r="D422" s="2"/>
      <c r="E422" s="2"/>
      <c r="F422" s="6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c r="A423" s="2"/>
      <c r="B423" s="2"/>
      <c r="C423" s="2"/>
      <c r="D423" s="2"/>
      <c r="E423" s="2"/>
      <c r="F423" s="6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c r="A424" s="2"/>
      <c r="B424" s="2"/>
      <c r="C424" s="2"/>
      <c r="D424" s="2"/>
      <c r="E424" s="2"/>
      <c r="F424" s="6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c r="A425" s="2"/>
      <c r="B425" s="2"/>
      <c r="C425" s="2"/>
      <c r="D425" s="2"/>
      <c r="E425" s="2"/>
      <c r="F425" s="6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c r="A426" s="2"/>
      <c r="B426" s="2"/>
      <c r="C426" s="2"/>
      <c r="D426" s="2"/>
      <c r="E426" s="2"/>
      <c r="F426" s="6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c r="A427" s="2"/>
      <c r="B427" s="2"/>
      <c r="C427" s="2"/>
      <c r="D427" s="2"/>
      <c r="E427" s="2"/>
      <c r="F427" s="6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c r="A428" s="2"/>
      <c r="B428" s="2"/>
      <c r="C428" s="2"/>
      <c r="D428" s="2"/>
      <c r="E428" s="2"/>
      <c r="F428" s="6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c r="A429" s="2"/>
      <c r="B429" s="2"/>
      <c r="C429" s="2"/>
      <c r="D429" s="2"/>
      <c r="E429" s="2"/>
      <c r="F429" s="6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c r="A430" s="2"/>
      <c r="B430" s="2"/>
      <c r="C430" s="2"/>
      <c r="D430" s="2"/>
      <c r="E430" s="2"/>
      <c r="F430" s="6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c r="A431" s="2"/>
      <c r="B431" s="2"/>
      <c r="C431" s="2"/>
      <c r="D431" s="2"/>
      <c r="E431" s="2"/>
      <c r="F431" s="6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c r="A432" s="2"/>
      <c r="B432" s="2"/>
      <c r="C432" s="2"/>
      <c r="D432" s="2"/>
      <c r="E432" s="2"/>
      <c r="F432" s="6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c r="A433" s="2"/>
      <c r="B433" s="2"/>
      <c r="C433" s="2"/>
      <c r="D433" s="2"/>
      <c r="E433" s="2"/>
      <c r="F433" s="6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c r="A434" s="2"/>
      <c r="B434" s="2"/>
      <c r="C434" s="2"/>
      <c r="D434" s="2"/>
      <c r="E434" s="2"/>
      <c r="F434" s="6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c r="A435" s="2"/>
      <c r="B435" s="2"/>
      <c r="C435" s="2"/>
      <c r="D435" s="2"/>
      <c r="E435" s="2"/>
      <c r="F435" s="6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c r="A436" s="2"/>
      <c r="B436" s="2"/>
      <c r="C436" s="2"/>
      <c r="D436" s="2"/>
      <c r="E436" s="2"/>
      <c r="F436" s="6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c r="A437" s="2"/>
      <c r="B437" s="2"/>
      <c r="C437" s="2"/>
      <c r="D437" s="2"/>
      <c r="E437" s="2"/>
      <c r="F437" s="6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c r="A438" s="2"/>
      <c r="B438" s="2"/>
      <c r="C438" s="2"/>
      <c r="D438" s="2"/>
      <c r="E438" s="2"/>
      <c r="F438" s="6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c r="A439" s="2"/>
      <c r="B439" s="2"/>
      <c r="C439" s="2"/>
      <c r="D439" s="2"/>
      <c r="E439" s="2"/>
      <c r="F439" s="6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c r="A440" s="2"/>
      <c r="B440" s="2"/>
      <c r="C440" s="2"/>
      <c r="D440" s="2"/>
      <c r="E440" s="2"/>
      <c r="F440" s="6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c r="A441" s="2"/>
      <c r="B441" s="2"/>
      <c r="C441" s="2"/>
      <c r="D441" s="2"/>
      <c r="E441" s="2"/>
      <c r="F441" s="6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c r="A442" s="2"/>
      <c r="B442" s="2"/>
      <c r="C442" s="2"/>
      <c r="D442" s="2"/>
      <c r="E442" s="2"/>
      <c r="F442" s="6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c r="A443" s="2"/>
      <c r="B443" s="2"/>
      <c r="C443" s="2"/>
      <c r="D443" s="2"/>
      <c r="E443" s="2"/>
      <c r="F443" s="6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c r="A444" s="2"/>
      <c r="B444" s="2"/>
      <c r="C444" s="2"/>
      <c r="D444" s="2"/>
      <c r="E444" s="2"/>
      <c r="F444" s="6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c r="A445" s="2"/>
      <c r="B445" s="2"/>
      <c r="C445" s="2"/>
      <c r="D445" s="2"/>
      <c r="E445" s="2"/>
      <c r="F445" s="6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c r="A446" s="2"/>
      <c r="B446" s="2"/>
      <c r="C446" s="2"/>
      <c r="D446" s="2"/>
      <c r="E446" s="2"/>
      <c r="F446" s="6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c r="A447" s="2"/>
      <c r="B447" s="2"/>
      <c r="C447" s="2"/>
      <c r="D447" s="2"/>
      <c r="E447" s="2"/>
      <c r="F447" s="6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c r="A448" s="2"/>
      <c r="B448" s="2"/>
      <c r="C448" s="2"/>
      <c r="D448" s="2"/>
      <c r="E448" s="2"/>
      <c r="F448" s="6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c r="A449" s="2"/>
      <c r="B449" s="2"/>
      <c r="C449" s="2"/>
      <c r="D449" s="2"/>
      <c r="E449" s="2"/>
      <c r="F449" s="6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c r="A450" s="2"/>
      <c r="B450" s="2"/>
      <c r="C450" s="2"/>
      <c r="D450" s="2"/>
      <c r="E450" s="2"/>
      <c r="F450" s="6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c r="A451" s="2"/>
      <c r="B451" s="2"/>
      <c r="C451" s="2"/>
      <c r="D451" s="2"/>
      <c r="E451" s="2"/>
      <c r="F451" s="6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c r="A452" s="2"/>
      <c r="B452" s="2"/>
      <c r="C452" s="2"/>
      <c r="D452" s="2"/>
      <c r="E452" s="2"/>
      <c r="F452" s="6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c r="A453" s="2"/>
      <c r="B453" s="2"/>
      <c r="C453" s="2"/>
      <c r="D453" s="2"/>
      <c r="E453" s="2"/>
      <c r="F453" s="6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c r="A454" s="2"/>
      <c r="B454" s="2"/>
      <c r="C454" s="2"/>
      <c r="D454" s="2"/>
      <c r="E454" s="2"/>
      <c r="F454" s="6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c r="A455" s="2"/>
      <c r="B455" s="2"/>
      <c r="C455" s="2"/>
      <c r="D455" s="2"/>
      <c r="E455" s="2"/>
      <c r="F455" s="6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c r="A456" s="2"/>
      <c r="B456" s="2"/>
      <c r="C456" s="2"/>
      <c r="D456" s="2"/>
      <c r="E456" s="2"/>
      <c r="F456" s="6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c r="A457" s="2"/>
      <c r="B457" s="2"/>
      <c r="C457" s="2"/>
      <c r="D457" s="2"/>
      <c r="E457" s="2"/>
      <c r="F457" s="6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c r="A458" s="2"/>
      <c r="B458" s="2"/>
      <c r="C458" s="2"/>
      <c r="D458" s="2"/>
      <c r="E458" s="2"/>
      <c r="F458" s="6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c r="A459" s="2"/>
      <c r="B459" s="2"/>
      <c r="C459" s="2"/>
      <c r="D459" s="2"/>
      <c r="E459" s="2"/>
      <c r="F459" s="6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c r="A460" s="2"/>
      <c r="B460" s="2"/>
      <c r="C460" s="2"/>
      <c r="D460" s="2"/>
      <c r="E460" s="2"/>
      <c r="F460" s="6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c r="A461" s="2"/>
      <c r="B461" s="2"/>
      <c r="C461" s="2"/>
      <c r="D461" s="2"/>
      <c r="E461" s="2"/>
      <c r="F461" s="6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c r="A462" s="2"/>
      <c r="B462" s="2"/>
      <c r="C462" s="2"/>
      <c r="D462" s="2"/>
      <c r="E462" s="2"/>
      <c r="F462" s="6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c r="A463" s="2"/>
      <c r="B463" s="2"/>
      <c r="C463" s="2"/>
      <c r="D463" s="2"/>
      <c r="E463" s="2"/>
      <c r="F463" s="6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c r="A464" s="2"/>
      <c r="B464" s="2"/>
      <c r="C464" s="2"/>
      <c r="D464" s="2"/>
      <c r="E464" s="2"/>
      <c r="F464" s="6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c r="A465" s="2"/>
      <c r="B465" s="2"/>
      <c r="C465" s="2"/>
      <c r="D465" s="2"/>
      <c r="E465" s="2"/>
      <c r="F465" s="6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c r="A466" s="2"/>
      <c r="B466" s="2"/>
      <c r="C466" s="2"/>
      <c r="D466" s="2"/>
      <c r="E466" s="2"/>
      <c r="F466" s="6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c r="A467" s="2"/>
      <c r="B467" s="2"/>
      <c r="C467" s="2"/>
      <c r="D467" s="2"/>
      <c r="E467" s="2"/>
      <c r="F467" s="6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c r="A468" s="2"/>
      <c r="B468" s="2"/>
      <c r="C468" s="2"/>
      <c r="D468" s="2"/>
      <c r="E468" s="2"/>
      <c r="F468" s="6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c r="A469" s="2"/>
      <c r="B469" s="2"/>
      <c r="C469" s="2"/>
      <c r="D469" s="2"/>
      <c r="E469" s="2"/>
      <c r="F469" s="6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c r="A470" s="2"/>
      <c r="B470" s="2"/>
      <c r="C470" s="2"/>
      <c r="D470" s="2"/>
      <c r="E470" s="2"/>
      <c r="F470" s="6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c r="A471" s="2"/>
      <c r="B471" s="2"/>
      <c r="C471" s="2"/>
      <c r="D471" s="2"/>
      <c r="E471" s="2"/>
      <c r="F471" s="6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c r="A472" s="2"/>
      <c r="B472" s="2"/>
      <c r="C472" s="2"/>
      <c r="D472" s="2"/>
      <c r="E472" s="2"/>
      <c r="F472" s="6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c r="A473" s="2"/>
      <c r="B473" s="2"/>
      <c r="C473" s="2"/>
      <c r="D473" s="2"/>
      <c r="E473" s="2"/>
      <c r="F473" s="6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c r="A474" s="2"/>
      <c r="B474" s="2"/>
      <c r="C474" s="2"/>
      <c r="D474" s="2"/>
      <c r="E474" s="2"/>
      <c r="F474" s="6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c r="A475" s="2"/>
      <c r="B475" s="2"/>
      <c r="C475" s="2"/>
      <c r="D475" s="2"/>
      <c r="E475" s="2"/>
      <c r="F475" s="6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c r="A476" s="2"/>
      <c r="B476" s="2"/>
      <c r="C476" s="2"/>
      <c r="D476" s="2"/>
      <c r="E476" s="2"/>
      <c r="F476" s="6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c r="A477" s="2"/>
      <c r="B477" s="2"/>
      <c r="C477" s="2"/>
      <c r="D477" s="2"/>
      <c r="E477" s="2"/>
      <c r="F477" s="6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c r="A478" s="2"/>
      <c r="B478" s="2"/>
      <c r="C478" s="2"/>
      <c r="D478" s="2"/>
      <c r="E478" s="2"/>
      <c r="F478" s="6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c r="A479" s="2"/>
      <c r="B479" s="2"/>
      <c r="C479" s="2"/>
      <c r="D479" s="2"/>
      <c r="E479" s="2"/>
      <c r="F479" s="6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c r="A480" s="2"/>
      <c r="B480" s="2"/>
      <c r="C480" s="2"/>
      <c r="D480" s="2"/>
      <c r="E480" s="2"/>
      <c r="F480" s="6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c r="A481" s="2"/>
      <c r="B481" s="2"/>
      <c r="C481" s="2"/>
      <c r="D481" s="2"/>
      <c r="E481" s="2"/>
      <c r="F481" s="6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c r="A482" s="2"/>
      <c r="B482" s="2"/>
      <c r="C482" s="2"/>
      <c r="D482" s="2"/>
      <c r="E482" s="2"/>
      <c r="F482" s="6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c r="A483" s="2"/>
      <c r="B483" s="2"/>
      <c r="C483" s="2"/>
      <c r="D483" s="2"/>
      <c r="E483" s="2"/>
      <c r="F483" s="6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c r="A484" s="2"/>
      <c r="B484" s="2"/>
      <c r="C484" s="2"/>
      <c r="D484" s="2"/>
      <c r="E484" s="2"/>
      <c r="F484" s="6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c r="A485" s="2"/>
      <c r="B485" s="2"/>
      <c r="C485" s="2"/>
      <c r="D485" s="2"/>
      <c r="E485" s="2"/>
      <c r="F485" s="6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c r="A486" s="2"/>
      <c r="B486" s="2"/>
      <c r="C486" s="2"/>
      <c r="D486" s="2"/>
      <c r="E486" s="2"/>
      <c r="F486" s="6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c r="A487" s="2"/>
      <c r="B487" s="2"/>
      <c r="C487" s="2"/>
      <c r="D487" s="2"/>
      <c r="E487" s="2"/>
      <c r="F487" s="6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c r="A488" s="2"/>
      <c r="B488" s="2"/>
      <c r="C488" s="2"/>
      <c r="D488" s="2"/>
      <c r="E488" s="2"/>
      <c r="F488" s="6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c r="A489" s="2"/>
      <c r="B489" s="2"/>
      <c r="C489" s="2"/>
      <c r="D489" s="2"/>
      <c r="E489" s="2"/>
      <c r="F489" s="6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c r="A490" s="2"/>
      <c r="B490" s="2"/>
      <c r="C490" s="2"/>
      <c r="D490" s="2"/>
      <c r="E490" s="2"/>
      <c r="F490" s="6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c r="A491" s="2"/>
      <c r="B491" s="2"/>
      <c r="C491" s="2"/>
      <c r="D491" s="2"/>
      <c r="E491" s="2"/>
      <c r="F491" s="6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c r="A492" s="2"/>
      <c r="B492" s="2"/>
      <c r="C492" s="2"/>
      <c r="D492" s="2"/>
      <c r="E492" s="2"/>
      <c r="F492" s="6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c r="A493" s="2"/>
      <c r="B493" s="2"/>
      <c r="C493" s="2"/>
      <c r="D493" s="2"/>
      <c r="E493" s="2"/>
      <c r="F493" s="6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c r="A494" s="2"/>
      <c r="B494" s="2"/>
      <c r="C494" s="2"/>
      <c r="D494" s="2"/>
      <c r="E494" s="2"/>
      <c r="F494" s="6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c r="A495" s="2"/>
      <c r="B495" s="2"/>
      <c r="C495" s="2"/>
      <c r="D495" s="2"/>
      <c r="E495" s="2"/>
      <c r="F495" s="6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c r="A496" s="2"/>
      <c r="B496" s="2"/>
      <c r="C496" s="2"/>
      <c r="D496" s="2"/>
      <c r="E496" s="2"/>
      <c r="F496" s="6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c r="A497" s="2"/>
      <c r="B497" s="2"/>
      <c r="C497" s="2"/>
      <c r="D497" s="2"/>
      <c r="E497" s="2"/>
      <c r="F497" s="6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c r="A498" s="2"/>
      <c r="B498" s="2"/>
      <c r="C498" s="2"/>
      <c r="D498" s="2"/>
      <c r="E498" s="2"/>
      <c r="F498" s="6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c r="A499" s="2"/>
      <c r="B499" s="2"/>
      <c r="C499" s="2"/>
      <c r="D499" s="2"/>
      <c r="E499" s="2"/>
      <c r="F499" s="6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c r="A500" s="2"/>
      <c r="B500" s="2"/>
      <c r="C500" s="2"/>
      <c r="D500" s="2"/>
      <c r="E500" s="2"/>
      <c r="F500" s="6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c r="A501" s="2"/>
      <c r="B501" s="2"/>
      <c r="C501" s="2"/>
      <c r="D501" s="2"/>
      <c r="E501" s="2"/>
      <c r="F501" s="6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c r="A502" s="2"/>
      <c r="B502" s="2"/>
      <c r="C502" s="2"/>
      <c r="D502" s="2"/>
      <c r="E502" s="2"/>
      <c r="F502" s="6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c r="A503" s="2"/>
      <c r="B503" s="2"/>
      <c r="C503" s="2"/>
      <c r="D503" s="2"/>
      <c r="E503" s="2"/>
      <c r="F503" s="6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c r="A504" s="2"/>
      <c r="B504" s="2"/>
      <c r="C504" s="2"/>
      <c r="D504" s="2"/>
      <c r="E504" s="2"/>
      <c r="F504" s="6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c r="A505" s="2"/>
      <c r="B505" s="2"/>
      <c r="C505" s="2"/>
      <c r="D505" s="2"/>
      <c r="E505" s="2"/>
      <c r="F505" s="6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c r="A506" s="2"/>
      <c r="B506" s="2"/>
      <c r="C506" s="2"/>
      <c r="D506" s="2"/>
      <c r="E506" s="2"/>
      <c r="F506" s="6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c r="A507" s="2"/>
      <c r="B507" s="2"/>
      <c r="C507" s="2"/>
      <c r="D507" s="2"/>
      <c r="E507" s="2"/>
      <c r="F507" s="6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c r="A508" s="2"/>
      <c r="B508" s="2"/>
      <c r="C508" s="2"/>
      <c r="D508" s="2"/>
      <c r="E508" s="2"/>
      <c r="F508" s="6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c r="A509" s="2"/>
      <c r="B509" s="2"/>
      <c r="C509" s="2"/>
      <c r="D509" s="2"/>
      <c r="E509" s="2"/>
      <c r="F509" s="6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c r="A510" s="2"/>
      <c r="B510" s="2"/>
      <c r="C510" s="2"/>
      <c r="D510" s="2"/>
      <c r="E510" s="2"/>
      <c r="F510" s="6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c r="A511" s="2"/>
      <c r="B511" s="2"/>
      <c r="C511" s="2"/>
      <c r="D511" s="2"/>
      <c r="E511" s="2"/>
      <c r="F511" s="6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c r="A512" s="2"/>
      <c r="B512" s="2"/>
      <c r="C512" s="2"/>
      <c r="D512" s="2"/>
      <c r="E512" s="2"/>
      <c r="F512" s="6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c r="A513" s="2"/>
      <c r="B513" s="2"/>
      <c r="C513" s="2"/>
      <c r="D513" s="2"/>
      <c r="E513" s="2"/>
      <c r="F513" s="6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c r="A514" s="2"/>
      <c r="B514" s="2"/>
      <c r="C514" s="2"/>
      <c r="D514" s="2"/>
      <c r="E514" s="2"/>
      <c r="F514" s="6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c r="A515" s="2"/>
      <c r="B515" s="2"/>
      <c r="C515" s="2"/>
      <c r="D515" s="2"/>
      <c r="E515" s="2"/>
      <c r="F515" s="6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c r="A516" s="2"/>
      <c r="B516" s="2"/>
      <c r="C516" s="2"/>
      <c r="D516" s="2"/>
      <c r="E516" s="2"/>
      <c r="F516" s="6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c r="A517" s="2"/>
      <c r="B517" s="2"/>
      <c r="C517" s="2"/>
      <c r="D517" s="2"/>
      <c r="E517" s="2"/>
      <c r="F517" s="6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c r="A518" s="2"/>
      <c r="B518" s="2"/>
      <c r="C518" s="2"/>
      <c r="D518" s="2"/>
      <c r="E518" s="2"/>
      <c r="F518" s="6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c r="A519" s="2"/>
      <c r="B519" s="2"/>
      <c r="C519" s="2"/>
      <c r="D519" s="2"/>
      <c r="E519" s="2"/>
      <c r="F519" s="6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c r="A520" s="2"/>
      <c r="B520" s="2"/>
      <c r="C520" s="2"/>
      <c r="D520" s="2"/>
      <c r="E520" s="2"/>
      <c r="F520" s="6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c r="A521" s="2"/>
      <c r="B521" s="2"/>
      <c r="C521" s="2"/>
      <c r="D521" s="2"/>
      <c r="E521" s="2"/>
      <c r="F521" s="6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c r="A522" s="2"/>
      <c r="B522" s="2"/>
      <c r="C522" s="2"/>
      <c r="D522" s="2"/>
      <c r="E522" s="2"/>
      <c r="F522" s="6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c r="A523" s="2"/>
      <c r="B523" s="2"/>
      <c r="C523" s="2"/>
      <c r="D523" s="2"/>
      <c r="E523" s="2"/>
      <c r="F523" s="6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c r="A524" s="2"/>
      <c r="B524" s="2"/>
      <c r="C524" s="2"/>
      <c r="D524" s="2"/>
      <c r="E524" s="2"/>
      <c r="F524" s="6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c r="A525" s="2"/>
      <c r="B525" s="2"/>
      <c r="C525" s="2"/>
      <c r="D525" s="2"/>
      <c r="E525" s="2"/>
      <c r="F525" s="6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c r="A526" s="2"/>
      <c r="B526" s="2"/>
      <c r="C526" s="2"/>
      <c r="D526" s="2"/>
      <c r="E526" s="2"/>
      <c r="F526" s="6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c r="A527" s="2"/>
      <c r="B527" s="2"/>
      <c r="C527" s="2"/>
      <c r="D527" s="2"/>
      <c r="E527" s="2"/>
      <c r="F527" s="6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c r="A528" s="2"/>
      <c r="B528" s="2"/>
      <c r="C528" s="2"/>
      <c r="D528" s="2"/>
      <c r="E528" s="2"/>
      <c r="F528" s="6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c r="A529" s="2"/>
      <c r="B529" s="2"/>
      <c r="C529" s="2"/>
      <c r="D529" s="2"/>
      <c r="E529" s="2"/>
      <c r="F529" s="6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c r="A530" s="2"/>
      <c r="B530" s="2"/>
      <c r="C530" s="2"/>
      <c r="D530" s="2"/>
      <c r="E530" s="2"/>
      <c r="F530" s="6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c r="A531" s="2"/>
      <c r="B531" s="2"/>
      <c r="C531" s="2"/>
      <c r="D531" s="2"/>
      <c r="E531" s="2"/>
      <c r="F531" s="6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c r="A532" s="2"/>
      <c r="B532" s="2"/>
      <c r="C532" s="2"/>
      <c r="D532" s="2"/>
      <c r="E532" s="2"/>
      <c r="F532" s="6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c r="A533" s="2"/>
      <c r="B533" s="2"/>
      <c r="C533" s="2"/>
      <c r="D533" s="2"/>
      <c r="E533" s="2"/>
      <c r="F533" s="6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c r="A534" s="2"/>
      <c r="B534" s="2"/>
      <c r="C534" s="2"/>
      <c r="D534" s="2"/>
      <c r="E534" s="2"/>
      <c r="F534" s="6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c r="A535" s="2"/>
      <c r="B535" s="2"/>
      <c r="C535" s="2"/>
      <c r="D535" s="2"/>
      <c r="E535" s="2"/>
      <c r="F535" s="6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c r="A536" s="2"/>
      <c r="B536" s="2"/>
      <c r="C536" s="2"/>
      <c r="D536" s="2"/>
      <c r="E536" s="2"/>
      <c r="F536" s="6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c r="A537" s="2"/>
      <c r="B537" s="2"/>
      <c r="C537" s="2"/>
      <c r="D537" s="2"/>
      <c r="E537" s="2"/>
      <c r="F537" s="6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c r="A538" s="2"/>
      <c r="B538" s="2"/>
      <c r="C538" s="2"/>
      <c r="D538" s="2"/>
      <c r="E538" s="2"/>
      <c r="F538" s="6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c r="A539" s="2"/>
      <c r="B539" s="2"/>
      <c r="C539" s="2"/>
      <c r="D539" s="2"/>
      <c r="E539" s="2"/>
      <c r="F539" s="6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c r="A540" s="2"/>
      <c r="B540" s="2"/>
      <c r="C540" s="2"/>
      <c r="D540" s="2"/>
      <c r="E540" s="2"/>
      <c r="F540" s="6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c r="A541" s="2"/>
      <c r="B541" s="2"/>
      <c r="C541" s="2"/>
      <c r="D541" s="2"/>
      <c r="E541" s="2"/>
      <c r="F541" s="6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c r="A542" s="2"/>
      <c r="B542" s="2"/>
      <c r="C542" s="2"/>
      <c r="D542" s="2"/>
      <c r="E542" s="2"/>
      <c r="F542" s="6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c r="A543" s="2"/>
      <c r="B543" s="2"/>
      <c r="C543" s="2"/>
      <c r="D543" s="2"/>
      <c r="E543" s="2"/>
      <c r="F543" s="6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c r="A544" s="2"/>
      <c r="B544" s="2"/>
      <c r="C544" s="2"/>
      <c r="D544" s="2"/>
      <c r="E544" s="2"/>
      <c r="F544" s="6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c r="A545" s="2"/>
      <c r="B545" s="2"/>
      <c r="C545" s="2"/>
      <c r="D545" s="2"/>
      <c r="E545" s="2"/>
      <c r="F545" s="6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c r="A546" s="2"/>
      <c r="B546" s="2"/>
      <c r="C546" s="2"/>
      <c r="D546" s="2"/>
      <c r="E546" s="2"/>
      <c r="F546" s="6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c r="A547" s="2"/>
      <c r="B547" s="2"/>
      <c r="C547" s="2"/>
      <c r="D547" s="2"/>
      <c r="E547" s="2"/>
      <c r="F547" s="6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c r="A548" s="2"/>
      <c r="B548" s="2"/>
      <c r="C548" s="2"/>
      <c r="D548" s="2"/>
      <c r="E548" s="2"/>
      <c r="F548" s="6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c r="A549" s="2"/>
      <c r="B549" s="2"/>
      <c r="C549" s="2"/>
      <c r="D549" s="2"/>
      <c r="E549" s="2"/>
      <c r="F549" s="6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c r="A550" s="2"/>
      <c r="B550" s="2"/>
      <c r="C550" s="2"/>
      <c r="D550" s="2"/>
      <c r="E550" s="2"/>
      <c r="F550" s="6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c r="A551" s="2"/>
      <c r="B551" s="2"/>
      <c r="C551" s="2"/>
      <c r="D551" s="2"/>
      <c r="E551" s="2"/>
      <c r="F551" s="6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c r="A552" s="2"/>
      <c r="B552" s="2"/>
      <c r="C552" s="2"/>
      <c r="D552" s="2"/>
      <c r="E552" s="2"/>
      <c r="F552" s="6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c r="A553" s="2"/>
      <c r="B553" s="2"/>
      <c r="C553" s="2"/>
      <c r="D553" s="2"/>
      <c r="E553" s="2"/>
      <c r="F553" s="6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c r="A554" s="2"/>
      <c r="B554" s="2"/>
      <c r="C554" s="2"/>
      <c r="D554" s="2"/>
      <c r="E554" s="2"/>
      <c r="F554" s="6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c r="A555" s="2"/>
      <c r="B555" s="2"/>
      <c r="C555" s="2"/>
      <c r="D555" s="2"/>
      <c r="E555" s="2"/>
      <c r="F555" s="6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c r="A556" s="2"/>
      <c r="B556" s="2"/>
      <c r="C556" s="2"/>
      <c r="D556" s="2"/>
      <c r="E556" s="2"/>
      <c r="F556" s="6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c r="A557" s="2"/>
      <c r="B557" s="2"/>
      <c r="C557" s="2"/>
      <c r="D557" s="2"/>
      <c r="E557" s="2"/>
      <c r="F557" s="6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c r="A558" s="2"/>
      <c r="B558" s="2"/>
      <c r="C558" s="2"/>
      <c r="D558" s="2"/>
      <c r="E558" s="2"/>
      <c r="F558" s="6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c r="A559" s="2"/>
      <c r="B559" s="2"/>
      <c r="C559" s="2"/>
      <c r="D559" s="2"/>
      <c r="E559" s="2"/>
      <c r="F559" s="6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c r="A560" s="2"/>
      <c r="B560" s="2"/>
      <c r="C560" s="2"/>
      <c r="D560" s="2"/>
      <c r="E560" s="2"/>
      <c r="F560" s="6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c r="A561" s="2"/>
      <c r="B561" s="2"/>
      <c r="C561" s="2"/>
      <c r="D561" s="2"/>
      <c r="E561" s="2"/>
      <c r="F561" s="6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c r="A562" s="2"/>
      <c r="B562" s="2"/>
      <c r="C562" s="2"/>
      <c r="D562" s="2"/>
      <c r="E562" s="2"/>
      <c r="F562" s="6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c r="A563" s="2"/>
      <c r="B563" s="2"/>
      <c r="C563" s="2"/>
      <c r="D563" s="2"/>
      <c r="E563" s="2"/>
      <c r="F563" s="6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c r="A564" s="2"/>
      <c r="B564" s="2"/>
      <c r="C564" s="2"/>
      <c r="D564" s="2"/>
      <c r="E564" s="2"/>
      <c r="F564" s="6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c r="A565" s="2"/>
      <c r="B565" s="2"/>
      <c r="C565" s="2"/>
      <c r="D565" s="2"/>
      <c r="E565" s="2"/>
      <c r="F565" s="6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c r="A566" s="2"/>
      <c r="B566" s="2"/>
      <c r="C566" s="2"/>
      <c r="D566" s="2"/>
      <c r="E566" s="2"/>
      <c r="F566" s="6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c r="A567" s="2"/>
      <c r="B567" s="2"/>
      <c r="C567" s="2"/>
      <c r="D567" s="2"/>
      <c r="E567" s="2"/>
      <c r="F567" s="6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c r="A568" s="2"/>
      <c r="B568" s="2"/>
      <c r="C568" s="2"/>
      <c r="D568" s="2"/>
      <c r="E568" s="2"/>
      <c r="F568" s="6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c r="A569" s="2"/>
      <c r="B569" s="2"/>
      <c r="C569" s="2"/>
      <c r="D569" s="2"/>
      <c r="E569" s="2"/>
      <c r="F569" s="6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c r="A570" s="2"/>
      <c r="B570" s="2"/>
      <c r="C570" s="2"/>
      <c r="D570" s="2"/>
      <c r="E570" s="2"/>
      <c r="F570" s="6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c r="A571" s="2"/>
      <c r="B571" s="2"/>
      <c r="C571" s="2"/>
      <c r="D571" s="2"/>
      <c r="E571" s="2"/>
      <c r="F571" s="6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c r="A572" s="2"/>
      <c r="B572" s="2"/>
      <c r="C572" s="2"/>
      <c r="D572" s="2"/>
      <c r="E572" s="2"/>
      <c r="F572" s="6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c r="A573" s="2"/>
      <c r="B573" s="2"/>
      <c r="C573" s="2"/>
      <c r="D573" s="2"/>
      <c r="E573" s="2"/>
      <c r="F573" s="6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c r="A574" s="2"/>
      <c r="B574" s="2"/>
      <c r="C574" s="2"/>
      <c r="D574" s="2"/>
      <c r="E574" s="2"/>
      <c r="F574" s="6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c r="A575" s="2"/>
      <c r="B575" s="2"/>
      <c r="C575" s="2"/>
      <c r="D575" s="2"/>
      <c r="E575" s="2"/>
      <c r="F575" s="6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c r="A576" s="2"/>
      <c r="B576" s="2"/>
      <c r="C576" s="2"/>
      <c r="D576" s="2"/>
      <c r="E576" s="2"/>
      <c r="F576" s="6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c r="A577" s="2"/>
      <c r="B577" s="2"/>
      <c r="C577" s="2"/>
      <c r="D577" s="2"/>
      <c r="E577" s="2"/>
      <c r="F577" s="6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c r="A578" s="2"/>
      <c r="B578" s="2"/>
      <c r="C578" s="2"/>
      <c r="D578" s="2"/>
      <c r="E578" s="2"/>
      <c r="F578" s="6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c r="A579" s="2"/>
      <c r="B579" s="2"/>
      <c r="C579" s="2"/>
      <c r="D579" s="2"/>
      <c r="E579" s="2"/>
      <c r="F579" s="6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c r="A580" s="2"/>
      <c r="B580" s="2"/>
      <c r="C580" s="2"/>
      <c r="D580" s="2"/>
      <c r="E580" s="2"/>
      <c r="F580" s="6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c r="A581" s="2"/>
      <c r="B581" s="2"/>
      <c r="C581" s="2"/>
      <c r="D581" s="2"/>
      <c r="E581" s="2"/>
      <c r="F581" s="6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c r="A582" s="2"/>
      <c r="B582" s="2"/>
      <c r="C582" s="2"/>
      <c r="D582" s="2"/>
      <c r="E582" s="2"/>
      <c r="F582" s="6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c r="A583" s="2"/>
      <c r="B583" s="2"/>
      <c r="C583" s="2"/>
      <c r="D583" s="2"/>
      <c r="E583" s="2"/>
      <c r="F583" s="6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c r="A584" s="2"/>
      <c r="B584" s="2"/>
      <c r="C584" s="2"/>
      <c r="D584" s="2"/>
      <c r="E584" s="2"/>
      <c r="F584" s="6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c r="A585" s="2"/>
      <c r="B585" s="2"/>
      <c r="C585" s="2"/>
      <c r="D585" s="2"/>
      <c r="E585" s="2"/>
      <c r="F585" s="6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c r="A586" s="2"/>
      <c r="B586" s="2"/>
      <c r="C586" s="2"/>
      <c r="D586" s="2"/>
      <c r="E586" s="2"/>
      <c r="F586" s="6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c r="A587" s="2"/>
      <c r="B587" s="2"/>
      <c r="C587" s="2"/>
      <c r="D587" s="2"/>
      <c r="E587" s="2"/>
      <c r="F587" s="6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c r="A588" s="2"/>
      <c r="B588" s="2"/>
      <c r="C588" s="2"/>
      <c r="D588" s="2"/>
      <c r="E588" s="2"/>
      <c r="F588" s="6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c r="A589" s="2"/>
      <c r="B589" s="2"/>
      <c r="C589" s="2"/>
      <c r="D589" s="2"/>
      <c r="E589" s="2"/>
      <c r="F589" s="6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c r="A590" s="2"/>
      <c r="B590" s="2"/>
      <c r="C590" s="2"/>
      <c r="D590" s="2"/>
      <c r="E590" s="2"/>
      <c r="F590" s="6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c r="A591" s="2"/>
      <c r="B591" s="2"/>
      <c r="C591" s="2"/>
      <c r="D591" s="2"/>
      <c r="E591" s="2"/>
      <c r="F591" s="6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c r="A592" s="2"/>
      <c r="B592" s="2"/>
      <c r="C592" s="2"/>
      <c r="D592" s="2"/>
      <c r="E592" s="2"/>
      <c r="F592" s="6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c r="A593" s="2"/>
      <c r="B593" s="2"/>
      <c r="C593" s="2"/>
      <c r="D593" s="2"/>
      <c r="E593" s="2"/>
      <c r="F593" s="6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c r="A594" s="2"/>
      <c r="B594" s="2"/>
      <c r="C594" s="2"/>
      <c r="D594" s="2"/>
      <c r="E594" s="2"/>
      <c r="F594" s="6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c r="A595" s="2"/>
      <c r="B595" s="2"/>
      <c r="C595" s="2"/>
      <c r="D595" s="2"/>
      <c r="E595" s="2"/>
      <c r="F595" s="6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c r="A596" s="2"/>
      <c r="B596" s="2"/>
      <c r="C596" s="2"/>
      <c r="D596" s="2"/>
      <c r="E596" s="2"/>
      <c r="F596" s="6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c r="A597" s="2"/>
      <c r="B597" s="2"/>
      <c r="C597" s="2"/>
      <c r="D597" s="2"/>
      <c r="E597" s="2"/>
      <c r="F597" s="6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c r="A598" s="2"/>
      <c r="B598" s="2"/>
      <c r="C598" s="2"/>
      <c r="D598" s="2"/>
      <c r="E598" s="2"/>
      <c r="F598" s="6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c r="A599" s="2"/>
      <c r="B599" s="2"/>
      <c r="C599" s="2"/>
      <c r="D599" s="2"/>
      <c r="E599" s="2"/>
      <c r="F599" s="6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c r="A600" s="2"/>
      <c r="B600" s="2"/>
      <c r="C600" s="2"/>
      <c r="D600" s="2"/>
      <c r="E600" s="2"/>
      <c r="F600" s="6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c r="A601" s="2"/>
      <c r="B601" s="2"/>
      <c r="C601" s="2"/>
      <c r="D601" s="2"/>
      <c r="E601" s="2"/>
      <c r="F601" s="6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c r="A602" s="2"/>
      <c r="B602" s="2"/>
      <c r="C602" s="2"/>
      <c r="D602" s="2"/>
      <c r="E602" s="2"/>
      <c r="F602" s="6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c r="A603" s="2"/>
      <c r="B603" s="2"/>
      <c r="C603" s="2"/>
      <c r="D603" s="2"/>
      <c r="E603" s="2"/>
      <c r="F603" s="6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c r="A604" s="2"/>
      <c r="B604" s="2"/>
      <c r="C604" s="2"/>
      <c r="D604" s="2"/>
      <c r="E604" s="2"/>
      <c r="F604" s="6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c r="A605" s="2"/>
      <c r="B605" s="2"/>
      <c r="C605" s="2"/>
      <c r="D605" s="2"/>
      <c r="E605" s="2"/>
      <c r="F605" s="6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c r="A606" s="2"/>
      <c r="B606" s="2"/>
      <c r="C606" s="2"/>
      <c r="D606" s="2"/>
      <c r="E606" s="2"/>
      <c r="F606" s="6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c r="A607" s="2"/>
      <c r="B607" s="2"/>
      <c r="C607" s="2"/>
      <c r="D607" s="2"/>
      <c r="E607" s="2"/>
      <c r="F607" s="6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c r="A608" s="2"/>
      <c r="B608" s="2"/>
      <c r="C608" s="2"/>
      <c r="D608" s="2"/>
      <c r="E608" s="2"/>
      <c r="F608" s="6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c r="A609" s="2"/>
      <c r="B609" s="2"/>
      <c r="C609" s="2"/>
      <c r="D609" s="2"/>
      <c r="E609" s="2"/>
      <c r="F609" s="6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c r="A610" s="2"/>
      <c r="B610" s="2"/>
      <c r="C610" s="2"/>
      <c r="D610" s="2"/>
      <c r="E610" s="2"/>
      <c r="F610" s="6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c r="A611" s="2"/>
      <c r="B611" s="2"/>
      <c r="C611" s="2"/>
      <c r="D611" s="2"/>
      <c r="E611" s="2"/>
      <c r="F611" s="6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c r="A612" s="2"/>
      <c r="B612" s="2"/>
      <c r="C612" s="2"/>
      <c r="D612" s="2"/>
      <c r="E612" s="2"/>
      <c r="F612" s="6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c r="A613" s="2"/>
      <c r="B613" s="2"/>
      <c r="C613" s="2"/>
      <c r="D613" s="2"/>
      <c r="E613" s="2"/>
      <c r="F613" s="6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c r="A614" s="2"/>
      <c r="B614" s="2"/>
      <c r="C614" s="2"/>
      <c r="D614" s="2"/>
      <c r="E614" s="2"/>
      <c r="F614" s="6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c r="A615" s="2"/>
      <c r="B615" s="2"/>
      <c r="C615" s="2"/>
      <c r="D615" s="2"/>
      <c r="E615" s="2"/>
      <c r="F615" s="6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c r="A616" s="2"/>
      <c r="B616" s="2"/>
      <c r="C616" s="2"/>
      <c r="D616" s="2"/>
      <c r="E616" s="2"/>
      <c r="F616" s="6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c r="A617" s="2"/>
      <c r="B617" s="2"/>
      <c r="C617" s="2"/>
      <c r="D617" s="2"/>
      <c r="E617" s="2"/>
      <c r="F617" s="6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c r="A618" s="2"/>
      <c r="B618" s="2"/>
      <c r="C618" s="2"/>
      <c r="D618" s="2"/>
      <c r="E618" s="2"/>
      <c r="F618" s="6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c r="A619" s="2"/>
      <c r="B619" s="2"/>
      <c r="C619" s="2"/>
      <c r="D619" s="2"/>
      <c r="E619" s="2"/>
      <c r="F619" s="6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c r="A620" s="2"/>
      <c r="B620" s="2"/>
      <c r="C620" s="2"/>
      <c r="D620" s="2"/>
      <c r="E620" s="2"/>
      <c r="F620" s="6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c r="A621" s="2"/>
      <c r="B621" s="2"/>
      <c r="C621" s="2"/>
      <c r="D621" s="2"/>
      <c r="E621" s="2"/>
      <c r="F621" s="6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c r="A622" s="2"/>
      <c r="B622" s="2"/>
      <c r="C622" s="2"/>
      <c r="D622" s="2"/>
      <c r="E622" s="2"/>
      <c r="F622" s="6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c r="A623" s="2"/>
      <c r="B623" s="2"/>
      <c r="C623" s="2"/>
      <c r="D623" s="2"/>
      <c r="E623" s="2"/>
      <c r="F623" s="6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c r="A624" s="2"/>
      <c r="B624" s="2"/>
      <c r="C624" s="2"/>
      <c r="D624" s="2"/>
      <c r="E624" s="2"/>
      <c r="F624" s="6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c r="A625" s="2"/>
      <c r="B625" s="2"/>
      <c r="C625" s="2"/>
      <c r="D625" s="2"/>
      <c r="E625" s="2"/>
      <c r="F625" s="6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c r="A626" s="2"/>
      <c r="B626" s="2"/>
      <c r="C626" s="2"/>
      <c r="D626" s="2"/>
      <c r="E626" s="2"/>
      <c r="F626" s="6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c r="A627" s="2"/>
      <c r="B627" s="2"/>
      <c r="C627" s="2"/>
      <c r="D627" s="2"/>
      <c r="E627" s="2"/>
      <c r="F627" s="6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c r="A628" s="2"/>
      <c r="B628" s="2"/>
      <c r="C628" s="2"/>
      <c r="D628" s="2"/>
      <c r="E628" s="2"/>
      <c r="F628" s="6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c r="A629" s="2"/>
      <c r="B629" s="2"/>
      <c r="C629" s="2"/>
      <c r="D629" s="2"/>
      <c r="E629" s="2"/>
      <c r="F629" s="6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c r="A630" s="2"/>
      <c r="B630" s="2"/>
      <c r="C630" s="2"/>
      <c r="D630" s="2"/>
      <c r="E630" s="2"/>
      <c r="F630" s="6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c r="A631" s="2"/>
      <c r="B631" s="2"/>
      <c r="C631" s="2"/>
      <c r="D631" s="2"/>
      <c r="E631" s="2"/>
      <c r="F631" s="6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c r="A632" s="2"/>
      <c r="B632" s="2"/>
      <c r="C632" s="2"/>
      <c r="D632" s="2"/>
      <c r="E632" s="2"/>
      <c r="F632" s="6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c r="A633" s="2"/>
      <c r="B633" s="2"/>
      <c r="C633" s="2"/>
      <c r="D633" s="2"/>
      <c r="E633" s="2"/>
      <c r="F633" s="6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c r="A634" s="2"/>
      <c r="B634" s="2"/>
      <c r="C634" s="2"/>
      <c r="D634" s="2"/>
      <c r="E634" s="2"/>
      <c r="F634" s="6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c r="A635" s="2"/>
      <c r="B635" s="2"/>
      <c r="C635" s="2"/>
      <c r="D635" s="2"/>
      <c r="E635" s="2"/>
      <c r="F635" s="6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c r="A636" s="2"/>
      <c r="B636" s="2"/>
      <c r="C636" s="2"/>
      <c r="D636" s="2"/>
      <c r="E636" s="2"/>
      <c r="F636" s="6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c r="A637" s="2"/>
      <c r="B637" s="2"/>
      <c r="C637" s="2"/>
      <c r="D637" s="2"/>
      <c r="E637" s="2"/>
      <c r="F637" s="6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c r="A638" s="2"/>
      <c r="B638" s="2"/>
      <c r="C638" s="2"/>
      <c r="D638" s="2"/>
      <c r="E638" s="2"/>
      <c r="F638" s="6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c r="A639" s="2"/>
      <c r="B639" s="2"/>
      <c r="C639" s="2"/>
      <c r="D639" s="2"/>
      <c r="E639" s="2"/>
      <c r="F639" s="6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c r="A640" s="2"/>
      <c r="B640" s="2"/>
      <c r="C640" s="2"/>
      <c r="D640" s="2"/>
      <c r="E640" s="2"/>
      <c r="F640" s="6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c r="A641" s="2"/>
      <c r="B641" s="2"/>
      <c r="C641" s="2"/>
      <c r="D641" s="2"/>
      <c r="E641" s="2"/>
      <c r="F641" s="6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c r="A642" s="2"/>
      <c r="B642" s="2"/>
      <c r="C642" s="2"/>
      <c r="D642" s="2"/>
      <c r="E642" s="2"/>
      <c r="F642" s="6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c r="A643" s="2"/>
      <c r="B643" s="2"/>
      <c r="C643" s="2"/>
      <c r="D643" s="2"/>
      <c r="E643" s="2"/>
      <c r="F643" s="6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c r="A644" s="2"/>
      <c r="B644" s="2"/>
      <c r="C644" s="2"/>
      <c r="D644" s="2"/>
      <c r="E644" s="2"/>
      <c r="F644" s="6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c r="A645" s="2"/>
      <c r="B645" s="2"/>
      <c r="C645" s="2"/>
      <c r="D645" s="2"/>
      <c r="E645" s="2"/>
      <c r="F645" s="6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c r="A646" s="2"/>
      <c r="B646" s="2"/>
      <c r="C646" s="2"/>
      <c r="D646" s="2"/>
      <c r="E646" s="2"/>
      <c r="F646" s="6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c r="A647" s="2"/>
      <c r="B647" s="2"/>
      <c r="C647" s="2"/>
      <c r="D647" s="2"/>
      <c r="E647" s="2"/>
      <c r="F647" s="6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c r="A648" s="2"/>
      <c r="B648" s="2"/>
      <c r="C648" s="2"/>
      <c r="D648" s="2"/>
      <c r="E648" s="2"/>
      <c r="F648" s="6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c r="A649" s="2"/>
      <c r="B649" s="2"/>
      <c r="C649" s="2"/>
      <c r="D649" s="2"/>
      <c r="E649" s="2"/>
      <c r="F649" s="6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c r="A650" s="2"/>
      <c r="B650" s="2"/>
      <c r="C650" s="2"/>
      <c r="D650" s="2"/>
      <c r="E650" s="2"/>
      <c r="F650" s="6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c r="A651" s="2"/>
      <c r="B651" s="2"/>
      <c r="C651" s="2"/>
      <c r="D651" s="2"/>
      <c r="E651" s="2"/>
      <c r="F651" s="6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c r="A652" s="2"/>
      <c r="B652" s="2"/>
      <c r="C652" s="2"/>
      <c r="D652" s="2"/>
      <c r="E652" s="2"/>
      <c r="F652" s="6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c r="A653" s="2"/>
      <c r="B653" s="2"/>
      <c r="C653" s="2"/>
      <c r="D653" s="2"/>
      <c r="E653" s="2"/>
      <c r="F653" s="6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c r="A654" s="2"/>
      <c r="B654" s="2"/>
      <c r="C654" s="2"/>
      <c r="D654" s="2"/>
      <c r="E654" s="2"/>
      <c r="F654" s="6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c r="A655" s="2"/>
      <c r="B655" s="2"/>
      <c r="C655" s="2"/>
      <c r="D655" s="2"/>
      <c r="E655" s="2"/>
      <c r="F655" s="6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c r="A656" s="2"/>
      <c r="B656" s="2"/>
      <c r="C656" s="2"/>
      <c r="D656" s="2"/>
      <c r="E656" s="2"/>
      <c r="F656" s="6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c r="A657" s="2"/>
      <c r="B657" s="2"/>
      <c r="C657" s="2"/>
      <c r="D657" s="2"/>
      <c r="E657" s="2"/>
      <c r="F657" s="6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c r="A658" s="2"/>
      <c r="B658" s="2"/>
      <c r="C658" s="2"/>
      <c r="D658" s="2"/>
      <c r="E658" s="2"/>
      <c r="F658" s="6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c r="A659" s="2"/>
      <c r="B659" s="2"/>
      <c r="C659" s="2"/>
      <c r="D659" s="2"/>
      <c r="E659" s="2"/>
      <c r="F659" s="6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c r="A660" s="2"/>
      <c r="B660" s="2"/>
      <c r="C660" s="2"/>
      <c r="D660" s="2"/>
      <c r="E660" s="2"/>
      <c r="F660" s="6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c r="A661" s="2"/>
      <c r="B661" s="2"/>
      <c r="C661" s="2"/>
      <c r="D661" s="2"/>
      <c r="E661" s="2"/>
      <c r="F661" s="6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c r="A662" s="2"/>
      <c r="B662" s="2"/>
      <c r="C662" s="2"/>
      <c r="D662" s="2"/>
      <c r="E662" s="2"/>
      <c r="F662" s="6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c r="A663" s="2"/>
      <c r="B663" s="2"/>
      <c r="C663" s="2"/>
      <c r="D663" s="2"/>
      <c r="E663" s="2"/>
      <c r="F663" s="6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c r="A664" s="2"/>
      <c r="B664" s="2"/>
      <c r="C664" s="2"/>
      <c r="D664" s="2"/>
      <c r="E664" s="2"/>
      <c r="F664" s="6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c r="A665" s="2"/>
      <c r="B665" s="2"/>
      <c r="C665" s="2"/>
      <c r="D665" s="2"/>
      <c r="E665" s="2"/>
      <c r="F665" s="6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c r="A666" s="2"/>
      <c r="B666" s="2"/>
      <c r="C666" s="2"/>
      <c r="D666" s="2"/>
      <c r="E666" s="2"/>
      <c r="F666" s="6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c r="A667" s="2"/>
      <c r="B667" s="2"/>
      <c r="C667" s="2"/>
      <c r="D667" s="2"/>
      <c r="E667" s="2"/>
      <c r="F667" s="6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c r="A668" s="2"/>
      <c r="B668" s="2"/>
      <c r="C668" s="2"/>
      <c r="D668" s="2"/>
      <c r="E668" s="2"/>
      <c r="F668" s="6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c r="A669" s="2"/>
      <c r="B669" s="2"/>
      <c r="C669" s="2"/>
      <c r="D669" s="2"/>
      <c r="E669" s="2"/>
      <c r="F669" s="6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c r="A670" s="2"/>
      <c r="B670" s="2"/>
      <c r="C670" s="2"/>
      <c r="D670" s="2"/>
      <c r="E670" s="2"/>
      <c r="F670" s="6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c r="A671" s="2"/>
      <c r="B671" s="2"/>
      <c r="C671" s="2"/>
      <c r="D671" s="2"/>
      <c r="E671" s="2"/>
      <c r="F671" s="6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c r="A672" s="2"/>
      <c r="B672" s="2"/>
      <c r="C672" s="2"/>
      <c r="D672" s="2"/>
      <c r="E672" s="2"/>
      <c r="F672" s="6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c r="A673" s="2"/>
      <c r="B673" s="2"/>
      <c r="C673" s="2"/>
      <c r="D673" s="2"/>
      <c r="E673" s="2"/>
      <c r="F673" s="6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c r="A674" s="2"/>
      <c r="B674" s="2"/>
      <c r="C674" s="2"/>
      <c r="D674" s="2"/>
      <c r="E674" s="2"/>
      <c r="F674" s="6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c r="A675" s="2"/>
      <c r="B675" s="2"/>
      <c r="C675" s="2"/>
      <c r="D675" s="2"/>
      <c r="E675" s="2"/>
      <c r="F675" s="6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c r="A676" s="2"/>
      <c r="B676" s="2"/>
      <c r="C676" s="2"/>
      <c r="D676" s="2"/>
      <c r="E676" s="2"/>
      <c r="F676" s="6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c r="A677" s="2"/>
      <c r="B677" s="2"/>
      <c r="C677" s="2"/>
      <c r="D677" s="2"/>
      <c r="E677" s="2"/>
      <c r="F677" s="6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c r="A678" s="2"/>
      <c r="B678" s="2"/>
      <c r="C678" s="2"/>
      <c r="D678" s="2"/>
      <c r="E678" s="2"/>
      <c r="F678" s="6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c r="A679" s="2"/>
      <c r="B679" s="2"/>
      <c r="C679" s="2"/>
      <c r="D679" s="2"/>
      <c r="E679" s="2"/>
      <c r="F679" s="6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c r="A680" s="2"/>
      <c r="B680" s="2"/>
      <c r="C680" s="2"/>
      <c r="D680" s="2"/>
      <c r="E680" s="2"/>
      <c r="F680" s="6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c r="A681" s="2"/>
      <c r="B681" s="2"/>
      <c r="C681" s="2"/>
      <c r="D681" s="2"/>
      <c r="E681" s="2"/>
      <c r="F681" s="6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c r="A682" s="2"/>
      <c r="B682" s="2"/>
      <c r="C682" s="2"/>
      <c r="D682" s="2"/>
      <c r="E682" s="2"/>
      <c r="F682" s="6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c r="A683" s="2"/>
      <c r="B683" s="2"/>
      <c r="C683" s="2"/>
      <c r="D683" s="2"/>
      <c r="E683" s="2"/>
      <c r="F683" s="6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c r="A684" s="2"/>
      <c r="B684" s="2"/>
      <c r="C684" s="2"/>
      <c r="D684" s="2"/>
      <c r="E684" s="2"/>
      <c r="F684" s="6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c r="A685" s="2"/>
      <c r="B685" s="2"/>
      <c r="C685" s="2"/>
      <c r="D685" s="2"/>
      <c r="E685" s="2"/>
      <c r="F685" s="6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c r="A686" s="2"/>
      <c r="B686" s="2"/>
      <c r="C686" s="2"/>
      <c r="D686" s="2"/>
      <c r="E686" s="2"/>
      <c r="F686" s="6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c r="A687" s="2"/>
      <c r="B687" s="2"/>
      <c r="C687" s="2"/>
      <c r="D687" s="2"/>
      <c r="E687" s="2"/>
      <c r="F687" s="6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c r="A688" s="2"/>
      <c r="B688" s="2"/>
      <c r="C688" s="2"/>
      <c r="D688" s="2"/>
      <c r="E688" s="2"/>
      <c r="F688" s="6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c r="A689" s="2"/>
      <c r="B689" s="2"/>
      <c r="C689" s="2"/>
      <c r="D689" s="2"/>
      <c r="E689" s="2"/>
      <c r="F689" s="6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c r="A690" s="2"/>
      <c r="B690" s="2"/>
      <c r="C690" s="2"/>
      <c r="D690" s="2"/>
      <c r="E690" s="2"/>
      <c r="F690" s="6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c r="A691" s="2"/>
      <c r="B691" s="2"/>
      <c r="C691" s="2"/>
      <c r="D691" s="2"/>
      <c r="E691" s="2"/>
      <c r="F691" s="6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c r="A692" s="2"/>
      <c r="B692" s="2"/>
      <c r="C692" s="2"/>
      <c r="D692" s="2"/>
      <c r="E692" s="2"/>
      <c r="F692" s="6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c r="A693" s="2"/>
      <c r="B693" s="2"/>
      <c r="C693" s="2"/>
      <c r="D693" s="2"/>
      <c r="E693" s="2"/>
      <c r="F693" s="6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c r="A694" s="2"/>
      <c r="B694" s="2"/>
      <c r="C694" s="2"/>
      <c r="D694" s="2"/>
      <c r="E694" s="2"/>
      <c r="F694" s="6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c r="A695" s="2"/>
      <c r="B695" s="2"/>
      <c r="C695" s="2"/>
      <c r="D695" s="2"/>
      <c r="E695" s="2"/>
      <c r="F695" s="6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c r="A696" s="2"/>
      <c r="B696" s="2"/>
      <c r="C696" s="2"/>
      <c r="D696" s="2"/>
      <c r="E696" s="2"/>
      <c r="F696" s="6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c r="A697" s="2"/>
      <c r="B697" s="2"/>
      <c r="C697" s="2"/>
      <c r="D697" s="2"/>
      <c r="E697" s="2"/>
      <c r="F697" s="6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c r="A698" s="2"/>
      <c r="B698" s="2"/>
      <c r="C698" s="2"/>
      <c r="D698" s="2"/>
      <c r="E698" s="2"/>
      <c r="F698" s="6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c r="A699" s="2"/>
      <c r="B699" s="2"/>
      <c r="C699" s="2"/>
      <c r="D699" s="2"/>
      <c r="E699" s="2"/>
      <c r="F699" s="6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c r="A700" s="2"/>
      <c r="B700" s="2"/>
      <c r="C700" s="2"/>
      <c r="D700" s="2"/>
      <c r="E700" s="2"/>
      <c r="F700" s="6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c r="A701" s="2"/>
      <c r="B701" s="2"/>
      <c r="C701" s="2"/>
      <c r="D701" s="2"/>
      <c r="E701" s="2"/>
      <c r="F701" s="6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c r="A702" s="2"/>
      <c r="B702" s="2"/>
      <c r="C702" s="2"/>
      <c r="D702" s="2"/>
      <c r="E702" s="2"/>
      <c r="F702" s="6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c r="A703" s="2"/>
      <c r="B703" s="2"/>
      <c r="C703" s="2"/>
      <c r="D703" s="2"/>
      <c r="E703" s="2"/>
      <c r="F703" s="6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c r="A704" s="2"/>
      <c r="B704" s="2"/>
      <c r="C704" s="2"/>
      <c r="D704" s="2"/>
      <c r="E704" s="2"/>
      <c r="F704" s="6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c r="A705" s="2"/>
      <c r="B705" s="2"/>
      <c r="C705" s="2"/>
      <c r="D705" s="2"/>
      <c r="E705" s="2"/>
      <c r="F705" s="6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c r="A706" s="2"/>
      <c r="B706" s="2"/>
      <c r="C706" s="2"/>
      <c r="D706" s="2"/>
      <c r="E706" s="2"/>
      <c r="F706" s="6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c r="A707" s="2"/>
      <c r="B707" s="2"/>
      <c r="C707" s="2"/>
      <c r="D707" s="2"/>
      <c r="E707" s="2"/>
      <c r="F707" s="6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c r="A708" s="2"/>
      <c r="B708" s="2"/>
      <c r="C708" s="2"/>
      <c r="D708" s="2"/>
      <c r="E708" s="2"/>
      <c r="F708" s="6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c r="A709" s="2"/>
      <c r="B709" s="2"/>
      <c r="C709" s="2"/>
      <c r="D709" s="2"/>
      <c r="E709" s="2"/>
      <c r="F709" s="6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c r="A710" s="2"/>
      <c r="B710" s="2"/>
      <c r="C710" s="2"/>
      <c r="D710" s="2"/>
      <c r="E710" s="2"/>
      <c r="F710" s="6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c r="A711" s="2"/>
      <c r="B711" s="2"/>
      <c r="C711" s="2"/>
      <c r="D711" s="2"/>
      <c r="E711" s="2"/>
      <c r="F711" s="6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c r="A712" s="2"/>
      <c r="B712" s="2"/>
      <c r="C712" s="2"/>
      <c r="D712" s="2"/>
      <c r="E712" s="2"/>
      <c r="F712" s="6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c r="A713" s="2"/>
      <c r="B713" s="2"/>
      <c r="C713" s="2"/>
      <c r="D713" s="2"/>
      <c r="E713" s="2"/>
      <c r="F713" s="6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c r="A714" s="2"/>
      <c r="B714" s="2"/>
      <c r="C714" s="2"/>
      <c r="D714" s="2"/>
      <c r="E714" s="2"/>
      <c r="F714" s="6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c r="A715" s="2"/>
      <c r="B715" s="2"/>
      <c r="C715" s="2"/>
      <c r="D715" s="2"/>
      <c r="E715" s="2"/>
      <c r="F715" s="6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c r="A716" s="2"/>
      <c r="B716" s="2"/>
      <c r="C716" s="2"/>
      <c r="D716" s="2"/>
      <c r="E716" s="2"/>
      <c r="F716" s="6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c r="A717" s="2"/>
      <c r="B717" s="2"/>
      <c r="C717" s="2"/>
      <c r="D717" s="2"/>
      <c r="E717" s="2"/>
      <c r="F717" s="6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c r="A718" s="2"/>
      <c r="B718" s="2"/>
      <c r="C718" s="2"/>
      <c r="D718" s="2"/>
      <c r="E718" s="2"/>
      <c r="F718" s="6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c r="A719" s="2"/>
      <c r="B719" s="2"/>
      <c r="C719" s="2"/>
      <c r="D719" s="2"/>
      <c r="E719" s="2"/>
      <c r="F719" s="6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c r="A720" s="2"/>
      <c r="B720" s="2"/>
      <c r="C720" s="2"/>
      <c r="D720" s="2"/>
      <c r="E720" s="2"/>
      <c r="F720" s="6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c r="A721" s="2"/>
      <c r="B721" s="2"/>
      <c r="C721" s="2"/>
      <c r="D721" s="2"/>
      <c r="E721" s="2"/>
      <c r="F721" s="6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c r="A722" s="2"/>
      <c r="B722" s="2"/>
      <c r="C722" s="2"/>
      <c r="D722" s="2"/>
      <c r="E722" s="2"/>
      <c r="F722" s="6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c r="A723" s="2"/>
      <c r="B723" s="2"/>
      <c r="C723" s="2"/>
      <c r="D723" s="2"/>
      <c r="E723" s="2"/>
      <c r="F723" s="6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c r="A724" s="2"/>
      <c r="B724" s="2"/>
      <c r="C724" s="2"/>
      <c r="D724" s="2"/>
      <c r="E724" s="2"/>
      <c r="F724" s="6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c r="A725" s="2"/>
      <c r="B725" s="2"/>
      <c r="C725" s="2"/>
      <c r="D725" s="2"/>
      <c r="E725" s="2"/>
      <c r="F725" s="6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c r="A726" s="2"/>
      <c r="B726" s="2"/>
      <c r="C726" s="2"/>
      <c r="D726" s="2"/>
      <c r="E726" s="2"/>
      <c r="F726" s="6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c r="A727" s="2"/>
      <c r="B727" s="2"/>
      <c r="C727" s="2"/>
      <c r="D727" s="2"/>
      <c r="E727" s="2"/>
      <c r="F727" s="6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c r="A728" s="2"/>
      <c r="B728" s="2"/>
      <c r="C728" s="2"/>
      <c r="D728" s="2"/>
      <c r="E728" s="2"/>
      <c r="F728" s="6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c r="A729" s="2"/>
      <c r="B729" s="2"/>
      <c r="C729" s="2"/>
      <c r="D729" s="2"/>
      <c r="E729" s="2"/>
      <c r="F729" s="6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c r="A730" s="2"/>
      <c r="B730" s="2"/>
      <c r="C730" s="2"/>
      <c r="D730" s="2"/>
      <c r="E730" s="2"/>
      <c r="F730" s="6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c r="A731" s="2"/>
      <c r="B731" s="2"/>
      <c r="C731" s="2"/>
      <c r="D731" s="2"/>
      <c r="E731" s="2"/>
      <c r="F731" s="6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c r="A732" s="2"/>
      <c r="B732" s="2"/>
      <c r="C732" s="2"/>
      <c r="D732" s="2"/>
      <c r="E732" s="2"/>
      <c r="F732" s="6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c r="A733" s="2"/>
      <c r="B733" s="2"/>
      <c r="C733" s="2"/>
      <c r="D733" s="2"/>
      <c r="E733" s="2"/>
      <c r="F733" s="6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c r="A734" s="2"/>
      <c r="B734" s="2"/>
      <c r="C734" s="2"/>
      <c r="D734" s="2"/>
      <c r="E734" s="2"/>
      <c r="F734" s="6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c r="A735" s="2"/>
      <c r="B735" s="2"/>
      <c r="C735" s="2"/>
      <c r="D735" s="2"/>
      <c r="E735" s="2"/>
      <c r="F735" s="6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c r="A736" s="2"/>
      <c r="B736" s="2"/>
      <c r="C736" s="2"/>
      <c r="D736" s="2"/>
      <c r="E736" s="2"/>
      <c r="F736" s="6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c r="A737" s="2"/>
      <c r="B737" s="2"/>
      <c r="C737" s="2"/>
      <c r="D737" s="2"/>
      <c r="E737" s="2"/>
      <c r="F737" s="6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c r="A738" s="2"/>
      <c r="B738" s="2"/>
      <c r="C738" s="2"/>
      <c r="D738" s="2"/>
      <c r="E738" s="2"/>
      <c r="F738" s="6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c r="A739" s="2"/>
      <c r="B739" s="2"/>
      <c r="C739" s="2"/>
      <c r="D739" s="2"/>
      <c r="E739" s="2"/>
      <c r="F739" s="6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c r="A740" s="2"/>
      <c r="B740" s="2"/>
      <c r="C740" s="2"/>
      <c r="D740" s="2"/>
      <c r="E740" s="2"/>
      <c r="F740" s="6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c r="A741" s="2"/>
      <c r="B741" s="2"/>
      <c r="C741" s="2"/>
      <c r="D741" s="2"/>
      <c r="E741" s="2"/>
      <c r="F741" s="6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c r="A742" s="2"/>
      <c r="B742" s="2"/>
      <c r="C742" s="2"/>
      <c r="D742" s="2"/>
      <c r="E742" s="2"/>
      <c r="F742" s="6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c r="A743" s="2"/>
      <c r="B743" s="2"/>
      <c r="C743" s="2"/>
      <c r="D743" s="2"/>
      <c r="E743" s="2"/>
      <c r="F743" s="6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c r="A744" s="2"/>
      <c r="B744" s="2"/>
      <c r="C744" s="2"/>
      <c r="D744" s="2"/>
      <c r="E744" s="2"/>
      <c r="F744" s="6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c r="A745" s="2"/>
      <c r="B745" s="2"/>
      <c r="C745" s="2"/>
      <c r="D745" s="2"/>
      <c r="E745" s="2"/>
      <c r="F745" s="6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c r="A746" s="2"/>
      <c r="B746" s="2"/>
      <c r="C746" s="2"/>
      <c r="D746" s="2"/>
      <c r="E746" s="2"/>
      <c r="F746" s="6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c r="A747" s="2"/>
      <c r="B747" s="2"/>
      <c r="C747" s="2"/>
      <c r="D747" s="2"/>
      <c r="E747" s="2"/>
      <c r="F747" s="6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c r="A748" s="2"/>
      <c r="B748" s="2"/>
      <c r="C748" s="2"/>
      <c r="D748" s="2"/>
      <c r="E748" s="2"/>
      <c r="F748" s="6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c r="A749" s="2"/>
      <c r="B749" s="2"/>
      <c r="C749" s="2"/>
      <c r="D749" s="2"/>
      <c r="E749" s="2"/>
      <c r="F749" s="6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c r="A750" s="2"/>
      <c r="B750" s="2"/>
      <c r="C750" s="2"/>
      <c r="D750" s="2"/>
      <c r="E750" s="2"/>
      <c r="F750" s="6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c r="A751" s="2"/>
      <c r="B751" s="2"/>
      <c r="C751" s="2"/>
      <c r="D751" s="2"/>
      <c r="E751" s="2"/>
      <c r="F751" s="6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c r="A752" s="2"/>
      <c r="B752" s="2"/>
      <c r="C752" s="2"/>
      <c r="D752" s="2"/>
      <c r="E752" s="2"/>
      <c r="F752" s="6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c r="A753" s="2"/>
      <c r="B753" s="2"/>
      <c r="C753" s="2"/>
      <c r="D753" s="2"/>
      <c r="E753" s="2"/>
      <c r="F753" s="6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c r="A754" s="2"/>
      <c r="B754" s="2"/>
      <c r="C754" s="2"/>
      <c r="D754" s="2"/>
      <c r="E754" s="2"/>
      <c r="F754" s="6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c r="A755" s="2"/>
      <c r="B755" s="2"/>
      <c r="C755" s="2"/>
      <c r="D755" s="2"/>
      <c r="E755" s="2"/>
      <c r="F755" s="6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c r="A756" s="2"/>
      <c r="B756" s="2"/>
      <c r="C756" s="2"/>
      <c r="D756" s="2"/>
      <c r="E756" s="2"/>
      <c r="F756" s="6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c r="A757" s="2"/>
      <c r="B757" s="2"/>
      <c r="C757" s="2"/>
      <c r="D757" s="2"/>
      <c r="E757" s="2"/>
      <c r="F757" s="6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c r="A758" s="2"/>
      <c r="B758" s="2"/>
      <c r="C758" s="2"/>
      <c r="D758" s="2"/>
      <c r="E758" s="2"/>
      <c r="F758" s="6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c r="A759" s="2"/>
      <c r="B759" s="2"/>
      <c r="C759" s="2"/>
      <c r="D759" s="2"/>
      <c r="E759" s="2"/>
      <c r="F759" s="6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c r="A760" s="2"/>
      <c r="B760" s="2"/>
      <c r="C760" s="2"/>
      <c r="D760" s="2"/>
      <c r="E760" s="2"/>
      <c r="F760" s="6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c r="A761" s="2"/>
      <c r="B761" s="2"/>
      <c r="C761" s="2"/>
      <c r="D761" s="2"/>
      <c r="E761" s="2"/>
      <c r="F761" s="6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c r="A762" s="2"/>
      <c r="B762" s="2"/>
      <c r="C762" s="2"/>
      <c r="D762" s="2"/>
      <c r="E762" s="2"/>
      <c r="F762" s="6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c r="A763" s="2"/>
      <c r="B763" s="2"/>
      <c r="C763" s="2"/>
      <c r="D763" s="2"/>
      <c r="E763" s="2"/>
      <c r="F763" s="6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c r="A764" s="2"/>
      <c r="B764" s="2"/>
      <c r="C764" s="2"/>
      <c r="D764" s="2"/>
      <c r="E764" s="2"/>
      <c r="F764" s="6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c r="A765" s="2"/>
      <c r="B765" s="2"/>
      <c r="C765" s="2"/>
      <c r="D765" s="2"/>
      <c r="E765" s="2"/>
      <c r="F765" s="6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c r="A766" s="2"/>
      <c r="B766" s="2"/>
      <c r="C766" s="2"/>
      <c r="D766" s="2"/>
      <c r="E766" s="2"/>
      <c r="F766" s="6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c r="A767" s="2"/>
      <c r="B767" s="2"/>
      <c r="C767" s="2"/>
      <c r="D767" s="2"/>
      <c r="E767" s="2"/>
      <c r="F767" s="6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c r="A768" s="2"/>
      <c r="B768" s="2"/>
      <c r="C768" s="2"/>
      <c r="D768" s="2"/>
      <c r="E768" s="2"/>
      <c r="F768" s="6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c r="A769" s="2"/>
      <c r="B769" s="2"/>
      <c r="C769" s="2"/>
      <c r="D769" s="2"/>
      <c r="E769" s="2"/>
      <c r="F769" s="6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c r="A770" s="2"/>
      <c r="B770" s="2"/>
      <c r="C770" s="2"/>
      <c r="D770" s="2"/>
      <c r="E770" s="2"/>
      <c r="F770" s="6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c r="A771" s="2"/>
      <c r="B771" s="2"/>
      <c r="C771" s="2"/>
      <c r="D771" s="2"/>
      <c r="E771" s="2"/>
      <c r="F771" s="6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c r="A772" s="2"/>
      <c r="B772" s="2"/>
      <c r="C772" s="2"/>
      <c r="D772" s="2"/>
      <c r="E772" s="2"/>
      <c r="F772" s="6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c r="A773" s="2"/>
      <c r="B773" s="2"/>
      <c r="C773" s="2"/>
      <c r="D773" s="2"/>
      <c r="E773" s="2"/>
      <c r="F773" s="6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c r="A774" s="2"/>
      <c r="B774" s="2"/>
      <c r="C774" s="2"/>
      <c r="D774" s="2"/>
      <c r="E774" s="2"/>
      <c r="F774" s="6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c r="A775" s="2"/>
      <c r="B775" s="2"/>
      <c r="C775" s="2"/>
      <c r="D775" s="2"/>
      <c r="E775" s="2"/>
      <c r="F775" s="6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c r="A776" s="2"/>
      <c r="B776" s="2"/>
      <c r="C776" s="2"/>
      <c r="D776" s="2"/>
      <c r="E776" s="2"/>
      <c r="F776" s="6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c r="A777" s="2"/>
      <c r="B777" s="2"/>
      <c r="C777" s="2"/>
      <c r="D777" s="2"/>
      <c r="E777" s="2"/>
      <c r="F777" s="6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c r="A778" s="2"/>
      <c r="B778" s="2"/>
      <c r="C778" s="2"/>
      <c r="D778" s="2"/>
      <c r="E778" s="2"/>
      <c r="F778" s="6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c r="A779" s="2"/>
      <c r="B779" s="2"/>
      <c r="C779" s="2"/>
      <c r="D779" s="2"/>
      <c r="E779" s="2"/>
      <c r="F779" s="6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c r="A780" s="2"/>
      <c r="B780" s="2"/>
      <c r="C780" s="2"/>
      <c r="D780" s="2"/>
      <c r="E780" s="2"/>
      <c r="F780" s="6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c r="A781" s="2"/>
      <c r="B781" s="2"/>
      <c r="C781" s="2"/>
      <c r="D781" s="2"/>
      <c r="E781" s="2"/>
      <c r="F781" s="6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c r="A782" s="2"/>
      <c r="B782" s="2"/>
      <c r="C782" s="2"/>
      <c r="D782" s="2"/>
      <c r="E782" s="2"/>
      <c r="F782" s="6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c r="A783" s="2"/>
      <c r="B783" s="2"/>
      <c r="C783" s="2"/>
      <c r="D783" s="2"/>
      <c r="E783" s="2"/>
      <c r="F783" s="6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c r="A784" s="2"/>
      <c r="B784" s="2"/>
      <c r="C784" s="2"/>
      <c r="D784" s="2"/>
      <c r="E784" s="2"/>
      <c r="F784" s="6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c r="A785" s="2"/>
      <c r="B785" s="2"/>
      <c r="C785" s="2"/>
      <c r="D785" s="2"/>
      <c r="E785" s="2"/>
      <c r="F785" s="6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c r="A786" s="2"/>
      <c r="B786" s="2"/>
      <c r="C786" s="2"/>
      <c r="D786" s="2"/>
      <c r="E786" s="2"/>
      <c r="F786" s="6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c r="A787" s="2"/>
      <c r="B787" s="2"/>
      <c r="C787" s="2"/>
      <c r="D787" s="2"/>
      <c r="E787" s="2"/>
      <c r="F787" s="6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c r="A788" s="2"/>
      <c r="B788" s="2"/>
      <c r="C788" s="2"/>
      <c r="D788" s="2"/>
      <c r="E788" s="2"/>
      <c r="F788" s="6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c r="A789" s="2"/>
      <c r="B789" s="2"/>
      <c r="C789" s="2"/>
      <c r="D789" s="2"/>
      <c r="E789" s="2"/>
      <c r="F789" s="6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c r="A790" s="2"/>
      <c r="B790" s="2"/>
      <c r="C790" s="2"/>
      <c r="D790" s="2"/>
      <c r="E790" s="2"/>
      <c r="F790" s="6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c r="A791" s="2"/>
      <c r="B791" s="2"/>
      <c r="C791" s="2"/>
      <c r="D791" s="2"/>
      <c r="E791" s="2"/>
      <c r="F791" s="6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c r="A792" s="2"/>
      <c r="B792" s="2"/>
      <c r="C792" s="2"/>
      <c r="D792" s="2"/>
      <c r="E792" s="2"/>
      <c r="F792" s="6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c r="A793" s="2"/>
      <c r="B793" s="2"/>
      <c r="C793" s="2"/>
      <c r="D793" s="2"/>
      <c r="E793" s="2"/>
      <c r="F793" s="6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c r="A794" s="2"/>
      <c r="B794" s="2"/>
      <c r="C794" s="2"/>
      <c r="D794" s="2"/>
      <c r="E794" s="2"/>
      <c r="F794" s="6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c r="A795" s="2"/>
      <c r="B795" s="2"/>
      <c r="C795" s="2"/>
      <c r="D795" s="2"/>
      <c r="E795" s="2"/>
      <c r="F795" s="6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c r="A796" s="2"/>
      <c r="B796" s="2"/>
      <c r="C796" s="2"/>
      <c r="D796" s="2"/>
      <c r="E796" s="2"/>
      <c r="F796" s="6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c r="A797" s="2"/>
      <c r="B797" s="2"/>
      <c r="C797" s="2"/>
      <c r="D797" s="2"/>
      <c r="E797" s="2"/>
      <c r="F797" s="6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c r="A798" s="2"/>
      <c r="B798" s="2"/>
      <c r="C798" s="2"/>
      <c r="D798" s="2"/>
      <c r="E798" s="2"/>
      <c r="F798" s="6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c r="A799" s="2"/>
      <c r="B799" s="2"/>
      <c r="C799" s="2"/>
      <c r="D799" s="2"/>
      <c r="E799" s="2"/>
      <c r="F799" s="6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c r="A800" s="2"/>
      <c r="B800" s="2"/>
      <c r="C800" s="2"/>
      <c r="D800" s="2"/>
      <c r="E800" s="2"/>
      <c r="F800" s="6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c r="A801" s="2"/>
      <c r="B801" s="2"/>
      <c r="C801" s="2"/>
      <c r="D801" s="2"/>
      <c r="E801" s="2"/>
      <c r="F801" s="6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c r="A802" s="2"/>
      <c r="B802" s="2"/>
      <c r="C802" s="2"/>
      <c r="D802" s="2"/>
      <c r="E802" s="2"/>
      <c r="F802" s="6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c r="A803" s="2"/>
      <c r="B803" s="2"/>
      <c r="C803" s="2"/>
      <c r="D803" s="2"/>
      <c r="E803" s="2"/>
      <c r="F803" s="6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c r="A804" s="2"/>
      <c r="B804" s="2"/>
      <c r="C804" s="2"/>
      <c r="D804" s="2"/>
      <c r="E804" s="2"/>
      <c r="F804" s="6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c r="A805" s="2"/>
      <c r="B805" s="2"/>
      <c r="C805" s="2"/>
      <c r="D805" s="2"/>
      <c r="E805" s="2"/>
      <c r="F805" s="6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c r="A806" s="2"/>
      <c r="B806" s="2"/>
      <c r="C806" s="2"/>
      <c r="D806" s="2"/>
      <c r="E806" s="2"/>
      <c r="F806" s="6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c r="A807" s="2"/>
      <c r="B807" s="2"/>
      <c r="C807" s="2"/>
      <c r="D807" s="2"/>
      <c r="E807" s="2"/>
      <c r="F807" s="6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c r="A808" s="2"/>
      <c r="B808" s="2"/>
      <c r="C808" s="2"/>
      <c r="D808" s="2"/>
      <c r="E808" s="2"/>
      <c r="F808" s="6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c r="A809" s="2"/>
      <c r="B809" s="2"/>
      <c r="C809" s="2"/>
      <c r="D809" s="2"/>
      <c r="E809" s="2"/>
      <c r="F809" s="6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c r="A810" s="2"/>
      <c r="B810" s="2"/>
      <c r="C810" s="2"/>
      <c r="D810" s="2"/>
      <c r="E810" s="2"/>
      <c r="F810" s="6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c r="A811" s="2"/>
      <c r="B811" s="2"/>
      <c r="C811" s="2"/>
      <c r="D811" s="2"/>
      <c r="E811" s="2"/>
      <c r="F811" s="6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c r="A812" s="2"/>
      <c r="B812" s="2"/>
      <c r="C812" s="2"/>
      <c r="D812" s="2"/>
      <c r="E812" s="2"/>
      <c r="F812" s="6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c r="A813" s="2"/>
      <c r="B813" s="2"/>
      <c r="C813" s="2"/>
      <c r="D813" s="2"/>
      <c r="E813" s="2"/>
      <c r="F813" s="6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c r="A814" s="2"/>
      <c r="B814" s="2"/>
      <c r="C814" s="2"/>
      <c r="D814" s="2"/>
      <c r="E814" s="2"/>
      <c r="F814" s="6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c r="A815" s="2"/>
      <c r="B815" s="2"/>
      <c r="C815" s="2"/>
      <c r="D815" s="2"/>
      <c r="E815" s="2"/>
      <c r="F815" s="6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c r="A816" s="2"/>
      <c r="B816" s="2"/>
      <c r="C816" s="2"/>
      <c r="D816" s="2"/>
      <c r="E816" s="2"/>
      <c r="F816" s="6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c r="A817" s="2"/>
      <c r="B817" s="2"/>
      <c r="C817" s="2"/>
      <c r="D817" s="2"/>
      <c r="E817" s="2"/>
      <c r="F817" s="6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c r="A818" s="2"/>
      <c r="B818" s="2"/>
      <c r="C818" s="2"/>
      <c r="D818" s="2"/>
      <c r="E818" s="2"/>
      <c r="F818" s="6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c r="A819" s="2"/>
      <c r="B819" s="2"/>
      <c r="C819" s="2"/>
      <c r="D819" s="2"/>
      <c r="E819" s="2"/>
      <c r="F819" s="6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c r="A820" s="2"/>
      <c r="B820" s="2"/>
      <c r="C820" s="2"/>
      <c r="D820" s="2"/>
      <c r="E820" s="2"/>
      <c r="F820" s="6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c r="A821" s="2"/>
      <c r="B821" s="2"/>
      <c r="C821" s="2"/>
      <c r="D821" s="2"/>
      <c r="E821" s="2"/>
      <c r="F821" s="6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c r="A822" s="2"/>
      <c r="B822" s="2"/>
      <c r="C822" s="2"/>
      <c r="D822" s="2"/>
      <c r="E822" s="2"/>
      <c r="F822" s="6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c r="A823" s="2"/>
      <c r="B823" s="2"/>
      <c r="C823" s="2"/>
      <c r="D823" s="2"/>
      <c r="E823" s="2"/>
      <c r="F823" s="6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c r="A824" s="2"/>
      <c r="B824" s="2"/>
      <c r="C824" s="2"/>
      <c r="D824" s="2"/>
      <c r="E824" s="2"/>
      <c r="F824" s="6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c r="A825" s="2"/>
      <c r="B825" s="2"/>
      <c r="C825" s="2"/>
      <c r="D825" s="2"/>
      <c r="E825" s="2"/>
      <c r="F825" s="6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c r="A826" s="2"/>
      <c r="B826" s="2"/>
      <c r="C826" s="2"/>
      <c r="D826" s="2"/>
      <c r="E826" s="2"/>
      <c r="F826" s="6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c r="A827" s="2"/>
      <c r="B827" s="2"/>
      <c r="C827" s="2"/>
      <c r="D827" s="2"/>
      <c r="E827" s="2"/>
      <c r="F827" s="6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c r="A828" s="2"/>
      <c r="B828" s="2"/>
      <c r="C828" s="2"/>
      <c r="D828" s="2"/>
      <c r="E828" s="2"/>
      <c r="F828" s="6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c r="A829" s="2"/>
      <c r="B829" s="2"/>
      <c r="C829" s="2"/>
      <c r="D829" s="2"/>
      <c r="E829" s="2"/>
      <c r="F829" s="6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c r="A830" s="2"/>
      <c r="B830" s="2"/>
      <c r="C830" s="2"/>
      <c r="D830" s="2"/>
      <c r="E830" s="2"/>
      <c r="F830" s="6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c r="A831" s="2"/>
      <c r="B831" s="2"/>
      <c r="C831" s="2"/>
      <c r="D831" s="2"/>
      <c r="E831" s="2"/>
      <c r="F831" s="6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c r="A832" s="2"/>
      <c r="B832" s="2"/>
      <c r="C832" s="2"/>
      <c r="D832" s="2"/>
      <c r="E832" s="2"/>
      <c r="F832" s="6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c r="A833" s="2"/>
      <c r="B833" s="2"/>
      <c r="C833" s="2"/>
      <c r="D833" s="2"/>
      <c r="E833" s="2"/>
      <c r="F833" s="6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c r="A834" s="2"/>
      <c r="B834" s="2"/>
      <c r="C834" s="2"/>
      <c r="D834" s="2"/>
      <c r="E834" s="2"/>
      <c r="F834" s="6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c r="A835" s="2"/>
      <c r="B835" s="2"/>
      <c r="C835" s="2"/>
      <c r="D835" s="2"/>
      <c r="E835" s="2"/>
      <c r="F835" s="6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c r="A836" s="2"/>
      <c r="B836" s="2"/>
      <c r="C836" s="2"/>
      <c r="D836" s="2"/>
      <c r="E836" s="2"/>
      <c r="F836" s="6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c r="A837" s="2"/>
      <c r="B837" s="2"/>
      <c r="C837" s="2"/>
      <c r="D837" s="2"/>
      <c r="E837" s="2"/>
      <c r="F837" s="6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c r="A838" s="2"/>
      <c r="B838" s="2"/>
      <c r="C838" s="2"/>
      <c r="D838" s="2"/>
      <c r="E838" s="2"/>
      <c r="F838" s="6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c r="A839" s="2"/>
      <c r="B839" s="2"/>
      <c r="C839" s="2"/>
      <c r="D839" s="2"/>
      <c r="E839" s="2"/>
      <c r="F839" s="6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c r="A840" s="2"/>
      <c r="B840" s="2"/>
      <c r="C840" s="2"/>
      <c r="D840" s="2"/>
      <c r="E840" s="2"/>
      <c r="F840" s="6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c r="A841" s="2"/>
      <c r="B841" s="2"/>
      <c r="C841" s="2"/>
      <c r="D841" s="2"/>
      <c r="E841" s="2"/>
      <c r="F841" s="6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c r="A842" s="2"/>
      <c r="B842" s="2"/>
      <c r="C842" s="2"/>
      <c r="D842" s="2"/>
      <c r="E842" s="2"/>
      <c r="F842" s="6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c r="A843" s="2"/>
      <c r="B843" s="2"/>
      <c r="C843" s="2"/>
      <c r="D843" s="2"/>
      <c r="E843" s="2"/>
      <c r="F843" s="6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c r="A844" s="2"/>
      <c r="B844" s="2"/>
      <c r="C844" s="2"/>
      <c r="D844" s="2"/>
      <c r="E844" s="2"/>
      <c r="F844" s="6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c r="A845" s="2"/>
      <c r="B845" s="2"/>
      <c r="C845" s="2"/>
      <c r="D845" s="2"/>
      <c r="E845" s="2"/>
      <c r="F845" s="6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c r="A846" s="2"/>
      <c r="B846" s="2"/>
      <c r="C846" s="2"/>
      <c r="D846" s="2"/>
      <c r="E846" s="2"/>
      <c r="F846" s="6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c r="A847" s="2"/>
      <c r="B847" s="2"/>
      <c r="C847" s="2"/>
      <c r="D847" s="2"/>
      <c r="E847" s="2"/>
      <c r="F847" s="6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c r="A848" s="2"/>
      <c r="B848" s="2"/>
      <c r="C848" s="2"/>
      <c r="D848" s="2"/>
      <c r="E848" s="2"/>
      <c r="F848" s="6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c r="A849" s="2"/>
      <c r="B849" s="2"/>
      <c r="C849" s="2"/>
      <c r="D849" s="2"/>
      <c r="E849" s="2"/>
      <c r="F849" s="6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c r="A850" s="2"/>
      <c r="B850" s="2"/>
      <c r="C850" s="2"/>
      <c r="D850" s="2"/>
      <c r="E850" s="2"/>
      <c r="F850" s="6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c r="A851" s="2"/>
      <c r="B851" s="2"/>
      <c r="C851" s="2"/>
      <c r="D851" s="2"/>
      <c r="E851" s="2"/>
      <c r="F851" s="6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c r="A852" s="2"/>
      <c r="B852" s="2"/>
      <c r="C852" s="2"/>
      <c r="D852" s="2"/>
      <c r="E852" s="2"/>
      <c r="F852" s="6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c r="A853" s="2"/>
      <c r="B853" s="2"/>
      <c r="C853" s="2"/>
      <c r="D853" s="2"/>
      <c r="E853" s="2"/>
      <c r="F853" s="6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c r="A854" s="2"/>
      <c r="B854" s="2"/>
      <c r="C854" s="2"/>
      <c r="D854" s="2"/>
      <c r="E854" s="2"/>
      <c r="F854" s="6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c r="A855" s="2"/>
      <c r="B855" s="2"/>
      <c r="C855" s="2"/>
      <c r="D855" s="2"/>
      <c r="E855" s="2"/>
      <c r="F855" s="6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c r="A856" s="2"/>
      <c r="B856" s="2"/>
      <c r="C856" s="2"/>
      <c r="D856" s="2"/>
      <c r="E856" s="2"/>
      <c r="F856" s="6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c r="A857" s="2"/>
      <c r="B857" s="2"/>
      <c r="C857" s="2"/>
      <c r="D857" s="2"/>
      <c r="E857" s="2"/>
      <c r="F857" s="6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c r="A858" s="2"/>
      <c r="B858" s="2"/>
      <c r="C858" s="2"/>
      <c r="D858" s="2"/>
      <c r="E858" s="2"/>
      <c r="F858" s="6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c r="A859" s="2"/>
      <c r="B859" s="2"/>
      <c r="C859" s="2"/>
      <c r="D859" s="2"/>
      <c r="E859" s="2"/>
      <c r="F859" s="6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c r="A860" s="2"/>
      <c r="B860" s="2"/>
      <c r="C860" s="2"/>
      <c r="D860" s="2"/>
      <c r="E860" s="2"/>
      <c r="F860" s="6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c r="A861" s="2"/>
      <c r="B861" s="2"/>
      <c r="C861" s="2"/>
      <c r="D861" s="2"/>
      <c r="E861" s="2"/>
      <c r="F861" s="6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c r="A862" s="2"/>
      <c r="B862" s="2"/>
      <c r="C862" s="2"/>
      <c r="D862" s="2"/>
      <c r="E862" s="2"/>
      <c r="F862" s="6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c r="A863" s="2"/>
      <c r="B863" s="2"/>
      <c r="C863" s="2"/>
      <c r="D863" s="2"/>
      <c r="E863" s="2"/>
      <c r="F863" s="6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c r="A864" s="2"/>
      <c r="B864" s="2"/>
      <c r="C864" s="2"/>
      <c r="D864" s="2"/>
      <c r="E864" s="2"/>
      <c r="F864" s="6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c r="A865" s="2"/>
      <c r="B865" s="2"/>
      <c r="C865" s="2"/>
      <c r="D865" s="2"/>
      <c r="E865" s="2"/>
      <c r="F865" s="6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c r="A866" s="2"/>
      <c r="B866" s="2"/>
      <c r="C866" s="2"/>
      <c r="D866" s="2"/>
      <c r="E866" s="2"/>
      <c r="F866" s="6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c r="A867" s="2"/>
      <c r="B867" s="2"/>
      <c r="C867" s="2"/>
      <c r="D867" s="2"/>
      <c r="E867" s="2"/>
      <c r="F867" s="6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c r="A868" s="2"/>
      <c r="B868" s="2"/>
      <c r="C868" s="2"/>
      <c r="D868" s="2"/>
      <c r="E868" s="2"/>
      <c r="F868" s="6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c r="A869" s="2"/>
      <c r="B869" s="2"/>
      <c r="C869" s="2"/>
      <c r="D869" s="2"/>
      <c r="E869" s="2"/>
      <c r="F869" s="6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c r="A870" s="2"/>
      <c r="B870" s="2"/>
      <c r="C870" s="2"/>
      <c r="D870" s="2"/>
      <c r="E870" s="2"/>
      <c r="F870" s="6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c r="A871" s="2"/>
      <c r="B871" s="2"/>
      <c r="C871" s="2"/>
      <c r="D871" s="2"/>
      <c r="E871" s="2"/>
      <c r="F871" s="6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c r="A872" s="2"/>
      <c r="B872" s="2"/>
      <c r="C872" s="2"/>
      <c r="D872" s="2"/>
      <c r="E872" s="2"/>
      <c r="F872" s="6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c r="A873" s="2"/>
      <c r="B873" s="2"/>
      <c r="C873" s="2"/>
      <c r="D873" s="2"/>
      <c r="E873" s="2"/>
      <c r="F873" s="6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c r="A874" s="2"/>
      <c r="B874" s="2"/>
      <c r="C874" s="2"/>
      <c r="D874" s="2"/>
      <c r="E874" s="2"/>
      <c r="F874" s="6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c r="A875" s="2"/>
      <c r="B875" s="2"/>
      <c r="C875" s="2"/>
      <c r="D875" s="2"/>
      <c r="E875" s="2"/>
      <c r="F875" s="6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c r="A876" s="2"/>
      <c r="B876" s="2"/>
      <c r="C876" s="2"/>
      <c r="D876" s="2"/>
      <c r="E876" s="2"/>
      <c r="F876" s="6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c r="A877" s="2"/>
      <c r="B877" s="2"/>
      <c r="C877" s="2"/>
      <c r="D877" s="2"/>
      <c r="E877" s="2"/>
      <c r="F877" s="6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c r="A878" s="2"/>
      <c r="B878" s="2"/>
      <c r="C878" s="2"/>
      <c r="D878" s="2"/>
      <c r="E878" s="2"/>
      <c r="F878" s="6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c r="A879" s="2"/>
      <c r="B879" s="2"/>
      <c r="C879" s="2"/>
      <c r="D879" s="2"/>
      <c r="E879" s="2"/>
      <c r="F879" s="6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c r="A880" s="2"/>
      <c r="B880" s="2"/>
      <c r="C880" s="2"/>
      <c r="D880" s="2"/>
      <c r="E880" s="2"/>
      <c r="F880" s="6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c r="A881" s="2"/>
      <c r="B881" s="2"/>
      <c r="C881" s="2"/>
      <c r="D881" s="2"/>
      <c r="E881" s="2"/>
      <c r="F881" s="6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c r="A882" s="2"/>
      <c r="B882" s="2"/>
      <c r="C882" s="2"/>
      <c r="D882" s="2"/>
      <c r="E882" s="2"/>
      <c r="F882" s="6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c r="A883" s="2"/>
      <c r="B883" s="2"/>
      <c r="C883" s="2"/>
      <c r="D883" s="2"/>
      <c r="E883" s="2"/>
      <c r="F883" s="6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c r="A884" s="2"/>
      <c r="B884" s="2"/>
      <c r="C884" s="2"/>
      <c r="D884" s="2"/>
      <c r="E884" s="2"/>
      <c r="F884" s="6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c r="A885" s="2"/>
      <c r="B885" s="2"/>
      <c r="C885" s="2"/>
      <c r="D885" s="2"/>
      <c r="E885" s="2"/>
      <c r="F885" s="6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c r="A886" s="2"/>
      <c r="B886" s="2"/>
      <c r="C886" s="2"/>
      <c r="D886" s="2"/>
      <c r="E886" s="2"/>
      <c r="F886" s="6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c r="A887" s="2"/>
      <c r="B887" s="2"/>
      <c r="C887" s="2"/>
      <c r="D887" s="2"/>
      <c r="E887" s="2"/>
      <c r="F887" s="6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c r="A888" s="2"/>
      <c r="B888" s="2"/>
      <c r="C888" s="2"/>
      <c r="D888" s="2"/>
      <c r="E888" s="2"/>
      <c r="F888" s="6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c r="A889" s="2"/>
      <c r="B889" s="2"/>
      <c r="C889" s="2"/>
      <c r="D889" s="2"/>
      <c r="E889" s="2"/>
      <c r="F889" s="6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c r="A890" s="2"/>
      <c r="B890" s="2"/>
      <c r="C890" s="2"/>
      <c r="D890" s="2"/>
      <c r="E890" s="2"/>
      <c r="F890" s="6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c r="A891" s="2"/>
      <c r="B891" s="2"/>
      <c r="C891" s="2"/>
      <c r="D891" s="2"/>
      <c r="E891" s="2"/>
      <c r="F891" s="6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c r="A892" s="2"/>
      <c r="B892" s="2"/>
      <c r="C892" s="2"/>
      <c r="D892" s="2"/>
      <c r="E892" s="2"/>
      <c r="F892" s="6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c r="A893" s="2"/>
      <c r="B893" s="2"/>
      <c r="C893" s="2"/>
      <c r="D893" s="2"/>
      <c r="E893" s="2"/>
      <c r="F893" s="6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c r="A894" s="2"/>
      <c r="B894" s="2"/>
      <c r="C894" s="2"/>
      <c r="D894" s="2"/>
      <c r="E894" s="2"/>
      <c r="F894" s="6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c r="A895" s="2"/>
      <c r="B895" s="2"/>
      <c r="C895" s="2"/>
      <c r="D895" s="2"/>
      <c r="E895" s="2"/>
      <c r="F895" s="6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c r="A896" s="2"/>
      <c r="B896" s="2"/>
      <c r="C896" s="2"/>
      <c r="D896" s="2"/>
      <c r="E896" s="2"/>
      <c r="F896" s="6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c r="A897" s="2"/>
      <c r="B897" s="2"/>
      <c r="C897" s="2"/>
      <c r="D897" s="2"/>
      <c r="E897" s="2"/>
      <c r="F897" s="6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c r="A898" s="2"/>
      <c r="B898" s="2"/>
      <c r="C898" s="2"/>
      <c r="D898" s="2"/>
      <c r="E898" s="2"/>
      <c r="F898" s="6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c r="A899" s="2"/>
      <c r="B899" s="2"/>
      <c r="C899" s="2"/>
      <c r="D899" s="2"/>
      <c r="E899" s="2"/>
      <c r="F899" s="6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c r="A900" s="2"/>
      <c r="B900" s="2"/>
      <c r="C900" s="2"/>
      <c r="D900" s="2"/>
      <c r="E900" s="2"/>
      <c r="F900" s="6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c r="A901" s="2"/>
      <c r="B901" s="2"/>
      <c r="C901" s="2"/>
      <c r="D901" s="2"/>
      <c r="E901" s="2"/>
      <c r="F901" s="6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c r="A902" s="2"/>
      <c r="B902" s="2"/>
      <c r="C902" s="2"/>
      <c r="D902" s="2"/>
      <c r="E902" s="2"/>
      <c r="F902" s="6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c r="A903" s="2"/>
      <c r="B903" s="2"/>
      <c r="C903" s="2"/>
      <c r="D903" s="2"/>
      <c r="E903" s="2"/>
      <c r="F903" s="6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c r="A904" s="2"/>
      <c r="B904" s="2"/>
      <c r="C904" s="2"/>
      <c r="D904" s="2"/>
      <c r="E904" s="2"/>
      <c r="F904" s="6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c r="A905" s="2"/>
      <c r="B905" s="2"/>
      <c r="C905" s="2"/>
      <c r="D905" s="2"/>
      <c r="E905" s="2"/>
      <c r="F905" s="6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c r="A906" s="2"/>
      <c r="B906" s="2"/>
      <c r="C906" s="2"/>
      <c r="D906" s="2"/>
      <c r="E906" s="2"/>
      <c r="F906" s="6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c r="A907" s="2"/>
      <c r="B907" s="2"/>
      <c r="C907" s="2"/>
      <c r="D907" s="2"/>
      <c r="E907" s="2"/>
      <c r="F907" s="6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c r="A908" s="2"/>
      <c r="B908" s="2"/>
      <c r="C908" s="2"/>
      <c r="D908" s="2"/>
      <c r="E908" s="2"/>
      <c r="F908" s="6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c r="A909" s="2"/>
      <c r="B909" s="2"/>
      <c r="C909" s="2"/>
      <c r="D909" s="2"/>
      <c r="E909" s="2"/>
      <c r="F909" s="6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c r="A910" s="2"/>
      <c r="B910" s="2"/>
      <c r="C910" s="2"/>
      <c r="D910" s="2"/>
      <c r="E910" s="2"/>
      <c r="F910" s="6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c r="A911" s="2"/>
      <c r="B911" s="2"/>
      <c r="C911" s="2"/>
      <c r="D911" s="2"/>
      <c r="E911" s="2"/>
      <c r="F911" s="6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c r="A912" s="2"/>
      <c r="B912" s="2"/>
      <c r="C912" s="2"/>
      <c r="D912" s="2"/>
      <c r="E912" s="2"/>
      <c r="F912" s="6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c r="A913" s="2"/>
      <c r="B913" s="2"/>
      <c r="C913" s="2"/>
      <c r="D913" s="2"/>
      <c r="E913" s="2"/>
      <c r="F913" s="6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c r="A914" s="2"/>
      <c r="B914" s="2"/>
      <c r="C914" s="2"/>
      <c r="D914" s="2"/>
      <c r="E914" s="2"/>
      <c r="F914" s="6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c r="A915" s="2"/>
      <c r="B915" s="2"/>
      <c r="C915" s="2"/>
      <c r="D915" s="2"/>
      <c r="E915" s="2"/>
      <c r="F915" s="6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c r="A916" s="2"/>
      <c r="B916" s="2"/>
      <c r="C916" s="2"/>
      <c r="D916" s="2"/>
      <c r="E916" s="2"/>
      <c r="F916" s="6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c r="A917" s="2"/>
      <c r="B917" s="2"/>
      <c r="C917" s="2"/>
      <c r="D917" s="2"/>
      <c r="E917" s="2"/>
      <c r="F917" s="6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c r="A918" s="2"/>
      <c r="B918" s="2"/>
      <c r="C918" s="2"/>
      <c r="D918" s="2"/>
      <c r="E918" s="2"/>
      <c r="F918" s="6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c r="A919" s="2"/>
      <c r="B919" s="2"/>
      <c r="C919" s="2"/>
      <c r="D919" s="2"/>
      <c r="E919" s="2"/>
      <c r="F919" s="6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c r="A920" s="2"/>
      <c r="B920" s="2"/>
      <c r="C920" s="2"/>
      <c r="D920" s="2"/>
      <c r="E920" s="2"/>
      <c r="F920" s="6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c r="A921" s="2"/>
      <c r="B921" s="2"/>
      <c r="C921" s="2"/>
      <c r="D921" s="2"/>
      <c r="E921" s="2"/>
      <c r="F921" s="6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c r="A922" s="2"/>
      <c r="B922" s="2"/>
      <c r="C922" s="2"/>
      <c r="D922" s="2"/>
      <c r="E922" s="2"/>
      <c r="F922" s="6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c r="A923" s="2"/>
      <c r="B923" s="2"/>
      <c r="C923" s="2"/>
      <c r="D923" s="2"/>
      <c r="E923" s="2"/>
      <c r="F923" s="6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c r="A924" s="2"/>
      <c r="B924" s="2"/>
      <c r="C924" s="2"/>
      <c r="D924" s="2"/>
      <c r="E924" s="2"/>
      <c r="F924" s="6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c r="A925" s="2"/>
      <c r="B925" s="2"/>
      <c r="C925" s="2"/>
      <c r="D925" s="2"/>
      <c r="E925" s="2"/>
      <c r="F925" s="6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c r="A926" s="2"/>
      <c r="B926" s="2"/>
      <c r="C926" s="2"/>
      <c r="D926" s="2"/>
      <c r="E926" s="2"/>
      <c r="F926" s="6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c r="A927" s="2"/>
      <c r="B927" s="2"/>
      <c r="C927" s="2"/>
      <c r="D927" s="2"/>
      <c r="E927" s="2"/>
      <c r="F927" s="6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c r="A928" s="2"/>
      <c r="B928" s="2"/>
      <c r="C928" s="2"/>
      <c r="D928" s="2"/>
      <c r="E928" s="2"/>
      <c r="F928" s="6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c r="A929" s="2"/>
      <c r="B929" s="2"/>
      <c r="C929" s="2"/>
      <c r="D929" s="2"/>
      <c r="E929" s="2"/>
      <c r="F929" s="6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c r="A930" s="2"/>
      <c r="B930" s="2"/>
      <c r="C930" s="2"/>
      <c r="D930" s="2"/>
      <c r="E930" s="2"/>
      <c r="F930" s="6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c r="A931" s="2"/>
      <c r="B931" s="2"/>
      <c r="C931" s="2"/>
      <c r="D931" s="2"/>
      <c r="E931" s="2"/>
      <c r="F931" s="6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c r="A932" s="2"/>
      <c r="B932" s="2"/>
      <c r="C932" s="2"/>
      <c r="D932" s="2"/>
      <c r="E932" s="2"/>
      <c r="F932" s="6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c r="A933" s="2"/>
      <c r="B933" s="2"/>
      <c r="C933" s="2"/>
      <c r="D933" s="2"/>
      <c r="E933" s="2"/>
      <c r="F933" s="6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c r="A934" s="2"/>
      <c r="B934" s="2"/>
      <c r="C934" s="2"/>
      <c r="D934" s="2"/>
      <c r="E934" s="2"/>
      <c r="F934" s="6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c r="A935" s="2"/>
      <c r="B935" s="2"/>
      <c r="C935" s="2"/>
      <c r="D935" s="2"/>
      <c r="E935" s="2"/>
      <c r="F935" s="6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c r="A936" s="2"/>
      <c r="B936" s="2"/>
      <c r="C936" s="2"/>
      <c r="D936" s="2"/>
      <c r="E936" s="2"/>
      <c r="F936" s="6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c r="A937" s="2"/>
      <c r="B937" s="2"/>
      <c r="C937" s="2"/>
      <c r="D937" s="2"/>
      <c r="E937" s="2"/>
      <c r="F937" s="6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c r="A938" s="2"/>
      <c r="B938" s="2"/>
      <c r="C938" s="2"/>
      <c r="D938" s="2"/>
      <c r="E938" s="2"/>
      <c r="F938" s="6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c r="A939" s="2"/>
      <c r="B939" s="2"/>
      <c r="C939" s="2"/>
      <c r="D939" s="2"/>
      <c r="E939" s="2"/>
      <c r="F939" s="6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c r="A940" s="2"/>
      <c r="B940" s="2"/>
      <c r="C940" s="2"/>
      <c r="D940" s="2"/>
      <c r="E940" s="2"/>
      <c r="F940" s="6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c r="A941" s="2"/>
      <c r="B941" s="2"/>
      <c r="C941" s="2"/>
      <c r="D941" s="2"/>
      <c r="E941" s="2"/>
      <c r="F941" s="6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c r="A942" s="2"/>
      <c r="B942" s="2"/>
      <c r="C942" s="2"/>
      <c r="D942" s="2"/>
      <c r="E942" s="2"/>
      <c r="F942" s="6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c r="A943" s="2"/>
      <c r="B943" s="2"/>
      <c r="C943" s="2"/>
      <c r="D943" s="2"/>
      <c r="E943" s="2"/>
      <c r="F943" s="6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c r="A944" s="2"/>
      <c r="B944" s="2"/>
      <c r="C944" s="2"/>
      <c r="D944" s="2"/>
      <c r="E944" s="2"/>
      <c r="F944" s="6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c r="A945" s="2"/>
      <c r="B945" s="2"/>
      <c r="C945" s="2"/>
      <c r="D945" s="2"/>
      <c r="E945" s="2"/>
      <c r="F945" s="6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c r="A946" s="2"/>
      <c r="B946" s="2"/>
      <c r="C946" s="2"/>
      <c r="D946" s="2"/>
      <c r="E946" s="2"/>
      <c r="F946" s="6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c r="A947" s="2"/>
      <c r="B947" s="2"/>
      <c r="C947" s="2"/>
      <c r="D947" s="2"/>
      <c r="E947" s="2"/>
      <c r="F947" s="6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c r="A948" s="2"/>
      <c r="B948" s="2"/>
      <c r="C948" s="2"/>
      <c r="D948" s="2"/>
      <c r="E948" s="2"/>
      <c r="F948" s="6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c r="A949" s="2"/>
      <c r="B949" s="2"/>
      <c r="C949" s="2"/>
      <c r="D949" s="2"/>
      <c r="E949" s="2"/>
      <c r="F949" s="6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c r="A950" s="2"/>
      <c r="B950" s="2"/>
      <c r="C950" s="2"/>
      <c r="D950" s="2"/>
      <c r="E950" s="2"/>
      <c r="F950" s="6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c r="A951" s="2"/>
      <c r="B951" s="2"/>
      <c r="C951" s="2"/>
      <c r="D951" s="2"/>
      <c r="E951" s="2"/>
      <c r="F951" s="6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c r="A952" s="2"/>
      <c r="B952" s="2"/>
      <c r="C952" s="2"/>
      <c r="D952" s="2"/>
      <c r="E952" s="2"/>
      <c r="F952" s="6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c r="A953" s="2"/>
      <c r="B953" s="2"/>
      <c r="C953" s="2"/>
      <c r="D953" s="2"/>
      <c r="E953" s="2"/>
      <c r="F953" s="6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c r="A954" s="2"/>
      <c r="B954" s="2"/>
      <c r="C954" s="2"/>
      <c r="D954" s="2"/>
      <c r="E954" s="2"/>
      <c r="F954" s="6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c r="A955" s="2"/>
      <c r="B955" s="2"/>
      <c r="C955" s="2"/>
      <c r="D955" s="2"/>
      <c r="E955" s="2"/>
      <c r="F955" s="6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c r="A956" s="2"/>
      <c r="B956" s="2"/>
      <c r="C956" s="2"/>
      <c r="D956" s="2"/>
      <c r="E956" s="2"/>
      <c r="F956" s="6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c r="A957" s="2"/>
      <c r="B957" s="2"/>
      <c r="C957" s="2"/>
      <c r="D957" s="2"/>
      <c r="E957" s="2"/>
      <c r="F957" s="6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c r="A958" s="2"/>
      <c r="B958" s="2"/>
      <c r="C958" s="2"/>
      <c r="D958" s="2"/>
      <c r="E958" s="2"/>
      <c r="F958" s="6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c r="A959" s="2"/>
      <c r="B959" s="2"/>
      <c r="C959" s="2"/>
      <c r="D959" s="2"/>
      <c r="E959" s="2"/>
      <c r="F959" s="6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c r="A960" s="2"/>
      <c r="B960" s="2"/>
      <c r="C960" s="2"/>
      <c r="D960" s="2"/>
      <c r="E960" s="2"/>
      <c r="F960" s="6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c r="A961" s="2"/>
      <c r="B961" s="2"/>
      <c r="C961" s="2"/>
      <c r="D961" s="2"/>
      <c r="E961" s="2"/>
      <c r="F961" s="6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c r="A962" s="2"/>
      <c r="B962" s="2"/>
      <c r="C962" s="2"/>
      <c r="D962" s="2"/>
      <c r="E962" s="2"/>
      <c r="F962" s="6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c r="A963" s="2"/>
      <c r="B963" s="2"/>
      <c r="C963" s="2"/>
      <c r="D963" s="2"/>
      <c r="E963" s="2"/>
      <c r="F963" s="62"/>
      <c r="G963" s="2"/>
      <c r="H963" s="2"/>
      <c r="I963" s="2"/>
      <c r="J963" s="2"/>
      <c r="K963" s="2"/>
      <c r="L963" s="2"/>
      <c r="M963" s="2"/>
      <c r="N963" s="2"/>
      <c r="O963" s="2"/>
      <c r="P963" s="2"/>
      <c r="Q963" s="2"/>
      <c r="R963" s="2"/>
      <c r="S963" s="2"/>
      <c r="T963" s="2"/>
      <c r="U963" s="2"/>
      <c r="V963" s="2"/>
      <c r="W963" s="2"/>
      <c r="X963" s="2"/>
      <c r="Y963" s="2"/>
      <c r="Z963" s="2"/>
      <c r="AA963" s="2"/>
      <c r="AB963" s="2"/>
    </row>
  </sheetData>
  <mergeCells count="75">
    <mergeCell ref="U30:V30"/>
    <mergeCell ref="B33:W33"/>
    <mergeCell ref="C30:D30"/>
    <mergeCell ref="F34:H34"/>
    <mergeCell ref="I34:K34"/>
    <mergeCell ref="L34:N34"/>
    <mergeCell ref="O34:Q34"/>
    <mergeCell ref="R34:T34"/>
    <mergeCell ref="U34:W34"/>
    <mergeCell ref="C34:E34"/>
    <mergeCell ref="F30:G30"/>
    <mergeCell ref="I30:J30"/>
    <mergeCell ref="L30:M30"/>
    <mergeCell ref="O30:P30"/>
    <mergeCell ref="R30:S30"/>
    <mergeCell ref="U23:W23"/>
    <mergeCell ref="U19:V19"/>
    <mergeCell ref="B22:W22"/>
    <mergeCell ref="C23:E23"/>
    <mergeCell ref="F23:H23"/>
    <mergeCell ref="I23:K23"/>
    <mergeCell ref="L23:N23"/>
    <mergeCell ref="O23:Q23"/>
    <mergeCell ref="U56:W56"/>
    <mergeCell ref="B2:W2"/>
    <mergeCell ref="F3:H3"/>
    <mergeCell ref="I3:K3"/>
    <mergeCell ref="L3:N3"/>
    <mergeCell ref="O3:Q3"/>
    <mergeCell ref="R3:T3"/>
    <mergeCell ref="U3:W3"/>
    <mergeCell ref="C3:E3"/>
    <mergeCell ref="C19:D19"/>
    <mergeCell ref="F19:G19"/>
    <mergeCell ref="I19:J19"/>
    <mergeCell ref="L19:M19"/>
    <mergeCell ref="O19:P19"/>
    <mergeCell ref="R19:S19"/>
    <mergeCell ref="R23:T23"/>
    <mergeCell ref="U52:V52"/>
    <mergeCell ref="B55:W55"/>
    <mergeCell ref="C56:E56"/>
    <mergeCell ref="C63:D63"/>
    <mergeCell ref="F63:G63"/>
    <mergeCell ref="I63:J63"/>
    <mergeCell ref="L63:M63"/>
    <mergeCell ref="O63:P63"/>
    <mergeCell ref="R63:S63"/>
    <mergeCell ref="U63:V63"/>
    <mergeCell ref="C52:D52"/>
    <mergeCell ref="F56:H56"/>
    <mergeCell ref="I56:K56"/>
    <mergeCell ref="L56:N56"/>
    <mergeCell ref="O56:Q56"/>
    <mergeCell ref="R56:T56"/>
    <mergeCell ref="F52:G52"/>
    <mergeCell ref="I52:J52"/>
    <mergeCell ref="L52:M52"/>
    <mergeCell ref="O52:P52"/>
    <mergeCell ref="R52:S52"/>
    <mergeCell ref="R45:T45"/>
    <mergeCell ref="U45:W45"/>
    <mergeCell ref="U41:V41"/>
    <mergeCell ref="B44:W44"/>
    <mergeCell ref="C45:E45"/>
    <mergeCell ref="F45:H45"/>
    <mergeCell ref="I45:K45"/>
    <mergeCell ref="L45:N45"/>
    <mergeCell ref="O45:Q45"/>
    <mergeCell ref="C41:D41"/>
    <mergeCell ref="F41:G41"/>
    <mergeCell ref="I41:J41"/>
    <mergeCell ref="L41:M41"/>
    <mergeCell ref="O41:P41"/>
    <mergeCell ref="R41:S41"/>
  </mergeCells>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1011"/>
  <sheetViews>
    <sheetView workbookViewId="0"/>
  </sheetViews>
  <sheetFormatPr defaultColWidth="14.42578125" defaultRowHeight="15" customHeight="1"/>
  <cols>
    <col min="1" max="2" width="6.85546875" customWidth="1"/>
    <col min="3" max="3" width="13.5703125" customWidth="1"/>
    <col min="4" max="4" width="34.7109375" customWidth="1"/>
    <col min="5" max="5" width="70.140625" customWidth="1"/>
    <col min="6" max="6" width="17" customWidth="1"/>
    <col min="7" max="7" width="8.42578125" customWidth="1"/>
    <col min="8" max="8" width="10.85546875" customWidth="1"/>
    <col min="9" max="9" width="9.85546875" customWidth="1"/>
    <col min="10" max="10" width="11.5703125" customWidth="1"/>
    <col min="11" max="11" width="8.85546875" customWidth="1"/>
    <col min="12" max="12" width="9" customWidth="1"/>
    <col min="13" max="13" width="10.28515625" customWidth="1"/>
    <col min="14" max="14" width="7.5703125" style="574" customWidth="1"/>
    <col min="15" max="15" width="7.140625" style="574" customWidth="1"/>
    <col min="16" max="16" width="7.5703125" style="574" customWidth="1"/>
    <col min="17" max="17" width="7.140625" style="574" customWidth="1"/>
    <col min="18" max="18" width="7.5703125" style="574" customWidth="1"/>
    <col min="19" max="19" width="7.140625" style="574" customWidth="1"/>
    <col min="20" max="20" width="7.5703125" style="574" customWidth="1"/>
    <col min="21" max="25" width="8.7109375" customWidth="1"/>
    <col min="26" max="26" width="12" customWidth="1"/>
    <col min="27" max="28" width="22.28515625" customWidth="1"/>
    <col min="29" max="29" width="12" customWidth="1"/>
    <col min="30" max="30" width="16.7109375" customWidth="1"/>
    <col min="31" max="31" width="12" customWidth="1"/>
    <col min="32" max="32" width="16.42578125" customWidth="1"/>
    <col min="33" max="33" width="16" customWidth="1"/>
  </cols>
  <sheetData>
    <row r="1" spans="1:33" ht="14.25" customHeight="1">
      <c r="A1" s="434"/>
      <c r="B1" s="575"/>
      <c r="C1" s="434"/>
      <c r="D1" s="434"/>
      <c r="E1" s="434"/>
      <c r="F1" s="434"/>
      <c r="G1" s="434"/>
      <c r="H1" s="434"/>
      <c r="I1" s="434"/>
      <c r="J1" s="575"/>
      <c r="K1" s="434"/>
      <c r="L1" s="434"/>
      <c r="M1" s="434"/>
      <c r="N1" s="434"/>
      <c r="O1" s="434"/>
      <c r="P1" s="434"/>
      <c r="Q1" s="434"/>
      <c r="R1" s="434"/>
      <c r="S1" s="434"/>
      <c r="T1" s="434"/>
      <c r="U1" s="434"/>
      <c r="V1" s="434"/>
      <c r="W1" s="434"/>
      <c r="X1" s="434"/>
      <c r="Y1" s="434"/>
      <c r="Z1" s="434"/>
      <c r="AA1" s="434"/>
      <c r="AB1" s="434"/>
      <c r="AC1" s="434"/>
      <c r="AD1" s="434"/>
      <c r="AE1" s="434"/>
      <c r="AF1" s="434"/>
      <c r="AG1" s="434"/>
    </row>
    <row r="2" spans="1:33" ht="14.25" customHeight="1">
      <c r="A2" s="434"/>
      <c r="B2" s="1645" t="s">
        <v>1183</v>
      </c>
      <c r="C2" s="1646"/>
      <c r="D2" s="1646"/>
      <c r="E2" s="1646"/>
      <c r="F2" s="1646"/>
      <c r="G2" s="1646"/>
      <c r="H2" s="1646"/>
      <c r="I2" s="1646"/>
      <c r="J2" s="1646"/>
      <c r="K2" s="1646"/>
      <c r="L2" s="1646"/>
      <c r="M2" s="1151"/>
      <c r="N2" s="434"/>
      <c r="O2" s="434"/>
      <c r="P2" s="434"/>
      <c r="Q2" s="434"/>
      <c r="R2" s="434"/>
      <c r="S2" s="434"/>
      <c r="T2" s="434"/>
      <c r="U2" s="434"/>
      <c r="V2" s="434"/>
      <c r="W2" s="434"/>
      <c r="X2" s="434"/>
      <c r="Y2" s="434"/>
      <c r="Z2" s="434"/>
      <c r="AA2" s="434"/>
      <c r="AB2" s="434"/>
      <c r="AC2" s="434"/>
      <c r="AD2" s="434"/>
      <c r="AE2" s="434"/>
      <c r="AF2" s="434"/>
      <c r="AG2" s="434"/>
    </row>
    <row r="3" spans="1:33" ht="14.25" customHeight="1">
      <c r="A3" s="434"/>
      <c r="B3" s="1126" t="s">
        <v>1184</v>
      </c>
      <c r="C3" s="1647"/>
      <c r="D3" s="1647"/>
      <c r="E3" s="1647"/>
      <c r="F3" s="1648"/>
      <c r="G3" s="1127" t="s">
        <v>1185</v>
      </c>
      <c r="H3" s="1647"/>
      <c r="I3" s="1647"/>
      <c r="J3" s="1647"/>
      <c r="K3" s="1647"/>
      <c r="L3" s="1647"/>
      <c r="M3" s="1649"/>
      <c r="N3" s="434"/>
      <c r="O3" s="434"/>
      <c r="P3" s="434"/>
      <c r="Q3" s="434"/>
      <c r="R3" s="434"/>
      <c r="S3" s="434"/>
      <c r="T3" s="434"/>
      <c r="U3" s="434"/>
      <c r="V3" s="434"/>
      <c r="W3" s="434"/>
      <c r="X3" s="434"/>
      <c r="Y3" s="434"/>
      <c r="Z3" s="434"/>
      <c r="AA3" s="434"/>
      <c r="AB3" s="434"/>
      <c r="AC3" s="434"/>
      <c r="AD3" s="434"/>
      <c r="AE3" s="434"/>
      <c r="AF3" s="434"/>
      <c r="AG3" s="434"/>
    </row>
    <row r="4" spans="1:33" ht="14.25" customHeight="1">
      <c r="A4" s="434"/>
      <c r="B4" s="576"/>
      <c r="C4" s="577" t="s">
        <v>1186</v>
      </c>
      <c r="D4" s="578" t="s">
        <v>1187</v>
      </c>
      <c r="E4" s="578" t="s">
        <v>1188</v>
      </c>
      <c r="F4" s="579" t="s">
        <v>1189</v>
      </c>
      <c r="G4" s="579" t="s">
        <v>1</v>
      </c>
      <c r="H4" s="579" t="s">
        <v>2</v>
      </c>
      <c r="I4" s="579" t="s">
        <v>3</v>
      </c>
      <c r="J4" s="579" t="s">
        <v>4</v>
      </c>
      <c r="K4" s="579" t="s">
        <v>5</v>
      </c>
      <c r="L4" s="579" t="s">
        <v>6</v>
      </c>
      <c r="M4" s="580" t="s">
        <v>7</v>
      </c>
      <c r="N4" s="434"/>
      <c r="O4" s="434"/>
      <c r="P4" s="434"/>
      <c r="Q4" s="434"/>
      <c r="R4" s="434"/>
      <c r="S4" s="434"/>
      <c r="T4" s="434"/>
      <c r="U4" s="434"/>
      <c r="V4" s="434"/>
      <c r="W4" s="434"/>
      <c r="X4" s="434"/>
      <c r="Y4" s="434"/>
      <c r="Z4" s="434"/>
      <c r="AA4" s="434"/>
      <c r="AB4" s="434"/>
      <c r="AC4" s="434"/>
      <c r="AD4" s="434"/>
      <c r="AE4" s="434"/>
      <c r="AF4" s="434"/>
      <c r="AG4" s="434"/>
    </row>
    <row r="5" spans="1:33" ht="14.25" customHeight="1">
      <c r="A5" s="434"/>
      <c r="B5" s="1650" t="s">
        <v>1129</v>
      </c>
      <c r="C5" s="1440"/>
      <c r="D5" s="1440"/>
      <c r="E5" s="1440"/>
      <c r="F5" s="1651"/>
      <c r="G5" s="581">
        <f t="shared" ref="G5:M5" si="0">SUM(G6:G25)</f>
        <v>33410.940476190473</v>
      </c>
      <c r="H5" s="581">
        <f t="shared" si="0"/>
        <v>5384</v>
      </c>
      <c r="I5" s="581">
        <f t="shared" si="0"/>
        <v>1745.578947368421</v>
      </c>
      <c r="J5" s="581">
        <f t="shared" si="0"/>
        <v>20823.504385964912</v>
      </c>
      <c r="K5" s="581">
        <f t="shared" si="0"/>
        <v>758</v>
      </c>
      <c r="L5" s="581">
        <f t="shared" si="0"/>
        <v>3750.8571428571427</v>
      </c>
      <c r="M5" s="582">
        <f t="shared" si="0"/>
        <v>949</v>
      </c>
      <c r="N5" s="434"/>
      <c r="O5" s="434"/>
      <c r="P5" s="434"/>
      <c r="Q5" s="434"/>
      <c r="R5" s="434"/>
      <c r="S5" s="434"/>
      <c r="T5" s="434"/>
      <c r="U5" s="434"/>
      <c r="V5" s="434"/>
      <c r="W5" s="434"/>
      <c r="X5" s="434"/>
      <c r="Y5" s="434"/>
      <c r="Z5" s="434"/>
      <c r="AA5" s="434"/>
      <c r="AB5" s="434"/>
      <c r="AC5" s="434"/>
      <c r="AD5" s="434"/>
      <c r="AE5" s="434"/>
      <c r="AF5" s="434"/>
      <c r="AG5" s="434"/>
    </row>
    <row r="6" spans="1:33">
      <c r="A6" s="434"/>
      <c r="B6" s="583">
        <v>1</v>
      </c>
      <c r="C6" s="1652" t="s">
        <v>1190</v>
      </c>
      <c r="D6" s="584" t="s">
        <v>1191</v>
      </c>
      <c r="E6" s="585" t="s">
        <v>1192</v>
      </c>
      <c r="F6" s="586" t="s">
        <v>1040</v>
      </c>
      <c r="G6" s="586">
        <f t="shared" ref="G6:G32" si="1">SUM(H6,I6,J6,K6,L6,M6)</f>
        <v>2263.1578947368421</v>
      </c>
      <c r="H6" s="587"/>
      <c r="I6" s="587"/>
      <c r="J6" s="588">
        <f>6450000/2850</f>
        <v>2263.1578947368421</v>
      </c>
      <c r="K6" s="587"/>
      <c r="L6" s="589"/>
      <c r="M6" s="590"/>
      <c r="N6" s="434"/>
      <c r="O6" s="434"/>
      <c r="P6" s="434"/>
      <c r="Q6" s="434"/>
      <c r="R6" s="434"/>
      <c r="S6" s="434"/>
      <c r="T6" s="434"/>
      <c r="U6" s="434"/>
      <c r="V6" s="434"/>
      <c r="W6" s="434"/>
      <c r="X6" s="434"/>
      <c r="Y6" s="434"/>
      <c r="Z6" s="434"/>
      <c r="AA6" s="434"/>
      <c r="AB6" s="434"/>
      <c r="AC6" s="434"/>
      <c r="AD6" s="434"/>
      <c r="AE6" s="434"/>
      <c r="AF6" s="434"/>
      <c r="AG6" s="434"/>
    </row>
    <row r="7" spans="1:33">
      <c r="A7" s="434"/>
      <c r="B7" s="1653">
        <v>2</v>
      </c>
      <c r="C7" s="1654" t="s">
        <v>916</v>
      </c>
      <c r="D7" s="591" t="s">
        <v>1193</v>
      </c>
      <c r="E7" s="592" t="s">
        <v>1194</v>
      </c>
      <c r="F7" s="593" t="s">
        <v>1040</v>
      </c>
      <c r="G7" s="593">
        <f t="shared" si="1"/>
        <v>65</v>
      </c>
      <c r="H7" s="594"/>
      <c r="I7" s="594"/>
      <c r="J7" s="595"/>
      <c r="K7" s="594"/>
      <c r="L7" s="596"/>
      <c r="M7" s="597">
        <v>65</v>
      </c>
      <c r="N7" s="434"/>
      <c r="O7" s="434"/>
      <c r="P7" s="434"/>
      <c r="Q7" s="434"/>
      <c r="R7" s="434"/>
      <c r="S7" s="434"/>
      <c r="T7" s="434"/>
      <c r="U7" s="434"/>
      <c r="V7" s="434"/>
      <c r="W7" s="434"/>
      <c r="X7" s="434"/>
      <c r="Y7" s="434"/>
      <c r="Z7" s="434"/>
      <c r="AA7" s="434"/>
      <c r="AB7" s="434"/>
      <c r="AC7" s="434"/>
      <c r="AD7" s="434"/>
      <c r="AE7" s="434"/>
      <c r="AF7" s="434"/>
      <c r="AG7" s="434"/>
    </row>
    <row r="8" spans="1:33">
      <c r="A8" s="434"/>
      <c r="B8" s="1653">
        <v>3</v>
      </c>
      <c r="C8" s="1654" t="s">
        <v>916</v>
      </c>
      <c r="D8" s="591" t="s">
        <v>1193</v>
      </c>
      <c r="E8" s="592" t="s">
        <v>1194</v>
      </c>
      <c r="F8" s="593" t="s">
        <v>1056</v>
      </c>
      <c r="G8" s="593">
        <f t="shared" si="1"/>
        <v>65</v>
      </c>
      <c r="H8" s="594"/>
      <c r="I8" s="594"/>
      <c r="J8" s="598"/>
      <c r="K8" s="594"/>
      <c r="L8" s="596"/>
      <c r="M8" s="597">
        <v>65</v>
      </c>
      <c r="N8" s="434"/>
      <c r="O8" s="434"/>
      <c r="P8" s="434"/>
      <c r="Q8" s="434"/>
      <c r="R8" s="434"/>
      <c r="S8" s="434"/>
      <c r="T8" s="434"/>
      <c r="U8" s="434"/>
      <c r="V8" s="434"/>
      <c r="W8" s="434"/>
      <c r="X8" s="434"/>
      <c r="Y8" s="434"/>
      <c r="Z8" s="434"/>
      <c r="AA8" s="434"/>
      <c r="AB8" s="434"/>
      <c r="AC8" s="434"/>
      <c r="AD8" s="434"/>
      <c r="AE8" s="434"/>
      <c r="AF8" s="434"/>
      <c r="AG8" s="434"/>
    </row>
    <row r="9" spans="1:33">
      <c r="A9" s="434"/>
      <c r="B9" s="1653">
        <v>4</v>
      </c>
      <c r="C9" s="1654" t="s">
        <v>1</v>
      </c>
      <c r="D9" s="591" t="s">
        <v>1195</v>
      </c>
      <c r="E9" s="592" t="s">
        <v>1196</v>
      </c>
      <c r="F9" s="593" t="s">
        <v>1058</v>
      </c>
      <c r="G9" s="593">
        <f t="shared" si="1"/>
        <v>9427.1754385964905</v>
      </c>
      <c r="H9" s="594">
        <v>3925</v>
      </c>
      <c r="I9" s="594">
        <f>4452000/3800</f>
        <v>1171.578947368421</v>
      </c>
      <c r="J9" s="598">
        <f>5325500/2850</f>
        <v>1868.5964912280701</v>
      </c>
      <c r="K9" s="594">
        <v>670</v>
      </c>
      <c r="L9" s="596">
        <f>4088000/3500</f>
        <v>1168</v>
      </c>
      <c r="M9" s="597">
        <v>624</v>
      </c>
      <c r="N9" s="434"/>
      <c r="O9" s="434"/>
      <c r="P9" s="434"/>
      <c r="Q9" s="434"/>
      <c r="R9" s="434"/>
      <c r="S9" s="434"/>
      <c r="T9" s="434"/>
      <c r="U9" s="434"/>
      <c r="V9" s="434"/>
      <c r="W9" s="434"/>
      <c r="X9" s="434"/>
      <c r="Y9" s="434"/>
      <c r="Z9" s="434"/>
      <c r="AA9" s="434"/>
      <c r="AB9" s="434"/>
      <c r="AC9" s="434"/>
      <c r="AD9" s="434"/>
      <c r="AE9" s="434"/>
      <c r="AF9" s="434"/>
      <c r="AG9" s="434"/>
    </row>
    <row r="10" spans="1:33" ht="14.25" customHeight="1">
      <c r="A10" s="434"/>
      <c r="B10" s="1655">
        <v>5</v>
      </c>
      <c r="C10" s="1656" t="s">
        <v>916</v>
      </c>
      <c r="D10" s="599" t="s">
        <v>1193</v>
      </c>
      <c r="E10" s="599" t="s">
        <v>1194</v>
      </c>
      <c r="F10" s="593" t="s">
        <v>1058</v>
      </c>
      <c r="G10" s="593">
        <f t="shared" si="1"/>
        <v>65</v>
      </c>
      <c r="H10" s="594"/>
      <c r="I10" s="594"/>
      <c r="J10" s="596"/>
      <c r="K10" s="594"/>
      <c r="L10" s="600"/>
      <c r="M10" s="597">
        <v>65</v>
      </c>
      <c r="N10" s="434"/>
      <c r="O10" s="434"/>
      <c r="P10" s="434"/>
      <c r="Q10" s="434"/>
      <c r="R10" s="434"/>
      <c r="S10" s="434"/>
      <c r="T10" s="434"/>
      <c r="U10" s="434"/>
      <c r="V10" s="434"/>
      <c r="W10" s="434"/>
      <c r="X10" s="434"/>
      <c r="Y10" s="434"/>
      <c r="Z10" s="434"/>
      <c r="AA10" s="434"/>
      <c r="AB10" s="434"/>
      <c r="AC10" s="434"/>
      <c r="AD10" s="434"/>
      <c r="AE10" s="434"/>
      <c r="AF10" s="434"/>
      <c r="AG10" s="434"/>
    </row>
    <row r="11" spans="1:33" ht="14.25" customHeight="1">
      <c r="A11" s="434"/>
      <c r="B11" s="1655">
        <v>6</v>
      </c>
      <c r="C11" s="1656" t="s">
        <v>916</v>
      </c>
      <c r="D11" s="599" t="s">
        <v>1193</v>
      </c>
      <c r="E11" s="599" t="s">
        <v>1194</v>
      </c>
      <c r="F11" s="593" t="s">
        <v>1061</v>
      </c>
      <c r="G11" s="593">
        <f t="shared" si="1"/>
        <v>65</v>
      </c>
      <c r="H11" s="594"/>
      <c r="I11" s="594"/>
      <c r="J11" s="596"/>
      <c r="K11" s="594"/>
      <c r="L11" s="600"/>
      <c r="M11" s="597">
        <v>65</v>
      </c>
      <c r="N11" s="434"/>
      <c r="O11" s="434"/>
      <c r="P11" s="434"/>
      <c r="Q11" s="434"/>
      <c r="R11" s="434"/>
      <c r="S11" s="434"/>
      <c r="T11" s="434"/>
      <c r="U11" s="434"/>
      <c r="V11" s="434"/>
      <c r="W11" s="434"/>
      <c r="X11" s="434"/>
      <c r="Y11" s="434"/>
      <c r="Z11" s="434"/>
      <c r="AA11" s="434"/>
      <c r="AB11" s="434"/>
      <c r="AC11" s="434"/>
      <c r="AD11" s="434"/>
      <c r="AE11" s="434"/>
      <c r="AF11" s="434"/>
      <c r="AG11" s="434"/>
    </row>
    <row r="12" spans="1:33" ht="14.25" customHeight="1">
      <c r="A12" s="434"/>
      <c r="B12" s="601">
        <v>7</v>
      </c>
      <c r="C12" s="1657" t="s">
        <v>1190</v>
      </c>
      <c r="D12" s="602" t="s">
        <v>1197</v>
      </c>
      <c r="E12" s="602" t="s">
        <v>1198</v>
      </c>
      <c r="F12" s="586" t="s">
        <v>1066</v>
      </c>
      <c r="G12" s="586">
        <f t="shared" si="1"/>
        <v>752.19</v>
      </c>
      <c r="H12" s="587"/>
      <c r="I12" s="587"/>
      <c r="J12" s="589">
        <v>752.19</v>
      </c>
      <c r="K12" s="587"/>
      <c r="L12" s="603"/>
      <c r="M12" s="590"/>
      <c r="N12" s="434"/>
      <c r="O12" s="434"/>
      <c r="P12" s="434"/>
      <c r="Q12" s="434"/>
      <c r="R12" s="434"/>
      <c r="S12" s="434"/>
      <c r="T12" s="434"/>
      <c r="U12" s="434"/>
      <c r="V12" s="434"/>
      <c r="W12" s="434"/>
      <c r="X12" s="434"/>
      <c r="Y12" s="434"/>
      <c r="Z12" s="434"/>
      <c r="AA12" s="434"/>
      <c r="AB12" s="434"/>
      <c r="AC12" s="434"/>
      <c r="AD12" s="434"/>
      <c r="AE12" s="434"/>
      <c r="AF12" s="434"/>
      <c r="AG12" s="434"/>
    </row>
    <row r="13" spans="1:33" ht="30.75" customHeight="1">
      <c r="A13" s="434"/>
      <c r="B13" s="601">
        <v>8</v>
      </c>
      <c r="C13" s="1657" t="s">
        <v>1199</v>
      </c>
      <c r="D13" s="602" t="s">
        <v>1200</v>
      </c>
      <c r="E13" s="585" t="s">
        <v>1201</v>
      </c>
      <c r="F13" s="586" t="s">
        <v>1066</v>
      </c>
      <c r="G13" s="586">
        <f t="shared" si="1"/>
        <v>88</v>
      </c>
      <c r="H13" s="587"/>
      <c r="I13" s="587"/>
      <c r="J13" s="603"/>
      <c r="K13" s="587">
        <v>88</v>
      </c>
      <c r="L13" s="603"/>
      <c r="M13" s="590"/>
      <c r="N13" s="434"/>
      <c r="O13" s="434"/>
      <c r="P13" s="434"/>
      <c r="Q13" s="434"/>
      <c r="R13" s="434"/>
      <c r="S13" s="434"/>
      <c r="T13" s="434"/>
      <c r="U13" s="434"/>
      <c r="V13" s="434"/>
      <c r="W13" s="434"/>
      <c r="X13" s="434"/>
      <c r="Y13" s="434"/>
      <c r="Z13" s="434"/>
      <c r="AA13" s="434"/>
      <c r="AB13" s="434"/>
      <c r="AC13" s="434"/>
      <c r="AD13" s="434"/>
      <c r="AE13" s="434"/>
      <c r="AF13" s="434"/>
      <c r="AG13" s="434"/>
    </row>
    <row r="14" spans="1:33" ht="30.75" customHeight="1">
      <c r="A14" s="434"/>
      <c r="B14" s="601">
        <v>9</v>
      </c>
      <c r="C14" s="1657" t="s">
        <v>1202</v>
      </c>
      <c r="D14" s="602" t="s">
        <v>1200</v>
      </c>
      <c r="E14" s="585" t="s">
        <v>1201</v>
      </c>
      <c r="F14" s="586" t="s">
        <v>1066</v>
      </c>
      <c r="G14" s="586">
        <f t="shared" si="1"/>
        <v>2582.8571428571427</v>
      </c>
      <c r="H14" s="587"/>
      <c r="I14" s="587"/>
      <c r="J14" s="603"/>
      <c r="K14" s="587"/>
      <c r="L14" s="589">
        <f>9040000/3500</f>
        <v>2582.8571428571427</v>
      </c>
      <c r="M14" s="590"/>
      <c r="N14" s="434"/>
      <c r="O14" s="434"/>
      <c r="P14" s="434"/>
      <c r="Q14" s="434"/>
      <c r="R14" s="434"/>
      <c r="S14" s="434"/>
      <c r="T14" s="434"/>
      <c r="U14" s="434"/>
      <c r="V14" s="434"/>
      <c r="W14" s="434"/>
      <c r="X14" s="434"/>
      <c r="Y14" s="434"/>
      <c r="Z14" s="434"/>
      <c r="AA14" s="434"/>
      <c r="AB14" s="434"/>
      <c r="AC14" s="434"/>
      <c r="AD14" s="434"/>
      <c r="AE14" s="434"/>
      <c r="AF14" s="434"/>
      <c r="AG14" s="434"/>
    </row>
    <row r="15" spans="1:33" ht="30.75" customHeight="1">
      <c r="A15" s="434"/>
      <c r="B15" s="601">
        <v>10</v>
      </c>
      <c r="C15" s="1657" t="s">
        <v>916</v>
      </c>
      <c r="D15" s="602" t="s">
        <v>1193</v>
      </c>
      <c r="E15" s="585" t="s">
        <v>1194</v>
      </c>
      <c r="F15" s="586" t="s">
        <v>1066</v>
      </c>
      <c r="G15" s="586">
        <f t="shared" si="1"/>
        <v>65</v>
      </c>
      <c r="H15" s="587"/>
      <c r="I15" s="587"/>
      <c r="J15" s="603"/>
      <c r="K15" s="587"/>
      <c r="L15" s="603"/>
      <c r="M15" s="590">
        <v>65</v>
      </c>
      <c r="N15" s="434"/>
      <c r="O15" s="434"/>
      <c r="P15" s="434"/>
      <c r="Q15" s="434"/>
      <c r="R15" s="434"/>
      <c r="S15" s="434"/>
      <c r="T15" s="434"/>
      <c r="U15" s="434"/>
      <c r="V15" s="434"/>
      <c r="W15" s="434"/>
      <c r="X15" s="434"/>
      <c r="Y15" s="434"/>
      <c r="Z15" s="434"/>
      <c r="AA15" s="434"/>
      <c r="AB15" s="434"/>
      <c r="AC15" s="434"/>
      <c r="AD15" s="434"/>
      <c r="AE15" s="434"/>
      <c r="AF15" s="434"/>
      <c r="AG15" s="434"/>
    </row>
    <row r="16" spans="1:33" ht="30.75" customHeight="1">
      <c r="A16" s="434"/>
      <c r="B16" s="601">
        <v>11</v>
      </c>
      <c r="C16" s="1657" t="s">
        <v>960</v>
      </c>
      <c r="D16" s="602" t="s">
        <v>1203</v>
      </c>
      <c r="E16" s="585" t="s">
        <v>1204</v>
      </c>
      <c r="F16" s="586" t="s">
        <v>1068</v>
      </c>
      <c r="G16" s="586">
        <f t="shared" si="1"/>
        <v>796</v>
      </c>
      <c r="H16" s="587">
        <v>796</v>
      </c>
      <c r="I16" s="587"/>
      <c r="J16" s="603"/>
      <c r="K16" s="587"/>
      <c r="L16" s="603"/>
      <c r="M16" s="590"/>
      <c r="N16" s="434"/>
      <c r="O16" s="434"/>
      <c r="P16" s="434"/>
      <c r="Q16" s="434"/>
      <c r="R16" s="434"/>
      <c r="S16" s="434"/>
      <c r="T16" s="434"/>
      <c r="U16" s="434"/>
      <c r="V16" s="434"/>
      <c r="W16" s="434"/>
      <c r="X16" s="434"/>
      <c r="Y16" s="434"/>
      <c r="Z16" s="434"/>
      <c r="AA16" s="434"/>
      <c r="AB16" s="434"/>
      <c r="AC16" s="434"/>
      <c r="AD16" s="434"/>
      <c r="AE16" s="434"/>
      <c r="AF16" s="434"/>
      <c r="AG16" s="434"/>
    </row>
    <row r="17" spans="1:33">
      <c r="A17" s="434"/>
      <c r="B17" s="601">
        <v>12</v>
      </c>
      <c r="C17" s="1657" t="s">
        <v>3</v>
      </c>
      <c r="D17" s="602" t="s">
        <v>1203</v>
      </c>
      <c r="E17" s="585" t="s">
        <v>1204</v>
      </c>
      <c r="F17" s="586" t="s">
        <v>1068</v>
      </c>
      <c r="G17" s="586">
        <f t="shared" si="1"/>
        <v>574</v>
      </c>
      <c r="H17" s="604"/>
      <c r="I17" s="587">
        <v>574</v>
      </c>
      <c r="J17" s="603"/>
      <c r="K17" s="587"/>
      <c r="L17" s="603"/>
      <c r="M17" s="590"/>
      <c r="N17" s="434"/>
      <c r="O17" s="434"/>
      <c r="P17" s="434"/>
      <c r="Q17" s="434"/>
      <c r="R17" s="434"/>
      <c r="S17" s="434"/>
      <c r="T17" s="434"/>
      <c r="U17" s="434"/>
      <c r="V17" s="434"/>
      <c r="W17" s="434"/>
      <c r="X17" s="434"/>
      <c r="Y17" s="434"/>
      <c r="Z17" s="434"/>
      <c r="AA17" s="434"/>
      <c r="AB17" s="434"/>
      <c r="AC17" s="434"/>
      <c r="AD17" s="434"/>
      <c r="AE17" s="434"/>
      <c r="AF17" s="434"/>
      <c r="AG17" s="434"/>
    </row>
    <row r="18" spans="1:33">
      <c r="A18" s="434"/>
      <c r="B18" s="601">
        <v>13</v>
      </c>
      <c r="C18" s="1657" t="s">
        <v>1190</v>
      </c>
      <c r="D18" s="602" t="s">
        <v>1193</v>
      </c>
      <c r="E18" s="585" t="s">
        <v>1205</v>
      </c>
      <c r="F18" s="586" t="s">
        <v>1078</v>
      </c>
      <c r="G18" s="586">
        <f t="shared" si="1"/>
        <v>145.56</v>
      </c>
      <c r="H18" s="604"/>
      <c r="I18" s="587"/>
      <c r="J18" s="603">
        <v>145.56</v>
      </c>
      <c r="K18" s="587"/>
      <c r="L18" s="603"/>
      <c r="M18" s="590"/>
      <c r="N18" s="434"/>
      <c r="O18" s="434"/>
      <c r="P18" s="434"/>
      <c r="Q18" s="434"/>
      <c r="R18" s="434"/>
      <c r="S18" s="434"/>
      <c r="T18" s="434"/>
      <c r="U18" s="434"/>
      <c r="V18" s="434"/>
      <c r="W18" s="434"/>
      <c r="X18" s="434"/>
      <c r="Y18" s="434"/>
      <c r="Z18" s="434"/>
      <c r="AA18" s="434"/>
      <c r="AB18" s="434"/>
      <c r="AC18" s="434"/>
      <c r="AD18" s="434"/>
      <c r="AE18" s="434"/>
      <c r="AF18" s="434"/>
      <c r="AG18" s="434"/>
    </row>
    <row r="19" spans="1:33">
      <c r="A19" s="434"/>
      <c r="B19" s="601">
        <v>14</v>
      </c>
      <c r="C19" s="1657" t="s">
        <v>1206</v>
      </c>
      <c r="D19" s="602" t="s">
        <v>1207</v>
      </c>
      <c r="E19" s="585" t="s">
        <v>1208</v>
      </c>
      <c r="F19" s="586" t="s">
        <v>1078</v>
      </c>
      <c r="G19" s="586">
        <f t="shared" si="1"/>
        <v>179</v>
      </c>
      <c r="H19" s="604">
        <v>179</v>
      </c>
      <c r="I19" s="587"/>
      <c r="J19" s="603"/>
      <c r="K19" s="587"/>
      <c r="L19" s="603"/>
      <c r="M19" s="590"/>
      <c r="N19" s="434"/>
      <c r="O19" s="434"/>
      <c r="P19" s="434"/>
      <c r="Q19" s="434"/>
      <c r="R19" s="434"/>
      <c r="S19" s="434"/>
      <c r="T19" s="434"/>
      <c r="U19" s="434"/>
      <c r="V19" s="434"/>
      <c r="W19" s="434"/>
      <c r="X19" s="434"/>
      <c r="Y19" s="434"/>
      <c r="Z19" s="434"/>
      <c r="AA19" s="434"/>
      <c r="AB19" s="434"/>
      <c r="AC19" s="434"/>
      <c r="AD19" s="434"/>
      <c r="AE19" s="434"/>
      <c r="AF19" s="434"/>
      <c r="AG19" s="434"/>
    </row>
    <row r="20" spans="1:33">
      <c r="A20" s="434"/>
      <c r="B20" s="601">
        <v>15</v>
      </c>
      <c r="C20" s="1657" t="s">
        <v>3</v>
      </c>
      <c r="D20" s="585" t="s">
        <v>1209</v>
      </c>
      <c r="E20" s="585" t="s">
        <v>1210</v>
      </c>
      <c r="F20" s="586" t="s">
        <v>1081</v>
      </c>
      <c r="G20" s="586">
        <f t="shared" si="1"/>
        <v>0</v>
      </c>
      <c r="H20" s="587"/>
      <c r="I20" s="604">
        <v>0</v>
      </c>
      <c r="J20" s="603"/>
      <c r="K20" s="587"/>
      <c r="L20" s="603"/>
      <c r="M20" s="605"/>
      <c r="N20" s="434"/>
      <c r="O20" s="434"/>
      <c r="P20" s="434"/>
      <c r="Q20" s="434"/>
      <c r="R20" s="434"/>
      <c r="S20" s="434"/>
      <c r="T20" s="434"/>
      <c r="U20" s="434"/>
      <c r="V20" s="434"/>
      <c r="W20" s="434"/>
      <c r="X20" s="434"/>
      <c r="Y20" s="434"/>
      <c r="Z20" s="434"/>
      <c r="AA20" s="434"/>
      <c r="AB20" s="434"/>
      <c r="AC20" s="434"/>
      <c r="AD20" s="434"/>
      <c r="AE20" s="434"/>
      <c r="AF20" s="434"/>
      <c r="AG20" s="434"/>
    </row>
    <row r="21" spans="1:33">
      <c r="A21" s="434"/>
      <c r="B21" s="601">
        <v>16</v>
      </c>
      <c r="C21" s="1657" t="s">
        <v>3</v>
      </c>
      <c r="D21" s="585" t="s">
        <v>1209</v>
      </c>
      <c r="E21" s="585" t="s">
        <v>1211</v>
      </c>
      <c r="F21" s="586" t="s">
        <v>1088</v>
      </c>
      <c r="G21" s="586">
        <f t="shared" si="1"/>
        <v>92</v>
      </c>
      <c r="H21" s="587">
        <v>92</v>
      </c>
      <c r="I21" s="604"/>
      <c r="J21" s="603"/>
      <c r="K21" s="587"/>
      <c r="L21" s="603"/>
      <c r="M21" s="605"/>
      <c r="N21" s="434"/>
      <c r="O21" s="434"/>
      <c r="P21" s="434"/>
      <c r="Q21" s="434"/>
      <c r="R21" s="434"/>
      <c r="S21" s="434"/>
      <c r="T21" s="434"/>
      <c r="U21" s="434"/>
      <c r="V21" s="434"/>
      <c r="W21" s="434"/>
      <c r="X21" s="434"/>
      <c r="Y21" s="434"/>
      <c r="Z21" s="434"/>
      <c r="AA21" s="434"/>
      <c r="AB21" s="434"/>
      <c r="AC21" s="434"/>
      <c r="AD21" s="434"/>
      <c r="AE21" s="434"/>
      <c r="AF21" s="434"/>
      <c r="AG21" s="434"/>
    </row>
    <row r="22" spans="1:33">
      <c r="A22" s="434"/>
      <c r="B22" s="601">
        <v>17</v>
      </c>
      <c r="C22" s="1657" t="s">
        <v>3</v>
      </c>
      <c r="D22" s="585" t="s">
        <v>1212</v>
      </c>
      <c r="E22" s="585" t="s">
        <v>1213</v>
      </c>
      <c r="F22" s="586" t="s">
        <v>1088</v>
      </c>
      <c r="G22" s="586">
        <f t="shared" si="1"/>
        <v>234</v>
      </c>
      <c r="H22" s="587">
        <v>234</v>
      </c>
      <c r="I22" s="604"/>
      <c r="J22" s="603"/>
      <c r="K22" s="587"/>
      <c r="L22" s="603"/>
      <c r="M22" s="605"/>
      <c r="N22" s="434"/>
      <c r="O22" s="434"/>
      <c r="P22" s="434"/>
      <c r="Q22" s="434"/>
      <c r="R22" s="434"/>
      <c r="S22" s="434"/>
      <c r="T22" s="434"/>
      <c r="U22" s="434"/>
      <c r="V22" s="434"/>
      <c r="W22" s="434"/>
      <c r="X22" s="434"/>
      <c r="Y22" s="434"/>
      <c r="Z22" s="434"/>
      <c r="AA22" s="434"/>
      <c r="AB22" s="434"/>
      <c r="AC22" s="434"/>
      <c r="AD22" s="434"/>
      <c r="AE22" s="434"/>
      <c r="AF22" s="434"/>
      <c r="AG22" s="434"/>
    </row>
    <row r="23" spans="1:33">
      <c r="A23" s="434"/>
      <c r="B23" s="601">
        <v>18</v>
      </c>
      <c r="C23" s="1657" t="s">
        <v>1</v>
      </c>
      <c r="D23" s="585" t="s">
        <v>1214</v>
      </c>
      <c r="E23" s="585" t="s">
        <v>1215</v>
      </c>
      <c r="F23" s="586" t="s">
        <v>1088</v>
      </c>
      <c r="G23" s="586">
        <f t="shared" si="1"/>
        <v>158</v>
      </c>
      <c r="H23" s="587">
        <v>158</v>
      </c>
      <c r="I23" s="604"/>
      <c r="J23" s="603"/>
      <c r="K23" s="587"/>
      <c r="L23" s="603"/>
      <c r="M23" s="605"/>
      <c r="N23" s="434"/>
      <c r="O23" s="434"/>
      <c r="P23" s="434"/>
      <c r="Q23" s="434"/>
      <c r="R23" s="434"/>
      <c r="S23" s="434"/>
      <c r="T23" s="434"/>
      <c r="U23" s="434"/>
      <c r="V23" s="434"/>
      <c r="W23" s="434"/>
      <c r="X23" s="434"/>
      <c r="Y23" s="434"/>
      <c r="Z23" s="434"/>
      <c r="AA23" s="434"/>
      <c r="AB23" s="434"/>
      <c r="AC23" s="434"/>
      <c r="AD23" s="434"/>
      <c r="AE23" s="434"/>
      <c r="AF23" s="434"/>
      <c r="AG23" s="434"/>
    </row>
    <row r="24" spans="1:33">
      <c r="A24" s="434"/>
      <c r="B24" s="601">
        <v>19</v>
      </c>
      <c r="C24" s="1657" t="s">
        <v>1190</v>
      </c>
      <c r="D24" s="602" t="s">
        <v>1216</v>
      </c>
      <c r="E24" s="585" t="s">
        <v>1217</v>
      </c>
      <c r="F24" s="586" t="s">
        <v>1088</v>
      </c>
      <c r="G24" s="586">
        <f t="shared" si="1"/>
        <v>3566</v>
      </c>
      <c r="H24" s="587"/>
      <c r="I24" s="587"/>
      <c r="J24" s="588">
        <v>3566</v>
      </c>
      <c r="K24" s="587"/>
      <c r="L24" s="603"/>
      <c r="M24" s="590"/>
      <c r="N24" s="434"/>
      <c r="O24" s="434"/>
      <c r="P24" s="434"/>
      <c r="Q24" s="434"/>
      <c r="R24" s="434"/>
      <c r="S24" s="434"/>
      <c r="T24" s="434"/>
      <c r="U24" s="434"/>
      <c r="V24" s="434"/>
      <c r="W24" s="434"/>
      <c r="X24" s="434"/>
      <c r="Y24" s="434"/>
      <c r="Z24" s="434"/>
      <c r="AA24" s="434"/>
      <c r="AB24" s="434"/>
      <c r="AC24" s="434"/>
      <c r="AD24" s="434"/>
      <c r="AE24" s="434"/>
      <c r="AF24" s="434"/>
      <c r="AG24" s="434"/>
    </row>
    <row r="25" spans="1:33">
      <c r="A25" s="434"/>
      <c r="B25" s="601">
        <v>20</v>
      </c>
      <c r="C25" s="1657" t="s">
        <v>1</v>
      </c>
      <c r="D25" s="602" t="s">
        <v>1218</v>
      </c>
      <c r="E25" s="585" t="s">
        <v>1219</v>
      </c>
      <c r="F25" s="586" t="s">
        <v>1088</v>
      </c>
      <c r="G25" s="586">
        <f t="shared" si="1"/>
        <v>12228</v>
      </c>
      <c r="H25" s="587"/>
      <c r="I25" s="587"/>
      <c r="J25" s="588">
        <v>12228</v>
      </c>
      <c r="K25" s="587"/>
      <c r="L25" s="603"/>
      <c r="M25" s="590"/>
      <c r="N25" s="434"/>
      <c r="O25" s="434"/>
      <c r="P25" s="434"/>
      <c r="Q25" s="434"/>
      <c r="R25" s="434"/>
      <c r="S25" s="434"/>
      <c r="T25" s="434"/>
      <c r="U25" s="434"/>
      <c r="V25" s="434"/>
      <c r="W25" s="434"/>
      <c r="X25" s="434"/>
      <c r="Y25" s="434"/>
      <c r="Z25" s="434"/>
      <c r="AA25" s="434"/>
      <c r="AB25" s="434"/>
      <c r="AC25" s="434"/>
      <c r="AD25" s="434"/>
      <c r="AE25" s="434"/>
      <c r="AF25" s="434"/>
      <c r="AG25" s="434"/>
    </row>
    <row r="26" spans="1:33" ht="60.75" customHeight="1">
      <c r="A26" s="434"/>
      <c r="B26" s="583"/>
      <c r="C26" s="1657"/>
      <c r="D26" s="602"/>
      <c r="E26" s="585"/>
      <c r="F26" s="586"/>
      <c r="G26" s="586">
        <f t="shared" si="1"/>
        <v>0</v>
      </c>
      <c r="H26" s="587"/>
      <c r="I26" s="587"/>
      <c r="J26" s="606"/>
      <c r="K26" s="587"/>
      <c r="L26" s="603"/>
      <c r="M26" s="590"/>
      <c r="N26" s="434"/>
      <c r="O26" s="434"/>
      <c r="P26" s="434"/>
      <c r="Q26" s="434"/>
      <c r="R26" s="434"/>
      <c r="S26" s="434"/>
      <c r="T26" s="434"/>
      <c r="U26" s="434"/>
      <c r="V26" s="434"/>
      <c r="W26" s="434"/>
      <c r="X26" s="434"/>
      <c r="Y26" s="434"/>
      <c r="Z26" s="434"/>
      <c r="AA26" s="434"/>
      <c r="AB26" s="434"/>
      <c r="AC26" s="434"/>
      <c r="AD26" s="434"/>
      <c r="AE26" s="434"/>
      <c r="AF26" s="434"/>
      <c r="AG26" s="434"/>
    </row>
    <row r="27" spans="1:33" ht="27.75" customHeight="1">
      <c r="A27" s="434"/>
      <c r="B27" s="583"/>
      <c r="C27" s="1652"/>
      <c r="D27" s="584"/>
      <c r="E27" s="584"/>
      <c r="F27" s="586"/>
      <c r="G27" s="586">
        <f t="shared" si="1"/>
        <v>0</v>
      </c>
      <c r="H27" s="587"/>
      <c r="I27" s="587"/>
      <c r="J27" s="603"/>
      <c r="K27" s="587"/>
      <c r="L27" s="603"/>
      <c r="M27" s="590"/>
      <c r="N27" s="434"/>
      <c r="O27" s="434"/>
      <c r="P27" s="434"/>
      <c r="Q27" s="434"/>
      <c r="R27" s="434"/>
      <c r="S27" s="434"/>
      <c r="T27" s="434"/>
      <c r="U27" s="434"/>
      <c r="V27" s="434"/>
      <c r="W27" s="434"/>
      <c r="X27" s="434"/>
      <c r="Y27" s="434"/>
      <c r="Z27" s="434"/>
      <c r="AA27" s="434"/>
      <c r="AB27" s="434"/>
      <c r="AC27" s="434"/>
      <c r="AD27" s="434"/>
      <c r="AE27" s="434"/>
      <c r="AF27" s="434"/>
      <c r="AG27" s="434"/>
    </row>
    <row r="28" spans="1:33" ht="14.25" customHeight="1">
      <c r="A28" s="434"/>
      <c r="B28" s="583"/>
      <c r="C28" s="1652"/>
      <c r="D28" s="584"/>
      <c r="E28" s="584"/>
      <c r="F28" s="586"/>
      <c r="G28" s="586">
        <f t="shared" si="1"/>
        <v>0</v>
      </c>
      <c r="H28" s="587"/>
      <c r="I28" s="587"/>
      <c r="J28" s="603"/>
      <c r="K28" s="587"/>
      <c r="L28" s="603"/>
      <c r="M28" s="590"/>
      <c r="N28" s="434"/>
      <c r="O28" s="434"/>
      <c r="P28" s="434"/>
      <c r="Q28" s="434"/>
      <c r="R28" s="434"/>
      <c r="S28" s="434"/>
      <c r="T28" s="434"/>
      <c r="U28" s="434"/>
      <c r="V28" s="434"/>
      <c r="W28" s="434"/>
      <c r="X28" s="434"/>
      <c r="Y28" s="434"/>
      <c r="Z28" s="434"/>
      <c r="AA28" s="434"/>
      <c r="AB28" s="434"/>
      <c r="AC28" s="434"/>
      <c r="AD28" s="434"/>
      <c r="AE28" s="434"/>
      <c r="AF28" s="434"/>
      <c r="AG28" s="434"/>
    </row>
    <row r="29" spans="1:33" ht="35.25" customHeight="1">
      <c r="A29" s="434"/>
      <c r="B29" s="583"/>
      <c r="C29" s="1652"/>
      <c r="D29" s="584"/>
      <c r="E29" s="584"/>
      <c r="F29" s="586"/>
      <c r="G29" s="586">
        <f t="shared" si="1"/>
        <v>0</v>
      </c>
      <c r="H29" s="587"/>
      <c r="I29" s="587"/>
      <c r="J29" s="603"/>
      <c r="K29" s="587"/>
      <c r="L29" s="603"/>
      <c r="M29" s="590"/>
      <c r="N29" s="434"/>
      <c r="O29" s="434"/>
      <c r="P29" s="434"/>
      <c r="Q29" s="434"/>
      <c r="R29" s="434"/>
      <c r="S29" s="434"/>
      <c r="T29" s="434"/>
      <c r="U29" s="434"/>
      <c r="V29" s="434"/>
      <c r="W29" s="434"/>
      <c r="X29" s="434"/>
      <c r="Y29" s="434"/>
      <c r="Z29" s="434"/>
      <c r="AA29" s="434"/>
      <c r="AB29" s="434"/>
      <c r="AC29" s="434"/>
      <c r="AD29" s="434"/>
      <c r="AE29" s="434"/>
      <c r="AF29" s="434"/>
      <c r="AG29" s="434"/>
    </row>
    <row r="30" spans="1:33" ht="38.25" customHeight="1">
      <c r="A30" s="434"/>
      <c r="B30" s="1658"/>
      <c r="C30" s="1659"/>
      <c r="D30" s="607"/>
      <c r="E30" s="607"/>
      <c r="F30" s="608"/>
      <c r="G30" s="608">
        <f t="shared" si="1"/>
        <v>0</v>
      </c>
      <c r="H30" s="609"/>
      <c r="I30" s="609"/>
      <c r="J30" s="1660"/>
      <c r="K30" s="609"/>
      <c r="L30" s="1660"/>
      <c r="M30" s="610"/>
      <c r="N30" s="434"/>
      <c r="O30" s="434"/>
      <c r="P30" s="434"/>
      <c r="Q30" s="434"/>
      <c r="R30" s="434"/>
      <c r="S30" s="434"/>
      <c r="T30" s="434"/>
      <c r="U30" s="434"/>
      <c r="V30" s="434"/>
      <c r="W30" s="434"/>
      <c r="X30" s="434"/>
      <c r="Y30" s="434"/>
      <c r="Z30" s="434"/>
      <c r="AA30" s="434"/>
      <c r="AB30" s="434"/>
      <c r="AC30" s="434"/>
      <c r="AD30" s="434"/>
      <c r="AE30" s="434"/>
      <c r="AF30" s="434"/>
      <c r="AG30" s="434"/>
    </row>
    <row r="31" spans="1:33" ht="35.25" customHeight="1">
      <c r="A31" s="434"/>
      <c r="B31" s="1658"/>
      <c r="C31" s="1659"/>
      <c r="D31" s="607"/>
      <c r="E31" s="607"/>
      <c r="F31" s="608"/>
      <c r="G31" s="608">
        <f t="shared" si="1"/>
        <v>0</v>
      </c>
      <c r="H31" s="609"/>
      <c r="I31" s="609"/>
      <c r="J31" s="1660"/>
      <c r="K31" s="609"/>
      <c r="L31" s="1660"/>
      <c r="M31" s="610"/>
      <c r="N31" s="434"/>
      <c r="O31" s="434"/>
      <c r="P31" s="434"/>
      <c r="Q31" s="434"/>
      <c r="R31" s="434"/>
      <c r="S31" s="434"/>
      <c r="T31" s="434"/>
      <c r="U31" s="434"/>
      <c r="V31" s="434"/>
      <c r="W31" s="434"/>
      <c r="X31" s="434"/>
      <c r="Y31" s="434"/>
      <c r="Z31" s="434"/>
      <c r="AA31" s="434"/>
      <c r="AB31" s="434"/>
      <c r="AC31" s="434"/>
      <c r="AD31" s="434"/>
      <c r="AE31" s="434"/>
      <c r="AF31" s="434"/>
      <c r="AG31" s="434"/>
    </row>
    <row r="32" spans="1:33" ht="53.25" customHeight="1">
      <c r="A32" s="434"/>
      <c r="B32" s="1658"/>
      <c r="C32" s="1659"/>
      <c r="D32" s="607"/>
      <c r="E32" s="607"/>
      <c r="F32" s="608"/>
      <c r="G32" s="608">
        <f t="shared" si="1"/>
        <v>0</v>
      </c>
      <c r="H32" s="609"/>
      <c r="I32" s="609"/>
      <c r="J32" s="1660"/>
      <c r="K32" s="609"/>
      <c r="L32" s="1660"/>
      <c r="M32" s="610"/>
      <c r="N32" s="434"/>
      <c r="O32" s="434"/>
      <c r="P32" s="434"/>
      <c r="Q32" s="434"/>
      <c r="R32" s="434"/>
      <c r="S32" s="434"/>
      <c r="T32" s="434"/>
      <c r="U32" s="434"/>
      <c r="V32" s="434"/>
      <c r="W32" s="434"/>
      <c r="X32" s="434"/>
      <c r="Y32" s="434"/>
      <c r="Z32" s="434"/>
      <c r="AA32" s="434"/>
      <c r="AB32" s="434"/>
      <c r="AC32" s="434"/>
      <c r="AD32" s="434"/>
      <c r="AE32" s="434"/>
      <c r="AF32" s="434"/>
      <c r="AG32" s="434"/>
    </row>
    <row r="33" spans="1:33" ht="14.25" customHeight="1">
      <c r="A33" s="434"/>
      <c r="B33" s="611"/>
      <c r="C33" s="1661"/>
      <c r="D33" s="612"/>
      <c r="E33" s="612"/>
      <c r="F33" s="613"/>
      <c r="G33" s="613"/>
      <c r="H33" s="614"/>
      <c r="I33" s="614"/>
      <c r="J33" s="615"/>
      <c r="K33" s="614"/>
      <c r="L33" s="615"/>
      <c r="M33" s="616"/>
      <c r="N33" s="434"/>
      <c r="O33" s="434"/>
      <c r="P33" s="434"/>
      <c r="Q33" s="434"/>
      <c r="R33" s="434"/>
      <c r="S33" s="434"/>
      <c r="T33" s="434"/>
      <c r="U33" s="434"/>
      <c r="V33" s="434"/>
      <c r="W33" s="434"/>
      <c r="X33" s="434"/>
      <c r="Y33" s="434"/>
      <c r="Z33" s="434"/>
      <c r="AA33" s="434"/>
      <c r="AB33" s="434"/>
      <c r="AC33" s="434"/>
      <c r="AD33" s="434"/>
      <c r="AE33" s="434"/>
      <c r="AF33" s="434"/>
      <c r="AG33" s="434"/>
    </row>
    <row r="34" spans="1:33" ht="14.25" customHeight="1">
      <c r="A34" s="434"/>
      <c r="B34" s="575"/>
      <c r="C34" s="434"/>
      <c r="D34" s="434"/>
      <c r="E34" s="434"/>
      <c r="F34" s="434"/>
      <c r="G34" s="434"/>
      <c r="H34" s="434"/>
      <c r="I34" s="434"/>
      <c r="J34" s="575"/>
      <c r="K34" s="434"/>
      <c r="L34" s="434"/>
      <c r="M34" s="434"/>
      <c r="N34" s="434"/>
      <c r="O34" s="434"/>
      <c r="P34" s="434"/>
      <c r="Q34" s="434"/>
      <c r="R34" s="434"/>
      <c r="S34" s="434"/>
      <c r="T34" s="434"/>
      <c r="U34" s="434"/>
      <c r="V34" s="434"/>
      <c r="W34" s="434"/>
      <c r="X34" s="434"/>
      <c r="Y34" s="1662"/>
      <c r="Z34" s="1662"/>
      <c r="AA34" s="1662"/>
      <c r="AB34" s="1662"/>
      <c r="AC34" s="1662"/>
      <c r="AD34" s="1662"/>
      <c r="AE34" s="1662"/>
      <c r="AF34" s="1662"/>
      <c r="AG34" s="1662"/>
    </row>
    <row r="35" spans="1:33" ht="14.25" customHeight="1">
      <c r="A35" s="434"/>
      <c r="B35" s="575"/>
      <c r="C35" s="434"/>
      <c r="D35" s="434"/>
      <c r="E35" s="434"/>
      <c r="F35" s="434"/>
      <c r="G35" s="434"/>
      <c r="H35" s="434"/>
      <c r="I35" s="434"/>
      <c r="J35" s="575"/>
      <c r="K35" s="434"/>
      <c r="L35" s="434"/>
      <c r="M35" s="434"/>
      <c r="N35" s="434"/>
      <c r="O35" s="434"/>
      <c r="P35" s="434"/>
      <c r="Q35" s="434"/>
      <c r="R35" s="434"/>
      <c r="S35" s="434"/>
      <c r="T35" s="434"/>
      <c r="U35" s="434"/>
      <c r="V35" s="434"/>
      <c r="W35" s="434"/>
      <c r="X35" s="434"/>
      <c r="Y35" s="434"/>
      <c r="Z35" s="434"/>
      <c r="AA35" s="434"/>
      <c r="AB35" s="434"/>
      <c r="AC35" s="434"/>
      <c r="AD35" s="434"/>
      <c r="AE35" s="434"/>
      <c r="AF35" s="434"/>
      <c r="AG35" s="434"/>
    </row>
    <row r="36" spans="1:33" ht="14.25" customHeight="1">
      <c r="A36" s="434"/>
      <c r="B36" s="575"/>
      <c r="C36" s="434"/>
      <c r="D36" s="434"/>
      <c r="E36" s="434"/>
      <c r="F36" s="575"/>
      <c r="G36" s="575"/>
      <c r="H36" s="434"/>
      <c r="I36" s="434"/>
      <c r="J36" s="575"/>
      <c r="K36" s="434"/>
      <c r="L36" s="434"/>
      <c r="M36" s="434"/>
      <c r="N36" s="434"/>
      <c r="O36" s="434"/>
      <c r="P36" s="434"/>
      <c r="Q36" s="434"/>
      <c r="R36" s="434"/>
      <c r="S36" s="434"/>
      <c r="T36" s="434"/>
      <c r="U36" s="434"/>
      <c r="V36" s="434"/>
      <c r="W36" s="434"/>
      <c r="X36" s="434"/>
      <c r="Y36" s="434"/>
      <c r="Z36" s="434"/>
      <c r="AA36" s="434"/>
      <c r="AB36" s="434"/>
      <c r="AC36" s="434"/>
      <c r="AD36" s="434"/>
      <c r="AE36" s="434"/>
      <c r="AF36" s="434"/>
      <c r="AG36" s="434"/>
    </row>
    <row r="37" spans="1:33" ht="14.25" customHeight="1">
      <c r="A37" s="434"/>
      <c r="B37" s="575"/>
      <c r="C37" s="434"/>
      <c r="D37" s="434"/>
      <c r="E37" s="434"/>
      <c r="F37" s="617" t="s">
        <v>1220</v>
      </c>
      <c r="G37" s="618" t="s">
        <v>2</v>
      </c>
      <c r="H37" s="618" t="s">
        <v>3</v>
      </c>
      <c r="I37" s="618" t="s">
        <v>1221</v>
      </c>
      <c r="J37" s="575"/>
      <c r="K37" s="434"/>
      <c r="L37" s="434"/>
      <c r="M37" s="434"/>
      <c r="N37" s="434"/>
      <c r="O37" s="434"/>
      <c r="P37" s="434"/>
      <c r="Q37" s="434"/>
      <c r="R37" s="434"/>
      <c r="S37" s="434"/>
      <c r="T37" s="434"/>
      <c r="U37" s="434"/>
      <c r="V37" s="434"/>
      <c r="W37" s="434"/>
      <c r="X37" s="434"/>
      <c r="Y37" s="434"/>
      <c r="Z37" s="434"/>
      <c r="AA37" s="434"/>
      <c r="AB37" s="434"/>
      <c r="AC37" s="434"/>
      <c r="AD37" s="434"/>
      <c r="AE37" s="434"/>
      <c r="AF37" s="434"/>
      <c r="AG37" s="434"/>
    </row>
    <row r="38" spans="1:33" ht="14.25" customHeight="1">
      <c r="A38" s="434"/>
      <c r="B38" s="575"/>
      <c r="C38" s="434"/>
      <c r="D38" s="434"/>
      <c r="E38" s="434"/>
      <c r="F38" s="1663"/>
      <c r="G38" s="1664"/>
      <c r="H38" s="1665"/>
      <c r="I38" s="1664">
        <f t="shared" ref="I38:I41" si="2">G38+H38</f>
        <v>0</v>
      </c>
      <c r="J38" s="575"/>
      <c r="K38" s="434"/>
      <c r="L38" s="434"/>
      <c r="M38" s="434"/>
      <c r="N38" s="434"/>
      <c r="O38" s="434"/>
      <c r="P38" s="434"/>
      <c r="Q38" s="434"/>
      <c r="R38" s="434"/>
      <c r="S38" s="434"/>
      <c r="T38" s="434"/>
      <c r="U38" s="434"/>
      <c r="V38" s="434"/>
      <c r="W38" s="434"/>
      <c r="X38" s="434"/>
      <c r="Y38" s="434"/>
      <c r="Z38" s="434"/>
      <c r="AA38" s="434"/>
      <c r="AB38" s="434"/>
      <c r="AC38" s="434"/>
      <c r="AD38" s="434"/>
      <c r="AE38" s="434"/>
      <c r="AF38" s="434"/>
      <c r="AG38" s="434"/>
    </row>
    <row r="39" spans="1:33" ht="14.25" customHeight="1">
      <c r="A39" s="434"/>
      <c r="B39" s="575"/>
      <c r="C39" s="434"/>
      <c r="D39" s="434"/>
      <c r="E39" s="434"/>
      <c r="F39" s="1663"/>
      <c r="G39" s="1665"/>
      <c r="H39" s="1665"/>
      <c r="I39" s="1665">
        <f t="shared" si="2"/>
        <v>0</v>
      </c>
      <c r="J39" s="575"/>
      <c r="K39" s="434"/>
      <c r="L39" s="434"/>
      <c r="M39" s="434"/>
      <c r="N39" s="434"/>
      <c r="O39" s="434"/>
      <c r="P39" s="434"/>
      <c r="Q39" s="434"/>
      <c r="R39" s="434"/>
      <c r="S39" s="434"/>
      <c r="T39" s="434"/>
      <c r="U39" s="434"/>
      <c r="V39" s="434"/>
      <c r="W39" s="434"/>
      <c r="X39" s="434"/>
      <c r="Y39" s="434"/>
      <c r="Z39" s="434"/>
      <c r="AA39" s="434"/>
      <c r="AB39" s="434"/>
      <c r="AC39" s="434"/>
      <c r="AD39" s="434"/>
      <c r="AE39" s="434"/>
      <c r="AF39" s="434"/>
      <c r="AG39" s="434"/>
    </row>
    <row r="40" spans="1:33" ht="14.25" customHeight="1">
      <c r="A40" s="434"/>
      <c r="B40" s="575"/>
      <c r="C40" s="434"/>
      <c r="D40" s="434"/>
      <c r="E40" s="434"/>
      <c r="F40" s="1663"/>
      <c r="G40" s="1665"/>
      <c r="H40" s="1665"/>
      <c r="I40" s="1665">
        <f t="shared" si="2"/>
        <v>0</v>
      </c>
      <c r="J40" s="575"/>
      <c r="K40" s="434"/>
      <c r="L40" s="434"/>
      <c r="M40" s="434"/>
      <c r="N40" s="434"/>
      <c r="O40" s="434"/>
      <c r="P40" s="434"/>
      <c r="Q40" s="434"/>
      <c r="R40" s="434"/>
      <c r="S40" s="434"/>
      <c r="T40" s="434"/>
      <c r="U40" s="434"/>
      <c r="V40" s="434"/>
      <c r="W40" s="434"/>
      <c r="X40" s="434"/>
      <c r="Y40" s="434"/>
      <c r="Z40" s="434"/>
      <c r="AA40" s="434"/>
      <c r="AB40" s="434"/>
      <c r="AC40" s="434"/>
      <c r="AD40" s="434"/>
      <c r="AE40" s="434"/>
      <c r="AF40" s="434"/>
      <c r="AG40" s="434"/>
    </row>
    <row r="41" spans="1:33" ht="14.25" customHeight="1">
      <c r="A41" s="434"/>
      <c r="B41" s="575"/>
      <c r="C41" s="434"/>
      <c r="D41" s="434"/>
      <c r="E41" s="434"/>
      <c r="F41" s="1663" t="s">
        <v>71</v>
      </c>
      <c r="G41" s="1666">
        <f t="shared" ref="G41:H41" si="3">SUM(G38:G40)</f>
        <v>0</v>
      </c>
      <c r="H41" s="1663">
        <f t="shared" si="3"/>
        <v>0</v>
      </c>
      <c r="I41" s="1666">
        <f t="shared" si="2"/>
        <v>0</v>
      </c>
      <c r="J41" s="575"/>
      <c r="K41" s="434"/>
      <c r="L41" s="434"/>
      <c r="M41" s="434"/>
      <c r="N41" s="434"/>
      <c r="O41" s="434"/>
      <c r="P41" s="434"/>
      <c r="Q41" s="434"/>
      <c r="R41" s="434"/>
      <c r="S41" s="434"/>
      <c r="T41" s="434"/>
      <c r="U41" s="434"/>
      <c r="V41" s="434"/>
      <c r="W41" s="434"/>
      <c r="X41" s="434"/>
      <c r="Y41" s="434"/>
      <c r="Z41" s="434"/>
      <c r="AA41" s="434"/>
      <c r="AB41" s="434"/>
      <c r="AC41" s="434"/>
      <c r="AD41" s="434"/>
      <c r="AE41" s="434"/>
      <c r="AF41" s="434"/>
      <c r="AG41" s="434"/>
    </row>
    <row r="42" spans="1:33" ht="14.25" customHeight="1">
      <c r="A42" s="434"/>
      <c r="B42" s="575"/>
      <c r="C42" s="434"/>
      <c r="D42" s="434"/>
      <c r="E42" s="434"/>
      <c r="F42" s="434"/>
      <c r="G42" s="434"/>
      <c r="H42" s="434"/>
      <c r="I42" s="434"/>
      <c r="J42" s="575"/>
      <c r="K42" s="434"/>
      <c r="L42" s="434"/>
      <c r="M42" s="434"/>
      <c r="N42" s="434"/>
      <c r="O42" s="434"/>
      <c r="P42" s="434"/>
      <c r="Q42" s="434"/>
      <c r="R42" s="434"/>
      <c r="S42" s="434"/>
      <c r="T42" s="434"/>
      <c r="U42" s="434"/>
      <c r="V42" s="434"/>
      <c r="W42" s="434"/>
      <c r="X42" s="434"/>
      <c r="Y42" s="434"/>
      <c r="Z42" s="434"/>
      <c r="AA42" s="434"/>
      <c r="AB42" s="434"/>
      <c r="AC42" s="434"/>
      <c r="AD42" s="434"/>
      <c r="AE42" s="434"/>
      <c r="AF42" s="434"/>
      <c r="AG42" s="434"/>
    </row>
    <row r="43" spans="1:33" ht="14.25" customHeight="1">
      <c r="A43" s="434"/>
      <c r="B43" s="575"/>
      <c r="C43" s="434"/>
      <c r="D43" s="434"/>
      <c r="E43" s="434"/>
      <c r="F43" s="434"/>
      <c r="G43" s="434"/>
      <c r="H43" s="434"/>
      <c r="I43" s="434"/>
      <c r="J43" s="575"/>
      <c r="K43" s="434"/>
      <c r="L43" s="434"/>
      <c r="M43" s="434"/>
      <c r="N43" s="434"/>
      <c r="O43" s="434"/>
      <c r="P43" s="434"/>
      <c r="Q43" s="434"/>
      <c r="R43" s="434"/>
      <c r="S43" s="434"/>
      <c r="T43" s="434"/>
      <c r="U43" s="434"/>
      <c r="V43" s="434"/>
      <c r="W43" s="434"/>
      <c r="X43" s="434"/>
      <c r="Y43" s="434"/>
      <c r="Z43" s="434"/>
      <c r="AA43" s="434"/>
      <c r="AB43" s="434"/>
      <c r="AC43" s="434"/>
      <c r="AD43" s="434"/>
      <c r="AE43" s="434"/>
      <c r="AF43" s="434"/>
      <c r="AG43" s="434"/>
    </row>
    <row r="44" spans="1:33" ht="14.25" customHeight="1">
      <c r="A44" s="434"/>
      <c r="B44" s="575"/>
      <c r="C44" s="434"/>
      <c r="D44" s="434"/>
      <c r="E44" s="434"/>
      <c r="F44" s="434"/>
      <c r="G44" s="434"/>
      <c r="H44" s="434"/>
      <c r="I44" s="434"/>
      <c r="J44" s="575"/>
      <c r="K44" s="434"/>
      <c r="L44" s="434"/>
      <c r="M44" s="434"/>
      <c r="N44" s="434"/>
      <c r="O44" s="434"/>
      <c r="P44" s="434"/>
      <c r="Q44" s="434"/>
      <c r="R44" s="434"/>
      <c r="S44" s="434"/>
      <c r="T44" s="434"/>
      <c r="U44" s="434"/>
      <c r="V44" s="434"/>
      <c r="W44" s="434"/>
      <c r="X44" s="434"/>
      <c r="Y44" s="434"/>
      <c r="Z44" s="434"/>
      <c r="AA44" s="434"/>
      <c r="AB44" s="434"/>
      <c r="AC44" s="434"/>
      <c r="AD44" s="434"/>
      <c r="AE44" s="434"/>
      <c r="AF44" s="434"/>
      <c r="AG44" s="434"/>
    </row>
    <row r="45" spans="1:33" ht="14.25" customHeight="1">
      <c r="A45" s="434"/>
      <c r="B45" s="575"/>
      <c r="C45" s="434"/>
      <c r="D45" s="434"/>
      <c r="E45" s="434"/>
      <c r="F45" s="434"/>
      <c r="G45" s="434"/>
      <c r="H45" s="434"/>
      <c r="I45" s="434"/>
      <c r="J45" s="575"/>
      <c r="K45" s="434"/>
      <c r="L45" s="434"/>
      <c r="M45" s="434"/>
      <c r="N45" s="434"/>
      <c r="O45" s="434"/>
      <c r="P45" s="434"/>
      <c r="Q45" s="434"/>
      <c r="R45" s="434"/>
      <c r="S45" s="434"/>
      <c r="T45" s="434"/>
      <c r="U45" s="434"/>
      <c r="V45" s="434"/>
      <c r="W45" s="434"/>
      <c r="X45" s="434"/>
      <c r="Y45" s="434"/>
      <c r="Z45" s="434"/>
      <c r="AA45" s="434"/>
      <c r="AB45" s="434"/>
      <c r="AC45" s="434"/>
      <c r="AD45" s="434"/>
      <c r="AE45" s="434"/>
      <c r="AF45" s="434"/>
      <c r="AG45" s="434"/>
    </row>
    <row r="46" spans="1:33" ht="14.25" customHeight="1">
      <c r="A46" s="434"/>
      <c r="B46" s="575"/>
      <c r="C46" s="434"/>
      <c r="D46" s="434"/>
      <c r="E46" s="434"/>
      <c r="F46" s="434"/>
      <c r="G46" s="434"/>
      <c r="H46" s="434"/>
      <c r="I46" s="434"/>
      <c r="J46" s="575"/>
      <c r="K46" s="434"/>
      <c r="L46" s="434"/>
      <c r="M46" s="434"/>
      <c r="N46" s="434"/>
      <c r="O46" s="434"/>
      <c r="P46" s="434"/>
      <c r="Q46" s="434"/>
      <c r="R46" s="434"/>
      <c r="S46" s="434"/>
      <c r="T46" s="434"/>
      <c r="U46" s="434"/>
      <c r="V46" s="434"/>
      <c r="W46" s="434"/>
      <c r="X46" s="434"/>
      <c r="Y46" s="434"/>
      <c r="Z46" s="434"/>
      <c r="AA46" s="434"/>
      <c r="AB46" s="434"/>
      <c r="AC46" s="434"/>
      <c r="AD46" s="434"/>
      <c r="AE46" s="434"/>
      <c r="AF46" s="434"/>
      <c r="AG46" s="434"/>
    </row>
    <row r="47" spans="1:33" ht="14.25" customHeight="1">
      <c r="A47" s="434"/>
      <c r="B47" s="575"/>
      <c r="C47" s="434"/>
      <c r="D47" s="434"/>
      <c r="E47" s="434"/>
      <c r="F47" s="434"/>
      <c r="G47" s="434"/>
      <c r="H47" s="434"/>
      <c r="I47" s="434"/>
      <c r="J47" s="575"/>
      <c r="K47" s="434"/>
      <c r="L47" s="434"/>
      <c r="M47" s="434"/>
      <c r="N47" s="434"/>
      <c r="O47" s="434"/>
      <c r="P47" s="434"/>
      <c r="Q47" s="434"/>
      <c r="R47" s="434"/>
      <c r="S47" s="434"/>
      <c r="T47" s="434"/>
      <c r="U47" s="434"/>
      <c r="V47" s="434"/>
      <c r="W47" s="434"/>
      <c r="X47" s="434"/>
      <c r="Y47" s="434"/>
      <c r="Z47" s="434"/>
      <c r="AA47" s="434"/>
      <c r="AB47" s="434"/>
      <c r="AC47" s="434"/>
      <c r="AD47" s="434"/>
      <c r="AE47" s="434"/>
      <c r="AF47" s="434"/>
      <c r="AG47" s="434"/>
    </row>
    <row r="48" spans="1:33" ht="14.25" customHeight="1">
      <c r="A48" s="434"/>
      <c r="B48" s="575"/>
      <c r="C48" s="434"/>
      <c r="D48" s="434"/>
      <c r="E48" s="434"/>
      <c r="F48" s="434"/>
      <c r="G48" s="434"/>
      <c r="H48" s="434"/>
      <c r="I48" s="434"/>
      <c r="J48" s="575"/>
      <c r="K48" s="434"/>
      <c r="L48" s="434"/>
      <c r="M48" s="434"/>
      <c r="N48" s="434"/>
      <c r="O48" s="434"/>
      <c r="P48" s="434"/>
      <c r="Q48" s="434"/>
      <c r="R48" s="434"/>
      <c r="S48" s="434"/>
      <c r="T48" s="434"/>
      <c r="U48" s="434"/>
      <c r="V48" s="434"/>
      <c r="W48" s="434"/>
      <c r="X48" s="434"/>
      <c r="Y48" s="434"/>
      <c r="Z48" s="434"/>
      <c r="AA48" s="434"/>
      <c r="AB48" s="434"/>
      <c r="AC48" s="434"/>
      <c r="AD48" s="434"/>
      <c r="AE48" s="434"/>
      <c r="AF48" s="434"/>
      <c r="AG48" s="434"/>
    </row>
    <row r="49" spans="1:33" ht="14.25" customHeight="1">
      <c r="A49" s="434"/>
      <c r="B49" s="575"/>
      <c r="C49" s="434"/>
      <c r="D49" s="434"/>
      <c r="E49" s="434"/>
      <c r="F49" s="434"/>
      <c r="G49" s="434"/>
      <c r="H49" s="434"/>
      <c r="I49" s="434"/>
      <c r="J49" s="575"/>
      <c r="K49" s="434"/>
      <c r="L49" s="434"/>
      <c r="M49" s="434"/>
      <c r="N49" s="434"/>
      <c r="O49" s="434"/>
      <c r="P49" s="434"/>
      <c r="Q49" s="434"/>
      <c r="R49" s="434"/>
      <c r="S49" s="434"/>
      <c r="T49" s="434"/>
      <c r="U49" s="434"/>
      <c r="V49" s="434"/>
      <c r="W49" s="434"/>
      <c r="X49" s="434"/>
      <c r="Y49" s="434"/>
      <c r="Z49" s="434"/>
      <c r="AA49" s="434"/>
      <c r="AB49" s="434"/>
      <c r="AC49" s="434"/>
      <c r="AD49" s="434"/>
      <c r="AE49" s="434"/>
      <c r="AF49" s="434"/>
      <c r="AG49" s="434"/>
    </row>
    <row r="50" spans="1:33" ht="14.25" customHeight="1">
      <c r="A50" s="434"/>
      <c r="B50" s="575"/>
      <c r="C50" s="434"/>
      <c r="D50" s="434"/>
      <c r="E50" s="434"/>
      <c r="F50" s="434"/>
      <c r="G50" s="434"/>
      <c r="H50" s="434"/>
      <c r="I50" s="434"/>
      <c r="J50" s="575"/>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row>
    <row r="51" spans="1:33" ht="14.25" customHeight="1">
      <c r="A51" s="434"/>
      <c r="B51" s="575"/>
      <c r="C51" s="434"/>
      <c r="D51" s="434"/>
      <c r="E51" s="434"/>
      <c r="F51" s="434"/>
      <c r="G51" s="434"/>
      <c r="H51" s="434"/>
      <c r="I51" s="434"/>
      <c r="J51" s="575"/>
      <c r="K51" s="434"/>
      <c r="L51" s="434"/>
      <c r="M51" s="434"/>
      <c r="N51" s="434"/>
      <c r="O51" s="434"/>
      <c r="P51" s="434"/>
      <c r="Q51" s="434"/>
      <c r="R51" s="434"/>
      <c r="S51" s="434"/>
      <c r="T51" s="434"/>
      <c r="U51" s="434"/>
      <c r="V51" s="434"/>
      <c r="W51" s="434"/>
      <c r="X51" s="434"/>
      <c r="Y51" s="434"/>
      <c r="Z51" s="434"/>
      <c r="AA51" s="434"/>
      <c r="AB51" s="434"/>
      <c r="AC51" s="434"/>
      <c r="AD51" s="434"/>
      <c r="AE51" s="434"/>
      <c r="AF51" s="434"/>
      <c r="AG51" s="434"/>
    </row>
    <row r="52" spans="1:33" ht="14.25" customHeight="1">
      <c r="A52" s="434"/>
      <c r="B52" s="575"/>
      <c r="C52" s="434"/>
      <c r="D52" s="434"/>
      <c r="E52" s="434"/>
      <c r="F52" s="434"/>
      <c r="G52" s="434"/>
      <c r="H52" s="434"/>
      <c r="I52" s="434"/>
      <c r="J52" s="575"/>
      <c r="K52" s="434"/>
      <c r="L52" s="434"/>
      <c r="M52" s="434"/>
      <c r="N52" s="434"/>
      <c r="O52" s="434"/>
      <c r="P52" s="434"/>
      <c r="Q52" s="434"/>
      <c r="R52" s="434"/>
      <c r="S52" s="434"/>
      <c r="T52" s="434"/>
      <c r="U52" s="434"/>
      <c r="V52" s="434"/>
      <c r="W52" s="434"/>
      <c r="X52" s="434"/>
      <c r="Y52" s="434"/>
      <c r="Z52" s="434"/>
      <c r="AA52" s="434"/>
      <c r="AB52" s="434"/>
      <c r="AC52" s="434"/>
      <c r="AD52" s="434"/>
      <c r="AE52" s="434"/>
      <c r="AF52" s="434"/>
      <c r="AG52" s="434"/>
    </row>
    <row r="53" spans="1:33" ht="14.25" customHeight="1">
      <c r="A53" s="434"/>
      <c r="B53" s="575"/>
      <c r="C53" s="434"/>
      <c r="D53" s="434"/>
      <c r="E53" s="434"/>
      <c r="F53" s="434"/>
      <c r="G53" s="434"/>
      <c r="H53" s="434"/>
      <c r="I53" s="434"/>
      <c r="J53" s="575"/>
      <c r="K53" s="434"/>
      <c r="L53" s="434"/>
      <c r="M53" s="434"/>
      <c r="N53" s="434"/>
      <c r="O53" s="434"/>
      <c r="P53" s="434"/>
      <c r="Q53" s="434"/>
      <c r="R53" s="434"/>
      <c r="S53" s="434"/>
      <c r="T53" s="434"/>
      <c r="U53" s="434"/>
      <c r="V53" s="434"/>
      <c r="W53" s="434"/>
      <c r="X53" s="434"/>
      <c r="Y53" s="434"/>
      <c r="Z53" s="434"/>
      <c r="AA53" s="434"/>
      <c r="AB53" s="434"/>
      <c r="AC53" s="434"/>
      <c r="AD53" s="434"/>
      <c r="AE53" s="434"/>
      <c r="AF53" s="434"/>
      <c r="AG53" s="434"/>
    </row>
    <row r="54" spans="1:33" ht="14.25" customHeight="1">
      <c r="A54" s="434"/>
      <c r="B54" s="575"/>
      <c r="C54" s="434"/>
      <c r="D54" s="434"/>
      <c r="E54" s="434"/>
      <c r="F54" s="434"/>
      <c r="G54" s="434"/>
      <c r="H54" s="434"/>
      <c r="I54" s="434"/>
      <c r="J54" s="575"/>
      <c r="K54" s="434"/>
      <c r="L54" s="434"/>
      <c r="M54" s="434"/>
      <c r="N54" s="434"/>
      <c r="O54" s="434"/>
      <c r="P54" s="434"/>
      <c r="Q54" s="434"/>
      <c r="R54" s="434"/>
      <c r="S54" s="434"/>
      <c r="T54" s="434"/>
      <c r="U54" s="434"/>
      <c r="V54" s="434"/>
      <c r="W54" s="434"/>
      <c r="X54" s="434"/>
      <c r="Y54" s="434"/>
      <c r="Z54" s="434"/>
      <c r="AA54" s="434"/>
      <c r="AB54" s="434"/>
      <c r="AC54" s="434"/>
      <c r="AD54" s="434"/>
      <c r="AE54" s="434"/>
      <c r="AF54" s="434"/>
      <c r="AG54" s="434"/>
    </row>
    <row r="55" spans="1:33" ht="14.25" customHeight="1">
      <c r="A55" s="434"/>
      <c r="B55" s="575"/>
      <c r="C55" s="434"/>
      <c r="D55" s="434"/>
      <c r="E55" s="434"/>
      <c r="F55" s="434"/>
      <c r="G55" s="434"/>
      <c r="H55" s="434"/>
      <c r="I55" s="434"/>
      <c r="J55" s="575"/>
      <c r="K55" s="434"/>
      <c r="L55" s="434"/>
      <c r="M55" s="434"/>
      <c r="N55" s="434"/>
      <c r="O55" s="434"/>
      <c r="P55" s="434"/>
      <c r="Q55" s="434"/>
      <c r="R55" s="434"/>
      <c r="S55" s="434"/>
      <c r="T55" s="434"/>
      <c r="U55" s="434"/>
      <c r="V55" s="434"/>
      <c r="W55" s="434"/>
      <c r="X55" s="434"/>
      <c r="Y55" s="434"/>
      <c r="Z55" s="434"/>
      <c r="AA55" s="434"/>
      <c r="AB55" s="434"/>
      <c r="AC55" s="434"/>
      <c r="AD55" s="434"/>
      <c r="AE55" s="434"/>
      <c r="AF55" s="434"/>
      <c r="AG55" s="434"/>
    </row>
    <row r="56" spans="1:33" ht="14.25" customHeight="1">
      <c r="A56" s="434"/>
      <c r="B56" s="575"/>
      <c r="C56" s="434"/>
      <c r="D56" s="434"/>
      <c r="E56" s="434"/>
      <c r="F56" s="434"/>
      <c r="G56" s="434"/>
      <c r="H56" s="434"/>
      <c r="I56" s="434"/>
      <c r="J56" s="575"/>
      <c r="K56" s="434"/>
      <c r="L56" s="434"/>
      <c r="M56" s="434"/>
      <c r="N56" s="434"/>
      <c r="O56" s="434"/>
      <c r="P56" s="434"/>
      <c r="Q56" s="434"/>
      <c r="R56" s="434"/>
      <c r="S56" s="434"/>
      <c r="T56" s="434"/>
      <c r="U56" s="434"/>
      <c r="V56" s="434"/>
      <c r="W56" s="434"/>
      <c r="X56" s="434"/>
      <c r="Y56" s="434"/>
      <c r="Z56" s="434"/>
      <c r="AA56" s="434"/>
      <c r="AB56" s="434"/>
      <c r="AC56" s="434"/>
      <c r="AD56" s="434"/>
      <c r="AE56" s="434"/>
      <c r="AF56" s="434"/>
      <c r="AG56" s="434"/>
    </row>
    <row r="57" spans="1:33" ht="14.25" customHeight="1">
      <c r="A57" s="434"/>
      <c r="B57" s="575"/>
      <c r="C57" s="434"/>
      <c r="D57" s="434"/>
      <c r="E57" s="434"/>
      <c r="F57" s="434"/>
      <c r="G57" s="434"/>
      <c r="H57" s="434"/>
      <c r="I57" s="434"/>
      <c r="J57" s="575"/>
      <c r="K57" s="434"/>
      <c r="L57" s="434"/>
      <c r="M57" s="434"/>
      <c r="N57" s="434"/>
      <c r="O57" s="434"/>
      <c r="P57" s="434"/>
      <c r="Q57" s="434"/>
      <c r="R57" s="434"/>
      <c r="S57" s="434"/>
      <c r="T57" s="434"/>
      <c r="U57" s="434"/>
      <c r="V57" s="434"/>
      <c r="W57" s="434"/>
      <c r="X57" s="434"/>
      <c r="Y57" s="434"/>
      <c r="Z57" s="434"/>
      <c r="AA57" s="434"/>
      <c r="AB57" s="434"/>
      <c r="AC57" s="434"/>
      <c r="AD57" s="434"/>
      <c r="AE57" s="434"/>
      <c r="AF57" s="434"/>
      <c r="AG57" s="434"/>
    </row>
    <row r="58" spans="1:33" ht="14.25" customHeight="1">
      <c r="A58" s="434"/>
      <c r="B58" s="575"/>
      <c r="C58" s="434"/>
      <c r="D58" s="434"/>
      <c r="E58" s="434"/>
      <c r="F58" s="434"/>
      <c r="G58" s="434"/>
      <c r="H58" s="434"/>
      <c r="I58" s="434"/>
      <c r="J58" s="575"/>
      <c r="K58" s="434"/>
      <c r="L58" s="434"/>
      <c r="M58" s="434"/>
      <c r="N58" s="434"/>
      <c r="O58" s="434"/>
      <c r="P58" s="434"/>
      <c r="Q58" s="434"/>
      <c r="R58" s="434"/>
      <c r="S58" s="434"/>
      <c r="T58" s="434"/>
      <c r="U58" s="434"/>
      <c r="V58" s="434"/>
      <c r="W58" s="434"/>
      <c r="X58" s="434"/>
      <c r="Y58" s="434"/>
      <c r="Z58" s="434"/>
      <c r="AA58" s="434"/>
      <c r="AB58" s="434"/>
      <c r="AC58" s="434"/>
      <c r="AD58" s="434"/>
      <c r="AE58" s="434"/>
      <c r="AF58" s="434"/>
      <c r="AG58" s="434"/>
    </row>
    <row r="59" spans="1:33" ht="14.25" customHeight="1">
      <c r="A59" s="434"/>
      <c r="B59" s="575"/>
      <c r="C59" s="434"/>
      <c r="D59" s="434"/>
      <c r="E59" s="434"/>
      <c r="F59" s="434"/>
      <c r="G59" s="434"/>
      <c r="H59" s="434"/>
      <c r="I59" s="434"/>
      <c r="J59" s="575"/>
      <c r="K59" s="434"/>
      <c r="L59" s="434"/>
      <c r="M59" s="434"/>
      <c r="N59" s="434"/>
      <c r="O59" s="434"/>
      <c r="P59" s="434"/>
      <c r="Q59" s="434"/>
      <c r="R59" s="434"/>
      <c r="S59" s="434"/>
      <c r="T59" s="434"/>
      <c r="U59" s="434"/>
      <c r="V59" s="434"/>
      <c r="W59" s="434"/>
      <c r="X59" s="434"/>
      <c r="Y59" s="434"/>
      <c r="Z59" s="434"/>
      <c r="AA59" s="434"/>
      <c r="AB59" s="434"/>
      <c r="AC59" s="434"/>
      <c r="AD59" s="434"/>
      <c r="AE59" s="434"/>
      <c r="AF59" s="434"/>
      <c r="AG59" s="434"/>
    </row>
    <row r="60" spans="1:33" ht="14.25" customHeight="1">
      <c r="A60" s="434"/>
      <c r="B60" s="575"/>
      <c r="C60" s="434"/>
      <c r="D60" s="434"/>
      <c r="E60" s="434"/>
      <c r="F60" s="434"/>
      <c r="G60" s="434"/>
      <c r="H60" s="434"/>
      <c r="I60" s="434"/>
      <c r="J60" s="575"/>
      <c r="K60" s="434"/>
      <c r="L60" s="434"/>
      <c r="M60" s="434"/>
      <c r="N60" s="434"/>
      <c r="O60" s="434"/>
      <c r="P60" s="434"/>
      <c r="Q60" s="434"/>
      <c r="R60" s="434"/>
      <c r="S60" s="434"/>
      <c r="T60" s="434"/>
      <c r="U60" s="434"/>
      <c r="V60" s="434"/>
      <c r="W60" s="434"/>
      <c r="X60" s="434"/>
      <c r="Y60" s="434"/>
      <c r="Z60" s="434"/>
      <c r="AA60" s="434"/>
      <c r="AB60" s="434"/>
      <c r="AC60" s="434"/>
      <c r="AD60" s="434"/>
      <c r="AE60" s="434"/>
      <c r="AF60" s="434"/>
      <c r="AG60" s="434"/>
    </row>
    <row r="61" spans="1:33" ht="14.25" customHeight="1">
      <c r="A61" s="434"/>
      <c r="B61" s="575"/>
      <c r="C61" s="434"/>
      <c r="D61" s="434"/>
      <c r="E61" s="434"/>
      <c r="F61" s="434"/>
      <c r="G61" s="434"/>
      <c r="H61" s="434"/>
      <c r="I61" s="434"/>
      <c r="J61" s="575"/>
      <c r="K61" s="434"/>
      <c r="L61" s="434"/>
      <c r="M61" s="434"/>
      <c r="N61" s="434"/>
      <c r="O61" s="434"/>
      <c r="P61" s="434"/>
      <c r="Q61" s="434"/>
      <c r="R61" s="434"/>
      <c r="S61" s="434"/>
      <c r="T61" s="434"/>
      <c r="U61" s="434"/>
      <c r="V61" s="434"/>
      <c r="W61" s="434"/>
      <c r="X61" s="434"/>
      <c r="Y61" s="434"/>
      <c r="Z61" s="434"/>
      <c r="AA61" s="434"/>
      <c r="AB61" s="434"/>
      <c r="AC61" s="434"/>
      <c r="AD61" s="434"/>
      <c r="AE61" s="434"/>
      <c r="AF61" s="434"/>
      <c r="AG61" s="434"/>
    </row>
    <row r="62" spans="1:33" ht="14.25" customHeight="1">
      <c r="A62" s="434"/>
      <c r="B62" s="575"/>
      <c r="C62" s="434"/>
      <c r="D62" s="434"/>
      <c r="E62" s="434"/>
      <c r="F62" s="434"/>
      <c r="G62" s="434"/>
      <c r="H62" s="434"/>
      <c r="I62" s="434"/>
      <c r="J62" s="575"/>
      <c r="K62" s="434"/>
      <c r="L62" s="434"/>
      <c r="M62" s="434"/>
      <c r="N62" s="434"/>
      <c r="O62" s="434"/>
      <c r="P62" s="434"/>
      <c r="Q62" s="434"/>
      <c r="R62" s="434"/>
      <c r="S62" s="434"/>
      <c r="T62" s="434"/>
      <c r="U62" s="434"/>
      <c r="V62" s="434"/>
      <c r="W62" s="434"/>
      <c r="X62" s="434"/>
      <c r="Y62" s="434"/>
      <c r="Z62" s="434"/>
      <c r="AA62" s="434"/>
      <c r="AB62" s="434"/>
      <c r="AC62" s="434"/>
      <c r="AD62" s="434"/>
      <c r="AE62" s="434"/>
      <c r="AF62" s="434"/>
      <c r="AG62" s="434"/>
    </row>
    <row r="63" spans="1:33" ht="14.25" customHeight="1">
      <c r="A63" s="434"/>
      <c r="B63" s="575"/>
      <c r="C63" s="434"/>
      <c r="D63" s="434"/>
      <c r="E63" s="434"/>
      <c r="F63" s="434"/>
      <c r="G63" s="434"/>
      <c r="H63" s="434"/>
      <c r="I63" s="434"/>
      <c r="J63" s="575"/>
      <c r="K63" s="434"/>
      <c r="L63" s="434"/>
      <c r="M63" s="434"/>
      <c r="N63" s="434"/>
      <c r="O63" s="434"/>
      <c r="P63" s="434"/>
      <c r="Q63" s="434"/>
      <c r="R63" s="434"/>
      <c r="S63" s="434"/>
      <c r="T63" s="434"/>
      <c r="U63" s="434"/>
      <c r="V63" s="434"/>
      <c r="W63" s="434"/>
      <c r="X63" s="434"/>
      <c r="Y63" s="434"/>
      <c r="Z63" s="434"/>
      <c r="AA63" s="434"/>
      <c r="AB63" s="434"/>
      <c r="AC63" s="434"/>
      <c r="AD63" s="434"/>
      <c r="AE63" s="434"/>
      <c r="AF63" s="434"/>
      <c r="AG63" s="434"/>
    </row>
    <row r="64" spans="1:33" ht="14.25" customHeight="1">
      <c r="A64" s="434"/>
      <c r="B64" s="575"/>
      <c r="C64" s="434"/>
      <c r="D64" s="434"/>
      <c r="E64" s="434"/>
      <c r="F64" s="434"/>
      <c r="G64" s="434"/>
      <c r="H64" s="434"/>
      <c r="I64" s="434"/>
      <c r="J64" s="575"/>
      <c r="K64" s="434"/>
      <c r="L64" s="434"/>
      <c r="M64" s="434"/>
      <c r="N64" s="434"/>
      <c r="O64" s="434"/>
      <c r="P64" s="434"/>
      <c r="Q64" s="434"/>
      <c r="R64" s="434"/>
      <c r="S64" s="434"/>
      <c r="T64" s="434"/>
      <c r="U64" s="434"/>
      <c r="V64" s="434"/>
      <c r="W64" s="434"/>
      <c r="X64" s="434"/>
      <c r="Y64" s="434"/>
      <c r="Z64" s="434"/>
      <c r="AA64" s="434"/>
      <c r="AB64" s="434"/>
      <c r="AC64" s="434"/>
      <c r="AD64" s="434"/>
      <c r="AE64" s="434"/>
      <c r="AF64" s="434"/>
      <c r="AG64" s="434"/>
    </row>
    <row r="65" spans="1:33" ht="14.25" customHeight="1">
      <c r="A65" s="434"/>
      <c r="B65" s="575"/>
      <c r="C65" s="434"/>
      <c r="D65" s="434"/>
      <c r="E65" s="434"/>
      <c r="F65" s="434"/>
      <c r="G65" s="434"/>
      <c r="H65" s="434"/>
      <c r="I65" s="434"/>
      <c r="J65" s="575"/>
      <c r="K65" s="434"/>
      <c r="L65" s="434"/>
      <c r="M65" s="434"/>
      <c r="N65" s="434"/>
      <c r="O65" s="434"/>
      <c r="P65" s="434"/>
      <c r="Q65" s="434"/>
      <c r="R65" s="434"/>
      <c r="S65" s="434"/>
      <c r="T65" s="434"/>
      <c r="U65" s="434"/>
      <c r="V65" s="434"/>
      <c r="W65" s="434"/>
      <c r="X65" s="434"/>
      <c r="Y65" s="434"/>
      <c r="Z65" s="434"/>
      <c r="AA65" s="434"/>
      <c r="AB65" s="434"/>
      <c r="AC65" s="434"/>
      <c r="AD65" s="434"/>
      <c r="AE65" s="434"/>
      <c r="AF65" s="434"/>
      <c r="AG65" s="434"/>
    </row>
    <row r="66" spans="1:33" ht="14.25" customHeight="1">
      <c r="A66" s="434"/>
      <c r="B66" s="575"/>
      <c r="C66" s="434"/>
      <c r="D66" s="434"/>
      <c r="E66" s="434"/>
      <c r="F66" s="434"/>
      <c r="G66" s="434"/>
      <c r="H66" s="434"/>
      <c r="I66" s="434"/>
      <c r="J66" s="575"/>
      <c r="K66" s="434"/>
      <c r="L66" s="434"/>
      <c r="M66" s="434"/>
      <c r="N66" s="434"/>
      <c r="O66" s="434"/>
      <c r="P66" s="434"/>
      <c r="Q66" s="434"/>
      <c r="R66" s="434"/>
      <c r="S66" s="434"/>
      <c r="T66" s="434"/>
      <c r="U66" s="434"/>
      <c r="V66" s="434"/>
      <c r="W66" s="434"/>
      <c r="X66" s="434"/>
      <c r="Y66" s="434"/>
      <c r="Z66" s="434"/>
      <c r="AA66" s="434"/>
      <c r="AB66" s="434"/>
      <c r="AC66" s="434"/>
      <c r="AD66" s="434"/>
      <c r="AE66" s="434"/>
      <c r="AF66" s="434"/>
      <c r="AG66" s="434"/>
    </row>
    <row r="67" spans="1:33" ht="14.25" customHeight="1">
      <c r="A67" s="434"/>
      <c r="B67" s="575"/>
      <c r="C67" s="434"/>
      <c r="D67" s="434"/>
      <c r="E67" s="434"/>
      <c r="F67" s="434"/>
      <c r="G67" s="434"/>
      <c r="H67" s="434"/>
      <c r="I67" s="434"/>
      <c r="J67" s="575"/>
      <c r="K67" s="434"/>
      <c r="L67" s="434"/>
      <c r="M67" s="434"/>
      <c r="N67" s="434"/>
      <c r="O67" s="434"/>
      <c r="P67" s="434"/>
      <c r="Q67" s="434"/>
      <c r="R67" s="434"/>
      <c r="S67" s="434"/>
      <c r="T67" s="434"/>
      <c r="U67" s="434"/>
      <c r="V67" s="434"/>
      <c r="W67" s="434"/>
      <c r="X67" s="434"/>
      <c r="Y67" s="434"/>
      <c r="Z67" s="434"/>
      <c r="AA67" s="434"/>
      <c r="AB67" s="434"/>
      <c r="AC67" s="434"/>
      <c r="AD67" s="434"/>
      <c r="AE67" s="434"/>
      <c r="AF67" s="434"/>
      <c r="AG67" s="434"/>
    </row>
    <row r="68" spans="1:33" ht="14.25" customHeight="1">
      <c r="A68" s="434"/>
      <c r="B68" s="575"/>
      <c r="C68" s="434"/>
      <c r="D68" s="434"/>
      <c r="E68" s="434"/>
      <c r="F68" s="434"/>
      <c r="G68" s="434"/>
      <c r="H68" s="434"/>
      <c r="I68" s="434"/>
      <c r="J68" s="575"/>
      <c r="K68" s="434"/>
      <c r="L68" s="434"/>
      <c r="M68" s="434"/>
      <c r="N68" s="434"/>
      <c r="O68" s="434"/>
      <c r="P68" s="434"/>
      <c r="Q68" s="434"/>
      <c r="R68" s="434"/>
      <c r="S68" s="434"/>
      <c r="T68" s="434"/>
      <c r="U68" s="434"/>
      <c r="V68" s="434"/>
      <c r="W68" s="434"/>
      <c r="X68" s="434"/>
      <c r="Y68" s="434"/>
      <c r="Z68" s="434"/>
      <c r="AA68" s="434"/>
      <c r="AB68" s="434"/>
      <c r="AC68" s="434"/>
      <c r="AD68" s="434"/>
      <c r="AE68" s="434"/>
      <c r="AF68" s="434"/>
      <c r="AG68" s="434"/>
    </row>
    <row r="69" spans="1:33" ht="14.25" customHeight="1">
      <c r="A69" s="434"/>
      <c r="B69" s="575"/>
      <c r="C69" s="434"/>
      <c r="D69" s="434"/>
      <c r="E69" s="434"/>
      <c r="F69" s="434"/>
      <c r="G69" s="434"/>
      <c r="H69" s="434"/>
      <c r="I69" s="434"/>
      <c r="J69" s="575"/>
      <c r="K69" s="434"/>
      <c r="L69" s="434"/>
      <c r="M69" s="434"/>
      <c r="N69" s="434"/>
      <c r="O69" s="434"/>
      <c r="P69" s="434"/>
      <c r="Q69" s="434"/>
      <c r="R69" s="434"/>
      <c r="S69" s="434"/>
      <c r="T69" s="434"/>
      <c r="U69" s="434"/>
      <c r="V69" s="434"/>
      <c r="W69" s="434"/>
      <c r="X69" s="434"/>
      <c r="Y69" s="434"/>
      <c r="Z69" s="434"/>
      <c r="AA69" s="434"/>
      <c r="AB69" s="434"/>
      <c r="AC69" s="434"/>
      <c r="AD69" s="434"/>
      <c r="AE69" s="434"/>
      <c r="AF69" s="434"/>
      <c r="AG69" s="434"/>
    </row>
    <row r="70" spans="1:33" ht="14.25" customHeight="1">
      <c r="A70" s="434"/>
      <c r="B70" s="575"/>
      <c r="C70" s="434"/>
      <c r="D70" s="434"/>
      <c r="E70" s="434"/>
      <c r="F70" s="434"/>
      <c r="G70" s="434"/>
      <c r="H70" s="434"/>
      <c r="I70" s="434"/>
      <c r="J70" s="575"/>
      <c r="K70" s="434"/>
      <c r="L70" s="434"/>
      <c r="M70" s="434"/>
      <c r="N70" s="434"/>
      <c r="O70" s="434"/>
      <c r="P70" s="434"/>
      <c r="Q70" s="434"/>
      <c r="R70" s="434"/>
      <c r="S70" s="434"/>
      <c r="T70" s="434"/>
      <c r="U70" s="434"/>
      <c r="V70" s="434"/>
      <c r="W70" s="434"/>
      <c r="X70" s="434"/>
      <c r="Y70" s="434"/>
      <c r="Z70" s="434"/>
      <c r="AA70" s="434"/>
      <c r="AB70" s="434"/>
      <c r="AC70" s="434"/>
      <c r="AD70" s="434"/>
      <c r="AE70" s="434"/>
      <c r="AF70" s="434"/>
      <c r="AG70" s="434"/>
    </row>
    <row r="71" spans="1:33" ht="14.25" customHeight="1">
      <c r="A71" s="434"/>
      <c r="B71" s="575"/>
      <c r="C71" s="434"/>
      <c r="D71" s="434"/>
      <c r="E71" s="434"/>
      <c r="F71" s="434"/>
      <c r="G71" s="434"/>
      <c r="H71" s="434"/>
      <c r="I71" s="434"/>
      <c r="J71" s="575"/>
      <c r="K71" s="434"/>
      <c r="L71" s="434"/>
      <c r="M71" s="434"/>
      <c r="N71" s="434"/>
      <c r="O71" s="434"/>
      <c r="P71" s="434"/>
      <c r="Q71" s="434"/>
      <c r="R71" s="434"/>
      <c r="S71" s="434"/>
      <c r="T71" s="434"/>
      <c r="U71" s="434"/>
      <c r="V71" s="434"/>
      <c r="W71" s="434"/>
      <c r="X71" s="434"/>
      <c r="Y71" s="434"/>
      <c r="Z71" s="434"/>
      <c r="AA71" s="434"/>
      <c r="AB71" s="434"/>
      <c r="AC71" s="434"/>
      <c r="AD71" s="434"/>
      <c r="AE71" s="434"/>
      <c r="AF71" s="434"/>
      <c r="AG71" s="434"/>
    </row>
    <row r="72" spans="1:33" ht="14.25" customHeight="1">
      <c r="A72" s="434"/>
      <c r="B72" s="575"/>
      <c r="C72" s="434"/>
      <c r="D72" s="434"/>
      <c r="E72" s="434"/>
      <c r="F72" s="434"/>
      <c r="G72" s="434"/>
      <c r="H72" s="434"/>
      <c r="I72" s="434"/>
      <c r="J72" s="575"/>
      <c r="K72" s="434"/>
      <c r="L72" s="434"/>
      <c r="M72" s="434"/>
      <c r="N72" s="434"/>
      <c r="O72" s="434"/>
      <c r="P72" s="434"/>
      <c r="Q72" s="434"/>
      <c r="R72" s="434"/>
      <c r="S72" s="434"/>
      <c r="T72" s="434"/>
      <c r="U72" s="434"/>
      <c r="V72" s="434"/>
      <c r="W72" s="434"/>
      <c r="X72" s="434"/>
      <c r="Y72" s="434"/>
      <c r="Z72" s="434"/>
      <c r="AA72" s="434"/>
      <c r="AB72" s="434"/>
      <c r="AC72" s="434"/>
      <c r="AD72" s="434"/>
      <c r="AE72" s="434"/>
      <c r="AF72" s="434"/>
      <c r="AG72" s="434"/>
    </row>
    <row r="73" spans="1:33" ht="14.25" customHeight="1">
      <c r="A73" s="434"/>
      <c r="B73" s="575"/>
      <c r="C73" s="434"/>
      <c r="D73" s="434"/>
      <c r="E73" s="434"/>
      <c r="F73" s="434"/>
      <c r="G73" s="434"/>
      <c r="H73" s="434"/>
      <c r="I73" s="434"/>
      <c r="J73" s="575"/>
      <c r="K73" s="434"/>
      <c r="L73" s="434"/>
      <c r="M73" s="434"/>
      <c r="N73" s="434"/>
      <c r="O73" s="434"/>
      <c r="P73" s="434"/>
      <c r="Q73" s="434"/>
      <c r="R73" s="434"/>
      <c r="S73" s="434"/>
      <c r="T73" s="434"/>
      <c r="U73" s="434"/>
      <c r="V73" s="434"/>
      <c r="W73" s="434"/>
      <c r="X73" s="434"/>
      <c r="Y73" s="434"/>
      <c r="Z73" s="434"/>
      <c r="AA73" s="434"/>
      <c r="AB73" s="434"/>
      <c r="AC73" s="434"/>
      <c r="AD73" s="434"/>
      <c r="AE73" s="434"/>
      <c r="AF73" s="434"/>
      <c r="AG73" s="434"/>
    </row>
    <row r="74" spans="1:33" ht="14.25" customHeight="1">
      <c r="A74" s="434"/>
      <c r="B74" s="575"/>
      <c r="C74" s="434"/>
      <c r="D74" s="434"/>
      <c r="E74" s="434"/>
      <c r="F74" s="434"/>
      <c r="G74" s="434"/>
      <c r="H74" s="434"/>
      <c r="I74" s="434"/>
      <c r="J74" s="575"/>
      <c r="K74" s="434"/>
      <c r="L74" s="434"/>
      <c r="M74" s="434"/>
      <c r="N74" s="434"/>
      <c r="O74" s="434"/>
      <c r="P74" s="434"/>
      <c r="Q74" s="434"/>
      <c r="R74" s="434"/>
      <c r="S74" s="434"/>
      <c r="T74" s="434"/>
      <c r="U74" s="434"/>
      <c r="V74" s="434"/>
      <c r="W74" s="434"/>
      <c r="X74" s="434"/>
      <c r="Y74" s="434"/>
      <c r="Z74" s="434"/>
      <c r="AA74" s="434"/>
      <c r="AB74" s="434"/>
      <c r="AC74" s="434"/>
      <c r="AD74" s="434"/>
      <c r="AE74" s="434"/>
      <c r="AF74" s="434"/>
      <c r="AG74" s="434"/>
    </row>
    <row r="75" spans="1:33" ht="14.25" customHeight="1">
      <c r="A75" s="434"/>
      <c r="B75" s="575"/>
      <c r="C75" s="434"/>
      <c r="D75" s="434"/>
      <c r="E75" s="434"/>
      <c r="F75" s="434"/>
      <c r="G75" s="434"/>
      <c r="H75" s="434"/>
      <c r="I75" s="434"/>
      <c r="J75" s="575"/>
      <c r="K75" s="434"/>
      <c r="L75" s="434"/>
      <c r="M75" s="434"/>
      <c r="N75" s="434"/>
      <c r="O75" s="434"/>
      <c r="P75" s="434"/>
      <c r="Q75" s="434"/>
      <c r="R75" s="434"/>
      <c r="S75" s="434"/>
      <c r="T75" s="434"/>
      <c r="U75" s="434"/>
      <c r="V75" s="434"/>
      <c r="W75" s="434"/>
      <c r="X75" s="434"/>
      <c r="Y75" s="434"/>
      <c r="Z75" s="434"/>
      <c r="AA75" s="434"/>
      <c r="AB75" s="434"/>
      <c r="AC75" s="434"/>
      <c r="AD75" s="434"/>
      <c r="AE75" s="434"/>
      <c r="AF75" s="434"/>
      <c r="AG75" s="434"/>
    </row>
    <row r="76" spans="1:33" ht="14.25" customHeight="1">
      <c r="A76" s="434"/>
      <c r="B76" s="575"/>
      <c r="C76" s="434"/>
      <c r="D76" s="434"/>
      <c r="E76" s="434"/>
      <c r="F76" s="434"/>
      <c r="G76" s="434"/>
      <c r="H76" s="434"/>
      <c r="I76" s="434"/>
      <c r="J76" s="575"/>
      <c r="K76" s="434"/>
      <c r="L76" s="434"/>
      <c r="M76" s="434"/>
      <c r="N76" s="434"/>
      <c r="O76" s="434"/>
      <c r="P76" s="434"/>
      <c r="Q76" s="434"/>
      <c r="R76" s="434"/>
      <c r="S76" s="434"/>
      <c r="T76" s="434"/>
      <c r="U76" s="434"/>
      <c r="V76" s="434"/>
      <c r="W76" s="434"/>
      <c r="X76" s="434"/>
      <c r="Y76" s="434"/>
      <c r="Z76" s="434"/>
      <c r="AA76" s="434"/>
      <c r="AB76" s="434"/>
      <c r="AC76" s="434"/>
      <c r="AD76" s="434"/>
      <c r="AE76" s="434"/>
      <c r="AF76" s="434"/>
      <c r="AG76" s="434"/>
    </row>
    <row r="77" spans="1:33" ht="14.25" customHeight="1">
      <c r="A77" s="434"/>
      <c r="B77" s="575"/>
      <c r="C77" s="434"/>
      <c r="D77" s="434"/>
      <c r="E77" s="434"/>
      <c r="F77" s="434"/>
      <c r="G77" s="434"/>
      <c r="H77" s="434"/>
      <c r="I77" s="434"/>
      <c r="J77" s="575"/>
      <c r="K77" s="434"/>
      <c r="L77" s="434"/>
      <c r="M77" s="434"/>
      <c r="N77" s="434"/>
      <c r="O77" s="434"/>
      <c r="P77" s="434"/>
      <c r="Q77" s="434"/>
      <c r="R77" s="434"/>
      <c r="S77" s="434"/>
      <c r="T77" s="434"/>
      <c r="U77" s="434"/>
      <c r="V77" s="434"/>
      <c r="W77" s="434"/>
      <c r="X77" s="434"/>
      <c r="Y77" s="434"/>
      <c r="Z77" s="434"/>
      <c r="AA77" s="434"/>
      <c r="AB77" s="434"/>
      <c r="AC77" s="434"/>
      <c r="AD77" s="434"/>
      <c r="AE77" s="434"/>
      <c r="AF77" s="434"/>
      <c r="AG77" s="434"/>
    </row>
    <row r="78" spans="1:33" ht="14.25" customHeight="1">
      <c r="A78" s="434"/>
      <c r="B78" s="575"/>
      <c r="C78" s="434"/>
      <c r="D78" s="434"/>
      <c r="E78" s="434"/>
      <c r="F78" s="434"/>
      <c r="G78" s="434"/>
      <c r="H78" s="434"/>
      <c r="I78" s="434"/>
      <c r="J78" s="575"/>
      <c r="K78" s="434"/>
      <c r="L78" s="434"/>
      <c r="M78" s="434"/>
      <c r="N78" s="434"/>
      <c r="O78" s="434"/>
      <c r="P78" s="434"/>
      <c r="Q78" s="434"/>
      <c r="R78" s="434"/>
      <c r="S78" s="434"/>
      <c r="T78" s="434"/>
      <c r="U78" s="434"/>
      <c r="V78" s="434"/>
      <c r="W78" s="434"/>
      <c r="X78" s="434"/>
      <c r="Y78" s="434"/>
      <c r="Z78" s="434"/>
      <c r="AA78" s="434"/>
      <c r="AB78" s="434"/>
      <c r="AC78" s="434"/>
      <c r="AD78" s="434"/>
      <c r="AE78" s="434"/>
      <c r="AF78" s="434"/>
      <c r="AG78" s="434"/>
    </row>
    <row r="79" spans="1:33" ht="14.25" customHeight="1">
      <c r="A79" s="434"/>
      <c r="B79" s="575"/>
      <c r="C79" s="434"/>
      <c r="D79" s="434"/>
      <c r="E79" s="434"/>
      <c r="F79" s="434"/>
      <c r="G79" s="434"/>
      <c r="H79" s="434"/>
      <c r="I79" s="434"/>
      <c r="J79" s="575"/>
      <c r="K79" s="434"/>
      <c r="L79" s="434"/>
      <c r="M79" s="434"/>
      <c r="N79" s="434"/>
      <c r="O79" s="434"/>
      <c r="P79" s="434"/>
      <c r="Q79" s="434"/>
      <c r="R79" s="434"/>
      <c r="S79" s="434"/>
      <c r="T79" s="434"/>
      <c r="U79" s="434"/>
      <c r="V79" s="434"/>
      <c r="W79" s="434"/>
      <c r="X79" s="434"/>
      <c r="Y79" s="434"/>
      <c r="Z79" s="434"/>
      <c r="AA79" s="434"/>
      <c r="AB79" s="434"/>
      <c r="AC79" s="434"/>
      <c r="AD79" s="434"/>
      <c r="AE79" s="434"/>
      <c r="AF79" s="434"/>
      <c r="AG79" s="434"/>
    </row>
    <row r="80" spans="1:33" ht="14.25" customHeight="1">
      <c r="A80" s="434"/>
      <c r="B80" s="575"/>
      <c r="C80" s="434"/>
      <c r="D80" s="434"/>
      <c r="E80" s="434"/>
      <c r="F80" s="434"/>
      <c r="G80" s="434"/>
      <c r="H80" s="434"/>
      <c r="I80" s="434"/>
      <c r="J80" s="575"/>
      <c r="K80" s="434"/>
      <c r="L80" s="434"/>
      <c r="M80" s="434"/>
      <c r="N80" s="434"/>
      <c r="O80" s="434"/>
      <c r="P80" s="434"/>
      <c r="Q80" s="434"/>
      <c r="R80" s="434"/>
      <c r="S80" s="434"/>
      <c r="T80" s="434"/>
      <c r="U80" s="434"/>
      <c r="V80" s="434"/>
      <c r="W80" s="434"/>
      <c r="X80" s="434"/>
      <c r="Y80" s="434"/>
      <c r="Z80" s="434"/>
      <c r="AA80" s="434"/>
      <c r="AB80" s="434"/>
      <c r="AC80" s="434"/>
      <c r="AD80" s="434"/>
      <c r="AE80" s="434"/>
      <c r="AF80" s="434"/>
      <c r="AG80" s="434"/>
    </row>
    <row r="81" spans="1:33" ht="14.25" customHeight="1">
      <c r="A81" s="434"/>
      <c r="B81" s="575"/>
      <c r="C81" s="434"/>
      <c r="D81" s="434"/>
      <c r="E81" s="434"/>
      <c r="F81" s="434"/>
      <c r="G81" s="434"/>
      <c r="H81" s="434"/>
      <c r="I81" s="434"/>
      <c r="J81" s="575"/>
      <c r="K81" s="434"/>
      <c r="L81" s="434"/>
      <c r="M81" s="434"/>
      <c r="N81" s="434"/>
      <c r="O81" s="434"/>
      <c r="P81" s="434"/>
      <c r="Q81" s="434"/>
      <c r="R81" s="434"/>
      <c r="S81" s="434"/>
      <c r="T81" s="434"/>
      <c r="U81" s="434"/>
      <c r="V81" s="434"/>
      <c r="W81" s="434"/>
      <c r="X81" s="434"/>
      <c r="Y81" s="434"/>
      <c r="Z81" s="434"/>
      <c r="AA81" s="434"/>
      <c r="AB81" s="434"/>
      <c r="AC81" s="434"/>
      <c r="AD81" s="434"/>
      <c r="AE81" s="434"/>
      <c r="AF81" s="434"/>
      <c r="AG81" s="434"/>
    </row>
    <row r="82" spans="1:33" ht="14.25" customHeight="1">
      <c r="A82" s="434"/>
      <c r="B82" s="575"/>
      <c r="C82" s="434"/>
      <c r="D82" s="434"/>
      <c r="E82" s="434"/>
      <c r="F82" s="434"/>
      <c r="G82" s="434"/>
      <c r="H82" s="434"/>
      <c r="I82" s="434"/>
      <c r="J82" s="575"/>
      <c r="K82" s="434"/>
      <c r="L82" s="434"/>
      <c r="M82" s="434"/>
      <c r="N82" s="434"/>
      <c r="O82" s="434"/>
      <c r="P82" s="434"/>
      <c r="Q82" s="434"/>
      <c r="R82" s="434"/>
      <c r="S82" s="434"/>
      <c r="T82" s="434"/>
      <c r="U82" s="434"/>
      <c r="V82" s="434"/>
      <c r="W82" s="434"/>
      <c r="X82" s="434"/>
      <c r="Y82" s="434"/>
      <c r="Z82" s="434"/>
      <c r="AA82" s="434"/>
      <c r="AB82" s="434"/>
      <c r="AC82" s="434"/>
      <c r="AD82" s="434"/>
      <c r="AE82" s="434"/>
      <c r="AF82" s="434"/>
      <c r="AG82" s="434"/>
    </row>
    <row r="83" spans="1:33" ht="14.25" customHeight="1">
      <c r="A83" s="434"/>
      <c r="B83" s="575"/>
      <c r="C83" s="434"/>
      <c r="D83" s="434"/>
      <c r="E83" s="434"/>
      <c r="F83" s="434"/>
      <c r="G83" s="434"/>
      <c r="H83" s="434"/>
      <c r="I83" s="434"/>
      <c r="J83" s="575"/>
      <c r="K83" s="434"/>
      <c r="L83" s="434"/>
      <c r="M83" s="434"/>
      <c r="N83" s="434"/>
      <c r="O83" s="434"/>
      <c r="P83" s="434"/>
      <c r="Q83" s="434"/>
      <c r="R83" s="434"/>
      <c r="S83" s="434"/>
      <c r="T83" s="434"/>
      <c r="U83" s="434"/>
      <c r="V83" s="434"/>
      <c r="W83" s="434"/>
      <c r="X83" s="434"/>
      <c r="Y83" s="434"/>
      <c r="Z83" s="434"/>
      <c r="AA83" s="434"/>
      <c r="AB83" s="434"/>
      <c r="AC83" s="434"/>
      <c r="AD83" s="434"/>
      <c r="AE83" s="434"/>
      <c r="AF83" s="434"/>
      <c r="AG83" s="434"/>
    </row>
    <row r="84" spans="1:33" ht="14.25" customHeight="1">
      <c r="A84" s="434"/>
      <c r="B84" s="575"/>
      <c r="C84" s="434"/>
      <c r="D84" s="434"/>
      <c r="E84" s="434"/>
      <c r="F84" s="434"/>
      <c r="G84" s="434"/>
      <c r="H84" s="434"/>
      <c r="I84" s="434"/>
      <c r="J84" s="575"/>
      <c r="K84" s="434"/>
      <c r="L84" s="434"/>
      <c r="M84" s="434"/>
      <c r="N84" s="434"/>
      <c r="O84" s="434"/>
      <c r="P84" s="434"/>
      <c r="Q84" s="434"/>
      <c r="R84" s="434"/>
      <c r="S84" s="434"/>
      <c r="T84" s="434"/>
      <c r="U84" s="434"/>
      <c r="V84" s="434"/>
      <c r="W84" s="434"/>
      <c r="X84" s="434"/>
      <c r="Y84" s="434"/>
      <c r="Z84" s="434"/>
      <c r="AA84" s="434"/>
      <c r="AB84" s="434"/>
      <c r="AC84" s="434"/>
      <c r="AD84" s="434"/>
      <c r="AE84" s="434"/>
      <c r="AF84" s="434"/>
      <c r="AG84" s="434"/>
    </row>
    <row r="85" spans="1:33" ht="14.25" customHeight="1">
      <c r="A85" s="434"/>
      <c r="B85" s="575"/>
      <c r="C85" s="434"/>
      <c r="D85" s="434"/>
      <c r="E85" s="434"/>
      <c r="F85" s="434"/>
      <c r="G85" s="434"/>
      <c r="H85" s="434"/>
      <c r="I85" s="434"/>
      <c r="J85" s="575"/>
      <c r="K85" s="434"/>
      <c r="L85" s="434"/>
      <c r="M85" s="434"/>
      <c r="N85" s="434"/>
      <c r="O85" s="434"/>
      <c r="P85" s="434"/>
      <c r="Q85" s="434"/>
      <c r="R85" s="434"/>
      <c r="S85" s="434"/>
      <c r="T85" s="434"/>
      <c r="U85" s="434"/>
      <c r="V85" s="434"/>
      <c r="W85" s="434"/>
      <c r="X85" s="434"/>
      <c r="Y85" s="434"/>
      <c r="Z85" s="434"/>
      <c r="AA85" s="434"/>
      <c r="AB85" s="434"/>
      <c r="AC85" s="434"/>
      <c r="AD85" s="434"/>
      <c r="AE85" s="434"/>
      <c r="AF85" s="434"/>
      <c r="AG85" s="434"/>
    </row>
    <row r="86" spans="1:33" ht="14.25" customHeight="1">
      <c r="A86" s="434"/>
      <c r="B86" s="575"/>
      <c r="C86" s="434"/>
      <c r="D86" s="434"/>
      <c r="E86" s="434"/>
      <c r="F86" s="434"/>
      <c r="G86" s="434"/>
      <c r="H86" s="434"/>
      <c r="I86" s="434"/>
      <c r="J86" s="575"/>
      <c r="K86" s="434"/>
      <c r="L86" s="434"/>
      <c r="M86" s="434"/>
      <c r="N86" s="434"/>
      <c r="O86" s="434"/>
      <c r="P86" s="434"/>
      <c r="Q86" s="434"/>
      <c r="R86" s="434"/>
      <c r="S86" s="434"/>
      <c r="T86" s="434"/>
      <c r="U86" s="434"/>
      <c r="V86" s="434"/>
      <c r="W86" s="434"/>
      <c r="X86" s="434"/>
      <c r="Y86" s="434"/>
      <c r="Z86" s="434"/>
      <c r="AA86" s="434"/>
      <c r="AB86" s="434"/>
      <c r="AC86" s="434"/>
      <c r="AD86" s="434"/>
      <c r="AE86" s="434"/>
      <c r="AF86" s="434"/>
      <c r="AG86" s="434"/>
    </row>
    <row r="87" spans="1:33" ht="14.25" customHeight="1">
      <c r="A87" s="434"/>
      <c r="B87" s="575"/>
      <c r="C87" s="434"/>
      <c r="D87" s="434"/>
      <c r="E87" s="434"/>
      <c r="F87" s="434"/>
      <c r="G87" s="434"/>
      <c r="H87" s="434"/>
      <c r="I87" s="434"/>
      <c r="J87" s="575"/>
      <c r="K87" s="434"/>
      <c r="L87" s="434"/>
      <c r="M87" s="434"/>
      <c r="N87" s="434"/>
      <c r="O87" s="434"/>
      <c r="P87" s="434"/>
      <c r="Q87" s="434"/>
      <c r="R87" s="434"/>
      <c r="S87" s="434"/>
      <c r="T87" s="434"/>
      <c r="U87" s="434"/>
      <c r="V87" s="434"/>
      <c r="W87" s="434"/>
      <c r="X87" s="434"/>
      <c r="Y87" s="434"/>
      <c r="Z87" s="434"/>
      <c r="AA87" s="434"/>
      <c r="AB87" s="434"/>
      <c r="AC87" s="434"/>
      <c r="AD87" s="434"/>
      <c r="AE87" s="434"/>
      <c r="AF87" s="434"/>
      <c r="AG87" s="434"/>
    </row>
    <row r="88" spans="1:33" ht="14.25" customHeight="1">
      <c r="A88" s="434"/>
      <c r="B88" s="575"/>
      <c r="C88" s="434"/>
      <c r="D88" s="434"/>
      <c r="E88" s="434"/>
      <c r="F88" s="434"/>
      <c r="G88" s="434"/>
      <c r="H88" s="434"/>
      <c r="I88" s="434"/>
      <c r="J88" s="575"/>
      <c r="K88" s="434"/>
      <c r="L88" s="434"/>
      <c r="M88" s="434"/>
      <c r="N88" s="434"/>
      <c r="O88" s="434"/>
      <c r="P88" s="434"/>
      <c r="Q88" s="434"/>
      <c r="R88" s="434"/>
      <c r="S88" s="434"/>
      <c r="T88" s="434"/>
      <c r="U88" s="434"/>
      <c r="V88" s="434"/>
      <c r="W88" s="434"/>
      <c r="X88" s="434"/>
      <c r="Y88" s="434"/>
      <c r="Z88" s="434"/>
      <c r="AA88" s="434"/>
      <c r="AB88" s="434"/>
      <c r="AC88" s="434"/>
      <c r="AD88" s="434"/>
      <c r="AE88" s="434"/>
      <c r="AF88" s="434"/>
      <c r="AG88" s="434"/>
    </row>
    <row r="89" spans="1:33" ht="14.25" customHeight="1">
      <c r="A89" s="434"/>
      <c r="B89" s="575"/>
      <c r="C89" s="434"/>
      <c r="D89" s="434"/>
      <c r="E89" s="434"/>
      <c r="F89" s="434"/>
      <c r="G89" s="434"/>
      <c r="H89" s="434"/>
      <c r="I89" s="434"/>
      <c r="J89" s="575"/>
      <c r="K89" s="434"/>
      <c r="L89" s="434"/>
      <c r="M89" s="434"/>
      <c r="N89" s="434"/>
      <c r="O89" s="434"/>
      <c r="P89" s="434"/>
      <c r="Q89" s="434"/>
      <c r="R89" s="434"/>
      <c r="S89" s="434"/>
      <c r="T89" s="434"/>
      <c r="U89" s="434"/>
      <c r="V89" s="434"/>
      <c r="W89" s="434"/>
      <c r="X89" s="434"/>
      <c r="Y89" s="434"/>
      <c r="Z89" s="434"/>
      <c r="AA89" s="434"/>
      <c r="AB89" s="434"/>
      <c r="AC89" s="434"/>
      <c r="AD89" s="434"/>
      <c r="AE89" s="434"/>
      <c r="AF89" s="434"/>
      <c r="AG89" s="434"/>
    </row>
    <row r="90" spans="1:33" ht="14.25" customHeight="1">
      <c r="A90" s="434"/>
      <c r="B90" s="575"/>
      <c r="C90" s="434"/>
      <c r="D90" s="434"/>
      <c r="E90" s="434"/>
      <c r="F90" s="434"/>
      <c r="G90" s="434"/>
      <c r="H90" s="434"/>
      <c r="I90" s="434"/>
      <c r="J90" s="575"/>
      <c r="K90" s="434"/>
      <c r="L90" s="434"/>
      <c r="M90" s="434"/>
      <c r="N90" s="434"/>
      <c r="O90" s="434"/>
      <c r="P90" s="434"/>
      <c r="Q90" s="434"/>
      <c r="R90" s="434"/>
      <c r="S90" s="434"/>
      <c r="T90" s="434"/>
      <c r="U90" s="434"/>
      <c r="V90" s="434"/>
      <c r="W90" s="434"/>
      <c r="X90" s="434"/>
      <c r="Y90" s="434"/>
      <c r="Z90" s="434"/>
      <c r="AA90" s="434"/>
      <c r="AB90" s="434"/>
      <c r="AC90" s="434"/>
      <c r="AD90" s="434"/>
      <c r="AE90" s="434"/>
      <c r="AF90" s="434"/>
      <c r="AG90" s="434"/>
    </row>
    <row r="91" spans="1:33" ht="14.25" customHeight="1">
      <c r="A91" s="434"/>
      <c r="B91" s="575"/>
      <c r="C91" s="434"/>
      <c r="D91" s="434"/>
      <c r="E91" s="434"/>
      <c r="F91" s="434"/>
      <c r="G91" s="434"/>
      <c r="H91" s="434"/>
      <c r="I91" s="434"/>
      <c r="J91" s="575"/>
      <c r="K91" s="434"/>
      <c r="L91" s="434"/>
      <c r="M91" s="434"/>
      <c r="N91" s="434"/>
      <c r="O91" s="434"/>
      <c r="P91" s="434"/>
      <c r="Q91" s="434"/>
      <c r="R91" s="434"/>
      <c r="S91" s="434"/>
      <c r="T91" s="434"/>
      <c r="U91" s="434"/>
      <c r="V91" s="434"/>
      <c r="W91" s="434"/>
      <c r="X91" s="434"/>
      <c r="Y91" s="434"/>
      <c r="Z91" s="434"/>
      <c r="AA91" s="434"/>
      <c r="AB91" s="434"/>
      <c r="AC91" s="434"/>
      <c r="AD91" s="434"/>
      <c r="AE91" s="434"/>
      <c r="AF91" s="434"/>
      <c r="AG91" s="434"/>
    </row>
    <row r="92" spans="1:33" ht="14.25" customHeight="1">
      <c r="A92" s="434"/>
      <c r="B92" s="575"/>
      <c r="C92" s="434"/>
      <c r="D92" s="434"/>
      <c r="E92" s="434"/>
      <c r="F92" s="434"/>
      <c r="G92" s="434"/>
      <c r="H92" s="434"/>
      <c r="I92" s="434"/>
      <c r="J92" s="575"/>
      <c r="K92" s="434"/>
      <c r="L92" s="434"/>
      <c r="M92" s="434"/>
      <c r="N92" s="434"/>
      <c r="O92" s="434"/>
      <c r="P92" s="434"/>
      <c r="Q92" s="434"/>
      <c r="R92" s="434"/>
      <c r="S92" s="434"/>
      <c r="T92" s="434"/>
      <c r="U92" s="434"/>
      <c r="V92" s="434"/>
      <c r="W92" s="434"/>
      <c r="X92" s="434"/>
      <c r="Y92" s="434"/>
      <c r="Z92" s="434"/>
      <c r="AA92" s="434"/>
      <c r="AB92" s="434"/>
      <c r="AC92" s="434"/>
      <c r="AD92" s="434"/>
      <c r="AE92" s="434"/>
      <c r="AF92" s="434"/>
      <c r="AG92" s="434"/>
    </row>
    <row r="93" spans="1:33" ht="14.25" customHeight="1">
      <c r="A93" s="434"/>
      <c r="B93" s="575"/>
      <c r="C93" s="434"/>
      <c r="D93" s="434"/>
      <c r="E93" s="434"/>
      <c r="F93" s="434"/>
      <c r="G93" s="434"/>
      <c r="H93" s="434"/>
      <c r="I93" s="434"/>
      <c r="J93" s="575"/>
      <c r="K93" s="434"/>
      <c r="L93" s="434"/>
      <c r="M93" s="434"/>
      <c r="N93" s="434"/>
      <c r="O93" s="434"/>
      <c r="P93" s="434"/>
      <c r="Q93" s="434"/>
      <c r="R93" s="434"/>
      <c r="S93" s="434"/>
      <c r="T93" s="434"/>
      <c r="U93" s="434"/>
      <c r="V93" s="434"/>
      <c r="W93" s="434"/>
      <c r="X93" s="434"/>
      <c r="Y93" s="434"/>
      <c r="Z93" s="434"/>
      <c r="AA93" s="434"/>
      <c r="AB93" s="434"/>
      <c r="AC93" s="434"/>
      <c r="AD93" s="434"/>
      <c r="AE93" s="434"/>
      <c r="AF93" s="434"/>
      <c r="AG93" s="434"/>
    </row>
    <row r="94" spans="1:33" ht="14.25" customHeight="1">
      <c r="A94" s="434"/>
      <c r="B94" s="575"/>
      <c r="C94" s="434"/>
      <c r="D94" s="434"/>
      <c r="E94" s="434"/>
      <c r="F94" s="434"/>
      <c r="G94" s="434"/>
      <c r="H94" s="434"/>
      <c r="I94" s="434"/>
      <c r="J94" s="575"/>
      <c r="K94" s="434"/>
      <c r="L94" s="434"/>
      <c r="M94" s="434"/>
      <c r="N94" s="434"/>
      <c r="O94" s="434"/>
      <c r="P94" s="434"/>
      <c r="Q94" s="434"/>
      <c r="R94" s="434"/>
      <c r="S94" s="434"/>
      <c r="T94" s="434"/>
      <c r="U94" s="434"/>
      <c r="V94" s="434"/>
      <c r="W94" s="434"/>
      <c r="X94" s="434"/>
      <c r="Y94" s="434"/>
      <c r="Z94" s="434"/>
      <c r="AA94" s="434"/>
      <c r="AB94" s="434"/>
      <c r="AC94" s="434"/>
      <c r="AD94" s="434"/>
      <c r="AE94" s="434"/>
      <c r="AF94" s="434"/>
      <c r="AG94" s="434"/>
    </row>
    <row r="95" spans="1:33" ht="14.25" customHeight="1">
      <c r="A95" s="434"/>
      <c r="B95" s="575"/>
      <c r="C95" s="434"/>
      <c r="D95" s="434"/>
      <c r="E95" s="434"/>
      <c r="F95" s="434"/>
      <c r="G95" s="434"/>
      <c r="H95" s="434"/>
      <c r="I95" s="434"/>
      <c r="J95" s="575"/>
      <c r="K95" s="434"/>
      <c r="L95" s="434"/>
      <c r="M95" s="434"/>
      <c r="N95" s="434"/>
      <c r="O95" s="434"/>
      <c r="P95" s="434"/>
      <c r="Q95" s="434"/>
      <c r="R95" s="434"/>
      <c r="S95" s="434"/>
      <c r="T95" s="434"/>
      <c r="U95" s="434"/>
      <c r="V95" s="434"/>
      <c r="W95" s="434"/>
      <c r="X95" s="434"/>
      <c r="Y95" s="434"/>
      <c r="Z95" s="434"/>
      <c r="AA95" s="434"/>
      <c r="AB95" s="434"/>
      <c r="AC95" s="434"/>
      <c r="AD95" s="434"/>
      <c r="AE95" s="434"/>
      <c r="AF95" s="434"/>
      <c r="AG95" s="434"/>
    </row>
    <row r="96" spans="1:33" ht="14.25" customHeight="1">
      <c r="A96" s="434"/>
      <c r="B96" s="575"/>
      <c r="C96" s="434"/>
      <c r="D96" s="434"/>
      <c r="E96" s="434"/>
      <c r="F96" s="434"/>
      <c r="G96" s="434"/>
      <c r="H96" s="434"/>
      <c r="I96" s="434"/>
      <c r="J96" s="575"/>
      <c r="K96" s="434"/>
      <c r="L96" s="434"/>
      <c r="M96" s="434"/>
      <c r="N96" s="434"/>
      <c r="O96" s="434"/>
      <c r="P96" s="434"/>
      <c r="Q96" s="434"/>
      <c r="R96" s="434"/>
      <c r="S96" s="434"/>
      <c r="T96" s="434"/>
      <c r="U96" s="434"/>
      <c r="V96" s="434"/>
      <c r="W96" s="434"/>
      <c r="X96" s="434"/>
      <c r="Y96" s="434"/>
      <c r="Z96" s="434"/>
      <c r="AA96" s="434"/>
      <c r="AB96" s="434"/>
      <c r="AC96" s="434"/>
      <c r="AD96" s="434"/>
      <c r="AE96" s="434"/>
      <c r="AF96" s="434"/>
      <c r="AG96" s="434"/>
    </row>
    <row r="97" spans="1:33" ht="14.25" customHeight="1">
      <c r="A97" s="434"/>
      <c r="B97" s="575"/>
      <c r="C97" s="434"/>
      <c r="D97" s="434"/>
      <c r="E97" s="434"/>
      <c r="F97" s="434"/>
      <c r="G97" s="434"/>
      <c r="H97" s="434"/>
      <c r="I97" s="434"/>
      <c r="J97" s="575"/>
      <c r="K97" s="434"/>
      <c r="L97" s="434"/>
      <c r="M97" s="434"/>
      <c r="N97" s="434"/>
      <c r="O97" s="434"/>
      <c r="P97" s="434"/>
      <c r="Q97" s="434"/>
      <c r="R97" s="434"/>
      <c r="S97" s="434"/>
      <c r="T97" s="434"/>
      <c r="U97" s="434"/>
      <c r="V97" s="434"/>
      <c r="W97" s="434"/>
      <c r="X97" s="434"/>
      <c r="Y97" s="434"/>
      <c r="Z97" s="434"/>
      <c r="AA97" s="434"/>
      <c r="AB97" s="434"/>
      <c r="AC97" s="434"/>
      <c r="AD97" s="434"/>
      <c r="AE97" s="434"/>
      <c r="AF97" s="434"/>
      <c r="AG97" s="434"/>
    </row>
    <row r="98" spans="1:33" ht="14.25" customHeight="1">
      <c r="A98" s="434"/>
      <c r="B98" s="575"/>
      <c r="C98" s="434"/>
      <c r="D98" s="434"/>
      <c r="E98" s="434"/>
      <c r="F98" s="434"/>
      <c r="G98" s="434"/>
      <c r="H98" s="434"/>
      <c r="I98" s="434"/>
      <c r="J98" s="575"/>
      <c r="K98" s="434"/>
      <c r="L98" s="434"/>
      <c r="M98" s="434"/>
      <c r="N98" s="434"/>
      <c r="O98" s="434"/>
      <c r="P98" s="434"/>
      <c r="Q98" s="434"/>
      <c r="R98" s="434"/>
      <c r="S98" s="434"/>
      <c r="T98" s="434"/>
      <c r="U98" s="434"/>
      <c r="V98" s="434"/>
      <c r="W98" s="434"/>
      <c r="X98" s="434"/>
      <c r="Y98" s="434"/>
      <c r="Z98" s="434"/>
      <c r="AA98" s="434"/>
      <c r="AB98" s="434"/>
      <c r="AC98" s="434"/>
      <c r="AD98" s="434"/>
      <c r="AE98" s="434"/>
      <c r="AF98" s="434"/>
      <c r="AG98" s="434"/>
    </row>
    <row r="99" spans="1:33" ht="14.25" customHeight="1">
      <c r="A99" s="434"/>
      <c r="B99" s="575"/>
      <c r="C99" s="434"/>
      <c r="D99" s="434"/>
      <c r="E99" s="434"/>
      <c r="F99" s="434"/>
      <c r="G99" s="434"/>
      <c r="H99" s="434"/>
      <c r="I99" s="434"/>
      <c r="J99" s="575"/>
      <c r="K99" s="434"/>
      <c r="L99" s="434"/>
      <c r="M99" s="434"/>
      <c r="N99" s="434"/>
      <c r="O99" s="434"/>
      <c r="P99" s="434"/>
      <c r="Q99" s="434"/>
      <c r="R99" s="434"/>
      <c r="S99" s="434"/>
      <c r="T99" s="434"/>
      <c r="U99" s="434"/>
      <c r="V99" s="434"/>
      <c r="W99" s="434"/>
      <c r="X99" s="434"/>
      <c r="Y99" s="434"/>
      <c r="Z99" s="434"/>
      <c r="AA99" s="434"/>
      <c r="AB99" s="434"/>
      <c r="AC99" s="434"/>
      <c r="AD99" s="434"/>
      <c r="AE99" s="434"/>
      <c r="AF99" s="434"/>
      <c r="AG99" s="434"/>
    </row>
    <row r="100" spans="1:33" ht="14.25" customHeight="1">
      <c r="A100" s="434"/>
      <c r="B100" s="575"/>
      <c r="C100" s="434"/>
      <c r="D100" s="434"/>
      <c r="E100" s="434"/>
      <c r="F100" s="434"/>
      <c r="G100" s="434"/>
      <c r="H100" s="434"/>
      <c r="I100" s="434"/>
      <c r="J100" s="575"/>
      <c r="K100" s="434"/>
      <c r="L100" s="434"/>
      <c r="M100" s="434"/>
      <c r="N100" s="434"/>
      <c r="O100" s="434"/>
      <c r="P100" s="434"/>
      <c r="Q100" s="434"/>
      <c r="R100" s="434"/>
      <c r="S100" s="434"/>
      <c r="T100" s="434"/>
      <c r="U100" s="434"/>
      <c r="V100" s="434"/>
      <c r="W100" s="434"/>
      <c r="X100" s="434"/>
      <c r="Y100" s="434"/>
      <c r="Z100" s="434"/>
      <c r="AA100" s="434"/>
      <c r="AB100" s="434"/>
      <c r="AC100" s="434"/>
      <c r="AD100" s="434"/>
      <c r="AE100" s="434"/>
      <c r="AF100" s="434"/>
      <c r="AG100" s="434"/>
    </row>
    <row r="101" spans="1:33" ht="14.25" customHeight="1">
      <c r="A101" s="434"/>
      <c r="B101" s="575"/>
      <c r="C101" s="434"/>
      <c r="D101" s="434"/>
      <c r="E101" s="434"/>
      <c r="F101" s="434"/>
      <c r="G101" s="434"/>
      <c r="H101" s="434"/>
      <c r="I101" s="434"/>
      <c r="J101" s="575"/>
      <c r="K101" s="434"/>
      <c r="L101" s="434"/>
      <c r="M101" s="434"/>
      <c r="N101" s="434"/>
      <c r="O101" s="434"/>
      <c r="P101" s="434"/>
      <c r="Q101" s="434"/>
      <c r="R101" s="434"/>
      <c r="S101" s="434"/>
      <c r="T101" s="434"/>
      <c r="U101" s="434"/>
      <c r="V101" s="434"/>
      <c r="W101" s="434"/>
      <c r="X101" s="434"/>
      <c r="Y101" s="434"/>
      <c r="Z101" s="434"/>
      <c r="AA101" s="434"/>
      <c r="AB101" s="434"/>
      <c r="AC101" s="434"/>
      <c r="AD101" s="434"/>
      <c r="AE101" s="434"/>
      <c r="AF101" s="434"/>
      <c r="AG101" s="434"/>
    </row>
    <row r="102" spans="1:33" ht="14.25" customHeight="1">
      <c r="A102" s="434"/>
      <c r="B102" s="575"/>
      <c r="C102" s="434"/>
      <c r="D102" s="434"/>
      <c r="E102" s="434"/>
      <c r="F102" s="434"/>
      <c r="G102" s="434"/>
      <c r="H102" s="434"/>
      <c r="I102" s="434"/>
      <c r="J102" s="575"/>
      <c r="K102" s="434"/>
      <c r="L102" s="434"/>
      <c r="M102" s="434"/>
      <c r="N102" s="434"/>
      <c r="O102" s="434"/>
      <c r="P102" s="434"/>
      <c r="Q102" s="434"/>
      <c r="R102" s="434"/>
      <c r="S102" s="434"/>
      <c r="T102" s="434"/>
      <c r="U102" s="434"/>
      <c r="V102" s="434"/>
      <c r="W102" s="434"/>
      <c r="X102" s="434"/>
      <c r="Y102" s="434"/>
      <c r="Z102" s="434"/>
      <c r="AA102" s="434"/>
      <c r="AB102" s="434"/>
      <c r="AC102" s="434"/>
      <c r="AD102" s="434"/>
      <c r="AE102" s="434"/>
      <c r="AF102" s="434"/>
      <c r="AG102" s="434"/>
    </row>
    <row r="103" spans="1:33" ht="14.25" customHeight="1">
      <c r="A103" s="434"/>
      <c r="B103" s="575"/>
      <c r="C103" s="434"/>
      <c r="D103" s="434"/>
      <c r="E103" s="434"/>
      <c r="F103" s="434"/>
      <c r="G103" s="434"/>
      <c r="H103" s="434"/>
      <c r="I103" s="434"/>
      <c r="J103" s="575"/>
      <c r="K103" s="434"/>
      <c r="L103" s="434"/>
      <c r="M103" s="434"/>
      <c r="N103" s="434"/>
      <c r="O103" s="434"/>
      <c r="P103" s="434"/>
      <c r="Q103" s="434"/>
      <c r="R103" s="434"/>
      <c r="S103" s="434"/>
      <c r="T103" s="434"/>
      <c r="U103" s="434"/>
      <c r="V103" s="434"/>
      <c r="W103" s="434"/>
      <c r="X103" s="434"/>
      <c r="Y103" s="434"/>
      <c r="Z103" s="434"/>
      <c r="AA103" s="434"/>
      <c r="AB103" s="434"/>
      <c r="AC103" s="434"/>
      <c r="AD103" s="434"/>
      <c r="AE103" s="434"/>
      <c r="AF103" s="434"/>
      <c r="AG103" s="434"/>
    </row>
    <row r="104" spans="1:33" ht="14.25" customHeight="1">
      <c r="A104" s="434"/>
      <c r="B104" s="575"/>
      <c r="C104" s="434"/>
      <c r="D104" s="434"/>
      <c r="E104" s="434"/>
      <c r="F104" s="434"/>
      <c r="G104" s="434"/>
      <c r="H104" s="434"/>
      <c r="I104" s="434"/>
      <c r="J104" s="575"/>
      <c r="K104" s="434"/>
      <c r="L104" s="434"/>
      <c r="M104" s="434"/>
      <c r="N104" s="434"/>
      <c r="O104" s="434"/>
      <c r="P104" s="434"/>
      <c r="Q104" s="434"/>
      <c r="R104" s="434"/>
      <c r="S104" s="434"/>
      <c r="T104" s="434"/>
      <c r="U104" s="434"/>
      <c r="V104" s="434"/>
      <c r="W104" s="434"/>
      <c r="X104" s="434"/>
      <c r="Y104" s="434"/>
      <c r="Z104" s="434"/>
      <c r="AA104" s="434"/>
      <c r="AB104" s="434"/>
      <c r="AC104" s="434"/>
      <c r="AD104" s="434"/>
      <c r="AE104" s="434"/>
      <c r="AF104" s="434"/>
      <c r="AG104" s="434"/>
    </row>
    <row r="105" spans="1:33" ht="14.25" customHeight="1">
      <c r="A105" s="434"/>
      <c r="B105" s="575"/>
      <c r="C105" s="434"/>
      <c r="D105" s="434"/>
      <c r="E105" s="434"/>
      <c r="F105" s="434"/>
      <c r="G105" s="434"/>
      <c r="H105" s="434"/>
      <c r="I105" s="434"/>
      <c r="J105" s="575"/>
      <c r="K105" s="434"/>
      <c r="L105" s="434"/>
      <c r="M105" s="434"/>
      <c r="N105" s="434"/>
      <c r="O105" s="434"/>
      <c r="P105" s="434"/>
      <c r="Q105" s="434"/>
      <c r="R105" s="434"/>
      <c r="S105" s="434"/>
      <c r="T105" s="434"/>
      <c r="U105" s="434"/>
      <c r="V105" s="434"/>
      <c r="W105" s="434"/>
      <c r="X105" s="434"/>
      <c r="Y105" s="434"/>
      <c r="Z105" s="434"/>
      <c r="AA105" s="434"/>
      <c r="AB105" s="434"/>
      <c r="AC105" s="434"/>
      <c r="AD105" s="434"/>
      <c r="AE105" s="434"/>
      <c r="AF105" s="434"/>
      <c r="AG105" s="434"/>
    </row>
    <row r="106" spans="1:33" ht="14.25" customHeight="1">
      <c r="A106" s="434"/>
      <c r="B106" s="575"/>
      <c r="C106" s="434"/>
      <c r="D106" s="434"/>
      <c r="E106" s="434"/>
      <c r="F106" s="434"/>
      <c r="G106" s="434"/>
      <c r="H106" s="434"/>
      <c r="I106" s="434"/>
      <c r="J106" s="575"/>
      <c r="K106" s="434"/>
      <c r="L106" s="434"/>
      <c r="M106" s="434"/>
      <c r="N106" s="434"/>
      <c r="O106" s="434"/>
      <c r="P106" s="434"/>
      <c r="Q106" s="434"/>
      <c r="R106" s="434"/>
      <c r="S106" s="434"/>
      <c r="T106" s="434"/>
      <c r="U106" s="434"/>
      <c r="V106" s="434"/>
      <c r="W106" s="434"/>
      <c r="X106" s="434"/>
      <c r="Y106" s="434"/>
      <c r="Z106" s="434"/>
      <c r="AA106" s="434"/>
      <c r="AB106" s="434"/>
      <c r="AC106" s="434"/>
      <c r="AD106" s="434"/>
      <c r="AE106" s="434"/>
      <c r="AF106" s="434"/>
      <c r="AG106" s="434"/>
    </row>
    <row r="107" spans="1:33" ht="14.25" customHeight="1">
      <c r="A107" s="434"/>
      <c r="B107" s="575"/>
      <c r="C107" s="434"/>
      <c r="D107" s="434"/>
      <c r="E107" s="434"/>
      <c r="F107" s="434"/>
      <c r="G107" s="434"/>
      <c r="H107" s="434"/>
      <c r="I107" s="434"/>
      <c r="J107" s="575"/>
      <c r="K107" s="434"/>
      <c r="L107" s="434"/>
      <c r="M107" s="434"/>
      <c r="N107" s="434"/>
      <c r="O107" s="434"/>
      <c r="P107" s="434"/>
      <c r="Q107" s="434"/>
      <c r="R107" s="434"/>
      <c r="S107" s="434"/>
      <c r="T107" s="434"/>
      <c r="U107" s="434"/>
      <c r="V107" s="434"/>
      <c r="W107" s="434"/>
      <c r="X107" s="434"/>
      <c r="Y107" s="434"/>
      <c r="Z107" s="434"/>
      <c r="AA107" s="434"/>
      <c r="AB107" s="434"/>
      <c r="AC107" s="434"/>
      <c r="AD107" s="434"/>
      <c r="AE107" s="434"/>
      <c r="AF107" s="434"/>
      <c r="AG107" s="434"/>
    </row>
    <row r="108" spans="1:33" ht="14.25" customHeight="1">
      <c r="A108" s="434"/>
      <c r="B108" s="575"/>
      <c r="C108" s="434"/>
      <c r="D108" s="434"/>
      <c r="E108" s="434"/>
      <c r="F108" s="434"/>
      <c r="G108" s="434"/>
      <c r="H108" s="434"/>
      <c r="I108" s="434"/>
      <c r="J108" s="575"/>
      <c r="K108" s="434"/>
      <c r="L108" s="434"/>
      <c r="M108" s="434"/>
      <c r="N108" s="434"/>
      <c r="O108" s="434"/>
      <c r="P108" s="434"/>
      <c r="Q108" s="434"/>
      <c r="R108" s="434"/>
      <c r="S108" s="434"/>
      <c r="T108" s="434"/>
      <c r="U108" s="434"/>
      <c r="V108" s="434"/>
      <c r="W108" s="434"/>
      <c r="X108" s="434"/>
      <c r="Y108" s="434"/>
      <c r="Z108" s="434"/>
      <c r="AA108" s="434"/>
      <c r="AB108" s="434"/>
      <c r="AC108" s="434"/>
      <c r="AD108" s="434"/>
      <c r="AE108" s="434"/>
      <c r="AF108" s="434"/>
      <c r="AG108" s="434"/>
    </row>
    <row r="109" spans="1:33" ht="14.25" customHeight="1">
      <c r="A109" s="434"/>
      <c r="B109" s="575"/>
      <c r="C109" s="434"/>
      <c r="D109" s="434"/>
      <c r="E109" s="434"/>
      <c r="F109" s="434"/>
      <c r="G109" s="434"/>
      <c r="H109" s="434"/>
      <c r="I109" s="434"/>
      <c r="J109" s="575"/>
      <c r="K109" s="434"/>
      <c r="L109" s="434"/>
      <c r="M109" s="434"/>
      <c r="N109" s="434"/>
      <c r="O109" s="434"/>
      <c r="P109" s="434"/>
      <c r="Q109" s="434"/>
      <c r="R109" s="434"/>
      <c r="S109" s="434"/>
      <c r="T109" s="434"/>
      <c r="U109" s="434"/>
      <c r="V109" s="434"/>
      <c r="W109" s="434"/>
      <c r="X109" s="434"/>
      <c r="Y109" s="434"/>
      <c r="Z109" s="434"/>
      <c r="AA109" s="434"/>
      <c r="AB109" s="434"/>
      <c r="AC109" s="434"/>
      <c r="AD109" s="434"/>
      <c r="AE109" s="434"/>
      <c r="AF109" s="434"/>
      <c r="AG109" s="434"/>
    </row>
    <row r="110" spans="1:33" ht="14.25" customHeight="1">
      <c r="A110" s="434"/>
      <c r="B110" s="575"/>
      <c r="C110" s="434"/>
      <c r="D110" s="434"/>
      <c r="E110" s="434"/>
      <c r="F110" s="434"/>
      <c r="G110" s="434"/>
      <c r="H110" s="434"/>
      <c r="I110" s="434"/>
      <c r="J110" s="575"/>
      <c r="K110" s="434"/>
      <c r="L110" s="434"/>
      <c r="M110" s="434"/>
      <c r="N110" s="434"/>
      <c r="O110" s="434"/>
      <c r="P110" s="434"/>
      <c r="Q110" s="434"/>
      <c r="R110" s="434"/>
      <c r="S110" s="434"/>
      <c r="T110" s="434"/>
      <c r="U110" s="434"/>
      <c r="V110" s="434"/>
      <c r="W110" s="434"/>
      <c r="X110" s="434"/>
      <c r="Y110" s="434"/>
      <c r="Z110" s="434"/>
      <c r="AA110" s="434"/>
      <c r="AB110" s="434"/>
      <c r="AC110" s="434"/>
      <c r="AD110" s="434"/>
      <c r="AE110" s="434"/>
      <c r="AF110" s="434"/>
      <c r="AG110" s="434"/>
    </row>
    <row r="111" spans="1:33" ht="14.25" customHeight="1">
      <c r="A111" s="434"/>
      <c r="B111" s="575"/>
      <c r="C111" s="434"/>
      <c r="D111" s="434"/>
      <c r="E111" s="434"/>
      <c r="F111" s="434"/>
      <c r="G111" s="434"/>
      <c r="H111" s="434"/>
      <c r="I111" s="434"/>
      <c r="J111" s="575"/>
      <c r="K111" s="434"/>
      <c r="L111" s="434"/>
      <c r="M111" s="434"/>
      <c r="N111" s="434"/>
      <c r="O111" s="434"/>
      <c r="P111" s="434"/>
      <c r="Q111" s="434"/>
      <c r="R111" s="434"/>
      <c r="S111" s="434"/>
      <c r="T111" s="434"/>
      <c r="U111" s="434"/>
      <c r="V111" s="434"/>
      <c r="W111" s="434"/>
      <c r="X111" s="434"/>
      <c r="Y111" s="434"/>
      <c r="Z111" s="434"/>
      <c r="AA111" s="434"/>
      <c r="AB111" s="434"/>
      <c r="AC111" s="434"/>
      <c r="AD111" s="434"/>
      <c r="AE111" s="434"/>
      <c r="AF111" s="434"/>
      <c r="AG111" s="434"/>
    </row>
    <row r="112" spans="1:33" ht="14.25" customHeight="1">
      <c r="A112" s="434"/>
      <c r="B112" s="575"/>
      <c r="C112" s="434"/>
      <c r="D112" s="434"/>
      <c r="E112" s="434"/>
      <c r="F112" s="434"/>
      <c r="G112" s="434"/>
      <c r="H112" s="434"/>
      <c r="I112" s="434"/>
      <c r="J112" s="575"/>
      <c r="K112" s="434"/>
      <c r="L112" s="434"/>
      <c r="M112" s="434"/>
      <c r="N112" s="434"/>
      <c r="O112" s="434"/>
      <c r="P112" s="434"/>
      <c r="Q112" s="434"/>
      <c r="R112" s="434"/>
      <c r="S112" s="434"/>
      <c r="T112" s="434"/>
      <c r="U112" s="434"/>
      <c r="V112" s="434"/>
      <c r="W112" s="434"/>
      <c r="X112" s="434"/>
      <c r="Y112" s="434"/>
      <c r="Z112" s="434"/>
      <c r="AA112" s="434"/>
      <c r="AB112" s="434"/>
      <c r="AC112" s="434"/>
      <c r="AD112" s="434"/>
      <c r="AE112" s="434"/>
      <c r="AF112" s="434"/>
      <c r="AG112" s="434"/>
    </row>
    <row r="113" spans="1:33" ht="14.25" customHeight="1">
      <c r="A113" s="434"/>
      <c r="B113" s="575"/>
      <c r="C113" s="434"/>
      <c r="D113" s="434"/>
      <c r="E113" s="434"/>
      <c r="F113" s="434"/>
      <c r="G113" s="434"/>
      <c r="H113" s="434"/>
      <c r="I113" s="434"/>
      <c r="J113" s="575"/>
      <c r="K113" s="434"/>
      <c r="L113" s="434"/>
      <c r="M113" s="434"/>
      <c r="N113" s="434"/>
      <c r="O113" s="434"/>
      <c r="P113" s="434"/>
      <c r="Q113" s="434"/>
      <c r="R113" s="434"/>
      <c r="S113" s="434"/>
      <c r="T113" s="434"/>
      <c r="U113" s="434"/>
      <c r="V113" s="434"/>
      <c r="W113" s="434"/>
      <c r="X113" s="434"/>
      <c r="Y113" s="434"/>
      <c r="Z113" s="434"/>
      <c r="AA113" s="434"/>
      <c r="AB113" s="434"/>
      <c r="AC113" s="434"/>
      <c r="AD113" s="434"/>
      <c r="AE113" s="434"/>
      <c r="AF113" s="434"/>
      <c r="AG113" s="434"/>
    </row>
    <row r="114" spans="1:33" ht="14.25" customHeight="1">
      <c r="A114" s="434"/>
      <c r="B114" s="575"/>
      <c r="C114" s="434"/>
      <c r="D114" s="434"/>
      <c r="E114" s="434"/>
      <c r="F114" s="434"/>
      <c r="G114" s="434"/>
      <c r="H114" s="434"/>
      <c r="I114" s="434"/>
      <c r="J114" s="575"/>
      <c r="K114" s="434"/>
      <c r="L114" s="434"/>
      <c r="M114" s="434"/>
      <c r="N114" s="434"/>
      <c r="O114" s="434"/>
      <c r="P114" s="434"/>
      <c r="Q114" s="434"/>
      <c r="R114" s="434"/>
      <c r="S114" s="434"/>
      <c r="T114" s="434"/>
      <c r="U114" s="434"/>
      <c r="V114" s="434"/>
      <c r="W114" s="434"/>
      <c r="X114" s="434"/>
      <c r="Y114" s="434"/>
      <c r="Z114" s="434"/>
      <c r="AA114" s="434"/>
      <c r="AB114" s="434"/>
      <c r="AC114" s="434"/>
      <c r="AD114" s="434"/>
      <c r="AE114" s="434"/>
      <c r="AF114" s="434"/>
      <c r="AG114" s="434"/>
    </row>
    <row r="115" spans="1:33" ht="14.25" customHeight="1">
      <c r="A115" s="434"/>
      <c r="B115" s="575"/>
      <c r="C115" s="434"/>
      <c r="D115" s="434"/>
      <c r="E115" s="434"/>
      <c r="F115" s="434"/>
      <c r="G115" s="434"/>
      <c r="H115" s="434"/>
      <c r="I115" s="434"/>
      <c r="J115" s="575"/>
      <c r="K115" s="434"/>
      <c r="L115" s="434"/>
      <c r="M115" s="434"/>
      <c r="N115" s="434"/>
      <c r="O115" s="434"/>
      <c r="P115" s="434"/>
      <c r="Q115" s="434"/>
      <c r="R115" s="434"/>
      <c r="S115" s="434"/>
      <c r="T115" s="434"/>
      <c r="U115" s="434"/>
      <c r="V115" s="434"/>
      <c r="W115" s="434"/>
      <c r="X115" s="434"/>
      <c r="Y115" s="434"/>
      <c r="Z115" s="434"/>
      <c r="AA115" s="434"/>
      <c r="AB115" s="434"/>
      <c r="AC115" s="434"/>
      <c r="AD115" s="434"/>
      <c r="AE115" s="434"/>
      <c r="AF115" s="434"/>
      <c r="AG115" s="434"/>
    </row>
    <row r="116" spans="1:33" ht="14.25" customHeight="1">
      <c r="A116" s="434"/>
      <c r="B116" s="575"/>
      <c r="C116" s="434"/>
      <c r="D116" s="434"/>
      <c r="E116" s="434"/>
      <c r="F116" s="434"/>
      <c r="G116" s="434"/>
      <c r="H116" s="434"/>
      <c r="I116" s="434"/>
      <c r="J116" s="575"/>
      <c r="K116" s="434"/>
      <c r="L116" s="434"/>
      <c r="M116" s="434"/>
      <c r="N116" s="434"/>
      <c r="O116" s="434"/>
      <c r="P116" s="434"/>
      <c r="Q116" s="434"/>
      <c r="R116" s="434"/>
      <c r="S116" s="434"/>
      <c r="T116" s="434"/>
      <c r="U116" s="434"/>
      <c r="V116" s="434"/>
      <c r="W116" s="434"/>
      <c r="X116" s="434"/>
      <c r="Y116" s="434"/>
      <c r="Z116" s="434"/>
      <c r="AA116" s="434"/>
      <c r="AB116" s="434"/>
      <c r="AC116" s="434"/>
      <c r="AD116" s="434"/>
      <c r="AE116" s="434"/>
      <c r="AF116" s="434"/>
      <c r="AG116" s="434"/>
    </row>
    <row r="117" spans="1:33" ht="14.25" customHeight="1">
      <c r="A117" s="434"/>
      <c r="B117" s="575"/>
      <c r="C117" s="434"/>
      <c r="D117" s="434"/>
      <c r="E117" s="434"/>
      <c r="F117" s="434"/>
      <c r="G117" s="434"/>
      <c r="H117" s="434"/>
      <c r="I117" s="434"/>
      <c r="J117" s="575"/>
      <c r="K117" s="434"/>
      <c r="L117" s="434"/>
      <c r="M117" s="434"/>
      <c r="N117" s="434"/>
      <c r="O117" s="434"/>
      <c r="P117" s="434"/>
      <c r="Q117" s="434"/>
      <c r="R117" s="434"/>
      <c r="S117" s="434"/>
      <c r="T117" s="434"/>
      <c r="U117" s="434"/>
      <c r="V117" s="434"/>
      <c r="W117" s="434"/>
      <c r="X117" s="434"/>
      <c r="Y117" s="434"/>
      <c r="Z117" s="434"/>
      <c r="AA117" s="434"/>
      <c r="AB117" s="434"/>
      <c r="AC117" s="434"/>
      <c r="AD117" s="434"/>
      <c r="AE117" s="434"/>
      <c r="AF117" s="434"/>
      <c r="AG117" s="434"/>
    </row>
    <row r="118" spans="1:33" ht="14.25" customHeight="1">
      <c r="A118" s="434"/>
      <c r="B118" s="575"/>
      <c r="C118" s="434"/>
      <c r="D118" s="434"/>
      <c r="E118" s="434"/>
      <c r="F118" s="434"/>
      <c r="G118" s="434"/>
      <c r="H118" s="434"/>
      <c r="I118" s="434"/>
      <c r="J118" s="575"/>
      <c r="K118" s="434"/>
      <c r="L118" s="434"/>
      <c r="M118" s="434"/>
      <c r="N118" s="434"/>
      <c r="O118" s="434"/>
      <c r="P118" s="434"/>
      <c r="Q118" s="434"/>
      <c r="R118" s="434"/>
      <c r="S118" s="434"/>
      <c r="T118" s="434"/>
      <c r="U118" s="434"/>
      <c r="V118" s="434"/>
      <c r="W118" s="434"/>
      <c r="X118" s="434"/>
      <c r="Y118" s="434"/>
      <c r="Z118" s="434"/>
      <c r="AA118" s="434"/>
      <c r="AB118" s="434"/>
      <c r="AC118" s="434"/>
      <c r="AD118" s="434"/>
      <c r="AE118" s="434"/>
      <c r="AF118" s="434"/>
      <c r="AG118" s="434"/>
    </row>
    <row r="119" spans="1:33" ht="14.25" customHeight="1">
      <c r="A119" s="434"/>
      <c r="B119" s="575"/>
      <c r="C119" s="434"/>
      <c r="D119" s="434"/>
      <c r="E119" s="434"/>
      <c r="F119" s="434"/>
      <c r="G119" s="434"/>
      <c r="H119" s="434"/>
      <c r="I119" s="434"/>
      <c r="J119" s="575"/>
      <c r="K119" s="434"/>
      <c r="L119" s="434"/>
      <c r="M119" s="434"/>
      <c r="N119" s="434"/>
      <c r="O119" s="434"/>
      <c r="P119" s="434"/>
      <c r="Q119" s="434"/>
      <c r="R119" s="434"/>
      <c r="S119" s="434"/>
      <c r="T119" s="434"/>
      <c r="U119" s="434"/>
      <c r="V119" s="434"/>
      <c r="W119" s="434"/>
      <c r="X119" s="434"/>
      <c r="Y119" s="434"/>
      <c r="Z119" s="434"/>
      <c r="AA119" s="434"/>
      <c r="AB119" s="434"/>
      <c r="AC119" s="434"/>
      <c r="AD119" s="434"/>
      <c r="AE119" s="434"/>
      <c r="AF119" s="434"/>
      <c r="AG119" s="434"/>
    </row>
    <row r="120" spans="1:33" ht="14.25" customHeight="1">
      <c r="A120" s="434"/>
      <c r="B120" s="575"/>
      <c r="C120" s="434"/>
      <c r="D120" s="434"/>
      <c r="E120" s="434"/>
      <c r="F120" s="434"/>
      <c r="G120" s="434"/>
      <c r="H120" s="434"/>
      <c r="I120" s="434"/>
      <c r="J120" s="575"/>
      <c r="K120" s="434"/>
      <c r="L120" s="434"/>
      <c r="M120" s="434"/>
      <c r="N120" s="434"/>
      <c r="O120" s="434"/>
      <c r="P120" s="434"/>
      <c r="Q120" s="434"/>
      <c r="R120" s="434"/>
      <c r="S120" s="434"/>
      <c r="T120" s="434"/>
      <c r="U120" s="434"/>
      <c r="V120" s="434"/>
      <c r="W120" s="434"/>
      <c r="X120" s="434"/>
      <c r="Y120" s="434"/>
      <c r="Z120" s="434"/>
      <c r="AA120" s="434"/>
      <c r="AB120" s="434"/>
      <c r="AC120" s="434"/>
      <c r="AD120" s="434"/>
      <c r="AE120" s="434"/>
      <c r="AF120" s="434"/>
      <c r="AG120" s="434"/>
    </row>
    <row r="121" spans="1:33" ht="14.25" customHeight="1">
      <c r="A121" s="434"/>
      <c r="B121" s="575"/>
      <c r="C121" s="434"/>
      <c r="D121" s="434"/>
      <c r="E121" s="434"/>
      <c r="F121" s="434"/>
      <c r="G121" s="434"/>
      <c r="H121" s="434"/>
      <c r="I121" s="434"/>
      <c r="J121" s="575"/>
      <c r="K121" s="434"/>
      <c r="L121" s="434"/>
      <c r="M121" s="434"/>
      <c r="N121" s="434"/>
      <c r="O121" s="434"/>
      <c r="P121" s="434"/>
      <c r="Q121" s="434"/>
      <c r="R121" s="434"/>
      <c r="S121" s="434"/>
      <c r="T121" s="434"/>
      <c r="U121" s="434"/>
      <c r="V121" s="434"/>
      <c r="W121" s="434"/>
      <c r="X121" s="434"/>
      <c r="Y121" s="434"/>
      <c r="Z121" s="434"/>
      <c r="AA121" s="434"/>
      <c r="AB121" s="434"/>
      <c r="AC121" s="434"/>
      <c r="AD121" s="434"/>
      <c r="AE121" s="434"/>
      <c r="AF121" s="434"/>
      <c r="AG121" s="434"/>
    </row>
    <row r="122" spans="1:33" ht="14.25" customHeight="1">
      <c r="A122" s="434"/>
      <c r="B122" s="575"/>
      <c r="C122" s="434"/>
      <c r="D122" s="434"/>
      <c r="E122" s="434"/>
      <c r="F122" s="434"/>
      <c r="G122" s="434"/>
      <c r="H122" s="434"/>
      <c r="I122" s="434"/>
      <c r="J122" s="575"/>
      <c r="K122" s="434"/>
      <c r="L122" s="434"/>
      <c r="M122" s="434"/>
      <c r="N122" s="434"/>
      <c r="O122" s="434"/>
      <c r="P122" s="434"/>
      <c r="Q122" s="434"/>
      <c r="R122" s="434"/>
      <c r="S122" s="434"/>
      <c r="T122" s="434"/>
      <c r="U122" s="434"/>
      <c r="V122" s="434"/>
      <c r="W122" s="434"/>
      <c r="X122" s="434"/>
      <c r="Y122" s="434"/>
      <c r="Z122" s="434"/>
      <c r="AA122" s="434"/>
      <c r="AB122" s="434"/>
      <c r="AC122" s="434"/>
      <c r="AD122" s="434"/>
      <c r="AE122" s="434"/>
      <c r="AF122" s="434"/>
      <c r="AG122" s="434"/>
    </row>
    <row r="123" spans="1:33" ht="14.25" customHeight="1">
      <c r="A123" s="434"/>
      <c r="B123" s="575"/>
      <c r="C123" s="434"/>
      <c r="D123" s="434"/>
      <c r="E123" s="434"/>
      <c r="F123" s="434"/>
      <c r="G123" s="434"/>
      <c r="H123" s="434"/>
      <c r="I123" s="434"/>
      <c r="J123" s="575"/>
      <c r="K123" s="434"/>
      <c r="L123" s="434"/>
      <c r="M123" s="434"/>
      <c r="N123" s="434"/>
      <c r="O123" s="434"/>
      <c r="P123" s="434"/>
      <c r="Q123" s="434"/>
      <c r="R123" s="434"/>
      <c r="S123" s="434"/>
      <c r="T123" s="434"/>
      <c r="U123" s="434"/>
      <c r="V123" s="434"/>
      <c r="W123" s="434"/>
      <c r="X123" s="434"/>
      <c r="Y123" s="434"/>
      <c r="Z123" s="434"/>
      <c r="AA123" s="434"/>
      <c r="AB123" s="434"/>
      <c r="AC123" s="434"/>
      <c r="AD123" s="434"/>
      <c r="AE123" s="434"/>
      <c r="AF123" s="434"/>
      <c r="AG123" s="434"/>
    </row>
    <row r="124" spans="1:33" ht="14.25" customHeight="1">
      <c r="A124" s="434"/>
      <c r="B124" s="575"/>
      <c r="C124" s="434"/>
      <c r="D124" s="434"/>
      <c r="E124" s="434"/>
      <c r="F124" s="434"/>
      <c r="G124" s="434"/>
      <c r="H124" s="434"/>
      <c r="I124" s="434"/>
      <c r="J124" s="575"/>
      <c r="K124" s="434"/>
      <c r="L124" s="434"/>
      <c r="M124" s="434"/>
      <c r="N124" s="434"/>
      <c r="O124" s="434"/>
      <c r="P124" s="434"/>
      <c r="Q124" s="434"/>
      <c r="R124" s="434"/>
      <c r="S124" s="434"/>
      <c r="T124" s="434"/>
      <c r="U124" s="434"/>
      <c r="V124" s="434"/>
      <c r="W124" s="434"/>
      <c r="X124" s="434"/>
      <c r="Y124" s="434"/>
      <c r="Z124" s="434"/>
      <c r="AA124" s="434"/>
      <c r="AB124" s="434"/>
      <c r="AC124" s="434"/>
      <c r="AD124" s="434"/>
      <c r="AE124" s="434"/>
      <c r="AF124" s="434"/>
      <c r="AG124" s="434"/>
    </row>
    <row r="125" spans="1:33" ht="14.25" customHeight="1">
      <c r="A125" s="434"/>
      <c r="B125" s="575"/>
      <c r="C125" s="434"/>
      <c r="D125" s="434"/>
      <c r="E125" s="434"/>
      <c r="F125" s="434"/>
      <c r="G125" s="434"/>
      <c r="H125" s="434"/>
      <c r="I125" s="434"/>
      <c r="J125" s="575"/>
      <c r="K125" s="434"/>
      <c r="L125" s="434"/>
      <c r="M125" s="434"/>
      <c r="N125" s="434"/>
      <c r="O125" s="434"/>
      <c r="P125" s="434"/>
      <c r="Q125" s="434"/>
      <c r="R125" s="434"/>
      <c r="S125" s="434"/>
      <c r="T125" s="434"/>
      <c r="U125" s="434"/>
      <c r="V125" s="434"/>
      <c r="W125" s="434"/>
      <c r="X125" s="434"/>
      <c r="Y125" s="434"/>
      <c r="Z125" s="434"/>
      <c r="AA125" s="434"/>
      <c r="AB125" s="434"/>
      <c r="AC125" s="434"/>
      <c r="AD125" s="434"/>
      <c r="AE125" s="434"/>
      <c r="AF125" s="434"/>
      <c r="AG125" s="434"/>
    </row>
    <row r="126" spans="1:33" ht="14.25" customHeight="1">
      <c r="A126" s="434"/>
      <c r="B126" s="575"/>
      <c r="C126" s="434"/>
      <c r="D126" s="434"/>
      <c r="E126" s="434"/>
      <c r="F126" s="434"/>
      <c r="G126" s="434"/>
      <c r="H126" s="434"/>
      <c r="I126" s="434"/>
      <c r="J126" s="575"/>
      <c r="K126" s="434"/>
      <c r="L126" s="434"/>
      <c r="M126" s="434"/>
      <c r="N126" s="434"/>
      <c r="O126" s="434"/>
      <c r="P126" s="434"/>
      <c r="Q126" s="434"/>
      <c r="R126" s="434"/>
      <c r="S126" s="434"/>
      <c r="T126" s="434"/>
      <c r="U126" s="434"/>
      <c r="V126" s="434"/>
      <c r="W126" s="434"/>
      <c r="X126" s="434"/>
      <c r="Y126" s="434"/>
      <c r="Z126" s="434"/>
      <c r="AA126" s="434"/>
      <c r="AB126" s="434"/>
      <c r="AC126" s="434"/>
      <c r="AD126" s="434"/>
      <c r="AE126" s="434"/>
      <c r="AF126" s="434"/>
      <c r="AG126" s="434"/>
    </row>
    <row r="127" spans="1:33" ht="14.25" customHeight="1">
      <c r="A127" s="434"/>
      <c r="B127" s="575"/>
      <c r="C127" s="434"/>
      <c r="D127" s="434"/>
      <c r="E127" s="434"/>
      <c r="F127" s="434"/>
      <c r="G127" s="434"/>
      <c r="H127" s="434"/>
      <c r="I127" s="434"/>
      <c r="J127" s="575"/>
      <c r="K127" s="434"/>
      <c r="L127" s="434"/>
      <c r="M127" s="434"/>
      <c r="N127" s="434"/>
      <c r="O127" s="434"/>
      <c r="P127" s="434"/>
      <c r="Q127" s="434"/>
      <c r="R127" s="434"/>
      <c r="S127" s="434"/>
      <c r="T127" s="434"/>
      <c r="U127" s="434"/>
      <c r="V127" s="434"/>
      <c r="W127" s="434"/>
      <c r="X127" s="434"/>
      <c r="Y127" s="434"/>
      <c r="Z127" s="434"/>
      <c r="AA127" s="434"/>
      <c r="AB127" s="434"/>
      <c r="AC127" s="434"/>
      <c r="AD127" s="434"/>
      <c r="AE127" s="434"/>
      <c r="AF127" s="434"/>
      <c r="AG127" s="434"/>
    </row>
    <row r="128" spans="1:33" ht="14.25" customHeight="1">
      <c r="A128" s="434"/>
      <c r="B128" s="575"/>
      <c r="C128" s="434"/>
      <c r="D128" s="434"/>
      <c r="E128" s="434"/>
      <c r="F128" s="434"/>
      <c r="G128" s="434"/>
      <c r="H128" s="434"/>
      <c r="I128" s="434"/>
      <c r="J128" s="575"/>
      <c r="K128" s="434"/>
      <c r="L128" s="434"/>
      <c r="M128" s="434"/>
      <c r="N128" s="434"/>
      <c r="O128" s="434"/>
      <c r="P128" s="434"/>
      <c r="Q128" s="434"/>
      <c r="R128" s="434"/>
      <c r="S128" s="434"/>
      <c r="T128" s="434"/>
      <c r="U128" s="434"/>
      <c r="V128" s="434"/>
      <c r="W128" s="434"/>
      <c r="X128" s="434"/>
      <c r="Y128" s="434"/>
      <c r="Z128" s="434"/>
      <c r="AA128" s="434"/>
      <c r="AB128" s="434"/>
      <c r="AC128" s="434"/>
      <c r="AD128" s="434"/>
      <c r="AE128" s="434"/>
      <c r="AF128" s="434"/>
      <c r="AG128" s="434"/>
    </row>
    <row r="129" spans="1:33" ht="14.25" customHeight="1">
      <c r="A129" s="434"/>
      <c r="B129" s="575"/>
      <c r="C129" s="434"/>
      <c r="D129" s="434"/>
      <c r="E129" s="434"/>
      <c r="F129" s="434"/>
      <c r="G129" s="434"/>
      <c r="H129" s="434"/>
      <c r="I129" s="434"/>
      <c r="J129" s="575"/>
      <c r="K129" s="434"/>
      <c r="L129" s="434"/>
      <c r="M129" s="434"/>
      <c r="N129" s="434"/>
      <c r="O129" s="434"/>
      <c r="P129" s="434"/>
      <c r="Q129" s="434"/>
      <c r="R129" s="434"/>
      <c r="S129" s="434"/>
      <c r="T129" s="434"/>
      <c r="U129" s="434"/>
      <c r="V129" s="434"/>
      <c r="W129" s="434"/>
      <c r="X129" s="434"/>
      <c r="Y129" s="434"/>
      <c r="Z129" s="434"/>
      <c r="AA129" s="434"/>
      <c r="AB129" s="434"/>
      <c r="AC129" s="434"/>
      <c r="AD129" s="434"/>
      <c r="AE129" s="434"/>
      <c r="AF129" s="434"/>
      <c r="AG129" s="434"/>
    </row>
    <row r="130" spans="1:33" ht="14.25" customHeight="1">
      <c r="A130" s="434"/>
      <c r="B130" s="575"/>
      <c r="C130" s="434"/>
      <c r="D130" s="434"/>
      <c r="E130" s="434"/>
      <c r="F130" s="434"/>
      <c r="G130" s="434"/>
      <c r="H130" s="434"/>
      <c r="I130" s="434"/>
      <c r="J130" s="575"/>
      <c r="K130" s="434"/>
      <c r="L130" s="434"/>
      <c r="M130" s="434"/>
      <c r="N130" s="434"/>
      <c r="O130" s="434"/>
      <c r="P130" s="434"/>
      <c r="Q130" s="434"/>
      <c r="R130" s="434"/>
      <c r="S130" s="434"/>
      <c r="T130" s="434"/>
      <c r="U130" s="434"/>
      <c r="V130" s="434"/>
      <c r="W130" s="434"/>
      <c r="X130" s="434"/>
      <c r="Y130" s="434"/>
      <c r="Z130" s="434"/>
      <c r="AA130" s="434"/>
      <c r="AB130" s="434"/>
      <c r="AC130" s="434"/>
      <c r="AD130" s="434"/>
      <c r="AE130" s="434"/>
      <c r="AF130" s="434"/>
      <c r="AG130" s="434"/>
    </row>
    <row r="131" spans="1:33" ht="14.25" customHeight="1">
      <c r="A131" s="434"/>
      <c r="B131" s="575"/>
      <c r="C131" s="434"/>
      <c r="D131" s="434"/>
      <c r="E131" s="434"/>
      <c r="F131" s="434"/>
      <c r="G131" s="434"/>
      <c r="H131" s="434"/>
      <c r="I131" s="434"/>
      <c r="J131" s="575"/>
      <c r="K131" s="434"/>
      <c r="L131" s="434"/>
      <c r="M131" s="434"/>
      <c r="N131" s="434"/>
      <c r="O131" s="434"/>
      <c r="P131" s="434"/>
      <c r="Q131" s="434"/>
      <c r="R131" s="434"/>
      <c r="S131" s="434"/>
      <c r="T131" s="434"/>
      <c r="U131" s="434"/>
      <c r="V131" s="434"/>
      <c r="W131" s="434"/>
      <c r="X131" s="434"/>
      <c r="Y131" s="434"/>
      <c r="Z131" s="434"/>
      <c r="AA131" s="434"/>
      <c r="AB131" s="434"/>
      <c r="AC131" s="434"/>
      <c r="AD131" s="434"/>
      <c r="AE131" s="434"/>
      <c r="AF131" s="434"/>
      <c r="AG131" s="434"/>
    </row>
    <row r="132" spans="1:33" ht="14.25" customHeight="1">
      <c r="A132" s="434"/>
      <c r="B132" s="575"/>
      <c r="C132" s="434"/>
      <c r="D132" s="434"/>
      <c r="E132" s="434"/>
      <c r="F132" s="434"/>
      <c r="G132" s="434"/>
      <c r="H132" s="434"/>
      <c r="I132" s="434"/>
      <c r="J132" s="575"/>
      <c r="K132" s="434"/>
      <c r="L132" s="434"/>
      <c r="M132" s="434"/>
      <c r="N132" s="434"/>
      <c r="O132" s="434"/>
      <c r="P132" s="434"/>
      <c r="Q132" s="434"/>
      <c r="R132" s="434"/>
      <c r="S132" s="434"/>
      <c r="T132" s="434"/>
      <c r="U132" s="434"/>
      <c r="V132" s="434"/>
      <c r="W132" s="434"/>
      <c r="X132" s="434"/>
      <c r="Y132" s="434"/>
      <c r="Z132" s="434"/>
      <c r="AA132" s="434"/>
      <c r="AB132" s="434"/>
      <c r="AC132" s="434"/>
      <c r="AD132" s="434"/>
      <c r="AE132" s="434"/>
      <c r="AF132" s="434"/>
      <c r="AG132" s="434"/>
    </row>
    <row r="133" spans="1:33" ht="14.25" customHeight="1">
      <c r="A133" s="434"/>
      <c r="B133" s="575"/>
      <c r="C133" s="434"/>
      <c r="D133" s="434"/>
      <c r="E133" s="434"/>
      <c r="F133" s="434"/>
      <c r="G133" s="434"/>
      <c r="H133" s="434"/>
      <c r="I133" s="434"/>
      <c r="J133" s="575"/>
      <c r="K133" s="434"/>
      <c r="L133" s="434"/>
      <c r="M133" s="434"/>
      <c r="N133" s="434"/>
      <c r="O133" s="434"/>
      <c r="P133" s="434"/>
      <c r="Q133" s="434"/>
      <c r="R133" s="434"/>
      <c r="S133" s="434"/>
      <c r="T133" s="434"/>
      <c r="U133" s="434"/>
      <c r="V133" s="434"/>
      <c r="W133" s="434"/>
      <c r="X133" s="434"/>
      <c r="Y133" s="434"/>
      <c r="Z133" s="434"/>
      <c r="AA133" s="434"/>
      <c r="AB133" s="434"/>
      <c r="AC133" s="434"/>
      <c r="AD133" s="434"/>
      <c r="AE133" s="434"/>
      <c r="AF133" s="434"/>
      <c r="AG133" s="434"/>
    </row>
    <row r="134" spans="1:33" ht="14.25" customHeight="1">
      <c r="A134" s="434"/>
      <c r="B134" s="575"/>
      <c r="C134" s="434"/>
      <c r="D134" s="434"/>
      <c r="E134" s="434"/>
      <c r="F134" s="434"/>
      <c r="G134" s="434"/>
      <c r="H134" s="434"/>
      <c r="I134" s="434"/>
      <c r="J134" s="575"/>
      <c r="K134" s="434"/>
      <c r="L134" s="434"/>
      <c r="M134" s="434"/>
      <c r="N134" s="434"/>
      <c r="O134" s="434"/>
      <c r="P134" s="434"/>
      <c r="Q134" s="434"/>
      <c r="R134" s="434"/>
      <c r="S134" s="434"/>
      <c r="T134" s="434"/>
      <c r="U134" s="434"/>
      <c r="V134" s="434"/>
      <c r="W134" s="434"/>
      <c r="X134" s="434"/>
      <c r="Y134" s="434"/>
      <c r="Z134" s="434"/>
      <c r="AA134" s="434"/>
      <c r="AB134" s="434"/>
      <c r="AC134" s="434"/>
      <c r="AD134" s="434"/>
      <c r="AE134" s="434"/>
      <c r="AF134" s="434"/>
      <c r="AG134" s="434"/>
    </row>
    <row r="135" spans="1:33" ht="14.25" customHeight="1">
      <c r="A135" s="434"/>
      <c r="B135" s="575"/>
      <c r="C135" s="434"/>
      <c r="D135" s="434"/>
      <c r="E135" s="434"/>
      <c r="F135" s="434"/>
      <c r="G135" s="434"/>
      <c r="H135" s="434"/>
      <c r="I135" s="434"/>
      <c r="J135" s="575"/>
      <c r="K135" s="434"/>
      <c r="L135" s="434"/>
      <c r="M135" s="434"/>
      <c r="N135" s="434"/>
      <c r="O135" s="434"/>
      <c r="P135" s="434"/>
      <c r="Q135" s="434"/>
      <c r="R135" s="434"/>
      <c r="S135" s="434"/>
      <c r="T135" s="434"/>
      <c r="U135" s="434"/>
      <c r="V135" s="434"/>
      <c r="W135" s="434"/>
      <c r="X135" s="434"/>
      <c r="Y135" s="434"/>
      <c r="Z135" s="434"/>
      <c r="AA135" s="434"/>
      <c r="AB135" s="434"/>
      <c r="AC135" s="434"/>
      <c r="AD135" s="434"/>
      <c r="AE135" s="434"/>
      <c r="AF135" s="434"/>
      <c r="AG135" s="434"/>
    </row>
    <row r="136" spans="1:33" ht="14.25" customHeight="1">
      <c r="A136" s="434"/>
      <c r="B136" s="575"/>
      <c r="C136" s="434"/>
      <c r="D136" s="434"/>
      <c r="E136" s="434"/>
      <c r="F136" s="434"/>
      <c r="G136" s="434"/>
      <c r="H136" s="434"/>
      <c r="I136" s="434"/>
      <c r="J136" s="575"/>
      <c r="K136" s="434"/>
      <c r="L136" s="434"/>
      <c r="M136" s="434"/>
      <c r="N136" s="434"/>
      <c r="O136" s="434"/>
      <c r="P136" s="434"/>
      <c r="Q136" s="434"/>
      <c r="R136" s="434"/>
      <c r="S136" s="434"/>
      <c r="T136" s="434"/>
      <c r="U136" s="434"/>
      <c r="V136" s="434"/>
      <c r="W136" s="434"/>
      <c r="X136" s="434"/>
      <c r="Y136" s="434"/>
      <c r="Z136" s="434"/>
      <c r="AA136" s="434"/>
      <c r="AB136" s="434"/>
      <c r="AC136" s="434"/>
      <c r="AD136" s="434"/>
      <c r="AE136" s="434"/>
      <c r="AF136" s="434"/>
      <c r="AG136" s="434"/>
    </row>
    <row r="137" spans="1:33" ht="14.25" customHeight="1">
      <c r="A137" s="434"/>
      <c r="B137" s="575"/>
      <c r="C137" s="434"/>
      <c r="D137" s="434"/>
      <c r="E137" s="434"/>
      <c r="F137" s="434"/>
      <c r="G137" s="434"/>
      <c r="H137" s="434"/>
      <c r="I137" s="434"/>
      <c r="J137" s="575"/>
      <c r="K137" s="434"/>
      <c r="L137" s="434"/>
      <c r="M137" s="434"/>
      <c r="N137" s="434"/>
      <c r="O137" s="434"/>
      <c r="P137" s="434"/>
      <c r="Q137" s="434"/>
      <c r="R137" s="434"/>
      <c r="S137" s="434"/>
      <c r="T137" s="434"/>
      <c r="U137" s="434"/>
      <c r="V137" s="434"/>
      <c r="W137" s="434"/>
      <c r="X137" s="434"/>
      <c r="Y137" s="434"/>
      <c r="Z137" s="434"/>
      <c r="AA137" s="434"/>
      <c r="AB137" s="434"/>
      <c r="AC137" s="434"/>
      <c r="AD137" s="434"/>
      <c r="AE137" s="434"/>
      <c r="AF137" s="434"/>
      <c r="AG137" s="434"/>
    </row>
    <row r="138" spans="1:33" ht="14.25" customHeight="1">
      <c r="A138" s="434"/>
      <c r="B138" s="575"/>
      <c r="C138" s="434"/>
      <c r="D138" s="434"/>
      <c r="E138" s="434"/>
      <c r="F138" s="434"/>
      <c r="G138" s="434"/>
      <c r="H138" s="434"/>
      <c r="I138" s="434"/>
      <c r="J138" s="575"/>
      <c r="K138" s="434"/>
      <c r="L138" s="434"/>
      <c r="M138" s="434"/>
      <c r="N138" s="434"/>
      <c r="O138" s="434"/>
      <c r="P138" s="434"/>
      <c r="Q138" s="434"/>
      <c r="R138" s="434"/>
      <c r="S138" s="434"/>
      <c r="T138" s="434"/>
      <c r="U138" s="434"/>
      <c r="V138" s="434"/>
      <c r="W138" s="434"/>
      <c r="X138" s="434"/>
      <c r="Y138" s="434"/>
      <c r="Z138" s="434"/>
      <c r="AA138" s="434"/>
      <c r="AB138" s="434"/>
      <c r="AC138" s="434"/>
      <c r="AD138" s="434"/>
      <c r="AE138" s="434"/>
      <c r="AF138" s="434"/>
      <c r="AG138" s="434"/>
    </row>
    <row r="139" spans="1:33" ht="14.25" customHeight="1">
      <c r="A139" s="434"/>
      <c r="B139" s="575"/>
      <c r="C139" s="434"/>
      <c r="D139" s="434"/>
      <c r="E139" s="434"/>
      <c r="F139" s="434"/>
      <c r="G139" s="434"/>
      <c r="H139" s="434"/>
      <c r="I139" s="434"/>
      <c r="J139" s="575"/>
      <c r="K139" s="434"/>
      <c r="L139" s="434"/>
      <c r="M139" s="434"/>
      <c r="N139" s="434"/>
      <c r="O139" s="434"/>
      <c r="P139" s="434"/>
      <c r="Q139" s="434"/>
      <c r="R139" s="434"/>
      <c r="S139" s="434"/>
      <c r="T139" s="434"/>
      <c r="U139" s="434"/>
      <c r="V139" s="434"/>
      <c r="W139" s="434"/>
      <c r="X139" s="434"/>
      <c r="Y139" s="434"/>
      <c r="Z139" s="434"/>
      <c r="AA139" s="434"/>
      <c r="AB139" s="434"/>
      <c r="AC139" s="434"/>
      <c r="AD139" s="434"/>
      <c r="AE139" s="434"/>
      <c r="AF139" s="434"/>
      <c r="AG139" s="434"/>
    </row>
    <row r="140" spans="1:33" ht="14.25" customHeight="1">
      <c r="A140" s="434"/>
      <c r="B140" s="575"/>
      <c r="C140" s="434"/>
      <c r="D140" s="434"/>
      <c r="E140" s="434"/>
      <c r="F140" s="434"/>
      <c r="G140" s="434"/>
      <c r="H140" s="434"/>
      <c r="I140" s="434"/>
      <c r="J140" s="575"/>
      <c r="K140" s="434"/>
      <c r="L140" s="434"/>
      <c r="M140" s="434"/>
      <c r="N140" s="434"/>
      <c r="O140" s="434"/>
      <c r="P140" s="434"/>
      <c r="Q140" s="434"/>
      <c r="R140" s="434"/>
      <c r="S140" s="434"/>
      <c r="T140" s="434"/>
      <c r="U140" s="434"/>
      <c r="V140" s="434"/>
      <c r="W140" s="434"/>
      <c r="X140" s="434"/>
      <c r="Y140" s="434"/>
      <c r="Z140" s="434"/>
      <c r="AA140" s="434"/>
      <c r="AB140" s="434"/>
      <c r="AC140" s="434"/>
      <c r="AD140" s="434"/>
      <c r="AE140" s="434"/>
      <c r="AF140" s="434"/>
      <c r="AG140" s="434"/>
    </row>
    <row r="141" spans="1:33" ht="14.25" customHeight="1">
      <c r="A141" s="434"/>
      <c r="B141" s="575"/>
      <c r="C141" s="434"/>
      <c r="D141" s="434"/>
      <c r="E141" s="434"/>
      <c r="F141" s="434"/>
      <c r="G141" s="434"/>
      <c r="H141" s="434"/>
      <c r="I141" s="434"/>
      <c r="J141" s="575"/>
      <c r="K141" s="434"/>
      <c r="L141" s="434"/>
      <c r="M141" s="434"/>
      <c r="N141" s="434"/>
      <c r="O141" s="434"/>
      <c r="P141" s="434"/>
      <c r="Q141" s="434"/>
      <c r="R141" s="434"/>
      <c r="S141" s="434"/>
      <c r="T141" s="434"/>
      <c r="U141" s="434"/>
      <c r="V141" s="434"/>
      <c r="W141" s="434"/>
      <c r="X141" s="434"/>
      <c r="Y141" s="434"/>
      <c r="Z141" s="434"/>
      <c r="AA141" s="434"/>
      <c r="AB141" s="434"/>
      <c r="AC141" s="434"/>
      <c r="AD141" s="434"/>
      <c r="AE141" s="434"/>
      <c r="AF141" s="434"/>
      <c r="AG141" s="434"/>
    </row>
    <row r="142" spans="1:33" ht="14.25" customHeight="1">
      <c r="A142" s="434"/>
      <c r="B142" s="575"/>
      <c r="C142" s="434"/>
      <c r="D142" s="434"/>
      <c r="E142" s="434"/>
      <c r="F142" s="434"/>
      <c r="G142" s="434"/>
      <c r="H142" s="434"/>
      <c r="I142" s="434"/>
      <c r="J142" s="575"/>
      <c r="K142" s="434"/>
      <c r="L142" s="434"/>
      <c r="M142" s="434"/>
      <c r="N142" s="434"/>
      <c r="O142" s="434"/>
      <c r="P142" s="434"/>
      <c r="Q142" s="434"/>
      <c r="R142" s="434"/>
      <c r="S142" s="434"/>
      <c r="T142" s="434"/>
      <c r="U142" s="434"/>
      <c r="V142" s="434"/>
      <c r="W142" s="434"/>
      <c r="X142" s="434"/>
      <c r="Y142" s="434"/>
      <c r="Z142" s="434"/>
      <c r="AA142" s="434"/>
      <c r="AB142" s="434"/>
      <c r="AC142" s="434"/>
      <c r="AD142" s="434"/>
      <c r="AE142" s="434"/>
      <c r="AF142" s="434"/>
      <c r="AG142" s="434"/>
    </row>
    <row r="143" spans="1:33" ht="14.25" customHeight="1">
      <c r="A143" s="434"/>
      <c r="B143" s="575"/>
      <c r="C143" s="434"/>
      <c r="D143" s="434"/>
      <c r="E143" s="434"/>
      <c r="F143" s="434"/>
      <c r="G143" s="434"/>
      <c r="H143" s="434"/>
      <c r="I143" s="434"/>
      <c r="J143" s="575"/>
      <c r="K143" s="434"/>
      <c r="L143" s="434"/>
      <c r="M143" s="434"/>
      <c r="N143" s="434"/>
      <c r="O143" s="434"/>
      <c r="P143" s="434"/>
      <c r="Q143" s="434"/>
      <c r="R143" s="434"/>
      <c r="S143" s="434"/>
      <c r="T143" s="434"/>
      <c r="U143" s="434"/>
      <c r="V143" s="434"/>
      <c r="W143" s="434"/>
      <c r="X143" s="434"/>
      <c r="Y143" s="434"/>
      <c r="Z143" s="434"/>
      <c r="AA143" s="434"/>
      <c r="AB143" s="434"/>
      <c r="AC143" s="434"/>
      <c r="AD143" s="434"/>
      <c r="AE143" s="434"/>
      <c r="AF143" s="434"/>
      <c r="AG143" s="434"/>
    </row>
    <row r="144" spans="1:33" ht="14.25" customHeight="1">
      <c r="A144" s="434"/>
      <c r="B144" s="575"/>
      <c r="C144" s="434"/>
      <c r="D144" s="434"/>
      <c r="E144" s="434"/>
      <c r="F144" s="434"/>
      <c r="G144" s="434"/>
      <c r="H144" s="434"/>
      <c r="I144" s="434"/>
      <c r="J144" s="575"/>
      <c r="K144" s="434"/>
      <c r="L144" s="434"/>
      <c r="M144" s="434"/>
      <c r="N144" s="434"/>
      <c r="O144" s="434"/>
      <c r="P144" s="434"/>
      <c r="Q144" s="434"/>
      <c r="R144" s="434"/>
      <c r="S144" s="434"/>
      <c r="T144" s="434"/>
      <c r="U144" s="434"/>
      <c r="V144" s="434"/>
      <c r="W144" s="434"/>
      <c r="X144" s="434"/>
      <c r="Y144" s="434"/>
      <c r="Z144" s="434"/>
      <c r="AA144" s="434"/>
      <c r="AB144" s="434"/>
      <c r="AC144" s="434"/>
      <c r="AD144" s="434"/>
      <c r="AE144" s="434"/>
      <c r="AF144" s="434"/>
      <c r="AG144" s="434"/>
    </row>
    <row r="145" spans="1:33" ht="14.25" customHeight="1">
      <c r="A145" s="434"/>
      <c r="B145" s="575"/>
      <c r="C145" s="434"/>
      <c r="D145" s="434"/>
      <c r="E145" s="434"/>
      <c r="F145" s="434"/>
      <c r="G145" s="434"/>
      <c r="H145" s="434"/>
      <c r="I145" s="434"/>
      <c r="J145" s="575"/>
      <c r="K145" s="434"/>
      <c r="L145" s="434"/>
      <c r="M145" s="434"/>
      <c r="N145" s="434"/>
      <c r="O145" s="434"/>
      <c r="P145" s="434"/>
      <c r="Q145" s="434"/>
      <c r="R145" s="434"/>
      <c r="S145" s="434"/>
      <c r="T145" s="434"/>
      <c r="U145" s="434"/>
      <c r="V145" s="434"/>
      <c r="W145" s="434"/>
      <c r="X145" s="434"/>
      <c r="Y145" s="434"/>
      <c r="Z145" s="434"/>
      <c r="AA145" s="434"/>
      <c r="AB145" s="434"/>
      <c r="AC145" s="434"/>
      <c r="AD145" s="434"/>
      <c r="AE145" s="434"/>
      <c r="AF145" s="434"/>
      <c r="AG145" s="434"/>
    </row>
    <row r="146" spans="1:33" ht="14.25" customHeight="1">
      <c r="A146" s="434"/>
      <c r="B146" s="575"/>
      <c r="C146" s="434"/>
      <c r="D146" s="434"/>
      <c r="E146" s="434"/>
      <c r="F146" s="434"/>
      <c r="G146" s="434"/>
      <c r="H146" s="434"/>
      <c r="I146" s="434"/>
      <c r="J146" s="575"/>
      <c r="K146" s="434"/>
      <c r="L146" s="434"/>
      <c r="M146" s="434"/>
      <c r="N146" s="434"/>
      <c r="O146" s="434"/>
      <c r="P146" s="434"/>
      <c r="Q146" s="434"/>
      <c r="R146" s="434"/>
      <c r="S146" s="434"/>
      <c r="T146" s="434"/>
      <c r="U146" s="434"/>
      <c r="V146" s="434"/>
      <c r="W146" s="434"/>
      <c r="X146" s="434"/>
      <c r="Y146" s="434"/>
      <c r="Z146" s="434"/>
      <c r="AA146" s="434"/>
      <c r="AB146" s="434"/>
      <c r="AC146" s="434"/>
      <c r="AD146" s="434"/>
      <c r="AE146" s="434"/>
      <c r="AF146" s="434"/>
      <c r="AG146" s="434"/>
    </row>
    <row r="147" spans="1:33" ht="14.25" customHeight="1">
      <c r="A147" s="434"/>
      <c r="B147" s="575"/>
      <c r="C147" s="434"/>
      <c r="D147" s="434"/>
      <c r="E147" s="434"/>
      <c r="F147" s="434"/>
      <c r="G147" s="434"/>
      <c r="H147" s="434"/>
      <c r="I147" s="434"/>
      <c r="J147" s="575"/>
      <c r="K147" s="434"/>
      <c r="L147" s="434"/>
      <c r="M147" s="434"/>
      <c r="N147" s="434"/>
      <c r="O147" s="434"/>
      <c r="P147" s="434"/>
      <c r="Q147" s="434"/>
      <c r="R147" s="434"/>
      <c r="S147" s="434"/>
      <c r="T147" s="434"/>
      <c r="U147" s="434"/>
      <c r="V147" s="434"/>
      <c r="W147" s="434"/>
      <c r="X147" s="434"/>
      <c r="Y147" s="434"/>
      <c r="Z147" s="434"/>
      <c r="AA147" s="434"/>
      <c r="AB147" s="434"/>
      <c r="AC147" s="434"/>
      <c r="AD147" s="434"/>
      <c r="AE147" s="434"/>
      <c r="AF147" s="434"/>
      <c r="AG147" s="434"/>
    </row>
    <row r="148" spans="1:33" ht="14.25" customHeight="1">
      <c r="A148" s="434"/>
      <c r="B148" s="575"/>
      <c r="C148" s="434"/>
      <c r="D148" s="434"/>
      <c r="E148" s="434"/>
      <c r="F148" s="434"/>
      <c r="G148" s="434"/>
      <c r="H148" s="434"/>
      <c r="I148" s="434"/>
      <c r="J148" s="575"/>
      <c r="K148" s="434"/>
      <c r="L148" s="434"/>
      <c r="M148" s="434"/>
      <c r="N148" s="434"/>
      <c r="O148" s="434"/>
      <c r="P148" s="434"/>
      <c r="Q148" s="434"/>
      <c r="R148" s="434"/>
      <c r="S148" s="434"/>
      <c r="T148" s="434"/>
      <c r="U148" s="434"/>
      <c r="V148" s="434"/>
      <c r="W148" s="434"/>
      <c r="X148" s="434"/>
      <c r="Y148" s="434"/>
      <c r="Z148" s="434"/>
      <c r="AA148" s="434"/>
      <c r="AB148" s="434"/>
      <c r="AC148" s="434"/>
      <c r="AD148" s="434"/>
      <c r="AE148" s="434"/>
      <c r="AF148" s="434"/>
      <c r="AG148" s="434"/>
    </row>
    <row r="149" spans="1:33" ht="14.25" customHeight="1">
      <c r="A149" s="434"/>
      <c r="B149" s="575"/>
      <c r="C149" s="434"/>
      <c r="D149" s="434"/>
      <c r="E149" s="434"/>
      <c r="F149" s="434"/>
      <c r="G149" s="434"/>
      <c r="H149" s="434"/>
      <c r="I149" s="434"/>
      <c r="J149" s="575"/>
      <c r="K149" s="434"/>
      <c r="L149" s="434"/>
      <c r="M149" s="434"/>
      <c r="N149" s="434"/>
      <c r="O149" s="434"/>
      <c r="P149" s="434"/>
      <c r="Q149" s="434"/>
      <c r="R149" s="434"/>
      <c r="S149" s="434"/>
      <c r="T149" s="434"/>
      <c r="U149" s="434"/>
      <c r="V149" s="434"/>
      <c r="W149" s="434"/>
      <c r="X149" s="434"/>
      <c r="Y149" s="434"/>
      <c r="Z149" s="434"/>
      <c r="AA149" s="434"/>
      <c r="AB149" s="434"/>
      <c r="AC149" s="434"/>
      <c r="AD149" s="434"/>
      <c r="AE149" s="434"/>
      <c r="AF149" s="434"/>
      <c r="AG149" s="434"/>
    </row>
    <row r="150" spans="1:33" ht="14.25" customHeight="1">
      <c r="A150" s="434"/>
      <c r="B150" s="575"/>
      <c r="C150" s="434"/>
      <c r="D150" s="434"/>
      <c r="E150" s="434"/>
      <c r="F150" s="434"/>
      <c r="G150" s="434"/>
      <c r="H150" s="434"/>
      <c r="I150" s="434"/>
      <c r="J150" s="575"/>
      <c r="K150" s="434"/>
      <c r="L150" s="434"/>
      <c r="M150" s="434"/>
      <c r="N150" s="434"/>
      <c r="O150" s="434"/>
      <c r="P150" s="434"/>
      <c r="Q150" s="434"/>
      <c r="R150" s="434"/>
      <c r="S150" s="434"/>
      <c r="T150" s="434"/>
      <c r="U150" s="434"/>
      <c r="V150" s="434"/>
      <c r="W150" s="434"/>
      <c r="X150" s="434"/>
      <c r="Y150" s="434"/>
      <c r="Z150" s="434"/>
      <c r="AA150" s="434"/>
      <c r="AB150" s="434"/>
      <c r="AC150" s="434"/>
      <c r="AD150" s="434"/>
      <c r="AE150" s="434"/>
      <c r="AF150" s="434"/>
      <c r="AG150" s="434"/>
    </row>
    <row r="151" spans="1:33" ht="14.25" customHeight="1">
      <c r="A151" s="434"/>
      <c r="B151" s="575"/>
      <c r="C151" s="434"/>
      <c r="D151" s="434"/>
      <c r="E151" s="434"/>
      <c r="F151" s="434"/>
      <c r="G151" s="434"/>
      <c r="H151" s="434"/>
      <c r="I151" s="434"/>
      <c r="J151" s="575"/>
      <c r="K151" s="434"/>
      <c r="L151" s="434"/>
      <c r="M151" s="434"/>
      <c r="N151" s="434"/>
      <c r="O151" s="434"/>
      <c r="P151" s="434"/>
      <c r="Q151" s="434"/>
      <c r="R151" s="434"/>
      <c r="S151" s="434"/>
      <c r="T151" s="434"/>
      <c r="U151" s="434"/>
      <c r="V151" s="434"/>
      <c r="W151" s="434"/>
      <c r="X151" s="434"/>
      <c r="Y151" s="434"/>
      <c r="Z151" s="434"/>
      <c r="AA151" s="434"/>
      <c r="AB151" s="434"/>
      <c r="AC151" s="434"/>
      <c r="AD151" s="434"/>
      <c r="AE151" s="434"/>
      <c r="AF151" s="434"/>
      <c r="AG151" s="434"/>
    </row>
    <row r="152" spans="1:33" ht="14.25" customHeight="1">
      <c r="A152" s="434"/>
      <c r="B152" s="575"/>
      <c r="C152" s="434"/>
      <c r="D152" s="434"/>
      <c r="E152" s="434"/>
      <c r="F152" s="434"/>
      <c r="G152" s="434"/>
      <c r="H152" s="434"/>
      <c r="I152" s="434"/>
      <c r="J152" s="575"/>
      <c r="K152" s="434"/>
      <c r="L152" s="434"/>
      <c r="M152" s="434"/>
      <c r="N152" s="434"/>
      <c r="O152" s="434"/>
      <c r="P152" s="434"/>
      <c r="Q152" s="434"/>
      <c r="R152" s="434"/>
      <c r="S152" s="434"/>
      <c r="T152" s="434"/>
      <c r="U152" s="434"/>
      <c r="V152" s="434"/>
      <c r="W152" s="434"/>
      <c r="X152" s="434"/>
      <c r="Y152" s="434"/>
      <c r="Z152" s="434"/>
      <c r="AA152" s="434"/>
      <c r="AB152" s="434"/>
      <c r="AC152" s="434"/>
      <c r="AD152" s="434"/>
      <c r="AE152" s="434"/>
      <c r="AF152" s="434"/>
      <c r="AG152" s="434"/>
    </row>
    <row r="153" spans="1:33" ht="14.25" customHeight="1">
      <c r="A153" s="434"/>
      <c r="B153" s="575"/>
      <c r="C153" s="434"/>
      <c r="D153" s="434"/>
      <c r="E153" s="434"/>
      <c r="F153" s="434"/>
      <c r="G153" s="434"/>
      <c r="H153" s="434"/>
      <c r="I153" s="434"/>
      <c r="J153" s="575"/>
      <c r="K153" s="434"/>
      <c r="L153" s="434"/>
      <c r="M153" s="434"/>
      <c r="N153" s="434"/>
      <c r="O153" s="434"/>
      <c r="P153" s="434"/>
      <c r="Q153" s="434"/>
      <c r="R153" s="434"/>
      <c r="S153" s="434"/>
      <c r="T153" s="434"/>
      <c r="U153" s="434"/>
      <c r="V153" s="434"/>
      <c r="W153" s="434"/>
      <c r="X153" s="434"/>
      <c r="Y153" s="434"/>
      <c r="Z153" s="434"/>
      <c r="AA153" s="434"/>
      <c r="AB153" s="434"/>
      <c r="AC153" s="434"/>
      <c r="AD153" s="434"/>
      <c r="AE153" s="434"/>
      <c r="AF153" s="434"/>
      <c r="AG153" s="434"/>
    </row>
    <row r="154" spans="1:33" ht="14.25" customHeight="1">
      <c r="A154" s="434"/>
      <c r="B154" s="575"/>
      <c r="C154" s="434"/>
      <c r="D154" s="434"/>
      <c r="E154" s="434"/>
      <c r="F154" s="434"/>
      <c r="G154" s="434"/>
      <c r="H154" s="434"/>
      <c r="I154" s="434"/>
      <c r="J154" s="575"/>
      <c r="K154" s="434"/>
      <c r="L154" s="434"/>
      <c r="M154" s="434"/>
      <c r="N154" s="434"/>
      <c r="O154" s="434"/>
      <c r="P154" s="434"/>
      <c r="Q154" s="434"/>
      <c r="R154" s="434"/>
      <c r="S154" s="434"/>
      <c r="T154" s="434"/>
      <c r="U154" s="434"/>
      <c r="V154" s="434"/>
      <c r="W154" s="434"/>
      <c r="X154" s="434"/>
      <c r="Y154" s="434"/>
      <c r="Z154" s="434"/>
      <c r="AA154" s="434"/>
      <c r="AB154" s="434"/>
      <c r="AC154" s="434"/>
      <c r="AD154" s="434"/>
      <c r="AE154" s="434"/>
      <c r="AF154" s="434"/>
      <c r="AG154" s="434"/>
    </row>
    <row r="155" spans="1:33" ht="14.25" customHeight="1">
      <c r="A155" s="434"/>
      <c r="B155" s="575"/>
      <c r="C155" s="434"/>
      <c r="D155" s="434"/>
      <c r="E155" s="434"/>
      <c r="F155" s="434"/>
      <c r="G155" s="434"/>
      <c r="H155" s="434"/>
      <c r="I155" s="434"/>
      <c r="J155" s="575"/>
      <c r="K155" s="434"/>
      <c r="L155" s="434"/>
      <c r="M155" s="434"/>
      <c r="N155" s="434"/>
      <c r="O155" s="434"/>
      <c r="P155" s="434"/>
      <c r="Q155" s="434"/>
      <c r="R155" s="434"/>
      <c r="S155" s="434"/>
      <c r="T155" s="434"/>
      <c r="U155" s="434"/>
      <c r="V155" s="434"/>
      <c r="W155" s="434"/>
      <c r="X155" s="434"/>
      <c r="Y155" s="434"/>
      <c r="Z155" s="434"/>
      <c r="AA155" s="434"/>
      <c r="AB155" s="434"/>
      <c r="AC155" s="434"/>
      <c r="AD155" s="434"/>
      <c r="AE155" s="434"/>
      <c r="AF155" s="434"/>
      <c r="AG155" s="434"/>
    </row>
    <row r="156" spans="1:33" ht="14.25" customHeight="1">
      <c r="A156" s="434"/>
      <c r="B156" s="575"/>
      <c r="C156" s="434"/>
      <c r="D156" s="434"/>
      <c r="E156" s="434"/>
      <c r="F156" s="434"/>
      <c r="G156" s="434"/>
      <c r="H156" s="434"/>
      <c r="I156" s="434"/>
      <c r="J156" s="575"/>
      <c r="K156" s="434"/>
      <c r="L156" s="434"/>
      <c r="M156" s="434"/>
      <c r="N156" s="434"/>
      <c r="O156" s="434"/>
      <c r="P156" s="434"/>
      <c r="Q156" s="434"/>
      <c r="R156" s="434"/>
      <c r="S156" s="434"/>
      <c r="T156" s="434"/>
      <c r="U156" s="434"/>
      <c r="V156" s="434"/>
      <c r="W156" s="434"/>
      <c r="X156" s="434"/>
      <c r="Y156" s="434"/>
      <c r="Z156" s="434"/>
      <c r="AA156" s="434"/>
      <c r="AB156" s="434"/>
      <c r="AC156" s="434"/>
      <c r="AD156" s="434"/>
      <c r="AE156" s="434"/>
      <c r="AF156" s="434"/>
      <c r="AG156" s="434"/>
    </row>
    <row r="157" spans="1:33" ht="14.25" customHeight="1">
      <c r="A157" s="434"/>
      <c r="B157" s="575"/>
      <c r="C157" s="434"/>
      <c r="D157" s="434"/>
      <c r="E157" s="434"/>
      <c r="F157" s="434"/>
      <c r="G157" s="434"/>
      <c r="H157" s="434"/>
      <c r="I157" s="434"/>
      <c r="J157" s="575"/>
      <c r="K157" s="434"/>
      <c r="L157" s="434"/>
      <c r="M157" s="434"/>
      <c r="N157" s="434"/>
      <c r="O157" s="434"/>
      <c r="P157" s="434"/>
      <c r="Q157" s="434"/>
      <c r="R157" s="434"/>
      <c r="S157" s="434"/>
      <c r="T157" s="434"/>
      <c r="U157" s="434"/>
      <c r="V157" s="434"/>
      <c r="W157" s="434"/>
      <c r="X157" s="434"/>
      <c r="Y157" s="434"/>
      <c r="Z157" s="434"/>
      <c r="AA157" s="434"/>
      <c r="AB157" s="434"/>
      <c r="AC157" s="434"/>
      <c r="AD157" s="434"/>
      <c r="AE157" s="434"/>
      <c r="AF157" s="434"/>
      <c r="AG157" s="434"/>
    </row>
    <row r="158" spans="1:33" ht="14.25" customHeight="1">
      <c r="A158" s="434"/>
      <c r="B158" s="575"/>
      <c r="C158" s="434"/>
      <c r="D158" s="434"/>
      <c r="E158" s="434"/>
      <c r="F158" s="434"/>
      <c r="G158" s="434"/>
      <c r="H158" s="434"/>
      <c r="I158" s="434"/>
      <c r="J158" s="575"/>
      <c r="K158" s="434"/>
      <c r="L158" s="434"/>
      <c r="M158" s="434"/>
      <c r="N158" s="434"/>
      <c r="O158" s="434"/>
      <c r="P158" s="434"/>
      <c r="Q158" s="434"/>
      <c r="R158" s="434"/>
      <c r="S158" s="434"/>
      <c r="T158" s="434"/>
      <c r="U158" s="434"/>
      <c r="V158" s="434"/>
      <c r="W158" s="434"/>
      <c r="X158" s="434"/>
      <c r="Y158" s="434"/>
      <c r="Z158" s="434"/>
      <c r="AA158" s="434"/>
      <c r="AB158" s="434"/>
      <c r="AC158" s="434"/>
      <c r="AD158" s="434"/>
      <c r="AE158" s="434"/>
      <c r="AF158" s="434"/>
      <c r="AG158" s="434"/>
    </row>
    <row r="159" spans="1:33" ht="14.25" customHeight="1">
      <c r="A159" s="434"/>
      <c r="B159" s="575"/>
      <c r="C159" s="434"/>
      <c r="D159" s="434"/>
      <c r="E159" s="434"/>
      <c r="F159" s="434"/>
      <c r="G159" s="434"/>
      <c r="H159" s="434"/>
      <c r="I159" s="434"/>
      <c r="J159" s="575"/>
      <c r="K159" s="434"/>
      <c r="L159" s="434"/>
      <c r="M159" s="434"/>
      <c r="N159" s="434"/>
      <c r="O159" s="434"/>
      <c r="P159" s="434"/>
      <c r="Q159" s="434"/>
      <c r="R159" s="434"/>
      <c r="S159" s="434"/>
      <c r="T159" s="434"/>
      <c r="U159" s="434"/>
      <c r="V159" s="434"/>
      <c r="W159" s="434"/>
      <c r="X159" s="434"/>
      <c r="Y159" s="434"/>
      <c r="Z159" s="434"/>
      <c r="AA159" s="434"/>
      <c r="AB159" s="434"/>
      <c r="AC159" s="434"/>
      <c r="AD159" s="434"/>
      <c r="AE159" s="434"/>
      <c r="AF159" s="434"/>
      <c r="AG159" s="434"/>
    </row>
    <row r="160" spans="1:33" ht="14.25" customHeight="1">
      <c r="A160" s="434"/>
      <c r="B160" s="575"/>
      <c r="C160" s="434"/>
      <c r="D160" s="434"/>
      <c r="E160" s="434"/>
      <c r="F160" s="434"/>
      <c r="G160" s="434"/>
      <c r="H160" s="434"/>
      <c r="I160" s="434"/>
      <c r="J160" s="575"/>
      <c r="K160" s="434"/>
      <c r="L160" s="434"/>
      <c r="M160" s="434"/>
      <c r="N160" s="434"/>
      <c r="O160" s="434"/>
      <c r="P160" s="434"/>
      <c r="Q160" s="434"/>
      <c r="R160" s="434"/>
      <c r="S160" s="434"/>
      <c r="T160" s="434"/>
      <c r="U160" s="434"/>
      <c r="V160" s="434"/>
      <c r="W160" s="434"/>
      <c r="X160" s="434"/>
      <c r="Y160" s="434"/>
      <c r="Z160" s="434"/>
      <c r="AA160" s="434"/>
      <c r="AB160" s="434"/>
      <c r="AC160" s="434"/>
      <c r="AD160" s="434"/>
      <c r="AE160" s="434"/>
      <c r="AF160" s="434"/>
      <c r="AG160" s="434"/>
    </row>
    <row r="161" spans="1:33" ht="14.25" customHeight="1">
      <c r="A161" s="434"/>
      <c r="B161" s="575"/>
      <c r="C161" s="434"/>
      <c r="D161" s="434"/>
      <c r="E161" s="434"/>
      <c r="F161" s="434"/>
      <c r="G161" s="434"/>
      <c r="H161" s="434"/>
      <c r="I161" s="434"/>
      <c r="J161" s="575"/>
      <c r="K161" s="434"/>
      <c r="L161" s="434"/>
      <c r="M161" s="434"/>
      <c r="N161" s="434"/>
      <c r="O161" s="434"/>
      <c r="P161" s="434"/>
      <c r="Q161" s="434"/>
      <c r="R161" s="434"/>
      <c r="S161" s="434"/>
      <c r="T161" s="434"/>
      <c r="U161" s="434"/>
      <c r="V161" s="434"/>
      <c r="W161" s="434"/>
      <c r="X161" s="434"/>
      <c r="Y161" s="434"/>
      <c r="Z161" s="434"/>
      <c r="AA161" s="434"/>
      <c r="AB161" s="434"/>
      <c r="AC161" s="434"/>
      <c r="AD161" s="434"/>
      <c r="AE161" s="434"/>
      <c r="AF161" s="434"/>
      <c r="AG161" s="434"/>
    </row>
    <row r="162" spans="1:33" ht="14.25" customHeight="1">
      <c r="A162" s="434"/>
      <c r="B162" s="575"/>
      <c r="C162" s="434"/>
      <c r="D162" s="434"/>
      <c r="E162" s="434"/>
      <c r="F162" s="434"/>
      <c r="G162" s="434"/>
      <c r="H162" s="434"/>
      <c r="I162" s="434"/>
      <c r="J162" s="575"/>
      <c r="K162" s="434"/>
      <c r="L162" s="434"/>
      <c r="M162" s="434"/>
      <c r="N162" s="434"/>
      <c r="O162" s="434"/>
      <c r="P162" s="434"/>
      <c r="Q162" s="434"/>
      <c r="R162" s="434"/>
      <c r="S162" s="434"/>
      <c r="T162" s="434"/>
      <c r="U162" s="434"/>
      <c r="V162" s="434"/>
      <c r="W162" s="434"/>
      <c r="X162" s="434"/>
      <c r="Y162" s="434"/>
      <c r="Z162" s="434"/>
      <c r="AA162" s="434"/>
      <c r="AB162" s="434"/>
      <c r="AC162" s="434"/>
      <c r="AD162" s="434"/>
      <c r="AE162" s="434"/>
      <c r="AF162" s="434"/>
      <c r="AG162" s="434"/>
    </row>
    <row r="163" spans="1:33" ht="14.25" customHeight="1">
      <c r="A163" s="434"/>
      <c r="B163" s="575"/>
      <c r="C163" s="434"/>
      <c r="D163" s="434"/>
      <c r="E163" s="434"/>
      <c r="F163" s="434"/>
      <c r="G163" s="434"/>
      <c r="H163" s="434"/>
      <c r="I163" s="434"/>
      <c r="J163" s="575"/>
      <c r="K163" s="434"/>
      <c r="L163" s="434"/>
      <c r="M163" s="434"/>
      <c r="N163" s="434"/>
      <c r="O163" s="434"/>
      <c r="P163" s="434"/>
      <c r="Q163" s="434"/>
      <c r="R163" s="434"/>
      <c r="S163" s="434"/>
      <c r="T163" s="434"/>
      <c r="U163" s="434"/>
      <c r="V163" s="434"/>
      <c r="W163" s="434"/>
      <c r="X163" s="434"/>
      <c r="Y163" s="434"/>
      <c r="Z163" s="434"/>
      <c r="AA163" s="434"/>
      <c r="AB163" s="434"/>
      <c r="AC163" s="434"/>
      <c r="AD163" s="434"/>
      <c r="AE163" s="434"/>
      <c r="AF163" s="434"/>
      <c r="AG163" s="434"/>
    </row>
    <row r="164" spans="1:33" ht="14.25" customHeight="1">
      <c r="A164" s="434"/>
      <c r="B164" s="575"/>
      <c r="C164" s="434"/>
      <c r="D164" s="434"/>
      <c r="E164" s="434"/>
      <c r="F164" s="434"/>
      <c r="G164" s="434"/>
      <c r="H164" s="434"/>
      <c r="I164" s="434"/>
      <c r="J164" s="575"/>
      <c r="K164" s="434"/>
      <c r="L164" s="434"/>
      <c r="M164" s="434"/>
      <c r="N164" s="434"/>
      <c r="O164" s="434"/>
      <c r="P164" s="434"/>
      <c r="Q164" s="434"/>
      <c r="R164" s="434"/>
      <c r="S164" s="434"/>
      <c r="T164" s="434"/>
      <c r="U164" s="434"/>
      <c r="V164" s="434"/>
      <c r="W164" s="434"/>
      <c r="X164" s="434"/>
      <c r="Y164" s="434"/>
      <c r="Z164" s="434"/>
      <c r="AA164" s="434"/>
      <c r="AB164" s="434"/>
      <c r="AC164" s="434"/>
      <c r="AD164" s="434"/>
      <c r="AE164" s="434"/>
      <c r="AF164" s="434"/>
      <c r="AG164" s="434"/>
    </row>
    <row r="165" spans="1:33" ht="14.25" customHeight="1">
      <c r="A165" s="434"/>
      <c r="B165" s="575"/>
      <c r="C165" s="434"/>
      <c r="D165" s="434"/>
      <c r="E165" s="434"/>
      <c r="F165" s="434"/>
      <c r="G165" s="434"/>
      <c r="H165" s="434"/>
      <c r="I165" s="434"/>
      <c r="J165" s="575"/>
      <c r="K165" s="434"/>
      <c r="L165" s="434"/>
      <c r="M165" s="434"/>
      <c r="N165" s="434"/>
      <c r="O165" s="434"/>
      <c r="P165" s="434"/>
      <c r="Q165" s="434"/>
      <c r="R165" s="434"/>
      <c r="S165" s="434"/>
      <c r="T165" s="434"/>
      <c r="U165" s="434"/>
      <c r="V165" s="434"/>
      <c r="W165" s="434"/>
      <c r="X165" s="434"/>
      <c r="Y165" s="434"/>
      <c r="Z165" s="434"/>
      <c r="AA165" s="434"/>
      <c r="AB165" s="434"/>
      <c r="AC165" s="434"/>
      <c r="AD165" s="434"/>
      <c r="AE165" s="434"/>
      <c r="AF165" s="434"/>
      <c r="AG165" s="434"/>
    </row>
    <row r="166" spans="1:33" ht="14.25" customHeight="1">
      <c r="A166" s="434"/>
      <c r="B166" s="575"/>
      <c r="C166" s="434"/>
      <c r="D166" s="434"/>
      <c r="E166" s="434"/>
      <c r="F166" s="434"/>
      <c r="G166" s="434"/>
      <c r="H166" s="434"/>
      <c r="I166" s="434"/>
      <c r="J166" s="575"/>
      <c r="K166" s="434"/>
      <c r="L166" s="434"/>
      <c r="M166" s="434"/>
      <c r="N166" s="434"/>
      <c r="O166" s="434"/>
      <c r="P166" s="434"/>
      <c r="Q166" s="434"/>
      <c r="R166" s="434"/>
      <c r="S166" s="434"/>
      <c r="T166" s="434"/>
      <c r="U166" s="434"/>
      <c r="V166" s="434"/>
      <c r="W166" s="434"/>
      <c r="X166" s="434"/>
      <c r="Y166" s="434"/>
      <c r="Z166" s="434"/>
      <c r="AA166" s="434"/>
      <c r="AB166" s="434"/>
      <c r="AC166" s="434"/>
      <c r="AD166" s="434"/>
      <c r="AE166" s="434"/>
      <c r="AF166" s="434"/>
      <c r="AG166" s="434"/>
    </row>
    <row r="167" spans="1:33" ht="14.25" customHeight="1">
      <c r="A167" s="434"/>
      <c r="B167" s="575"/>
      <c r="C167" s="434"/>
      <c r="D167" s="434"/>
      <c r="E167" s="434"/>
      <c r="F167" s="434"/>
      <c r="G167" s="434"/>
      <c r="H167" s="434"/>
      <c r="I167" s="434"/>
      <c r="J167" s="575"/>
      <c r="K167" s="434"/>
      <c r="L167" s="434"/>
      <c r="M167" s="434"/>
      <c r="N167" s="434"/>
      <c r="O167" s="434"/>
      <c r="P167" s="434"/>
      <c r="Q167" s="434"/>
      <c r="R167" s="434"/>
      <c r="S167" s="434"/>
      <c r="T167" s="434"/>
      <c r="U167" s="434"/>
      <c r="V167" s="434"/>
      <c r="W167" s="434"/>
      <c r="X167" s="434"/>
      <c r="Y167" s="434"/>
      <c r="Z167" s="434"/>
      <c r="AA167" s="434"/>
      <c r="AB167" s="434"/>
      <c r="AC167" s="434"/>
      <c r="AD167" s="434"/>
      <c r="AE167" s="434"/>
      <c r="AF167" s="434"/>
      <c r="AG167" s="434"/>
    </row>
    <row r="168" spans="1:33" ht="14.25" customHeight="1">
      <c r="A168" s="434"/>
      <c r="B168" s="575"/>
      <c r="C168" s="434"/>
      <c r="D168" s="434"/>
      <c r="E168" s="434"/>
      <c r="F168" s="434"/>
      <c r="G168" s="434"/>
      <c r="H168" s="434"/>
      <c r="I168" s="434"/>
      <c r="J168" s="575"/>
      <c r="K168" s="434"/>
      <c r="L168" s="434"/>
      <c r="M168" s="434"/>
      <c r="N168" s="434"/>
      <c r="O168" s="434"/>
      <c r="P168" s="434"/>
      <c r="Q168" s="434"/>
      <c r="R168" s="434"/>
      <c r="S168" s="434"/>
      <c r="T168" s="434"/>
      <c r="U168" s="434"/>
      <c r="V168" s="434"/>
      <c r="W168" s="434"/>
      <c r="X168" s="434"/>
      <c r="Y168" s="434"/>
      <c r="Z168" s="434"/>
      <c r="AA168" s="434"/>
      <c r="AB168" s="434"/>
      <c r="AC168" s="434"/>
      <c r="AD168" s="434"/>
      <c r="AE168" s="434"/>
      <c r="AF168" s="434"/>
      <c r="AG168" s="434"/>
    </row>
    <row r="169" spans="1:33" ht="14.25" customHeight="1">
      <c r="A169" s="434"/>
      <c r="B169" s="575"/>
      <c r="C169" s="434"/>
      <c r="D169" s="434"/>
      <c r="E169" s="434"/>
      <c r="F169" s="434"/>
      <c r="G169" s="434"/>
      <c r="H169" s="434"/>
      <c r="I169" s="434"/>
      <c r="J169" s="575"/>
      <c r="K169" s="434"/>
      <c r="L169" s="434"/>
      <c r="M169" s="434"/>
      <c r="N169" s="434"/>
      <c r="O169" s="434"/>
      <c r="P169" s="434"/>
      <c r="Q169" s="434"/>
      <c r="R169" s="434"/>
      <c r="S169" s="434"/>
      <c r="T169" s="434"/>
      <c r="U169" s="434"/>
      <c r="V169" s="434"/>
      <c r="W169" s="434"/>
      <c r="X169" s="434"/>
      <c r="Y169" s="434"/>
      <c r="Z169" s="434"/>
      <c r="AA169" s="434"/>
      <c r="AB169" s="434"/>
      <c r="AC169" s="434"/>
      <c r="AD169" s="434"/>
      <c r="AE169" s="434"/>
      <c r="AF169" s="434"/>
      <c r="AG169" s="434"/>
    </row>
    <row r="170" spans="1:33" ht="14.25" customHeight="1">
      <c r="A170" s="434"/>
      <c r="B170" s="575"/>
      <c r="C170" s="434"/>
      <c r="D170" s="434"/>
      <c r="E170" s="434"/>
      <c r="F170" s="434"/>
      <c r="G170" s="434"/>
      <c r="H170" s="434"/>
      <c r="I170" s="434"/>
      <c r="J170" s="575"/>
      <c r="K170" s="434"/>
      <c r="L170" s="434"/>
      <c r="M170" s="434"/>
      <c r="N170" s="434"/>
      <c r="O170" s="434"/>
      <c r="P170" s="434"/>
      <c r="Q170" s="434"/>
      <c r="R170" s="434"/>
      <c r="S170" s="434"/>
      <c r="T170" s="434"/>
      <c r="U170" s="434"/>
      <c r="V170" s="434"/>
      <c r="W170" s="434"/>
      <c r="X170" s="434"/>
      <c r="Y170" s="434"/>
      <c r="Z170" s="434"/>
      <c r="AA170" s="434"/>
      <c r="AB170" s="434"/>
      <c r="AC170" s="434"/>
      <c r="AD170" s="434"/>
      <c r="AE170" s="434"/>
      <c r="AF170" s="434"/>
      <c r="AG170" s="434"/>
    </row>
    <row r="171" spans="1:33" ht="14.25" customHeight="1">
      <c r="A171" s="434"/>
      <c r="B171" s="575"/>
      <c r="C171" s="434"/>
      <c r="D171" s="434"/>
      <c r="E171" s="434"/>
      <c r="F171" s="434"/>
      <c r="G171" s="434"/>
      <c r="H171" s="434"/>
      <c r="I171" s="434"/>
      <c r="J171" s="575"/>
      <c r="K171" s="434"/>
      <c r="L171" s="434"/>
      <c r="M171" s="434"/>
      <c r="N171" s="434"/>
      <c r="O171" s="434"/>
      <c r="P171" s="434"/>
      <c r="Q171" s="434"/>
      <c r="R171" s="434"/>
      <c r="S171" s="434"/>
      <c r="T171" s="434"/>
      <c r="U171" s="434"/>
      <c r="V171" s="434"/>
      <c r="W171" s="434"/>
      <c r="X171" s="434"/>
      <c r="Y171" s="434"/>
      <c r="Z171" s="434"/>
      <c r="AA171" s="434"/>
      <c r="AB171" s="434"/>
      <c r="AC171" s="434"/>
      <c r="AD171" s="434"/>
      <c r="AE171" s="434"/>
      <c r="AF171" s="434"/>
      <c r="AG171" s="434"/>
    </row>
    <row r="172" spans="1:33" ht="14.25" customHeight="1">
      <c r="A172" s="434"/>
      <c r="B172" s="575"/>
      <c r="C172" s="434"/>
      <c r="D172" s="434"/>
      <c r="E172" s="434"/>
      <c r="F172" s="434"/>
      <c r="G172" s="434"/>
      <c r="H172" s="434"/>
      <c r="I172" s="434"/>
      <c r="J172" s="575"/>
      <c r="K172" s="434"/>
      <c r="L172" s="434"/>
      <c r="M172" s="434"/>
      <c r="N172" s="434"/>
      <c r="O172" s="434"/>
      <c r="P172" s="434"/>
      <c r="Q172" s="434"/>
      <c r="R172" s="434"/>
      <c r="S172" s="434"/>
      <c r="T172" s="434"/>
      <c r="U172" s="434"/>
      <c r="V172" s="434"/>
      <c r="W172" s="434"/>
      <c r="X172" s="434"/>
      <c r="Y172" s="434"/>
      <c r="Z172" s="434"/>
      <c r="AA172" s="434"/>
      <c r="AB172" s="434"/>
      <c r="AC172" s="434"/>
      <c r="AD172" s="434"/>
      <c r="AE172" s="434"/>
      <c r="AF172" s="434"/>
      <c r="AG172" s="434"/>
    </row>
    <row r="173" spans="1:33" ht="14.25" customHeight="1">
      <c r="A173" s="434"/>
      <c r="B173" s="575"/>
      <c r="C173" s="434"/>
      <c r="D173" s="434"/>
      <c r="E173" s="434"/>
      <c r="F173" s="434"/>
      <c r="G173" s="434"/>
      <c r="H173" s="434"/>
      <c r="I173" s="434"/>
      <c r="J173" s="575"/>
      <c r="K173" s="434"/>
      <c r="L173" s="434"/>
      <c r="M173" s="434"/>
      <c r="N173" s="434"/>
      <c r="O173" s="434"/>
      <c r="P173" s="434"/>
      <c r="Q173" s="434"/>
      <c r="R173" s="434"/>
      <c r="S173" s="434"/>
      <c r="T173" s="434"/>
      <c r="U173" s="434"/>
      <c r="V173" s="434"/>
      <c r="W173" s="434"/>
      <c r="X173" s="434"/>
      <c r="Y173" s="434"/>
      <c r="Z173" s="434"/>
      <c r="AA173" s="434"/>
      <c r="AB173" s="434"/>
      <c r="AC173" s="434"/>
      <c r="AD173" s="434"/>
      <c r="AE173" s="434"/>
      <c r="AF173" s="434"/>
      <c r="AG173" s="434"/>
    </row>
    <row r="174" spans="1:33" ht="14.25" customHeight="1">
      <c r="A174" s="434"/>
      <c r="B174" s="575"/>
      <c r="C174" s="434"/>
      <c r="D174" s="434"/>
      <c r="E174" s="434"/>
      <c r="F174" s="434"/>
      <c r="G174" s="434"/>
      <c r="H174" s="434"/>
      <c r="I174" s="434"/>
      <c r="J174" s="575"/>
      <c r="K174" s="434"/>
      <c r="L174" s="434"/>
      <c r="M174" s="434"/>
      <c r="N174" s="434"/>
      <c r="O174" s="434"/>
      <c r="P174" s="434"/>
      <c r="Q174" s="434"/>
      <c r="R174" s="434"/>
      <c r="S174" s="434"/>
      <c r="T174" s="434"/>
      <c r="U174" s="434"/>
      <c r="V174" s="434"/>
      <c r="W174" s="434"/>
      <c r="X174" s="434"/>
      <c r="Y174" s="434"/>
      <c r="Z174" s="434"/>
      <c r="AA174" s="434"/>
      <c r="AB174" s="434"/>
      <c r="AC174" s="434"/>
      <c r="AD174" s="434"/>
      <c r="AE174" s="434"/>
      <c r="AF174" s="434"/>
      <c r="AG174" s="434"/>
    </row>
    <row r="175" spans="1:33" ht="14.25" customHeight="1">
      <c r="A175" s="434"/>
      <c r="B175" s="575"/>
      <c r="C175" s="434"/>
      <c r="D175" s="434"/>
      <c r="E175" s="434"/>
      <c r="F175" s="434"/>
      <c r="G175" s="434"/>
      <c r="H175" s="434"/>
      <c r="I175" s="434"/>
      <c r="J175" s="575"/>
      <c r="K175" s="434"/>
      <c r="L175" s="434"/>
      <c r="M175" s="434"/>
      <c r="N175" s="434"/>
      <c r="O175" s="434"/>
      <c r="P175" s="434"/>
      <c r="Q175" s="434"/>
      <c r="R175" s="434"/>
      <c r="S175" s="434"/>
      <c r="T175" s="434"/>
      <c r="U175" s="434"/>
      <c r="V175" s="434"/>
      <c r="W175" s="434"/>
      <c r="X175" s="434"/>
      <c r="Y175" s="434"/>
      <c r="Z175" s="434"/>
      <c r="AA175" s="434"/>
      <c r="AB175" s="434"/>
      <c r="AC175" s="434"/>
      <c r="AD175" s="434"/>
      <c r="AE175" s="434"/>
      <c r="AF175" s="434"/>
      <c r="AG175" s="434"/>
    </row>
    <row r="176" spans="1:33" ht="14.25" customHeight="1">
      <c r="A176" s="434"/>
      <c r="B176" s="575"/>
      <c r="C176" s="434"/>
      <c r="D176" s="434"/>
      <c r="E176" s="434"/>
      <c r="F176" s="434"/>
      <c r="G176" s="434"/>
      <c r="H176" s="434"/>
      <c r="I176" s="434"/>
      <c r="J176" s="575"/>
      <c r="K176" s="434"/>
      <c r="L176" s="434"/>
      <c r="M176" s="434"/>
      <c r="N176" s="434"/>
      <c r="O176" s="434"/>
      <c r="P176" s="434"/>
      <c r="Q176" s="434"/>
      <c r="R176" s="434"/>
      <c r="S176" s="434"/>
      <c r="T176" s="434"/>
      <c r="U176" s="434"/>
      <c r="V176" s="434"/>
      <c r="W176" s="434"/>
      <c r="X176" s="434"/>
      <c r="Y176" s="434"/>
      <c r="Z176" s="434"/>
      <c r="AA176" s="434"/>
      <c r="AB176" s="434"/>
      <c r="AC176" s="434"/>
      <c r="AD176" s="434"/>
      <c r="AE176" s="434"/>
      <c r="AF176" s="434"/>
      <c r="AG176" s="434"/>
    </row>
    <row r="177" spans="1:33" ht="14.25" customHeight="1">
      <c r="A177" s="434"/>
      <c r="B177" s="575"/>
      <c r="C177" s="434"/>
      <c r="D177" s="434"/>
      <c r="E177" s="434"/>
      <c r="F177" s="434"/>
      <c r="G177" s="434"/>
      <c r="H177" s="434"/>
      <c r="I177" s="434"/>
      <c r="J177" s="575"/>
      <c r="K177" s="434"/>
      <c r="L177" s="434"/>
      <c r="M177" s="434"/>
      <c r="N177" s="434"/>
      <c r="O177" s="434"/>
      <c r="P177" s="434"/>
      <c r="Q177" s="434"/>
      <c r="R177" s="434"/>
      <c r="S177" s="434"/>
      <c r="T177" s="434"/>
      <c r="U177" s="434"/>
      <c r="V177" s="434"/>
      <c r="W177" s="434"/>
      <c r="X177" s="434"/>
      <c r="Y177" s="434"/>
      <c r="Z177" s="434"/>
      <c r="AA177" s="434"/>
      <c r="AB177" s="434"/>
      <c r="AC177" s="434"/>
      <c r="AD177" s="434"/>
      <c r="AE177" s="434"/>
      <c r="AF177" s="434"/>
      <c r="AG177" s="434"/>
    </row>
    <row r="178" spans="1:33" ht="14.25" customHeight="1">
      <c r="A178" s="434"/>
      <c r="B178" s="575"/>
      <c r="C178" s="434"/>
      <c r="D178" s="434"/>
      <c r="E178" s="434"/>
      <c r="F178" s="434"/>
      <c r="G178" s="434"/>
      <c r="H178" s="434"/>
      <c r="I178" s="434"/>
      <c r="J178" s="575"/>
      <c r="K178" s="434"/>
      <c r="L178" s="434"/>
      <c r="M178" s="434"/>
      <c r="N178" s="434"/>
      <c r="O178" s="434"/>
      <c r="P178" s="434"/>
      <c r="Q178" s="434"/>
      <c r="R178" s="434"/>
      <c r="S178" s="434"/>
      <c r="T178" s="434"/>
      <c r="U178" s="434"/>
      <c r="V178" s="434"/>
      <c r="W178" s="434"/>
      <c r="X178" s="434"/>
      <c r="Y178" s="434"/>
      <c r="Z178" s="434"/>
      <c r="AA178" s="434"/>
      <c r="AB178" s="434"/>
      <c r="AC178" s="434"/>
      <c r="AD178" s="434"/>
      <c r="AE178" s="434"/>
      <c r="AF178" s="434"/>
      <c r="AG178" s="434"/>
    </row>
    <row r="179" spans="1:33" ht="14.25" customHeight="1">
      <c r="A179" s="434"/>
      <c r="B179" s="575"/>
      <c r="C179" s="434"/>
      <c r="D179" s="434"/>
      <c r="E179" s="434"/>
      <c r="F179" s="434"/>
      <c r="G179" s="434"/>
      <c r="H179" s="434"/>
      <c r="I179" s="434"/>
      <c r="J179" s="575"/>
      <c r="K179" s="434"/>
      <c r="L179" s="434"/>
      <c r="M179" s="434"/>
      <c r="N179" s="434"/>
      <c r="O179" s="434"/>
      <c r="P179" s="434"/>
      <c r="Q179" s="434"/>
      <c r="R179" s="434"/>
      <c r="S179" s="434"/>
      <c r="T179" s="434"/>
      <c r="U179" s="434"/>
      <c r="V179" s="434"/>
      <c r="W179" s="434"/>
      <c r="X179" s="434"/>
      <c r="Y179" s="434"/>
      <c r="Z179" s="434"/>
      <c r="AA179" s="434"/>
      <c r="AB179" s="434"/>
      <c r="AC179" s="434"/>
      <c r="AD179" s="434"/>
      <c r="AE179" s="434"/>
      <c r="AF179" s="434"/>
      <c r="AG179" s="434"/>
    </row>
    <row r="180" spans="1:33" ht="14.25" customHeight="1">
      <c r="A180" s="434"/>
      <c r="B180" s="575"/>
      <c r="C180" s="434"/>
      <c r="D180" s="434"/>
      <c r="E180" s="434"/>
      <c r="F180" s="434"/>
      <c r="G180" s="434"/>
      <c r="H180" s="434"/>
      <c r="I180" s="434"/>
      <c r="J180" s="575"/>
      <c r="K180" s="434"/>
      <c r="L180" s="434"/>
      <c r="M180" s="434"/>
      <c r="N180" s="434"/>
      <c r="O180" s="434"/>
      <c r="P180" s="434"/>
      <c r="Q180" s="434"/>
      <c r="R180" s="434"/>
      <c r="S180" s="434"/>
      <c r="T180" s="434"/>
      <c r="U180" s="434"/>
      <c r="V180" s="434"/>
      <c r="W180" s="434"/>
      <c r="X180" s="434"/>
      <c r="Y180" s="434"/>
      <c r="Z180" s="434"/>
      <c r="AA180" s="434"/>
      <c r="AB180" s="434"/>
      <c r="AC180" s="434"/>
      <c r="AD180" s="434"/>
      <c r="AE180" s="434"/>
      <c r="AF180" s="434"/>
      <c r="AG180" s="434"/>
    </row>
    <row r="181" spans="1:33" ht="14.25" customHeight="1">
      <c r="A181" s="434"/>
      <c r="B181" s="575"/>
      <c r="C181" s="434"/>
      <c r="D181" s="434"/>
      <c r="E181" s="434"/>
      <c r="F181" s="434"/>
      <c r="G181" s="434"/>
      <c r="H181" s="434"/>
      <c r="I181" s="434"/>
      <c r="J181" s="575"/>
      <c r="K181" s="434"/>
      <c r="L181" s="434"/>
      <c r="M181" s="434"/>
      <c r="N181" s="434"/>
      <c r="O181" s="434"/>
      <c r="P181" s="434"/>
      <c r="Q181" s="434"/>
      <c r="R181" s="434"/>
      <c r="S181" s="434"/>
      <c r="T181" s="434"/>
      <c r="U181" s="434"/>
      <c r="V181" s="434"/>
      <c r="W181" s="434"/>
      <c r="X181" s="434"/>
      <c r="Y181" s="434"/>
      <c r="Z181" s="434"/>
      <c r="AA181" s="434"/>
      <c r="AB181" s="434"/>
      <c r="AC181" s="434"/>
      <c r="AD181" s="434"/>
      <c r="AE181" s="434"/>
      <c r="AF181" s="434"/>
      <c r="AG181" s="434"/>
    </row>
    <row r="182" spans="1:33" ht="14.25" customHeight="1">
      <c r="A182" s="434"/>
      <c r="B182" s="575"/>
      <c r="C182" s="434"/>
      <c r="D182" s="434"/>
      <c r="E182" s="434"/>
      <c r="F182" s="434"/>
      <c r="G182" s="434"/>
      <c r="H182" s="434"/>
      <c r="I182" s="434"/>
      <c r="J182" s="575"/>
      <c r="K182" s="434"/>
      <c r="L182" s="434"/>
      <c r="M182" s="434"/>
      <c r="N182" s="434"/>
      <c r="O182" s="434"/>
      <c r="P182" s="434"/>
      <c r="Q182" s="434"/>
      <c r="R182" s="434"/>
      <c r="S182" s="434"/>
      <c r="T182" s="434"/>
      <c r="U182" s="434"/>
      <c r="V182" s="434"/>
      <c r="W182" s="434"/>
      <c r="X182" s="434"/>
      <c r="Y182" s="434"/>
      <c r="Z182" s="434"/>
      <c r="AA182" s="434"/>
      <c r="AB182" s="434"/>
      <c r="AC182" s="434"/>
      <c r="AD182" s="434"/>
      <c r="AE182" s="434"/>
      <c r="AF182" s="434"/>
      <c r="AG182" s="434"/>
    </row>
    <row r="183" spans="1:33" ht="14.25" customHeight="1">
      <c r="A183" s="434"/>
      <c r="B183" s="575"/>
      <c r="C183" s="434"/>
      <c r="D183" s="434"/>
      <c r="E183" s="434"/>
      <c r="F183" s="434"/>
      <c r="G183" s="434"/>
      <c r="H183" s="434"/>
      <c r="I183" s="434"/>
      <c r="J183" s="575"/>
      <c r="K183" s="434"/>
      <c r="L183" s="434"/>
      <c r="M183" s="434"/>
      <c r="N183" s="434"/>
      <c r="O183" s="434"/>
      <c r="P183" s="434"/>
      <c r="Q183" s="434"/>
      <c r="R183" s="434"/>
      <c r="S183" s="434"/>
      <c r="T183" s="434"/>
      <c r="U183" s="434"/>
      <c r="V183" s="434"/>
      <c r="W183" s="434"/>
      <c r="X183" s="434"/>
      <c r="Y183" s="434"/>
      <c r="Z183" s="434"/>
      <c r="AA183" s="434"/>
      <c r="AB183" s="434"/>
      <c r="AC183" s="434"/>
      <c r="AD183" s="434"/>
      <c r="AE183" s="434"/>
      <c r="AF183" s="434"/>
      <c r="AG183" s="434"/>
    </row>
    <row r="184" spans="1:33" ht="14.25" customHeight="1">
      <c r="A184" s="434"/>
      <c r="B184" s="575"/>
      <c r="C184" s="434"/>
      <c r="D184" s="434"/>
      <c r="E184" s="434"/>
      <c r="F184" s="434"/>
      <c r="G184" s="434"/>
      <c r="H184" s="434"/>
      <c r="I184" s="434"/>
      <c r="J184" s="575"/>
      <c r="K184" s="434"/>
      <c r="L184" s="434"/>
      <c r="M184" s="434"/>
      <c r="N184" s="434"/>
      <c r="O184" s="434"/>
      <c r="P184" s="434"/>
      <c r="Q184" s="434"/>
      <c r="R184" s="434"/>
      <c r="S184" s="434"/>
      <c r="T184" s="434"/>
      <c r="U184" s="434"/>
      <c r="V184" s="434"/>
      <c r="W184" s="434"/>
      <c r="X184" s="434"/>
      <c r="Y184" s="434"/>
      <c r="Z184" s="434"/>
      <c r="AA184" s="434"/>
      <c r="AB184" s="434"/>
      <c r="AC184" s="434"/>
      <c r="AD184" s="434"/>
      <c r="AE184" s="434"/>
      <c r="AF184" s="434"/>
      <c r="AG184" s="434"/>
    </row>
    <row r="185" spans="1:33" ht="14.25" customHeight="1">
      <c r="A185" s="434"/>
      <c r="B185" s="575"/>
      <c r="C185" s="434"/>
      <c r="D185" s="434"/>
      <c r="E185" s="434"/>
      <c r="F185" s="434"/>
      <c r="G185" s="434"/>
      <c r="H185" s="434"/>
      <c r="I185" s="434"/>
      <c r="J185" s="575"/>
      <c r="K185" s="434"/>
      <c r="L185" s="434"/>
      <c r="M185" s="434"/>
      <c r="N185" s="434"/>
      <c r="O185" s="434"/>
      <c r="P185" s="434"/>
      <c r="Q185" s="434"/>
      <c r="R185" s="434"/>
      <c r="S185" s="434"/>
      <c r="T185" s="434"/>
      <c r="U185" s="434"/>
      <c r="V185" s="434"/>
      <c r="W185" s="434"/>
      <c r="X185" s="434"/>
      <c r="Y185" s="434"/>
      <c r="Z185" s="434"/>
      <c r="AA185" s="434"/>
      <c r="AB185" s="434"/>
      <c r="AC185" s="434"/>
      <c r="AD185" s="434"/>
      <c r="AE185" s="434"/>
      <c r="AF185" s="434"/>
      <c r="AG185" s="434"/>
    </row>
    <row r="186" spans="1:33" ht="14.25" customHeight="1">
      <c r="A186" s="434"/>
      <c r="B186" s="575"/>
      <c r="C186" s="434"/>
      <c r="D186" s="434"/>
      <c r="E186" s="434"/>
      <c r="F186" s="434"/>
      <c r="G186" s="434"/>
      <c r="H186" s="434"/>
      <c r="I186" s="434"/>
      <c r="J186" s="575"/>
      <c r="K186" s="434"/>
      <c r="L186" s="434"/>
      <c r="M186" s="434"/>
      <c r="N186" s="434"/>
      <c r="O186" s="434"/>
      <c r="P186" s="434"/>
      <c r="Q186" s="434"/>
      <c r="R186" s="434"/>
      <c r="S186" s="434"/>
      <c r="T186" s="434"/>
      <c r="U186" s="434"/>
      <c r="V186" s="434"/>
      <c r="W186" s="434"/>
      <c r="X186" s="434"/>
      <c r="Y186" s="434"/>
      <c r="Z186" s="434"/>
      <c r="AA186" s="434"/>
      <c r="AB186" s="434"/>
      <c r="AC186" s="434"/>
      <c r="AD186" s="434"/>
      <c r="AE186" s="434"/>
      <c r="AF186" s="434"/>
      <c r="AG186" s="434"/>
    </row>
    <row r="187" spans="1:33" ht="14.25" customHeight="1">
      <c r="A187" s="434"/>
      <c r="B187" s="575"/>
      <c r="C187" s="434"/>
      <c r="D187" s="434"/>
      <c r="E187" s="434"/>
      <c r="F187" s="434"/>
      <c r="G187" s="434"/>
      <c r="H187" s="434"/>
      <c r="I187" s="434"/>
      <c r="J187" s="575"/>
      <c r="K187" s="434"/>
      <c r="L187" s="434"/>
      <c r="M187" s="434"/>
      <c r="N187" s="434"/>
      <c r="O187" s="434"/>
      <c r="P187" s="434"/>
      <c r="Q187" s="434"/>
      <c r="R187" s="434"/>
      <c r="S187" s="434"/>
      <c r="T187" s="434"/>
      <c r="U187" s="434"/>
      <c r="V187" s="434"/>
      <c r="W187" s="434"/>
      <c r="X187" s="434"/>
      <c r="Y187" s="434"/>
      <c r="Z187" s="434"/>
      <c r="AA187" s="434"/>
      <c r="AB187" s="434"/>
      <c r="AC187" s="434"/>
      <c r="AD187" s="434"/>
      <c r="AE187" s="434"/>
      <c r="AF187" s="434"/>
      <c r="AG187" s="434"/>
    </row>
    <row r="188" spans="1:33" ht="14.25" customHeight="1">
      <c r="A188" s="434"/>
      <c r="B188" s="575"/>
      <c r="C188" s="434"/>
      <c r="D188" s="434"/>
      <c r="E188" s="434"/>
      <c r="F188" s="434"/>
      <c r="G188" s="434"/>
      <c r="H188" s="434"/>
      <c r="I188" s="434"/>
      <c r="J188" s="575"/>
      <c r="K188" s="434"/>
      <c r="L188" s="434"/>
      <c r="M188" s="434"/>
      <c r="N188" s="434"/>
      <c r="O188" s="434"/>
      <c r="P188" s="434"/>
      <c r="Q188" s="434"/>
      <c r="R188" s="434"/>
      <c r="S188" s="434"/>
      <c r="T188" s="434"/>
      <c r="U188" s="434"/>
      <c r="V188" s="434"/>
      <c r="W188" s="434"/>
      <c r="X188" s="434"/>
      <c r="Y188" s="434"/>
      <c r="Z188" s="434"/>
      <c r="AA188" s="434"/>
      <c r="AB188" s="434"/>
      <c r="AC188" s="434"/>
      <c r="AD188" s="434"/>
      <c r="AE188" s="434"/>
      <c r="AF188" s="434"/>
      <c r="AG188" s="434"/>
    </row>
    <row r="189" spans="1:33" ht="14.25" customHeight="1">
      <c r="A189" s="434"/>
      <c r="B189" s="575"/>
      <c r="C189" s="434"/>
      <c r="D189" s="434"/>
      <c r="E189" s="434"/>
      <c r="F189" s="434"/>
      <c r="G189" s="434"/>
      <c r="H189" s="434"/>
      <c r="I189" s="434"/>
      <c r="J189" s="575"/>
      <c r="K189" s="434"/>
      <c r="L189" s="434"/>
      <c r="M189" s="434"/>
      <c r="N189" s="434"/>
      <c r="O189" s="434"/>
      <c r="P189" s="434"/>
      <c r="Q189" s="434"/>
      <c r="R189" s="434"/>
      <c r="S189" s="434"/>
      <c r="T189" s="434"/>
      <c r="U189" s="434"/>
      <c r="V189" s="434"/>
      <c r="W189" s="434"/>
      <c r="X189" s="434"/>
      <c r="Y189" s="434"/>
      <c r="Z189" s="434"/>
      <c r="AA189" s="434"/>
      <c r="AB189" s="434"/>
      <c r="AC189" s="434"/>
      <c r="AD189" s="434"/>
      <c r="AE189" s="434"/>
      <c r="AF189" s="434"/>
      <c r="AG189" s="434"/>
    </row>
    <row r="190" spans="1:33" ht="14.25" customHeight="1">
      <c r="A190" s="434"/>
      <c r="B190" s="575"/>
      <c r="C190" s="434"/>
      <c r="D190" s="434"/>
      <c r="E190" s="434"/>
      <c r="F190" s="434"/>
      <c r="G190" s="434"/>
      <c r="H190" s="434"/>
      <c r="I190" s="434"/>
      <c r="J190" s="575"/>
      <c r="K190" s="434"/>
      <c r="L190" s="434"/>
      <c r="M190" s="434"/>
      <c r="N190" s="434"/>
      <c r="O190" s="434"/>
      <c r="P190" s="434"/>
      <c r="Q190" s="434"/>
      <c r="R190" s="434"/>
      <c r="S190" s="434"/>
      <c r="T190" s="434"/>
      <c r="U190" s="434"/>
      <c r="V190" s="434"/>
      <c r="W190" s="434"/>
      <c r="X190" s="434"/>
      <c r="Y190" s="434"/>
      <c r="Z190" s="434"/>
      <c r="AA190" s="434"/>
      <c r="AB190" s="434"/>
      <c r="AC190" s="434"/>
      <c r="AD190" s="434"/>
      <c r="AE190" s="434"/>
      <c r="AF190" s="434"/>
      <c r="AG190" s="434"/>
    </row>
    <row r="191" spans="1:33" ht="14.25" customHeight="1">
      <c r="A191" s="434"/>
      <c r="B191" s="575"/>
      <c r="C191" s="434"/>
      <c r="D191" s="434"/>
      <c r="E191" s="434"/>
      <c r="F191" s="434"/>
      <c r="G191" s="434"/>
      <c r="H191" s="434"/>
      <c r="I191" s="434"/>
      <c r="J191" s="575"/>
      <c r="K191" s="434"/>
      <c r="L191" s="434"/>
      <c r="M191" s="434"/>
      <c r="N191" s="434"/>
      <c r="O191" s="434"/>
      <c r="P191" s="434"/>
      <c r="Q191" s="434"/>
      <c r="R191" s="434"/>
      <c r="S191" s="434"/>
      <c r="T191" s="434"/>
      <c r="U191" s="434"/>
      <c r="V191" s="434"/>
      <c r="W191" s="434"/>
      <c r="X191" s="434"/>
      <c r="Y191" s="434"/>
      <c r="Z191" s="434"/>
      <c r="AA191" s="434"/>
      <c r="AB191" s="434"/>
      <c r="AC191" s="434"/>
      <c r="AD191" s="434"/>
      <c r="AE191" s="434"/>
      <c r="AF191" s="434"/>
      <c r="AG191" s="434"/>
    </row>
    <row r="192" spans="1:33" ht="14.25" customHeight="1">
      <c r="A192" s="434"/>
      <c r="B192" s="575"/>
      <c r="C192" s="434"/>
      <c r="D192" s="434"/>
      <c r="E192" s="434"/>
      <c r="F192" s="434"/>
      <c r="G192" s="434"/>
      <c r="H192" s="434"/>
      <c r="I192" s="434"/>
      <c r="J192" s="575"/>
      <c r="K192" s="434"/>
      <c r="L192" s="434"/>
      <c r="M192" s="434"/>
      <c r="N192" s="434"/>
      <c r="O192" s="434"/>
      <c r="P192" s="434"/>
      <c r="Q192" s="434"/>
      <c r="R192" s="434"/>
      <c r="S192" s="434"/>
      <c r="T192" s="434"/>
      <c r="U192" s="434"/>
      <c r="V192" s="434"/>
      <c r="W192" s="434"/>
      <c r="X192" s="434"/>
      <c r="Y192" s="434"/>
      <c r="Z192" s="434"/>
      <c r="AA192" s="434"/>
      <c r="AB192" s="434"/>
      <c r="AC192" s="434"/>
      <c r="AD192" s="434"/>
      <c r="AE192" s="434"/>
      <c r="AF192" s="434"/>
      <c r="AG192" s="434"/>
    </row>
    <row r="193" spans="1:33" ht="14.25" customHeight="1">
      <c r="A193" s="434"/>
      <c r="B193" s="575"/>
      <c r="C193" s="434"/>
      <c r="D193" s="434"/>
      <c r="E193" s="434"/>
      <c r="F193" s="434"/>
      <c r="G193" s="434"/>
      <c r="H193" s="434"/>
      <c r="I193" s="434"/>
      <c r="J193" s="575"/>
      <c r="K193" s="434"/>
      <c r="L193" s="434"/>
      <c r="M193" s="434"/>
      <c r="N193" s="434"/>
      <c r="O193" s="434"/>
      <c r="P193" s="434"/>
      <c r="Q193" s="434"/>
      <c r="R193" s="434"/>
      <c r="S193" s="434"/>
      <c r="T193" s="434"/>
      <c r="U193" s="434"/>
      <c r="V193" s="434"/>
      <c r="W193" s="434"/>
      <c r="X193" s="434"/>
      <c r="Y193" s="434"/>
      <c r="Z193" s="434"/>
      <c r="AA193" s="434"/>
      <c r="AB193" s="434"/>
      <c r="AC193" s="434"/>
      <c r="AD193" s="434"/>
      <c r="AE193" s="434"/>
      <c r="AF193" s="434"/>
      <c r="AG193" s="434"/>
    </row>
    <row r="194" spans="1:33" ht="14.25" customHeight="1">
      <c r="A194" s="434"/>
      <c r="B194" s="575"/>
      <c r="C194" s="434"/>
      <c r="D194" s="434"/>
      <c r="E194" s="434"/>
      <c r="F194" s="434"/>
      <c r="G194" s="434"/>
      <c r="H194" s="434"/>
      <c r="I194" s="434"/>
      <c r="J194" s="575"/>
      <c r="K194" s="434"/>
      <c r="L194" s="434"/>
      <c r="M194" s="434"/>
      <c r="N194" s="434"/>
      <c r="O194" s="434"/>
      <c r="P194" s="434"/>
      <c r="Q194" s="434"/>
      <c r="R194" s="434"/>
      <c r="S194" s="434"/>
      <c r="T194" s="434"/>
      <c r="U194" s="434"/>
      <c r="V194" s="434"/>
      <c r="W194" s="434"/>
      <c r="X194" s="434"/>
      <c r="Y194" s="434"/>
      <c r="Z194" s="434"/>
      <c r="AA194" s="434"/>
      <c r="AB194" s="434"/>
      <c r="AC194" s="434"/>
      <c r="AD194" s="434"/>
      <c r="AE194" s="434"/>
      <c r="AF194" s="434"/>
      <c r="AG194" s="434"/>
    </row>
    <row r="195" spans="1:33" ht="14.25" customHeight="1">
      <c r="A195" s="434"/>
      <c r="B195" s="575"/>
      <c r="C195" s="434"/>
      <c r="D195" s="434"/>
      <c r="E195" s="434"/>
      <c r="F195" s="434"/>
      <c r="G195" s="434"/>
      <c r="H195" s="434"/>
      <c r="I195" s="434"/>
      <c r="J195" s="575"/>
      <c r="K195" s="434"/>
      <c r="L195" s="434"/>
      <c r="M195" s="434"/>
      <c r="N195" s="434"/>
      <c r="O195" s="434"/>
      <c r="P195" s="434"/>
      <c r="Q195" s="434"/>
      <c r="R195" s="434"/>
      <c r="S195" s="434"/>
      <c r="T195" s="434"/>
      <c r="U195" s="434"/>
      <c r="V195" s="434"/>
      <c r="W195" s="434"/>
      <c r="X195" s="434"/>
      <c r="Y195" s="434"/>
      <c r="Z195" s="434"/>
      <c r="AA195" s="434"/>
      <c r="AB195" s="434"/>
      <c r="AC195" s="434"/>
      <c r="AD195" s="434"/>
      <c r="AE195" s="434"/>
      <c r="AF195" s="434"/>
      <c r="AG195" s="434"/>
    </row>
    <row r="196" spans="1:33" ht="14.25" customHeight="1">
      <c r="A196" s="434"/>
      <c r="B196" s="575"/>
      <c r="C196" s="434"/>
      <c r="D196" s="434"/>
      <c r="E196" s="434"/>
      <c r="F196" s="434"/>
      <c r="G196" s="434"/>
      <c r="H196" s="434"/>
      <c r="I196" s="434"/>
      <c r="J196" s="575"/>
      <c r="K196" s="434"/>
      <c r="L196" s="434"/>
      <c r="M196" s="434"/>
      <c r="N196" s="434"/>
      <c r="O196" s="434"/>
      <c r="P196" s="434"/>
      <c r="Q196" s="434"/>
      <c r="R196" s="434"/>
      <c r="S196" s="434"/>
      <c r="T196" s="434"/>
      <c r="U196" s="434"/>
      <c r="V196" s="434"/>
      <c r="W196" s="434"/>
      <c r="X196" s="434"/>
      <c r="Y196" s="434"/>
      <c r="Z196" s="434"/>
      <c r="AA196" s="434"/>
      <c r="AB196" s="434"/>
      <c r="AC196" s="434"/>
      <c r="AD196" s="434"/>
      <c r="AE196" s="434"/>
      <c r="AF196" s="434"/>
      <c r="AG196" s="434"/>
    </row>
    <row r="197" spans="1:33" ht="14.25" customHeight="1">
      <c r="A197" s="434"/>
      <c r="B197" s="575"/>
      <c r="C197" s="434"/>
      <c r="D197" s="434"/>
      <c r="E197" s="434"/>
      <c r="F197" s="434"/>
      <c r="G197" s="434"/>
      <c r="H197" s="434"/>
      <c r="I197" s="434"/>
      <c r="J197" s="575"/>
      <c r="K197" s="434"/>
      <c r="L197" s="434"/>
      <c r="M197" s="434"/>
      <c r="N197" s="434"/>
      <c r="O197" s="434"/>
      <c r="P197" s="434"/>
      <c r="Q197" s="434"/>
      <c r="R197" s="434"/>
      <c r="S197" s="434"/>
      <c r="T197" s="434"/>
      <c r="U197" s="434"/>
      <c r="V197" s="434"/>
      <c r="W197" s="434"/>
      <c r="X197" s="434"/>
      <c r="Y197" s="434"/>
      <c r="Z197" s="434"/>
      <c r="AA197" s="434"/>
      <c r="AB197" s="434"/>
      <c r="AC197" s="434"/>
      <c r="AD197" s="434"/>
      <c r="AE197" s="434"/>
      <c r="AF197" s="434"/>
      <c r="AG197" s="434"/>
    </row>
    <row r="198" spans="1:33" ht="14.25" customHeight="1">
      <c r="A198" s="434"/>
      <c r="B198" s="575"/>
      <c r="C198" s="434"/>
      <c r="D198" s="434"/>
      <c r="E198" s="434"/>
      <c r="F198" s="434"/>
      <c r="G198" s="434"/>
      <c r="H198" s="434"/>
      <c r="I198" s="434"/>
      <c r="J198" s="575"/>
      <c r="K198" s="434"/>
      <c r="L198" s="434"/>
      <c r="M198" s="434"/>
      <c r="N198" s="434"/>
      <c r="O198" s="434"/>
      <c r="P198" s="434"/>
      <c r="Q198" s="434"/>
      <c r="R198" s="434"/>
      <c r="S198" s="434"/>
      <c r="T198" s="434"/>
      <c r="U198" s="434"/>
      <c r="V198" s="434"/>
      <c r="W198" s="434"/>
      <c r="X198" s="434"/>
      <c r="Y198" s="434"/>
      <c r="Z198" s="434"/>
      <c r="AA198" s="434"/>
      <c r="AB198" s="434"/>
      <c r="AC198" s="434"/>
      <c r="AD198" s="434"/>
      <c r="AE198" s="434"/>
      <c r="AF198" s="434"/>
      <c r="AG198" s="434"/>
    </row>
    <row r="199" spans="1:33" ht="14.25" customHeight="1">
      <c r="A199" s="434"/>
      <c r="B199" s="575"/>
      <c r="C199" s="434"/>
      <c r="D199" s="434"/>
      <c r="E199" s="434"/>
      <c r="F199" s="434"/>
      <c r="G199" s="434"/>
      <c r="H199" s="434"/>
      <c r="I199" s="434"/>
      <c r="J199" s="575"/>
      <c r="K199" s="434"/>
      <c r="L199" s="434"/>
      <c r="M199" s="434"/>
      <c r="N199" s="434"/>
      <c r="O199" s="434"/>
      <c r="P199" s="434"/>
      <c r="Q199" s="434"/>
      <c r="R199" s="434"/>
      <c r="S199" s="434"/>
      <c r="T199" s="434"/>
      <c r="U199" s="434"/>
      <c r="V199" s="434"/>
      <c r="W199" s="434"/>
      <c r="X199" s="434"/>
      <c r="Y199" s="434"/>
      <c r="Z199" s="434"/>
      <c r="AA199" s="434"/>
      <c r="AB199" s="434"/>
      <c r="AC199" s="434"/>
      <c r="AD199" s="434"/>
      <c r="AE199" s="434"/>
      <c r="AF199" s="434"/>
      <c r="AG199" s="434"/>
    </row>
    <row r="200" spans="1:33" ht="14.25" customHeight="1">
      <c r="A200" s="434"/>
      <c r="B200" s="575"/>
      <c r="C200" s="434"/>
      <c r="D200" s="434"/>
      <c r="E200" s="434"/>
      <c r="F200" s="434"/>
      <c r="G200" s="434"/>
      <c r="H200" s="434"/>
      <c r="I200" s="434"/>
      <c r="J200" s="575"/>
      <c r="K200" s="434"/>
      <c r="L200" s="434"/>
      <c r="M200" s="434"/>
      <c r="N200" s="434"/>
      <c r="O200" s="434"/>
      <c r="P200" s="434"/>
      <c r="Q200" s="434"/>
      <c r="R200" s="434"/>
      <c r="S200" s="434"/>
      <c r="T200" s="434"/>
      <c r="U200" s="434"/>
      <c r="V200" s="434"/>
      <c r="W200" s="434"/>
      <c r="X200" s="434"/>
      <c r="Y200" s="434"/>
      <c r="Z200" s="434"/>
      <c r="AA200" s="434"/>
      <c r="AB200" s="434"/>
      <c r="AC200" s="434"/>
      <c r="AD200" s="434"/>
      <c r="AE200" s="434"/>
      <c r="AF200" s="434"/>
      <c r="AG200" s="434"/>
    </row>
    <row r="201" spans="1:33" ht="14.25" customHeight="1">
      <c r="A201" s="434"/>
      <c r="B201" s="575"/>
      <c r="C201" s="434"/>
      <c r="D201" s="434"/>
      <c r="E201" s="434"/>
      <c r="F201" s="434"/>
      <c r="G201" s="434"/>
      <c r="H201" s="434"/>
      <c r="I201" s="434"/>
      <c r="J201" s="575"/>
      <c r="K201" s="434"/>
      <c r="L201" s="434"/>
      <c r="M201" s="434"/>
      <c r="N201" s="434"/>
      <c r="O201" s="434"/>
      <c r="P201" s="434"/>
      <c r="Q201" s="434"/>
      <c r="R201" s="434"/>
      <c r="S201" s="434"/>
      <c r="T201" s="434"/>
      <c r="U201" s="434"/>
      <c r="V201" s="434"/>
      <c r="W201" s="434"/>
      <c r="X201" s="434"/>
      <c r="Y201" s="434"/>
      <c r="Z201" s="434"/>
      <c r="AA201" s="434"/>
      <c r="AB201" s="434"/>
      <c r="AC201" s="434"/>
      <c r="AD201" s="434"/>
      <c r="AE201" s="434"/>
      <c r="AF201" s="434"/>
      <c r="AG201" s="434"/>
    </row>
    <row r="202" spans="1:33" ht="14.25" customHeight="1">
      <c r="A202" s="434"/>
      <c r="B202" s="575"/>
      <c r="C202" s="434"/>
      <c r="D202" s="434"/>
      <c r="E202" s="434"/>
      <c r="F202" s="434"/>
      <c r="G202" s="434"/>
      <c r="H202" s="434"/>
      <c r="I202" s="434"/>
      <c r="J202" s="575"/>
      <c r="K202" s="434"/>
      <c r="L202" s="434"/>
      <c r="M202" s="434"/>
      <c r="N202" s="434"/>
      <c r="O202" s="434"/>
      <c r="P202" s="434"/>
      <c r="Q202" s="434"/>
      <c r="R202" s="434"/>
      <c r="S202" s="434"/>
      <c r="T202" s="434"/>
      <c r="U202" s="434"/>
      <c r="V202" s="434"/>
      <c r="W202" s="434"/>
      <c r="X202" s="434"/>
      <c r="Y202" s="434"/>
      <c r="Z202" s="434"/>
      <c r="AA202" s="434"/>
      <c r="AB202" s="434"/>
      <c r="AC202" s="434"/>
      <c r="AD202" s="434"/>
      <c r="AE202" s="434"/>
      <c r="AF202" s="434"/>
      <c r="AG202" s="434"/>
    </row>
    <row r="203" spans="1:33" ht="14.25" customHeight="1">
      <c r="A203" s="434"/>
      <c r="B203" s="575"/>
      <c r="C203" s="434"/>
      <c r="D203" s="434"/>
      <c r="E203" s="434"/>
      <c r="F203" s="434"/>
      <c r="G203" s="434"/>
      <c r="H203" s="434"/>
      <c r="I203" s="434"/>
      <c r="J203" s="575"/>
      <c r="K203" s="434"/>
      <c r="L203" s="434"/>
      <c r="M203" s="434"/>
      <c r="N203" s="434"/>
      <c r="O203" s="434"/>
      <c r="P203" s="434"/>
      <c r="Q203" s="434"/>
      <c r="R203" s="434"/>
      <c r="S203" s="434"/>
      <c r="T203" s="434"/>
      <c r="U203" s="434"/>
      <c r="V203" s="434"/>
      <c r="W203" s="434"/>
      <c r="X203" s="434"/>
      <c r="Y203" s="434"/>
      <c r="Z203" s="434"/>
      <c r="AA203" s="434"/>
      <c r="AB203" s="434"/>
      <c r="AC203" s="434"/>
      <c r="AD203" s="434"/>
      <c r="AE203" s="434"/>
      <c r="AF203" s="434"/>
      <c r="AG203" s="434"/>
    </row>
    <row r="204" spans="1:33" ht="14.25" customHeight="1">
      <c r="A204" s="434"/>
      <c r="B204" s="575"/>
      <c r="C204" s="434"/>
      <c r="D204" s="434"/>
      <c r="E204" s="434"/>
      <c r="F204" s="434"/>
      <c r="G204" s="434"/>
      <c r="H204" s="434"/>
      <c r="I204" s="434"/>
      <c r="J204" s="575"/>
      <c r="K204" s="434"/>
      <c r="L204" s="434"/>
      <c r="M204" s="434"/>
      <c r="N204" s="434"/>
      <c r="O204" s="434"/>
      <c r="P204" s="434"/>
      <c r="Q204" s="434"/>
      <c r="R204" s="434"/>
      <c r="S204" s="434"/>
      <c r="T204" s="434"/>
      <c r="U204" s="434"/>
      <c r="V204" s="434"/>
      <c r="W204" s="434"/>
      <c r="X204" s="434"/>
      <c r="Y204" s="434"/>
      <c r="Z204" s="434"/>
      <c r="AA204" s="434"/>
      <c r="AB204" s="434"/>
      <c r="AC204" s="434"/>
      <c r="AD204" s="434"/>
      <c r="AE204" s="434"/>
      <c r="AF204" s="434"/>
      <c r="AG204" s="434"/>
    </row>
    <row r="205" spans="1:33" ht="14.25" customHeight="1">
      <c r="A205" s="434"/>
      <c r="B205" s="575"/>
      <c r="C205" s="434"/>
      <c r="D205" s="434"/>
      <c r="E205" s="434"/>
      <c r="F205" s="434"/>
      <c r="G205" s="434"/>
      <c r="H205" s="434"/>
      <c r="I205" s="434"/>
      <c r="J205" s="575"/>
      <c r="K205" s="434"/>
      <c r="L205" s="434"/>
      <c r="M205" s="434"/>
      <c r="N205" s="434"/>
      <c r="O205" s="434"/>
      <c r="P205" s="434"/>
      <c r="Q205" s="434"/>
      <c r="R205" s="434"/>
      <c r="S205" s="434"/>
      <c r="T205" s="434"/>
      <c r="U205" s="434"/>
      <c r="V205" s="434"/>
      <c r="W205" s="434"/>
      <c r="X205" s="434"/>
      <c r="Y205" s="434"/>
      <c r="Z205" s="434"/>
      <c r="AA205" s="434"/>
      <c r="AB205" s="434"/>
      <c r="AC205" s="434"/>
      <c r="AD205" s="434"/>
      <c r="AE205" s="434"/>
      <c r="AF205" s="434"/>
      <c r="AG205" s="434"/>
    </row>
    <row r="206" spans="1:33" ht="14.25" customHeight="1">
      <c r="A206" s="434"/>
      <c r="B206" s="575"/>
      <c r="C206" s="434"/>
      <c r="D206" s="434"/>
      <c r="E206" s="434"/>
      <c r="F206" s="434"/>
      <c r="G206" s="434"/>
      <c r="H206" s="434"/>
      <c r="I206" s="434"/>
      <c r="J206" s="575"/>
      <c r="K206" s="434"/>
      <c r="L206" s="434"/>
      <c r="M206" s="434"/>
      <c r="N206" s="434"/>
      <c r="O206" s="434"/>
      <c r="P206" s="434"/>
      <c r="Q206" s="434"/>
      <c r="R206" s="434"/>
      <c r="S206" s="434"/>
      <c r="T206" s="434"/>
      <c r="U206" s="434"/>
      <c r="V206" s="434"/>
      <c r="W206" s="434"/>
      <c r="X206" s="434"/>
      <c r="Y206" s="434"/>
      <c r="Z206" s="434"/>
      <c r="AA206" s="434"/>
      <c r="AB206" s="434"/>
      <c r="AC206" s="434"/>
      <c r="AD206" s="434"/>
      <c r="AE206" s="434"/>
      <c r="AF206" s="434"/>
      <c r="AG206" s="434"/>
    </row>
    <row r="207" spans="1:33" ht="14.25" customHeight="1">
      <c r="A207" s="434"/>
      <c r="B207" s="575"/>
      <c r="C207" s="434"/>
      <c r="D207" s="434"/>
      <c r="E207" s="434"/>
      <c r="F207" s="434"/>
      <c r="G207" s="434"/>
      <c r="H207" s="434"/>
      <c r="I207" s="434"/>
      <c r="J207" s="575"/>
      <c r="K207" s="434"/>
      <c r="L207" s="434"/>
      <c r="M207" s="434"/>
      <c r="N207" s="434"/>
      <c r="O207" s="434"/>
      <c r="P207" s="434"/>
      <c r="Q207" s="434"/>
      <c r="R207" s="434"/>
      <c r="S207" s="434"/>
      <c r="T207" s="434"/>
      <c r="U207" s="434"/>
      <c r="V207" s="434"/>
      <c r="W207" s="434"/>
      <c r="X207" s="434"/>
      <c r="Y207" s="434"/>
      <c r="Z207" s="434"/>
      <c r="AA207" s="434"/>
      <c r="AB207" s="434"/>
      <c r="AC207" s="434"/>
      <c r="AD207" s="434"/>
      <c r="AE207" s="434"/>
      <c r="AF207" s="434"/>
      <c r="AG207" s="434"/>
    </row>
    <row r="208" spans="1:33" ht="14.25" customHeight="1">
      <c r="A208" s="434"/>
      <c r="B208" s="575"/>
      <c r="C208" s="434"/>
      <c r="D208" s="434"/>
      <c r="E208" s="434"/>
      <c r="F208" s="434"/>
      <c r="G208" s="434"/>
      <c r="H208" s="434"/>
      <c r="I208" s="434"/>
      <c r="J208" s="575"/>
      <c r="K208" s="434"/>
      <c r="L208" s="434"/>
      <c r="M208" s="434"/>
      <c r="N208" s="434"/>
      <c r="O208" s="434"/>
      <c r="P208" s="434"/>
      <c r="Q208" s="434"/>
      <c r="R208" s="434"/>
      <c r="S208" s="434"/>
      <c r="T208" s="434"/>
      <c r="U208" s="434"/>
      <c r="V208" s="434"/>
      <c r="W208" s="434"/>
      <c r="X208" s="434"/>
      <c r="Y208" s="434"/>
      <c r="Z208" s="434"/>
      <c r="AA208" s="434"/>
      <c r="AB208" s="434"/>
      <c r="AC208" s="434"/>
      <c r="AD208" s="434"/>
      <c r="AE208" s="434"/>
      <c r="AF208" s="434"/>
      <c r="AG208" s="434"/>
    </row>
    <row r="209" spans="1:33" ht="14.25" customHeight="1">
      <c r="A209" s="434"/>
      <c r="B209" s="575"/>
      <c r="C209" s="434"/>
      <c r="D209" s="434"/>
      <c r="E209" s="434"/>
      <c r="F209" s="434"/>
      <c r="G209" s="434"/>
      <c r="H209" s="434"/>
      <c r="I209" s="434"/>
      <c r="J209" s="575"/>
      <c r="K209" s="434"/>
      <c r="L209" s="434"/>
      <c r="M209" s="434"/>
      <c r="N209" s="434"/>
      <c r="O209" s="434"/>
      <c r="P209" s="434"/>
      <c r="Q209" s="434"/>
      <c r="R209" s="434"/>
      <c r="S209" s="434"/>
      <c r="T209" s="434"/>
      <c r="U209" s="434"/>
      <c r="V209" s="434"/>
      <c r="W209" s="434"/>
      <c r="X209" s="434"/>
      <c r="Y209" s="434"/>
      <c r="Z209" s="434"/>
      <c r="AA209" s="434"/>
      <c r="AB209" s="434"/>
      <c r="AC209" s="434"/>
      <c r="AD209" s="434"/>
      <c r="AE209" s="434"/>
      <c r="AF209" s="434"/>
      <c r="AG209" s="434"/>
    </row>
    <row r="210" spans="1:33" ht="14.25" customHeight="1">
      <c r="A210" s="434"/>
      <c r="B210" s="575"/>
      <c r="C210" s="434"/>
      <c r="D210" s="434"/>
      <c r="E210" s="434"/>
      <c r="F210" s="434"/>
      <c r="G210" s="434"/>
      <c r="H210" s="434"/>
      <c r="I210" s="434"/>
      <c r="J210" s="575"/>
      <c r="K210" s="434"/>
      <c r="L210" s="434"/>
      <c r="M210" s="434"/>
      <c r="N210" s="434"/>
      <c r="O210" s="434"/>
      <c r="P210" s="434"/>
      <c r="Q210" s="434"/>
      <c r="R210" s="434"/>
      <c r="S210" s="434"/>
      <c r="T210" s="434"/>
      <c r="U210" s="434"/>
      <c r="V210" s="434"/>
      <c r="W210" s="434"/>
      <c r="X210" s="434"/>
      <c r="Y210" s="434"/>
      <c r="Z210" s="434"/>
      <c r="AA210" s="434"/>
      <c r="AB210" s="434"/>
      <c r="AC210" s="434"/>
      <c r="AD210" s="434"/>
      <c r="AE210" s="434"/>
      <c r="AF210" s="434"/>
      <c r="AG210" s="434"/>
    </row>
    <row r="211" spans="1:33" ht="14.25" customHeight="1">
      <c r="A211" s="434"/>
      <c r="B211" s="575"/>
      <c r="C211" s="434"/>
      <c r="D211" s="434"/>
      <c r="E211" s="434"/>
      <c r="F211" s="434"/>
      <c r="G211" s="434"/>
      <c r="H211" s="434"/>
      <c r="I211" s="434"/>
      <c r="J211" s="575"/>
      <c r="K211" s="434"/>
      <c r="L211" s="434"/>
      <c r="M211" s="434"/>
      <c r="N211" s="434"/>
      <c r="O211" s="434"/>
      <c r="P211" s="434"/>
      <c r="Q211" s="434"/>
      <c r="R211" s="434"/>
      <c r="S211" s="434"/>
      <c r="T211" s="434"/>
      <c r="U211" s="434"/>
      <c r="V211" s="434"/>
      <c r="W211" s="434"/>
      <c r="X211" s="434"/>
      <c r="Y211" s="434"/>
      <c r="Z211" s="434"/>
      <c r="AA211" s="434"/>
      <c r="AB211" s="434"/>
      <c r="AC211" s="434"/>
      <c r="AD211" s="434"/>
      <c r="AE211" s="434"/>
      <c r="AF211" s="434"/>
      <c r="AG211" s="434"/>
    </row>
    <row r="212" spans="1:33" ht="14.25" customHeight="1">
      <c r="A212" s="434"/>
      <c r="B212" s="575"/>
      <c r="C212" s="434"/>
      <c r="D212" s="434"/>
      <c r="E212" s="434"/>
      <c r="F212" s="434"/>
      <c r="G212" s="434"/>
      <c r="H212" s="434"/>
      <c r="I212" s="434"/>
      <c r="J212" s="575"/>
      <c r="K212" s="434"/>
      <c r="L212" s="434"/>
      <c r="M212" s="434"/>
      <c r="N212" s="434"/>
      <c r="O212" s="434"/>
      <c r="P212" s="434"/>
      <c r="Q212" s="434"/>
      <c r="R212" s="434"/>
      <c r="S212" s="434"/>
      <c r="T212" s="434"/>
      <c r="U212" s="434"/>
      <c r="V212" s="434"/>
      <c r="W212" s="434"/>
      <c r="X212" s="434"/>
      <c r="Y212" s="434"/>
      <c r="Z212" s="434"/>
      <c r="AA212" s="434"/>
      <c r="AB212" s="434"/>
      <c r="AC212" s="434"/>
      <c r="AD212" s="434"/>
      <c r="AE212" s="434"/>
      <c r="AF212" s="434"/>
      <c r="AG212" s="434"/>
    </row>
    <row r="213" spans="1:33" ht="14.25" customHeight="1">
      <c r="A213" s="434"/>
      <c r="B213" s="575"/>
      <c r="C213" s="434"/>
      <c r="D213" s="434"/>
      <c r="E213" s="434"/>
      <c r="F213" s="434"/>
      <c r="G213" s="434"/>
      <c r="H213" s="434"/>
      <c r="I213" s="434"/>
      <c r="J213" s="575"/>
      <c r="K213" s="434"/>
      <c r="L213" s="434"/>
      <c r="M213" s="434"/>
      <c r="N213" s="434"/>
      <c r="O213" s="434"/>
      <c r="P213" s="434"/>
      <c r="Q213" s="434"/>
      <c r="R213" s="434"/>
      <c r="S213" s="434"/>
      <c r="T213" s="434"/>
      <c r="U213" s="434"/>
      <c r="V213" s="434"/>
      <c r="W213" s="434"/>
      <c r="X213" s="434"/>
      <c r="Y213" s="434"/>
      <c r="Z213" s="434"/>
      <c r="AA213" s="434"/>
      <c r="AB213" s="434"/>
      <c r="AC213" s="434"/>
      <c r="AD213" s="434"/>
      <c r="AE213" s="434"/>
      <c r="AF213" s="434"/>
      <c r="AG213" s="434"/>
    </row>
    <row r="214" spans="1:33" ht="14.25" customHeight="1">
      <c r="A214" s="434"/>
      <c r="B214" s="575"/>
      <c r="C214" s="434"/>
      <c r="D214" s="434"/>
      <c r="E214" s="434"/>
      <c r="F214" s="434"/>
      <c r="G214" s="434"/>
      <c r="H214" s="434"/>
      <c r="I214" s="434"/>
      <c r="J214" s="575"/>
      <c r="K214" s="434"/>
      <c r="L214" s="434"/>
      <c r="M214" s="434"/>
      <c r="N214" s="434"/>
      <c r="O214" s="434"/>
      <c r="P214" s="434"/>
      <c r="Q214" s="434"/>
      <c r="R214" s="434"/>
      <c r="S214" s="434"/>
      <c r="T214" s="434"/>
      <c r="U214" s="434"/>
      <c r="V214" s="434"/>
      <c r="W214" s="434"/>
      <c r="X214" s="434"/>
      <c r="Y214" s="434"/>
      <c r="Z214" s="434"/>
      <c r="AA214" s="434"/>
      <c r="AB214" s="434"/>
      <c r="AC214" s="434"/>
      <c r="AD214" s="434"/>
      <c r="AE214" s="434"/>
      <c r="AF214" s="434"/>
      <c r="AG214" s="434"/>
    </row>
    <row r="215" spans="1:33" ht="14.25" customHeight="1">
      <c r="A215" s="434"/>
      <c r="B215" s="575"/>
      <c r="C215" s="434"/>
      <c r="D215" s="434"/>
      <c r="E215" s="434"/>
      <c r="F215" s="434"/>
      <c r="G215" s="434"/>
      <c r="H215" s="434"/>
      <c r="I215" s="434"/>
      <c r="J215" s="575"/>
      <c r="K215" s="434"/>
      <c r="L215" s="434"/>
      <c r="M215" s="434"/>
      <c r="N215" s="434"/>
      <c r="O215" s="434"/>
      <c r="P215" s="434"/>
      <c r="Q215" s="434"/>
      <c r="R215" s="434"/>
      <c r="S215" s="434"/>
      <c r="T215" s="434"/>
      <c r="U215" s="434"/>
      <c r="V215" s="434"/>
      <c r="W215" s="434"/>
      <c r="X215" s="434"/>
      <c r="Y215" s="434"/>
      <c r="Z215" s="434"/>
      <c r="AA215" s="434"/>
      <c r="AB215" s="434"/>
      <c r="AC215" s="434"/>
      <c r="AD215" s="434"/>
      <c r="AE215" s="434"/>
      <c r="AF215" s="434"/>
      <c r="AG215" s="434"/>
    </row>
    <row r="216" spans="1:33" ht="14.25" customHeight="1">
      <c r="A216" s="434"/>
      <c r="B216" s="575"/>
      <c r="C216" s="434"/>
      <c r="D216" s="434"/>
      <c r="E216" s="434"/>
      <c r="F216" s="434"/>
      <c r="G216" s="434"/>
      <c r="H216" s="434"/>
      <c r="I216" s="434"/>
      <c r="J216" s="575"/>
      <c r="K216" s="434"/>
      <c r="L216" s="434"/>
      <c r="M216" s="434"/>
      <c r="N216" s="434"/>
      <c r="O216" s="434"/>
      <c r="P216" s="434"/>
      <c r="Q216" s="434"/>
      <c r="R216" s="434"/>
      <c r="S216" s="434"/>
      <c r="T216" s="434"/>
      <c r="U216" s="434"/>
      <c r="V216" s="434"/>
      <c r="W216" s="434"/>
      <c r="X216" s="434"/>
      <c r="Y216" s="434"/>
      <c r="Z216" s="434"/>
      <c r="AA216" s="434"/>
      <c r="AB216" s="434"/>
      <c r="AC216" s="434"/>
      <c r="AD216" s="434"/>
      <c r="AE216" s="434"/>
      <c r="AF216" s="434"/>
      <c r="AG216" s="434"/>
    </row>
    <row r="217" spans="1:33" ht="14.25" customHeight="1">
      <c r="A217" s="434"/>
      <c r="B217" s="575"/>
      <c r="C217" s="434"/>
      <c r="D217" s="434"/>
      <c r="E217" s="434"/>
      <c r="F217" s="434"/>
      <c r="G217" s="434"/>
      <c r="H217" s="434"/>
      <c r="I217" s="434"/>
      <c r="J217" s="575"/>
      <c r="K217" s="434"/>
      <c r="L217" s="434"/>
      <c r="M217" s="434"/>
      <c r="N217" s="434"/>
      <c r="O217" s="434"/>
      <c r="P217" s="434"/>
      <c r="Q217" s="434"/>
      <c r="R217" s="434"/>
      <c r="S217" s="434"/>
      <c r="T217" s="434"/>
      <c r="U217" s="434"/>
      <c r="V217" s="434"/>
      <c r="W217" s="434"/>
      <c r="X217" s="434"/>
      <c r="Y217" s="434"/>
      <c r="Z217" s="434"/>
      <c r="AA217" s="434"/>
      <c r="AB217" s="434"/>
      <c r="AC217" s="434"/>
      <c r="AD217" s="434"/>
      <c r="AE217" s="434"/>
      <c r="AF217" s="434"/>
      <c r="AG217" s="434"/>
    </row>
    <row r="218" spans="1:33" ht="14.25" customHeight="1">
      <c r="A218" s="434"/>
      <c r="B218" s="575"/>
      <c r="C218" s="434"/>
      <c r="D218" s="434"/>
      <c r="E218" s="434"/>
      <c r="F218" s="434"/>
      <c r="G218" s="434"/>
      <c r="H218" s="434"/>
      <c r="I218" s="434"/>
      <c r="J218" s="575"/>
      <c r="K218" s="434"/>
      <c r="L218" s="434"/>
      <c r="M218" s="434"/>
      <c r="N218" s="434"/>
      <c r="O218" s="434"/>
      <c r="P218" s="434"/>
      <c r="Q218" s="434"/>
      <c r="R218" s="434"/>
      <c r="S218" s="434"/>
      <c r="T218" s="434"/>
      <c r="U218" s="434"/>
      <c r="V218" s="434"/>
      <c r="W218" s="434"/>
      <c r="X218" s="434"/>
      <c r="Y218" s="434"/>
      <c r="Z218" s="434"/>
      <c r="AA218" s="434"/>
      <c r="AB218" s="434"/>
      <c r="AC218" s="434"/>
      <c r="AD218" s="434"/>
      <c r="AE218" s="434"/>
      <c r="AF218" s="434"/>
      <c r="AG218" s="434"/>
    </row>
    <row r="219" spans="1:33" ht="14.25" customHeight="1">
      <c r="A219" s="434"/>
      <c r="B219" s="575"/>
      <c r="C219" s="434"/>
      <c r="D219" s="434"/>
      <c r="E219" s="434"/>
      <c r="F219" s="434"/>
      <c r="G219" s="434"/>
      <c r="H219" s="434"/>
      <c r="I219" s="434"/>
      <c r="J219" s="575"/>
      <c r="K219" s="434"/>
      <c r="L219" s="434"/>
      <c r="M219" s="434"/>
      <c r="N219" s="434"/>
      <c r="O219" s="434"/>
      <c r="P219" s="434"/>
      <c r="Q219" s="434"/>
      <c r="R219" s="434"/>
      <c r="S219" s="434"/>
      <c r="T219" s="434"/>
      <c r="U219" s="434"/>
      <c r="V219" s="434"/>
      <c r="W219" s="434"/>
      <c r="X219" s="434"/>
      <c r="Y219" s="434"/>
      <c r="Z219" s="434"/>
      <c r="AA219" s="434"/>
      <c r="AB219" s="434"/>
      <c r="AC219" s="434"/>
      <c r="AD219" s="434"/>
      <c r="AE219" s="434"/>
      <c r="AF219" s="434"/>
      <c r="AG219" s="434"/>
    </row>
    <row r="220" spans="1:33" ht="14.25" customHeight="1">
      <c r="A220" s="434"/>
      <c r="B220" s="575"/>
      <c r="C220" s="434"/>
      <c r="D220" s="434"/>
      <c r="E220" s="434"/>
      <c r="F220" s="434"/>
      <c r="G220" s="434"/>
      <c r="H220" s="434"/>
      <c r="I220" s="434"/>
      <c r="J220" s="575"/>
      <c r="K220" s="434"/>
      <c r="L220" s="434"/>
      <c r="M220" s="434"/>
      <c r="N220" s="434"/>
      <c r="O220" s="434"/>
      <c r="P220" s="434"/>
      <c r="Q220" s="434"/>
      <c r="R220" s="434"/>
      <c r="S220" s="434"/>
      <c r="T220" s="434"/>
      <c r="U220" s="434"/>
      <c r="V220" s="434"/>
      <c r="W220" s="434"/>
      <c r="X220" s="434"/>
      <c r="Y220" s="434"/>
      <c r="Z220" s="434"/>
      <c r="AA220" s="434"/>
      <c r="AB220" s="434"/>
      <c r="AC220" s="434"/>
      <c r="AD220" s="434"/>
      <c r="AE220" s="434"/>
      <c r="AF220" s="434"/>
      <c r="AG220" s="434"/>
    </row>
    <row r="221" spans="1:33" ht="14.25" customHeight="1">
      <c r="A221" s="434"/>
      <c r="B221" s="575"/>
      <c r="C221" s="434"/>
      <c r="D221" s="434"/>
      <c r="E221" s="434"/>
      <c r="F221" s="434"/>
      <c r="G221" s="434"/>
      <c r="H221" s="434"/>
      <c r="I221" s="434"/>
      <c r="J221" s="575"/>
      <c r="K221" s="434"/>
      <c r="L221" s="434"/>
      <c r="M221" s="434"/>
      <c r="N221" s="434"/>
      <c r="O221" s="434"/>
      <c r="P221" s="434"/>
      <c r="Q221" s="434"/>
      <c r="R221" s="434"/>
      <c r="S221" s="434"/>
      <c r="T221" s="434"/>
      <c r="U221" s="434"/>
      <c r="V221" s="434"/>
      <c r="W221" s="434"/>
      <c r="X221" s="434"/>
      <c r="Y221" s="434"/>
      <c r="Z221" s="434"/>
      <c r="AA221" s="434"/>
      <c r="AB221" s="434"/>
      <c r="AC221" s="434"/>
      <c r="AD221" s="434"/>
      <c r="AE221" s="434"/>
      <c r="AF221" s="434"/>
      <c r="AG221" s="434"/>
    </row>
    <row r="222" spans="1:33" ht="14.25" customHeight="1">
      <c r="A222" s="434"/>
      <c r="B222" s="575"/>
      <c r="C222" s="434"/>
      <c r="D222" s="434"/>
      <c r="E222" s="434"/>
      <c r="F222" s="434"/>
      <c r="G222" s="434"/>
      <c r="H222" s="434"/>
      <c r="I222" s="434"/>
      <c r="J222" s="575"/>
      <c r="K222" s="434"/>
      <c r="L222" s="434"/>
      <c r="M222" s="434"/>
      <c r="N222" s="434"/>
      <c r="O222" s="434"/>
      <c r="P222" s="434"/>
      <c r="Q222" s="434"/>
      <c r="R222" s="434"/>
      <c r="S222" s="434"/>
      <c r="T222" s="434"/>
      <c r="U222" s="434"/>
      <c r="V222" s="434"/>
      <c r="W222" s="434"/>
      <c r="X222" s="434"/>
      <c r="Y222" s="434"/>
      <c r="Z222" s="434"/>
      <c r="AA222" s="434"/>
      <c r="AB222" s="434"/>
      <c r="AC222" s="434"/>
      <c r="AD222" s="434"/>
      <c r="AE222" s="434"/>
      <c r="AF222" s="434"/>
      <c r="AG222" s="434"/>
    </row>
    <row r="223" spans="1:33" ht="14.25" customHeight="1">
      <c r="A223" s="434"/>
      <c r="B223" s="575"/>
      <c r="C223" s="434"/>
      <c r="D223" s="434"/>
      <c r="E223" s="434"/>
      <c r="F223" s="434"/>
      <c r="G223" s="434"/>
      <c r="H223" s="434"/>
      <c r="I223" s="434"/>
      <c r="J223" s="575"/>
      <c r="K223" s="434"/>
      <c r="L223" s="434"/>
      <c r="M223" s="434"/>
      <c r="N223" s="434"/>
      <c r="O223" s="434"/>
      <c r="P223" s="434"/>
      <c r="Q223" s="434"/>
      <c r="R223" s="434"/>
      <c r="S223" s="434"/>
      <c r="T223" s="434"/>
      <c r="U223" s="434"/>
      <c r="V223" s="434"/>
      <c r="W223" s="434"/>
      <c r="X223" s="434"/>
      <c r="Y223" s="434"/>
      <c r="Z223" s="434"/>
      <c r="AA223" s="434"/>
      <c r="AB223" s="434"/>
      <c r="AC223" s="434"/>
      <c r="AD223" s="434"/>
      <c r="AE223" s="434"/>
      <c r="AF223" s="434"/>
      <c r="AG223" s="434"/>
    </row>
    <row r="224" spans="1:33" ht="14.25" customHeight="1">
      <c r="A224" s="434"/>
      <c r="B224" s="575"/>
      <c r="C224" s="434"/>
      <c r="D224" s="434"/>
      <c r="E224" s="434"/>
      <c r="F224" s="434"/>
      <c r="G224" s="434"/>
      <c r="H224" s="434"/>
      <c r="I224" s="434"/>
      <c r="J224" s="575"/>
      <c r="K224" s="434"/>
      <c r="L224" s="434"/>
      <c r="M224" s="434"/>
      <c r="N224" s="434"/>
      <c r="O224" s="434"/>
      <c r="P224" s="434"/>
      <c r="Q224" s="434"/>
      <c r="R224" s="434"/>
      <c r="S224" s="434"/>
      <c r="T224" s="434"/>
      <c r="U224" s="434"/>
      <c r="V224" s="434"/>
      <c r="W224" s="434"/>
      <c r="X224" s="434"/>
      <c r="Y224" s="434"/>
      <c r="Z224" s="434"/>
      <c r="AA224" s="434"/>
      <c r="AB224" s="434"/>
      <c r="AC224" s="434"/>
      <c r="AD224" s="434"/>
      <c r="AE224" s="434"/>
      <c r="AF224" s="434"/>
      <c r="AG224" s="434"/>
    </row>
    <row r="225" spans="1:33" ht="14.25" customHeight="1">
      <c r="A225" s="434"/>
      <c r="B225" s="575"/>
      <c r="C225" s="434"/>
      <c r="D225" s="434"/>
      <c r="E225" s="434"/>
      <c r="F225" s="434"/>
      <c r="G225" s="434"/>
      <c r="H225" s="434"/>
      <c r="I225" s="434"/>
      <c r="J225" s="575"/>
      <c r="K225" s="434"/>
      <c r="L225" s="434"/>
      <c r="M225" s="434"/>
      <c r="N225" s="434"/>
      <c r="O225" s="434"/>
      <c r="P225" s="434"/>
      <c r="Q225" s="434"/>
      <c r="R225" s="434"/>
      <c r="S225" s="434"/>
      <c r="T225" s="434"/>
      <c r="U225" s="434"/>
      <c r="V225" s="434"/>
      <c r="W225" s="434"/>
      <c r="X225" s="434"/>
      <c r="Y225" s="434"/>
      <c r="Z225" s="434"/>
      <c r="AA225" s="434"/>
      <c r="AB225" s="434"/>
      <c r="AC225" s="434"/>
      <c r="AD225" s="434"/>
      <c r="AE225" s="434"/>
      <c r="AF225" s="434"/>
      <c r="AG225" s="434"/>
    </row>
    <row r="226" spans="1:33" ht="14.25" customHeight="1">
      <c r="A226" s="434"/>
      <c r="B226" s="575"/>
      <c r="C226" s="434"/>
      <c r="D226" s="434"/>
      <c r="E226" s="434"/>
      <c r="F226" s="434"/>
      <c r="G226" s="434"/>
      <c r="H226" s="434"/>
      <c r="I226" s="434"/>
      <c r="J226" s="575"/>
      <c r="K226" s="434"/>
      <c r="L226" s="434"/>
      <c r="M226" s="434"/>
      <c r="N226" s="434"/>
      <c r="O226" s="434"/>
      <c r="P226" s="434"/>
      <c r="Q226" s="434"/>
      <c r="R226" s="434"/>
      <c r="S226" s="434"/>
      <c r="T226" s="434"/>
      <c r="U226" s="434"/>
      <c r="V226" s="434"/>
      <c r="W226" s="434"/>
      <c r="X226" s="434"/>
      <c r="Y226" s="434"/>
      <c r="Z226" s="434"/>
      <c r="AA226" s="434"/>
      <c r="AB226" s="434"/>
      <c r="AC226" s="434"/>
      <c r="AD226" s="434"/>
      <c r="AE226" s="434"/>
      <c r="AF226" s="434"/>
      <c r="AG226" s="434"/>
    </row>
    <row r="227" spans="1:33" ht="14.25" customHeight="1">
      <c r="A227" s="434"/>
      <c r="B227" s="575"/>
      <c r="C227" s="434"/>
      <c r="D227" s="434"/>
      <c r="E227" s="434"/>
      <c r="F227" s="434"/>
      <c r="G227" s="434"/>
      <c r="H227" s="434"/>
      <c r="I227" s="434"/>
      <c r="J227" s="575"/>
      <c r="K227" s="434"/>
      <c r="L227" s="434"/>
      <c r="M227" s="434"/>
      <c r="N227" s="434"/>
      <c r="O227" s="434"/>
      <c r="P227" s="434"/>
      <c r="Q227" s="434"/>
      <c r="R227" s="434"/>
      <c r="S227" s="434"/>
      <c r="T227" s="434"/>
      <c r="U227" s="434"/>
      <c r="V227" s="434"/>
      <c r="W227" s="434"/>
      <c r="X227" s="434"/>
      <c r="Y227" s="434"/>
      <c r="Z227" s="434"/>
      <c r="AA227" s="434"/>
      <c r="AB227" s="434"/>
      <c r="AC227" s="434"/>
      <c r="AD227" s="434"/>
      <c r="AE227" s="434"/>
      <c r="AF227" s="434"/>
      <c r="AG227" s="434"/>
    </row>
    <row r="228" spans="1:33" ht="14.25" customHeight="1">
      <c r="A228" s="434"/>
      <c r="B228" s="575"/>
      <c r="C228" s="434"/>
      <c r="D228" s="434"/>
      <c r="E228" s="434"/>
      <c r="F228" s="434"/>
      <c r="G228" s="434"/>
      <c r="H228" s="434"/>
      <c r="I228" s="434"/>
      <c r="J228" s="575"/>
      <c r="K228" s="434"/>
      <c r="L228" s="434"/>
      <c r="M228" s="434"/>
      <c r="N228" s="434"/>
      <c r="O228" s="434"/>
      <c r="P228" s="434"/>
      <c r="Q228" s="434"/>
      <c r="R228" s="434"/>
      <c r="S228" s="434"/>
      <c r="T228" s="434"/>
      <c r="U228" s="434"/>
      <c r="V228" s="434"/>
      <c r="W228" s="434"/>
      <c r="X228" s="434"/>
      <c r="Y228" s="434"/>
      <c r="Z228" s="434"/>
      <c r="AA228" s="434"/>
      <c r="AB228" s="434"/>
      <c r="AC228" s="434"/>
      <c r="AD228" s="434"/>
      <c r="AE228" s="434"/>
      <c r="AF228" s="434"/>
      <c r="AG228" s="434"/>
    </row>
    <row r="229" spans="1:33" ht="14.25" customHeight="1">
      <c r="A229" s="434"/>
      <c r="B229" s="575"/>
      <c r="C229" s="434"/>
      <c r="D229" s="434"/>
      <c r="E229" s="434"/>
      <c r="F229" s="434"/>
      <c r="G229" s="434"/>
      <c r="H229" s="434"/>
      <c r="I229" s="434"/>
      <c r="J229" s="575"/>
      <c r="K229" s="434"/>
      <c r="L229" s="434"/>
      <c r="M229" s="434"/>
      <c r="N229" s="434"/>
      <c r="O229" s="434"/>
      <c r="P229" s="434"/>
      <c r="Q229" s="434"/>
      <c r="R229" s="434"/>
      <c r="S229" s="434"/>
      <c r="T229" s="434"/>
      <c r="U229" s="434"/>
      <c r="V229" s="434"/>
      <c r="W229" s="434"/>
      <c r="X229" s="434"/>
      <c r="Y229" s="434"/>
      <c r="Z229" s="434"/>
      <c r="AA229" s="434"/>
      <c r="AB229" s="434"/>
      <c r="AC229" s="434"/>
      <c r="AD229" s="434"/>
      <c r="AE229" s="434"/>
      <c r="AF229" s="434"/>
      <c r="AG229" s="434"/>
    </row>
    <row r="230" spans="1:33" ht="14.25" customHeight="1">
      <c r="A230" s="434"/>
      <c r="B230" s="575"/>
      <c r="C230" s="434"/>
      <c r="D230" s="434"/>
      <c r="E230" s="434"/>
      <c r="F230" s="434"/>
      <c r="G230" s="434"/>
      <c r="H230" s="434"/>
      <c r="I230" s="434"/>
      <c r="J230" s="575"/>
      <c r="K230" s="434"/>
      <c r="L230" s="434"/>
      <c r="M230" s="434"/>
      <c r="N230" s="434"/>
      <c r="O230" s="434"/>
      <c r="P230" s="434"/>
      <c r="Q230" s="434"/>
      <c r="R230" s="434"/>
      <c r="S230" s="434"/>
      <c r="T230" s="434"/>
      <c r="U230" s="434"/>
      <c r="V230" s="434"/>
      <c r="W230" s="434"/>
      <c r="X230" s="434"/>
      <c r="Y230" s="434"/>
      <c r="Z230" s="434"/>
      <c r="AA230" s="434"/>
      <c r="AB230" s="434"/>
      <c r="AC230" s="434"/>
      <c r="AD230" s="434"/>
      <c r="AE230" s="434"/>
      <c r="AF230" s="434"/>
      <c r="AG230" s="434"/>
    </row>
    <row r="231" spans="1:33" ht="14.25" customHeight="1">
      <c r="A231" s="434"/>
      <c r="B231" s="575"/>
      <c r="C231" s="434"/>
      <c r="D231" s="434"/>
      <c r="E231" s="434"/>
      <c r="F231" s="434"/>
      <c r="G231" s="434"/>
      <c r="H231" s="434"/>
      <c r="I231" s="434"/>
      <c r="J231" s="575"/>
      <c r="K231" s="434"/>
      <c r="L231" s="434"/>
      <c r="M231" s="434"/>
      <c r="N231" s="434"/>
      <c r="O231" s="434"/>
      <c r="P231" s="434"/>
      <c r="Q231" s="434"/>
      <c r="R231" s="434"/>
      <c r="S231" s="434"/>
      <c r="T231" s="434"/>
      <c r="U231" s="434"/>
      <c r="V231" s="434"/>
      <c r="W231" s="434"/>
      <c r="X231" s="434"/>
      <c r="Y231" s="434"/>
      <c r="Z231" s="434"/>
      <c r="AA231" s="434"/>
      <c r="AB231" s="434"/>
      <c r="AC231" s="434"/>
      <c r="AD231" s="434"/>
      <c r="AE231" s="434"/>
      <c r="AF231" s="434"/>
      <c r="AG231" s="434"/>
    </row>
    <row r="232" spans="1:33" ht="14.25" customHeight="1">
      <c r="A232" s="434"/>
      <c r="B232" s="575"/>
      <c r="C232" s="434"/>
      <c r="D232" s="434"/>
      <c r="E232" s="434"/>
      <c r="F232" s="434"/>
      <c r="G232" s="434"/>
      <c r="H232" s="434"/>
      <c r="I232" s="434"/>
      <c r="J232" s="575"/>
      <c r="K232" s="434"/>
      <c r="L232" s="434"/>
      <c r="M232" s="434"/>
      <c r="N232" s="434"/>
      <c r="O232" s="434"/>
      <c r="P232" s="434"/>
      <c r="Q232" s="434"/>
      <c r="R232" s="434"/>
      <c r="S232" s="434"/>
      <c r="T232" s="434"/>
      <c r="U232" s="434"/>
      <c r="V232" s="434"/>
      <c r="W232" s="434"/>
      <c r="X232" s="434"/>
      <c r="Y232" s="434"/>
      <c r="Z232" s="434"/>
      <c r="AA232" s="434"/>
      <c r="AB232" s="434"/>
      <c r="AC232" s="434"/>
      <c r="AD232" s="434"/>
      <c r="AE232" s="434"/>
      <c r="AF232" s="434"/>
      <c r="AG232" s="434"/>
    </row>
    <row r="233" spans="1:33" ht="14.25" customHeight="1">
      <c r="A233" s="434"/>
      <c r="B233" s="575"/>
      <c r="C233" s="434"/>
      <c r="D233" s="434"/>
      <c r="E233" s="434"/>
      <c r="F233" s="434"/>
      <c r="G233" s="434"/>
      <c r="H233" s="434"/>
      <c r="I233" s="434"/>
      <c r="J233" s="575"/>
      <c r="K233" s="434"/>
      <c r="L233" s="434"/>
      <c r="M233" s="434"/>
      <c r="N233" s="434"/>
      <c r="O233" s="434"/>
      <c r="P233" s="434"/>
      <c r="Q233" s="434"/>
      <c r="R233" s="434"/>
      <c r="S233" s="434"/>
      <c r="T233" s="434"/>
      <c r="U233" s="434"/>
      <c r="V233" s="434"/>
      <c r="W233" s="434"/>
      <c r="X233" s="434"/>
      <c r="Y233" s="434"/>
      <c r="Z233" s="434"/>
      <c r="AA233" s="434"/>
      <c r="AB233" s="434"/>
      <c r="AC233" s="434"/>
      <c r="AD233" s="434"/>
      <c r="AE233" s="434"/>
      <c r="AF233" s="434"/>
      <c r="AG233" s="434"/>
    </row>
    <row r="234" spans="1:33" ht="14.25" customHeight="1">
      <c r="A234" s="434"/>
      <c r="B234" s="575"/>
      <c r="C234" s="434"/>
      <c r="D234" s="434"/>
      <c r="E234" s="434"/>
      <c r="F234" s="434"/>
      <c r="G234" s="434"/>
      <c r="H234" s="434"/>
      <c r="I234" s="434"/>
      <c r="J234" s="575"/>
      <c r="K234" s="434"/>
      <c r="L234" s="434"/>
      <c r="M234" s="434"/>
      <c r="N234" s="434"/>
      <c r="O234" s="434"/>
      <c r="P234" s="434"/>
      <c r="Q234" s="434"/>
      <c r="R234" s="434"/>
      <c r="S234" s="434"/>
      <c r="T234" s="434"/>
      <c r="U234" s="434"/>
      <c r="V234" s="434"/>
      <c r="W234" s="434"/>
      <c r="X234" s="434"/>
      <c r="Y234" s="434"/>
      <c r="Z234" s="434"/>
      <c r="AA234" s="434"/>
      <c r="AB234" s="434"/>
      <c r="AC234" s="434"/>
      <c r="AD234" s="434"/>
      <c r="AE234" s="434"/>
      <c r="AF234" s="434"/>
      <c r="AG234" s="434"/>
    </row>
    <row r="235" spans="1:33" ht="14.25" customHeight="1">
      <c r="A235" s="434"/>
      <c r="B235" s="575"/>
      <c r="C235" s="434"/>
      <c r="D235" s="434"/>
      <c r="E235" s="434"/>
      <c r="F235" s="434"/>
      <c r="G235" s="434"/>
      <c r="H235" s="434"/>
      <c r="I235" s="434"/>
      <c r="J235" s="575"/>
      <c r="K235" s="434"/>
      <c r="L235" s="434"/>
      <c r="M235" s="434"/>
      <c r="N235" s="434"/>
      <c r="O235" s="434"/>
      <c r="P235" s="434"/>
      <c r="Q235" s="434"/>
      <c r="R235" s="434"/>
      <c r="S235" s="434"/>
      <c r="T235" s="434"/>
      <c r="U235" s="434"/>
      <c r="V235" s="434"/>
      <c r="W235" s="434"/>
      <c r="X235" s="434"/>
      <c r="Y235" s="434"/>
      <c r="Z235" s="434"/>
      <c r="AA235" s="434"/>
      <c r="AB235" s="434"/>
      <c r="AC235" s="434"/>
      <c r="AD235" s="434"/>
      <c r="AE235" s="434"/>
      <c r="AF235" s="434"/>
      <c r="AG235" s="434"/>
    </row>
    <row r="236" spans="1:33" ht="14.25" customHeight="1">
      <c r="A236" s="434"/>
      <c r="B236" s="575"/>
      <c r="C236" s="434"/>
      <c r="D236" s="434"/>
      <c r="E236" s="434"/>
      <c r="F236" s="434"/>
      <c r="G236" s="434"/>
      <c r="H236" s="434"/>
      <c r="I236" s="434"/>
      <c r="J236" s="575"/>
      <c r="K236" s="434"/>
      <c r="L236" s="434"/>
      <c r="M236" s="434"/>
      <c r="N236" s="434"/>
      <c r="O236" s="434"/>
      <c r="P236" s="434"/>
      <c r="Q236" s="434"/>
      <c r="R236" s="434"/>
      <c r="S236" s="434"/>
      <c r="T236" s="434"/>
      <c r="U236" s="434"/>
      <c r="V236" s="434"/>
      <c r="W236" s="434"/>
      <c r="X236" s="434"/>
      <c r="Y236" s="434"/>
      <c r="Z236" s="434"/>
      <c r="AA236" s="434"/>
      <c r="AB236" s="434"/>
      <c r="AC236" s="434"/>
      <c r="AD236" s="434"/>
      <c r="AE236" s="434"/>
      <c r="AF236" s="434"/>
      <c r="AG236" s="434"/>
    </row>
    <row r="237" spans="1:33" ht="14.25" customHeight="1">
      <c r="A237" s="434"/>
      <c r="B237" s="575"/>
      <c r="C237" s="434"/>
      <c r="D237" s="434"/>
      <c r="E237" s="434"/>
      <c r="F237" s="434"/>
      <c r="G237" s="434"/>
      <c r="H237" s="434"/>
      <c r="I237" s="434"/>
      <c r="J237" s="575"/>
      <c r="K237" s="434"/>
      <c r="L237" s="434"/>
      <c r="M237" s="434"/>
      <c r="N237" s="434"/>
      <c r="O237" s="434"/>
      <c r="P237" s="434"/>
      <c r="Q237" s="434"/>
      <c r="R237" s="434"/>
      <c r="S237" s="434"/>
      <c r="T237" s="434"/>
      <c r="U237" s="434"/>
      <c r="V237" s="434"/>
      <c r="W237" s="434"/>
      <c r="X237" s="434"/>
      <c r="Y237" s="434"/>
      <c r="Z237" s="434"/>
      <c r="AA237" s="434"/>
      <c r="AB237" s="434"/>
      <c r="AC237" s="434"/>
      <c r="AD237" s="434"/>
      <c r="AE237" s="434"/>
      <c r="AF237" s="434"/>
      <c r="AG237" s="434"/>
    </row>
    <row r="238" spans="1:33" ht="14.25" customHeight="1">
      <c r="A238" s="434"/>
      <c r="B238" s="575"/>
      <c r="C238" s="434"/>
      <c r="D238" s="434"/>
      <c r="E238" s="434"/>
      <c r="F238" s="434"/>
      <c r="G238" s="434"/>
      <c r="H238" s="434"/>
      <c r="I238" s="434"/>
      <c r="J238" s="575"/>
      <c r="K238" s="434"/>
      <c r="L238" s="434"/>
      <c r="M238" s="434"/>
      <c r="N238" s="434"/>
      <c r="O238" s="434"/>
      <c r="P238" s="434"/>
      <c r="Q238" s="434"/>
      <c r="R238" s="434"/>
      <c r="S238" s="434"/>
      <c r="T238" s="434"/>
      <c r="U238" s="434"/>
      <c r="V238" s="434"/>
      <c r="W238" s="434"/>
      <c r="X238" s="434"/>
      <c r="Y238" s="434"/>
      <c r="Z238" s="434"/>
      <c r="AA238" s="434"/>
      <c r="AB238" s="434"/>
      <c r="AC238" s="434"/>
      <c r="AD238" s="434"/>
      <c r="AE238" s="434"/>
      <c r="AF238" s="434"/>
      <c r="AG238" s="434"/>
    </row>
    <row r="239" spans="1:33" ht="14.25" customHeight="1">
      <c r="A239" s="434"/>
      <c r="B239" s="575"/>
      <c r="C239" s="434"/>
      <c r="D239" s="434"/>
      <c r="E239" s="434"/>
      <c r="F239" s="434"/>
      <c r="G239" s="434"/>
      <c r="H239" s="434"/>
      <c r="I239" s="434"/>
      <c r="J239" s="575"/>
      <c r="K239" s="434"/>
      <c r="L239" s="434"/>
      <c r="M239" s="434"/>
      <c r="N239" s="434"/>
      <c r="O239" s="434"/>
      <c r="P239" s="434"/>
      <c r="Q239" s="434"/>
      <c r="R239" s="434"/>
      <c r="S239" s="434"/>
      <c r="T239" s="434"/>
      <c r="U239" s="434"/>
      <c r="V239" s="434"/>
      <c r="W239" s="434"/>
      <c r="X239" s="434"/>
      <c r="Y239" s="434"/>
      <c r="Z239" s="434"/>
      <c r="AA239" s="434"/>
      <c r="AB239" s="434"/>
      <c r="AC239" s="434"/>
      <c r="AD239" s="434"/>
      <c r="AE239" s="434"/>
      <c r="AF239" s="434"/>
      <c r="AG239" s="434"/>
    </row>
    <row r="240" spans="1:33" ht="14.25" customHeight="1">
      <c r="A240" s="434"/>
      <c r="B240" s="575"/>
      <c r="C240" s="434"/>
      <c r="D240" s="434"/>
      <c r="E240" s="434"/>
      <c r="F240" s="434"/>
      <c r="G240" s="434"/>
      <c r="H240" s="434"/>
      <c r="I240" s="434"/>
      <c r="J240" s="575"/>
      <c r="K240" s="434"/>
      <c r="L240" s="434"/>
      <c r="M240" s="434"/>
      <c r="N240" s="434"/>
      <c r="O240" s="434"/>
      <c r="P240" s="434"/>
      <c r="Q240" s="434"/>
      <c r="R240" s="434"/>
      <c r="S240" s="434"/>
      <c r="T240" s="434"/>
      <c r="U240" s="434"/>
      <c r="V240" s="434"/>
      <c r="W240" s="434"/>
      <c r="X240" s="434"/>
      <c r="Y240" s="434"/>
      <c r="Z240" s="434"/>
      <c r="AA240" s="434"/>
      <c r="AB240" s="434"/>
      <c r="AC240" s="434"/>
      <c r="AD240" s="434"/>
      <c r="AE240" s="434"/>
      <c r="AF240" s="434"/>
      <c r="AG240" s="434"/>
    </row>
    <row r="241" spans="1:33" ht="14.25" customHeight="1">
      <c r="A241" s="434"/>
      <c r="B241" s="575"/>
      <c r="C241" s="434"/>
      <c r="D241" s="434"/>
      <c r="E241" s="434"/>
      <c r="F241" s="434"/>
      <c r="G241" s="434"/>
      <c r="H241" s="434"/>
      <c r="I241" s="434"/>
      <c r="J241" s="575"/>
      <c r="K241" s="434"/>
      <c r="L241" s="434"/>
      <c r="M241" s="434"/>
      <c r="N241" s="434"/>
      <c r="O241" s="434"/>
      <c r="P241" s="434"/>
      <c r="Q241" s="434"/>
      <c r="R241" s="434"/>
      <c r="S241" s="434"/>
      <c r="T241" s="434"/>
      <c r="U241" s="434"/>
      <c r="V241" s="434"/>
      <c r="W241" s="434"/>
      <c r="X241" s="434"/>
      <c r="Y241" s="434"/>
      <c r="Z241" s="434"/>
      <c r="AA241" s="434"/>
      <c r="AB241" s="434"/>
      <c r="AC241" s="434"/>
      <c r="AD241" s="434"/>
      <c r="AE241" s="434"/>
      <c r="AF241" s="434"/>
      <c r="AG241" s="434"/>
    </row>
    <row r="242" spans="1:33" ht="14.25" customHeight="1">
      <c r="A242" s="434"/>
      <c r="B242" s="575"/>
      <c r="C242" s="434"/>
      <c r="D242" s="434"/>
      <c r="E242" s="434"/>
      <c r="F242" s="434"/>
      <c r="G242" s="434"/>
      <c r="H242" s="434"/>
      <c r="I242" s="434"/>
      <c r="J242" s="575"/>
      <c r="K242" s="434"/>
      <c r="L242" s="434"/>
      <c r="M242" s="434"/>
      <c r="N242" s="434"/>
      <c r="O242" s="434"/>
      <c r="P242" s="434"/>
      <c r="Q242" s="434"/>
      <c r="R242" s="434"/>
      <c r="S242" s="434"/>
      <c r="T242" s="434"/>
      <c r="U242" s="434"/>
      <c r="V242" s="434"/>
      <c r="W242" s="434"/>
      <c r="X242" s="434"/>
      <c r="Y242" s="434"/>
      <c r="Z242" s="434"/>
      <c r="AA242" s="434"/>
      <c r="AB242" s="434"/>
      <c r="AC242" s="434"/>
      <c r="AD242" s="434"/>
      <c r="AE242" s="434"/>
      <c r="AF242" s="434"/>
      <c r="AG242" s="434"/>
    </row>
    <row r="243" spans="1:33" ht="14.25" customHeight="1">
      <c r="A243" s="434"/>
      <c r="B243" s="575"/>
      <c r="C243" s="434"/>
      <c r="D243" s="434"/>
      <c r="E243" s="434"/>
      <c r="F243" s="434"/>
      <c r="G243" s="434"/>
      <c r="H243" s="434"/>
      <c r="I243" s="434"/>
      <c r="J243" s="575"/>
      <c r="K243" s="434"/>
      <c r="L243" s="434"/>
      <c r="M243" s="434"/>
      <c r="N243" s="434"/>
      <c r="O243" s="434"/>
      <c r="P243" s="434"/>
      <c r="Q243" s="434"/>
      <c r="R243" s="434"/>
      <c r="S243" s="434"/>
      <c r="T243" s="434"/>
      <c r="U243" s="434"/>
      <c r="V243" s="434"/>
      <c r="W243" s="434"/>
      <c r="X243" s="434"/>
      <c r="Y243" s="434"/>
      <c r="Z243" s="434"/>
      <c r="AA243" s="434"/>
      <c r="AB243" s="434"/>
      <c r="AC243" s="434"/>
      <c r="AD243" s="434"/>
      <c r="AE243" s="434"/>
      <c r="AF243" s="434"/>
      <c r="AG243" s="434"/>
    </row>
    <row r="244" spans="1:33" ht="14.25" customHeight="1">
      <c r="A244" s="434"/>
      <c r="B244" s="575"/>
      <c r="C244" s="434"/>
      <c r="D244" s="434"/>
      <c r="E244" s="434"/>
      <c r="F244" s="434"/>
      <c r="G244" s="434"/>
      <c r="H244" s="434"/>
      <c r="I244" s="434"/>
      <c r="J244" s="575"/>
      <c r="K244" s="434"/>
      <c r="L244" s="434"/>
      <c r="M244" s="434"/>
      <c r="N244" s="434"/>
      <c r="O244" s="434"/>
      <c r="P244" s="434"/>
      <c r="Q244" s="434"/>
      <c r="R244" s="434"/>
      <c r="S244" s="434"/>
      <c r="T244" s="434"/>
      <c r="U244" s="434"/>
      <c r="V244" s="434"/>
      <c r="W244" s="434"/>
      <c r="X244" s="434"/>
      <c r="Y244" s="434"/>
      <c r="Z244" s="434"/>
      <c r="AA244" s="434"/>
      <c r="AB244" s="434"/>
      <c r="AC244" s="434"/>
      <c r="AD244" s="434"/>
      <c r="AE244" s="434"/>
      <c r="AF244" s="434"/>
      <c r="AG244" s="434"/>
    </row>
    <row r="245" spans="1:33" ht="14.25" customHeight="1">
      <c r="A245" s="434"/>
      <c r="B245" s="575"/>
      <c r="C245" s="434"/>
      <c r="D245" s="434"/>
      <c r="E245" s="434"/>
      <c r="F245" s="434"/>
      <c r="G245" s="434"/>
      <c r="H245" s="434"/>
      <c r="I245" s="434"/>
      <c r="J245" s="575"/>
      <c r="K245" s="434"/>
      <c r="L245" s="434"/>
      <c r="M245" s="434"/>
      <c r="N245" s="434"/>
      <c r="O245" s="434"/>
      <c r="P245" s="434"/>
      <c r="Q245" s="434"/>
      <c r="R245" s="434"/>
      <c r="S245" s="434"/>
      <c r="T245" s="434"/>
      <c r="U245" s="434"/>
      <c r="V245" s="434"/>
      <c r="W245" s="434"/>
      <c r="X245" s="434"/>
      <c r="Y245" s="434"/>
      <c r="Z245" s="434"/>
      <c r="AA245" s="434"/>
      <c r="AB245" s="434"/>
      <c r="AC245" s="434"/>
      <c r="AD245" s="434"/>
      <c r="AE245" s="434"/>
      <c r="AF245" s="434"/>
      <c r="AG245" s="434"/>
    </row>
    <row r="246" spans="1:33" ht="14.25" customHeight="1">
      <c r="A246" s="434"/>
      <c r="B246" s="575"/>
      <c r="C246" s="434"/>
      <c r="D246" s="434"/>
      <c r="E246" s="434"/>
      <c r="F246" s="434"/>
      <c r="G246" s="434"/>
      <c r="H246" s="434"/>
      <c r="I246" s="434"/>
      <c r="J246" s="575"/>
      <c r="K246" s="434"/>
      <c r="L246" s="434"/>
      <c r="M246" s="434"/>
      <c r="N246" s="434"/>
      <c r="O246" s="434"/>
      <c r="P246" s="434"/>
      <c r="Q246" s="434"/>
      <c r="R246" s="434"/>
      <c r="S246" s="434"/>
      <c r="T246" s="434"/>
      <c r="U246" s="434"/>
      <c r="V246" s="434"/>
      <c r="W246" s="434"/>
      <c r="X246" s="434"/>
      <c r="Y246" s="434"/>
      <c r="Z246" s="434"/>
      <c r="AA246" s="434"/>
      <c r="AB246" s="434"/>
      <c r="AC246" s="434"/>
      <c r="AD246" s="434"/>
      <c r="AE246" s="434"/>
      <c r="AF246" s="434"/>
      <c r="AG246" s="434"/>
    </row>
    <row r="247" spans="1:33" ht="14.25" customHeight="1">
      <c r="A247" s="434"/>
      <c r="B247" s="575"/>
      <c r="C247" s="434"/>
      <c r="D247" s="434"/>
      <c r="E247" s="434"/>
      <c r="F247" s="434"/>
      <c r="G247" s="434"/>
      <c r="H247" s="434"/>
      <c r="I247" s="434"/>
      <c r="J247" s="575"/>
      <c r="K247" s="434"/>
      <c r="L247" s="434"/>
      <c r="M247" s="434"/>
      <c r="N247" s="434"/>
      <c r="O247" s="434"/>
      <c r="P247" s="434"/>
      <c r="Q247" s="434"/>
      <c r="R247" s="434"/>
      <c r="S247" s="434"/>
      <c r="T247" s="434"/>
      <c r="U247" s="434"/>
      <c r="V247" s="434"/>
      <c r="W247" s="434"/>
      <c r="X247" s="434"/>
      <c r="Y247" s="434"/>
      <c r="Z247" s="434"/>
      <c r="AA247" s="434"/>
      <c r="AB247" s="434"/>
      <c r="AC247" s="434"/>
      <c r="AD247" s="434"/>
      <c r="AE247" s="434"/>
      <c r="AF247" s="434"/>
      <c r="AG247" s="434"/>
    </row>
    <row r="248" spans="1:33" ht="14.25" customHeight="1">
      <c r="A248" s="434"/>
      <c r="B248" s="575"/>
      <c r="C248" s="434"/>
      <c r="D248" s="434"/>
      <c r="E248" s="434"/>
      <c r="F248" s="434"/>
      <c r="G248" s="434"/>
      <c r="H248" s="434"/>
      <c r="I248" s="434"/>
      <c r="J248" s="575"/>
      <c r="K248" s="434"/>
      <c r="L248" s="434"/>
      <c r="M248" s="434"/>
      <c r="N248" s="434"/>
      <c r="O248" s="434"/>
      <c r="P248" s="434"/>
      <c r="Q248" s="434"/>
      <c r="R248" s="434"/>
      <c r="S248" s="434"/>
      <c r="T248" s="434"/>
      <c r="U248" s="434"/>
      <c r="V248" s="434"/>
      <c r="W248" s="434"/>
      <c r="X248" s="434"/>
      <c r="Y248" s="434"/>
      <c r="Z248" s="434"/>
      <c r="AA248" s="434"/>
      <c r="AB248" s="434"/>
      <c r="AC248" s="434"/>
      <c r="AD248" s="434"/>
      <c r="AE248" s="434"/>
      <c r="AF248" s="434"/>
      <c r="AG248" s="434"/>
    </row>
    <row r="249" spans="1:33" ht="14.25" customHeight="1">
      <c r="A249" s="434"/>
      <c r="B249" s="575"/>
      <c r="C249" s="434"/>
      <c r="D249" s="434"/>
      <c r="E249" s="434"/>
      <c r="F249" s="434"/>
      <c r="G249" s="434"/>
      <c r="H249" s="434"/>
      <c r="I249" s="434"/>
      <c r="J249" s="575"/>
      <c r="K249" s="434"/>
      <c r="L249" s="434"/>
      <c r="M249" s="434"/>
      <c r="N249" s="434"/>
      <c r="O249" s="434"/>
      <c r="P249" s="434"/>
      <c r="Q249" s="434"/>
      <c r="R249" s="434"/>
      <c r="S249" s="434"/>
      <c r="T249" s="434"/>
      <c r="U249" s="434"/>
      <c r="V249" s="434"/>
      <c r="W249" s="434"/>
      <c r="X249" s="434"/>
      <c r="Y249" s="434"/>
      <c r="Z249" s="434"/>
      <c r="AA249" s="434"/>
      <c r="AB249" s="434"/>
      <c r="AC249" s="434"/>
      <c r="AD249" s="434"/>
      <c r="AE249" s="434"/>
      <c r="AF249" s="434"/>
      <c r="AG249" s="434"/>
    </row>
    <row r="250" spans="1:33" ht="14.25" customHeight="1">
      <c r="A250" s="434"/>
      <c r="B250" s="575"/>
      <c r="C250" s="434"/>
      <c r="D250" s="434"/>
      <c r="E250" s="434"/>
      <c r="F250" s="434"/>
      <c r="G250" s="434"/>
      <c r="H250" s="434"/>
      <c r="I250" s="434"/>
      <c r="J250" s="575"/>
      <c r="K250" s="434"/>
      <c r="L250" s="434"/>
      <c r="M250" s="434"/>
      <c r="N250" s="434"/>
      <c r="O250" s="434"/>
      <c r="P250" s="434"/>
      <c r="Q250" s="434"/>
      <c r="R250" s="434"/>
      <c r="S250" s="434"/>
      <c r="T250" s="434"/>
      <c r="U250" s="434"/>
      <c r="V250" s="434"/>
      <c r="W250" s="434"/>
      <c r="X250" s="434"/>
      <c r="Y250" s="434"/>
      <c r="Z250" s="434"/>
      <c r="AA250" s="434"/>
      <c r="AB250" s="434"/>
      <c r="AC250" s="434"/>
      <c r="AD250" s="434"/>
      <c r="AE250" s="434"/>
      <c r="AF250" s="434"/>
      <c r="AG250" s="434"/>
    </row>
    <row r="251" spans="1:33" ht="14.25" customHeight="1">
      <c r="A251" s="434"/>
      <c r="B251" s="575"/>
      <c r="C251" s="434"/>
      <c r="D251" s="434"/>
      <c r="E251" s="434"/>
      <c r="F251" s="434"/>
      <c r="G251" s="434"/>
      <c r="H251" s="434"/>
      <c r="I251" s="434"/>
      <c r="J251" s="575"/>
      <c r="K251" s="434"/>
      <c r="L251" s="434"/>
      <c r="M251" s="434"/>
      <c r="N251" s="434"/>
      <c r="O251" s="434"/>
      <c r="P251" s="434"/>
      <c r="Q251" s="434"/>
      <c r="R251" s="434"/>
      <c r="S251" s="434"/>
      <c r="T251" s="434"/>
      <c r="U251" s="434"/>
      <c r="V251" s="434"/>
      <c r="W251" s="434"/>
      <c r="X251" s="434"/>
      <c r="Y251" s="434"/>
      <c r="Z251" s="434"/>
      <c r="AA251" s="434"/>
      <c r="AB251" s="434"/>
      <c r="AC251" s="434"/>
      <c r="AD251" s="434"/>
      <c r="AE251" s="434"/>
      <c r="AF251" s="434"/>
      <c r="AG251" s="434"/>
    </row>
    <row r="252" spans="1:33" ht="14.25" customHeight="1">
      <c r="A252" s="434"/>
      <c r="B252" s="575"/>
      <c r="C252" s="434"/>
      <c r="D252" s="434"/>
      <c r="E252" s="434"/>
      <c r="F252" s="434"/>
      <c r="G252" s="434"/>
      <c r="H252" s="434"/>
      <c r="I252" s="434"/>
      <c r="J252" s="575"/>
      <c r="K252" s="434"/>
      <c r="L252" s="434"/>
      <c r="M252" s="434"/>
      <c r="N252" s="434"/>
      <c r="O252" s="434"/>
      <c r="P252" s="434"/>
      <c r="Q252" s="434"/>
      <c r="R252" s="434"/>
      <c r="S252" s="434"/>
      <c r="T252" s="434"/>
      <c r="U252" s="434"/>
      <c r="V252" s="434"/>
      <c r="W252" s="434"/>
      <c r="X252" s="434"/>
      <c r="Y252" s="434"/>
      <c r="Z252" s="434"/>
      <c r="AA252" s="434"/>
      <c r="AB252" s="434"/>
      <c r="AC252" s="434"/>
      <c r="AD252" s="434"/>
      <c r="AE252" s="434"/>
      <c r="AF252" s="434"/>
      <c r="AG252" s="434"/>
    </row>
    <row r="253" spans="1:33" ht="14.25" customHeight="1">
      <c r="A253" s="434"/>
      <c r="B253" s="575"/>
      <c r="C253" s="434"/>
      <c r="D253" s="434"/>
      <c r="E253" s="434"/>
      <c r="F253" s="434"/>
      <c r="G253" s="434"/>
      <c r="H253" s="434"/>
      <c r="I253" s="434"/>
      <c r="J253" s="575"/>
      <c r="K253" s="434"/>
      <c r="L253" s="434"/>
      <c r="M253" s="434"/>
      <c r="N253" s="434"/>
      <c r="O253" s="434"/>
      <c r="P253" s="434"/>
      <c r="Q253" s="434"/>
      <c r="R253" s="434"/>
      <c r="S253" s="434"/>
      <c r="T253" s="434"/>
      <c r="U253" s="434"/>
      <c r="V253" s="434"/>
      <c r="W253" s="434"/>
      <c r="X253" s="434"/>
      <c r="Y253" s="434"/>
      <c r="Z253" s="434"/>
      <c r="AA253" s="434"/>
      <c r="AB253" s="434"/>
      <c r="AC253" s="434"/>
      <c r="AD253" s="434"/>
      <c r="AE253" s="434"/>
      <c r="AF253" s="434"/>
      <c r="AG253" s="434"/>
    </row>
    <row r="254" spans="1:33" ht="14.25" customHeight="1">
      <c r="A254" s="434"/>
      <c r="B254" s="575"/>
      <c r="C254" s="434"/>
      <c r="D254" s="434"/>
      <c r="E254" s="434"/>
      <c r="F254" s="434"/>
      <c r="G254" s="434"/>
      <c r="H254" s="434"/>
      <c r="I254" s="434"/>
      <c r="J254" s="575"/>
      <c r="K254" s="434"/>
      <c r="L254" s="434"/>
      <c r="M254" s="434"/>
      <c r="N254" s="434"/>
      <c r="O254" s="434"/>
      <c r="P254" s="434"/>
      <c r="Q254" s="434"/>
      <c r="R254" s="434"/>
      <c r="S254" s="434"/>
      <c r="T254" s="434"/>
      <c r="U254" s="434"/>
      <c r="V254" s="434"/>
      <c r="W254" s="434"/>
      <c r="X254" s="434"/>
      <c r="Y254" s="434"/>
      <c r="Z254" s="434"/>
      <c r="AA254" s="434"/>
      <c r="AB254" s="434"/>
      <c r="AC254" s="434"/>
      <c r="AD254" s="434"/>
      <c r="AE254" s="434"/>
      <c r="AF254" s="434"/>
      <c r="AG254" s="434"/>
    </row>
    <row r="255" spans="1:33" ht="14.25" customHeight="1">
      <c r="A255" s="434"/>
      <c r="B255" s="575"/>
      <c r="C255" s="434"/>
      <c r="D255" s="434"/>
      <c r="E255" s="434"/>
      <c r="F255" s="434"/>
      <c r="G255" s="434"/>
      <c r="H255" s="434"/>
      <c r="I255" s="434"/>
      <c r="J255" s="575"/>
      <c r="K255" s="434"/>
      <c r="L255" s="434"/>
      <c r="M255" s="434"/>
      <c r="N255" s="434"/>
      <c r="O255" s="434"/>
      <c r="P255" s="434"/>
      <c r="Q255" s="434"/>
      <c r="R255" s="434"/>
      <c r="S255" s="434"/>
      <c r="T255" s="434"/>
      <c r="U255" s="434"/>
      <c r="V255" s="434"/>
      <c r="W255" s="434"/>
      <c r="X255" s="434"/>
      <c r="Y255" s="434"/>
      <c r="Z255" s="434"/>
      <c r="AA255" s="434"/>
      <c r="AB255" s="434"/>
      <c r="AC255" s="434"/>
      <c r="AD255" s="434"/>
      <c r="AE255" s="434"/>
      <c r="AF255" s="434"/>
      <c r="AG255" s="434"/>
    </row>
    <row r="256" spans="1:33" ht="14.25" customHeight="1">
      <c r="A256" s="434"/>
      <c r="B256" s="575"/>
      <c r="C256" s="434"/>
      <c r="D256" s="434"/>
      <c r="E256" s="434"/>
      <c r="F256" s="434"/>
      <c r="G256" s="434"/>
      <c r="H256" s="434"/>
      <c r="I256" s="434"/>
      <c r="J256" s="575"/>
      <c r="K256" s="434"/>
      <c r="L256" s="434"/>
      <c r="M256" s="434"/>
      <c r="N256" s="434"/>
      <c r="O256" s="434"/>
      <c r="P256" s="434"/>
      <c r="Q256" s="434"/>
      <c r="R256" s="434"/>
      <c r="S256" s="434"/>
      <c r="T256" s="434"/>
      <c r="U256" s="434"/>
      <c r="V256" s="434"/>
      <c r="W256" s="434"/>
      <c r="X256" s="434"/>
      <c r="Y256" s="434"/>
      <c r="Z256" s="434"/>
      <c r="AA256" s="434"/>
      <c r="AB256" s="434"/>
      <c r="AC256" s="434"/>
      <c r="AD256" s="434"/>
      <c r="AE256" s="434"/>
      <c r="AF256" s="434"/>
      <c r="AG256" s="434"/>
    </row>
    <row r="257" spans="1:33" ht="14.25" customHeight="1">
      <c r="A257" s="434"/>
      <c r="B257" s="575"/>
      <c r="C257" s="434"/>
      <c r="D257" s="434"/>
      <c r="E257" s="434"/>
      <c r="F257" s="434"/>
      <c r="G257" s="434"/>
      <c r="H257" s="434"/>
      <c r="I257" s="434"/>
      <c r="J257" s="575"/>
      <c r="K257" s="434"/>
      <c r="L257" s="434"/>
      <c r="M257" s="434"/>
      <c r="N257" s="434"/>
      <c r="O257" s="434"/>
      <c r="P257" s="434"/>
      <c r="Q257" s="434"/>
      <c r="R257" s="434"/>
      <c r="S257" s="434"/>
      <c r="T257" s="434"/>
      <c r="U257" s="434"/>
      <c r="V257" s="434"/>
      <c r="W257" s="434"/>
      <c r="X257" s="434"/>
      <c r="Y257" s="434"/>
      <c r="Z257" s="434"/>
      <c r="AA257" s="434"/>
      <c r="AB257" s="434"/>
      <c r="AC257" s="434"/>
      <c r="AD257" s="434"/>
      <c r="AE257" s="434"/>
      <c r="AF257" s="434"/>
      <c r="AG257" s="434"/>
    </row>
    <row r="258" spans="1:33" ht="14.25" customHeight="1">
      <c r="A258" s="434"/>
      <c r="B258" s="575"/>
      <c r="C258" s="434"/>
      <c r="D258" s="434"/>
      <c r="E258" s="434"/>
      <c r="F258" s="434"/>
      <c r="G258" s="434"/>
      <c r="H258" s="434"/>
      <c r="I258" s="434"/>
      <c r="J258" s="575"/>
      <c r="K258" s="434"/>
      <c r="L258" s="434"/>
      <c r="M258" s="434"/>
      <c r="N258" s="434"/>
      <c r="O258" s="434"/>
      <c r="P258" s="434"/>
      <c r="Q258" s="434"/>
      <c r="R258" s="434"/>
      <c r="S258" s="434"/>
      <c r="T258" s="434"/>
      <c r="U258" s="434"/>
      <c r="V258" s="434"/>
      <c r="W258" s="434"/>
      <c r="X258" s="434"/>
      <c r="Y258" s="434"/>
      <c r="Z258" s="434"/>
      <c r="AA258" s="434"/>
      <c r="AB258" s="434"/>
      <c r="AC258" s="434"/>
      <c r="AD258" s="434"/>
      <c r="AE258" s="434"/>
      <c r="AF258" s="434"/>
      <c r="AG258" s="434"/>
    </row>
    <row r="259" spans="1:33" ht="14.25" customHeight="1">
      <c r="A259" s="434"/>
      <c r="B259" s="575"/>
      <c r="C259" s="434"/>
      <c r="D259" s="434"/>
      <c r="E259" s="434"/>
      <c r="F259" s="434"/>
      <c r="G259" s="434"/>
      <c r="H259" s="434"/>
      <c r="I259" s="434"/>
      <c r="J259" s="575"/>
      <c r="K259" s="434"/>
      <c r="L259" s="434"/>
      <c r="M259" s="434"/>
      <c r="N259" s="434"/>
      <c r="O259" s="434"/>
      <c r="P259" s="434"/>
      <c r="Q259" s="434"/>
      <c r="R259" s="434"/>
      <c r="S259" s="434"/>
      <c r="T259" s="434"/>
      <c r="U259" s="434"/>
      <c r="V259" s="434"/>
      <c r="W259" s="434"/>
      <c r="X259" s="434"/>
      <c r="Y259" s="434"/>
      <c r="Z259" s="434"/>
      <c r="AA259" s="434"/>
      <c r="AB259" s="434"/>
      <c r="AC259" s="434"/>
      <c r="AD259" s="434"/>
      <c r="AE259" s="434"/>
      <c r="AF259" s="434"/>
      <c r="AG259" s="434"/>
    </row>
    <row r="260" spans="1:33" ht="14.25" customHeight="1">
      <c r="A260" s="434"/>
      <c r="B260" s="575"/>
      <c r="C260" s="434"/>
      <c r="D260" s="434"/>
      <c r="E260" s="434"/>
      <c r="F260" s="434"/>
      <c r="G260" s="434"/>
      <c r="H260" s="434"/>
      <c r="I260" s="434"/>
      <c r="J260" s="575"/>
      <c r="K260" s="434"/>
      <c r="L260" s="434"/>
      <c r="M260" s="434"/>
      <c r="N260" s="434"/>
      <c r="O260" s="434"/>
      <c r="P260" s="434"/>
      <c r="Q260" s="434"/>
      <c r="R260" s="434"/>
      <c r="S260" s="434"/>
      <c r="T260" s="434"/>
      <c r="U260" s="434"/>
      <c r="V260" s="434"/>
      <c r="W260" s="434"/>
      <c r="X260" s="434"/>
      <c r="Y260" s="434"/>
      <c r="Z260" s="434"/>
      <c r="AA260" s="434"/>
      <c r="AB260" s="434"/>
      <c r="AC260" s="434"/>
      <c r="AD260" s="434"/>
      <c r="AE260" s="434"/>
      <c r="AF260" s="434"/>
      <c r="AG260" s="434"/>
    </row>
    <row r="261" spans="1:33" ht="14.25" customHeight="1">
      <c r="A261" s="434"/>
      <c r="B261" s="575"/>
      <c r="C261" s="434"/>
      <c r="D261" s="434"/>
      <c r="E261" s="434"/>
      <c r="F261" s="434"/>
      <c r="G261" s="434"/>
      <c r="H261" s="434"/>
      <c r="I261" s="434"/>
      <c r="J261" s="575"/>
      <c r="K261" s="434"/>
      <c r="L261" s="434"/>
      <c r="M261" s="434"/>
      <c r="N261" s="434"/>
      <c r="O261" s="434"/>
      <c r="P261" s="434"/>
      <c r="Q261" s="434"/>
      <c r="R261" s="434"/>
      <c r="S261" s="434"/>
      <c r="T261" s="434"/>
      <c r="U261" s="434"/>
      <c r="V261" s="434"/>
      <c r="W261" s="434"/>
      <c r="X261" s="434"/>
      <c r="Y261" s="434"/>
      <c r="Z261" s="434"/>
      <c r="AA261" s="434"/>
      <c r="AB261" s="434"/>
      <c r="AC261" s="434"/>
      <c r="AD261" s="434"/>
      <c r="AE261" s="434"/>
      <c r="AF261" s="434"/>
      <c r="AG261" s="434"/>
    </row>
    <row r="262" spans="1:33" ht="14.25" customHeight="1">
      <c r="A262" s="434"/>
      <c r="B262" s="575"/>
      <c r="C262" s="434"/>
      <c r="D262" s="434"/>
      <c r="E262" s="434"/>
      <c r="F262" s="434"/>
      <c r="G262" s="434"/>
      <c r="H262" s="434"/>
      <c r="I262" s="434"/>
      <c r="J262" s="575"/>
      <c r="K262" s="434"/>
      <c r="L262" s="434"/>
      <c r="M262" s="434"/>
      <c r="N262" s="434"/>
      <c r="O262" s="434"/>
      <c r="P262" s="434"/>
      <c r="Q262" s="434"/>
      <c r="R262" s="434"/>
      <c r="S262" s="434"/>
      <c r="T262" s="434"/>
      <c r="U262" s="434"/>
      <c r="V262" s="434"/>
      <c r="W262" s="434"/>
      <c r="X262" s="434"/>
      <c r="Y262" s="434"/>
      <c r="Z262" s="434"/>
      <c r="AA262" s="434"/>
      <c r="AB262" s="434"/>
      <c r="AC262" s="434"/>
      <c r="AD262" s="434"/>
      <c r="AE262" s="434"/>
      <c r="AF262" s="434"/>
      <c r="AG262" s="434"/>
    </row>
    <row r="263" spans="1:33" ht="14.25" customHeight="1">
      <c r="A263" s="434"/>
      <c r="B263" s="575"/>
      <c r="C263" s="434"/>
      <c r="D263" s="434"/>
      <c r="E263" s="434"/>
      <c r="F263" s="434"/>
      <c r="G263" s="434"/>
      <c r="H263" s="434"/>
      <c r="I263" s="434"/>
      <c r="J263" s="575"/>
      <c r="K263" s="434"/>
      <c r="L263" s="434"/>
      <c r="M263" s="434"/>
      <c r="N263" s="434"/>
      <c r="O263" s="434"/>
      <c r="P263" s="434"/>
      <c r="Q263" s="434"/>
      <c r="R263" s="434"/>
      <c r="S263" s="434"/>
      <c r="T263" s="434"/>
      <c r="U263" s="434"/>
      <c r="V263" s="434"/>
      <c r="W263" s="434"/>
      <c r="X263" s="434"/>
      <c r="Y263" s="434"/>
      <c r="Z263" s="434"/>
      <c r="AA263" s="434"/>
      <c r="AB263" s="434"/>
      <c r="AC263" s="434"/>
      <c r="AD263" s="434"/>
      <c r="AE263" s="434"/>
      <c r="AF263" s="434"/>
      <c r="AG263" s="434"/>
    </row>
    <row r="264" spans="1:33" ht="14.25" customHeight="1">
      <c r="A264" s="434"/>
      <c r="B264" s="575"/>
      <c r="C264" s="434"/>
      <c r="D264" s="434"/>
      <c r="E264" s="434"/>
      <c r="F264" s="434"/>
      <c r="G264" s="434"/>
      <c r="H264" s="434"/>
      <c r="I264" s="434"/>
      <c r="J264" s="575"/>
      <c r="K264" s="434"/>
      <c r="L264" s="434"/>
      <c r="M264" s="434"/>
      <c r="N264" s="434"/>
      <c r="O264" s="434"/>
      <c r="P264" s="434"/>
      <c r="Q264" s="434"/>
      <c r="R264" s="434"/>
      <c r="S264" s="434"/>
      <c r="T264" s="434"/>
      <c r="U264" s="434"/>
      <c r="V264" s="434"/>
      <c r="W264" s="434"/>
      <c r="X264" s="434"/>
      <c r="Y264" s="434"/>
      <c r="Z264" s="434"/>
      <c r="AA264" s="434"/>
      <c r="AB264" s="434"/>
      <c r="AC264" s="434"/>
      <c r="AD264" s="434"/>
      <c r="AE264" s="434"/>
      <c r="AF264" s="434"/>
      <c r="AG264" s="434"/>
    </row>
    <row r="265" spans="1:33" ht="14.25" customHeight="1">
      <c r="A265" s="434"/>
      <c r="B265" s="575"/>
      <c r="C265" s="434"/>
      <c r="D265" s="434"/>
      <c r="E265" s="434"/>
      <c r="F265" s="434"/>
      <c r="G265" s="434"/>
      <c r="H265" s="434"/>
      <c r="I265" s="434"/>
      <c r="J265" s="575"/>
      <c r="K265" s="434"/>
      <c r="L265" s="434"/>
      <c r="M265" s="434"/>
      <c r="N265" s="434"/>
      <c r="O265" s="434"/>
      <c r="P265" s="434"/>
      <c r="Q265" s="434"/>
      <c r="R265" s="434"/>
      <c r="S265" s="434"/>
      <c r="T265" s="434"/>
      <c r="U265" s="434"/>
      <c r="V265" s="434"/>
      <c r="W265" s="434"/>
      <c r="X265" s="434"/>
      <c r="Y265" s="434"/>
      <c r="Z265" s="434"/>
      <c r="AA265" s="434"/>
      <c r="AB265" s="434"/>
      <c r="AC265" s="434"/>
      <c r="AD265" s="434"/>
      <c r="AE265" s="434"/>
      <c r="AF265" s="434"/>
      <c r="AG265" s="434"/>
    </row>
    <row r="266" spans="1:33" ht="14.25" customHeight="1">
      <c r="A266" s="434"/>
      <c r="B266" s="575"/>
      <c r="C266" s="434"/>
      <c r="D266" s="434"/>
      <c r="E266" s="434"/>
      <c r="F266" s="434"/>
      <c r="G266" s="434"/>
      <c r="H266" s="434"/>
      <c r="I266" s="434"/>
      <c r="J266" s="575"/>
      <c r="K266" s="434"/>
      <c r="L266" s="434"/>
      <c r="M266" s="434"/>
      <c r="N266" s="434"/>
      <c r="O266" s="434"/>
      <c r="P266" s="434"/>
      <c r="Q266" s="434"/>
      <c r="R266" s="434"/>
      <c r="S266" s="434"/>
      <c r="T266" s="434"/>
      <c r="U266" s="434"/>
      <c r="V266" s="434"/>
      <c r="W266" s="434"/>
      <c r="X266" s="434"/>
      <c r="Y266" s="434"/>
      <c r="Z266" s="434"/>
      <c r="AA266" s="434"/>
      <c r="AB266" s="434"/>
      <c r="AC266" s="434"/>
      <c r="AD266" s="434"/>
      <c r="AE266" s="434"/>
      <c r="AF266" s="434"/>
      <c r="AG266" s="434"/>
    </row>
    <row r="267" spans="1:33" ht="14.25" customHeight="1">
      <c r="A267" s="434"/>
      <c r="B267" s="575"/>
      <c r="C267" s="434"/>
      <c r="D267" s="434"/>
      <c r="E267" s="434"/>
      <c r="F267" s="434"/>
      <c r="G267" s="434"/>
      <c r="H267" s="434"/>
      <c r="I267" s="434"/>
      <c r="J267" s="575"/>
      <c r="K267" s="434"/>
      <c r="L267" s="434"/>
      <c r="M267" s="434"/>
      <c r="N267" s="434"/>
      <c r="O267" s="434"/>
      <c r="P267" s="434"/>
      <c r="Q267" s="434"/>
      <c r="R267" s="434"/>
      <c r="S267" s="434"/>
      <c r="T267" s="434"/>
      <c r="U267" s="434"/>
      <c r="V267" s="434"/>
      <c r="W267" s="434"/>
      <c r="X267" s="434"/>
      <c r="Y267" s="434"/>
      <c r="Z267" s="434"/>
      <c r="AA267" s="434"/>
      <c r="AB267" s="434"/>
      <c r="AC267" s="434"/>
      <c r="AD267" s="434"/>
      <c r="AE267" s="434"/>
      <c r="AF267" s="434"/>
      <c r="AG267" s="434"/>
    </row>
    <row r="268" spans="1:33" ht="14.25" customHeight="1">
      <c r="A268" s="434"/>
      <c r="B268" s="575"/>
      <c r="C268" s="434"/>
      <c r="D268" s="434"/>
      <c r="E268" s="434"/>
      <c r="F268" s="434"/>
      <c r="G268" s="434"/>
      <c r="H268" s="434"/>
      <c r="I268" s="434"/>
      <c r="J268" s="575"/>
      <c r="K268" s="434"/>
      <c r="L268" s="434"/>
      <c r="M268" s="434"/>
      <c r="N268" s="434"/>
      <c r="O268" s="434"/>
      <c r="P268" s="434"/>
      <c r="Q268" s="434"/>
      <c r="R268" s="434"/>
      <c r="S268" s="434"/>
      <c r="T268" s="434"/>
      <c r="U268" s="434"/>
      <c r="V268" s="434"/>
      <c r="W268" s="434"/>
      <c r="X268" s="434"/>
      <c r="Y268" s="434"/>
      <c r="Z268" s="434"/>
      <c r="AA268" s="434"/>
      <c r="AB268" s="434"/>
      <c r="AC268" s="434"/>
      <c r="AD268" s="434"/>
      <c r="AE268" s="434"/>
      <c r="AF268" s="434"/>
      <c r="AG268" s="434"/>
    </row>
    <row r="269" spans="1:33" ht="14.25" customHeight="1">
      <c r="A269" s="434"/>
      <c r="B269" s="575"/>
      <c r="C269" s="434"/>
      <c r="D269" s="434"/>
      <c r="E269" s="434"/>
      <c r="F269" s="434"/>
      <c r="G269" s="434"/>
      <c r="H269" s="434"/>
      <c r="I269" s="434"/>
      <c r="J269" s="575"/>
      <c r="K269" s="434"/>
      <c r="L269" s="434"/>
      <c r="M269" s="434"/>
      <c r="N269" s="434"/>
      <c r="O269" s="434"/>
      <c r="P269" s="434"/>
      <c r="Q269" s="434"/>
      <c r="R269" s="434"/>
      <c r="S269" s="434"/>
      <c r="T269" s="434"/>
      <c r="U269" s="434"/>
      <c r="V269" s="434"/>
      <c r="W269" s="434"/>
      <c r="X269" s="434"/>
      <c r="Y269" s="434"/>
      <c r="Z269" s="434"/>
      <c r="AA269" s="434"/>
      <c r="AB269" s="434"/>
      <c r="AC269" s="434"/>
      <c r="AD269" s="434"/>
      <c r="AE269" s="434"/>
      <c r="AF269" s="434"/>
      <c r="AG269" s="434"/>
    </row>
    <row r="270" spans="1:33" ht="14.25" customHeight="1">
      <c r="A270" s="434"/>
      <c r="B270" s="575"/>
      <c r="C270" s="434"/>
      <c r="D270" s="434"/>
      <c r="E270" s="434"/>
      <c r="F270" s="434"/>
      <c r="G270" s="434"/>
      <c r="H270" s="434"/>
      <c r="I270" s="434"/>
      <c r="J270" s="575"/>
      <c r="K270" s="434"/>
      <c r="L270" s="434"/>
      <c r="M270" s="434"/>
      <c r="N270" s="434"/>
      <c r="O270" s="434"/>
      <c r="P270" s="434"/>
      <c r="Q270" s="434"/>
      <c r="R270" s="434"/>
      <c r="S270" s="434"/>
      <c r="T270" s="434"/>
      <c r="U270" s="434"/>
      <c r="V270" s="434"/>
      <c r="W270" s="434"/>
      <c r="X270" s="434"/>
      <c r="Y270" s="434"/>
      <c r="Z270" s="434"/>
      <c r="AA270" s="434"/>
      <c r="AB270" s="434"/>
      <c r="AC270" s="434"/>
      <c r="AD270" s="434"/>
      <c r="AE270" s="434"/>
      <c r="AF270" s="434"/>
      <c r="AG270" s="434"/>
    </row>
    <row r="271" spans="1:33" ht="14.25" customHeight="1">
      <c r="A271" s="434"/>
      <c r="B271" s="575"/>
      <c r="C271" s="434"/>
      <c r="D271" s="434"/>
      <c r="E271" s="434"/>
      <c r="F271" s="434"/>
      <c r="G271" s="434"/>
      <c r="H271" s="434"/>
      <c r="I271" s="434"/>
      <c r="J271" s="575"/>
      <c r="K271" s="434"/>
      <c r="L271" s="434"/>
      <c r="M271" s="434"/>
      <c r="N271" s="434"/>
      <c r="O271" s="434"/>
      <c r="P271" s="434"/>
      <c r="Q271" s="434"/>
      <c r="R271" s="434"/>
      <c r="S271" s="434"/>
      <c r="T271" s="434"/>
      <c r="U271" s="434"/>
      <c r="V271" s="434"/>
      <c r="W271" s="434"/>
      <c r="X271" s="434"/>
      <c r="Y271" s="434"/>
      <c r="Z271" s="434"/>
      <c r="AA271" s="434"/>
      <c r="AB271" s="434"/>
      <c r="AC271" s="434"/>
      <c r="AD271" s="434"/>
      <c r="AE271" s="434"/>
      <c r="AF271" s="434"/>
      <c r="AG271" s="434"/>
    </row>
    <row r="272" spans="1:33" ht="14.25" customHeight="1">
      <c r="A272" s="434"/>
      <c r="B272" s="575"/>
      <c r="C272" s="434"/>
      <c r="D272" s="434"/>
      <c r="E272" s="434"/>
      <c r="F272" s="434"/>
      <c r="G272" s="434"/>
      <c r="H272" s="434"/>
      <c r="I272" s="434"/>
      <c r="J272" s="575"/>
      <c r="K272" s="434"/>
      <c r="L272" s="434"/>
      <c r="M272" s="434"/>
      <c r="N272" s="434"/>
      <c r="O272" s="434"/>
      <c r="P272" s="434"/>
      <c r="Q272" s="434"/>
      <c r="R272" s="434"/>
      <c r="S272" s="434"/>
      <c r="T272" s="434"/>
      <c r="U272" s="434"/>
      <c r="V272" s="434"/>
      <c r="W272" s="434"/>
      <c r="X272" s="434"/>
      <c r="Y272" s="434"/>
      <c r="Z272" s="434"/>
      <c r="AA272" s="434"/>
      <c r="AB272" s="434"/>
      <c r="AC272" s="434"/>
      <c r="AD272" s="434"/>
      <c r="AE272" s="434"/>
      <c r="AF272" s="434"/>
      <c r="AG272" s="434"/>
    </row>
    <row r="273" spans="1:33" ht="14.25" customHeight="1">
      <c r="A273" s="434"/>
      <c r="B273" s="575"/>
      <c r="C273" s="434"/>
      <c r="D273" s="434"/>
      <c r="E273" s="434"/>
      <c r="F273" s="434"/>
      <c r="G273" s="434"/>
      <c r="H273" s="434"/>
      <c r="I273" s="434"/>
      <c r="J273" s="575"/>
      <c r="K273" s="434"/>
      <c r="L273" s="434"/>
      <c r="M273" s="434"/>
      <c r="N273" s="434"/>
      <c r="O273" s="434"/>
      <c r="P273" s="434"/>
      <c r="Q273" s="434"/>
      <c r="R273" s="434"/>
      <c r="S273" s="434"/>
      <c r="T273" s="434"/>
      <c r="U273" s="434"/>
      <c r="V273" s="434"/>
      <c r="W273" s="434"/>
      <c r="X273" s="434"/>
      <c r="Y273" s="434"/>
      <c r="Z273" s="434"/>
      <c r="AA273" s="434"/>
      <c r="AB273" s="434"/>
      <c r="AC273" s="434"/>
      <c r="AD273" s="434"/>
      <c r="AE273" s="434"/>
      <c r="AF273" s="434"/>
      <c r="AG273" s="434"/>
    </row>
    <row r="274" spans="1:33" ht="14.25" customHeight="1">
      <c r="A274" s="434"/>
      <c r="B274" s="575"/>
      <c r="C274" s="434"/>
      <c r="D274" s="434"/>
      <c r="E274" s="434"/>
      <c r="F274" s="434"/>
      <c r="G274" s="434"/>
      <c r="H274" s="434"/>
      <c r="I274" s="434"/>
      <c r="J274" s="575"/>
      <c r="K274" s="434"/>
      <c r="L274" s="434"/>
      <c r="M274" s="434"/>
      <c r="N274" s="434"/>
      <c r="O274" s="434"/>
      <c r="P274" s="434"/>
      <c r="Q274" s="434"/>
      <c r="R274" s="434"/>
      <c r="S274" s="434"/>
      <c r="T274" s="434"/>
      <c r="U274" s="434"/>
      <c r="V274" s="434"/>
      <c r="W274" s="434"/>
      <c r="X274" s="434"/>
      <c r="Y274" s="434"/>
      <c r="Z274" s="434"/>
      <c r="AA274" s="434"/>
      <c r="AB274" s="434"/>
      <c r="AC274" s="434"/>
      <c r="AD274" s="434"/>
      <c r="AE274" s="434"/>
      <c r="AF274" s="434"/>
      <c r="AG274" s="434"/>
    </row>
    <row r="275" spans="1:33" ht="14.25" customHeight="1">
      <c r="A275" s="434"/>
      <c r="B275" s="575"/>
      <c r="C275" s="434"/>
      <c r="D275" s="434"/>
      <c r="E275" s="434"/>
      <c r="F275" s="434"/>
      <c r="G275" s="434"/>
      <c r="H275" s="434"/>
      <c r="I275" s="434"/>
      <c r="J275" s="575"/>
      <c r="K275" s="434"/>
      <c r="L275" s="434"/>
      <c r="M275" s="434"/>
      <c r="N275" s="434"/>
      <c r="O275" s="434"/>
      <c r="P275" s="434"/>
      <c r="Q275" s="434"/>
      <c r="R275" s="434"/>
      <c r="S275" s="434"/>
      <c r="T275" s="434"/>
      <c r="U275" s="434"/>
      <c r="V275" s="434"/>
      <c r="W275" s="434"/>
      <c r="X275" s="434"/>
      <c r="Y275" s="434"/>
      <c r="Z275" s="434"/>
      <c r="AA275" s="434"/>
      <c r="AB275" s="434"/>
      <c r="AC275" s="434"/>
      <c r="AD275" s="434"/>
      <c r="AE275" s="434"/>
      <c r="AF275" s="434"/>
      <c r="AG275" s="434"/>
    </row>
    <row r="276" spans="1:33" ht="14.25" customHeight="1">
      <c r="A276" s="434"/>
      <c r="B276" s="575"/>
      <c r="C276" s="434"/>
      <c r="D276" s="434"/>
      <c r="E276" s="434"/>
      <c r="F276" s="434"/>
      <c r="G276" s="434"/>
      <c r="H276" s="434"/>
      <c r="I276" s="434"/>
      <c r="J276" s="575"/>
      <c r="K276" s="434"/>
      <c r="L276" s="434"/>
      <c r="M276" s="434"/>
      <c r="N276" s="434"/>
      <c r="O276" s="434"/>
      <c r="P276" s="434"/>
      <c r="Q276" s="434"/>
      <c r="R276" s="434"/>
      <c r="S276" s="434"/>
      <c r="T276" s="434"/>
      <c r="U276" s="434"/>
      <c r="V276" s="434"/>
      <c r="W276" s="434"/>
      <c r="X276" s="434"/>
      <c r="Y276" s="434"/>
      <c r="Z276" s="434"/>
      <c r="AA276" s="434"/>
      <c r="AB276" s="434"/>
      <c r="AC276" s="434"/>
      <c r="AD276" s="434"/>
      <c r="AE276" s="434"/>
      <c r="AF276" s="434"/>
      <c r="AG276" s="434"/>
    </row>
    <row r="277" spans="1:33" ht="14.25" customHeight="1">
      <c r="A277" s="434"/>
      <c r="B277" s="575"/>
      <c r="C277" s="434"/>
      <c r="D277" s="434"/>
      <c r="E277" s="434"/>
      <c r="F277" s="434"/>
      <c r="G277" s="434"/>
      <c r="H277" s="434"/>
      <c r="I277" s="434"/>
      <c r="J277" s="575"/>
      <c r="K277" s="434"/>
      <c r="L277" s="434"/>
      <c r="M277" s="434"/>
      <c r="N277" s="434"/>
      <c r="O277" s="434"/>
      <c r="P277" s="434"/>
      <c r="Q277" s="434"/>
      <c r="R277" s="434"/>
      <c r="S277" s="434"/>
      <c r="T277" s="434"/>
      <c r="U277" s="434"/>
      <c r="V277" s="434"/>
      <c r="W277" s="434"/>
      <c r="X277" s="434"/>
      <c r="Y277" s="434"/>
      <c r="Z277" s="434"/>
      <c r="AA277" s="434"/>
      <c r="AB277" s="434"/>
      <c r="AC277" s="434"/>
      <c r="AD277" s="434"/>
      <c r="AE277" s="434"/>
      <c r="AF277" s="434"/>
      <c r="AG277" s="434"/>
    </row>
    <row r="278" spans="1:33" ht="14.25" customHeight="1">
      <c r="A278" s="434"/>
      <c r="B278" s="575"/>
      <c r="C278" s="434"/>
      <c r="D278" s="434"/>
      <c r="E278" s="434"/>
      <c r="F278" s="434"/>
      <c r="G278" s="434"/>
      <c r="H278" s="434"/>
      <c r="I278" s="434"/>
      <c r="J278" s="575"/>
      <c r="K278" s="434"/>
      <c r="L278" s="434"/>
      <c r="M278" s="434"/>
      <c r="N278" s="434"/>
      <c r="O278" s="434"/>
      <c r="P278" s="434"/>
      <c r="Q278" s="434"/>
      <c r="R278" s="434"/>
      <c r="S278" s="434"/>
      <c r="T278" s="434"/>
      <c r="U278" s="434"/>
      <c r="V278" s="434"/>
      <c r="W278" s="434"/>
      <c r="X278" s="434"/>
      <c r="Y278" s="434"/>
      <c r="Z278" s="434"/>
      <c r="AA278" s="434"/>
      <c r="AB278" s="434"/>
      <c r="AC278" s="434"/>
      <c r="AD278" s="434"/>
      <c r="AE278" s="434"/>
      <c r="AF278" s="434"/>
      <c r="AG278" s="434"/>
    </row>
    <row r="279" spans="1:33" ht="14.25" customHeight="1">
      <c r="A279" s="434"/>
      <c r="B279" s="575"/>
      <c r="C279" s="434"/>
      <c r="D279" s="434"/>
      <c r="E279" s="434"/>
      <c r="F279" s="434"/>
      <c r="G279" s="434"/>
      <c r="H279" s="434"/>
      <c r="I279" s="434"/>
      <c r="J279" s="575"/>
      <c r="K279" s="434"/>
      <c r="L279" s="434"/>
      <c r="M279" s="434"/>
      <c r="N279" s="434"/>
      <c r="O279" s="434"/>
      <c r="P279" s="434"/>
      <c r="Q279" s="434"/>
      <c r="R279" s="434"/>
      <c r="S279" s="434"/>
      <c r="T279" s="434"/>
      <c r="U279" s="434"/>
      <c r="V279" s="434"/>
      <c r="W279" s="434"/>
      <c r="X279" s="434"/>
      <c r="Y279" s="434"/>
      <c r="Z279" s="434"/>
      <c r="AA279" s="434"/>
      <c r="AB279" s="434"/>
      <c r="AC279" s="434"/>
      <c r="AD279" s="434"/>
      <c r="AE279" s="434"/>
      <c r="AF279" s="434"/>
      <c r="AG279" s="434"/>
    </row>
    <row r="280" spans="1:33" ht="14.25" customHeight="1">
      <c r="A280" s="434"/>
      <c r="B280" s="575"/>
      <c r="C280" s="434"/>
      <c r="D280" s="434"/>
      <c r="E280" s="434"/>
      <c r="F280" s="434"/>
      <c r="G280" s="434"/>
      <c r="H280" s="434"/>
      <c r="I280" s="434"/>
      <c r="J280" s="575"/>
      <c r="K280" s="434"/>
      <c r="L280" s="434"/>
      <c r="M280" s="434"/>
      <c r="N280" s="434"/>
      <c r="O280" s="434"/>
      <c r="P280" s="434"/>
      <c r="Q280" s="434"/>
      <c r="R280" s="434"/>
      <c r="S280" s="434"/>
      <c r="T280" s="434"/>
      <c r="U280" s="434"/>
      <c r="V280" s="434"/>
      <c r="W280" s="434"/>
      <c r="X280" s="434"/>
      <c r="Y280" s="434"/>
      <c r="Z280" s="434"/>
      <c r="AA280" s="434"/>
      <c r="AB280" s="434"/>
      <c r="AC280" s="434"/>
      <c r="AD280" s="434"/>
      <c r="AE280" s="434"/>
      <c r="AF280" s="434"/>
      <c r="AG280" s="434"/>
    </row>
    <row r="281" spans="1:33" ht="14.25" customHeight="1">
      <c r="A281" s="434"/>
      <c r="B281" s="575"/>
      <c r="C281" s="434"/>
      <c r="D281" s="434"/>
      <c r="E281" s="434"/>
      <c r="F281" s="434"/>
      <c r="G281" s="434"/>
      <c r="H281" s="434"/>
      <c r="I281" s="434"/>
      <c r="J281" s="575"/>
      <c r="K281" s="434"/>
      <c r="L281" s="434"/>
      <c r="M281" s="434"/>
      <c r="N281" s="434"/>
      <c r="O281" s="434"/>
      <c r="P281" s="434"/>
      <c r="Q281" s="434"/>
      <c r="R281" s="434"/>
      <c r="S281" s="434"/>
      <c r="T281" s="434"/>
      <c r="U281" s="434"/>
      <c r="V281" s="434"/>
      <c r="W281" s="434"/>
      <c r="X281" s="434"/>
      <c r="Y281" s="434"/>
      <c r="Z281" s="434"/>
      <c r="AA281" s="434"/>
      <c r="AB281" s="434"/>
      <c r="AC281" s="434"/>
      <c r="AD281" s="434"/>
      <c r="AE281" s="434"/>
      <c r="AF281" s="434"/>
      <c r="AG281" s="434"/>
    </row>
    <row r="282" spans="1:33" ht="14.25" customHeight="1">
      <c r="A282" s="434"/>
      <c r="B282" s="575"/>
      <c r="C282" s="434"/>
      <c r="D282" s="434"/>
      <c r="E282" s="434"/>
      <c r="F282" s="434"/>
      <c r="G282" s="434"/>
      <c r="H282" s="434"/>
      <c r="I282" s="434"/>
      <c r="J282" s="575"/>
      <c r="K282" s="434"/>
      <c r="L282" s="434"/>
      <c r="M282" s="434"/>
      <c r="N282" s="434"/>
      <c r="O282" s="434"/>
      <c r="P282" s="434"/>
      <c r="Q282" s="434"/>
      <c r="R282" s="434"/>
      <c r="S282" s="434"/>
      <c r="T282" s="434"/>
      <c r="U282" s="434"/>
      <c r="V282" s="434"/>
      <c r="W282" s="434"/>
      <c r="X282" s="434"/>
      <c r="Y282" s="434"/>
      <c r="Z282" s="434"/>
      <c r="AA282" s="434"/>
      <c r="AB282" s="434"/>
      <c r="AC282" s="434"/>
      <c r="AD282" s="434"/>
      <c r="AE282" s="434"/>
      <c r="AF282" s="434"/>
      <c r="AG282" s="434"/>
    </row>
    <row r="283" spans="1:33" ht="14.25" customHeight="1">
      <c r="A283" s="434"/>
      <c r="B283" s="575"/>
      <c r="C283" s="434"/>
      <c r="D283" s="434"/>
      <c r="E283" s="434"/>
      <c r="F283" s="434"/>
      <c r="G283" s="434"/>
      <c r="H283" s="434"/>
      <c r="I283" s="434"/>
      <c r="J283" s="575"/>
      <c r="K283" s="434"/>
      <c r="L283" s="434"/>
      <c r="M283" s="434"/>
      <c r="N283" s="434"/>
      <c r="O283" s="434"/>
      <c r="P283" s="434"/>
      <c r="Q283" s="434"/>
      <c r="R283" s="434"/>
      <c r="S283" s="434"/>
      <c r="T283" s="434"/>
      <c r="U283" s="434"/>
      <c r="V283" s="434"/>
      <c r="W283" s="434"/>
      <c r="X283" s="434"/>
      <c r="Y283" s="434"/>
      <c r="Z283" s="434"/>
      <c r="AA283" s="434"/>
      <c r="AB283" s="434"/>
      <c r="AC283" s="434"/>
      <c r="AD283" s="434"/>
      <c r="AE283" s="434"/>
      <c r="AF283" s="434"/>
      <c r="AG283" s="434"/>
    </row>
    <row r="284" spans="1:33" ht="14.25" customHeight="1">
      <c r="A284" s="434"/>
      <c r="B284" s="575"/>
      <c r="C284" s="434"/>
      <c r="D284" s="434"/>
      <c r="E284" s="434"/>
      <c r="F284" s="434"/>
      <c r="G284" s="434"/>
      <c r="H284" s="434"/>
      <c r="I284" s="434"/>
      <c r="J284" s="575"/>
      <c r="K284" s="434"/>
      <c r="L284" s="434"/>
      <c r="M284" s="434"/>
      <c r="N284" s="434"/>
      <c r="O284" s="434"/>
      <c r="P284" s="434"/>
      <c r="Q284" s="434"/>
      <c r="R284" s="434"/>
      <c r="S284" s="434"/>
      <c r="T284" s="434"/>
      <c r="U284" s="434"/>
      <c r="V284" s="434"/>
      <c r="W284" s="434"/>
      <c r="X284" s="434"/>
      <c r="Y284" s="434"/>
      <c r="Z284" s="434"/>
      <c r="AA284" s="434"/>
      <c r="AB284" s="434"/>
      <c r="AC284" s="434"/>
      <c r="AD284" s="434"/>
      <c r="AE284" s="434"/>
      <c r="AF284" s="434"/>
      <c r="AG284" s="434"/>
    </row>
    <row r="285" spans="1:33" ht="14.25" customHeight="1">
      <c r="A285" s="434"/>
      <c r="B285" s="575"/>
      <c r="C285" s="434"/>
      <c r="D285" s="434"/>
      <c r="E285" s="434"/>
      <c r="F285" s="434"/>
      <c r="G285" s="434"/>
      <c r="H285" s="434"/>
      <c r="I285" s="434"/>
      <c r="J285" s="575"/>
      <c r="K285" s="434"/>
      <c r="L285" s="434"/>
      <c r="M285" s="434"/>
      <c r="N285" s="434"/>
      <c r="O285" s="434"/>
      <c r="P285" s="434"/>
      <c r="Q285" s="434"/>
      <c r="R285" s="434"/>
      <c r="S285" s="434"/>
      <c r="T285" s="434"/>
      <c r="U285" s="434"/>
      <c r="V285" s="434"/>
      <c r="W285" s="434"/>
      <c r="X285" s="434"/>
      <c r="Y285" s="434"/>
      <c r="Z285" s="434"/>
      <c r="AA285" s="434"/>
      <c r="AB285" s="434"/>
      <c r="AC285" s="434"/>
      <c r="AD285" s="434"/>
      <c r="AE285" s="434"/>
      <c r="AF285" s="434"/>
      <c r="AG285" s="434"/>
    </row>
    <row r="286" spans="1:33" ht="14.25" customHeight="1">
      <c r="A286" s="434"/>
      <c r="B286" s="575"/>
      <c r="C286" s="434"/>
      <c r="D286" s="434"/>
      <c r="E286" s="434"/>
      <c r="F286" s="434"/>
      <c r="G286" s="434"/>
      <c r="H286" s="434"/>
      <c r="I286" s="434"/>
      <c r="J286" s="575"/>
      <c r="K286" s="434"/>
      <c r="L286" s="434"/>
      <c r="M286" s="434"/>
      <c r="N286" s="434"/>
      <c r="O286" s="434"/>
      <c r="P286" s="434"/>
      <c r="Q286" s="434"/>
      <c r="R286" s="434"/>
      <c r="S286" s="434"/>
      <c r="T286" s="434"/>
      <c r="U286" s="434"/>
      <c r="V286" s="434"/>
      <c r="W286" s="434"/>
      <c r="X286" s="434"/>
      <c r="Y286" s="434"/>
      <c r="Z286" s="434"/>
      <c r="AA286" s="434"/>
      <c r="AB286" s="434"/>
      <c r="AC286" s="434"/>
      <c r="AD286" s="434"/>
      <c r="AE286" s="434"/>
      <c r="AF286" s="434"/>
      <c r="AG286" s="434"/>
    </row>
    <row r="287" spans="1:33" ht="14.25" customHeight="1">
      <c r="A287" s="434"/>
      <c r="B287" s="575"/>
      <c r="C287" s="434"/>
      <c r="D287" s="434"/>
      <c r="E287" s="434"/>
      <c r="F287" s="434"/>
      <c r="G287" s="434"/>
      <c r="H287" s="434"/>
      <c r="I287" s="434"/>
      <c r="J287" s="575"/>
      <c r="K287" s="434"/>
      <c r="L287" s="434"/>
      <c r="M287" s="434"/>
      <c r="N287" s="434"/>
      <c r="O287" s="434"/>
      <c r="P287" s="434"/>
      <c r="Q287" s="434"/>
      <c r="R287" s="434"/>
      <c r="S287" s="434"/>
      <c r="T287" s="434"/>
      <c r="U287" s="434"/>
      <c r="V287" s="434"/>
      <c r="W287" s="434"/>
      <c r="X287" s="434"/>
      <c r="Y287" s="434"/>
      <c r="Z287" s="434"/>
      <c r="AA287" s="434"/>
      <c r="AB287" s="434"/>
      <c r="AC287" s="434"/>
      <c r="AD287" s="434"/>
      <c r="AE287" s="434"/>
      <c r="AF287" s="434"/>
      <c r="AG287" s="434"/>
    </row>
    <row r="288" spans="1:33" ht="14.25" customHeight="1">
      <c r="A288" s="434"/>
      <c r="B288" s="575"/>
      <c r="C288" s="434"/>
      <c r="D288" s="434"/>
      <c r="E288" s="434"/>
      <c r="F288" s="434"/>
      <c r="G288" s="434"/>
      <c r="H288" s="434"/>
      <c r="I288" s="434"/>
      <c r="J288" s="575"/>
      <c r="K288" s="434"/>
      <c r="L288" s="434"/>
      <c r="M288" s="434"/>
      <c r="N288" s="434"/>
      <c r="O288" s="434"/>
      <c r="P288" s="434"/>
      <c r="Q288" s="434"/>
      <c r="R288" s="434"/>
      <c r="S288" s="434"/>
      <c r="T288" s="434"/>
      <c r="U288" s="434"/>
      <c r="V288" s="434"/>
      <c r="W288" s="434"/>
      <c r="X288" s="434"/>
      <c r="Y288" s="434"/>
      <c r="Z288" s="434"/>
      <c r="AA288" s="434"/>
      <c r="AB288" s="434"/>
      <c r="AC288" s="434"/>
      <c r="AD288" s="434"/>
      <c r="AE288" s="434"/>
      <c r="AF288" s="434"/>
      <c r="AG288" s="434"/>
    </row>
    <row r="289" spans="1:33" ht="14.25" customHeight="1">
      <c r="A289" s="434"/>
      <c r="B289" s="575"/>
      <c r="C289" s="434"/>
      <c r="D289" s="434"/>
      <c r="E289" s="434"/>
      <c r="F289" s="434"/>
      <c r="G289" s="434"/>
      <c r="H289" s="434"/>
      <c r="I289" s="434"/>
      <c r="J289" s="575"/>
      <c r="K289" s="434"/>
      <c r="L289" s="434"/>
      <c r="M289" s="434"/>
      <c r="N289" s="434"/>
      <c r="O289" s="434"/>
      <c r="P289" s="434"/>
      <c r="Q289" s="434"/>
      <c r="R289" s="434"/>
      <c r="S289" s="434"/>
      <c r="T289" s="434"/>
      <c r="U289" s="434"/>
      <c r="V289" s="434"/>
      <c r="W289" s="434"/>
      <c r="X289" s="434"/>
      <c r="Y289" s="434"/>
      <c r="Z289" s="434"/>
      <c r="AA289" s="434"/>
      <c r="AB289" s="434"/>
      <c r="AC289" s="434"/>
      <c r="AD289" s="434"/>
      <c r="AE289" s="434"/>
      <c r="AF289" s="434"/>
      <c r="AG289" s="434"/>
    </row>
    <row r="290" spans="1:33" ht="14.25" customHeight="1">
      <c r="A290" s="434"/>
      <c r="B290" s="575"/>
      <c r="C290" s="434"/>
      <c r="D290" s="434"/>
      <c r="E290" s="434"/>
      <c r="F290" s="434"/>
      <c r="G290" s="434"/>
      <c r="H290" s="434"/>
      <c r="I290" s="434"/>
      <c r="J290" s="575"/>
      <c r="K290" s="434"/>
      <c r="L290" s="434"/>
      <c r="M290" s="434"/>
      <c r="N290" s="434"/>
      <c r="O290" s="434"/>
      <c r="P290" s="434"/>
      <c r="Q290" s="434"/>
      <c r="R290" s="434"/>
      <c r="S290" s="434"/>
      <c r="T290" s="434"/>
      <c r="U290" s="434"/>
      <c r="V290" s="434"/>
      <c r="W290" s="434"/>
      <c r="X290" s="434"/>
      <c r="Y290" s="434"/>
      <c r="Z290" s="434"/>
      <c r="AA290" s="434"/>
      <c r="AB290" s="434"/>
      <c r="AC290" s="434"/>
      <c r="AD290" s="434"/>
      <c r="AE290" s="434"/>
      <c r="AF290" s="434"/>
      <c r="AG290" s="434"/>
    </row>
    <row r="291" spans="1:33" ht="14.25" customHeight="1">
      <c r="A291" s="434"/>
      <c r="B291" s="575"/>
      <c r="C291" s="434"/>
      <c r="D291" s="434"/>
      <c r="E291" s="434"/>
      <c r="F291" s="434"/>
      <c r="G291" s="434"/>
      <c r="H291" s="434"/>
      <c r="I291" s="434"/>
      <c r="J291" s="575"/>
      <c r="K291" s="434"/>
      <c r="L291" s="434"/>
      <c r="M291" s="434"/>
      <c r="N291" s="434"/>
      <c r="O291" s="434"/>
      <c r="P291" s="434"/>
      <c r="Q291" s="434"/>
      <c r="R291" s="434"/>
      <c r="S291" s="434"/>
      <c r="T291" s="434"/>
      <c r="U291" s="434"/>
      <c r="V291" s="434"/>
      <c r="W291" s="434"/>
      <c r="X291" s="434"/>
      <c r="Y291" s="434"/>
      <c r="Z291" s="434"/>
      <c r="AA291" s="434"/>
      <c r="AB291" s="434"/>
      <c r="AC291" s="434"/>
      <c r="AD291" s="434"/>
      <c r="AE291" s="434"/>
      <c r="AF291" s="434"/>
      <c r="AG291" s="434"/>
    </row>
    <row r="292" spans="1:33" ht="14.25" customHeight="1">
      <c r="A292" s="434"/>
      <c r="B292" s="575"/>
      <c r="C292" s="434"/>
      <c r="D292" s="434"/>
      <c r="E292" s="434"/>
      <c r="F292" s="434"/>
      <c r="G292" s="434"/>
      <c r="H292" s="434"/>
      <c r="I292" s="434"/>
      <c r="J292" s="575"/>
      <c r="K292" s="434"/>
      <c r="L292" s="434"/>
      <c r="M292" s="434"/>
      <c r="N292" s="434"/>
      <c r="O292" s="434"/>
      <c r="P292" s="434"/>
      <c r="Q292" s="434"/>
      <c r="R292" s="434"/>
      <c r="S292" s="434"/>
      <c r="T292" s="434"/>
      <c r="U292" s="434"/>
      <c r="V292" s="434"/>
      <c r="W292" s="434"/>
      <c r="X292" s="434"/>
      <c r="Y292" s="434"/>
      <c r="Z292" s="434"/>
      <c r="AA292" s="434"/>
      <c r="AB292" s="434"/>
      <c r="AC292" s="434"/>
      <c r="AD292" s="434"/>
      <c r="AE292" s="434"/>
      <c r="AF292" s="434"/>
      <c r="AG292" s="434"/>
    </row>
    <row r="293" spans="1:33" ht="14.25" customHeight="1">
      <c r="A293" s="434"/>
      <c r="B293" s="575"/>
      <c r="C293" s="434"/>
      <c r="D293" s="434"/>
      <c r="E293" s="434"/>
      <c r="F293" s="434"/>
      <c r="G293" s="434"/>
      <c r="H293" s="434"/>
      <c r="I293" s="434"/>
      <c r="J293" s="575"/>
      <c r="K293" s="434"/>
      <c r="L293" s="434"/>
      <c r="M293" s="434"/>
      <c r="N293" s="434"/>
      <c r="O293" s="434"/>
      <c r="P293" s="434"/>
      <c r="Q293" s="434"/>
      <c r="R293" s="434"/>
      <c r="S293" s="434"/>
      <c r="T293" s="434"/>
      <c r="U293" s="434"/>
      <c r="V293" s="434"/>
      <c r="W293" s="434"/>
      <c r="X293" s="434"/>
      <c r="Y293" s="434"/>
      <c r="Z293" s="434"/>
      <c r="AA293" s="434"/>
      <c r="AB293" s="434"/>
      <c r="AC293" s="434"/>
      <c r="AD293" s="434"/>
      <c r="AE293" s="434"/>
      <c r="AF293" s="434"/>
      <c r="AG293" s="434"/>
    </row>
    <row r="294" spans="1:33" ht="14.25" customHeight="1">
      <c r="A294" s="434"/>
      <c r="B294" s="575"/>
      <c r="C294" s="434"/>
      <c r="D294" s="434"/>
      <c r="E294" s="434"/>
      <c r="F294" s="434"/>
      <c r="G294" s="434"/>
      <c r="H294" s="434"/>
      <c r="I294" s="434"/>
      <c r="J294" s="575"/>
      <c r="K294" s="434"/>
      <c r="L294" s="434"/>
      <c r="M294" s="434"/>
      <c r="N294" s="434"/>
      <c r="O294" s="434"/>
      <c r="P294" s="434"/>
      <c r="Q294" s="434"/>
      <c r="R294" s="434"/>
      <c r="S294" s="434"/>
      <c r="T294" s="434"/>
      <c r="U294" s="434"/>
      <c r="V294" s="434"/>
      <c r="W294" s="434"/>
      <c r="X294" s="434"/>
      <c r="Y294" s="434"/>
      <c r="Z294" s="434"/>
      <c r="AA294" s="434"/>
      <c r="AB294" s="434"/>
      <c r="AC294" s="434"/>
      <c r="AD294" s="434"/>
      <c r="AE294" s="434"/>
      <c r="AF294" s="434"/>
      <c r="AG294" s="434"/>
    </row>
    <row r="295" spans="1:33" ht="14.25" customHeight="1">
      <c r="A295" s="434"/>
      <c r="B295" s="575"/>
      <c r="C295" s="434"/>
      <c r="D295" s="434"/>
      <c r="E295" s="434"/>
      <c r="F295" s="434"/>
      <c r="G295" s="434"/>
      <c r="H295" s="434"/>
      <c r="I295" s="434"/>
      <c r="J295" s="575"/>
      <c r="K295" s="434"/>
      <c r="L295" s="434"/>
      <c r="M295" s="434"/>
      <c r="N295" s="434"/>
      <c r="O295" s="434"/>
      <c r="P295" s="434"/>
      <c r="Q295" s="434"/>
      <c r="R295" s="434"/>
      <c r="S295" s="434"/>
      <c r="T295" s="434"/>
      <c r="U295" s="434"/>
      <c r="V295" s="434"/>
      <c r="W295" s="434"/>
      <c r="X295" s="434"/>
      <c r="Y295" s="434"/>
      <c r="Z295" s="434"/>
      <c r="AA295" s="434"/>
      <c r="AB295" s="434"/>
      <c r="AC295" s="434"/>
      <c r="AD295" s="434"/>
      <c r="AE295" s="434"/>
      <c r="AF295" s="434"/>
      <c r="AG295" s="434"/>
    </row>
    <row r="296" spans="1:33" ht="14.25" customHeight="1">
      <c r="A296" s="434"/>
      <c r="B296" s="575"/>
      <c r="C296" s="434"/>
      <c r="D296" s="434"/>
      <c r="E296" s="434"/>
      <c r="F296" s="434"/>
      <c r="G296" s="434"/>
      <c r="H296" s="434"/>
      <c r="I296" s="434"/>
      <c r="J296" s="575"/>
      <c r="K296" s="434"/>
      <c r="L296" s="434"/>
      <c r="M296" s="434"/>
      <c r="N296" s="434"/>
      <c r="O296" s="434"/>
      <c r="P296" s="434"/>
      <c r="Q296" s="434"/>
      <c r="R296" s="434"/>
      <c r="S296" s="434"/>
      <c r="T296" s="434"/>
      <c r="U296" s="434"/>
      <c r="V296" s="434"/>
      <c r="W296" s="434"/>
      <c r="X296" s="434"/>
      <c r="Y296" s="434"/>
      <c r="Z296" s="434"/>
      <c r="AA296" s="434"/>
      <c r="AB296" s="434"/>
      <c r="AC296" s="434"/>
      <c r="AD296" s="434"/>
      <c r="AE296" s="434"/>
      <c r="AF296" s="434"/>
      <c r="AG296" s="434"/>
    </row>
    <row r="297" spans="1:33" ht="14.25" customHeight="1">
      <c r="A297" s="434"/>
      <c r="B297" s="575"/>
      <c r="C297" s="434"/>
      <c r="D297" s="434"/>
      <c r="E297" s="434"/>
      <c r="F297" s="434"/>
      <c r="G297" s="434"/>
      <c r="H297" s="434"/>
      <c r="I297" s="434"/>
      <c r="J297" s="575"/>
      <c r="K297" s="434"/>
      <c r="L297" s="434"/>
      <c r="M297" s="434"/>
      <c r="N297" s="434"/>
      <c r="O297" s="434"/>
      <c r="P297" s="434"/>
      <c r="Q297" s="434"/>
      <c r="R297" s="434"/>
      <c r="S297" s="434"/>
      <c r="T297" s="434"/>
      <c r="U297" s="434"/>
      <c r="V297" s="434"/>
      <c r="W297" s="434"/>
      <c r="X297" s="434"/>
      <c r="Y297" s="434"/>
      <c r="Z297" s="434"/>
      <c r="AA297" s="434"/>
      <c r="AB297" s="434"/>
      <c r="AC297" s="434"/>
      <c r="AD297" s="434"/>
      <c r="AE297" s="434"/>
      <c r="AF297" s="434"/>
      <c r="AG297" s="434"/>
    </row>
    <row r="298" spans="1:33" ht="14.25" customHeight="1">
      <c r="A298" s="434"/>
      <c r="B298" s="575"/>
      <c r="C298" s="434"/>
      <c r="D298" s="434"/>
      <c r="E298" s="434"/>
      <c r="F298" s="434"/>
      <c r="G298" s="434"/>
      <c r="H298" s="434"/>
      <c r="I298" s="434"/>
      <c r="J298" s="575"/>
      <c r="K298" s="434"/>
      <c r="L298" s="434"/>
      <c r="M298" s="434"/>
      <c r="N298" s="434"/>
      <c r="O298" s="434"/>
      <c r="P298" s="434"/>
      <c r="Q298" s="434"/>
      <c r="R298" s="434"/>
      <c r="S298" s="434"/>
      <c r="T298" s="434"/>
      <c r="U298" s="434"/>
      <c r="V298" s="434"/>
      <c r="W298" s="434"/>
      <c r="X298" s="434"/>
      <c r="Y298" s="434"/>
      <c r="Z298" s="434"/>
      <c r="AA298" s="434"/>
      <c r="AB298" s="434"/>
      <c r="AC298" s="434"/>
      <c r="AD298" s="434"/>
      <c r="AE298" s="434"/>
      <c r="AF298" s="434"/>
      <c r="AG298" s="434"/>
    </row>
    <row r="299" spans="1:33" ht="14.25" customHeight="1">
      <c r="A299" s="434"/>
      <c r="B299" s="575"/>
      <c r="C299" s="434"/>
      <c r="D299" s="434"/>
      <c r="E299" s="434"/>
      <c r="F299" s="434"/>
      <c r="G299" s="434"/>
      <c r="H299" s="434"/>
      <c r="I299" s="434"/>
      <c r="J299" s="575"/>
      <c r="K299" s="434"/>
      <c r="L299" s="434"/>
      <c r="M299" s="434"/>
      <c r="N299" s="434"/>
      <c r="O299" s="434"/>
      <c r="P299" s="434"/>
      <c r="Q299" s="434"/>
      <c r="R299" s="434"/>
      <c r="S299" s="434"/>
      <c r="T299" s="434"/>
      <c r="U299" s="434"/>
      <c r="V299" s="434"/>
      <c r="W299" s="434"/>
      <c r="X299" s="434"/>
      <c r="Y299" s="434"/>
      <c r="Z299" s="434"/>
      <c r="AA299" s="434"/>
      <c r="AB299" s="434"/>
      <c r="AC299" s="434"/>
      <c r="AD299" s="434"/>
      <c r="AE299" s="434"/>
      <c r="AF299" s="434"/>
      <c r="AG299" s="434"/>
    </row>
    <row r="300" spans="1:33" ht="14.25" customHeight="1">
      <c r="A300" s="434"/>
      <c r="B300" s="575"/>
      <c r="C300" s="434"/>
      <c r="D300" s="434"/>
      <c r="E300" s="434"/>
      <c r="F300" s="434"/>
      <c r="G300" s="434"/>
      <c r="H300" s="434"/>
      <c r="I300" s="434"/>
      <c r="J300" s="575"/>
      <c r="K300" s="434"/>
      <c r="L300" s="434"/>
      <c r="M300" s="434"/>
      <c r="N300" s="434"/>
      <c r="O300" s="434"/>
      <c r="P300" s="434"/>
      <c r="Q300" s="434"/>
      <c r="R300" s="434"/>
      <c r="S300" s="434"/>
      <c r="T300" s="434"/>
      <c r="U300" s="434"/>
      <c r="V300" s="434"/>
      <c r="W300" s="434"/>
      <c r="X300" s="434"/>
      <c r="Y300" s="434"/>
      <c r="Z300" s="434"/>
      <c r="AA300" s="434"/>
      <c r="AB300" s="434"/>
      <c r="AC300" s="434"/>
      <c r="AD300" s="434"/>
      <c r="AE300" s="434"/>
      <c r="AF300" s="434"/>
      <c r="AG300" s="434"/>
    </row>
    <row r="301" spans="1:33" ht="14.25" customHeight="1">
      <c r="A301" s="434"/>
      <c r="B301" s="575"/>
      <c r="C301" s="434"/>
      <c r="D301" s="434"/>
      <c r="E301" s="434"/>
      <c r="F301" s="434"/>
      <c r="G301" s="434"/>
      <c r="H301" s="434"/>
      <c r="I301" s="434"/>
      <c r="J301" s="575"/>
      <c r="K301" s="434"/>
      <c r="L301" s="434"/>
      <c r="M301" s="434"/>
      <c r="N301" s="434"/>
      <c r="O301" s="434"/>
      <c r="P301" s="434"/>
      <c r="Q301" s="434"/>
      <c r="R301" s="434"/>
      <c r="S301" s="434"/>
      <c r="T301" s="434"/>
      <c r="U301" s="434"/>
      <c r="V301" s="434"/>
      <c r="W301" s="434"/>
      <c r="X301" s="434"/>
      <c r="Y301" s="434"/>
      <c r="Z301" s="434"/>
      <c r="AA301" s="434"/>
      <c r="AB301" s="434"/>
      <c r="AC301" s="434"/>
      <c r="AD301" s="434"/>
      <c r="AE301" s="434"/>
      <c r="AF301" s="434"/>
      <c r="AG301" s="434"/>
    </row>
    <row r="302" spans="1:33" ht="14.25" customHeight="1">
      <c r="A302" s="434"/>
      <c r="B302" s="575"/>
      <c r="C302" s="434"/>
      <c r="D302" s="434"/>
      <c r="E302" s="434"/>
      <c r="F302" s="434"/>
      <c r="G302" s="434"/>
      <c r="H302" s="434"/>
      <c r="I302" s="434"/>
      <c r="J302" s="575"/>
      <c r="K302" s="434"/>
      <c r="L302" s="434"/>
      <c r="M302" s="434"/>
      <c r="N302" s="434"/>
      <c r="O302" s="434"/>
      <c r="P302" s="434"/>
      <c r="Q302" s="434"/>
      <c r="R302" s="434"/>
      <c r="S302" s="434"/>
      <c r="T302" s="434"/>
      <c r="U302" s="434"/>
      <c r="V302" s="434"/>
      <c r="W302" s="434"/>
      <c r="X302" s="434"/>
      <c r="Y302" s="434"/>
      <c r="Z302" s="434"/>
      <c r="AA302" s="434"/>
      <c r="AB302" s="434"/>
      <c r="AC302" s="434"/>
      <c r="AD302" s="434"/>
      <c r="AE302" s="434"/>
      <c r="AF302" s="434"/>
      <c r="AG302" s="434"/>
    </row>
    <row r="303" spans="1:33" ht="14.25" customHeight="1">
      <c r="A303" s="434"/>
      <c r="B303" s="575"/>
      <c r="C303" s="434"/>
      <c r="D303" s="434"/>
      <c r="E303" s="434"/>
      <c r="F303" s="434"/>
      <c r="G303" s="434"/>
      <c r="H303" s="434"/>
      <c r="I303" s="434"/>
      <c r="J303" s="575"/>
      <c r="K303" s="434"/>
      <c r="L303" s="434"/>
      <c r="M303" s="434"/>
      <c r="N303" s="434"/>
      <c r="O303" s="434"/>
      <c r="P303" s="434"/>
      <c r="Q303" s="434"/>
      <c r="R303" s="434"/>
      <c r="S303" s="434"/>
      <c r="T303" s="434"/>
      <c r="U303" s="434"/>
      <c r="V303" s="434"/>
      <c r="W303" s="434"/>
      <c r="X303" s="434"/>
      <c r="Y303" s="434"/>
      <c r="Z303" s="434"/>
      <c r="AA303" s="434"/>
      <c r="AB303" s="434"/>
      <c r="AC303" s="434"/>
      <c r="AD303" s="434"/>
      <c r="AE303" s="434"/>
      <c r="AF303" s="434"/>
      <c r="AG303" s="434"/>
    </row>
    <row r="304" spans="1:33" ht="14.25" customHeight="1">
      <c r="A304" s="434"/>
      <c r="B304" s="575"/>
      <c r="C304" s="434"/>
      <c r="D304" s="434"/>
      <c r="E304" s="434"/>
      <c r="F304" s="434"/>
      <c r="G304" s="434"/>
      <c r="H304" s="434"/>
      <c r="I304" s="434"/>
      <c r="J304" s="575"/>
      <c r="K304" s="434"/>
      <c r="L304" s="434"/>
      <c r="M304" s="434"/>
      <c r="N304" s="434"/>
      <c r="O304" s="434"/>
      <c r="P304" s="434"/>
      <c r="Q304" s="434"/>
      <c r="R304" s="434"/>
      <c r="S304" s="434"/>
      <c r="T304" s="434"/>
      <c r="U304" s="434"/>
      <c r="V304" s="434"/>
      <c r="W304" s="434"/>
      <c r="X304" s="434"/>
      <c r="Y304" s="434"/>
      <c r="Z304" s="434"/>
      <c r="AA304" s="434"/>
      <c r="AB304" s="434"/>
      <c r="AC304" s="434"/>
      <c r="AD304" s="434"/>
      <c r="AE304" s="434"/>
      <c r="AF304" s="434"/>
      <c r="AG304" s="434"/>
    </row>
    <row r="305" spans="1:33" ht="14.25" customHeight="1">
      <c r="A305" s="434"/>
      <c r="B305" s="575"/>
      <c r="C305" s="434"/>
      <c r="D305" s="434"/>
      <c r="E305" s="434"/>
      <c r="F305" s="434"/>
      <c r="G305" s="434"/>
      <c r="H305" s="434"/>
      <c r="I305" s="434"/>
      <c r="J305" s="575"/>
      <c r="K305" s="434"/>
      <c r="L305" s="434"/>
      <c r="M305" s="434"/>
      <c r="N305" s="434"/>
      <c r="O305" s="434"/>
      <c r="P305" s="434"/>
      <c r="Q305" s="434"/>
      <c r="R305" s="434"/>
      <c r="S305" s="434"/>
      <c r="T305" s="434"/>
      <c r="U305" s="434"/>
      <c r="V305" s="434"/>
      <c r="W305" s="434"/>
      <c r="X305" s="434"/>
      <c r="Y305" s="434"/>
      <c r="Z305" s="434"/>
      <c r="AA305" s="434"/>
      <c r="AB305" s="434"/>
      <c r="AC305" s="434"/>
      <c r="AD305" s="434"/>
      <c r="AE305" s="434"/>
      <c r="AF305" s="434"/>
      <c r="AG305" s="434"/>
    </row>
    <row r="306" spans="1:33" ht="14.25" customHeight="1">
      <c r="A306" s="434"/>
      <c r="B306" s="575"/>
      <c r="C306" s="434"/>
      <c r="D306" s="434"/>
      <c r="E306" s="434"/>
      <c r="F306" s="434"/>
      <c r="G306" s="434"/>
      <c r="H306" s="434"/>
      <c r="I306" s="434"/>
      <c r="J306" s="575"/>
      <c r="K306" s="434"/>
      <c r="L306" s="434"/>
      <c r="M306" s="434"/>
      <c r="N306" s="434"/>
      <c r="O306" s="434"/>
      <c r="P306" s="434"/>
      <c r="Q306" s="434"/>
      <c r="R306" s="434"/>
      <c r="S306" s="434"/>
      <c r="T306" s="434"/>
      <c r="U306" s="434"/>
      <c r="V306" s="434"/>
      <c r="W306" s="434"/>
      <c r="X306" s="434"/>
      <c r="Y306" s="434"/>
      <c r="Z306" s="434"/>
      <c r="AA306" s="434"/>
      <c r="AB306" s="434"/>
      <c r="AC306" s="434"/>
      <c r="AD306" s="434"/>
      <c r="AE306" s="434"/>
      <c r="AF306" s="434"/>
      <c r="AG306" s="434"/>
    </row>
    <row r="307" spans="1:33" ht="14.25" customHeight="1">
      <c r="A307" s="434"/>
      <c r="B307" s="575"/>
      <c r="C307" s="434"/>
      <c r="D307" s="434"/>
      <c r="E307" s="434"/>
      <c r="F307" s="434"/>
      <c r="G307" s="434"/>
      <c r="H307" s="434"/>
      <c r="I307" s="434"/>
      <c r="J307" s="575"/>
      <c r="K307" s="434"/>
      <c r="L307" s="434"/>
      <c r="M307" s="434"/>
      <c r="N307" s="434"/>
      <c r="O307" s="434"/>
      <c r="P307" s="434"/>
      <c r="Q307" s="434"/>
      <c r="R307" s="434"/>
      <c r="S307" s="434"/>
      <c r="T307" s="434"/>
      <c r="U307" s="434"/>
      <c r="V307" s="434"/>
      <c r="W307" s="434"/>
      <c r="X307" s="434"/>
      <c r="Y307" s="434"/>
      <c r="Z307" s="434"/>
      <c r="AA307" s="434"/>
      <c r="AB307" s="434"/>
      <c r="AC307" s="434"/>
      <c r="AD307" s="434"/>
      <c r="AE307" s="434"/>
      <c r="AF307" s="434"/>
      <c r="AG307" s="434"/>
    </row>
    <row r="308" spans="1:33" ht="14.25" customHeight="1">
      <c r="A308" s="434"/>
      <c r="B308" s="575"/>
      <c r="C308" s="434"/>
      <c r="D308" s="434"/>
      <c r="E308" s="434"/>
      <c r="F308" s="434"/>
      <c r="G308" s="434"/>
      <c r="H308" s="434"/>
      <c r="I308" s="434"/>
      <c r="J308" s="575"/>
      <c r="K308" s="434"/>
      <c r="L308" s="434"/>
      <c r="M308" s="434"/>
      <c r="N308" s="434"/>
      <c r="O308" s="434"/>
      <c r="P308" s="434"/>
      <c r="Q308" s="434"/>
      <c r="R308" s="434"/>
      <c r="S308" s="434"/>
      <c r="T308" s="434"/>
      <c r="U308" s="434"/>
      <c r="V308" s="434"/>
      <c r="W308" s="434"/>
      <c r="X308" s="434"/>
      <c r="Y308" s="434"/>
      <c r="Z308" s="434"/>
      <c r="AA308" s="434"/>
      <c r="AB308" s="434"/>
      <c r="AC308" s="434"/>
      <c r="AD308" s="434"/>
      <c r="AE308" s="434"/>
      <c r="AF308" s="434"/>
      <c r="AG308" s="434"/>
    </row>
    <row r="309" spans="1:33" ht="14.25" customHeight="1">
      <c r="A309" s="434"/>
      <c r="B309" s="575"/>
      <c r="C309" s="434"/>
      <c r="D309" s="434"/>
      <c r="E309" s="434"/>
      <c r="F309" s="434"/>
      <c r="G309" s="434"/>
      <c r="H309" s="434"/>
      <c r="I309" s="434"/>
      <c r="J309" s="575"/>
      <c r="K309" s="434"/>
      <c r="L309" s="434"/>
      <c r="M309" s="434"/>
      <c r="N309" s="434"/>
      <c r="O309" s="434"/>
      <c r="P309" s="434"/>
      <c r="Q309" s="434"/>
      <c r="R309" s="434"/>
      <c r="S309" s="434"/>
      <c r="T309" s="434"/>
      <c r="U309" s="434"/>
      <c r="V309" s="434"/>
      <c r="W309" s="434"/>
      <c r="X309" s="434"/>
      <c r="Y309" s="434"/>
      <c r="Z309" s="434"/>
      <c r="AA309" s="434"/>
      <c r="AB309" s="434"/>
      <c r="AC309" s="434"/>
      <c r="AD309" s="434"/>
      <c r="AE309" s="434"/>
      <c r="AF309" s="434"/>
      <c r="AG309" s="434"/>
    </row>
    <row r="310" spans="1:33" ht="14.25" customHeight="1">
      <c r="A310" s="434"/>
      <c r="B310" s="575"/>
      <c r="C310" s="434"/>
      <c r="D310" s="434"/>
      <c r="E310" s="434"/>
      <c r="F310" s="434"/>
      <c r="G310" s="434"/>
      <c r="H310" s="434"/>
      <c r="I310" s="434"/>
      <c r="J310" s="575"/>
      <c r="K310" s="434"/>
      <c r="L310" s="434"/>
      <c r="M310" s="434"/>
      <c r="N310" s="434"/>
      <c r="O310" s="434"/>
      <c r="P310" s="434"/>
      <c r="Q310" s="434"/>
      <c r="R310" s="434"/>
      <c r="S310" s="434"/>
      <c r="T310" s="434"/>
      <c r="U310" s="434"/>
      <c r="V310" s="434"/>
      <c r="W310" s="434"/>
      <c r="X310" s="434"/>
      <c r="Y310" s="434"/>
      <c r="Z310" s="434"/>
      <c r="AA310" s="434"/>
      <c r="AB310" s="434"/>
      <c r="AC310" s="434"/>
      <c r="AD310" s="434"/>
      <c r="AE310" s="434"/>
      <c r="AF310" s="434"/>
      <c r="AG310" s="434"/>
    </row>
    <row r="311" spans="1:33" ht="14.25" customHeight="1">
      <c r="A311" s="434"/>
      <c r="B311" s="575"/>
      <c r="C311" s="434"/>
      <c r="D311" s="434"/>
      <c r="E311" s="434"/>
      <c r="F311" s="434"/>
      <c r="G311" s="434"/>
      <c r="H311" s="434"/>
      <c r="I311" s="434"/>
      <c r="J311" s="575"/>
      <c r="K311" s="434"/>
      <c r="L311" s="434"/>
      <c r="M311" s="434"/>
      <c r="N311" s="434"/>
      <c r="O311" s="434"/>
      <c r="P311" s="434"/>
      <c r="Q311" s="434"/>
      <c r="R311" s="434"/>
      <c r="S311" s="434"/>
      <c r="T311" s="434"/>
      <c r="U311" s="434"/>
      <c r="V311" s="434"/>
      <c r="W311" s="434"/>
      <c r="X311" s="434"/>
      <c r="Y311" s="434"/>
      <c r="Z311" s="434"/>
      <c r="AA311" s="434"/>
      <c r="AB311" s="434"/>
      <c r="AC311" s="434"/>
      <c r="AD311" s="434"/>
      <c r="AE311" s="434"/>
      <c r="AF311" s="434"/>
      <c r="AG311" s="434"/>
    </row>
    <row r="312" spans="1:33" ht="14.25" customHeight="1">
      <c r="A312" s="434"/>
      <c r="B312" s="575"/>
      <c r="C312" s="434"/>
      <c r="D312" s="434"/>
      <c r="E312" s="434"/>
      <c r="F312" s="434"/>
      <c r="G312" s="434"/>
      <c r="H312" s="434"/>
      <c r="I312" s="434"/>
      <c r="J312" s="575"/>
      <c r="K312" s="434"/>
      <c r="L312" s="434"/>
      <c r="M312" s="434"/>
      <c r="N312" s="434"/>
      <c r="O312" s="434"/>
      <c r="P312" s="434"/>
      <c r="Q312" s="434"/>
      <c r="R312" s="434"/>
      <c r="S312" s="434"/>
      <c r="T312" s="434"/>
      <c r="U312" s="434"/>
      <c r="V312" s="434"/>
      <c r="W312" s="434"/>
      <c r="X312" s="434"/>
      <c r="Y312" s="434"/>
      <c r="Z312" s="434"/>
      <c r="AA312" s="434"/>
      <c r="AB312" s="434"/>
      <c r="AC312" s="434"/>
      <c r="AD312" s="434"/>
      <c r="AE312" s="434"/>
      <c r="AF312" s="434"/>
      <c r="AG312" s="434"/>
    </row>
    <row r="313" spans="1:33" ht="14.25" customHeight="1">
      <c r="A313" s="434"/>
      <c r="B313" s="575"/>
      <c r="C313" s="434"/>
      <c r="D313" s="434"/>
      <c r="E313" s="434"/>
      <c r="F313" s="434"/>
      <c r="G313" s="434"/>
      <c r="H313" s="434"/>
      <c r="I313" s="434"/>
      <c r="J313" s="575"/>
      <c r="K313" s="434"/>
      <c r="L313" s="434"/>
      <c r="M313" s="434"/>
      <c r="N313" s="434"/>
      <c r="O313" s="434"/>
      <c r="P313" s="434"/>
      <c r="Q313" s="434"/>
      <c r="R313" s="434"/>
      <c r="S313" s="434"/>
      <c r="T313" s="434"/>
      <c r="U313" s="434"/>
      <c r="V313" s="434"/>
      <c r="W313" s="434"/>
      <c r="X313" s="434"/>
      <c r="Y313" s="434"/>
      <c r="Z313" s="434"/>
      <c r="AA313" s="434"/>
      <c r="AB313" s="434"/>
      <c r="AC313" s="434"/>
      <c r="AD313" s="434"/>
      <c r="AE313" s="434"/>
      <c r="AF313" s="434"/>
      <c r="AG313" s="434"/>
    </row>
    <row r="314" spans="1:33" ht="14.25" customHeight="1">
      <c r="A314" s="434"/>
      <c r="B314" s="575"/>
      <c r="C314" s="434"/>
      <c r="D314" s="434"/>
      <c r="E314" s="434"/>
      <c r="F314" s="434"/>
      <c r="G314" s="434"/>
      <c r="H314" s="434"/>
      <c r="I314" s="434"/>
      <c r="J314" s="575"/>
      <c r="K314" s="434"/>
      <c r="L314" s="434"/>
      <c r="M314" s="434"/>
      <c r="N314" s="434"/>
      <c r="O314" s="434"/>
      <c r="P314" s="434"/>
      <c r="Q314" s="434"/>
      <c r="R314" s="434"/>
      <c r="S314" s="434"/>
      <c r="T314" s="434"/>
      <c r="U314" s="434"/>
      <c r="V314" s="434"/>
      <c r="W314" s="434"/>
      <c r="X314" s="434"/>
      <c r="Y314" s="434"/>
      <c r="Z314" s="434"/>
      <c r="AA314" s="434"/>
      <c r="AB314" s="434"/>
      <c r="AC314" s="434"/>
      <c r="AD314" s="434"/>
      <c r="AE314" s="434"/>
      <c r="AF314" s="434"/>
      <c r="AG314" s="434"/>
    </row>
    <row r="315" spans="1:33" ht="14.25" customHeight="1">
      <c r="A315" s="434"/>
      <c r="B315" s="575"/>
      <c r="C315" s="434"/>
      <c r="D315" s="434"/>
      <c r="E315" s="434"/>
      <c r="F315" s="434"/>
      <c r="G315" s="434"/>
      <c r="H315" s="434"/>
      <c r="I315" s="434"/>
      <c r="J315" s="575"/>
      <c r="K315" s="434"/>
      <c r="L315" s="434"/>
      <c r="M315" s="434"/>
      <c r="N315" s="434"/>
      <c r="O315" s="434"/>
      <c r="P315" s="434"/>
      <c r="Q315" s="434"/>
      <c r="R315" s="434"/>
      <c r="S315" s="434"/>
      <c r="T315" s="434"/>
      <c r="U315" s="434"/>
      <c r="V315" s="434"/>
      <c r="W315" s="434"/>
      <c r="X315" s="434"/>
      <c r="Y315" s="434"/>
      <c r="Z315" s="434"/>
      <c r="AA315" s="434"/>
      <c r="AB315" s="434"/>
      <c r="AC315" s="434"/>
      <c r="AD315" s="434"/>
      <c r="AE315" s="434"/>
      <c r="AF315" s="434"/>
      <c r="AG315" s="434"/>
    </row>
    <row r="316" spans="1:33" ht="14.25" customHeight="1">
      <c r="A316" s="434"/>
      <c r="B316" s="575"/>
      <c r="C316" s="434"/>
      <c r="D316" s="434"/>
      <c r="E316" s="434"/>
      <c r="F316" s="434"/>
      <c r="G316" s="434"/>
      <c r="H316" s="434"/>
      <c r="I316" s="434"/>
      <c r="J316" s="575"/>
      <c r="K316" s="434"/>
      <c r="L316" s="434"/>
      <c r="M316" s="434"/>
      <c r="N316" s="434"/>
      <c r="O316" s="434"/>
      <c r="P316" s="434"/>
      <c r="Q316" s="434"/>
      <c r="R316" s="434"/>
      <c r="S316" s="434"/>
      <c r="T316" s="434"/>
      <c r="U316" s="434"/>
      <c r="V316" s="434"/>
      <c r="W316" s="434"/>
      <c r="X316" s="434"/>
      <c r="Y316" s="434"/>
      <c r="Z316" s="434"/>
      <c r="AA316" s="434"/>
      <c r="AB316" s="434"/>
      <c r="AC316" s="434"/>
      <c r="AD316" s="434"/>
      <c r="AE316" s="434"/>
      <c r="AF316" s="434"/>
      <c r="AG316" s="434"/>
    </row>
    <row r="317" spans="1:33" ht="14.25" customHeight="1">
      <c r="A317" s="434"/>
      <c r="B317" s="575"/>
      <c r="C317" s="434"/>
      <c r="D317" s="434"/>
      <c r="E317" s="434"/>
      <c r="F317" s="434"/>
      <c r="G317" s="434"/>
      <c r="H317" s="434"/>
      <c r="I317" s="434"/>
      <c r="J317" s="575"/>
      <c r="K317" s="434"/>
      <c r="L317" s="434"/>
      <c r="M317" s="434"/>
      <c r="N317" s="434"/>
      <c r="O317" s="434"/>
      <c r="P317" s="434"/>
      <c r="Q317" s="434"/>
      <c r="R317" s="434"/>
      <c r="S317" s="434"/>
      <c r="T317" s="434"/>
      <c r="U317" s="434"/>
      <c r="V317" s="434"/>
      <c r="W317" s="434"/>
      <c r="X317" s="434"/>
      <c r="Y317" s="434"/>
      <c r="Z317" s="434"/>
      <c r="AA317" s="434"/>
      <c r="AB317" s="434"/>
      <c r="AC317" s="434"/>
      <c r="AD317" s="434"/>
      <c r="AE317" s="434"/>
      <c r="AF317" s="434"/>
      <c r="AG317" s="434"/>
    </row>
    <row r="318" spans="1:33" ht="14.25" customHeight="1">
      <c r="A318" s="434"/>
      <c r="B318" s="575"/>
      <c r="C318" s="434"/>
      <c r="D318" s="434"/>
      <c r="E318" s="434"/>
      <c r="F318" s="434"/>
      <c r="G318" s="434"/>
      <c r="H318" s="434"/>
      <c r="I318" s="434"/>
      <c r="J318" s="575"/>
      <c r="K318" s="434"/>
      <c r="L318" s="434"/>
      <c r="M318" s="434"/>
      <c r="N318" s="434"/>
      <c r="O318" s="434"/>
      <c r="P318" s="434"/>
      <c r="Q318" s="434"/>
      <c r="R318" s="434"/>
      <c r="S318" s="434"/>
      <c r="T318" s="434"/>
      <c r="U318" s="434"/>
      <c r="V318" s="434"/>
      <c r="W318" s="434"/>
      <c r="X318" s="434"/>
      <c r="Y318" s="434"/>
      <c r="Z318" s="434"/>
      <c r="AA318" s="434"/>
      <c r="AB318" s="434"/>
      <c r="AC318" s="434"/>
      <c r="AD318" s="434"/>
      <c r="AE318" s="434"/>
      <c r="AF318" s="434"/>
      <c r="AG318" s="434"/>
    </row>
    <row r="319" spans="1:33" ht="14.25" customHeight="1">
      <c r="A319" s="434"/>
      <c r="B319" s="575"/>
      <c r="C319" s="434"/>
      <c r="D319" s="434"/>
      <c r="E319" s="434"/>
      <c r="F319" s="434"/>
      <c r="G319" s="434"/>
      <c r="H319" s="434"/>
      <c r="I319" s="434"/>
      <c r="J319" s="575"/>
      <c r="K319" s="434"/>
      <c r="L319" s="434"/>
      <c r="M319" s="434"/>
      <c r="N319" s="434"/>
      <c r="O319" s="434"/>
      <c r="P319" s="434"/>
      <c r="Q319" s="434"/>
      <c r="R319" s="434"/>
      <c r="S319" s="434"/>
      <c r="T319" s="434"/>
      <c r="U319" s="434"/>
      <c r="V319" s="434"/>
      <c r="W319" s="434"/>
      <c r="X319" s="434"/>
      <c r="Y319" s="434"/>
      <c r="Z319" s="434"/>
      <c r="AA319" s="434"/>
      <c r="AB319" s="434"/>
      <c r="AC319" s="434"/>
      <c r="AD319" s="434"/>
      <c r="AE319" s="434"/>
      <c r="AF319" s="434"/>
      <c r="AG319" s="434"/>
    </row>
    <row r="320" spans="1:33" ht="14.25" customHeight="1">
      <c r="A320" s="434"/>
      <c r="B320" s="575"/>
      <c r="C320" s="434"/>
      <c r="D320" s="434"/>
      <c r="E320" s="434"/>
      <c r="F320" s="434"/>
      <c r="G320" s="434"/>
      <c r="H320" s="434"/>
      <c r="I320" s="434"/>
      <c r="J320" s="575"/>
      <c r="K320" s="434"/>
      <c r="L320" s="434"/>
      <c r="M320" s="434"/>
      <c r="N320" s="434"/>
      <c r="O320" s="434"/>
      <c r="P320" s="434"/>
      <c r="Q320" s="434"/>
      <c r="R320" s="434"/>
      <c r="S320" s="434"/>
      <c r="T320" s="434"/>
      <c r="U320" s="434"/>
      <c r="V320" s="434"/>
      <c r="W320" s="434"/>
      <c r="X320" s="434"/>
      <c r="Y320" s="434"/>
      <c r="Z320" s="434"/>
      <c r="AA320" s="434"/>
      <c r="AB320" s="434"/>
      <c r="AC320" s="434"/>
      <c r="AD320" s="434"/>
      <c r="AE320" s="434"/>
      <c r="AF320" s="434"/>
      <c r="AG320" s="434"/>
    </row>
    <row r="321" spans="1:33" ht="14.25" customHeight="1">
      <c r="A321" s="434"/>
      <c r="B321" s="575"/>
      <c r="C321" s="434"/>
      <c r="D321" s="434"/>
      <c r="E321" s="434"/>
      <c r="F321" s="434"/>
      <c r="G321" s="434"/>
      <c r="H321" s="434"/>
      <c r="I321" s="434"/>
      <c r="J321" s="575"/>
      <c r="K321" s="434"/>
      <c r="L321" s="434"/>
      <c r="M321" s="434"/>
      <c r="N321" s="434"/>
      <c r="O321" s="434"/>
      <c r="P321" s="434"/>
      <c r="Q321" s="434"/>
      <c r="R321" s="434"/>
      <c r="S321" s="434"/>
      <c r="T321" s="434"/>
      <c r="U321" s="434"/>
      <c r="V321" s="434"/>
      <c r="W321" s="434"/>
      <c r="X321" s="434"/>
      <c r="Y321" s="434"/>
      <c r="Z321" s="434"/>
      <c r="AA321" s="434"/>
      <c r="AB321" s="434"/>
      <c r="AC321" s="434"/>
      <c r="AD321" s="434"/>
      <c r="AE321" s="434"/>
      <c r="AF321" s="434"/>
      <c r="AG321" s="434"/>
    </row>
    <row r="322" spans="1:33" ht="14.25" customHeight="1">
      <c r="A322" s="434"/>
      <c r="B322" s="575"/>
      <c r="C322" s="434"/>
      <c r="D322" s="434"/>
      <c r="E322" s="434"/>
      <c r="F322" s="434"/>
      <c r="G322" s="434"/>
      <c r="H322" s="434"/>
      <c r="I322" s="434"/>
      <c r="J322" s="575"/>
      <c r="K322" s="434"/>
      <c r="L322" s="434"/>
      <c r="M322" s="434"/>
      <c r="N322" s="434"/>
      <c r="O322" s="434"/>
      <c r="P322" s="434"/>
      <c r="Q322" s="434"/>
      <c r="R322" s="434"/>
      <c r="S322" s="434"/>
      <c r="T322" s="434"/>
      <c r="U322" s="434"/>
      <c r="V322" s="434"/>
      <c r="W322" s="434"/>
      <c r="X322" s="434"/>
      <c r="Y322" s="434"/>
      <c r="Z322" s="434"/>
      <c r="AA322" s="434"/>
      <c r="AB322" s="434"/>
      <c r="AC322" s="434"/>
      <c r="AD322" s="434"/>
      <c r="AE322" s="434"/>
      <c r="AF322" s="434"/>
      <c r="AG322" s="434"/>
    </row>
    <row r="323" spans="1:33" ht="14.25" customHeight="1">
      <c r="A323" s="434"/>
      <c r="B323" s="575"/>
      <c r="C323" s="434"/>
      <c r="D323" s="434"/>
      <c r="E323" s="434"/>
      <c r="F323" s="434"/>
      <c r="G323" s="434"/>
      <c r="H323" s="434"/>
      <c r="I323" s="434"/>
      <c r="J323" s="575"/>
      <c r="K323" s="434"/>
      <c r="L323" s="434"/>
      <c r="M323" s="434"/>
      <c r="N323" s="434"/>
      <c r="O323" s="434"/>
      <c r="P323" s="434"/>
      <c r="Q323" s="434"/>
      <c r="R323" s="434"/>
      <c r="S323" s="434"/>
      <c r="T323" s="434"/>
      <c r="U323" s="434"/>
      <c r="V323" s="434"/>
      <c r="W323" s="434"/>
      <c r="X323" s="434"/>
      <c r="Y323" s="434"/>
      <c r="Z323" s="434"/>
      <c r="AA323" s="434"/>
      <c r="AB323" s="434"/>
      <c r="AC323" s="434"/>
      <c r="AD323" s="434"/>
      <c r="AE323" s="434"/>
      <c r="AF323" s="434"/>
      <c r="AG323" s="434"/>
    </row>
    <row r="324" spans="1:33" ht="14.25" customHeight="1">
      <c r="A324" s="434"/>
      <c r="B324" s="575"/>
      <c r="C324" s="434"/>
      <c r="D324" s="434"/>
      <c r="E324" s="434"/>
      <c r="F324" s="434"/>
      <c r="G324" s="434"/>
      <c r="H324" s="434"/>
      <c r="I324" s="434"/>
      <c r="J324" s="575"/>
      <c r="K324" s="434"/>
      <c r="L324" s="434"/>
      <c r="M324" s="434"/>
      <c r="N324" s="434"/>
      <c r="O324" s="434"/>
      <c r="P324" s="434"/>
      <c r="Q324" s="434"/>
      <c r="R324" s="434"/>
      <c r="S324" s="434"/>
      <c r="T324" s="434"/>
      <c r="U324" s="434"/>
      <c r="V324" s="434"/>
      <c r="W324" s="434"/>
      <c r="X324" s="434"/>
      <c r="Y324" s="434"/>
      <c r="Z324" s="434"/>
      <c r="AA324" s="434"/>
      <c r="AB324" s="434"/>
      <c r="AC324" s="434"/>
      <c r="AD324" s="434"/>
      <c r="AE324" s="434"/>
      <c r="AF324" s="434"/>
      <c r="AG324" s="434"/>
    </row>
    <row r="325" spans="1:33" ht="14.25" customHeight="1">
      <c r="A325" s="434"/>
      <c r="B325" s="575"/>
      <c r="C325" s="434"/>
      <c r="D325" s="434"/>
      <c r="E325" s="434"/>
      <c r="F325" s="434"/>
      <c r="G325" s="434"/>
      <c r="H325" s="434"/>
      <c r="I325" s="434"/>
      <c r="J325" s="575"/>
      <c r="K325" s="434"/>
      <c r="L325" s="434"/>
      <c r="M325" s="434"/>
      <c r="N325" s="434"/>
      <c r="O325" s="434"/>
      <c r="P325" s="434"/>
      <c r="Q325" s="434"/>
      <c r="R325" s="434"/>
      <c r="S325" s="434"/>
      <c r="T325" s="434"/>
      <c r="U325" s="434"/>
      <c r="V325" s="434"/>
      <c r="W325" s="434"/>
      <c r="X325" s="434"/>
      <c r="Y325" s="434"/>
      <c r="Z325" s="434"/>
      <c r="AA325" s="434"/>
      <c r="AB325" s="434"/>
      <c r="AC325" s="434"/>
      <c r="AD325" s="434"/>
      <c r="AE325" s="434"/>
      <c r="AF325" s="434"/>
      <c r="AG325" s="434"/>
    </row>
    <row r="326" spans="1:33" ht="14.25" customHeight="1">
      <c r="A326" s="434"/>
      <c r="B326" s="575"/>
      <c r="C326" s="434"/>
      <c r="D326" s="434"/>
      <c r="E326" s="434"/>
      <c r="F326" s="434"/>
      <c r="G326" s="434"/>
      <c r="H326" s="434"/>
      <c r="I326" s="434"/>
      <c r="J326" s="575"/>
      <c r="K326" s="434"/>
      <c r="L326" s="434"/>
      <c r="M326" s="434"/>
      <c r="N326" s="434"/>
      <c r="O326" s="434"/>
      <c r="P326" s="434"/>
      <c r="Q326" s="434"/>
      <c r="R326" s="434"/>
      <c r="S326" s="434"/>
      <c r="T326" s="434"/>
      <c r="U326" s="434"/>
      <c r="V326" s="434"/>
      <c r="W326" s="434"/>
      <c r="X326" s="434"/>
      <c r="Y326" s="434"/>
      <c r="Z326" s="434"/>
      <c r="AA326" s="434"/>
      <c r="AB326" s="434"/>
      <c r="AC326" s="434"/>
      <c r="AD326" s="434"/>
      <c r="AE326" s="434"/>
      <c r="AF326" s="434"/>
      <c r="AG326" s="434"/>
    </row>
    <row r="327" spans="1:33" ht="14.25" customHeight="1">
      <c r="A327" s="434"/>
      <c r="B327" s="575"/>
      <c r="C327" s="434"/>
      <c r="D327" s="434"/>
      <c r="E327" s="434"/>
      <c r="F327" s="434"/>
      <c r="G327" s="434"/>
      <c r="H327" s="434"/>
      <c r="I327" s="434"/>
      <c r="J327" s="575"/>
      <c r="K327" s="434"/>
      <c r="L327" s="434"/>
      <c r="M327" s="434"/>
      <c r="N327" s="434"/>
      <c r="O327" s="434"/>
      <c r="P327" s="434"/>
      <c r="Q327" s="434"/>
      <c r="R327" s="434"/>
      <c r="S327" s="434"/>
      <c r="T327" s="434"/>
      <c r="U327" s="434"/>
      <c r="V327" s="434"/>
      <c r="W327" s="434"/>
      <c r="X327" s="434"/>
      <c r="Y327" s="434"/>
      <c r="Z327" s="434"/>
      <c r="AA327" s="434"/>
      <c r="AB327" s="434"/>
      <c r="AC327" s="434"/>
      <c r="AD327" s="434"/>
      <c r="AE327" s="434"/>
      <c r="AF327" s="434"/>
      <c r="AG327" s="434"/>
    </row>
    <row r="328" spans="1:33" ht="14.25" customHeight="1">
      <c r="A328" s="434"/>
      <c r="B328" s="575"/>
      <c r="C328" s="434"/>
      <c r="D328" s="434"/>
      <c r="E328" s="434"/>
      <c r="F328" s="434"/>
      <c r="G328" s="434"/>
      <c r="H328" s="434"/>
      <c r="I328" s="434"/>
      <c r="J328" s="575"/>
      <c r="K328" s="434"/>
      <c r="L328" s="434"/>
      <c r="M328" s="434"/>
      <c r="N328" s="434"/>
      <c r="O328" s="434"/>
      <c r="P328" s="434"/>
      <c r="Q328" s="434"/>
      <c r="R328" s="434"/>
      <c r="S328" s="434"/>
      <c r="T328" s="434"/>
      <c r="U328" s="434"/>
      <c r="V328" s="434"/>
      <c r="W328" s="434"/>
      <c r="X328" s="434"/>
      <c r="Y328" s="434"/>
      <c r="Z328" s="434"/>
      <c r="AA328" s="434"/>
      <c r="AB328" s="434"/>
      <c r="AC328" s="434"/>
      <c r="AD328" s="434"/>
      <c r="AE328" s="434"/>
      <c r="AF328" s="434"/>
      <c r="AG328" s="434"/>
    </row>
    <row r="329" spans="1:33" ht="14.25" customHeight="1">
      <c r="A329" s="434"/>
      <c r="B329" s="575"/>
      <c r="C329" s="434"/>
      <c r="D329" s="434"/>
      <c r="E329" s="434"/>
      <c r="F329" s="434"/>
      <c r="G329" s="434"/>
      <c r="H329" s="434"/>
      <c r="I329" s="434"/>
      <c r="J329" s="575"/>
      <c r="K329" s="434"/>
      <c r="L329" s="434"/>
      <c r="M329" s="434"/>
      <c r="N329" s="434"/>
      <c r="O329" s="434"/>
      <c r="P329" s="434"/>
      <c r="Q329" s="434"/>
      <c r="R329" s="434"/>
      <c r="S329" s="434"/>
      <c r="T329" s="434"/>
      <c r="U329" s="434"/>
      <c r="V329" s="434"/>
      <c r="W329" s="434"/>
      <c r="X329" s="434"/>
      <c r="Y329" s="434"/>
      <c r="Z329" s="434"/>
      <c r="AA329" s="434"/>
      <c r="AB329" s="434"/>
      <c r="AC329" s="434"/>
      <c r="AD329" s="434"/>
      <c r="AE329" s="434"/>
      <c r="AF329" s="434"/>
      <c r="AG329" s="434"/>
    </row>
    <row r="330" spans="1:33" ht="14.25" customHeight="1">
      <c r="A330" s="434"/>
      <c r="B330" s="575"/>
      <c r="C330" s="434"/>
      <c r="D330" s="434"/>
      <c r="E330" s="434"/>
      <c r="F330" s="434"/>
      <c r="G330" s="434"/>
      <c r="H330" s="434"/>
      <c r="I330" s="434"/>
      <c r="J330" s="575"/>
      <c r="K330" s="434"/>
      <c r="L330" s="434"/>
      <c r="M330" s="434"/>
      <c r="N330" s="434"/>
      <c r="O330" s="434"/>
      <c r="P330" s="434"/>
      <c r="Q330" s="434"/>
      <c r="R330" s="434"/>
      <c r="S330" s="434"/>
      <c r="T330" s="434"/>
      <c r="U330" s="434"/>
      <c r="V330" s="434"/>
      <c r="W330" s="434"/>
      <c r="X330" s="434"/>
      <c r="Y330" s="434"/>
      <c r="Z330" s="434"/>
      <c r="AA330" s="434"/>
      <c r="AB330" s="434"/>
      <c r="AC330" s="434"/>
      <c r="AD330" s="434"/>
      <c r="AE330" s="434"/>
      <c r="AF330" s="434"/>
      <c r="AG330" s="434"/>
    </row>
    <row r="331" spans="1:33" ht="14.25" customHeight="1">
      <c r="A331" s="434"/>
      <c r="B331" s="575"/>
      <c r="C331" s="434"/>
      <c r="D331" s="434"/>
      <c r="E331" s="434"/>
      <c r="F331" s="434"/>
      <c r="G331" s="434"/>
      <c r="H331" s="434"/>
      <c r="I331" s="434"/>
      <c r="J331" s="575"/>
      <c r="K331" s="434"/>
      <c r="L331" s="434"/>
      <c r="M331" s="434"/>
      <c r="N331" s="434"/>
      <c r="O331" s="434"/>
      <c r="P331" s="434"/>
      <c r="Q331" s="434"/>
      <c r="R331" s="434"/>
      <c r="S331" s="434"/>
      <c r="T331" s="434"/>
      <c r="U331" s="434"/>
      <c r="V331" s="434"/>
      <c r="W331" s="434"/>
      <c r="X331" s="434"/>
      <c r="Y331" s="434"/>
      <c r="Z331" s="434"/>
      <c r="AA331" s="434"/>
      <c r="AB331" s="434"/>
      <c r="AC331" s="434"/>
      <c r="AD331" s="434"/>
      <c r="AE331" s="434"/>
      <c r="AF331" s="434"/>
      <c r="AG331" s="434"/>
    </row>
    <row r="332" spans="1:33" ht="14.25" customHeight="1">
      <c r="A332" s="434"/>
      <c r="B332" s="575"/>
      <c r="C332" s="434"/>
      <c r="D332" s="434"/>
      <c r="E332" s="434"/>
      <c r="F332" s="434"/>
      <c r="G332" s="434"/>
      <c r="H332" s="434"/>
      <c r="I332" s="434"/>
      <c r="J332" s="575"/>
      <c r="K332" s="434"/>
      <c r="L332" s="434"/>
      <c r="M332" s="434"/>
      <c r="N332" s="434"/>
      <c r="O332" s="434"/>
      <c r="P332" s="434"/>
      <c r="Q332" s="434"/>
      <c r="R332" s="434"/>
      <c r="S332" s="434"/>
      <c r="T332" s="434"/>
      <c r="U332" s="434"/>
      <c r="V332" s="434"/>
      <c r="W332" s="434"/>
      <c r="X332" s="434"/>
      <c r="Y332" s="434"/>
      <c r="Z332" s="434"/>
      <c r="AA332" s="434"/>
      <c r="AB332" s="434"/>
      <c r="AC332" s="434"/>
      <c r="AD332" s="434"/>
      <c r="AE332" s="434"/>
      <c r="AF332" s="434"/>
      <c r="AG332" s="434"/>
    </row>
    <row r="333" spans="1:33" ht="14.25" customHeight="1">
      <c r="A333" s="434"/>
      <c r="B333" s="575"/>
      <c r="C333" s="434"/>
      <c r="D333" s="434"/>
      <c r="E333" s="434"/>
      <c r="F333" s="434"/>
      <c r="G333" s="434"/>
      <c r="H333" s="434"/>
      <c r="I333" s="434"/>
      <c r="J333" s="575"/>
      <c r="K333" s="434"/>
      <c r="L333" s="434"/>
      <c r="M333" s="434"/>
      <c r="N333" s="434"/>
      <c r="O333" s="434"/>
      <c r="P333" s="434"/>
      <c r="Q333" s="434"/>
      <c r="R333" s="434"/>
      <c r="S333" s="434"/>
      <c r="T333" s="434"/>
      <c r="U333" s="434"/>
      <c r="V333" s="434"/>
      <c r="W333" s="434"/>
      <c r="X333" s="434"/>
      <c r="Y333" s="434"/>
      <c r="Z333" s="434"/>
      <c r="AA333" s="434"/>
      <c r="AB333" s="434"/>
      <c r="AC333" s="434"/>
      <c r="AD333" s="434"/>
      <c r="AE333" s="434"/>
      <c r="AF333" s="434"/>
      <c r="AG333" s="434"/>
    </row>
    <row r="334" spans="1:33" ht="14.25" customHeight="1">
      <c r="A334" s="434"/>
      <c r="B334" s="575"/>
      <c r="C334" s="434"/>
      <c r="D334" s="434"/>
      <c r="E334" s="434"/>
      <c r="F334" s="434"/>
      <c r="G334" s="434"/>
      <c r="H334" s="434"/>
      <c r="I334" s="434"/>
      <c r="J334" s="575"/>
      <c r="K334" s="434"/>
      <c r="L334" s="434"/>
      <c r="M334" s="434"/>
      <c r="N334" s="434"/>
      <c r="O334" s="434"/>
      <c r="P334" s="434"/>
      <c r="Q334" s="434"/>
      <c r="R334" s="434"/>
      <c r="S334" s="434"/>
      <c r="T334" s="434"/>
      <c r="U334" s="434"/>
      <c r="V334" s="434"/>
      <c r="W334" s="434"/>
      <c r="X334" s="434"/>
      <c r="Y334" s="434"/>
      <c r="Z334" s="434"/>
      <c r="AA334" s="434"/>
      <c r="AB334" s="434"/>
      <c r="AC334" s="434"/>
      <c r="AD334" s="434"/>
      <c r="AE334" s="434"/>
      <c r="AF334" s="434"/>
      <c r="AG334" s="434"/>
    </row>
    <row r="335" spans="1:33" ht="14.25" customHeight="1">
      <c r="A335" s="434"/>
      <c r="B335" s="575"/>
      <c r="C335" s="434"/>
      <c r="D335" s="434"/>
      <c r="E335" s="434"/>
      <c r="F335" s="434"/>
      <c r="G335" s="434"/>
      <c r="H335" s="434"/>
      <c r="I335" s="434"/>
      <c r="J335" s="575"/>
      <c r="K335" s="434"/>
      <c r="L335" s="434"/>
      <c r="M335" s="434"/>
      <c r="N335" s="434"/>
      <c r="O335" s="434"/>
      <c r="P335" s="434"/>
      <c r="Q335" s="434"/>
      <c r="R335" s="434"/>
      <c r="S335" s="434"/>
      <c r="T335" s="434"/>
      <c r="U335" s="434"/>
      <c r="V335" s="434"/>
      <c r="W335" s="434"/>
      <c r="X335" s="434"/>
      <c r="Y335" s="434"/>
      <c r="Z335" s="434"/>
      <c r="AA335" s="434"/>
      <c r="AB335" s="434"/>
      <c r="AC335" s="434"/>
      <c r="AD335" s="434"/>
      <c r="AE335" s="434"/>
      <c r="AF335" s="434"/>
      <c r="AG335" s="434"/>
    </row>
    <row r="336" spans="1:33" ht="14.25" customHeight="1">
      <c r="A336" s="434"/>
      <c r="B336" s="575"/>
      <c r="C336" s="434"/>
      <c r="D336" s="434"/>
      <c r="E336" s="434"/>
      <c r="F336" s="434"/>
      <c r="G336" s="434"/>
      <c r="H336" s="434"/>
      <c r="I336" s="434"/>
      <c r="J336" s="575"/>
      <c r="K336" s="434"/>
      <c r="L336" s="434"/>
      <c r="M336" s="434"/>
      <c r="N336" s="434"/>
      <c r="O336" s="434"/>
      <c r="P336" s="434"/>
      <c r="Q336" s="434"/>
      <c r="R336" s="434"/>
      <c r="S336" s="434"/>
      <c r="T336" s="434"/>
      <c r="U336" s="434"/>
      <c r="V336" s="434"/>
      <c r="W336" s="434"/>
      <c r="X336" s="434"/>
      <c r="Y336" s="434"/>
      <c r="Z336" s="434"/>
      <c r="AA336" s="434"/>
      <c r="AB336" s="434"/>
      <c r="AC336" s="434"/>
      <c r="AD336" s="434"/>
      <c r="AE336" s="434"/>
      <c r="AF336" s="434"/>
      <c r="AG336" s="434"/>
    </row>
    <row r="337" spans="1:33" ht="14.25" customHeight="1">
      <c r="A337" s="434"/>
      <c r="B337" s="575"/>
      <c r="C337" s="434"/>
      <c r="D337" s="434"/>
      <c r="E337" s="434"/>
      <c r="F337" s="434"/>
      <c r="G337" s="434"/>
      <c r="H337" s="434"/>
      <c r="I337" s="434"/>
      <c r="J337" s="575"/>
      <c r="K337" s="434"/>
      <c r="L337" s="434"/>
      <c r="M337" s="434"/>
      <c r="N337" s="434"/>
      <c r="O337" s="434"/>
      <c r="P337" s="434"/>
      <c r="Q337" s="434"/>
      <c r="R337" s="434"/>
      <c r="S337" s="434"/>
      <c r="T337" s="434"/>
      <c r="U337" s="434"/>
      <c r="V337" s="434"/>
      <c r="W337" s="434"/>
      <c r="X337" s="434"/>
      <c r="Y337" s="434"/>
      <c r="Z337" s="434"/>
      <c r="AA337" s="434"/>
      <c r="AB337" s="434"/>
      <c r="AC337" s="434"/>
      <c r="AD337" s="434"/>
      <c r="AE337" s="434"/>
      <c r="AF337" s="434"/>
      <c r="AG337" s="434"/>
    </row>
    <row r="338" spans="1:33" ht="14.25" customHeight="1">
      <c r="A338" s="434"/>
      <c r="B338" s="575"/>
      <c r="C338" s="434"/>
      <c r="D338" s="434"/>
      <c r="E338" s="434"/>
      <c r="F338" s="434"/>
      <c r="G338" s="434"/>
      <c r="H338" s="434"/>
      <c r="I338" s="434"/>
      <c r="J338" s="575"/>
      <c r="K338" s="434"/>
      <c r="L338" s="434"/>
      <c r="M338" s="434"/>
      <c r="N338" s="434"/>
      <c r="O338" s="434"/>
      <c r="P338" s="434"/>
      <c r="Q338" s="434"/>
      <c r="R338" s="434"/>
      <c r="S338" s="434"/>
      <c r="T338" s="434"/>
      <c r="U338" s="434"/>
      <c r="V338" s="434"/>
      <c r="W338" s="434"/>
      <c r="X338" s="434"/>
      <c r="Y338" s="434"/>
      <c r="Z338" s="434"/>
      <c r="AA338" s="434"/>
      <c r="AB338" s="434"/>
      <c r="AC338" s="434"/>
      <c r="AD338" s="434"/>
      <c r="AE338" s="434"/>
      <c r="AF338" s="434"/>
      <c r="AG338" s="434"/>
    </row>
    <row r="339" spans="1:33" ht="14.25" customHeight="1">
      <c r="A339" s="434"/>
      <c r="B339" s="575"/>
      <c r="C339" s="434"/>
      <c r="D339" s="434"/>
      <c r="E339" s="434"/>
      <c r="F339" s="434"/>
      <c r="G339" s="434"/>
      <c r="H339" s="434"/>
      <c r="I339" s="434"/>
      <c r="J339" s="575"/>
      <c r="K339" s="434"/>
      <c r="L339" s="434"/>
      <c r="M339" s="434"/>
      <c r="N339" s="434"/>
      <c r="O339" s="434"/>
      <c r="P339" s="434"/>
      <c r="Q339" s="434"/>
      <c r="R339" s="434"/>
      <c r="S339" s="434"/>
      <c r="T339" s="434"/>
      <c r="U339" s="434"/>
      <c r="V339" s="434"/>
      <c r="W339" s="434"/>
      <c r="X339" s="434"/>
      <c r="Y339" s="434"/>
      <c r="Z339" s="434"/>
      <c r="AA339" s="434"/>
      <c r="AB339" s="434"/>
      <c r="AC339" s="434"/>
      <c r="AD339" s="434"/>
      <c r="AE339" s="434"/>
      <c r="AF339" s="434"/>
      <c r="AG339" s="434"/>
    </row>
    <row r="340" spans="1:33" ht="14.25" customHeight="1">
      <c r="A340" s="434"/>
      <c r="B340" s="575"/>
      <c r="C340" s="434"/>
      <c r="D340" s="434"/>
      <c r="E340" s="434"/>
      <c r="F340" s="434"/>
      <c r="G340" s="434"/>
      <c r="H340" s="434"/>
      <c r="I340" s="434"/>
      <c r="J340" s="575"/>
      <c r="K340" s="434"/>
      <c r="L340" s="434"/>
      <c r="M340" s="434"/>
      <c r="N340" s="434"/>
      <c r="O340" s="434"/>
      <c r="P340" s="434"/>
      <c r="Q340" s="434"/>
      <c r="R340" s="434"/>
      <c r="S340" s="434"/>
      <c r="T340" s="434"/>
      <c r="U340" s="434"/>
      <c r="V340" s="434"/>
      <c r="W340" s="434"/>
      <c r="X340" s="434"/>
      <c r="Y340" s="434"/>
      <c r="Z340" s="434"/>
      <c r="AA340" s="434"/>
      <c r="AB340" s="434"/>
      <c r="AC340" s="434"/>
      <c r="AD340" s="434"/>
      <c r="AE340" s="434"/>
      <c r="AF340" s="434"/>
      <c r="AG340" s="434"/>
    </row>
    <row r="341" spans="1:33" ht="14.25" customHeight="1">
      <c r="A341" s="434"/>
      <c r="B341" s="575"/>
      <c r="C341" s="434"/>
      <c r="D341" s="434"/>
      <c r="E341" s="434"/>
      <c r="F341" s="434"/>
      <c r="G341" s="434"/>
      <c r="H341" s="434"/>
      <c r="I341" s="434"/>
      <c r="J341" s="575"/>
      <c r="K341" s="434"/>
      <c r="L341" s="434"/>
      <c r="M341" s="434"/>
      <c r="N341" s="434"/>
      <c r="O341" s="434"/>
      <c r="P341" s="434"/>
      <c r="Q341" s="434"/>
      <c r="R341" s="434"/>
      <c r="S341" s="434"/>
      <c r="T341" s="434"/>
      <c r="U341" s="434"/>
      <c r="V341" s="434"/>
      <c r="W341" s="434"/>
      <c r="X341" s="434"/>
      <c r="Y341" s="434"/>
      <c r="Z341" s="434"/>
      <c r="AA341" s="434"/>
      <c r="AB341" s="434"/>
      <c r="AC341" s="434"/>
      <c r="AD341" s="434"/>
      <c r="AE341" s="434"/>
      <c r="AF341" s="434"/>
      <c r="AG341" s="434"/>
    </row>
    <row r="342" spans="1:33" ht="14.25" customHeight="1">
      <c r="A342" s="434"/>
      <c r="B342" s="575"/>
      <c r="C342" s="434"/>
      <c r="D342" s="434"/>
      <c r="E342" s="434"/>
      <c r="F342" s="434"/>
      <c r="G342" s="434"/>
      <c r="H342" s="434"/>
      <c r="I342" s="434"/>
      <c r="J342" s="575"/>
      <c r="K342" s="434"/>
      <c r="L342" s="434"/>
      <c r="M342" s="434"/>
      <c r="N342" s="434"/>
      <c r="O342" s="434"/>
      <c r="P342" s="434"/>
      <c r="Q342" s="434"/>
      <c r="R342" s="434"/>
      <c r="S342" s="434"/>
      <c r="T342" s="434"/>
      <c r="U342" s="434"/>
      <c r="V342" s="434"/>
      <c r="W342" s="434"/>
      <c r="X342" s="434"/>
      <c r="Y342" s="434"/>
      <c r="Z342" s="434"/>
      <c r="AA342" s="434"/>
      <c r="AB342" s="434"/>
      <c r="AC342" s="434"/>
      <c r="AD342" s="434"/>
      <c r="AE342" s="434"/>
      <c r="AF342" s="434"/>
      <c r="AG342" s="434"/>
    </row>
    <row r="343" spans="1:33" ht="14.25" customHeight="1">
      <c r="A343" s="434"/>
      <c r="B343" s="575"/>
      <c r="C343" s="434"/>
      <c r="D343" s="434"/>
      <c r="E343" s="434"/>
      <c r="F343" s="434"/>
      <c r="G343" s="434"/>
      <c r="H343" s="434"/>
      <c r="I343" s="434"/>
      <c r="J343" s="575"/>
      <c r="K343" s="434"/>
      <c r="L343" s="434"/>
      <c r="M343" s="434"/>
      <c r="N343" s="434"/>
      <c r="O343" s="434"/>
      <c r="P343" s="434"/>
      <c r="Q343" s="434"/>
      <c r="R343" s="434"/>
      <c r="S343" s="434"/>
      <c r="T343" s="434"/>
      <c r="U343" s="434"/>
      <c r="V343" s="434"/>
      <c r="W343" s="434"/>
      <c r="X343" s="434"/>
      <c r="Y343" s="434"/>
      <c r="Z343" s="434"/>
      <c r="AA343" s="434"/>
      <c r="AB343" s="434"/>
      <c r="AC343" s="434"/>
      <c r="AD343" s="434"/>
      <c r="AE343" s="434"/>
      <c r="AF343" s="434"/>
      <c r="AG343" s="434"/>
    </row>
    <row r="344" spans="1:33" ht="14.25" customHeight="1">
      <c r="A344" s="434"/>
      <c r="B344" s="575"/>
      <c r="C344" s="434"/>
      <c r="D344" s="434"/>
      <c r="E344" s="434"/>
      <c r="F344" s="434"/>
      <c r="G344" s="434"/>
      <c r="H344" s="434"/>
      <c r="I344" s="434"/>
      <c r="J344" s="575"/>
      <c r="K344" s="434"/>
      <c r="L344" s="434"/>
      <c r="M344" s="434"/>
      <c r="N344" s="434"/>
      <c r="O344" s="434"/>
      <c r="P344" s="434"/>
      <c r="Q344" s="434"/>
      <c r="R344" s="434"/>
      <c r="S344" s="434"/>
      <c r="T344" s="434"/>
      <c r="U344" s="434"/>
      <c r="V344" s="434"/>
      <c r="W344" s="434"/>
      <c r="X344" s="434"/>
      <c r="Y344" s="434"/>
      <c r="Z344" s="434"/>
      <c r="AA344" s="434"/>
      <c r="AB344" s="434"/>
      <c r="AC344" s="434"/>
      <c r="AD344" s="434"/>
      <c r="AE344" s="434"/>
      <c r="AF344" s="434"/>
      <c r="AG344" s="434"/>
    </row>
    <row r="345" spans="1:33" ht="14.25" customHeight="1">
      <c r="A345" s="434"/>
      <c r="B345" s="575"/>
      <c r="C345" s="434"/>
      <c r="D345" s="434"/>
      <c r="E345" s="434"/>
      <c r="F345" s="434"/>
      <c r="G345" s="434"/>
      <c r="H345" s="434"/>
      <c r="I345" s="434"/>
      <c r="J345" s="575"/>
      <c r="K345" s="434"/>
      <c r="L345" s="434"/>
      <c r="M345" s="434"/>
      <c r="N345" s="434"/>
      <c r="O345" s="434"/>
      <c r="P345" s="434"/>
      <c r="Q345" s="434"/>
      <c r="R345" s="434"/>
      <c r="S345" s="434"/>
      <c r="T345" s="434"/>
      <c r="U345" s="434"/>
      <c r="V345" s="434"/>
      <c r="W345" s="434"/>
      <c r="X345" s="434"/>
      <c r="Y345" s="434"/>
      <c r="Z345" s="434"/>
      <c r="AA345" s="434"/>
      <c r="AB345" s="434"/>
      <c r="AC345" s="434"/>
      <c r="AD345" s="434"/>
      <c r="AE345" s="434"/>
      <c r="AF345" s="434"/>
      <c r="AG345" s="434"/>
    </row>
    <row r="346" spans="1:33" ht="14.25" customHeight="1">
      <c r="A346" s="434"/>
      <c r="B346" s="575"/>
      <c r="C346" s="434"/>
      <c r="D346" s="434"/>
      <c r="E346" s="434"/>
      <c r="F346" s="434"/>
      <c r="G346" s="434"/>
      <c r="H346" s="434"/>
      <c r="I346" s="434"/>
      <c r="J346" s="575"/>
      <c r="K346" s="434"/>
      <c r="L346" s="434"/>
      <c r="M346" s="434"/>
      <c r="N346" s="434"/>
      <c r="O346" s="434"/>
      <c r="P346" s="434"/>
      <c r="Q346" s="434"/>
      <c r="R346" s="434"/>
      <c r="S346" s="434"/>
      <c r="T346" s="434"/>
      <c r="U346" s="434"/>
      <c r="V346" s="434"/>
      <c r="W346" s="434"/>
      <c r="X346" s="434"/>
      <c r="Y346" s="434"/>
      <c r="Z346" s="434"/>
      <c r="AA346" s="434"/>
      <c r="AB346" s="434"/>
      <c r="AC346" s="434"/>
      <c r="AD346" s="434"/>
      <c r="AE346" s="434"/>
      <c r="AF346" s="434"/>
      <c r="AG346" s="434"/>
    </row>
    <row r="347" spans="1:33" ht="14.25" customHeight="1">
      <c r="A347" s="434"/>
      <c r="B347" s="575"/>
      <c r="C347" s="434"/>
      <c r="D347" s="434"/>
      <c r="E347" s="434"/>
      <c r="F347" s="434"/>
      <c r="G347" s="434"/>
      <c r="H347" s="434"/>
      <c r="I347" s="434"/>
      <c r="J347" s="575"/>
      <c r="K347" s="434"/>
      <c r="L347" s="434"/>
      <c r="M347" s="434"/>
      <c r="N347" s="434"/>
      <c r="O347" s="434"/>
      <c r="P347" s="434"/>
      <c r="Q347" s="434"/>
      <c r="R347" s="434"/>
      <c r="S347" s="434"/>
      <c r="T347" s="434"/>
      <c r="U347" s="434"/>
      <c r="V347" s="434"/>
      <c r="W347" s="434"/>
      <c r="X347" s="434"/>
      <c r="Y347" s="434"/>
      <c r="Z347" s="434"/>
      <c r="AA347" s="434"/>
      <c r="AB347" s="434"/>
      <c r="AC347" s="434"/>
      <c r="AD347" s="434"/>
      <c r="AE347" s="434"/>
      <c r="AF347" s="434"/>
      <c r="AG347" s="434"/>
    </row>
    <row r="348" spans="1:33" ht="14.25" customHeight="1">
      <c r="A348" s="434"/>
      <c r="B348" s="575"/>
      <c r="C348" s="434"/>
      <c r="D348" s="434"/>
      <c r="E348" s="434"/>
      <c r="F348" s="434"/>
      <c r="G348" s="434"/>
      <c r="H348" s="434"/>
      <c r="I348" s="434"/>
      <c r="J348" s="575"/>
      <c r="K348" s="434"/>
      <c r="L348" s="434"/>
      <c r="M348" s="434"/>
      <c r="N348" s="434"/>
      <c r="O348" s="434"/>
      <c r="P348" s="434"/>
      <c r="Q348" s="434"/>
      <c r="R348" s="434"/>
      <c r="S348" s="434"/>
      <c r="T348" s="434"/>
      <c r="U348" s="434"/>
      <c r="V348" s="434"/>
      <c r="W348" s="434"/>
      <c r="X348" s="434"/>
      <c r="Y348" s="434"/>
      <c r="Z348" s="434"/>
      <c r="AA348" s="434"/>
      <c r="AB348" s="434"/>
      <c r="AC348" s="434"/>
      <c r="AD348" s="434"/>
      <c r="AE348" s="434"/>
      <c r="AF348" s="434"/>
      <c r="AG348" s="434"/>
    </row>
    <row r="349" spans="1:33" ht="14.25" customHeight="1">
      <c r="A349" s="434"/>
      <c r="B349" s="575"/>
      <c r="C349" s="434"/>
      <c r="D349" s="434"/>
      <c r="E349" s="434"/>
      <c r="F349" s="434"/>
      <c r="G349" s="434"/>
      <c r="H349" s="434"/>
      <c r="I349" s="434"/>
      <c r="J349" s="575"/>
      <c r="K349" s="434"/>
      <c r="L349" s="434"/>
      <c r="M349" s="434"/>
      <c r="N349" s="434"/>
      <c r="O349" s="434"/>
      <c r="P349" s="434"/>
      <c r="Q349" s="434"/>
      <c r="R349" s="434"/>
      <c r="S349" s="434"/>
      <c r="T349" s="434"/>
      <c r="U349" s="434"/>
      <c r="V349" s="434"/>
      <c r="W349" s="434"/>
      <c r="X349" s="434"/>
      <c r="Y349" s="434"/>
      <c r="Z349" s="434"/>
      <c r="AA349" s="434"/>
      <c r="AB349" s="434"/>
      <c r="AC349" s="434"/>
      <c r="AD349" s="434"/>
      <c r="AE349" s="434"/>
      <c r="AF349" s="434"/>
      <c r="AG349" s="434"/>
    </row>
    <row r="350" spans="1:33" ht="14.25" customHeight="1">
      <c r="A350" s="434"/>
      <c r="B350" s="575"/>
      <c r="C350" s="434"/>
      <c r="D350" s="434"/>
      <c r="E350" s="434"/>
      <c r="F350" s="434"/>
      <c r="G350" s="434"/>
      <c r="H350" s="434"/>
      <c r="I350" s="434"/>
      <c r="J350" s="575"/>
      <c r="K350" s="434"/>
      <c r="L350" s="434"/>
      <c r="M350" s="434"/>
      <c r="N350" s="434"/>
      <c r="O350" s="434"/>
      <c r="P350" s="434"/>
      <c r="Q350" s="434"/>
      <c r="R350" s="434"/>
      <c r="S350" s="434"/>
      <c r="T350" s="434"/>
      <c r="U350" s="434"/>
      <c r="V350" s="434"/>
      <c r="W350" s="434"/>
      <c r="X350" s="434"/>
      <c r="Y350" s="434"/>
      <c r="Z350" s="434"/>
      <c r="AA350" s="434"/>
      <c r="AB350" s="434"/>
      <c r="AC350" s="434"/>
      <c r="AD350" s="434"/>
      <c r="AE350" s="434"/>
      <c r="AF350" s="434"/>
      <c r="AG350" s="434"/>
    </row>
    <row r="351" spans="1:33" ht="14.25" customHeight="1">
      <c r="A351" s="434"/>
      <c r="B351" s="575"/>
      <c r="C351" s="434"/>
      <c r="D351" s="434"/>
      <c r="E351" s="434"/>
      <c r="F351" s="434"/>
      <c r="G351" s="434"/>
      <c r="H351" s="434"/>
      <c r="I351" s="434"/>
      <c r="J351" s="575"/>
      <c r="K351" s="434"/>
      <c r="L351" s="434"/>
      <c r="M351" s="434"/>
      <c r="N351" s="434"/>
      <c r="O351" s="434"/>
      <c r="P351" s="434"/>
      <c r="Q351" s="434"/>
      <c r="R351" s="434"/>
      <c r="S351" s="434"/>
      <c r="T351" s="434"/>
      <c r="U351" s="434"/>
      <c r="V351" s="434"/>
      <c r="W351" s="434"/>
      <c r="X351" s="434"/>
      <c r="Y351" s="434"/>
      <c r="Z351" s="434"/>
      <c r="AA351" s="434"/>
      <c r="AB351" s="434"/>
      <c r="AC351" s="434"/>
      <c r="AD351" s="434"/>
      <c r="AE351" s="434"/>
      <c r="AF351" s="434"/>
      <c r="AG351" s="434"/>
    </row>
    <row r="352" spans="1:33" ht="14.25" customHeight="1">
      <c r="A352" s="434"/>
      <c r="B352" s="575"/>
      <c r="C352" s="434"/>
      <c r="D352" s="434"/>
      <c r="E352" s="434"/>
      <c r="F352" s="434"/>
      <c r="G352" s="434"/>
      <c r="H352" s="434"/>
      <c r="I352" s="434"/>
      <c r="J352" s="575"/>
      <c r="K352" s="434"/>
      <c r="L352" s="434"/>
      <c r="M352" s="434"/>
      <c r="N352" s="434"/>
      <c r="O352" s="434"/>
      <c r="P352" s="434"/>
      <c r="Q352" s="434"/>
      <c r="R352" s="434"/>
      <c r="S352" s="434"/>
      <c r="T352" s="434"/>
      <c r="U352" s="434"/>
      <c r="V352" s="434"/>
      <c r="W352" s="434"/>
      <c r="X352" s="434"/>
      <c r="Y352" s="434"/>
      <c r="Z352" s="434"/>
      <c r="AA352" s="434"/>
      <c r="AB352" s="434"/>
      <c r="AC352" s="434"/>
      <c r="AD352" s="434"/>
      <c r="AE352" s="434"/>
      <c r="AF352" s="434"/>
      <c r="AG352" s="434"/>
    </row>
    <row r="353" spans="1:33" ht="14.25" customHeight="1">
      <c r="A353" s="434"/>
      <c r="B353" s="575"/>
      <c r="C353" s="434"/>
      <c r="D353" s="434"/>
      <c r="E353" s="434"/>
      <c r="F353" s="434"/>
      <c r="G353" s="434"/>
      <c r="H353" s="434"/>
      <c r="I353" s="434"/>
      <c r="J353" s="575"/>
      <c r="K353" s="434"/>
      <c r="L353" s="434"/>
      <c r="M353" s="434"/>
      <c r="N353" s="434"/>
      <c r="O353" s="434"/>
      <c r="P353" s="434"/>
      <c r="Q353" s="434"/>
      <c r="R353" s="434"/>
      <c r="S353" s="434"/>
      <c r="T353" s="434"/>
      <c r="U353" s="434"/>
      <c r="V353" s="434"/>
      <c r="W353" s="434"/>
      <c r="X353" s="434"/>
      <c r="Y353" s="434"/>
      <c r="Z353" s="434"/>
      <c r="AA353" s="434"/>
      <c r="AB353" s="434"/>
      <c r="AC353" s="434"/>
      <c r="AD353" s="434"/>
      <c r="AE353" s="434"/>
      <c r="AF353" s="434"/>
      <c r="AG353" s="434"/>
    </row>
    <row r="354" spans="1:33" ht="14.25" customHeight="1">
      <c r="A354" s="434"/>
      <c r="B354" s="575"/>
      <c r="C354" s="434"/>
      <c r="D354" s="434"/>
      <c r="E354" s="434"/>
      <c r="F354" s="434"/>
      <c r="G354" s="434"/>
      <c r="H354" s="434"/>
      <c r="I354" s="434"/>
      <c r="J354" s="575"/>
      <c r="K354" s="434"/>
      <c r="L354" s="434"/>
      <c r="M354" s="434"/>
      <c r="N354" s="434"/>
      <c r="O354" s="434"/>
      <c r="P354" s="434"/>
      <c r="Q354" s="434"/>
      <c r="R354" s="434"/>
      <c r="S354" s="434"/>
      <c r="T354" s="434"/>
      <c r="U354" s="434"/>
      <c r="V354" s="434"/>
      <c r="W354" s="434"/>
      <c r="X354" s="434"/>
      <c r="Y354" s="434"/>
      <c r="Z354" s="434"/>
      <c r="AA354" s="434"/>
      <c r="AB354" s="434"/>
      <c r="AC354" s="434"/>
      <c r="AD354" s="434"/>
      <c r="AE354" s="434"/>
      <c r="AF354" s="434"/>
      <c r="AG354" s="434"/>
    </row>
    <row r="355" spans="1:33" ht="14.25" customHeight="1">
      <c r="A355" s="434"/>
      <c r="B355" s="575"/>
      <c r="C355" s="434"/>
      <c r="D355" s="434"/>
      <c r="E355" s="434"/>
      <c r="F355" s="434"/>
      <c r="G355" s="434"/>
      <c r="H355" s="434"/>
      <c r="I355" s="434"/>
      <c r="J355" s="575"/>
      <c r="K355" s="434"/>
      <c r="L355" s="434"/>
      <c r="M355" s="434"/>
      <c r="N355" s="434"/>
      <c r="O355" s="434"/>
      <c r="P355" s="434"/>
      <c r="Q355" s="434"/>
      <c r="R355" s="434"/>
      <c r="S355" s="434"/>
      <c r="T355" s="434"/>
      <c r="U355" s="434"/>
      <c r="V355" s="434"/>
      <c r="W355" s="434"/>
      <c r="X355" s="434"/>
      <c r="Y355" s="434"/>
      <c r="Z355" s="434"/>
      <c r="AA355" s="434"/>
      <c r="AB355" s="434"/>
      <c r="AC355" s="434"/>
      <c r="AD355" s="434"/>
      <c r="AE355" s="434"/>
      <c r="AF355" s="434"/>
      <c r="AG355" s="434"/>
    </row>
    <row r="356" spans="1:33" ht="14.25" customHeight="1">
      <c r="A356" s="434"/>
      <c r="B356" s="575"/>
      <c r="C356" s="434"/>
      <c r="D356" s="434"/>
      <c r="E356" s="434"/>
      <c r="F356" s="434"/>
      <c r="G356" s="434"/>
      <c r="H356" s="434"/>
      <c r="I356" s="434"/>
      <c r="J356" s="575"/>
      <c r="K356" s="434"/>
      <c r="L356" s="434"/>
      <c r="M356" s="434"/>
      <c r="N356" s="434"/>
      <c r="O356" s="434"/>
      <c r="P356" s="434"/>
      <c r="Q356" s="434"/>
      <c r="R356" s="434"/>
      <c r="S356" s="434"/>
      <c r="T356" s="434"/>
      <c r="U356" s="434"/>
      <c r="V356" s="434"/>
      <c r="W356" s="434"/>
      <c r="X356" s="434"/>
      <c r="Y356" s="434"/>
      <c r="Z356" s="434"/>
      <c r="AA356" s="434"/>
      <c r="AB356" s="434"/>
      <c r="AC356" s="434"/>
      <c r="AD356" s="434"/>
      <c r="AE356" s="434"/>
      <c r="AF356" s="434"/>
      <c r="AG356" s="434"/>
    </row>
    <row r="357" spans="1:33" ht="14.25" customHeight="1">
      <c r="A357" s="434"/>
      <c r="B357" s="575"/>
      <c r="C357" s="434"/>
      <c r="D357" s="434"/>
      <c r="E357" s="434"/>
      <c r="F357" s="434"/>
      <c r="G357" s="434"/>
      <c r="H357" s="434"/>
      <c r="I357" s="434"/>
      <c r="J357" s="575"/>
      <c r="K357" s="434"/>
      <c r="L357" s="434"/>
      <c r="M357" s="434"/>
      <c r="N357" s="434"/>
      <c r="O357" s="434"/>
      <c r="P357" s="434"/>
      <c r="Q357" s="434"/>
      <c r="R357" s="434"/>
      <c r="S357" s="434"/>
      <c r="T357" s="434"/>
      <c r="U357" s="434"/>
      <c r="V357" s="434"/>
      <c r="W357" s="434"/>
      <c r="X357" s="434"/>
      <c r="Y357" s="434"/>
      <c r="Z357" s="434"/>
      <c r="AA357" s="434"/>
      <c r="AB357" s="434"/>
      <c r="AC357" s="434"/>
      <c r="AD357" s="434"/>
      <c r="AE357" s="434"/>
      <c r="AF357" s="434"/>
      <c r="AG357" s="434"/>
    </row>
    <row r="358" spans="1:33" ht="14.25" customHeight="1">
      <c r="A358" s="434"/>
      <c r="B358" s="575"/>
      <c r="C358" s="434"/>
      <c r="D358" s="434"/>
      <c r="E358" s="434"/>
      <c r="F358" s="434"/>
      <c r="G358" s="434"/>
      <c r="H358" s="434"/>
      <c r="I358" s="434"/>
      <c r="J358" s="575"/>
      <c r="K358" s="434"/>
      <c r="L358" s="434"/>
      <c r="M358" s="434"/>
      <c r="N358" s="434"/>
      <c r="O358" s="434"/>
      <c r="P358" s="434"/>
      <c r="Q358" s="434"/>
      <c r="R358" s="434"/>
      <c r="S358" s="434"/>
      <c r="T358" s="434"/>
      <c r="U358" s="434"/>
      <c r="V358" s="434"/>
      <c r="W358" s="434"/>
      <c r="X358" s="434"/>
      <c r="Y358" s="434"/>
      <c r="Z358" s="434"/>
      <c r="AA358" s="434"/>
      <c r="AB358" s="434"/>
      <c r="AC358" s="434"/>
      <c r="AD358" s="434"/>
      <c r="AE358" s="434"/>
      <c r="AF358" s="434"/>
      <c r="AG358" s="434"/>
    </row>
    <row r="359" spans="1:33" ht="14.25" customHeight="1">
      <c r="A359" s="434"/>
      <c r="B359" s="575"/>
      <c r="C359" s="434"/>
      <c r="D359" s="434"/>
      <c r="E359" s="434"/>
      <c r="F359" s="434"/>
      <c r="G359" s="434"/>
      <c r="H359" s="434"/>
      <c r="I359" s="434"/>
      <c r="J359" s="575"/>
      <c r="K359" s="434"/>
      <c r="L359" s="434"/>
      <c r="M359" s="434"/>
      <c r="N359" s="434"/>
      <c r="O359" s="434"/>
      <c r="P359" s="434"/>
      <c r="Q359" s="434"/>
      <c r="R359" s="434"/>
      <c r="S359" s="434"/>
      <c r="T359" s="434"/>
      <c r="U359" s="434"/>
      <c r="V359" s="434"/>
      <c r="W359" s="434"/>
      <c r="X359" s="434"/>
      <c r="Y359" s="434"/>
      <c r="Z359" s="434"/>
      <c r="AA359" s="434"/>
      <c r="AB359" s="434"/>
      <c r="AC359" s="434"/>
      <c r="AD359" s="434"/>
      <c r="AE359" s="434"/>
      <c r="AF359" s="434"/>
      <c r="AG359" s="434"/>
    </row>
    <row r="360" spans="1:33" ht="14.25" customHeight="1">
      <c r="A360" s="434"/>
      <c r="B360" s="575"/>
      <c r="C360" s="434"/>
      <c r="D360" s="434"/>
      <c r="E360" s="434"/>
      <c r="F360" s="434"/>
      <c r="G360" s="434"/>
      <c r="H360" s="434"/>
      <c r="I360" s="434"/>
      <c r="J360" s="575"/>
      <c r="K360" s="434"/>
      <c r="L360" s="434"/>
      <c r="M360" s="434"/>
      <c r="N360" s="434"/>
      <c r="O360" s="434"/>
      <c r="P360" s="434"/>
      <c r="Q360" s="434"/>
      <c r="R360" s="434"/>
      <c r="S360" s="434"/>
      <c r="T360" s="434"/>
      <c r="U360" s="434"/>
      <c r="V360" s="434"/>
      <c r="W360" s="434"/>
      <c r="X360" s="434"/>
      <c r="Y360" s="434"/>
      <c r="Z360" s="434"/>
      <c r="AA360" s="434"/>
      <c r="AB360" s="434"/>
      <c r="AC360" s="434"/>
      <c r="AD360" s="434"/>
      <c r="AE360" s="434"/>
      <c r="AF360" s="434"/>
      <c r="AG360" s="434"/>
    </row>
    <row r="361" spans="1:33" ht="14.25" customHeight="1">
      <c r="A361" s="434"/>
      <c r="B361" s="575"/>
      <c r="C361" s="434"/>
      <c r="D361" s="434"/>
      <c r="E361" s="434"/>
      <c r="F361" s="434"/>
      <c r="G361" s="434"/>
      <c r="H361" s="434"/>
      <c r="I361" s="434"/>
      <c r="J361" s="575"/>
      <c r="K361" s="434"/>
      <c r="L361" s="434"/>
      <c r="M361" s="434"/>
      <c r="N361" s="434"/>
      <c r="O361" s="434"/>
      <c r="P361" s="434"/>
      <c r="Q361" s="434"/>
      <c r="R361" s="434"/>
      <c r="S361" s="434"/>
      <c r="T361" s="434"/>
      <c r="U361" s="434"/>
      <c r="V361" s="434"/>
      <c r="W361" s="434"/>
      <c r="X361" s="434"/>
      <c r="Y361" s="434"/>
      <c r="Z361" s="434"/>
      <c r="AA361" s="434"/>
      <c r="AB361" s="434"/>
      <c r="AC361" s="434"/>
      <c r="AD361" s="434"/>
      <c r="AE361" s="434"/>
      <c r="AF361" s="434"/>
      <c r="AG361" s="434"/>
    </row>
    <row r="362" spans="1:33" ht="14.25" customHeight="1">
      <c r="A362" s="434"/>
      <c r="B362" s="575"/>
      <c r="C362" s="434"/>
      <c r="D362" s="434"/>
      <c r="E362" s="434"/>
      <c r="F362" s="434"/>
      <c r="G362" s="434"/>
      <c r="H362" s="434"/>
      <c r="I362" s="434"/>
      <c r="J362" s="575"/>
      <c r="K362" s="434"/>
      <c r="L362" s="434"/>
      <c r="M362" s="434"/>
      <c r="N362" s="434"/>
      <c r="O362" s="434"/>
      <c r="P362" s="434"/>
      <c r="Q362" s="434"/>
      <c r="R362" s="434"/>
      <c r="S362" s="434"/>
      <c r="T362" s="434"/>
      <c r="U362" s="434"/>
      <c r="V362" s="434"/>
      <c r="W362" s="434"/>
      <c r="X362" s="434"/>
      <c r="Y362" s="434"/>
      <c r="Z362" s="434"/>
      <c r="AA362" s="434"/>
      <c r="AB362" s="434"/>
      <c r="AC362" s="434"/>
      <c r="AD362" s="434"/>
      <c r="AE362" s="434"/>
      <c r="AF362" s="434"/>
      <c r="AG362" s="434"/>
    </row>
    <row r="363" spans="1:33" ht="14.25" customHeight="1">
      <c r="A363" s="434"/>
      <c r="B363" s="575"/>
      <c r="C363" s="434"/>
      <c r="D363" s="434"/>
      <c r="E363" s="434"/>
      <c r="F363" s="434"/>
      <c r="G363" s="434"/>
      <c r="H363" s="434"/>
      <c r="I363" s="434"/>
      <c r="J363" s="575"/>
      <c r="K363" s="434"/>
      <c r="L363" s="434"/>
      <c r="M363" s="434"/>
      <c r="N363" s="434"/>
      <c r="O363" s="434"/>
      <c r="P363" s="434"/>
      <c r="Q363" s="434"/>
      <c r="R363" s="434"/>
      <c r="S363" s="434"/>
      <c r="T363" s="434"/>
      <c r="U363" s="434"/>
      <c r="V363" s="434"/>
      <c r="W363" s="434"/>
      <c r="X363" s="434"/>
      <c r="Y363" s="434"/>
      <c r="Z363" s="434"/>
      <c r="AA363" s="434"/>
      <c r="AB363" s="434"/>
      <c r="AC363" s="434"/>
      <c r="AD363" s="434"/>
      <c r="AE363" s="434"/>
      <c r="AF363" s="434"/>
      <c r="AG363" s="434"/>
    </row>
    <row r="364" spans="1:33" ht="14.25" customHeight="1">
      <c r="A364" s="434"/>
      <c r="B364" s="575"/>
      <c r="C364" s="434"/>
      <c r="D364" s="434"/>
      <c r="E364" s="434"/>
      <c r="F364" s="434"/>
      <c r="G364" s="434"/>
      <c r="H364" s="434"/>
      <c r="I364" s="434"/>
      <c r="J364" s="575"/>
      <c r="K364" s="434"/>
      <c r="L364" s="434"/>
      <c r="M364" s="434"/>
      <c r="N364" s="434"/>
      <c r="O364" s="434"/>
      <c r="P364" s="434"/>
      <c r="Q364" s="434"/>
      <c r="R364" s="434"/>
      <c r="S364" s="434"/>
      <c r="T364" s="434"/>
      <c r="U364" s="434"/>
      <c r="V364" s="434"/>
      <c r="W364" s="434"/>
      <c r="X364" s="434"/>
      <c r="Y364" s="434"/>
      <c r="Z364" s="434"/>
      <c r="AA364" s="434"/>
      <c r="AB364" s="434"/>
      <c r="AC364" s="434"/>
      <c r="AD364" s="434"/>
      <c r="AE364" s="434"/>
      <c r="AF364" s="434"/>
      <c r="AG364" s="434"/>
    </row>
    <row r="365" spans="1:33" ht="14.25" customHeight="1">
      <c r="A365" s="434"/>
      <c r="B365" s="575"/>
      <c r="C365" s="434"/>
      <c r="D365" s="434"/>
      <c r="E365" s="434"/>
      <c r="F365" s="434"/>
      <c r="G365" s="434"/>
      <c r="H365" s="434"/>
      <c r="I365" s="434"/>
      <c r="J365" s="575"/>
      <c r="K365" s="434"/>
      <c r="L365" s="434"/>
      <c r="M365" s="434"/>
      <c r="N365" s="434"/>
      <c r="O365" s="434"/>
      <c r="P365" s="434"/>
      <c r="Q365" s="434"/>
      <c r="R365" s="434"/>
      <c r="S365" s="434"/>
      <c r="T365" s="434"/>
      <c r="U365" s="434"/>
      <c r="V365" s="434"/>
      <c r="W365" s="434"/>
      <c r="X365" s="434"/>
      <c r="Y365" s="434"/>
      <c r="Z365" s="434"/>
      <c r="AA365" s="434"/>
      <c r="AB365" s="434"/>
      <c r="AC365" s="434"/>
      <c r="AD365" s="434"/>
      <c r="AE365" s="434"/>
      <c r="AF365" s="434"/>
      <c r="AG365" s="434"/>
    </row>
    <row r="366" spans="1:33" ht="14.25" customHeight="1">
      <c r="A366" s="434"/>
      <c r="B366" s="575"/>
      <c r="C366" s="434"/>
      <c r="D366" s="434"/>
      <c r="E366" s="434"/>
      <c r="F366" s="434"/>
      <c r="G366" s="434"/>
      <c r="H366" s="434"/>
      <c r="I366" s="434"/>
      <c r="J366" s="575"/>
      <c r="K366" s="434"/>
      <c r="L366" s="434"/>
      <c r="M366" s="434"/>
      <c r="N366" s="434"/>
      <c r="O366" s="434"/>
      <c r="P366" s="434"/>
      <c r="Q366" s="434"/>
      <c r="R366" s="434"/>
      <c r="S366" s="434"/>
      <c r="T366" s="434"/>
      <c r="U366" s="434"/>
      <c r="V366" s="434"/>
      <c r="W366" s="434"/>
      <c r="X366" s="434"/>
      <c r="Y366" s="434"/>
      <c r="Z366" s="434"/>
      <c r="AA366" s="434"/>
      <c r="AB366" s="434"/>
      <c r="AC366" s="434"/>
      <c r="AD366" s="434"/>
      <c r="AE366" s="434"/>
      <c r="AF366" s="434"/>
      <c r="AG366" s="434"/>
    </row>
    <row r="367" spans="1:33" ht="14.25" customHeight="1">
      <c r="A367" s="434"/>
      <c r="B367" s="575"/>
      <c r="C367" s="434"/>
      <c r="D367" s="434"/>
      <c r="E367" s="434"/>
      <c r="F367" s="434"/>
      <c r="G367" s="434"/>
      <c r="H367" s="434"/>
      <c r="I367" s="434"/>
      <c r="J367" s="575"/>
      <c r="K367" s="434"/>
      <c r="L367" s="434"/>
      <c r="M367" s="434"/>
      <c r="N367" s="434"/>
      <c r="O367" s="434"/>
      <c r="P367" s="434"/>
      <c r="Q367" s="434"/>
      <c r="R367" s="434"/>
      <c r="S367" s="434"/>
      <c r="T367" s="434"/>
      <c r="U367" s="434"/>
      <c r="V367" s="434"/>
      <c r="W367" s="434"/>
      <c r="X367" s="434"/>
      <c r="Y367" s="434"/>
      <c r="Z367" s="434"/>
      <c r="AA367" s="434"/>
      <c r="AB367" s="434"/>
      <c r="AC367" s="434"/>
      <c r="AD367" s="434"/>
      <c r="AE367" s="434"/>
      <c r="AF367" s="434"/>
      <c r="AG367" s="434"/>
    </row>
    <row r="368" spans="1:33" ht="14.25" customHeight="1">
      <c r="A368" s="434"/>
      <c r="B368" s="575"/>
      <c r="C368" s="434"/>
      <c r="D368" s="434"/>
      <c r="E368" s="434"/>
      <c r="F368" s="434"/>
      <c r="G368" s="434"/>
      <c r="H368" s="434"/>
      <c r="I368" s="434"/>
      <c r="J368" s="575"/>
      <c r="K368" s="434"/>
      <c r="L368" s="434"/>
      <c r="M368" s="434"/>
      <c r="N368" s="434"/>
      <c r="O368" s="434"/>
      <c r="P368" s="434"/>
      <c r="Q368" s="434"/>
      <c r="R368" s="434"/>
      <c r="S368" s="434"/>
      <c r="T368" s="434"/>
      <c r="U368" s="434"/>
      <c r="V368" s="434"/>
      <c r="W368" s="434"/>
      <c r="X368" s="434"/>
      <c r="Y368" s="434"/>
      <c r="Z368" s="434"/>
      <c r="AA368" s="434"/>
      <c r="AB368" s="434"/>
      <c r="AC368" s="434"/>
      <c r="AD368" s="434"/>
      <c r="AE368" s="434"/>
      <c r="AF368" s="434"/>
      <c r="AG368" s="434"/>
    </row>
    <row r="369" spans="1:33" ht="14.25" customHeight="1">
      <c r="A369" s="434"/>
      <c r="B369" s="575"/>
      <c r="C369" s="434"/>
      <c r="D369" s="434"/>
      <c r="E369" s="434"/>
      <c r="F369" s="434"/>
      <c r="G369" s="434"/>
      <c r="H369" s="434"/>
      <c r="I369" s="434"/>
      <c r="J369" s="575"/>
      <c r="K369" s="434"/>
      <c r="L369" s="434"/>
      <c r="M369" s="434"/>
      <c r="N369" s="434"/>
      <c r="O369" s="434"/>
      <c r="P369" s="434"/>
      <c r="Q369" s="434"/>
      <c r="R369" s="434"/>
      <c r="S369" s="434"/>
      <c r="T369" s="434"/>
      <c r="U369" s="434"/>
      <c r="V369" s="434"/>
      <c r="W369" s="434"/>
      <c r="X369" s="434"/>
      <c r="Y369" s="434"/>
      <c r="Z369" s="434"/>
      <c r="AA369" s="434"/>
      <c r="AB369" s="434"/>
      <c r="AC369" s="434"/>
      <c r="AD369" s="434"/>
      <c r="AE369" s="434"/>
      <c r="AF369" s="434"/>
      <c r="AG369" s="434"/>
    </row>
    <row r="370" spans="1:33" ht="14.25" customHeight="1">
      <c r="A370" s="434"/>
      <c r="B370" s="575"/>
      <c r="C370" s="434"/>
      <c r="D370" s="434"/>
      <c r="E370" s="434"/>
      <c r="F370" s="434"/>
      <c r="G370" s="434"/>
      <c r="H370" s="434"/>
      <c r="I370" s="434"/>
      <c r="J370" s="575"/>
      <c r="K370" s="434"/>
      <c r="L370" s="434"/>
      <c r="M370" s="434"/>
      <c r="N370" s="434"/>
      <c r="O370" s="434"/>
      <c r="P370" s="434"/>
      <c r="Q370" s="434"/>
      <c r="R370" s="434"/>
      <c r="S370" s="434"/>
      <c r="T370" s="434"/>
      <c r="U370" s="434"/>
      <c r="V370" s="434"/>
      <c r="W370" s="434"/>
      <c r="X370" s="434"/>
      <c r="Y370" s="434"/>
      <c r="Z370" s="434"/>
      <c r="AA370" s="434"/>
      <c r="AB370" s="434"/>
      <c r="AC370" s="434"/>
      <c r="AD370" s="434"/>
      <c r="AE370" s="434"/>
      <c r="AF370" s="434"/>
      <c r="AG370" s="434"/>
    </row>
    <row r="371" spans="1:33" ht="14.25" customHeight="1">
      <c r="A371" s="434"/>
      <c r="B371" s="575"/>
      <c r="C371" s="434"/>
      <c r="D371" s="434"/>
      <c r="E371" s="434"/>
      <c r="F371" s="434"/>
      <c r="G371" s="434"/>
      <c r="H371" s="434"/>
      <c r="I371" s="434"/>
      <c r="J371" s="575"/>
      <c r="K371" s="434"/>
      <c r="L371" s="434"/>
      <c r="M371" s="434"/>
      <c r="N371" s="434"/>
      <c r="O371" s="434"/>
      <c r="P371" s="434"/>
      <c r="Q371" s="434"/>
      <c r="R371" s="434"/>
      <c r="S371" s="434"/>
      <c r="T371" s="434"/>
      <c r="U371" s="434"/>
      <c r="V371" s="434"/>
      <c r="W371" s="434"/>
      <c r="X371" s="434"/>
      <c r="Y371" s="434"/>
      <c r="Z371" s="434"/>
      <c r="AA371" s="434"/>
      <c r="AB371" s="434"/>
      <c r="AC371" s="434"/>
      <c r="AD371" s="434"/>
      <c r="AE371" s="434"/>
      <c r="AF371" s="434"/>
      <c r="AG371" s="434"/>
    </row>
    <row r="372" spans="1:33" ht="14.25" customHeight="1">
      <c r="A372" s="434"/>
      <c r="B372" s="575"/>
      <c r="C372" s="434"/>
      <c r="D372" s="434"/>
      <c r="E372" s="434"/>
      <c r="F372" s="434"/>
      <c r="G372" s="434"/>
      <c r="H372" s="434"/>
      <c r="I372" s="434"/>
      <c r="J372" s="575"/>
      <c r="K372" s="434"/>
      <c r="L372" s="434"/>
      <c r="M372" s="434"/>
      <c r="N372" s="434"/>
      <c r="O372" s="434"/>
      <c r="P372" s="434"/>
      <c r="Q372" s="434"/>
      <c r="R372" s="434"/>
      <c r="S372" s="434"/>
      <c r="T372" s="434"/>
      <c r="U372" s="434"/>
      <c r="V372" s="434"/>
      <c r="W372" s="434"/>
      <c r="X372" s="434"/>
      <c r="Y372" s="434"/>
      <c r="Z372" s="434"/>
      <c r="AA372" s="434"/>
      <c r="AB372" s="434"/>
      <c r="AC372" s="434"/>
      <c r="AD372" s="434"/>
      <c r="AE372" s="434"/>
      <c r="AF372" s="434"/>
      <c r="AG372" s="434"/>
    </row>
    <row r="373" spans="1:33" ht="14.25" customHeight="1">
      <c r="A373" s="434"/>
      <c r="B373" s="575"/>
      <c r="C373" s="434"/>
      <c r="D373" s="434"/>
      <c r="E373" s="434"/>
      <c r="F373" s="434"/>
      <c r="G373" s="434"/>
      <c r="H373" s="434"/>
      <c r="I373" s="434"/>
      <c r="J373" s="575"/>
      <c r="K373" s="434"/>
      <c r="L373" s="434"/>
      <c r="M373" s="434"/>
      <c r="N373" s="434"/>
      <c r="O373" s="434"/>
      <c r="P373" s="434"/>
      <c r="Q373" s="434"/>
      <c r="R373" s="434"/>
      <c r="S373" s="434"/>
      <c r="T373" s="434"/>
      <c r="U373" s="434"/>
      <c r="V373" s="434"/>
      <c r="W373" s="434"/>
      <c r="X373" s="434"/>
      <c r="Y373" s="434"/>
      <c r="Z373" s="434"/>
      <c r="AA373" s="434"/>
      <c r="AB373" s="434"/>
      <c r="AC373" s="434"/>
      <c r="AD373" s="434"/>
      <c r="AE373" s="434"/>
      <c r="AF373" s="434"/>
      <c r="AG373" s="434"/>
    </row>
    <row r="374" spans="1:33" ht="14.25" customHeight="1">
      <c r="A374" s="434"/>
      <c r="B374" s="575"/>
      <c r="C374" s="434"/>
      <c r="D374" s="434"/>
      <c r="E374" s="434"/>
      <c r="F374" s="434"/>
      <c r="G374" s="434"/>
      <c r="H374" s="434"/>
      <c r="I374" s="434"/>
      <c r="J374" s="575"/>
      <c r="K374" s="434"/>
      <c r="L374" s="434"/>
      <c r="M374" s="434"/>
      <c r="N374" s="434"/>
      <c r="O374" s="434"/>
      <c r="P374" s="434"/>
      <c r="Q374" s="434"/>
      <c r="R374" s="434"/>
      <c r="S374" s="434"/>
      <c r="T374" s="434"/>
      <c r="U374" s="434"/>
      <c r="V374" s="434"/>
      <c r="W374" s="434"/>
      <c r="X374" s="434"/>
      <c r="Y374" s="434"/>
      <c r="Z374" s="434"/>
      <c r="AA374" s="434"/>
      <c r="AB374" s="434"/>
      <c r="AC374" s="434"/>
      <c r="AD374" s="434"/>
      <c r="AE374" s="434"/>
      <c r="AF374" s="434"/>
      <c r="AG374" s="434"/>
    </row>
    <row r="375" spans="1:33" ht="14.25" customHeight="1">
      <c r="A375" s="434"/>
      <c r="B375" s="575"/>
      <c r="C375" s="434"/>
      <c r="D375" s="434"/>
      <c r="E375" s="434"/>
      <c r="F375" s="434"/>
      <c r="G375" s="434"/>
      <c r="H375" s="434"/>
      <c r="I375" s="434"/>
      <c r="J375" s="575"/>
      <c r="K375" s="434"/>
      <c r="L375" s="434"/>
      <c r="M375" s="434"/>
      <c r="N375" s="434"/>
      <c r="O375" s="434"/>
      <c r="P375" s="434"/>
      <c r="Q375" s="434"/>
      <c r="R375" s="434"/>
      <c r="S375" s="434"/>
      <c r="T375" s="434"/>
      <c r="U375" s="434"/>
      <c r="V375" s="434"/>
      <c r="W375" s="434"/>
      <c r="X375" s="434"/>
      <c r="Y375" s="434"/>
      <c r="Z375" s="434"/>
      <c r="AA375" s="434"/>
      <c r="AB375" s="434"/>
      <c r="AC375" s="434"/>
      <c r="AD375" s="434"/>
      <c r="AE375" s="434"/>
      <c r="AF375" s="434"/>
      <c r="AG375" s="434"/>
    </row>
    <row r="376" spans="1:33" ht="14.25" customHeight="1">
      <c r="A376" s="434"/>
      <c r="B376" s="575"/>
      <c r="C376" s="434"/>
      <c r="D376" s="434"/>
      <c r="E376" s="434"/>
      <c r="F376" s="434"/>
      <c r="G376" s="434"/>
      <c r="H376" s="434"/>
      <c r="I376" s="434"/>
      <c r="J376" s="575"/>
      <c r="K376" s="434"/>
      <c r="L376" s="434"/>
      <c r="M376" s="434"/>
      <c r="N376" s="434"/>
      <c r="O376" s="434"/>
      <c r="P376" s="434"/>
      <c r="Q376" s="434"/>
      <c r="R376" s="434"/>
      <c r="S376" s="434"/>
      <c r="T376" s="434"/>
      <c r="U376" s="434"/>
      <c r="V376" s="434"/>
      <c r="W376" s="434"/>
      <c r="X376" s="434"/>
      <c r="Y376" s="434"/>
      <c r="Z376" s="434"/>
      <c r="AA376" s="434"/>
      <c r="AB376" s="434"/>
      <c r="AC376" s="434"/>
      <c r="AD376" s="434"/>
      <c r="AE376" s="434"/>
      <c r="AF376" s="434"/>
      <c r="AG376" s="434"/>
    </row>
    <row r="377" spans="1:33" ht="14.25" customHeight="1">
      <c r="A377" s="434"/>
      <c r="B377" s="575"/>
      <c r="C377" s="434"/>
      <c r="D377" s="434"/>
      <c r="E377" s="434"/>
      <c r="F377" s="434"/>
      <c r="G377" s="434"/>
      <c r="H377" s="434"/>
      <c r="I377" s="434"/>
      <c r="J377" s="575"/>
      <c r="K377" s="434"/>
      <c r="L377" s="434"/>
      <c r="M377" s="434"/>
      <c r="N377" s="434"/>
      <c r="O377" s="434"/>
      <c r="P377" s="434"/>
      <c r="Q377" s="434"/>
      <c r="R377" s="434"/>
      <c r="S377" s="434"/>
      <c r="T377" s="434"/>
      <c r="U377" s="434"/>
      <c r="V377" s="434"/>
      <c r="W377" s="434"/>
      <c r="X377" s="434"/>
      <c r="Y377" s="434"/>
      <c r="Z377" s="434"/>
      <c r="AA377" s="434"/>
      <c r="AB377" s="434"/>
      <c r="AC377" s="434"/>
      <c r="AD377" s="434"/>
      <c r="AE377" s="434"/>
      <c r="AF377" s="434"/>
      <c r="AG377" s="434"/>
    </row>
    <row r="378" spans="1:33" ht="14.25" customHeight="1">
      <c r="A378" s="434"/>
      <c r="B378" s="575"/>
      <c r="C378" s="434"/>
      <c r="D378" s="434"/>
      <c r="E378" s="434"/>
      <c r="F378" s="434"/>
      <c r="G378" s="434"/>
      <c r="H378" s="434"/>
      <c r="I378" s="434"/>
      <c r="J378" s="575"/>
      <c r="K378" s="434"/>
      <c r="L378" s="434"/>
      <c r="M378" s="434"/>
      <c r="N378" s="434"/>
      <c r="O378" s="434"/>
      <c r="P378" s="434"/>
      <c r="Q378" s="434"/>
      <c r="R378" s="434"/>
      <c r="S378" s="434"/>
      <c r="T378" s="434"/>
      <c r="U378" s="434"/>
      <c r="V378" s="434"/>
      <c r="W378" s="434"/>
      <c r="X378" s="434"/>
      <c r="Y378" s="434"/>
      <c r="Z378" s="434"/>
      <c r="AA378" s="434"/>
      <c r="AB378" s="434"/>
      <c r="AC378" s="434"/>
      <c r="AD378" s="434"/>
      <c r="AE378" s="434"/>
      <c r="AF378" s="434"/>
      <c r="AG378" s="434"/>
    </row>
    <row r="379" spans="1:33" ht="14.25" customHeight="1">
      <c r="A379" s="434"/>
      <c r="B379" s="575"/>
      <c r="C379" s="434"/>
      <c r="D379" s="434"/>
      <c r="E379" s="434"/>
      <c r="F379" s="434"/>
      <c r="G379" s="434"/>
      <c r="H379" s="434"/>
      <c r="I379" s="434"/>
      <c r="J379" s="575"/>
      <c r="K379" s="434"/>
      <c r="L379" s="434"/>
      <c r="M379" s="434"/>
      <c r="N379" s="434"/>
      <c r="O379" s="434"/>
      <c r="P379" s="434"/>
      <c r="Q379" s="434"/>
      <c r="R379" s="434"/>
      <c r="S379" s="434"/>
      <c r="T379" s="434"/>
      <c r="U379" s="434"/>
      <c r="V379" s="434"/>
      <c r="W379" s="434"/>
      <c r="X379" s="434"/>
      <c r="Y379" s="434"/>
      <c r="Z379" s="434"/>
      <c r="AA379" s="434"/>
      <c r="AB379" s="434"/>
      <c r="AC379" s="434"/>
      <c r="AD379" s="434"/>
      <c r="AE379" s="434"/>
      <c r="AF379" s="434"/>
      <c r="AG379" s="434"/>
    </row>
    <row r="380" spans="1:33" ht="14.25" customHeight="1">
      <c r="A380" s="434"/>
      <c r="B380" s="575"/>
      <c r="C380" s="434"/>
      <c r="D380" s="434"/>
      <c r="E380" s="434"/>
      <c r="F380" s="434"/>
      <c r="G380" s="434"/>
      <c r="H380" s="434"/>
      <c r="I380" s="434"/>
      <c r="J380" s="575"/>
      <c r="K380" s="434"/>
      <c r="L380" s="434"/>
      <c r="M380" s="434"/>
      <c r="N380" s="434"/>
      <c r="O380" s="434"/>
      <c r="P380" s="434"/>
      <c r="Q380" s="434"/>
      <c r="R380" s="434"/>
      <c r="S380" s="434"/>
      <c r="T380" s="434"/>
      <c r="U380" s="434"/>
      <c r="V380" s="434"/>
      <c r="W380" s="434"/>
      <c r="X380" s="434"/>
      <c r="Y380" s="434"/>
      <c r="Z380" s="434"/>
      <c r="AA380" s="434"/>
      <c r="AB380" s="434"/>
      <c r="AC380" s="434"/>
      <c r="AD380" s="434"/>
      <c r="AE380" s="434"/>
      <c r="AF380" s="434"/>
      <c r="AG380" s="434"/>
    </row>
    <row r="381" spans="1:33" ht="14.25" customHeight="1">
      <c r="A381" s="434"/>
      <c r="B381" s="575"/>
      <c r="C381" s="434"/>
      <c r="D381" s="434"/>
      <c r="E381" s="434"/>
      <c r="F381" s="434"/>
      <c r="G381" s="434"/>
      <c r="H381" s="434"/>
      <c r="I381" s="434"/>
      <c r="J381" s="575"/>
      <c r="K381" s="434"/>
      <c r="L381" s="434"/>
      <c r="M381" s="434"/>
      <c r="N381" s="434"/>
      <c r="O381" s="434"/>
      <c r="P381" s="434"/>
      <c r="Q381" s="434"/>
      <c r="R381" s="434"/>
      <c r="S381" s="434"/>
      <c r="T381" s="434"/>
      <c r="U381" s="434"/>
      <c r="V381" s="434"/>
      <c r="W381" s="434"/>
      <c r="X381" s="434"/>
      <c r="Y381" s="434"/>
      <c r="Z381" s="434"/>
      <c r="AA381" s="434"/>
      <c r="AB381" s="434"/>
      <c r="AC381" s="434"/>
      <c r="AD381" s="434"/>
      <c r="AE381" s="434"/>
      <c r="AF381" s="434"/>
      <c r="AG381" s="434"/>
    </row>
    <row r="382" spans="1:33" ht="14.25" customHeight="1">
      <c r="A382" s="434"/>
      <c r="B382" s="575"/>
      <c r="C382" s="434"/>
      <c r="D382" s="434"/>
      <c r="E382" s="434"/>
      <c r="F382" s="434"/>
      <c r="G382" s="434"/>
      <c r="H382" s="434"/>
      <c r="I382" s="434"/>
      <c r="J382" s="575"/>
      <c r="K382" s="434"/>
      <c r="L382" s="434"/>
      <c r="M382" s="434"/>
      <c r="N382" s="434"/>
      <c r="O382" s="434"/>
      <c r="P382" s="434"/>
      <c r="Q382" s="434"/>
      <c r="R382" s="434"/>
      <c r="S382" s="434"/>
      <c r="T382" s="434"/>
      <c r="U382" s="434"/>
      <c r="V382" s="434"/>
      <c r="W382" s="434"/>
      <c r="X382" s="434"/>
      <c r="Y382" s="434"/>
      <c r="Z382" s="434"/>
      <c r="AA382" s="434"/>
      <c r="AB382" s="434"/>
      <c r="AC382" s="434"/>
      <c r="AD382" s="434"/>
      <c r="AE382" s="434"/>
      <c r="AF382" s="434"/>
      <c r="AG382" s="434"/>
    </row>
    <row r="383" spans="1:33" ht="14.25" customHeight="1">
      <c r="A383" s="434"/>
      <c r="B383" s="575"/>
      <c r="C383" s="434"/>
      <c r="D383" s="434"/>
      <c r="E383" s="434"/>
      <c r="F383" s="434"/>
      <c r="G383" s="434"/>
      <c r="H383" s="434"/>
      <c r="I383" s="434"/>
      <c r="J383" s="575"/>
      <c r="K383" s="434"/>
      <c r="L383" s="434"/>
      <c r="M383" s="434"/>
      <c r="N383" s="434"/>
      <c r="O383" s="434"/>
      <c r="P383" s="434"/>
      <c r="Q383" s="434"/>
      <c r="R383" s="434"/>
      <c r="S383" s="434"/>
      <c r="T383" s="434"/>
      <c r="U383" s="434"/>
      <c r="V383" s="434"/>
      <c r="W383" s="434"/>
      <c r="X383" s="434"/>
      <c r="Y383" s="434"/>
      <c r="Z383" s="434"/>
      <c r="AA383" s="434"/>
      <c r="AB383" s="434"/>
      <c r="AC383" s="434"/>
      <c r="AD383" s="434"/>
      <c r="AE383" s="434"/>
      <c r="AF383" s="434"/>
      <c r="AG383" s="434"/>
    </row>
    <row r="384" spans="1:33" ht="14.25" customHeight="1">
      <c r="A384" s="434"/>
      <c r="B384" s="575"/>
      <c r="C384" s="434"/>
      <c r="D384" s="434"/>
      <c r="E384" s="434"/>
      <c r="F384" s="434"/>
      <c r="G384" s="434"/>
      <c r="H384" s="434"/>
      <c r="I384" s="434"/>
      <c r="J384" s="575"/>
      <c r="K384" s="434"/>
      <c r="L384" s="434"/>
      <c r="M384" s="434"/>
      <c r="N384" s="434"/>
      <c r="O384" s="434"/>
      <c r="P384" s="434"/>
      <c r="Q384" s="434"/>
      <c r="R384" s="434"/>
      <c r="S384" s="434"/>
      <c r="T384" s="434"/>
      <c r="U384" s="434"/>
      <c r="V384" s="434"/>
      <c r="W384" s="434"/>
      <c r="X384" s="434"/>
      <c r="Y384" s="434"/>
      <c r="Z384" s="434"/>
      <c r="AA384" s="434"/>
      <c r="AB384" s="434"/>
      <c r="AC384" s="434"/>
      <c r="AD384" s="434"/>
      <c r="AE384" s="434"/>
      <c r="AF384" s="434"/>
      <c r="AG384" s="434"/>
    </row>
    <row r="385" spans="1:33" ht="14.25" customHeight="1">
      <c r="A385" s="434"/>
      <c r="B385" s="575"/>
      <c r="C385" s="434"/>
      <c r="D385" s="434"/>
      <c r="E385" s="434"/>
      <c r="F385" s="434"/>
      <c r="G385" s="434"/>
      <c r="H385" s="434"/>
      <c r="I385" s="434"/>
      <c r="J385" s="575"/>
      <c r="K385" s="434"/>
      <c r="L385" s="434"/>
      <c r="M385" s="434"/>
      <c r="N385" s="434"/>
      <c r="O385" s="434"/>
      <c r="P385" s="434"/>
      <c r="Q385" s="434"/>
      <c r="R385" s="434"/>
      <c r="S385" s="434"/>
      <c r="T385" s="434"/>
      <c r="U385" s="434"/>
      <c r="V385" s="434"/>
      <c r="W385" s="434"/>
      <c r="X385" s="434"/>
      <c r="Y385" s="434"/>
      <c r="Z385" s="434"/>
      <c r="AA385" s="434"/>
      <c r="AB385" s="434"/>
      <c r="AC385" s="434"/>
      <c r="AD385" s="434"/>
      <c r="AE385" s="434"/>
      <c r="AF385" s="434"/>
      <c r="AG385" s="434"/>
    </row>
    <row r="386" spans="1:33" ht="14.25" customHeight="1">
      <c r="A386" s="434"/>
      <c r="B386" s="575"/>
      <c r="C386" s="434"/>
      <c r="D386" s="434"/>
      <c r="E386" s="434"/>
      <c r="F386" s="434"/>
      <c r="G386" s="434"/>
      <c r="H386" s="434"/>
      <c r="I386" s="434"/>
      <c r="J386" s="575"/>
      <c r="K386" s="434"/>
      <c r="L386" s="434"/>
      <c r="M386" s="434"/>
      <c r="N386" s="434"/>
      <c r="O386" s="434"/>
      <c r="P386" s="434"/>
      <c r="Q386" s="434"/>
      <c r="R386" s="434"/>
      <c r="S386" s="434"/>
      <c r="T386" s="434"/>
      <c r="U386" s="434"/>
      <c r="V386" s="434"/>
      <c r="W386" s="434"/>
      <c r="X386" s="434"/>
      <c r="Y386" s="434"/>
      <c r="Z386" s="434"/>
      <c r="AA386" s="434"/>
      <c r="AB386" s="434"/>
      <c r="AC386" s="434"/>
      <c r="AD386" s="434"/>
      <c r="AE386" s="434"/>
      <c r="AF386" s="434"/>
      <c r="AG386" s="434"/>
    </row>
    <row r="387" spans="1:33" ht="14.25" customHeight="1">
      <c r="A387" s="434"/>
      <c r="B387" s="575"/>
      <c r="C387" s="434"/>
      <c r="D387" s="434"/>
      <c r="E387" s="434"/>
      <c r="F387" s="434"/>
      <c r="G387" s="434"/>
      <c r="H387" s="434"/>
      <c r="I387" s="434"/>
      <c r="J387" s="575"/>
      <c r="K387" s="434"/>
      <c r="L387" s="434"/>
      <c r="M387" s="434"/>
      <c r="N387" s="434"/>
      <c r="O387" s="434"/>
      <c r="P387" s="434"/>
      <c r="Q387" s="434"/>
      <c r="R387" s="434"/>
      <c r="S387" s="434"/>
      <c r="T387" s="434"/>
      <c r="U387" s="434"/>
      <c r="V387" s="434"/>
      <c r="W387" s="434"/>
      <c r="X387" s="434"/>
      <c r="Y387" s="434"/>
      <c r="Z387" s="434"/>
      <c r="AA387" s="434"/>
      <c r="AB387" s="434"/>
      <c r="AC387" s="434"/>
      <c r="AD387" s="434"/>
      <c r="AE387" s="434"/>
      <c r="AF387" s="434"/>
      <c r="AG387" s="434"/>
    </row>
    <row r="388" spans="1:33" ht="14.25" customHeight="1">
      <c r="A388" s="434"/>
      <c r="B388" s="575"/>
      <c r="C388" s="434"/>
      <c r="D388" s="434"/>
      <c r="E388" s="434"/>
      <c r="F388" s="434"/>
      <c r="G388" s="434"/>
      <c r="H388" s="434"/>
      <c r="I388" s="434"/>
      <c r="J388" s="575"/>
      <c r="K388" s="434"/>
      <c r="L388" s="434"/>
      <c r="M388" s="434"/>
      <c r="N388" s="434"/>
      <c r="O388" s="434"/>
      <c r="P388" s="434"/>
      <c r="Q388" s="434"/>
      <c r="R388" s="434"/>
      <c r="S388" s="434"/>
      <c r="T388" s="434"/>
      <c r="U388" s="434"/>
      <c r="V388" s="434"/>
      <c r="W388" s="434"/>
      <c r="X388" s="434"/>
      <c r="Y388" s="434"/>
      <c r="Z388" s="434"/>
      <c r="AA388" s="434"/>
      <c r="AB388" s="434"/>
      <c r="AC388" s="434"/>
      <c r="AD388" s="434"/>
      <c r="AE388" s="434"/>
      <c r="AF388" s="434"/>
      <c r="AG388" s="434"/>
    </row>
    <row r="389" spans="1:33" ht="14.25" customHeight="1">
      <c r="A389" s="434"/>
      <c r="B389" s="575"/>
      <c r="C389" s="434"/>
      <c r="D389" s="434"/>
      <c r="E389" s="434"/>
      <c r="F389" s="434"/>
      <c r="G389" s="434"/>
      <c r="H389" s="434"/>
      <c r="I389" s="434"/>
      <c r="J389" s="575"/>
      <c r="K389" s="434"/>
      <c r="L389" s="434"/>
      <c r="M389" s="434"/>
      <c r="N389" s="434"/>
      <c r="O389" s="434"/>
      <c r="P389" s="434"/>
      <c r="Q389" s="434"/>
      <c r="R389" s="434"/>
      <c r="S389" s="434"/>
      <c r="T389" s="434"/>
      <c r="U389" s="434"/>
      <c r="V389" s="434"/>
      <c r="W389" s="434"/>
      <c r="X389" s="434"/>
      <c r="Y389" s="434"/>
      <c r="Z389" s="434"/>
      <c r="AA389" s="434"/>
      <c r="AB389" s="434"/>
      <c r="AC389" s="434"/>
      <c r="AD389" s="434"/>
      <c r="AE389" s="434"/>
      <c r="AF389" s="434"/>
      <c r="AG389" s="434"/>
    </row>
    <row r="390" spans="1:33" ht="14.25" customHeight="1">
      <c r="A390" s="434"/>
      <c r="B390" s="575"/>
      <c r="C390" s="434"/>
      <c r="D390" s="434"/>
      <c r="E390" s="434"/>
      <c r="F390" s="434"/>
      <c r="G390" s="434"/>
      <c r="H390" s="434"/>
      <c r="I390" s="434"/>
      <c r="J390" s="575"/>
      <c r="K390" s="434"/>
      <c r="L390" s="434"/>
      <c r="M390" s="434"/>
      <c r="N390" s="434"/>
      <c r="O390" s="434"/>
      <c r="P390" s="434"/>
      <c r="Q390" s="434"/>
      <c r="R390" s="434"/>
      <c r="S390" s="434"/>
      <c r="T390" s="434"/>
      <c r="U390" s="434"/>
      <c r="V390" s="434"/>
      <c r="W390" s="434"/>
      <c r="X390" s="434"/>
      <c r="Y390" s="434"/>
      <c r="Z390" s="434"/>
      <c r="AA390" s="434"/>
      <c r="AB390" s="434"/>
      <c r="AC390" s="434"/>
      <c r="AD390" s="434"/>
      <c r="AE390" s="434"/>
      <c r="AF390" s="434"/>
      <c r="AG390" s="434"/>
    </row>
    <row r="391" spans="1:33" ht="14.25" customHeight="1">
      <c r="A391" s="434"/>
      <c r="B391" s="575"/>
      <c r="C391" s="434"/>
      <c r="D391" s="434"/>
      <c r="E391" s="434"/>
      <c r="F391" s="434"/>
      <c r="G391" s="434"/>
      <c r="H391" s="434"/>
      <c r="I391" s="434"/>
      <c r="J391" s="575"/>
      <c r="K391" s="434"/>
      <c r="L391" s="434"/>
      <c r="M391" s="434"/>
      <c r="N391" s="434"/>
      <c r="O391" s="434"/>
      <c r="P391" s="434"/>
      <c r="Q391" s="434"/>
      <c r="R391" s="434"/>
      <c r="S391" s="434"/>
      <c r="T391" s="434"/>
      <c r="U391" s="434"/>
      <c r="V391" s="434"/>
      <c r="W391" s="434"/>
      <c r="X391" s="434"/>
      <c r="Y391" s="434"/>
      <c r="Z391" s="434"/>
      <c r="AA391" s="434"/>
      <c r="AB391" s="434"/>
      <c r="AC391" s="434"/>
      <c r="AD391" s="434"/>
      <c r="AE391" s="434"/>
      <c r="AF391" s="434"/>
      <c r="AG391" s="434"/>
    </row>
    <row r="392" spans="1:33" ht="14.25" customHeight="1">
      <c r="A392" s="434"/>
      <c r="B392" s="575"/>
      <c r="C392" s="434"/>
      <c r="D392" s="434"/>
      <c r="E392" s="434"/>
      <c r="F392" s="434"/>
      <c r="G392" s="434"/>
      <c r="H392" s="434"/>
      <c r="I392" s="434"/>
      <c r="J392" s="575"/>
      <c r="K392" s="434"/>
      <c r="L392" s="434"/>
      <c r="M392" s="434"/>
      <c r="N392" s="434"/>
      <c r="O392" s="434"/>
      <c r="P392" s="434"/>
      <c r="Q392" s="434"/>
      <c r="R392" s="434"/>
      <c r="S392" s="434"/>
      <c r="T392" s="434"/>
      <c r="U392" s="434"/>
      <c r="V392" s="434"/>
      <c r="W392" s="434"/>
      <c r="X392" s="434"/>
      <c r="Y392" s="434"/>
      <c r="Z392" s="434"/>
      <c r="AA392" s="434"/>
      <c r="AB392" s="434"/>
      <c r="AC392" s="434"/>
      <c r="AD392" s="434"/>
      <c r="AE392" s="434"/>
      <c r="AF392" s="434"/>
      <c r="AG392" s="434"/>
    </row>
    <row r="393" spans="1:33" ht="14.25" customHeight="1">
      <c r="A393" s="434"/>
      <c r="B393" s="575"/>
      <c r="C393" s="434"/>
      <c r="D393" s="434"/>
      <c r="E393" s="434"/>
      <c r="F393" s="434"/>
      <c r="G393" s="434"/>
      <c r="H393" s="434"/>
      <c r="I393" s="434"/>
      <c r="J393" s="575"/>
      <c r="K393" s="434"/>
      <c r="L393" s="434"/>
      <c r="M393" s="434"/>
      <c r="N393" s="434"/>
      <c r="O393" s="434"/>
      <c r="P393" s="434"/>
      <c r="Q393" s="434"/>
      <c r="R393" s="434"/>
      <c r="S393" s="434"/>
      <c r="T393" s="434"/>
      <c r="U393" s="434"/>
      <c r="V393" s="434"/>
      <c r="W393" s="434"/>
      <c r="X393" s="434"/>
      <c r="Y393" s="434"/>
      <c r="Z393" s="434"/>
      <c r="AA393" s="434"/>
      <c r="AB393" s="434"/>
      <c r="AC393" s="434"/>
      <c r="AD393" s="434"/>
      <c r="AE393" s="434"/>
      <c r="AF393" s="434"/>
      <c r="AG393" s="434"/>
    </row>
    <row r="394" spans="1:33" ht="14.25" customHeight="1">
      <c r="A394" s="434"/>
      <c r="B394" s="575"/>
      <c r="C394" s="434"/>
      <c r="D394" s="434"/>
      <c r="E394" s="434"/>
      <c r="F394" s="434"/>
      <c r="G394" s="434"/>
      <c r="H394" s="434"/>
      <c r="I394" s="434"/>
      <c r="J394" s="575"/>
      <c r="K394" s="434"/>
      <c r="L394" s="434"/>
      <c r="M394" s="434"/>
      <c r="N394" s="434"/>
      <c r="O394" s="434"/>
      <c r="P394" s="434"/>
      <c r="Q394" s="434"/>
      <c r="R394" s="434"/>
      <c r="S394" s="434"/>
      <c r="T394" s="434"/>
      <c r="U394" s="434"/>
      <c r="V394" s="434"/>
      <c r="W394" s="434"/>
      <c r="X394" s="434"/>
      <c r="Y394" s="434"/>
      <c r="Z394" s="434"/>
      <c r="AA394" s="434"/>
      <c r="AB394" s="434"/>
      <c r="AC394" s="434"/>
      <c r="AD394" s="434"/>
      <c r="AE394" s="434"/>
      <c r="AF394" s="434"/>
      <c r="AG394" s="434"/>
    </row>
    <row r="395" spans="1:33" ht="14.25" customHeight="1">
      <c r="A395" s="434"/>
      <c r="B395" s="575"/>
      <c r="C395" s="434"/>
      <c r="D395" s="434"/>
      <c r="E395" s="434"/>
      <c r="F395" s="434"/>
      <c r="G395" s="434"/>
      <c r="H395" s="434"/>
      <c r="I395" s="434"/>
      <c r="J395" s="575"/>
      <c r="K395" s="434"/>
      <c r="L395" s="434"/>
      <c r="M395" s="434"/>
      <c r="N395" s="434"/>
      <c r="O395" s="434"/>
      <c r="P395" s="434"/>
      <c r="Q395" s="434"/>
      <c r="R395" s="434"/>
      <c r="S395" s="434"/>
      <c r="T395" s="434"/>
      <c r="U395" s="434"/>
      <c r="V395" s="434"/>
      <c r="W395" s="434"/>
      <c r="X395" s="434"/>
      <c r="Y395" s="434"/>
      <c r="Z395" s="434"/>
      <c r="AA395" s="434"/>
      <c r="AB395" s="434"/>
      <c r="AC395" s="434"/>
      <c r="AD395" s="434"/>
      <c r="AE395" s="434"/>
      <c r="AF395" s="434"/>
      <c r="AG395" s="434"/>
    </row>
    <row r="396" spans="1:33" ht="14.25" customHeight="1">
      <c r="A396" s="434"/>
      <c r="B396" s="575"/>
      <c r="C396" s="434"/>
      <c r="D396" s="434"/>
      <c r="E396" s="434"/>
      <c r="F396" s="434"/>
      <c r="G396" s="434"/>
      <c r="H396" s="434"/>
      <c r="I396" s="434"/>
      <c r="J396" s="575"/>
      <c r="K396" s="434"/>
      <c r="L396" s="434"/>
      <c r="M396" s="434"/>
      <c r="N396" s="434"/>
      <c r="O396" s="434"/>
      <c r="P396" s="434"/>
      <c r="Q396" s="434"/>
      <c r="R396" s="434"/>
      <c r="S396" s="434"/>
      <c r="T396" s="434"/>
      <c r="U396" s="434"/>
      <c r="V396" s="434"/>
      <c r="W396" s="434"/>
      <c r="X396" s="434"/>
      <c r="Y396" s="434"/>
      <c r="Z396" s="434"/>
      <c r="AA396" s="434"/>
      <c r="AB396" s="434"/>
      <c r="AC396" s="434"/>
      <c r="AD396" s="434"/>
      <c r="AE396" s="434"/>
      <c r="AF396" s="434"/>
      <c r="AG396" s="434"/>
    </row>
    <row r="397" spans="1:33" ht="14.25" customHeight="1">
      <c r="A397" s="434"/>
      <c r="B397" s="575"/>
      <c r="C397" s="434"/>
      <c r="D397" s="434"/>
      <c r="E397" s="434"/>
      <c r="F397" s="434"/>
      <c r="G397" s="434"/>
      <c r="H397" s="434"/>
      <c r="I397" s="434"/>
      <c r="J397" s="575"/>
      <c r="K397" s="434"/>
      <c r="L397" s="434"/>
      <c r="M397" s="434"/>
      <c r="N397" s="434"/>
      <c r="O397" s="434"/>
      <c r="P397" s="434"/>
      <c r="Q397" s="434"/>
      <c r="R397" s="434"/>
      <c r="S397" s="434"/>
      <c r="T397" s="434"/>
      <c r="U397" s="434"/>
      <c r="V397" s="434"/>
      <c r="W397" s="434"/>
      <c r="X397" s="434"/>
      <c r="Y397" s="434"/>
      <c r="Z397" s="434"/>
      <c r="AA397" s="434"/>
      <c r="AB397" s="434"/>
      <c r="AC397" s="434"/>
      <c r="AD397" s="434"/>
      <c r="AE397" s="434"/>
      <c r="AF397" s="434"/>
      <c r="AG397" s="434"/>
    </row>
    <row r="398" spans="1:33" ht="14.25" customHeight="1">
      <c r="A398" s="434"/>
      <c r="B398" s="575"/>
      <c r="C398" s="434"/>
      <c r="D398" s="434"/>
      <c r="E398" s="434"/>
      <c r="F398" s="434"/>
      <c r="G398" s="434"/>
      <c r="H398" s="434"/>
      <c r="I398" s="434"/>
      <c r="J398" s="575"/>
      <c r="K398" s="434"/>
      <c r="L398" s="434"/>
      <c r="M398" s="434"/>
      <c r="N398" s="434"/>
      <c r="O398" s="434"/>
      <c r="P398" s="434"/>
      <c r="Q398" s="434"/>
      <c r="R398" s="434"/>
      <c r="S398" s="434"/>
      <c r="T398" s="434"/>
      <c r="U398" s="434"/>
      <c r="V398" s="434"/>
      <c r="W398" s="434"/>
      <c r="X398" s="434"/>
      <c r="Y398" s="434"/>
      <c r="Z398" s="434"/>
      <c r="AA398" s="434"/>
      <c r="AB398" s="434"/>
      <c r="AC398" s="434"/>
      <c r="AD398" s="434"/>
      <c r="AE398" s="434"/>
      <c r="AF398" s="434"/>
      <c r="AG398" s="434"/>
    </row>
    <row r="399" spans="1:33" ht="14.25" customHeight="1">
      <c r="A399" s="434"/>
      <c r="B399" s="575"/>
      <c r="C399" s="434"/>
      <c r="D399" s="434"/>
      <c r="E399" s="434"/>
      <c r="F399" s="434"/>
      <c r="G399" s="434"/>
      <c r="H399" s="434"/>
      <c r="I399" s="434"/>
      <c r="J399" s="575"/>
      <c r="K399" s="434"/>
      <c r="L399" s="434"/>
      <c r="M399" s="434"/>
      <c r="N399" s="434"/>
      <c r="O399" s="434"/>
      <c r="P399" s="434"/>
      <c r="Q399" s="434"/>
      <c r="R399" s="434"/>
      <c r="S399" s="434"/>
      <c r="T399" s="434"/>
      <c r="U399" s="434"/>
      <c r="V399" s="434"/>
      <c r="W399" s="434"/>
      <c r="X399" s="434"/>
      <c r="Y399" s="434"/>
      <c r="Z399" s="434"/>
      <c r="AA399" s="434"/>
      <c r="AB399" s="434"/>
      <c r="AC399" s="434"/>
      <c r="AD399" s="434"/>
      <c r="AE399" s="434"/>
      <c r="AF399" s="434"/>
      <c r="AG399" s="434"/>
    </row>
    <row r="400" spans="1:33" ht="14.25" customHeight="1">
      <c r="A400" s="434"/>
      <c r="B400" s="575"/>
      <c r="C400" s="434"/>
      <c r="D400" s="434"/>
      <c r="E400" s="434"/>
      <c r="F400" s="434"/>
      <c r="G400" s="434"/>
      <c r="H400" s="434"/>
      <c r="I400" s="434"/>
      <c r="J400" s="575"/>
      <c r="K400" s="434"/>
      <c r="L400" s="434"/>
      <c r="M400" s="434"/>
      <c r="N400" s="434"/>
      <c r="O400" s="434"/>
      <c r="P400" s="434"/>
      <c r="Q400" s="434"/>
      <c r="R400" s="434"/>
      <c r="S400" s="434"/>
      <c r="T400" s="434"/>
      <c r="U400" s="434"/>
      <c r="V400" s="434"/>
      <c r="W400" s="434"/>
      <c r="X400" s="434"/>
      <c r="Y400" s="434"/>
      <c r="Z400" s="434"/>
      <c r="AA400" s="434"/>
      <c r="AB400" s="434"/>
      <c r="AC400" s="434"/>
      <c r="AD400" s="434"/>
      <c r="AE400" s="434"/>
      <c r="AF400" s="434"/>
      <c r="AG400" s="434"/>
    </row>
    <row r="401" spans="1:33" ht="14.25" customHeight="1">
      <c r="A401" s="434"/>
      <c r="B401" s="575"/>
      <c r="C401" s="434"/>
      <c r="D401" s="434"/>
      <c r="E401" s="434"/>
      <c r="F401" s="434"/>
      <c r="G401" s="434"/>
      <c r="H401" s="434"/>
      <c r="I401" s="434"/>
      <c r="J401" s="575"/>
      <c r="K401" s="434"/>
      <c r="L401" s="434"/>
      <c r="M401" s="434"/>
      <c r="N401" s="434"/>
      <c r="O401" s="434"/>
      <c r="P401" s="434"/>
      <c r="Q401" s="434"/>
      <c r="R401" s="434"/>
      <c r="S401" s="434"/>
      <c r="T401" s="434"/>
      <c r="U401" s="434"/>
      <c r="V401" s="434"/>
      <c r="W401" s="434"/>
      <c r="X401" s="434"/>
      <c r="Y401" s="434"/>
      <c r="Z401" s="434"/>
      <c r="AA401" s="434"/>
      <c r="AB401" s="434"/>
      <c r="AC401" s="434"/>
      <c r="AD401" s="434"/>
      <c r="AE401" s="434"/>
      <c r="AF401" s="434"/>
      <c r="AG401" s="434"/>
    </row>
    <row r="402" spans="1:33" ht="14.25" customHeight="1">
      <c r="A402" s="434"/>
      <c r="B402" s="575"/>
      <c r="C402" s="434"/>
      <c r="D402" s="434"/>
      <c r="E402" s="434"/>
      <c r="F402" s="434"/>
      <c r="G402" s="434"/>
      <c r="H402" s="434"/>
      <c r="I402" s="434"/>
      <c r="J402" s="575"/>
      <c r="K402" s="434"/>
      <c r="L402" s="434"/>
      <c r="M402" s="434"/>
      <c r="N402" s="434"/>
      <c r="O402" s="434"/>
      <c r="P402" s="434"/>
      <c r="Q402" s="434"/>
      <c r="R402" s="434"/>
      <c r="S402" s="434"/>
      <c r="T402" s="434"/>
      <c r="U402" s="434"/>
      <c r="V402" s="434"/>
      <c r="W402" s="434"/>
      <c r="X402" s="434"/>
      <c r="Y402" s="434"/>
      <c r="Z402" s="434"/>
      <c r="AA402" s="434"/>
      <c r="AB402" s="434"/>
      <c r="AC402" s="434"/>
      <c r="AD402" s="434"/>
      <c r="AE402" s="434"/>
      <c r="AF402" s="434"/>
      <c r="AG402" s="434"/>
    </row>
    <row r="403" spans="1:33" ht="14.25" customHeight="1">
      <c r="A403" s="434"/>
      <c r="B403" s="575"/>
      <c r="C403" s="434"/>
      <c r="D403" s="434"/>
      <c r="E403" s="434"/>
      <c r="F403" s="434"/>
      <c r="G403" s="434"/>
      <c r="H403" s="434"/>
      <c r="I403" s="434"/>
      <c r="J403" s="575"/>
      <c r="K403" s="434"/>
      <c r="L403" s="434"/>
      <c r="M403" s="434"/>
      <c r="N403" s="434"/>
      <c r="O403" s="434"/>
      <c r="P403" s="434"/>
      <c r="Q403" s="434"/>
      <c r="R403" s="434"/>
      <c r="S403" s="434"/>
      <c r="T403" s="434"/>
      <c r="U403" s="434"/>
      <c r="V403" s="434"/>
      <c r="W403" s="434"/>
      <c r="X403" s="434"/>
      <c r="Y403" s="434"/>
      <c r="Z403" s="434"/>
      <c r="AA403" s="434"/>
      <c r="AB403" s="434"/>
      <c r="AC403" s="434"/>
      <c r="AD403" s="434"/>
      <c r="AE403" s="434"/>
      <c r="AF403" s="434"/>
      <c r="AG403" s="434"/>
    </row>
    <row r="404" spans="1:33" ht="14.25" customHeight="1">
      <c r="A404" s="434"/>
      <c r="B404" s="575"/>
      <c r="C404" s="434"/>
      <c r="D404" s="434"/>
      <c r="E404" s="434"/>
      <c r="F404" s="434"/>
      <c r="G404" s="434"/>
      <c r="H404" s="434"/>
      <c r="I404" s="434"/>
      <c r="J404" s="575"/>
      <c r="K404" s="434"/>
      <c r="L404" s="434"/>
      <c r="M404" s="434"/>
      <c r="N404" s="434"/>
      <c r="O404" s="434"/>
      <c r="P404" s="434"/>
      <c r="Q404" s="434"/>
      <c r="R404" s="434"/>
      <c r="S404" s="434"/>
      <c r="T404" s="434"/>
      <c r="U404" s="434"/>
      <c r="V404" s="434"/>
      <c r="W404" s="434"/>
      <c r="X404" s="434"/>
      <c r="Y404" s="434"/>
      <c r="Z404" s="434"/>
      <c r="AA404" s="434"/>
      <c r="AB404" s="434"/>
      <c r="AC404" s="434"/>
      <c r="AD404" s="434"/>
      <c r="AE404" s="434"/>
      <c r="AF404" s="434"/>
      <c r="AG404" s="434"/>
    </row>
    <row r="405" spans="1:33" ht="14.25" customHeight="1">
      <c r="A405" s="434"/>
      <c r="B405" s="575"/>
      <c r="C405" s="434"/>
      <c r="D405" s="434"/>
      <c r="E405" s="434"/>
      <c r="F405" s="434"/>
      <c r="G405" s="434"/>
      <c r="H405" s="434"/>
      <c r="I405" s="434"/>
      <c r="J405" s="575"/>
      <c r="K405" s="434"/>
      <c r="L405" s="434"/>
      <c r="M405" s="434"/>
      <c r="N405" s="434"/>
      <c r="O405" s="434"/>
      <c r="P405" s="434"/>
      <c r="Q405" s="434"/>
      <c r="R405" s="434"/>
      <c r="S405" s="434"/>
      <c r="T405" s="434"/>
      <c r="U405" s="434"/>
      <c r="V405" s="434"/>
      <c r="W405" s="434"/>
      <c r="X405" s="434"/>
      <c r="Y405" s="434"/>
      <c r="Z405" s="434"/>
      <c r="AA405" s="434"/>
      <c r="AB405" s="434"/>
      <c r="AC405" s="434"/>
      <c r="AD405" s="434"/>
      <c r="AE405" s="434"/>
      <c r="AF405" s="434"/>
      <c r="AG405" s="434"/>
    </row>
    <row r="406" spans="1:33" ht="14.25" customHeight="1">
      <c r="A406" s="434"/>
      <c r="B406" s="575"/>
      <c r="C406" s="434"/>
      <c r="D406" s="434"/>
      <c r="E406" s="434"/>
      <c r="F406" s="434"/>
      <c r="G406" s="434"/>
      <c r="H406" s="434"/>
      <c r="I406" s="434"/>
      <c r="J406" s="575"/>
      <c r="K406" s="434"/>
      <c r="L406" s="434"/>
      <c r="M406" s="434"/>
      <c r="N406" s="434"/>
      <c r="O406" s="434"/>
      <c r="P406" s="434"/>
      <c r="Q406" s="434"/>
      <c r="R406" s="434"/>
      <c r="S406" s="434"/>
      <c r="T406" s="434"/>
      <c r="U406" s="434"/>
      <c r="V406" s="434"/>
      <c r="W406" s="434"/>
      <c r="X406" s="434"/>
      <c r="Y406" s="434"/>
      <c r="Z406" s="434"/>
      <c r="AA406" s="434"/>
      <c r="AB406" s="434"/>
      <c r="AC406" s="434"/>
      <c r="AD406" s="434"/>
      <c r="AE406" s="434"/>
      <c r="AF406" s="434"/>
      <c r="AG406" s="434"/>
    </row>
    <row r="407" spans="1:33" ht="14.25" customHeight="1">
      <c r="A407" s="434"/>
      <c r="B407" s="575"/>
      <c r="C407" s="434"/>
      <c r="D407" s="434"/>
      <c r="E407" s="434"/>
      <c r="F407" s="434"/>
      <c r="G407" s="434"/>
      <c r="H407" s="434"/>
      <c r="I407" s="434"/>
      <c r="J407" s="575"/>
      <c r="K407" s="434"/>
      <c r="L407" s="434"/>
      <c r="M407" s="434"/>
      <c r="N407" s="434"/>
      <c r="O407" s="434"/>
      <c r="P407" s="434"/>
      <c r="Q407" s="434"/>
      <c r="R407" s="434"/>
      <c r="S407" s="434"/>
      <c r="T407" s="434"/>
      <c r="U407" s="434"/>
      <c r="V407" s="434"/>
      <c r="W407" s="434"/>
      <c r="X407" s="434"/>
      <c r="Y407" s="434"/>
      <c r="Z407" s="434"/>
      <c r="AA407" s="434"/>
      <c r="AB407" s="434"/>
      <c r="AC407" s="434"/>
      <c r="AD407" s="434"/>
      <c r="AE407" s="434"/>
      <c r="AF407" s="434"/>
      <c r="AG407" s="434"/>
    </row>
    <row r="408" spans="1:33" ht="14.25" customHeight="1">
      <c r="A408" s="434"/>
      <c r="B408" s="575"/>
      <c r="C408" s="434"/>
      <c r="D408" s="434"/>
      <c r="E408" s="434"/>
      <c r="F408" s="434"/>
      <c r="G408" s="434"/>
      <c r="H408" s="434"/>
      <c r="I408" s="434"/>
      <c r="J408" s="575"/>
      <c r="K408" s="434"/>
      <c r="L408" s="434"/>
      <c r="M408" s="434"/>
      <c r="N408" s="434"/>
      <c r="O408" s="434"/>
      <c r="P408" s="434"/>
      <c r="Q408" s="434"/>
      <c r="R408" s="434"/>
      <c r="S408" s="434"/>
      <c r="T408" s="434"/>
      <c r="U408" s="434"/>
      <c r="V408" s="434"/>
      <c r="W408" s="434"/>
      <c r="X408" s="434"/>
      <c r="Y408" s="434"/>
      <c r="Z408" s="434"/>
      <c r="AA408" s="434"/>
      <c r="AB408" s="434"/>
      <c r="AC408" s="434"/>
      <c r="AD408" s="434"/>
      <c r="AE408" s="434"/>
      <c r="AF408" s="434"/>
      <c r="AG408" s="434"/>
    </row>
    <row r="409" spans="1:33" ht="14.25" customHeight="1">
      <c r="A409" s="434"/>
      <c r="B409" s="575"/>
      <c r="C409" s="434"/>
      <c r="D409" s="434"/>
      <c r="E409" s="434"/>
      <c r="F409" s="434"/>
      <c r="G409" s="434"/>
      <c r="H409" s="434"/>
      <c r="I409" s="434"/>
      <c r="J409" s="575"/>
      <c r="K409" s="434"/>
      <c r="L409" s="434"/>
      <c r="M409" s="434"/>
      <c r="N409" s="434"/>
      <c r="O409" s="434"/>
      <c r="P409" s="434"/>
      <c r="Q409" s="434"/>
      <c r="R409" s="434"/>
      <c r="S409" s="434"/>
      <c r="T409" s="434"/>
      <c r="U409" s="434"/>
      <c r="V409" s="434"/>
      <c r="W409" s="434"/>
      <c r="X409" s="434"/>
      <c r="Y409" s="434"/>
      <c r="Z409" s="434"/>
      <c r="AA409" s="434"/>
      <c r="AB409" s="434"/>
      <c r="AC409" s="434"/>
      <c r="AD409" s="434"/>
      <c r="AE409" s="434"/>
      <c r="AF409" s="434"/>
      <c r="AG409" s="434"/>
    </row>
    <row r="410" spans="1:33" ht="14.25" customHeight="1">
      <c r="A410" s="434"/>
      <c r="B410" s="575"/>
      <c r="C410" s="434"/>
      <c r="D410" s="434"/>
      <c r="E410" s="434"/>
      <c r="F410" s="434"/>
      <c r="G410" s="434"/>
      <c r="H410" s="434"/>
      <c r="I410" s="434"/>
      <c r="J410" s="575"/>
      <c r="K410" s="434"/>
      <c r="L410" s="434"/>
      <c r="M410" s="434"/>
      <c r="N410" s="434"/>
      <c r="O410" s="434"/>
      <c r="P410" s="434"/>
      <c r="Q410" s="434"/>
      <c r="R410" s="434"/>
      <c r="S410" s="434"/>
      <c r="T410" s="434"/>
      <c r="U410" s="434"/>
      <c r="V410" s="434"/>
      <c r="W410" s="434"/>
      <c r="X410" s="434"/>
      <c r="Y410" s="434"/>
      <c r="Z410" s="434"/>
      <c r="AA410" s="434"/>
      <c r="AB410" s="434"/>
      <c r="AC410" s="434"/>
      <c r="AD410" s="434"/>
      <c r="AE410" s="434"/>
      <c r="AF410" s="434"/>
      <c r="AG410" s="434"/>
    </row>
    <row r="411" spans="1:33" ht="14.25" customHeight="1">
      <c r="A411" s="434"/>
      <c r="B411" s="575"/>
      <c r="C411" s="434"/>
      <c r="D411" s="434"/>
      <c r="E411" s="434"/>
      <c r="F411" s="434"/>
      <c r="G411" s="434"/>
      <c r="H411" s="434"/>
      <c r="I411" s="434"/>
      <c r="J411" s="575"/>
      <c r="K411" s="434"/>
      <c r="L411" s="434"/>
      <c r="M411" s="434"/>
      <c r="N411" s="434"/>
      <c r="O411" s="434"/>
      <c r="P411" s="434"/>
      <c r="Q411" s="434"/>
      <c r="R411" s="434"/>
      <c r="S411" s="434"/>
      <c r="T411" s="434"/>
      <c r="U411" s="434"/>
      <c r="V411" s="434"/>
      <c r="W411" s="434"/>
      <c r="X411" s="434"/>
      <c r="Y411" s="434"/>
      <c r="Z411" s="434"/>
      <c r="AA411" s="434"/>
      <c r="AB411" s="434"/>
      <c r="AC411" s="434"/>
      <c r="AD411" s="434"/>
      <c r="AE411" s="434"/>
      <c r="AF411" s="434"/>
      <c r="AG411" s="434"/>
    </row>
    <row r="412" spans="1:33" ht="14.25" customHeight="1">
      <c r="A412" s="434"/>
      <c r="B412" s="575"/>
      <c r="C412" s="434"/>
      <c r="D412" s="434"/>
      <c r="E412" s="434"/>
      <c r="F412" s="434"/>
      <c r="G412" s="434"/>
      <c r="H412" s="434"/>
      <c r="I412" s="434"/>
      <c r="J412" s="575"/>
      <c r="K412" s="434"/>
      <c r="L412" s="434"/>
      <c r="M412" s="434"/>
      <c r="N412" s="434"/>
      <c r="O412" s="434"/>
      <c r="P412" s="434"/>
      <c r="Q412" s="434"/>
      <c r="R412" s="434"/>
      <c r="S412" s="434"/>
      <c r="T412" s="434"/>
      <c r="U412" s="434"/>
      <c r="V412" s="434"/>
      <c r="W412" s="434"/>
      <c r="X412" s="434"/>
      <c r="Y412" s="434"/>
      <c r="Z412" s="434"/>
      <c r="AA412" s="434"/>
      <c r="AB412" s="434"/>
      <c r="AC412" s="434"/>
      <c r="AD412" s="434"/>
      <c r="AE412" s="434"/>
      <c r="AF412" s="434"/>
      <c r="AG412" s="434"/>
    </row>
    <row r="413" spans="1:33" ht="14.25" customHeight="1">
      <c r="A413" s="434"/>
      <c r="B413" s="575"/>
      <c r="C413" s="434"/>
      <c r="D413" s="434"/>
      <c r="E413" s="434"/>
      <c r="F413" s="434"/>
      <c r="G413" s="434"/>
      <c r="H413" s="434"/>
      <c r="I413" s="434"/>
      <c r="J413" s="575"/>
      <c r="K413" s="434"/>
      <c r="L413" s="434"/>
      <c r="M413" s="434"/>
      <c r="N413" s="434"/>
      <c r="O413" s="434"/>
      <c r="P413" s="434"/>
      <c r="Q413" s="434"/>
      <c r="R413" s="434"/>
      <c r="S413" s="434"/>
      <c r="T413" s="434"/>
      <c r="U413" s="434"/>
      <c r="V413" s="434"/>
      <c r="W413" s="434"/>
      <c r="X413" s="434"/>
      <c r="Y413" s="434"/>
      <c r="Z413" s="434"/>
      <c r="AA413" s="434"/>
      <c r="AB413" s="434"/>
      <c r="AC413" s="434"/>
      <c r="AD413" s="434"/>
      <c r="AE413" s="434"/>
      <c r="AF413" s="434"/>
      <c r="AG413" s="434"/>
    </row>
    <row r="414" spans="1:33" ht="14.25" customHeight="1">
      <c r="A414" s="434"/>
      <c r="B414" s="575"/>
      <c r="C414" s="434"/>
      <c r="D414" s="434"/>
      <c r="E414" s="434"/>
      <c r="F414" s="434"/>
      <c r="G414" s="434"/>
      <c r="H414" s="434"/>
      <c r="I414" s="434"/>
      <c r="J414" s="575"/>
      <c r="K414" s="434"/>
      <c r="L414" s="434"/>
      <c r="M414" s="434"/>
      <c r="N414" s="434"/>
      <c r="O414" s="434"/>
      <c r="P414" s="434"/>
      <c r="Q414" s="434"/>
      <c r="R414" s="434"/>
      <c r="S414" s="434"/>
      <c r="T414" s="434"/>
      <c r="U414" s="434"/>
      <c r="V414" s="434"/>
      <c r="W414" s="434"/>
      <c r="X414" s="434"/>
      <c r="Y414" s="434"/>
      <c r="Z414" s="434"/>
      <c r="AA414" s="434"/>
      <c r="AB414" s="434"/>
      <c r="AC414" s="434"/>
      <c r="AD414" s="434"/>
      <c r="AE414" s="434"/>
      <c r="AF414" s="434"/>
      <c r="AG414" s="434"/>
    </row>
    <row r="415" spans="1:33" ht="14.25" customHeight="1">
      <c r="A415" s="434"/>
      <c r="B415" s="575"/>
      <c r="C415" s="434"/>
      <c r="D415" s="434"/>
      <c r="E415" s="434"/>
      <c r="F415" s="434"/>
      <c r="G415" s="434"/>
      <c r="H415" s="434"/>
      <c r="I415" s="434"/>
      <c r="J415" s="575"/>
      <c r="K415" s="434"/>
      <c r="L415" s="434"/>
      <c r="M415" s="434"/>
      <c r="N415" s="434"/>
      <c r="O415" s="434"/>
      <c r="P415" s="434"/>
      <c r="Q415" s="434"/>
      <c r="R415" s="434"/>
      <c r="S415" s="434"/>
      <c r="T415" s="434"/>
      <c r="U415" s="434"/>
      <c r="V415" s="434"/>
      <c r="W415" s="434"/>
      <c r="X415" s="434"/>
      <c r="Y415" s="434"/>
      <c r="Z415" s="434"/>
      <c r="AA415" s="434"/>
      <c r="AB415" s="434"/>
      <c r="AC415" s="434"/>
      <c r="AD415" s="434"/>
      <c r="AE415" s="434"/>
      <c r="AF415" s="434"/>
      <c r="AG415" s="434"/>
    </row>
    <row r="416" spans="1:33" ht="14.25" customHeight="1">
      <c r="A416" s="434"/>
      <c r="B416" s="575"/>
      <c r="C416" s="434"/>
      <c r="D416" s="434"/>
      <c r="E416" s="434"/>
      <c r="F416" s="434"/>
      <c r="G416" s="434"/>
      <c r="H416" s="434"/>
      <c r="I416" s="434"/>
      <c r="J416" s="575"/>
      <c r="K416" s="434"/>
      <c r="L416" s="434"/>
      <c r="M416" s="434"/>
      <c r="N416" s="434"/>
      <c r="O416" s="434"/>
      <c r="P416" s="434"/>
      <c r="Q416" s="434"/>
      <c r="R416" s="434"/>
      <c r="S416" s="434"/>
      <c r="T416" s="434"/>
      <c r="U416" s="434"/>
      <c r="V416" s="434"/>
      <c r="W416" s="434"/>
      <c r="X416" s="434"/>
      <c r="Y416" s="434"/>
      <c r="Z416" s="434"/>
      <c r="AA416" s="434"/>
      <c r="AB416" s="434"/>
      <c r="AC416" s="434"/>
      <c r="AD416" s="434"/>
      <c r="AE416" s="434"/>
      <c r="AF416" s="434"/>
      <c r="AG416" s="434"/>
    </row>
    <row r="417" spans="1:33" ht="14.25" customHeight="1">
      <c r="A417" s="434"/>
      <c r="B417" s="575"/>
      <c r="C417" s="434"/>
      <c r="D417" s="434"/>
      <c r="E417" s="434"/>
      <c r="F417" s="434"/>
      <c r="G417" s="434"/>
      <c r="H417" s="434"/>
      <c r="I417" s="434"/>
      <c r="J417" s="575"/>
      <c r="K417" s="434"/>
      <c r="L417" s="434"/>
      <c r="M417" s="434"/>
      <c r="N417" s="434"/>
      <c r="O417" s="434"/>
      <c r="P417" s="434"/>
      <c r="Q417" s="434"/>
      <c r="R417" s="434"/>
      <c r="S417" s="434"/>
      <c r="T417" s="434"/>
      <c r="U417" s="434"/>
      <c r="V417" s="434"/>
      <c r="W417" s="434"/>
      <c r="X417" s="434"/>
      <c r="Y417" s="434"/>
      <c r="Z417" s="434"/>
      <c r="AA417" s="434"/>
      <c r="AB417" s="434"/>
      <c r="AC417" s="434"/>
      <c r="AD417" s="434"/>
      <c r="AE417" s="434"/>
      <c r="AF417" s="434"/>
      <c r="AG417" s="434"/>
    </row>
    <row r="418" spans="1:33" ht="14.25" customHeight="1">
      <c r="A418" s="434"/>
      <c r="B418" s="575"/>
      <c r="C418" s="434"/>
      <c r="D418" s="434"/>
      <c r="E418" s="434"/>
      <c r="F418" s="434"/>
      <c r="G418" s="434"/>
      <c r="H418" s="434"/>
      <c r="I418" s="434"/>
      <c r="J418" s="575"/>
      <c r="K418" s="434"/>
      <c r="L418" s="434"/>
      <c r="M418" s="434"/>
      <c r="N418" s="434"/>
      <c r="O418" s="434"/>
      <c r="P418" s="434"/>
      <c r="Q418" s="434"/>
      <c r="R418" s="434"/>
      <c r="S418" s="434"/>
      <c r="T418" s="434"/>
      <c r="U418" s="434"/>
      <c r="V418" s="434"/>
      <c r="W418" s="434"/>
      <c r="X418" s="434"/>
      <c r="Y418" s="434"/>
      <c r="Z418" s="434"/>
      <c r="AA418" s="434"/>
      <c r="AB418" s="434"/>
      <c r="AC418" s="434"/>
      <c r="AD418" s="434"/>
      <c r="AE418" s="434"/>
      <c r="AF418" s="434"/>
      <c r="AG418" s="434"/>
    </row>
    <row r="419" spans="1:33" ht="14.25" customHeight="1">
      <c r="A419" s="434"/>
      <c r="B419" s="575"/>
      <c r="C419" s="434"/>
      <c r="D419" s="434"/>
      <c r="E419" s="434"/>
      <c r="F419" s="434"/>
      <c r="G419" s="434"/>
      <c r="H419" s="434"/>
      <c r="I419" s="434"/>
      <c r="J419" s="575"/>
      <c r="K419" s="434"/>
      <c r="L419" s="434"/>
      <c r="M419" s="434"/>
      <c r="N419" s="434"/>
      <c r="O419" s="434"/>
      <c r="P419" s="434"/>
      <c r="Q419" s="434"/>
      <c r="R419" s="434"/>
      <c r="S419" s="434"/>
      <c r="T419" s="434"/>
      <c r="U419" s="434"/>
      <c r="V419" s="434"/>
      <c r="W419" s="434"/>
      <c r="X419" s="434"/>
      <c r="Y419" s="434"/>
      <c r="Z419" s="434"/>
      <c r="AA419" s="434"/>
      <c r="AB419" s="434"/>
      <c r="AC419" s="434"/>
      <c r="AD419" s="434"/>
      <c r="AE419" s="434"/>
      <c r="AF419" s="434"/>
      <c r="AG419" s="434"/>
    </row>
    <row r="420" spans="1:33" ht="14.25" customHeight="1">
      <c r="A420" s="434"/>
      <c r="B420" s="575"/>
      <c r="C420" s="434"/>
      <c r="D420" s="434"/>
      <c r="E420" s="434"/>
      <c r="F420" s="434"/>
      <c r="G420" s="434"/>
      <c r="H420" s="434"/>
      <c r="I420" s="434"/>
      <c r="J420" s="575"/>
      <c r="K420" s="434"/>
      <c r="L420" s="434"/>
      <c r="M420" s="434"/>
      <c r="N420" s="434"/>
      <c r="O420" s="434"/>
      <c r="P420" s="434"/>
      <c r="Q420" s="434"/>
      <c r="R420" s="434"/>
      <c r="S420" s="434"/>
      <c r="T420" s="434"/>
      <c r="U420" s="434"/>
      <c r="V420" s="434"/>
      <c r="W420" s="434"/>
      <c r="X420" s="434"/>
      <c r="Y420" s="434"/>
      <c r="Z420" s="434"/>
      <c r="AA420" s="434"/>
      <c r="AB420" s="434"/>
      <c r="AC420" s="434"/>
      <c r="AD420" s="434"/>
      <c r="AE420" s="434"/>
      <c r="AF420" s="434"/>
      <c r="AG420" s="434"/>
    </row>
    <row r="421" spans="1:33" ht="14.25" customHeight="1">
      <c r="A421" s="434"/>
      <c r="B421" s="575"/>
      <c r="C421" s="434"/>
      <c r="D421" s="434"/>
      <c r="E421" s="434"/>
      <c r="F421" s="434"/>
      <c r="G421" s="434"/>
      <c r="H421" s="434"/>
      <c r="I421" s="434"/>
      <c r="J421" s="575"/>
      <c r="K421" s="434"/>
      <c r="L421" s="434"/>
      <c r="M421" s="434"/>
      <c r="N421" s="434"/>
      <c r="O421" s="434"/>
      <c r="P421" s="434"/>
      <c r="Q421" s="434"/>
      <c r="R421" s="434"/>
      <c r="S421" s="434"/>
      <c r="T421" s="434"/>
      <c r="U421" s="434"/>
      <c r="V421" s="434"/>
      <c r="W421" s="434"/>
      <c r="X421" s="434"/>
      <c r="Y421" s="434"/>
      <c r="Z421" s="434"/>
      <c r="AA421" s="434"/>
      <c r="AB421" s="434"/>
      <c r="AC421" s="434"/>
      <c r="AD421" s="434"/>
      <c r="AE421" s="434"/>
      <c r="AF421" s="434"/>
      <c r="AG421" s="434"/>
    </row>
    <row r="422" spans="1:33" ht="14.25" customHeight="1">
      <c r="A422" s="434"/>
      <c r="B422" s="575"/>
      <c r="C422" s="434"/>
      <c r="D422" s="434"/>
      <c r="E422" s="434"/>
      <c r="F422" s="434"/>
      <c r="G422" s="434"/>
      <c r="H422" s="434"/>
      <c r="I422" s="434"/>
      <c r="J422" s="575"/>
      <c r="K422" s="434"/>
      <c r="L422" s="434"/>
      <c r="M422" s="434"/>
      <c r="N422" s="434"/>
      <c r="O422" s="434"/>
      <c r="P422" s="434"/>
      <c r="Q422" s="434"/>
      <c r="R422" s="434"/>
      <c r="S422" s="434"/>
      <c r="T422" s="434"/>
      <c r="U422" s="434"/>
      <c r="V422" s="434"/>
      <c r="W422" s="434"/>
      <c r="X422" s="434"/>
      <c r="Y422" s="434"/>
      <c r="Z422" s="434"/>
      <c r="AA422" s="434"/>
      <c r="AB422" s="434"/>
      <c r="AC422" s="434"/>
      <c r="AD422" s="434"/>
      <c r="AE422" s="434"/>
      <c r="AF422" s="434"/>
      <c r="AG422" s="434"/>
    </row>
    <row r="423" spans="1:33" ht="14.25" customHeight="1">
      <c r="A423" s="434"/>
      <c r="B423" s="575"/>
      <c r="C423" s="434"/>
      <c r="D423" s="434"/>
      <c r="E423" s="434"/>
      <c r="F423" s="434"/>
      <c r="G423" s="434"/>
      <c r="H423" s="434"/>
      <c r="I423" s="434"/>
      <c r="J423" s="575"/>
      <c r="K423" s="434"/>
      <c r="L423" s="434"/>
      <c r="M423" s="434"/>
      <c r="N423" s="434"/>
      <c r="O423" s="434"/>
      <c r="P423" s="434"/>
      <c r="Q423" s="434"/>
      <c r="R423" s="434"/>
      <c r="S423" s="434"/>
      <c r="T423" s="434"/>
      <c r="U423" s="434"/>
      <c r="V423" s="434"/>
      <c r="W423" s="434"/>
      <c r="X423" s="434"/>
      <c r="Y423" s="434"/>
      <c r="Z423" s="434"/>
      <c r="AA423" s="434"/>
      <c r="AB423" s="434"/>
      <c r="AC423" s="434"/>
      <c r="AD423" s="434"/>
      <c r="AE423" s="434"/>
      <c r="AF423" s="434"/>
      <c r="AG423" s="434"/>
    </row>
    <row r="424" spans="1:33" ht="14.25" customHeight="1">
      <c r="A424" s="434"/>
      <c r="B424" s="575"/>
      <c r="C424" s="434"/>
      <c r="D424" s="434"/>
      <c r="E424" s="434"/>
      <c r="F424" s="434"/>
      <c r="G424" s="434"/>
      <c r="H424" s="434"/>
      <c r="I424" s="434"/>
      <c r="J424" s="575"/>
      <c r="K424" s="434"/>
      <c r="L424" s="434"/>
      <c r="M424" s="434"/>
      <c r="N424" s="434"/>
      <c r="O424" s="434"/>
      <c r="P424" s="434"/>
      <c r="Q424" s="434"/>
      <c r="R424" s="434"/>
      <c r="S424" s="434"/>
      <c r="T424" s="434"/>
      <c r="U424" s="434"/>
      <c r="V424" s="434"/>
      <c r="W424" s="434"/>
      <c r="X424" s="434"/>
      <c r="Y424" s="434"/>
      <c r="Z424" s="434"/>
      <c r="AA424" s="434"/>
      <c r="AB424" s="434"/>
      <c r="AC424" s="434"/>
      <c r="AD424" s="434"/>
      <c r="AE424" s="434"/>
      <c r="AF424" s="434"/>
      <c r="AG424" s="434"/>
    </row>
    <row r="425" spans="1:33" ht="14.25" customHeight="1">
      <c r="A425" s="434"/>
      <c r="B425" s="575"/>
      <c r="C425" s="434"/>
      <c r="D425" s="434"/>
      <c r="E425" s="434"/>
      <c r="F425" s="434"/>
      <c r="G425" s="434"/>
      <c r="H425" s="434"/>
      <c r="I425" s="434"/>
      <c r="J425" s="575"/>
      <c r="K425" s="434"/>
      <c r="L425" s="434"/>
      <c r="M425" s="434"/>
      <c r="N425" s="434"/>
      <c r="O425" s="434"/>
      <c r="P425" s="434"/>
      <c r="Q425" s="434"/>
      <c r="R425" s="434"/>
      <c r="S425" s="434"/>
      <c r="T425" s="434"/>
      <c r="U425" s="434"/>
      <c r="V425" s="434"/>
      <c r="W425" s="434"/>
      <c r="X425" s="434"/>
      <c r="Y425" s="434"/>
      <c r="Z425" s="434"/>
      <c r="AA425" s="434"/>
      <c r="AB425" s="434"/>
      <c r="AC425" s="434"/>
      <c r="AD425" s="434"/>
      <c r="AE425" s="434"/>
      <c r="AF425" s="434"/>
      <c r="AG425" s="434"/>
    </row>
    <row r="426" spans="1:33" ht="14.25" customHeight="1">
      <c r="A426" s="434"/>
      <c r="B426" s="575"/>
      <c r="C426" s="434"/>
      <c r="D426" s="434"/>
      <c r="E426" s="434"/>
      <c r="F426" s="434"/>
      <c r="G426" s="434"/>
      <c r="H426" s="434"/>
      <c r="I426" s="434"/>
      <c r="J426" s="575"/>
      <c r="K426" s="434"/>
      <c r="L426" s="434"/>
      <c r="M426" s="434"/>
      <c r="N426" s="434"/>
      <c r="O426" s="434"/>
      <c r="P426" s="434"/>
      <c r="Q426" s="434"/>
      <c r="R426" s="434"/>
      <c r="S426" s="434"/>
      <c r="T426" s="434"/>
      <c r="U426" s="434"/>
      <c r="V426" s="434"/>
      <c r="W426" s="434"/>
      <c r="X426" s="434"/>
      <c r="Y426" s="434"/>
      <c r="Z426" s="434"/>
      <c r="AA426" s="434"/>
      <c r="AB426" s="434"/>
      <c r="AC426" s="434"/>
      <c r="AD426" s="434"/>
      <c r="AE426" s="434"/>
      <c r="AF426" s="434"/>
      <c r="AG426" s="434"/>
    </row>
    <row r="427" spans="1:33" ht="14.25" customHeight="1">
      <c r="A427" s="434"/>
      <c r="B427" s="575"/>
      <c r="C427" s="434"/>
      <c r="D427" s="434"/>
      <c r="E427" s="434"/>
      <c r="F427" s="434"/>
      <c r="G427" s="434"/>
      <c r="H427" s="434"/>
      <c r="I427" s="434"/>
      <c r="J427" s="575"/>
      <c r="K427" s="434"/>
      <c r="L427" s="434"/>
      <c r="M427" s="434"/>
      <c r="N427" s="434"/>
      <c r="O427" s="434"/>
      <c r="P427" s="434"/>
      <c r="Q427" s="434"/>
      <c r="R427" s="434"/>
      <c r="S427" s="434"/>
      <c r="T427" s="434"/>
      <c r="U427" s="434"/>
      <c r="V427" s="434"/>
      <c r="W427" s="434"/>
      <c r="X427" s="434"/>
      <c r="Y427" s="434"/>
      <c r="Z427" s="434"/>
      <c r="AA427" s="434"/>
      <c r="AB427" s="434"/>
      <c r="AC427" s="434"/>
      <c r="AD427" s="434"/>
      <c r="AE427" s="434"/>
      <c r="AF427" s="434"/>
      <c r="AG427" s="434"/>
    </row>
    <row r="428" spans="1:33" ht="14.25" customHeight="1">
      <c r="A428" s="434"/>
      <c r="B428" s="575"/>
      <c r="C428" s="434"/>
      <c r="D428" s="434"/>
      <c r="E428" s="434"/>
      <c r="F428" s="434"/>
      <c r="G428" s="434"/>
      <c r="H428" s="434"/>
      <c r="I428" s="434"/>
      <c r="J428" s="575"/>
      <c r="K428" s="434"/>
      <c r="L428" s="434"/>
      <c r="M428" s="434"/>
      <c r="N428" s="434"/>
      <c r="O428" s="434"/>
      <c r="P428" s="434"/>
      <c r="Q428" s="434"/>
      <c r="R428" s="434"/>
      <c r="S428" s="434"/>
      <c r="T428" s="434"/>
      <c r="U428" s="434"/>
      <c r="V428" s="434"/>
      <c r="W428" s="434"/>
      <c r="X428" s="434"/>
      <c r="Y428" s="434"/>
      <c r="Z428" s="434"/>
      <c r="AA428" s="434"/>
      <c r="AB428" s="434"/>
      <c r="AC428" s="434"/>
      <c r="AD428" s="434"/>
      <c r="AE428" s="434"/>
      <c r="AF428" s="434"/>
      <c r="AG428" s="434"/>
    </row>
    <row r="429" spans="1:33" ht="14.25" customHeight="1">
      <c r="A429" s="434"/>
      <c r="B429" s="575"/>
      <c r="C429" s="434"/>
      <c r="D429" s="434"/>
      <c r="E429" s="434"/>
      <c r="F429" s="434"/>
      <c r="G429" s="434"/>
      <c r="H429" s="434"/>
      <c r="I429" s="434"/>
      <c r="J429" s="575"/>
      <c r="K429" s="434"/>
      <c r="L429" s="434"/>
      <c r="M429" s="434"/>
      <c r="N429" s="434"/>
      <c r="O429" s="434"/>
      <c r="P429" s="434"/>
      <c r="Q429" s="434"/>
      <c r="R429" s="434"/>
      <c r="S429" s="434"/>
      <c r="T429" s="434"/>
      <c r="U429" s="434"/>
      <c r="V429" s="434"/>
      <c r="W429" s="434"/>
      <c r="X429" s="434"/>
      <c r="Y429" s="434"/>
      <c r="Z429" s="434"/>
      <c r="AA429" s="434"/>
      <c r="AB429" s="434"/>
      <c r="AC429" s="434"/>
      <c r="AD429" s="434"/>
      <c r="AE429" s="434"/>
      <c r="AF429" s="434"/>
      <c r="AG429" s="434"/>
    </row>
    <row r="430" spans="1:33" ht="14.25" customHeight="1">
      <c r="A430" s="434"/>
      <c r="B430" s="575"/>
      <c r="C430" s="434"/>
      <c r="D430" s="434"/>
      <c r="E430" s="434"/>
      <c r="F430" s="434"/>
      <c r="G430" s="434"/>
      <c r="H430" s="434"/>
      <c r="I430" s="434"/>
      <c r="J430" s="575"/>
      <c r="K430" s="434"/>
      <c r="L430" s="434"/>
      <c r="M430" s="434"/>
      <c r="N430" s="434"/>
      <c r="O430" s="434"/>
      <c r="P430" s="434"/>
      <c r="Q430" s="434"/>
      <c r="R430" s="434"/>
      <c r="S430" s="434"/>
      <c r="T430" s="434"/>
      <c r="U430" s="434"/>
      <c r="V430" s="434"/>
      <c r="W430" s="434"/>
      <c r="X430" s="434"/>
      <c r="Y430" s="434"/>
      <c r="Z430" s="434"/>
      <c r="AA430" s="434"/>
      <c r="AB430" s="434"/>
      <c r="AC430" s="434"/>
      <c r="AD430" s="434"/>
      <c r="AE430" s="434"/>
      <c r="AF430" s="434"/>
      <c r="AG430" s="434"/>
    </row>
    <row r="431" spans="1:33" ht="14.25" customHeight="1">
      <c r="A431" s="434"/>
      <c r="B431" s="575"/>
      <c r="C431" s="434"/>
      <c r="D431" s="434"/>
      <c r="E431" s="434"/>
      <c r="F431" s="434"/>
      <c r="G431" s="434"/>
      <c r="H431" s="434"/>
      <c r="I431" s="434"/>
      <c r="J431" s="575"/>
      <c r="K431" s="434"/>
      <c r="L431" s="434"/>
      <c r="M431" s="434"/>
      <c r="N431" s="434"/>
      <c r="O431" s="434"/>
      <c r="P431" s="434"/>
      <c r="Q431" s="434"/>
      <c r="R431" s="434"/>
      <c r="S431" s="434"/>
      <c r="T431" s="434"/>
      <c r="U431" s="434"/>
      <c r="V431" s="434"/>
      <c r="W431" s="434"/>
      <c r="X431" s="434"/>
      <c r="Y431" s="434"/>
      <c r="Z431" s="434"/>
      <c r="AA431" s="434"/>
      <c r="AB431" s="434"/>
      <c r="AC431" s="434"/>
      <c r="AD431" s="434"/>
      <c r="AE431" s="434"/>
      <c r="AF431" s="434"/>
      <c r="AG431" s="434"/>
    </row>
    <row r="432" spans="1:33" ht="14.25" customHeight="1">
      <c r="A432" s="434"/>
      <c r="B432" s="575"/>
      <c r="C432" s="434"/>
      <c r="D432" s="434"/>
      <c r="E432" s="434"/>
      <c r="F432" s="434"/>
      <c r="G432" s="434"/>
      <c r="H432" s="434"/>
      <c r="I432" s="434"/>
      <c r="J432" s="575"/>
      <c r="K432" s="434"/>
      <c r="L432" s="434"/>
      <c r="M432" s="434"/>
      <c r="N432" s="434"/>
      <c r="O432" s="434"/>
      <c r="P432" s="434"/>
      <c r="Q432" s="434"/>
      <c r="R432" s="434"/>
      <c r="S432" s="434"/>
      <c r="T432" s="434"/>
      <c r="U432" s="434"/>
      <c r="V432" s="434"/>
      <c r="W432" s="434"/>
      <c r="X432" s="434"/>
      <c r="Y432" s="434"/>
      <c r="Z432" s="434"/>
      <c r="AA432" s="434"/>
      <c r="AB432" s="434"/>
      <c r="AC432" s="434"/>
      <c r="AD432" s="434"/>
      <c r="AE432" s="434"/>
      <c r="AF432" s="434"/>
      <c r="AG432" s="434"/>
    </row>
    <row r="433" spans="1:33" ht="14.25" customHeight="1">
      <c r="A433" s="434"/>
      <c r="B433" s="575"/>
      <c r="C433" s="434"/>
      <c r="D433" s="434"/>
      <c r="E433" s="434"/>
      <c r="F433" s="434"/>
      <c r="G433" s="434"/>
      <c r="H433" s="434"/>
      <c r="I433" s="434"/>
      <c r="J433" s="575"/>
      <c r="K433" s="434"/>
      <c r="L433" s="434"/>
      <c r="M433" s="434"/>
      <c r="N433" s="434"/>
      <c r="O433" s="434"/>
      <c r="P433" s="434"/>
      <c r="Q433" s="434"/>
      <c r="R433" s="434"/>
      <c r="S433" s="434"/>
      <c r="T433" s="434"/>
      <c r="U433" s="434"/>
      <c r="V433" s="434"/>
      <c r="W433" s="434"/>
      <c r="X433" s="434"/>
      <c r="Y433" s="434"/>
      <c r="Z433" s="434"/>
      <c r="AA433" s="434"/>
      <c r="AB433" s="434"/>
      <c r="AC433" s="434"/>
      <c r="AD433" s="434"/>
      <c r="AE433" s="434"/>
      <c r="AF433" s="434"/>
      <c r="AG433" s="434"/>
    </row>
    <row r="434" spans="1:33" ht="14.25" customHeight="1">
      <c r="A434" s="434"/>
      <c r="B434" s="575"/>
      <c r="C434" s="434"/>
      <c r="D434" s="434"/>
      <c r="E434" s="434"/>
      <c r="F434" s="434"/>
      <c r="G434" s="434"/>
      <c r="H434" s="434"/>
      <c r="I434" s="434"/>
      <c r="J434" s="575"/>
      <c r="K434" s="434"/>
      <c r="L434" s="434"/>
      <c r="M434" s="434"/>
      <c r="N434" s="434"/>
      <c r="O434" s="434"/>
      <c r="P434" s="434"/>
      <c r="Q434" s="434"/>
      <c r="R434" s="434"/>
      <c r="S434" s="434"/>
      <c r="T434" s="434"/>
      <c r="U434" s="434"/>
      <c r="V434" s="434"/>
      <c r="W434" s="434"/>
      <c r="X434" s="434"/>
      <c r="Y434" s="434"/>
      <c r="Z434" s="434"/>
      <c r="AA434" s="434"/>
      <c r="AB434" s="434"/>
      <c r="AC434" s="434"/>
      <c r="AD434" s="434"/>
      <c r="AE434" s="434"/>
      <c r="AF434" s="434"/>
      <c r="AG434" s="434"/>
    </row>
    <row r="435" spans="1:33" ht="14.25" customHeight="1">
      <c r="A435" s="434"/>
      <c r="B435" s="575"/>
      <c r="C435" s="434"/>
      <c r="D435" s="434"/>
      <c r="E435" s="434"/>
      <c r="F435" s="434"/>
      <c r="G435" s="434"/>
      <c r="H435" s="434"/>
      <c r="I435" s="434"/>
      <c r="J435" s="575"/>
      <c r="K435" s="434"/>
      <c r="L435" s="434"/>
      <c r="M435" s="434"/>
      <c r="N435" s="434"/>
      <c r="O435" s="434"/>
      <c r="P435" s="434"/>
      <c r="Q435" s="434"/>
      <c r="R435" s="434"/>
      <c r="S435" s="434"/>
      <c r="T435" s="434"/>
      <c r="U435" s="434"/>
      <c r="V435" s="434"/>
      <c r="W435" s="434"/>
      <c r="X435" s="434"/>
      <c r="Y435" s="434"/>
      <c r="Z435" s="434"/>
      <c r="AA435" s="434"/>
      <c r="AB435" s="434"/>
      <c r="AC435" s="434"/>
      <c r="AD435" s="434"/>
      <c r="AE435" s="434"/>
      <c r="AF435" s="434"/>
      <c r="AG435" s="434"/>
    </row>
    <row r="436" spans="1:33" ht="14.25" customHeight="1">
      <c r="A436" s="434"/>
      <c r="B436" s="575"/>
      <c r="C436" s="434"/>
      <c r="D436" s="434"/>
      <c r="E436" s="434"/>
      <c r="F436" s="434"/>
      <c r="G436" s="434"/>
      <c r="H436" s="434"/>
      <c r="I436" s="434"/>
      <c r="J436" s="575"/>
      <c r="K436" s="434"/>
      <c r="L436" s="434"/>
      <c r="M436" s="434"/>
      <c r="N436" s="434"/>
      <c r="O436" s="434"/>
      <c r="P436" s="434"/>
      <c r="Q436" s="434"/>
      <c r="R436" s="434"/>
      <c r="S436" s="434"/>
      <c r="T436" s="434"/>
      <c r="U436" s="434"/>
      <c r="V436" s="434"/>
      <c r="W436" s="434"/>
      <c r="X436" s="434"/>
      <c r="Y436" s="434"/>
      <c r="Z436" s="434"/>
      <c r="AA436" s="434"/>
      <c r="AB436" s="434"/>
      <c r="AC436" s="434"/>
      <c r="AD436" s="434"/>
      <c r="AE436" s="434"/>
      <c r="AF436" s="434"/>
      <c r="AG436" s="434"/>
    </row>
    <row r="437" spans="1:33" ht="14.25" customHeight="1">
      <c r="A437" s="434"/>
      <c r="B437" s="575"/>
      <c r="C437" s="434"/>
      <c r="D437" s="434"/>
      <c r="E437" s="434"/>
      <c r="F437" s="434"/>
      <c r="G437" s="434"/>
      <c r="H437" s="434"/>
      <c r="I437" s="434"/>
      <c r="J437" s="575"/>
      <c r="K437" s="434"/>
      <c r="L437" s="434"/>
      <c r="M437" s="434"/>
      <c r="N437" s="434"/>
      <c r="O437" s="434"/>
      <c r="P437" s="434"/>
      <c r="Q437" s="434"/>
      <c r="R437" s="434"/>
      <c r="S437" s="434"/>
      <c r="T437" s="434"/>
      <c r="U437" s="434"/>
      <c r="V437" s="434"/>
      <c r="W437" s="434"/>
      <c r="X437" s="434"/>
      <c r="Y437" s="434"/>
      <c r="Z437" s="434"/>
      <c r="AA437" s="434"/>
      <c r="AB437" s="434"/>
      <c r="AC437" s="434"/>
      <c r="AD437" s="434"/>
      <c r="AE437" s="434"/>
      <c r="AF437" s="434"/>
      <c r="AG437" s="434"/>
    </row>
    <row r="438" spans="1:33" ht="14.25" customHeight="1">
      <c r="A438" s="434"/>
      <c r="B438" s="575"/>
      <c r="C438" s="434"/>
      <c r="D438" s="434"/>
      <c r="E438" s="434"/>
      <c r="F438" s="434"/>
      <c r="G438" s="434"/>
      <c r="H438" s="434"/>
      <c r="I438" s="434"/>
      <c r="J438" s="575"/>
      <c r="K438" s="434"/>
      <c r="L438" s="434"/>
      <c r="M438" s="434"/>
      <c r="N438" s="434"/>
      <c r="O438" s="434"/>
      <c r="P438" s="434"/>
      <c r="Q438" s="434"/>
      <c r="R438" s="434"/>
      <c r="S438" s="434"/>
      <c r="T438" s="434"/>
      <c r="U438" s="434"/>
      <c r="V438" s="434"/>
      <c r="W438" s="434"/>
      <c r="X438" s="434"/>
      <c r="Y438" s="434"/>
      <c r="Z438" s="434"/>
      <c r="AA438" s="434"/>
      <c r="AB438" s="434"/>
      <c r="AC438" s="434"/>
      <c r="AD438" s="434"/>
      <c r="AE438" s="434"/>
      <c r="AF438" s="434"/>
      <c r="AG438" s="434"/>
    </row>
    <row r="439" spans="1:33" ht="14.25" customHeight="1">
      <c r="A439" s="434"/>
      <c r="B439" s="575"/>
      <c r="C439" s="434"/>
      <c r="D439" s="434"/>
      <c r="E439" s="434"/>
      <c r="F439" s="434"/>
      <c r="G439" s="434"/>
      <c r="H439" s="434"/>
      <c r="I439" s="434"/>
      <c r="J439" s="575"/>
      <c r="K439" s="434"/>
      <c r="L439" s="434"/>
      <c r="M439" s="434"/>
      <c r="N439" s="434"/>
      <c r="O439" s="434"/>
      <c r="P439" s="434"/>
      <c r="Q439" s="434"/>
      <c r="R439" s="434"/>
      <c r="S439" s="434"/>
      <c r="T439" s="434"/>
      <c r="U439" s="434"/>
      <c r="V439" s="434"/>
      <c r="W439" s="434"/>
      <c r="X439" s="434"/>
      <c r="Y439" s="434"/>
      <c r="Z439" s="434"/>
      <c r="AA439" s="434"/>
      <c r="AB439" s="434"/>
      <c r="AC439" s="434"/>
      <c r="AD439" s="434"/>
      <c r="AE439" s="434"/>
      <c r="AF439" s="434"/>
      <c r="AG439" s="434"/>
    </row>
    <row r="440" spans="1:33" ht="14.25" customHeight="1">
      <c r="A440" s="434"/>
      <c r="B440" s="575"/>
      <c r="C440" s="434"/>
      <c r="D440" s="434"/>
      <c r="E440" s="434"/>
      <c r="F440" s="434"/>
      <c r="G440" s="434"/>
      <c r="H440" s="434"/>
      <c r="I440" s="434"/>
      <c r="J440" s="575"/>
      <c r="K440" s="434"/>
      <c r="L440" s="434"/>
      <c r="M440" s="434"/>
      <c r="N440" s="434"/>
      <c r="O440" s="434"/>
      <c r="P440" s="434"/>
      <c r="Q440" s="434"/>
      <c r="R440" s="434"/>
      <c r="S440" s="434"/>
      <c r="T440" s="434"/>
      <c r="U440" s="434"/>
      <c r="V440" s="434"/>
      <c r="W440" s="434"/>
      <c r="X440" s="434"/>
      <c r="Y440" s="434"/>
      <c r="Z440" s="434"/>
      <c r="AA440" s="434"/>
      <c r="AB440" s="434"/>
      <c r="AC440" s="434"/>
      <c r="AD440" s="434"/>
      <c r="AE440" s="434"/>
      <c r="AF440" s="434"/>
      <c r="AG440" s="434"/>
    </row>
    <row r="441" spans="1:33" ht="14.25" customHeight="1">
      <c r="A441" s="434"/>
      <c r="B441" s="575"/>
      <c r="C441" s="434"/>
      <c r="D441" s="434"/>
      <c r="E441" s="434"/>
      <c r="F441" s="434"/>
      <c r="G441" s="434"/>
      <c r="H441" s="434"/>
      <c r="I441" s="434"/>
      <c r="J441" s="575"/>
      <c r="K441" s="434"/>
      <c r="L441" s="434"/>
      <c r="M441" s="434"/>
      <c r="N441" s="434"/>
      <c r="O441" s="434"/>
      <c r="P441" s="434"/>
      <c r="Q441" s="434"/>
      <c r="R441" s="434"/>
      <c r="S441" s="434"/>
      <c r="T441" s="434"/>
      <c r="U441" s="434"/>
      <c r="V441" s="434"/>
      <c r="W441" s="434"/>
      <c r="X441" s="434"/>
      <c r="Y441" s="434"/>
      <c r="Z441" s="434"/>
      <c r="AA441" s="434"/>
      <c r="AB441" s="434"/>
      <c r="AC441" s="434"/>
      <c r="AD441" s="434"/>
      <c r="AE441" s="434"/>
      <c r="AF441" s="434"/>
      <c r="AG441" s="434"/>
    </row>
    <row r="442" spans="1:33" ht="14.25" customHeight="1">
      <c r="A442" s="434"/>
      <c r="B442" s="575"/>
      <c r="C442" s="434"/>
      <c r="D442" s="434"/>
      <c r="E442" s="434"/>
      <c r="F442" s="434"/>
      <c r="G442" s="434"/>
      <c r="H442" s="434"/>
      <c r="I442" s="434"/>
      <c r="J442" s="575"/>
      <c r="K442" s="434"/>
      <c r="L442" s="434"/>
      <c r="M442" s="434"/>
      <c r="N442" s="434"/>
      <c r="O442" s="434"/>
      <c r="P442" s="434"/>
      <c r="Q442" s="434"/>
      <c r="R442" s="434"/>
      <c r="S442" s="434"/>
      <c r="T442" s="434"/>
      <c r="U442" s="434"/>
      <c r="V442" s="434"/>
      <c r="W442" s="434"/>
      <c r="X442" s="434"/>
      <c r="Y442" s="434"/>
      <c r="Z442" s="434"/>
      <c r="AA442" s="434"/>
      <c r="AB442" s="434"/>
      <c r="AC442" s="434"/>
      <c r="AD442" s="434"/>
      <c r="AE442" s="434"/>
      <c r="AF442" s="434"/>
      <c r="AG442" s="434"/>
    </row>
    <row r="443" spans="1:33" ht="14.25" customHeight="1">
      <c r="A443" s="434"/>
      <c r="B443" s="575"/>
      <c r="C443" s="434"/>
      <c r="D443" s="434"/>
      <c r="E443" s="434"/>
      <c r="F443" s="434"/>
      <c r="G443" s="434"/>
      <c r="H443" s="434"/>
      <c r="I443" s="434"/>
      <c r="J443" s="575"/>
      <c r="K443" s="434"/>
      <c r="L443" s="434"/>
      <c r="M443" s="434"/>
      <c r="N443" s="434"/>
      <c r="O443" s="434"/>
      <c r="P443" s="434"/>
      <c r="Q443" s="434"/>
      <c r="R443" s="434"/>
      <c r="S443" s="434"/>
      <c r="T443" s="434"/>
      <c r="U443" s="434"/>
      <c r="V443" s="434"/>
      <c r="W443" s="434"/>
      <c r="X443" s="434"/>
      <c r="Y443" s="434"/>
      <c r="Z443" s="434"/>
      <c r="AA443" s="434"/>
      <c r="AB443" s="434"/>
      <c r="AC443" s="434"/>
      <c r="AD443" s="434"/>
      <c r="AE443" s="434"/>
      <c r="AF443" s="434"/>
      <c r="AG443" s="434"/>
    </row>
    <row r="444" spans="1:33" ht="14.25" customHeight="1">
      <c r="A444" s="434"/>
      <c r="B444" s="575"/>
      <c r="C444" s="434"/>
      <c r="D444" s="434"/>
      <c r="E444" s="434"/>
      <c r="F444" s="434"/>
      <c r="G444" s="434"/>
      <c r="H444" s="434"/>
      <c r="I444" s="434"/>
      <c r="J444" s="575"/>
      <c r="K444" s="434"/>
      <c r="L444" s="434"/>
      <c r="M444" s="434"/>
      <c r="N444" s="434"/>
      <c r="O444" s="434"/>
      <c r="P444" s="434"/>
      <c r="Q444" s="434"/>
      <c r="R444" s="434"/>
      <c r="S444" s="434"/>
      <c r="T444" s="434"/>
      <c r="U444" s="434"/>
      <c r="V444" s="434"/>
      <c r="W444" s="434"/>
      <c r="X444" s="434"/>
      <c r="Y444" s="434"/>
      <c r="Z444" s="434"/>
      <c r="AA444" s="434"/>
      <c r="AB444" s="434"/>
      <c r="AC444" s="434"/>
      <c r="AD444" s="434"/>
      <c r="AE444" s="434"/>
      <c r="AF444" s="434"/>
      <c r="AG444" s="434"/>
    </row>
    <row r="445" spans="1:33" ht="14.25" customHeight="1">
      <c r="A445" s="434"/>
      <c r="B445" s="575"/>
      <c r="C445" s="434"/>
      <c r="D445" s="434"/>
      <c r="E445" s="434"/>
      <c r="F445" s="434"/>
      <c r="G445" s="434"/>
      <c r="H445" s="434"/>
      <c r="I445" s="434"/>
      <c r="J445" s="575"/>
      <c r="K445" s="434"/>
      <c r="L445" s="434"/>
      <c r="M445" s="434"/>
      <c r="N445" s="434"/>
      <c r="O445" s="434"/>
      <c r="P445" s="434"/>
      <c r="Q445" s="434"/>
      <c r="R445" s="434"/>
      <c r="S445" s="434"/>
      <c r="T445" s="434"/>
      <c r="U445" s="434"/>
      <c r="V445" s="434"/>
      <c r="W445" s="434"/>
      <c r="X445" s="434"/>
      <c r="Y445" s="434"/>
      <c r="Z445" s="434"/>
      <c r="AA445" s="434"/>
      <c r="AB445" s="434"/>
      <c r="AC445" s="434"/>
      <c r="AD445" s="434"/>
      <c r="AE445" s="434"/>
      <c r="AF445" s="434"/>
      <c r="AG445" s="434"/>
    </row>
    <row r="446" spans="1:33" ht="14.25" customHeight="1">
      <c r="A446" s="434"/>
      <c r="B446" s="575"/>
      <c r="C446" s="434"/>
      <c r="D446" s="434"/>
      <c r="E446" s="434"/>
      <c r="F446" s="434"/>
      <c r="G446" s="434"/>
      <c r="H446" s="434"/>
      <c r="I446" s="434"/>
      <c r="J446" s="575"/>
      <c r="K446" s="434"/>
      <c r="L446" s="434"/>
      <c r="M446" s="434"/>
      <c r="N446" s="434"/>
      <c r="O446" s="434"/>
      <c r="P446" s="434"/>
      <c r="Q446" s="434"/>
      <c r="R446" s="434"/>
      <c r="S446" s="434"/>
      <c r="T446" s="434"/>
      <c r="U446" s="434"/>
      <c r="V446" s="434"/>
      <c r="W446" s="434"/>
      <c r="X446" s="434"/>
      <c r="Y446" s="434"/>
      <c r="Z446" s="434"/>
      <c r="AA446" s="434"/>
      <c r="AB446" s="434"/>
      <c r="AC446" s="434"/>
      <c r="AD446" s="434"/>
      <c r="AE446" s="434"/>
      <c r="AF446" s="434"/>
      <c r="AG446" s="434"/>
    </row>
    <row r="447" spans="1:33" ht="14.25" customHeight="1">
      <c r="A447" s="434"/>
      <c r="B447" s="575"/>
      <c r="C447" s="434"/>
      <c r="D447" s="434"/>
      <c r="E447" s="434"/>
      <c r="F447" s="434"/>
      <c r="G447" s="434"/>
      <c r="H447" s="434"/>
      <c r="I447" s="434"/>
      <c r="J447" s="575"/>
      <c r="K447" s="434"/>
      <c r="L447" s="434"/>
      <c r="M447" s="434"/>
      <c r="N447" s="434"/>
      <c r="O447" s="434"/>
      <c r="P447" s="434"/>
      <c r="Q447" s="434"/>
      <c r="R447" s="434"/>
      <c r="S447" s="434"/>
      <c r="T447" s="434"/>
      <c r="U447" s="434"/>
      <c r="V447" s="434"/>
      <c r="W447" s="434"/>
      <c r="X447" s="434"/>
      <c r="Y447" s="434"/>
      <c r="Z447" s="434"/>
      <c r="AA447" s="434"/>
      <c r="AB447" s="434"/>
      <c r="AC447" s="434"/>
      <c r="AD447" s="434"/>
      <c r="AE447" s="434"/>
      <c r="AF447" s="434"/>
      <c r="AG447" s="434"/>
    </row>
    <row r="448" spans="1:33" ht="14.25" customHeight="1">
      <c r="A448" s="434"/>
      <c r="B448" s="575"/>
      <c r="C448" s="434"/>
      <c r="D448" s="434"/>
      <c r="E448" s="434"/>
      <c r="F448" s="434"/>
      <c r="G448" s="434"/>
      <c r="H448" s="434"/>
      <c r="I448" s="434"/>
      <c r="J448" s="575"/>
      <c r="K448" s="434"/>
      <c r="L448" s="434"/>
      <c r="M448" s="434"/>
      <c r="N448" s="434"/>
      <c r="O448" s="434"/>
      <c r="P448" s="434"/>
      <c r="Q448" s="434"/>
      <c r="R448" s="434"/>
      <c r="S448" s="434"/>
      <c r="T448" s="434"/>
      <c r="U448" s="434"/>
      <c r="V448" s="434"/>
      <c r="W448" s="434"/>
      <c r="X448" s="434"/>
      <c r="Y448" s="434"/>
      <c r="Z448" s="434"/>
      <c r="AA448" s="434"/>
      <c r="AB448" s="434"/>
      <c r="AC448" s="434"/>
      <c r="AD448" s="434"/>
      <c r="AE448" s="434"/>
      <c r="AF448" s="434"/>
      <c r="AG448" s="434"/>
    </row>
    <row r="449" spans="1:33" ht="14.25" customHeight="1">
      <c r="A449" s="434"/>
      <c r="B449" s="575"/>
      <c r="C449" s="434"/>
      <c r="D449" s="434"/>
      <c r="E449" s="434"/>
      <c r="F449" s="434"/>
      <c r="G449" s="434"/>
      <c r="H449" s="434"/>
      <c r="I449" s="434"/>
      <c r="J449" s="575"/>
      <c r="K449" s="434"/>
      <c r="L449" s="434"/>
      <c r="M449" s="434"/>
      <c r="N449" s="434"/>
      <c r="O449" s="434"/>
      <c r="P449" s="434"/>
      <c r="Q449" s="434"/>
      <c r="R449" s="434"/>
      <c r="S449" s="434"/>
      <c r="T449" s="434"/>
      <c r="U449" s="434"/>
      <c r="V449" s="434"/>
      <c r="W449" s="434"/>
      <c r="X449" s="434"/>
      <c r="Y449" s="434"/>
      <c r="Z449" s="434"/>
      <c r="AA449" s="434"/>
      <c r="AB449" s="434"/>
      <c r="AC449" s="434"/>
      <c r="AD449" s="434"/>
      <c r="AE449" s="434"/>
      <c r="AF449" s="434"/>
      <c r="AG449" s="434"/>
    </row>
    <row r="450" spans="1:33" ht="14.25" customHeight="1">
      <c r="A450" s="434"/>
      <c r="B450" s="575"/>
      <c r="C450" s="434"/>
      <c r="D450" s="434"/>
      <c r="E450" s="434"/>
      <c r="F450" s="434"/>
      <c r="G450" s="434"/>
      <c r="H450" s="434"/>
      <c r="I450" s="434"/>
      <c r="J450" s="575"/>
      <c r="K450" s="434"/>
      <c r="L450" s="434"/>
      <c r="M450" s="434"/>
      <c r="N450" s="434"/>
      <c r="O450" s="434"/>
      <c r="P450" s="434"/>
      <c r="Q450" s="434"/>
      <c r="R450" s="434"/>
      <c r="S450" s="434"/>
      <c r="T450" s="434"/>
      <c r="U450" s="434"/>
      <c r="V450" s="434"/>
      <c r="W450" s="434"/>
      <c r="X450" s="434"/>
      <c r="Y450" s="434"/>
      <c r="Z450" s="434"/>
      <c r="AA450" s="434"/>
      <c r="AB450" s="434"/>
      <c r="AC450" s="434"/>
      <c r="AD450" s="434"/>
      <c r="AE450" s="434"/>
      <c r="AF450" s="434"/>
      <c r="AG450" s="434"/>
    </row>
    <row r="451" spans="1:33" ht="14.25" customHeight="1">
      <c r="A451" s="434"/>
      <c r="B451" s="575"/>
      <c r="C451" s="434"/>
      <c r="D451" s="434"/>
      <c r="E451" s="434"/>
      <c r="F451" s="434"/>
      <c r="G451" s="434"/>
      <c r="H451" s="434"/>
      <c r="I451" s="434"/>
      <c r="J451" s="575"/>
      <c r="K451" s="434"/>
      <c r="L451" s="434"/>
      <c r="M451" s="434"/>
      <c r="N451" s="434"/>
      <c r="O451" s="434"/>
      <c r="P451" s="434"/>
      <c r="Q451" s="434"/>
      <c r="R451" s="434"/>
      <c r="S451" s="434"/>
      <c r="T451" s="434"/>
      <c r="U451" s="434"/>
      <c r="V451" s="434"/>
      <c r="W451" s="434"/>
      <c r="X451" s="434"/>
      <c r="Y451" s="434"/>
      <c r="Z451" s="434"/>
      <c r="AA451" s="434"/>
      <c r="AB451" s="434"/>
      <c r="AC451" s="434"/>
      <c r="AD451" s="434"/>
      <c r="AE451" s="434"/>
      <c r="AF451" s="434"/>
      <c r="AG451" s="434"/>
    </row>
    <row r="452" spans="1:33" ht="14.25" customHeight="1">
      <c r="A452" s="434"/>
      <c r="B452" s="575"/>
      <c r="C452" s="434"/>
      <c r="D452" s="434"/>
      <c r="E452" s="434"/>
      <c r="F452" s="434"/>
      <c r="G452" s="434"/>
      <c r="H452" s="434"/>
      <c r="I452" s="434"/>
      <c r="J452" s="575"/>
      <c r="K452" s="434"/>
      <c r="L452" s="434"/>
      <c r="M452" s="434"/>
      <c r="N452" s="434"/>
      <c r="O452" s="434"/>
      <c r="P452" s="434"/>
      <c r="Q452" s="434"/>
      <c r="R452" s="434"/>
      <c r="S452" s="434"/>
      <c r="T452" s="434"/>
      <c r="U452" s="434"/>
      <c r="V452" s="434"/>
      <c r="W452" s="434"/>
      <c r="X452" s="434"/>
      <c r="Y452" s="434"/>
      <c r="Z452" s="434"/>
      <c r="AA452" s="434"/>
      <c r="AB452" s="434"/>
      <c r="AC452" s="434"/>
      <c r="AD452" s="434"/>
      <c r="AE452" s="434"/>
      <c r="AF452" s="434"/>
      <c r="AG452" s="434"/>
    </row>
    <row r="453" spans="1:33" ht="14.25" customHeight="1">
      <c r="A453" s="434"/>
      <c r="B453" s="575"/>
      <c r="C453" s="434"/>
      <c r="D453" s="434"/>
      <c r="E453" s="434"/>
      <c r="F453" s="434"/>
      <c r="G453" s="434"/>
      <c r="H453" s="434"/>
      <c r="I453" s="434"/>
      <c r="J453" s="575"/>
      <c r="K453" s="434"/>
      <c r="L453" s="434"/>
      <c r="M453" s="434"/>
      <c r="N453" s="434"/>
      <c r="O453" s="434"/>
      <c r="P453" s="434"/>
      <c r="Q453" s="434"/>
      <c r="R453" s="434"/>
      <c r="S453" s="434"/>
      <c r="T453" s="434"/>
      <c r="U453" s="434"/>
      <c r="V453" s="434"/>
      <c r="W453" s="434"/>
      <c r="X453" s="434"/>
      <c r="Y453" s="434"/>
      <c r="Z453" s="434"/>
      <c r="AA453" s="434"/>
      <c r="AB453" s="434"/>
      <c r="AC453" s="434"/>
      <c r="AD453" s="434"/>
      <c r="AE453" s="434"/>
      <c r="AF453" s="434"/>
      <c r="AG453" s="434"/>
    </row>
    <row r="454" spans="1:33" ht="14.25" customHeight="1">
      <c r="A454" s="434"/>
      <c r="B454" s="575"/>
      <c r="C454" s="434"/>
      <c r="D454" s="434"/>
      <c r="E454" s="434"/>
      <c r="F454" s="434"/>
      <c r="G454" s="434"/>
      <c r="H454" s="434"/>
      <c r="I454" s="434"/>
      <c r="J454" s="575"/>
      <c r="K454" s="434"/>
      <c r="L454" s="434"/>
      <c r="M454" s="434"/>
      <c r="N454" s="434"/>
      <c r="O454" s="434"/>
      <c r="P454" s="434"/>
      <c r="Q454" s="434"/>
      <c r="R454" s="434"/>
      <c r="S454" s="434"/>
      <c r="T454" s="434"/>
      <c r="U454" s="434"/>
      <c r="V454" s="434"/>
      <c r="W454" s="434"/>
      <c r="X454" s="434"/>
      <c r="Y454" s="434"/>
      <c r="Z454" s="434"/>
      <c r="AA454" s="434"/>
      <c r="AB454" s="434"/>
      <c r="AC454" s="434"/>
      <c r="AD454" s="434"/>
      <c r="AE454" s="434"/>
      <c r="AF454" s="434"/>
      <c r="AG454" s="434"/>
    </row>
    <row r="455" spans="1:33" ht="14.25" customHeight="1">
      <c r="A455" s="434"/>
      <c r="B455" s="575"/>
      <c r="C455" s="434"/>
      <c r="D455" s="434"/>
      <c r="E455" s="434"/>
      <c r="F455" s="434"/>
      <c r="G455" s="434"/>
      <c r="H455" s="434"/>
      <c r="I455" s="434"/>
      <c r="J455" s="575"/>
      <c r="K455" s="434"/>
      <c r="L455" s="434"/>
      <c r="M455" s="434"/>
      <c r="N455" s="434"/>
      <c r="O455" s="434"/>
      <c r="P455" s="434"/>
      <c r="Q455" s="434"/>
      <c r="R455" s="434"/>
      <c r="S455" s="434"/>
      <c r="T455" s="434"/>
      <c r="U455" s="434"/>
      <c r="V455" s="434"/>
      <c r="W455" s="434"/>
      <c r="X455" s="434"/>
      <c r="Y455" s="434"/>
      <c r="Z455" s="434"/>
      <c r="AA455" s="434"/>
      <c r="AB455" s="434"/>
      <c r="AC455" s="434"/>
      <c r="AD455" s="434"/>
      <c r="AE455" s="434"/>
      <c r="AF455" s="434"/>
      <c r="AG455" s="434"/>
    </row>
    <row r="456" spans="1:33" ht="14.25" customHeight="1">
      <c r="A456" s="434"/>
      <c r="B456" s="575"/>
      <c r="C456" s="434"/>
      <c r="D456" s="434"/>
      <c r="E456" s="434"/>
      <c r="F456" s="434"/>
      <c r="G456" s="434"/>
      <c r="H456" s="434"/>
      <c r="I456" s="434"/>
      <c r="J456" s="575"/>
      <c r="K456" s="434"/>
      <c r="L456" s="434"/>
      <c r="M456" s="434"/>
      <c r="N456" s="434"/>
      <c r="O456" s="434"/>
      <c r="P456" s="434"/>
      <c r="Q456" s="434"/>
      <c r="R456" s="434"/>
      <c r="S456" s="434"/>
      <c r="T456" s="434"/>
      <c r="U456" s="434"/>
      <c r="V456" s="434"/>
      <c r="W456" s="434"/>
      <c r="X456" s="434"/>
      <c r="Y456" s="434"/>
      <c r="Z456" s="434"/>
      <c r="AA456" s="434"/>
      <c r="AB456" s="434"/>
      <c r="AC456" s="434"/>
      <c r="AD456" s="434"/>
      <c r="AE456" s="434"/>
      <c r="AF456" s="434"/>
      <c r="AG456" s="434"/>
    </row>
    <row r="457" spans="1:33" ht="14.25" customHeight="1">
      <c r="A457" s="434"/>
      <c r="B457" s="575"/>
      <c r="C457" s="434"/>
      <c r="D457" s="434"/>
      <c r="E457" s="434"/>
      <c r="F457" s="434"/>
      <c r="G457" s="434"/>
      <c r="H457" s="434"/>
      <c r="I457" s="434"/>
      <c r="J457" s="575"/>
      <c r="K457" s="434"/>
      <c r="L457" s="434"/>
      <c r="M457" s="434"/>
      <c r="N457" s="434"/>
      <c r="O457" s="434"/>
      <c r="P457" s="434"/>
      <c r="Q457" s="434"/>
      <c r="R457" s="434"/>
      <c r="S457" s="434"/>
      <c r="T457" s="434"/>
      <c r="U457" s="434"/>
      <c r="V457" s="434"/>
      <c r="W457" s="434"/>
      <c r="X457" s="434"/>
      <c r="Y457" s="434"/>
      <c r="Z457" s="434"/>
      <c r="AA457" s="434"/>
      <c r="AB457" s="434"/>
      <c r="AC457" s="434"/>
      <c r="AD457" s="434"/>
      <c r="AE457" s="434"/>
      <c r="AF457" s="434"/>
      <c r="AG457" s="434"/>
    </row>
    <row r="458" spans="1:33" ht="14.25" customHeight="1">
      <c r="A458" s="434"/>
      <c r="B458" s="575"/>
      <c r="C458" s="434"/>
      <c r="D458" s="434"/>
      <c r="E458" s="434"/>
      <c r="F458" s="434"/>
      <c r="G458" s="434"/>
      <c r="H458" s="434"/>
      <c r="I458" s="434"/>
      <c r="J458" s="575"/>
      <c r="K458" s="434"/>
      <c r="L458" s="434"/>
      <c r="M458" s="434"/>
      <c r="N458" s="434"/>
      <c r="O458" s="434"/>
      <c r="P458" s="434"/>
      <c r="Q458" s="434"/>
      <c r="R458" s="434"/>
      <c r="S458" s="434"/>
      <c r="T458" s="434"/>
      <c r="U458" s="434"/>
      <c r="V458" s="434"/>
      <c r="W458" s="434"/>
      <c r="X458" s="434"/>
      <c r="Y458" s="434"/>
      <c r="Z458" s="434"/>
      <c r="AA458" s="434"/>
      <c r="AB458" s="434"/>
      <c r="AC458" s="434"/>
      <c r="AD458" s="434"/>
      <c r="AE458" s="434"/>
      <c r="AF458" s="434"/>
      <c r="AG458" s="434"/>
    </row>
    <row r="459" spans="1:33" ht="14.25" customHeight="1">
      <c r="A459" s="434"/>
      <c r="B459" s="575"/>
      <c r="C459" s="434"/>
      <c r="D459" s="434"/>
      <c r="E459" s="434"/>
      <c r="F459" s="434"/>
      <c r="G459" s="434"/>
      <c r="H459" s="434"/>
      <c r="I459" s="434"/>
      <c r="J459" s="575"/>
      <c r="K459" s="434"/>
      <c r="L459" s="434"/>
      <c r="M459" s="434"/>
      <c r="N459" s="434"/>
      <c r="O459" s="434"/>
      <c r="P459" s="434"/>
      <c r="Q459" s="434"/>
      <c r="R459" s="434"/>
      <c r="S459" s="434"/>
      <c r="T459" s="434"/>
      <c r="U459" s="434"/>
      <c r="V459" s="434"/>
      <c r="W459" s="434"/>
      <c r="X459" s="434"/>
      <c r="Y459" s="434"/>
      <c r="Z459" s="434"/>
      <c r="AA459" s="434"/>
      <c r="AB459" s="434"/>
      <c r="AC459" s="434"/>
      <c r="AD459" s="434"/>
      <c r="AE459" s="434"/>
      <c r="AF459" s="434"/>
      <c r="AG459" s="434"/>
    </row>
    <row r="460" spans="1:33" ht="14.25" customHeight="1">
      <c r="A460" s="434"/>
      <c r="B460" s="575"/>
      <c r="C460" s="434"/>
      <c r="D460" s="434"/>
      <c r="E460" s="434"/>
      <c r="F460" s="434"/>
      <c r="G460" s="434"/>
      <c r="H460" s="434"/>
      <c r="I460" s="434"/>
      <c r="J460" s="575"/>
      <c r="K460" s="434"/>
      <c r="L460" s="434"/>
      <c r="M460" s="434"/>
      <c r="N460" s="434"/>
      <c r="O460" s="434"/>
      <c r="P460" s="434"/>
      <c r="Q460" s="434"/>
      <c r="R460" s="434"/>
      <c r="S460" s="434"/>
      <c r="T460" s="434"/>
      <c r="U460" s="434"/>
      <c r="V460" s="434"/>
      <c r="W460" s="434"/>
      <c r="X460" s="434"/>
      <c r="Y460" s="434"/>
      <c r="Z460" s="434"/>
      <c r="AA460" s="434"/>
      <c r="AB460" s="434"/>
      <c r="AC460" s="434"/>
      <c r="AD460" s="434"/>
      <c r="AE460" s="434"/>
      <c r="AF460" s="434"/>
      <c r="AG460" s="434"/>
    </row>
    <row r="461" spans="1:33" ht="14.25" customHeight="1">
      <c r="A461" s="434"/>
      <c r="B461" s="575"/>
      <c r="C461" s="434"/>
      <c r="D461" s="434"/>
      <c r="E461" s="434"/>
      <c r="F461" s="434"/>
      <c r="G461" s="434"/>
      <c r="H461" s="434"/>
      <c r="I461" s="434"/>
      <c r="J461" s="575"/>
      <c r="K461" s="434"/>
      <c r="L461" s="434"/>
      <c r="M461" s="434"/>
      <c r="N461" s="434"/>
      <c r="O461" s="434"/>
      <c r="P461" s="434"/>
      <c r="Q461" s="434"/>
      <c r="R461" s="434"/>
      <c r="S461" s="434"/>
      <c r="T461" s="434"/>
      <c r="U461" s="434"/>
      <c r="V461" s="434"/>
      <c r="W461" s="434"/>
      <c r="X461" s="434"/>
      <c r="Y461" s="434"/>
      <c r="Z461" s="434"/>
      <c r="AA461" s="434"/>
      <c r="AB461" s="434"/>
      <c r="AC461" s="434"/>
      <c r="AD461" s="434"/>
      <c r="AE461" s="434"/>
      <c r="AF461" s="434"/>
      <c r="AG461" s="434"/>
    </row>
    <row r="462" spans="1:33" ht="14.25" customHeight="1">
      <c r="A462" s="434"/>
      <c r="B462" s="575"/>
      <c r="C462" s="434"/>
      <c r="D462" s="434"/>
      <c r="E462" s="434"/>
      <c r="F462" s="434"/>
      <c r="G462" s="434"/>
      <c r="H462" s="434"/>
      <c r="I462" s="434"/>
      <c r="J462" s="575"/>
      <c r="K462" s="434"/>
      <c r="L462" s="434"/>
      <c r="M462" s="434"/>
      <c r="N462" s="434"/>
      <c r="O462" s="434"/>
      <c r="P462" s="434"/>
      <c r="Q462" s="434"/>
      <c r="R462" s="434"/>
      <c r="S462" s="434"/>
      <c r="T462" s="434"/>
      <c r="U462" s="434"/>
      <c r="V462" s="434"/>
      <c r="W462" s="434"/>
      <c r="X462" s="434"/>
      <c r="Y462" s="434"/>
      <c r="Z462" s="434"/>
      <c r="AA462" s="434"/>
      <c r="AB462" s="434"/>
      <c r="AC462" s="434"/>
      <c r="AD462" s="434"/>
      <c r="AE462" s="434"/>
      <c r="AF462" s="434"/>
      <c r="AG462" s="434"/>
    </row>
    <row r="463" spans="1:33" ht="14.25" customHeight="1">
      <c r="A463" s="434"/>
      <c r="B463" s="575"/>
      <c r="C463" s="434"/>
      <c r="D463" s="434"/>
      <c r="E463" s="434"/>
      <c r="F463" s="434"/>
      <c r="G463" s="434"/>
      <c r="H463" s="434"/>
      <c r="I463" s="434"/>
      <c r="J463" s="575"/>
      <c r="K463" s="434"/>
      <c r="L463" s="434"/>
      <c r="M463" s="434"/>
      <c r="N463" s="434"/>
      <c r="O463" s="434"/>
      <c r="P463" s="434"/>
      <c r="Q463" s="434"/>
      <c r="R463" s="434"/>
      <c r="S463" s="434"/>
      <c r="T463" s="434"/>
      <c r="U463" s="434"/>
      <c r="V463" s="434"/>
      <c r="W463" s="434"/>
      <c r="X463" s="434"/>
      <c r="Y463" s="434"/>
      <c r="Z463" s="434"/>
      <c r="AA463" s="434"/>
      <c r="AB463" s="434"/>
      <c r="AC463" s="434"/>
      <c r="AD463" s="434"/>
      <c r="AE463" s="434"/>
      <c r="AF463" s="434"/>
      <c r="AG463" s="434"/>
    </row>
    <row r="464" spans="1:33" ht="14.25" customHeight="1">
      <c r="A464" s="434"/>
      <c r="B464" s="575"/>
      <c r="C464" s="434"/>
      <c r="D464" s="434"/>
      <c r="E464" s="434"/>
      <c r="F464" s="434"/>
      <c r="G464" s="434"/>
      <c r="H464" s="434"/>
      <c r="I464" s="434"/>
      <c r="J464" s="575"/>
      <c r="K464" s="434"/>
      <c r="L464" s="434"/>
      <c r="M464" s="434"/>
      <c r="N464" s="434"/>
      <c r="O464" s="434"/>
      <c r="P464" s="434"/>
      <c r="Q464" s="434"/>
      <c r="R464" s="434"/>
      <c r="S464" s="434"/>
      <c r="T464" s="434"/>
      <c r="U464" s="434"/>
      <c r="V464" s="434"/>
      <c r="W464" s="434"/>
      <c r="X464" s="434"/>
      <c r="Y464" s="434"/>
      <c r="Z464" s="434"/>
      <c r="AA464" s="434"/>
      <c r="AB464" s="434"/>
      <c r="AC464" s="434"/>
      <c r="AD464" s="434"/>
      <c r="AE464" s="434"/>
      <c r="AF464" s="434"/>
      <c r="AG464" s="434"/>
    </row>
    <row r="465" spans="1:33" ht="14.25" customHeight="1">
      <c r="A465" s="434"/>
      <c r="B465" s="575"/>
      <c r="C465" s="434"/>
      <c r="D465" s="434"/>
      <c r="E465" s="434"/>
      <c r="F465" s="434"/>
      <c r="G465" s="434"/>
      <c r="H465" s="434"/>
      <c r="I465" s="434"/>
      <c r="J465" s="575"/>
      <c r="K465" s="434"/>
      <c r="L465" s="434"/>
      <c r="M465" s="434"/>
      <c r="N465" s="434"/>
      <c r="O465" s="434"/>
      <c r="P465" s="434"/>
      <c r="Q465" s="434"/>
      <c r="R465" s="434"/>
      <c r="S465" s="434"/>
      <c r="T465" s="434"/>
      <c r="U465" s="434"/>
      <c r="V465" s="434"/>
      <c r="W465" s="434"/>
      <c r="X465" s="434"/>
      <c r="Y465" s="434"/>
      <c r="Z465" s="434"/>
      <c r="AA465" s="434"/>
      <c r="AB465" s="434"/>
      <c r="AC465" s="434"/>
      <c r="AD465" s="434"/>
      <c r="AE465" s="434"/>
      <c r="AF465" s="434"/>
      <c r="AG465" s="434"/>
    </row>
    <row r="466" spans="1:33" ht="14.25" customHeight="1">
      <c r="A466" s="434"/>
      <c r="B466" s="575"/>
      <c r="C466" s="434"/>
      <c r="D466" s="434"/>
      <c r="E466" s="434"/>
      <c r="F466" s="434"/>
      <c r="G466" s="434"/>
      <c r="H466" s="434"/>
      <c r="I466" s="434"/>
      <c r="J466" s="575"/>
      <c r="K466" s="434"/>
      <c r="L466" s="434"/>
      <c r="M466" s="434"/>
      <c r="N466" s="434"/>
      <c r="O466" s="434"/>
      <c r="P466" s="434"/>
      <c r="Q466" s="434"/>
      <c r="R466" s="434"/>
      <c r="S466" s="434"/>
      <c r="T466" s="434"/>
      <c r="U466" s="434"/>
      <c r="V466" s="434"/>
      <c r="W466" s="434"/>
      <c r="X466" s="434"/>
      <c r="Y466" s="434"/>
      <c r="Z466" s="434"/>
      <c r="AA466" s="434"/>
      <c r="AB466" s="434"/>
      <c r="AC466" s="434"/>
      <c r="AD466" s="434"/>
      <c r="AE466" s="434"/>
      <c r="AF466" s="434"/>
      <c r="AG466" s="434"/>
    </row>
    <row r="467" spans="1:33" ht="14.25" customHeight="1">
      <c r="A467" s="434"/>
      <c r="B467" s="575"/>
      <c r="C467" s="434"/>
      <c r="D467" s="434"/>
      <c r="E467" s="434"/>
      <c r="F467" s="434"/>
      <c r="G467" s="434"/>
      <c r="H467" s="434"/>
      <c r="I467" s="434"/>
      <c r="J467" s="575"/>
      <c r="K467" s="434"/>
      <c r="L467" s="434"/>
      <c r="M467" s="434"/>
      <c r="N467" s="434"/>
      <c r="O467" s="434"/>
      <c r="P467" s="434"/>
      <c r="Q467" s="434"/>
      <c r="R467" s="434"/>
      <c r="S467" s="434"/>
      <c r="T467" s="434"/>
      <c r="U467" s="434"/>
      <c r="V467" s="434"/>
      <c r="W467" s="434"/>
      <c r="X467" s="434"/>
      <c r="Y467" s="434"/>
      <c r="Z467" s="434"/>
      <c r="AA467" s="434"/>
      <c r="AB467" s="434"/>
      <c r="AC467" s="434"/>
      <c r="AD467" s="434"/>
      <c r="AE467" s="434"/>
      <c r="AF467" s="434"/>
      <c r="AG467" s="434"/>
    </row>
    <row r="468" spans="1:33" ht="14.25" customHeight="1">
      <c r="A468" s="434"/>
      <c r="B468" s="575"/>
      <c r="C468" s="434"/>
      <c r="D468" s="434"/>
      <c r="E468" s="434"/>
      <c r="F468" s="434"/>
      <c r="G468" s="434"/>
      <c r="H468" s="434"/>
      <c r="I468" s="434"/>
      <c r="J468" s="575"/>
      <c r="K468" s="434"/>
      <c r="L468" s="434"/>
      <c r="M468" s="434"/>
      <c r="N468" s="434"/>
      <c r="O468" s="434"/>
      <c r="P468" s="434"/>
      <c r="Q468" s="434"/>
      <c r="R468" s="434"/>
      <c r="S468" s="434"/>
      <c r="T468" s="434"/>
      <c r="U468" s="434"/>
      <c r="V468" s="434"/>
      <c r="W468" s="434"/>
      <c r="X468" s="434"/>
      <c r="Y468" s="434"/>
      <c r="Z468" s="434"/>
      <c r="AA468" s="434"/>
      <c r="AB468" s="434"/>
      <c r="AC468" s="434"/>
      <c r="AD468" s="434"/>
      <c r="AE468" s="434"/>
      <c r="AF468" s="434"/>
      <c r="AG468" s="434"/>
    </row>
    <row r="469" spans="1:33" ht="14.25" customHeight="1">
      <c r="A469" s="434"/>
      <c r="B469" s="575"/>
      <c r="C469" s="434"/>
      <c r="D469" s="434"/>
      <c r="E469" s="434"/>
      <c r="F469" s="434"/>
      <c r="G469" s="434"/>
      <c r="H469" s="434"/>
      <c r="I469" s="434"/>
      <c r="J469" s="575"/>
      <c r="K469" s="434"/>
      <c r="L469" s="434"/>
      <c r="M469" s="434"/>
      <c r="N469" s="434"/>
      <c r="O469" s="434"/>
      <c r="P469" s="434"/>
      <c r="Q469" s="434"/>
      <c r="R469" s="434"/>
      <c r="S469" s="434"/>
      <c r="T469" s="434"/>
      <c r="U469" s="434"/>
      <c r="V469" s="434"/>
      <c r="W469" s="434"/>
      <c r="X469" s="434"/>
      <c r="Y469" s="434"/>
      <c r="Z469" s="434"/>
      <c r="AA469" s="434"/>
      <c r="AB469" s="434"/>
      <c r="AC469" s="434"/>
      <c r="AD469" s="434"/>
      <c r="AE469" s="434"/>
      <c r="AF469" s="434"/>
      <c r="AG469" s="434"/>
    </row>
    <row r="470" spans="1:33" ht="14.25" customHeight="1">
      <c r="A470" s="434"/>
      <c r="B470" s="575"/>
      <c r="C470" s="434"/>
      <c r="D470" s="434"/>
      <c r="E470" s="434"/>
      <c r="F470" s="434"/>
      <c r="G470" s="434"/>
      <c r="H470" s="434"/>
      <c r="I470" s="434"/>
      <c r="J470" s="575"/>
      <c r="K470" s="434"/>
      <c r="L470" s="434"/>
      <c r="M470" s="434"/>
      <c r="N470" s="434"/>
      <c r="O470" s="434"/>
      <c r="P470" s="434"/>
      <c r="Q470" s="434"/>
      <c r="R470" s="434"/>
      <c r="S470" s="434"/>
      <c r="T470" s="434"/>
      <c r="U470" s="434"/>
      <c r="V470" s="434"/>
      <c r="W470" s="434"/>
      <c r="X470" s="434"/>
      <c r="Y470" s="434"/>
      <c r="Z470" s="434"/>
      <c r="AA470" s="434"/>
      <c r="AB470" s="434"/>
      <c r="AC470" s="434"/>
      <c r="AD470" s="434"/>
      <c r="AE470" s="434"/>
      <c r="AF470" s="434"/>
      <c r="AG470" s="434"/>
    </row>
    <row r="471" spans="1:33" ht="14.25" customHeight="1">
      <c r="A471" s="434"/>
      <c r="B471" s="575"/>
      <c r="C471" s="434"/>
      <c r="D471" s="434"/>
      <c r="E471" s="434"/>
      <c r="F471" s="434"/>
      <c r="G471" s="434"/>
      <c r="H471" s="434"/>
      <c r="I471" s="434"/>
      <c r="J471" s="575"/>
      <c r="K471" s="434"/>
      <c r="L471" s="434"/>
      <c r="M471" s="434"/>
      <c r="N471" s="434"/>
      <c r="O471" s="434"/>
      <c r="P471" s="434"/>
      <c r="Q471" s="434"/>
      <c r="R471" s="434"/>
      <c r="S471" s="434"/>
      <c r="T471" s="434"/>
      <c r="U471" s="434"/>
      <c r="V471" s="434"/>
      <c r="W471" s="434"/>
      <c r="X471" s="434"/>
      <c r="Y471" s="434"/>
      <c r="Z471" s="434"/>
      <c r="AA471" s="434"/>
      <c r="AB471" s="434"/>
      <c r="AC471" s="434"/>
      <c r="AD471" s="434"/>
      <c r="AE471" s="434"/>
      <c r="AF471" s="434"/>
      <c r="AG471" s="434"/>
    </row>
    <row r="472" spans="1:33" ht="14.25" customHeight="1">
      <c r="A472" s="434"/>
      <c r="B472" s="575"/>
      <c r="C472" s="434"/>
      <c r="D472" s="434"/>
      <c r="E472" s="434"/>
      <c r="F472" s="434"/>
      <c r="G472" s="434"/>
      <c r="H472" s="434"/>
      <c r="I472" s="434"/>
      <c r="J472" s="575"/>
      <c r="K472" s="434"/>
      <c r="L472" s="434"/>
      <c r="M472" s="434"/>
      <c r="N472" s="434"/>
      <c r="O472" s="434"/>
      <c r="P472" s="434"/>
      <c r="Q472" s="434"/>
      <c r="R472" s="434"/>
      <c r="S472" s="434"/>
      <c r="T472" s="434"/>
      <c r="U472" s="434"/>
      <c r="V472" s="434"/>
      <c r="W472" s="434"/>
      <c r="X472" s="434"/>
      <c r="Y472" s="434"/>
      <c r="Z472" s="434"/>
      <c r="AA472" s="434"/>
      <c r="AB472" s="434"/>
      <c r="AC472" s="434"/>
      <c r="AD472" s="434"/>
      <c r="AE472" s="434"/>
      <c r="AF472" s="434"/>
      <c r="AG472" s="434"/>
    </row>
    <row r="473" spans="1:33" ht="14.25" customHeight="1">
      <c r="A473" s="434"/>
      <c r="B473" s="575"/>
      <c r="C473" s="434"/>
      <c r="D473" s="434"/>
      <c r="E473" s="434"/>
      <c r="F473" s="434"/>
      <c r="G473" s="434"/>
      <c r="H473" s="434"/>
      <c r="I473" s="434"/>
      <c r="J473" s="575"/>
      <c r="K473" s="434"/>
      <c r="L473" s="434"/>
      <c r="M473" s="434"/>
      <c r="N473" s="434"/>
      <c r="O473" s="434"/>
      <c r="P473" s="434"/>
      <c r="Q473" s="434"/>
      <c r="R473" s="434"/>
      <c r="S473" s="434"/>
      <c r="T473" s="434"/>
      <c r="U473" s="434"/>
      <c r="V473" s="434"/>
      <c r="W473" s="434"/>
      <c r="X473" s="434"/>
      <c r="Y473" s="434"/>
      <c r="Z473" s="434"/>
      <c r="AA473" s="434"/>
      <c r="AB473" s="434"/>
      <c r="AC473" s="434"/>
      <c r="AD473" s="434"/>
      <c r="AE473" s="434"/>
      <c r="AF473" s="434"/>
      <c r="AG473" s="434"/>
    </row>
    <row r="474" spans="1:33" ht="14.25" customHeight="1">
      <c r="A474" s="434"/>
      <c r="B474" s="575"/>
      <c r="C474" s="434"/>
      <c r="D474" s="434"/>
      <c r="E474" s="434"/>
      <c r="F474" s="434"/>
      <c r="G474" s="434"/>
      <c r="H474" s="434"/>
      <c r="I474" s="434"/>
      <c r="J474" s="575"/>
      <c r="K474" s="434"/>
      <c r="L474" s="434"/>
      <c r="M474" s="434"/>
      <c r="N474" s="434"/>
      <c r="O474" s="434"/>
      <c r="P474" s="434"/>
      <c r="Q474" s="434"/>
      <c r="R474" s="434"/>
      <c r="S474" s="434"/>
      <c r="T474" s="434"/>
      <c r="U474" s="434"/>
      <c r="V474" s="434"/>
      <c r="W474" s="434"/>
      <c r="X474" s="434"/>
      <c r="Y474" s="434"/>
      <c r="Z474" s="434"/>
      <c r="AA474" s="434"/>
      <c r="AB474" s="434"/>
      <c r="AC474" s="434"/>
      <c r="AD474" s="434"/>
      <c r="AE474" s="434"/>
      <c r="AF474" s="434"/>
      <c r="AG474" s="434"/>
    </row>
    <row r="475" spans="1:33" ht="14.25" customHeight="1">
      <c r="A475" s="434"/>
      <c r="B475" s="575"/>
      <c r="C475" s="434"/>
      <c r="D475" s="434"/>
      <c r="E475" s="434"/>
      <c r="F475" s="434"/>
      <c r="G475" s="434"/>
      <c r="H475" s="434"/>
      <c r="I475" s="434"/>
      <c r="J475" s="575"/>
      <c r="K475" s="434"/>
      <c r="L475" s="434"/>
      <c r="M475" s="434"/>
      <c r="N475" s="434"/>
      <c r="O475" s="434"/>
      <c r="P475" s="434"/>
      <c r="Q475" s="434"/>
      <c r="R475" s="434"/>
      <c r="S475" s="434"/>
      <c r="T475" s="434"/>
      <c r="U475" s="434"/>
      <c r="V475" s="434"/>
      <c r="W475" s="434"/>
      <c r="X475" s="434"/>
      <c r="Y475" s="434"/>
      <c r="Z475" s="434"/>
      <c r="AA475" s="434"/>
      <c r="AB475" s="434"/>
      <c r="AC475" s="434"/>
      <c r="AD475" s="434"/>
      <c r="AE475" s="434"/>
      <c r="AF475" s="434"/>
      <c r="AG475" s="434"/>
    </row>
    <row r="476" spans="1:33" ht="14.25" customHeight="1">
      <c r="A476" s="434"/>
      <c r="B476" s="575"/>
      <c r="C476" s="434"/>
      <c r="D476" s="434"/>
      <c r="E476" s="434"/>
      <c r="F476" s="434"/>
      <c r="G476" s="434"/>
      <c r="H476" s="434"/>
      <c r="I476" s="434"/>
      <c r="J476" s="575"/>
      <c r="K476" s="434"/>
      <c r="L476" s="434"/>
      <c r="M476" s="434"/>
      <c r="N476" s="434"/>
      <c r="O476" s="434"/>
      <c r="P476" s="434"/>
      <c r="Q476" s="434"/>
      <c r="R476" s="434"/>
      <c r="S476" s="434"/>
      <c r="T476" s="434"/>
      <c r="U476" s="434"/>
      <c r="V476" s="434"/>
      <c r="W476" s="434"/>
      <c r="X476" s="434"/>
      <c r="Y476" s="434"/>
      <c r="Z476" s="434"/>
      <c r="AA476" s="434"/>
      <c r="AB476" s="434"/>
      <c r="AC476" s="434"/>
      <c r="AD476" s="434"/>
      <c r="AE476" s="434"/>
      <c r="AF476" s="434"/>
      <c r="AG476" s="434"/>
    </row>
    <row r="477" spans="1:33" ht="14.25" customHeight="1">
      <c r="A477" s="434"/>
      <c r="B477" s="575"/>
      <c r="C477" s="434"/>
      <c r="D477" s="434"/>
      <c r="E477" s="434"/>
      <c r="F477" s="434"/>
      <c r="G477" s="434"/>
      <c r="H477" s="434"/>
      <c r="I477" s="434"/>
      <c r="J477" s="575"/>
      <c r="K477" s="434"/>
      <c r="L477" s="434"/>
      <c r="M477" s="434"/>
      <c r="N477" s="434"/>
      <c r="O477" s="434"/>
      <c r="P477" s="434"/>
      <c r="Q477" s="434"/>
      <c r="R477" s="434"/>
      <c r="S477" s="434"/>
      <c r="T477" s="434"/>
      <c r="U477" s="434"/>
      <c r="V477" s="434"/>
      <c r="W477" s="434"/>
      <c r="X477" s="434"/>
      <c r="Y477" s="434"/>
      <c r="Z477" s="434"/>
      <c r="AA477" s="434"/>
      <c r="AB477" s="434"/>
      <c r="AC477" s="434"/>
      <c r="AD477" s="434"/>
      <c r="AE477" s="434"/>
      <c r="AF477" s="434"/>
      <c r="AG477" s="434"/>
    </row>
    <row r="478" spans="1:33" ht="14.25" customHeight="1">
      <c r="A478" s="434"/>
      <c r="B478" s="575"/>
      <c r="C478" s="434"/>
      <c r="D478" s="434"/>
      <c r="E478" s="434"/>
      <c r="F478" s="434"/>
      <c r="G478" s="434"/>
      <c r="H478" s="434"/>
      <c r="I478" s="434"/>
      <c r="J478" s="575"/>
      <c r="K478" s="434"/>
      <c r="L478" s="434"/>
      <c r="M478" s="434"/>
      <c r="N478" s="434"/>
      <c r="O478" s="434"/>
      <c r="P478" s="434"/>
      <c r="Q478" s="434"/>
      <c r="R478" s="434"/>
      <c r="S478" s="434"/>
      <c r="T478" s="434"/>
      <c r="U478" s="434"/>
      <c r="V478" s="434"/>
      <c r="W478" s="434"/>
      <c r="X478" s="434"/>
      <c r="Y478" s="434"/>
      <c r="Z478" s="434"/>
      <c r="AA478" s="434"/>
      <c r="AB478" s="434"/>
      <c r="AC478" s="434"/>
      <c r="AD478" s="434"/>
      <c r="AE478" s="434"/>
      <c r="AF478" s="434"/>
      <c r="AG478" s="434"/>
    </row>
    <row r="479" spans="1:33" ht="14.25" customHeight="1">
      <c r="A479" s="434"/>
      <c r="B479" s="575"/>
      <c r="C479" s="434"/>
      <c r="D479" s="434"/>
      <c r="E479" s="434"/>
      <c r="F479" s="434"/>
      <c r="G479" s="434"/>
      <c r="H479" s="434"/>
      <c r="I479" s="434"/>
      <c r="J479" s="575"/>
      <c r="K479" s="434"/>
      <c r="L479" s="434"/>
      <c r="M479" s="434"/>
      <c r="N479" s="434"/>
      <c r="O479" s="434"/>
      <c r="P479" s="434"/>
      <c r="Q479" s="434"/>
      <c r="R479" s="434"/>
      <c r="S479" s="434"/>
      <c r="T479" s="434"/>
      <c r="U479" s="434"/>
      <c r="V479" s="434"/>
      <c r="W479" s="434"/>
      <c r="X479" s="434"/>
      <c r="Y479" s="434"/>
      <c r="Z479" s="434"/>
      <c r="AA479" s="434"/>
      <c r="AB479" s="434"/>
      <c r="AC479" s="434"/>
      <c r="AD479" s="434"/>
      <c r="AE479" s="434"/>
      <c r="AF479" s="434"/>
      <c r="AG479" s="434"/>
    </row>
    <row r="480" spans="1:33" ht="14.25" customHeight="1">
      <c r="A480" s="434"/>
      <c r="B480" s="575"/>
      <c r="C480" s="434"/>
      <c r="D480" s="434"/>
      <c r="E480" s="434"/>
      <c r="F480" s="434"/>
      <c r="G480" s="434"/>
      <c r="H480" s="434"/>
      <c r="I480" s="434"/>
      <c r="J480" s="575"/>
      <c r="K480" s="434"/>
      <c r="L480" s="434"/>
      <c r="M480" s="434"/>
      <c r="N480" s="434"/>
      <c r="O480" s="434"/>
      <c r="P480" s="434"/>
      <c r="Q480" s="434"/>
      <c r="R480" s="434"/>
      <c r="S480" s="434"/>
      <c r="T480" s="434"/>
      <c r="U480" s="434"/>
      <c r="V480" s="434"/>
      <c r="W480" s="434"/>
      <c r="X480" s="434"/>
      <c r="Y480" s="434"/>
      <c r="Z480" s="434"/>
      <c r="AA480" s="434"/>
      <c r="AB480" s="434"/>
      <c r="AC480" s="434"/>
      <c r="AD480" s="434"/>
      <c r="AE480" s="434"/>
      <c r="AF480" s="434"/>
      <c r="AG480" s="434"/>
    </row>
    <row r="481" spans="1:33" ht="14.25" customHeight="1">
      <c r="A481" s="434"/>
      <c r="B481" s="575"/>
      <c r="C481" s="434"/>
      <c r="D481" s="434"/>
      <c r="E481" s="434"/>
      <c r="F481" s="434"/>
      <c r="G481" s="434"/>
      <c r="H481" s="434"/>
      <c r="I481" s="434"/>
      <c r="J481" s="575"/>
      <c r="K481" s="434"/>
      <c r="L481" s="434"/>
      <c r="M481" s="434"/>
      <c r="N481" s="434"/>
      <c r="O481" s="434"/>
      <c r="P481" s="434"/>
      <c r="Q481" s="434"/>
      <c r="R481" s="434"/>
      <c r="S481" s="434"/>
      <c r="T481" s="434"/>
      <c r="U481" s="434"/>
      <c r="V481" s="434"/>
      <c r="W481" s="434"/>
      <c r="X481" s="434"/>
      <c r="Y481" s="434"/>
      <c r="Z481" s="434"/>
      <c r="AA481" s="434"/>
      <c r="AB481" s="434"/>
      <c r="AC481" s="434"/>
      <c r="AD481" s="434"/>
      <c r="AE481" s="434"/>
      <c r="AF481" s="434"/>
      <c r="AG481" s="434"/>
    </row>
    <row r="482" spans="1:33" ht="14.25" customHeight="1">
      <c r="A482" s="434"/>
      <c r="B482" s="575"/>
      <c r="C482" s="434"/>
      <c r="D482" s="434"/>
      <c r="E482" s="434"/>
      <c r="F482" s="434"/>
      <c r="G482" s="434"/>
      <c r="H482" s="434"/>
      <c r="I482" s="434"/>
      <c r="J482" s="575"/>
      <c r="K482" s="434"/>
      <c r="L482" s="434"/>
      <c r="M482" s="434"/>
      <c r="N482" s="434"/>
      <c r="O482" s="434"/>
      <c r="P482" s="434"/>
      <c r="Q482" s="434"/>
      <c r="R482" s="434"/>
      <c r="S482" s="434"/>
      <c r="T482" s="434"/>
      <c r="U482" s="434"/>
      <c r="V482" s="434"/>
      <c r="W482" s="434"/>
      <c r="X482" s="434"/>
      <c r="Y482" s="434"/>
      <c r="Z482" s="434"/>
      <c r="AA482" s="434"/>
      <c r="AB482" s="434"/>
      <c r="AC482" s="434"/>
      <c r="AD482" s="434"/>
      <c r="AE482" s="434"/>
      <c r="AF482" s="434"/>
      <c r="AG482" s="434"/>
    </row>
    <row r="483" spans="1:33" ht="14.25" customHeight="1">
      <c r="A483" s="434"/>
      <c r="B483" s="575"/>
      <c r="C483" s="434"/>
      <c r="D483" s="434"/>
      <c r="E483" s="434"/>
      <c r="F483" s="434"/>
      <c r="G483" s="434"/>
      <c r="H483" s="434"/>
      <c r="I483" s="434"/>
      <c r="J483" s="575"/>
      <c r="K483" s="434"/>
      <c r="L483" s="434"/>
      <c r="M483" s="434"/>
      <c r="N483" s="434"/>
      <c r="O483" s="434"/>
      <c r="P483" s="434"/>
      <c r="Q483" s="434"/>
      <c r="R483" s="434"/>
      <c r="S483" s="434"/>
      <c r="T483" s="434"/>
      <c r="U483" s="434"/>
      <c r="V483" s="434"/>
      <c r="W483" s="434"/>
      <c r="X483" s="434"/>
      <c r="Y483" s="434"/>
      <c r="Z483" s="434"/>
      <c r="AA483" s="434"/>
      <c r="AB483" s="434"/>
      <c r="AC483" s="434"/>
      <c r="AD483" s="434"/>
      <c r="AE483" s="434"/>
      <c r="AF483" s="434"/>
      <c r="AG483" s="434"/>
    </row>
    <row r="484" spans="1:33" ht="14.25" customHeight="1">
      <c r="A484" s="434"/>
      <c r="B484" s="575"/>
      <c r="C484" s="434"/>
      <c r="D484" s="434"/>
      <c r="E484" s="434"/>
      <c r="F484" s="434"/>
      <c r="G484" s="434"/>
      <c r="H484" s="434"/>
      <c r="I484" s="434"/>
      <c r="J484" s="575"/>
      <c r="K484" s="434"/>
      <c r="L484" s="434"/>
      <c r="M484" s="434"/>
      <c r="N484" s="434"/>
      <c r="O484" s="434"/>
      <c r="P484" s="434"/>
      <c r="Q484" s="434"/>
      <c r="R484" s="434"/>
      <c r="S484" s="434"/>
      <c r="T484" s="434"/>
      <c r="U484" s="434"/>
      <c r="V484" s="434"/>
      <c r="W484" s="434"/>
      <c r="X484" s="434"/>
      <c r="Y484" s="434"/>
      <c r="Z484" s="434"/>
      <c r="AA484" s="434"/>
      <c r="AB484" s="434"/>
      <c r="AC484" s="434"/>
      <c r="AD484" s="434"/>
      <c r="AE484" s="434"/>
      <c r="AF484" s="434"/>
      <c r="AG484" s="434"/>
    </row>
    <row r="485" spans="1:33" ht="14.25" customHeight="1">
      <c r="A485" s="434"/>
      <c r="B485" s="575"/>
      <c r="C485" s="434"/>
      <c r="D485" s="434"/>
      <c r="E485" s="434"/>
      <c r="F485" s="434"/>
      <c r="G485" s="434"/>
      <c r="H485" s="434"/>
      <c r="I485" s="434"/>
      <c r="J485" s="575"/>
      <c r="K485" s="434"/>
      <c r="L485" s="434"/>
      <c r="M485" s="434"/>
      <c r="N485" s="434"/>
      <c r="O485" s="434"/>
      <c r="P485" s="434"/>
      <c r="Q485" s="434"/>
      <c r="R485" s="434"/>
      <c r="S485" s="434"/>
      <c r="T485" s="434"/>
      <c r="U485" s="434"/>
      <c r="V485" s="434"/>
      <c r="W485" s="434"/>
      <c r="X485" s="434"/>
      <c r="Y485" s="434"/>
      <c r="Z485" s="434"/>
      <c r="AA485" s="434"/>
      <c r="AB485" s="434"/>
      <c r="AC485" s="434"/>
      <c r="AD485" s="434"/>
      <c r="AE485" s="434"/>
      <c r="AF485" s="434"/>
      <c r="AG485" s="434"/>
    </row>
    <row r="486" spans="1:33" ht="14.25" customHeight="1">
      <c r="A486" s="434"/>
      <c r="B486" s="575"/>
      <c r="C486" s="434"/>
      <c r="D486" s="434"/>
      <c r="E486" s="434"/>
      <c r="F486" s="434"/>
      <c r="G486" s="434"/>
      <c r="H486" s="434"/>
      <c r="I486" s="434"/>
      <c r="J486" s="575"/>
      <c r="K486" s="434"/>
      <c r="L486" s="434"/>
      <c r="M486" s="434"/>
      <c r="N486" s="434"/>
      <c r="O486" s="434"/>
      <c r="P486" s="434"/>
      <c r="Q486" s="434"/>
      <c r="R486" s="434"/>
      <c r="S486" s="434"/>
      <c r="T486" s="434"/>
      <c r="U486" s="434"/>
      <c r="V486" s="434"/>
      <c r="W486" s="434"/>
      <c r="X486" s="434"/>
      <c r="Y486" s="434"/>
      <c r="Z486" s="434"/>
      <c r="AA486" s="434"/>
      <c r="AB486" s="434"/>
      <c r="AC486" s="434"/>
      <c r="AD486" s="434"/>
      <c r="AE486" s="434"/>
      <c r="AF486" s="434"/>
      <c r="AG486" s="434"/>
    </row>
    <row r="487" spans="1:33" ht="14.25" customHeight="1">
      <c r="A487" s="434"/>
      <c r="B487" s="575"/>
      <c r="C487" s="434"/>
      <c r="D487" s="434"/>
      <c r="E487" s="434"/>
      <c r="F487" s="434"/>
      <c r="G487" s="434"/>
      <c r="H487" s="434"/>
      <c r="I487" s="434"/>
      <c r="J487" s="575"/>
      <c r="K487" s="434"/>
      <c r="L487" s="434"/>
      <c r="M487" s="434"/>
      <c r="N487" s="434"/>
      <c r="O487" s="434"/>
      <c r="P487" s="434"/>
      <c r="Q487" s="434"/>
      <c r="R487" s="434"/>
      <c r="S487" s="434"/>
      <c r="T487" s="434"/>
      <c r="U487" s="434"/>
      <c r="V487" s="434"/>
      <c r="W487" s="434"/>
      <c r="X487" s="434"/>
      <c r="Y487" s="434"/>
      <c r="Z487" s="434"/>
      <c r="AA487" s="434"/>
      <c r="AB487" s="434"/>
      <c r="AC487" s="434"/>
      <c r="AD487" s="434"/>
      <c r="AE487" s="434"/>
      <c r="AF487" s="434"/>
      <c r="AG487" s="434"/>
    </row>
    <row r="488" spans="1:33" ht="14.25" customHeight="1">
      <c r="A488" s="434"/>
      <c r="B488" s="575"/>
      <c r="C488" s="434"/>
      <c r="D488" s="434"/>
      <c r="E488" s="434"/>
      <c r="F488" s="434"/>
      <c r="G488" s="434"/>
      <c r="H488" s="434"/>
      <c r="I488" s="434"/>
      <c r="J488" s="575"/>
      <c r="K488" s="434"/>
      <c r="L488" s="434"/>
      <c r="M488" s="434"/>
      <c r="N488" s="434"/>
      <c r="O488" s="434"/>
      <c r="P488" s="434"/>
      <c r="Q488" s="434"/>
      <c r="R488" s="434"/>
      <c r="S488" s="434"/>
      <c r="T488" s="434"/>
      <c r="U488" s="434"/>
      <c r="V488" s="434"/>
      <c r="W488" s="434"/>
      <c r="X488" s="434"/>
      <c r="Y488" s="434"/>
      <c r="Z488" s="434"/>
      <c r="AA488" s="434"/>
      <c r="AB488" s="434"/>
      <c r="AC488" s="434"/>
      <c r="AD488" s="434"/>
      <c r="AE488" s="434"/>
      <c r="AF488" s="434"/>
      <c r="AG488" s="434"/>
    </row>
    <row r="489" spans="1:33" ht="14.25" customHeight="1">
      <c r="A489" s="434"/>
      <c r="B489" s="575"/>
      <c r="C489" s="434"/>
      <c r="D489" s="434"/>
      <c r="E489" s="434"/>
      <c r="F489" s="434"/>
      <c r="G489" s="434"/>
      <c r="H489" s="434"/>
      <c r="I489" s="434"/>
      <c r="J489" s="575"/>
      <c r="K489" s="434"/>
      <c r="L489" s="434"/>
      <c r="M489" s="434"/>
      <c r="N489" s="434"/>
      <c r="O489" s="434"/>
      <c r="P489" s="434"/>
      <c r="Q489" s="434"/>
      <c r="R489" s="434"/>
      <c r="S489" s="434"/>
      <c r="T489" s="434"/>
      <c r="U489" s="434"/>
      <c r="V489" s="434"/>
      <c r="W489" s="434"/>
      <c r="X489" s="434"/>
      <c r="Y489" s="434"/>
      <c r="Z489" s="434"/>
      <c r="AA489" s="434"/>
      <c r="AB489" s="434"/>
      <c r="AC489" s="434"/>
      <c r="AD489" s="434"/>
      <c r="AE489" s="434"/>
      <c r="AF489" s="434"/>
      <c r="AG489" s="434"/>
    </row>
    <row r="490" spans="1:33" ht="14.25" customHeight="1">
      <c r="A490" s="434"/>
      <c r="B490" s="575"/>
      <c r="C490" s="434"/>
      <c r="D490" s="434"/>
      <c r="E490" s="434"/>
      <c r="F490" s="434"/>
      <c r="G490" s="434"/>
      <c r="H490" s="434"/>
      <c r="I490" s="434"/>
      <c r="J490" s="575"/>
      <c r="K490" s="434"/>
      <c r="L490" s="434"/>
      <c r="M490" s="434"/>
      <c r="N490" s="434"/>
      <c r="O490" s="434"/>
      <c r="P490" s="434"/>
      <c r="Q490" s="434"/>
      <c r="R490" s="434"/>
      <c r="S490" s="434"/>
      <c r="T490" s="434"/>
      <c r="U490" s="434"/>
      <c r="V490" s="434"/>
      <c r="W490" s="434"/>
      <c r="X490" s="434"/>
      <c r="Y490" s="434"/>
      <c r="Z490" s="434"/>
      <c r="AA490" s="434"/>
      <c r="AB490" s="434"/>
      <c r="AC490" s="434"/>
      <c r="AD490" s="434"/>
      <c r="AE490" s="434"/>
      <c r="AF490" s="434"/>
      <c r="AG490" s="434"/>
    </row>
    <row r="491" spans="1:33" ht="14.25" customHeight="1">
      <c r="A491" s="434"/>
      <c r="B491" s="575"/>
      <c r="C491" s="434"/>
      <c r="D491" s="434"/>
      <c r="E491" s="434"/>
      <c r="F491" s="434"/>
      <c r="G491" s="434"/>
      <c r="H491" s="434"/>
      <c r="I491" s="434"/>
      <c r="J491" s="575"/>
      <c r="K491" s="434"/>
      <c r="L491" s="434"/>
      <c r="M491" s="434"/>
      <c r="N491" s="434"/>
      <c r="O491" s="434"/>
      <c r="P491" s="434"/>
      <c r="Q491" s="434"/>
      <c r="R491" s="434"/>
      <c r="S491" s="434"/>
      <c r="T491" s="434"/>
      <c r="U491" s="434"/>
      <c r="V491" s="434"/>
      <c r="W491" s="434"/>
      <c r="X491" s="434"/>
      <c r="Y491" s="434"/>
      <c r="Z491" s="434"/>
      <c r="AA491" s="434"/>
      <c r="AB491" s="434"/>
      <c r="AC491" s="434"/>
      <c r="AD491" s="434"/>
      <c r="AE491" s="434"/>
      <c r="AF491" s="434"/>
      <c r="AG491" s="434"/>
    </row>
    <row r="492" spans="1:33" ht="14.25" customHeight="1">
      <c r="A492" s="434"/>
      <c r="B492" s="575"/>
      <c r="C492" s="434"/>
      <c r="D492" s="434"/>
      <c r="E492" s="434"/>
      <c r="F492" s="434"/>
      <c r="G492" s="434"/>
      <c r="H492" s="434"/>
      <c r="I492" s="434"/>
      <c r="J492" s="575"/>
      <c r="K492" s="434"/>
      <c r="L492" s="434"/>
      <c r="M492" s="434"/>
      <c r="N492" s="434"/>
      <c r="O492" s="434"/>
      <c r="P492" s="434"/>
      <c r="Q492" s="434"/>
      <c r="R492" s="434"/>
      <c r="S492" s="434"/>
      <c r="T492" s="434"/>
      <c r="U492" s="434"/>
      <c r="V492" s="434"/>
      <c r="W492" s="434"/>
      <c r="X492" s="434"/>
      <c r="Y492" s="434"/>
      <c r="Z492" s="434"/>
      <c r="AA492" s="434"/>
      <c r="AB492" s="434"/>
      <c r="AC492" s="434"/>
      <c r="AD492" s="434"/>
      <c r="AE492" s="434"/>
      <c r="AF492" s="434"/>
      <c r="AG492" s="434"/>
    </row>
    <row r="493" spans="1:33" ht="14.25" customHeight="1">
      <c r="A493" s="434"/>
      <c r="B493" s="575"/>
      <c r="C493" s="434"/>
      <c r="D493" s="434"/>
      <c r="E493" s="434"/>
      <c r="F493" s="434"/>
      <c r="G493" s="434"/>
      <c r="H493" s="434"/>
      <c r="I493" s="434"/>
      <c r="J493" s="575"/>
      <c r="K493" s="434"/>
      <c r="L493" s="434"/>
      <c r="M493" s="434"/>
      <c r="N493" s="434"/>
      <c r="O493" s="434"/>
      <c r="P493" s="434"/>
      <c r="Q493" s="434"/>
      <c r="R493" s="434"/>
      <c r="S493" s="434"/>
      <c r="T493" s="434"/>
      <c r="U493" s="434"/>
      <c r="V493" s="434"/>
      <c r="W493" s="434"/>
      <c r="X493" s="434"/>
      <c r="Y493" s="434"/>
      <c r="Z493" s="434"/>
      <c r="AA493" s="434"/>
      <c r="AB493" s="434"/>
      <c r="AC493" s="434"/>
      <c r="AD493" s="434"/>
      <c r="AE493" s="434"/>
      <c r="AF493" s="434"/>
      <c r="AG493" s="434"/>
    </row>
    <row r="494" spans="1:33" ht="14.25" customHeight="1">
      <c r="A494" s="434"/>
      <c r="B494" s="575"/>
      <c r="C494" s="434"/>
      <c r="D494" s="434"/>
      <c r="E494" s="434"/>
      <c r="F494" s="434"/>
      <c r="G494" s="434"/>
      <c r="H494" s="434"/>
      <c r="I494" s="434"/>
      <c r="J494" s="575"/>
      <c r="K494" s="434"/>
      <c r="L494" s="434"/>
      <c r="M494" s="434"/>
      <c r="N494" s="434"/>
      <c r="O494" s="434"/>
      <c r="P494" s="434"/>
      <c r="Q494" s="434"/>
      <c r="R494" s="434"/>
      <c r="S494" s="434"/>
      <c r="T494" s="434"/>
      <c r="U494" s="434"/>
      <c r="V494" s="434"/>
      <c r="W494" s="434"/>
      <c r="X494" s="434"/>
      <c r="Y494" s="434"/>
      <c r="Z494" s="434"/>
      <c r="AA494" s="434"/>
      <c r="AB494" s="434"/>
      <c r="AC494" s="434"/>
      <c r="AD494" s="434"/>
      <c r="AE494" s="434"/>
      <c r="AF494" s="434"/>
      <c r="AG494" s="434"/>
    </row>
    <row r="495" spans="1:33" ht="14.25" customHeight="1">
      <c r="A495" s="434"/>
      <c r="B495" s="575"/>
      <c r="C495" s="434"/>
      <c r="D495" s="434"/>
      <c r="E495" s="434"/>
      <c r="F495" s="434"/>
      <c r="G495" s="434"/>
      <c r="H495" s="434"/>
      <c r="I495" s="434"/>
      <c r="J495" s="575"/>
      <c r="K495" s="434"/>
      <c r="L495" s="434"/>
      <c r="M495" s="434"/>
      <c r="N495" s="434"/>
      <c r="O495" s="434"/>
      <c r="P495" s="434"/>
      <c r="Q495" s="434"/>
      <c r="R495" s="434"/>
      <c r="S495" s="434"/>
      <c r="T495" s="434"/>
      <c r="U495" s="434"/>
      <c r="V495" s="434"/>
      <c r="W495" s="434"/>
      <c r="X495" s="434"/>
      <c r="Y495" s="434"/>
      <c r="Z495" s="434"/>
      <c r="AA495" s="434"/>
      <c r="AB495" s="434"/>
      <c r="AC495" s="434"/>
      <c r="AD495" s="434"/>
      <c r="AE495" s="434"/>
      <c r="AF495" s="434"/>
      <c r="AG495" s="434"/>
    </row>
    <row r="496" spans="1:33" ht="14.25" customHeight="1">
      <c r="A496" s="434"/>
      <c r="B496" s="575"/>
      <c r="C496" s="434"/>
      <c r="D496" s="434"/>
      <c r="E496" s="434"/>
      <c r="F496" s="434"/>
      <c r="G496" s="434"/>
      <c r="H496" s="434"/>
      <c r="I496" s="434"/>
      <c r="J496" s="575"/>
      <c r="K496" s="434"/>
      <c r="L496" s="434"/>
      <c r="M496" s="434"/>
      <c r="N496" s="434"/>
      <c r="O496" s="434"/>
      <c r="P496" s="434"/>
      <c r="Q496" s="434"/>
      <c r="R496" s="434"/>
      <c r="S496" s="434"/>
      <c r="T496" s="434"/>
      <c r="U496" s="434"/>
      <c r="V496" s="434"/>
      <c r="W496" s="434"/>
      <c r="X496" s="434"/>
      <c r="Y496" s="434"/>
      <c r="Z496" s="434"/>
      <c r="AA496" s="434"/>
      <c r="AB496" s="434"/>
      <c r="AC496" s="434"/>
      <c r="AD496" s="434"/>
      <c r="AE496" s="434"/>
      <c r="AF496" s="434"/>
      <c r="AG496" s="434"/>
    </row>
    <row r="497" spans="1:33" ht="14.25" customHeight="1">
      <c r="A497" s="434"/>
      <c r="B497" s="575"/>
      <c r="C497" s="434"/>
      <c r="D497" s="434"/>
      <c r="E497" s="434"/>
      <c r="F497" s="434"/>
      <c r="G497" s="434"/>
      <c r="H497" s="434"/>
      <c r="I497" s="434"/>
      <c r="J497" s="575"/>
      <c r="K497" s="434"/>
      <c r="L497" s="434"/>
      <c r="M497" s="434"/>
      <c r="N497" s="434"/>
      <c r="O497" s="434"/>
      <c r="P497" s="434"/>
      <c r="Q497" s="434"/>
      <c r="R497" s="434"/>
      <c r="S497" s="434"/>
      <c r="T497" s="434"/>
      <c r="U497" s="434"/>
      <c r="V497" s="434"/>
      <c r="W497" s="434"/>
      <c r="X497" s="434"/>
      <c r="Y497" s="434"/>
      <c r="Z497" s="434"/>
      <c r="AA497" s="434"/>
      <c r="AB497" s="434"/>
      <c r="AC497" s="434"/>
      <c r="AD497" s="434"/>
      <c r="AE497" s="434"/>
      <c r="AF497" s="434"/>
      <c r="AG497" s="434"/>
    </row>
    <row r="498" spans="1:33" ht="14.25" customHeight="1">
      <c r="A498" s="434"/>
      <c r="B498" s="575"/>
      <c r="C498" s="434"/>
      <c r="D498" s="434"/>
      <c r="E498" s="434"/>
      <c r="F498" s="434"/>
      <c r="G498" s="434"/>
      <c r="H498" s="434"/>
      <c r="I498" s="434"/>
      <c r="J498" s="575"/>
      <c r="K498" s="434"/>
      <c r="L498" s="434"/>
      <c r="M498" s="434"/>
      <c r="N498" s="434"/>
      <c r="O498" s="434"/>
      <c r="P498" s="434"/>
      <c r="Q498" s="434"/>
      <c r="R498" s="434"/>
      <c r="S498" s="434"/>
      <c r="T498" s="434"/>
      <c r="U498" s="434"/>
      <c r="V498" s="434"/>
      <c r="W498" s="434"/>
      <c r="X498" s="434"/>
      <c r="Y498" s="434"/>
      <c r="Z498" s="434"/>
      <c r="AA498" s="434"/>
      <c r="AB498" s="434"/>
      <c r="AC498" s="434"/>
      <c r="AD498" s="434"/>
      <c r="AE498" s="434"/>
      <c r="AF498" s="434"/>
      <c r="AG498" s="434"/>
    </row>
    <row r="499" spans="1:33" ht="14.25" customHeight="1">
      <c r="A499" s="434"/>
      <c r="B499" s="575"/>
      <c r="C499" s="434"/>
      <c r="D499" s="434"/>
      <c r="E499" s="434"/>
      <c r="F499" s="434"/>
      <c r="G499" s="434"/>
      <c r="H499" s="434"/>
      <c r="I499" s="434"/>
      <c r="J499" s="575"/>
      <c r="K499" s="434"/>
      <c r="L499" s="434"/>
      <c r="M499" s="434"/>
      <c r="N499" s="434"/>
      <c r="O499" s="434"/>
      <c r="P499" s="434"/>
      <c r="Q499" s="434"/>
      <c r="R499" s="434"/>
      <c r="S499" s="434"/>
      <c r="T499" s="434"/>
      <c r="U499" s="434"/>
      <c r="V499" s="434"/>
      <c r="W499" s="434"/>
      <c r="X499" s="434"/>
      <c r="Y499" s="434"/>
      <c r="Z499" s="434"/>
      <c r="AA499" s="434"/>
      <c r="AB499" s="434"/>
      <c r="AC499" s="434"/>
      <c r="AD499" s="434"/>
      <c r="AE499" s="434"/>
      <c r="AF499" s="434"/>
      <c r="AG499" s="434"/>
    </row>
    <row r="500" spans="1:33" ht="14.25" customHeight="1">
      <c r="A500" s="434"/>
      <c r="B500" s="575"/>
      <c r="C500" s="434"/>
      <c r="D500" s="434"/>
      <c r="E500" s="434"/>
      <c r="F500" s="434"/>
      <c r="G500" s="434"/>
      <c r="H500" s="434"/>
      <c r="I500" s="434"/>
      <c r="J500" s="575"/>
      <c r="K500" s="434"/>
      <c r="L500" s="434"/>
      <c r="M500" s="434"/>
      <c r="N500" s="434"/>
      <c r="O500" s="434"/>
      <c r="P500" s="434"/>
      <c r="Q500" s="434"/>
      <c r="R500" s="434"/>
      <c r="S500" s="434"/>
      <c r="T500" s="434"/>
      <c r="U500" s="434"/>
      <c r="V500" s="434"/>
      <c r="W500" s="434"/>
      <c r="X500" s="434"/>
      <c r="Y500" s="434"/>
      <c r="Z500" s="434"/>
      <c r="AA500" s="434"/>
      <c r="AB500" s="434"/>
      <c r="AC500" s="434"/>
      <c r="AD500" s="434"/>
      <c r="AE500" s="434"/>
      <c r="AF500" s="434"/>
      <c r="AG500" s="434"/>
    </row>
    <row r="501" spans="1:33" ht="14.25" customHeight="1">
      <c r="A501" s="434"/>
      <c r="B501" s="575"/>
      <c r="C501" s="434"/>
      <c r="D501" s="434"/>
      <c r="E501" s="434"/>
      <c r="F501" s="434"/>
      <c r="G501" s="434"/>
      <c r="H501" s="434"/>
      <c r="I501" s="434"/>
      <c r="J501" s="575"/>
      <c r="K501" s="434"/>
      <c r="L501" s="434"/>
      <c r="M501" s="434"/>
      <c r="N501" s="434"/>
      <c r="O501" s="434"/>
      <c r="P501" s="434"/>
      <c r="Q501" s="434"/>
      <c r="R501" s="434"/>
      <c r="S501" s="434"/>
      <c r="T501" s="434"/>
      <c r="U501" s="434"/>
      <c r="V501" s="434"/>
      <c r="W501" s="434"/>
      <c r="X501" s="434"/>
      <c r="Y501" s="434"/>
      <c r="Z501" s="434"/>
      <c r="AA501" s="434"/>
      <c r="AB501" s="434"/>
      <c r="AC501" s="434"/>
      <c r="AD501" s="434"/>
      <c r="AE501" s="434"/>
      <c r="AF501" s="434"/>
      <c r="AG501" s="434"/>
    </row>
    <row r="502" spans="1:33" ht="14.25" customHeight="1">
      <c r="A502" s="434"/>
      <c r="B502" s="575"/>
      <c r="C502" s="434"/>
      <c r="D502" s="434"/>
      <c r="E502" s="434"/>
      <c r="F502" s="434"/>
      <c r="G502" s="434"/>
      <c r="H502" s="434"/>
      <c r="I502" s="434"/>
      <c r="J502" s="575"/>
      <c r="K502" s="434"/>
      <c r="L502" s="434"/>
      <c r="M502" s="434"/>
      <c r="N502" s="434"/>
      <c r="O502" s="434"/>
      <c r="P502" s="434"/>
      <c r="Q502" s="434"/>
      <c r="R502" s="434"/>
      <c r="S502" s="434"/>
      <c r="T502" s="434"/>
      <c r="U502" s="434"/>
      <c r="V502" s="434"/>
      <c r="W502" s="434"/>
      <c r="X502" s="434"/>
      <c r="Y502" s="434"/>
      <c r="Z502" s="434"/>
      <c r="AA502" s="434"/>
      <c r="AB502" s="434"/>
      <c r="AC502" s="434"/>
      <c r="AD502" s="434"/>
      <c r="AE502" s="434"/>
      <c r="AF502" s="434"/>
      <c r="AG502" s="434"/>
    </row>
    <row r="503" spans="1:33" ht="14.25" customHeight="1">
      <c r="A503" s="434"/>
      <c r="B503" s="575"/>
      <c r="C503" s="434"/>
      <c r="D503" s="434"/>
      <c r="E503" s="434"/>
      <c r="F503" s="434"/>
      <c r="G503" s="434"/>
      <c r="H503" s="434"/>
      <c r="I503" s="434"/>
      <c r="J503" s="575"/>
      <c r="K503" s="434"/>
      <c r="L503" s="434"/>
      <c r="M503" s="434"/>
      <c r="N503" s="434"/>
      <c r="O503" s="434"/>
      <c r="P503" s="434"/>
      <c r="Q503" s="434"/>
      <c r="R503" s="434"/>
      <c r="S503" s="434"/>
      <c r="T503" s="434"/>
      <c r="U503" s="434"/>
      <c r="V503" s="434"/>
      <c r="W503" s="434"/>
      <c r="X503" s="434"/>
      <c r="Y503" s="434"/>
      <c r="Z503" s="434"/>
      <c r="AA503" s="434"/>
      <c r="AB503" s="434"/>
      <c r="AC503" s="434"/>
      <c r="AD503" s="434"/>
      <c r="AE503" s="434"/>
      <c r="AF503" s="434"/>
      <c r="AG503" s="434"/>
    </row>
    <row r="504" spans="1:33" ht="14.25" customHeight="1">
      <c r="A504" s="434"/>
      <c r="B504" s="575"/>
      <c r="C504" s="434"/>
      <c r="D504" s="434"/>
      <c r="E504" s="434"/>
      <c r="F504" s="434"/>
      <c r="G504" s="434"/>
      <c r="H504" s="434"/>
      <c r="I504" s="434"/>
      <c r="J504" s="575"/>
      <c r="K504" s="434"/>
      <c r="L504" s="434"/>
      <c r="M504" s="434"/>
      <c r="N504" s="434"/>
      <c r="O504" s="434"/>
      <c r="P504" s="434"/>
      <c r="Q504" s="434"/>
      <c r="R504" s="434"/>
      <c r="S504" s="434"/>
      <c r="T504" s="434"/>
      <c r="U504" s="434"/>
      <c r="V504" s="434"/>
      <c r="W504" s="434"/>
      <c r="X504" s="434"/>
      <c r="Y504" s="434"/>
      <c r="Z504" s="434"/>
      <c r="AA504" s="434"/>
      <c r="AB504" s="434"/>
      <c r="AC504" s="434"/>
      <c r="AD504" s="434"/>
      <c r="AE504" s="434"/>
      <c r="AF504" s="434"/>
      <c r="AG504" s="434"/>
    </row>
    <row r="505" spans="1:33" ht="14.25" customHeight="1">
      <c r="A505" s="434"/>
      <c r="B505" s="575"/>
      <c r="C505" s="434"/>
      <c r="D505" s="434"/>
      <c r="E505" s="434"/>
      <c r="F505" s="434"/>
      <c r="G505" s="434"/>
      <c r="H505" s="434"/>
      <c r="I505" s="434"/>
      <c r="J505" s="575"/>
      <c r="K505" s="434"/>
      <c r="L505" s="434"/>
      <c r="M505" s="434"/>
      <c r="N505" s="434"/>
      <c r="O505" s="434"/>
      <c r="P505" s="434"/>
      <c r="Q505" s="434"/>
      <c r="R505" s="434"/>
      <c r="S505" s="434"/>
      <c r="T505" s="434"/>
      <c r="U505" s="434"/>
      <c r="V505" s="434"/>
      <c r="W505" s="434"/>
      <c r="X505" s="434"/>
      <c r="Y505" s="434"/>
      <c r="Z505" s="434"/>
      <c r="AA505" s="434"/>
      <c r="AB505" s="434"/>
      <c r="AC505" s="434"/>
      <c r="AD505" s="434"/>
      <c r="AE505" s="434"/>
      <c r="AF505" s="434"/>
      <c r="AG505" s="434"/>
    </row>
    <row r="506" spans="1:33" ht="14.25" customHeight="1">
      <c r="A506" s="434"/>
      <c r="B506" s="575"/>
      <c r="C506" s="434"/>
      <c r="D506" s="434"/>
      <c r="E506" s="434"/>
      <c r="F506" s="434"/>
      <c r="G506" s="434"/>
      <c r="H506" s="434"/>
      <c r="I506" s="434"/>
      <c r="J506" s="575"/>
      <c r="K506" s="434"/>
      <c r="L506" s="434"/>
      <c r="M506" s="434"/>
      <c r="N506" s="434"/>
      <c r="O506" s="434"/>
      <c r="P506" s="434"/>
      <c r="Q506" s="434"/>
      <c r="R506" s="434"/>
      <c r="S506" s="434"/>
      <c r="T506" s="434"/>
      <c r="U506" s="434"/>
      <c r="V506" s="434"/>
      <c r="W506" s="434"/>
      <c r="X506" s="434"/>
      <c r="Y506" s="434"/>
      <c r="Z506" s="434"/>
      <c r="AA506" s="434"/>
      <c r="AB506" s="434"/>
      <c r="AC506" s="434"/>
      <c r="AD506" s="434"/>
      <c r="AE506" s="434"/>
      <c r="AF506" s="434"/>
      <c r="AG506" s="434"/>
    </row>
    <row r="507" spans="1:33" ht="14.25" customHeight="1">
      <c r="A507" s="434"/>
      <c r="B507" s="575"/>
      <c r="C507" s="434"/>
      <c r="D507" s="434"/>
      <c r="E507" s="434"/>
      <c r="F507" s="434"/>
      <c r="G507" s="434"/>
      <c r="H507" s="434"/>
      <c r="I507" s="434"/>
      <c r="J507" s="575"/>
      <c r="K507" s="434"/>
      <c r="L507" s="434"/>
      <c r="M507" s="434"/>
      <c r="N507" s="434"/>
      <c r="O507" s="434"/>
      <c r="P507" s="434"/>
      <c r="Q507" s="434"/>
      <c r="R507" s="434"/>
      <c r="S507" s="434"/>
      <c r="T507" s="434"/>
      <c r="U507" s="434"/>
      <c r="V507" s="434"/>
      <c r="W507" s="434"/>
      <c r="X507" s="434"/>
      <c r="Y507" s="434"/>
      <c r="Z507" s="434"/>
      <c r="AA507" s="434"/>
      <c r="AB507" s="434"/>
      <c r="AC507" s="434"/>
      <c r="AD507" s="434"/>
      <c r="AE507" s="434"/>
      <c r="AF507" s="434"/>
      <c r="AG507" s="434"/>
    </row>
    <row r="508" spans="1:33" ht="14.25" customHeight="1">
      <c r="A508" s="434"/>
      <c r="B508" s="575"/>
      <c r="C508" s="434"/>
      <c r="D508" s="434"/>
      <c r="E508" s="434"/>
      <c r="F508" s="434"/>
      <c r="G508" s="434"/>
      <c r="H508" s="434"/>
      <c r="I508" s="434"/>
      <c r="J508" s="575"/>
      <c r="K508" s="434"/>
      <c r="L508" s="434"/>
      <c r="M508" s="434"/>
      <c r="N508" s="434"/>
      <c r="O508" s="434"/>
      <c r="P508" s="434"/>
      <c r="Q508" s="434"/>
      <c r="R508" s="434"/>
      <c r="S508" s="434"/>
      <c r="T508" s="434"/>
      <c r="U508" s="434"/>
      <c r="V508" s="434"/>
      <c r="W508" s="434"/>
      <c r="X508" s="434"/>
      <c r="Y508" s="434"/>
      <c r="Z508" s="434"/>
      <c r="AA508" s="434"/>
      <c r="AB508" s="434"/>
      <c r="AC508" s="434"/>
      <c r="AD508" s="434"/>
      <c r="AE508" s="434"/>
      <c r="AF508" s="434"/>
      <c r="AG508" s="434"/>
    </row>
    <row r="509" spans="1:33" ht="14.25" customHeight="1">
      <c r="A509" s="434"/>
      <c r="B509" s="575"/>
      <c r="C509" s="434"/>
      <c r="D509" s="434"/>
      <c r="E509" s="434"/>
      <c r="F509" s="434"/>
      <c r="G509" s="434"/>
      <c r="H509" s="434"/>
      <c r="I509" s="434"/>
      <c r="J509" s="575"/>
      <c r="K509" s="434"/>
      <c r="L509" s="434"/>
      <c r="M509" s="434"/>
      <c r="N509" s="434"/>
      <c r="O509" s="434"/>
      <c r="P509" s="434"/>
      <c r="Q509" s="434"/>
      <c r="R509" s="434"/>
      <c r="S509" s="434"/>
      <c r="T509" s="434"/>
      <c r="U509" s="434"/>
      <c r="V509" s="434"/>
      <c r="W509" s="434"/>
      <c r="X509" s="434"/>
      <c r="Y509" s="434"/>
      <c r="Z509" s="434"/>
      <c r="AA509" s="434"/>
      <c r="AB509" s="434"/>
      <c r="AC509" s="434"/>
      <c r="AD509" s="434"/>
      <c r="AE509" s="434"/>
      <c r="AF509" s="434"/>
      <c r="AG509" s="434"/>
    </row>
    <row r="510" spans="1:33" ht="14.25" customHeight="1">
      <c r="A510" s="434"/>
      <c r="B510" s="575"/>
      <c r="C510" s="434"/>
      <c r="D510" s="434"/>
      <c r="E510" s="434"/>
      <c r="F510" s="434"/>
      <c r="G510" s="434"/>
      <c r="H510" s="434"/>
      <c r="I510" s="434"/>
      <c r="J510" s="575"/>
      <c r="K510" s="434"/>
      <c r="L510" s="434"/>
      <c r="M510" s="434"/>
      <c r="N510" s="434"/>
      <c r="O510" s="434"/>
      <c r="P510" s="434"/>
      <c r="Q510" s="434"/>
      <c r="R510" s="434"/>
      <c r="S510" s="434"/>
      <c r="T510" s="434"/>
      <c r="U510" s="434"/>
      <c r="V510" s="434"/>
      <c r="W510" s="434"/>
      <c r="X510" s="434"/>
      <c r="Y510" s="434"/>
      <c r="Z510" s="434"/>
      <c r="AA510" s="434"/>
      <c r="AB510" s="434"/>
      <c r="AC510" s="434"/>
      <c r="AD510" s="434"/>
      <c r="AE510" s="434"/>
      <c r="AF510" s="434"/>
      <c r="AG510" s="434"/>
    </row>
    <row r="511" spans="1:33" ht="14.25" customHeight="1">
      <c r="A511" s="434"/>
      <c r="B511" s="575"/>
      <c r="C511" s="434"/>
      <c r="D511" s="434"/>
      <c r="E511" s="434"/>
      <c r="F511" s="434"/>
      <c r="G511" s="434"/>
      <c r="H511" s="434"/>
      <c r="I511" s="434"/>
      <c r="J511" s="575"/>
      <c r="K511" s="434"/>
      <c r="L511" s="434"/>
      <c r="M511" s="434"/>
      <c r="N511" s="434"/>
      <c r="O511" s="434"/>
      <c r="P511" s="434"/>
      <c r="Q511" s="434"/>
      <c r="R511" s="434"/>
      <c r="S511" s="434"/>
      <c r="T511" s="434"/>
      <c r="U511" s="434"/>
      <c r="V511" s="434"/>
      <c r="W511" s="434"/>
      <c r="X511" s="434"/>
      <c r="Y511" s="434"/>
      <c r="Z511" s="434"/>
      <c r="AA511" s="434"/>
      <c r="AB511" s="434"/>
      <c r="AC511" s="434"/>
      <c r="AD511" s="434"/>
      <c r="AE511" s="434"/>
      <c r="AF511" s="434"/>
      <c r="AG511" s="434"/>
    </row>
    <row r="512" spans="1:33" ht="14.25" customHeight="1">
      <c r="A512" s="434"/>
      <c r="B512" s="575"/>
      <c r="C512" s="434"/>
      <c r="D512" s="434"/>
      <c r="E512" s="434"/>
      <c r="F512" s="434"/>
      <c r="G512" s="434"/>
      <c r="H512" s="434"/>
      <c r="I512" s="434"/>
      <c r="J512" s="575"/>
      <c r="K512" s="434"/>
      <c r="L512" s="434"/>
      <c r="M512" s="434"/>
      <c r="N512" s="434"/>
      <c r="O512" s="434"/>
      <c r="P512" s="434"/>
      <c r="Q512" s="434"/>
      <c r="R512" s="434"/>
      <c r="S512" s="434"/>
      <c r="T512" s="434"/>
      <c r="U512" s="434"/>
      <c r="V512" s="434"/>
      <c r="W512" s="434"/>
      <c r="X512" s="434"/>
      <c r="Y512" s="434"/>
      <c r="Z512" s="434"/>
      <c r="AA512" s="434"/>
      <c r="AB512" s="434"/>
      <c r="AC512" s="434"/>
      <c r="AD512" s="434"/>
      <c r="AE512" s="434"/>
      <c r="AF512" s="434"/>
      <c r="AG512" s="434"/>
    </row>
    <row r="513" spans="1:33" ht="14.25" customHeight="1">
      <c r="A513" s="434"/>
      <c r="B513" s="575"/>
      <c r="C513" s="434"/>
      <c r="D513" s="434"/>
      <c r="E513" s="434"/>
      <c r="F513" s="434"/>
      <c r="G513" s="434"/>
      <c r="H513" s="434"/>
      <c r="I513" s="434"/>
      <c r="J513" s="575"/>
      <c r="K513" s="434"/>
      <c r="L513" s="434"/>
      <c r="M513" s="434"/>
      <c r="N513" s="434"/>
      <c r="O513" s="434"/>
      <c r="P513" s="434"/>
      <c r="Q513" s="434"/>
      <c r="R513" s="434"/>
      <c r="S513" s="434"/>
      <c r="T513" s="434"/>
      <c r="U513" s="434"/>
      <c r="V513" s="434"/>
      <c r="W513" s="434"/>
      <c r="X513" s="434"/>
      <c r="Y513" s="434"/>
      <c r="Z513" s="434"/>
      <c r="AA513" s="434"/>
      <c r="AB513" s="434"/>
      <c r="AC513" s="434"/>
      <c r="AD513" s="434"/>
      <c r="AE513" s="434"/>
      <c r="AF513" s="434"/>
      <c r="AG513" s="434"/>
    </row>
    <row r="514" spans="1:33" ht="14.25" customHeight="1">
      <c r="A514" s="434"/>
      <c r="B514" s="575"/>
      <c r="C514" s="434"/>
      <c r="D514" s="434"/>
      <c r="E514" s="434"/>
      <c r="F514" s="434"/>
      <c r="G514" s="434"/>
      <c r="H514" s="434"/>
      <c r="I514" s="434"/>
      <c r="J514" s="575"/>
      <c r="K514" s="434"/>
      <c r="L514" s="434"/>
      <c r="M514" s="434"/>
      <c r="N514" s="434"/>
      <c r="O514" s="434"/>
      <c r="P514" s="434"/>
      <c r="Q514" s="434"/>
      <c r="R514" s="434"/>
      <c r="S514" s="434"/>
      <c r="T514" s="434"/>
      <c r="U514" s="434"/>
      <c r="V514" s="434"/>
      <c r="W514" s="434"/>
      <c r="X514" s="434"/>
      <c r="Y514" s="434"/>
      <c r="Z514" s="434"/>
      <c r="AA514" s="434"/>
      <c r="AB514" s="434"/>
      <c r="AC514" s="434"/>
      <c r="AD514" s="434"/>
      <c r="AE514" s="434"/>
      <c r="AF514" s="434"/>
      <c r="AG514" s="434"/>
    </row>
    <row r="515" spans="1:33" ht="14.25" customHeight="1">
      <c r="A515" s="434"/>
      <c r="B515" s="575"/>
      <c r="C515" s="434"/>
      <c r="D515" s="434"/>
      <c r="E515" s="434"/>
      <c r="F515" s="434"/>
      <c r="G515" s="434"/>
      <c r="H515" s="434"/>
      <c r="I515" s="434"/>
      <c r="J515" s="575"/>
      <c r="K515" s="434"/>
      <c r="L515" s="434"/>
      <c r="M515" s="434"/>
      <c r="N515" s="434"/>
      <c r="O515" s="434"/>
      <c r="P515" s="434"/>
      <c r="Q515" s="434"/>
      <c r="R515" s="434"/>
      <c r="S515" s="434"/>
      <c r="T515" s="434"/>
      <c r="U515" s="434"/>
      <c r="V515" s="434"/>
      <c r="W515" s="434"/>
      <c r="X515" s="434"/>
      <c r="Y515" s="434"/>
      <c r="Z515" s="434"/>
      <c r="AA515" s="434"/>
      <c r="AB515" s="434"/>
      <c r="AC515" s="434"/>
      <c r="AD515" s="434"/>
      <c r="AE515" s="434"/>
      <c r="AF515" s="434"/>
      <c r="AG515" s="434"/>
    </row>
    <row r="516" spans="1:33" ht="14.25" customHeight="1">
      <c r="A516" s="434"/>
      <c r="B516" s="575"/>
      <c r="C516" s="434"/>
      <c r="D516" s="434"/>
      <c r="E516" s="434"/>
      <c r="F516" s="434"/>
      <c r="G516" s="434"/>
      <c r="H516" s="434"/>
      <c r="I516" s="434"/>
      <c r="J516" s="575"/>
      <c r="K516" s="434"/>
      <c r="L516" s="434"/>
      <c r="M516" s="434"/>
      <c r="N516" s="434"/>
      <c r="O516" s="434"/>
      <c r="P516" s="434"/>
      <c r="Q516" s="434"/>
      <c r="R516" s="434"/>
      <c r="S516" s="434"/>
      <c r="T516" s="434"/>
      <c r="U516" s="434"/>
      <c r="V516" s="434"/>
      <c r="W516" s="434"/>
      <c r="X516" s="434"/>
      <c r="Y516" s="434"/>
      <c r="Z516" s="434"/>
      <c r="AA516" s="434"/>
      <c r="AB516" s="434"/>
      <c r="AC516" s="434"/>
      <c r="AD516" s="434"/>
      <c r="AE516" s="434"/>
      <c r="AF516" s="434"/>
      <c r="AG516" s="434"/>
    </row>
    <row r="517" spans="1:33" ht="14.25" customHeight="1">
      <c r="A517" s="434"/>
      <c r="B517" s="575"/>
      <c r="C517" s="434"/>
      <c r="D517" s="434"/>
      <c r="E517" s="434"/>
      <c r="F517" s="434"/>
      <c r="G517" s="434"/>
      <c r="H517" s="434"/>
      <c r="I517" s="434"/>
      <c r="J517" s="575"/>
      <c r="K517" s="434"/>
      <c r="L517" s="434"/>
      <c r="M517" s="434"/>
      <c r="N517" s="434"/>
      <c r="O517" s="434"/>
      <c r="P517" s="434"/>
      <c r="Q517" s="434"/>
      <c r="R517" s="434"/>
      <c r="S517" s="434"/>
      <c r="T517" s="434"/>
      <c r="U517" s="434"/>
      <c r="V517" s="434"/>
      <c r="W517" s="434"/>
      <c r="X517" s="434"/>
      <c r="Y517" s="434"/>
      <c r="Z517" s="434"/>
      <c r="AA517" s="434"/>
      <c r="AB517" s="434"/>
      <c r="AC517" s="434"/>
      <c r="AD517" s="434"/>
      <c r="AE517" s="434"/>
      <c r="AF517" s="434"/>
      <c r="AG517" s="434"/>
    </row>
    <row r="518" spans="1:33" ht="14.25" customHeight="1">
      <c r="A518" s="434"/>
      <c r="B518" s="575"/>
      <c r="C518" s="434"/>
      <c r="D518" s="434"/>
      <c r="E518" s="434"/>
      <c r="F518" s="434"/>
      <c r="G518" s="434"/>
      <c r="H518" s="434"/>
      <c r="I518" s="434"/>
      <c r="J518" s="575"/>
      <c r="K518" s="434"/>
      <c r="L518" s="434"/>
      <c r="M518" s="434"/>
      <c r="N518" s="434"/>
      <c r="O518" s="434"/>
      <c r="P518" s="434"/>
      <c r="Q518" s="434"/>
      <c r="R518" s="434"/>
      <c r="S518" s="434"/>
      <c r="T518" s="434"/>
      <c r="U518" s="434"/>
      <c r="V518" s="434"/>
      <c r="W518" s="434"/>
      <c r="X518" s="434"/>
      <c r="Y518" s="434"/>
      <c r="Z518" s="434"/>
      <c r="AA518" s="434"/>
      <c r="AB518" s="434"/>
      <c r="AC518" s="434"/>
      <c r="AD518" s="434"/>
      <c r="AE518" s="434"/>
      <c r="AF518" s="434"/>
      <c r="AG518" s="434"/>
    </row>
    <row r="519" spans="1:33" ht="14.25" customHeight="1">
      <c r="A519" s="434"/>
      <c r="B519" s="575"/>
      <c r="C519" s="434"/>
      <c r="D519" s="434"/>
      <c r="E519" s="434"/>
      <c r="F519" s="434"/>
      <c r="G519" s="434"/>
      <c r="H519" s="434"/>
      <c r="I519" s="434"/>
      <c r="J519" s="575"/>
      <c r="K519" s="434"/>
      <c r="L519" s="434"/>
      <c r="M519" s="434"/>
      <c r="N519" s="434"/>
      <c r="O519" s="434"/>
      <c r="P519" s="434"/>
      <c r="Q519" s="434"/>
      <c r="R519" s="434"/>
      <c r="S519" s="434"/>
      <c r="T519" s="434"/>
      <c r="U519" s="434"/>
      <c r="V519" s="434"/>
      <c r="W519" s="434"/>
      <c r="X519" s="434"/>
      <c r="Y519" s="434"/>
      <c r="Z519" s="434"/>
      <c r="AA519" s="434"/>
      <c r="AB519" s="434"/>
      <c r="AC519" s="434"/>
      <c r="AD519" s="434"/>
      <c r="AE519" s="434"/>
      <c r="AF519" s="434"/>
      <c r="AG519" s="434"/>
    </row>
    <row r="520" spans="1:33" ht="14.25" customHeight="1">
      <c r="A520" s="434"/>
      <c r="B520" s="575"/>
      <c r="C520" s="434"/>
      <c r="D520" s="434"/>
      <c r="E520" s="434"/>
      <c r="F520" s="434"/>
      <c r="G520" s="434"/>
      <c r="H520" s="434"/>
      <c r="I520" s="434"/>
      <c r="J520" s="575"/>
      <c r="K520" s="434"/>
      <c r="L520" s="434"/>
      <c r="M520" s="434"/>
      <c r="N520" s="434"/>
      <c r="O520" s="434"/>
      <c r="P520" s="434"/>
      <c r="Q520" s="434"/>
      <c r="R520" s="434"/>
      <c r="S520" s="434"/>
      <c r="T520" s="434"/>
      <c r="U520" s="434"/>
      <c r="V520" s="434"/>
      <c r="W520" s="434"/>
      <c r="X520" s="434"/>
      <c r="Y520" s="434"/>
      <c r="Z520" s="434"/>
      <c r="AA520" s="434"/>
      <c r="AB520" s="434"/>
      <c r="AC520" s="434"/>
      <c r="AD520" s="434"/>
      <c r="AE520" s="434"/>
      <c r="AF520" s="434"/>
      <c r="AG520" s="434"/>
    </row>
    <row r="521" spans="1:33" ht="14.25" customHeight="1">
      <c r="A521" s="434"/>
      <c r="B521" s="575"/>
      <c r="C521" s="434"/>
      <c r="D521" s="434"/>
      <c r="E521" s="434"/>
      <c r="F521" s="434"/>
      <c r="G521" s="434"/>
      <c r="H521" s="434"/>
      <c r="I521" s="434"/>
      <c r="J521" s="575"/>
      <c r="K521" s="434"/>
      <c r="L521" s="434"/>
      <c r="M521" s="434"/>
      <c r="N521" s="434"/>
      <c r="O521" s="434"/>
      <c r="P521" s="434"/>
      <c r="Q521" s="434"/>
      <c r="R521" s="434"/>
      <c r="S521" s="434"/>
      <c r="T521" s="434"/>
      <c r="U521" s="434"/>
      <c r="V521" s="434"/>
      <c r="W521" s="434"/>
      <c r="X521" s="434"/>
      <c r="Y521" s="434"/>
      <c r="Z521" s="434"/>
      <c r="AA521" s="434"/>
      <c r="AB521" s="434"/>
      <c r="AC521" s="434"/>
      <c r="AD521" s="434"/>
      <c r="AE521" s="434"/>
      <c r="AF521" s="434"/>
      <c r="AG521" s="434"/>
    </row>
    <row r="522" spans="1:33" ht="14.25" customHeight="1">
      <c r="A522" s="434"/>
      <c r="B522" s="575"/>
      <c r="C522" s="434"/>
      <c r="D522" s="434"/>
      <c r="E522" s="434"/>
      <c r="F522" s="434"/>
      <c r="G522" s="434"/>
      <c r="H522" s="434"/>
      <c r="I522" s="434"/>
      <c r="J522" s="575"/>
      <c r="K522" s="434"/>
      <c r="L522" s="434"/>
      <c r="M522" s="434"/>
      <c r="N522" s="434"/>
      <c r="O522" s="434"/>
      <c r="P522" s="434"/>
      <c r="Q522" s="434"/>
      <c r="R522" s="434"/>
      <c r="S522" s="434"/>
      <c r="T522" s="434"/>
      <c r="U522" s="434"/>
      <c r="V522" s="434"/>
      <c r="W522" s="434"/>
      <c r="X522" s="434"/>
      <c r="Y522" s="434"/>
      <c r="Z522" s="434"/>
      <c r="AA522" s="434"/>
      <c r="AB522" s="434"/>
      <c r="AC522" s="434"/>
      <c r="AD522" s="434"/>
      <c r="AE522" s="434"/>
      <c r="AF522" s="434"/>
      <c r="AG522" s="434"/>
    </row>
    <row r="523" spans="1:33" ht="14.25" customHeight="1">
      <c r="A523" s="434"/>
      <c r="B523" s="575"/>
      <c r="C523" s="434"/>
      <c r="D523" s="434"/>
      <c r="E523" s="434"/>
      <c r="F523" s="434"/>
      <c r="G523" s="434"/>
      <c r="H523" s="434"/>
      <c r="I523" s="434"/>
      <c r="J523" s="575"/>
      <c r="K523" s="434"/>
      <c r="L523" s="434"/>
      <c r="M523" s="434"/>
      <c r="N523" s="434"/>
      <c r="O523" s="434"/>
      <c r="P523" s="434"/>
      <c r="Q523" s="434"/>
      <c r="R523" s="434"/>
      <c r="S523" s="434"/>
      <c r="T523" s="434"/>
      <c r="U523" s="434"/>
      <c r="V523" s="434"/>
      <c r="W523" s="434"/>
      <c r="X523" s="434"/>
      <c r="Y523" s="434"/>
      <c r="Z523" s="434"/>
      <c r="AA523" s="434"/>
      <c r="AB523" s="434"/>
      <c r="AC523" s="434"/>
      <c r="AD523" s="434"/>
      <c r="AE523" s="434"/>
      <c r="AF523" s="434"/>
      <c r="AG523" s="434"/>
    </row>
    <row r="524" spans="1:33" ht="14.25" customHeight="1">
      <c r="A524" s="434"/>
      <c r="B524" s="575"/>
      <c r="C524" s="434"/>
      <c r="D524" s="434"/>
      <c r="E524" s="434"/>
      <c r="F524" s="434"/>
      <c r="G524" s="434"/>
      <c r="H524" s="434"/>
      <c r="I524" s="434"/>
      <c r="J524" s="575"/>
      <c r="K524" s="434"/>
      <c r="L524" s="434"/>
      <c r="M524" s="434"/>
      <c r="N524" s="434"/>
      <c r="O524" s="434"/>
      <c r="P524" s="434"/>
      <c r="Q524" s="434"/>
      <c r="R524" s="434"/>
      <c r="S524" s="434"/>
      <c r="T524" s="434"/>
      <c r="U524" s="434"/>
      <c r="V524" s="434"/>
      <c r="W524" s="434"/>
      <c r="X524" s="434"/>
      <c r="Y524" s="434"/>
      <c r="Z524" s="434"/>
      <c r="AA524" s="434"/>
      <c r="AB524" s="434"/>
      <c r="AC524" s="434"/>
      <c r="AD524" s="434"/>
      <c r="AE524" s="434"/>
      <c r="AF524" s="434"/>
      <c r="AG524" s="434"/>
    </row>
    <row r="525" spans="1:33" ht="14.25" customHeight="1">
      <c r="A525" s="434"/>
      <c r="B525" s="575"/>
      <c r="C525" s="434"/>
      <c r="D525" s="434"/>
      <c r="E525" s="434"/>
      <c r="F525" s="434"/>
      <c r="G525" s="434"/>
      <c r="H525" s="434"/>
      <c r="I525" s="434"/>
      <c r="J525" s="575"/>
      <c r="K525" s="434"/>
      <c r="L525" s="434"/>
      <c r="M525" s="434"/>
      <c r="N525" s="434"/>
      <c r="O525" s="434"/>
      <c r="P525" s="434"/>
      <c r="Q525" s="434"/>
      <c r="R525" s="434"/>
      <c r="S525" s="434"/>
      <c r="T525" s="434"/>
      <c r="U525" s="434"/>
      <c r="V525" s="434"/>
      <c r="W525" s="434"/>
      <c r="X525" s="434"/>
      <c r="Y525" s="434"/>
      <c r="Z525" s="434"/>
      <c r="AA525" s="434"/>
      <c r="AB525" s="434"/>
      <c r="AC525" s="434"/>
      <c r="AD525" s="434"/>
      <c r="AE525" s="434"/>
      <c r="AF525" s="434"/>
      <c r="AG525" s="434"/>
    </row>
    <row r="526" spans="1:33" ht="14.25" customHeight="1">
      <c r="A526" s="434"/>
      <c r="B526" s="575"/>
      <c r="C526" s="434"/>
      <c r="D526" s="434"/>
      <c r="E526" s="434"/>
      <c r="F526" s="434"/>
      <c r="G526" s="434"/>
      <c r="H526" s="434"/>
      <c r="I526" s="434"/>
      <c r="J526" s="575"/>
      <c r="K526" s="434"/>
      <c r="L526" s="434"/>
      <c r="M526" s="434"/>
      <c r="N526" s="434"/>
      <c r="O526" s="434"/>
      <c r="P526" s="434"/>
      <c r="Q526" s="434"/>
      <c r="R526" s="434"/>
      <c r="S526" s="434"/>
      <c r="T526" s="434"/>
      <c r="U526" s="434"/>
      <c r="V526" s="434"/>
      <c r="W526" s="434"/>
      <c r="X526" s="434"/>
      <c r="Y526" s="434"/>
      <c r="Z526" s="434"/>
      <c r="AA526" s="434"/>
      <c r="AB526" s="434"/>
      <c r="AC526" s="434"/>
      <c r="AD526" s="434"/>
      <c r="AE526" s="434"/>
      <c r="AF526" s="434"/>
      <c r="AG526" s="434"/>
    </row>
    <row r="527" spans="1:33" ht="14.25" customHeight="1">
      <c r="A527" s="434"/>
      <c r="B527" s="575"/>
      <c r="C527" s="434"/>
      <c r="D527" s="434"/>
      <c r="E527" s="434"/>
      <c r="F527" s="434"/>
      <c r="G527" s="434"/>
      <c r="H527" s="434"/>
      <c r="I527" s="434"/>
      <c r="J527" s="575"/>
      <c r="K527" s="434"/>
      <c r="L527" s="434"/>
      <c r="M527" s="434"/>
      <c r="N527" s="434"/>
      <c r="O527" s="434"/>
      <c r="P527" s="434"/>
      <c r="Q527" s="434"/>
      <c r="R527" s="434"/>
      <c r="S527" s="434"/>
      <c r="T527" s="434"/>
      <c r="U527" s="434"/>
      <c r="V527" s="434"/>
      <c r="W527" s="434"/>
      <c r="X527" s="434"/>
      <c r="Y527" s="434"/>
      <c r="Z527" s="434"/>
      <c r="AA527" s="434"/>
      <c r="AB527" s="434"/>
      <c r="AC527" s="434"/>
      <c r="AD527" s="434"/>
      <c r="AE527" s="434"/>
      <c r="AF527" s="434"/>
      <c r="AG527" s="434"/>
    </row>
    <row r="528" spans="1:33" ht="14.25" customHeight="1">
      <c r="A528" s="434"/>
      <c r="B528" s="575"/>
      <c r="C528" s="434"/>
      <c r="D528" s="434"/>
      <c r="E528" s="434"/>
      <c r="F528" s="434"/>
      <c r="G528" s="434"/>
      <c r="H528" s="434"/>
      <c r="I528" s="434"/>
      <c r="J528" s="575"/>
      <c r="K528" s="434"/>
      <c r="L528" s="434"/>
      <c r="M528" s="434"/>
      <c r="N528" s="434"/>
      <c r="O528" s="434"/>
      <c r="P528" s="434"/>
      <c r="Q528" s="434"/>
      <c r="R528" s="434"/>
      <c r="S528" s="434"/>
      <c r="T528" s="434"/>
      <c r="U528" s="434"/>
      <c r="V528" s="434"/>
      <c r="W528" s="434"/>
      <c r="X528" s="434"/>
      <c r="Y528" s="434"/>
      <c r="Z528" s="434"/>
      <c r="AA528" s="434"/>
      <c r="AB528" s="434"/>
      <c r="AC528" s="434"/>
      <c r="AD528" s="434"/>
      <c r="AE528" s="434"/>
      <c r="AF528" s="434"/>
      <c r="AG528" s="434"/>
    </row>
    <row r="529" spans="1:33" ht="14.25" customHeight="1">
      <c r="A529" s="434"/>
      <c r="B529" s="575"/>
      <c r="C529" s="434"/>
      <c r="D529" s="434"/>
      <c r="E529" s="434"/>
      <c r="F529" s="434"/>
      <c r="G529" s="434"/>
      <c r="H529" s="434"/>
      <c r="I529" s="434"/>
      <c r="J529" s="575"/>
      <c r="K529" s="434"/>
      <c r="L529" s="434"/>
      <c r="M529" s="434"/>
      <c r="N529" s="434"/>
      <c r="O529" s="434"/>
      <c r="P529" s="434"/>
      <c r="Q529" s="434"/>
      <c r="R529" s="434"/>
      <c r="S529" s="434"/>
      <c r="T529" s="434"/>
      <c r="U529" s="434"/>
      <c r="V529" s="434"/>
      <c r="W529" s="434"/>
      <c r="X529" s="434"/>
      <c r="Y529" s="434"/>
      <c r="Z529" s="434"/>
      <c r="AA529" s="434"/>
      <c r="AB529" s="434"/>
      <c r="AC529" s="434"/>
      <c r="AD529" s="434"/>
      <c r="AE529" s="434"/>
      <c r="AF529" s="434"/>
      <c r="AG529" s="434"/>
    </row>
    <row r="530" spans="1:33" ht="14.25" customHeight="1">
      <c r="A530" s="434"/>
      <c r="B530" s="575"/>
      <c r="C530" s="434"/>
      <c r="D530" s="434"/>
      <c r="E530" s="434"/>
      <c r="F530" s="434"/>
      <c r="G530" s="434"/>
      <c r="H530" s="434"/>
      <c r="I530" s="434"/>
      <c r="J530" s="575"/>
      <c r="K530" s="434"/>
      <c r="L530" s="434"/>
      <c r="M530" s="434"/>
      <c r="N530" s="434"/>
      <c r="O530" s="434"/>
      <c r="P530" s="434"/>
      <c r="Q530" s="434"/>
      <c r="R530" s="434"/>
      <c r="S530" s="434"/>
      <c r="T530" s="434"/>
      <c r="U530" s="434"/>
      <c r="V530" s="434"/>
      <c r="W530" s="434"/>
      <c r="X530" s="434"/>
      <c r="Y530" s="434"/>
      <c r="Z530" s="434"/>
      <c r="AA530" s="434"/>
      <c r="AB530" s="434"/>
      <c r="AC530" s="434"/>
      <c r="AD530" s="434"/>
      <c r="AE530" s="434"/>
      <c r="AF530" s="434"/>
      <c r="AG530" s="434"/>
    </row>
    <row r="531" spans="1:33" ht="14.25" customHeight="1">
      <c r="A531" s="434"/>
      <c r="B531" s="575"/>
      <c r="C531" s="434"/>
      <c r="D531" s="434"/>
      <c r="E531" s="434"/>
      <c r="F531" s="434"/>
      <c r="G531" s="434"/>
      <c r="H531" s="434"/>
      <c r="I531" s="434"/>
      <c r="J531" s="575"/>
      <c r="K531" s="434"/>
      <c r="L531" s="434"/>
      <c r="M531" s="434"/>
      <c r="N531" s="434"/>
      <c r="O531" s="434"/>
      <c r="P531" s="434"/>
      <c r="Q531" s="434"/>
      <c r="R531" s="434"/>
      <c r="S531" s="434"/>
      <c r="T531" s="434"/>
      <c r="U531" s="434"/>
      <c r="V531" s="434"/>
      <c r="W531" s="434"/>
      <c r="X531" s="434"/>
      <c r="Y531" s="434"/>
      <c r="Z531" s="434"/>
      <c r="AA531" s="434"/>
      <c r="AB531" s="434"/>
      <c r="AC531" s="434"/>
      <c r="AD531" s="434"/>
      <c r="AE531" s="434"/>
      <c r="AF531" s="434"/>
      <c r="AG531" s="434"/>
    </row>
    <row r="532" spans="1:33" ht="14.25" customHeight="1">
      <c r="A532" s="434"/>
      <c r="B532" s="575"/>
      <c r="C532" s="434"/>
      <c r="D532" s="434"/>
      <c r="E532" s="434"/>
      <c r="F532" s="434"/>
      <c r="G532" s="434"/>
      <c r="H532" s="434"/>
      <c r="I532" s="434"/>
      <c r="J532" s="575"/>
      <c r="K532" s="434"/>
      <c r="L532" s="434"/>
      <c r="M532" s="434"/>
      <c r="N532" s="434"/>
      <c r="O532" s="434"/>
      <c r="P532" s="434"/>
      <c r="Q532" s="434"/>
      <c r="R532" s="434"/>
      <c r="S532" s="434"/>
      <c r="T532" s="434"/>
      <c r="U532" s="434"/>
      <c r="V532" s="434"/>
      <c r="W532" s="434"/>
      <c r="X532" s="434"/>
      <c r="Y532" s="434"/>
      <c r="Z532" s="434"/>
      <c r="AA532" s="434"/>
      <c r="AB532" s="434"/>
      <c r="AC532" s="434"/>
      <c r="AD532" s="434"/>
      <c r="AE532" s="434"/>
      <c r="AF532" s="434"/>
      <c r="AG532" s="434"/>
    </row>
    <row r="533" spans="1:33" ht="14.25" customHeight="1">
      <c r="A533" s="434"/>
      <c r="B533" s="575"/>
      <c r="C533" s="434"/>
      <c r="D533" s="434"/>
      <c r="E533" s="434"/>
      <c r="F533" s="434"/>
      <c r="G533" s="434"/>
      <c r="H533" s="434"/>
      <c r="I533" s="434"/>
      <c r="J533" s="575"/>
      <c r="K533" s="434"/>
      <c r="L533" s="434"/>
      <c r="M533" s="434"/>
      <c r="N533" s="434"/>
      <c r="O533" s="434"/>
      <c r="P533" s="434"/>
      <c r="Q533" s="434"/>
      <c r="R533" s="434"/>
      <c r="S533" s="434"/>
      <c r="T533" s="434"/>
      <c r="U533" s="434"/>
      <c r="V533" s="434"/>
      <c r="W533" s="434"/>
      <c r="X533" s="434"/>
      <c r="Y533" s="434"/>
      <c r="Z533" s="434"/>
      <c r="AA533" s="434"/>
      <c r="AB533" s="434"/>
      <c r="AC533" s="434"/>
      <c r="AD533" s="434"/>
      <c r="AE533" s="434"/>
      <c r="AF533" s="434"/>
      <c r="AG533" s="434"/>
    </row>
    <row r="534" spans="1:33" ht="14.25" customHeight="1">
      <c r="A534" s="434"/>
      <c r="B534" s="575"/>
      <c r="C534" s="434"/>
      <c r="D534" s="434"/>
      <c r="E534" s="434"/>
      <c r="F534" s="434"/>
      <c r="G534" s="434"/>
      <c r="H534" s="434"/>
      <c r="I534" s="434"/>
      <c r="J534" s="575"/>
      <c r="K534" s="434"/>
      <c r="L534" s="434"/>
      <c r="M534" s="434"/>
      <c r="N534" s="434"/>
      <c r="O534" s="434"/>
      <c r="P534" s="434"/>
      <c r="Q534" s="434"/>
      <c r="R534" s="434"/>
      <c r="S534" s="434"/>
      <c r="T534" s="434"/>
      <c r="U534" s="434"/>
      <c r="V534" s="434"/>
      <c r="W534" s="434"/>
      <c r="X534" s="434"/>
      <c r="Y534" s="434"/>
      <c r="Z534" s="434"/>
      <c r="AA534" s="434"/>
      <c r="AB534" s="434"/>
      <c r="AC534" s="434"/>
      <c r="AD534" s="434"/>
      <c r="AE534" s="434"/>
      <c r="AF534" s="434"/>
      <c r="AG534" s="434"/>
    </row>
    <row r="535" spans="1:33" ht="14.25" customHeight="1">
      <c r="A535" s="434"/>
      <c r="B535" s="575"/>
      <c r="C535" s="434"/>
      <c r="D535" s="434"/>
      <c r="E535" s="434"/>
      <c r="F535" s="434"/>
      <c r="G535" s="434"/>
      <c r="H535" s="434"/>
      <c r="I535" s="434"/>
      <c r="J535" s="575"/>
      <c r="K535" s="434"/>
      <c r="L535" s="434"/>
      <c r="M535" s="434"/>
      <c r="N535" s="434"/>
      <c r="O535" s="434"/>
      <c r="P535" s="434"/>
      <c r="Q535" s="434"/>
      <c r="R535" s="434"/>
      <c r="S535" s="434"/>
      <c r="T535" s="434"/>
      <c r="U535" s="434"/>
      <c r="V535" s="434"/>
      <c r="W535" s="434"/>
      <c r="X535" s="434"/>
      <c r="Y535" s="434"/>
      <c r="Z535" s="434"/>
      <c r="AA535" s="434"/>
      <c r="AB535" s="434"/>
      <c r="AC535" s="434"/>
      <c r="AD535" s="434"/>
      <c r="AE535" s="434"/>
      <c r="AF535" s="434"/>
      <c r="AG535" s="434"/>
    </row>
    <row r="536" spans="1:33" ht="14.25" customHeight="1">
      <c r="A536" s="434"/>
      <c r="B536" s="575"/>
      <c r="C536" s="434"/>
      <c r="D536" s="434"/>
      <c r="E536" s="434"/>
      <c r="F536" s="434"/>
      <c r="G536" s="434"/>
      <c r="H536" s="434"/>
      <c r="I536" s="434"/>
      <c r="J536" s="575"/>
      <c r="K536" s="434"/>
      <c r="L536" s="434"/>
      <c r="M536" s="434"/>
      <c r="N536" s="434"/>
      <c r="O536" s="434"/>
      <c r="P536" s="434"/>
      <c r="Q536" s="434"/>
      <c r="R536" s="434"/>
      <c r="S536" s="434"/>
      <c r="T536" s="434"/>
      <c r="U536" s="434"/>
      <c r="V536" s="434"/>
      <c r="W536" s="434"/>
      <c r="X536" s="434"/>
      <c r="Y536" s="434"/>
      <c r="Z536" s="434"/>
      <c r="AA536" s="434"/>
      <c r="AB536" s="434"/>
      <c r="AC536" s="434"/>
      <c r="AD536" s="434"/>
      <c r="AE536" s="434"/>
      <c r="AF536" s="434"/>
      <c r="AG536" s="434"/>
    </row>
    <row r="537" spans="1:33" ht="14.25" customHeight="1">
      <c r="A537" s="434"/>
      <c r="B537" s="575"/>
      <c r="C537" s="434"/>
      <c r="D537" s="434"/>
      <c r="E537" s="434"/>
      <c r="F537" s="434"/>
      <c r="G537" s="434"/>
      <c r="H537" s="434"/>
      <c r="I537" s="434"/>
      <c r="J537" s="575"/>
      <c r="K537" s="434"/>
      <c r="L537" s="434"/>
      <c r="M537" s="434"/>
      <c r="N537" s="434"/>
      <c r="O537" s="434"/>
      <c r="P537" s="434"/>
      <c r="Q537" s="434"/>
      <c r="R537" s="434"/>
      <c r="S537" s="434"/>
      <c r="T537" s="434"/>
      <c r="U537" s="434"/>
      <c r="V537" s="434"/>
      <c r="W537" s="434"/>
      <c r="X537" s="434"/>
      <c r="Y537" s="434"/>
      <c r="Z537" s="434"/>
      <c r="AA537" s="434"/>
      <c r="AB537" s="434"/>
      <c r="AC537" s="434"/>
      <c r="AD537" s="434"/>
      <c r="AE537" s="434"/>
      <c r="AF537" s="434"/>
      <c r="AG537" s="434"/>
    </row>
    <row r="538" spans="1:33" ht="14.25" customHeight="1">
      <c r="A538" s="434"/>
      <c r="B538" s="575"/>
      <c r="C538" s="434"/>
      <c r="D538" s="434"/>
      <c r="E538" s="434"/>
      <c r="F538" s="434"/>
      <c r="G538" s="434"/>
      <c r="H538" s="434"/>
      <c r="I538" s="434"/>
      <c r="J538" s="575"/>
      <c r="K538" s="434"/>
      <c r="L538" s="434"/>
      <c r="M538" s="434"/>
      <c r="N538" s="434"/>
      <c r="O538" s="434"/>
      <c r="P538" s="434"/>
      <c r="Q538" s="434"/>
      <c r="R538" s="434"/>
      <c r="S538" s="434"/>
      <c r="T538" s="434"/>
      <c r="U538" s="434"/>
      <c r="V538" s="434"/>
      <c r="W538" s="434"/>
      <c r="X538" s="434"/>
      <c r="Y538" s="434"/>
      <c r="Z538" s="434"/>
      <c r="AA538" s="434"/>
      <c r="AB538" s="434"/>
      <c r="AC538" s="434"/>
      <c r="AD538" s="434"/>
      <c r="AE538" s="434"/>
      <c r="AF538" s="434"/>
      <c r="AG538" s="434"/>
    </row>
    <row r="539" spans="1:33" ht="14.25" customHeight="1">
      <c r="A539" s="434"/>
      <c r="B539" s="575"/>
      <c r="C539" s="434"/>
      <c r="D539" s="434"/>
      <c r="E539" s="434"/>
      <c r="F539" s="434"/>
      <c r="G539" s="434"/>
      <c r="H539" s="434"/>
      <c r="I539" s="434"/>
      <c r="J539" s="575"/>
      <c r="K539" s="434"/>
      <c r="L539" s="434"/>
      <c r="M539" s="434"/>
      <c r="N539" s="434"/>
      <c r="O539" s="434"/>
      <c r="P539" s="434"/>
      <c r="Q539" s="434"/>
      <c r="R539" s="434"/>
      <c r="S539" s="434"/>
      <c r="T539" s="434"/>
      <c r="U539" s="434"/>
      <c r="V539" s="434"/>
      <c r="W539" s="434"/>
      <c r="X539" s="434"/>
      <c r="Y539" s="434"/>
      <c r="Z539" s="434"/>
      <c r="AA539" s="434"/>
      <c r="AB539" s="434"/>
      <c r="AC539" s="434"/>
      <c r="AD539" s="434"/>
      <c r="AE539" s="434"/>
      <c r="AF539" s="434"/>
      <c r="AG539" s="434"/>
    </row>
    <row r="540" spans="1:33" ht="14.25" customHeight="1">
      <c r="A540" s="434"/>
      <c r="B540" s="575"/>
      <c r="C540" s="434"/>
      <c r="D540" s="434"/>
      <c r="E540" s="434"/>
      <c r="F540" s="434"/>
      <c r="G540" s="434"/>
      <c r="H540" s="434"/>
      <c r="I540" s="434"/>
      <c r="J540" s="575"/>
      <c r="K540" s="434"/>
      <c r="L540" s="434"/>
      <c r="M540" s="434"/>
      <c r="N540" s="434"/>
      <c r="O540" s="434"/>
      <c r="P540" s="434"/>
      <c r="Q540" s="434"/>
      <c r="R540" s="434"/>
      <c r="S540" s="434"/>
      <c r="T540" s="434"/>
      <c r="U540" s="434"/>
      <c r="V540" s="434"/>
      <c r="W540" s="434"/>
      <c r="X540" s="434"/>
      <c r="Y540" s="434"/>
      <c r="Z540" s="434"/>
      <c r="AA540" s="434"/>
      <c r="AB540" s="434"/>
      <c r="AC540" s="434"/>
      <c r="AD540" s="434"/>
      <c r="AE540" s="434"/>
      <c r="AF540" s="434"/>
      <c r="AG540" s="434"/>
    </row>
    <row r="541" spans="1:33" ht="14.25" customHeight="1">
      <c r="A541" s="434"/>
      <c r="B541" s="575"/>
      <c r="C541" s="434"/>
      <c r="D541" s="434"/>
      <c r="E541" s="434"/>
      <c r="F541" s="434"/>
      <c r="G541" s="434"/>
      <c r="H541" s="434"/>
      <c r="I541" s="434"/>
      <c r="J541" s="575"/>
      <c r="K541" s="434"/>
      <c r="L541" s="434"/>
      <c r="M541" s="434"/>
      <c r="N541" s="434"/>
      <c r="O541" s="434"/>
      <c r="P541" s="434"/>
      <c r="Q541" s="434"/>
      <c r="R541" s="434"/>
      <c r="S541" s="434"/>
      <c r="T541" s="434"/>
      <c r="U541" s="434"/>
      <c r="V541" s="434"/>
      <c r="W541" s="434"/>
      <c r="X541" s="434"/>
      <c r="Y541" s="434"/>
      <c r="Z541" s="434"/>
      <c r="AA541" s="434"/>
      <c r="AB541" s="434"/>
      <c r="AC541" s="434"/>
      <c r="AD541" s="434"/>
      <c r="AE541" s="434"/>
      <c r="AF541" s="434"/>
      <c r="AG541" s="434"/>
    </row>
    <row r="542" spans="1:33" ht="14.25" customHeight="1">
      <c r="A542" s="434"/>
      <c r="B542" s="575"/>
      <c r="C542" s="434"/>
      <c r="D542" s="434"/>
      <c r="E542" s="434"/>
      <c r="F542" s="434"/>
      <c r="G542" s="434"/>
      <c r="H542" s="434"/>
      <c r="I542" s="434"/>
      <c r="J542" s="575"/>
      <c r="K542" s="434"/>
      <c r="L542" s="434"/>
      <c r="M542" s="434"/>
      <c r="N542" s="434"/>
      <c r="O542" s="434"/>
      <c r="P542" s="434"/>
      <c r="Q542" s="434"/>
      <c r="R542" s="434"/>
      <c r="S542" s="434"/>
      <c r="T542" s="434"/>
      <c r="U542" s="434"/>
      <c r="V542" s="434"/>
      <c r="W542" s="434"/>
      <c r="X542" s="434"/>
      <c r="Y542" s="434"/>
      <c r="Z542" s="434"/>
      <c r="AA542" s="434"/>
      <c r="AB542" s="434"/>
      <c r="AC542" s="434"/>
      <c r="AD542" s="434"/>
      <c r="AE542" s="434"/>
      <c r="AF542" s="434"/>
      <c r="AG542" s="434"/>
    </row>
    <row r="543" spans="1:33" ht="14.25" customHeight="1">
      <c r="A543" s="434"/>
      <c r="B543" s="575"/>
      <c r="C543" s="434"/>
      <c r="D543" s="434"/>
      <c r="E543" s="434"/>
      <c r="F543" s="434"/>
      <c r="G543" s="434"/>
      <c r="H543" s="434"/>
      <c r="I543" s="434"/>
      <c r="J543" s="575"/>
      <c r="K543" s="434"/>
      <c r="L543" s="434"/>
      <c r="M543" s="434"/>
      <c r="N543" s="434"/>
      <c r="O543" s="434"/>
      <c r="P543" s="434"/>
      <c r="Q543" s="434"/>
      <c r="R543" s="434"/>
      <c r="S543" s="434"/>
      <c r="T543" s="434"/>
      <c r="U543" s="434"/>
      <c r="V543" s="434"/>
      <c r="W543" s="434"/>
      <c r="X543" s="434"/>
      <c r="Y543" s="434"/>
      <c r="Z543" s="434"/>
      <c r="AA543" s="434"/>
      <c r="AB543" s="434"/>
      <c r="AC543" s="434"/>
      <c r="AD543" s="434"/>
      <c r="AE543" s="434"/>
      <c r="AF543" s="434"/>
      <c r="AG543" s="434"/>
    </row>
    <row r="544" spans="1:33" ht="14.25" customHeight="1">
      <c r="A544" s="434"/>
      <c r="B544" s="575"/>
      <c r="C544" s="434"/>
      <c r="D544" s="434"/>
      <c r="E544" s="434"/>
      <c r="F544" s="434"/>
      <c r="G544" s="434"/>
      <c r="H544" s="434"/>
      <c r="I544" s="434"/>
      <c r="J544" s="575"/>
      <c r="K544" s="434"/>
      <c r="L544" s="434"/>
      <c r="M544" s="434"/>
      <c r="N544" s="434"/>
      <c r="O544" s="434"/>
      <c r="P544" s="434"/>
      <c r="Q544" s="434"/>
      <c r="R544" s="434"/>
      <c r="S544" s="434"/>
      <c r="T544" s="434"/>
      <c r="U544" s="434"/>
      <c r="V544" s="434"/>
      <c r="W544" s="434"/>
      <c r="X544" s="434"/>
      <c r="Y544" s="434"/>
      <c r="Z544" s="434"/>
      <c r="AA544" s="434"/>
      <c r="AB544" s="434"/>
      <c r="AC544" s="434"/>
      <c r="AD544" s="434"/>
      <c r="AE544" s="434"/>
      <c r="AF544" s="434"/>
      <c r="AG544" s="434"/>
    </row>
    <row r="545" spans="1:33" ht="14.25" customHeight="1">
      <c r="A545" s="434"/>
      <c r="B545" s="575"/>
      <c r="C545" s="434"/>
      <c r="D545" s="434"/>
      <c r="E545" s="434"/>
      <c r="F545" s="434"/>
      <c r="G545" s="434"/>
      <c r="H545" s="434"/>
      <c r="I545" s="434"/>
      <c r="J545" s="575"/>
      <c r="K545" s="434"/>
      <c r="L545" s="434"/>
      <c r="M545" s="434"/>
      <c r="N545" s="434"/>
      <c r="O545" s="434"/>
      <c r="P545" s="434"/>
      <c r="Q545" s="434"/>
      <c r="R545" s="434"/>
      <c r="S545" s="434"/>
      <c r="T545" s="434"/>
      <c r="U545" s="434"/>
      <c r="V545" s="434"/>
      <c r="W545" s="434"/>
      <c r="X545" s="434"/>
      <c r="Y545" s="434"/>
      <c r="Z545" s="434"/>
      <c r="AA545" s="434"/>
      <c r="AB545" s="434"/>
      <c r="AC545" s="434"/>
      <c r="AD545" s="434"/>
      <c r="AE545" s="434"/>
      <c r="AF545" s="434"/>
      <c r="AG545" s="434"/>
    </row>
    <row r="546" spans="1:33" ht="14.25" customHeight="1">
      <c r="A546" s="434"/>
      <c r="B546" s="575"/>
      <c r="C546" s="434"/>
      <c r="D546" s="434"/>
      <c r="E546" s="434"/>
      <c r="F546" s="434"/>
      <c r="G546" s="434"/>
      <c r="H546" s="434"/>
      <c r="I546" s="434"/>
      <c r="J546" s="575"/>
      <c r="K546" s="434"/>
      <c r="L546" s="434"/>
      <c r="M546" s="434"/>
      <c r="N546" s="434"/>
      <c r="O546" s="434"/>
      <c r="P546" s="434"/>
      <c r="Q546" s="434"/>
      <c r="R546" s="434"/>
      <c r="S546" s="434"/>
      <c r="T546" s="434"/>
      <c r="U546" s="434"/>
      <c r="V546" s="434"/>
      <c r="W546" s="434"/>
      <c r="X546" s="434"/>
      <c r="Y546" s="434"/>
      <c r="Z546" s="434"/>
      <c r="AA546" s="434"/>
      <c r="AB546" s="434"/>
      <c r="AC546" s="434"/>
      <c r="AD546" s="434"/>
      <c r="AE546" s="434"/>
      <c r="AF546" s="434"/>
      <c r="AG546" s="434"/>
    </row>
    <row r="547" spans="1:33" ht="14.25" customHeight="1">
      <c r="A547" s="434"/>
      <c r="B547" s="575"/>
      <c r="C547" s="434"/>
      <c r="D547" s="434"/>
      <c r="E547" s="434"/>
      <c r="F547" s="434"/>
      <c r="G547" s="434"/>
      <c r="H547" s="434"/>
      <c r="I547" s="434"/>
      <c r="J547" s="575"/>
      <c r="K547" s="434"/>
      <c r="L547" s="434"/>
      <c r="M547" s="434"/>
      <c r="N547" s="434"/>
      <c r="O547" s="434"/>
      <c r="P547" s="434"/>
      <c r="Q547" s="434"/>
      <c r="R547" s="434"/>
      <c r="S547" s="434"/>
      <c r="T547" s="434"/>
      <c r="U547" s="434"/>
      <c r="V547" s="434"/>
      <c r="W547" s="434"/>
      <c r="X547" s="434"/>
      <c r="Y547" s="434"/>
      <c r="Z547" s="434"/>
      <c r="AA547" s="434"/>
      <c r="AB547" s="434"/>
      <c r="AC547" s="434"/>
      <c r="AD547" s="434"/>
      <c r="AE547" s="434"/>
      <c r="AF547" s="434"/>
      <c r="AG547" s="434"/>
    </row>
    <row r="548" spans="1:33" ht="14.25" customHeight="1">
      <c r="A548" s="434"/>
      <c r="B548" s="575"/>
      <c r="C548" s="434"/>
      <c r="D548" s="434"/>
      <c r="E548" s="434"/>
      <c r="F548" s="434"/>
      <c r="G548" s="434"/>
      <c r="H548" s="434"/>
      <c r="I548" s="434"/>
      <c r="J548" s="575"/>
      <c r="K548" s="434"/>
      <c r="L548" s="434"/>
      <c r="M548" s="434"/>
      <c r="N548" s="434"/>
      <c r="O548" s="434"/>
      <c r="P548" s="434"/>
      <c r="Q548" s="434"/>
      <c r="R548" s="434"/>
      <c r="S548" s="434"/>
      <c r="T548" s="434"/>
      <c r="U548" s="434"/>
      <c r="V548" s="434"/>
      <c r="W548" s="434"/>
      <c r="X548" s="434"/>
      <c r="Y548" s="434"/>
      <c r="Z548" s="434"/>
      <c r="AA548" s="434"/>
      <c r="AB548" s="434"/>
      <c r="AC548" s="434"/>
      <c r="AD548" s="434"/>
      <c r="AE548" s="434"/>
      <c r="AF548" s="434"/>
      <c r="AG548" s="434"/>
    </row>
    <row r="549" spans="1:33" ht="14.25" customHeight="1">
      <c r="A549" s="434"/>
      <c r="B549" s="575"/>
      <c r="C549" s="434"/>
      <c r="D549" s="434"/>
      <c r="E549" s="434"/>
      <c r="F549" s="434"/>
      <c r="G549" s="434"/>
      <c r="H549" s="434"/>
      <c r="I549" s="434"/>
      <c r="J549" s="575"/>
      <c r="K549" s="434"/>
      <c r="L549" s="434"/>
      <c r="M549" s="434"/>
      <c r="N549" s="434"/>
      <c r="O549" s="434"/>
      <c r="P549" s="434"/>
      <c r="Q549" s="434"/>
      <c r="R549" s="434"/>
      <c r="S549" s="434"/>
      <c r="T549" s="434"/>
      <c r="U549" s="434"/>
      <c r="V549" s="434"/>
      <c r="W549" s="434"/>
      <c r="X549" s="434"/>
      <c r="Y549" s="434"/>
      <c r="Z549" s="434"/>
      <c r="AA549" s="434"/>
      <c r="AB549" s="434"/>
      <c r="AC549" s="434"/>
      <c r="AD549" s="434"/>
      <c r="AE549" s="434"/>
      <c r="AF549" s="434"/>
      <c r="AG549" s="434"/>
    </row>
    <row r="550" spans="1:33" ht="14.25" customHeight="1">
      <c r="A550" s="434"/>
      <c r="B550" s="575"/>
      <c r="C550" s="434"/>
      <c r="D550" s="434"/>
      <c r="E550" s="434"/>
      <c r="F550" s="434"/>
      <c r="G550" s="434"/>
      <c r="H550" s="434"/>
      <c r="I550" s="434"/>
      <c r="J550" s="575"/>
      <c r="K550" s="434"/>
      <c r="L550" s="434"/>
      <c r="M550" s="434"/>
      <c r="N550" s="434"/>
      <c r="O550" s="434"/>
      <c r="P550" s="434"/>
      <c r="Q550" s="434"/>
      <c r="R550" s="434"/>
      <c r="S550" s="434"/>
      <c r="T550" s="434"/>
      <c r="U550" s="434"/>
      <c r="V550" s="434"/>
      <c r="W550" s="434"/>
      <c r="X550" s="434"/>
      <c r="Y550" s="434"/>
      <c r="Z550" s="434"/>
      <c r="AA550" s="434"/>
      <c r="AB550" s="434"/>
      <c r="AC550" s="434"/>
      <c r="AD550" s="434"/>
      <c r="AE550" s="434"/>
      <c r="AF550" s="434"/>
      <c r="AG550" s="434"/>
    </row>
    <row r="551" spans="1:33" ht="14.25" customHeight="1">
      <c r="A551" s="434"/>
      <c r="B551" s="575"/>
      <c r="C551" s="434"/>
      <c r="D551" s="434"/>
      <c r="E551" s="434"/>
      <c r="F551" s="434"/>
      <c r="G551" s="434"/>
      <c r="H551" s="434"/>
      <c r="I551" s="434"/>
      <c r="J551" s="575"/>
      <c r="K551" s="434"/>
      <c r="L551" s="434"/>
      <c r="M551" s="434"/>
      <c r="N551" s="434"/>
      <c r="O551" s="434"/>
      <c r="P551" s="434"/>
      <c r="Q551" s="434"/>
      <c r="R551" s="434"/>
      <c r="S551" s="434"/>
      <c r="T551" s="434"/>
      <c r="U551" s="434"/>
      <c r="V551" s="434"/>
      <c r="W551" s="434"/>
      <c r="X551" s="434"/>
      <c r="Y551" s="434"/>
      <c r="Z551" s="434"/>
      <c r="AA551" s="434"/>
      <c r="AB551" s="434"/>
      <c r="AC551" s="434"/>
      <c r="AD551" s="434"/>
      <c r="AE551" s="434"/>
      <c r="AF551" s="434"/>
      <c r="AG551" s="434"/>
    </row>
    <row r="552" spans="1:33" ht="14.25" customHeight="1">
      <c r="A552" s="434"/>
      <c r="B552" s="575"/>
      <c r="C552" s="434"/>
      <c r="D552" s="434"/>
      <c r="E552" s="434"/>
      <c r="F552" s="434"/>
      <c r="G552" s="434"/>
      <c r="H552" s="434"/>
      <c r="I552" s="434"/>
      <c r="J552" s="575"/>
      <c r="K552" s="434"/>
      <c r="L552" s="434"/>
      <c r="M552" s="434"/>
      <c r="N552" s="434"/>
      <c r="O552" s="434"/>
      <c r="P552" s="434"/>
      <c r="Q552" s="434"/>
      <c r="R552" s="434"/>
      <c r="S552" s="434"/>
      <c r="T552" s="434"/>
      <c r="U552" s="434"/>
      <c r="V552" s="434"/>
      <c r="W552" s="434"/>
      <c r="X552" s="434"/>
      <c r="Y552" s="434"/>
      <c r="Z552" s="434"/>
      <c r="AA552" s="434"/>
      <c r="AB552" s="434"/>
      <c r="AC552" s="434"/>
      <c r="AD552" s="434"/>
      <c r="AE552" s="434"/>
      <c r="AF552" s="434"/>
      <c r="AG552" s="434"/>
    </row>
    <row r="553" spans="1:33" ht="14.25" customHeight="1">
      <c r="A553" s="434"/>
      <c r="B553" s="575"/>
      <c r="C553" s="434"/>
      <c r="D553" s="434"/>
      <c r="E553" s="434"/>
      <c r="F553" s="434"/>
      <c r="G553" s="434"/>
      <c r="H553" s="434"/>
      <c r="I553" s="434"/>
      <c r="J553" s="575"/>
      <c r="K553" s="434"/>
      <c r="L553" s="434"/>
      <c r="M553" s="434"/>
      <c r="N553" s="434"/>
      <c r="O553" s="434"/>
      <c r="P553" s="434"/>
      <c r="Q553" s="434"/>
      <c r="R553" s="434"/>
      <c r="S553" s="434"/>
      <c r="T553" s="434"/>
      <c r="U553" s="434"/>
      <c r="V553" s="434"/>
      <c r="W553" s="434"/>
      <c r="X553" s="434"/>
      <c r="Y553" s="434"/>
      <c r="Z553" s="434"/>
      <c r="AA553" s="434"/>
      <c r="AB553" s="434"/>
      <c r="AC553" s="434"/>
      <c r="AD553" s="434"/>
      <c r="AE553" s="434"/>
      <c r="AF553" s="434"/>
      <c r="AG553" s="434"/>
    </row>
    <row r="554" spans="1:33" ht="14.25" customHeight="1">
      <c r="A554" s="434"/>
      <c r="B554" s="575"/>
      <c r="C554" s="434"/>
      <c r="D554" s="434"/>
      <c r="E554" s="434"/>
      <c r="F554" s="434"/>
      <c r="G554" s="434"/>
      <c r="H554" s="434"/>
      <c r="I554" s="434"/>
      <c r="J554" s="575"/>
      <c r="K554" s="434"/>
      <c r="L554" s="434"/>
      <c r="M554" s="434"/>
      <c r="N554" s="434"/>
      <c r="O554" s="434"/>
      <c r="P554" s="434"/>
      <c r="Q554" s="434"/>
      <c r="R554" s="434"/>
      <c r="S554" s="434"/>
      <c r="T554" s="434"/>
      <c r="U554" s="434"/>
      <c r="V554" s="434"/>
      <c r="W554" s="434"/>
      <c r="X554" s="434"/>
      <c r="Y554" s="434"/>
      <c r="Z554" s="434"/>
      <c r="AA554" s="434"/>
      <c r="AB554" s="434"/>
      <c r="AC554" s="434"/>
      <c r="AD554" s="434"/>
      <c r="AE554" s="434"/>
      <c r="AF554" s="434"/>
      <c r="AG554" s="434"/>
    </row>
    <row r="555" spans="1:33" ht="14.25" customHeight="1">
      <c r="A555" s="434"/>
      <c r="B555" s="575"/>
      <c r="C555" s="434"/>
      <c r="D555" s="434"/>
      <c r="E555" s="434"/>
      <c r="F555" s="434"/>
      <c r="G555" s="434"/>
      <c r="H555" s="434"/>
      <c r="I555" s="434"/>
      <c r="J555" s="575"/>
      <c r="K555" s="434"/>
      <c r="L555" s="434"/>
      <c r="M555" s="434"/>
      <c r="N555" s="434"/>
      <c r="O555" s="434"/>
      <c r="P555" s="434"/>
      <c r="Q555" s="434"/>
      <c r="R555" s="434"/>
      <c r="S555" s="434"/>
      <c r="T555" s="434"/>
      <c r="U555" s="434"/>
      <c r="V555" s="434"/>
      <c r="W555" s="434"/>
      <c r="X555" s="434"/>
      <c r="Y555" s="434"/>
      <c r="Z555" s="434"/>
      <c r="AA555" s="434"/>
      <c r="AB555" s="434"/>
      <c r="AC555" s="434"/>
      <c r="AD555" s="434"/>
      <c r="AE555" s="434"/>
      <c r="AF555" s="434"/>
      <c r="AG555" s="434"/>
    </row>
    <row r="556" spans="1:33" ht="14.25" customHeight="1">
      <c r="A556" s="434"/>
      <c r="B556" s="575"/>
      <c r="C556" s="434"/>
      <c r="D556" s="434"/>
      <c r="E556" s="434"/>
      <c r="F556" s="434"/>
      <c r="G556" s="434"/>
      <c r="H556" s="434"/>
      <c r="I556" s="434"/>
      <c r="J556" s="575"/>
      <c r="K556" s="434"/>
      <c r="L556" s="434"/>
      <c r="M556" s="434"/>
      <c r="N556" s="434"/>
      <c r="O556" s="434"/>
      <c r="P556" s="434"/>
      <c r="Q556" s="434"/>
      <c r="R556" s="434"/>
      <c r="S556" s="434"/>
      <c r="T556" s="434"/>
      <c r="U556" s="434"/>
      <c r="V556" s="434"/>
      <c r="W556" s="434"/>
      <c r="X556" s="434"/>
      <c r="Y556" s="434"/>
      <c r="Z556" s="434"/>
      <c r="AA556" s="434"/>
      <c r="AB556" s="434"/>
      <c r="AC556" s="434"/>
      <c r="AD556" s="434"/>
      <c r="AE556" s="434"/>
      <c r="AF556" s="434"/>
      <c r="AG556" s="434"/>
    </row>
    <row r="557" spans="1:33" ht="14.25" customHeight="1">
      <c r="A557" s="434"/>
      <c r="B557" s="575"/>
      <c r="C557" s="434"/>
      <c r="D557" s="434"/>
      <c r="E557" s="434"/>
      <c r="F557" s="434"/>
      <c r="G557" s="434"/>
      <c r="H557" s="434"/>
      <c r="I557" s="434"/>
      <c r="J557" s="575"/>
      <c r="K557" s="434"/>
      <c r="L557" s="434"/>
      <c r="M557" s="434"/>
      <c r="N557" s="434"/>
      <c r="O557" s="434"/>
      <c r="P557" s="434"/>
      <c r="Q557" s="434"/>
      <c r="R557" s="434"/>
      <c r="S557" s="434"/>
      <c r="T557" s="434"/>
      <c r="U557" s="434"/>
      <c r="V557" s="434"/>
      <c r="W557" s="434"/>
      <c r="X557" s="434"/>
      <c r="Y557" s="434"/>
      <c r="Z557" s="434"/>
      <c r="AA557" s="434"/>
      <c r="AB557" s="434"/>
      <c r="AC557" s="434"/>
      <c r="AD557" s="434"/>
      <c r="AE557" s="434"/>
      <c r="AF557" s="434"/>
      <c r="AG557" s="434"/>
    </row>
    <row r="558" spans="1:33" ht="14.25" customHeight="1">
      <c r="A558" s="434"/>
      <c r="B558" s="575"/>
      <c r="C558" s="434"/>
      <c r="D558" s="434"/>
      <c r="E558" s="434"/>
      <c r="F558" s="434"/>
      <c r="G558" s="434"/>
      <c r="H558" s="434"/>
      <c r="I558" s="434"/>
      <c r="J558" s="575"/>
      <c r="K558" s="434"/>
      <c r="L558" s="434"/>
      <c r="M558" s="434"/>
      <c r="N558" s="434"/>
      <c r="O558" s="434"/>
      <c r="P558" s="434"/>
      <c r="Q558" s="434"/>
      <c r="R558" s="434"/>
      <c r="S558" s="434"/>
      <c r="T558" s="434"/>
      <c r="U558" s="434"/>
      <c r="V558" s="434"/>
      <c r="W558" s="434"/>
      <c r="X558" s="434"/>
      <c r="Y558" s="434"/>
      <c r="Z558" s="434"/>
      <c r="AA558" s="434"/>
      <c r="AB558" s="434"/>
      <c r="AC558" s="434"/>
      <c r="AD558" s="434"/>
      <c r="AE558" s="434"/>
      <c r="AF558" s="434"/>
      <c r="AG558" s="434"/>
    </row>
    <row r="559" spans="1:33" ht="14.25" customHeight="1">
      <c r="A559" s="434"/>
      <c r="B559" s="575"/>
      <c r="C559" s="434"/>
      <c r="D559" s="434"/>
      <c r="E559" s="434"/>
      <c r="F559" s="434"/>
      <c r="G559" s="434"/>
      <c r="H559" s="434"/>
      <c r="I559" s="434"/>
      <c r="J559" s="575"/>
      <c r="K559" s="434"/>
      <c r="L559" s="434"/>
      <c r="M559" s="434"/>
      <c r="N559" s="434"/>
      <c r="O559" s="434"/>
      <c r="P559" s="434"/>
      <c r="Q559" s="434"/>
      <c r="R559" s="434"/>
      <c r="S559" s="434"/>
      <c r="T559" s="434"/>
      <c r="U559" s="434"/>
      <c r="V559" s="434"/>
      <c r="W559" s="434"/>
      <c r="X559" s="434"/>
      <c r="Y559" s="434"/>
      <c r="Z559" s="434"/>
      <c r="AA559" s="434"/>
      <c r="AB559" s="434"/>
      <c r="AC559" s="434"/>
      <c r="AD559" s="434"/>
      <c r="AE559" s="434"/>
      <c r="AF559" s="434"/>
      <c r="AG559" s="434"/>
    </row>
    <row r="560" spans="1:33" ht="14.25" customHeight="1">
      <c r="A560" s="434"/>
      <c r="B560" s="575"/>
      <c r="C560" s="434"/>
      <c r="D560" s="434"/>
      <c r="E560" s="434"/>
      <c r="F560" s="434"/>
      <c r="G560" s="434"/>
      <c r="H560" s="434"/>
      <c r="I560" s="434"/>
      <c r="J560" s="575"/>
      <c r="K560" s="434"/>
      <c r="L560" s="434"/>
      <c r="M560" s="434"/>
      <c r="N560" s="434"/>
      <c r="O560" s="434"/>
      <c r="P560" s="434"/>
      <c r="Q560" s="434"/>
      <c r="R560" s="434"/>
      <c r="S560" s="434"/>
      <c r="T560" s="434"/>
      <c r="U560" s="434"/>
      <c r="V560" s="434"/>
      <c r="W560" s="434"/>
      <c r="X560" s="434"/>
      <c r="Y560" s="434"/>
      <c r="Z560" s="434"/>
      <c r="AA560" s="434"/>
      <c r="AB560" s="434"/>
      <c r="AC560" s="434"/>
      <c r="AD560" s="434"/>
      <c r="AE560" s="434"/>
      <c r="AF560" s="434"/>
      <c r="AG560" s="434"/>
    </row>
    <row r="561" spans="1:33" ht="14.25" customHeight="1">
      <c r="A561" s="434"/>
      <c r="B561" s="575"/>
      <c r="C561" s="434"/>
      <c r="D561" s="434"/>
      <c r="E561" s="434"/>
      <c r="F561" s="434"/>
      <c r="G561" s="434"/>
      <c r="H561" s="434"/>
      <c r="I561" s="434"/>
      <c r="J561" s="575"/>
      <c r="K561" s="434"/>
      <c r="L561" s="434"/>
      <c r="M561" s="434"/>
      <c r="N561" s="434"/>
      <c r="O561" s="434"/>
      <c r="P561" s="434"/>
      <c r="Q561" s="434"/>
      <c r="R561" s="434"/>
      <c r="S561" s="434"/>
      <c r="T561" s="434"/>
      <c r="U561" s="434"/>
      <c r="V561" s="434"/>
      <c r="W561" s="434"/>
      <c r="X561" s="434"/>
      <c r="Y561" s="434"/>
      <c r="Z561" s="434"/>
      <c r="AA561" s="434"/>
      <c r="AB561" s="434"/>
      <c r="AC561" s="434"/>
      <c r="AD561" s="434"/>
      <c r="AE561" s="434"/>
      <c r="AF561" s="434"/>
      <c r="AG561" s="434"/>
    </row>
    <row r="562" spans="1:33" ht="14.25" customHeight="1">
      <c r="A562" s="434"/>
      <c r="B562" s="575"/>
      <c r="C562" s="434"/>
      <c r="D562" s="434"/>
      <c r="E562" s="434"/>
      <c r="F562" s="434"/>
      <c r="G562" s="434"/>
      <c r="H562" s="434"/>
      <c r="I562" s="434"/>
      <c r="J562" s="575"/>
      <c r="K562" s="434"/>
      <c r="L562" s="434"/>
      <c r="M562" s="434"/>
      <c r="N562" s="434"/>
      <c r="O562" s="434"/>
      <c r="P562" s="434"/>
      <c r="Q562" s="434"/>
      <c r="R562" s="434"/>
      <c r="S562" s="434"/>
      <c r="T562" s="434"/>
      <c r="U562" s="434"/>
      <c r="V562" s="434"/>
      <c r="W562" s="434"/>
      <c r="X562" s="434"/>
      <c r="Y562" s="434"/>
      <c r="Z562" s="434"/>
      <c r="AA562" s="434"/>
      <c r="AB562" s="434"/>
      <c r="AC562" s="434"/>
      <c r="AD562" s="434"/>
      <c r="AE562" s="434"/>
      <c r="AF562" s="434"/>
      <c r="AG562" s="434"/>
    </row>
    <row r="563" spans="1:33" ht="14.25" customHeight="1">
      <c r="A563" s="434"/>
      <c r="B563" s="575"/>
      <c r="C563" s="434"/>
      <c r="D563" s="434"/>
      <c r="E563" s="434"/>
      <c r="F563" s="434"/>
      <c r="G563" s="434"/>
      <c r="H563" s="434"/>
      <c r="I563" s="434"/>
      <c r="J563" s="575"/>
      <c r="K563" s="434"/>
      <c r="L563" s="434"/>
      <c r="M563" s="434"/>
      <c r="N563" s="434"/>
      <c r="O563" s="434"/>
      <c r="P563" s="434"/>
      <c r="Q563" s="434"/>
      <c r="R563" s="434"/>
      <c r="S563" s="434"/>
      <c r="T563" s="434"/>
      <c r="U563" s="434"/>
      <c r="V563" s="434"/>
      <c r="W563" s="434"/>
      <c r="X563" s="434"/>
      <c r="Y563" s="434"/>
      <c r="Z563" s="434"/>
      <c r="AA563" s="434"/>
      <c r="AB563" s="434"/>
      <c r="AC563" s="434"/>
      <c r="AD563" s="434"/>
      <c r="AE563" s="434"/>
      <c r="AF563" s="434"/>
      <c r="AG563" s="434"/>
    </row>
    <row r="564" spans="1:33" ht="14.25" customHeight="1">
      <c r="A564" s="434"/>
      <c r="B564" s="575"/>
      <c r="C564" s="434"/>
      <c r="D564" s="434"/>
      <c r="E564" s="434"/>
      <c r="F564" s="434"/>
      <c r="G564" s="434"/>
      <c r="H564" s="434"/>
      <c r="I564" s="434"/>
      <c r="J564" s="575"/>
      <c r="K564" s="434"/>
      <c r="L564" s="434"/>
      <c r="M564" s="434"/>
      <c r="N564" s="434"/>
      <c r="O564" s="434"/>
      <c r="P564" s="434"/>
      <c r="Q564" s="434"/>
      <c r="R564" s="434"/>
      <c r="S564" s="434"/>
      <c r="T564" s="434"/>
      <c r="U564" s="434"/>
      <c r="V564" s="434"/>
      <c r="W564" s="434"/>
      <c r="X564" s="434"/>
      <c r="Y564" s="434"/>
      <c r="Z564" s="434"/>
      <c r="AA564" s="434"/>
      <c r="AB564" s="434"/>
      <c r="AC564" s="434"/>
      <c r="AD564" s="434"/>
      <c r="AE564" s="434"/>
      <c r="AF564" s="434"/>
      <c r="AG564" s="434"/>
    </row>
    <row r="565" spans="1:33" ht="14.25" customHeight="1">
      <c r="A565" s="434"/>
      <c r="B565" s="575"/>
      <c r="C565" s="434"/>
      <c r="D565" s="434"/>
      <c r="E565" s="434"/>
      <c r="F565" s="434"/>
      <c r="G565" s="434"/>
      <c r="H565" s="434"/>
      <c r="I565" s="434"/>
      <c r="J565" s="575"/>
      <c r="K565" s="434"/>
      <c r="L565" s="434"/>
      <c r="M565" s="434"/>
      <c r="N565" s="434"/>
      <c r="O565" s="434"/>
      <c r="P565" s="434"/>
      <c r="Q565" s="434"/>
      <c r="R565" s="434"/>
      <c r="S565" s="434"/>
      <c r="T565" s="434"/>
      <c r="U565" s="434"/>
      <c r="V565" s="434"/>
      <c r="W565" s="434"/>
      <c r="X565" s="434"/>
      <c r="Y565" s="434"/>
      <c r="Z565" s="434"/>
      <c r="AA565" s="434"/>
      <c r="AB565" s="434"/>
      <c r="AC565" s="434"/>
      <c r="AD565" s="434"/>
      <c r="AE565" s="434"/>
      <c r="AF565" s="434"/>
      <c r="AG565" s="434"/>
    </row>
    <row r="566" spans="1:33" ht="14.25" customHeight="1">
      <c r="A566" s="434"/>
      <c r="B566" s="575"/>
      <c r="C566" s="434"/>
      <c r="D566" s="434"/>
      <c r="E566" s="434"/>
      <c r="F566" s="434"/>
      <c r="G566" s="434"/>
      <c r="H566" s="434"/>
      <c r="I566" s="434"/>
      <c r="J566" s="575"/>
      <c r="K566" s="434"/>
      <c r="L566" s="434"/>
      <c r="M566" s="434"/>
      <c r="N566" s="434"/>
      <c r="O566" s="434"/>
      <c r="P566" s="434"/>
      <c r="Q566" s="434"/>
      <c r="R566" s="434"/>
      <c r="S566" s="434"/>
      <c r="T566" s="434"/>
      <c r="U566" s="434"/>
      <c r="V566" s="434"/>
      <c r="W566" s="434"/>
      <c r="X566" s="434"/>
      <c r="Y566" s="434"/>
      <c r="Z566" s="434"/>
      <c r="AA566" s="434"/>
      <c r="AB566" s="434"/>
      <c r="AC566" s="434"/>
      <c r="AD566" s="434"/>
      <c r="AE566" s="434"/>
      <c r="AF566" s="434"/>
      <c r="AG566" s="434"/>
    </row>
    <row r="567" spans="1:33" ht="14.25" customHeight="1">
      <c r="A567" s="434"/>
      <c r="B567" s="575"/>
      <c r="C567" s="434"/>
      <c r="D567" s="434"/>
      <c r="E567" s="434"/>
      <c r="F567" s="434"/>
      <c r="G567" s="434"/>
      <c r="H567" s="434"/>
      <c r="I567" s="434"/>
      <c r="J567" s="575"/>
      <c r="K567" s="434"/>
      <c r="L567" s="434"/>
      <c r="M567" s="434"/>
      <c r="N567" s="434"/>
      <c r="O567" s="434"/>
      <c r="P567" s="434"/>
      <c r="Q567" s="434"/>
      <c r="R567" s="434"/>
      <c r="S567" s="434"/>
      <c r="T567" s="434"/>
      <c r="U567" s="434"/>
      <c r="V567" s="434"/>
      <c r="W567" s="434"/>
      <c r="X567" s="434"/>
      <c r="Y567" s="434"/>
      <c r="Z567" s="434"/>
      <c r="AA567" s="434"/>
      <c r="AB567" s="434"/>
      <c r="AC567" s="434"/>
      <c r="AD567" s="434"/>
      <c r="AE567" s="434"/>
      <c r="AF567" s="434"/>
      <c r="AG567" s="434"/>
    </row>
    <row r="568" spans="1:33" ht="14.25" customHeight="1">
      <c r="A568" s="434"/>
      <c r="B568" s="575"/>
      <c r="C568" s="434"/>
      <c r="D568" s="434"/>
      <c r="E568" s="434"/>
      <c r="F568" s="434"/>
      <c r="G568" s="434"/>
      <c r="H568" s="434"/>
      <c r="I568" s="434"/>
      <c r="J568" s="575"/>
      <c r="K568" s="434"/>
      <c r="L568" s="434"/>
      <c r="M568" s="434"/>
      <c r="N568" s="434"/>
      <c r="O568" s="434"/>
      <c r="P568" s="434"/>
      <c r="Q568" s="434"/>
      <c r="R568" s="434"/>
      <c r="S568" s="434"/>
      <c r="T568" s="434"/>
      <c r="U568" s="434"/>
      <c r="V568" s="434"/>
      <c r="W568" s="434"/>
      <c r="X568" s="434"/>
      <c r="Y568" s="434"/>
      <c r="Z568" s="434"/>
      <c r="AA568" s="434"/>
      <c r="AB568" s="434"/>
      <c r="AC568" s="434"/>
      <c r="AD568" s="434"/>
      <c r="AE568" s="434"/>
      <c r="AF568" s="434"/>
      <c r="AG568" s="434"/>
    </row>
    <row r="569" spans="1:33" ht="14.25" customHeight="1">
      <c r="A569" s="434"/>
      <c r="B569" s="575"/>
      <c r="C569" s="434"/>
      <c r="D569" s="434"/>
      <c r="E569" s="434"/>
      <c r="F569" s="434"/>
      <c r="G569" s="434"/>
      <c r="H569" s="434"/>
      <c r="I569" s="434"/>
      <c r="J569" s="575"/>
      <c r="K569" s="434"/>
      <c r="L569" s="434"/>
      <c r="M569" s="434"/>
      <c r="N569" s="434"/>
      <c r="O569" s="434"/>
      <c r="P569" s="434"/>
      <c r="Q569" s="434"/>
      <c r="R569" s="434"/>
      <c r="S569" s="434"/>
      <c r="T569" s="434"/>
      <c r="U569" s="434"/>
      <c r="V569" s="434"/>
      <c r="W569" s="434"/>
      <c r="X569" s="434"/>
      <c r="Y569" s="434"/>
      <c r="Z569" s="434"/>
      <c r="AA569" s="434"/>
      <c r="AB569" s="434"/>
      <c r="AC569" s="434"/>
      <c r="AD569" s="434"/>
      <c r="AE569" s="434"/>
      <c r="AF569" s="434"/>
      <c r="AG569" s="434"/>
    </row>
    <row r="570" spans="1:33" ht="14.25" customHeight="1">
      <c r="A570" s="434"/>
      <c r="B570" s="575"/>
      <c r="C570" s="434"/>
      <c r="D570" s="434"/>
      <c r="E570" s="434"/>
      <c r="F570" s="434"/>
      <c r="G570" s="434"/>
      <c r="H570" s="434"/>
      <c r="I570" s="434"/>
      <c r="J570" s="575"/>
      <c r="K570" s="434"/>
      <c r="L570" s="434"/>
      <c r="M570" s="434"/>
      <c r="N570" s="434"/>
      <c r="O570" s="434"/>
      <c r="P570" s="434"/>
      <c r="Q570" s="434"/>
      <c r="R570" s="434"/>
      <c r="S570" s="434"/>
      <c r="T570" s="434"/>
      <c r="U570" s="434"/>
      <c r="V570" s="434"/>
      <c r="W570" s="434"/>
      <c r="X570" s="434"/>
      <c r="Y570" s="434"/>
      <c r="Z570" s="434"/>
      <c r="AA570" s="434"/>
      <c r="AB570" s="434"/>
      <c r="AC570" s="434"/>
      <c r="AD570" s="434"/>
      <c r="AE570" s="434"/>
      <c r="AF570" s="434"/>
      <c r="AG570" s="434"/>
    </row>
    <row r="571" spans="1:33" ht="14.25" customHeight="1">
      <c r="A571" s="434"/>
      <c r="B571" s="575"/>
      <c r="C571" s="434"/>
      <c r="D571" s="434"/>
      <c r="E571" s="434"/>
      <c r="F571" s="434"/>
      <c r="G571" s="434"/>
      <c r="H571" s="434"/>
      <c r="I571" s="434"/>
      <c r="J571" s="575"/>
      <c r="K571" s="434"/>
      <c r="L571" s="434"/>
      <c r="M571" s="434"/>
      <c r="N571" s="434"/>
      <c r="O571" s="434"/>
      <c r="P571" s="434"/>
      <c r="Q571" s="434"/>
      <c r="R571" s="434"/>
      <c r="S571" s="434"/>
      <c r="T571" s="434"/>
      <c r="U571" s="434"/>
      <c r="V571" s="434"/>
      <c r="W571" s="434"/>
      <c r="X571" s="434"/>
      <c r="Y571" s="434"/>
      <c r="Z571" s="434"/>
      <c r="AA571" s="434"/>
      <c r="AB571" s="434"/>
      <c r="AC571" s="434"/>
      <c r="AD571" s="434"/>
      <c r="AE571" s="434"/>
      <c r="AF571" s="434"/>
      <c r="AG571" s="434"/>
    </row>
    <row r="572" spans="1:33" ht="14.25" customHeight="1">
      <c r="A572" s="434"/>
      <c r="B572" s="575"/>
      <c r="C572" s="434"/>
      <c r="D572" s="434"/>
      <c r="E572" s="434"/>
      <c r="F572" s="434"/>
      <c r="G572" s="434"/>
      <c r="H572" s="434"/>
      <c r="I572" s="434"/>
      <c r="J572" s="575"/>
      <c r="K572" s="434"/>
      <c r="L572" s="434"/>
      <c r="M572" s="434"/>
      <c r="N572" s="434"/>
      <c r="O572" s="434"/>
      <c r="P572" s="434"/>
      <c r="Q572" s="434"/>
      <c r="R572" s="434"/>
      <c r="S572" s="434"/>
      <c r="T572" s="434"/>
      <c r="U572" s="434"/>
      <c r="V572" s="434"/>
      <c r="W572" s="434"/>
      <c r="X572" s="434"/>
      <c r="Y572" s="434"/>
      <c r="Z572" s="434"/>
      <c r="AA572" s="434"/>
      <c r="AB572" s="434"/>
      <c r="AC572" s="434"/>
      <c r="AD572" s="434"/>
      <c r="AE572" s="434"/>
      <c r="AF572" s="434"/>
      <c r="AG572" s="434"/>
    </row>
    <row r="573" spans="1:33" ht="14.25" customHeight="1">
      <c r="A573" s="434"/>
      <c r="B573" s="575"/>
      <c r="C573" s="434"/>
      <c r="D573" s="434"/>
      <c r="E573" s="434"/>
      <c r="F573" s="434"/>
      <c r="G573" s="434"/>
      <c r="H573" s="434"/>
      <c r="I573" s="434"/>
      <c r="J573" s="575"/>
      <c r="K573" s="434"/>
      <c r="L573" s="434"/>
      <c r="M573" s="434"/>
      <c r="N573" s="434"/>
      <c r="O573" s="434"/>
      <c r="P573" s="434"/>
      <c r="Q573" s="434"/>
      <c r="R573" s="434"/>
      <c r="S573" s="434"/>
      <c r="T573" s="434"/>
      <c r="U573" s="434"/>
      <c r="V573" s="434"/>
      <c r="W573" s="434"/>
      <c r="X573" s="434"/>
      <c r="Y573" s="434"/>
      <c r="Z573" s="434"/>
      <c r="AA573" s="434"/>
      <c r="AB573" s="434"/>
      <c r="AC573" s="434"/>
      <c r="AD573" s="434"/>
      <c r="AE573" s="434"/>
      <c r="AF573" s="434"/>
      <c r="AG573" s="434"/>
    </row>
    <row r="574" spans="1:33" ht="14.25" customHeight="1">
      <c r="A574" s="434"/>
      <c r="B574" s="575"/>
      <c r="C574" s="434"/>
      <c r="D574" s="434"/>
      <c r="E574" s="434"/>
      <c r="F574" s="434"/>
      <c r="G574" s="434"/>
      <c r="H574" s="434"/>
      <c r="I574" s="434"/>
      <c r="J574" s="575"/>
      <c r="K574" s="434"/>
      <c r="L574" s="434"/>
      <c r="M574" s="434"/>
      <c r="N574" s="434"/>
      <c r="O574" s="434"/>
      <c r="P574" s="434"/>
      <c r="Q574" s="434"/>
      <c r="R574" s="434"/>
      <c r="S574" s="434"/>
      <c r="T574" s="434"/>
      <c r="U574" s="434"/>
      <c r="V574" s="434"/>
      <c r="W574" s="434"/>
      <c r="X574" s="434"/>
      <c r="Y574" s="434"/>
      <c r="Z574" s="434"/>
      <c r="AA574" s="434"/>
      <c r="AB574" s="434"/>
      <c r="AC574" s="434"/>
      <c r="AD574" s="434"/>
      <c r="AE574" s="434"/>
      <c r="AF574" s="434"/>
      <c r="AG574" s="434"/>
    </row>
    <row r="575" spans="1:33" ht="14.25" customHeight="1">
      <c r="A575" s="434"/>
      <c r="B575" s="575"/>
      <c r="C575" s="434"/>
      <c r="D575" s="434"/>
      <c r="E575" s="434"/>
      <c r="F575" s="434"/>
      <c r="G575" s="434"/>
      <c r="H575" s="434"/>
      <c r="I575" s="434"/>
      <c r="J575" s="575"/>
      <c r="K575" s="434"/>
      <c r="L575" s="434"/>
      <c r="M575" s="434"/>
      <c r="N575" s="434"/>
      <c r="O575" s="434"/>
      <c r="P575" s="434"/>
      <c r="Q575" s="434"/>
      <c r="R575" s="434"/>
      <c r="S575" s="434"/>
      <c r="T575" s="434"/>
      <c r="U575" s="434"/>
      <c r="V575" s="434"/>
      <c r="W575" s="434"/>
      <c r="X575" s="434"/>
      <c r="Y575" s="434"/>
      <c r="Z575" s="434"/>
      <c r="AA575" s="434"/>
      <c r="AB575" s="434"/>
      <c r="AC575" s="434"/>
      <c r="AD575" s="434"/>
      <c r="AE575" s="434"/>
      <c r="AF575" s="434"/>
      <c r="AG575" s="434"/>
    </row>
    <row r="576" spans="1:33" ht="14.25" customHeight="1">
      <c r="A576" s="434"/>
      <c r="B576" s="575"/>
      <c r="C576" s="434"/>
      <c r="D576" s="434"/>
      <c r="E576" s="434"/>
      <c r="F576" s="434"/>
      <c r="G576" s="434"/>
      <c r="H576" s="434"/>
      <c r="I576" s="434"/>
      <c r="J576" s="575"/>
      <c r="K576" s="434"/>
      <c r="L576" s="434"/>
      <c r="M576" s="434"/>
      <c r="N576" s="434"/>
      <c r="O576" s="434"/>
      <c r="P576" s="434"/>
      <c r="Q576" s="434"/>
      <c r="R576" s="434"/>
      <c r="S576" s="434"/>
      <c r="T576" s="434"/>
      <c r="U576" s="434"/>
      <c r="V576" s="434"/>
      <c r="W576" s="434"/>
      <c r="X576" s="434"/>
      <c r="Y576" s="434"/>
      <c r="Z576" s="434"/>
      <c r="AA576" s="434"/>
      <c r="AB576" s="434"/>
      <c r="AC576" s="434"/>
      <c r="AD576" s="434"/>
      <c r="AE576" s="434"/>
      <c r="AF576" s="434"/>
      <c r="AG576" s="434"/>
    </row>
    <row r="577" spans="1:33" ht="14.25" customHeight="1">
      <c r="A577" s="434"/>
      <c r="B577" s="575"/>
      <c r="C577" s="434"/>
      <c r="D577" s="434"/>
      <c r="E577" s="434"/>
      <c r="F577" s="434"/>
      <c r="G577" s="434"/>
      <c r="H577" s="434"/>
      <c r="I577" s="434"/>
      <c r="J577" s="575"/>
      <c r="K577" s="434"/>
      <c r="L577" s="434"/>
      <c r="M577" s="434"/>
      <c r="N577" s="434"/>
      <c r="O577" s="434"/>
      <c r="P577" s="434"/>
      <c r="Q577" s="434"/>
      <c r="R577" s="434"/>
      <c r="S577" s="434"/>
      <c r="T577" s="434"/>
      <c r="U577" s="434"/>
      <c r="V577" s="434"/>
      <c r="W577" s="434"/>
      <c r="X577" s="434"/>
      <c r="Y577" s="434"/>
      <c r="Z577" s="434"/>
      <c r="AA577" s="434"/>
      <c r="AB577" s="434"/>
      <c r="AC577" s="434"/>
      <c r="AD577" s="434"/>
      <c r="AE577" s="434"/>
      <c r="AF577" s="434"/>
      <c r="AG577" s="434"/>
    </row>
    <row r="578" spans="1:33" ht="14.25" customHeight="1">
      <c r="A578" s="434"/>
      <c r="B578" s="575"/>
      <c r="C578" s="434"/>
      <c r="D578" s="434"/>
      <c r="E578" s="434"/>
      <c r="F578" s="434"/>
      <c r="G578" s="434"/>
      <c r="H578" s="434"/>
      <c r="I578" s="434"/>
      <c r="J578" s="575"/>
      <c r="K578" s="434"/>
      <c r="L578" s="434"/>
      <c r="M578" s="434"/>
      <c r="N578" s="434"/>
      <c r="O578" s="434"/>
      <c r="P578" s="434"/>
      <c r="Q578" s="434"/>
      <c r="R578" s="434"/>
      <c r="S578" s="434"/>
      <c r="T578" s="434"/>
      <c r="U578" s="434"/>
      <c r="V578" s="434"/>
      <c r="W578" s="434"/>
      <c r="X578" s="434"/>
      <c r="Y578" s="434"/>
      <c r="Z578" s="434"/>
      <c r="AA578" s="434"/>
      <c r="AB578" s="434"/>
      <c r="AC578" s="434"/>
      <c r="AD578" s="434"/>
      <c r="AE578" s="434"/>
      <c r="AF578" s="434"/>
      <c r="AG578" s="434"/>
    </row>
    <row r="579" spans="1:33" ht="14.25" customHeight="1">
      <c r="A579" s="434"/>
      <c r="B579" s="575"/>
      <c r="C579" s="434"/>
      <c r="D579" s="434"/>
      <c r="E579" s="434"/>
      <c r="F579" s="434"/>
      <c r="G579" s="434"/>
      <c r="H579" s="434"/>
      <c r="I579" s="434"/>
      <c r="J579" s="575"/>
      <c r="K579" s="434"/>
      <c r="L579" s="434"/>
      <c r="M579" s="434"/>
      <c r="N579" s="434"/>
      <c r="O579" s="434"/>
      <c r="P579" s="434"/>
      <c r="Q579" s="434"/>
      <c r="R579" s="434"/>
      <c r="S579" s="434"/>
      <c r="T579" s="434"/>
      <c r="U579" s="434"/>
      <c r="V579" s="434"/>
      <c r="W579" s="434"/>
      <c r="X579" s="434"/>
      <c r="Y579" s="434"/>
      <c r="Z579" s="434"/>
      <c r="AA579" s="434"/>
      <c r="AB579" s="434"/>
      <c r="AC579" s="434"/>
      <c r="AD579" s="434"/>
      <c r="AE579" s="434"/>
      <c r="AF579" s="434"/>
      <c r="AG579" s="434"/>
    </row>
    <row r="580" spans="1:33" ht="14.25" customHeight="1">
      <c r="A580" s="434"/>
      <c r="B580" s="575"/>
      <c r="C580" s="434"/>
      <c r="D580" s="434"/>
      <c r="E580" s="434"/>
      <c r="F580" s="434"/>
      <c r="G580" s="434"/>
      <c r="H580" s="434"/>
      <c r="I580" s="434"/>
      <c r="J580" s="575"/>
      <c r="K580" s="434"/>
      <c r="L580" s="434"/>
      <c r="M580" s="434"/>
      <c r="N580" s="434"/>
      <c r="O580" s="434"/>
      <c r="P580" s="434"/>
      <c r="Q580" s="434"/>
      <c r="R580" s="434"/>
      <c r="S580" s="434"/>
      <c r="T580" s="434"/>
      <c r="U580" s="434"/>
      <c r="V580" s="434"/>
      <c r="W580" s="434"/>
      <c r="X580" s="434"/>
      <c r="Y580" s="434"/>
      <c r="Z580" s="434"/>
      <c r="AA580" s="434"/>
      <c r="AB580" s="434"/>
      <c r="AC580" s="434"/>
      <c r="AD580" s="434"/>
      <c r="AE580" s="434"/>
      <c r="AF580" s="434"/>
      <c r="AG580" s="434"/>
    </row>
    <row r="581" spans="1:33" ht="14.25" customHeight="1">
      <c r="A581" s="434"/>
      <c r="B581" s="575"/>
      <c r="C581" s="434"/>
      <c r="D581" s="434"/>
      <c r="E581" s="434"/>
      <c r="F581" s="434"/>
      <c r="G581" s="434"/>
      <c r="H581" s="434"/>
      <c r="I581" s="434"/>
      <c r="J581" s="575"/>
      <c r="K581" s="434"/>
      <c r="L581" s="434"/>
      <c r="M581" s="434"/>
      <c r="N581" s="434"/>
      <c r="O581" s="434"/>
      <c r="P581" s="434"/>
      <c r="Q581" s="434"/>
      <c r="R581" s="434"/>
      <c r="S581" s="434"/>
      <c r="T581" s="434"/>
      <c r="U581" s="434"/>
      <c r="V581" s="434"/>
      <c r="W581" s="434"/>
      <c r="X581" s="434"/>
      <c r="Y581" s="434"/>
      <c r="Z581" s="434"/>
      <c r="AA581" s="434"/>
      <c r="AB581" s="434"/>
      <c r="AC581" s="434"/>
      <c r="AD581" s="434"/>
      <c r="AE581" s="434"/>
      <c r="AF581" s="434"/>
      <c r="AG581" s="434"/>
    </row>
    <row r="582" spans="1:33" ht="14.25" customHeight="1">
      <c r="A582" s="434"/>
      <c r="B582" s="575"/>
      <c r="C582" s="434"/>
      <c r="D582" s="434"/>
      <c r="E582" s="434"/>
      <c r="F582" s="434"/>
      <c r="G582" s="434"/>
      <c r="H582" s="434"/>
      <c r="I582" s="434"/>
      <c r="J582" s="575"/>
      <c r="K582" s="434"/>
      <c r="L582" s="434"/>
      <c r="M582" s="434"/>
      <c r="N582" s="434"/>
      <c r="O582" s="434"/>
      <c r="P582" s="434"/>
      <c r="Q582" s="434"/>
      <c r="R582" s="434"/>
      <c r="S582" s="434"/>
      <c r="T582" s="434"/>
      <c r="U582" s="434"/>
      <c r="V582" s="434"/>
      <c r="W582" s="434"/>
      <c r="X582" s="434"/>
      <c r="Y582" s="434"/>
      <c r="Z582" s="434"/>
      <c r="AA582" s="434"/>
      <c r="AB582" s="434"/>
      <c r="AC582" s="434"/>
      <c r="AD582" s="434"/>
      <c r="AE582" s="434"/>
      <c r="AF582" s="434"/>
      <c r="AG582" s="434"/>
    </row>
    <row r="583" spans="1:33" ht="14.25" customHeight="1">
      <c r="A583" s="434"/>
      <c r="B583" s="575"/>
      <c r="C583" s="434"/>
      <c r="D583" s="434"/>
      <c r="E583" s="434"/>
      <c r="F583" s="434"/>
      <c r="G583" s="434"/>
      <c r="H583" s="434"/>
      <c r="I583" s="434"/>
      <c r="J583" s="575"/>
      <c r="K583" s="434"/>
      <c r="L583" s="434"/>
      <c r="M583" s="434"/>
      <c r="N583" s="434"/>
      <c r="O583" s="434"/>
      <c r="P583" s="434"/>
      <c r="Q583" s="434"/>
      <c r="R583" s="434"/>
      <c r="S583" s="434"/>
      <c r="T583" s="434"/>
      <c r="U583" s="434"/>
      <c r="V583" s="434"/>
      <c r="W583" s="434"/>
      <c r="X583" s="434"/>
      <c r="Y583" s="434"/>
      <c r="Z583" s="434"/>
      <c r="AA583" s="434"/>
      <c r="AB583" s="434"/>
      <c r="AC583" s="434"/>
      <c r="AD583" s="434"/>
      <c r="AE583" s="434"/>
      <c r="AF583" s="434"/>
      <c r="AG583" s="434"/>
    </row>
    <row r="584" spans="1:33" ht="14.25" customHeight="1">
      <c r="A584" s="434"/>
      <c r="B584" s="575"/>
      <c r="C584" s="434"/>
      <c r="D584" s="434"/>
      <c r="E584" s="434"/>
      <c r="F584" s="434"/>
      <c r="G584" s="434"/>
      <c r="H584" s="434"/>
      <c r="I584" s="434"/>
      <c r="J584" s="575"/>
      <c r="K584" s="434"/>
      <c r="L584" s="434"/>
      <c r="M584" s="434"/>
      <c r="N584" s="434"/>
      <c r="O584" s="434"/>
      <c r="P584" s="434"/>
      <c r="Q584" s="434"/>
      <c r="R584" s="434"/>
      <c r="S584" s="434"/>
      <c r="T584" s="434"/>
      <c r="U584" s="434"/>
      <c r="V584" s="434"/>
      <c r="W584" s="434"/>
      <c r="X584" s="434"/>
      <c r="Y584" s="434"/>
      <c r="Z584" s="434"/>
      <c r="AA584" s="434"/>
      <c r="AB584" s="434"/>
      <c r="AC584" s="434"/>
      <c r="AD584" s="434"/>
      <c r="AE584" s="434"/>
      <c r="AF584" s="434"/>
      <c r="AG584" s="434"/>
    </row>
    <row r="585" spans="1:33" ht="14.25" customHeight="1">
      <c r="A585" s="434"/>
      <c r="B585" s="575"/>
      <c r="C585" s="434"/>
      <c r="D585" s="434"/>
      <c r="E585" s="434"/>
      <c r="F585" s="434"/>
      <c r="G585" s="434"/>
      <c r="H585" s="434"/>
      <c r="I585" s="434"/>
      <c r="J585" s="575"/>
      <c r="K585" s="434"/>
      <c r="L585" s="434"/>
      <c r="M585" s="434"/>
      <c r="N585" s="434"/>
      <c r="O585" s="434"/>
      <c r="P585" s="434"/>
      <c r="Q585" s="434"/>
      <c r="R585" s="434"/>
      <c r="S585" s="434"/>
      <c r="T585" s="434"/>
      <c r="U585" s="434"/>
      <c r="V585" s="434"/>
      <c r="W585" s="434"/>
      <c r="X585" s="434"/>
      <c r="Y585" s="434"/>
      <c r="Z585" s="434"/>
      <c r="AA585" s="434"/>
      <c r="AB585" s="434"/>
      <c r="AC585" s="434"/>
      <c r="AD585" s="434"/>
      <c r="AE585" s="434"/>
      <c r="AF585" s="434"/>
      <c r="AG585" s="434"/>
    </row>
    <row r="586" spans="1:33" ht="14.25" customHeight="1">
      <c r="A586" s="434"/>
      <c r="B586" s="575"/>
      <c r="C586" s="434"/>
      <c r="D586" s="434"/>
      <c r="E586" s="434"/>
      <c r="F586" s="434"/>
      <c r="G586" s="434"/>
      <c r="H586" s="434"/>
      <c r="I586" s="434"/>
      <c r="J586" s="575"/>
      <c r="K586" s="434"/>
      <c r="L586" s="434"/>
      <c r="M586" s="434"/>
      <c r="N586" s="434"/>
      <c r="O586" s="434"/>
      <c r="P586" s="434"/>
      <c r="Q586" s="434"/>
      <c r="R586" s="434"/>
      <c r="S586" s="434"/>
      <c r="T586" s="434"/>
      <c r="U586" s="434"/>
      <c r="V586" s="434"/>
      <c r="W586" s="434"/>
      <c r="X586" s="434"/>
      <c r="Y586" s="434"/>
      <c r="Z586" s="434"/>
      <c r="AA586" s="434"/>
      <c r="AB586" s="434"/>
      <c r="AC586" s="434"/>
      <c r="AD586" s="434"/>
      <c r="AE586" s="434"/>
      <c r="AF586" s="434"/>
      <c r="AG586" s="434"/>
    </row>
    <row r="587" spans="1:33" ht="14.25" customHeight="1">
      <c r="A587" s="434"/>
      <c r="B587" s="575"/>
      <c r="C587" s="434"/>
      <c r="D587" s="434"/>
      <c r="E587" s="434"/>
      <c r="F587" s="434"/>
      <c r="G587" s="434"/>
      <c r="H587" s="434"/>
      <c r="I587" s="434"/>
      <c r="J587" s="575"/>
      <c r="K587" s="434"/>
      <c r="L587" s="434"/>
      <c r="M587" s="434"/>
      <c r="N587" s="434"/>
      <c r="O587" s="434"/>
      <c r="P587" s="434"/>
      <c r="Q587" s="434"/>
      <c r="R587" s="434"/>
      <c r="S587" s="434"/>
      <c r="T587" s="434"/>
      <c r="U587" s="434"/>
      <c r="V587" s="434"/>
      <c r="W587" s="434"/>
      <c r="X587" s="434"/>
      <c r="Y587" s="434"/>
      <c r="Z587" s="434"/>
      <c r="AA587" s="434"/>
      <c r="AB587" s="434"/>
      <c r="AC587" s="434"/>
      <c r="AD587" s="434"/>
      <c r="AE587" s="434"/>
      <c r="AF587" s="434"/>
      <c r="AG587" s="434"/>
    </row>
    <row r="588" spans="1:33" ht="14.25" customHeight="1">
      <c r="A588" s="434"/>
      <c r="B588" s="575"/>
      <c r="C588" s="434"/>
      <c r="D588" s="434"/>
      <c r="E588" s="434"/>
      <c r="F588" s="434"/>
      <c r="G588" s="434"/>
      <c r="H588" s="434"/>
      <c r="I588" s="434"/>
      <c r="J588" s="575"/>
      <c r="K588" s="434"/>
      <c r="L588" s="434"/>
      <c r="M588" s="434"/>
      <c r="N588" s="434"/>
      <c r="O588" s="434"/>
      <c r="P588" s="434"/>
      <c r="Q588" s="434"/>
      <c r="R588" s="434"/>
      <c r="S588" s="434"/>
      <c r="T588" s="434"/>
      <c r="U588" s="434"/>
      <c r="V588" s="434"/>
      <c r="W588" s="434"/>
      <c r="X588" s="434"/>
      <c r="Y588" s="434"/>
      <c r="Z588" s="434"/>
      <c r="AA588" s="434"/>
      <c r="AB588" s="434"/>
      <c r="AC588" s="434"/>
      <c r="AD588" s="434"/>
      <c r="AE588" s="434"/>
      <c r="AF588" s="434"/>
      <c r="AG588" s="434"/>
    </row>
    <row r="589" spans="1:33" ht="14.25" customHeight="1">
      <c r="A589" s="434"/>
      <c r="B589" s="575"/>
      <c r="C589" s="434"/>
      <c r="D589" s="434"/>
      <c r="E589" s="434"/>
      <c r="F589" s="434"/>
      <c r="G589" s="434"/>
      <c r="H589" s="434"/>
      <c r="I589" s="434"/>
      <c r="J589" s="575"/>
      <c r="K589" s="434"/>
      <c r="L589" s="434"/>
      <c r="M589" s="434"/>
      <c r="N589" s="434"/>
      <c r="O589" s="434"/>
      <c r="P589" s="434"/>
      <c r="Q589" s="434"/>
      <c r="R589" s="434"/>
      <c r="S589" s="434"/>
      <c r="T589" s="434"/>
      <c r="U589" s="434"/>
      <c r="V589" s="434"/>
      <c r="W589" s="434"/>
      <c r="X589" s="434"/>
      <c r="Y589" s="434"/>
      <c r="Z589" s="434"/>
      <c r="AA589" s="434"/>
      <c r="AB589" s="434"/>
      <c r="AC589" s="434"/>
      <c r="AD589" s="434"/>
      <c r="AE589" s="434"/>
      <c r="AF589" s="434"/>
      <c r="AG589" s="434"/>
    </row>
    <row r="590" spans="1:33" ht="14.25" customHeight="1">
      <c r="A590" s="434"/>
      <c r="B590" s="575"/>
      <c r="C590" s="434"/>
      <c r="D590" s="434"/>
      <c r="E590" s="434"/>
      <c r="F590" s="434"/>
      <c r="G590" s="434"/>
      <c r="H590" s="434"/>
      <c r="I590" s="434"/>
      <c r="J590" s="575"/>
      <c r="K590" s="434"/>
      <c r="L590" s="434"/>
      <c r="M590" s="434"/>
      <c r="N590" s="434"/>
      <c r="O590" s="434"/>
      <c r="P590" s="434"/>
      <c r="Q590" s="434"/>
      <c r="R590" s="434"/>
      <c r="S590" s="434"/>
      <c r="T590" s="434"/>
      <c r="U590" s="434"/>
      <c r="V590" s="434"/>
      <c r="W590" s="434"/>
      <c r="X590" s="434"/>
      <c r="Y590" s="434"/>
      <c r="Z590" s="434"/>
      <c r="AA590" s="434"/>
      <c r="AB590" s="434"/>
      <c r="AC590" s="434"/>
      <c r="AD590" s="434"/>
      <c r="AE590" s="434"/>
      <c r="AF590" s="434"/>
      <c r="AG590" s="434"/>
    </row>
    <row r="591" spans="1:33" ht="14.25" customHeight="1">
      <c r="A591" s="434"/>
      <c r="B591" s="575"/>
      <c r="C591" s="434"/>
      <c r="D591" s="434"/>
      <c r="E591" s="434"/>
      <c r="F591" s="434"/>
      <c r="G591" s="434"/>
      <c r="H591" s="434"/>
      <c r="I591" s="434"/>
      <c r="J591" s="575"/>
      <c r="K591" s="434"/>
      <c r="L591" s="434"/>
      <c r="M591" s="434"/>
      <c r="N591" s="434"/>
      <c r="O591" s="434"/>
      <c r="P591" s="434"/>
      <c r="Q591" s="434"/>
      <c r="R591" s="434"/>
      <c r="S591" s="434"/>
      <c r="T591" s="434"/>
      <c r="U591" s="434"/>
      <c r="V591" s="434"/>
      <c r="W591" s="434"/>
      <c r="X591" s="434"/>
      <c r="Y591" s="434"/>
      <c r="Z591" s="434"/>
      <c r="AA591" s="434"/>
      <c r="AB591" s="434"/>
      <c r="AC591" s="434"/>
      <c r="AD591" s="434"/>
      <c r="AE591" s="434"/>
      <c r="AF591" s="434"/>
      <c r="AG591" s="434"/>
    </row>
    <row r="592" spans="1:33" ht="14.25" customHeight="1">
      <c r="A592" s="434"/>
      <c r="B592" s="575"/>
      <c r="C592" s="434"/>
      <c r="D592" s="434"/>
      <c r="E592" s="434"/>
      <c r="F592" s="434"/>
      <c r="G592" s="434"/>
      <c r="H592" s="434"/>
      <c r="I592" s="434"/>
      <c r="J592" s="575"/>
      <c r="K592" s="434"/>
      <c r="L592" s="434"/>
      <c r="M592" s="434"/>
      <c r="N592" s="434"/>
      <c r="O592" s="434"/>
      <c r="P592" s="434"/>
      <c r="Q592" s="434"/>
      <c r="R592" s="434"/>
      <c r="S592" s="434"/>
      <c r="T592" s="434"/>
      <c r="U592" s="434"/>
      <c r="V592" s="434"/>
      <c r="W592" s="434"/>
      <c r="X592" s="434"/>
      <c r="Y592" s="434"/>
      <c r="Z592" s="434"/>
      <c r="AA592" s="434"/>
      <c r="AB592" s="434"/>
      <c r="AC592" s="434"/>
      <c r="AD592" s="434"/>
      <c r="AE592" s="434"/>
      <c r="AF592" s="434"/>
      <c r="AG592" s="434"/>
    </row>
    <row r="593" spans="1:33" ht="14.25" customHeight="1">
      <c r="A593" s="434"/>
      <c r="B593" s="575"/>
      <c r="C593" s="434"/>
      <c r="D593" s="434"/>
      <c r="E593" s="434"/>
      <c r="F593" s="434"/>
      <c r="G593" s="434"/>
      <c r="H593" s="434"/>
      <c r="I593" s="434"/>
      <c r="J593" s="575"/>
      <c r="K593" s="434"/>
      <c r="L593" s="434"/>
      <c r="M593" s="434"/>
      <c r="N593" s="434"/>
      <c r="O593" s="434"/>
      <c r="P593" s="434"/>
      <c r="Q593" s="434"/>
      <c r="R593" s="434"/>
      <c r="S593" s="434"/>
      <c r="T593" s="434"/>
      <c r="U593" s="434"/>
      <c r="V593" s="434"/>
      <c r="W593" s="434"/>
      <c r="X593" s="434"/>
      <c r="Y593" s="434"/>
      <c r="Z593" s="434"/>
      <c r="AA593" s="434"/>
      <c r="AB593" s="434"/>
      <c r="AC593" s="434"/>
      <c r="AD593" s="434"/>
      <c r="AE593" s="434"/>
      <c r="AF593" s="434"/>
      <c r="AG593" s="434"/>
    </row>
    <row r="594" spans="1:33" ht="14.25" customHeight="1">
      <c r="A594" s="434"/>
      <c r="B594" s="575"/>
      <c r="C594" s="434"/>
      <c r="D594" s="434"/>
      <c r="E594" s="434"/>
      <c r="F594" s="434"/>
      <c r="G594" s="434"/>
      <c r="H594" s="434"/>
      <c r="I594" s="434"/>
      <c r="J594" s="575"/>
      <c r="K594" s="434"/>
      <c r="L594" s="434"/>
      <c r="M594" s="434"/>
      <c r="N594" s="434"/>
      <c r="O594" s="434"/>
      <c r="P594" s="434"/>
      <c r="Q594" s="434"/>
      <c r="R594" s="434"/>
      <c r="S594" s="434"/>
      <c r="T594" s="434"/>
      <c r="U594" s="434"/>
      <c r="V594" s="434"/>
      <c r="W594" s="434"/>
      <c r="X594" s="434"/>
      <c r="Y594" s="434"/>
      <c r="Z594" s="434"/>
      <c r="AA594" s="434"/>
      <c r="AB594" s="434"/>
      <c r="AC594" s="434"/>
      <c r="AD594" s="434"/>
      <c r="AE594" s="434"/>
      <c r="AF594" s="434"/>
      <c r="AG594" s="434"/>
    </row>
    <row r="595" spans="1:33" ht="14.25" customHeight="1">
      <c r="A595" s="434"/>
      <c r="B595" s="575"/>
      <c r="C595" s="434"/>
      <c r="D595" s="434"/>
      <c r="E595" s="434"/>
      <c r="F595" s="434"/>
      <c r="G595" s="434"/>
      <c r="H595" s="434"/>
      <c r="I595" s="434"/>
      <c r="J595" s="575"/>
      <c r="K595" s="434"/>
      <c r="L595" s="434"/>
      <c r="M595" s="434"/>
      <c r="N595" s="434"/>
      <c r="O595" s="434"/>
      <c r="P595" s="434"/>
      <c r="Q595" s="434"/>
      <c r="R595" s="434"/>
      <c r="S595" s="434"/>
      <c r="T595" s="434"/>
      <c r="U595" s="434"/>
      <c r="V595" s="434"/>
      <c r="W595" s="434"/>
      <c r="X595" s="434"/>
      <c r="Y595" s="434"/>
      <c r="Z595" s="434"/>
      <c r="AA595" s="434"/>
      <c r="AB595" s="434"/>
      <c r="AC595" s="434"/>
      <c r="AD595" s="434"/>
      <c r="AE595" s="434"/>
      <c r="AF595" s="434"/>
      <c r="AG595" s="434"/>
    </row>
    <row r="596" spans="1:33" ht="14.25" customHeight="1">
      <c r="A596" s="434"/>
      <c r="B596" s="575"/>
      <c r="C596" s="434"/>
      <c r="D596" s="434"/>
      <c r="E596" s="434"/>
      <c r="F596" s="434"/>
      <c r="G596" s="434"/>
      <c r="H596" s="434"/>
      <c r="I596" s="434"/>
      <c r="J596" s="575"/>
      <c r="K596" s="434"/>
      <c r="L596" s="434"/>
      <c r="M596" s="434"/>
      <c r="N596" s="434"/>
      <c r="O596" s="434"/>
      <c r="P596" s="434"/>
      <c r="Q596" s="434"/>
      <c r="R596" s="434"/>
      <c r="S596" s="434"/>
      <c r="T596" s="434"/>
      <c r="U596" s="434"/>
      <c r="V596" s="434"/>
      <c r="W596" s="434"/>
      <c r="X596" s="434"/>
      <c r="Y596" s="434"/>
      <c r="Z596" s="434"/>
      <c r="AA596" s="434"/>
      <c r="AB596" s="434"/>
      <c r="AC596" s="434"/>
      <c r="AD596" s="434"/>
      <c r="AE596" s="434"/>
      <c r="AF596" s="434"/>
      <c r="AG596" s="434"/>
    </row>
    <row r="597" spans="1:33" ht="14.25" customHeight="1">
      <c r="A597" s="434"/>
      <c r="B597" s="575"/>
      <c r="C597" s="434"/>
      <c r="D597" s="434"/>
      <c r="E597" s="434"/>
      <c r="F597" s="434"/>
      <c r="G597" s="434"/>
      <c r="H597" s="434"/>
      <c r="I597" s="434"/>
      <c r="J597" s="575"/>
      <c r="K597" s="434"/>
      <c r="L597" s="434"/>
      <c r="M597" s="434"/>
      <c r="N597" s="434"/>
      <c r="O597" s="434"/>
      <c r="P597" s="434"/>
      <c r="Q597" s="434"/>
      <c r="R597" s="434"/>
      <c r="S597" s="434"/>
      <c r="T597" s="434"/>
      <c r="U597" s="434"/>
      <c r="V597" s="434"/>
      <c r="W597" s="434"/>
      <c r="X597" s="434"/>
      <c r="Y597" s="434"/>
      <c r="Z597" s="434"/>
      <c r="AA597" s="434"/>
      <c r="AB597" s="434"/>
      <c r="AC597" s="434"/>
      <c r="AD597" s="434"/>
      <c r="AE597" s="434"/>
      <c r="AF597" s="434"/>
      <c r="AG597" s="434"/>
    </row>
    <row r="598" spans="1:33" ht="14.25" customHeight="1">
      <c r="A598" s="434"/>
      <c r="B598" s="575"/>
      <c r="C598" s="434"/>
      <c r="D598" s="434"/>
      <c r="E598" s="434"/>
      <c r="F598" s="434"/>
      <c r="G598" s="434"/>
      <c r="H598" s="434"/>
      <c r="I598" s="434"/>
      <c r="J598" s="575"/>
      <c r="K598" s="434"/>
      <c r="L598" s="434"/>
      <c r="M598" s="434"/>
      <c r="N598" s="434"/>
      <c r="O598" s="434"/>
      <c r="P598" s="434"/>
      <c r="Q598" s="434"/>
      <c r="R598" s="434"/>
      <c r="S598" s="434"/>
      <c r="T598" s="434"/>
      <c r="U598" s="434"/>
      <c r="V598" s="434"/>
      <c r="W598" s="434"/>
      <c r="X598" s="434"/>
      <c r="Y598" s="434"/>
      <c r="Z598" s="434"/>
      <c r="AA598" s="434"/>
      <c r="AB598" s="434"/>
      <c r="AC598" s="434"/>
      <c r="AD598" s="434"/>
      <c r="AE598" s="434"/>
      <c r="AF598" s="434"/>
      <c r="AG598" s="434"/>
    </row>
    <row r="599" spans="1:33" ht="14.25" customHeight="1">
      <c r="A599" s="434"/>
      <c r="B599" s="575"/>
      <c r="C599" s="434"/>
      <c r="D599" s="434"/>
      <c r="E599" s="434"/>
      <c r="F599" s="434"/>
      <c r="G599" s="434"/>
      <c r="H599" s="434"/>
      <c r="I599" s="434"/>
      <c r="J599" s="575"/>
      <c r="K599" s="434"/>
      <c r="L599" s="434"/>
      <c r="M599" s="434"/>
      <c r="N599" s="434"/>
      <c r="O599" s="434"/>
      <c r="P599" s="434"/>
      <c r="Q599" s="434"/>
      <c r="R599" s="434"/>
      <c r="S599" s="434"/>
      <c r="T599" s="434"/>
      <c r="U599" s="434"/>
      <c r="V599" s="434"/>
      <c r="W599" s="434"/>
      <c r="X599" s="434"/>
      <c r="Y599" s="434"/>
      <c r="Z599" s="434"/>
      <c r="AA599" s="434"/>
      <c r="AB599" s="434"/>
      <c r="AC599" s="434"/>
      <c r="AD599" s="434"/>
      <c r="AE599" s="434"/>
      <c r="AF599" s="434"/>
      <c r="AG599" s="434"/>
    </row>
    <row r="600" spans="1:33" ht="14.25" customHeight="1">
      <c r="A600" s="434"/>
      <c r="B600" s="575"/>
      <c r="C600" s="434"/>
      <c r="D600" s="434"/>
      <c r="E600" s="434"/>
      <c r="F600" s="434"/>
      <c r="G600" s="434"/>
      <c r="H600" s="434"/>
      <c r="I600" s="434"/>
      <c r="J600" s="575"/>
      <c r="K600" s="434"/>
      <c r="L600" s="434"/>
      <c r="M600" s="434"/>
      <c r="N600" s="434"/>
      <c r="O600" s="434"/>
      <c r="P600" s="434"/>
      <c r="Q600" s="434"/>
      <c r="R600" s="434"/>
      <c r="S600" s="434"/>
      <c r="T600" s="434"/>
      <c r="U600" s="434"/>
      <c r="V600" s="434"/>
      <c r="W600" s="434"/>
      <c r="X600" s="434"/>
      <c r="Y600" s="434"/>
      <c r="Z600" s="434"/>
      <c r="AA600" s="434"/>
      <c r="AB600" s="434"/>
      <c r="AC600" s="434"/>
      <c r="AD600" s="434"/>
      <c r="AE600" s="434"/>
      <c r="AF600" s="434"/>
      <c r="AG600" s="434"/>
    </row>
    <row r="601" spans="1:33" ht="14.25" customHeight="1">
      <c r="A601" s="434"/>
      <c r="B601" s="575"/>
      <c r="C601" s="434"/>
      <c r="D601" s="434"/>
      <c r="E601" s="434"/>
      <c r="F601" s="434"/>
      <c r="G601" s="434"/>
      <c r="H601" s="434"/>
      <c r="I601" s="434"/>
      <c r="J601" s="575"/>
      <c r="K601" s="434"/>
      <c r="L601" s="434"/>
      <c r="M601" s="434"/>
      <c r="N601" s="434"/>
      <c r="O601" s="434"/>
      <c r="P601" s="434"/>
      <c r="Q601" s="434"/>
      <c r="R601" s="434"/>
      <c r="S601" s="434"/>
      <c r="T601" s="434"/>
      <c r="U601" s="434"/>
      <c r="V601" s="434"/>
      <c r="W601" s="434"/>
      <c r="X601" s="434"/>
      <c r="Y601" s="434"/>
      <c r="Z601" s="434"/>
      <c r="AA601" s="434"/>
      <c r="AB601" s="434"/>
      <c r="AC601" s="434"/>
      <c r="AD601" s="434"/>
      <c r="AE601" s="434"/>
      <c r="AF601" s="434"/>
      <c r="AG601" s="434"/>
    </row>
    <row r="602" spans="1:33" ht="14.25" customHeight="1">
      <c r="A602" s="434"/>
      <c r="B602" s="575"/>
      <c r="C602" s="434"/>
      <c r="D602" s="434"/>
      <c r="E602" s="434"/>
      <c r="F602" s="434"/>
      <c r="G602" s="434"/>
      <c r="H602" s="434"/>
      <c r="I602" s="434"/>
      <c r="J602" s="575"/>
      <c r="K602" s="434"/>
      <c r="L602" s="434"/>
      <c r="M602" s="434"/>
      <c r="N602" s="434"/>
      <c r="O602" s="434"/>
      <c r="P602" s="434"/>
      <c r="Q602" s="434"/>
      <c r="R602" s="434"/>
      <c r="S602" s="434"/>
      <c r="T602" s="434"/>
      <c r="U602" s="434"/>
      <c r="V602" s="434"/>
      <c r="W602" s="434"/>
      <c r="X602" s="434"/>
      <c r="Y602" s="434"/>
      <c r="Z602" s="434"/>
      <c r="AA602" s="434"/>
      <c r="AB602" s="434"/>
      <c r="AC602" s="434"/>
      <c r="AD602" s="434"/>
      <c r="AE602" s="434"/>
      <c r="AF602" s="434"/>
      <c r="AG602" s="434"/>
    </row>
    <row r="603" spans="1:33" ht="14.25" customHeight="1">
      <c r="A603" s="434"/>
      <c r="B603" s="575"/>
      <c r="C603" s="434"/>
      <c r="D603" s="434"/>
      <c r="E603" s="434"/>
      <c r="F603" s="434"/>
      <c r="G603" s="434"/>
      <c r="H603" s="434"/>
      <c r="I603" s="434"/>
      <c r="J603" s="575"/>
      <c r="K603" s="434"/>
      <c r="L603" s="434"/>
      <c r="M603" s="434"/>
      <c r="N603" s="434"/>
      <c r="O603" s="434"/>
      <c r="P603" s="434"/>
      <c r="Q603" s="434"/>
      <c r="R603" s="434"/>
      <c r="S603" s="434"/>
      <c r="T603" s="434"/>
      <c r="U603" s="434"/>
      <c r="V603" s="434"/>
      <c r="W603" s="434"/>
      <c r="X603" s="434"/>
      <c r="Y603" s="434"/>
      <c r="Z603" s="434"/>
      <c r="AA603" s="434"/>
      <c r="AB603" s="434"/>
      <c r="AC603" s="434"/>
      <c r="AD603" s="434"/>
      <c r="AE603" s="434"/>
      <c r="AF603" s="434"/>
      <c r="AG603" s="434"/>
    </row>
    <row r="604" spans="1:33" ht="14.25" customHeight="1">
      <c r="A604" s="434"/>
      <c r="B604" s="575"/>
      <c r="C604" s="434"/>
      <c r="D604" s="434"/>
      <c r="E604" s="434"/>
      <c r="F604" s="434"/>
      <c r="G604" s="434"/>
      <c r="H604" s="434"/>
      <c r="I604" s="434"/>
      <c r="J604" s="575"/>
      <c r="K604" s="434"/>
      <c r="L604" s="434"/>
      <c r="M604" s="434"/>
      <c r="N604" s="434"/>
      <c r="O604" s="434"/>
      <c r="P604" s="434"/>
      <c r="Q604" s="434"/>
      <c r="R604" s="434"/>
      <c r="S604" s="434"/>
      <c r="T604" s="434"/>
      <c r="U604" s="434"/>
      <c r="V604" s="434"/>
      <c r="W604" s="434"/>
      <c r="X604" s="434"/>
      <c r="Y604" s="434"/>
      <c r="Z604" s="434"/>
      <c r="AA604" s="434"/>
      <c r="AB604" s="434"/>
      <c r="AC604" s="434"/>
      <c r="AD604" s="434"/>
      <c r="AE604" s="434"/>
      <c r="AF604" s="434"/>
      <c r="AG604" s="434"/>
    </row>
    <row r="605" spans="1:33" ht="14.25" customHeight="1">
      <c r="A605" s="434"/>
      <c r="B605" s="575"/>
      <c r="C605" s="434"/>
      <c r="D605" s="434"/>
      <c r="E605" s="434"/>
      <c r="F605" s="434"/>
      <c r="G605" s="434"/>
      <c r="H605" s="434"/>
      <c r="I605" s="434"/>
      <c r="J605" s="575"/>
      <c r="K605" s="434"/>
      <c r="L605" s="434"/>
      <c r="M605" s="434"/>
      <c r="N605" s="434"/>
      <c r="O605" s="434"/>
      <c r="P605" s="434"/>
      <c r="Q605" s="434"/>
      <c r="R605" s="434"/>
      <c r="S605" s="434"/>
      <c r="T605" s="434"/>
      <c r="U605" s="434"/>
      <c r="V605" s="434"/>
      <c r="W605" s="434"/>
      <c r="X605" s="434"/>
      <c r="Y605" s="434"/>
      <c r="Z605" s="434"/>
      <c r="AA605" s="434"/>
      <c r="AB605" s="434"/>
      <c r="AC605" s="434"/>
      <c r="AD605" s="434"/>
      <c r="AE605" s="434"/>
      <c r="AF605" s="434"/>
      <c r="AG605" s="434"/>
    </row>
    <row r="606" spans="1:33" ht="14.25" customHeight="1">
      <c r="A606" s="434"/>
      <c r="B606" s="575"/>
      <c r="C606" s="434"/>
      <c r="D606" s="434"/>
      <c r="E606" s="434"/>
      <c r="F606" s="434"/>
      <c r="G606" s="434"/>
      <c r="H606" s="434"/>
      <c r="I606" s="434"/>
      <c r="J606" s="575"/>
      <c r="K606" s="434"/>
      <c r="L606" s="434"/>
      <c r="M606" s="434"/>
      <c r="N606" s="434"/>
      <c r="O606" s="434"/>
      <c r="P606" s="434"/>
      <c r="Q606" s="434"/>
      <c r="R606" s="434"/>
      <c r="S606" s="434"/>
      <c r="T606" s="434"/>
      <c r="U606" s="434"/>
      <c r="V606" s="434"/>
      <c r="W606" s="434"/>
      <c r="X606" s="434"/>
      <c r="Y606" s="434"/>
      <c r="Z606" s="434"/>
      <c r="AA606" s="434"/>
      <c r="AB606" s="434"/>
      <c r="AC606" s="434"/>
      <c r="AD606" s="434"/>
      <c r="AE606" s="434"/>
      <c r="AF606" s="434"/>
      <c r="AG606" s="434"/>
    </row>
    <row r="607" spans="1:33" ht="14.25" customHeight="1">
      <c r="A607" s="434"/>
      <c r="B607" s="575"/>
      <c r="C607" s="434"/>
      <c r="D607" s="434"/>
      <c r="E607" s="434"/>
      <c r="F607" s="434"/>
      <c r="G607" s="434"/>
      <c r="H607" s="434"/>
      <c r="I607" s="434"/>
      <c r="J607" s="575"/>
      <c r="K607" s="434"/>
      <c r="L607" s="434"/>
      <c r="M607" s="434"/>
      <c r="N607" s="434"/>
      <c r="O607" s="434"/>
      <c r="P607" s="434"/>
      <c r="Q607" s="434"/>
      <c r="R607" s="434"/>
      <c r="S607" s="434"/>
      <c r="T607" s="434"/>
      <c r="U607" s="434"/>
      <c r="V607" s="434"/>
      <c r="W607" s="434"/>
      <c r="X607" s="434"/>
      <c r="Y607" s="434"/>
      <c r="Z607" s="434"/>
      <c r="AA607" s="434"/>
      <c r="AB607" s="434"/>
      <c r="AC607" s="434"/>
      <c r="AD607" s="434"/>
      <c r="AE607" s="434"/>
      <c r="AF607" s="434"/>
      <c r="AG607" s="434"/>
    </row>
    <row r="608" spans="1:33" ht="14.25" customHeight="1">
      <c r="A608" s="434"/>
      <c r="B608" s="575"/>
      <c r="C608" s="434"/>
      <c r="D608" s="434"/>
      <c r="E608" s="434"/>
      <c r="F608" s="434"/>
      <c r="G608" s="434"/>
      <c r="H608" s="434"/>
      <c r="I608" s="434"/>
      <c r="J608" s="575"/>
      <c r="K608" s="434"/>
      <c r="L608" s="434"/>
      <c r="M608" s="434"/>
      <c r="N608" s="434"/>
      <c r="O608" s="434"/>
      <c r="P608" s="434"/>
      <c r="Q608" s="434"/>
      <c r="R608" s="434"/>
      <c r="S608" s="434"/>
      <c r="T608" s="434"/>
      <c r="U608" s="434"/>
      <c r="V608" s="434"/>
      <c r="W608" s="434"/>
      <c r="X608" s="434"/>
      <c r="Y608" s="434"/>
      <c r="Z608" s="434"/>
      <c r="AA608" s="434"/>
      <c r="AB608" s="434"/>
      <c r="AC608" s="434"/>
      <c r="AD608" s="434"/>
      <c r="AE608" s="434"/>
      <c r="AF608" s="434"/>
      <c r="AG608" s="434"/>
    </row>
    <row r="609" spans="1:33" ht="14.25" customHeight="1">
      <c r="A609" s="434"/>
      <c r="B609" s="575"/>
      <c r="C609" s="434"/>
      <c r="D609" s="434"/>
      <c r="E609" s="434"/>
      <c r="F609" s="434"/>
      <c r="G609" s="434"/>
      <c r="H609" s="434"/>
      <c r="I609" s="434"/>
      <c r="J609" s="575"/>
      <c r="K609" s="434"/>
      <c r="L609" s="434"/>
      <c r="M609" s="434"/>
      <c r="N609" s="434"/>
      <c r="O609" s="434"/>
      <c r="P609" s="434"/>
      <c r="Q609" s="434"/>
      <c r="R609" s="434"/>
      <c r="S609" s="434"/>
      <c r="T609" s="434"/>
      <c r="U609" s="434"/>
      <c r="V609" s="434"/>
      <c r="W609" s="434"/>
      <c r="X609" s="434"/>
      <c r="Y609" s="434"/>
      <c r="Z609" s="434"/>
      <c r="AA609" s="434"/>
      <c r="AB609" s="434"/>
      <c r="AC609" s="434"/>
      <c r="AD609" s="434"/>
      <c r="AE609" s="434"/>
      <c r="AF609" s="434"/>
      <c r="AG609" s="434"/>
    </row>
    <row r="610" spans="1:33" ht="14.25" customHeight="1">
      <c r="A610" s="434"/>
      <c r="B610" s="575"/>
      <c r="C610" s="434"/>
      <c r="D610" s="434"/>
      <c r="E610" s="434"/>
      <c r="F610" s="434"/>
      <c r="G610" s="434"/>
      <c r="H610" s="434"/>
      <c r="I610" s="434"/>
      <c r="J610" s="575"/>
      <c r="K610" s="434"/>
      <c r="L610" s="434"/>
      <c r="M610" s="434"/>
      <c r="N610" s="434"/>
      <c r="O610" s="434"/>
      <c r="P610" s="434"/>
      <c r="Q610" s="434"/>
      <c r="R610" s="434"/>
      <c r="S610" s="434"/>
      <c r="T610" s="434"/>
      <c r="U610" s="434"/>
      <c r="V610" s="434"/>
      <c r="W610" s="434"/>
      <c r="X610" s="434"/>
      <c r="Y610" s="434"/>
      <c r="Z610" s="434"/>
      <c r="AA610" s="434"/>
      <c r="AB610" s="434"/>
      <c r="AC610" s="434"/>
      <c r="AD610" s="434"/>
      <c r="AE610" s="434"/>
      <c r="AF610" s="434"/>
      <c r="AG610" s="434"/>
    </row>
    <row r="611" spans="1:33" ht="14.25" customHeight="1">
      <c r="A611" s="434"/>
      <c r="B611" s="575"/>
      <c r="C611" s="434"/>
      <c r="D611" s="434"/>
      <c r="E611" s="434"/>
      <c r="F611" s="434"/>
      <c r="G611" s="434"/>
      <c r="H611" s="434"/>
      <c r="I611" s="434"/>
      <c r="J611" s="575"/>
      <c r="K611" s="434"/>
      <c r="L611" s="434"/>
      <c r="M611" s="434"/>
      <c r="N611" s="434"/>
      <c r="O611" s="434"/>
      <c r="P611" s="434"/>
      <c r="Q611" s="434"/>
      <c r="R611" s="434"/>
      <c r="S611" s="434"/>
      <c r="T611" s="434"/>
      <c r="U611" s="434"/>
      <c r="V611" s="434"/>
      <c r="W611" s="434"/>
      <c r="X611" s="434"/>
      <c r="Y611" s="434"/>
      <c r="Z611" s="434"/>
      <c r="AA611" s="434"/>
      <c r="AB611" s="434"/>
      <c r="AC611" s="434"/>
      <c r="AD611" s="434"/>
      <c r="AE611" s="434"/>
      <c r="AF611" s="434"/>
      <c r="AG611" s="434"/>
    </row>
    <row r="612" spans="1:33" ht="14.25" customHeight="1">
      <c r="A612" s="434"/>
      <c r="B612" s="575"/>
      <c r="C612" s="434"/>
      <c r="D612" s="434"/>
      <c r="E612" s="434"/>
      <c r="F612" s="434"/>
      <c r="G612" s="434"/>
      <c r="H612" s="434"/>
      <c r="I612" s="434"/>
      <c r="J612" s="575"/>
      <c r="K612" s="434"/>
      <c r="L612" s="434"/>
      <c r="M612" s="434"/>
      <c r="N612" s="434"/>
      <c r="O612" s="434"/>
      <c r="P612" s="434"/>
      <c r="Q612" s="434"/>
      <c r="R612" s="434"/>
      <c r="S612" s="434"/>
      <c r="T612" s="434"/>
      <c r="U612" s="434"/>
      <c r="V612" s="434"/>
      <c r="W612" s="434"/>
      <c r="X612" s="434"/>
      <c r="Y612" s="434"/>
      <c r="Z612" s="434"/>
      <c r="AA612" s="434"/>
      <c r="AB612" s="434"/>
      <c r="AC612" s="434"/>
      <c r="AD612" s="434"/>
      <c r="AE612" s="434"/>
      <c r="AF612" s="434"/>
      <c r="AG612" s="434"/>
    </row>
    <row r="613" spans="1:33" ht="14.25" customHeight="1">
      <c r="A613" s="434"/>
      <c r="B613" s="575"/>
      <c r="C613" s="434"/>
      <c r="D613" s="434"/>
      <c r="E613" s="434"/>
      <c r="F613" s="434"/>
      <c r="G613" s="434"/>
      <c r="H613" s="434"/>
      <c r="I613" s="434"/>
      <c r="J613" s="575"/>
      <c r="K613" s="434"/>
      <c r="L613" s="434"/>
      <c r="M613" s="434"/>
      <c r="N613" s="434"/>
      <c r="O613" s="434"/>
      <c r="P613" s="434"/>
      <c r="Q613" s="434"/>
      <c r="R613" s="434"/>
      <c r="S613" s="434"/>
      <c r="T613" s="434"/>
      <c r="U613" s="434"/>
      <c r="V613" s="434"/>
      <c r="W613" s="434"/>
      <c r="X613" s="434"/>
      <c r="Y613" s="434"/>
      <c r="Z613" s="434"/>
      <c r="AA613" s="434"/>
      <c r="AB613" s="434"/>
      <c r="AC613" s="434"/>
      <c r="AD613" s="434"/>
      <c r="AE613" s="434"/>
      <c r="AF613" s="434"/>
      <c r="AG613" s="434"/>
    </row>
    <row r="614" spans="1:33" ht="14.25" customHeight="1">
      <c r="A614" s="434"/>
      <c r="B614" s="575"/>
      <c r="C614" s="434"/>
      <c r="D614" s="434"/>
      <c r="E614" s="434"/>
      <c r="F614" s="434"/>
      <c r="G614" s="434"/>
      <c r="H614" s="434"/>
      <c r="I614" s="434"/>
      <c r="J614" s="575"/>
      <c r="K614" s="434"/>
      <c r="L614" s="434"/>
      <c r="M614" s="434"/>
      <c r="N614" s="434"/>
      <c r="O614" s="434"/>
      <c r="P614" s="434"/>
      <c r="Q614" s="434"/>
      <c r="R614" s="434"/>
      <c r="S614" s="434"/>
      <c r="T614" s="434"/>
      <c r="U614" s="434"/>
      <c r="V614" s="434"/>
      <c r="W614" s="434"/>
      <c r="X614" s="434"/>
      <c r="Y614" s="434"/>
      <c r="Z614" s="434"/>
      <c r="AA614" s="434"/>
      <c r="AB614" s="434"/>
      <c r="AC614" s="434"/>
      <c r="AD614" s="434"/>
      <c r="AE614" s="434"/>
      <c r="AF614" s="434"/>
      <c r="AG614" s="434"/>
    </row>
    <row r="615" spans="1:33" ht="14.25" customHeight="1">
      <c r="A615" s="434"/>
      <c r="B615" s="575"/>
      <c r="C615" s="434"/>
      <c r="D615" s="434"/>
      <c r="E615" s="434"/>
      <c r="F615" s="434"/>
      <c r="G615" s="434"/>
      <c r="H615" s="434"/>
      <c r="I615" s="434"/>
      <c r="J615" s="575"/>
      <c r="K615" s="434"/>
      <c r="L615" s="434"/>
      <c r="M615" s="434"/>
      <c r="N615" s="434"/>
      <c r="O615" s="434"/>
      <c r="P615" s="434"/>
      <c r="Q615" s="434"/>
      <c r="R615" s="434"/>
      <c r="S615" s="434"/>
      <c r="T615" s="434"/>
      <c r="U615" s="434"/>
      <c r="V615" s="434"/>
      <c r="W615" s="434"/>
      <c r="X615" s="434"/>
      <c r="Y615" s="434"/>
      <c r="Z615" s="434"/>
      <c r="AA615" s="434"/>
      <c r="AB615" s="434"/>
      <c r="AC615" s="434"/>
      <c r="AD615" s="434"/>
      <c r="AE615" s="434"/>
      <c r="AF615" s="434"/>
      <c r="AG615" s="434"/>
    </row>
    <row r="616" spans="1:33" ht="14.25" customHeight="1">
      <c r="A616" s="434"/>
      <c r="B616" s="575"/>
      <c r="C616" s="434"/>
      <c r="D616" s="434"/>
      <c r="E616" s="434"/>
      <c r="F616" s="434"/>
      <c r="G616" s="434"/>
      <c r="H616" s="434"/>
      <c r="I616" s="434"/>
      <c r="J616" s="575"/>
      <c r="K616" s="434"/>
      <c r="L616" s="434"/>
      <c r="M616" s="434"/>
      <c r="N616" s="434"/>
      <c r="O616" s="434"/>
      <c r="P616" s="434"/>
      <c r="Q616" s="434"/>
      <c r="R616" s="434"/>
      <c r="S616" s="434"/>
      <c r="T616" s="434"/>
      <c r="U616" s="434"/>
      <c r="V616" s="434"/>
      <c r="W616" s="434"/>
      <c r="X616" s="434"/>
      <c r="Y616" s="434"/>
      <c r="Z616" s="434"/>
      <c r="AA616" s="434"/>
      <c r="AB616" s="434"/>
      <c r="AC616" s="434"/>
      <c r="AD616" s="434"/>
      <c r="AE616" s="434"/>
      <c r="AF616" s="434"/>
      <c r="AG616" s="434"/>
    </row>
    <row r="617" spans="1:33" ht="14.25" customHeight="1">
      <c r="A617" s="434"/>
      <c r="B617" s="575"/>
      <c r="C617" s="434"/>
      <c r="D617" s="434"/>
      <c r="E617" s="434"/>
      <c r="F617" s="434"/>
      <c r="G617" s="434"/>
      <c r="H617" s="434"/>
      <c r="I617" s="434"/>
      <c r="J617" s="575"/>
      <c r="K617" s="434"/>
      <c r="L617" s="434"/>
      <c r="M617" s="434"/>
      <c r="N617" s="434"/>
      <c r="O617" s="434"/>
      <c r="P617" s="434"/>
      <c r="Q617" s="434"/>
      <c r="R617" s="434"/>
      <c r="S617" s="434"/>
      <c r="T617" s="434"/>
      <c r="U617" s="434"/>
      <c r="V617" s="434"/>
      <c r="W617" s="434"/>
      <c r="X617" s="434"/>
      <c r="Y617" s="434"/>
      <c r="Z617" s="434"/>
      <c r="AA617" s="434"/>
      <c r="AB617" s="434"/>
      <c r="AC617" s="434"/>
      <c r="AD617" s="434"/>
      <c r="AE617" s="434"/>
      <c r="AF617" s="434"/>
      <c r="AG617" s="434"/>
    </row>
    <row r="618" spans="1:33" ht="14.25" customHeight="1">
      <c r="A618" s="434"/>
      <c r="B618" s="575"/>
      <c r="C618" s="434"/>
      <c r="D618" s="434"/>
      <c r="E618" s="434"/>
      <c r="F618" s="434"/>
      <c r="G618" s="434"/>
      <c r="H618" s="434"/>
      <c r="I618" s="434"/>
      <c r="J618" s="575"/>
      <c r="K618" s="434"/>
      <c r="L618" s="434"/>
      <c r="M618" s="434"/>
      <c r="N618" s="434"/>
      <c r="O618" s="434"/>
      <c r="P618" s="434"/>
      <c r="Q618" s="434"/>
      <c r="R618" s="434"/>
      <c r="S618" s="434"/>
      <c r="T618" s="434"/>
      <c r="U618" s="434"/>
      <c r="V618" s="434"/>
      <c r="W618" s="434"/>
      <c r="X618" s="434"/>
      <c r="Y618" s="434"/>
      <c r="Z618" s="434"/>
      <c r="AA618" s="434"/>
      <c r="AB618" s="434"/>
      <c r="AC618" s="434"/>
      <c r="AD618" s="434"/>
      <c r="AE618" s="434"/>
      <c r="AF618" s="434"/>
      <c r="AG618" s="434"/>
    </row>
    <row r="619" spans="1:33" ht="14.25" customHeight="1">
      <c r="A619" s="434"/>
      <c r="B619" s="575"/>
      <c r="C619" s="434"/>
      <c r="D619" s="434"/>
      <c r="E619" s="434"/>
      <c r="F619" s="434"/>
      <c r="G619" s="434"/>
      <c r="H619" s="434"/>
      <c r="I619" s="434"/>
      <c r="J619" s="575"/>
      <c r="K619" s="434"/>
      <c r="L619" s="434"/>
      <c r="M619" s="434"/>
      <c r="N619" s="434"/>
      <c r="O619" s="434"/>
      <c r="P619" s="434"/>
      <c r="Q619" s="434"/>
      <c r="R619" s="434"/>
      <c r="S619" s="434"/>
      <c r="T619" s="434"/>
      <c r="U619" s="434"/>
      <c r="V619" s="434"/>
      <c r="W619" s="434"/>
      <c r="X619" s="434"/>
      <c r="Y619" s="434"/>
      <c r="Z619" s="434"/>
      <c r="AA619" s="434"/>
      <c r="AB619" s="434"/>
      <c r="AC619" s="434"/>
      <c r="AD619" s="434"/>
      <c r="AE619" s="434"/>
      <c r="AF619" s="434"/>
      <c r="AG619" s="434"/>
    </row>
    <row r="620" spans="1:33" ht="14.25" customHeight="1">
      <c r="A620" s="434"/>
      <c r="B620" s="575"/>
      <c r="C620" s="434"/>
      <c r="D620" s="434"/>
      <c r="E620" s="434"/>
      <c r="F620" s="434"/>
      <c r="G620" s="434"/>
      <c r="H620" s="434"/>
      <c r="I620" s="434"/>
      <c r="J620" s="575"/>
      <c r="K620" s="434"/>
      <c r="L620" s="434"/>
      <c r="M620" s="434"/>
      <c r="N620" s="434"/>
      <c r="O620" s="434"/>
      <c r="P620" s="434"/>
      <c r="Q620" s="434"/>
      <c r="R620" s="434"/>
      <c r="S620" s="434"/>
      <c r="T620" s="434"/>
      <c r="U620" s="434"/>
      <c r="V620" s="434"/>
      <c r="W620" s="434"/>
      <c r="X620" s="434"/>
      <c r="Y620" s="434"/>
      <c r="Z620" s="434"/>
      <c r="AA620" s="434"/>
      <c r="AB620" s="434"/>
      <c r="AC620" s="434"/>
      <c r="AD620" s="434"/>
      <c r="AE620" s="434"/>
      <c r="AF620" s="434"/>
      <c r="AG620" s="434"/>
    </row>
    <row r="621" spans="1:33" ht="14.25" customHeight="1">
      <c r="A621" s="434"/>
      <c r="B621" s="575"/>
      <c r="C621" s="434"/>
      <c r="D621" s="434"/>
      <c r="E621" s="434"/>
      <c r="F621" s="434"/>
      <c r="G621" s="434"/>
      <c r="H621" s="434"/>
      <c r="I621" s="434"/>
      <c r="J621" s="575"/>
      <c r="K621" s="434"/>
      <c r="L621" s="434"/>
      <c r="M621" s="434"/>
      <c r="N621" s="434"/>
      <c r="O621" s="434"/>
      <c r="P621" s="434"/>
      <c r="Q621" s="434"/>
      <c r="R621" s="434"/>
      <c r="S621" s="434"/>
      <c r="T621" s="434"/>
      <c r="U621" s="434"/>
      <c r="V621" s="434"/>
      <c r="W621" s="434"/>
      <c r="X621" s="434"/>
      <c r="Y621" s="434"/>
      <c r="Z621" s="434"/>
      <c r="AA621" s="434"/>
      <c r="AB621" s="434"/>
      <c r="AC621" s="434"/>
      <c r="AD621" s="434"/>
      <c r="AE621" s="434"/>
      <c r="AF621" s="434"/>
      <c r="AG621" s="434"/>
    </row>
    <row r="622" spans="1:33" ht="14.25" customHeight="1">
      <c r="A622" s="434"/>
      <c r="B622" s="575"/>
      <c r="C622" s="434"/>
      <c r="D622" s="434"/>
      <c r="E622" s="434"/>
      <c r="F622" s="434"/>
      <c r="G622" s="434"/>
      <c r="H622" s="434"/>
      <c r="I622" s="434"/>
      <c r="J622" s="575"/>
      <c r="K622" s="434"/>
      <c r="L622" s="434"/>
      <c r="M622" s="434"/>
      <c r="N622" s="434"/>
      <c r="O622" s="434"/>
      <c r="P622" s="434"/>
      <c r="Q622" s="434"/>
      <c r="R622" s="434"/>
      <c r="S622" s="434"/>
      <c r="T622" s="434"/>
      <c r="U622" s="434"/>
      <c r="V622" s="434"/>
      <c r="W622" s="434"/>
      <c r="X622" s="434"/>
      <c r="Y622" s="434"/>
      <c r="Z622" s="434"/>
      <c r="AA622" s="434"/>
      <c r="AB622" s="434"/>
      <c r="AC622" s="434"/>
      <c r="AD622" s="434"/>
      <c r="AE622" s="434"/>
      <c r="AF622" s="434"/>
      <c r="AG622" s="434"/>
    </row>
    <row r="623" spans="1:33" ht="14.25" customHeight="1">
      <c r="A623" s="434"/>
      <c r="B623" s="575"/>
      <c r="C623" s="434"/>
      <c r="D623" s="434"/>
      <c r="E623" s="434"/>
      <c r="F623" s="434"/>
      <c r="G623" s="434"/>
      <c r="H623" s="434"/>
      <c r="I623" s="434"/>
      <c r="J623" s="575"/>
      <c r="K623" s="434"/>
      <c r="L623" s="434"/>
      <c r="M623" s="434"/>
      <c r="N623" s="434"/>
      <c r="O623" s="434"/>
      <c r="P623" s="434"/>
      <c r="Q623" s="434"/>
      <c r="R623" s="434"/>
      <c r="S623" s="434"/>
      <c r="T623" s="434"/>
      <c r="U623" s="434"/>
      <c r="V623" s="434"/>
      <c r="W623" s="434"/>
      <c r="X623" s="434"/>
      <c r="Y623" s="434"/>
      <c r="Z623" s="434"/>
      <c r="AA623" s="434"/>
      <c r="AB623" s="434"/>
      <c r="AC623" s="434"/>
      <c r="AD623" s="434"/>
      <c r="AE623" s="434"/>
      <c r="AF623" s="434"/>
      <c r="AG623" s="434"/>
    </row>
    <row r="624" spans="1:33" ht="14.25" customHeight="1">
      <c r="A624" s="434"/>
      <c r="B624" s="575"/>
      <c r="C624" s="434"/>
      <c r="D624" s="434"/>
      <c r="E624" s="434"/>
      <c r="F624" s="434"/>
      <c r="G624" s="434"/>
      <c r="H624" s="434"/>
      <c r="I624" s="434"/>
      <c r="J624" s="575"/>
      <c r="K624" s="434"/>
      <c r="L624" s="434"/>
      <c r="M624" s="434"/>
      <c r="N624" s="434"/>
      <c r="O624" s="434"/>
      <c r="P624" s="434"/>
      <c r="Q624" s="434"/>
      <c r="R624" s="434"/>
      <c r="S624" s="434"/>
      <c r="T624" s="434"/>
      <c r="U624" s="434"/>
      <c r="V624" s="434"/>
      <c r="W624" s="434"/>
      <c r="X624" s="434"/>
      <c r="Y624" s="434"/>
      <c r="Z624" s="434"/>
      <c r="AA624" s="434"/>
      <c r="AB624" s="434"/>
      <c r="AC624" s="434"/>
      <c r="AD624" s="434"/>
      <c r="AE624" s="434"/>
      <c r="AF624" s="434"/>
      <c r="AG624" s="434"/>
    </row>
    <row r="625" spans="1:33" ht="14.25" customHeight="1">
      <c r="A625" s="434"/>
      <c r="B625" s="575"/>
      <c r="C625" s="434"/>
      <c r="D625" s="434"/>
      <c r="E625" s="434"/>
      <c r="F625" s="434"/>
      <c r="G625" s="434"/>
      <c r="H625" s="434"/>
      <c r="I625" s="434"/>
      <c r="J625" s="575"/>
      <c r="K625" s="434"/>
      <c r="L625" s="434"/>
      <c r="M625" s="434"/>
      <c r="N625" s="434"/>
      <c r="O625" s="434"/>
      <c r="P625" s="434"/>
      <c r="Q625" s="434"/>
      <c r="R625" s="434"/>
      <c r="S625" s="434"/>
      <c r="T625" s="434"/>
      <c r="U625" s="434"/>
      <c r="V625" s="434"/>
      <c r="W625" s="434"/>
      <c r="X625" s="434"/>
      <c r="Y625" s="434"/>
      <c r="Z625" s="434"/>
      <c r="AA625" s="434"/>
      <c r="AB625" s="434"/>
      <c r="AC625" s="434"/>
      <c r="AD625" s="434"/>
      <c r="AE625" s="434"/>
      <c r="AF625" s="434"/>
      <c r="AG625" s="434"/>
    </row>
    <row r="626" spans="1:33" ht="14.25" customHeight="1">
      <c r="A626" s="434"/>
      <c r="B626" s="575"/>
      <c r="C626" s="434"/>
      <c r="D626" s="434"/>
      <c r="E626" s="434"/>
      <c r="F626" s="434"/>
      <c r="G626" s="434"/>
      <c r="H626" s="434"/>
      <c r="I626" s="434"/>
      <c r="J626" s="575"/>
      <c r="K626" s="434"/>
      <c r="L626" s="434"/>
      <c r="M626" s="434"/>
      <c r="N626" s="434"/>
      <c r="O626" s="434"/>
      <c r="P626" s="434"/>
      <c r="Q626" s="434"/>
      <c r="R626" s="434"/>
      <c r="S626" s="434"/>
      <c r="T626" s="434"/>
      <c r="U626" s="434"/>
      <c r="V626" s="434"/>
      <c r="W626" s="434"/>
      <c r="X626" s="434"/>
      <c r="Y626" s="434"/>
      <c r="Z626" s="434"/>
      <c r="AA626" s="434"/>
      <c r="AB626" s="434"/>
      <c r="AC626" s="434"/>
      <c r="AD626" s="434"/>
      <c r="AE626" s="434"/>
      <c r="AF626" s="434"/>
      <c r="AG626" s="434"/>
    </row>
    <row r="627" spans="1:33" ht="14.25" customHeight="1">
      <c r="A627" s="434"/>
      <c r="B627" s="575"/>
      <c r="C627" s="434"/>
      <c r="D627" s="434"/>
      <c r="E627" s="434"/>
      <c r="F627" s="434"/>
      <c r="G627" s="434"/>
      <c r="H627" s="434"/>
      <c r="I627" s="434"/>
      <c r="J627" s="575"/>
      <c r="K627" s="434"/>
      <c r="L627" s="434"/>
      <c r="M627" s="434"/>
      <c r="N627" s="434"/>
      <c r="O627" s="434"/>
      <c r="P627" s="434"/>
      <c r="Q627" s="434"/>
      <c r="R627" s="434"/>
      <c r="S627" s="434"/>
      <c r="T627" s="434"/>
      <c r="U627" s="434"/>
      <c r="V627" s="434"/>
      <c r="W627" s="434"/>
      <c r="X627" s="434"/>
      <c r="Y627" s="434"/>
      <c r="Z627" s="434"/>
      <c r="AA627" s="434"/>
      <c r="AB627" s="434"/>
      <c r="AC627" s="434"/>
      <c r="AD627" s="434"/>
      <c r="AE627" s="434"/>
      <c r="AF627" s="434"/>
      <c r="AG627" s="434"/>
    </row>
    <row r="628" spans="1:33" ht="14.25" customHeight="1">
      <c r="A628" s="434"/>
      <c r="B628" s="575"/>
      <c r="C628" s="434"/>
      <c r="D628" s="434"/>
      <c r="E628" s="434"/>
      <c r="F628" s="434"/>
      <c r="G628" s="434"/>
      <c r="H628" s="434"/>
      <c r="I628" s="434"/>
      <c r="J628" s="575"/>
      <c r="K628" s="434"/>
      <c r="L628" s="434"/>
      <c r="M628" s="434"/>
      <c r="N628" s="434"/>
      <c r="O628" s="434"/>
      <c r="P628" s="434"/>
      <c r="Q628" s="434"/>
      <c r="R628" s="434"/>
      <c r="S628" s="434"/>
      <c r="T628" s="434"/>
      <c r="U628" s="434"/>
      <c r="V628" s="434"/>
      <c r="W628" s="434"/>
      <c r="X628" s="434"/>
      <c r="Y628" s="434"/>
      <c r="Z628" s="434"/>
      <c r="AA628" s="434"/>
      <c r="AB628" s="434"/>
      <c r="AC628" s="434"/>
      <c r="AD628" s="434"/>
      <c r="AE628" s="434"/>
      <c r="AF628" s="434"/>
      <c r="AG628" s="434"/>
    </row>
    <row r="629" spans="1:33" ht="14.25" customHeight="1">
      <c r="A629" s="434"/>
      <c r="B629" s="575"/>
      <c r="C629" s="434"/>
      <c r="D629" s="434"/>
      <c r="E629" s="434"/>
      <c r="F629" s="434"/>
      <c r="G629" s="434"/>
      <c r="H629" s="434"/>
      <c r="I629" s="434"/>
      <c r="J629" s="575"/>
      <c r="K629" s="434"/>
      <c r="L629" s="434"/>
      <c r="M629" s="434"/>
      <c r="N629" s="434"/>
      <c r="O629" s="434"/>
      <c r="P629" s="434"/>
      <c r="Q629" s="434"/>
      <c r="R629" s="434"/>
      <c r="S629" s="434"/>
      <c r="T629" s="434"/>
      <c r="U629" s="434"/>
      <c r="V629" s="434"/>
      <c r="W629" s="434"/>
      <c r="X629" s="434"/>
      <c r="Y629" s="434"/>
      <c r="Z629" s="434"/>
      <c r="AA629" s="434"/>
      <c r="AB629" s="434"/>
      <c r="AC629" s="434"/>
      <c r="AD629" s="434"/>
      <c r="AE629" s="434"/>
      <c r="AF629" s="434"/>
      <c r="AG629" s="434"/>
    </row>
    <row r="630" spans="1:33" ht="14.25" customHeight="1">
      <c r="A630" s="434"/>
      <c r="B630" s="575"/>
      <c r="C630" s="434"/>
      <c r="D630" s="434"/>
      <c r="E630" s="434"/>
      <c r="F630" s="434"/>
      <c r="G630" s="434"/>
      <c r="H630" s="434"/>
      <c r="I630" s="434"/>
      <c r="J630" s="575"/>
      <c r="K630" s="434"/>
      <c r="L630" s="434"/>
      <c r="M630" s="434"/>
      <c r="N630" s="434"/>
      <c r="O630" s="434"/>
      <c r="P630" s="434"/>
      <c r="Q630" s="434"/>
      <c r="R630" s="434"/>
      <c r="S630" s="434"/>
      <c r="T630" s="434"/>
      <c r="U630" s="434"/>
      <c r="V630" s="434"/>
      <c r="W630" s="434"/>
      <c r="X630" s="434"/>
      <c r="Y630" s="434"/>
      <c r="Z630" s="434"/>
      <c r="AA630" s="434"/>
      <c r="AB630" s="434"/>
      <c r="AC630" s="434"/>
      <c r="AD630" s="434"/>
      <c r="AE630" s="434"/>
      <c r="AF630" s="434"/>
      <c r="AG630" s="434"/>
    </row>
    <row r="631" spans="1:33" ht="14.25" customHeight="1">
      <c r="A631" s="434"/>
      <c r="B631" s="575"/>
      <c r="C631" s="434"/>
      <c r="D631" s="434"/>
      <c r="E631" s="434"/>
      <c r="F631" s="434"/>
      <c r="G631" s="434"/>
      <c r="H631" s="434"/>
      <c r="I631" s="434"/>
      <c r="J631" s="575"/>
      <c r="K631" s="434"/>
      <c r="L631" s="434"/>
      <c r="M631" s="434"/>
      <c r="N631" s="434"/>
      <c r="O631" s="434"/>
      <c r="P631" s="434"/>
      <c r="Q631" s="434"/>
      <c r="R631" s="434"/>
      <c r="S631" s="434"/>
      <c r="T631" s="434"/>
      <c r="U631" s="434"/>
      <c r="V631" s="434"/>
      <c r="W631" s="434"/>
      <c r="X631" s="434"/>
      <c r="Y631" s="434"/>
      <c r="Z631" s="434"/>
      <c r="AA631" s="434"/>
      <c r="AB631" s="434"/>
      <c r="AC631" s="434"/>
      <c r="AD631" s="434"/>
      <c r="AE631" s="434"/>
      <c r="AF631" s="434"/>
      <c r="AG631" s="434"/>
    </row>
    <row r="632" spans="1:33" ht="14.25" customHeight="1">
      <c r="A632" s="434"/>
      <c r="B632" s="575"/>
      <c r="C632" s="434"/>
      <c r="D632" s="434"/>
      <c r="E632" s="434"/>
      <c r="F632" s="434"/>
      <c r="G632" s="434"/>
      <c r="H632" s="434"/>
      <c r="I632" s="434"/>
      <c r="J632" s="575"/>
      <c r="K632" s="434"/>
      <c r="L632" s="434"/>
      <c r="M632" s="434"/>
      <c r="N632" s="434"/>
      <c r="O632" s="434"/>
      <c r="P632" s="434"/>
      <c r="Q632" s="434"/>
      <c r="R632" s="434"/>
      <c r="S632" s="434"/>
      <c r="T632" s="434"/>
      <c r="U632" s="434"/>
      <c r="V632" s="434"/>
      <c r="W632" s="434"/>
      <c r="X632" s="434"/>
      <c r="Y632" s="434"/>
      <c r="Z632" s="434"/>
      <c r="AA632" s="434"/>
      <c r="AB632" s="434"/>
      <c r="AC632" s="434"/>
      <c r="AD632" s="434"/>
      <c r="AE632" s="434"/>
      <c r="AF632" s="434"/>
      <c r="AG632" s="434"/>
    </row>
    <row r="633" spans="1:33" ht="14.25" customHeight="1">
      <c r="A633" s="434"/>
      <c r="B633" s="575"/>
      <c r="C633" s="434"/>
      <c r="D633" s="434"/>
      <c r="E633" s="434"/>
      <c r="F633" s="434"/>
      <c r="G633" s="434"/>
      <c r="H633" s="434"/>
      <c r="I633" s="434"/>
      <c r="J633" s="575"/>
      <c r="K633" s="434"/>
      <c r="L633" s="434"/>
      <c r="M633" s="434"/>
      <c r="N633" s="434"/>
      <c r="O633" s="434"/>
      <c r="P633" s="434"/>
      <c r="Q633" s="434"/>
      <c r="R633" s="434"/>
      <c r="S633" s="434"/>
      <c r="T633" s="434"/>
      <c r="U633" s="434"/>
      <c r="V633" s="434"/>
      <c r="W633" s="434"/>
      <c r="X633" s="434"/>
      <c r="Y633" s="434"/>
      <c r="Z633" s="434"/>
      <c r="AA633" s="434"/>
      <c r="AB633" s="434"/>
      <c r="AC633" s="434"/>
      <c r="AD633" s="434"/>
      <c r="AE633" s="434"/>
      <c r="AF633" s="434"/>
      <c r="AG633" s="434"/>
    </row>
    <row r="634" spans="1:33" ht="14.25" customHeight="1">
      <c r="A634" s="434"/>
      <c r="B634" s="575"/>
      <c r="C634" s="434"/>
      <c r="D634" s="434"/>
      <c r="E634" s="434"/>
      <c r="F634" s="434"/>
      <c r="G634" s="434"/>
      <c r="H634" s="434"/>
      <c r="I634" s="434"/>
      <c r="J634" s="575"/>
      <c r="K634" s="434"/>
      <c r="L634" s="434"/>
      <c r="M634" s="434"/>
      <c r="N634" s="434"/>
      <c r="O634" s="434"/>
      <c r="P634" s="434"/>
      <c r="Q634" s="434"/>
      <c r="R634" s="434"/>
      <c r="S634" s="434"/>
      <c r="T634" s="434"/>
      <c r="U634" s="434"/>
      <c r="V634" s="434"/>
      <c r="W634" s="434"/>
      <c r="X634" s="434"/>
      <c r="Y634" s="434"/>
      <c r="Z634" s="434"/>
      <c r="AA634" s="434"/>
      <c r="AB634" s="434"/>
      <c r="AC634" s="434"/>
      <c r="AD634" s="434"/>
      <c r="AE634" s="434"/>
      <c r="AF634" s="434"/>
      <c r="AG634" s="434"/>
    </row>
    <row r="635" spans="1:33" ht="14.25" customHeight="1">
      <c r="A635" s="434"/>
      <c r="B635" s="575"/>
      <c r="C635" s="434"/>
      <c r="D635" s="434"/>
      <c r="E635" s="434"/>
      <c r="F635" s="434"/>
      <c r="G635" s="434"/>
      <c r="H635" s="434"/>
      <c r="I635" s="434"/>
      <c r="J635" s="575"/>
      <c r="K635" s="434"/>
      <c r="L635" s="434"/>
      <c r="M635" s="434"/>
      <c r="N635" s="434"/>
      <c r="O635" s="434"/>
      <c r="P635" s="434"/>
      <c r="Q635" s="434"/>
      <c r="R635" s="434"/>
      <c r="S635" s="434"/>
      <c r="T635" s="434"/>
      <c r="U635" s="434"/>
      <c r="V635" s="434"/>
      <c r="W635" s="434"/>
      <c r="X635" s="434"/>
      <c r="Y635" s="434"/>
      <c r="Z635" s="434"/>
      <c r="AA635" s="434"/>
      <c r="AB635" s="434"/>
      <c r="AC635" s="434"/>
      <c r="AD635" s="434"/>
      <c r="AE635" s="434"/>
      <c r="AF635" s="434"/>
      <c r="AG635" s="434"/>
    </row>
    <row r="636" spans="1:33" ht="14.25" customHeight="1">
      <c r="A636" s="434"/>
      <c r="B636" s="575"/>
      <c r="C636" s="434"/>
      <c r="D636" s="434"/>
      <c r="E636" s="434"/>
      <c r="F636" s="434"/>
      <c r="G636" s="434"/>
      <c r="H636" s="434"/>
      <c r="I636" s="434"/>
      <c r="J636" s="575"/>
      <c r="K636" s="434"/>
      <c r="L636" s="434"/>
      <c r="M636" s="434"/>
      <c r="N636" s="434"/>
      <c r="O636" s="434"/>
      <c r="P636" s="434"/>
      <c r="Q636" s="434"/>
      <c r="R636" s="434"/>
      <c r="S636" s="434"/>
      <c r="T636" s="434"/>
      <c r="U636" s="434"/>
      <c r="V636" s="434"/>
      <c r="W636" s="434"/>
      <c r="X636" s="434"/>
      <c r="Y636" s="434"/>
      <c r="Z636" s="434"/>
      <c r="AA636" s="434"/>
      <c r="AB636" s="434"/>
      <c r="AC636" s="434"/>
      <c r="AD636" s="434"/>
      <c r="AE636" s="434"/>
      <c r="AF636" s="434"/>
      <c r="AG636" s="434"/>
    </row>
    <row r="637" spans="1:33" ht="14.25" customHeight="1">
      <c r="A637" s="434"/>
      <c r="B637" s="575"/>
      <c r="C637" s="434"/>
      <c r="D637" s="434"/>
      <c r="E637" s="434"/>
      <c r="F637" s="434"/>
      <c r="G637" s="434"/>
      <c r="H637" s="434"/>
      <c r="I637" s="434"/>
      <c r="J637" s="575"/>
      <c r="K637" s="434"/>
      <c r="L637" s="434"/>
      <c r="M637" s="434"/>
      <c r="N637" s="434"/>
      <c r="O637" s="434"/>
      <c r="P637" s="434"/>
      <c r="Q637" s="434"/>
      <c r="R637" s="434"/>
      <c r="S637" s="434"/>
      <c r="T637" s="434"/>
      <c r="U637" s="434"/>
      <c r="V637" s="434"/>
      <c r="W637" s="434"/>
      <c r="X637" s="434"/>
      <c r="Y637" s="434"/>
      <c r="Z637" s="434"/>
      <c r="AA637" s="434"/>
      <c r="AB637" s="434"/>
      <c r="AC637" s="434"/>
      <c r="AD637" s="434"/>
      <c r="AE637" s="434"/>
      <c r="AF637" s="434"/>
      <c r="AG637" s="434"/>
    </row>
    <row r="638" spans="1:33" ht="14.25" customHeight="1">
      <c r="A638" s="434"/>
      <c r="B638" s="575"/>
      <c r="C638" s="434"/>
      <c r="D638" s="434"/>
      <c r="E638" s="434"/>
      <c r="F638" s="434"/>
      <c r="G638" s="434"/>
      <c r="H638" s="434"/>
      <c r="I638" s="434"/>
      <c r="J638" s="575"/>
      <c r="K638" s="434"/>
      <c r="L638" s="434"/>
      <c r="M638" s="434"/>
      <c r="N638" s="434"/>
      <c r="O638" s="434"/>
      <c r="P638" s="434"/>
      <c r="Q638" s="434"/>
      <c r="R638" s="434"/>
      <c r="S638" s="434"/>
      <c r="T638" s="434"/>
      <c r="U638" s="434"/>
      <c r="V638" s="434"/>
      <c r="W638" s="434"/>
      <c r="X638" s="434"/>
      <c r="Y638" s="434"/>
      <c r="Z638" s="434"/>
      <c r="AA638" s="434"/>
      <c r="AB638" s="434"/>
      <c r="AC638" s="434"/>
      <c r="AD638" s="434"/>
      <c r="AE638" s="434"/>
      <c r="AF638" s="434"/>
      <c r="AG638" s="434"/>
    </row>
    <row r="639" spans="1:33" ht="14.25" customHeight="1">
      <c r="A639" s="434"/>
      <c r="B639" s="575"/>
      <c r="C639" s="434"/>
      <c r="D639" s="434"/>
      <c r="E639" s="434"/>
      <c r="F639" s="434"/>
      <c r="G639" s="434"/>
      <c r="H639" s="434"/>
      <c r="I639" s="434"/>
      <c r="J639" s="575"/>
      <c r="K639" s="434"/>
      <c r="L639" s="434"/>
      <c r="M639" s="434"/>
      <c r="N639" s="434"/>
      <c r="O639" s="434"/>
      <c r="P639" s="434"/>
      <c r="Q639" s="434"/>
      <c r="R639" s="434"/>
      <c r="S639" s="434"/>
      <c r="T639" s="434"/>
      <c r="U639" s="434"/>
      <c r="V639" s="434"/>
      <c r="W639" s="434"/>
      <c r="X639" s="434"/>
      <c r="Y639" s="434"/>
      <c r="Z639" s="434"/>
      <c r="AA639" s="434"/>
      <c r="AB639" s="434"/>
      <c r="AC639" s="434"/>
      <c r="AD639" s="434"/>
      <c r="AE639" s="434"/>
      <c r="AF639" s="434"/>
      <c r="AG639" s="434"/>
    </row>
    <row r="640" spans="1:33" ht="14.25" customHeight="1">
      <c r="A640" s="434"/>
      <c r="B640" s="575"/>
      <c r="C640" s="434"/>
      <c r="D640" s="434"/>
      <c r="E640" s="434"/>
      <c r="F640" s="434"/>
      <c r="G640" s="434"/>
      <c r="H640" s="434"/>
      <c r="I640" s="434"/>
      <c r="J640" s="575"/>
      <c r="K640" s="434"/>
      <c r="L640" s="434"/>
      <c r="M640" s="434"/>
      <c r="N640" s="434"/>
      <c r="O640" s="434"/>
      <c r="P640" s="434"/>
      <c r="Q640" s="434"/>
      <c r="R640" s="434"/>
      <c r="S640" s="434"/>
      <c r="T640" s="434"/>
      <c r="U640" s="434"/>
      <c r="V640" s="434"/>
      <c r="W640" s="434"/>
      <c r="X640" s="434"/>
      <c r="Y640" s="434"/>
      <c r="Z640" s="434"/>
      <c r="AA640" s="434"/>
      <c r="AB640" s="434"/>
      <c r="AC640" s="434"/>
      <c r="AD640" s="434"/>
      <c r="AE640" s="434"/>
      <c r="AF640" s="434"/>
      <c r="AG640" s="434"/>
    </row>
    <row r="641" spans="1:33" ht="14.25" customHeight="1">
      <c r="A641" s="434"/>
      <c r="B641" s="575"/>
      <c r="C641" s="434"/>
      <c r="D641" s="434"/>
      <c r="E641" s="434"/>
      <c r="F641" s="434"/>
      <c r="G641" s="434"/>
      <c r="H641" s="434"/>
      <c r="I641" s="434"/>
      <c r="J641" s="575"/>
      <c r="K641" s="434"/>
      <c r="L641" s="434"/>
      <c r="M641" s="434"/>
      <c r="N641" s="434"/>
      <c r="O641" s="434"/>
      <c r="P641" s="434"/>
      <c r="Q641" s="434"/>
      <c r="R641" s="434"/>
      <c r="S641" s="434"/>
      <c r="T641" s="434"/>
      <c r="U641" s="434"/>
      <c r="V641" s="434"/>
      <c r="W641" s="434"/>
      <c r="X641" s="434"/>
      <c r="Y641" s="434"/>
      <c r="Z641" s="434"/>
      <c r="AA641" s="434"/>
      <c r="AB641" s="434"/>
      <c r="AC641" s="434"/>
      <c r="AD641" s="434"/>
      <c r="AE641" s="434"/>
      <c r="AF641" s="434"/>
      <c r="AG641" s="434"/>
    </row>
    <row r="642" spans="1:33" ht="14.25" customHeight="1">
      <c r="A642" s="434"/>
      <c r="B642" s="575"/>
      <c r="C642" s="434"/>
      <c r="D642" s="434"/>
      <c r="E642" s="434"/>
      <c r="F642" s="434"/>
      <c r="G642" s="434"/>
      <c r="H642" s="434"/>
      <c r="I642" s="434"/>
      <c r="J642" s="575"/>
      <c r="K642" s="434"/>
      <c r="L642" s="434"/>
      <c r="M642" s="434"/>
      <c r="N642" s="434"/>
      <c r="O642" s="434"/>
      <c r="P642" s="434"/>
      <c r="Q642" s="434"/>
      <c r="R642" s="434"/>
      <c r="S642" s="434"/>
      <c r="T642" s="434"/>
      <c r="U642" s="434"/>
      <c r="V642" s="434"/>
      <c r="W642" s="434"/>
      <c r="X642" s="434"/>
      <c r="Y642" s="434"/>
      <c r="Z642" s="434"/>
      <c r="AA642" s="434"/>
      <c r="AB642" s="434"/>
      <c r="AC642" s="434"/>
      <c r="AD642" s="434"/>
      <c r="AE642" s="434"/>
      <c r="AF642" s="434"/>
      <c r="AG642" s="434"/>
    </row>
    <row r="643" spans="1:33" ht="14.25" customHeight="1">
      <c r="A643" s="434"/>
      <c r="B643" s="575"/>
      <c r="C643" s="434"/>
      <c r="D643" s="434"/>
      <c r="E643" s="434"/>
      <c r="F643" s="434"/>
      <c r="G643" s="434"/>
      <c r="H643" s="434"/>
      <c r="I643" s="434"/>
      <c r="J643" s="575"/>
      <c r="K643" s="434"/>
      <c r="L643" s="434"/>
      <c r="M643" s="434"/>
      <c r="N643" s="434"/>
      <c r="O643" s="434"/>
      <c r="P643" s="434"/>
      <c r="Q643" s="434"/>
      <c r="R643" s="434"/>
      <c r="S643" s="434"/>
      <c r="T643" s="434"/>
      <c r="U643" s="434"/>
      <c r="V643" s="434"/>
      <c r="W643" s="434"/>
      <c r="X643" s="434"/>
      <c r="Y643" s="434"/>
      <c r="Z643" s="434"/>
      <c r="AA643" s="434"/>
      <c r="AB643" s="434"/>
      <c r="AC643" s="434"/>
      <c r="AD643" s="434"/>
      <c r="AE643" s="434"/>
      <c r="AF643" s="434"/>
      <c r="AG643" s="434"/>
    </row>
    <row r="644" spans="1:33" ht="14.25" customHeight="1">
      <c r="A644" s="434"/>
      <c r="B644" s="575"/>
      <c r="C644" s="434"/>
      <c r="D644" s="434"/>
      <c r="E644" s="434"/>
      <c r="F644" s="434"/>
      <c r="G644" s="434"/>
      <c r="H644" s="434"/>
      <c r="I644" s="434"/>
      <c r="J644" s="575"/>
      <c r="K644" s="434"/>
      <c r="L644" s="434"/>
      <c r="M644" s="434"/>
      <c r="N644" s="434"/>
      <c r="O644" s="434"/>
      <c r="P644" s="434"/>
      <c r="Q644" s="434"/>
      <c r="R644" s="434"/>
      <c r="S644" s="434"/>
      <c r="T644" s="434"/>
      <c r="U644" s="434"/>
      <c r="V644" s="434"/>
      <c r="W644" s="434"/>
      <c r="X644" s="434"/>
      <c r="Y644" s="434"/>
      <c r="Z644" s="434"/>
      <c r="AA644" s="434"/>
      <c r="AB644" s="434"/>
      <c r="AC644" s="434"/>
      <c r="AD644" s="434"/>
      <c r="AE644" s="434"/>
      <c r="AF644" s="434"/>
      <c r="AG644" s="434"/>
    </row>
    <row r="645" spans="1:33" ht="14.25" customHeight="1">
      <c r="A645" s="434"/>
      <c r="B645" s="575"/>
      <c r="C645" s="434"/>
      <c r="D645" s="434"/>
      <c r="E645" s="434"/>
      <c r="F645" s="434"/>
      <c r="G645" s="434"/>
      <c r="H645" s="434"/>
      <c r="I645" s="434"/>
      <c r="J645" s="575"/>
      <c r="K645" s="434"/>
      <c r="L645" s="434"/>
      <c r="M645" s="434"/>
      <c r="N645" s="434"/>
      <c r="O645" s="434"/>
      <c r="P645" s="434"/>
      <c r="Q645" s="434"/>
      <c r="R645" s="434"/>
      <c r="S645" s="434"/>
      <c r="T645" s="434"/>
      <c r="U645" s="434"/>
      <c r="V645" s="434"/>
      <c r="W645" s="434"/>
      <c r="X645" s="434"/>
      <c r="Y645" s="434"/>
      <c r="Z645" s="434"/>
      <c r="AA645" s="434"/>
      <c r="AB645" s="434"/>
      <c r="AC645" s="434"/>
      <c r="AD645" s="434"/>
      <c r="AE645" s="434"/>
      <c r="AF645" s="434"/>
      <c r="AG645" s="434"/>
    </row>
    <row r="646" spans="1:33" ht="14.25" customHeight="1">
      <c r="A646" s="434"/>
      <c r="B646" s="575"/>
      <c r="C646" s="434"/>
      <c r="D646" s="434"/>
      <c r="E646" s="434"/>
      <c r="F646" s="434"/>
      <c r="G646" s="434"/>
      <c r="H646" s="434"/>
      <c r="I646" s="434"/>
      <c r="J646" s="575"/>
      <c r="K646" s="434"/>
      <c r="L646" s="434"/>
      <c r="M646" s="434"/>
      <c r="N646" s="434"/>
      <c r="O646" s="434"/>
      <c r="P646" s="434"/>
      <c r="Q646" s="434"/>
      <c r="R646" s="434"/>
      <c r="S646" s="434"/>
      <c r="T646" s="434"/>
      <c r="U646" s="434"/>
      <c r="V646" s="434"/>
      <c r="W646" s="434"/>
      <c r="X646" s="434"/>
      <c r="Y646" s="434"/>
      <c r="Z646" s="434"/>
      <c r="AA646" s="434"/>
      <c r="AB646" s="434"/>
      <c r="AC646" s="434"/>
      <c r="AD646" s="434"/>
      <c r="AE646" s="434"/>
      <c r="AF646" s="434"/>
      <c r="AG646" s="434"/>
    </row>
    <row r="647" spans="1:33" ht="14.25" customHeight="1">
      <c r="A647" s="434"/>
      <c r="B647" s="575"/>
      <c r="C647" s="434"/>
      <c r="D647" s="434"/>
      <c r="E647" s="434"/>
      <c r="F647" s="434"/>
      <c r="G647" s="434"/>
      <c r="H647" s="434"/>
      <c r="I647" s="434"/>
      <c r="J647" s="575"/>
      <c r="K647" s="434"/>
      <c r="L647" s="434"/>
      <c r="M647" s="434"/>
      <c r="N647" s="434"/>
      <c r="O647" s="434"/>
      <c r="P647" s="434"/>
      <c r="Q647" s="434"/>
      <c r="R647" s="434"/>
      <c r="S647" s="434"/>
      <c r="T647" s="434"/>
      <c r="U647" s="434"/>
      <c r="V647" s="434"/>
      <c r="W647" s="434"/>
      <c r="X647" s="434"/>
      <c r="Y647" s="434"/>
      <c r="Z647" s="434"/>
      <c r="AA647" s="434"/>
      <c r="AB647" s="434"/>
      <c r="AC647" s="434"/>
      <c r="AD647" s="434"/>
      <c r="AE647" s="434"/>
      <c r="AF647" s="434"/>
      <c r="AG647" s="434"/>
    </row>
    <row r="648" spans="1:33" ht="14.25" customHeight="1">
      <c r="A648" s="434"/>
      <c r="B648" s="575"/>
      <c r="C648" s="434"/>
      <c r="D648" s="434"/>
      <c r="E648" s="434"/>
      <c r="F648" s="434"/>
      <c r="G648" s="434"/>
      <c r="H648" s="434"/>
      <c r="I648" s="434"/>
      <c r="J648" s="575"/>
      <c r="K648" s="434"/>
      <c r="L648" s="434"/>
      <c r="M648" s="434"/>
      <c r="N648" s="434"/>
      <c r="O648" s="434"/>
      <c r="P648" s="434"/>
      <c r="Q648" s="434"/>
      <c r="R648" s="434"/>
      <c r="S648" s="434"/>
      <c r="T648" s="434"/>
      <c r="U648" s="434"/>
      <c r="V648" s="434"/>
      <c r="W648" s="434"/>
      <c r="X648" s="434"/>
      <c r="Y648" s="434"/>
      <c r="Z648" s="434"/>
      <c r="AA648" s="434"/>
      <c r="AB648" s="434"/>
      <c r="AC648" s="434"/>
      <c r="AD648" s="434"/>
      <c r="AE648" s="434"/>
      <c r="AF648" s="434"/>
      <c r="AG648" s="434"/>
    </row>
    <row r="649" spans="1:33" ht="14.25" customHeight="1">
      <c r="A649" s="434"/>
      <c r="B649" s="575"/>
      <c r="C649" s="434"/>
      <c r="D649" s="434"/>
      <c r="E649" s="434"/>
      <c r="F649" s="434"/>
      <c r="G649" s="434"/>
      <c r="H649" s="434"/>
      <c r="I649" s="434"/>
      <c r="J649" s="575"/>
      <c r="K649" s="434"/>
      <c r="L649" s="434"/>
      <c r="M649" s="434"/>
      <c r="N649" s="434"/>
      <c r="O649" s="434"/>
      <c r="P649" s="434"/>
      <c r="Q649" s="434"/>
      <c r="R649" s="434"/>
      <c r="S649" s="434"/>
      <c r="T649" s="434"/>
      <c r="U649" s="434"/>
      <c r="V649" s="434"/>
      <c r="W649" s="434"/>
      <c r="X649" s="434"/>
      <c r="Y649" s="434"/>
      <c r="Z649" s="434"/>
      <c r="AA649" s="434"/>
      <c r="AB649" s="434"/>
      <c r="AC649" s="434"/>
      <c r="AD649" s="434"/>
      <c r="AE649" s="434"/>
      <c r="AF649" s="434"/>
      <c r="AG649" s="434"/>
    </row>
    <row r="650" spans="1:33" ht="14.25" customHeight="1">
      <c r="A650" s="434"/>
      <c r="B650" s="575"/>
      <c r="C650" s="434"/>
      <c r="D650" s="434"/>
      <c r="E650" s="434"/>
      <c r="F650" s="434"/>
      <c r="G650" s="434"/>
      <c r="H650" s="434"/>
      <c r="I650" s="434"/>
      <c r="J650" s="575"/>
      <c r="K650" s="434"/>
      <c r="L650" s="434"/>
      <c r="M650" s="434"/>
      <c r="N650" s="434"/>
      <c r="O650" s="434"/>
      <c r="P650" s="434"/>
      <c r="Q650" s="434"/>
      <c r="R650" s="434"/>
      <c r="S650" s="434"/>
      <c r="T650" s="434"/>
      <c r="U650" s="434"/>
      <c r="V650" s="434"/>
      <c r="W650" s="434"/>
      <c r="X650" s="434"/>
      <c r="Y650" s="434"/>
      <c r="Z650" s="434"/>
      <c r="AA650" s="434"/>
      <c r="AB650" s="434"/>
      <c r="AC650" s="434"/>
      <c r="AD650" s="434"/>
      <c r="AE650" s="434"/>
      <c r="AF650" s="434"/>
      <c r="AG650" s="434"/>
    </row>
    <row r="651" spans="1:33" ht="14.25" customHeight="1">
      <c r="A651" s="434"/>
      <c r="B651" s="575"/>
      <c r="C651" s="434"/>
      <c r="D651" s="434"/>
      <c r="E651" s="434"/>
      <c r="F651" s="434"/>
      <c r="G651" s="434"/>
      <c r="H651" s="434"/>
      <c r="I651" s="434"/>
      <c r="J651" s="575"/>
      <c r="K651" s="434"/>
      <c r="L651" s="434"/>
      <c r="M651" s="434"/>
      <c r="N651" s="434"/>
      <c r="O651" s="434"/>
      <c r="P651" s="434"/>
      <c r="Q651" s="434"/>
      <c r="R651" s="434"/>
      <c r="S651" s="434"/>
      <c r="T651" s="434"/>
      <c r="U651" s="434"/>
      <c r="V651" s="434"/>
      <c r="W651" s="434"/>
      <c r="X651" s="434"/>
      <c r="Y651" s="434"/>
      <c r="Z651" s="434"/>
      <c r="AA651" s="434"/>
      <c r="AB651" s="434"/>
      <c r="AC651" s="434"/>
      <c r="AD651" s="434"/>
      <c r="AE651" s="434"/>
      <c r="AF651" s="434"/>
      <c r="AG651" s="434"/>
    </row>
    <row r="652" spans="1:33" ht="14.25" customHeight="1">
      <c r="A652" s="434"/>
      <c r="B652" s="575"/>
      <c r="C652" s="434"/>
      <c r="D652" s="434"/>
      <c r="E652" s="434"/>
      <c r="F652" s="434"/>
      <c r="G652" s="434"/>
      <c r="H652" s="434"/>
      <c r="I652" s="434"/>
      <c r="J652" s="575"/>
      <c r="K652" s="434"/>
      <c r="L652" s="434"/>
      <c r="M652" s="434"/>
      <c r="N652" s="434"/>
      <c r="O652" s="434"/>
      <c r="P652" s="434"/>
      <c r="Q652" s="434"/>
      <c r="R652" s="434"/>
      <c r="S652" s="434"/>
      <c r="T652" s="434"/>
      <c r="U652" s="434"/>
      <c r="V652" s="434"/>
      <c r="W652" s="434"/>
      <c r="X652" s="434"/>
      <c r="Y652" s="434"/>
      <c r="Z652" s="434"/>
      <c r="AA652" s="434"/>
      <c r="AB652" s="434"/>
      <c r="AC652" s="434"/>
      <c r="AD652" s="434"/>
      <c r="AE652" s="434"/>
      <c r="AF652" s="434"/>
      <c r="AG652" s="434"/>
    </row>
    <row r="653" spans="1:33" ht="14.25" customHeight="1">
      <c r="A653" s="434"/>
      <c r="B653" s="575"/>
      <c r="C653" s="434"/>
      <c r="D653" s="434"/>
      <c r="E653" s="434"/>
      <c r="F653" s="434"/>
      <c r="G653" s="434"/>
      <c r="H653" s="434"/>
      <c r="I653" s="434"/>
      <c r="J653" s="575"/>
      <c r="K653" s="434"/>
      <c r="L653" s="434"/>
      <c r="M653" s="434"/>
      <c r="N653" s="434"/>
      <c r="O653" s="434"/>
      <c r="P653" s="434"/>
      <c r="Q653" s="434"/>
      <c r="R653" s="434"/>
      <c r="S653" s="434"/>
      <c r="T653" s="434"/>
      <c r="U653" s="434"/>
      <c r="V653" s="434"/>
      <c r="W653" s="434"/>
      <c r="X653" s="434"/>
      <c r="Y653" s="434"/>
      <c r="Z653" s="434"/>
      <c r="AA653" s="434"/>
      <c r="AB653" s="434"/>
      <c r="AC653" s="434"/>
      <c r="AD653" s="434"/>
      <c r="AE653" s="434"/>
      <c r="AF653" s="434"/>
      <c r="AG653" s="434"/>
    </row>
    <row r="654" spans="1:33" ht="14.25" customHeight="1">
      <c r="A654" s="434"/>
      <c r="B654" s="575"/>
      <c r="C654" s="434"/>
      <c r="D654" s="434"/>
      <c r="E654" s="434"/>
      <c r="F654" s="434"/>
      <c r="G654" s="434"/>
      <c r="H654" s="434"/>
      <c r="I654" s="434"/>
      <c r="J654" s="575"/>
      <c r="K654" s="434"/>
      <c r="L654" s="434"/>
      <c r="M654" s="434"/>
      <c r="N654" s="434"/>
      <c r="O654" s="434"/>
      <c r="P654" s="434"/>
      <c r="Q654" s="434"/>
      <c r="R654" s="434"/>
      <c r="S654" s="434"/>
      <c r="T654" s="434"/>
      <c r="U654" s="434"/>
      <c r="V654" s="434"/>
      <c r="W654" s="434"/>
      <c r="X654" s="434"/>
      <c r="Y654" s="434"/>
      <c r="Z654" s="434"/>
      <c r="AA654" s="434"/>
      <c r="AB654" s="434"/>
      <c r="AC654" s="434"/>
      <c r="AD654" s="434"/>
      <c r="AE654" s="434"/>
      <c r="AF654" s="434"/>
      <c r="AG654" s="434"/>
    </row>
    <row r="655" spans="1:33" ht="14.25" customHeight="1">
      <c r="A655" s="434"/>
      <c r="B655" s="575"/>
      <c r="C655" s="434"/>
      <c r="D655" s="434"/>
      <c r="E655" s="434"/>
      <c r="F655" s="434"/>
      <c r="G655" s="434"/>
      <c r="H655" s="434"/>
      <c r="I655" s="434"/>
      <c r="J655" s="575"/>
      <c r="K655" s="434"/>
      <c r="L655" s="434"/>
      <c r="M655" s="434"/>
      <c r="N655" s="434"/>
      <c r="O655" s="434"/>
      <c r="P655" s="434"/>
      <c r="Q655" s="434"/>
      <c r="R655" s="434"/>
      <c r="S655" s="434"/>
      <c r="T655" s="434"/>
      <c r="U655" s="434"/>
      <c r="V655" s="434"/>
      <c r="W655" s="434"/>
      <c r="X655" s="434"/>
      <c r="Y655" s="434"/>
      <c r="Z655" s="434"/>
      <c r="AA655" s="434"/>
      <c r="AB655" s="434"/>
      <c r="AC655" s="434"/>
      <c r="AD655" s="434"/>
      <c r="AE655" s="434"/>
      <c r="AF655" s="434"/>
      <c r="AG655" s="434"/>
    </row>
    <row r="656" spans="1:33" ht="14.25" customHeight="1">
      <c r="A656" s="434"/>
      <c r="B656" s="575"/>
      <c r="C656" s="434"/>
      <c r="D656" s="434"/>
      <c r="E656" s="434"/>
      <c r="F656" s="434"/>
      <c r="G656" s="434"/>
      <c r="H656" s="434"/>
      <c r="I656" s="434"/>
      <c r="J656" s="575"/>
      <c r="K656" s="434"/>
      <c r="L656" s="434"/>
      <c r="M656" s="434"/>
      <c r="N656" s="434"/>
      <c r="O656" s="434"/>
      <c r="P656" s="434"/>
      <c r="Q656" s="434"/>
      <c r="R656" s="434"/>
      <c r="S656" s="434"/>
      <c r="T656" s="434"/>
      <c r="U656" s="434"/>
      <c r="V656" s="434"/>
      <c r="W656" s="434"/>
      <c r="X656" s="434"/>
      <c r="Y656" s="434"/>
      <c r="Z656" s="434"/>
      <c r="AA656" s="434"/>
      <c r="AB656" s="434"/>
      <c r="AC656" s="434"/>
      <c r="AD656" s="434"/>
      <c r="AE656" s="434"/>
      <c r="AF656" s="434"/>
      <c r="AG656" s="434"/>
    </row>
    <row r="657" spans="1:33" ht="14.25" customHeight="1">
      <c r="A657" s="434"/>
      <c r="B657" s="575"/>
      <c r="C657" s="434"/>
      <c r="D657" s="434"/>
      <c r="E657" s="434"/>
      <c r="F657" s="434"/>
      <c r="G657" s="434"/>
      <c r="H657" s="434"/>
      <c r="I657" s="434"/>
      <c r="J657" s="575"/>
      <c r="K657" s="434"/>
      <c r="L657" s="434"/>
      <c r="M657" s="434"/>
      <c r="N657" s="434"/>
      <c r="O657" s="434"/>
      <c r="P657" s="434"/>
      <c r="Q657" s="434"/>
      <c r="R657" s="434"/>
      <c r="S657" s="434"/>
      <c r="T657" s="434"/>
      <c r="U657" s="434"/>
      <c r="V657" s="434"/>
      <c r="W657" s="434"/>
      <c r="X657" s="434"/>
      <c r="Y657" s="434"/>
      <c r="Z657" s="434"/>
      <c r="AA657" s="434"/>
      <c r="AB657" s="434"/>
      <c r="AC657" s="434"/>
      <c r="AD657" s="434"/>
      <c r="AE657" s="434"/>
      <c r="AF657" s="434"/>
      <c r="AG657" s="434"/>
    </row>
    <row r="658" spans="1:33" ht="14.25" customHeight="1">
      <c r="A658" s="434"/>
      <c r="B658" s="575"/>
      <c r="C658" s="434"/>
      <c r="D658" s="434"/>
      <c r="E658" s="434"/>
      <c r="F658" s="434"/>
      <c r="G658" s="434"/>
      <c r="H658" s="434"/>
      <c r="I658" s="434"/>
      <c r="J658" s="575"/>
      <c r="K658" s="434"/>
      <c r="L658" s="434"/>
      <c r="M658" s="434"/>
      <c r="N658" s="434"/>
      <c r="O658" s="434"/>
      <c r="P658" s="434"/>
      <c r="Q658" s="434"/>
      <c r="R658" s="434"/>
      <c r="S658" s="434"/>
      <c r="T658" s="434"/>
      <c r="U658" s="434"/>
      <c r="V658" s="434"/>
      <c r="W658" s="434"/>
      <c r="X658" s="434"/>
      <c r="Y658" s="434"/>
      <c r="Z658" s="434"/>
      <c r="AA658" s="434"/>
      <c r="AB658" s="434"/>
      <c r="AC658" s="434"/>
      <c r="AD658" s="434"/>
      <c r="AE658" s="434"/>
      <c r="AF658" s="434"/>
      <c r="AG658" s="434"/>
    </row>
    <row r="659" spans="1:33" ht="14.25" customHeight="1">
      <c r="A659" s="434"/>
      <c r="B659" s="575"/>
      <c r="C659" s="434"/>
      <c r="D659" s="434"/>
      <c r="E659" s="434"/>
      <c r="F659" s="434"/>
      <c r="G659" s="434"/>
      <c r="H659" s="434"/>
      <c r="I659" s="434"/>
      <c r="J659" s="575"/>
      <c r="K659" s="434"/>
      <c r="L659" s="434"/>
      <c r="M659" s="434"/>
      <c r="N659" s="434"/>
      <c r="O659" s="434"/>
      <c r="P659" s="434"/>
      <c r="Q659" s="434"/>
      <c r="R659" s="434"/>
      <c r="S659" s="434"/>
      <c r="T659" s="434"/>
      <c r="U659" s="434"/>
      <c r="V659" s="434"/>
      <c r="W659" s="434"/>
      <c r="X659" s="434"/>
      <c r="Y659" s="434"/>
      <c r="Z659" s="434"/>
      <c r="AA659" s="434"/>
      <c r="AB659" s="434"/>
      <c r="AC659" s="434"/>
      <c r="AD659" s="434"/>
      <c r="AE659" s="434"/>
      <c r="AF659" s="434"/>
      <c r="AG659" s="434"/>
    </row>
    <row r="660" spans="1:33" ht="14.25" customHeight="1">
      <c r="A660" s="434"/>
      <c r="B660" s="575"/>
      <c r="C660" s="434"/>
      <c r="D660" s="434"/>
      <c r="E660" s="434"/>
      <c r="F660" s="434"/>
      <c r="G660" s="434"/>
      <c r="H660" s="434"/>
      <c r="I660" s="434"/>
      <c r="J660" s="575"/>
      <c r="K660" s="434"/>
      <c r="L660" s="434"/>
      <c r="M660" s="434"/>
      <c r="N660" s="434"/>
      <c r="O660" s="434"/>
      <c r="P660" s="434"/>
      <c r="Q660" s="434"/>
      <c r="R660" s="434"/>
      <c r="S660" s="434"/>
      <c r="T660" s="434"/>
      <c r="U660" s="434"/>
      <c r="V660" s="434"/>
      <c r="W660" s="434"/>
      <c r="X660" s="434"/>
      <c r="Y660" s="434"/>
      <c r="Z660" s="434"/>
      <c r="AA660" s="434"/>
      <c r="AB660" s="434"/>
      <c r="AC660" s="434"/>
      <c r="AD660" s="434"/>
      <c r="AE660" s="434"/>
      <c r="AF660" s="434"/>
      <c r="AG660" s="434"/>
    </row>
    <row r="661" spans="1:33" ht="14.25" customHeight="1">
      <c r="A661" s="434"/>
      <c r="B661" s="575"/>
      <c r="C661" s="434"/>
      <c r="D661" s="434"/>
      <c r="E661" s="434"/>
      <c r="F661" s="434"/>
      <c r="G661" s="434"/>
      <c r="H661" s="434"/>
      <c r="I661" s="434"/>
      <c r="J661" s="575"/>
      <c r="K661" s="434"/>
      <c r="L661" s="434"/>
      <c r="M661" s="434"/>
      <c r="N661" s="434"/>
      <c r="O661" s="434"/>
      <c r="P661" s="434"/>
      <c r="Q661" s="434"/>
      <c r="R661" s="434"/>
      <c r="S661" s="434"/>
      <c r="T661" s="434"/>
      <c r="U661" s="434"/>
      <c r="V661" s="434"/>
      <c r="W661" s="434"/>
      <c r="X661" s="434"/>
      <c r="Y661" s="434"/>
      <c r="Z661" s="434"/>
      <c r="AA661" s="434"/>
      <c r="AB661" s="434"/>
      <c r="AC661" s="434"/>
      <c r="AD661" s="434"/>
      <c r="AE661" s="434"/>
      <c r="AF661" s="434"/>
      <c r="AG661" s="434"/>
    </row>
    <row r="662" spans="1:33" ht="14.25" customHeight="1">
      <c r="A662" s="434"/>
      <c r="B662" s="575"/>
      <c r="C662" s="434"/>
      <c r="D662" s="434"/>
      <c r="E662" s="434"/>
      <c r="F662" s="434"/>
      <c r="G662" s="434"/>
      <c r="H662" s="434"/>
      <c r="I662" s="434"/>
      <c r="J662" s="575"/>
      <c r="K662" s="434"/>
      <c r="L662" s="434"/>
      <c r="M662" s="434"/>
      <c r="N662" s="434"/>
      <c r="O662" s="434"/>
      <c r="P662" s="434"/>
      <c r="Q662" s="434"/>
      <c r="R662" s="434"/>
      <c r="S662" s="434"/>
      <c r="T662" s="434"/>
      <c r="U662" s="434"/>
      <c r="V662" s="434"/>
      <c r="W662" s="434"/>
      <c r="X662" s="434"/>
      <c r="Y662" s="434"/>
      <c r="Z662" s="434"/>
      <c r="AA662" s="434"/>
      <c r="AB662" s="434"/>
      <c r="AC662" s="434"/>
      <c r="AD662" s="434"/>
      <c r="AE662" s="434"/>
      <c r="AF662" s="434"/>
      <c r="AG662" s="434"/>
    </row>
    <row r="663" spans="1:33" ht="14.25" customHeight="1">
      <c r="A663" s="434"/>
      <c r="B663" s="575"/>
      <c r="C663" s="434"/>
      <c r="D663" s="434"/>
      <c r="E663" s="434"/>
      <c r="F663" s="434"/>
      <c r="G663" s="434"/>
      <c r="H663" s="434"/>
      <c r="I663" s="434"/>
      <c r="J663" s="575"/>
      <c r="K663" s="434"/>
      <c r="L663" s="434"/>
      <c r="M663" s="434"/>
      <c r="N663" s="434"/>
      <c r="O663" s="434"/>
      <c r="P663" s="434"/>
      <c r="Q663" s="434"/>
      <c r="R663" s="434"/>
      <c r="S663" s="434"/>
      <c r="T663" s="434"/>
      <c r="U663" s="434"/>
      <c r="V663" s="434"/>
      <c r="W663" s="434"/>
      <c r="X663" s="434"/>
      <c r="Y663" s="434"/>
      <c r="Z663" s="434"/>
      <c r="AA663" s="434"/>
      <c r="AB663" s="434"/>
      <c r="AC663" s="434"/>
      <c r="AD663" s="434"/>
      <c r="AE663" s="434"/>
      <c r="AF663" s="434"/>
      <c r="AG663" s="434"/>
    </row>
    <row r="664" spans="1:33" ht="14.25" customHeight="1">
      <c r="A664" s="434"/>
      <c r="B664" s="575"/>
      <c r="C664" s="434"/>
      <c r="D664" s="434"/>
      <c r="E664" s="434"/>
      <c r="F664" s="434"/>
      <c r="G664" s="434"/>
      <c r="H664" s="434"/>
      <c r="I664" s="434"/>
      <c r="J664" s="575"/>
      <c r="K664" s="434"/>
      <c r="L664" s="434"/>
      <c r="M664" s="434"/>
      <c r="N664" s="434"/>
      <c r="O664" s="434"/>
      <c r="P664" s="434"/>
      <c r="Q664" s="434"/>
      <c r="R664" s="434"/>
      <c r="S664" s="434"/>
      <c r="T664" s="434"/>
      <c r="U664" s="434"/>
      <c r="V664" s="434"/>
      <c r="W664" s="434"/>
      <c r="X664" s="434"/>
      <c r="Y664" s="434"/>
      <c r="Z664" s="434"/>
      <c r="AA664" s="434"/>
      <c r="AB664" s="434"/>
      <c r="AC664" s="434"/>
      <c r="AD664" s="434"/>
      <c r="AE664" s="434"/>
      <c r="AF664" s="434"/>
      <c r="AG664" s="434"/>
    </row>
    <row r="665" spans="1:33" ht="14.25" customHeight="1">
      <c r="A665" s="434"/>
      <c r="B665" s="575"/>
      <c r="C665" s="434"/>
      <c r="D665" s="434"/>
      <c r="E665" s="434"/>
      <c r="F665" s="434"/>
      <c r="G665" s="434"/>
      <c r="H665" s="434"/>
      <c r="I665" s="434"/>
      <c r="J665" s="575"/>
      <c r="K665" s="434"/>
      <c r="L665" s="434"/>
      <c r="M665" s="434"/>
      <c r="N665" s="434"/>
      <c r="O665" s="434"/>
      <c r="P665" s="434"/>
      <c r="Q665" s="434"/>
      <c r="R665" s="434"/>
      <c r="S665" s="434"/>
      <c r="T665" s="434"/>
      <c r="U665" s="434"/>
      <c r="V665" s="434"/>
      <c r="W665" s="434"/>
      <c r="X665" s="434"/>
      <c r="Y665" s="434"/>
      <c r="Z665" s="434"/>
      <c r="AA665" s="434"/>
      <c r="AB665" s="434"/>
      <c r="AC665" s="434"/>
      <c r="AD665" s="434"/>
      <c r="AE665" s="434"/>
      <c r="AF665" s="434"/>
      <c r="AG665" s="434"/>
    </row>
    <row r="666" spans="1:33" ht="14.25" customHeight="1">
      <c r="A666" s="434"/>
      <c r="B666" s="575"/>
      <c r="C666" s="434"/>
      <c r="D666" s="434"/>
      <c r="E666" s="434"/>
      <c r="F666" s="434"/>
      <c r="G666" s="434"/>
      <c r="H666" s="434"/>
      <c r="I666" s="434"/>
      <c r="J666" s="575"/>
      <c r="K666" s="434"/>
      <c r="L666" s="434"/>
      <c r="M666" s="434"/>
      <c r="N666" s="434"/>
      <c r="O666" s="434"/>
      <c r="P666" s="434"/>
      <c r="Q666" s="434"/>
      <c r="R666" s="434"/>
      <c r="S666" s="434"/>
      <c r="T666" s="434"/>
      <c r="U666" s="434"/>
      <c r="V666" s="434"/>
      <c r="W666" s="434"/>
      <c r="X666" s="434"/>
      <c r="Y666" s="434"/>
      <c r="Z666" s="434"/>
      <c r="AA666" s="434"/>
      <c r="AB666" s="434"/>
      <c r="AC666" s="434"/>
      <c r="AD666" s="434"/>
      <c r="AE666" s="434"/>
      <c r="AF666" s="434"/>
      <c r="AG666" s="434"/>
    </row>
    <row r="667" spans="1:33" ht="14.25" customHeight="1">
      <c r="A667" s="434"/>
      <c r="B667" s="575"/>
      <c r="C667" s="434"/>
      <c r="D667" s="434"/>
      <c r="E667" s="434"/>
      <c r="F667" s="434"/>
      <c r="G667" s="434"/>
      <c r="H667" s="434"/>
      <c r="I667" s="434"/>
      <c r="J667" s="575"/>
      <c r="K667" s="434"/>
      <c r="L667" s="434"/>
      <c r="M667" s="434"/>
      <c r="N667" s="434"/>
      <c r="O667" s="434"/>
      <c r="P667" s="434"/>
      <c r="Q667" s="434"/>
      <c r="R667" s="434"/>
      <c r="S667" s="434"/>
      <c r="T667" s="434"/>
      <c r="U667" s="434"/>
      <c r="V667" s="434"/>
      <c r="W667" s="434"/>
      <c r="X667" s="434"/>
      <c r="Y667" s="434"/>
      <c r="Z667" s="434"/>
      <c r="AA667" s="434"/>
      <c r="AB667" s="434"/>
      <c r="AC667" s="434"/>
      <c r="AD667" s="434"/>
      <c r="AE667" s="434"/>
      <c r="AF667" s="434"/>
      <c r="AG667" s="434"/>
    </row>
    <row r="668" spans="1:33" ht="14.25" customHeight="1">
      <c r="A668" s="434"/>
      <c r="B668" s="575"/>
      <c r="C668" s="434"/>
      <c r="D668" s="434"/>
      <c r="E668" s="434"/>
      <c r="F668" s="434"/>
      <c r="G668" s="434"/>
      <c r="H668" s="434"/>
      <c r="I668" s="434"/>
      <c r="J668" s="575"/>
      <c r="K668" s="434"/>
      <c r="L668" s="434"/>
      <c r="M668" s="434"/>
      <c r="N668" s="434"/>
      <c r="O668" s="434"/>
      <c r="P668" s="434"/>
      <c r="Q668" s="434"/>
      <c r="R668" s="434"/>
      <c r="S668" s="434"/>
      <c r="T668" s="434"/>
      <c r="U668" s="434"/>
      <c r="V668" s="434"/>
      <c r="W668" s="434"/>
      <c r="X668" s="434"/>
      <c r="Y668" s="434"/>
      <c r="Z668" s="434"/>
      <c r="AA668" s="434"/>
      <c r="AB668" s="434"/>
      <c r="AC668" s="434"/>
      <c r="AD668" s="434"/>
      <c r="AE668" s="434"/>
      <c r="AF668" s="434"/>
      <c r="AG668" s="434"/>
    </row>
    <row r="669" spans="1:33" ht="14.25" customHeight="1">
      <c r="A669" s="434"/>
      <c r="B669" s="575"/>
      <c r="C669" s="434"/>
      <c r="D669" s="434"/>
      <c r="E669" s="434"/>
      <c r="F669" s="434"/>
      <c r="G669" s="434"/>
      <c r="H669" s="434"/>
      <c r="I669" s="434"/>
      <c r="J669" s="575"/>
      <c r="K669" s="434"/>
      <c r="L669" s="434"/>
      <c r="M669" s="434"/>
      <c r="N669" s="434"/>
      <c r="O669" s="434"/>
      <c r="P669" s="434"/>
      <c r="Q669" s="434"/>
      <c r="R669" s="434"/>
      <c r="S669" s="434"/>
      <c r="T669" s="434"/>
      <c r="U669" s="434"/>
      <c r="V669" s="434"/>
      <c r="W669" s="434"/>
      <c r="X669" s="434"/>
      <c r="Y669" s="434"/>
      <c r="Z669" s="434"/>
      <c r="AA669" s="434"/>
      <c r="AB669" s="434"/>
      <c r="AC669" s="434"/>
      <c r="AD669" s="434"/>
      <c r="AE669" s="434"/>
      <c r="AF669" s="434"/>
      <c r="AG669" s="434"/>
    </row>
    <row r="670" spans="1:33" ht="14.25" customHeight="1">
      <c r="A670" s="434"/>
      <c r="B670" s="575"/>
      <c r="C670" s="434"/>
      <c r="D670" s="434"/>
      <c r="E670" s="434"/>
      <c r="F670" s="434"/>
      <c r="G670" s="434"/>
      <c r="H670" s="434"/>
      <c r="I670" s="434"/>
      <c r="J670" s="575"/>
      <c r="K670" s="434"/>
      <c r="L670" s="434"/>
      <c r="M670" s="434"/>
      <c r="N670" s="434"/>
      <c r="O670" s="434"/>
      <c r="P670" s="434"/>
      <c r="Q670" s="434"/>
      <c r="R670" s="434"/>
      <c r="S670" s="434"/>
      <c r="T670" s="434"/>
      <c r="U670" s="434"/>
      <c r="V670" s="434"/>
      <c r="W670" s="434"/>
      <c r="X670" s="434"/>
      <c r="Y670" s="434"/>
      <c r="Z670" s="434"/>
      <c r="AA670" s="434"/>
      <c r="AB670" s="434"/>
      <c r="AC670" s="434"/>
      <c r="AD670" s="434"/>
      <c r="AE670" s="434"/>
      <c r="AF670" s="434"/>
      <c r="AG670" s="434"/>
    </row>
    <row r="671" spans="1:33" ht="14.25" customHeight="1">
      <c r="A671" s="434"/>
      <c r="B671" s="575"/>
      <c r="C671" s="434"/>
      <c r="D671" s="434"/>
      <c r="E671" s="434"/>
      <c r="F671" s="434"/>
      <c r="G671" s="434"/>
      <c r="H671" s="434"/>
      <c r="I671" s="434"/>
      <c r="J671" s="575"/>
      <c r="K671" s="434"/>
      <c r="L671" s="434"/>
      <c r="M671" s="434"/>
      <c r="N671" s="434"/>
      <c r="O671" s="434"/>
      <c r="P671" s="434"/>
      <c r="Q671" s="434"/>
      <c r="R671" s="434"/>
      <c r="S671" s="434"/>
      <c r="T671" s="434"/>
      <c r="U671" s="434"/>
      <c r="V671" s="434"/>
      <c r="W671" s="434"/>
      <c r="X671" s="434"/>
      <c r="Y671" s="434"/>
      <c r="Z671" s="434"/>
      <c r="AA671" s="434"/>
      <c r="AB671" s="434"/>
      <c r="AC671" s="434"/>
      <c r="AD671" s="434"/>
      <c r="AE671" s="434"/>
      <c r="AF671" s="434"/>
      <c r="AG671" s="434"/>
    </row>
    <row r="672" spans="1:33" ht="14.25" customHeight="1">
      <c r="A672" s="434"/>
      <c r="B672" s="575"/>
      <c r="C672" s="434"/>
      <c r="D672" s="434"/>
      <c r="E672" s="434"/>
      <c r="F672" s="434"/>
      <c r="G672" s="434"/>
      <c r="H672" s="434"/>
      <c r="I672" s="434"/>
      <c r="J672" s="575"/>
      <c r="K672" s="434"/>
      <c r="L672" s="434"/>
      <c r="M672" s="434"/>
      <c r="N672" s="434"/>
      <c r="O672" s="434"/>
      <c r="P672" s="434"/>
      <c r="Q672" s="434"/>
      <c r="R672" s="434"/>
      <c r="S672" s="434"/>
      <c r="T672" s="434"/>
      <c r="U672" s="434"/>
      <c r="V672" s="434"/>
      <c r="W672" s="434"/>
      <c r="X672" s="434"/>
      <c r="Y672" s="434"/>
      <c r="Z672" s="434"/>
      <c r="AA672" s="434"/>
      <c r="AB672" s="434"/>
      <c r="AC672" s="434"/>
      <c r="AD672" s="434"/>
      <c r="AE672" s="434"/>
      <c r="AF672" s="434"/>
      <c r="AG672" s="434"/>
    </row>
    <row r="673" spans="1:33" ht="14.25" customHeight="1">
      <c r="A673" s="434"/>
      <c r="B673" s="575"/>
      <c r="C673" s="434"/>
      <c r="D673" s="434"/>
      <c r="E673" s="434"/>
      <c r="F673" s="434"/>
      <c r="G673" s="434"/>
      <c r="H673" s="434"/>
      <c r="I673" s="434"/>
      <c r="J673" s="575"/>
      <c r="K673" s="434"/>
      <c r="L673" s="434"/>
      <c r="M673" s="434"/>
      <c r="N673" s="434"/>
      <c r="O673" s="434"/>
      <c r="P673" s="434"/>
      <c r="Q673" s="434"/>
      <c r="R673" s="434"/>
      <c r="S673" s="434"/>
      <c r="T673" s="434"/>
      <c r="U673" s="434"/>
      <c r="V673" s="434"/>
      <c r="W673" s="434"/>
      <c r="X673" s="434"/>
      <c r="Y673" s="434"/>
      <c r="Z673" s="434"/>
      <c r="AA673" s="434"/>
      <c r="AB673" s="434"/>
      <c r="AC673" s="434"/>
      <c r="AD673" s="434"/>
      <c r="AE673" s="434"/>
      <c r="AF673" s="434"/>
      <c r="AG673" s="434"/>
    </row>
    <row r="674" spans="1:33" ht="14.25" customHeight="1">
      <c r="A674" s="434"/>
      <c r="B674" s="575"/>
      <c r="C674" s="434"/>
      <c r="D674" s="434"/>
      <c r="E674" s="434"/>
      <c r="F674" s="434"/>
      <c r="G674" s="434"/>
      <c r="H674" s="434"/>
      <c r="I674" s="434"/>
      <c r="J674" s="575"/>
      <c r="K674" s="434"/>
      <c r="L674" s="434"/>
      <c r="M674" s="434"/>
      <c r="N674" s="434"/>
      <c r="O674" s="434"/>
      <c r="P674" s="434"/>
      <c r="Q674" s="434"/>
      <c r="R674" s="434"/>
      <c r="S674" s="434"/>
      <c r="T674" s="434"/>
      <c r="U674" s="434"/>
      <c r="V674" s="434"/>
      <c r="W674" s="434"/>
      <c r="X674" s="434"/>
      <c r="Y674" s="434"/>
      <c r="Z674" s="434"/>
      <c r="AA674" s="434"/>
      <c r="AB674" s="434"/>
      <c r="AC674" s="434"/>
      <c r="AD674" s="434"/>
      <c r="AE674" s="434"/>
      <c r="AF674" s="434"/>
      <c r="AG674" s="434"/>
    </row>
    <row r="675" spans="1:33" ht="14.25" customHeight="1">
      <c r="A675" s="434"/>
      <c r="B675" s="575"/>
      <c r="C675" s="434"/>
      <c r="D675" s="434"/>
      <c r="E675" s="434"/>
      <c r="F675" s="434"/>
      <c r="G675" s="434"/>
      <c r="H675" s="434"/>
      <c r="I675" s="434"/>
      <c r="J675" s="575"/>
      <c r="K675" s="434"/>
      <c r="L675" s="434"/>
      <c r="M675" s="434"/>
      <c r="N675" s="434"/>
      <c r="O675" s="434"/>
      <c r="P675" s="434"/>
      <c r="Q675" s="434"/>
      <c r="R675" s="434"/>
      <c r="S675" s="434"/>
      <c r="T675" s="434"/>
      <c r="U675" s="434"/>
      <c r="V675" s="434"/>
      <c r="W675" s="434"/>
      <c r="X675" s="434"/>
      <c r="Y675" s="434"/>
      <c r="Z675" s="434"/>
      <c r="AA675" s="434"/>
      <c r="AB675" s="434"/>
      <c r="AC675" s="434"/>
      <c r="AD675" s="434"/>
      <c r="AE675" s="434"/>
      <c r="AF675" s="434"/>
      <c r="AG675" s="434"/>
    </row>
    <row r="676" spans="1:33" ht="14.25" customHeight="1">
      <c r="A676" s="434"/>
      <c r="B676" s="575"/>
      <c r="C676" s="434"/>
      <c r="D676" s="434"/>
      <c r="E676" s="434"/>
      <c r="F676" s="434"/>
      <c r="G676" s="434"/>
      <c r="H676" s="434"/>
      <c r="I676" s="434"/>
      <c r="J676" s="575"/>
      <c r="K676" s="434"/>
      <c r="L676" s="434"/>
      <c r="M676" s="434"/>
      <c r="N676" s="434"/>
      <c r="O676" s="434"/>
      <c r="P676" s="434"/>
      <c r="Q676" s="434"/>
      <c r="R676" s="434"/>
      <c r="S676" s="434"/>
      <c r="T676" s="434"/>
      <c r="U676" s="434"/>
      <c r="V676" s="434"/>
      <c r="W676" s="434"/>
      <c r="X676" s="434"/>
      <c r="Y676" s="434"/>
      <c r="Z676" s="434"/>
      <c r="AA676" s="434"/>
      <c r="AB676" s="434"/>
      <c r="AC676" s="434"/>
      <c r="AD676" s="434"/>
      <c r="AE676" s="434"/>
      <c r="AF676" s="434"/>
      <c r="AG676" s="434"/>
    </row>
    <row r="677" spans="1:33" ht="14.25" customHeight="1">
      <c r="A677" s="434"/>
      <c r="B677" s="575"/>
      <c r="C677" s="434"/>
      <c r="D677" s="434"/>
      <c r="E677" s="434"/>
      <c r="F677" s="434"/>
      <c r="G677" s="434"/>
      <c r="H677" s="434"/>
      <c r="I677" s="434"/>
      <c r="J677" s="575"/>
      <c r="K677" s="434"/>
      <c r="L677" s="434"/>
      <c r="M677" s="434"/>
      <c r="N677" s="434"/>
      <c r="O677" s="434"/>
      <c r="P677" s="434"/>
      <c r="Q677" s="434"/>
      <c r="R677" s="434"/>
      <c r="S677" s="434"/>
      <c r="T677" s="434"/>
      <c r="U677" s="434"/>
      <c r="V677" s="434"/>
      <c r="W677" s="434"/>
      <c r="X677" s="434"/>
      <c r="Y677" s="434"/>
      <c r="Z677" s="434"/>
      <c r="AA677" s="434"/>
      <c r="AB677" s="434"/>
      <c r="AC677" s="434"/>
      <c r="AD677" s="434"/>
      <c r="AE677" s="434"/>
      <c r="AF677" s="434"/>
      <c r="AG677" s="434"/>
    </row>
    <row r="678" spans="1:33" ht="14.25" customHeight="1">
      <c r="A678" s="434"/>
      <c r="B678" s="575"/>
      <c r="C678" s="434"/>
      <c r="D678" s="434"/>
      <c r="E678" s="434"/>
      <c r="F678" s="434"/>
      <c r="G678" s="434"/>
      <c r="H678" s="434"/>
      <c r="I678" s="434"/>
      <c r="J678" s="575"/>
      <c r="K678" s="434"/>
      <c r="L678" s="434"/>
      <c r="M678" s="434"/>
      <c r="N678" s="434"/>
      <c r="O678" s="434"/>
      <c r="P678" s="434"/>
      <c r="Q678" s="434"/>
      <c r="R678" s="434"/>
      <c r="S678" s="434"/>
      <c r="T678" s="434"/>
      <c r="U678" s="434"/>
      <c r="V678" s="434"/>
      <c r="W678" s="434"/>
      <c r="X678" s="434"/>
      <c r="Y678" s="434"/>
      <c r="Z678" s="434"/>
      <c r="AA678" s="434"/>
      <c r="AB678" s="434"/>
      <c r="AC678" s="434"/>
      <c r="AD678" s="434"/>
      <c r="AE678" s="434"/>
      <c r="AF678" s="434"/>
      <c r="AG678" s="434"/>
    </row>
    <row r="679" spans="1:33" ht="14.25" customHeight="1">
      <c r="A679" s="434"/>
      <c r="B679" s="575"/>
      <c r="C679" s="434"/>
      <c r="D679" s="434"/>
      <c r="E679" s="434"/>
      <c r="F679" s="434"/>
      <c r="G679" s="434"/>
      <c r="H679" s="434"/>
      <c r="I679" s="434"/>
      <c r="J679" s="575"/>
      <c r="K679" s="434"/>
      <c r="L679" s="434"/>
      <c r="M679" s="434"/>
      <c r="N679" s="434"/>
      <c r="O679" s="434"/>
      <c r="P679" s="434"/>
      <c r="Q679" s="434"/>
      <c r="R679" s="434"/>
      <c r="S679" s="434"/>
      <c r="T679" s="434"/>
      <c r="U679" s="434"/>
      <c r="V679" s="434"/>
      <c r="W679" s="434"/>
      <c r="X679" s="434"/>
      <c r="Y679" s="434"/>
      <c r="Z679" s="434"/>
      <c r="AA679" s="434"/>
      <c r="AB679" s="434"/>
      <c r="AC679" s="434"/>
      <c r="AD679" s="434"/>
      <c r="AE679" s="434"/>
      <c r="AF679" s="434"/>
      <c r="AG679" s="434"/>
    </row>
    <row r="680" spans="1:33" ht="14.25" customHeight="1">
      <c r="A680" s="434"/>
      <c r="B680" s="575"/>
      <c r="C680" s="434"/>
      <c r="D680" s="434"/>
      <c r="E680" s="434"/>
      <c r="F680" s="434"/>
      <c r="G680" s="434"/>
      <c r="H680" s="434"/>
      <c r="I680" s="434"/>
      <c r="J680" s="575"/>
      <c r="K680" s="434"/>
      <c r="L680" s="434"/>
      <c r="M680" s="434"/>
      <c r="N680" s="434"/>
      <c r="O680" s="434"/>
      <c r="P680" s="434"/>
      <c r="Q680" s="434"/>
      <c r="R680" s="434"/>
      <c r="S680" s="434"/>
      <c r="T680" s="434"/>
      <c r="U680" s="434"/>
      <c r="V680" s="434"/>
      <c r="W680" s="434"/>
      <c r="X680" s="434"/>
      <c r="Y680" s="434"/>
      <c r="Z680" s="434"/>
      <c r="AA680" s="434"/>
      <c r="AB680" s="434"/>
      <c r="AC680" s="434"/>
      <c r="AD680" s="434"/>
      <c r="AE680" s="434"/>
      <c r="AF680" s="434"/>
      <c r="AG680" s="434"/>
    </row>
    <row r="681" spans="1:33" ht="14.25" customHeight="1">
      <c r="A681" s="434"/>
      <c r="B681" s="575"/>
      <c r="C681" s="434"/>
      <c r="D681" s="434"/>
      <c r="E681" s="434"/>
      <c r="F681" s="434"/>
      <c r="G681" s="434"/>
      <c r="H681" s="434"/>
      <c r="I681" s="434"/>
      <c r="J681" s="575"/>
      <c r="K681" s="434"/>
      <c r="L681" s="434"/>
      <c r="M681" s="434"/>
      <c r="N681" s="434"/>
      <c r="O681" s="434"/>
      <c r="P681" s="434"/>
      <c r="Q681" s="434"/>
      <c r="R681" s="434"/>
      <c r="S681" s="434"/>
      <c r="T681" s="434"/>
      <c r="U681" s="434"/>
      <c r="V681" s="434"/>
      <c r="W681" s="434"/>
      <c r="X681" s="434"/>
      <c r="Y681" s="434"/>
      <c r="Z681" s="434"/>
      <c r="AA681" s="434"/>
      <c r="AB681" s="434"/>
      <c r="AC681" s="434"/>
      <c r="AD681" s="434"/>
      <c r="AE681" s="434"/>
      <c r="AF681" s="434"/>
      <c r="AG681" s="434"/>
    </row>
    <row r="682" spans="1:33" ht="14.25" customHeight="1">
      <c r="A682" s="434"/>
      <c r="B682" s="575"/>
      <c r="C682" s="434"/>
      <c r="D682" s="434"/>
      <c r="E682" s="434"/>
      <c r="F682" s="434"/>
      <c r="G682" s="434"/>
      <c r="H682" s="434"/>
      <c r="I682" s="434"/>
      <c r="J682" s="575"/>
      <c r="K682" s="434"/>
      <c r="L682" s="434"/>
      <c r="M682" s="434"/>
      <c r="N682" s="434"/>
      <c r="O682" s="434"/>
      <c r="P682" s="434"/>
      <c r="Q682" s="434"/>
      <c r="R682" s="434"/>
      <c r="S682" s="434"/>
      <c r="T682" s="434"/>
      <c r="U682" s="434"/>
      <c r="V682" s="434"/>
      <c r="W682" s="434"/>
      <c r="X682" s="434"/>
      <c r="Y682" s="434"/>
      <c r="Z682" s="434"/>
      <c r="AA682" s="434"/>
      <c r="AB682" s="434"/>
      <c r="AC682" s="434"/>
      <c r="AD682" s="434"/>
      <c r="AE682" s="434"/>
      <c r="AF682" s="434"/>
      <c r="AG682" s="434"/>
    </row>
    <row r="683" spans="1:33" ht="14.25" customHeight="1">
      <c r="A683" s="434"/>
      <c r="B683" s="575"/>
      <c r="C683" s="434"/>
      <c r="D683" s="434"/>
      <c r="E683" s="434"/>
      <c r="F683" s="434"/>
      <c r="G683" s="434"/>
      <c r="H683" s="434"/>
      <c r="I683" s="434"/>
      <c r="J683" s="575"/>
      <c r="K683" s="434"/>
      <c r="L683" s="434"/>
      <c r="M683" s="434"/>
      <c r="N683" s="434"/>
      <c r="O683" s="434"/>
      <c r="P683" s="434"/>
      <c r="Q683" s="434"/>
      <c r="R683" s="434"/>
      <c r="S683" s="434"/>
      <c r="T683" s="434"/>
      <c r="U683" s="434"/>
      <c r="V683" s="434"/>
      <c r="W683" s="434"/>
      <c r="X683" s="434"/>
      <c r="Y683" s="434"/>
      <c r="Z683" s="434"/>
      <c r="AA683" s="434"/>
      <c r="AB683" s="434"/>
      <c r="AC683" s="434"/>
      <c r="AD683" s="434"/>
      <c r="AE683" s="434"/>
      <c r="AF683" s="434"/>
      <c r="AG683" s="434"/>
    </row>
    <row r="684" spans="1:33" ht="14.25" customHeight="1">
      <c r="A684" s="434"/>
      <c r="B684" s="575"/>
      <c r="C684" s="434"/>
      <c r="D684" s="434"/>
      <c r="E684" s="434"/>
      <c r="F684" s="434"/>
      <c r="G684" s="434"/>
      <c r="H684" s="434"/>
      <c r="I684" s="434"/>
      <c r="J684" s="575"/>
      <c r="K684" s="434"/>
      <c r="L684" s="434"/>
      <c r="M684" s="434"/>
      <c r="N684" s="434"/>
      <c r="O684" s="434"/>
      <c r="P684" s="434"/>
      <c r="Q684" s="434"/>
      <c r="R684" s="434"/>
      <c r="S684" s="434"/>
      <c r="T684" s="434"/>
      <c r="U684" s="434"/>
      <c r="V684" s="434"/>
      <c r="W684" s="434"/>
      <c r="X684" s="434"/>
      <c r="Y684" s="434"/>
      <c r="Z684" s="434"/>
      <c r="AA684" s="434"/>
      <c r="AB684" s="434"/>
      <c r="AC684" s="434"/>
      <c r="AD684" s="434"/>
      <c r="AE684" s="434"/>
      <c r="AF684" s="434"/>
      <c r="AG684" s="434"/>
    </row>
    <row r="685" spans="1:33" ht="14.25" customHeight="1">
      <c r="A685" s="434"/>
      <c r="B685" s="575"/>
      <c r="C685" s="434"/>
      <c r="D685" s="434"/>
      <c r="E685" s="434"/>
      <c r="F685" s="434"/>
      <c r="G685" s="434"/>
      <c r="H685" s="434"/>
      <c r="I685" s="434"/>
      <c r="J685" s="575"/>
      <c r="K685" s="434"/>
      <c r="L685" s="434"/>
      <c r="M685" s="434"/>
      <c r="N685" s="434"/>
      <c r="O685" s="434"/>
      <c r="P685" s="434"/>
      <c r="Q685" s="434"/>
      <c r="R685" s="434"/>
      <c r="S685" s="434"/>
      <c r="T685" s="434"/>
      <c r="U685" s="434"/>
      <c r="V685" s="434"/>
      <c r="W685" s="434"/>
      <c r="X685" s="434"/>
      <c r="Y685" s="434"/>
      <c r="Z685" s="434"/>
      <c r="AA685" s="434"/>
      <c r="AB685" s="434"/>
      <c r="AC685" s="434"/>
      <c r="AD685" s="434"/>
      <c r="AE685" s="434"/>
      <c r="AF685" s="434"/>
      <c r="AG685" s="434"/>
    </row>
    <row r="686" spans="1:33" ht="14.25" customHeight="1">
      <c r="A686" s="434"/>
      <c r="B686" s="575"/>
      <c r="C686" s="434"/>
      <c r="D686" s="434"/>
      <c r="E686" s="434"/>
      <c r="F686" s="434"/>
      <c r="G686" s="434"/>
      <c r="H686" s="434"/>
      <c r="I686" s="434"/>
      <c r="J686" s="575"/>
      <c r="K686" s="434"/>
      <c r="L686" s="434"/>
      <c r="M686" s="434"/>
      <c r="N686" s="434"/>
      <c r="O686" s="434"/>
      <c r="P686" s="434"/>
      <c r="Q686" s="434"/>
      <c r="R686" s="434"/>
      <c r="S686" s="434"/>
      <c r="T686" s="434"/>
      <c r="U686" s="434"/>
      <c r="V686" s="434"/>
      <c r="W686" s="434"/>
      <c r="X686" s="434"/>
      <c r="Y686" s="434"/>
      <c r="Z686" s="434"/>
      <c r="AA686" s="434"/>
      <c r="AB686" s="434"/>
      <c r="AC686" s="434"/>
      <c r="AD686" s="434"/>
      <c r="AE686" s="434"/>
      <c r="AF686" s="434"/>
      <c r="AG686" s="434"/>
    </row>
    <row r="687" spans="1:33" ht="14.25" customHeight="1">
      <c r="A687" s="434"/>
      <c r="B687" s="575"/>
      <c r="C687" s="434"/>
      <c r="D687" s="434"/>
      <c r="E687" s="434"/>
      <c r="F687" s="434"/>
      <c r="G687" s="434"/>
      <c r="H687" s="434"/>
      <c r="I687" s="434"/>
      <c r="J687" s="575"/>
      <c r="K687" s="434"/>
      <c r="L687" s="434"/>
      <c r="M687" s="434"/>
      <c r="N687" s="434"/>
      <c r="O687" s="434"/>
      <c r="P687" s="434"/>
      <c r="Q687" s="434"/>
      <c r="R687" s="434"/>
      <c r="S687" s="434"/>
      <c r="T687" s="434"/>
      <c r="U687" s="434"/>
      <c r="V687" s="434"/>
      <c r="W687" s="434"/>
      <c r="X687" s="434"/>
      <c r="Y687" s="434"/>
      <c r="Z687" s="434"/>
      <c r="AA687" s="434"/>
      <c r="AB687" s="434"/>
      <c r="AC687" s="434"/>
      <c r="AD687" s="434"/>
      <c r="AE687" s="434"/>
      <c r="AF687" s="434"/>
      <c r="AG687" s="434"/>
    </row>
    <row r="688" spans="1:33" ht="14.25" customHeight="1">
      <c r="A688" s="434"/>
      <c r="B688" s="575"/>
      <c r="C688" s="434"/>
      <c r="D688" s="434"/>
      <c r="E688" s="434"/>
      <c r="F688" s="434"/>
      <c r="G688" s="434"/>
      <c r="H688" s="434"/>
      <c r="I688" s="434"/>
      <c r="J688" s="575"/>
      <c r="K688" s="434"/>
      <c r="L688" s="434"/>
      <c r="M688" s="434"/>
      <c r="N688" s="434"/>
      <c r="O688" s="434"/>
      <c r="P688" s="434"/>
      <c r="Q688" s="434"/>
      <c r="R688" s="434"/>
      <c r="S688" s="434"/>
      <c r="T688" s="434"/>
      <c r="U688" s="434"/>
      <c r="V688" s="434"/>
      <c r="W688" s="434"/>
      <c r="X688" s="434"/>
      <c r="Y688" s="434"/>
      <c r="Z688" s="434"/>
      <c r="AA688" s="434"/>
      <c r="AB688" s="434"/>
      <c r="AC688" s="434"/>
      <c r="AD688" s="434"/>
      <c r="AE688" s="434"/>
      <c r="AF688" s="434"/>
      <c r="AG688" s="434"/>
    </row>
    <row r="689" spans="1:33" ht="14.25" customHeight="1">
      <c r="A689" s="434"/>
      <c r="B689" s="575"/>
      <c r="C689" s="434"/>
      <c r="D689" s="434"/>
      <c r="E689" s="434"/>
      <c r="F689" s="434"/>
      <c r="G689" s="434"/>
      <c r="H689" s="434"/>
      <c r="I689" s="434"/>
      <c r="J689" s="575"/>
      <c r="K689" s="434"/>
      <c r="L689" s="434"/>
      <c r="M689" s="434"/>
      <c r="N689" s="434"/>
      <c r="O689" s="434"/>
      <c r="P689" s="434"/>
      <c r="Q689" s="434"/>
      <c r="R689" s="434"/>
      <c r="S689" s="434"/>
      <c r="T689" s="434"/>
      <c r="U689" s="434"/>
      <c r="V689" s="434"/>
      <c r="W689" s="434"/>
      <c r="X689" s="434"/>
      <c r="Y689" s="434"/>
      <c r="Z689" s="434"/>
      <c r="AA689" s="434"/>
      <c r="AB689" s="434"/>
      <c r="AC689" s="434"/>
      <c r="AD689" s="434"/>
      <c r="AE689" s="434"/>
      <c r="AF689" s="434"/>
      <c r="AG689" s="434"/>
    </row>
    <row r="690" spans="1:33" ht="14.25" customHeight="1">
      <c r="A690" s="434"/>
      <c r="B690" s="575"/>
      <c r="C690" s="434"/>
      <c r="D690" s="434"/>
      <c r="E690" s="434"/>
      <c r="F690" s="434"/>
      <c r="G690" s="434"/>
      <c r="H690" s="434"/>
      <c r="I690" s="434"/>
      <c r="J690" s="575"/>
      <c r="K690" s="434"/>
      <c r="L690" s="434"/>
      <c r="M690" s="434"/>
      <c r="N690" s="434"/>
      <c r="O690" s="434"/>
      <c r="P690" s="434"/>
      <c r="Q690" s="434"/>
      <c r="R690" s="434"/>
      <c r="S690" s="434"/>
      <c r="T690" s="434"/>
      <c r="U690" s="434"/>
      <c r="V690" s="434"/>
      <c r="W690" s="434"/>
      <c r="X690" s="434"/>
      <c r="Y690" s="434"/>
      <c r="Z690" s="434"/>
      <c r="AA690" s="434"/>
      <c r="AB690" s="434"/>
      <c r="AC690" s="434"/>
      <c r="AD690" s="434"/>
      <c r="AE690" s="434"/>
      <c r="AF690" s="434"/>
      <c r="AG690" s="434"/>
    </row>
    <row r="691" spans="1:33" ht="14.25" customHeight="1">
      <c r="A691" s="434"/>
      <c r="B691" s="575"/>
      <c r="C691" s="434"/>
      <c r="D691" s="434"/>
      <c r="E691" s="434"/>
      <c r="F691" s="434"/>
      <c r="G691" s="434"/>
      <c r="H691" s="434"/>
      <c r="I691" s="434"/>
      <c r="J691" s="575"/>
      <c r="K691" s="434"/>
      <c r="L691" s="434"/>
      <c r="M691" s="434"/>
      <c r="N691" s="434"/>
      <c r="O691" s="434"/>
      <c r="P691" s="434"/>
      <c r="Q691" s="434"/>
      <c r="R691" s="434"/>
      <c r="S691" s="434"/>
      <c r="T691" s="434"/>
      <c r="U691" s="434"/>
      <c r="V691" s="434"/>
      <c r="W691" s="434"/>
      <c r="X691" s="434"/>
      <c r="Y691" s="434"/>
      <c r="Z691" s="434"/>
      <c r="AA691" s="434"/>
      <c r="AB691" s="434"/>
      <c r="AC691" s="434"/>
      <c r="AD691" s="434"/>
      <c r="AE691" s="434"/>
      <c r="AF691" s="434"/>
      <c r="AG691" s="434"/>
    </row>
    <row r="692" spans="1:33" ht="14.25" customHeight="1">
      <c r="A692" s="434"/>
      <c r="B692" s="575"/>
      <c r="C692" s="434"/>
      <c r="D692" s="434"/>
      <c r="E692" s="434"/>
      <c r="F692" s="434"/>
      <c r="G692" s="434"/>
      <c r="H692" s="434"/>
      <c r="I692" s="434"/>
      <c r="J692" s="575"/>
      <c r="K692" s="434"/>
      <c r="L692" s="434"/>
      <c r="M692" s="434"/>
      <c r="N692" s="434"/>
      <c r="O692" s="434"/>
      <c r="P692" s="434"/>
      <c r="Q692" s="434"/>
      <c r="R692" s="434"/>
      <c r="S692" s="434"/>
      <c r="T692" s="434"/>
      <c r="U692" s="434"/>
      <c r="V692" s="434"/>
      <c r="W692" s="434"/>
      <c r="X692" s="434"/>
      <c r="Y692" s="434"/>
      <c r="Z692" s="434"/>
      <c r="AA692" s="434"/>
      <c r="AB692" s="434"/>
      <c r="AC692" s="434"/>
      <c r="AD692" s="434"/>
      <c r="AE692" s="434"/>
      <c r="AF692" s="434"/>
      <c r="AG692" s="434"/>
    </row>
    <row r="693" spans="1:33" ht="14.25" customHeight="1">
      <c r="A693" s="434"/>
      <c r="B693" s="575"/>
      <c r="C693" s="434"/>
      <c r="D693" s="434"/>
      <c r="E693" s="434"/>
      <c r="F693" s="434"/>
      <c r="G693" s="434"/>
      <c r="H693" s="434"/>
      <c r="I693" s="434"/>
      <c r="J693" s="575"/>
      <c r="K693" s="434"/>
      <c r="L693" s="434"/>
      <c r="M693" s="434"/>
      <c r="N693" s="434"/>
      <c r="O693" s="434"/>
      <c r="P693" s="434"/>
      <c r="Q693" s="434"/>
      <c r="R693" s="434"/>
      <c r="S693" s="434"/>
      <c r="T693" s="434"/>
      <c r="U693" s="434"/>
      <c r="V693" s="434"/>
      <c r="W693" s="434"/>
      <c r="X693" s="434"/>
      <c r="Y693" s="434"/>
      <c r="Z693" s="434"/>
      <c r="AA693" s="434"/>
      <c r="AB693" s="434"/>
      <c r="AC693" s="434"/>
      <c r="AD693" s="434"/>
      <c r="AE693" s="434"/>
      <c r="AF693" s="434"/>
      <c r="AG693" s="434"/>
    </row>
    <row r="694" spans="1:33" ht="14.25" customHeight="1">
      <c r="A694" s="434"/>
      <c r="B694" s="575"/>
      <c r="C694" s="434"/>
      <c r="D694" s="434"/>
      <c r="E694" s="434"/>
      <c r="F694" s="434"/>
      <c r="G694" s="434"/>
      <c r="H694" s="434"/>
      <c r="I694" s="434"/>
      <c r="J694" s="575"/>
      <c r="K694" s="434"/>
      <c r="L694" s="434"/>
      <c r="M694" s="434"/>
      <c r="N694" s="434"/>
      <c r="O694" s="434"/>
      <c r="P694" s="434"/>
      <c r="Q694" s="434"/>
      <c r="R694" s="434"/>
      <c r="S694" s="434"/>
      <c r="T694" s="434"/>
      <c r="U694" s="434"/>
      <c r="V694" s="434"/>
      <c r="W694" s="434"/>
      <c r="X694" s="434"/>
      <c r="Y694" s="434"/>
      <c r="Z694" s="434"/>
      <c r="AA694" s="434"/>
      <c r="AB694" s="434"/>
      <c r="AC694" s="434"/>
      <c r="AD694" s="434"/>
      <c r="AE694" s="434"/>
      <c r="AF694" s="434"/>
      <c r="AG694" s="434"/>
    </row>
    <row r="695" spans="1:33" ht="14.25" customHeight="1">
      <c r="A695" s="434"/>
      <c r="B695" s="575"/>
      <c r="C695" s="434"/>
      <c r="D695" s="434"/>
      <c r="E695" s="434"/>
      <c r="F695" s="434"/>
      <c r="G695" s="434"/>
      <c r="H695" s="434"/>
      <c r="I695" s="434"/>
      <c r="J695" s="575"/>
      <c r="K695" s="434"/>
      <c r="L695" s="434"/>
      <c r="M695" s="434"/>
      <c r="N695" s="434"/>
      <c r="O695" s="434"/>
      <c r="P695" s="434"/>
      <c r="Q695" s="434"/>
      <c r="R695" s="434"/>
      <c r="S695" s="434"/>
      <c r="T695" s="434"/>
      <c r="U695" s="434"/>
      <c r="V695" s="434"/>
      <c r="W695" s="434"/>
      <c r="X695" s="434"/>
      <c r="Y695" s="434"/>
      <c r="Z695" s="434"/>
      <c r="AA695" s="434"/>
      <c r="AB695" s="434"/>
      <c r="AC695" s="434"/>
      <c r="AD695" s="434"/>
      <c r="AE695" s="434"/>
      <c r="AF695" s="434"/>
      <c r="AG695" s="434"/>
    </row>
    <row r="696" spans="1:33" ht="14.25" customHeight="1">
      <c r="A696" s="434"/>
      <c r="B696" s="575"/>
      <c r="C696" s="434"/>
      <c r="D696" s="434"/>
      <c r="E696" s="434"/>
      <c r="F696" s="434"/>
      <c r="G696" s="434"/>
      <c r="H696" s="434"/>
      <c r="I696" s="434"/>
      <c r="J696" s="575"/>
      <c r="K696" s="434"/>
      <c r="L696" s="434"/>
      <c r="M696" s="434"/>
      <c r="N696" s="434"/>
      <c r="O696" s="434"/>
      <c r="P696" s="434"/>
      <c r="Q696" s="434"/>
      <c r="R696" s="434"/>
      <c r="S696" s="434"/>
      <c r="T696" s="434"/>
      <c r="U696" s="434"/>
      <c r="V696" s="434"/>
      <c r="W696" s="434"/>
      <c r="X696" s="434"/>
      <c r="Y696" s="434"/>
      <c r="Z696" s="434"/>
      <c r="AA696" s="434"/>
      <c r="AB696" s="434"/>
      <c r="AC696" s="434"/>
      <c r="AD696" s="434"/>
      <c r="AE696" s="434"/>
      <c r="AF696" s="434"/>
      <c r="AG696" s="434"/>
    </row>
    <row r="697" spans="1:33" ht="14.25" customHeight="1">
      <c r="A697" s="434"/>
      <c r="B697" s="575"/>
      <c r="C697" s="434"/>
      <c r="D697" s="434"/>
      <c r="E697" s="434"/>
      <c r="F697" s="434"/>
      <c r="G697" s="434"/>
      <c r="H697" s="434"/>
      <c r="I697" s="434"/>
      <c r="J697" s="575"/>
      <c r="K697" s="434"/>
      <c r="L697" s="434"/>
      <c r="M697" s="434"/>
      <c r="N697" s="434"/>
      <c r="O697" s="434"/>
      <c r="P697" s="434"/>
      <c r="Q697" s="434"/>
      <c r="R697" s="434"/>
      <c r="S697" s="434"/>
      <c r="T697" s="434"/>
      <c r="U697" s="434"/>
      <c r="V697" s="434"/>
      <c r="W697" s="434"/>
      <c r="X697" s="434"/>
      <c r="Y697" s="434"/>
      <c r="Z697" s="434"/>
      <c r="AA697" s="434"/>
      <c r="AB697" s="434"/>
      <c r="AC697" s="434"/>
      <c r="AD697" s="434"/>
      <c r="AE697" s="434"/>
      <c r="AF697" s="434"/>
      <c r="AG697" s="434"/>
    </row>
    <row r="698" spans="1:33" ht="14.25" customHeight="1">
      <c r="A698" s="434"/>
      <c r="B698" s="575"/>
      <c r="C698" s="434"/>
      <c r="D698" s="434"/>
      <c r="E698" s="434"/>
      <c r="F698" s="434"/>
      <c r="G698" s="434"/>
      <c r="H698" s="434"/>
      <c r="I698" s="434"/>
      <c r="J698" s="575"/>
      <c r="K698" s="434"/>
      <c r="L698" s="434"/>
      <c r="M698" s="434"/>
      <c r="N698" s="434"/>
      <c r="O698" s="434"/>
      <c r="P698" s="434"/>
      <c r="Q698" s="434"/>
      <c r="R698" s="434"/>
      <c r="S698" s="434"/>
      <c r="T698" s="434"/>
      <c r="U698" s="434"/>
      <c r="V698" s="434"/>
      <c r="W698" s="434"/>
      <c r="X698" s="434"/>
      <c r="Y698" s="434"/>
      <c r="Z698" s="434"/>
      <c r="AA698" s="434"/>
      <c r="AB698" s="434"/>
      <c r="AC698" s="434"/>
      <c r="AD698" s="434"/>
      <c r="AE698" s="434"/>
      <c r="AF698" s="434"/>
      <c r="AG698" s="434"/>
    </row>
    <row r="699" spans="1:33" ht="14.25" customHeight="1">
      <c r="A699" s="434"/>
      <c r="B699" s="575"/>
      <c r="C699" s="434"/>
      <c r="D699" s="434"/>
      <c r="E699" s="434"/>
      <c r="F699" s="434"/>
      <c r="G699" s="434"/>
      <c r="H699" s="434"/>
      <c r="I699" s="434"/>
      <c r="J699" s="575"/>
      <c r="K699" s="434"/>
      <c r="L699" s="434"/>
      <c r="M699" s="434"/>
      <c r="N699" s="434"/>
      <c r="O699" s="434"/>
      <c r="P699" s="434"/>
      <c r="Q699" s="434"/>
      <c r="R699" s="434"/>
      <c r="S699" s="434"/>
      <c r="T699" s="434"/>
      <c r="U699" s="434"/>
      <c r="V699" s="434"/>
      <c r="W699" s="434"/>
      <c r="X699" s="434"/>
      <c r="Y699" s="434"/>
      <c r="Z699" s="434"/>
      <c r="AA699" s="434"/>
      <c r="AB699" s="434"/>
      <c r="AC699" s="434"/>
      <c r="AD699" s="434"/>
      <c r="AE699" s="434"/>
      <c r="AF699" s="434"/>
      <c r="AG699" s="434"/>
    </row>
    <row r="700" spans="1:33" ht="14.25" customHeight="1">
      <c r="A700" s="434"/>
      <c r="B700" s="575"/>
      <c r="C700" s="434"/>
      <c r="D700" s="434"/>
      <c r="E700" s="434"/>
      <c r="F700" s="434"/>
      <c r="G700" s="434"/>
      <c r="H700" s="434"/>
      <c r="I700" s="434"/>
      <c r="J700" s="575"/>
      <c r="K700" s="434"/>
      <c r="L700" s="434"/>
      <c r="M700" s="434"/>
      <c r="N700" s="434"/>
      <c r="O700" s="434"/>
      <c r="P700" s="434"/>
      <c r="Q700" s="434"/>
      <c r="R700" s="434"/>
      <c r="S700" s="434"/>
      <c r="T700" s="434"/>
      <c r="U700" s="434"/>
      <c r="V700" s="434"/>
      <c r="W700" s="434"/>
      <c r="X700" s="434"/>
      <c r="Y700" s="434"/>
      <c r="Z700" s="434"/>
      <c r="AA700" s="434"/>
      <c r="AB700" s="434"/>
      <c r="AC700" s="434"/>
      <c r="AD700" s="434"/>
      <c r="AE700" s="434"/>
      <c r="AF700" s="434"/>
      <c r="AG700" s="434"/>
    </row>
    <row r="701" spans="1:33" ht="14.25" customHeight="1">
      <c r="A701" s="434"/>
      <c r="B701" s="575"/>
      <c r="C701" s="434"/>
      <c r="D701" s="434"/>
      <c r="E701" s="434"/>
      <c r="F701" s="434"/>
      <c r="G701" s="434"/>
      <c r="H701" s="434"/>
      <c r="I701" s="434"/>
      <c r="J701" s="575"/>
      <c r="K701" s="434"/>
      <c r="L701" s="434"/>
      <c r="M701" s="434"/>
      <c r="N701" s="434"/>
      <c r="O701" s="434"/>
      <c r="P701" s="434"/>
      <c r="Q701" s="434"/>
      <c r="R701" s="434"/>
      <c r="S701" s="434"/>
      <c r="T701" s="434"/>
      <c r="U701" s="434"/>
      <c r="V701" s="434"/>
      <c r="W701" s="434"/>
      <c r="X701" s="434"/>
      <c r="Y701" s="434"/>
      <c r="Z701" s="434"/>
      <c r="AA701" s="434"/>
      <c r="AB701" s="434"/>
      <c r="AC701" s="434"/>
      <c r="AD701" s="434"/>
      <c r="AE701" s="434"/>
      <c r="AF701" s="434"/>
      <c r="AG701" s="434"/>
    </row>
    <row r="702" spans="1:33" ht="14.25" customHeight="1">
      <c r="A702" s="434"/>
      <c r="B702" s="575"/>
      <c r="C702" s="434"/>
      <c r="D702" s="434"/>
      <c r="E702" s="434"/>
      <c r="F702" s="434"/>
      <c r="G702" s="434"/>
      <c r="H702" s="434"/>
      <c r="I702" s="434"/>
      <c r="J702" s="575"/>
      <c r="K702" s="434"/>
      <c r="L702" s="434"/>
      <c r="M702" s="434"/>
      <c r="N702" s="434"/>
      <c r="O702" s="434"/>
      <c r="P702" s="434"/>
      <c r="Q702" s="434"/>
      <c r="R702" s="434"/>
      <c r="S702" s="434"/>
      <c r="T702" s="434"/>
      <c r="U702" s="434"/>
      <c r="V702" s="434"/>
      <c r="W702" s="434"/>
      <c r="X702" s="434"/>
      <c r="Y702" s="434"/>
      <c r="Z702" s="434"/>
      <c r="AA702" s="434"/>
      <c r="AB702" s="434"/>
      <c r="AC702" s="434"/>
      <c r="AD702" s="434"/>
      <c r="AE702" s="434"/>
      <c r="AF702" s="434"/>
      <c r="AG702" s="434"/>
    </row>
    <row r="703" spans="1:33" ht="14.25" customHeight="1">
      <c r="A703" s="434"/>
      <c r="B703" s="575"/>
      <c r="C703" s="434"/>
      <c r="D703" s="434"/>
      <c r="E703" s="434"/>
      <c r="F703" s="434"/>
      <c r="G703" s="434"/>
      <c r="H703" s="434"/>
      <c r="I703" s="434"/>
      <c r="J703" s="575"/>
      <c r="K703" s="434"/>
      <c r="L703" s="434"/>
      <c r="M703" s="434"/>
      <c r="N703" s="434"/>
      <c r="O703" s="434"/>
      <c r="P703" s="434"/>
      <c r="Q703" s="434"/>
      <c r="R703" s="434"/>
      <c r="S703" s="434"/>
      <c r="T703" s="434"/>
      <c r="U703" s="434"/>
      <c r="V703" s="434"/>
      <c r="W703" s="434"/>
      <c r="X703" s="434"/>
      <c r="Y703" s="434"/>
      <c r="Z703" s="434"/>
      <c r="AA703" s="434"/>
      <c r="AB703" s="434"/>
      <c r="AC703" s="434"/>
      <c r="AD703" s="434"/>
      <c r="AE703" s="434"/>
      <c r="AF703" s="434"/>
      <c r="AG703" s="434"/>
    </row>
    <row r="704" spans="1:33" ht="14.25" customHeight="1">
      <c r="A704" s="434"/>
      <c r="B704" s="575"/>
      <c r="C704" s="434"/>
      <c r="D704" s="434"/>
      <c r="E704" s="434"/>
      <c r="F704" s="434"/>
      <c r="G704" s="434"/>
      <c r="H704" s="434"/>
      <c r="I704" s="434"/>
      <c r="J704" s="575"/>
      <c r="K704" s="434"/>
      <c r="L704" s="434"/>
      <c r="M704" s="434"/>
      <c r="N704" s="434"/>
      <c r="O704" s="434"/>
      <c r="P704" s="434"/>
      <c r="Q704" s="434"/>
      <c r="R704" s="434"/>
      <c r="S704" s="434"/>
      <c r="T704" s="434"/>
      <c r="U704" s="434"/>
      <c r="V704" s="434"/>
      <c r="W704" s="434"/>
      <c r="X704" s="434"/>
      <c r="Y704" s="434"/>
      <c r="Z704" s="434"/>
      <c r="AA704" s="434"/>
      <c r="AB704" s="434"/>
      <c r="AC704" s="434"/>
      <c r="AD704" s="434"/>
      <c r="AE704" s="434"/>
      <c r="AF704" s="434"/>
      <c r="AG704" s="434"/>
    </row>
    <row r="705" spans="1:33" ht="14.25" customHeight="1">
      <c r="A705" s="434"/>
      <c r="B705" s="575"/>
      <c r="C705" s="434"/>
      <c r="D705" s="434"/>
      <c r="E705" s="434"/>
      <c r="F705" s="434"/>
      <c r="G705" s="434"/>
      <c r="H705" s="434"/>
      <c r="I705" s="434"/>
      <c r="J705" s="575"/>
      <c r="K705" s="434"/>
      <c r="L705" s="434"/>
      <c r="M705" s="434"/>
      <c r="N705" s="434"/>
      <c r="O705" s="434"/>
      <c r="P705" s="434"/>
      <c r="Q705" s="434"/>
      <c r="R705" s="434"/>
      <c r="S705" s="434"/>
      <c r="T705" s="434"/>
      <c r="U705" s="434"/>
      <c r="V705" s="434"/>
      <c r="W705" s="434"/>
      <c r="X705" s="434"/>
      <c r="Y705" s="434"/>
      <c r="Z705" s="434"/>
      <c r="AA705" s="434"/>
      <c r="AB705" s="434"/>
      <c r="AC705" s="434"/>
      <c r="AD705" s="434"/>
      <c r="AE705" s="434"/>
      <c r="AF705" s="434"/>
      <c r="AG705" s="434"/>
    </row>
    <row r="706" spans="1:33" ht="14.25" customHeight="1">
      <c r="A706" s="434"/>
      <c r="B706" s="575"/>
      <c r="C706" s="434"/>
      <c r="D706" s="434"/>
      <c r="E706" s="434"/>
      <c r="F706" s="434"/>
      <c r="G706" s="434"/>
      <c r="H706" s="434"/>
      <c r="I706" s="434"/>
      <c r="J706" s="575"/>
      <c r="K706" s="434"/>
      <c r="L706" s="434"/>
      <c r="M706" s="434"/>
      <c r="N706" s="434"/>
      <c r="O706" s="434"/>
      <c r="P706" s="434"/>
      <c r="Q706" s="434"/>
      <c r="R706" s="434"/>
      <c r="S706" s="434"/>
      <c r="T706" s="434"/>
      <c r="U706" s="434"/>
      <c r="V706" s="434"/>
      <c r="W706" s="434"/>
      <c r="X706" s="434"/>
      <c r="Y706" s="434"/>
      <c r="Z706" s="434"/>
      <c r="AA706" s="434"/>
      <c r="AB706" s="434"/>
      <c r="AC706" s="434"/>
      <c r="AD706" s="434"/>
      <c r="AE706" s="434"/>
      <c r="AF706" s="434"/>
      <c r="AG706" s="434"/>
    </row>
    <row r="707" spans="1:33" ht="14.25" customHeight="1">
      <c r="A707" s="434"/>
      <c r="B707" s="575"/>
      <c r="C707" s="434"/>
      <c r="D707" s="434"/>
      <c r="E707" s="434"/>
      <c r="F707" s="434"/>
      <c r="G707" s="434"/>
      <c r="H707" s="434"/>
      <c r="I707" s="434"/>
      <c r="J707" s="575"/>
      <c r="K707" s="434"/>
      <c r="L707" s="434"/>
      <c r="M707" s="434"/>
      <c r="N707" s="434"/>
      <c r="O707" s="434"/>
      <c r="P707" s="434"/>
      <c r="Q707" s="434"/>
      <c r="R707" s="434"/>
      <c r="S707" s="434"/>
      <c r="T707" s="434"/>
      <c r="U707" s="434"/>
      <c r="V707" s="434"/>
      <c r="W707" s="434"/>
      <c r="X707" s="434"/>
      <c r="Y707" s="434"/>
      <c r="Z707" s="434"/>
      <c r="AA707" s="434"/>
      <c r="AB707" s="434"/>
      <c r="AC707" s="434"/>
      <c r="AD707" s="434"/>
      <c r="AE707" s="434"/>
      <c r="AF707" s="434"/>
      <c r="AG707" s="434"/>
    </row>
    <row r="708" spans="1:33" ht="14.25" customHeight="1">
      <c r="A708" s="434"/>
      <c r="B708" s="575"/>
      <c r="C708" s="434"/>
      <c r="D708" s="434"/>
      <c r="E708" s="434"/>
      <c r="F708" s="434"/>
      <c r="G708" s="434"/>
      <c r="H708" s="434"/>
      <c r="I708" s="434"/>
      <c r="J708" s="575"/>
      <c r="K708" s="434"/>
      <c r="L708" s="434"/>
      <c r="M708" s="434"/>
      <c r="N708" s="434"/>
      <c r="O708" s="434"/>
      <c r="P708" s="434"/>
      <c r="Q708" s="434"/>
      <c r="R708" s="434"/>
      <c r="S708" s="434"/>
      <c r="T708" s="434"/>
      <c r="U708" s="434"/>
      <c r="V708" s="434"/>
      <c r="W708" s="434"/>
      <c r="X708" s="434"/>
      <c r="Y708" s="434"/>
      <c r="Z708" s="434"/>
      <c r="AA708" s="434"/>
      <c r="AB708" s="434"/>
      <c r="AC708" s="434"/>
      <c r="AD708" s="434"/>
      <c r="AE708" s="434"/>
      <c r="AF708" s="434"/>
      <c r="AG708" s="434"/>
    </row>
    <row r="709" spans="1:33" ht="14.25" customHeight="1">
      <c r="A709" s="434"/>
      <c r="B709" s="575"/>
      <c r="C709" s="434"/>
      <c r="D709" s="434"/>
      <c r="E709" s="434"/>
      <c r="F709" s="434"/>
      <c r="G709" s="434"/>
      <c r="H709" s="434"/>
      <c r="I709" s="434"/>
      <c r="J709" s="575"/>
      <c r="K709" s="434"/>
      <c r="L709" s="434"/>
      <c r="M709" s="434"/>
      <c r="N709" s="434"/>
      <c r="O709" s="434"/>
      <c r="P709" s="434"/>
      <c r="Q709" s="434"/>
      <c r="R709" s="434"/>
      <c r="S709" s="434"/>
      <c r="T709" s="434"/>
      <c r="U709" s="434"/>
      <c r="V709" s="434"/>
      <c r="W709" s="434"/>
      <c r="X709" s="434"/>
      <c r="Y709" s="434"/>
      <c r="Z709" s="434"/>
      <c r="AA709" s="434"/>
      <c r="AB709" s="434"/>
      <c r="AC709" s="434"/>
      <c r="AD709" s="434"/>
      <c r="AE709" s="434"/>
      <c r="AF709" s="434"/>
      <c r="AG709" s="434"/>
    </row>
    <row r="710" spans="1:33" ht="14.25" customHeight="1">
      <c r="A710" s="434"/>
      <c r="B710" s="575"/>
      <c r="C710" s="434"/>
      <c r="D710" s="434"/>
      <c r="E710" s="434"/>
      <c r="F710" s="434"/>
      <c r="G710" s="434"/>
      <c r="H710" s="434"/>
      <c r="I710" s="434"/>
      <c r="J710" s="575"/>
      <c r="K710" s="434"/>
      <c r="L710" s="434"/>
      <c r="M710" s="434"/>
      <c r="N710" s="434"/>
      <c r="O710" s="434"/>
      <c r="P710" s="434"/>
      <c r="Q710" s="434"/>
      <c r="R710" s="434"/>
      <c r="S710" s="434"/>
      <c r="T710" s="434"/>
      <c r="U710" s="434"/>
      <c r="V710" s="434"/>
      <c r="W710" s="434"/>
      <c r="X710" s="434"/>
      <c r="Y710" s="434"/>
      <c r="Z710" s="434"/>
      <c r="AA710" s="434"/>
      <c r="AB710" s="434"/>
      <c r="AC710" s="434"/>
      <c r="AD710" s="434"/>
      <c r="AE710" s="434"/>
      <c r="AF710" s="434"/>
      <c r="AG710" s="434"/>
    </row>
    <row r="711" spans="1:33" ht="14.25" customHeight="1">
      <c r="A711" s="434"/>
      <c r="B711" s="575"/>
      <c r="C711" s="434"/>
      <c r="D711" s="434"/>
      <c r="E711" s="434"/>
      <c r="F711" s="434"/>
      <c r="G711" s="434"/>
      <c r="H711" s="434"/>
      <c r="I711" s="434"/>
      <c r="J711" s="575"/>
      <c r="K711" s="434"/>
      <c r="L711" s="434"/>
      <c r="M711" s="434"/>
      <c r="N711" s="434"/>
      <c r="O711" s="434"/>
      <c r="P711" s="434"/>
      <c r="Q711" s="434"/>
      <c r="R711" s="434"/>
      <c r="S711" s="434"/>
      <c r="T711" s="434"/>
      <c r="U711" s="434"/>
      <c r="V711" s="434"/>
      <c r="W711" s="434"/>
      <c r="X711" s="434"/>
      <c r="Y711" s="434"/>
      <c r="Z711" s="434"/>
      <c r="AA711" s="434"/>
      <c r="AB711" s="434"/>
      <c r="AC711" s="434"/>
      <c r="AD711" s="434"/>
      <c r="AE711" s="434"/>
      <c r="AF711" s="434"/>
      <c r="AG711" s="434"/>
    </row>
    <row r="712" spans="1:33" ht="14.25" customHeight="1">
      <c r="A712" s="434"/>
      <c r="B712" s="575"/>
      <c r="C712" s="434"/>
      <c r="D712" s="434"/>
      <c r="E712" s="434"/>
      <c r="F712" s="434"/>
      <c r="G712" s="434"/>
      <c r="H712" s="434"/>
      <c r="I712" s="434"/>
      <c r="J712" s="575"/>
      <c r="K712" s="434"/>
      <c r="L712" s="434"/>
      <c r="M712" s="434"/>
      <c r="N712" s="434"/>
      <c r="O712" s="434"/>
      <c r="P712" s="434"/>
      <c r="Q712" s="434"/>
      <c r="R712" s="434"/>
      <c r="S712" s="434"/>
      <c r="T712" s="434"/>
      <c r="U712" s="434"/>
      <c r="V712" s="434"/>
      <c r="W712" s="434"/>
      <c r="X712" s="434"/>
      <c r="Y712" s="434"/>
      <c r="Z712" s="434"/>
      <c r="AA712" s="434"/>
      <c r="AB712" s="434"/>
      <c r="AC712" s="434"/>
      <c r="AD712" s="434"/>
      <c r="AE712" s="434"/>
      <c r="AF712" s="434"/>
      <c r="AG712" s="434"/>
    </row>
    <row r="713" spans="1:33" ht="14.25" customHeight="1">
      <c r="A713" s="434"/>
      <c r="B713" s="575"/>
      <c r="C713" s="434"/>
      <c r="D713" s="434"/>
      <c r="E713" s="434"/>
      <c r="F713" s="434"/>
      <c r="G713" s="434"/>
      <c r="H713" s="434"/>
      <c r="I713" s="434"/>
      <c r="J713" s="575"/>
      <c r="K713" s="434"/>
      <c r="L713" s="434"/>
      <c r="M713" s="434"/>
      <c r="N713" s="434"/>
      <c r="O713" s="434"/>
      <c r="P713" s="434"/>
      <c r="Q713" s="434"/>
      <c r="R713" s="434"/>
      <c r="S713" s="434"/>
      <c r="T713" s="434"/>
      <c r="U713" s="434"/>
      <c r="V713" s="434"/>
      <c r="W713" s="434"/>
      <c r="X713" s="434"/>
      <c r="Y713" s="434"/>
      <c r="Z713" s="434"/>
      <c r="AA713" s="434"/>
      <c r="AB713" s="434"/>
      <c r="AC713" s="434"/>
      <c r="AD713" s="434"/>
      <c r="AE713" s="434"/>
      <c r="AF713" s="434"/>
      <c r="AG713" s="434"/>
    </row>
    <row r="714" spans="1:33" ht="14.25" customHeight="1">
      <c r="A714" s="434"/>
      <c r="B714" s="575"/>
      <c r="C714" s="434"/>
      <c r="D714" s="434"/>
      <c r="E714" s="434"/>
      <c r="F714" s="434"/>
      <c r="G714" s="434"/>
      <c r="H714" s="434"/>
      <c r="I714" s="434"/>
      <c r="J714" s="575"/>
      <c r="K714" s="434"/>
      <c r="L714" s="434"/>
      <c r="M714" s="434"/>
      <c r="N714" s="434"/>
      <c r="O714" s="434"/>
      <c r="P714" s="434"/>
      <c r="Q714" s="434"/>
      <c r="R714" s="434"/>
      <c r="S714" s="434"/>
      <c r="T714" s="434"/>
      <c r="U714" s="434"/>
      <c r="V714" s="434"/>
      <c r="W714" s="434"/>
      <c r="X714" s="434"/>
      <c r="Y714" s="434"/>
      <c r="Z714" s="434"/>
      <c r="AA714" s="434"/>
      <c r="AB714" s="434"/>
      <c r="AC714" s="434"/>
      <c r="AD714" s="434"/>
      <c r="AE714" s="434"/>
      <c r="AF714" s="434"/>
      <c r="AG714" s="434"/>
    </row>
    <row r="715" spans="1:33" ht="14.25" customHeight="1">
      <c r="A715" s="434"/>
      <c r="B715" s="575"/>
      <c r="C715" s="434"/>
      <c r="D715" s="434"/>
      <c r="E715" s="434"/>
      <c r="F715" s="434"/>
      <c r="G715" s="434"/>
      <c r="H715" s="434"/>
      <c r="I715" s="434"/>
      <c r="J715" s="575"/>
      <c r="K715" s="434"/>
      <c r="L715" s="434"/>
      <c r="M715" s="434"/>
      <c r="N715" s="434"/>
      <c r="O715" s="434"/>
      <c r="P715" s="434"/>
      <c r="Q715" s="434"/>
      <c r="R715" s="434"/>
      <c r="S715" s="434"/>
      <c r="T715" s="434"/>
      <c r="U715" s="434"/>
      <c r="V715" s="434"/>
      <c r="W715" s="434"/>
      <c r="X715" s="434"/>
      <c r="Y715" s="434"/>
      <c r="Z715" s="434"/>
      <c r="AA715" s="434"/>
      <c r="AB715" s="434"/>
      <c r="AC715" s="434"/>
      <c r="AD715" s="434"/>
      <c r="AE715" s="434"/>
      <c r="AF715" s="434"/>
      <c r="AG715" s="434"/>
    </row>
    <row r="716" spans="1:33" ht="14.25" customHeight="1">
      <c r="A716" s="434"/>
      <c r="B716" s="575"/>
      <c r="C716" s="434"/>
      <c r="D716" s="434"/>
      <c r="E716" s="434"/>
      <c r="F716" s="434"/>
      <c r="G716" s="434"/>
      <c r="H716" s="434"/>
      <c r="I716" s="434"/>
      <c r="J716" s="575"/>
      <c r="K716" s="434"/>
      <c r="L716" s="434"/>
      <c r="M716" s="434"/>
      <c r="N716" s="434"/>
      <c r="O716" s="434"/>
      <c r="P716" s="434"/>
      <c r="Q716" s="434"/>
      <c r="R716" s="434"/>
      <c r="S716" s="434"/>
      <c r="T716" s="434"/>
      <c r="U716" s="434"/>
      <c r="V716" s="434"/>
      <c r="W716" s="434"/>
      <c r="X716" s="434"/>
      <c r="Y716" s="434"/>
      <c r="Z716" s="434"/>
      <c r="AA716" s="434"/>
      <c r="AB716" s="434"/>
      <c r="AC716" s="434"/>
      <c r="AD716" s="434"/>
      <c r="AE716" s="434"/>
      <c r="AF716" s="434"/>
      <c r="AG716" s="434"/>
    </row>
    <row r="717" spans="1:33" ht="14.25" customHeight="1">
      <c r="A717" s="434"/>
      <c r="B717" s="575"/>
      <c r="C717" s="434"/>
      <c r="D717" s="434"/>
      <c r="E717" s="434"/>
      <c r="F717" s="434"/>
      <c r="G717" s="434"/>
      <c r="H717" s="434"/>
      <c r="I717" s="434"/>
      <c r="J717" s="575"/>
      <c r="K717" s="434"/>
      <c r="L717" s="434"/>
      <c r="M717" s="434"/>
      <c r="N717" s="434"/>
      <c r="O717" s="434"/>
      <c r="P717" s="434"/>
      <c r="Q717" s="434"/>
      <c r="R717" s="434"/>
      <c r="S717" s="434"/>
      <c r="T717" s="434"/>
      <c r="U717" s="434"/>
      <c r="V717" s="434"/>
      <c r="W717" s="434"/>
      <c r="X717" s="434"/>
      <c r="Y717" s="434"/>
      <c r="Z717" s="434"/>
      <c r="AA717" s="434"/>
      <c r="AB717" s="434"/>
      <c r="AC717" s="434"/>
      <c r="AD717" s="434"/>
      <c r="AE717" s="434"/>
      <c r="AF717" s="434"/>
      <c r="AG717" s="434"/>
    </row>
    <row r="718" spans="1:33" ht="14.25" customHeight="1">
      <c r="A718" s="434"/>
      <c r="B718" s="575"/>
      <c r="C718" s="434"/>
      <c r="D718" s="434"/>
      <c r="E718" s="434"/>
      <c r="F718" s="434"/>
      <c r="G718" s="434"/>
      <c r="H718" s="434"/>
      <c r="I718" s="434"/>
      <c r="J718" s="575"/>
      <c r="K718" s="434"/>
      <c r="L718" s="434"/>
      <c r="M718" s="434"/>
      <c r="N718" s="434"/>
      <c r="O718" s="434"/>
      <c r="P718" s="434"/>
      <c r="Q718" s="434"/>
      <c r="R718" s="434"/>
      <c r="S718" s="434"/>
      <c r="T718" s="434"/>
      <c r="U718" s="434"/>
      <c r="V718" s="434"/>
      <c r="W718" s="434"/>
      <c r="X718" s="434"/>
      <c r="Y718" s="434"/>
      <c r="Z718" s="434"/>
      <c r="AA718" s="434"/>
      <c r="AB718" s="434"/>
      <c r="AC718" s="434"/>
      <c r="AD718" s="434"/>
      <c r="AE718" s="434"/>
      <c r="AF718" s="434"/>
      <c r="AG718" s="434"/>
    </row>
    <row r="719" spans="1:33" ht="14.25" customHeight="1">
      <c r="A719" s="434"/>
      <c r="B719" s="575"/>
      <c r="C719" s="434"/>
      <c r="D719" s="434"/>
      <c r="E719" s="434"/>
      <c r="F719" s="434"/>
      <c r="G719" s="434"/>
      <c r="H719" s="434"/>
      <c r="I719" s="434"/>
      <c r="J719" s="575"/>
      <c r="K719" s="434"/>
      <c r="L719" s="434"/>
      <c r="M719" s="434"/>
      <c r="N719" s="434"/>
      <c r="O719" s="434"/>
      <c r="P719" s="434"/>
      <c r="Q719" s="434"/>
      <c r="R719" s="434"/>
      <c r="S719" s="434"/>
      <c r="T719" s="434"/>
      <c r="U719" s="434"/>
      <c r="V719" s="434"/>
      <c r="W719" s="434"/>
      <c r="X719" s="434"/>
      <c r="Y719" s="434"/>
      <c r="Z719" s="434"/>
      <c r="AA719" s="434"/>
      <c r="AB719" s="434"/>
      <c r="AC719" s="434"/>
      <c r="AD719" s="434"/>
      <c r="AE719" s="434"/>
      <c r="AF719" s="434"/>
      <c r="AG719" s="434"/>
    </row>
    <row r="720" spans="1:33" ht="14.25" customHeight="1">
      <c r="A720" s="434"/>
      <c r="B720" s="575"/>
      <c r="C720" s="434"/>
      <c r="D720" s="434"/>
      <c r="E720" s="434"/>
      <c r="F720" s="434"/>
      <c r="G720" s="434"/>
      <c r="H720" s="434"/>
      <c r="I720" s="434"/>
      <c r="J720" s="575"/>
      <c r="K720" s="434"/>
      <c r="L720" s="434"/>
      <c r="M720" s="434"/>
      <c r="N720" s="434"/>
      <c r="O720" s="434"/>
      <c r="P720" s="434"/>
      <c r="Q720" s="434"/>
      <c r="R720" s="434"/>
      <c r="S720" s="434"/>
      <c r="T720" s="434"/>
      <c r="U720" s="434"/>
      <c r="V720" s="434"/>
      <c r="W720" s="434"/>
      <c r="X720" s="434"/>
      <c r="Y720" s="434"/>
      <c r="Z720" s="434"/>
      <c r="AA720" s="434"/>
      <c r="AB720" s="434"/>
      <c r="AC720" s="434"/>
      <c r="AD720" s="434"/>
      <c r="AE720" s="434"/>
      <c r="AF720" s="434"/>
      <c r="AG720" s="434"/>
    </row>
    <row r="721" spans="1:33" ht="14.25" customHeight="1">
      <c r="A721" s="434"/>
      <c r="B721" s="575"/>
      <c r="C721" s="434"/>
      <c r="D721" s="434"/>
      <c r="E721" s="434"/>
      <c r="F721" s="434"/>
      <c r="G721" s="434"/>
      <c r="H721" s="434"/>
      <c r="I721" s="434"/>
      <c r="J721" s="575"/>
      <c r="K721" s="434"/>
      <c r="L721" s="434"/>
      <c r="M721" s="434"/>
      <c r="N721" s="434"/>
      <c r="O721" s="434"/>
      <c r="P721" s="434"/>
      <c r="Q721" s="434"/>
      <c r="R721" s="434"/>
      <c r="S721" s="434"/>
      <c r="T721" s="434"/>
      <c r="U721" s="434"/>
      <c r="V721" s="434"/>
      <c r="W721" s="434"/>
      <c r="X721" s="434"/>
      <c r="Y721" s="434"/>
      <c r="Z721" s="434"/>
      <c r="AA721" s="434"/>
      <c r="AB721" s="434"/>
      <c r="AC721" s="434"/>
      <c r="AD721" s="434"/>
      <c r="AE721" s="434"/>
      <c r="AF721" s="434"/>
      <c r="AG721" s="434"/>
    </row>
    <row r="722" spans="1:33" ht="14.25" customHeight="1">
      <c r="A722" s="434"/>
      <c r="B722" s="575"/>
      <c r="C722" s="434"/>
      <c r="D722" s="434"/>
      <c r="E722" s="434"/>
      <c r="F722" s="434"/>
      <c r="G722" s="434"/>
      <c r="H722" s="434"/>
      <c r="I722" s="434"/>
      <c r="J722" s="575"/>
      <c r="K722" s="434"/>
      <c r="L722" s="434"/>
      <c r="M722" s="434"/>
      <c r="N722" s="434"/>
      <c r="O722" s="434"/>
      <c r="P722" s="434"/>
      <c r="Q722" s="434"/>
      <c r="R722" s="434"/>
      <c r="S722" s="434"/>
      <c r="T722" s="434"/>
      <c r="U722" s="434"/>
      <c r="V722" s="434"/>
      <c r="W722" s="434"/>
      <c r="X722" s="434"/>
      <c r="Y722" s="434"/>
      <c r="Z722" s="434"/>
      <c r="AA722" s="434"/>
      <c r="AB722" s="434"/>
      <c r="AC722" s="434"/>
      <c r="AD722" s="434"/>
      <c r="AE722" s="434"/>
      <c r="AF722" s="434"/>
      <c r="AG722" s="434"/>
    </row>
    <row r="723" spans="1:33" ht="14.25" customHeight="1">
      <c r="A723" s="434"/>
      <c r="B723" s="575"/>
      <c r="C723" s="434"/>
      <c r="D723" s="434"/>
      <c r="E723" s="434"/>
      <c r="F723" s="434"/>
      <c r="G723" s="434"/>
      <c r="H723" s="434"/>
      <c r="I723" s="434"/>
      <c r="J723" s="575"/>
      <c r="K723" s="434"/>
      <c r="L723" s="434"/>
      <c r="M723" s="434"/>
      <c r="N723" s="434"/>
      <c r="O723" s="434"/>
      <c r="P723" s="434"/>
      <c r="Q723" s="434"/>
      <c r="R723" s="434"/>
      <c r="S723" s="434"/>
      <c r="T723" s="434"/>
      <c r="U723" s="434"/>
      <c r="V723" s="434"/>
      <c r="W723" s="434"/>
      <c r="X723" s="434"/>
      <c r="Y723" s="434"/>
      <c r="Z723" s="434"/>
      <c r="AA723" s="434"/>
      <c r="AB723" s="434"/>
      <c r="AC723" s="434"/>
      <c r="AD723" s="434"/>
      <c r="AE723" s="434"/>
      <c r="AF723" s="434"/>
      <c r="AG723" s="434"/>
    </row>
    <row r="724" spans="1:33" ht="14.25" customHeight="1">
      <c r="A724" s="434"/>
      <c r="B724" s="575"/>
      <c r="C724" s="434"/>
      <c r="D724" s="434"/>
      <c r="E724" s="434"/>
      <c r="F724" s="434"/>
      <c r="G724" s="434"/>
      <c r="H724" s="434"/>
      <c r="I724" s="434"/>
      <c r="J724" s="575"/>
      <c r="K724" s="434"/>
      <c r="L724" s="434"/>
      <c r="M724" s="434"/>
      <c r="N724" s="434"/>
      <c r="O724" s="434"/>
      <c r="P724" s="434"/>
      <c r="Q724" s="434"/>
      <c r="R724" s="434"/>
      <c r="S724" s="434"/>
      <c r="T724" s="434"/>
      <c r="U724" s="434"/>
      <c r="V724" s="434"/>
      <c r="W724" s="434"/>
      <c r="X724" s="434"/>
      <c r="Y724" s="434"/>
      <c r="Z724" s="434"/>
      <c r="AA724" s="434"/>
      <c r="AB724" s="434"/>
      <c r="AC724" s="434"/>
      <c r="AD724" s="434"/>
      <c r="AE724" s="434"/>
      <c r="AF724" s="434"/>
      <c r="AG724" s="434"/>
    </row>
    <row r="725" spans="1:33" ht="14.25" customHeight="1">
      <c r="A725" s="434"/>
      <c r="B725" s="575"/>
      <c r="C725" s="434"/>
      <c r="D725" s="434"/>
      <c r="E725" s="434"/>
      <c r="F725" s="434"/>
      <c r="G725" s="434"/>
      <c r="H725" s="434"/>
      <c r="I725" s="434"/>
      <c r="J725" s="575"/>
      <c r="K725" s="434"/>
      <c r="L725" s="434"/>
      <c r="M725" s="434"/>
      <c r="N725" s="434"/>
      <c r="O725" s="434"/>
      <c r="P725" s="434"/>
      <c r="Q725" s="434"/>
      <c r="R725" s="434"/>
      <c r="S725" s="434"/>
      <c r="T725" s="434"/>
      <c r="U725" s="434"/>
      <c r="V725" s="434"/>
      <c r="W725" s="434"/>
      <c r="X725" s="434"/>
      <c r="Y725" s="434"/>
      <c r="Z725" s="434"/>
      <c r="AA725" s="434"/>
      <c r="AB725" s="434"/>
      <c r="AC725" s="434"/>
      <c r="AD725" s="434"/>
      <c r="AE725" s="434"/>
      <c r="AF725" s="434"/>
      <c r="AG725" s="434"/>
    </row>
    <row r="726" spans="1:33" ht="14.25" customHeight="1">
      <c r="A726" s="434"/>
      <c r="B726" s="575"/>
      <c r="C726" s="434"/>
      <c r="D726" s="434"/>
      <c r="E726" s="434"/>
      <c r="F726" s="434"/>
      <c r="G726" s="434"/>
      <c r="H726" s="434"/>
      <c r="I726" s="434"/>
      <c r="J726" s="575"/>
      <c r="K726" s="434"/>
      <c r="L726" s="434"/>
      <c r="M726" s="434"/>
      <c r="N726" s="434"/>
      <c r="O726" s="434"/>
      <c r="P726" s="434"/>
      <c r="Q726" s="434"/>
      <c r="R726" s="434"/>
      <c r="S726" s="434"/>
      <c r="T726" s="434"/>
      <c r="U726" s="434"/>
      <c r="V726" s="434"/>
      <c r="W726" s="434"/>
      <c r="X726" s="434"/>
      <c r="Y726" s="434"/>
      <c r="Z726" s="434"/>
      <c r="AA726" s="434"/>
      <c r="AB726" s="434"/>
      <c r="AC726" s="434"/>
      <c r="AD726" s="434"/>
      <c r="AE726" s="434"/>
      <c r="AF726" s="434"/>
      <c r="AG726" s="434"/>
    </row>
    <row r="727" spans="1:33" ht="14.25" customHeight="1">
      <c r="A727" s="434"/>
      <c r="B727" s="575"/>
      <c r="C727" s="434"/>
      <c r="D727" s="434"/>
      <c r="E727" s="434"/>
      <c r="F727" s="434"/>
      <c r="G727" s="434"/>
      <c r="H727" s="434"/>
      <c r="I727" s="434"/>
      <c r="J727" s="575"/>
      <c r="K727" s="434"/>
      <c r="L727" s="434"/>
      <c r="M727" s="434"/>
      <c r="N727" s="434"/>
      <c r="O727" s="434"/>
      <c r="P727" s="434"/>
      <c r="Q727" s="434"/>
      <c r="R727" s="434"/>
      <c r="S727" s="434"/>
      <c r="T727" s="434"/>
      <c r="U727" s="434"/>
      <c r="V727" s="434"/>
      <c r="W727" s="434"/>
      <c r="X727" s="434"/>
      <c r="Y727" s="434"/>
      <c r="Z727" s="434"/>
      <c r="AA727" s="434"/>
      <c r="AB727" s="434"/>
      <c r="AC727" s="434"/>
      <c r="AD727" s="434"/>
      <c r="AE727" s="434"/>
      <c r="AF727" s="434"/>
      <c r="AG727" s="434"/>
    </row>
    <row r="728" spans="1:33" ht="14.25" customHeight="1">
      <c r="A728" s="434"/>
      <c r="B728" s="575"/>
      <c r="C728" s="434"/>
      <c r="D728" s="434"/>
      <c r="E728" s="434"/>
      <c r="F728" s="434"/>
      <c r="G728" s="434"/>
      <c r="H728" s="434"/>
      <c r="I728" s="434"/>
      <c r="J728" s="575"/>
      <c r="K728" s="434"/>
      <c r="L728" s="434"/>
      <c r="M728" s="434"/>
      <c r="N728" s="434"/>
      <c r="O728" s="434"/>
      <c r="P728" s="434"/>
      <c r="Q728" s="434"/>
      <c r="R728" s="434"/>
      <c r="S728" s="434"/>
      <c r="T728" s="434"/>
      <c r="U728" s="434"/>
      <c r="V728" s="434"/>
      <c r="W728" s="434"/>
      <c r="X728" s="434"/>
      <c r="Y728" s="434"/>
      <c r="Z728" s="434"/>
      <c r="AA728" s="434"/>
      <c r="AB728" s="434"/>
      <c r="AC728" s="434"/>
      <c r="AD728" s="434"/>
      <c r="AE728" s="434"/>
      <c r="AF728" s="434"/>
      <c r="AG728" s="434"/>
    </row>
    <row r="729" spans="1:33" ht="14.25" customHeight="1">
      <c r="A729" s="434"/>
      <c r="B729" s="575"/>
      <c r="C729" s="434"/>
      <c r="D729" s="434"/>
      <c r="E729" s="434"/>
      <c r="F729" s="434"/>
      <c r="G729" s="434"/>
      <c r="H729" s="434"/>
      <c r="I729" s="434"/>
      <c r="J729" s="575"/>
      <c r="K729" s="434"/>
      <c r="L729" s="434"/>
      <c r="M729" s="434"/>
      <c r="N729" s="434"/>
      <c r="O729" s="434"/>
      <c r="P729" s="434"/>
      <c r="Q729" s="434"/>
      <c r="R729" s="434"/>
      <c r="S729" s="434"/>
      <c r="T729" s="434"/>
      <c r="U729" s="434"/>
      <c r="V729" s="434"/>
      <c r="W729" s="434"/>
      <c r="X729" s="434"/>
      <c r="Y729" s="434"/>
      <c r="Z729" s="434"/>
      <c r="AA729" s="434"/>
      <c r="AB729" s="434"/>
      <c r="AC729" s="434"/>
      <c r="AD729" s="434"/>
      <c r="AE729" s="434"/>
      <c r="AF729" s="434"/>
      <c r="AG729" s="434"/>
    </row>
    <row r="730" spans="1:33" ht="14.25" customHeight="1">
      <c r="A730" s="434"/>
      <c r="B730" s="575"/>
      <c r="C730" s="434"/>
      <c r="D730" s="434"/>
      <c r="E730" s="434"/>
      <c r="F730" s="434"/>
      <c r="G730" s="434"/>
      <c r="H730" s="434"/>
      <c r="I730" s="434"/>
      <c r="J730" s="575"/>
      <c r="K730" s="434"/>
      <c r="L730" s="434"/>
      <c r="M730" s="434"/>
      <c r="N730" s="434"/>
      <c r="O730" s="434"/>
      <c r="P730" s="434"/>
      <c r="Q730" s="434"/>
      <c r="R730" s="434"/>
      <c r="S730" s="434"/>
      <c r="T730" s="434"/>
      <c r="U730" s="434"/>
      <c r="V730" s="434"/>
      <c r="W730" s="434"/>
      <c r="X730" s="434"/>
      <c r="Y730" s="434"/>
      <c r="Z730" s="434"/>
      <c r="AA730" s="434"/>
      <c r="AB730" s="434"/>
      <c r="AC730" s="434"/>
      <c r="AD730" s="434"/>
      <c r="AE730" s="434"/>
      <c r="AF730" s="434"/>
      <c r="AG730" s="434"/>
    </row>
    <row r="731" spans="1:33" ht="14.25" customHeight="1">
      <c r="A731" s="434"/>
      <c r="B731" s="575"/>
      <c r="C731" s="434"/>
      <c r="D731" s="434"/>
      <c r="E731" s="434"/>
      <c r="F731" s="434"/>
      <c r="G731" s="434"/>
      <c r="H731" s="434"/>
      <c r="I731" s="434"/>
      <c r="J731" s="575"/>
      <c r="K731" s="434"/>
      <c r="L731" s="434"/>
      <c r="M731" s="434"/>
      <c r="N731" s="434"/>
      <c r="O731" s="434"/>
      <c r="P731" s="434"/>
      <c r="Q731" s="434"/>
      <c r="R731" s="434"/>
      <c r="S731" s="434"/>
      <c r="T731" s="434"/>
      <c r="U731" s="434"/>
      <c r="V731" s="434"/>
      <c r="W731" s="434"/>
      <c r="X731" s="434"/>
      <c r="Y731" s="434"/>
      <c r="Z731" s="434"/>
      <c r="AA731" s="434"/>
      <c r="AB731" s="434"/>
      <c r="AC731" s="434"/>
      <c r="AD731" s="434"/>
      <c r="AE731" s="434"/>
      <c r="AF731" s="434"/>
      <c r="AG731" s="434"/>
    </row>
    <row r="732" spans="1:33" ht="14.25" customHeight="1">
      <c r="A732" s="434"/>
      <c r="B732" s="575"/>
      <c r="C732" s="434"/>
      <c r="D732" s="434"/>
      <c r="E732" s="434"/>
      <c r="F732" s="434"/>
      <c r="G732" s="434"/>
      <c r="H732" s="434"/>
      <c r="I732" s="434"/>
      <c r="J732" s="575"/>
      <c r="K732" s="434"/>
      <c r="L732" s="434"/>
      <c r="M732" s="434"/>
      <c r="N732" s="434"/>
      <c r="O732" s="434"/>
      <c r="P732" s="434"/>
      <c r="Q732" s="434"/>
      <c r="R732" s="434"/>
      <c r="S732" s="434"/>
      <c r="T732" s="434"/>
      <c r="U732" s="434"/>
      <c r="V732" s="434"/>
      <c r="W732" s="434"/>
      <c r="X732" s="434"/>
      <c r="Y732" s="434"/>
      <c r="Z732" s="434"/>
      <c r="AA732" s="434"/>
      <c r="AB732" s="434"/>
      <c r="AC732" s="434"/>
      <c r="AD732" s="434"/>
      <c r="AE732" s="434"/>
      <c r="AF732" s="434"/>
      <c r="AG732" s="434"/>
    </row>
    <row r="733" spans="1:33" ht="14.25" customHeight="1">
      <c r="A733" s="434"/>
      <c r="B733" s="575"/>
      <c r="C733" s="434"/>
      <c r="D733" s="434"/>
      <c r="E733" s="434"/>
      <c r="F733" s="434"/>
      <c r="G733" s="434"/>
      <c r="H733" s="434"/>
      <c r="I733" s="434"/>
      <c r="J733" s="575"/>
      <c r="K733" s="434"/>
      <c r="L733" s="434"/>
      <c r="M733" s="434"/>
      <c r="N733" s="434"/>
      <c r="O733" s="434"/>
      <c r="P733" s="434"/>
      <c r="Q733" s="434"/>
      <c r="R733" s="434"/>
      <c r="S733" s="434"/>
      <c r="T733" s="434"/>
      <c r="U733" s="434"/>
      <c r="V733" s="434"/>
      <c r="W733" s="434"/>
      <c r="X733" s="434"/>
      <c r="Y733" s="434"/>
      <c r="Z733" s="434"/>
      <c r="AA733" s="434"/>
      <c r="AB733" s="434"/>
      <c r="AC733" s="434"/>
      <c r="AD733" s="434"/>
      <c r="AE733" s="434"/>
      <c r="AF733" s="434"/>
      <c r="AG733" s="434"/>
    </row>
    <row r="734" spans="1:33" ht="14.25" customHeight="1">
      <c r="A734" s="434"/>
      <c r="B734" s="575"/>
      <c r="C734" s="434"/>
      <c r="D734" s="434"/>
      <c r="E734" s="434"/>
      <c r="F734" s="434"/>
      <c r="G734" s="434"/>
      <c r="H734" s="434"/>
      <c r="I734" s="434"/>
      <c r="J734" s="575"/>
      <c r="K734" s="434"/>
      <c r="L734" s="434"/>
      <c r="M734" s="434"/>
      <c r="N734" s="434"/>
      <c r="O734" s="434"/>
      <c r="P734" s="434"/>
      <c r="Q734" s="434"/>
      <c r="R734" s="434"/>
      <c r="S734" s="434"/>
      <c r="T734" s="434"/>
      <c r="U734" s="434"/>
      <c r="V734" s="434"/>
      <c r="W734" s="434"/>
      <c r="X734" s="434"/>
      <c r="Y734" s="434"/>
      <c r="Z734" s="434"/>
      <c r="AA734" s="434"/>
      <c r="AB734" s="434"/>
      <c r="AC734" s="434"/>
      <c r="AD734" s="434"/>
      <c r="AE734" s="434"/>
      <c r="AF734" s="434"/>
      <c r="AG734" s="434"/>
    </row>
    <row r="735" spans="1:33" ht="14.25" customHeight="1">
      <c r="A735" s="434"/>
      <c r="B735" s="575"/>
      <c r="C735" s="434"/>
      <c r="D735" s="434"/>
      <c r="E735" s="434"/>
      <c r="F735" s="434"/>
      <c r="G735" s="434"/>
      <c r="H735" s="434"/>
      <c r="I735" s="434"/>
      <c r="J735" s="575"/>
      <c r="K735" s="434"/>
      <c r="L735" s="434"/>
      <c r="M735" s="434"/>
      <c r="N735" s="434"/>
      <c r="O735" s="434"/>
      <c r="P735" s="434"/>
      <c r="Q735" s="434"/>
      <c r="R735" s="434"/>
      <c r="S735" s="434"/>
      <c r="T735" s="434"/>
      <c r="U735" s="434"/>
      <c r="V735" s="434"/>
      <c r="W735" s="434"/>
      <c r="X735" s="434"/>
      <c r="Y735" s="434"/>
      <c r="Z735" s="434"/>
      <c r="AA735" s="434"/>
      <c r="AB735" s="434"/>
      <c r="AC735" s="434"/>
      <c r="AD735" s="434"/>
      <c r="AE735" s="434"/>
      <c r="AF735" s="434"/>
      <c r="AG735" s="434"/>
    </row>
    <row r="736" spans="1:33" ht="14.25" customHeight="1">
      <c r="A736" s="434"/>
      <c r="B736" s="575"/>
      <c r="C736" s="434"/>
      <c r="D736" s="434"/>
      <c r="E736" s="434"/>
      <c r="F736" s="434"/>
      <c r="G736" s="434"/>
      <c r="H736" s="434"/>
      <c r="I736" s="434"/>
      <c r="J736" s="575"/>
      <c r="K736" s="434"/>
      <c r="L736" s="434"/>
      <c r="M736" s="434"/>
      <c r="N736" s="434"/>
      <c r="O736" s="434"/>
      <c r="P736" s="434"/>
      <c r="Q736" s="434"/>
      <c r="R736" s="434"/>
      <c r="S736" s="434"/>
      <c r="T736" s="434"/>
      <c r="U736" s="434"/>
      <c r="V736" s="434"/>
      <c r="W736" s="434"/>
      <c r="X736" s="434"/>
      <c r="Y736" s="434"/>
      <c r="Z736" s="434"/>
      <c r="AA736" s="434"/>
      <c r="AB736" s="434"/>
      <c r="AC736" s="434"/>
      <c r="AD736" s="434"/>
      <c r="AE736" s="434"/>
      <c r="AF736" s="434"/>
      <c r="AG736" s="434"/>
    </row>
    <row r="737" spans="1:33" ht="14.25" customHeight="1">
      <c r="A737" s="434"/>
      <c r="B737" s="575"/>
      <c r="C737" s="434"/>
      <c r="D737" s="434"/>
      <c r="E737" s="434"/>
      <c r="F737" s="434"/>
      <c r="G737" s="434"/>
      <c r="H737" s="434"/>
      <c r="I737" s="434"/>
      <c r="J737" s="575"/>
      <c r="K737" s="434"/>
      <c r="L737" s="434"/>
      <c r="M737" s="434"/>
      <c r="N737" s="434"/>
      <c r="O737" s="434"/>
      <c r="P737" s="434"/>
      <c r="Q737" s="434"/>
      <c r="R737" s="434"/>
      <c r="S737" s="434"/>
      <c r="T737" s="434"/>
      <c r="U737" s="434"/>
      <c r="V737" s="434"/>
      <c r="W737" s="434"/>
      <c r="X737" s="434"/>
      <c r="Y737" s="434"/>
      <c r="Z737" s="434"/>
      <c r="AA737" s="434"/>
      <c r="AB737" s="434"/>
      <c r="AC737" s="434"/>
      <c r="AD737" s="434"/>
      <c r="AE737" s="434"/>
      <c r="AF737" s="434"/>
      <c r="AG737" s="434"/>
    </row>
    <row r="738" spans="1:33" ht="14.25" customHeight="1">
      <c r="A738" s="434"/>
      <c r="B738" s="575"/>
      <c r="C738" s="434"/>
      <c r="D738" s="434"/>
      <c r="E738" s="434"/>
      <c r="F738" s="434"/>
      <c r="G738" s="434"/>
      <c r="H738" s="434"/>
      <c r="I738" s="434"/>
      <c r="J738" s="575"/>
      <c r="K738" s="434"/>
      <c r="L738" s="434"/>
      <c r="M738" s="434"/>
      <c r="N738" s="434"/>
      <c r="O738" s="434"/>
      <c r="P738" s="434"/>
      <c r="Q738" s="434"/>
      <c r="R738" s="434"/>
      <c r="S738" s="434"/>
      <c r="T738" s="434"/>
      <c r="U738" s="434"/>
      <c r="V738" s="434"/>
      <c r="W738" s="434"/>
      <c r="X738" s="434"/>
      <c r="Y738" s="434"/>
      <c r="Z738" s="434"/>
      <c r="AA738" s="434"/>
      <c r="AB738" s="434"/>
      <c r="AC738" s="434"/>
      <c r="AD738" s="434"/>
      <c r="AE738" s="434"/>
      <c r="AF738" s="434"/>
      <c r="AG738" s="434"/>
    </row>
    <row r="739" spans="1:33" ht="14.25" customHeight="1">
      <c r="A739" s="434"/>
      <c r="B739" s="575"/>
      <c r="C739" s="434"/>
      <c r="D739" s="434"/>
      <c r="E739" s="434"/>
      <c r="F739" s="434"/>
      <c r="G739" s="434"/>
      <c r="H739" s="434"/>
      <c r="I739" s="434"/>
      <c r="J739" s="575"/>
      <c r="K739" s="434"/>
      <c r="L739" s="434"/>
      <c r="M739" s="434"/>
      <c r="N739" s="434"/>
      <c r="O739" s="434"/>
      <c r="P739" s="434"/>
      <c r="Q739" s="434"/>
      <c r="R739" s="434"/>
      <c r="S739" s="434"/>
      <c r="T739" s="434"/>
      <c r="U739" s="434"/>
      <c r="V739" s="434"/>
      <c r="W739" s="434"/>
      <c r="X739" s="434"/>
      <c r="Y739" s="434"/>
      <c r="Z739" s="434"/>
      <c r="AA739" s="434"/>
      <c r="AB739" s="434"/>
      <c r="AC739" s="434"/>
      <c r="AD739" s="434"/>
      <c r="AE739" s="434"/>
      <c r="AF739" s="434"/>
      <c r="AG739" s="434"/>
    </row>
    <row r="740" spans="1:33" ht="14.25" customHeight="1">
      <c r="A740" s="434"/>
      <c r="B740" s="575"/>
      <c r="C740" s="434"/>
      <c r="D740" s="434"/>
      <c r="E740" s="434"/>
      <c r="F740" s="434"/>
      <c r="G740" s="434"/>
      <c r="H740" s="434"/>
      <c r="I740" s="434"/>
      <c r="J740" s="575"/>
      <c r="K740" s="434"/>
      <c r="L740" s="434"/>
      <c r="M740" s="434"/>
      <c r="N740" s="434"/>
      <c r="O740" s="434"/>
      <c r="P740" s="434"/>
      <c r="Q740" s="434"/>
      <c r="R740" s="434"/>
      <c r="S740" s="434"/>
      <c r="T740" s="434"/>
      <c r="U740" s="434"/>
      <c r="V740" s="434"/>
      <c r="W740" s="434"/>
      <c r="X740" s="434"/>
      <c r="Y740" s="434"/>
      <c r="Z740" s="434"/>
      <c r="AA740" s="434"/>
      <c r="AB740" s="434"/>
      <c r="AC740" s="434"/>
      <c r="AD740" s="434"/>
      <c r="AE740" s="434"/>
      <c r="AF740" s="434"/>
      <c r="AG740" s="434"/>
    </row>
    <row r="741" spans="1:33" ht="14.25" customHeight="1">
      <c r="A741" s="434"/>
      <c r="B741" s="575"/>
      <c r="C741" s="434"/>
      <c r="D741" s="434"/>
      <c r="E741" s="434"/>
      <c r="F741" s="434"/>
      <c r="G741" s="434"/>
      <c r="H741" s="434"/>
      <c r="I741" s="434"/>
      <c r="J741" s="575"/>
      <c r="K741" s="434"/>
      <c r="L741" s="434"/>
      <c r="M741" s="434"/>
      <c r="N741" s="434"/>
      <c r="O741" s="434"/>
      <c r="P741" s="434"/>
      <c r="Q741" s="434"/>
      <c r="R741" s="434"/>
      <c r="S741" s="434"/>
      <c r="T741" s="434"/>
      <c r="U741" s="434"/>
      <c r="V741" s="434"/>
      <c r="W741" s="434"/>
      <c r="X741" s="434"/>
      <c r="Y741" s="434"/>
      <c r="Z741" s="434"/>
      <c r="AA741" s="434"/>
      <c r="AB741" s="434"/>
      <c r="AC741" s="434"/>
      <c r="AD741" s="434"/>
      <c r="AE741" s="434"/>
      <c r="AF741" s="434"/>
      <c r="AG741" s="434"/>
    </row>
    <row r="742" spans="1:33" ht="14.25" customHeight="1">
      <c r="A742" s="434"/>
      <c r="B742" s="575"/>
      <c r="C742" s="434"/>
      <c r="D742" s="434"/>
      <c r="E742" s="434"/>
      <c r="F742" s="434"/>
      <c r="G742" s="434"/>
      <c r="H742" s="434"/>
      <c r="I742" s="434"/>
      <c r="J742" s="575"/>
      <c r="K742" s="434"/>
      <c r="L742" s="434"/>
      <c r="M742" s="434"/>
      <c r="N742" s="434"/>
      <c r="O742" s="434"/>
      <c r="P742" s="434"/>
      <c r="Q742" s="434"/>
      <c r="R742" s="434"/>
      <c r="S742" s="434"/>
      <c r="T742" s="434"/>
      <c r="U742" s="434"/>
      <c r="V742" s="434"/>
      <c r="W742" s="434"/>
      <c r="X742" s="434"/>
      <c r="Y742" s="434"/>
      <c r="Z742" s="434"/>
      <c r="AA742" s="434"/>
      <c r="AB742" s="434"/>
      <c r="AC742" s="434"/>
      <c r="AD742" s="434"/>
      <c r="AE742" s="434"/>
      <c r="AF742" s="434"/>
      <c r="AG742" s="434"/>
    </row>
    <row r="743" spans="1:33" ht="14.25" customHeight="1">
      <c r="A743" s="434"/>
      <c r="B743" s="575"/>
      <c r="C743" s="434"/>
      <c r="D743" s="434"/>
      <c r="E743" s="434"/>
      <c r="F743" s="434"/>
      <c r="G743" s="434"/>
      <c r="H743" s="434"/>
      <c r="I743" s="434"/>
      <c r="J743" s="575"/>
      <c r="K743" s="434"/>
      <c r="L743" s="434"/>
      <c r="M743" s="434"/>
      <c r="N743" s="434"/>
      <c r="O743" s="434"/>
      <c r="P743" s="434"/>
      <c r="Q743" s="434"/>
      <c r="R743" s="434"/>
      <c r="S743" s="434"/>
      <c r="T743" s="434"/>
      <c r="U743" s="434"/>
      <c r="V743" s="434"/>
      <c r="W743" s="434"/>
      <c r="X743" s="434"/>
      <c r="Y743" s="434"/>
      <c r="Z743" s="434"/>
      <c r="AA743" s="434"/>
      <c r="AB743" s="434"/>
      <c r="AC743" s="434"/>
      <c r="AD743" s="434"/>
      <c r="AE743" s="434"/>
      <c r="AF743" s="434"/>
      <c r="AG743" s="434"/>
    </row>
    <row r="744" spans="1:33" ht="14.25" customHeight="1">
      <c r="A744" s="434"/>
      <c r="B744" s="575"/>
      <c r="C744" s="434"/>
      <c r="D744" s="434"/>
      <c r="E744" s="434"/>
      <c r="F744" s="434"/>
      <c r="G744" s="434"/>
      <c r="H744" s="434"/>
      <c r="I744" s="434"/>
      <c r="J744" s="575"/>
      <c r="K744" s="434"/>
      <c r="L744" s="434"/>
      <c r="M744" s="434"/>
      <c r="N744" s="434"/>
      <c r="O744" s="434"/>
      <c r="P744" s="434"/>
      <c r="Q744" s="434"/>
      <c r="R744" s="434"/>
      <c r="S744" s="434"/>
      <c r="T744" s="434"/>
      <c r="U744" s="434"/>
      <c r="V744" s="434"/>
      <c r="W744" s="434"/>
      <c r="X744" s="434"/>
      <c r="Y744" s="434"/>
      <c r="Z744" s="434"/>
      <c r="AA744" s="434"/>
      <c r="AB744" s="434"/>
      <c r="AC744" s="434"/>
      <c r="AD744" s="434"/>
      <c r="AE744" s="434"/>
      <c r="AF744" s="434"/>
      <c r="AG744" s="434"/>
    </row>
    <row r="745" spans="1:33" ht="14.25" customHeight="1">
      <c r="A745" s="434"/>
      <c r="B745" s="575"/>
      <c r="C745" s="434"/>
      <c r="D745" s="434"/>
      <c r="E745" s="434"/>
      <c r="F745" s="434"/>
      <c r="G745" s="434"/>
      <c r="H745" s="434"/>
      <c r="I745" s="434"/>
      <c r="J745" s="575"/>
      <c r="K745" s="434"/>
      <c r="L745" s="434"/>
      <c r="M745" s="434"/>
      <c r="N745" s="434"/>
      <c r="O745" s="434"/>
      <c r="P745" s="434"/>
      <c r="Q745" s="434"/>
      <c r="R745" s="434"/>
      <c r="S745" s="434"/>
      <c r="T745" s="434"/>
      <c r="U745" s="434"/>
      <c r="V745" s="434"/>
      <c r="W745" s="434"/>
      <c r="X745" s="434"/>
      <c r="Y745" s="434"/>
      <c r="Z745" s="434"/>
      <c r="AA745" s="434"/>
      <c r="AB745" s="434"/>
      <c r="AC745" s="434"/>
      <c r="AD745" s="434"/>
      <c r="AE745" s="434"/>
      <c r="AF745" s="434"/>
      <c r="AG745" s="434"/>
    </row>
    <row r="746" spans="1:33" ht="14.25" customHeight="1">
      <c r="A746" s="434"/>
      <c r="B746" s="575"/>
      <c r="C746" s="434"/>
      <c r="D746" s="434"/>
      <c r="E746" s="434"/>
      <c r="F746" s="434"/>
      <c r="G746" s="434"/>
      <c r="H746" s="434"/>
      <c r="I746" s="434"/>
      <c r="J746" s="575"/>
      <c r="K746" s="434"/>
      <c r="L746" s="434"/>
      <c r="M746" s="434"/>
      <c r="N746" s="434"/>
      <c r="O746" s="434"/>
      <c r="P746" s="434"/>
      <c r="Q746" s="434"/>
      <c r="R746" s="434"/>
      <c r="S746" s="434"/>
      <c r="T746" s="434"/>
      <c r="U746" s="434"/>
      <c r="V746" s="434"/>
      <c r="W746" s="434"/>
      <c r="X746" s="434"/>
      <c r="Y746" s="434"/>
      <c r="Z746" s="434"/>
      <c r="AA746" s="434"/>
      <c r="AB746" s="434"/>
      <c r="AC746" s="434"/>
      <c r="AD746" s="434"/>
      <c r="AE746" s="434"/>
      <c r="AF746" s="434"/>
      <c r="AG746" s="434"/>
    </row>
    <row r="747" spans="1:33" ht="14.25" customHeight="1">
      <c r="A747" s="434"/>
      <c r="B747" s="575"/>
      <c r="C747" s="434"/>
      <c r="D747" s="434"/>
      <c r="E747" s="434"/>
      <c r="F747" s="434"/>
      <c r="G747" s="434"/>
      <c r="H747" s="434"/>
      <c r="I747" s="434"/>
      <c r="J747" s="575"/>
      <c r="K747" s="434"/>
      <c r="L747" s="434"/>
      <c r="M747" s="434"/>
      <c r="N747" s="434"/>
      <c r="O747" s="434"/>
      <c r="P747" s="434"/>
      <c r="Q747" s="434"/>
      <c r="R747" s="434"/>
      <c r="S747" s="434"/>
      <c r="T747" s="434"/>
      <c r="U747" s="434"/>
      <c r="V747" s="434"/>
      <c r="W747" s="434"/>
      <c r="X747" s="434"/>
      <c r="Y747" s="434"/>
      <c r="Z747" s="434"/>
      <c r="AA747" s="434"/>
      <c r="AB747" s="434"/>
      <c r="AC747" s="434"/>
      <c r="AD747" s="434"/>
      <c r="AE747" s="434"/>
      <c r="AF747" s="434"/>
      <c r="AG747" s="434"/>
    </row>
    <row r="748" spans="1:33" ht="14.25" customHeight="1">
      <c r="A748" s="434"/>
      <c r="B748" s="575"/>
      <c r="C748" s="434"/>
      <c r="D748" s="434"/>
      <c r="E748" s="434"/>
      <c r="F748" s="434"/>
      <c r="G748" s="434"/>
      <c r="H748" s="434"/>
      <c r="I748" s="434"/>
      <c r="J748" s="575"/>
      <c r="K748" s="434"/>
      <c r="L748" s="434"/>
      <c r="M748" s="434"/>
      <c r="N748" s="434"/>
      <c r="O748" s="434"/>
      <c r="P748" s="434"/>
      <c r="Q748" s="434"/>
      <c r="R748" s="434"/>
      <c r="S748" s="434"/>
      <c r="T748" s="434"/>
      <c r="U748" s="434"/>
      <c r="V748" s="434"/>
      <c r="W748" s="434"/>
      <c r="X748" s="434"/>
      <c r="Y748" s="434"/>
      <c r="Z748" s="434"/>
      <c r="AA748" s="434"/>
      <c r="AB748" s="434"/>
      <c r="AC748" s="434"/>
      <c r="AD748" s="434"/>
      <c r="AE748" s="434"/>
      <c r="AF748" s="434"/>
      <c r="AG748" s="434"/>
    </row>
    <row r="749" spans="1:33" ht="14.25" customHeight="1">
      <c r="A749" s="434"/>
      <c r="B749" s="575"/>
      <c r="C749" s="434"/>
      <c r="D749" s="434"/>
      <c r="E749" s="434"/>
      <c r="F749" s="434"/>
      <c r="G749" s="434"/>
      <c r="H749" s="434"/>
      <c r="I749" s="434"/>
      <c r="J749" s="575"/>
      <c r="K749" s="434"/>
      <c r="L749" s="434"/>
      <c r="M749" s="434"/>
      <c r="N749" s="434"/>
      <c r="O749" s="434"/>
      <c r="P749" s="434"/>
      <c r="Q749" s="434"/>
      <c r="R749" s="434"/>
      <c r="S749" s="434"/>
      <c r="T749" s="434"/>
      <c r="U749" s="434"/>
      <c r="V749" s="434"/>
      <c r="W749" s="434"/>
      <c r="X749" s="434"/>
      <c r="Y749" s="434"/>
      <c r="Z749" s="434"/>
      <c r="AA749" s="434"/>
      <c r="AB749" s="434"/>
      <c r="AC749" s="434"/>
      <c r="AD749" s="434"/>
      <c r="AE749" s="434"/>
      <c r="AF749" s="434"/>
      <c r="AG749" s="434"/>
    </row>
    <row r="750" spans="1:33" ht="14.25" customHeight="1">
      <c r="A750" s="434"/>
      <c r="B750" s="575"/>
      <c r="C750" s="434"/>
      <c r="D750" s="434"/>
      <c r="E750" s="434"/>
      <c r="F750" s="434"/>
      <c r="G750" s="434"/>
      <c r="H750" s="434"/>
      <c r="I750" s="434"/>
      <c r="J750" s="575"/>
      <c r="K750" s="434"/>
      <c r="L750" s="434"/>
      <c r="M750" s="434"/>
      <c r="N750" s="434"/>
      <c r="O750" s="434"/>
      <c r="P750" s="434"/>
      <c r="Q750" s="434"/>
      <c r="R750" s="434"/>
      <c r="S750" s="434"/>
      <c r="T750" s="434"/>
      <c r="U750" s="434"/>
      <c r="V750" s="434"/>
      <c r="W750" s="434"/>
      <c r="X750" s="434"/>
      <c r="Y750" s="434"/>
      <c r="Z750" s="434"/>
      <c r="AA750" s="434"/>
      <c r="AB750" s="434"/>
      <c r="AC750" s="434"/>
      <c r="AD750" s="434"/>
      <c r="AE750" s="434"/>
      <c r="AF750" s="434"/>
      <c r="AG750" s="434"/>
    </row>
    <row r="751" spans="1:33" ht="14.25" customHeight="1">
      <c r="A751" s="434"/>
      <c r="B751" s="575"/>
      <c r="C751" s="434"/>
      <c r="D751" s="434"/>
      <c r="E751" s="434"/>
      <c r="F751" s="434"/>
      <c r="G751" s="434"/>
      <c r="H751" s="434"/>
      <c r="I751" s="434"/>
      <c r="J751" s="575"/>
      <c r="K751" s="434"/>
      <c r="L751" s="434"/>
      <c r="M751" s="434"/>
      <c r="N751" s="434"/>
      <c r="O751" s="434"/>
      <c r="P751" s="434"/>
      <c r="Q751" s="434"/>
      <c r="R751" s="434"/>
      <c r="S751" s="434"/>
      <c r="T751" s="434"/>
      <c r="U751" s="434"/>
      <c r="V751" s="434"/>
      <c r="W751" s="434"/>
      <c r="X751" s="434"/>
      <c r="Y751" s="434"/>
      <c r="Z751" s="434"/>
      <c r="AA751" s="434"/>
      <c r="AB751" s="434"/>
      <c r="AC751" s="434"/>
      <c r="AD751" s="434"/>
      <c r="AE751" s="434"/>
      <c r="AF751" s="434"/>
      <c r="AG751" s="434"/>
    </row>
    <row r="752" spans="1:33" ht="14.25" customHeight="1">
      <c r="A752" s="434"/>
      <c r="B752" s="575"/>
      <c r="C752" s="434"/>
      <c r="D752" s="434"/>
      <c r="E752" s="434"/>
      <c r="F752" s="434"/>
      <c r="G752" s="434"/>
      <c r="H752" s="434"/>
      <c r="I752" s="434"/>
      <c r="J752" s="575"/>
      <c r="K752" s="434"/>
      <c r="L752" s="434"/>
      <c r="M752" s="434"/>
      <c r="N752" s="434"/>
      <c r="O752" s="434"/>
      <c r="P752" s="434"/>
      <c r="Q752" s="434"/>
      <c r="R752" s="434"/>
      <c r="S752" s="434"/>
      <c r="T752" s="434"/>
      <c r="U752" s="434"/>
      <c r="V752" s="434"/>
      <c r="W752" s="434"/>
      <c r="X752" s="434"/>
      <c r="Y752" s="434"/>
      <c r="Z752" s="434"/>
      <c r="AA752" s="434"/>
      <c r="AB752" s="434"/>
      <c r="AC752" s="434"/>
      <c r="AD752" s="434"/>
      <c r="AE752" s="434"/>
      <c r="AF752" s="434"/>
      <c r="AG752" s="434"/>
    </row>
    <row r="753" spans="1:33" ht="14.25" customHeight="1">
      <c r="A753" s="434"/>
      <c r="B753" s="575"/>
      <c r="C753" s="434"/>
      <c r="D753" s="434"/>
      <c r="E753" s="434"/>
      <c r="F753" s="434"/>
      <c r="G753" s="434"/>
      <c r="H753" s="434"/>
      <c r="I753" s="434"/>
      <c r="J753" s="575"/>
      <c r="K753" s="434"/>
      <c r="L753" s="434"/>
      <c r="M753" s="434"/>
      <c r="N753" s="434"/>
      <c r="O753" s="434"/>
      <c r="P753" s="434"/>
      <c r="Q753" s="434"/>
      <c r="R753" s="434"/>
      <c r="S753" s="434"/>
      <c r="T753" s="434"/>
      <c r="U753" s="434"/>
      <c r="V753" s="434"/>
      <c r="W753" s="434"/>
      <c r="X753" s="434"/>
      <c r="Y753" s="434"/>
      <c r="Z753" s="434"/>
      <c r="AA753" s="434"/>
      <c r="AB753" s="434"/>
      <c r="AC753" s="434"/>
      <c r="AD753" s="434"/>
      <c r="AE753" s="434"/>
      <c r="AF753" s="434"/>
      <c r="AG753" s="434"/>
    </row>
    <row r="754" spans="1:33" ht="14.25" customHeight="1">
      <c r="A754" s="434"/>
      <c r="B754" s="575"/>
      <c r="C754" s="434"/>
      <c r="D754" s="434"/>
      <c r="E754" s="434"/>
      <c r="F754" s="434"/>
      <c r="G754" s="434"/>
      <c r="H754" s="434"/>
      <c r="I754" s="434"/>
      <c r="J754" s="575"/>
      <c r="K754" s="434"/>
      <c r="L754" s="434"/>
      <c r="M754" s="434"/>
      <c r="N754" s="434"/>
      <c r="O754" s="434"/>
      <c r="P754" s="434"/>
      <c r="Q754" s="434"/>
      <c r="R754" s="434"/>
      <c r="S754" s="434"/>
      <c r="T754" s="434"/>
      <c r="U754" s="434"/>
      <c r="V754" s="434"/>
      <c r="W754" s="434"/>
      <c r="X754" s="434"/>
      <c r="Y754" s="434"/>
      <c r="Z754" s="434"/>
      <c r="AA754" s="434"/>
      <c r="AB754" s="434"/>
      <c r="AC754" s="434"/>
      <c r="AD754" s="434"/>
      <c r="AE754" s="434"/>
      <c r="AF754" s="434"/>
      <c r="AG754" s="434"/>
    </row>
    <row r="755" spans="1:33" ht="14.25" customHeight="1">
      <c r="A755" s="434"/>
      <c r="B755" s="575"/>
      <c r="C755" s="434"/>
      <c r="D755" s="434"/>
      <c r="E755" s="434"/>
      <c r="F755" s="434"/>
      <c r="G755" s="434"/>
      <c r="H755" s="434"/>
      <c r="I755" s="434"/>
      <c r="J755" s="575"/>
      <c r="K755" s="434"/>
      <c r="L755" s="434"/>
      <c r="M755" s="434"/>
      <c r="N755" s="434"/>
      <c r="O755" s="434"/>
      <c r="P755" s="434"/>
      <c r="Q755" s="434"/>
      <c r="R755" s="434"/>
      <c r="S755" s="434"/>
      <c r="T755" s="434"/>
      <c r="U755" s="434"/>
      <c r="V755" s="434"/>
      <c r="W755" s="434"/>
      <c r="X755" s="434"/>
      <c r="Y755" s="434"/>
      <c r="Z755" s="434"/>
      <c r="AA755" s="434"/>
      <c r="AB755" s="434"/>
      <c r="AC755" s="434"/>
      <c r="AD755" s="434"/>
      <c r="AE755" s="434"/>
      <c r="AF755" s="434"/>
      <c r="AG755" s="434"/>
    </row>
    <row r="756" spans="1:33" ht="14.25" customHeight="1">
      <c r="A756" s="434"/>
      <c r="B756" s="575"/>
      <c r="C756" s="434"/>
      <c r="D756" s="434"/>
      <c r="E756" s="434"/>
      <c r="F756" s="434"/>
      <c r="G756" s="434"/>
      <c r="H756" s="434"/>
      <c r="I756" s="434"/>
      <c r="J756" s="575"/>
      <c r="K756" s="434"/>
      <c r="L756" s="434"/>
      <c r="M756" s="434"/>
      <c r="N756" s="434"/>
      <c r="O756" s="434"/>
      <c r="P756" s="434"/>
      <c r="Q756" s="434"/>
      <c r="R756" s="434"/>
      <c r="S756" s="434"/>
      <c r="T756" s="434"/>
      <c r="U756" s="434"/>
      <c r="V756" s="434"/>
      <c r="W756" s="434"/>
      <c r="X756" s="434"/>
      <c r="Y756" s="434"/>
      <c r="Z756" s="434"/>
      <c r="AA756" s="434"/>
      <c r="AB756" s="434"/>
      <c r="AC756" s="434"/>
      <c r="AD756" s="434"/>
      <c r="AE756" s="434"/>
      <c r="AF756" s="434"/>
      <c r="AG756" s="434"/>
    </row>
    <row r="757" spans="1:33" ht="14.25" customHeight="1">
      <c r="A757" s="434"/>
      <c r="B757" s="575"/>
      <c r="C757" s="434"/>
      <c r="D757" s="434"/>
      <c r="E757" s="434"/>
      <c r="F757" s="434"/>
      <c r="G757" s="434"/>
      <c r="H757" s="434"/>
      <c r="I757" s="434"/>
      <c r="J757" s="575"/>
      <c r="K757" s="434"/>
      <c r="L757" s="434"/>
      <c r="M757" s="434"/>
      <c r="N757" s="434"/>
      <c r="O757" s="434"/>
      <c r="P757" s="434"/>
      <c r="Q757" s="434"/>
      <c r="R757" s="434"/>
      <c r="S757" s="434"/>
      <c r="T757" s="434"/>
      <c r="U757" s="434"/>
      <c r="V757" s="434"/>
      <c r="W757" s="434"/>
      <c r="X757" s="434"/>
      <c r="Y757" s="434"/>
      <c r="Z757" s="434"/>
      <c r="AA757" s="434"/>
      <c r="AB757" s="434"/>
      <c r="AC757" s="434"/>
      <c r="AD757" s="434"/>
      <c r="AE757" s="434"/>
      <c r="AF757" s="434"/>
      <c r="AG757" s="434"/>
    </row>
    <row r="758" spans="1:33" ht="14.25" customHeight="1">
      <c r="A758" s="434"/>
      <c r="B758" s="575"/>
      <c r="C758" s="434"/>
      <c r="D758" s="434"/>
      <c r="E758" s="434"/>
      <c r="F758" s="434"/>
      <c r="G758" s="434"/>
      <c r="H758" s="434"/>
      <c r="I758" s="434"/>
      <c r="J758" s="575"/>
      <c r="K758" s="434"/>
      <c r="L758" s="434"/>
      <c r="M758" s="434"/>
      <c r="N758" s="434"/>
      <c r="O758" s="434"/>
      <c r="P758" s="434"/>
      <c r="Q758" s="434"/>
      <c r="R758" s="434"/>
      <c r="S758" s="434"/>
      <c r="T758" s="434"/>
      <c r="U758" s="434"/>
      <c r="V758" s="434"/>
      <c r="W758" s="434"/>
      <c r="X758" s="434"/>
      <c r="Y758" s="434"/>
      <c r="Z758" s="434"/>
      <c r="AA758" s="434"/>
      <c r="AB758" s="434"/>
      <c r="AC758" s="434"/>
      <c r="AD758" s="434"/>
      <c r="AE758" s="434"/>
      <c r="AF758" s="434"/>
      <c r="AG758" s="434"/>
    </row>
    <row r="759" spans="1:33" ht="14.25" customHeight="1">
      <c r="A759" s="434"/>
      <c r="B759" s="575"/>
      <c r="C759" s="434"/>
      <c r="D759" s="434"/>
      <c r="E759" s="434"/>
      <c r="F759" s="434"/>
      <c r="G759" s="434"/>
      <c r="H759" s="434"/>
      <c r="I759" s="434"/>
      <c r="J759" s="575"/>
      <c r="K759" s="434"/>
      <c r="L759" s="434"/>
      <c r="M759" s="434"/>
      <c r="N759" s="434"/>
      <c r="O759" s="434"/>
      <c r="P759" s="434"/>
      <c r="Q759" s="434"/>
      <c r="R759" s="434"/>
      <c r="S759" s="434"/>
      <c r="T759" s="434"/>
      <c r="U759" s="434"/>
      <c r="V759" s="434"/>
      <c r="W759" s="434"/>
      <c r="X759" s="434"/>
      <c r="Y759" s="434"/>
      <c r="Z759" s="434"/>
      <c r="AA759" s="434"/>
      <c r="AB759" s="434"/>
      <c r="AC759" s="434"/>
      <c r="AD759" s="434"/>
      <c r="AE759" s="434"/>
      <c r="AF759" s="434"/>
      <c r="AG759" s="434"/>
    </row>
    <row r="760" spans="1:33" ht="14.25" customHeight="1">
      <c r="A760" s="434"/>
      <c r="B760" s="575"/>
      <c r="C760" s="434"/>
      <c r="D760" s="434"/>
      <c r="E760" s="434"/>
      <c r="F760" s="434"/>
      <c r="G760" s="434"/>
      <c r="H760" s="434"/>
      <c r="I760" s="434"/>
      <c r="J760" s="575"/>
      <c r="K760" s="434"/>
      <c r="L760" s="434"/>
      <c r="M760" s="434"/>
      <c r="N760" s="434"/>
      <c r="O760" s="434"/>
      <c r="P760" s="434"/>
      <c r="Q760" s="434"/>
      <c r="R760" s="434"/>
      <c r="S760" s="434"/>
      <c r="T760" s="434"/>
      <c r="U760" s="434"/>
      <c r="V760" s="434"/>
      <c r="W760" s="434"/>
      <c r="X760" s="434"/>
      <c r="Y760" s="434"/>
      <c r="Z760" s="434"/>
      <c r="AA760" s="434"/>
      <c r="AB760" s="434"/>
      <c r="AC760" s="434"/>
      <c r="AD760" s="434"/>
      <c r="AE760" s="434"/>
      <c r="AF760" s="434"/>
      <c r="AG760" s="434"/>
    </row>
    <row r="761" spans="1:33" ht="14.25" customHeight="1">
      <c r="A761" s="434"/>
      <c r="B761" s="575"/>
      <c r="C761" s="434"/>
      <c r="D761" s="434"/>
      <c r="E761" s="434"/>
      <c r="F761" s="434"/>
      <c r="G761" s="434"/>
      <c r="H761" s="434"/>
      <c r="I761" s="434"/>
      <c r="J761" s="575"/>
      <c r="K761" s="434"/>
      <c r="L761" s="434"/>
      <c r="M761" s="434"/>
      <c r="N761" s="434"/>
      <c r="O761" s="434"/>
      <c r="P761" s="434"/>
      <c r="Q761" s="434"/>
      <c r="R761" s="434"/>
      <c r="S761" s="434"/>
      <c r="T761" s="434"/>
      <c r="U761" s="434"/>
      <c r="V761" s="434"/>
      <c r="W761" s="434"/>
      <c r="X761" s="434"/>
      <c r="Y761" s="434"/>
      <c r="Z761" s="434"/>
      <c r="AA761" s="434"/>
      <c r="AB761" s="434"/>
      <c r="AC761" s="434"/>
      <c r="AD761" s="434"/>
      <c r="AE761" s="434"/>
      <c r="AF761" s="434"/>
      <c r="AG761" s="434"/>
    </row>
    <row r="762" spans="1:33" ht="14.25" customHeight="1">
      <c r="A762" s="434"/>
      <c r="B762" s="575"/>
      <c r="C762" s="434"/>
      <c r="D762" s="434"/>
      <c r="E762" s="434"/>
      <c r="F762" s="434"/>
      <c r="G762" s="434"/>
      <c r="H762" s="434"/>
      <c r="I762" s="434"/>
      <c r="J762" s="575"/>
      <c r="K762" s="434"/>
      <c r="L762" s="434"/>
      <c r="M762" s="434"/>
      <c r="N762" s="434"/>
      <c r="O762" s="434"/>
      <c r="P762" s="434"/>
      <c r="Q762" s="434"/>
      <c r="R762" s="434"/>
      <c r="S762" s="434"/>
      <c r="T762" s="434"/>
      <c r="U762" s="434"/>
      <c r="V762" s="434"/>
      <c r="W762" s="434"/>
      <c r="X762" s="434"/>
      <c r="Y762" s="434"/>
      <c r="Z762" s="434"/>
      <c r="AA762" s="434"/>
      <c r="AB762" s="434"/>
      <c r="AC762" s="434"/>
      <c r="AD762" s="434"/>
      <c r="AE762" s="434"/>
      <c r="AF762" s="434"/>
      <c r="AG762" s="434"/>
    </row>
    <row r="763" spans="1:33" ht="14.25" customHeight="1">
      <c r="A763" s="434"/>
      <c r="B763" s="575"/>
      <c r="C763" s="434"/>
      <c r="D763" s="434"/>
      <c r="E763" s="434"/>
      <c r="F763" s="434"/>
      <c r="G763" s="434"/>
      <c r="H763" s="434"/>
      <c r="I763" s="434"/>
      <c r="J763" s="575"/>
      <c r="K763" s="434"/>
      <c r="L763" s="434"/>
      <c r="M763" s="434"/>
      <c r="N763" s="434"/>
      <c r="O763" s="434"/>
      <c r="P763" s="434"/>
      <c r="Q763" s="434"/>
      <c r="R763" s="434"/>
      <c r="S763" s="434"/>
      <c r="T763" s="434"/>
      <c r="U763" s="434"/>
      <c r="V763" s="434"/>
      <c r="W763" s="434"/>
      <c r="X763" s="434"/>
      <c r="Y763" s="434"/>
      <c r="Z763" s="434"/>
      <c r="AA763" s="434"/>
      <c r="AB763" s="434"/>
      <c r="AC763" s="434"/>
      <c r="AD763" s="434"/>
      <c r="AE763" s="434"/>
      <c r="AF763" s="434"/>
      <c r="AG763" s="434"/>
    </row>
    <row r="764" spans="1:33" ht="14.25" customHeight="1">
      <c r="A764" s="434"/>
      <c r="B764" s="575"/>
      <c r="C764" s="434"/>
      <c r="D764" s="434"/>
      <c r="E764" s="434"/>
      <c r="F764" s="434"/>
      <c r="G764" s="434"/>
      <c r="H764" s="434"/>
      <c r="I764" s="434"/>
      <c r="J764" s="575"/>
      <c r="K764" s="434"/>
      <c r="L764" s="434"/>
      <c r="M764" s="434"/>
      <c r="N764" s="434"/>
      <c r="O764" s="434"/>
      <c r="P764" s="434"/>
      <c r="Q764" s="434"/>
      <c r="R764" s="434"/>
      <c r="S764" s="434"/>
      <c r="T764" s="434"/>
      <c r="U764" s="434"/>
      <c r="V764" s="434"/>
      <c r="W764" s="434"/>
      <c r="X764" s="434"/>
      <c r="Y764" s="434"/>
      <c r="Z764" s="434"/>
      <c r="AA764" s="434"/>
      <c r="AB764" s="434"/>
      <c r="AC764" s="434"/>
      <c r="AD764" s="434"/>
      <c r="AE764" s="434"/>
      <c r="AF764" s="434"/>
      <c r="AG764" s="434"/>
    </row>
    <row r="765" spans="1:33" ht="14.25" customHeight="1">
      <c r="A765" s="434"/>
      <c r="B765" s="575"/>
      <c r="C765" s="434"/>
      <c r="D765" s="434"/>
      <c r="E765" s="434"/>
      <c r="F765" s="434"/>
      <c r="G765" s="434"/>
      <c r="H765" s="434"/>
      <c r="I765" s="434"/>
      <c r="J765" s="575"/>
      <c r="K765" s="434"/>
      <c r="L765" s="434"/>
      <c r="M765" s="434"/>
      <c r="N765" s="434"/>
      <c r="O765" s="434"/>
      <c r="P765" s="434"/>
      <c r="Q765" s="434"/>
      <c r="R765" s="434"/>
      <c r="S765" s="434"/>
      <c r="T765" s="434"/>
      <c r="U765" s="434"/>
      <c r="V765" s="434"/>
      <c r="W765" s="434"/>
      <c r="X765" s="434"/>
      <c r="Y765" s="434"/>
      <c r="Z765" s="434"/>
      <c r="AA765" s="434"/>
      <c r="AB765" s="434"/>
      <c r="AC765" s="434"/>
      <c r="AD765" s="434"/>
      <c r="AE765" s="434"/>
      <c r="AF765" s="434"/>
      <c r="AG765" s="434"/>
    </row>
    <row r="766" spans="1:33" ht="14.25" customHeight="1">
      <c r="A766" s="434"/>
      <c r="B766" s="575"/>
      <c r="C766" s="434"/>
      <c r="D766" s="434"/>
      <c r="E766" s="434"/>
      <c r="F766" s="434"/>
      <c r="G766" s="434"/>
      <c r="H766" s="434"/>
      <c r="I766" s="434"/>
      <c r="J766" s="575"/>
      <c r="K766" s="434"/>
      <c r="L766" s="434"/>
      <c r="M766" s="434"/>
      <c r="N766" s="434"/>
      <c r="O766" s="434"/>
      <c r="P766" s="434"/>
      <c r="Q766" s="434"/>
      <c r="R766" s="434"/>
      <c r="S766" s="434"/>
      <c r="T766" s="434"/>
      <c r="U766" s="434"/>
      <c r="V766" s="434"/>
      <c r="W766" s="434"/>
      <c r="X766" s="434"/>
      <c r="Y766" s="434"/>
      <c r="Z766" s="434"/>
      <c r="AA766" s="434"/>
      <c r="AB766" s="434"/>
      <c r="AC766" s="434"/>
      <c r="AD766" s="434"/>
      <c r="AE766" s="434"/>
      <c r="AF766" s="434"/>
      <c r="AG766" s="434"/>
    </row>
    <row r="767" spans="1:33" ht="14.25" customHeight="1">
      <c r="A767" s="434"/>
      <c r="B767" s="575"/>
      <c r="C767" s="434"/>
      <c r="D767" s="434"/>
      <c r="E767" s="434"/>
      <c r="F767" s="434"/>
      <c r="G767" s="434"/>
      <c r="H767" s="434"/>
      <c r="I767" s="434"/>
      <c r="J767" s="575"/>
      <c r="K767" s="434"/>
      <c r="L767" s="434"/>
      <c r="M767" s="434"/>
      <c r="N767" s="434"/>
      <c r="O767" s="434"/>
      <c r="P767" s="434"/>
      <c r="Q767" s="434"/>
      <c r="R767" s="434"/>
      <c r="S767" s="434"/>
      <c r="T767" s="434"/>
      <c r="U767" s="434"/>
      <c r="V767" s="434"/>
      <c r="W767" s="434"/>
      <c r="X767" s="434"/>
      <c r="Y767" s="434"/>
      <c r="Z767" s="434"/>
      <c r="AA767" s="434"/>
      <c r="AB767" s="434"/>
      <c r="AC767" s="434"/>
      <c r="AD767" s="434"/>
      <c r="AE767" s="434"/>
      <c r="AF767" s="434"/>
      <c r="AG767" s="434"/>
    </row>
    <row r="768" spans="1:33" ht="14.25" customHeight="1">
      <c r="A768" s="434"/>
      <c r="B768" s="575"/>
      <c r="C768" s="434"/>
      <c r="D768" s="434"/>
      <c r="E768" s="434"/>
      <c r="F768" s="434"/>
      <c r="G768" s="434"/>
      <c r="H768" s="434"/>
      <c r="I768" s="434"/>
      <c r="J768" s="575"/>
      <c r="K768" s="434"/>
      <c r="L768" s="434"/>
      <c r="M768" s="434"/>
      <c r="N768" s="434"/>
      <c r="O768" s="434"/>
      <c r="P768" s="434"/>
      <c r="Q768" s="434"/>
      <c r="R768" s="434"/>
      <c r="S768" s="434"/>
      <c r="T768" s="434"/>
      <c r="U768" s="434"/>
      <c r="V768" s="434"/>
      <c r="W768" s="434"/>
      <c r="X768" s="434"/>
      <c r="Y768" s="434"/>
      <c r="Z768" s="434"/>
      <c r="AA768" s="434"/>
      <c r="AB768" s="434"/>
      <c r="AC768" s="434"/>
      <c r="AD768" s="434"/>
      <c r="AE768" s="434"/>
      <c r="AF768" s="434"/>
      <c r="AG768" s="434"/>
    </row>
    <row r="769" spans="1:33" ht="14.25" customHeight="1">
      <c r="A769" s="434"/>
      <c r="B769" s="575"/>
      <c r="C769" s="434"/>
      <c r="D769" s="434"/>
      <c r="E769" s="434"/>
      <c r="F769" s="434"/>
      <c r="G769" s="434"/>
      <c r="H769" s="434"/>
      <c r="I769" s="434"/>
      <c r="J769" s="575"/>
      <c r="K769" s="434"/>
      <c r="L769" s="434"/>
      <c r="M769" s="434"/>
      <c r="N769" s="434"/>
      <c r="O769" s="434"/>
      <c r="P769" s="434"/>
      <c r="Q769" s="434"/>
      <c r="R769" s="434"/>
      <c r="S769" s="434"/>
      <c r="T769" s="434"/>
      <c r="U769" s="434"/>
      <c r="V769" s="434"/>
      <c r="W769" s="434"/>
      <c r="X769" s="434"/>
      <c r="Y769" s="434"/>
      <c r="Z769" s="434"/>
      <c r="AA769" s="434"/>
      <c r="AB769" s="434"/>
      <c r="AC769" s="434"/>
      <c r="AD769" s="434"/>
      <c r="AE769" s="434"/>
      <c r="AF769" s="434"/>
      <c r="AG769" s="434"/>
    </row>
    <row r="770" spans="1:33" ht="14.25" customHeight="1">
      <c r="A770" s="434"/>
      <c r="B770" s="575"/>
      <c r="C770" s="434"/>
      <c r="D770" s="434"/>
      <c r="E770" s="434"/>
      <c r="F770" s="434"/>
      <c r="G770" s="434"/>
      <c r="H770" s="434"/>
      <c r="I770" s="434"/>
      <c r="J770" s="575"/>
      <c r="K770" s="434"/>
      <c r="L770" s="434"/>
      <c r="M770" s="434"/>
      <c r="N770" s="434"/>
      <c r="O770" s="434"/>
      <c r="P770" s="434"/>
      <c r="Q770" s="434"/>
      <c r="R770" s="434"/>
      <c r="S770" s="434"/>
      <c r="T770" s="434"/>
      <c r="U770" s="434"/>
      <c r="V770" s="434"/>
      <c r="W770" s="434"/>
      <c r="X770" s="434"/>
      <c r="Y770" s="434"/>
      <c r="Z770" s="434"/>
      <c r="AA770" s="434"/>
      <c r="AB770" s="434"/>
      <c r="AC770" s="434"/>
      <c r="AD770" s="434"/>
      <c r="AE770" s="434"/>
      <c r="AF770" s="434"/>
      <c r="AG770" s="434"/>
    </row>
    <row r="771" spans="1:33" ht="14.25" customHeight="1">
      <c r="A771" s="434"/>
      <c r="B771" s="575"/>
      <c r="C771" s="434"/>
      <c r="D771" s="434"/>
      <c r="E771" s="434"/>
      <c r="F771" s="434"/>
      <c r="G771" s="434"/>
      <c r="H771" s="434"/>
      <c r="I771" s="434"/>
      <c r="J771" s="575"/>
      <c r="K771" s="434"/>
      <c r="L771" s="434"/>
      <c r="M771" s="434"/>
      <c r="N771" s="434"/>
      <c r="O771" s="434"/>
      <c r="P771" s="434"/>
      <c r="Q771" s="434"/>
      <c r="R771" s="434"/>
      <c r="S771" s="434"/>
      <c r="T771" s="434"/>
      <c r="U771" s="434"/>
      <c r="V771" s="434"/>
      <c r="W771" s="434"/>
      <c r="X771" s="434"/>
      <c r="Y771" s="434"/>
      <c r="Z771" s="434"/>
      <c r="AA771" s="434"/>
      <c r="AB771" s="434"/>
      <c r="AC771" s="434"/>
      <c r="AD771" s="434"/>
      <c r="AE771" s="434"/>
      <c r="AF771" s="434"/>
      <c r="AG771" s="434"/>
    </row>
    <row r="772" spans="1:33" ht="14.25" customHeight="1">
      <c r="A772" s="434"/>
      <c r="B772" s="575"/>
      <c r="C772" s="434"/>
      <c r="D772" s="434"/>
      <c r="E772" s="434"/>
      <c r="F772" s="434"/>
      <c r="G772" s="434"/>
      <c r="H772" s="434"/>
      <c r="I772" s="434"/>
      <c r="J772" s="575"/>
      <c r="K772" s="434"/>
      <c r="L772" s="434"/>
      <c r="M772" s="434"/>
      <c r="N772" s="434"/>
      <c r="O772" s="434"/>
      <c r="P772" s="434"/>
      <c r="Q772" s="434"/>
      <c r="R772" s="434"/>
      <c r="S772" s="434"/>
      <c r="T772" s="434"/>
      <c r="U772" s="434"/>
      <c r="V772" s="434"/>
      <c r="W772" s="434"/>
      <c r="X772" s="434"/>
      <c r="Y772" s="434"/>
      <c r="Z772" s="434"/>
      <c r="AA772" s="434"/>
      <c r="AB772" s="434"/>
      <c r="AC772" s="434"/>
      <c r="AD772" s="434"/>
      <c r="AE772" s="434"/>
      <c r="AF772" s="434"/>
      <c r="AG772" s="434"/>
    </row>
    <row r="773" spans="1:33" ht="14.25" customHeight="1">
      <c r="A773" s="434"/>
      <c r="B773" s="575"/>
      <c r="C773" s="434"/>
      <c r="D773" s="434"/>
      <c r="E773" s="434"/>
      <c r="F773" s="434"/>
      <c r="G773" s="434"/>
      <c r="H773" s="434"/>
      <c r="I773" s="434"/>
      <c r="J773" s="575"/>
      <c r="K773" s="434"/>
      <c r="L773" s="434"/>
      <c r="M773" s="434"/>
      <c r="N773" s="434"/>
      <c r="O773" s="434"/>
      <c r="P773" s="434"/>
      <c r="Q773" s="434"/>
      <c r="R773" s="434"/>
      <c r="S773" s="434"/>
      <c r="T773" s="434"/>
      <c r="U773" s="434"/>
      <c r="V773" s="434"/>
      <c r="W773" s="434"/>
      <c r="X773" s="434"/>
      <c r="Y773" s="434"/>
      <c r="Z773" s="434"/>
      <c r="AA773" s="434"/>
      <c r="AB773" s="434"/>
      <c r="AC773" s="434"/>
      <c r="AD773" s="434"/>
      <c r="AE773" s="434"/>
      <c r="AF773" s="434"/>
      <c r="AG773" s="434"/>
    </row>
    <row r="774" spans="1:33" ht="14.25" customHeight="1">
      <c r="A774" s="434"/>
      <c r="B774" s="575"/>
      <c r="C774" s="434"/>
      <c r="D774" s="434"/>
      <c r="E774" s="434"/>
      <c r="F774" s="434"/>
      <c r="G774" s="434"/>
      <c r="H774" s="434"/>
      <c r="I774" s="434"/>
      <c r="J774" s="575"/>
      <c r="K774" s="434"/>
      <c r="L774" s="434"/>
      <c r="M774" s="434"/>
      <c r="N774" s="434"/>
      <c r="O774" s="434"/>
      <c r="P774" s="434"/>
      <c r="Q774" s="434"/>
      <c r="R774" s="434"/>
      <c r="S774" s="434"/>
      <c r="T774" s="434"/>
      <c r="U774" s="434"/>
      <c r="V774" s="434"/>
      <c r="W774" s="434"/>
      <c r="X774" s="434"/>
      <c r="Y774" s="434"/>
      <c r="Z774" s="434"/>
      <c r="AA774" s="434"/>
      <c r="AB774" s="434"/>
      <c r="AC774" s="434"/>
      <c r="AD774" s="434"/>
      <c r="AE774" s="434"/>
      <c r="AF774" s="434"/>
      <c r="AG774" s="434"/>
    </row>
    <row r="775" spans="1:33" ht="14.25" customHeight="1">
      <c r="A775" s="434"/>
      <c r="B775" s="575"/>
      <c r="C775" s="434"/>
      <c r="D775" s="434"/>
      <c r="E775" s="434"/>
      <c r="F775" s="434"/>
      <c r="G775" s="434"/>
      <c r="H775" s="434"/>
      <c r="I775" s="434"/>
      <c r="J775" s="575"/>
      <c r="K775" s="434"/>
      <c r="L775" s="434"/>
      <c r="M775" s="434"/>
      <c r="N775" s="434"/>
      <c r="O775" s="434"/>
      <c r="P775" s="434"/>
      <c r="Q775" s="434"/>
      <c r="R775" s="434"/>
      <c r="S775" s="434"/>
      <c r="T775" s="434"/>
      <c r="U775" s="434"/>
      <c r="V775" s="434"/>
      <c r="W775" s="434"/>
      <c r="X775" s="434"/>
      <c r="Y775" s="434"/>
      <c r="Z775" s="434"/>
      <c r="AA775" s="434"/>
      <c r="AB775" s="434"/>
      <c r="AC775" s="434"/>
      <c r="AD775" s="434"/>
      <c r="AE775" s="434"/>
      <c r="AF775" s="434"/>
      <c r="AG775" s="434"/>
    </row>
    <row r="776" spans="1:33" ht="14.25" customHeight="1">
      <c r="A776" s="434"/>
      <c r="B776" s="575"/>
      <c r="C776" s="434"/>
      <c r="D776" s="434"/>
      <c r="E776" s="434"/>
      <c r="F776" s="434"/>
      <c r="G776" s="434"/>
      <c r="H776" s="434"/>
      <c r="I776" s="434"/>
      <c r="J776" s="575"/>
      <c r="K776" s="434"/>
      <c r="L776" s="434"/>
      <c r="M776" s="434"/>
      <c r="N776" s="434"/>
      <c r="O776" s="434"/>
      <c r="P776" s="434"/>
      <c r="Q776" s="434"/>
      <c r="R776" s="434"/>
      <c r="S776" s="434"/>
      <c r="T776" s="434"/>
      <c r="U776" s="434"/>
      <c r="V776" s="434"/>
      <c r="W776" s="434"/>
      <c r="X776" s="434"/>
      <c r="Y776" s="434"/>
      <c r="Z776" s="434"/>
      <c r="AA776" s="434"/>
      <c r="AB776" s="434"/>
      <c r="AC776" s="434"/>
      <c r="AD776" s="434"/>
      <c r="AE776" s="434"/>
      <c r="AF776" s="434"/>
      <c r="AG776" s="434"/>
    </row>
    <row r="777" spans="1:33" ht="14.25" customHeight="1">
      <c r="A777" s="434"/>
      <c r="B777" s="575"/>
      <c r="C777" s="434"/>
      <c r="D777" s="434"/>
      <c r="E777" s="434"/>
      <c r="F777" s="434"/>
      <c r="G777" s="434"/>
      <c r="H777" s="434"/>
      <c r="I777" s="434"/>
      <c r="J777" s="575"/>
      <c r="K777" s="434"/>
      <c r="L777" s="434"/>
      <c r="M777" s="434"/>
      <c r="N777" s="434"/>
      <c r="O777" s="434"/>
      <c r="P777" s="434"/>
      <c r="Q777" s="434"/>
      <c r="R777" s="434"/>
      <c r="S777" s="434"/>
      <c r="T777" s="434"/>
      <c r="U777" s="434"/>
      <c r="V777" s="434"/>
      <c r="W777" s="434"/>
      <c r="X777" s="434"/>
      <c r="Y777" s="434"/>
      <c r="Z777" s="434"/>
      <c r="AA777" s="434"/>
      <c r="AB777" s="434"/>
      <c r="AC777" s="434"/>
      <c r="AD777" s="434"/>
      <c r="AE777" s="434"/>
      <c r="AF777" s="434"/>
      <c r="AG777" s="434"/>
    </row>
    <row r="778" spans="1:33" ht="14.25" customHeight="1">
      <c r="A778" s="434"/>
      <c r="B778" s="575"/>
      <c r="C778" s="434"/>
      <c r="D778" s="434"/>
      <c r="E778" s="434"/>
      <c r="F778" s="434"/>
      <c r="G778" s="434"/>
      <c r="H778" s="434"/>
      <c r="I778" s="434"/>
      <c r="J778" s="575"/>
      <c r="K778" s="434"/>
      <c r="L778" s="434"/>
      <c r="M778" s="434"/>
      <c r="N778" s="434"/>
      <c r="O778" s="434"/>
      <c r="P778" s="434"/>
      <c r="Q778" s="434"/>
      <c r="R778" s="434"/>
      <c r="S778" s="434"/>
      <c r="T778" s="434"/>
      <c r="U778" s="434"/>
      <c r="V778" s="434"/>
      <c r="W778" s="434"/>
      <c r="X778" s="434"/>
      <c r="Y778" s="434"/>
      <c r="Z778" s="434"/>
      <c r="AA778" s="434"/>
      <c r="AB778" s="434"/>
      <c r="AC778" s="434"/>
      <c r="AD778" s="434"/>
      <c r="AE778" s="434"/>
      <c r="AF778" s="434"/>
      <c r="AG778" s="434"/>
    </row>
    <row r="779" spans="1:33" ht="14.25" customHeight="1">
      <c r="A779" s="434"/>
      <c r="B779" s="575"/>
      <c r="C779" s="434"/>
      <c r="D779" s="434"/>
      <c r="E779" s="434"/>
      <c r="F779" s="434"/>
      <c r="G779" s="434"/>
      <c r="H779" s="434"/>
      <c r="I779" s="434"/>
      <c r="J779" s="575"/>
      <c r="K779" s="434"/>
      <c r="L779" s="434"/>
      <c r="M779" s="434"/>
      <c r="N779" s="434"/>
      <c r="O779" s="434"/>
      <c r="P779" s="434"/>
      <c r="Q779" s="434"/>
      <c r="R779" s="434"/>
      <c r="S779" s="434"/>
      <c r="T779" s="434"/>
      <c r="U779" s="434"/>
      <c r="V779" s="434"/>
      <c r="W779" s="434"/>
      <c r="X779" s="434"/>
      <c r="Y779" s="434"/>
      <c r="Z779" s="434"/>
      <c r="AA779" s="434"/>
      <c r="AB779" s="434"/>
      <c r="AC779" s="434"/>
      <c r="AD779" s="434"/>
      <c r="AE779" s="434"/>
      <c r="AF779" s="434"/>
      <c r="AG779" s="434"/>
    </row>
    <row r="780" spans="1:33" ht="14.25" customHeight="1">
      <c r="A780" s="434"/>
      <c r="B780" s="575"/>
      <c r="C780" s="434"/>
      <c r="D780" s="434"/>
      <c r="E780" s="434"/>
      <c r="F780" s="434"/>
      <c r="G780" s="434"/>
      <c r="H780" s="434"/>
      <c r="I780" s="434"/>
      <c r="J780" s="575"/>
      <c r="K780" s="434"/>
      <c r="L780" s="434"/>
      <c r="M780" s="434"/>
      <c r="N780" s="434"/>
      <c r="O780" s="434"/>
      <c r="P780" s="434"/>
      <c r="Q780" s="434"/>
      <c r="R780" s="434"/>
      <c r="S780" s="434"/>
      <c r="T780" s="434"/>
      <c r="U780" s="434"/>
      <c r="V780" s="434"/>
      <c r="W780" s="434"/>
      <c r="X780" s="434"/>
      <c r="Y780" s="434"/>
      <c r="Z780" s="434"/>
      <c r="AA780" s="434"/>
      <c r="AB780" s="434"/>
      <c r="AC780" s="434"/>
      <c r="AD780" s="434"/>
      <c r="AE780" s="434"/>
      <c r="AF780" s="434"/>
      <c r="AG780" s="434"/>
    </row>
    <row r="781" spans="1:33" ht="14.25" customHeight="1">
      <c r="A781" s="434"/>
      <c r="B781" s="575"/>
      <c r="C781" s="434"/>
      <c r="D781" s="434"/>
      <c r="E781" s="434"/>
      <c r="F781" s="434"/>
      <c r="G781" s="434"/>
      <c r="H781" s="434"/>
      <c r="I781" s="434"/>
      <c r="J781" s="575"/>
      <c r="K781" s="434"/>
      <c r="L781" s="434"/>
      <c r="M781" s="434"/>
      <c r="N781" s="434"/>
      <c r="O781" s="434"/>
      <c r="P781" s="434"/>
      <c r="Q781" s="434"/>
      <c r="R781" s="434"/>
      <c r="S781" s="434"/>
      <c r="T781" s="434"/>
      <c r="U781" s="434"/>
      <c r="V781" s="434"/>
      <c r="W781" s="434"/>
      <c r="X781" s="434"/>
      <c r="Y781" s="434"/>
      <c r="Z781" s="434"/>
      <c r="AA781" s="434"/>
      <c r="AB781" s="434"/>
      <c r="AC781" s="434"/>
      <c r="AD781" s="434"/>
      <c r="AE781" s="434"/>
      <c r="AF781" s="434"/>
      <c r="AG781" s="434"/>
    </row>
    <row r="782" spans="1:33" ht="14.25" customHeight="1">
      <c r="A782" s="434"/>
      <c r="B782" s="575"/>
      <c r="C782" s="434"/>
      <c r="D782" s="434"/>
      <c r="E782" s="434"/>
      <c r="F782" s="434"/>
      <c r="G782" s="434"/>
      <c r="H782" s="434"/>
      <c r="I782" s="434"/>
      <c r="J782" s="575"/>
      <c r="K782" s="434"/>
      <c r="L782" s="434"/>
      <c r="M782" s="434"/>
      <c r="N782" s="434"/>
      <c r="O782" s="434"/>
      <c r="P782" s="434"/>
      <c r="Q782" s="434"/>
      <c r="R782" s="434"/>
      <c r="S782" s="434"/>
      <c r="T782" s="434"/>
      <c r="U782" s="434"/>
      <c r="V782" s="434"/>
      <c r="W782" s="434"/>
      <c r="X782" s="434"/>
      <c r="Y782" s="434"/>
      <c r="Z782" s="434"/>
      <c r="AA782" s="434"/>
      <c r="AB782" s="434"/>
      <c r="AC782" s="434"/>
      <c r="AD782" s="434"/>
      <c r="AE782" s="434"/>
      <c r="AF782" s="434"/>
      <c r="AG782" s="434"/>
    </row>
    <row r="783" spans="1:33" ht="14.25" customHeight="1">
      <c r="A783" s="434"/>
      <c r="B783" s="575"/>
      <c r="C783" s="434"/>
      <c r="D783" s="434"/>
      <c r="E783" s="434"/>
      <c r="F783" s="434"/>
      <c r="G783" s="434"/>
      <c r="H783" s="434"/>
      <c r="I783" s="434"/>
      <c r="J783" s="575"/>
      <c r="K783" s="434"/>
      <c r="L783" s="434"/>
      <c r="M783" s="434"/>
      <c r="N783" s="434"/>
      <c r="O783" s="434"/>
      <c r="P783" s="434"/>
      <c r="Q783" s="434"/>
      <c r="R783" s="434"/>
      <c r="S783" s="434"/>
      <c r="T783" s="434"/>
      <c r="U783" s="434"/>
      <c r="V783" s="434"/>
      <c r="W783" s="434"/>
      <c r="X783" s="434"/>
      <c r="Y783" s="434"/>
      <c r="Z783" s="434"/>
      <c r="AA783" s="434"/>
      <c r="AB783" s="434"/>
      <c r="AC783" s="434"/>
      <c r="AD783" s="434"/>
      <c r="AE783" s="434"/>
      <c r="AF783" s="434"/>
      <c r="AG783" s="434"/>
    </row>
    <row r="784" spans="1:33" ht="14.25" customHeight="1">
      <c r="A784" s="434"/>
      <c r="B784" s="575"/>
      <c r="C784" s="434"/>
      <c r="D784" s="434"/>
      <c r="E784" s="434"/>
      <c r="F784" s="434"/>
      <c r="G784" s="434"/>
      <c r="H784" s="434"/>
      <c r="I784" s="434"/>
      <c r="J784" s="575"/>
      <c r="K784" s="434"/>
      <c r="L784" s="434"/>
      <c r="M784" s="434"/>
      <c r="N784" s="434"/>
      <c r="O784" s="434"/>
      <c r="P784" s="434"/>
      <c r="Q784" s="434"/>
      <c r="R784" s="434"/>
      <c r="S784" s="434"/>
      <c r="T784" s="434"/>
      <c r="U784" s="434"/>
      <c r="V784" s="434"/>
      <c r="W784" s="434"/>
      <c r="X784" s="434"/>
      <c r="Y784" s="434"/>
      <c r="Z784" s="434"/>
      <c r="AA784" s="434"/>
      <c r="AB784" s="434"/>
      <c r="AC784" s="434"/>
      <c r="AD784" s="434"/>
      <c r="AE784" s="434"/>
      <c r="AF784" s="434"/>
      <c r="AG784" s="434"/>
    </row>
    <row r="785" spans="1:33" ht="14.25" customHeight="1">
      <c r="A785" s="434"/>
      <c r="B785" s="575"/>
      <c r="C785" s="434"/>
      <c r="D785" s="434"/>
      <c r="E785" s="434"/>
      <c r="F785" s="434"/>
      <c r="G785" s="434"/>
      <c r="H785" s="434"/>
      <c r="I785" s="434"/>
      <c r="J785" s="575"/>
      <c r="K785" s="434"/>
      <c r="L785" s="434"/>
      <c r="M785" s="434"/>
      <c r="N785" s="434"/>
      <c r="O785" s="434"/>
      <c r="P785" s="434"/>
      <c r="Q785" s="434"/>
      <c r="R785" s="434"/>
      <c r="S785" s="434"/>
      <c r="T785" s="434"/>
      <c r="U785" s="434"/>
      <c r="V785" s="434"/>
      <c r="W785" s="434"/>
      <c r="X785" s="434"/>
      <c r="Y785" s="434"/>
      <c r="Z785" s="434"/>
      <c r="AA785" s="434"/>
      <c r="AB785" s="434"/>
      <c r="AC785" s="434"/>
      <c r="AD785" s="434"/>
      <c r="AE785" s="434"/>
      <c r="AF785" s="434"/>
      <c r="AG785" s="434"/>
    </row>
    <row r="786" spans="1:33" ht="14.25" customHeight="1">
      <c r="A786" s="434"/>
      <c r="B786" s="575"/>
      <c r="C786" s="434"/>
      <c r="D786" s="434"/>
      <c r="E786" s="434"/>
      <c r="F786" s="434"/>
      <c r="G786" s="434"/>
      <c r="H786" s="434"/>
      <c r="I786" s="434"/>
      <c r="J786" s="575"/>
      <c r="K786" s="434"/>
      <c r="L786" s="434"/>
      <c r="M786" s="434"/>
      <c r="N786" s="434"/>
      <c r="O786" s="434"/>
      <c r="P786" s="434"/>
      <c r="Q786" s="434"/>
      <c r="R786" s="434"/>
      <c r="S786" s="434"/>
      <c r="T786" s="434"/>
      <c r="U786" s="434"/>
      <c r="V786" s="434"/>
      <c r="W786" s="434"/>
      <c r="X786" s="434"/>
      <c r="Y786" s="434"/>
      <c r="Z786" s="434"/>
      <c r="AA786" s="434"/>
      <c r="AB786" s="434"/>
      <c r="AC786" s="434"/>
      <c r="AD786" s="434"/>
      <c r="AE786" s="434"/>
      <c r="AF786" s="434"/>
      <c r="AG786" s="434"/>
    </row>
    <row r="787" spans="1:33" ht="14.25" customHeight="1">
      <c r="A787" s="434"/>
      <c r="B787" s="575"/>
      <c r="C787" s="434"/>
      <c r="D787" s="434"/>
      <c r="E787" s="434"/>
      <c r="F787" s="434"/>
      <c r="G787" s="434"/>
      <c r="H787" s="434"/>
      <c r="I787" s="434"/>
      <c r="J787" s="575"/>
      <c r="K787" s="434"/>
      <c r="L787" s="434"/>
      <c r="M787" s="434"/>
      <c r="N787" s="434"/>
      <c r="O787" s="434"/>
      <c r="P787" s="434"/>
      <c r="Q787" s="434"/>
      <c r="R787" s="434"/>
      <c r="S787" s="434"/>
      <c r="T787" s="434"/>
      <c r="U787" s="434"/>
      <c r="V787" s="434"/>
      <c r="W787" s="434"/>
      <c r="X787" s="434"/>
      <c r="Y787" s="434"/>
      <c r="Z787" s="434"/>
      <c r="AA787" s="434"/>
      <c r="AB787" s="434"/>
      <c r="AC787" s="434"/>
      <c r="AD787" s="434"/>
      <c r="AE787" s="434"/>
      <c r="AF787" s="434"/>
      <c r="AG787" s="434"/>
    </row>
    <row r="788" spans="1:33" ht="14.25" customHeight="1">
      <c r="A788" s="434"/>
      <c r="B788" s="575"/>
      <c r="C788" s="434"/>
      <c r="D788" s="434"/>
      <c r="E788" s="434"/>
      <c r="F788" s="434"/>
      <c r="G788" s="434"/>
      <c r="H788" s="434"/>
      <c r="I788" s="434"/>
      <c r="J788" s="575"/>
      <c r="K788" s="434"/>
      <c r="L788" s="434"/>
      <c r="M788" s="434"/>
      <c r="N788" s="434"/>
      <c r="O788" s="434"/>
      <c r="P788" s="434"/>
      <c r="Q788" s="434"/>
      <c r="R788" s="434"/>
      <c r="S788" s="434"/>
      <c r="T788" s="434"/>
      <c r="U788" s="434"/>
      <c r="V788" s="434"/>
      <c r="W788" s="434"/>
      <c r="X788" s="434"/>
      <c r="Y788" s="434"/>
      <c r="Z788" s="434"/>
      <c r="AA788" s="434"/>
      <c r="AB788" s="434"/>
      <c r="AC788" s="434"/>
      <c r="AD788" s="434"/>
      <c r="AE788" s="434"/>
      <c r="AF788" s="434"/>
      <c r="AG788" s="434"/>
    </row>
    <row r="789" spans="1:33" ht="14.25" customHeight="1">
      <c r="A789" s="434"/>
      <c r="B789" s="575"/>
      <c r="C789" s="434"/>
      <c r="D789" s="434"/>
      <c r="E789" s="434"/>
      <c r="F789" s="434"/>
      <c r="G789" s="434"/>
      <c r="H789" s="434"/>
      <c r="I789" s="434"/>
      <c r="J789" s="575"/>
      <c r="K789" s="434"/>
      <c r="L789" s="434"/>
      <c r="M789" s="434"/>
      <c r="N789" s="434"/>
      <c r="O789" s="434"/>
      <c r="P789" s="434"/>
      <c r="Q789" s="434"/>
      <c r="R789" s="434"/>
      <c r="S789" s="434"/>
      <c r="T789" s="434"/>
      <c r="U789" s="434"/>
      <c r="V789" s="434"/>
      <c r="W789" s="434"/>
      <c r="X789" s="434"/>
      <c r="Y789" s="434"/>
      <c r="Z789" s="434"/>
      <c r="AA789" s="434"/>
      <c r="AB789" s="434"/>
      <c r="AC789" s="434"/>
      <c r="AD789" s="434"/>
      <c r="AE789" s="434"/>
      <c r="AF789" s="434"/>
      <c r="AG789" s="434"/>
    </row>
    <row r="790" spans="1:33" ht="14.25" customHeight="1">
      <c r="A790" s="434"/>
      <c r="B790" s="575"/>
      <c r="C790" s="434"/>
      <c r="D790" s="434"/>
      <c r="E790" s="434"/>
      <c r="F790" s="434"/>
      <c r="G790" s="434"/>
      <c r="H790" s="434"/>
      <c r="I790" s="434"/>
      <c r="J790" s="575"/>
      <c r="K790" s="434"/>
      <c r="L790" s="434"/>
      <c r="M790" s="434"/>
      <c r="N790" s="434"/>
      <c r="O790" s="434"/>
      <c r="P790" s="434"/>
      <c r="Q790" s="434"/>
      <c r="R790" s="434"/>
      <c r="S790" s="434"/>
      <c r="T790" s="434"/>
      <c r="U790" s="434"/>
      <c r="V790" s="434"/>
      <c r="W790" s="434"/>
      <c r="X790" s="434"/>
      <c r="Y790" s="434"/>
      <c r="Z790" s="434"/>
      <c r="AA790" s="434"/>
      <c r="AB790" s="434"/>
      <c r="AC790" s="434"/>
      <c r="AD790" s="434"/>
      <c r="AE790" s="434"/>
      <c r="AF790" s="434"/>
      <c r="AG790" s="434"/>
    </row>
    <row r="791" spans="1:33" ht="14.25" customHeight="1">
      <c r="A791" s="434"/>
      <c r="B791" s="575"/>
      <c r="C791" s="434"/>
      <c r="D791" s="434"/>
      <c r="E791" s="434"/>
      <c r="F791" s="434"/>
      <c r="G791" s="434"/>
      <c r="H791" s="434"/>
      <c r="I791" s="434"/>
      <c r="J791" s="575"/>
      <c r="K791" s="434"/>
      <c r="L791" s="434"/>
      <c r="M791" s="434"/>
      <c r="N791" s="434"/>
      <c r="O791" s="434"/>
      <c r="P791" s="434"/>
      <c r="Q791" s="434"/>
      <c r="R791" s="434"/>
      <c r="S791" s="434"/>
      <c r="T791" s="434"/>
      <c r="U791" s="434"/>
      <c r="V791" s="434"/>
      <c r="W791" s="434"/>
      <c r="X791" s="434"/>
      <c r="Y791" s="434"/>
      <c r="Z791" s="434"/>
      <c r="AA791" s="434"/>
      <c r="AB791" s="434"/>
      <c r="AC791" s="434"/>
      <c r="AD791" s="434"/>
      <c r="AE791" s="434"/>
      <c r="AF791" s="434"/>
      <c r="AG791" s="434"/>
    </row>
    <row r="792" spans="1:33" ht="14.25" customHeight="1">
      <c r="A792" s="434"/>
      <c r="B792" s="575"/>
      <c r="C792" s="434"/>
      <c r="D792" s="434"/>
      <c r="E792" s="434"/>
      <c r="F792" s="434"/>
      <c r="G792" s="434"/>
      <c r="H792" s="434"/>
      <c r="I792" s="434"/>
      <c r="J792" s="575"/>
      <c r="K792" s="434"/>
      <c r="L792" s="434"/>
      <c r="M792" s="434"/>
      <c r="N792" s="434"/>
      <c r="O792" s="434"/>
      <c r="P792" s="434"/>
      <c r="Q792" s="434"/>
      <c r="R792" s="434"/>
      <c r="S792" s="434"/>
      <c r="T792" s="434"/>
      <c r="U792" s="434"/>
      <c r="V792" s="434"/>
      <c r="W792" s="434"/>
      <c r="X792" s="434"/>
      <c r="Y792" s="434"/>
      <c r="Z792" s="434"/>
      <c r="AA792" s="434"/>
      <c r="AB792" s="434"/>
      <c r="AC792" s="434"/>
      <c r="AD792" s="434"/>
      <c r="AE792" s="434"/>
      <c r="AF792" s="434"/>
      <c r="AG792" s="434"/>
    </row>
    <row r="793" spans="1:33" ht="14.25" customHeight="1">
      <c r="A793" s="434"/>
      <c r="B793" s="575"/>
      <c r="C793" s="434"/>
      <c r="D793" s="434"/>
      <c r="E793" s="434"/>
      <c r="F793" s="434"/>
      <c r="G793" s="434"/>
      <c r="H793" s="434"/>
      <c r="I793" s="434"/>
      <c r="J793" s="575"/>
      <c r="K793" s="434"/>
      <c r="L793" s="434"/>
      <c r="M793" s="434"/>
      <c r="N793" s="434"/>
      <c r="O793" s="434"/>
      <c r="P793" s="434"/>
      <c r="Q793" s="434"/>
      <c r="R793" s="434"/>
      <c r="S793" s="434"/>
      <c r="T793" s="434"/>
      <c r="U793" s="434"/>
      <c r="V793" s="434"/>
      <c r="W793" s="434"/>
      <c r="X793" s="434"/>
      <c r="Y793" s="434"/>
      <c r="Z793" s="434"/>
      <c r="AA793" s="434"/>
      <c r="AB793" s="434"/>
      <c r="AC793" s="434"/>
      <c r="AD793" s="434"/>
      <c r="AE793" s="434"/>
      <c r="AF793" s="434"/>
      <c r="AG793" s="434"/>
    </row>
    <row r="794" spans="1:33" ht="14.25" customHeight="1">
      <c r="A794" s="434"/>
      <c r="B794" s="575"/>
      <c r="C794" s="434"/>
      <c r="D794" s="434"/>
      <c r="E794" s="434"/>
      <c r="F794" s="434"/>
      <c r="G794" s="434"/>
      <c r="H794" s="434"/>
      <c r="I794" s="434"/>
      <c r="J794" s="575"/>
      <c r="K794" s="434"/>
      <c r="L794" s="434"/>
      <c r="M794" s="434"/>
      <c r="N794" s="434"/>
      <c r="O794" s="434"/>
      <c r="P794" s="434"/>
      <c r="Q794" s="434"/>
      <c r="R794" s="434"/>
      <c r="S794" s="434"/>
      <c r="T794" s="434"/>
      <c r="U794" s="434"/>
      <c r="V794" s="434"/>
      <c r="W794" s="434"/>
      <c r="X794" s="434"/>
      <c r="Y794" s="434"/>
      <c r="Z794" s="434"/>
      <c r="AA794" s="434"/>
      <c r="AB794" s="434"/>
      <c r="AC794" s="434"/>
      <c r="AD794" s="434"/>
      <c r="AE794" s="434"/>
      <c r="AF794" s="434"/>
      <c r="AG794" s="434"/>
    </row>
    <row r="795" spans="1:33" ht="14.25" customHeight="1">
      <c r="A795" s="434"/>
      <c r="B795" s="575"/>
      <c r="C795" s="434"/>
      <c r="D795" s="434"/>
      <c r="E795" s="434"/>
      <c r="F795" s="434"/>
      <c r="G795" s="434"/>
      <c r="H795" s="434"/>
      <c r="I795" s="434"/>
      <c r="J795" s="575"/>
      <c r="K795" s="434"/>
      <c r="L795" s="434"/>
      <c r="M795" s="434"/>
      <c r="N795" s="434"/>
      <c r="O795" s="434"/>
      <c r="P795" s="434"/>
      <c r="Q795" s="434"/>
      <c r="R795" s="434"/>
      <c r="S795" s="434"/>
      <c r="T795" s="434"/>
      <c r="U795" s="434"/>
      <c r="V795" s="434"/>
      <c r="W795" s="434"/>
      <c r="X795" s="434"/>
      <c r="Y795" s="434"/>
      <c r="Z795" s="434"/>
      <c r="AA795" s="434"/>
      <c r="AB795" s="434"/>
      <c r="AC795" s="434"/>
      <c r="AD795" s="434"/>
      <c r="AE795" s="434"/>
      <c r="AF795" s="434"/>
      <c r="AG795" s="434"/>
    </row>
    <row r="796" spans="1:33" ht="14.25" customHeight="1">
      <c r="A796" s="434"/>
      <c r="B796" s="575"/>
      <c r="C796" s="434"/>
      <c r="D796" s="434"/>
      <c r="E796" s="434"/>
      <c r="F796" s="434"/>
      <c r="G796" s="434"/>
      <c r="H796" s="434"/>
      <c r="I796" s="434"/>
      <c r="J796" s="575"/>
      <c r="K796" s="434"/>
      <c r="L796" s="434"/>
      <c r="M796" s="434"/>
      <c r="N796" s="434"/>
      <c r="O796" s="434"/>
      <c r="P796" s="434"/>
      <c r="Q796" s="434"/>
      <c r="R796" s="434"/>
      <c r="S796" s="434"/>
      <c r="T796" s="434"/>
      <c r="U796" s="434"/>
      <c r="V796" s="434"/>
      <c r="W796" s="434"/>
      <c r="X796" s="434"/>
      <c r="Y796" s="434"/>
      <c r="Z796" s="434"/>
      <c r="AA796" s="434"/>
      <c r="AB796" s="434"/>
      <c r="AC796" s="434"/>
      <c r="AD796" s="434"/>
      <c r="AE796" s="434"/>
      <c r="AF796" s="434"/>
      <c r="AG796" s="434"/>
    </row>
    <row r="797" spans="1:33" ht="14.25" customHeight="1">
      <c r="A797" s="434"/>
      <c r="B797" s="575"/>
      <c r="C797" s="434"/>
      <c r="D797" s="434"/>
      <c r="E797" s="434"/>
      <c r="F797" s="434"/>
      <c r="G797" s="434"/>
      <c r="H797" s="434"/>
      <c r="I797" s="434"/>
      <c r="J797" s="575"/>
      <c r="K797" s="434"/>
      <c r="L797" s="434"/>
      <c r="M797" s="434"/>
      <c r="N797" s="434"/>
      <c r="O797" s="434"/>
      <c r="P797" s="434"/>
      <c r="Q797" s="434"/>
      <c r="R797" s="434"/>
      <c r="S797" s="434"/>
      <c r="T797" s="434"/>
      <c r="U797" s="434"/>
      <c r="V797" s="434"/>
      <c r="W797" s="434"/>
      <c r="X797" s="434"/>
      <c r="Y797" s="434"/>
      <c r="Z797" s="434"/>
      <c r="AA797" s="434"/>
      <c r="AB797" s="434"/>
      <c r="AC797" s="434"/>
      <c r="AD797" s="434"/>
      <c r="AE797" s="434"/>
      <c r="AF797" s="434"/>
      <c r="AG797" s="434"/>
    </row>
    <row r="798" spans="1:33" ht="14.25" customHeight="1">
      <c r="A798" s="434"/>
      <c r="B798" s="575"/>
      <c r="C798" s="434"/>
      <c r="D798" s="434"/>
      <c r="E798" s="434"/>
      <c r="F798" s="434"/>
      <c r="G798" s="434"/>
      <c r="H798" s="434"/>
      <c r="I798" s="434"/>
      <c r="J798" s="575"/>
      <c r="K798" s="434"/>
      <c r="L798" s="434"/>
      <c r="M798" s="434"/>
      <c r="N798" s="434"/>
      <c r="O798" s="434"/>
      <c r="P798" s="434"/>
      <c r="Q798" s="434"/>
      <c r="R798" s="434"/>
      <c r="S798" s="434"/>
      <c r="T798" s="434"/>
      <c r="U798" s="434"/>
      <c r="V798" s="434"/>
      <c r="W798" s="434"/>
      <c r="X798" s="434"/>
      <c r="Y798" s="434"/>
      <c r="Z798" s="434"/>
      <c r="AA798" s="434"/>
      <c r="AB798" s="434"/>
      <c r="AC798" s="434"/>
      <c r="AD798" s="434"/>
      <c r="AE798" s="434"/>
      <c r="AF798" s="434"/>
      <c r="AG798" s="434"/>
    </row>
    <row r="799" spans="1:33" ht="14.25" customHeight="1">
      <c r="A799" s="434"/>
      <c r="B799" s="575"/>
      <c r="C799" s="434"/>
      <c r="D799" s="434"/>
      <c r="E799" s="434"/>
      <c r="F799" s="434"/>
      <c r="G799" s="434"/>
      <c r="H799" s="434"/>
      <c r="I799" s="434"/>
      <c r="J799" s="575"/>
      <c r="K799" s="434"/>
      <c r="L799" s="434"/>
      <c r="M799" s="434"/>
      <c r="N799" s="434"/>
      <c r="O799" s="434"/>
      <c r="P799" s="434"/>
      <c r="Q799" s="434"/>
      <c r="R799" s="434"/>
      <c r="S799" s="434"/>
      <c r="T799" s="434"/>
      <c r="U799" s="434"/>
      <c r="V799" s="434"/>
      <c r="W799" s="434"/>
      <c r="X799" s="434"/>
      <c r="Y799" s="434"/>
      <c r="Z799" s="434"/>
      <c r="AA799" s="434"/>
      <c r="AB799" s="434"/>
      <c r="AC799" s="434"/>
      <c r="AD799" s="434"/>
      <c r="AE799" s="434"/>
      <c r="AF799" s="434"/>
      <c r="AG799" s="434"/>
    </row>
    <row r="800" spans="1:33" ht="14.25" customHeight="1">
      <c r="A800" s="434"/>
      <c r="B800" s="575"/>
      <c r="C800" s="434"/>
      <c r="D800" s="434"/>
      <c r="E800" s="434"/>
      <c r="F800" s="434"/>
      <c r="G800" s="434"/>
      <c r="H800" s="434"/>
      <c r="I800" s="434"/>
      <c r="J800" s="575"/>
      <c r="K800" s="434"/>
      <c r="L800" s="434"/>
      <c r="M800" s="434"/>
      <c r="N800" s="434"/>
      <c r="O800" s="434"/>
      <c r="P800" s="434"/>
      <c r="Q800" s="434"/>
      <c r="R800" s="434"/>
      <c r="S800" s="434"/>
      <c r="T800" s="434"/>
      <c r="U800" s="434"/>
      <c r="V800" s="434"/>
      <c r="W800" s="434"/>
      <c r="X800" s="434"/>
      <c r="Y800" s="434"/>
      <c r="Z800" s="434"/>
      <c r="AA800" s="434"/>
      <c r="AB800" s="434"/>
      <c r="AC800" s="434"/>
      <c r="AD800" s="434"/>
      <c r="AE800" s="434"/>
      <c r="AF800" s="434"/>
      <c r="AG800" s="434"/>
    </row>
    <row r="801" spans="1:33" ht="14.25" customHeight="1">
      <c r="A801" s="434"/>
      <c r="B801" s="575"/>
      <c r="C801" s="434"/>
      <c r="D801" s="434"/>
      <c r="E801" s="434"/>
      <c r="F801" s="434"/>
      <c r="G801" s="434"/>
      <c r="H801" s="434"/>
      <c r="I801" s="434"/>
      <c r="J801" s="575"/>
      <c r="K801" s="434"/>
      <c r="L801" s="434"/>
      <c r="M801" s="434"/>
      <c r="N801" s="434"/>
      <c r="O801" s="434"/>
      <c r="P801" s="434"/>
      <c r="Q801" s="434"/>
      <c r="R801" s="434"/>
      <c r="S801" s="434"/>
      <c r="T801" s="434"/>
      <c r="U801" s="434"/>
      <c r="V801" s="434"/>
      <c r="W801" s="434"/>
      <c r="X801" s="434"/>
      <c r="Y801" s="434"/>
      <c r="Z801" s="434"/>
      <c r="AA801" s="434"/>
      <c r="AB801" s="434"/>
      <c r="AC801" s="434"/>
      <c r="AD801" s="434"/>
      <c r="AE801" s="434"/>
      <c r="AF801" s="434"/>
      <c r="AG801" s="434"/>
    </row>
    <row r="802" spans="1:33" ht="14.25" customHeight="1">
      <c r="A802" s="434"/>
      <c r="B802" s="575"/>
      <c r="C802" s="434"/>
      <c r="D802" s="434"/>
      <c r="E802" s="434"/>
      <c r="F802" s="434"/>
      <c r="G802" s="434"/>
      <c r="H802" s="434"/>
      <c r="I802" s="434"/>
      <c r="J802" s="575"/>
      <c r="K802" s="434"/>
      <c r="L802" s="434"/>
      <c r="M802" s="434"/>
      <c r="N802" s="434"/>
      <c r="O802" s="434"/>
      <c r="P802" s="434"/>
      <c r="Q802" s="434"/>
      <c r="R802" s="434"/>
      <c r="S802" s="434"/>
      <c r="T802" s="434"/>
      <c r="U802" s="434"/>
      <c r="V802" s="434"/>
      <c r="W802" s="434"/>
      <c r="X802" s="434"/>
      <c r="Y802" s="434"/>
      <c r="Z802" s="434"/>
      <c r="AA802" s="434"/>
      <c r="AB802" s="434"/>
      <c r="AC802" s="434"/>
      <c r="AD802" s="434"/>
      <c r="AE802" s="434"/>
      <c r="AF802" s="434"/>
      <c r="AG802" s="434"/>
    </row>
    <row r="803" spans="1:33" ht="14.25" customHeight="1">
      <c r="A803" s="434"/>
      <c r="B803" s="575"/>
      <c r="C803" s="434"/>
      <c r="D803" s="434"/>
      <c r="E803" s="434"/>
      <c r="F803" s="434"/>
      <c r="G803" s="434"/>
      <c r="H803" s="434"/>
      <c r="I803" s="434"/>
      <c r="J803" s="575"/>
      <c r="K803" s="434"/>
      <c r="L803" s="434"/>
      <c r="M803" s="434"/>
      <c r="N803" s="434"/>
      <c r="O803" s="434"/>
      <c r="P803" s="434"/>
      <c r="Q803" s="434"/>
      <c r="R803" s="434"/>
      <c r="S803" s="434"/>
      <c r="T803" s="434"/>
      <c r="U803" s="434"/>
      <c r="V803" s="434"/>
      <c r="W803" s="434"/>
      <c r="X803" s="434"/>
      <c r="Y803" s="434"/>
      <c r="Z803" s="434"/>
      <c r="AA803" s="434"/>
      <c r="AB803" s="434"/>
      <c r="AC803" s="434"/>
      <c r="AD803" s="434"/>
      <c r="AE803" s="434"/>
      <c r="AF803" s="434"/>
      <c r="AG803" s="434"/>
    </row>
    <row r="804" spans="1:33" ht="14.25" customHeight="1">
      <c r="A804" s="434"/>
      <c r="B804" s="575"/>
      <c r="C804" s="434"/>
      <c r="D804" s="434"/>
      <c r="E804" s="434"/>
      <c r="F804" s="434"/>
      <c r="G804" s="434"/>
      <c r="H804" s="434"/>
      <c r="I804" s="434"/>
      <c r="J804" s="575"/>
      <c r="K804" s="434"/>
      <c r="L804" s="434"/>
      <c r="M804" s="434"/>
      <c r="N804" s="434"/>
      <c r="O804" s="434"/>
      <c r="P804" s="434"/>
      <c r="Q804" s="434"/>
      <c r="R804" s="434"/>
      <c r="S804" s="434"/>
      <c r="T804" s="434"/>
      <c r="U804" s="434"/>
      <c r="V804" s="434"/>
      <c r="W804" s="434"/>
      <c r="X804" s="434"/>
      <c r="Y804" s="434"/>
      <c r="Z804" s="434"/>
      <c r="AA804" s="434"/>
      <c r="AB804" s="434"/>
      <c r="AC804" s="434"/>
      <c r="AD804" s="434"/>
      <c r="AE804" s="434"/>
      <c r="AF804" s="434"/>
      <c r="AG804" s="434"/>
    </row>
    <row r="805" spans="1:33" ht="14.25" customHeight="1">
      <c r="A805" s="434"/>
      <c r="B805" s="575"/>
      <c r="C805" s="434"/>
      <c r="D805" s="434"/>
      <c r="E805" s="434"/>
      <c r="F805" s="434"/>
      <c r="G805" s="434"/>
      <c r="H805" s="434"/>
      <c r="I805" s="434"/>
      <c r="J805" s="575"/>
      <c r="K805" s="434"/>
      <c r="L805" s="434"/>
      <c r="M805" s="434"/>
      <c r="N805" s="434"/>
      <c r="O805" s="434"/>
      <c r="P805" s="434"/>
      <c r="Q805" s="434"/>
      <c r="R805" s="434"/>
      <c r="S805" s="434"/>
      <c r="T805" s="434"/>
      <c r="U805" s="434"/>
      <c r="V805" s="434"/>
      <c r="W805" s="434"/>
      <c r="X805" s="434"/>
      <c r="Y805" s="434"/>
      <c r="Z805" s="434"/>
      <c r="AA805" s="434"/>
      <c r="AB805" s="434"/>
      <c r="AC805" s="434"/>
      <c r="AD805" s="434"/>
      <c r="AE805" s="434"/>
      <c r="AF805" s="434"/>
      <c r="AG805" s="434"/>
    </row>
    <row r="806" spans="1:33" ht="14.25" customHeight="1">
      <c r="A806" s="434"/>
      <c r="B806" s="575"/>
      <c r="C806" s="434"/>
      <c r="D806" s="434"/>
      <c r="E806" s="434"/>
      <c r="F806" s="434"/>
      <c r="G806" s="434"/>
      <c r="H806" s="434"/>
      <c r="I806" s="434"/>
      <c r="J806" s="575"/>
      <c r="K806" s="434"/>
      <c r="L806" s="434"/>
      <c r="M806" s="434"/>
      <c r="N806" s="434"/>
      <c r="O806" s="434"/>
      <c r="P806" s="434"/>
      <c r="Q806" s="434"/>
      <c r="R806" s="434"/>
      <c r="S806" s="434"/>
      <c r="T806" s="434"/>
      <c r="U806" s="434"/>
      <c r="V806" s="434"/>
      <c r="W806" s="434"/>
      <c r="X806" s="434"/>
      <c r="Y806" s="434"/>
      <c r="Z806" s="434"/>
      <c r="AA806" s="434"/>
      <c r="AB806" s="434"/>
      <c r="AC806" s="434"/>
      <c r="AD806" s="434"/>
      <c r="AE806" s="434"/>
      <c r="AF806" s="434"/>
      <c r="AG806" s="434"/>
    </row>
    <row r="807" spans="1:33" ht="14.25" customHeight="1">
      <c r="A807" s="434"/>
      <c r="B807" s="575"/>
      <c r="C807" s="434"/>
      <c r="D807" s="434"/>
      <c r="E807" s="434"/>
      <c r="F807" s="434"/>
      <c r="G807" s="434"/>
      <c r="H807" s="434"/>
      <c r="I807" s="434"/>
      <c r="J807" s="575"/>
      <c r="K807" s="434"/>
      <c r="L807" s="434"/>
      <c r="M807" s="434"/>
      <c r="N807" s="434"/>
      <c r="O807" s="434"/>
      <c r="P807" s="434"/>
      <c r="Q807" s="434"/>
      <c r="R807" s="434"/>
      <c r="S807" s="434"/>
      <c r="T807" s="434"/>
      <c r="U807" s="434"/>
      <c r="V807" s="434"/>
      <c r="W807" s="434"/>
      <c r="X807" s="434"/>
      <c r="Y807" s="434"/>
      <c r="Z807" s="434"/>
      <c r="AA807" s="434"/>
      <c r="AB807" s="434"/>
      <c r="AC807" s="434"/>
      <c r="AD807" s="434"/>
      <c r="AE807" s="434"/>
      <c r="AF807" s="434"/>
      <c r="AG807" s="434"/>
    </row>
    <row r="808" spans="1:33" ht="14.25" customHeight="1">
      <c r="A808" s="434"/>
      <c r="B808" s="575"/>
      <c r="C808" s="434"/>
      <c r="D808" s="434"/>
      <c r="E808" s="434"/>
      <c r="F808" s="434"/>
      <c r="G808" s="434"/>
      <c r="H808" s="434"/>
      <c r="I808" s="434"/>
      <c r="J808" s="575"/>
      <c r="K808" s="434"/>
      <c r="L808" s="434"/>
      <c r="M808" s="434"/>
      <c r="N808" s="434"/>
      <c r="O808" s="434"/>
      <c r="P808" s="434"/>
      <c r="Q808" s="434"/>
      <c r="R808" s="434"/>
      <c r="S808" s="434"/>
      <c r="T808" s="434"/>
      <c r="U808" s="434"/>
      <c r="V808" s="434"/>
      <c r="W808" s="434"/>
      <c r="X808" s="434"/>
      <c r="Y808" s="434"/>
      <c r="Z808" s="434"/>
      <c r="AA808" s="434"/>
      <c r="AB808" s="434"/>
      <c r="AC808" s="434"/>
      <c r="AD808" s="434"/>
      <c r="AE808" s="434"/>
      <c r="AF808" s="434"/>
      <c r="AG808" s="434"/>
    </row>
    <row r="809" spans="1:33" ht="14.25" customHeight="1">
      <c r="A809" s="434"/>
      <c r="B809" s="575"/>
      <c r="C809" s="434"/>
      <c r="D809" s="434"/>
      <c r="E809" s="434"/>
      <c r="F809" s="434"/>
      <c r="G809" s="434"/>
      <c r="H809" s="434"/>
      <c r="I809" s="434"/>
      <c r="J809" s="575"/>
      <c r="K809" s="434"/>
      <c r="L809" s="434"/>
      <c r="M809" s="434"/>
      <c r="N809" s="434"/>
      <c r="O809" s="434"/>
      <c r="P809" s="434"/>
      <c r="Q809" s="434"/>
      <c r="R809" s="434"/>
      <c r="S809" s="434"/>
      <c r="T809" s="434"/>
      <c r="U809" s="434"/>
      <c r="V809" s="434"/>
      <c r="W809" s="434"/>
      <c r="X809" s="434"/>
      <c r="Y809" s="434"/>
      <c r="Z809" s="434"/>
      <c r="AA809" s="434"/>
      <c r="AB809" s="434"/>
      <c r="AC809" s="434"/>
      <c r="AD809" s="434"/>
      <c r="AE809" s="434"/>
      <c r="AF809" s="434"/>
      <c r="AG809" s="434"/>
    </row>
    <row r="810" spans="1:33" ht="14.25" customHeight="1">
      <c r="A810" s="434"/>
      <c r="B810" s="575"/>
      <c r="C810" s="434"/>
      <c r="D810" s="434"/>
      <c r="E810" s="434"/>
      <c r="F810" s="434"/>
      <c r="G810" s="434"/>
      <c r="H810" s="434"/>
      <c r="I810" s="434"/>
      <c r="J810" s="575"/>
      <c r="K810" s="434"/>
      <c r="L810" s="434"/>
      <c r="M810" s="434"/>
      <c r="N810" s="434"/>
      <c r="O810" s="434"/>
      <c r="P810" s="434"/>
      <c r="Q810" s="434"/>
      <c r="R810" s="434"/>
      <c r="S810" s="434"/>
      <c r="T810" s="434"/>
      <c r="U810" s="434"/>
      <c r="V810" s="434"/>
      <c r="W810" s="434"/>
      <c r="X810" s="434"/>
      <c r="Y810" s="434"/>
      <c r="Z810" s="434"/>
      <c r="AA810" s="434"/>
      <c r="AB810" s="434"/>
      <c r="AC810" s="434"/>
      <c r="AD810" s="434"/>
      <c r="AE810" s="434"/>
      <c r="AF810" s="434"/>
      <c r="AG810" s="434"/>
    </row>
    <row r="811" spans="1:33" ht="14.25" customHeight="1">
      <c r="A811" s="434"/>
      <c r="B811" s="575"/>
      <c r="C811" s="434"/>
      <c r="D811" s="434"/>
      <c r="E811" s="434"/>
      <c r="F811" s="434"/>
      <c r="G811" s="434"/>
      <c r="H811" s="434"/>
      <c r="I811" s="434"/>
      <c r="J811" s="575"/>
      <c r="K811" s="434"/>
      <c r="L811" s="434"/>
      <c r="M811" s="434"/>
      <c r="N811" s="434"/>
      <c r="O811" s="434"/>
      <c r="P811" s="434"/>
      <c r="Q811" s="434"/>
      <c r="R811" s="434"/>
      <c r="S811" s="434"/>
      <c r="T811" s="434"/>
      <c r="U811" s="434"/>
      <c r="V811" s="434"/>
      <c r="W811" s="434"/>
      <c r="X811" s="434"/>
      <c r="Y811" s="434"/>
      <c r="Z811" s="434"/>
      <c r="AA811" s="434"/>
      <c r="AB811" s="434"/>
      <c r="AC811" s="434"/>
      <c r="AD811" s="434"/>
      <c r="AE811" s="434"/>
      <c r="AF811" s="434"/>
      <c r="AG811" s="434"/>
    </row>
    <row r="812" spans="1:33" ht="14.25" customHeight="1">
      <c r="A812" s="434"/>
      <c r="B812" s="575"/>
      <c r="C812" s="434"/>
      <c r="D812" s="434"/>
      <c r="E812" s="434"/>
      <c r="F812" s="434"/>
      <c r="G812" s="434"/>
      <c r="H812" s="434"/>
      <c r="I812" s="434"/>
      <c r="J812" s="575"/>
      <c r="K812" s="434"/>
      <c r="L812" s="434"/>
      <c r="M812" s="434"/>
      <c r="N812" s="434"/>
      <c r="O812" s="434"/>
      <c r="P812" s="434"/>
      <c r="Q812" s="434"/>
      <c r="R812" s="434"/>
      <c r="S812" s="434"/>
      <c r="T812" s="434"/>
      <c r="U812" s="434"/>
      <c r="V812" s="434"/>
      <c r="W812" s="434"/>
      <c r="X812" s="434"/>
      <c r="Y812" s="434"/>
      <c r="Z812" s="434"/>
      <c r="AA812" s="434"/>
      <c r="AB812" s="434"/>
      <c r="AC812" s="434"/>
      <c r="AD812" s="434"/>
      <c r="AE812" s="434"/>
      <c r="AF812" s="434"/>
      <c r="AG812" s="434"/>
    </row>
    <row r="813" spans="1:33" ht="14.25" customHeight="1">
      <c r="A813" s="434"/>
      <c r="B813" s="575"/>
      <c r="C813" s="434"/>
      <c r="D813" s="434"/>
      <c r="E813" s="434"/>
      <c r="F813" s="434"/>
      <c r="G813" s="434"/>
      <c r="H813" s="434"/>
      <c r="I813" s="434"/>
      <c r="J813" s="575"/>
      <c r="K813" s="434"/>
      <c r="L813" s="434"/>
      <c r="M813" s="434"/>
      <c r="N813" s="434"/>
      <c r="O813" s="434"/>
      <c r="P813" s="434"/>
      <c r="Q813" s="434"/>
      <c r="R813" s="434"/>
      <c r="S813" s="434"/>
      <c r="T813" s="434"/>
      <c r="U813" s="434"/>
      <c r="V813" s="434"/>
      <c r="W813" s="434"/>
      <c r="X813" s="434"/>
      <c r="Y813" s="434"/>
      <c r="Z813" s="434"/>
      <c r="AA813" s="434"/>
      <c r="AB813" s="434"/>
      <c r="AC813" s="434"/>
      <c r="AD813" s="434"/>
      <c r="AE813" s="434"/>
      <c r="AF813" s="434"/>
      <c r="AG813" s="434"/>
    </row>
    <row r="814" spans="1:33" ht="14.25" customHeight="1">
      <c r="A814" s="434"/>
      <c r="B814" s="575"/>
      <c r="C814" s="434"/>
      <c r="D814" s="434"/>
      <c r="E814" s="434"/>
      <c r="F814" s="434"/>
      <c r="G814" s="434"/>
      <c r="H814" s="434"/>
      <c r="I814" s="434"/>
      <c r="J814" s="575"/>
      <c r="K814" s="434"/>
      <c r="L814" s="434"/>
      <c r="M814" s="434"/>
      <c r="N814" s="434"/>
      <c r="O814" s="434"/>
      <c r="P814" s="434"/>
      <c r="Q814" s="434"/>
      <c r="R814" s="434"/>
      <c r="S814" s="434"/>
      <c r="T814" s="434"/>
      <c r="U814" s="434"/>
      <c r="V814" s="434"/>
      <c r="W814" s="434"/>
      <c r="X814" s="434"/>
      <c r="Y814" s="434"/>
      <c r="Z814" s="434"/>
      <c r="AA814" s="434"/>
      <c r="AB814" s="434"/>
      <c r="AC814" s="434"/>
      <c r="AD814" s="434"/>
      <c r="AE814" s="434"/>
      <c r="AF814" s="434"/>
      <c r="AG814" s="434"/>
    </row>
    <row r="815" spans="1:33" ht="14.25" customHeight="1">
      <c r="A815" s="434"/>
      <c r="B815" s="575"/>
      <c r="C815" s="434"/>
      <c r="D815" s="434"/>
      <c r="E815" s="434"/>
      <c r="F815" s="434"/>
      <c r="G815" s="434"/>
      <c r="H815" s="434"/>
      <c r="I815" s="434"/>
      <c r="J815" s="575"/>
      <c r="K815" s="434"/>
      <c r="L815" s="434"/>
      <c r="M815" s="434"/>
      <c r="N815" s="434"/>
      <c r="O815" s="434"/>
      <c r="P815" s="434"/>
      <c r="Q815" s="434"/>
      <c r="R815" s="434"/>
      <c r="S815" s="434"/>
      <c r="T815" s="434"/>
      <c r="U815" s="434"/>
      <c r="V815" s="434"/>
      <c r="W815" s="434"/>
      <c r="X815" s="434"/>
      <c r="Y815" s="434"/>
      <c r="Z815" s="434"/>
      <c r="AA815" s="434"/>
      <c r="AB815" s="434"/>
      <c r="AC815" s="434"/>
      <c r="AD815" s="434"/>
      <c r="AE815" s="434"/>
      <c r="AF815" s="434"/>
      <c r="AG815" s="434"/>
    </row>
    <row r="816" spans="1:33" ht="14.25" customHeight="1">
      <c r="A816" s="434"/>
      <c r="B816" s="575"/>
      <c r="C816" s="434"/>
      <c r="D816" s="434"/>
      <c r="E816" s="434"/>
      <c r="F816" s="434"/>
      <c r="G816" s="434"/>
      <c r="H816" s="434"/>
      <c r="I816" s="434"/>
      <c r="J816" s="575"/>
      <c r="K816" s="434"/>
      <c r="L816" s="434"/>
      <c r="M816" s="434"/>
      <c r="N816" s="434"/>
      <c r="O816" s="434"/>
      <c r="P816" s="434"/>
      <c r="Q816" s="434"/>
      <c r="R816" s="434"/>
      <c r="S816" s="434"/>
      <c r="T816" s="434"/>
      <c r="U816" s="434"/>
      <c r="V816" s="434"/>
      <c r="W816" s="434"/>
      <c r="X816" s="434"/>
      <c r="Y816" s="434"/>
      <c r="Z816" s="434"/>
      <c r="AA816" s="434"/>
      <c r="AB816" s="434"/>
      <c r="AC816" s="434"/>
      <c r="AD816" s="434"/>
      <c r="AE816" s="434"/>
      <c r="AF816" s="434"/>
      <c r="AG816" s="434"/>
    </row>
    <row r="817" spans="1:33" ht="14.25" customHeight="1">
      <c r="A817" s="434"/>
      <c r="B817" s="575"/>
      <c r="C817" s="434"/>
      <c r="D817" s="434"/>
      <c r="E817" s="434"/>
      <c r="F817" s="434"/>
      <c r="G817" s="434"/>
      <c r="H817" s="434"/>
      <c r="I817" s="434"/>
      <c r="J817" s="575"/>
      <c r="K817" s="434"/>
      <c r="L817" s="434"/>
      <c r="M817" s="434"/>
      <c r="N817" s="434"/>
      <c r="O817" s="434"/>
      <c r="P817" s="434"/>
      <c r="Q817" s="434"/>
      <c r="R817" s="434"/>
      <c r="S817" s="434"/>
      <c r="T817" s="434"/>
      <c r="U817" s="434"/>
      <c r="V817" s="434"/>
      <c r="W817" s="434"/>
      <c r="X817" s="434"/>
      <c r="Y817" s="434"/>
      <c r="Z817" s="434"/>
      <c r="AA817" s="434"/>
      <c r="AB817" s="434"/>
      <c r="AC817" s="434"/>
      <c r="AD817" s="434"/>
      <c r="AE817" s="434"/>
      <c r="AF817" s="434"/>
      <c r="AG817" s="434"/>
    </row>
    <row r="818" spans="1:33" ht="14.25" customHeight="1">
      <c r="A818" s="434"/>
      <c r="B818" s="575"/>
      <c r="C818" s="434"/>
      <c r="D818" s="434"/>
      <c r="E818" s="434"/>
      <c r="F818" s="434"/>
      <c r="G818" s="434"/>
      <c r="H818" s="434"/>
      <c r="I818" s="434"/>
      <c r="J818" s="575"/>
      <c r="K818" s="434"/>
      <c r="L818" s="434"/>
      <c r="M818" s="434"/>
      <c r="N818" s="434"/>
      <c r="O818" s="434"/>
      <c r="P818" s="434"/>
      <c r="Q818" s="434"/>
      <c r="R818" s="434"/>
      <c r="S818" s="434"/>
      <c r="T818" s="434"/>
      <c r="U818" s="434"/>
      <c r="V818" s="434"/>
      <c r="W818" s="434"/>
      <c r="X818" s="434"/>
      <c r="Y818" s="434"/>
      <c r="Z818" s="434"/>
      <c r="AA818" s="434"/>
      <c r="AB818" s="434"/>
      <c r="AC818" s="434"/>
      <c r="AD818" s="434"/>
      <c r="AE818" s="434"/>
      <c r="AF818" s="434"/>
      <c r="AG818" s="434"/>
    </row>
    <row r="819" spans="1:33" ht="14.25" customHeight="1">
      <c r="A819" s="434"/>
      <c r="B819" s="575"/>
      <c r="C819" s="434"/>
      <c r="D819" s="434"/>
      <c r="E819" s="434"/>
      <c r="F819" s="434"/>
      <c r="G819" s="434"/>
      <c r="H819" s="434"/>
      <c r="I819" s="434"/>
      <c r="J819" s="575"/>
      <c r="K819" s="434"/>
      <c r="L819" s="434"/>
      <c r="M819" s="434"/>
      <c r="N819" s="434"/>
      <c r="O819" s="434"/>
      <c r="P819" s="434"/>
      <c r="Q819" s="434"/>
      <c r="R819" s="434"/>
      <c r="S819" s="434"/>
      <c r="T819" s="434"/>
      <c r="U819" s="434"/>
      <c r="V819" s="434"/>
      <c r="W819" s="434"/>
      <c r="X819" s="434"/>
      <c r="Y819" s="434"/>
      <c r="Z819" s="434"/>
      <c r="AA819" s="434"/>
      <c r="AB819" s="434"/>
      <c r="AC819" s="434"/>
      <c r="AD819" s="434"/>
      <c r="AE819" s="434"/>
      <c r="AF819" s="434"/>
      <c r="AG819" s="434"/>
    </row>
    <row r="820" spans="1:33" ht="14.25" customHeight="1">
      <c r="A820" s="434"/>
      <c r="B820" s="575"/>
      <c r="C820" s="434"/>
      <c r="D820" s="434"/>
      <c r="E820" s="434"/>
      <c r="F820" s="434"/>
      <c r="G820" s="434"/>
      <c r="H820" s="434"/>
      <c r="I820" s="434"/>
      <c r="J820" s="575"/>
      <c r="K820" s="434"/>
      <c r="L820" s="434"/>
      <c r="M820" s="434"/>
      <c r="N820" s="434"/>
      <c r="O820" s="434"/>
      <c r="P820" s="434"/>
      <c r="Q820" s="434"/>
      <c r="R820" s="434"/>
      <c r="S820" s="434"/>
      <c r="T820" s="434"/>
      <c r="U820" s="434"/>
      <c r="V820" s="434"/>
      <c r="W820" s="434"/>
      <c r="X820" s="434"/>
      <c r="Y820" s="434"/>
      <c r="Z820" s="434"/>
      <c r="AA820" s="434"/>
      <c r="AB820" s="434"/>
      <c r="AC820" s="434"/>
      <c r="AD820" s="434"/>
      <c r="AE820" s="434"/>
      <c r="AF820" s="434"/>
      <c r="AG820" s="434"/>
    </row>
    <row r="821" spans="1:33" ht="14.25" customHeight="1">
      <c r="A821" s="434"/>
      <c r="B821" s="575"/>
      <c r="C821" s="434"/>
      <c r="D821" s="434"/>
      <c r="E821" s="434"/>
      <c r="F821" s="434"/>
      <c r="G821" s="434"/>
      <c r="H821" s="434"/>
      <c r="I821" s="434"/>
      <c r="J821" s="575"/>
      <c r="K821" s="434"/>
      <c r="L821" s="434"/>
      <c r="M821" s="434"/>
      <c r="N821" s="434"/>
      <c r="O821" s="434"/>
      <c r="P821" s="434"/>
      <c r="Q821" s="434"/>
      <c r="R821" s="434"/>
      <c r="S821" s="434"/>
      <c r="T821" s="434"/>
      <c r="U821" s="434"/>
      <c r="V821" s="434"/>
      <c r="W821" s="434"/>
      <c r="X821" s="434"/>
      <c r="Y821" s="434"/>
      <c r="Z821" s="434"/>
      <c r="AA821" s="434"/>
      <c r="AB821" s="434"/>
      <c r="AC821" s="434"/>
      <c r="AD821" s="434"/>
      <c r="AE821" s="434"/>
      <c r="AF821" s="434"/>
      <c r="AG821" s="434"/>
    </row>
    <row r="822" spans="1:33" ht="14.25" customHeight="1">
      <c r="A822" s="434"/>
      <c r="B822" s="575"/>
      <c r="C822" s="434"/>
      <c r="D822" s="434"/>
      <c r="E822" s="434"/>
      <c r="F822" s="434"/>
      <c r="G822" s="434"/>
      <c r="H822" s="434"/>
      <c r="I822" s="434"/>
      <c r="J822" s="575"/>
      <c r="K822" s="434"/>
      <c r="L822" s="434"/>
      <c r="M822" s="434"/>
      <c r="N822" s="434"/>
      <c r="O822" s="434"/>
      <c r="P822" s="434"/>
      <c r="Q822" s="434"/>
      <c r="R822" s="434"/>
      <c r="S822" s="434"/>
      <c r="T822" s="434"/>
      <c r="U822" s="434"/>
      <c r="V822" s="434"/>
      <c r="W822" s="434"/>
      <c r="X822" s="434"/>
      <c r="Y822" s="434"/>
      <c r="Z822" s="434"/>
      <c r="AA822" s="434"/>
      <c r="AB822" s="434"/>
      <c r="AC822" s="434"/>
      <c r="AD822" s="434"/>
      <c r="AE822" s="434"/>
      <c r="AF822" s="434"/>
      <c r="AG822" s="434"/>
    </row>
    <row r="823" spans="1:33" ht="14.25" customHeight="1">
      <c r="A823" s="434"/>
      <c r="B823" s="575"/>
      <c r="C823" s="434"/>
      <c r="D823" s="434"/>
      <c r="E823" s="434"/>
      <c r="F823" s="434"/>
      <c r="G823" s="434"/>
      <c r="H823" s="434"/>
      <c r="I823" s="434"/>
      <c r="J823" s="575"/>
      <c r="K823" s="434"/>
      <c r="L823" s="434"/>
      <c r="M823" s="434"/>
      <c r="N823" s="434"/>
      <c r="O823" s="434"/>
      <c r="P823" s="434"/>
      <c r="Q823" s="434"/>
      <c r="R823" s="434"/>
      <c r="S823" s="434"/>
      <c r="T823" s="434"/>
      <c r="U823" s="434"/>
      <c r="V823" s="434"/>
      <c r="W823" s="434"/>
      <c r="X823" s="434"/>
      <c r="Y823" s="434"/>
      <c r="Z823" s="434"/>
      <c r="AA823" s="434"/>
      <c r="AB823" s="434"/>
      <c r="AC823" s="434"/>
      <c r="AD823" s="434"/>
      <c r="AE823" s="434"/>
      <c r="AF823" s="434"/>
      <c r="AG823" s="434"/>
    </row>
    <row r="824" spans="1:33" ht="14.25" customHeight="1">
      <c r="A824" s="434"/>
      <c r="B824" s="575"/>
      <c r="C824" s="434"/>
      <c r="D824" s="434"/>
      <c r="E824" s="434"/>
      <c r="F824" s="434"/>
      <c r="G824" s="434"/>
      <c r="H824" s="434"/>
      <c r="I824" s="434"/>
      <c r="J824" s="575"/>
      <c r="K824" s="434"/>
      <c r="L824" s="434"/>
      <c r="M824" s="434"/>
      <c r="N824" s="434"/>
      <c r="O824" s="434"/>
      <c r="P824" s="434"/>
      <c r="Q824" s="434"/>
      <c r="R824" s="434"/>
      <c r="S824" s="434"/>
      <c r="T824" s="434"/>
      <c r="U824" s="434"/>
      <c r="V824" s="434"/>
      <c r="W824" s="434"/>
      <c r="X824" s="434"/>
      <c r="Y824" s="434"/>
      <c r="Z824" s="434"/>
      <c r="AA824" s="434"/>
      <c r="AB824" s="434"/>
      <c r="AC824" s="434"/>
      <c r="AD824" s="434"/>
      <c r="AE824" s="434"/>
      <c r="AF824" s="434"/>
      <c r="AG824" s="434"/>
    </row>
    <row r="825" spans="1:33" ht="14.25" customHeight="1">
      <c r="A825" s="434"/>
      <c r="B825" s="575"/>
      <c r="C825" s="434"/>
      <c r="D825" s="434"/>
      <c r="E825" s="434"/>
      <c r="F825" s="434"/>
      <c r="G825" s="434"/>
      <c r="H825" s="434"/>
      <c r="I825" s="434"/>
      <c r="J825" s="575"/>
      <c r="K825" s="434"/>
      <c r="L825" s="434"/>
      <c r="M825" s="434"/>
      <c r="N825" s="434"/>
      <c r="O825" s="434"/>
      <c r="P825" s="434"/>
      <c r="Q825" s="434"/>
      <c r="R825" s="434"/>
      <c r="S825" s="434"/>
      <c r="T825" s="434"/>
      <c r="U825" s="434"/>
      <c r="V825" s="434"/>
      <c r="W825" s="434"/>
      <c r="X825" s="434"/>
      <c r="Y825" s="434"/>
      <c r="Z825" s="434"/>
      <c r="AA825" s="434"/>
      <c r="AB825" s="434"/>
      <c r="AC825" s="434"/>
      <c r="AD825" s="434"/>
      <c r="AE825" s="434"/>
      <c r="AF825" s="434"/>
      <c r="AG825" s="434"/>
    </row>
    <row r="826" spans="1:33" ht="14.25" customHeight="1">
      <c r="A826" s="434"/>
      <c r="B826" s="575"/>
      <c r="C826" s="434"/>
      <c r="D826" s="434"/>
      <c r="E826" s="434"/>
      <c r="F826" s="434"/>
      <c r="G826" s="434"/>
      <c r="H826" s="434"/>
      <c r="I826" s="434"/>
      <c r="J826" s="575"/>
      <c r="K826" s="434"/>
      <c r="L826" s="434"/>
      <c r="M826" s="434"/>
      <c r="N826" s="434"/>
      <c r="O826" s="434"/>
      <c r="P826" s="434"/>
      <c r="Q826" s="434"/>
      <c r="R826" s="434"/>
      <c r="S826" s="434"/>
      <c r="T826" s="434"/>
      <c r="U826" s="434"/>
      <c r="V826" s="434"/>
      <c r="W826" s="434"/>
      <c r="X826" s="434"/>
      <c r="Y826" s="434"/>
      <c r="Z826" s="434"/>
      <c r="AA826" s="434"/>
      <c r="AB826" s="434"/>
      <c r="AC826" s="434"/>
      <c r="AD826" s="434"/>
      <c r="AE826" s="434"/>
      <c r="AF826" s="434"/>
      <c r="AG826" s="434"/>
    </row>
    <row r="827" spans="1:33" ht="14.25" customHeight="1">
      <c r="A827" s="434"/>
      <c r="B827" s="575"/>
      <c r="C827" s="434"/>
      <c r="D827" s="434"/>
      <c r="E827" s="434"/>
      <c r="F827" s="434"/>
      <c r="G827" s="434"/>
      <c r="H827" s="434"/>
      <c r="I827" s="434"/>
      <c r="J827" s="575"/>
      <c r="K827" s="434"/>
      <c r="L827" s="434"/>
      <c r="M827" s="434"/>
      <c r="N827" s="434"/>
      <c r="O827" s="434"/>
      <c r="P827" s="434"/>
      <c r="Q827" s="434"/>
      <c r="R827" s="434"/>
      <c r="S827" s="434"/>
      <c r="T827" s="434"/>
      <c r="U827" s="434"/>
      <c r="V827" s="434"/>
      <c r="W827" s="434"/>
      <c r="X827" s="434"/>
      <c r="Y827" s="434"/>
      <c r="Z827" s="434"/>
      <c r="AA827" s="434"/>
      <c r="AB827" s="434"/>
      <c r="AC827" s="434"/>
      <c r="AD827" s="434"/>
      <c r="AE827" s="434"/>
      <c r="AF827" s="434"/>
      <c r="AG827" s="434"/>
    </row>
    <row r="828" spans="1:33" ht="14.25" customHeight="1">
      <c r="A828" s="434"/>
      <c r="B828" s="575"/>
      <c r="C828" s="434"/>
      <c r="D828" s="434"/>
      <c r="E828" s="434"/>
      <c r="F828" s="434"/>
      <c r="G828" s="434"/>
      <c r="H828" s="434"/>
      <c r="I828" s="434"/>
      <c r="J828" s="575"/>
      <c r="K828" s="434"/>
      <c r="L828" s="434"/>
      <c r="M828" s="434"/>
      <c r="N828" s="434"/>
      <c r="O828" s="434"/>
      <c r="P828" s="434"/>
      <c r="Q828" s="434"/>
      <c r="R828" s="434"/>
      <c r="S828" s="434"/>
      <c r="T828" s="434"/>
      <c r="U828" s="434"/>
      <c r="V828" s="434"/>
      <c r="W828" s="434"/>
      <c r="X828" s="434"/>
      <c r="Y828" s="434"/>
      <c r="Z828" s="434"/>
      <c r="AA828" s="434"/>
      <c r="AB828" s="434"/>
      <c r="AC828" s="434"/>
      <c r="AD828" s="434"/>
      <c r="AE828" s="434"/>
      <c r="AF828" s="434"/>
      <c r="AG828" s="434"/>
    </row>
    <row r="829" spans="1:33" ht="14.25" customHeight="1">
      <c r="A829" s="434"/>
      <c r="B829" s="575"/>
      <c r="C829" s="434"/>
      <c r="D829" s="434"/>
      <c r="E829" s="434"/>
      <c r="F829" s="434"/>
      <c r="G829" s="434"/>
      <c r="H829" s="434"/>
      <c r="I829" s="434"/>
      <c r="J829" s="575"/>
      <c r="K829" s="434"/>
      <c r="L829" s="434"/>
      <c r="M829" s="434"/>
      <c r="N829" s="434"/>
      <c r="O829" s="434"/>
      <c r="P829" s="434"/>
      <c r="Q829" s="434"/>
      <c r="R829" s="434"/>
      <c r="S829" s="434"/>
      <c r="T829" s="434"/>
      <c r="U829" s="434"/>
      <c r="V829" s="434"/>
      <c r="W829" s="434"/>
      <c r="X829" s="434"/>
      <c r="Y829" s="434"/>
      <c r="Z829" s="434"/>
      <c r="AA829" s="434"/>
      <c r="AB829" s="434"/>
      <c r="AC829" s="434"/>
      <c r="AD829" s="434"/>
      <c r="AE829" s="434"/>
      <c r="AF829" s="434"/>
      <c r="AG829" s="434"/>
    </row>
    <row r="830" spans="1:33" ht="14.25" customHeight="1">
      <c r="A830" s="434"/>
      <c r="B830" s="575"/>
      <c r="C830" s="434"/>
      <c r="D830" s="434"/>
      <c r="E830" s="434"/>
      <c r="F830" s="434"/>
      <c r="G830" s="434"/>
      <c r="H830" s="434"/>
      <c r="I830" s="434"/>
      <c r="J830" s="575"/>
      <c r="K830" s="434"/>
      <c r="L830" s="434"/>
      <c r="M830" s="434"/>
      <c r="N830" s="434"/>
      <c r="O830" s="434"/>
      <c r="P830" s="434"/>
      <c r="Q830" s="434"/>
      <c r="R830" s="434"/>
      <c r="S830" s="434"/>
      <c r="T830" s="434"/>
      <c r="U830" s="434"/>
      <c r="V830" s="434"/>
      <c r="W830" s="434"/>
      <c r="X830" s="434"/>
      <c r="Y830" s="434"/>
      <c r="Z830" s="434"/>
      <c r="AA830" s="434"/>
      <c r="AB830" s="434"/>
      <c r="AC830" s="434"/>
      <c r="AD830" s="434"/>
      <c r="AE830" s="434"/>
      <c r="AF830" s="434"/>
      <c r="AG830" s="434"/>
    </row>
    <row r="831" spans="1:33" ht="14.25" customHeight="1">
      <c r="A831" s="434"/>
      <c r="B831" s="575"/>
      <c r="C831" s="434"/>
      <c r="D831" s="434"/>
      <c r="E831" s="434"/>
      <c r="F831" s="434"/>
      <c r="G831" s="434"/>
      <c r="H831" s="434"/>
      <c r="I831" s="434"/>
      <c r="J831" s="575"/>
      <c r="K831" s="434"/>
      <c r="L831" s="434"/>
      <c r="M831" s="434"/>
      <c r="N831" s="434"/>
      <c r="O831" s="434"/>
      <c r="P831" s="434"/>
      <c r="Q831" s="434"/>
      <c r="R831" s="434"/>
      <c r="S831" s="434"/>
      <c r="T831" s="434"/>
      <c r="U831" s="434"/>
      <c r="V831" s="434"/>
      <c r="W831" s="434"/>
      <c r="X831" s="434"/>
      <c r="Y831" s="434"/>
      <c r="Z831" s="434"/>
      <c r="AA831" s="434"/>
      <c r="AB831" s="434"/>
      <c r="AC831" s="434"/>
      <c r="AD831" s="434"/>
      <c r="AE831" s="434"/>
      <c r="AF831" s="434"/>
      <c r="AG831" s="434"/>
    </row>
    <row r="832" spans="1:33" ht="14.25" customHeight="1">
      <c r="A832" s="434"/>
      <c r="B832" s="575"/>
      <c r="C832" s="434"/>
      <c r="D832" s="434"/>
      <c r="E832" s="434"/>
      <c r="F832" s="434"/>
      <c r="G832" s="434"/>
      <c r="H832" s="434"/>
      <c r="I832" s="434"/>
      <c r="J832" s="575"/>
      <c r="K832" s="434"/>
      <c r="L832" s="434"/>
      <c r="M832" s="434"/>
      <c r="N832" s="434"/>
      <c r="O832" s="434"/>
      <c r="P832" s="434"/>
      <c r="Q832" s="434"/>
      <c r="R832" s="434"/>
      <c r="S832" s="434"/>
      <c r="T832" s="434"/>
      <c r="U832" s="434"/>
      <c r="V832" s="434"/>
      <c r="W832" s="434"/>
      <c r="X832" s="434"/>
      <c r="Y832" s="434"/>
      <c r="Z832" s="434"/>
      <c r="AA832" s="434"/>
      <c r="AB832" s="434"/>
      <c r="AC832" s="434"/>
      <c r="AD832" s="434"/>
      <c r="AE832" s="434"/>
      <c r="AF832" s="434"/>
      <c r="AG832" s="434"/>
    </row>
    <row r="833" spans="1:33" ht="14.25" customHeight="1">
      <c r="A833" s="434"/>
      <c r="B833" s="575"/>
      <c r="C833" s="434"/>
      <c r="D833" s="434"/>
      <c r="E833" s="434"/>
      <c r="F833" s="434"/>
      <c r="G833" s="434"/>
      <c r="H833" s="434"/>
      <c r="I833" s="434"/>
      <c r="J833" s="575"/>
      <c r="K833" s="434"/>
      <c r="L833" s="434"/>
      <c r="M833" s="434"/>
      <c r="N833" s="434"/>
      <c r="O833" s="434"/>
      <c r="P833" s="434"/>
      <c r="Q833" s="434"/>
      <c r="R833" s="434"/>
      <c r="S833" s="434"/>
      <c r="T833" s="434"/>
      <c r="U833" s="434"/>
      <c r="V833" s="434"/>
      <c r="W833" s="434"/>
      <c r="X833" s="434"/>
      <c r="Y833" s="434"/>
      <c r="Z833" s="434"/>
      <c r="AA833" s="434"/>
      <c r="AB833" s="434"/>
      <c r="AC833" s="434"/>
      <c r="AD833" s="434"/>
      <c r="AE833" s="434"/>
      <c r="AF833" s="434"/>
      <c r="AG833" s="434"/>
    </row>
    <row r="834" spans="1:33" ht="14.25" customHeight="1">
      <c r="A834" s="434"/>
      <c r="B834" s="575"/>
      <c r="C834" s="434"/>
      <c r="D834" s="434"/>
      <c r="E834" s="434"/>
      <c r="F834" s="434"/>
      <c r="G834" s="434"/>
      <c r="H834" s="434"/>
      <c r="I834" s="434"/>
      <c r="J834" s="575"/>
      <c r="K834" s="434"/>
      <c r="L834" s="434"/>
      <c r="M834" s="434"/>
      <c r="N834" s="434"/>
      <c r="O834" s="434"/>
      <c r="P834" s="434"/>
      <c r="Q834" s="434"/>
      <c r="R834" s="434"/>
      <c r="S834" s="434"/>
      <c r="T834" s="434"/>
      <c r="U834" s="434"/>
      <c r="V834" s="434"/>
      <c r="W834" s="434"/>
      <c r="X834" s="434"/>
      <c r="Y834" s="434"/>
      <c r="Z834" s="434"/>
      <c r="AA834" s="434"/>
      <c r="AB834" s="434"/>
      <c r="AC834" s="434"/>
      <c r="AD834" s="434"/>
      <c r="AE834" s="434"/>
      <c r="AF834" s="434"/>
      <c r="AG834" s="434"/>
    </row>
    <row r="835" spans="1:33" ht="14.25" customHeight="1">
      <c r="A835" s="434"/>
      <c r="B835" s="575"/>
      <c r="C835" s="434"/>
      <c r="D835" s="434"/>
      <c r="E835" s="434"/>
      <c r="F835" s="434"/>
      <c r="G835" s="434"/>
      <c r="H835" s="434"/>
      <c r="I835" s="434"/>
      <c r="J835" s="575"/>
      <c r="K835" s="434"/>
      <c r="L835" s="434"/>
      <c r="M835" s="434"/>
      <c r="N835" s="434"/>
      <c r="O835" s="434"/>
      <c r="P835" s="434"/>
      <c r="Q835" s="434"/>
      <c r="R835" s="434"/>
      <c r="S835" s="434"/>
      <c r="T835" s="434"/>
      <c r="U835" s="434"/>
      <c r="V835" s="434"/>
      <c r="W835" s="434"/>
      <c r="X835" s="434"/>
      <c r="Y835" s="434"/>
      <c r="Z835" s="434"/>
      <c r="AA835" s="434"/>
      <c r="AB835" s="434"/>
      <c r="AC835" s="434"/>
      <c r="AD835" s="434"/>
      <c r="AE835" s="434"/>
      <c r="AF835" s="434"/>
      <c r="AG835" s="434"/>
    </row>
    <row r="836" spans="1:33" ht="14.25" customHeight="1">
      <c r="A836" s="434"/>
      <c r="B836" s="575"/>
      <c r="C836" s="434"/>
      <c r="D836" s="434"/>
      <c r="E836" s="434"/>
      <c r="F836" s="434"/>
      <c r="G836" s="434"/>
      <c r="H836" s="434"/>
      <c r="I836" s="434"/>
      <c r="J836" s="575"/>
      <c r="K836" s="434"/>
      <c r="L836" s="434"/>
      <c r="M836" s="434"/>
      <c r="N836" s="434"/>
      <c r="O836" s="434"/>
      <c r="P836" s="434"/>
      <c r="Q836" s="434"/>
      <c r="R836" s="434"/>
      <c r="S836" s="434"/>
      <c r="T836" s="434"/>
      <c r="U836" s="434"/>
      <c r="V836" s="434"/>
      <c r="W836" s="434"/>
      <c r="X836" s="434"/>
      <c r="Y836" s="434"/>
      <c r="Z836" s="434"/>
      <c r="AA836" s="434"/>
      <c r="AB836" s="434"/>
      <c r="AC836" s="434"/>
      <c r="AD836" s="434"/>
      <c r="AE836" s="434"/>
      <c r="AF836" s="434"/>
      <c r="AG836" s="434"/>
    </row>
    <row r="837" spans="1:33" ht="14.25" customHeight="1">
      <c r="A837" s="434"/>
      <c r="B837" s="575"/>
      <c r="C837" s="434"/>
      <c r="D837" s="434"/>
      <c r="E837" s="434"/>
      <c r="F837" s="434"/>
      <c r="G837" s="434"/>
      <c r="H837" s="434"/>
      <c r="I837" s="434"/>
      <c r="J837" s="575"/>
      <c r="K837" s="434"/>
      <c r="L837" s="434"/>
      <c r="M837" s="434"/>
      <c r="N837" s="434"/>
      <c r="O837" s="434"/>
      <c r="P837" s="434"/>
      <c r="Q837" s="434"/>
      <c r="R837" s="434"/>
      <c r="S837" s="434"/>
      <c r="T837" s="434"/>
      <c r="U837" s="434"/>
      <c r="V837" s="434"/>
      <c r="W837" s="434"/>
      <c r="X837" s="434"/>
      <c r="Y837" s="434"/>
      <c r="Z837" s="434"/>
      <c r="AA837" s="434"/>
      <c r="AB837" s="434"/>
      <c r="AC837" s="434"/>
      <c r="AD837" s="434"/>
      <c r="AE837" s="434"/>
      <c r="AF837" s="434"/>
      <c r="AG837" s="434"/>
    </row>
    <row r="838" spans="1:33" ht="14.25" customHeight="1">
      <c r="A838" s="434"/>
      <c r="B838" s="575"/>
      <c r="C838" s="434"/>
      <c r="D838" s="434"/>
      <c r="E838" s="434"/>
      <c r="F838" s="434"/>
      <c r="G838" s="434"/>
      <c r="H838" s="434"/>
      <c r="I838" s="434"/>
      <c r="J838" s="575"/>
      <c r="K838" s="434"/>
      <c r="L838" s="434"/>
      <c r="M838" s="434"/>
      <c r="N838" s="434"/>
      <c r="O838" s="434"/>
      <c r="P838" s="434"/>
      <c r="Q838" s="434"/>
      <c r="R838" s="434"/>
      <c r="S838" s="434"/>
      <c r="T838" s="434"/>
      <c r="U838" s="434"/>
      <c r="V838" s="434"/>
      <c r="W838" s="434"/>
      <c r="X838" s="434"/>
      <c r="Y838" s="434"/>
      <c r="Z838" s="434"/>
      <c r="AA838" s="434"/>
      <c r="AB838" s="434"/>
      <c r="AC838" s="434"/>
      <c r="AD838" s="434"/>
      <c r="AE838" s="434"/>
      <c r="AF838" s="434"/>
      <c r="AG838" s="434"/>
    </row>
    <row r="839" spans="1:33" ht="14.25" customHeight="1">
      <c r="A839" s="434"/>
      <c r="B839" s="575"/>
      <c r="C839" s="434"/>
      <c r="D839" s="434"/>
      <c r="E839" s="434"/>
      <c r="F839" s="434"/>
      <c r="G839" s="434"/>
      <c r="H839" s="434"/>
      <c r="I839" s="434"/>
      <c r="J839" s="575"/>
      <c r="K839" s="434"/>
      <c r="L839" s="434"/>
      <c r="M839" s="434"/>
      <c r="N839" s="434"/>
      <c r="O839" s="434"/>
      <c r="P839" s="434"/>
      <c r="Q839" s="434"/>
      <c r="R839" s="434"/>
      <c r="S839" s="434"/>
      <c r="T839" s="434"/>
      <c r="U839" s="434"/>
      <c r="V839" s="434"/>
      <c r="W839" s="434"/>
      <c r="X839" s="434"/>
      <c r="Y839" s="434"/>
      <c r="Z839" s="434"/>
      <c r="AA839" s="434"/>
      <c r="AB839" s="434"/>
      <c r="AC839" s="434"/>
      <c r="AD839" s="434"/>
      <c r="AE839" s="434"/>
      <c r="AF839" s="434"/>
      <c r="AG839" s="434"/>
    </row>
    <row r="840" spans="1:33" ht="14.25" customHeight="1">
      <c r="A840" s="434"/>
      <c r="B840" s="575"/>
      <c r="C840" s="434"/>
      <c r="D840" s="434"/>
      <c r="E840" s="434"/>
      <c r="F840" s="434"/>
      <c r="G840" s="434"/>
      <c r="H840" s="434"/>
      <c r="I840" s="434"/>
      <c r="J840" s="575"/>
      <c r="K840" s="434"/>
      <c r="L840" s="434"/>
      <c r="M840" s="434"/>
      <c r="N840" s="434"/>
      <c r="O840" s="434"/>
      <c r="P840" s="434"/>
      <c r="Q840" s="434"/>
      <c r="R840" s="434"/>
      <c r="S840" s="434"/>
      <c r="T840" s="434"/>
      <c r="U840" s="434"/>
      <c r="V840" s="434"/>
      <c r="W840" s="434"/>
      <c r="X840" s="434"/>
      <c r="Y840" s="434"/>
      <c r="Z840" s="434"/>
      <c r="AA840" s="434"/>
      <c r="AB840" s="434"/>
      <c r="AC840" s="434"/>
      <c r="AD840" s="434"/>
      <c r="AE840" s="434"/>
      <c r="AF840" s="434"/>
      <c r="AG840" s="434"/>
    </row>
    <row r="841" spans="1:33" ht="14.25" customHeight="1">
      <c r="A841" s="434"/>
      <c r="B841" s="575"/>
      <c r="C841" s="434"/>
      <c r="D841" s="434"/>
      <c r="E841" s="434"/>
      <c r="F841" s="434"/>
      <c r="G841" s="434"/>
      <c r="H841" s="434"/>
      <c r="I841" s="434"/>
      <c r="J841" s="575"/>
      <c r="K841" s="434"/>
      <c r="L841" s="434"/>
      <c r="M841" s="434"/>
      <c r="N841" s="434"/>
      <c r="O841" s="434"/>
      <c r="P841" s="434"/>
      <c r="Q841" s="434"/>
      <c r="R841" s="434"/>
      <c r="S841" s="434"/>
      <c r="T841" s="434"/>
      <c r="U841" s="434"/>
      <c r="V841" s="434"/>
      <c r="W841" s="434"/>
      <c r="X841" s="434"/>
      <c r="Y841" s="434"/>
      <c r="Z841" s="434"/>
      <c r="AA841" s="434"/>
      <c r="AB841" s="434"/>
      <c r="AC841" s="434"/>
      <c r="AD841" s="434"/>
      <c r="AE841" s="434"/>
      <c r="AF841" s="434"/>
      <c r="AG841" s="434"/>
    </row>
    <row r="842" spans="1:33" ht="14.25" customHeight="1">
      <c r="A842" s="434"/>
      <c r="B842" s="575"/>
      <c r="C842" s="434"/>
      <c r="D842" s="434"/>
      <c r="E842" s="434"/>
      <c r="F842" s="434"/>
      <c r="G842" s="434"/>
      <c r="H842" s="434"/>
      <c r="I842" s="434"/>
      <c r="J842" s="575"/>
      <c r="K842" s="434"/>
      <c r="L842" s="434"/>
      <c r="M842" s="434"/>
      <c r="N842" s="434"/>
      <c r="O842" s="434"/>
      <c r="P842" s="434"/>
      <c r="Q842" s="434"/>
      <c r="R842" s="434"/>
      <c r="S842" s="434"/>
      <c r="T842" s="434"/>
      <c r="U842" s="434"/>
      <c r="V842" s="434"/>
      <c r="W842" s="434"/>
      <c r="X842" s="434"/>
      <c r="Y842" s="434"/>
      <c r="Z842" s="434"/>
      <c r="AA842" s="434"/>
      <c r="AB842" s="434"/>
      <c r="AC842" s="434"/>
      <c r="AD842" s="434"/>
      <c r="AE842" s="434"/>
      <c r="AF842" s="434"/>
      <c r="AG842" s="434"/>
    </row>
    <row r="843" spans="1:33" ht="14.25" customHeight="1">
      <c r="A843" s="434"/>
      <c r="B843" s="575"/>
      <c r="C843" s="434"/>
      <c r="D843" s="434"/>
      <c r="E843" s="434"/>
      <c r="F843" s="434"/>
      <c r="G843" s="434"/>
      <c r="H843" s="434"/>
      <c r="I843" s="434"/>
      <c r="J843" s="575"/>
      <c r="K843" s="434"/>
      <c r="L843" s="434"/>
      <c r="M843" s="434"/>
      <c r="N843" s="434"/>
      <c r="O843" s="434"/>
      <c r="P843" s="434"/>
      <c r="Q843" s="434"/>
      <c r="R843" s="434"/>
      <c r="S843" s="434"/>
      <c r="T843" s="434"/>
      <c r="U843" s="434"/>
      <c r="V843" s="434"/>
      <c r="W843" s="434"/>
      <c r="X843" s="434"/>
      <c r="Y843" s="434"/>
      <c r="Z843" s="434"/>
      <c r="AA843" s="434"/>
      <c r="AB843" s="434"/>
      <c r="AC843" s="434"/>
      <c r="AD843" s="434"/>
      <c r="AE843" s="434"/>
      <c r="AF843" s="434"/>
      <c r="AG843" s="434"/>
    </row>
    <row r="844" spans="1:33" ht="14.25" customHeight="1">
      <c r="A844" s="434"/>
      <c r="B844" s="575"/>
      <c r="C844" s="434"/>
      <c r="D844" s="434"/>
      <c r="E844" s="434"/>
      <c r="F844" s="434"/>
      <c r="G844" s="434"/>
      <c r="H844" s="434"/>
      <c r="I844" s="434"/>
      <c r="J844" s="575"/>
      <c r="K844" s="434"/>
      <c r="L844" s="434"/>
      <c r="M844" s="434"/>
      <c r="N844" s="434"/>
      <c r="O844" s="434"/>
      <c r="P844" s="434"/>
      <c r="Q844" s="434"/>
      <c r="R844" s="434"/>
      <c r="S844" s="434"/>
      <c r="T844" s="434"/>
      <c r="U844" s="434"/>
      <c r="V844" s="434"/>
      <c r="W844" s="434"/>
      <c r="X844" s="434"/>
      <c r="Y844" s="434"/>
      <c r="Z844" s="434"/>
      <c r="AA844" s="434"/>
      <c r="AB844" s="434"/>
      <c r="AC844" s="434"/>
      <c r="AD844" s="434"/>
      <c r="AE844" s="434"/>
      <c r="AF844" s="434"/>
      <c r="AG844" s="434"/>
    </row>
    <row r="845" spans="1:33" ht="14.25" customHeight="1">
      <c r="A845" s="434"/>
      <c r="B845" s="575"/>
      <c r="C845" s="434"/>
      <c r="D845" s="434"/>
      <c r="E845" s="434"/>
      <c r="F845" s="434"/>
      <c r="G845" s="434"/>
      <c r="H845" s="434"/>
      <c r="I845" s="434"/>
      <c r="J845" s="575"/>
      <c r="K845" s="434"/>
      <c r="L845" s="434"/>
      <c r="M845" s="434"/>
      <c r="N845" s="434"/>
      <c r="O845" s="434"/>
      <c r="P845" s="434"/>
      <c r="Q845" s="434"/>
      <c r="R845" s="434"/>
      <c r="S845" s="434"/>
      <c r="T845" s="434"/>
      <c r="U845" s="434"/>
      <c r="V845" s="434"/>
      <c r="W845" s="434"/>
      <c r="X845" s="434"/>
      <c r="Y845" s="434"/>
      <c r="Z845" s="434"/>
      <c r="AA845" s="434"/>
      <c r="AB845" s="434"/>
      <c r="AC845" s="434"/>
      <c r="AD845" s="434"/>
      <c r="AE845" s="434"/>
      <c r="AF845" s="434"/>
      <c r="AG845" s="434"/>
    </row>
    <row r="846" spans="1:33" ht="14.25" customHeight="1">
      <c r="A846" s="434"/>
      <c r="B846" s="575"/>
      <c r="C846" s="434"/>
      <c r="D846" s="434"/>
      <c r="E846" s="434"/>
      <c r="F846" s="434"/>
      <c r="G846" s="434"/>
      <c r="H846" s="434"/>
      <c r="I846" s="434"/>
      <c r="J846" s="575"/>
      <c r="K846" s="434"/>
      <c r="L846" s="434"/>
      <c r="M846" s="434"/>
      <c r="N846" s="434"/>
      <c r="O846" s="434"/>
      <c r="P846" s="434"/>
      <c r="Q846" s="434"/>
      <c r="R846" s="434"/>
      <c r="S846" s="434"/>
      <c r="T846" s="434"/>
      <c r="U846" s="434"/>
      <c r="V846" s="434"/>
      <c r="W846" s="434"/>
      <c r="X846" s="434"/>
      <c r="Y846" s="434"/>
      <c r="Z846" s="434"/>
      <c r="AA846" s="434"/>
      <c r="AB846" s="434"/>
      <c r="AC846" s="434"/>
      <c r="AD846" s="434"/>
      <c r="AE846" s="434"/>
      <c r="AF846" s="434"/>
      <c r="AG846" s="434"/>
    </row>
    <row r="847" spans="1:33" ht="14.25" customHeight="1">
      <c r="A847" s="434"/>
      <c r="B847" s="575"/>
      <c r="C847" s="434"/>
      <c r="D847" s="434"/>
      <c r="E847" s="434"/>
      <c r="F847" s="434"/>
      <c r="G847" s="434"/>
      <c r="H847" s="434"/>
      <c r="I847" s="434"/>
      <c r="J847" s="575"/>
      <c r="K847" s="434"/>
      <c r="L847" s="434"/>
      <c r="M847" s="434"/>
      <c r="N847" s="434"/>
      <c r="O847" s="434"/>
      <c r="P847" s="434"/>
      <c r="Q847" s="434"/>
      <c r="R847" s="434"/>
      <c r="S847" s="434"/>
      <c r="T847" s="434"/>
      <c r="U847" s="434"/>
      <c r="V847" s="434"/>
      <c r="W847" s="434"/>
      <c r="X847" s="434"/>
      <c r="Y847" s="434"/>
      <c r="Z847" s="434"/>
      <c r="AA847" s="434"/>
      <c r="AB847" s="434"/>
      <c r="AC847" s="434"/>
      <c r="AD847" s="434"/>
      <c r="AE847" s="434"/>
      <c r="AF847" s="434"/>
      <c r="AG847" s="434"/>
    </row>
    <row r="848" spans="1:33" ht="14.25" customHeight="1">
      <c r="A848" s="434"/>
      <c r="B848" s="575"/>
      <c r="C848" s="434"/>
      <c r="D848" s="434"/>
      <c r="E848" s="434"/>
      <c r="F848" s="434"/>
      <c r="G848" s="434"/>
      <c r="H848" s="434"/>
      <c r="I848" s="434"/>
      <c r="J848" s="575"/>
      <c r="K848" s="434"/>
      <c r="L848" s="434"/>
      <c r="M848" s="434"/>
      <c r="N848" s="434"/>
      <c r="O848" s="434"/>
      <c r="P848" s="434"/>
      <c r="Q848" s="434"/>
      <c r="R848" s="434"/>
      <c r="S848" s="434"/>
      <c r="T848" s="434"/>
      <c r="U848" s="434"/>
      <c r="V848" s="434"/>
      <c r="W848" s="434"/>
      <c r="X848" s="434"/>
      <c r="Y848" s="434"/>
      <c r="Z848" s="434"/>
      <c r="AA848" s="434"/>
      <c r="AB848" s="434"/>
      <c r="AC848" s="434"/>
      <c r="AD848" s="434"/>
      <c r="AE848" s="434"/>
      <c r="AF848" s="434"/>
      <c r="AG848" s="434"/>
    </row>
    <row r="849" spans="1:33" ht="14.25" customHeight="1">
      <c r="A849" s="434"/>
      <c r="B849" s="575"/>
      <c r="C849" s="434"/>
      <c r="D849" s="434"/>
      <c r="E849" s="434"/>
      <c r="F849" s="434"/>
      <c r="G849" s="434"/>
      <c r="H849" s="434"/>
      <c r="I849" s="434"/>
      <c r="J849" s="575"/>
      <c r="K849" s="434"/>
      <c r="L849" s="434"/>
      <c r="M849" s="434"/>
      <c r="N849" s="434"/>
      <c r="O849" s="434"/>
      <c r="P849" s="434"/>
      <c r="Q849" s="434"/>
      <c r="R849" s="434"/>
      <c r="S849" s="434"/>
      <c r="T849" s="434"/>
      <c r="U849" s="434"/>
      <c r="V849" s="434"/>
      <c r="W849" s="434"/>
      <c r="X849" s="434"/>
      <c r="Y849" s="434"/>
      <c r="Z849" s="434"/>
      <c r="AA849" s="434"/>
      <c r="AB849" s="434"/>
      <c r="AC849" s="434"/>
      <c r="AD849" s="434"/>
      <c r="AE849" s="434"/>
      <c r="AF849" s="434"/>
      <c r="AG849" s="434"/>
    </row>
    <row r="850" spans="1:33" ht="14.25" customHeight="1">
      <c r="A850" s="434"/>
      <c r="B850" s="575"/>
      <c r="C850" s="434"/>
      <c r="D850" s="434"/>
      <c r="E850" s="434"/>
      <c r="F850" s="434"/>
      <c r="G850" s="434"/>
      <c r="H850" s="434"/>
      <c r="I850" s="434"/>
      <c r="J850" s="575"/>
      <c r="K850" s="434"/>
      <c r="L850" s="434"/>
      <c r="M850" s="434"/>
      <c r="N850" s="434"/>
      <c r="O850" s="434"/>
      <c r="P850" s="434"/>
      <c r="Q850" s="434"/>
      <c r="R850" s="434"/>
      <c r="S850" s="434"/>
      <c r="T850" s="434"/>
      <c r="U850" s="434"/>
      <c r="V850" s="434"/>
      <c r="W850" s="434"/>
      <c r="X850" s="434"/>
      <c r="Y850" s="434"/>
      <c r="Z850" s="434"/>
      <c r="AA850" s="434"/>
      <c r="AB850" s="434"/>
      <c r="AC850" s="434"/>
      <c r="AD850" s="434"/>
      <c r="AE850" s="434"/>
      <c r="AF850" s="434"/>
      <c r="AG850" s="434"/>
    </row>
    <row r="851" spans="1:33" ht="14.25" customHeight="1">
      <c r="A851" s="434"/>
      <c r="B851" s="575"/>
      <c r="C851" s="434"/>
      <c r="D851" s="434"/>
      <c r="E851" s="434"/>
      <c r="F851" s="434"/>
      <c r="G851" s="434"/>
      <c r="H851" s="434"/>
      <c r="I851" s="434"/>
      <c r="J851" s="575"/>
      <c r="K851" s="434"/>
      <c r="L851" s="434"/>
      <c r="M851" s="434"/>
      <c r="N851" s="434"/>
      <c r="O851" s="434"/>
      <c r="P851" s="434"/>
      <c r="Q851" s="434"/>
      <c r="R851" s="434"/>
      <c r="S851" s="434"/>
      <c r="T851" s="434"/>
      <c r="U851" s="434"/>
      <c r="V851" s="434"/>
      <c r="W851" s="434"/>
      <c r="X851" s="434"/>
      <c r="Y851" s="434"/>
      <c r="Z851" s="434"/>
      <c r="AA851" s="434"/>
      <c r="AB851" s="434"/>
      <c r="AC851" s="434"/>
      <c r="AD851" s="434"/>
      <c r="AE851" s="434"/>
      <c r="AF851" s="434"/>
      <c r="AG851" s="434"/>
    </row>
    <row r="852" spans="1:33" ht="14.25" customHeight="1">
      <c r="A852" s="434"/>
      <c r="B852" s="575"/>
      <c r="C852" s="434"/>
      <c r="D852" s="434"/>
      <c r="E852" s="434"/>
      <c r="F852" s="434"/>
      <c r="G852" s="434"/>
      <c r="H852" s="434"/>
      <c r="I852" s="434"/>
      <c r="J852" s="575"/>
      <c r="K852" s="434"/>
      <c r="L852" s="434"/>
      <c r="M852" s="434"/>
      <c r="N852" s="434"/>
      <c r="O852" s="434"/>
      <c r="P852" s="434"/>
      <c r="Q852" s="434"/>
      <c r="R852" s="434"/>
      <c r="S852" s="434"/>
      <c r="T852" s="434"/>
      <c r="U852" s="434"/>
      <c r="V852" s="434"/>
      <c r="W852" s="434"/>
      <c r="X852" s="434"/>
      <c r="Y852" s="434"/>
      <c r="Z852" s="434"/>
      <c r="AA852" s="434"/>
      <c r="AB852" s="434"/>
      <c r="AC852" s="434"/>
      <c r="AD852" s="434"/>
      <c r="AE852" s="434"/>
      <c r="AF852" s="434"/>
      <c r="AG852" s="434"/>
    </row>
    <row r="853" spans="1:33" ht="14.25" customHeight="1">
      <c r="A853" s="434"/>
      <c r="B853" s="575"/>
      <c r="C853" s="434"/>
      <c r="D853" s="434"/>
      <c r="E853" s="434"/>
      <c r="F853" s="434"/>
      <c r="G853" s="434"/>
      <c r="H853" s="434"/>
      <c r="I853" s="434"/>
      <c r="J853" s="575"/>
      <c r="K853" s="434"/>
      <c r="L853" s="434"/>
      <c r="M853" s="434"/>
      <c r="N853" s="434"/>
      <c r="O853" s="434"/>
      <c r="P853" s="434"/>
      <c r="Q853" s="434"/>
      <c r="R853" s="434"/>
      <c r="S853" s="434"/>
      <c r="T853" s="434"/>
      <c r="U853" s="434"/>
      <c r="V853" s="434"/>
      <c r="W853" s="434"/>
      <c r="X853" s="434"/>
      <c r="Y853" s="434"/>
      <c r="Z853" s="434"/>
      <c r="AA853" s="434"/>
      <c r="AB853" s="434"/>
      <c r="AC853" s="434"/>
      <c r="AD853" s="434"/>
      <c r="AE853" s="434"/>
      <c r="AF853" s="434"/>
      <c r="AG853" s="434"/>
    </row>
    <row r="854" spans="1:33" ht="14.25" customHeight="1">
      <c r="A854" s="434"/>
      <c r="B854" s="575"/>
      <c r="C854" s="434"/>
      <c r="D854" s="434"/>
      <c r="E854" s="434"/>
      <c r="F854" s="434"/>
      <c r="G854" s="434"/>
      <c r="H854" s="434"/>
      <c r="I854" s="434"/>
      <c r="J854" s="575"/>
      <c r="K854" s="434"/>
      <c r="L854" s="434"/>
      <c r="M854" s="434"/>
      <c r="N854" s="434"/>
      <c r="O854" s="434"/>
      <c r="P854" s="434"/>
      <c r="Q854" s="434"/>
      <c r="R854" s="434"/>
      <c r="S854" s="434"/>
      <c r="T854" s="434"/>
      <c r="U854" s="434"/>
      <c r="V854" s="434"/>
      <c r="W854" s="434"/>
      <c r="X854" s="434"/>
      <c r="Y854" s="434"/>
      <c r="Z854" s="434"/>
      <c r="AA854" s="434"/>
      <c r="AB854" s="434"/>
      <c r="AC854" s="434"/>
      <c r="AD854" s="434"/>
      <c r="AE854" s="434"/>
      <c r="AF854" s="434"/>
      <c r="AG854" s="434"/>
    </row>
    <row r="855" spans="1:33" ht="14.25" customHeight="1">
      <c r="A855" s="434"/>
      <c r="B855" s="575"/>
      <c r="C855" s="434"/>
      <c r="D855" s="434"/>
      <c r="E855" s="434"/>
      <c r="F855" s="434"/>
      <c r="G855" s="434"/>
      <c r="H855" s="434"/>
      <c r="I855" s="434"/>
      <c r="J855" s="575"/>
      <c r="K855" s="434"/>
      <c r="L855" s="434"/>
      <c r="M855" s="434"/>
      <c r="N855" s="434"/>
      <c r="O855" s="434"/>
      <c r="P855" s="434"/>
      <c r="Q855" s="434"/>
      <c r="R855" s="434"/>
      <c r="S855" s="434"/>
      <c r="T855" s="434"/>
      <c r="U855" s="434"/>
      <c r="V855" s="434"/>
      <c r="W855" s="434"/>
      <c r="X855" s="434"/>
      <c r="Y855" s="434"/>
      <c r="Z855" s="434"/>
      <c r="AA855" s="434"/>
      <c r="AB855" s="434"/>
      <c r="AC855" s="434"/>
      <c r="AD855" s="434"/>
      <c r="AE855" s="434"/>
      <c r="AF855" s="434"/>
      <c r="AG855" s="434"/>
    </row>
    <row r="856" spans="1:33" ht="14.25" customHeight="1">
      <c r="A856" s="434"/>
      <c r="B856" s="575"/>
      <c r="C856" s="434"/>
      <c r="D856" s="434"/>
      <c r="E856" s="434"/>
      <c r="F856" s="434"/>
      <c r="G856" s="434"/>
      <c r="H856" s="434"/>
      <c r="I856" s="434"/>
      <c r="J856" s="575"/>
      <c r="K856" s="434"/>
      <c r="L856" s="434"/>
      <c r="M856" s="434"/>
      <c r="N856" s="434"/>
      <c r="O856" s="434"/>
      <c r="P856" s="434"/>
      <c r="Q856" s="434"/>
      <c r="R856" s="434"/>
      <c r="S856" s="434"/>
      <c r="T856" s="434"/>
      <c r="U856" s="434"/>
      <c r="V856" s="434"/>
      <c r="W856" s="434"/>
      <c r="X856" s="434"/>
      <c r="Y856" s="434"/>
      <c r="Z856" s="434"/>
      <c r="AA856" s="434"/>
      <c r="AB856" s="434"/>
      <c r="AC856" s="434"/>
      <c r="AD856" s="434"/>
      <c r="AE856" s="434"/>
      <c r="AF856" s="434"/>
      <c r="AG856" s="434"/>
    </row>
    <row r="857" spans="1:33" ht="14.25" customHeight="1">
      <c r="A857" s="434"/>
      <c r="B857" s="575"/>
      <c r="C857" s="434"/>
      <c r="D857" s="434"/>
      <c r="E857" s="434"/>
      <c r="F857" s="434"/>
      <c r="G857" s="434"/>
      <c r="H857" s="434"/>
      <c r="I857" s="434"/>
      <c r="J857" s="575"/>
      <c r="K857" s="434"/>
      <c r="L857" s="434"/>
      <c r="M857" s="434"/>
      <c r="N857" s="434"/>
      <c r="O857" s="434"/>
      <c r="P857" s="434"/>
      <c r="Q857" s="434"/>
      <c r="R857" s="434"/>
      <c r="S857" s="434"/>
      <c r="T857" s="434"/>
      <c r="U857" s="434"/>
      <c r="V857" s="434"/>
      <c r="W857" s="434"/>
      <c r="X857" s="434"/>
      <c r="Y857" s="434"/>
      <c r="Z857" s="434"/>
      <c r="AA857" s="434"/>
      <c r="AB857" s="434"/>
      <c r="AC857" s="434"/>
      <c r="AD857" s="434"/>
      <c r="AE857" s="434"/>
      <c r="AF857" s="434"/>
      <c r="AG857" s="434"/>
    </row>
    <row r="858" spans="1:33" ht="14.25" customHeight="1">
      <c r="A858" s="434"/>
      <c r="B858" s="575"/>
      <c r="C858" s="434"/>
      <c r="D858" s="434"/>
      <c r="E858" s="434"/>
      <c r="F858" s="434"/>
      <c r="G858" s="434"/>
      <c r="H858" s="434"/>
      <c r="I858" s="434"/>
      <c r="J858" s="575"/>
      <c r="K858" s="434"/>
      <c r="L858" s="434"/>
      <c r="M858" s="434"/>
      <c r="N858" s="434"/>
      <c r="O858" s="434"/>
      <c r="P858" s="434"/>
      <c r="Q858" s="434"/>
      <c r="R858" s="434"/>
      <c r="S858" s="434"/>
      <c r="T858" s="434"/>
      <c r="U858" s="434"/>
      <c r="V858" s="434"/>
      <c r="W858" s="434"/>
      <c r="X858" s="434"/>
      <c r="Y858" s="434"/>
      <c r="Z858" s="434"/>
      <c r="AA858" s="434"/>
      <c r="AB858" s="434"/>
      <c r="AC858" s="434"/>
      <c r="AD858" s="434"/>
      <c r="AE858" s="434"/>
      <c r="AF858" s="434"/>
      <c r="AG858" s="434"/>
    </row>
    <row r="859" spans="1:33" ht="14.25" customHeight="1">
      <c r="A859" s="434"/>
      <c r="B859" s="575"/>
      <c r="C859" s="434"/>
      <c r="D859" s="434"/>
      <c r="E859" s="434"/>
      <c r="F859" s="434"/>
      <c r="G859" s="434"/>
      <c r="H859" s="434"/>
      <c r="I859" s="434"/>
      <c r="J859" s="575"/>
      <c r="K859" s="434"/>
      <c r="L859" s="434"/>
      <c r="M859" s="434"/>
      <c r="N859" s="434"/>
      <c r="O859" s="434"/>
      <c r="P859" s="434"/>
      <c r="Q859" s="434"/>
      <c r="R859" s="434"/>
      <c r="S859" s="434"/>
      <c r="T859" s="434"/>
      <c r="U859" s="434"/>
      <c r="V859" s="434"/>
      <c r="W859" s="434"/>
      <c r="X859" s="434"/>
      <c r="Y859" s="434"/>
      <c r="Z859" s="434"/>
      <c r="AA859" s="434"/>
      <c r="AB859" s="434"/>
      <c r="AC859" s="434"/>
      <c r="AD859" s="434"/>
      <c r="AE859" s="434"/>
      <c r="AF859" s="434"/>
      <c r="AG859" s="434"/>
    </row>
    <row r="860" spans="1:33" ht="14.25" customHeight="1">
      <c r="A860" s="434"/>
      <c r="B860" s="575"/>
      <c r="C860" s="434"/>
      <c r="D860" s="434"/>
      <c r="E860" s="434"/>
      <c r="F860" s="434"/>
      <c r="G860" s="434"/>
      <c r="H860" s="434"/>
      <c r="I860" s="434"/>
      <c r="J860" s="575"/>
      <c r="K860" s="434"/>
      <c r="L860" s="434"/>
      <c r="M860" s="434"/>
      <c r="N860" s="434"/>
      <c r="O860" s="434"/>
      <c r="P860" s="434"/>
      <c r="Q860" s="434"/>
      <c r="R860" s="434"/>
      <c r="S860" s="434"/>
      <c r="T860" s="434"/>
      <c r="U860" s="434"/>
      <c r="V860" s="434"/>
      <c r="W860" s="434"/>
      <c r="X860" s="434"/>
      <c r="Y860" s="434"/>
      <c r="Z860" s="434"/>
      <c r="AA860" s="434"/>
      <c r="AB860" s="434"/>
      <c r="AC860" s="434"/>
      <c r="AD860" s="434"/>
      <c r="AE860" s="434"/>
      <c r="AF860" s="434"/>
      <c r="AG860" s="434"/>
    </row>
    <row r="861" spans="1:33" ht="14.25" customHeight="1">
      <c r="A861" s="434"/>
      <c r="B861" s="575"/>
      <c r="C861" s="434"/>
      <c r="D861" s="434"/>
      <c r="E861" s="434"/>
      <c r="F861" s="434"/>
      <c r="G861" s="434"/>
      <c r="H861" s="434"/>
      <c r="I861" s="434"/>
      <c r="J861" s="575"/>
      <c r="K861" s="434"/>
      <c r="L861" s="434"/>
      <c r="M861" s="434"/>
      <c r="N861" s="434"/>
      <c r="O861" s="434"/>
      <c r="P861" s="434"/>
      <c r="Q861" s="434"/>
      <c r="R861" s="434"/>
      <c r="S861" s="434"/>
      <c r="T861" s="434"/>
      <c r="U861" s="434"/>
      <c r="V861" s="434"/>
      <c r="W861" s="434"/>
      <c r="X861" s="434"/>
      <c r="Y861" s="434"/>
      <c r="Z861" s="434"/>
      <c r="AA861" s="434"/>
      <c r="AB861" s="434"/>
      <c r="AC861" s="434"/>
      <c r="AD861" s="434"/>
      <c r="AE861" s="434"/>
      <c r="AF861" s="434"/>
      <c r="AG861" s="434"/>
    </row>
    <row r="862" spans="1:33" ht="14.25" customHeight="1">
      <c r="A862" s="434"/>
      <c r="B862" s="575"/>
      <c r="C862" s="434"/>
      <c r="D862" s="434"/>
      <c r="E862" s="434"/>
      <c r="F862" s="434"/>
      <c r="G862" s="434"/>
      <c r="H862" s="434"/>
      <c r="I862" s="434"/>
      <c r="J862" s="575"/>
      <c r="K862" s="434"/>
      <c r="L862" s="434"/>
      <c r="M862" s="434"/>
      <c r="N862" s="434"/>
      <c r="O862" s="434"/>
      <c r="P862" s="434"/>
      <c r="Q862" s="434"/>
      <c r="R862" s="434"/>
      <c r="S862" s="434"/>
      <c r="T862" s="434"/>
      <c r="U862" s="434"/>
      <c r="V862" s="434"/>
      <c r="W862" s="434"/>
      <c r="X862" s="434"/>
      <c r="Y862" s="434"/>
      <c r="Z862" s="434"/>
      <c r="AA862" s="434"/>
      <c r="AB862" s="434"/>
      <c r="AC862" s="434"/>
      <c r="AD862" s="434"/>
      <c r="AE862" s="434"/>
      <c r="AF862" s="434"/>
      <c r="AG862" s="434"/>
    </row>
    <row r="863" spans="1:33" ht="14.25" customHeight="1">
      <c r="A863" s="434"/>
      <c r="B863" s="575"/>
      <c r="C863" s="434"/>
      <c r="D863" s="434"/>
      <c r="E863" s="434"/>
      <c r="F863" s="434"/>
      <c r="G863" s="434"/>
      <c r="H863" s="434"/>
      <c r="I863" s="434"/>
      <c r="J863" s="575"/>
      <c r="K863" s="434"/>
      <c r="L863" s="434"/>
      <c r="M863" s="434"/>
      <c r="N863" s="434"/>
      <c r="O863" s="434"/>
      <c r="P863" s="434"/>
      <c r="Q863" s="434"/>
      <c r="R863" s="434"/>
      <c r="S863" s="434"/>
      <c r="T863" s="434"/>
      <c r="U863" s="434"/>
      <c r="V863" s="434"/>
      <c r="W863" s="434"/>
      <c r="X863" s="434"/>
      <c r="Y863" s="434"/>
      <c r="Z863" s="434"/>
      <c r="AA863" s="434"/>
      <c r="AB863" s="434"/>
      <c r="AC863" s="434"/>
      <c r="AD863" s="434"/>
      <c r="AE863" s="434"/>
      <c r="AF863" s="434"/>
      <c r="AG863" s="434"/>
    </row>
    <row r="864" spans="1:33" ht="14.25" customHeight="1">
      <c r="A864" s="434"/>
      <c r="B864" s="575"/>
      <c r="C864" s="434"/>
      <c r="D864" s="434"/>
      <c r="E864" s="434"/>
      <c r="F864" s="434"/>
      <c r="G864" s="434"/>
      <c r="H864" s="434"/>
      <c r="I864" s="434"/>
      <c r="J864" s="575"/>
      <c r="K864" s="434"/>
      <c r="L864" s="434"/>
      <c r="M864" s="434"/>
      <c r="N864" s="434"/>
      <c r="O864" s="434"/>
      <c r="P864" s="434"/>
      <c r="Q864" s="434"/>
      <c r="R864" s="434"/>
      <c r="S864" s="434"/>
      <c r="T864" s="434"/>
      <c r="U864" s="434"/>
      <c r="V864" s="434"/>
      <c r="W864" s="434"/>
      <c r="X864" s="434"/>
      <c r="Y864" s="434"/>
      <c r="Z864" s="434"/>
      <c r="AA864" s="434"/>
      <c r="AB864" s="434"/>
      <c r="AC864" s="434"/>
      <c r="AD864" s="434"/>
      <c r="AE864" s="434"/>
      <c r="AF864" s="434"/>
      <c r="AG864" s="434"/>
    </row>
    <row r="865" spans="1:33" ht="14.25" customHeight="1">
      <c r="A865" s="434"/>
      <c r="B865" s="575"/>
      <c r="C865" s="434"/>
      <c r="D865" s="434"/>
      <c r="E865" s="434"/>
      <c r="F865" s="434"/>
      <c r="G865" s="434"/>
      <c r="H865" s="434"/>
      <c r="I865" s="434"/>
      <c r="J865" s="575"/>
      <c r="K865" s="434"/>
      <c r="L865" s="434"/>
      <c r="M865" s="434"/>
      <c r="N865" s="434"/>
      <c r="O865" s="434"/>
      <c r="P865" s="434"/>
      <c r="Q865" s="434"/>
      <c r="R865" s="434"/>
      <c r="S865" s="434"/>
      <c r="T865" s="434"/>
      <c r="U865" s="434"/>
      <c r="V865" s="434"/>
      <c r="W865" s="434"/>
      <c r="X865" s="434"/>
      <c r="Y865" s="434"/>
      <c r="Z865" s="434"/>
      <c r="AA865" s="434"/>
      <c r="AB865" s="434"/>
      <c r="AC865" s="434"/>
      <c r="AD865" s="434"/>
      <c r="AE865" s="434"/>
      <c r="AF865" s="434"/>
      <c r="AG865" s="434"/>
    </row>
    <row r="866" spans="1:33" ht="14.25" customHeight="1">
      <c r="A866" s="434"/>
      <c r="B866" s="575"/>
      <c r="C866" s="434"/>
      <c r="D866" s="434"/>
      <c r="E866" s="434"/>
      <c r="F866" s="434"/>
      <c r="G866" s="434"/>
      <c r="H866" s="434"/>
      <c r="I866" s="434"/>
      <c r="J866" s="575"/>
      <c r="K866" s="434"/>
      <c r="L866" s="434"/>
      <c r="M866" s="434"/>
      <c r="N866" s="434"/>
      <c r="O866" s="434"/>
      <c r="P866" s="434"/>
      <c r="Q866" s="434"/>
      <c r="R866" s="434"/>
      <c r="S866" s="434"/>
      <c r="T866" s="434"/>
      <c r="U866" s="434"/>
      <c r="V866" s="434"/>
      <c r="W866" s="434"/>
      <c r="X866" s="434"/>
      <c r="Y866" s="434"/>
      <c r="Z866" s="434"/>
      <c r="AA866" s="434"/>
      <c r="AB866" s="434"/>
      <c r="AC866" s="434"/>
      <c r="AD866" s="434"/>
      <c r="AE866" s="434"/>
      <c r="AF866" s="434"/>
      <c r="AG866" s="434"/>
    </row>
    <row r="867" spans="1:33" ht="14.25" customHeight="1">
      <c r="A867" s="434"/>
      <c r="B867" s="575"/>
      <c r="C867" s="434"/>
      <c r="D867" s="434"/>
      <c r="E867" s="434"/>
      <c r="F867" s="434"/>
      <c r="G867" s="434"/>
      <c r="H867" s="434"/>
      <c r="I867" s="434"/>
      <c r="J867" s="575"/>
      <c r="K867" s="434"/>
      <c r="L867" s="434"/>
      <c r="M867" s="434"/>
      <c r="N867" s="434"/>
      <c r="O867" s="434"/>
      <c r="P867" s="434"/>
      <c r="Q867" s="434"/>
      <c r="R867" s="434"/>
      <c r="S867" s="434"/>
      <c r="T867" s="434"/>
      <c r="U867" s="434"/>
      <c r="V867" s="434"/>
      <c r="W867" s="434"/>
      <c r="X867" s="434"/>
      <c r="Y867" s="434"/>
      <c r="Z867" s="434"/>
      <c r="AA867" s="434"/>
      <c r="AB867" s="434"/>
      <c r="AC867" s="434"/>
      <c r="AD867" s="434"/>
      <c r="AE867" s="434"/>
      <c r="AF867" s="434"/>
      <c r="AG867" s="434"/>
    </row>
    <row r="868" spans="1:33" ht="14.25" customHeight="1">
      <c r="A868" s="434"/>
      <c r="B868" s="575"/>
      <c r="C868" s="434"/>
      <c r="D868" s="434"/>
      <c r="E868" s="434"/>
      <c r="F868" s="434"/>
      <c r="G868" s="434"/>
      <c r="H868" s="434"/>
      <c r="I868" s="434"/>
      <c r="J868" s="575"/>
      <c r="K868" s="434"/>
      <c r="L868" s="434"/>
      <c r="M868" s="434"/>
      <c r="N868" s="434"/>
      <c r="O868" s="434"/>
      <c r="P868" s="434"/>
      <c r="Q868" s="434"/>
      <c r="R868" s="434"/>
      <c r="S868" s="434"/>
      <c r="T868" s="434"/>
      <c r="U868" s="434"/>
      <c r="V868" s="434"/>
      <c r="W868" s="434"/>
      <c r="X868" s="434"/>
      <c r="Y868" s="434"/>
      <c r="Z868" s="434"/>
      <c r="AA868" s="434"/>
      <c r="AB868" s="434"/>
      <c r="AC868" s="434"/>
      <c r="AD868" s="434"/>
      <c r="AE868" s="434"/>
      <c r="AF868" s="434"/>
      <c r="AG868" s="434"/>
    </row>
    <row r="869" spans="1:33" ht="14.25" customHeight="1">
      <c r="A869" s="434"/>
      <c r="B869" s="575"/>
      <c r="C869" s="434"/>
      <c r="D869" s="434"/>
      <c r="E869" s="434"/>
      <c r="F869" s="434"/>
      <c r="G869" s="434"/>
      <c r="H869" s="434"/>
      <c r="I869" s="434"/>
      <c r="J869" s="575"/>
      <c r="K869" s="434"/>
      <c r="L869" s="434"/>
      <c r="M869" s="434"/>
      <c r="N869" s="434"/>
      <c r="O869" s="434"/>
      <c r="P869" s="434"/>
      <c r="Q869" s="434"/>
      <c r="R869" s="434"/>
      <c r="S869" s="434"/>
      <c r="T869" s="434"/>
      <c r="U869" s="434"/>
      <c r="V869" s="434"/>
      <c r="W869" s="434"/>
      <c r="X869" s="434"/>
      <c r="Y869" s="434"/>
      <c r="Z869" s="434"/>
      <c r="AA869" s="434"/>
      <c r="AB869" s="434"/>
      <c r="AC869" s="434"/>
      <c r="AD869" s="434"/>
      <c r="AE869" s="434"/>
      <c r="AF869" s="434"/>
      <c r="AG869" s="434"/>
    </row>
    <row r="870" spans="1:33" ht="14.25" customHeight="1">
      <c r="A870" s="434"/>
      <c r="B870" s="575"/>
      <c r="C870" s="434"/>
      <c r="D870" s="434"/>
      <c r="E870" s="434"/>
      <c r="F870" s="434"/>
      <c r="G870" s="434"/>
      <c r="H870" s="434"/>
      <c r="I870" s="434"/>
      <c r="J870" s="575"/>
      <c r="K870" s="434"/>
      <c r="L870" s="434"/>
      <c r="M870" s="434"/>
      <c r="N870" s="434"/>
      <c r="O870" s="434"/>
      <c r="P870" s="434"/>
      <c r="Q870" s="434"/>
      <c r="R870" s="434"/>
      <c r="S870" s="434"/>
      <c r="T870" s="434"/>
      <c r="U870" s="434"/>
      <c r="V870" s="434"/>
      <c r="W870" s="434"/>
      <c r="X870" s="434"/>
      <c r="Y870" s="434"/>
      <c r="Z870" s="434"/>
      <c r="AA870" s="434"/>
      <c r="AB870" s="434"/>
      <c r="AC870" s="434"/>
      <c r="AD870" s="434"/>
      <c r="AE870" s="434"/>
      <c r="AF870" s="434"/>
      <c r="AG870" s="434"/>
    </row>
    <row r="871" spans="1:33" ht="14.25" customHeight="1">
      <c r="A871" s="434"/>
      <c r="B871" s="575"/>
      <c r="C871" s="434"/>
      <c r="D871" s="434"/>
      <c r="E871" s="434"/>
      <c r="F871" s="434"/>
      <c r="G871" s="434"/>
      <c r="H871" s="434"/>
      <c r="I871" s="434"/>
      <c r="J871" s="575"/>
      <c r="K871" s="434"/>
      <c r="L871" s="434"/>
      <c r="M871" s="434"/>
      <c r="N871" s="434"/>
      <c r="O871" s="434"/>
      <c r="P871" s="434"/>
      <c r="Q871" s="434"/>
      <c r="R871" s="434"/>
      <c r="S871" s="434"/>
      <c r="T871" s="434"/>
      <c r="U871" s="434"/>
      <c r="V871" s="434"/>
      <c r="W871" s="434"/>
      <c r="X871" s="434"/>
      <c r="Y871" s="434"/>
      <c r="Z871" s="434"/>
      <c r="AA871" s="434"/>
      <c r="AB871" s="434"/>
      <c r="AC871" s="434"/>
      <c r="AD871" s="434"/>
      <c r="AE871" s="434"/>
      <c r="AF871" s="434"/>
      <c r="AG871" s="434"/>
    </row>
    <row r="872" spans="1:33" ht="14.25" customHeight="1">
      <c r="A872" s="434"/>
      <c r="B872" s="575"/>
      <c r="C872" s="434"/>
      <c r="D872" s="434"/>
      <c r="E872" s="434"/>
      <c r="F872" s="434"/>
      <c r="G872" s="434"/>
      <c r="H872" s="434"/>
      <c r="I872" s="434"/>
      <c r="J872" s="575"/>
      <c r="K872" s="434"/>
      <c r="L872" s="434"/>
      <c r="M872" s="434"/>
      <c r="N872" s="434"/>
      <c r="O872" s="434"/>
      <c r="P872" s="434"/>
      <c r="Q872" s="434"/>
      <c r="R872" s="434"/>
      <c r="S872" s="434"/>
      <c r="T872" s="434"/>
      <c r="U872" s="434"/>
      <c r="V872" s="434"/>
      <c r="W872" s="434"/>
      <c r="X872" s="434"/>
      <c r="Y872" s="434"/>
      <c r="Z872" s="434"/>
      <c r="AA872" s="434"/>
      <c r="AB872" s="434"/>
      <c r="AC872" s="434"/>
      <c r="AD872" s="434"/>
      <c r="AE872" s="434"/>
      <c r="AF872" s="434"/>
      <c r="AG872" s="434"/>
    </row>
    <row r="873" spans="1:33" ht="14.25" customHeight="1">
      <c r="A873" s="434"/>
      <c r="B873" s="575"/>
      <c r="C873" s="434"/>
      <c r="D873" s="434"/>
      <c r="E873" s="434"/>
      <c r="F873" s="434"/>
      <c r="G873" s="434"/>
      <c r="H873" s="434"/>
      <c r="I873" s="434"/>
      <c r="J873" s="575"/>
      <c r="K873" s="434"/>
      <c r="L873" s="434"/>
      <c r="M873" s="434"/>
      <c r="N873" s="434"/>
      <c r="O873" s="434"/>
      <c r="P873" s="434"/>
      <c r="Q873" s="434"/>
      <c r="R873" s="434"/>
      <c r="S873" s="434"/>
      <c r="T873" s="434"/>
      <c r="U873" s="434"/>
      <c r="V873" s="434"/>
      <c r="W873" s="434"/>
      <c r="X873" s="434"/>
      <c r="Y873" s="434"/>
      <c r="Z873" s="434"/>
      <c r="AA873" s="434"/>
      <c r="AB873" s="434"/>
      <c r="AC873" s="434"/>
      <c r="AD873" s="434"/>
      <c r="AE873" s="434"/>
      <c r="AF873" s="434"/>
      <c r="AG873" s="434"/>
    </row>
    <row r="874" spans="1:33" ht="14.25" customHeight="1">
      <c r="A874" s="434"/>
      <c r="B874" s="575"/>
      <c r="C874" s="434"/>
      <c r="D874" s="434"/>
      <c r="E874" s="434"/>
      <c r="F874" s="434"/>
      <c r="G874" s="434"/>
      <c r="H874" s="434"/>
      <c r="I874" s="434"/>
      <c r="J874" s="575"/>
      <c r="K874" s="434"/>
      <c r="L874" s="434"/>
      <c r="M874" s="434"/>
      <c r="N874" s="434"/>
      <c r="O874" s="434"/>
      <c r="P874" s="434"/>
      <c r="Q874" s="434"/>
      <c r="R874" s="434"/>
      <c r="S874" s="434"/>
      <c r="T874" s="434"/>
      <c r="U874" s="434"/>
      <c r="V874" s="434"/>
      <c r="W874" s="434"/>
      <c r="X874" s="434"/>
      <c r="Y874" s="434"/>
      <c r="Z874" s="434"/>
      <c r="AA874" s="434"/>
      <c r="AB874" s="434"/>
      <c r="AC874" s="434"/>
      <c r="AD874" s="434"/>
      <c r="AE874" s="434"/>
      <c r="AF874" s="434"/>
      <c r="AG874" s="434"/>
    </row>
    <row r="875" spans="1:33" ht="14.25" customHeight="1">
      <c r="A875" s="434"/>
      <c r="B875" s="575"/>
      <c r="C875" s="434"/>
      <c r="D875" s="434"/>
      <c r="E875" s="434"/>
      <c r="F875" s="434"/>
      <c r="G875" s="434"/>
      <c r="H875" s="434"/>
      <c r="I875" s="434"/>
      <c r="J875" s="575"/>
      <c r="K875" s="434"/>
      <c r="L875" s="434"/>
      <c r="M875" s="434"/>
      <c r="N875" s="434"/>
      <c r="O875" s="434"/>
      <c r="P875" s="434"/>
      <c r="Q875" s="434"/>
      <c r="R875" s="434"/>
      <c r="S875" s="434"/>
      <c r="T875" s="434"/>
      <c r="U875" s="434"/>
      <c r="V875" s="434"/>
      <c r="W875" s="434"/>
      <c r="X875" s="434"/>
      <c r="Y875" s="434"/>
      <c r="Z875" s="434"/>
      <c r="AA875" s="434"/>
      <c r="AB875" s="434"/>
      <c r="AC875" s="434"/>
      <c r="AD875" s="434"/>
      <c r="AE875" s="434"/>
      <c r="AF875" s="434"/>
      <c r="AG875" s="434"/>
    </row>
    <row r="876" spans="1:33" ht="14.25" customHeight="1">
      <c r="A876" s="434"/>
      <c r="B876" s="575"/>
      <c r="C876" s="434"/>
      <c r="D876" s="434"/>
      <c r="E876" s="434"/>
      <c r="F876" s="434"/>
      <c r="G876" s="434"/>
      <c r="H876" s="434"/>
      <c r="I876" s="434"/>
      <c r="J876" s="575"/>
      <c r="K876" s="434"/>
      <c r="L876" s="434"/>
      <c r="M876" s="434"/>
      <c r="N876" s="434"/>
      <c r="O876" s="434"/>
      <c r="P876" s="434"/>
      <c r="Q876" s="434"/>
      <c r="R876" s="434"/>
      <c r="S876" s="434"/>
      <c r="T876" s="434"/>
      <c r="U876" s="434"/>
      <c r="V876" s="434"/>
      <c r="W876" s="434"/>
      <c r="X876" s="434"/>
      <c r="Y876" s="434"/>
      <c r="Z876" s="434"/>
      <c r="AA876" s="434"/>
      <c r="AB876" s="434"/>
      <c r="AC876" s="434"/>
      <c r="AD876" s="434"/>
      <c r="AE876" s="434"/>
      <c r="AF876" s="434"/>
      <c r="AG876" s="434"/>
    </row>
    <row r="877" spans="1:33" ht="14.25" customHeight="1">
      <c r="A877" s="434"/>
      <c r="B877" s="575"/>
      <c r="C877" s="434"/>
      <c r="D877" s="434"/>
      <c r="E877" s="434"/>
      <c r="F877" s="434"/>
      <c r="G877" s="434"/>
      <c r="H877" s="434"/>
      <c r="I877" s="434"/>
      <c r="J877" s="575"/>
      <c r="K877" s="434"/>
      <c r="L877" s="434"/>
      <c r="M877" s="434"/>
      <c r="N877" s="434"/>
      <c r="O877" s="434"/>
      <c r="P877" s="434"/>
      <c r="Q877" s="434"/>
      <c r="R877" s="434"/>
      <c r="S877" s="434"/>
      <c r="T877" s="434"/>
      <c r="U877" s="434"/>
      <c r="V877" s="434"/>
      <c r="W877" s="434"/>
      <c r="X877" s="434"/>
      <c r="Y877" s="434"/>
      <c r="Z877" s="434"/>
      <c r="AA877" s="434"/>
      <c r="AB877" s="434"/>
      <c r="AC877" s="434"/>
      <c r="AD877" s="434"/>
      <c r="AE877" s="434"/>
      <c r="AF877" s="434"/>
      <c r="AG877" s="434"/>
    </row>
    <row r="878" spans="1:33" ht="14.25" customHeight="1">
      <c r="A878" s="434"/>
      <c r="B878" s="575"/>
      <c r="C878" s="434"/>
      <c r="D878" s="434"/>
      <c r="E878" s="434"/>
      <c r="F878" s="434"/>
      <c r="G878" s="434"/>
      <c r="H878" s="434"/>
      <c r="I878" s="434"/>
      <c r="J878" s="575"/>
      <c r="K878" s="434"/>
      <c r="L878" s="434"/>
      <c r="M878" s="434"/>
      <c r="N878" s="434"/>
      <c r="O878" s="434"/>
      <c r="P878" s="434"/>
      <c r="Q878" s="434"/>
      <c r="R878" s="434"/>
      <c r="S878" s="434"/>
      <c r="T878" s="434"/>
      <c r="U878" s="434"/>
      <c r="V878" s="434"/>
      <c r="W878" s="434"/>
      <c r="X878" s="434"/>
      <c r="Y878" s="434"/>
      <c r="Z878" s="434"/>
      <c r="AA878" s="434"/>
      <c r="AB878" s="434"/>
      <c r="AC878" s="434"/>
      <c r="AD878" s="434"/>
      <c r="AE878" s="434"/>
      <c r="AF878" s="434"/>
      <c r="AG878" s="434"/>
    </row>
    <row r="879" spans="1:33" ht="14.25" customHeight="1">
      <c r="A879" s="434"/>
      <c r="B879" s="575"/>
      <c r="C879" s="434"/>
      <c r="D879" s="434"/>
      <c r="E879" s="434"/>
      <c r="F879" s="434"/>
      <c r="G879" s="434"/>
      <c r="H879" s="434"/>
      <c r="I879" s="434"/>
      <c r="J879" s="575"/>
      <c r="K879" s="434"/>
      <c r="L879" s="434"/>
      <c r="M879" s="434"/>
      <c r="N879" s="434"/>
      <c r="O879" s="434"/>
      <c r="P879" s="434"/>
      <c r="Q879" s="434"/>
      <c r="R879" s="434"/>
      <c r="S879" s="434"/>
      <c r="T879" s="434"/>
      <c r="U879" s="434"/>
      <c r="V879" s="434"/>
      <c r="W879" s="434"/>
      <c r="X879" s="434"/>
      <c r="Y879" s="434"/>
      <c r="Z879" s="434"/>
      <c r="AA879" s="434"/>
      <c r="AB879" s="434"/>
      <c r="AC879" s="434"/>
      <c r="AD879" s="434"/>
      <c r="AE879" s="434"/>
      <c r="AF879" s="434"/>
      <c r="AG879" s="434"/>
    </row>
    <row r="880" spans="1:33" ht="14.25" customHeight="1">
      <c r="A880" s="434"/>
      <c r="B880" s="575"/>
      <c r="C880" s="434"/>
      <c r="D880" s="434"/>
      <c r="E880" s="434"/>
      <c r="F880" s="434"/>
      <c r="G880" s="434"/>
      <c r="H880" s="434"/>
      <c r="I880" s="434"/>
      <c r="J880" s="575"/>
      <c r="K880" s="434"/>
      <c r="L880" s="434"/>
      <c r="M880" s="434"/>
      <c r="N880" s="434"/>
      <c r="O880" s="434"/>
      <c r="P880" s="434"/>
      <c r="Q880" s="434"/>
      <c r="R880" s="434"/>
      <c r="S880" s="434"/>
      <c r="T880" s="434"/>
      <c r="U880" s="434"/>
      <c r="V880" s="434"/>
      <c r="W880" s="434"/>
      <c r="X880" s="434"/>
      <c r="Y880" s="434"/>
      <c r="Z880" s="434"/>
      <c r="AA880" s="434"/>
      <c r="AB880" s="434"/>
      <c r="AC880" s="434"/>
      <c r="AD880" s="434"/>
      <c r="AE880" s="434"/>
      <c r="AF880" s="434"/>
      <c r="AG880" s="434"/>
    </row>
    <row r="881" spans="1:33" ht="14.25" customHeight="1">
      <c r="A881" s="434"/>
      <c r="B881" s="575"/>
      <c r="C881" s="434"/>
      <c r="D881" s="434"/>
      <c r="E881" s="434"/>
      <c r="F881" s="434"/>
      <c r="G881" s="434"/>
      <c r="H881" s="434"/>
      <c r="I881" s="434"/>
      <c r="J881" s="575"/>
      <c r="K881" s="434"/>
      <c r="L881" s="434"/>
      <c r="M881" s="434"/>
      <c r="N881" s="434"/>
      <c r="O881" s="434"/>
      <c r="P881" s="434"/>
      <c r="Q881" s="434"/>
      <c r="R881" s="434"/>
      <c r="S881" s="434"/>
      <c r="T881" s="434"/>
      <c r="U881" s="434"/>
      <c r="V881" s="434"/>
      <c r="W881" s="434"/>
      <c r="X881" s="434"/>
      <c r="Y881" s="434"/>
      <c r="Z881" s="434"/>
      <c r="AA881" s="434"/>
      <c r="AB881" s="434"/>
      <c r="AC881" s="434"/>
      <c r="AD881" s="434"/>
      <c r="AE881" s="434"/>
      <c r="AF881" s="434"/>
      <c r="AG881" s="434"/>
    </row>
    <row r="882" spans="1:33" ht="14.25" customHeight="1">
      <c r="A882" s="434"/>
      <c r="B882" s="575"/>
      <c r="C882" s="434"/>
      <c r="D882" s="434"/>
      <c r="E882" s="434"/>
      <c r="F882" s="434"/>
      <c r="G882" s="434"/>
      <c r="H882" s="434"/>
      <c r="I882" s="434"/>
      <c r="J882" s="575"/>
      <c r="K882" s="434"/>
      <c r="L882" s="434"/>
      <c r="M882" s="434"/>
      <c r="N882" s="434"/>
      <c r="O882" s="434"/>
      <c r="P882" s="434"/>
      <c r="Q882" s="434"/>
      <c r="R882" s="434"/>
      <c r="S882" s="434"/>
      <c r="T882" s="434"/>
      <c r="U882" s="434"/>
      <c r="V882" s="434"/>
      <c r="W882" s="434"/>
      <c r="X882" s="434"/>
      <c r="Y882" s="434"/>
      <c r="Z882" s="434"/>
      <c r="AA882" s="434"/>
      <c r="AB882" s="434"/>
      <c r="AC882" s="434"/>
      <c r="AD882" s="434"/>
      <c r="AE882" s="434"/>
      <c r="AF882" s="434"/>
      <c r="AG882" s="434"/>
    </row>
    <row r="883" spans="1:33" ht="14.25" customHeight="1">
      <c r="A883" s="434"/>
      <c r="B883" s="575"/>
      <c r="C883" s="434"/>
      <c r="D883" s="434"/>
      <c r="E883" s="434"/>
      <c r="F883" s="434"/>
      <c r="G883" s="434"/>
      <c r="H883" s="434"/>
      <c r="I883" s="434"/>
      <c r="J883" s="575"/>
      <c r="K883" s="434"/>
      <c r="L883" s="434"/>
      <c r="M883" s="434"/>
      <c r="N883" s="434"/>
      <c r="O883" s="434"/>
      <c r="P883" s="434"/>
      <c r="Q883" s="434"/>
      <c r="R883" s="434"/>
      <c r="S883" s="434"/>
      <c r="T883" s="434"/>
      <c r="U883" s="434"/>
      <c r="V883" s="434"/>
      <c r="W883" s="434"/>
      <c r="X883" s="434"/>
      <c r="Y883" s="434"/>
      <c r="Z883" s="434"/>
      <c r="AA883" s="434"/>
      <c r="AB883" s="434"/>
      <c r="AC883" s="434"/>
      <c r="AD883" s="434"/>
      <c r="AE883" s="434"/>
      <c r="AF883" s="434"/>
      <c r="AG883" s="434"/>
    </row>
    <row r="884" spans="1:33" ht="14.25" customHeight="1">
      <c r="A884" s="434"/>
      <c r="B884" s="575"/>
      <c r="C884" s="434"/>
      <c r="D884" s="434"/>
      <c r="E884" s="434"/>
      <c r="F884" s="434"/>
      <c r="G884" s="434"/>
      <c r="H884" s="434"/>
      <c r="I884" s="434"/>
      <c r="J884" s="575"/>
      <c r="K884" s="434"/>
      <c r="L884" s="434"/>
      <c r="M884" s="434"/>
      <c r="N884" s="434"/>
      <c r="O884" s="434"/>
      <c r="P884" s="434"/>
      <c r="Q884" s="434"/>
      <c r="R884" s="434"/>
      <c r="S884" s="434"/>
      <c r="T884" s="434"/>
      <c r="U884" s="434"/>
      <c r="V884" s="434"/>
      <c r="W884" s="434"/>
      <c r="X884" s="434"/>
      <c r="Y884" s="434"/>
      <c r="Z884" s="434"/>
      <c r="AA884" s="434"/>
      <c r="AB884" s="434"/>
      <c r="AC884" s="434"/>
      <c r="AD884" s="434"/>
      <c r="AE884" s="434"/>
      <c r="AF884" s="434"/>
      <c r="AG884" s="434"/>
    </row>
    <row r="885" spans="1:33" ht="14.25" customHeight="1">
      <c r="A885" s="434"/>
      <c r="B885" s="575"/>
      <c r="C885" s="434"/>
      <c r="D885" s="434"/>
      <c r="E885" s="434"/>
      <c r="F885" s="434"/>
      <c r="G885" s="434"/>
      <c r="H885" s="434"/>
      <c r="I885" s="434"/>
      <c r="J885" s="575"/>
      <c r="K885" s="434"/>
      <c r="L885" s="434"/>
      <c r="M885" s="434"/>
      <c r="N885" s="434"/>
      <c r="O885" s="434"/>
      <c r="P885" s="434"/>
      <c r="Q885" s="434"/>
      <c r="R885" s="434"/>
      <c r="S885" s="434"/>
      <c r="T885" s="434"/>
      <c r="U885" s="434"/>
      <c r="V885" s="434"/>
      <c r="W885" s="434"/>
      <c r="X885" s="434"/>
      <c r="Y885" s="434"/>
      <c r="Z885" s="434"/>
      <c r="AA885" s="434"/>
      <c r="AB885" s="434"/>
      <c r="AC885" s="434"/>
      <c r="AD885" s="434"/>
      <c r="AE885" s="434"/>
      <c r="AF885" s="434"/>
      <c r="AG885" s="434"/>
    </row>
    <row r="886" spans="1:33" ht="14.25" customHeight="1">
      <c r="A886" s="434"/>
      <c r="B886" s="575"/>
      <c r="C886" s="434"/>
      <c r="D886" s="434"/>
      <c r="E886" s="434"/>
      <c r="F886" s="434"/>
      <c r="G886" s="434"/>
      <c r="H886" s="434"/>
      <c r="I886" s="434"/>
      <c r="J886" s="575"/>
      <c r="K886" s="434"/>
      <c r="L886" s="434"/>
      <c r="M886" s="434"/>
      <c r="N886" s="434"/>
      <c r="O886" s="434"/>
      <c r="P886" s="434"/>
      <c r="Q886" s="434"/>
      <c r="R886" s="434"/>
      <c r="S886" s="434"/>
      <c r="T886" s="434"/>
      <c r="U886" s="434"/>
      <c r="V886" s="434"/>
      <c r="W886" s="434"/>
      <c r="X886" s="434"/>
      <c r="Y886" s="434"/>
      <c r="Z886" s="434"/>
      <c r="AA886" s="434"/>
      <c r="AB886" s="434"/>
      <c r="AC886" s="434"/>
      <c r="AD886" s="434"/>
      <c r="AE886" s="434"/>
      <c r="AF886" s="434"/>
      <c r="AG886" s="434"/>
    </row>
    <row r="887" spans="1:33" ht="14.25" customHeight="1">
      <c r="A887" s="434"/>
      <c r="B887" s="575"/>
      <c r="C887" s="434"/>
      <c r="D887" s="434"/>
      <c r="E887" s="434"/>
      <c r="F887" s="434"/>
      <c r="G887" s="434"/>
      <c r="H887" s="434"/>
      <c r="I887" s="434"/>
      <c r="J887" s="575"/>
      <c r="K887" s="434"/>
      <c r="L887" s="434"/>
      <c r="M887" s="434"/>
      <c r="N887" s="434"/>
      <c r="O887" s="434"/>
      <c r="P887" s="434"/>
      <c r="Q887" s="434"/>
      <c r="R887" s="434"/>
      <c r="S887" s="434"/>
      <c r="T887" s="434"/>
      <c r="U887" s="434"/>
      <c r="V887" s="434"/>
      <c r="W887" s="434"/>
      <c r="X887" s="434"/>
      <c r="Y887" s="434"/>
      <c r="Z887" s="434"/>
      <c r="AA887" s="434"/>
      <c r="AB887" s="434"/>
      <c r="AC887" s="434"/>
      <c r="AD887" s="434"/>
      <c r="AE887" s="434"/>
      <c r="AF887" s="434"/>
      <c r="AG887" s="434"/>
    </row>
    <row r="888" spans="1:33" ht="14.25" customHeight="1">
      <c r="A888" s="434"/>
      <c r="B888" s="575"/>
      <c r="C888" s="434"/>
      <c r="D888" s="434"/>
      <c r="E888" s="434"/>
      <c r="F888" s="434"/>
      <c r="G888" s="434"/>
      <c r="H888" s="434"/>
      <c r="I888" s="434"/>
      <c r="J888" s="575"/>
      <c r="K888" s="434"/>
      <c r="L888" s="434"/>
      <c r="M888" s="434"/>
      <c r="N888" s="434"/>
      <c r="O888" s="434"/>
      <c r="P888" s="434"/>
      <c r="Q888" s="434"/>
      <c r="R888" s="434"/>
      <c r="S888" s="434"/>
      <c r="T888" s="434"/>
      <c r="U888" s="434"/>
      <c r="V888" s="434"/>
      <c r="W888" s="434"/>
      <c r="X888" s="434"/>
      <c r="Y888" s="434"/>
      <c r="Z888" s="434"/>
      <c r="AA888" s="434"/>
      <c r="AB888" s="434"/>
      <c r="AC888" s="434"/>
      <c r="AD888" s="434"/>
      <c r="AE888" s="434"/>
      <c r="AF888" s="434"/>
      <c r="AG888" s="434"/>
    </row>
    <row r="889" spans="1:33" ht="14.25" customHeight="1">
      <c r="A889" s="434"/>
      <c r="B889" s="575"/>
      <c r="C889" s="434"/>
      <c r="D889" s="434"/>
      <c r="E889" s="434"/>
      <c r="F889" s="434"/>
      <c r="G889" s="434"/>
      <c r="H889" s="434"/>
      <c r="I889" s="434"/>
      <c r="J889" s="575"/>
      <c r="K889" s="434"/>
      <c r="L889" s="434"/>
      <c r="M889" s="434"/>
      <c r="N889" s="434"/>
      <c r="O889" s="434"/>
      <c r="P889" s="434"/>
      <c r="Q889" s="434"/>
      <c r="R889" s="434"/>
      <c r="S889" s="434"/>
      <c r="T889" s="434"/>
      <c r="U889" s="434"/>
      <c r="V889" s="434"/>
      <c r="W889" s="434"/>
      <c r="X889" s="434"/>
      <c r="Y889" s="434"/>
      <c r="Z889" s="434"/>
      <c r="AA889" s="434"/>
      <c r="AB889" s="434"/>
      <c r="AC889" s="434"/>
      <c r="AD889" s="434"/>
      <c r="AE889" s="434"/>
      <c r="AF889" s="434"/>
      <c r="AG889" s="434"/>
    </row>
    <row r="890" spans="1:33" ht="14.25" customHeight="1">
      <c r="A890" s="434"/>
      <c r="B890" s="575"/>
      <c r="C890" s="434"/>
      <c r="D890" s="434"/>
      <c r="E890" s="434"/>
      <c r="F890" s="434"/>
      <c r="G890" s="434"/>
      <c r="H890" s="434"/>
      <c r="I890" s="434"/>
      <c r="J890" s="575"/>
      <c r="K890" s="434"/>
      <c r="L890" s="434"/>
      <c r="M890" s="434"/>
      <c r="N890" s="434"/>
      <c r="O890" s="434"/>
      <c r="P890" s="434"/>
      <c r="Q890" s="434"/>
      <c r="R890" s="434"/>
      <c r="S890" s="434"/>
      <c r="T890" s="434"/>
      <c r="U890" s="434"/>
      <c r="V890" s="434"/>
      <c r="W890" s="434"/>
      <c r="X890" s="434"/>
      <c r="Y890" s="434"/>
      <c r="Z890" s="434"/>
      <c r="AA890" s="434"/>
      <c r="AB890" s="434"/>
      <c r="AC890" s="434"/>
      <c r="AD890" s="434"/>
      <c r="AE890" s="434"/>
      <c r="AF890" s="434"/>
      <c r="AG890" s="434"/>
    </row>
    <row r="891" spans="1:33" ht="14.25" customHeight="1">
      <c r="A891" s="434"/>
      <c r="B891" s="575"/>
      <c r="C891" s="434"/>
      <c r="D891" s="434"/>
      <c r="E891" s="434"/>
      <c r="F891" s="434"/>
      <c r="G891" s="434"/>
      <c r="H891" s="434"/>
      <c r="I891" s="434"/>
      <c r="J891" s="575"/>
      <c r="K891" s="434"/>
      <c r="L891" s="434"/>
      <c r="M891" s="434"/>
      <c r="N891" s="434"/>
      <c r="O891" s="434"/>
      <c r="P891" s="434"/>
      <c r="Q891" s="434"/>
      <c r="R891" s="434"/>
      <c r="S891" s="434"/>
      <c r="T891" s="434"/>
      <c r="U891" s="434"/>
      <c r="V891" s="434"/>
      <c r="W891" s="434"/>
      <c r="X891" s="434"/>
      <c r="Y891" s="434"/>
      <c r="Z891" s="434"/>
      <c r="AA891" s="434"/>
      <c r="AB891" s="434"/>
      <c r="AC891" s="434"/>
      <c r="AD891" s="434"/>
      <c r="AE891" s="434"/>
      <c r="AF891" s="434"/>
      <c r="AG891" s="434"/>
    </row>
    <row r="892" spans="1:33" ht="14.25" customHeight="1">
      <c r="A892" s="434"/>
      <c r="B892" s="575"/>
      <c r="C892" s="434"/>
      <c r="D892" s="434"/>
      <c r="E892" s="434"/>
      <c r="F892" s="434"/>
      <c r="G892" s="434"/>
      <c r="H892" s="434"/>
      <c r="I892" s="434"/>
      <c r="J892" s="575"/>
      <c r="K892" s="434"/>
      <c r="L892" s="434"/>
      <c r="M892" s="434"/>
      <c r="N892" s="434"/>
      <c r="O892" s="434"/>
      <c r="P892" s="434"/>
      <c r="Q892" s="434"/>
      <c r="R892" s="434"/>
      <c r="S892" s="434"/>
      <c r="T892" s="434"/>
      <c r="U892" s="434"/>
      <c r="V892" s="434"/>
      <c r="W892" s="434"/>
      <c r="X892" s="434"/>
      <c r="Y892" s="434"/>
      <c r="Z892" s="434"/>
      <c r="AA892" s="434"/>
      <c r="AB892" s="434"/>
      <c r="AC892" s="434"/>
      <c r="AD892" s="434"/>
      <c r="AE892" s="434"/>
      <c r="AF892" s="434"/>
      <c r="AG892" s="434"/>
    </row>
    <row r="893" spans="1:33" ht="14.25" customHeight="1">
      <c r="A893" s="434"/>
      <c r="B893" s="575"/>
      <c r="C893" s="434"/>
      <c r="D893" s="434"/>
      <c r="E893" s="434"/>
      <c r="F893" s="434"/>
      <c r="G893" s="434"/>
      <c r="H893" s="434"/>
      <c r="I893" s="434"/>
      <c r="J893" s="575"/>
      <c r="K893" s="434"/>
      <c r="L893" s="434"/>
      <c r="M893" s="434"/>
      <c r="N893" s="434"/>
      <c r="O893" s="434"/>
      <c r="P893" s="434"/>
      <c r="Q893" s="434"/>
      <c r="R893" s="434"/>
      <c r="S893" s="434"/>
      <c r="T893" s="434"/>
      <c r="U893" s="434"/>
      <c r="V893" s="434"/>
      <c r="W893" s="434"/>
      <c r="X893" s="434"/>
      <c r="Y893" s="434"/>
      <c r="Z893" s="434"/>
      <c r="AA893" s="434"/>
      <c r="AB893" s="434"/>
      <c r="AC893" s="434"/>
      <c r="AD893" s="434"/>
      <c r="AE893" s="434"/>
      <c r="AF893" s="434"/>
      <c r="AG893" s="434"/>
    </row>
    <row r="894" spans="1:33" ht="14.25" customHeight="1">
      <c r="A894" s="434"/>
      <c r="B894" s="575"/>
      <c r="C894" s="434"/>
      <c r="D894" s="434"/>
      <c r="E894" s="434"/>
      <c r="F894" s="434"/>
      <c r="G894" s="434"/>
      <c r="H894" s="434"/>
      <c r="I894" s="434"/>
      <c r="J894" s="575"/>
      <c r="K894" s="434"/>
      <c r="L894" s="434"/>
      <c r="M894" s="434"/>
      <c r="N894" s="434"/>
      <c r="O894" s="434"/>
      <c r="P894" s="434"/>
      <c r="Q894" s="434"/>
      <c r="R894" s="434"/>
      <c r="S894" s="434"/>
      <c r="T894" s="434"/>
      <c r="U894" s="434"/>
      <c r="V894" s="434"/>
      <c r="W894" s="434"/>
      <c r="X894" s="434"/>
      <c r="Y894" s="434"/>
      <c r="Z894" s="434"/>
      <c r="AA894" s="434"/>
      <c r="AB894" s="434"/>
      <c r="AC894" s="434"/>
      <c r="AD894" s="434"/>
      <c r="AE894" s="434"/>
      <c r="AF894" s="434"/>
      <c r="AG894" s="434"/>
    </row>
    <row r="895" spans="1:33" ht="14.25" customHeight="1">
      <c r="A895" s="434"/>
      <c r="B895" s="575"/>
      <c r="C895" s="434"/>
      <c r="D895" s="434"/>
      <c r="E895" s="434"/>
      <c r="F895" s="434"/>
      <c r="G895" s="434"/>
      <c r="H895" s="434"/>
      <c r="I895" s="434"/>
      <c r="J895" s="575"/>
      <c r="K895" s="434"/>
      <c r="L895" s="434"/>
      <c r="M895" s="434"/>
      <c r="N895" s="434"/>
      <c r="O895" s="434"/>
      <c r="P895" s="434"/>
      <c r="Q895" s="434"/>
      <c r="R895" s="434"/>
      <c r="S895" s="434"/>
      <c r="T895" s="434"/>
      <c r="U895" s="434"/>
      <c r="V895" s="434"/>
      <c r="W895" s="434"/>
      <c r="X895" s="434"/>
      <c r="Y895" s="434"/>
      <c r="Z895" s="434"/>
      <c r="AA895" s="434"/>
      <c r="AB895" s="434"/>
      <c r="AC895" s="434"/>
      <c r="AD895" s="434"/>
      <c r="AE895" s="434"/>
      <c r="AF895" s="434"/>
      <c r="AG895" s="434"/>
    </row>
    <row r="896" spans="1:33" ht="14.25" customHeight="1">
      <c r="A896" s="434"/>
      <c r="B896" s="575"/>
      <c r="C896" s="434"/>
      <c r="D896" s="434"/>
      <c r="E896" s="434"/>
      <c r="F896" s="434"/>
      <c r="G896" s="434"/>
      <c r="H896" s="434"/>
      <c r="I896" s="434"/>
      <c r="J896" s="575"/>
      <c r="K896" s="434"/>
      <c r="L896" s="434"/>
      <c r="M896" s="434"/>
      <c r="N896" s="434"/>
      <c r="O896" s="434"/>
      <c r="P896" s="434"/>
      <c r="Q896" s="434"/>
      <c r="R896" s="434"/>
      <c r="S896" s="434"/>
      <c r="T896" s="434"/>
      <c r="U896" s="434"/>
      <c r="V896" s="434"/>
      <c r="W896" s="434"/>
      <c r="X896" s="434"/>
      <c r="Y896" s="434"/>
      <c r="Z896" s="434"/>
      <c r="AA896" s="434"/>
      <c r="AB896" s="434"/>
      <c r="AC896" s="434"/>
      <c r="AD896" s="434"/>
      <c r="AE896" s="434"/>
      <c r="AF896" s="434"/>
      <c r="AG896" s="434"/>
    </row>
    <row r="897" spans="1:33" ht="14.25" customHeight="1">
      <c r="A897" s="434"/>
      <c r="B897" s="575"/>
      <c r="C897" s="434"/>
      <c r="D897" s="434"/>
      <c r="E897" s="434"/>
      <c r="F897" s="434"/>
      <c r="G897" s="434"/>
      <c r="H897" s="434"/>
      <c r="I897" s="434"/>
      <c r="J897" s="575"/>
      <c r="K897" s="434"/>
      <c r="L897" s="434"/>
      <c r="M897" s="434"/>
      <c r="N897" s="434"/>
      <c r="O897" s="434"/>
      <c r="P897" s="434"/>
      <c r="Q897" s="434"/>
      <c r="R897" s="434"/>
      <c r="S897" s="434"/>
      <c r="T897" s="434"/>
      <c r="U897" s="434"/>
      <c r="V897" s="434"/>
      <c r="W897" s="434"/>
      <c r="X897" s="434"/>
      <c r="Y897" s="434"/>
      <c r="Z897" s="434"/>
      <c r="AA897" s="434"/>
      <c r="AB897" s="434"/>
      <c r="AC897" s="434"/>
      <c r="AD897" s="434"/>
      <c r="AE897" s="434"/>
      <c r="AF897" s="434"/>
      <c r="AG897" s="434"/>
    </row>
    <row r="898" spans="1:33" ht="14.25" customHeight="1">
      <c r="A898" s="434"/>
      <c r="B898" s="575"/>
      <c r="C898" s="434"/>
      <c r="D898" s="434"/>
      <c r="E898" s="434"/>
      <c r="F898" s="434"/>
      <c r="G898" s="434"/>
      <c r="H898" s="434"/>
      <c r="I898" s="434"/>
      <c r="J898" s="575"/>
      <c r="K898" s="434"/>
      <c r="L898" s="434"/>
      <c r="M898" s="434"/>
      <c r="N898" s="434"/>
      <c r="O898" s="434"/>
      <c r="P898" s="434"/>
      <c r="Q898" s="434"/>
      <c r="R898" s="434"/>
      <c r="S898" s="434"/>
      <c r="T898" s="434"/>
      <c r="U898" s="434"/>
      <c r="V898" s="434"/>
      <c r="W898" s="434"/>
      <c r="X898" s="434"/>
      <c r="Y898" s="434"/>
      <c r="Z898" s="434"/>
      <c r="AA898" s="434"/>
      <c r="AB898" s="434"/>
      <c r="AC898" s="434"/>
      <c r="AD898" s="434"/>
      <c r="AE898" s="434"/>
      <c r="AF898" s="434"/>
      <c r="AG898" s="434"/>
    </row>
    <row r="899" spans="1:33" ht="14.25" customHeight="1">
      <c r="A899" s="434"/>
      <c r="B899" s="575"/>
      <c r="C899" s="434"/>
      <c r="D899" s="434"/>
      <c r="E899" s="434"/>
      <c r="F899" s="434"/>
      <c r="G899" s="434"/>
      <c r="H899" s="434"/>
      <c r="I899" s="434"/>
      <c r="J899" s="575"/>
      <c r="K899" s="434"/>
      <c r="L899" s="434"/>
      <c r="M899" s="434"/>
      <c r="N899" s="434"/>
      <c r="O899" s="434"/>
      <c r="P899" s="434"/>
      <c r="Q899" s="434"/>
      <c r="R899" s="434"/>
      <c r="S899" s="434"/>
      <c r="T899" s="434"/>
      <c r="U899" s="434"/>
      <c r="V899" s="434"/>
      <c r="W899" s="434"/>
      <c r="X899" s="434"/>
      <c r="Y899" s="434"/>
      <c r="Z899" s="434"/>
      <c r="AA899" s="434"/>
      <c r="AB899" s="434"/>
      <c r="AC899" s="434"/>
      <c r="AD899" s="434"/>
      <c r="AE899" s="434"/>
      <c r="AF899" s="434"/>
      <c r="AG899" s="434"/>
    </row>
    <row r="900" spans="1:33" ht="14.25" customHeight="1">
      <c r="A900" s="434"/>
      <c r="B900" s="575"/>
      <c r="C900" s="434"/>
      <c r="D900" s="434"/>
      <c r="E900" s="434"/>
      <c r="F900" s="434"/>
      <c r="G900" s="434"/>
      <c r="H900" s="434"/>
      <c r="I900" s="434"/>
      <c r="J900" s="575"/>
      <c r="K900" s="434"/>
      <c r="L900" s="434"/>
      <c r="M900" s="434"/>
      <c r="N900" s="434"/>
      <c r="O900" s="434"/>
      <c r="P900" s="434"/>
      <c r="Q900" s="434"/>
      <c r="R900" s="434"/>
      <c r="S900" s="434"/>
      <c r="T900" s="434"/>
      <c r="U900" s="434"/>
      <c r="V900" s="434"/>
      <c r="W900" s="434"/>
      <c r="X900" s="434"/>
      <c r="Y900" s="434"/>
      <c r="Z900" s="434"/>
      <c r="AA900" s="434"/>
      <c r="AB900" s="434"/>
      <c r="AC900" s="434"/>
      <c r="AD900" s="434"/>
      <c r="AE900" s="434"/>
      <c r="AF900" s="434"/>
      <c r="AG900" s="434"/>
    </row>
    <row r="901" spans="1:33" ht="14.25" customHeight="1">
      <c r="A901" s="434"/>
      <c r="B901" s="575"/>
      <c r="C901" s="434"/>
      <c r="D901" s="434"/>
      <c r="E901" s="434"/>
      <c r="F901" s="434"/>
      <c r="G901" s="434"/>
      <c r="H901" s="434"/>
      <c r="I901" s="434"/>
      <c r="J901" s="575"/>
      <c r="K901" s="434"/>
      <c r="L901" s="434"/>
      <c r="M901" s="434"/>
      <c r="N901" s="434"/>
      <c r="O901" s="434"/>
      <c r="P901" s="434"/>
      <c r="Q901" s="434"/>
      <c r="R901" s="434"/>
      <c r="S901" s="434"/>
      <c r="T901" s="434"/>
      <c r="U901" s="434"/>
      <c r="V901" s="434"/>
      <c r="W901" s="434"/>
      <c r="X901" s="434"/>
      <c r="Y901" s="434"/>
      <c r="Z901" s="434"/>
      <c r="AA901" s="434"/>
      <c r="AB901" s="434"/>
      <c r="AC901" s="434"/>
      <c r="AD901" s="434"/>
      <c r="AE901" s="434"/>
      <c r="AF901" s="434"/>
      <c r="AG901" s="434"/>
    </row>
    <row r="902" spans="1:33" ht="14.25" customHeight="1">
      <c r="A902" s="434"/>
      <c r="B902" s="575"/>
      <c r="C902" s="434"/>
      <c r="D902" s="434"/>
      <c r="E902" s="434"/>
      <c r="F902" s="434"/>
      <c r="G902" s="434"/>
      <c r="H902" s="434"/>
      <c r="I902" s="434"/>
      <c r="J902" s="575"/>
      <c r="K902" s="434"/>
      <c r="L902" s="434"/>
      <c r="M902" s="434"/>
      <c r="N902" s="434"/>
      <c r="O902" s="434"/>
      <c r="P902" s="434"/>
      <c r="Q902" s="434"/>
      <c r="R902" s="434"/>
      <c r="S902" s="434"/>
      <c r="T902" s="434"/>
      <c r="U902" s="434"/>
      <c r="V902" s="434"/>
      <c r="W902" s="434"/>
      <c r="X902" s="434"/>
      <c r="Y902" s="434"/>
      <c r="Z902" s="434"/>
      <c r="AA902" s="434"/>
      <c r="AB902" s="434"/>
      <c r="AC902" s="434"/>
      <c r="AD902" s="434"/>
      <c r="AE902" s="434"/>
      <c r="AF902" s="434"/>
      <c r="AG902" s="434"/>
    </row>
    <row r="903" spans="1:33" ht="14.25" customHeight="1">
      <c r="A903" s="434"/>
      <c r="B903" s="575"/>
      <c r="C903" s="434"/>
      <c r="D903" s="434"/>
      <c r="E903" s="434"/>
      <c r="F903" s="434"/>
      <c r="G903" s="434"/>
      <c r="H903" s="434"/>
      <c r="I903" s="434"/>
      <c r="J903" s="575"/>
      <c r="K903" s="434"/>
      <c r="L903" s="434"/>
      <c r="M903" s="434"/>
      <c r="N903" s="434"/>
      <c r="O903" s="434"/>
      <c r="P903" s="434"/>
      <c r="Q903" s="434"/>
      <c r="R903" s="434"/>
      <c r="S903" s="434"/>
      <c r="T903" s="434"/>
      <c r="U903" s="434"/>
      <c r="V903" s="434"/>
      <c r="W903" s="434"/>
      <c r="X903" s="434"/>
      <c r="Y903" s="434"/>
      <c r="Z903" s="434"/>
      <c r="AA903" s="434"/>
      <c r="AB903" s="434"/>
      <c r="AC903" s="434"/>
      <c r="AD903" s="434"/>
      <c r="AE903" s="434"/>
      <c r="AF903" s="434"/>
      <c r="AG903" s="434"/>
    </row>
    <row r="904" spans="1:33" ht="14.25" customHeight="1">
      <c r="A904" s="434"/>
      <c r="B904" s="575"/>
      <c r="C904" s="434"/>
      <c r="D904" s="434"/>
      <c r="E904" s="434"/>
      <c r="F904" s="434"/>
      <c r="G904" s="434"/>
      <c r="H904" s="434"/>
      <c r="I904" s="434"/>
      <c r="J904" s="575"/>
      <c r="K904" s="434"/>
      <c r="L904" s="434"/>
      <c r="M904" s="434"/>
      <c r="N904" s="434"/>
      <c r="O904" s="434"/>
      <c r="P904" s="434"/>
      <c r="Q904" s="434"/>
      <c r="R904" s="434"/>
      <c r="S904" s="434"/>
      <c r="T904" s="434"/>
      <c r="U904" s="434"/>
      <c r="V904" s="434"/>
      <c r="W904" s="434"/>
      <c r="X904" s="434"/>
      <c r="Y904" s="434"/>
      <c r="Z904" s="434"/>
      <c r="AA904" s="434"/>
      <c r="AB904" s="434"/>
      <c r="AC904" s="434"/>
      <c r="AD904" s="434"/>
      <c r="AE904" s="434"/>
      <c r="AF904" s="434"/>
      <c r="AG904" s="434"/>
    </row>
    <row r="905" spans="1:33" ht="14.25" customHeight="1">
      <c r="A905" s="434"/>
      <c r="B905" s="575"/>
      <c r="C905" s="434"/>
      <c r="D905" s="434"/>
      <c r="E905" s="434"/>
      <c r="F905" s="434"/>
      <c r="G905" s="434"/>
      <c r="H905" s="434"/>
      <c r="I905" s="434"/>
      <c r="J905" s="575"/>
      <c r="K905" s="434"/>
      <c r="L905" s="434"/>
      <c r="M905" s="434"/>
      <c r="N905" s="434"/>
      <c r="O905" s="434"/>
      <c r="P905" s="434"/>
      <c r="Q905" s="434"/>
      <c r="R905" s="434"/>
      <c r="S905" s="434"/>
      <c r="T905" s="434"/>
      <c r="U905" s="434"/>
      <c r="V905" s="434"/>
      <c r="W905" s="434"/>
      <c r="X905" s="434"/>
      <c r="Y905" s="434"/>
      <c r="Z905" s="434"/>
      <c r="AA905" s="434"/>
      <c r="AB905" s="434"/>
      <c r="AC905" s="434"/>
      <c r="AD905" s="434"/>
      <c r="AE905" s="434"/>
      <c r="AF905" s="434"/>
      <c r="AG905" s="434"/>
    </row>
    <row r="906" spans="1:33" ht="14.25" customHeight="1">
      <c r="A906" s="434"/>
      <c r="B906" s="575"/>
      <c r="C906" s="434"/>
      <c r="D906" s="434"/>
      <c r="E906" s="434"/>
      <c r="F906" s="434"/>
      <c r="G906" s="434"/>
      <c r="H906" s="434"/>
      <c r="I906" s="434"/>
      <c r="J906" s="575"/>
      <c r="K906" s="434"/>
      <c r="L906" s="434"/>
      <c r="M906" s="434"/>
      <c r="N906" s="434"/>
      <c r="O906" s="434"/>
      <c r="P906" s="434"/>
      <c r="Q906" s="434"/>
      <c r="R906" s="434"/>
      <c r="S906" s="434"/>
      <c r="T906" s="434"/>
      <c r="U906" s="434"/>
      <c r="V906" s="434"/>
      <c r="W906" s="434"/>
      <c r="X906" s="434"/>
      <c r="Y906" s="434"/>
      <c r="Z906" s="434"/>
      <c r="AA906" s="434"/>
      <c r="AB906" s="434"/>
      <c r="AC906" s="434"/>
      <c r="AD906" s="434"/>
      <c r="AE906" s="434"/>
      <c r="AF906" s="434"/>
      <c r="AG906" s="434"/>
    </row>
    <row r="907" spans="1:33" ht="14.25" customHeight="1">
      <c r="A907" s="434"/>
      <c r="B907" s="575"/>
      <c r="C907" s="434"/>
      <c r="D907" s="434"/>
      <c r="E907" s="434"/>
      <c r="F907" s="434"/>
      <c r="G907" s="434"/>
      <c r="H907" s="434"/>
      <c r="I907" s="434"/>
      <c r="J907" s="575"/>
      <c r="K907" s="434"/>
      <c r="L907" s="434"/>
      <c r="M907" s="434"/>
      <c r="N907" s="434"/>
      <c r="O907" s="434"/>
      <c r="P907" s="434"/>
      <c r="Q907" s="434"/>
      <c r="R907" s="434"/>
      <c r="S907" s="434"/>
      <c r="T907" s="434"/>
      <c r="U907" s="434"/>
      <c r="V907" s="434"/>
      <c r="W907" s="434"/>
      <c r="X907" s="434"/>
      <c r="Y907" s="434"/>
      <c r="Z907" s="434"/>
      <c r="AA907" s="434"/>
      <c r="AB907" s="434"/>
      <c r="AC907" s="434"/>
      <c r="AD907" s="434"/>
      <c r="AE907" s="434"/>
      <c r="AF907" s="434"/>
      <c r="AG907" s="434"/>
    </row>
    <row r="908" spans="1:33" ht="14.25" customHeight="1">
      <c r="A908" s="434"/>
      <c r="B908" s="575"/>
      <c r="C908" s="434"/>
      <c r="D908" s="434"/>
      <c r="E908" s="434"/>
      <c r="F908" s="434"/>
      <c r="G908" s="434"/>
      <c r="H908" s="434"/>
      <c r="I908" s="434"/>
      <c r="J908" s="575"/>
      <c r="K908" s="434"/>
      <c r="L908" s="434"/>
      <c r="M908" s="434"/>
      <c r="N908" s="434"/>
      <c r="O908" s="434"/>
      <c r="P908" s="434"/>
      <c r="Q908" s="434"/>
      <c r="R908" s="434"/>
      <c r="S908" s="434"/>
      <c r="T908" s="434"/>
      <c r="U908" s="434"/>
      <c r="V908" s="434"/>
      <c r="W908" s="434"/>
      <c r="X908" s="434"/>
      <c r="Y908" s="434"/>
      <c r="Z908" s="434"/>
      <c r="AA908" s="434"/>
      <c r="AB908" s="434"/>
      <c r="AC908" s="434"/>
      <c r="AD908" s="434"/>
      <c r="AE908" s="434"/>
      <c r="AF908" s="434"/>
      <c r="AG908" s="434"/>
    </row>
    <row r="909" spans="1:33" ht="14.25" customHeight="1">
      <c r="A909" s="434"/>
      <c r="B909" s="575"/>
      <c r="C909" s="434"/>
      <c r="D909" s="434"/>
      <c r="E909" s="434"/>
      <c r="F909" s="434"/>
      <c r="G909" s="434"/>
      <c r="H909" s="434"/>
      <c r="I909" s="434"/>
      <c r="J909" s="575"/>
      <c r="K909" s="434"/>
      <c r="L909" s="434"/>
      <c r="M909" s="434"/>
      <c r="N909" s="434"/>
      <c r="O909" s="434"/>
      <c r="P909" s="434"/>
      <c r="Q909" s="434"/>
      <c r="R909" s="434"/>
      <c r="S909" s="434"/>
      <c r="T909" s="434"/>
      <c r="U909" s="434"/>
      <c r="V909" s="434"/>
      <c r="W909" s="434"/>
      <c r="X909" s="434"/>
      <c r="Y909" s="434"/>
      <c r="Z909" s="434"/>
      <c r="AA909" s="434"/>
      <c r="AB909" s="434"/>
      <c r="AC909" s="434"/>
      <c r="AD909" s="434"/>
      <c r="AE909" s="434"/>
      <c r="AF909" s="434"/>
      <c r="AG909" s="434"/>
    </row>
    <row r="910" spans="1:33" ht="14.25" customHeight="1">
      <c r="A910" s="434"/>
      <c r="B910" s="575"/>
      <c r="C910" s="434"/>
      <c r="D910" s="434"/>
      <c r="E910" s="434"/>
      <c r="F910" s="434"/>
      <c r="G910" s="434"/>
      <c r="H910" s="434"/>
      <c r="I910" s="434"/>
      <c r="J910" s="575"/>
      <c r="K910" s="434"/>
      <c r="L910" s="434"/>
      <c r="M910" s="434"/>
      <c r="N910" s="434"/>
      <c r="O910" s="434"/>
      <c r="P910" s="434"/>
      <c r="Q910" s="434"/>
      <c r="R910" s="434"/>
      <c r="S910" s="434"/>
      <c r="T910" s="434"/>
      <c r="U910" s="434"/>
      <c r="V910" s="434"/>
      <c r="W910" s="434"/>
      <c r="X910" s="434"/>
      <c r="Y910" s="434"/>
      <c r="Z910" s="434"/>
      <c r="AA910" s="434"/>
      <c r="AB910" s="434"/>
      <c r="AC910" s="434"/>
      <c r="AD910" s="434"/>
      <c r="AE910" s="434"/>
      <c r="AF910" s="434"/>
      <c r="AG910" s="434"/>
    </row>
    <row r="911" spans="1:33" ht="14.25" customHeight="1">
      <c r="A911" s="434"/>
      <c r="B911" s="575"/>
      <c r="C911" s="434"/>
      <c r="D911" s="434"/>
      <c r="E911" s="434"/>
      <c r="F911" s="434"/>
      <c r="G911" s="434"/>
      <c r="H911" s="434"/>
      <c r="I911" s="434"/>
      <c r="J911" s="575"/>
      <c r="K911" s="434"/>
      <c r="L911" s="434"/>
      <c r="M911" s="434"/>
      <c r="N911" s="434"/>
      <c r="O911" s="434"/>
      <c r="P911" s="434"/>
      <c r="Q911" s="434"/>
      <c r="R911" s="434"/>
      <c r="S911" s="434"/>
      <c r="T911" s="434"/>
      <c r="U911" s="434"/>
      <c r="V911" s="434"/>
      <c r="W911" s="434"/>
      <c r="X911" s="434"/>
      <c r="Y911" s="434"/>
      <c r="Z911" s="434"/>
      <c r="AA911" s="434"/>
      <c r="AB911" s="434"/>
      <c r="AC911" s="434"/>
      <c r="AD911" s="434"/>
      <c r="AE911" s="434"/>
      <c r="AF911" s="434"/>
      <c r="AG911" s="434"/>
    </row>
    <row r="912" spans="1:33" ht="14.25" customHeight="1">
      <c r="A912" s="434"/>
      <c r="B912" s="575"/>
      <c r="C912" s="434"/>
      <c r="D912" s="434"/>
      <c r="E912" s="434"/>
      <c r="F912" s="434"/>
      <c r="G912" s="434"/>
      <c r="H912" s="434"/>
      <c r="I912" s="434"/>
      <c r="J912" s="575"/>
      <c r="K912" s="434"/>
      <c r="L912" s="434"/>
      <c r="M912" s="434"/>
      <c r="N912" s="434"/>
      <c r="O912" s="434"/>
      <c r="P912" s="434"/>
      <c r="Q912" s="434"/>
      <c r="R912" s="434"/>
      <c r="S912" s="434"/>
      <c r="T912" s="434"/>
      <c r="U912" s="434"/>
      <c r="V912" s="434"/>
      <c r="W912" s="434"/>
      <c r="X912" s="434"/>
      <c r="Y912" s="434"/>
      <c r="Z912" s="434"/>
      <c r="AA912" s="434"/>
      <c r="AB912" s="434"/>
      <c r="AC912" s="434"/>
      <c r="AD912" s="434"/>
      <c r="AE912" s="434"/>
      <c r="AF912" s="434"/>
      <c r="AG912" s="434"/>
    </row>
    <row r="913" spans="1:33" ht="14.25" customHeight="1">
      <c r="A913" s="434"/>
      <c r="B913" s="575"/>
      <c r="C913" s="434"/>
      <c r="D913" s="434"/>
      <c r="E913" s="434"/>
      <c r="F913" s="434"/>
      <c r="G913" s="434"/>
      <c r="H913" s="434"/>
      <c r="I913" s="434"/>
      <c r="J913" s="575"/>
      <c r="K913" s="434"/>
      <c r="L913" s="434"/>
      <c r="M913" s="434"/>
      <c r="N913" s="434"/>
      <c r="O913" s="434"/>
      <c r="P913" s="434"/>
      <c r="Q913" s="434"/>
      <c r="R913" s="434"/>
      <c r="S913" s="434"/>
      <c r="T913" s="434"/>
      <c r="U913" s="434"/>
      <c r="V913" s="434"/>
      <c r="W913" s="434"/>
      <c r="X913" s="434"/>
      <c r="Y913" s="434"/>
      <c r="Z913" s="434"/>
      <c r="AA913" s="434"/>
      <c r="AB913" s="434"/>
      <c r="AC913" s="434"/>
      <c r="AD913" s="434"/>
      <c r="AE913" s="434"/>
      <c r="AF913" s="434"/>
      <c r="AG913" s="434"/>
    </row>
    <row r="914" spans="1:33" ht="14.25" customHeight="1">
      <c r="A914" s="434"/>
      <c r="B914" s="575"/>
      <c r="C914" s="434"/>
      <c r="D914" s="434"/>
      <c r="E914" s="434"/>
      <c r="F914" s="434"/>
      <c r="G914" s="434"/>
      <c r="H914" s="434"/>
      <c r="I914" s="434"/>
      <c r="J914" s="575"/>
      <c r="K914" s="434"/>
      <c r="L914" s="434"/>
      <c r="M914" s="434"/>
      <c r="N914" s="434"/>
      <c r="O914" s="434"/>
      <c r="P914" s="434"/>
      <c r="Q914" s="434"/>
      <c r="R914" s="434"/>
      <c r="S914" s="434"/>
      <c r="T914" s="434"/>
      <c r="U914" s="434"/>
      <c r="V914" s="434"/>
      <c r="W914" s="434"/>
      <c r="X914" s="434"/>
      <c r="Y914" s="434"/>
      <c r="Z914" s="434"/>
      <c r="AA914" s="434"/>
      <c r="AB914" s="434"/>
      <c r="AC914" s="434"/>
      <c r="AD914" s="434"/>
      <c r="AE914" s="434"/>
      <c r="AF914" s="434"/>
      <c r="AG914" s="434"/>
    </row>
    <row r="915" spans="1:33" ht="14.25" customHeight="1">
      <c r="A915" s="434"/>
      <c r="B915" s="575"/>
      <c r="C915" s="434"/>
      <c r="D915" s="434"/>
      <c r="E915" s="434"/>
      <c r="F915" s="434"/>
      <c r="G915" s="434"/>
      <c r="H915" s="434"/>
      <c r="I915" s="434"/>
      <c r="J915" s="575"/>
      <c r="K915" s="434"/>
      <c r="L915" s="434"/>
      <c r="M915" s="434"/>
      <c r="N915" s="434"/>
      <c r="O915" s="434"/>
      <c r="P915" s="434"/>
      <c r="Q915" s="434"/>
      <c r="R915" s="434"/>
      <c r="S915" s="434"/>
      <c r="T915" s="434"/>
      <c r="U915" s="434"/>
      <c r="V915" s="434"/>
      <c r="W915" s="434"/>
      <c r="X915" s="434"/>
      <c r="Y915" s="434"/>
      <c r="Z915" s="434"/>
      <c r="AA915" s="434"/>
      <c r="AB915" s="434"/>
      <c r="AC915" s="434"/>
      <c r="AD915" s="434"/>
      <c r="AE915" s="434"/>
      <c r="AF915" s="434"/>
      <c r="AG915" s="434"/>
    </row>
    <row r="916" spans="1:33" ht="14.25" customHeight="1">
      <c r="A916" s="434"/>
      <c r="B916" s="575"/>
      <c r="C916" s="434"/>
      <c r="D916" s="434"/>
      <c r="E916" s="434"/>
      <c r="F916" s="434"/>
      <c r="G916" s="434"/>
      <c r="H916" s="434"/>
      <c r="I916" s="434"/>
      <c r="J916" s="575"/>
      <c r="K916" s="434"/>
      <c r="L916" s="434"/>
      <c r="M916" s="434"/>
      <c r="N916" s="434"/>
      <c r="O916" s="434"/>
      <c r="P916" s="434"/>
      <c r="Q916" s="434"/>
      <c r="R916" s="434"/>
      <c r="S916" s="434"/>
      <c r="T916" s="434"/>
      <c r="U916" s="434"/>
      <c r="V916" s="434"/>
      <c r="W916" s="434"/>
      <c r="X916" s="434"/>
      <c r="Y916" s="434"/>
      <c r="Z916" s="434"/>
      <c r="AA916" s="434"/>
      <c r="AB916" s="434"/>
      <c r="AC916" s="434"/>
      <c r="AD916" s="434"/>
      <c r="AE916" s="434"/>
      <c r="AF916" s="434"/>
      <c r="AG916" s="434"/>
    </row>
    <row r="917" spans="1:33" ht="14.25" customHeight="1">
      <c r="A917" s="434"/>
      <c r="B917" s="575"/>
      <c r="C917" s="434"/>
      <c r="D917" s="434"/>
      <c r="E917" s="434"/>
      <c r="F917" s="434"/>
      <c r="G917" s="434"/>
      <c r="H917" s="434"/>
      <c r="I917" s="434"/>
      <c r="J917" s="575"/>
      <c r="K917" s="434"/>
      <c r="L917" s="434"/>
      <c r="M917" s="434"/>
      <c r="N917" s="434"/>
      <c r="O917" s="434"/>
      <c r="P917" s="434"/>
      <c r="Q917" s="434"/>
      <c r="R917" s="434"/>
      <c r="S917" s="434"/>
      <c r="T917" s="434"/>
      <c r="U917" s="434"/>
      <c r="V917" s="434"/>
      <c r="W917" s="434"/>
      <c r="X917" s="434"/>
      <c r="Y917" s="434"/>
      <c r="Z917" s="434"/>
      <c r="AA917" s="434"/>
      <c r="AB917" s="434"/>
      <c r="AC917" s="434"/>
      <c r="AD917" s="434"/>
      <c r="AE917" s="434"/>
      <c r="AF917" s="434"/>
      <c r="AG917" s="434"/>
    </row>
    <row r="918" spans="1:33" ht="14.25" customHeight="1">
      <c r="A918" s="434"/>
      <c r="B918" s="575"/>
      <c r="C918" s="434"/>
      <c r="D918" s="434"/>
      <c r="E918" s="434"/>
      <c r="F918" s="434"/>
      <c r="G918" s="434"/>
      <c r="H918" s="434"/>
      <c r="I918" s="434"/>
      <c r="J918" s="575"/>
      <c r="K918" s="434"/>
      <c r="L918" s="434"/>
      <c r="M918" s="434"/>
      <c r="N918" s="434"/>
      <c r="O918" s="434"/>
      <c r="P918" s="434"/>
      <c r="Q918" s="434"/>
      <c r="R918" s="434"/>
      <c r="S918" s="434"/>
      <c r="T918" s="434"/>
      <c r="U918" s="434"/>
      <c r="V918" s="434"/>
      <c r="W918" s="434"/>
      <c r="X918" s="434"/>
      <c r="Y918" s="434"/>
      <c r="Z918" s="434"/>
      <c r="AA918" s="434"/>
      <c r="AB918" s="434"/>
      <c r="AC918" s="434"/>
      <c r="AD918" s="434"/>
      <c r="AE918" s="434"/>
      <c r="AF918" s="434"/>
      <c r="AG918" s="434"/>
    </row>
    <row r="919" spans="1:33" ht="14.25" customHeight="1">
      <c r="A919" s="434"/>
      <c r="B919" s="575"/>
      <c r="C919" s="434"/>
      <c r="D919" s="434"/>
      <c r="E919" s="434"/>
      <c r="F919" s="434"/>
      <c r="G919" s="434"/>
      <c r="H919" s="434"/>
      <c r="I919" s="434"/>
      <c r="J919" s="575"/>
      <c r="K919" s="434"/>
      <c r="L919" s="434"/>
      <c r="M919" s="434"/>
      <c r="N919" s="434"/>
      <c r="O919" s="434"/>
      <c r="P919" s="434"/>
      <c r="Q919" s="434"/>
      <c r="R919" s="434"/>
      <c r="S919" s="434"/>
      <c r="T919" s="434"/>
      <c r="U919" s="434"/>
      <c r="V919" s="434"/>
      <c r="W919" s="434"/>
      <c r="X919" s="434"/>
      <c r="Y919" s="434"/>
      <c r="Z919" s="434"/>
      <c r="AA919" s="434"/>
      <c r="AB919" s="434"/>
      <c r="AC919" s="434"/>
      <c r="AD919" s="434"/>
      <c r="AE919" s="434"/>
      <c r="AF919" s="434"/>
      <c r="AG919" s="434"/>
    </row>
    <row r="920" spans="1:33" ht="14.25" customHeight="1">
      <c r="A920" s="434"/>
      <c r="B920" s="575"/>
      <c r="C920" s="434"/>
      <c r="D920" s="434"/>
      <c r="E920" s="434"/>
      <c r="F920" s="434"/>
      <c r="G920" s="434"/>
      <c r="H920" s="434"/>
      <c r="I920" s="434"/>
      <c r="J920" s="575"/>
      <c r="K920" s="434"/>
      <c r="L920" s="434"/>
      <c r="M920" s="434"/>
      <c r="N920" s="434"/>
      <c r="O920" s="434"/>
      <c r="P920" s="434"/>
      <c r="Q920" s="434"/>
      <c r="R920" s="434"/>
      <c r="S920" s="434"/>
      <c r="T920" s="434"/>
      <c r="U920" s="434"/>
      <c r="V920" s="434"/>
      <c r="W920" s="434"/>
      <c r="X920" s="434"/>
      <c r="Y920" s="434"/>
      <c r="Z920" s="434"/>
      <c r="AA920" s="434"/>
      <c r="AB920" s="434"/>
      <c r="AC920" s="434"/>
      <c r="AD920" s="434"/>
      <c r="AE920" s="434"/>
      <c r="AF920" s="434"/>
      <c r="AG920" s="434"/>
    </row>
    <row r="921" spans="1:33" ht="14.25" customHeight="1">
      <c r="A921" s="434"/>
      <c r="B921" s="575"/>
      <c r="C921" s="434"/>
      <c r="D921" s="434"/>
      <c r="E921" s="434"/>
      <c r="F921" s="434"/>
      <c r="G921" s="434"/>
      <c r="H921" s="434"/>
      <c r="I921" s="434"/>
      <c r="J921" s="575"/>
      <c r="K921" s="434"/>
      <c r="L921" s="434"/>
      <c r="M921" s="434"/>
      <c r="N921" s="434"/>
      <c r="O921" s="434"/>
      <c r="P921" s="434"/>
      <c r="Q921" s="434"/>
      <c r="R921" s="434"/>
      <c r="S921" s="434"/>
      <c r="T921" s="434"/>
      <c r="U921" s="434"/>
      <c r="V921" s="434"/>
      <c r="W921" s="434"/>
      <c r="X921" s="434"/>
      <c r="Y921" s="434"/>
      <c r="Z921" s="434"/>
      <c r="AA921" s="434"/>
      <c r="AB921" s="434"/>
      <c r="AC921" s="434"/>
      <c r="AD921" s="434"/>
      <c r="AE921" s="434"/>
      <c r="AF921" s="434"/>
      <c r="AG921" s="434"/>
    </row>
    <row r="922" spans="1:33" ht="14.25" customHeight="1">
      <c r="A922" s="434"/>
      <c r="B922" s="575"/>
      <c r="C922" s="434"/>
      <c r="D922" s="434"/>
      <c r="E922" s="434"/>
      <c r="F922" s="434"/>
      <c r="G922" s="434"/>
      <c r="H922" s="434"/>
      <c r="I922" s="434"/>
      <c r="J922" s="575"/>
      <c r="K922" s="434"/>
      <c r="L922" s="434"/>
      <c r="M922" s="434"/>
      <c r="N922" s="434"/>
      <c r="O922" s="434"/>
      <c r="P922" s="434"/>
      <c r="Q922" s="434"/>
      <c r="R922" s="434"/>
      <c r="S922" s="434"/>
      <c r="T922" s="434"/>
      <c r="U922" s="434"/>
      <c r="V922" s="434"/>
      <c r="W922" s="434"/>
      <c r="X922" s="434"/>
      <c r="Y922" s="434"/>
      <c r="Z922" s="434"/>
      <c r="AA922" s="434"/>
      <c r="AB922" s="434"/>
      <c r="AC922" s="434"/>
      <c r="AD922" s="434"/>
      <c r="AE922" s="434"/>
      <c r="AF922" s="434"/>
      <c r="AG922" s="434"/>
    </row>
    <row r="923" spans="1:33" ht="14.25" customHeight="1">
      <c r="A923" s="434"/>
      <c r="B923" s="575"/>
      <c r="C923" s="434"/>
      <c r="D923" s="434"/>
      <c r="E923" s="434"/>
      <c r="F923" s="434"/>
      <c r="G923" s="434"/>
      <c r="H923" s="434"/>
      <c r="I923" s="434"/>
      <c r="J923" s="575"/>
      <c r="K923" s="434"/>
      <c r="L923" s="434"/>
      <c r="M923" s="434"/>
      <c r="N923" s="434"/>
      <c r="O923" s="434"/>
      <c r="P923" s="434"/>
      <c r="Q923" s="434"/>
      <c r="R923" s="434"/>
      <c r="S923" s="434"/>
      <c r="T923" s="434"/>
      <c r="U923" s="434"/>
      <c r="V923" s="434"/>
      <c r="W923" s="434"/>
      <c r="X923" s="434"/>
      <c r="Y923" s="434"/>
      <c r="Z923" s="434"/>
      <c r="AA923" s="434"/>
      <c r="AB923" s="434"/>
      <c r="AC923" s="434"/>
      <c r="AD923" s="434"/>
      <c r="AE923" s="434"/>
      <c r="AF923" s="434"/>
      <c r="AG923" s="434"/>
    </row>
    <row r="924" spans="1:33" ht="14.25" customHeight="1">
      <c r="A924" s="434"/>
      <c r="B924" s="575"/>
      <c r="C924" s="434"/>
      <c r="D924" s="434"/>
      <c r="E924" s="434"/>
      <c r="F924" s="434"/>
      <c r="G924" s="434"/>
      <c r="H924" s="434"/>
      <c r="I924" s="434"/>
      <c r="J924" s="575"/>
      <c r="K924" s="434"/>
      <c r="L924" s="434"/>
      <c r="M924" s="434"/>
      <c r="N924" s="434"/>
      <c r="O924" s="434"/>
      <c r="P924" s="434"/>
      <c r="Q924" s="434"/>
      <c r="R924" s="434"/>
      <c r="S924" s="434"/>
      <c r="T924" s="434"/>
      <c r="U924" s="434"/>
      <c r="V924" s="434"/>
      <c r="W924" s="434"/>
      <c r="X924" s="434"/>
      <c r="Y924" s="434"/>
      <c r="Z924" s="434"/>
      <c r="AA924" s="434"/>
      <c r="AB924" s="434"/>
      <c r="AC924" s="434"/>
      <c r="AD924" s="434"/>
      <c r="AE924" s="434"/>
      <c r="AF924" s="434"/>
      <c r="AG924" s="434"/>
    </row>
    <row r="925" spans="1:33" ht="14.25" customHeight="1">
      <c r="A925" s="434"/>
      <c r="B925" s="575"/>
      <c r="C925" s="434"/>
      <c r="D925" s="434"/>
      <c r="E925" s="434"/>
      <c r="F925" s="434"/>
      <c r="G925" s="434"/>
      <c r="H925" s="434"/>
      <c r="I925" s="434"/>
      <c r="J925" s="575"/>
      <c r="K925" s="434"/>
      <c r="L925" s="434"/>
      <c r="M925" s="434"/>
      <c r="N925" s="434"/>
      <c r="O925" s="434"/>
      <c r="P925" s="434"/>
      <c r="Q925" s="434"/>
      <c r="R925" s="434"/>
      <c r="S925" s="434"/>
      <c r="T925" s="434"/>
      <c r="U925" s="434"/>
      <c r="V925" s="434"/>
      <c r="W925" s="434"/>
      <c r="X925" s="434"/>
      <c r="Y925" s="434"/>
      <c r="Z925" s="434"/>
      <c r="AA925" s="434"/>
      <c r="AB925" s="434"/>
      <c r="AC925" s="434"/>
      <c r="AD925" s="434"/>
      <c r="AE925" s="434"/>
      <c r="AF925" s="434"/>
      <c r="AG925" s="434"/>
    </row>
    <row r="926" spans="1:33" ht="14.25" customHeight="1">
      <c r="A926" s="434"/>
      <c r="B926" s="575"/>
      <c r="C926" s="434"/>
      <c r="D926" s="434"/>
      <c r="E926" s="434"/>
      <c r="F926" s="434"/>
      <c r="G926" s="434"/>
      <c r="H926" s="434"/>
      <c r="I926" s="434"/>
      <c r="J926" s="575"/>
      <c r="K926" s="434"/>
      <c r="L926" s="434"/>
      <c r="M926" s="434"/>
      <c r="N926" s="434"/>
      <c r="O926" s="434"/>
      <c r="P926" s="434"/>
      <c r="Q926" s="434"/>
      <c r="R926" s="434"/>
      <c r="S926" s="434"/>
      <c r="T926" s="434"/>
      <c r="U926" s="434"/>
      <c r="V926" s="434"/>
      <c r="W926" s="434"/>
      <c r="X926" s="434"/>
      <c r="Y926" s="434"/>
      <c r="Z926" s="434"/>
      <c r="AA926" s="434"/>
      <c r="AB926" s="434"/>
      <c r="AC926" s="434"/>
      <c r="AD926" s="434"/>
      <c r="AE926" s="434"/>
      <c r="AF926" s="434"/>
      <c r="AG926" s="434"/>
    </row>
    <row r="927" spans="1:33" ht="14.25" customHeight="1">
      <c r="A927" s="434"/>
      <c r="B927" s="575"/>
      <c r="C927" s="434"/>
      <c r="D927" s="434"/>
      <c r="E927" s="434"/>
      <c r="F927" s="434"/>
      <c r="G927" s="434"/>
      <c r="H927" s="434"/>
      <c r="I927" s="434"/>
      <c r="J927" s="575"/>
      <c r="K927" s="434"/>
      <c r="L927" s="434"/>
      <c r="M927" s="434"/>
      <c r="N927" s="434"/>
      <c r="O927" s="434"/>
      <c r="P927" s="434"/>
      <c r="Q927" s="434"/>
      <c r="R927" s="434"/>
      <c r="S927" s="434"/>
      <c r="T927" s="434"/>
      <c r="U927" s="434"/>
      <c r="V927" s="434"/>
      <c r="W927" s="434"/>
      <c r="X927" s="434"/>
      <c r="Y927" s="434"/>
      <c r="Z927" s="434"/>
      <c r="AA927" s="434"/>
      <c r="AB927" s="434"/>
      <c r="AC927" s="434"/>
      <c r="AD927" s="434"/>
      <c r="AE927" s="434"/>
      <c r="AF927" s="434"/>
      <c r="AG927" s="434"/>
    </row>
    <row r="928" spans="1:33" ht="14.25" customHeight="1">
      <c r="A928" s="434"/>
      <c r="B928" s="575"/>
      <c r="C928" s="434"/>
      <c r="D928" s="434"/>
      <c r="E928" s="434"/>
      <c r="F928" s="434"/>
      <c r="G928" s="434"/>
      <c r="H928" s="434"/>
      <c r="I928" s="434"/>
      <c r="J928" s="575"/>
      <c r="K928" s="434"/>
      <c r="L928" s="434"/>
      <c r="M928" s="434"/>
      <c r="N928" s="434"/>
      <c r="O928" s="434"/>
      <c r="P928" s="434"/>
      <c r="Q928" s="434"/>
      <c r="R928" s="434"/>
      <c r="S928" s="434"/>
      <c r="T928" s="434"/>
      <c r="U928" s="434"/>
      <c r="V928" s="434"/>
      <c r="W928" s="434"/>
      <c r="X928" s="434"/>
      <c r="Y928" s="434"/>
      <c r="Z928" s="434"/>
      <c r="AA928" s="434"/>
      <c r="AB928" s="434"/>
      <c r="AC928" s="434"/>
      <c r="AD928" s="434"/>
      <c r="AE928" s="434"/>
      <c r="AF928" s="434"/>
      <c r="AG928" s="434"/>
    </row>
    <row r="929" spans="1:33" ht="14.25" customHeight="1">
      <c r="A929" s="434"/>
      <c r="B929" s="575"/>
      <c r="C929" s="434"/>
      <c r="D929" s="434"/>
      <c r="E929" s="434"/>
      <c r="F929" s="434"/>
      <c r="G929" s="434"/>
      <c r="H929" s="434"/>
      <c r="I929" s="434"/>
      <c r="J929" s="575"/>
      <c r="K929" s="434"/>
      <c r="L929" s="434"/>
      <c r="M929" s="434"/>
      <c r="N929" s="434"/>
      <c r="O929" s="434"/>
      <c r="P929" s="434"/>
      <c r="Q929" s="434"/>
      <c r="R929" s="434"/>
      <c r="S929" s="434"/>
      <c r="T929" s="434"/>
      <c r="U929" s="434"/>
      <c r="V929" s="434"/>
      <c r="W929" s="434"/>
      <c r="X929" s="434"/>
      <c r="Y929" s="434"/>
      <c r="Z929" s="434"/>
      <c r="AA929" s="434"/>
      <c r="AB929" s="434"/>
      <c r="AC929" s="434"/>
      <c r="AD929" s="434"/>
      <c r="AE929" s="434"/>
      <c r="AF929" s="434"/>
      <c r="AG929" s="434"/>
    </row>
    <row r="930" spans="1:33" ht="14.25" customHeight="1">
      <c r="A930" s="434"/>
      <c r="B930" s="575"/>
      <c r="C930" s="434"/>
      <c r="D930" s="434"/>
      <c r="E930" s="434"/>
      <c r="F930" s="434"/>
      <c r="G930" s="434"/>
      <c r="H930" s="434"/>
      <c r="I930" s="434"/>
      <c r="J930" s="575"/>
      <c r="K930" s="434"/>
      <c r="L930" s="434"/>
      <c r="M930" s="434"/>
      <c r="N930" s="434"/>
      <c r="O930" s="434"/>
      <c r="P930" s="434"/>
      <c r="Q930" s="434"/>
      <c r="R930" s="434"/>
      <c r="S930" s="434"/>
      <c r="T930" s="434"/>
      <c r="U930" s="434"/>
      <c r="V930" s="434"/>
      <c r="W930" s="434"/>
      <c r="X930" s="434"/>
      <c r="Y930" s="434"/>
      <c r="Z930" s="434"/>
      <c r="AA930" s="434"/>
      <c r="AB930" s="434"/>
      <c r="AC930" s="434"/>
      <c r="AD930" s="434"/>
      <c r="AE930" s="434"/>
      <c r="AF930" s="434"/>
      <c r="AG930" s="434"/>
    </row>
    <row r="931" spans="1:33" ht="14.25" customHeight="1">
      <c r="A931" s="434"/>
      <c r="B931" s="575"/>
      <c r="C931" s="434"/>
      <c r="D931" s="434"/>
      <c r="E931" s="434"/>
      <c r="F931" s="434"/>
      <c r="G931" s="434"/>
      <c r="H931" s="434"/>
      <c r="I931" s="434"/>
      <c r="J931" s="575"/>
      <c r="K931" s="434"/>
      <c r="L931" s="434"/>
      <c r="M931" s="434"/>
      <c r="N931" s="434"/>
      <c r="O931" s="434"/>
      <c r="P931" s="434"/>
      <c r="Q931" s="434"/>
      <c r="R931" s="434"/>
      <c r="S931" s="434"/>
      <c r="T931" s="434"/>
      <c r="U931" s="434"/>
      <c r="V931" s="434"/>
      <c r="W931" s="434"/>
      <c r="X931" s="434"/>
      <c r="Y931" s="434"/>
      <c r="Z931" s="434"/>
      <c r="AA931" s="434"/>
      <c r="AB931" s="434"/>
      <c r="AC931" s="434"/>
      <c r="AD931" s="434"/>
      <c r="AE931" s="434"/>
      <c r="AF931" s="434"/>
      <c r="AG931" s="434"/>
    </row>
    <row r="932" spans="1:33" ht="14.25" customHeight="1">
      <c r="A932" s="434"/>
      <c r="B932" s="575"/>
      <c r="C932" s="434"/>
      <c r="D932" s="434"/>
      <c r="E932" s="434"/>
      <c r="F932" s="434"/>
      <c r="G932" s="434"/>
      <c r="H932" s="434"/>
      <c r="I932" s="434"/>
      <c r="J932" s="575"/>
      <c r="K932" s="434"/>
      <c r="L932" s="434"/>
      <c r="M932" s="434"/>
      <c r="N932" s="434"/>
      <c r="O932" s="434"/>
      <c r="P932" s="434"/>
      <c r="Q932" s="434"/>
      <c r="R932" s="434"/>
      <c r="S932" s="434"/>
      <c r="T932" s="434"/>
      <c r="U932" s="434"/>
      <c r="V932" s="434"/>
      <c r="W932" s="434"/>
      <c r="X932" s="434"/>
      <c r="Y932" s="434"/>
      <c r="Z932" s="434"/>
      <c r="AA932" s="434"/>
      <c r="AB932" s="434"/>
      <c r="AC932" s="434"/>
      <c r="AD932" s="434"/>
      <c r="AE932" s="434"/>
      <c r="AF932" s="434"/>
      <c r="AG932" s="434"/>
    </row>
    <row r="933" spans="1:33" ht="14.25" customHeight="1">
      <c r="A933" s="434"/>
      <c r="B933" s="575"/>
      <c r="C933" s="434"/>
      <c r="D933" s="434"/>
      <c r="E933" s="434"/>
      <c r="F933" s="434"/>
      <c r="G933" s="434"/>
      <c r="H933" s="434"/>
      <c r="I933" s="434"/>
      <c r="J933" s="575"/>
      <c r="K933" s="434"/>
      <c r="L933" s="434"/>
      <c r="M933" s="434"/>
      <c r="N933" s="434"/>
      <c r="O933" s="434"/>
      <c r="P933" s="434"/>
      <c r="Q933" s="434"/>
      <c r="R933" s="434"/>
      <c r="S933" s="434"/>
      <c r="T933" s="434"/>
      <c r="U933" s="434"/>
      <c r="V933" s="434"/>
      <c r="W933" s="434"/>
      <c r="X933" s="434"/>
      <c r="Y933" s="434"/>
      <c r="Z933" s="434"/>
      <c r="AA933" s="434"/>
      <c r="AB933" s="434"/>
      <c r="AC933" s="434"/>
      <c r="AD933" s="434"/>
      <c r="AE933" s="434"/>
      <c r="AF933" s="434"/>
      <c r="AG933" s="434"/>
    </row>
    <row r="934" spans="1:33" ht="14.25" customHeight="1">
      <c r="A934" s="434"/>
      <c r="B934" s="575"/>
      <c r="C934" s="434"/>
      <c r="D934" s="434"/>
      <c r="E934" s="434"/>
      <c r="F934" s="434"/>
      <c r="G934" s="434"/>
      <c r="H934" s="434"/>
      <c r="I934" s="434"/>
      <c r="J934" s="575"/>
      <c r="K934" s="434"/>
      <c r="L934" s="434"/>
      <c r="M934" s="434"/>
      <c r="N934" s="434"/>
      <c r="O934" s="434"/>
      <c r="P934" s="434"/>
      <c r="Q934" s="434"/>
      <c r="R934" s="434"/>
      <c r="S934" s="434"/>
      <c r="T934" s="434"/>
      <c r="U934" s="434"/>
      <c r="V934" s="434"/>
      <c r="W934" s="434"/>
      <c r="X934" s="434"/>
      <c r="Y934" s="434"/>
      <c r="Z934" s="434"/>
      <c r="AA934" s="434"/>
      <c r="AB934" s="434"/>
      <c r="AC934" s="434"/>
      <c r="AD934" s="434"/>
      <c r="AE934" s="434"/>
      <c r="AF934" s="434"/>
      <c r="AG934" s="434"/>
    </row>
    <row r="935" spans="1:33" ht="14.25" customHeight="1">
      <c r="A935" s="434"/>
      <c r="B935" s="575"/>
      <c r="C935" s="434"/>
      <c r="D935" s="434"/>
      <c r="E935" s="434"/>
      <c r="F935" s="434"/>
      <c r="G935" s="434"/>
      <c r="H935" s="434"/>
      <c r="I935" s="434"/>
      <c r="J935" s="575"/>
      <c r="K935" s="434"/>
      <c r="L935" s="434"/>
      <c r="M935" s="434"/>
      <c r="N935" s="434"/>
      <c r="O935" s="434"/>
      <c r="P935" s="434"/>
      <c r="Q935" s="434"/>
      <c r="R935" s="434"/>
      <c r="S935" s="434"/>
      <c r="T935" s="434"/>
      <c r="U935" s="434"/>
      <c r="V935" s="434"/>
      <c r="W935" s="434"/>
      <c r="X935" s="434"/>
      <c r="Y935" s="434"/>
      <c r="Z935" s="434"/>
      <c r="AA935" s="434"/>
      <c r="AB935" s="434"/>
      <c r="AC935" s="434"/>
      <c r="AD935" s="434"/>
      <c r="AE935" s="434"/>
      <c r="AF935" s="434"/>
      <c r="AG935" s="434"/>
    </row>
    <row r="936" spans="1:33" ht="14.25" customHeight="1">
      <c r="A936" s="434"/>
      <c r="B936" s="575"/>
      <c r="C936" s="434"/>
      <c r="D936" s="434"/>
      <c r="E936" s="434"/>
      <c r="F936" s="434"/>
      <c r="G936" s="434"/>
      <c r="H936" s="434"/>
      <c r="I936" s="434"/>
      <c r="J936" s="575"/>
      <c r="K936" s="434"/>
      <c r="L936" s="434"/>
      <c r="M936" s="434"/>
      <c r="N936" s="434"/>
      <c r="O936" s="434"/>
      <c r="P936" s="434"/>
      <c r="Q936" s="434"/>
      <c r="R936" s="434"/>
      <c r="S936" s="434"/>
      <c r="T936" s="434"/>
      <c r="U936" s="434"/>
      <c r="V936" s="434"/>
      <c r="W936" s="434"/>
      <c r="X936" s="434"/>
      <c r="Y936" s="434"/>
      <c r="Z936" s="434"/>
      <c r="AA936" s="434"/>
      <c r="AB936" s="434"/>
      <c r="AC936" s="434"/>
      <c r="AD936" s="434"/>
      <c r="AE936" s="434"/>
      <c r="AF936" s="434"/>
      <c r="AG936" s="434"/>
    </row>
    <row r="937" spans="1:33" ht="14.25" customHeight="1">
      <c r="A937" s="434"/>
      <c r="B937" s="575"/>
      <c r="C937" s="434"/>
      <c r="D937" s="434"/>
      <c r="E937" s="434"/>
      <c r="F937" s="434"/>
      <c r="G937" s="434"/>
      <c r="H937" s="434"/>
      <c r="I937" s="434"/>
      <c r="J937" s="575"/>
      <c r="K937" s="434"/>
      <c r="L937" s="434"/>
      <c r="M937" s="434"/>
      <c r="N937" s="434"/>
      <c r="O937" s="434"/>
      <c r="P937" s="434"/>
      <c r="Q937" s="434"/>
      <c r="R937" s="434"/>
      <c r="S937" s="434"/>
      <c r="T937" s="434"/>
      <c r="U937" s="434"/>
      <c r="V937" s="434"/>
      <c r="W937" s="434"/>
      <c r="X937" s="434"/>
      <c r="Y937" s="434"/>
      <c r="Z937" s="434"/>
      <c r="AA937" s="434"/>
      <c r="AB937" s="434"/>
      <c r="AC937" s="434"/>
      <c r="AD937" s="434"/>
      <c r="AE937" s="434"/>
      <c r="AF937" s="434"/>
      <c r="AG937" s="434"/>
    </row>
    <row r="938" spans="1:33" ht="14.25" customHeight="1">
      <c r="A938" s="434"/>
      <c r="B938" s="575"/>
      <c r="C938" s="434"/>
      <c r="D938" s="434"/>
      <c r="E938" s="434"/>
      <c r="F938" s="434"/>
      <c r="G938" s="434"/>
      <c r="H938" s="434"/>
      <c r="I938" s="434"/>
      <c r="J938" s="575"/>
      <c r="K938" s="434"/>
      <c r="L938" s="434"/>
      <c r="M938" s="434"/>
      <c r="N938" s="434"/>
      <c r="O938" s="434"/>
      <c r="P938" s="434"/>
      <c r="Q938" s="434"/>
      <c r="R938" s="434"/>
      <c r="S938" s="434"/>
      <c r="T938" s="434"/>
      <c r="U938" s="434"/>
      <c r="V938" s="434"/>
      <c r="W938" s="434"/>
      <c r="X938" s="434"/>
      <c r="Y938" s="434"/>
      <c r="Z938" s="434"/>
      <c r="AA938" s="434"/>
      <c r="AB938" s="434"/>
      <c r="AC938" s="434"/>
      <c r="AD938" s="434"/>
      <c r="AE938" s="434"/>
      <c r="AF938" s="434"/>
      <c r="AG938" s="434"/>
    </row>
    <row r="939" spans="1:33" ht="14.25" customHeight="1">
      <c r="A939" s="434"/>
      <c r="B939" s="575"/>
      <c r="C939" s="434"/>
      <c r="D939" s="434"/>
      <c r="E939" s="434"/>
      <c r="F939" s="434"/>
      <c r="G939" s="434"/>
      <c r="H939" s="434"/>
      <c r="I939" s="434"/>
      <c r="J939" s="575"/>
      <c r="K939" s="434"/>
      <c r="L939" s="434"/>
      <c r="M939" s="434"/>
      <c r="N939" s="434"/>
      <c r="O939" s="434"/>
      <c r="P939" s="434"/>
      <c r="Q939" s="434"/>
      <c r="R939" s="434"/>
      <c r="S939" s="434"/>
      <c r="T939" s="434"/>
      <c r="U939" s="434"/>
      <c r="V939" s="434"/>
      <c r="W939" s="434"/>
      <c r="X939" s="434"/>
      <c r="Y939" s="434"/>
      <c r="Z939" s="434"/>
      <c r="AA939" s="434"/>
      <c r="AB939" s="434"/>
      <c r="AC939" s="434"/>
      <c r="AD939" s="434"/>
      <c r="AE939" s="434"/>
      <c r="AF939" s="434"/>
      <c r="AG939" s="434"/>
    </row>
    <row r="940" spans="1:33" ht="14.25" customHeight="1">
      <c r="A940" s="434"/>
      <c r="B940" s="575"/>
      <c r="C940" s="434"/>
      <c r="D940" s="434"/>
      <c r="E940" s="434"/>
      <c r="F940" s="434"/>
      <c r="G940" s="434"/>
      <c r="H940" s="434"/>
      <c r="I940" s="434"/>
      <c r="J940" s="575"/>
      <c r="K940" s="434"/>
      <c r="L940" s="434"/>
      <c r="M940" s="434"/>
      <c r="N940" s="434"/>
      <c r="O940" s="434"/>
      <c r="P940" s="434"/>
      <c r="Q940" s="434"/>
      <c r="R940" s="434"/>
      <c r="S940" s="434"/>
      <c r="T940" s="434"/>
      <c r="U940" s="434"/>
      <c r="V940" s="434"/>
      <c r="W940" s="434"/>
      <c r="X940" s="434"/>
      <c r="Y940" s="434"/>
      <c r="Z940" s="434"/>
      <c r="AA940" s="434"/>
      <c r="AB940" s="434"/>
      <c r="AC940" s="434"/>
      <c r="AD940" s="434"/>
      <c r="AE940" s="434"/>
      <c r="AF940" s="434"/>
      <c r="AG940" s="434"/>
    </row>
    <row r="941" spans="1:33" ht="14.25" customHeight="1">
      <c r="A941" s="434"/>
      <c r="B941" s="575"/>
      <c r="C941" s="434"/>
      <c r="D941" s="434"/>
      <c r="E941" s="434"/>
      <c r="F941" s="434"/>
      <c r="G941" s="434"/>
      <c r="H941" s="434"/>
      <c r="I941" s="434"/>
      <c r="J941" s="575"/>
      <c r="K941" s="434"/>
      <c r="L941" s="434"/>
      <c r="M941" s="434"/>
      <c r="N941" s="434"/>
      <c r="O941" s="434"/>
      <c r="P941" s="434"/>
      <c r="Q941" s="434"/>
      <c r="R941" s="434"/>
      <c r="S941" s="434"/>
      <c r="T941" s="434"/>
      <c r="U941" s="434"/>
      <c r="V941" s="434"/>
      <c r="W941" s="434"/>
      <c r="X941" s="434"/>
      <c r="Y941" s="434"/>
      <c r="Z941" s="434"/>
      <c r="AA941" s="434"/>
      <c r="AB941" s="434"/>
      <c r="AC941" s="434"/>
      <c r="AD941" s="434"/>
      <c r="AE941" s="434"/>
      <c r="AF941" s="434"/>
      <c r="AG941" s="434"/>
    </row>
    <row r="942" spans="1:33" ht="14.25" customHeight="1">
      <c r="A942" s="434"/>
      <c r="B942" s="575"/>
      <c r="C942" s="434"/>
      <c r="D942" s="434"/>
      <c r="E942" s="434"/>
      <c r="F942" s="434"/>
      <c r="G942" s="434"/>
      <c r="H942" s="434"/>
      <c r="I942" s="434"/>
      <c r="J942" s="575"/>
      <c r="K942" s="434"/>
      <c r="L942" s="434"/>
      <c r="M942" s="434"/>
      <c r="N942" s="434"/>
      <c r="O942" s="434"/>
      <c r="P942" s="434"/>
      <c r="Q942" s="434"/>
      <c r="R942" s="434"/>
      <c r="S942" s="434"/>
      <c r="T942" s="434"/>
      <c r="U942" s="434"/>
      <c r="V942" s="434"/>
      <c r="W942" s="434"/>
      <c r="X942" s="434"/>
      <c r="Y942" s="434"/>
      <c r="Z942" s="434"/>
      <c r="AA942" s="434"/>
      <c r="AB942" s="434"/>
      <c r="AC942" s="434"/>
      <c r="AD942" s="434"/>
      <c r="AE942" s="434"/>
      <c r="AF942" s="434"/>
      <c r="AG942" s="434"/>
    </row>
    <row r="943" spans="1:33" ht="14.25" customHeight="1">
      <c r="A943" s="434"/>
      <c r="B943" s="575"/>
      <c r="C943" s="434"/>
      <c r="D943" s="434"/>
      <c r="E943" s="434"/>
      <c r="F943" s="434"/>
      <c r="G943" s="434"/>
      <c r="H943" s="434"/>
      <c r="I943" s="434"/>
      <c r="J943" s="575"/>
      <c r="K943" s="434"/>
      <c r="L943" s="434"/>
      <c r="M943" s="434"/>
      <c r="N943" s="434"/>
      <c r="O943" s="434"/>
      <c r="P943" s="434"/>
      <c r="Q943" s="434"/>
      <c r="R943" s="434"/>
      <c r="S943" s="434"/>
      <c r="T943" s="434"/>
      <c r="U943" s="434"/>
      <c r="V943" s="434"/>
      <c r="W943" s="434"/>
      <c r="X943" s="434"/>
      <c r="Y943" s="434"/>
      <c r="Z943" s="434"/>
      <c r="AA943" s="434"/>
      <c r="AB943" s="434"/>
      <c r="AC943" s="434"/>
      <c r="AD943" s="434"/>
      <c r="AE943" s="434"/>
      <c r="AF943" s="434"/>
      <c r="AG943" s="434"/>
    </row>
    <row r="944" spans="1:33" ht="14.25" customHeight="1">
      <c r="A944" s="434"/>
      <c r="B944" s="575"/>
      <c r="C944" s="434"/>
      <c r="D944" s="434"/>
      <c r="E944" s="434"/>
      <c r="F944" s="434"/>
      <c r="G944" s="434"/>
      <c r="H944" s="434"/>
      <c r="I944" s="434"/>
      <c r="J944" s="575"/>
      <c r="K944" s="434"/>
      <c r="L944" s="434"/>
      <c r="M944" s="434"/>
      <c r="N944" s="434"/>
      <c r="O944" s="434"/>
      <c r="P944" s="434"/>
      <c r="Q944" s="434"/>
      <c r="R944" s="434"/>
      <c r="S944" s="434"/>
      <c r="T944" s="434"/>
      <c r="U944" s="434"/>
      <c r="V944" s="434"/>
      <c r="W944" s="434"/>
      <c r="X944" s="434"/>
      <c r="Y944" s="434"/>
      <c r="Z944" s="434"/>
      <c r="AA944" s="434"/>
      <c r="AB944" s="434"/>
      <c r="AC944" s="434"/>
      <c r="AD944" s="434"/>
      <c r="AE944" s="434"/>
      <c r="AF944" s="434"/>
      <c r="AG944" s="434"/>
    </row>
    <row r="945" spans="1:33" ht="14.25" customHeight="1">
      <c r="A945" s="434"/>
      <c r="B945" s="575"/>
      <c r="C945" s="434"/>
      <c r="D945" s="434"/>
      <c r="E945" s="434"/>
      <c r="F945" s="434"/>
      <c r="G945" s="434"/>
      <c r="H945" s="434"/>
      <c r="I945" s="434"/>
      <c r="J945" s="575"/>
      <c r="K945" s="434"/>
      <c r="L945" s="434"/>
      <c r="M945" s="434"/>
      <c r="N945" s="434"/>
      <c r="O945" s="434"/>
      <c r="P945" s="434"/>
      <c r="Q945" s="434"/>
      <c r="R945" s="434"/>
      <c r="S945" s="434"/>
      <c r="T945" s="434"/>
      <c r="U945" s="434"/>
      <c r="V945" s="434"/>
      <c r="W945" s="434"/>
      <c r="X945" s="434"/>
      <c r="Y945" s="434"/>
      <c r="Z945" s="434"/>
      <c r="AA945" s="434"/>
      <c r="AB945" s="434"/>
      <c r="AC945" s="434"/>
      <c r="AD945" s="434"/>
      <c r="AE945" s="434"/>
      <c r="AF945" s="434"/>
      <c r="AG945" s="434"/>
    </row>
    <row r="946" spans="1:33" ht="14.25" customHeight="1">
      <c r="A946" s="434"/>
      <c r="B946" s="575"/>
      <c r="C946" s="434"/>
      <c r="D946" s="434"/>
      <c r="E946" s="434"/>
      <c r="F946" s="434"/>
      <c r="G946" s="434"/>
      <c r="H946" s="434"/>
      <c r="I946" s="434"/>
      <c r="J946" s="575"/>
      <c r="K946" s="434"/>
      <c r="L946" s="434"/>
      <c r="M946" s="434"/>
      <c r="N946" s="434"/>
      <c r="O946" s="434"/>
      <c r="P946" s="434"/>
      <c r="Q946" s="434"/>
      <c r="R946" s="434"/>
      <c r="S946" s="434"/>
      <c r="T946" s="434"/>
      <c r="U946" s="434"/>
      <c r="V946" s="434"/>
      <c r="W946" s="434"/>
      <c r="X946" s="434"/>
      <c r="Y946" s="434"/>
      <c r="Z946" s="434"/>
      <c r="AA946" s="434"/>
      <c r="AB946" s="434"/>
      <c r="AC946" s="434"/>
      <c r="AD946" s="434"/>
      <c r="AE946" s="434"/>
      <c r="AF946" s="434"/>
      <c r="AG946" s="434"/>
    </row>
    <row r="947" spans="1:33" ht="14.25" customHeight="1">
      <c r="A947" s="434"/>
      <c r="B947" s="575"/>
      <c r="C947" s="434"/>
      <c r="D947" s="434"/>
      <c r="E947" s="434"/>
      <c r="F947" s="434"/>
      <c r="G947" s="434"/>
      <c r="H947" s="434"/>
      <c r="I947" s="434"/>
      <c r="J947" s="575"/>
      <c r="K947" s="434"/>
      <c r="L947" s="434"/>
      <c r="M947" s="434"/>
      <c r="N947" s="434"/>
      <c r="O947" s="434"/>
      <c r="P947" s="434"/>
      <c r="Q947" s="434"/>
      <c r="R947" s="434"/>
      <c r="S947" s="434"/>
      <c r="T947" s="434"/>
      <c r="U947" s="434"/>
      <c r="V947" s="434"/>
      <c r="W947" s="434"/>
      <c r="X947" s="434"/>
      <c r="Y947" s="434"/>
      <c r="Z947" s="434"/>
      <c r="AA947" s="434"/>
      <c r="AB947" s="434"/>
      <c r="AC947" s="434"/>
      <c r="AD947" s="434"/>
      <c r="AE947" s="434"/>
      <c r="AF947" s="434"/>
      <c r="AG947" s="434"/>
    </row>
    <row r="948" spans="1:33" ht="14.25" customHeight="1">
      <c r="A948" s="434"/>
      <c r="B948" s="575"/>
      <c r="C948" s="434"/>
      <c r="D948" s="434"/>
      <c r="E948" s="434"/>
      <c r="F948" s="434"/>
      <c r="G948" s="434"/>
      <c r="H948" s="434"/>
      <c r="I948" s="434"/>
      <c r="J948" s="575"/>
      <c r="K948" s="434"/>
      <c r="L948" s="434"/>
      <c r="M948" s="434"/>
      <c r="N948" s="434"/>
      <c r="O948" s="434"/>
      <c r="P948" s="434"/>
      <c r="Q948" s="434"/>
      <c r="R948" s="434"/>
      <c r="S948" s="434"/>
      <c r="T948" s="434"/>
      <c r="U948" s="434"/>
      <c r="V948" s="434"/>
      <c r="W948" s="434"/>
      <c r="X948" s="434"/>
      <c r="Y948" s="434"/>
      <c r="Z948" s="434"/>
      <c r="AA948" s="434"/>
      <c r="AB948" s="434"/>
      <c r="AC948" s="434"/>
      <c r="AD948" s="434"/>
      <c r="AE948" s="434"/>
      <c r="AF948" s="434"/>
      <c r="AG948" s="434"/>
    </row>
    <row r="949" spans="1:33" ht="14.25" customHeight="1">
      <c r="A949" s="434"/>
      <c r="B949" s="575"/>
      <c r="C949" s="434"/>
      <c r="D949" s="434"/>
      <c r="E949" s="434"/>
      <c r="F949" s="434"/>
      <c r="G949" s="434"/>
      <c r="H949" s="434"/>
      <c r="I949" s="434"/>
      <c r="J949" s="575"/>
      <c r="K949" s="434"/>
      <c r="L949" s="434"/>
      <c r="M949" s="434"/>
      <c r="N949" s="434"/>
      <c r="O949" s="434"/>
      <c r="P949" s="434"/>
      <c r="Q949" s="434"/>
      <c r="R949" s="434"/>
      <c r="S949" s="434"/>
      <c r="T949" s="434"/>
      <c r="U949" s="434"/>
      <c r="V949" s="434"/>
      <c r="W949" s="434"/>
      <c r="X949" s="434"/>
      <c r="Y949" s="434"/>
      <c r="Z949" s="434"/>
      <c r="AA949" s="434"/>
      <c r="AB949" s="434"/>
      <c r="AC949" s="434"/>
      <c r="AD949" s="434"/>
      <c r="AE949" s="434"/>
      <c r="AF949" s="434"/>
      <c r="AG949" s="434"/>
    </row>
    <row r="950" spans="1:33" ht="14.25" customHeight="1">
      <c r="A950" s="434"/>
      <c r="B950" s="575"/>
      <c r="C950" s="434"/>
      <c r="D950" s="434"/>
      <c r="E950" s="434"/>
      <c r="F950" s="434"/>
      <c r="G950" s="434"/>
      <c r="H950" s="434"/>
      <c r="I950" s="434"/>
      <c r="J950" s="575"/>
      <c r="K950" s="434"/>
      <c r="L950" s="434"/>
      <c r="M950" s="434"/>
      <c r="N950" s="434"/>
      <c r="O950" s="434"/>
      <c r="P950" s="434"/>
      <c r="Q950" s="434"/>
      <c r="R950" s="434"/>
      <c r="S950" s="434"/>
      <c r="T950" s="434"/>
      <c r="U950" s="434"/>
      <c r="V950" s="434"/>
      <c r="W950" s="434"/>
      <c r="X950" s="434"/>
      <c r="Y950" s="434"/>
      <c r="Z950" s="434"/>
      <c r="AA950" s="434"/>
      <c r="AB950" s="434"/>
      <c r="AC950" s="434"/>
      <c r="AD950" s="434"/>
      <c r="AE950" s="434"/>
      <c r="AF950" s="434"/>
      <c r="AG950" s="434"/>
    </row>
    <row r="951" spans="1:33" ht="14.25" customHeight="1">
      <c r="A951" s="434"/>
      <c r="B951" s="575"/>
      <c r="C951" s="434"/>
      <c r="D951" s="434"/>
      <c r="E951" s="434"/>
      <c r="F951" s="434"/>
      <c r="G951" s="434"/>
      <c r="H951" s="434"/>
      <c r="I951" s="434"/>
      <c r="J951" s="575"/>
      <c r="K951" s="434"/>
      <c r="L951" s="434"/>
      <c r="M951" s="434"/>
      <c r="N951" s="434"/>
      <c r="O951" s="434"/>
      <c r="P951" s="434"/>
      <c r="Q951" s="434"/>
      <c r="R951" s="434"/>
      <c r="S951" s="434"/>
      <c r="T951" s="434"/>
      <c r="U951" s="434"/>
      <c r="V951" s="434"/>
      <c r="W951" s="434"/>
      <c r="X951" s="434"/>
      <c r="Y951" s="434"/>
      <c r="Z951" s="434"/>
      <c r="AA951" s="434"/>
      <c r="AB951" s="434"/>
      <c r="AC951" s="434"/>
      <c r="AD951" s="434"/>
      <c r="AE951" s="434"/>
      <c r="AF951" s="434"/>
      <c r="AG951" s="434"/>
    </row>
    <row r="952" spans="1:33" ht="14.25" customHeight="1">
      <c r="A952" s="434"/>
      <c r="B952" s="575"/>
      <c r="C952" s="434"/>
      <c r="D952" s="434"/>
      <c r="E952" s="434"/>
      <c r="F952" s="434"/>
      <c r="G952" s="434"/>
      <c r="H952" s="434"/>
      <c r="I952" s="434"/>
      <c r="J952" s="575"/>
      <c r="K952" s="434"/>
      <c r="L952" s="434"/>
      <c r="M952" s="434"/>
      <c r="N952" s="434"/>
      <c r="O952" s="434"/>
      <c r="P952" s="434"/>
      <c r="Q952" s="434"/>
      <c r="R952" s="434"/>
      <c r="S952" s="434"/>
      <c r="T952" s="434"/>
      <c r="U952" s="434"/>
      <c r="V952" s="434"/>
      <c r="W952" s="434"/>
      <c r="X952" s="434"/>
      <c r="Y952" s="434"/>
      <c r="Z952" s="434"/>
      <c r="AA952" s="434"/>
      <c r="AB952" s="434"/>
      <c r="AC952" s="434"/>
      <c r="AD952" s="434"/>
      <c r="AE952" s="434"/>
      <c r="AF952" s="434"/>
      <c r="AG952" s="434"/>
    </row>
    <row r="953" spans="1:33" ht="14.25" customHeight="1">
      <c r="A953" s="434"/>
      <c r="B953" s="575"/>
      <c r="C953" s="434"/>
      <c r="D953" s="434"/>
      <c r="E953" s="434"/>
      <c r="F953" s="434"/>
      <c r="G953" s="434"/>
      <c r="H953" s="434"/>
      <c r="I953" s="434"/>
      <c r="J953" s="575"/>
      <c r="K953" s="434"/>
      <c r="L953" s="434"/>
      <c r="M953" s="434"/>
      <c r="N953" s="434"/>
      <c r="O953" s="434"/>
      <c r="P953" s="434"/>
      <c r="Q953" s="434"/>
      <c r="R953" s="434"/>
      <c r="S953" s="434"/>
      <c r="T953" s="434"/>
      <c r="U953" s="434"/>
      <c r="V953" s="434"/>
      <c r="W953" s="434"/>
      <c r="X953" s="434"/>
      <c r="Y953" s="434"/>
      <c r="Z953" s="434"/>
      <c r="AA953" s="434"/>
      <c r="AB953" s="434"/>
      <c r="AC953" s="434"/>
      <c r="AD953" s="434"/>
      <c r="AE953" s="434"/>
      <c r="AF953" s="434"/>
      <c r="AG953" s="434"/>
    </row>
    <row r="954" spans="1:33" ht="14.25" customHeight="1">
      <c r="A954" s="434"/>
      <c r="B954" s="575"/>
      <c r="C954" s="434"/>
      <c r="D954" s="434"/>
      <c r="E954" s="434"/>
      <c r="F954" s="434"/>
      <c r="G954" s="434"/>
      <c r="H954" s="434"/>
      <c r="I954" s="434"/>
      <c r="J954" s="575"/>
      <c r="K954" s="434"/>
      <c r="L954" s="434"/>
      <c r="M954" s="434"/>
      <c r="N954" s="434"/>
      <c r="O954" s="434"/>
      <c r="P954" s="434"/>
      <c r="Q954" s="434"/>
      <c r="R954" s="434"/>
      <c r="S954" s="434"/>
      <c r="T954" s="434"/>
      <c r="U954" s="434"/>
      <c r="V954" s="434"/>
      <c r="W954" s="434"/>
      <c r="X954" s="434"/>
      <c r="Y954" s="434"/>
      <c r="Z954" s="434"/>
      <c r="AA954" s="434"/>
      <c r="AB954" s="434"/>
      <c r="AC954" s="434"/>
      <c r="AD954" s="434"/>
      <c r="AE954" s="434"/>
      <c r="AF954" s="434"/>
      <c r="AG954" s="434"/>
    </row>
    <row r="955" spans="1:33" ht="14.25" customHeight="1">
      <c r="A955" s="434"/>
      <c r="B955" s="575"/>
      <c r="C955" s="434"/>
      <c r="D955" s="434"/>
      <c r="E955" s="434"/>
      <c r="F955" s="434"/>
      <c r="G955" s="434"/>
      <c r="H955" s="434"/>
      <c r="I955" s="434"/>
      <c r="J955" s="575"/>
      <c r="K955" s="434"/>
      <c r="L955" s="434"/>
      <c r="M955" s="434"/>
      <c r="N955" s="434"/>
      <c r="O955" s="434"/>
      <c r="P955" s="434"/>
      <c r="Q955" s="434"/>
      <c r="R955" s="434"/>
      <c r="S955" s="434"/>
      <c r="T955" s="434"/>
      <c r="U955" s="434"/>
      <c r="V955" s="434"/>
      <c r="W955" s="434"/>
      <c r="X955" s="434"/>
      <c r="Y955" s="434"/>
      <c r="Z955" s="434"/>
      <c r="AA955" s="434"/>
      <c r="AB955" s="434"/>
      <c r="AC955" s="434"/>
      <c r="AD955" s="434"/>
      <c r="AE955" s="434"/>
      <c r="AF955" s="434"/>
      <c r="AG955" s="434"/>
    </row>
    <row r="956" spans="1:33" ht="14.25" customHeight="1">
      <c r="A956" s="434"/>
      <c r="B956" s="575"/>
      <c r="C956" s="434"/>
      <c r="D956" s="434"/>
      <c r="E956" s="434"/>
      <c r="F956" s="434"/>
      <c r="G956" s="434"/>
      <c r="H956" s="434"/>
      <c r="I956" s="434"/>
      <c r="J956" s="575"/>
      <c r="K956" s="434"/>
      <c r="L956" s="434"/>
      <c r="M956" s="434"/>
      <c r="N956" s="434"/>
      <c r="O956" s="434"/>
      <c r="P956" s="434"/>
      <c r="Q956" s="434"/>
      <c r="R956" s="434"/>
      <c r="S956" s="434"/>
      <c r="T956" s="434"/>
      <c r="U956" s="434"/>
      <c r="V956" s="434"/>
      <c r="W956" s="434"/>
      <c r="X956" s="434"/>
      <c r="Y956" s="434"/>
      <c r="Z956" s="434"/>
      <c r="AA956" s="434"/>
      <c r="AB956" s="434"/>
      <c r="AC956" s="434"/>
      <c r="AD956" s="434"/>
      <c r="AE956" s="434"/>
      <c r="AF956" s="434"/>
      <c r="AG956" s="434"/>
    </row>
    <row r="957" spans="1:33" ht="14.25" customHeight="1">
      <c r="A957" s="434"/>
      <c r="B957" s="575"/>
      <c r="C957" s="434"/>
      <c r="D957" s="434"/>
      <c r="E957" s="434"/>
      <c r="F957" s="434"/>
      <c r="G957" s="434"/>
      <c r="H957" s="434"/>
      <c r="I957" s="434"/>
      <c r="J957" s="575"/>
      <c r="K957" s="434"/>
      <c r="L957" s="434"/>
      <c r="M957" s="434"/>
      <c r="N957" s="434"/>
      <c r="O957" s="434"/>
      <c r="P957" s="434"/>
      <c r="Q957" s="434"/>
      <c r="R957" s="434"/>
      <c r="S957" s="434"/>
      <c r="T957" s="434"/>
      <c r="U957" s="434"/>
      <c r="V957" s="434"/>
      <c r="W957" s="434"/>
      <c r="X957" s="434"/>
      <c r="Y957" s="434"/>
      <c r="Z957" s="434"/>
      <c r="AA957" s="434"/>
      <c r="AB957" s="434"/>
      <c r="AC957" s="434"/>
      <c r="AD957" s="434"/>
      <c r="AE957" s="434"/>
      <c r="AF957" s="434"/>
      <c r="AG957" s="434"/>
    </row>
    <row r="958" spans="1:33" ht="14.25" customHeight="1">
      <c r="A958" s="434"/>
      <c r="B958" s="575"/>
      <c r="C958" s="434"/>
      <c r="D958" s="434"/>
      <c r="E958" s="434"/>
      <c r="F958" s="434"/>
      <c r="G958" s="434"/>
      <c r="H958" s="434"/>
      <c r="I958" s="434"/>
      <c r="J958" s="575"/>
      <c r="K958" s="434"/>
      <c r="L958" s="434"/>
      <c r="M958" s="434"/>
      <c r="N958" s="434"/>
      <c r="O958" s="434"/>
      <c r="P958" s="434"/>
      <c r="Q958" s="434"/>
      <c r="R958" s="434"/>
      <c r="S958" s="434"/>
      <c r="T958" s="434"/>
      <c r="U958" s="434"/>
      <c r="V958" s="434"/>
      <c r="W958" s="434"/>
      <c r="X958" s="434"/>
      <c r="Y958" s="434"/>
      <c r="Z958" s="434"/>
      <c r="AA958" s="434"/>
      <c r="AB958" s="434"/>
      <c r="AC958" s="434"/>
      <c r="AD958" s="434"/>
      <c r="AE958" s="434"/>
      <c r="AF958" s="434"/>
      <c r="AG958" s="434"/>
    </row>
    <row r="959" spans="1:33" ht="14.25" customHeight="1">
      <c r="A959" s="434"/>
      <c r="B959" s="575"/>
      <c r="C959" s="434"/>
      <c r="D959" s="434"/>
      <c r="E959" s="434"/>
      <c r="F959" s="434"/>
      <c r="G959" s="434"/>
      <c r="H959" s="434"/>
      <c r="I959" s="434"/>
      <c r="J959" s="575"/>
      <c r="K959" s="434"/>
      <c r="L959" s="434"/>
      <c r="M959" s="434"/>
      <c r="N959" s="434"/>
      <c r="O959" s="434"/>
      <c r="P959" s="434"/>
      <c r="Q959" s="434"/>
      <c r="R959" s="434"/>
      <c r="S959" s="434"/>
      <c r="T959" s="434"/>
      <c r="U959" s="434"/>
      <c r="V959" s="434"/>
      <c r="W959" s="434"/>
      <c r="X959" s="434"/>
      <c r="Y959" s="434"/>
      <c r="Z959" s="434"/>
      <c r="AA959" s="434"/>
      <c r="AB959" s="434"/>
      <c r="AC959" s="434"/>
      <c r="AD959" s="434"/>
      <c r="AE959" s="434"/>
      <c r="AF959" s="434"/>
      <c r="AG959" s="434"/>
    </row>
    <row r="960" spans="1:33" ht="14.25" customHeight="1">
      <c r="A960" s="434"/>
      <c r="B960" s="575"/>
      <c r="C960" s="434"/>
      <c r="D960" s="434"/>
      <c r="E960" s="434"/>
      <c r="F960" s="434"/>
      <c r="G960" s="434"/>
      <c r="H960" s="434"/>
      <c r="I960" s="434"/>
      <c r="J960" s="575"/>
      <c r="K960" s="434"/>
      <c r="L960" s="434"/>
      <c r="M960" s="434"/>
      <c r="N960" s="434"/>
      <c r="O960" s="434"/>
      <c r="P960" s="434"/>
      <c r="Q960" s="434"/>
      <c r="R960" s="434"/>
      <c r="S960" s="434"/>
      <c r="T960" s="434"/>
      <c r="U960" s="434"/>
      <c r="V960" s="434"/>
      <c r="W960" s="434"/>
      <c r="X960" s="434"/>
      <c r="Y960" s="434"/>
      <c r="Z960" s="434"/>
      <c r="AA960" s="434"/>
      <c r="AB960" s="434"/>
      <c r="AC960" s="434"/>
      <c r="AD960" s="434"/>
      <c r="AE960" s="434"/>
      <c r="AF960" s="434"/>
      <c r="AG960" s="434"/>
    </row>
    <row r="961" spans="1:33" ht="14.25" customHeight="1">
      <c r="A961" s="434"/>
      <c r="B961" s="575"/>
      <c r="C961" s="434"/>
      <c r="D961" s="434"/>
      <c r="E961" s="434"/>
      <c r="F961" s="434"/>
      <c r="G961" s="434"/>
      <c r="H961" s="434"/>
      <c r="I961" s="434"/>
      <c r="J961" s="575"/>
      <c r="K961" s="434"/>
      <c r="L961" s="434"/>
      <c r="M961" s="434"/>
      <c r="N961" s="434"/>
      <c r="O961" s="434"/>
      <c r="P961" s="434"/>
      <c r="Q961" s="434"/>
      <c r="R961" s="434"/>
      <c r="S961" s="434"/>
      <c r="T961" s="434"/>
      <c r="U961" s="434"/>
      <c r="V961" s="434"/>
      <c r="W961" s="434"/>
      <c r="X961" s="434"/>
      <c r="Y961" s="434"/>
      <c r="Z961" s="434"/>
      <c r="AA961" s="434"/>
      <c r="AB961" s="434"/>
      <c r="AC961" s="434"/>
      <c r="AD961" s="434"/>
      <c r="AE961" s="434"/>
      <c r="AF961" s="434"/>
      <c r="AG961" s="434"/>
    </row>
    <row r="962" spans="1:33" ht="14.25" customHeight="1">
      <c r="A962" s="434"/>
      <c r="B962" s="575"/>
      <c r="C962" s="434"/>
      <c r="D962" s="434"/>
      <c r="E962" s="434"/>
      <c r="F962" s="434"/>
      <c r="G962" s="434"/>
      <c r="H962" s="434"/>
      <c r="I962" s="434"/>
      <c r="J962" s="575"/>
      <c r="K962" s="434"/>
      <c r="L962" s="434"/>
      <c r="M962" s="434"/>
      <c r="N962" s="434"/>
      <c r="O962" s="434"/>
      <c r="P962" s="434"/>
      <c r="Q962" s="434"/>
      <c r="R962" s="434"/>
      <c r="S962" s="434"/>
      <c r="T962" s="434"/>
      <c r="U962" s="434"/>
      <c r="V962" s="434"/>
      <c r="W962" s="434"/>
      <c r="X962" s="434"/>
      <c r="Y962" s="434"/>
      <c r="Z962" s="434"/>
      <c r="AA962" s="434"/>
      <c r="AB962" s="434"/>
      <c r="AC962" s="434"/>
      <c r="AD962" s="434"/>
      <c r="AE962" s="434"/>
      <c r="AF962" s="434"/>
      <c r="AG962" s="434"/>
    </row>
    <row r="963" spans="1:33" ht="14.25" customHeight="1">
      <c r="A963" s="434"/>
      <c r="B963" s="575"/>
      <c r="C963" s="434"/>
      <c r="D963" s="434"/>
      <c r="E963" s="434"/>
      <c r="F963" s="434"/>
      <c r="G963" s="434"/>
      <c r="H963" s="434"/>
      <c r="I963" s="434"/>
      <c r="J963" s="575"/>
      <c r="K963" s="434"/>
      <c r="L963" s="434"/>
      <c r="M963" s="434"/>
      <c r="N963" s="434"/>
      <c r="O963" s="434"/>
      <c r="P963" s="434"/>
      <c r="Q963" s="434"/>
      <c r="R963" s="434"/>
      <c r="S963" s="434"/>
      <c r="T963" s="434"/>
      <c r="U963" s="434"/>
      <c r="V963" s="434"/>
      <c r="W963" s="434"/>
      <c r="X963" s="434"/>
      <c r="Y963" s="434"/>
      <c r="Z963" s="434"/>
      <c r="AA963" s="434"/>
      <c r="AB963" s="434"/>
      <c r="AC963" s="434"/>
      <c r="AD963" s="434"/>
      <c r="AE963" s="434"/>
      <c r="AF963" s="434"/>
      <c r="AG963" s="434"/>
    </row>
    <row r="964" spans="1:33" ht="14.25" customHeight="1">
      <c r="A964" s="434"/>
      <c r="B964" s="575"/>
      <c r="C964" s="434"/>
      <c r="D964" s="434"/>
      <c r="E964" s="434"/>
      <c r="F964" s="434"/>
      <c r="G964" s="434"/>
      <c r="H964" s="434"/>
      <c r="I964" s="434"/>
      <c r="J964" s="575"/>
      <c r="K964" s="434"/>
      <c r="L964" s="434"/>
      <c r="M964" s="434"/>
      <c r="N964" s="434"/>
      <c r="O964" s="434"/>
      <c r="P964" s="434"/>
      <c r="Q964" s="434"/>
      <c r="R964" s="434"/>
      <c r="S964" s="434"/>
      <c r="T964" s="434"/>
      <c r="U964" s="434"/>
      <c r="V964" s="434"/>
      <c r="W964" s="434"/>
      <c r="X964" s="434"/>
      <c r="Y964" s="434"/>
      <c r="Z964" s="434"/>
      <c r="AA964" s="434"/>
      <c r="AB964" s="434"/>
      <c r="AC964" s="434"/>
      <c r="AD964" s="434"/>
      <c r="AE964" s="434"/>
      <c r="AF964" s="434"/>
      <c r="AG964" s="434"/>
    </row>
    <row r="965" spans="1:33" ht="14.25" customHeight="1">
      <c r="A965" s="434"/>
      <c r="B965" s="575"/>
      <c r="C965" s="434"/>
      <c r="D965" s="434"/>
      <c r="E965" s="434"/>
      <c r="F965" s="434"/>
      <c r="G965" s="434"/>
      <c r="H965" s="434"/>
      <c r="I965" s="434"/>
      <c r="J965" s="575"/>
      <c r="K965" s="434"/>
      <c r="L965" s="434"/>
      <c r="M965" s="434"/>
      <c r="N965" s="434"/>
      <c r="O965" s="434"/>
      <c r="P965" s="434"/>
      <c r="Q965" s="434"/>
      <c r="R965" s="434"/>
      <c r="S965" s="434"/>
      <c r="T965" s="434"/>
      <c r="U965" s="434"/>
      <c r="V965" s="434"/>
      <c r="W965" s="434"/>
      <c r="X965" s="434"/>
      <c r="Y965" s="434"/>
      <c r="Z965" s="434"/>
      <c r="AA965" s="434"/>
      <c r="AB965" s="434"/>
      <c r="AC965" s="434"/>
      <c r="AD965" s="434"/>
      <c r="AE965" s="434"/>
      <c r="AF965" s="434"/>
      <c r="AG965" s="434"/>
    </row>
    <row r="966" spans="1:33" ht="14.25" customHeight="1">
      <c r="A966" s="434"/>
      <c r="B966" s="575"/>
      <c r="C966" s="434"/>
      <c r="D966" s="434"/>
      <c r="E966" s="434"/>
      <c r="F966" s="434"/>
      <c r="G966" s="434"/>
      <c r="H966" s="434"/>
      <c r="I966" s="434"/>
      <c r="J966" s="575"/>
      <c r="K966" s="434"/>
      <c r="L966" s="434"/>
      <c r="M966" s="434"/>
      <c r="N966" s="434"/>
      <c r="O966" s="434"/>
      <c r="P966" s="434"/>
      <c r="Q966" s="434"/>
      <c r="R966" s="434"/>
      <c r="S966" s="434"/>
      <c r="T966" s="434"/>
      <c r="U966" s="434"/>
      <c r="V966" s="434"/>
      <c r="W966" s="434"/>
      <c r="X966" s="434"/>
      <c r="Y966" s="434"/>
      <c r="Z966" s="434"/>
      <c r="AA966" s="434"/>
      <c r="AB966" s="434"/>
      <c r="AC966" s="434"/>
      <c r="AD966" s="434"/>
      <c r="AE966" s="434"/>
      <c r="AF966" s="434"/>
      <c r="AG966" s="434"/>
    </row>
    <row r="967" spans="1:33" ht="14.25" customHeight="1">
      <c r="A967" s="434"/>
      <c r="B967" s="575"/>
      <c r="C967" s="434"/>
      <c r="D967" s="434"/>
      <c r="E967" s="434"/>
      <c r="F967" s="434"/>
      <c r="G967" s="434"/>
      <c r="H967" s="434"/>
      <c r="I967" s="434"/>
      <c r="J967" s="575"/>
      <c r="K967" s="434"/>
      <c r="L967" s="434"/>
      <c r="M967" s="434"/>
      <c r="N967" s="434"/>
      <c r="O967" s="434"/>
      <c r="P967" s="434"/>
      <c r="Q967" s="434"/>
      <c r="R967" s="434"/>
      <c r="S967" s="434"/>
      <c r="T967" s="434"/>
      <c r="U967" s="434"/>
      <c r="V967" s="434"/>
      <c r="W967" s="434"/>
      <c r="X967" s="434"/>
      <c r="Y967" s="434"/>
      <c r="Z967" s="434"/>
      <c r="AA967" s="434"/>
      <c r="AB967" s="434"/>
      <c r="AC967" s="434"/>
      <c r="AD967" s="434"/>
      <c r="AE967" s="434"/>
      <c r="AF967" s="434"/>
      <c r="AG967" s="434"/>
    </row>
    <row r="968" spans="1:33" ht="14.25" customHeight="1">
      <c r="A968" s="434"/>
      <c r="B968" s="575"/>
      <c r="C968" s="434"/>
      <c r="D968" s="434"/>
      <c r="E968" s="434"/>
      <c r="F968" s="434"/>
      <c r="G968" s="434"/>
      <c r="H968" s="434"/>
      <c r="I968" s="434"/>
      <c r="J968" s="575"/>
      <c r="K968" s="434"/>
      <c r="L968" s="434"/>
      <c r="M968" s="434"/>
      <c r="N968" s="434"/>
      <c r="O968" s="434"/>
      <c r="P968" s="434"/>
      <c r="Q968" s="434"/>
      <c r="R968" s="434"/>
      <c r="S968" s="434"/>
      <c r="T968" s="434"/>
      <c r="U968" s="434"/>
      <c r="V968" s="434"/>
      <c r="W968" s="434"/>
      <c r="X968" s="434"/>
      <c r="Y968" s="434"/>
      <c r="Z968" s="434"/>
      <c r="AA968" s="434"/>
      <c r="AB968" s="434"/>
      <c r="AC968" s="434"/>
      <c r="AD968" s="434"/>
      <c r="AE968" s="434"/>
      <c r="AF968" s="434"/>
      <c r="AG968" s="434"/>
    </row>
    <row r="969" spans="1:33" ht="14.25" customHeight="1">
      <c r="A969" s="434"/>
      <c r="B969" s="575"/>
      <c r="C969" s="434"/>
      <c r="D969" s="434"/>
      <c r="E969" s="434"/>
      <c r="F969" s="434"/>
      <c r="G969" s="434"/>
      <c r="H969" s="434"/>
      <c r="I969" s="434"/>
      <c r="J969" s="575"/>
      <c r="K969" s="434"/>
      <c r="L969" s="434"/>
      <c r="M969" s="434"/>
      <c r="N969" s="434"/>
      <c r="O969" s="434"/>
      <c r="P969" s="434"/>
      <c r="Q969" s="434"/>
      <c r="R969" s="434"/>
      <c r="S969" s="434"/>
      <c r="T969" s="434"/>
      <c r="U969" s="434"/>
      <c r="V969" s="434"/>
      <c r="W969" s="434"/>
      <c r="X969" s="434"/>
      <c r="Y969" s="434"/>
      <c r="Z969" s="434"/>
      <c r="AA969" s="434"/>
      <c r="AB969" s="434"/>
      <c r="AC969" s="434"/>
      <c r="AD969" s="434"/>
      <c r="AE969" s="434"/>
      <c r="AF969" s="434"/>
      <c r="AG969" s="434"/>
    </row>
    <row r="970" spans="1:33" ht="14.25" customHeight="1">
      <c r="A970" s="434"/>
      <c r="B970" s="575"/>
      <c r="C970" s="434"/>
      <c r="D970" s="434"/>
      <c r="E970" s="434"/>
      <c r="F970" s="434"/>
      <c r="G970" s="434"/>
      <c r="H970" s="434"/>
      <c r="I970" s="434"/>
      <c r="J970" s="575"/>
      <c r="K970" s="434"/>
      <c r="L970" s="434"/>
      <c r="M970" s="434"/>
      <c r="N970" s="434"/>
      <c r="O970" s="434"/>
      <c r="P970" s="434"/>
      <c r="Q970" s="434"/>
      <c r="R970" s="434"/>
      <c r="S970" s="434"/>
      <c r="T970" s="434"/>
      <c r="U970" s="434"/>
      <c r="V970" s="434"/>
      <c r="W970" s="434"/>
      <c r="X970" s="434"/>
      <c r="Y970" s="434"/>
      <c r="Z970" s="434"/>
      <c r="AA970" s="434"/>
      <c r="AB970" s="434"/>
      <c r="AC970" s="434"/>
      <c r="AD970" s="434"/>
      <c r="AE970" s="434"/>
      <c r="AF970" s="434"/>
      <c r="AG970" s="434"/>
    </row>
    <row r="971" spans="1:33" ht="14.25" customHeight="1">
      <c r="A971" s="434"/>
      <c r="B971" s="575"/>
      <c r="C971" s="434"/>
      <c r="D971" s="434"/>
      <c r="E971" s="434"/>
      <c r="F971" s="434"/>
      <c r="G971" s="434"/>
      <c r="H971" s="434"/>
      <c r="I971" s="434"/>
      <c r="J971" s="575"/>
      <c r="K971" s="434"/>
      <c r="L971" s="434"/>
      <c r="M971" s="434"/>
      <c r="N971" s="434"/>
      <c r="O971" s="434"/>
      <c r="P971" s="434"/>
      <c r="Q971" s="434"/>
      <c r="R971" s="434"/>
      <c r="S971" s="434"/>
      <c r="T971" s="434"/>
      <c r="U971" s="434"/>
      <c r="V971" s="434"/>
      <c r="W971" s="434"/>
      <c r="X971" s="434"/>
      <c r="Y971" s="434"/>
      <c r="Z971" s="434"/>
      <c r="AA971" s="434"/>
      <c r="AB971" s="434"/>
      <c r="AC971" s="434"/>
      <c r="AD971" s="434"/>
      <c r="AE971" s="434"/>
      <c r="AF971" s="434"/>
      <c r="AG971" s="434"/>
    </row>
    <row r="972" spans="1:33" ht="14.25" customHeight="1">
      <c r="A972" s="434"/>
      <c r="B972" s="575"/>
      <c r="C972" s="434"/>
      <c r="D972" s="434"/>
      <c r="E972" s="434"/>
      <c r="F972" s="434"/>
      <c r="G972" s="434"/>
      <c r="H972" s="434"/>
      <c r="I972" s="434"/>
      <c r="J972" s="575"/>
      <c r="K972" s="434"/>
      <c r="L972" s="434"/>
      <c r="M972" s="434"/>
      <c r="N972" s="434"/>
      <c r="O972" s="434"/>
      <c r="P972" s="434"/>
      <c r="Q972" s="434"/>
      <c r="R972" s="434"/>
      <c r="S972" s="434"/>
      <c r="T972" s="434"/>
      <c r="U972" s="434"/>
      <c r="V972" s="434"/>
      <c r="W972" s="434"/>
      <c r="X972" s="434"/>
      <c r="Y972" s="434"/>
      <c r="Z972" s="434"/>
      <c r="AA972" s="434"/>
      <c r="AB972" s="434"/>
      <c r="AC972" s="434"/>
      <c r="AD972" s="434"/>
      <c r="AE972" s="434"/>
      <c r="AF972" s="434"/>
      <c r="AG972" s="434"/>
    </row>
    <row r="973" spans="1:33" ht="14.25" customHeight="1">
      <c r="A973" s="434"/>
      <c r="B973" s="575"/>
      <c r="C973" s="434"/>
      <c r="D973" s="434"/>
      <c r="E973" s="434"/>
      <c r="F973" s="434"/>
      <c r="G973" s="434"/>
      <c r="H973" s="434"/>
      <c r="I973" s="434"/>
      <c r="J973" s="575"/>
      <c r="K973" s="434"/>
      <c r="L973" s="434"/>
      <c r="M973" s="434"/>
      <c r="N973" s="434"/>
      <c r="O973" s="434"/>
      <c r="P973" s="434"/>
      <c r="Q973" s="434"/>
      <c r="R973" s="434"/>
      <c r="S973" s="434"/>
      <c r="T973" s="434"/>
      <c r="U973" s="434"/>
      <c r="V973" s="434"/>
      <c r="W973" s="434"/>
      <c r="X973" s="434"/>
      <c r="Y973" s="434"/>
      <c r="Z973" s="434"/>
      <c r="AA973" s="434"/>
      <c r="AB973" s="434"/>
      <c r="AC973" s="434"/>
      <c r="AD973" s="434"/>
      <c r="AE973" s="434"/>
      <c r="AF973" s="434"/>
      <c r="AG973" s="434"/>
    </row>
    <row r="974" spans="1:33" ht="14.25" customHeight="1">
      <c r="A974" s="434"/>
      <c r="B974" s="575"/>
      <c r="C974" s="434"/>
      <c r="D974" s="434"/>
      <c r="E974" s="434"/>
      <c r="F974" s="434"/>
      <c r="G974" s="434"/>
      <c r="H974" s="434"/>
      <c r="I974" s="434"/>
      <c r="J974" s="575"/>
      <c r="K974" s="434"/>
      <c r="L974" s="434"/>
      <c r="M974" s="434"/>
      <c r="N974" s="434"/>
      <c r="O974" s="434"/>
      <c r="P974" s="434"/>
      <c r="Q974" s="434"/>
      <c r="R974" s="434"/>
      <c r="S974" s="434"/>
      <c r="T974" s="434"/>
      <c r="U974" s="434"/>
      <c r="V974" s="434"/>
      <c r="W974" s="434"/>
      <c r="X974" s="434"/>
      <c r="Y974" s="434"/>
      <c r="Z974" s="434"/>
      <c r="AA974" s="434"/>
      <c r="AB974" s="434"/>
      <c r="AC974" s="434"/>
      <c r="AD974" s="434"/>
      <c r="AE974" s="434"/>
      <c r="AF974" s="434"/>
      <c r="AG974" s="434"/>
    </row>
    <row r="975" spans="1:33" ht="14.25" customHeight="1">
      <c r="A975" s="434"/>
      <c r="B975" s="575"/>
      <c r="C975" s="434"/>
      <c r="D975" s="434"/>
      <c r="E975" s="434"/>
      <c r="F975" s="434"/>
      <c r="G975" s="434"/>
      <c r="H975" s="434"/>
      <c r="I975" s="434"/>
      <c r="J975" s="575"/>
      <c r="K975" s="434"/>
      <c r="L975" s="434"/>
      <c r="M975" s="434"/>
      <c r="N975" s="434"/>
      <c r="O975" s="434"/>
      <c r="P975" s="434"/>
      <c r="Q975" s="434"/>
      <c r="R975" s="434"/>
      <c r="S975" s="434"/>
      <c r="T975" s="434"/>
      <c r="U975" s="434"/>
      <c r="V975" s="434"/>
      <c r="W975" s="434"/>
      <c r="X975" s="434"/>
      <c r="Y975" s="434"/>
      <c r="Z975" s="434"/>
      <c r="AA975" s="434"/>
      <c r="AB975" s="434"/>
      <c r="AC975" s="434"/>
      <c r="AD975" s="434"/>
      <c r="AE975" s="434"/>
      <c r="AF975" s="434"/>
      <c r="AG975" s="434"/>
    </row>
    <row r="976" spans="1:33" ht="14.25" customHeight="1">
      <c r="A976" s="434"/>
      <c r="B976" s="575"/>
      <c r="C976" s="434"/>
      <c r="D976" s="434"/>
      <c r="E976" s="434"/>
      <c r="F976" s="434"/>
      <c r="G976" s="434"/>
      <c r="H976" s="434"/>
      <c r="I976" s="434"/>
      <c r="J976" s="575"/>
      <c r="K976" s="434"/>
      <c r="L976" s="434"/>
      <c r="M976" s="434"/>
      <c r="N976" s="434"/>
      <c r="O976" s="434"/>
      <c r="P976" s="434"/>
      <c r="Q976" s="434"/>
      <c r="R976" s="434"/>
      <c r="S976" s="434"/>
      <c r="T976" s="434"/>
      <c r="U976" s="434"/>
      <c r="V976" s="434"/>
      <c r="W976" s="434"/>
      <c r="X976" s="434"/>
      <c r="Y976" s="434"/>
      <c r="Z976" s="434"/>
      <c r="AA976" s="434"/>
      <c r="AB976" s="434"/>
      <c r="AC976" s="434"/>
      <c r="AD976" s="434"/>
      <c r="AE976" s="434"/>
      <c r="AF976" s="434"/>
      <c r="AG976" s="434"/>
    </row>
    <row r="977" spans="1:33" ht="14.25" customHeight="1">
      <c r="A977" s="434"/>
      <c r="B977" s="575"/>
      <c r="C977" s="434"/>
      <c r="D977" s="434"/>
      <c r="E977" s="434"/>
      <c r="F977" s="434"/>
      <c r="G977" s="434"/>
      <c r="H977" s="434"/>
      <c r="I977" s="434"/>
      <c r="J977" s="575"/>
      <c r="K977" s="434"/>
      <c r="L977" s="434"/>
      <c r="M977" s="434"/>
      <c r="N977" s="434"/>
      <c r="O977" s="434"/>
      <c r="P977" s="434"/>
      <c r="Q977" s="434"/>
      <c r="R977" s="434"/>
      <c r="S977" s="434"/>
      <c r="T977" s="434"/>
      <c r="U977" s="434"/>
      <c r="V977" s="434"/>
      <c r="W977" s="434"/>
      <c r="X977" s="434"/>
      <c r="Y977" s="434"/>
      <c r="Z977" s="434"/>
      <c r="AA977" s="434"/>
      <c r="AB977" s="434"/>
      <c r="AC977" s="434"/>
      <c r="AD977" s="434"/>
      <c r="AE977" s="434"/>
      <c r="AF977" s="434"/>
      <c r="AG977" s="434"/>
    </row>
    <row r="978" spans="1:33" ht="14.25" customHeight="1">
      <c r="A978" s="434"/>
      <c r="B978" s="575"/>
      <c r="C978" s="434"/>
      <c r="D978" s="434"/>
      <c r="E978" s="434"/>
      <c r="F978" s="434"/>
      <c r="G978" s="434"/>
      <c r="H978" s="434"/>
      <c r="I978" s="434"/>
      <c r="J978" s="575"/>
      <c r="K978" s="434"/>
      <c r="L978" s="434"/>
      <c r="M978" s="434"/>
      <c r="N978" s="434"/>
      <c r="O978" s="434"/>
      <c r="P978" s="434"/>
      <c r="Q978" s="434"/>
      <c r="R978" s="434"/>
      <c r="S978" s="434"/>
      <c r="T978" s="434"/>
      <c r="U978" s="434"/>
      <c r="V978" s="434"/>
      <c r="W978" s="434"/>
      <c r="X978" s="434"/>
      <c r="Y978" s="434"/>
      <c r="Z978" s="434"/>
      <c r="AA978" s="434"/>
      <c r="AB978" s="434"/>
      <c r="AC978" s="434"/>
      <c r="AD978" s="434"/>
      <c r="AE978" s="434"/>
      <c r="AF978" s="434"/>
      <c r="AG978" s="434"/>
    </row>
    <row r="979" spans="1:33" ht="14.25" customHeight="1">
      <c r="A979" s="434"/>
      <c r="B979" s="575"/>
      <c r="C979" s="434"/>
      <c r="D979" s="434"/>
      <c r="E979" s="434"/>
      <c r="F979" s="434"/>
      <c r="G979" s="434"/>
      <c r="H979" s="434"/>
      <c r="I979" s="434"/>
      <c r="J979" s="575"/>
      <c r="K979" s="434"/>
      <c r="L979" s="434"/>
      <c r="M979" s="434"/>
      <c r="N979" s="434"/>
      <c r="O979" s="434"/>
      <c r="P979" s="434"/>
      <c r="Q979" s="434"/>
      <c r="R979" s="434"/>
      <c r="S979" s="434"/>
      <c r="T979" s="434"/>
      <c r="U979" s="434"/>
      <c r="V979" s="434"/>
      <c r="W979" s="434"/>
      <c r="X979" s="434"/>
      <c r="Y979" s="434"/>
      <c r="Z979" s="434"/>
      <c r="AA979" s="434"/>
      <c r="AB979" s="434"/>
      <c r="AC979" s="434"/>
      <c r="AD979" s="434"/>
      <c r="AE979" s="434"/>
      <c r="AF979" s="434"/>
      <c r="AG979" s="434"/>
    </row>
    <row r="980" spans="1:33" ht="14.25" customHeight="1">
      <c r="A980" s="434"/>
      <c r="B980" s="575"/>
      <c r="C980" s="434"/>
      <c r="D980" s="434"/>
      <c r="E980" s="434"/>
      <c r="F980" s="434"/>
      <c r="G980" s="434"/>
      <c r="H980" s="434"/>
      <c r="I980" s="434"/>
      <c r="J980" s="575"/>
      <c r="K980" s="434"/>
      <c r="L980" s="434"/>
      <c r="M980" s="434"/>
      <c r="N980" s="434"/>
      <c r="O980" s="434"/>
      <c r="P980" s="434"/>
      <c r="Q980" s="434"/>
      <c r="R980" s="434"/>
      <c r="S980" s="434"/>
      <c r="T980" s="434"/>
      <c r="U980" s="434"/>
      <c r="V980" s="434"/>
      <c r="W980" s="434"/>
      <c r="X980" s="434"/>
      <c r="Y980" s="434"/>
      <c r="Z980" s="434"/>
      <c r="AA980" s="434"/>
      <c r="AB980" s="434"/>
      <c r="AC980" s="434"/>
      <c r="AD980" s="434"/>
      <c r="AE980" s="434"/>
      <c r="AF980" s="434"/>
      <c r="AG980" s="434"/>
    </row>
    <row r="981" spans="1:33" ht="14.25" customHeight="1">
      <c r="A981" s="434"/>
      <c r="B981" s="575"/>
      <c r="C981" s="434"/>
      <c r="D981" s="434"/>
      <c r="E981" s="434"/>
      <c r="F981" s="434"/>
      <c r="G981" s="434"/>
      <c r="H981" s="434"/>
      <c r="I981" s="434"/>
      <c r="J981" s="575"/>
      <c r="K981" s="434"/>
      <c r="L981" s="434"/>
      <c r="M981" s="434"/>
      <c r="N981" s="434"/>
      <c r="O981" s="434"/>
      <c r="P981" s="434"/>
      <c r="Q981" s="434"/>
      <c r="R981" s="434"/>
      <c r="S981" s="434"/>
      <c r="T981" s="434"/>
      <c r="U981" s="434"/>
      <c r="V981" s="434"/>
      <c r="W981" s="434"/>
      <c r="X981" s="434"/>
      <c r="Y981" s="434"/>
      <c r="Z981" s="434"/>
      <c r="AA981" s="434"/>
      <c r="AB981" s="434"/>
      <c r="AC981" s="434"/>
      <c r="AD981" s="434"/>
      <c r="AE981" s="434"/>
      <c r="AF981" s="434"/>
      <c r="AG981" s="434"/>
    </row>
    <row r="982" spans="1:33" ht="14.25" customHeight="1">
      <c r="A982" s="434"/>
      <c r="B982" s="575"/>
      <c r="C982" s="434"/>
      <c r="D982" s="434"/>
      <c r="E982" s="434"/>
      <c r="F982" s="434"/>
      <c r="G982" s="434"/>
      <c r="H982" s="434"/>
      <c r="I982" s="434"/>
      <c r="J982" s="575"/>
      <c r="K982" s="434"/>
      <c r="L982" s="434"/>
      <c r="M982" s="434"/>
      <c r="N982" s="434"/>
      <c r="O982" s="434"/>
      <c r="P982" s="434"/>
      <c r="Q982" s="434"/>
      <c r="R982" s="434"/>
      <c r="S982" s="434"/>
      <c r="T982" s="434"/>
      <c r="U982" s="434"/>
      <c r="V982" s="434"/>
      <c r="W982" s="434"/>
      <c r="X982" s="434"/>
      <c r="Y982" s="434"/>
      <c r="Z982" s="434"/>
      <c r="AA982" s="434"/>
      <c r="AB982" s="434"/>
      <c r="AC982" s="434"/>
      <c r="AD982" s="434"/>
      <c r="AE982" s="434"/>
      <c r="AF982" s="434"/>
      <c r="AG982" s="434"/>
    </row>
    <row r="983" spans="1:33" ht="14.25" customHeight="1">
      <c r="A983" s="434"/>
      <c r="B983" s="575"/>
      <c r="C983" s="434"/>
      <c r="D983" s="434"/>
      <c r="E983" s="434"/>
      <c r="F983" s="434"/>
      <c r="G983" s="434"/>
      <c r="H983" s="434"/>
      <c r="I983" s="434"/>
      <c r="J983" s="575"/>
      <c r="K983" s="434"/>
      <c r="L983" s="434"/>
      <c r="M983" s="434"/>
      <c r="N983" s="434"/>
      <c r="O983" s="434"/>
      <c r="P983" s="434"/>
      <c r="Q983" s="434"/>
      <c r="R983" s="434"/>
      <c r="S983" s="434"/>
      <c r="T983" s="434"/>
      <c r="U983" s="434"/>
      <c r="V983" s="434"/>
      <c r="W983" s="434"/>
      <c r="X983" s="434"/>
      <c r="Y983" s="434"/>
      <c r="Z983" s="434"/>
      <c r="AA983" s="434"/>
      <c r="AB983" s="434"/>
      <c r="AC983" s="434"/>
      <c r="AD983" s="434"/>
      <c r="AE983" s="434"/>
      <c r="AF983" s="434"/>
      <c r="AG983" s="434"/>
    </row>
    <row r="984" spans="1:33" ht="14.25" customHeight="1">
      <c r="A984" s="434"/>
      <c r="B984" s="575"/>
      <c r="C984" s="434"/>
      <c r="D984" s="434"/>
      <c r="E984" s="434"/>
      <c r="F984" s="434"/>
      <c r="G984" s="434"/>
      <c r="H984" s="434"/>
      <c r="I984" s="434"/>
      <c r="J984" s="575"/>
      <c r="K984" s="434"/>
      <c r="L984" s="434"/>
      <c r="M984" s="434"/>
      <c r="N984" s="434"/>
      <c r="O984" s="434"/>
      <c r="P984" s="434"/>
      <c r="Q984" s="434"/>
      <c r="R984" s="434"/>
      <c r="S984" s="434"/>
      <c r="T984" s="434"/>
      <c r="U984" s="434"/>
      <c r="V984" s="434"/>
      <c r="W984" s="434"/>
      <c r="X984" s="434"/>
      <c r="Y984" s="434"/>
      <c r="Z984" s="434"/>
      <c r="AA984" s="434"/>
      <c r="AB984" s="434"/>
      <c r="AC984" s="434"/>
      <c r="AD984" s="434"/>
      <c r="AE984" s="434"/>
      <c r="AF984" s="434"/>
      <c r="AG984" s="434"/>
    </row>
    <row r="985" spans="1:33" ht="14.25" customHeight="1">
      <c r="A985" s="434"/>
      <c r="B985" s="575"/>
      <c r="C985" s="434"/>
      <c r="D985" s="434"/>
      <c r="E985" s="434"/>
      <c r="F985" s="434"/>
      <c r="G985" s="434"/>
      <c r="H985" s="434"/>
      <c r="I985" s="434"/>
      <c r="J985" s="575"/>
      <c r="K985" s="434"/>
      <c r="L985" s="434"/>
      <c r="M985" s="434"/>
      <c r="N985" s="434"/>
      <c r="O985" s="434"/>
      <c r="P985" s="434"/>
      <c r="Q985" s="434"/>
      <c r="R985" s="434"/>
      <c r="S985" s="434"/>
      <c r="T985" s="434"/>
      <c r="U985" s="434"/>
      <c r="V985" s="434"/>
      <c r="W985" s="434"/>
      <c r="X985" s="434"/>
      <c r="Y985" s="434"/>
      <c r="Z985" s="434"/>
      <c r="AA985" s="434"/>
      <c r="AB985" s="434"/>
      <c r="AC985" s="434"/>
      <c r="AD985" s="434"/>
      <c r="AE985" s="434"/>
      <c r="AF985" s="434"/>
      <c r="AG985" s="434"/>
    </row>
    <row r="986" spans="1:33" ht="14.25" customHeight="1">
      <c r="A986" s="434"/>
      <c r="B986" s="575"/>
      <c r="C986" s="434"/>
      <c r="D986" s="434"/>
      <c r="E986" s="434"/>
      <c r="F986" s="434"/>
      <c r="G986" s="434"/>
      <c r="H986" s="434"/>
      <c r="I986" s="434"/>
      <c r="J986" s="575"/>
      <c r="K986" s="434"/>
      <c r="L986" s="434"/>
      <c r="M986" s="434"/>
      <c r="N986" s="434"/>
      <c r="O986" s="434"/>
      <c r="P986" s="434"/>
      <c r="Q986" s="434"/>
      <c r="R986" s="434"/>
      <c r="S986" s="434"/>
      <c r="T986" s="434"/>
      <c r="U986" s="434"/>
      <c r="V986" s="434"/>
      <c r="W986" s="434"/>
      <c r="X986" s="434"/>
      <c r="Y986" s="434"/>
      <c r="Z986" s="434"/>
      <c r="AA986" s="434"/>
      <c r="AB986" s="434"/>
      <c r="AC986" s="434"/>
      <c r="AD986" s="434"/>
      <c r="AE986" s="434"/>
      <c r="AF986" s="434"/>
      <c r="AG986" s="434"/>
    </row>
    <row r="987" spans="1:33" ht="14.25" customHeight="1">
      <c r="A987" s="434"/>
      <c r="B987" s="575"/>
      <c r="C987" s="434"/>
      <c r="D987" s="434"/>
      <c r="E987" s="434"/>
      <c r="F987" s="434"/>
      <c r="G987" s="434"/>
      <c r="H987" s="434"/>
      <c r="I987" s="434"/>
      <c r="J987" s="575"/>
      <c r="K987" s="434"/>
      <c r="L987" s="434"/>
      <c r="M987" s="434"/>
      <c r="N987" s="434"/>
      <c r="O987" s="434"/>
      <c r="P987" s="434"/>
      <c r="Q987" s="434"/>
      <c r="R987" s="434"/>
      <c r="S987" s="434"/>
      <c r="T987" s="434"/>
      <c r="U987" s="434"/>
      <c r="V987" s="434"/>
      <c r="W987" s="434"/>
      <c r="X987" s="434"/>
      <c r="Y987" s="434"/>
      <c r="Z987" s="434"/>
      <c r="AA987" s="434"/>
      <c r="AB987" s="434"/>
      <c r="AC987" s="434"/>
      <c r="AD987" s="434"/>
      <c r="AE987" s="434"/>
      <c r="AF987" s="434"/>
      <c r="AG987" s="434"/>
    </row>
    <row r="988" spans="1:33" ht="14.25" customHeight="1">
      <c r="A988" s="434"/>
      <c r="B988" s="575"/>
      <c r="C988" s="434"/>
      <c r="D988" s="434"/>
      <c r="E988" s="434"/>
      <c r="F988" s="434"/>
      <c r="G988" s="434"/>
      <c r="H988" s="434"/>
      <c r="I988" s="434"/>
      <c r="J988" s="575"/>
      <c r="K988" s="434"/>
      <c r="L988" s="434"/>
      <c r="M988" s="434"/>
      <c r="N988" s="434"/>
      <c r="O988" s="434"/>
      <c r="P988" s="434"/>
      <c r="Q988" s="434"/>
      <c r="R988" s="434"/>
      <c r="S988" s="434"/>
      <c r="T988" s="434"/>
      <c r="U988" s="434"/>
      <c r="V988" s="434"/>
      <c r="W988" s="434"/>
      <c r="X988" s="434"/>
      <c r="Y988" s="434"/>
      <c r="Z988" s="434"/>
      <c r="AA988" s="434"/>
      <c r="AB988" s="434"/>
      <c r="AC988" s="434"/>
      <c r="AD988" s="434"/>
      <c r="AE988" s="434"/>
      <c r="AF988" s="434"/>
      <c r="AG988" s="434"/>
    </row>
    <row r="989" spans="1:33" ht="14.25" customHeight="1">
      <c r="A989" s="434"/>
      <c r="B989" s="575"/>
      <c r="C989" s="434"/>
      <c r="D989" s="434"/>
      <c r="E989" s="434"/>
      <c r="F989" s="434"/>
      <c r="G989" s="434"/>
      <c r="H989" s="434"/>
      <c r="I989" s="434"/>
      <c r="J989" s="575"/>
      <c r="K989" s="434"/>
      <c r="L989" s="434"/>
      <c r="M989" s="434"/>
      <c r="N989" s="434"/>
      <c r="O989" s="434"/>
      <c r="P989" s="434"/>
      <c r="Q989" s="434"/>
      <c r="R989" s="434"/>
      <c r="S989" s="434"/>
      <c r="T989" s="434"/>
      <c r="U989" s="434"/>
      <c r="V989" s="434"/>
      <c r="W989" s="434"/>
      <c r="X989" s="434"/>
      <c r="Y989" s="434"/>
      <c r="Z989" s="434"/>
      <c r="AA989" s="434"/>
      <c r="AB989" s="434"/>
      <c r="AC989" s="434"/>
      <c r="AD989" s="434"/>
      <c r="AE989" s="434"/>
      <c r="AF989" s="434"/>
      <c r="AG989" s="434"/>
    </row>
    <row r="990" spans="1:33" ht="14.25" customHeight="1">
      <c r="A990" s="434"/>
      <c r="B990" s="575"/>
      <c r="C990" s="434"/>
      <c r="D990" s="434"/>
      <c r="E990" s="434"/>
      <c r="F990" s="434"/>
      <c r="G990" s="434"/>
      <c r="H990" s="434"/>
      <c r="I990" s="434"/>
      <c r="J990" s="575"/>
      <c r="K990" s="434"/>
      <c r="L990" s="434"/>
      <c r="M990" s="434"/>
      <c r="N990" s="434"/>
      <c r="O990" s="434"/>
      <c r="P990" s="434"/>
      <c r="Q990" s="434"/>
      <c r="R990" s="434"/>
      <c r="S990" s="434"/>
      <c r="T990" s="434"/>
      <c r="U990" s="434"/>
      <c r="V990" s="434"/>
      <c r="W990" s="434"/>
      <c r="X990" s="434"/>
      <c r="Y990" s="434"/>
      <c r="Z990" s="434"/>
      <c r="AA990" s="434"/>
      <c r="AB990" s="434"/>
      <c r="AC990" s="434"/>
      <c r="AD990" s="434"/>
      <c r="AE990" s="434"/>
      <c r="AF990" s="434"/>
      <c r="AG990" s="434"/>
    </row>
    <row r="991" spans="1:33" ht="14.25" customHeight="1">
      <c r="A991" s="434"/>
      <c r="B991" s="575"/>
      <c r="C991" s="434"/>
      <c r="D991" s="434"/>
      <c r="E991" s="434"/>
      <c r="F991" s="434"/>
      <c r="G991" s="434"/>
      <c r="H991" s="434"/>
      <c r="I991" s="434"/>
      <c r="J991" s="575"/>
      <c r="K991" s="434"/>
      <c r="L991" s="434"/>
      <c r="M991" s="434"/>
      <c r="N991" s="434"/>
      <c r="O991" s="434"/>
      <c r="P991" s="434"/>
      <c r="Q991" s="434"/>
      <c r="R991" s="434"/>
      <c r="S991" s="434"/>
      <c r="T991" s="434"/>
      <c r="U991" s="434"/>
      <c r="V991" s="434"/>
      <c r="W991" s="434"/>
      <c r="X991" s="434"/>
      <c r="Y991" s="434"/>
      <c r="Z991" s="434"/>
      <c r="AA991" s="434"/>
      <c r="AB991" s="434"/>
      <c r="AC991" s="434"/>
      <c r="AD991" s="434"/>
      <c r="AE991" s="434"/>
      <c r="AF991" s="434"/>
      <c r="AG991" s="434"/>
    </row>
    <row r="992" spans="1:33" ht="14.25" customHeight="1">
      <c r="A992" s="434"/>
      <c r="B992" s="575"/>
      <c r="C992" s="434"/>
      <c r="D992" s="434"/>
      <c r="E992" s="434"/>
      <c r="F992" s="434"/>
      <c r="G992" s="434"/>
      <c r="H992" s="434"/>
      <c r="I992" s="434"/>
      <c r="J992" s="575"/>
      <c r="K992" s="434"/>
      <c r="L992" s="434"/>
      <c r="M992" s="434"/>
      <c r="N992" s="434"/>
      <c r="O992" s="434"/>
      <c r="P992" s="434"/>
      <c r="Q992" s="434"/>
      <c r="R992" s="434"/>
      <c r="S992" s="434"/>
      <c r="T992" s="434"/>
      <c r="U992" s="434"/>
      <c r="V992" s="434"/>
      <c r="W992" s="434"/>
      <c r="X992" s="434"/>
      <c r="Y992" s="434"/>
      <c r="Z992" s="434"/>
      <c r="AA992" s="434"/>
      <c r="AB992" s="434"/>
      <c r="AC992" s="434"/>
      <c r="AD992" s="434"/>
      <c r="AE992" s="434"/>
      <c r="AF992" s="434"/>
      <c r="AG992" s="434"/>
    </row>
    <row r="993" spans="1:33" ht="14.25" customHeight="1">
      <c r="A993" s="434"/>
      <c r="B993" s="575"/>
      <c r="C993" s="434"/>
      <c r="D993" s="434"/>
      <c r="E993" s="434"/>
      <c r="F993" s="434"/>
      <c r="G993" s="434"/>
      <c r="H993" s="434"/>
      <c r="I993" s="434"/>
      <c r="J993" s="575"/>
      <c r="K993" s="434"/>
      <c r="L993" s="434"/>
      <c r="M993" s="434"/>
      <c r="N993" s="434"/>
      <c r="O993" s="434"/>
      <c r="P993" s="434"/>
      <c r="Q993" s="434"/>
      <c r="R993" s="434"/>
      <c r="S993" s="434"/>
      <c r="T993" s="434"/>
      <c r="U993" s="434"/>
      <c r="V993" s="434"/>
      <c r="W993" s="434"/>
      <c r="X993" s="434"/>
      <c r="Y993" s="434"/>
      <c r="Z993" s="434"/>
      <c r="AA993" s="434"/>
      <c r="AB993" s="434"/>
      <c r="AC993" s="434"/>
      <c r="AD993" s="434"/>
      <c r="AE993" s="434"/>
      <c r="AF993" s="434"/>
      <c r="AG993" s="434"/>
    </row>
    <row r="994" spans="1:33" ht="14.25" customHeight="1">
      <c r="A994" s="434"/>
      <c r="B994" s="575"/>
      <c r="C994" s="434"/>
      <c r="D994" s="434"/>
      <c r="E994" s="434"/>
      <c r="F994" s="434"/>
      <c r="G994" s="434"/>
      <c r="H994" s="434"/>
      <c r="I994" s="434"/>
      <c r="J994" s="575"/>
      <c r="K994" s="434"/>
      <c r="L994" s="434"/>
      <c r="M994" s="434"/>
      <c r="N994" s="434"/>
      <c r="O994" s="434"/>
      <c r="P994" s="434"/>
      <c r="Q994" s="434"/>
      <c r="R994" s="434"/>
      <c r="S994" s="434"/>
      <c r="T994" s="434"/>
      <c r="U994" s="434"/>
      <c r="V994" s="434"/>
      <c r="W994" s="434"/>
      <c r="X994" s="434"/>
      <c r="Y994" s="434"/>
      <c r="Z994" s="434"/>
      <c r="AA994" s="434"/>
      <c r="AB994" s="434"/>
      <c r="AC994" s="434"/>
      <c r="AD994" s="434"/>
      <c r="AE994" s="434"/>
      <c r="AF994" s="434"/>
      <c r="AG994" s="434"/>
    </row>
    <row r="995" spans="1:33" ht="14.25" customHeight="1">
      <c r="A995" s="434"/>
      <c r="B995" s="575"/>
      <c r="C995" s="434"/>
      <c r="D995" s="434"/>
      <c r="E995" s="434"/>
      <c r="F995" s="434"/>
      <c r="G995" s="434"/>
      <c r="H995" s="434"/>
      <c r="I995" s="434"/>
      <c r="J995" s="575"/>
      <c r="K995" s="434"/>
      <c r="L995" s="434"/>
      <c r="M995" s="434"/>
      <c r="N995" s="434"/>
      <c r="O995" s="434"/>
      <c r="P995" s="434"/>
      <c r="Q995" s="434"/>
      <c r="R995" s="434"/>
      <c r="S995" s="434"/>
      <c r="T995" s="434"/>
      <c r="U995" s="434"/>
      <c r="V995" s="434"/>
      <c r="W995" s="434"/>
      <c r="X995" s="434"/>
      <c r="Y995" s="434"/>
      <c r="Z995" s="434"/>
      <c r="AA995" s="434"/>
      <c r="AB995" s="434"/>
      <c r="AC995" s="434"/>
      <c r="AD995" s="434"/>
      <c r="AE995" s="434"/>
      <c r="AF995" s="434"/>
      <c r="AG995" s="434"/>
    </row>
    <row r="996" spans="1:33" ht="14.25" customHeight="1">
      <c r="A996" s="434"/>
      <c r="B996" s="575"/>
      <c r="C996" s="434"/>
      <c r="D996" s="434"/>
      <c r="E996" s="434"/>
      <c r="F996" s="434"/>
      <c r="G996" s="434"/>
      <c r="H996" s="434"/>
      <c r="I996" s="434"/>
      <c r="J996" s="575"/>
      <c r="K996" s="434"/>
      <c r="L996" s="434"/>
      <c r="M996" s="434"/>
      <c r="N996" s="434"/>
      <c r="O996" s="434"/>
      <c r="P996" s="434"/>
      <c r="Q996" s="434"/>
      <c r="R996" s="434"/>
      <c r="S996" s="434"/>
      <c r="T996" s="434"/>
      <c r="U996" s="434"/>
      <c r="V996" s="434"/>
      <c r="W996" s="434"/>
      <c r="X996" s="434"/>
      <c r="Y996" s="434"/>
      <c r="Z996" s="434"/>
      <c r="AA996" s="434"/>
      <c r="AB996" s="434"/>
      <c r="AC996" s="434"/>
      <c r="AD996" s="434"/>
      <c r="AE996" s="434"/>
      <c r="AF996" s="434"/>
      <c r="AG996" s="434"/>
    </row>
    <row r="997" spans="1:33" ht="14.25" customHeight="1">
      <c r="A997" s="434"/>
      <c r="B997" s="575"/>
      <c r="C997" s="434"/>
      <c r="D997" s="434"/>
      <c r="E997" s="434"/>
      <c r="F997" s="434"/>
      <c r="G997" s="434"/>
      <c r="H997" s="434"/>
      <c r="I997" s="434"/>
      <c r="J997" s="575"/>
      <c r="K997" s="434"/>
      <c r="L997" s="434"/>
      <c r="M997" s="434"/>
      <c r="N997" s="434"/>
      <c r="O997" s="434"/>
      <c r="P997" s="434"/>
      <c r="Q997" s="434"/>
      <c r="R997" s="434"/>
      <c r="S997" s="434"/>
      <c r="T997" s="434"/>
      <c r="U997" s="434"/>
      <c r="V997" s="434"/>
      <c r="W997" s="434"/>
      <c r="X997" s="434"/>
      <c r="Y997" s="434"/>
      <c r="Z997" s="434"/>
      <c r="AA997" s="434"/>
      <c r="AB997" s="434"/>
      <c r="AC997" s="434"/>
      <c r="AD997" s="434"/>
      <c r="AE997" s="434"/>
      <c r="AF997" s="434"/>
      <c r="AG997" s="434"/>
    </row>
    <row r="998" spans="1:33" ht="14.25" customHeight="1">
      <c r="A998" s="434"/>
      <c r="B998" s="575"/>
      <c r="C998" s="434"/>
      <c r="D998" s="434"/>
      <c r="E998" s="434"/>
      <c r="F998" s="434"/>
      <c r="G998" s="434"/>
      <c r="H998" s="434"/>
      <c r="I998" s="434"/>
      <c r="J998" s="575"/>
      <c r="K998" s="434"/>
      <c r="L998" s="434"/>
      <c r="M998" s="434"/>
      <c r="N998" s="434"/>
      <c r="O998" s="434"/>
      <c r="P998" s="434"/>
      <c r="Q998" s="434"/>
      <c r="R998" s="434"/>
      <c r="S998" s="434"/>
      <c r="T998" s="434"/>
      <c r="U998" s="434"/>
      <c r="V998" s="434"/>
      <c r="W998" s="434"/>
      <c r="X998" s="434"/>
      <c r="Y998" s="434"/>
      <c r="Z998" s="434"/>
      <c r="AA998" s="434"/>
      <c r="AB998" s="434"/>
      <c r="AC998" s="434"/>
      <c r="AD998" s="434"/>
      <c r="AE998" s="434"/>
      <c r="AF998" s="434"/>
      <c r="AG998" s="434"/>
    </row>
    <row r="999" spans="1:33" ht="14.25" customHeight="1">
      <c r="A999" s="434"/>
      <c r="B999" s="575"/>
      <c r="C999" s="434"/>
      <c r="D999" s="434"/>
      <c r="E999" s="434"/>
      <c r="F999" s="434"/>
      <c r="G999" s="434"/>
      <c r="H999" s="434"/>
      <c r="I999" s="434"/>
      <c r="J999" s="575"/>
      <c r="K999" s="434"/>
      <c r="L999" s="434"/>
      <c r="M999" s="434"/>
      <c r="N999" s="434"/>
      <c r="O999" s="434"/>
      <c r="P999" s="434"/>
      <c r="Q999" s="434"/>
      <c r="R999" s="434"/>
      <c r="S999" s="434"/>
      <c r="T999" s="434"/>
      <c r="U999" s="434"/>
      <c r="V999" s="434"/>
      <c r="W999" s="434"/>
      <c r="X999" s="434"/>
      <c r="Y999" s="434"/>
      <c r="Z999" s="434"/>
      <c r="AA999" s="434"/>
      <c r="AB999" s="434"/>
      <c r="AC999" s="434"/>
      <c r="AD999" s="434"/>
      <c r="AE999" s="434"/>
      <c r="AF999" s="434"/>
      <c r="AG999" s="434"/>
    </row>
    <row r="1000" spans="1:33" ht="14.25" customHeight="1">
      <c r="A1000" s="434"/>
      <c r="B1000" s="575"/>
      <c r="C1000" s="434"/>
      <c r="D1000" s="434"/>
      <c r="E1000" s="434"/>
      <c r="F1000" s="434"/>
      <c r="G1000" s="434"/>
      <c r="H1000" s="434"/>
      <c r="I1000" s="434"/>
      <c r="J1000" s="575"/>
      <c r="K1000" s="434"/>
      <c r="L1000" s="434"/>
      <c r="M1000" s="434"/>
      <c r="N1000" s="434"/>
      <c r="O1000" s="434"/>
      <c r="P1000" s="434"/>
      <c r="Q1000" s="434"/>
      <c r="R1000" s="434"/>
      <c r="S1000" s="434"/>
      <c r="T1000" s="434"/>
      <c r="U1000" s="434"/>
      <c r="V1000" s="434"/>
      <c r="W1000" s="434"/>
      <c r="X1000" s="434"/>
      <c r="Y1000" s="434"/>
      <c r="Z1000" s="434"/>
      <c r="AA1000" s="434"/>
      <c r="AB1000" s="434"/>
      <c r="AC1000" s="434"/>
      <c r="AD1000" s="434"/>
      <c r="AE1000" s="434"/>
      <c r="AF1000" s="434"/>
      <c r="AG1000" s="434"/>
    </row>
    <row r="1001" spans="1:33" ht="14.25" customHeight="1">
      <c r="A1001" s="434"/>
      <c r="B1001" s="575"/>
      <c r="C1001" s="434"/>
      <c r="D1001" s="434"/>
      <c r="E1001" s="434"/>
      <c r="F1001" s="434"/>
      <c r="G1001" s="434"/>
      <c r="H1001" s="434"/>
      <c r="I1001" s="434"/>
      <c r="J1001" s="575"/>
      <c r="K1001" s="434"/>
      <c r="L1001" s="434"/>
      <c r="M1001" s="434"/>
      <c r="N1001" s="434"/>
      <c r="O1001" s="434"/>
      <c r="P1001" s="434"/>
      <c r="Q1001" s="434"/>
      <c r="R1001" s="434"/>
      <c r="S1001" s="434"/>
      <c r="T1001" s="434"/>
      <c r="U1001" s="434"/>
      <c r="V1001" s="434"/>
      <c r="W1001" s="434"/>
      <c r="X1001" s="434"/>
      <c r="Y1001" s="434"/>
      <c r="Z1001" s="434"/>
      <c r="AA1001" s="434"/>
      <c r="AB1001" s="434"/>
      <c r="AC1001" s="434"/>
      <c r="AD1001" s="434"/>
      <c r="AE1001" s="434"/>
      <c r="AF1001" s="434"/>
      <c r="AG1001" s="434"/>
    </row>
    <row r="1002" spans="1:33" ht="14.25" customHeight="1">
      <c r="A1002" s="434"/>
      <c r="B1002" s="575"/>
      <c r="C1002" s="434"/>
      <c r="D1002" s="434"/>
      <c r="E1002" s="434"/>
      <c r="F1002" s="434"/>
      <c r="G1002" s="434"/>
      <c r="H1002" s="434"/>
      <c r="I1002" s="434"/>
      <c r="J1002" s="575"/>
      <c r="K1002" s="434"/>
      <c r="L1002" s="434"/>
      <c r="M1002" s="434"/>
      <c r="N1002" s="434"/>
      <c r="O1002" s="434"/>
      <c r="P1002" s="434"/>
      <c r="Q1002" s="434"/>
      <c r="R1002" s="434"/>
      <c r="S1002" s="434"/>
      <c r="T1002" s="434"/>
      <c r="U1002" s="434"/>
      <c r="V1002" s="434"/>
      <c r="W1002" s="434"/>
      <c r="X1002" s="434"/>
      <c r="Y1002" s="434"/>
      <c r="Z1002" s="434"/>
      <c r="AA1002" s="434"/>
      <c r="AB1002" s="434"/>
      <c r="AC1002" s="434"/>
      <c r="AD1002" s="434"/>
      <c r="AE1002" s="434"/>
      <c r="AF1002" s="434"/>
      <c r="AG1002" s="434"/>
    </row>
    <row r="1003" spans="1:33" ht="14.25" customHeight="1">
      <c r="A1003" s="434"/>
      <c r="B1003" s="575"/>
      <c r="C1003" s="434"/>
      <c r="D1003" s="434"/>
      <c r="E1003" s="434"/>
      <c r="F1003" s="434"/>
      <c r="G1003" s="434"/>
      <c r="H1003" s="434"/>
      <c r="I1003" s="434"/>
      <c r="J1003" s="575"/>
      <c r="K1003" s="434"/>
      <c r="L1003" s="434"/>
      <c r="M1003" s="434"/>
      <c r="N1003" s="434"/>
      <c r="O1003" s="434"/>
      <c r="P1003" s="434"/>
      <c r="Q1003" s="434"/>
      <c r="R1003" s="434"/>
      <c r="S1003" s="434"/>
      <c r="T1003" s="434"/>
      <c r="U1003" s="434"/>
      <c r="V1003" s="434"/>
      <c r="W1003" s="434"/>
      <c r="X1003" s="434"/>
      <c r="Y1003" s="434"/>
      <c r="Z1003" s="434"/>
      <c r="AA1003" s="434"/>
      <c r="AB1003" s="434"/>
      <c r="AC1003" s="434"/>
      <c r="AD1003" s="434"/>
      <c r="AE1003" s="434"/>
      <c r="AF1003" s="434"/>
      <c r="AG1003" s="434"/>
    </row>
    <row r="1004" spans="1:33" ht="14.25" customHeight="1">
      <c r="A1004" s="434"/>
      <c r="B1004" s="575"/>
      <c r="C1004" s="434"/>
      <c r="D1004" s="434"/>
      <c r="E1004" s="434"/>
      <c r="F1004" s="434"/>
      <c r="G1004" s="434"/>
      <c r="H1004" s="434"/>
      <c r="I1004" s="434"/>
      <c r="J1004" s="575"/>
      <c r="K1004" s="434"/>
      <c r="L1004" s="434"/>
      <c r="M1004" s="434"/>
      <c r="N1004" s="434"/>
      <c r="O1004" s="434"/>
      <c r="P1004" s="434"/>
      <c r="Q1004" s="434"/>
      <c r="R1004" s="434"/>
      <c r="S1004" s="434"/>
      <c r="T1004" s="434"/>
      <c r="U1004" s="434"/>
      <c r="V1004" s="434"/>
      <c r="W1004" s="434"/>
      <c r="X1004" s="434"/>
      <c r="Y1004" s="434"/>
      <c r="Z1004" s="434"/>
      <c r="AA1004" s="434"/>
      <c r="AB1004" s="434"/>
      <c r="AC1004" s="434"/>
      <c r="AD1004" s="434"/>
      <c r="AE1004" s="434"/>
      <c r="AF1004" s="434"/>
      <c r="AG1004" s="434"/>
    </row>
    <row r="1005" spans="1:33" ht="14.25" customHeight="1">
      <c r="A1005" s="434"/>
      <c r="B1005" s="575"/>
      <c r="C1005" s="434"/>
      <c r="D1005" s="434"/>
      <c r="E1005" s="434"/>
      <c r="F1005" s="434"/>
      <c r="G1005" s="434"/>
      <c r="H1005" s="434"/>
      <c r="I1005" s="434"/>
      <c r="J1005" s="575"/>
      <c r="K1005" s="434"/>
      <c r="L1005" s="434"/>
      <c r="M1005" s="434"/>
      <c r="N1005" s="434"/>
      <c r="O1005" s="434"/>
      <c r="P1005" s="434"/>
      <c r="Q1005" s="434"/>
      <c r="R1005" s="434"/>
      <c r="S1005" s="434"/>
      <c r="T1005" s="434"/>
      <c r="U1005" s="434"/>
      <c r="V1005" s="434"/>
      <c r="W1005" s="434"/>
      <c r="X1005" s="434"/>
      <c r="Y1005" s="434"/>
      <c r="Z1005" s="434"/>
      <c r="AA1005" s="434"/>
      <c r="AB1005" s="434"/>
      <c r="AC1005" s="434"/>
      <c r="AD1005" s="434"/>
      <c r="AE1005" s="434"/>
      <c r="AF1005" s="434"/>
      <c r="AG1005" s="434"/>
    </row>
    <row r="1006" spans="1:33" ht="14.25" customHeight="1">
      <c r="A1006" s="434"/>
      <c r="B1006" s="575"/>
      <c r="C1006" s="434"/>
      <c r="D1006" s="434"/>
      <c r="E1006" s="434"/>
      <c r="F1006" s="434"/>
      <c r="G1006" s="434"/>
      <c r="H1006" s="434"/>
      <c r="I1006" s="434"/>
      <c r="J1006" s="575"/>
      <c r="K1006" s="434"/>
      <c r="L1006" s="434"/>
      <c r="M1006" s="434"/>
      <c r="N1006" s="434"/>
      <c r="O1006" s="434"/>
      <c r="P1006" s="434"/>
      <c r="Q1006" s="434"/>
      <c r="R1006" s="434"/>
      <c r="S1006" s="434"/>
      <c r="T1006" s="434"/>
      <c r="U1006" s="434"/>
      <c r="V1006" s="434"/>
      <c r="W1006" s="434"/>
      <c r="X1006" s="434"/>
      <c r="Y1006" s="434"/>
      <c r="Z1006" s="434"/>
      <c r="AA1006" s="434"/>
      <c r="AB1006" s="434"/>
      <c r="AC1006" s="434"/>
      <c r="AD1006" s="434"/>
      <c r="AE1006" s="434"/>
      <c r="AF1006" s="434"/>
      <c r="AG1006" s="434"/>
    </row>
    <row r="1007" spans="1:33" ht="14.25" customHeight="1">
      <c r="A1007" s="434"/>
      <c r="B1007" s="575"/>
      <c r="C1007" s="434"/>
      <c r="D1007" s="434"/>
      <c r="E1007" s="434"/>
      <c r="F1007" s="434"/>
      <c r="G1007" s="434"/>
      <c r="H1007" s="434"/>
      <c r="I1007" s="434"/>
      <c r="J1007" s="575"/>
      <c r="K1007" s="434"/>
      <c r="L1007" s="434"/>
      <c r="M1007" s="434"/>
      <c r="N1007" s="434"/>
      <c r="O1007" s="434"/>
      <c r="P1007" s="434"/>
      <c r="Q1007" s="434"/>
      <c r="R1007" s="434"/>
      <c r="S1007" s="434"/>
      <c r="T1007" s="434"/>
      <c r="U1007" s="434"/>
      <c r="V1007" s="434"/>
      <c r="W1007" s="434"/>
      <c r="X1007" s="434"/>
      <c r="Y1007" s="434"/>
      <c r="Z1007" s="434"/>
      <c r="AA1007" s="434"/>
      <c r="AB1007" s="434"/>
      <c r="AC1007" s="434"/>
      <c r="AD1007" s="434"/>
      <c r="AE1007" s="434"/>
      <c r="AF1007" s="434"/>
      <c r="AG1007" s="434"/>
    </row>
    <row r="1008" spans="1:33" ht="14.25" customHeight="1">
      <c r="A1008" s="434"/>
      <c r="B1008" s="575"/>
      <c r="C1008" s="434"/>
      <c r="D1008" s="434"/>
      <c r="E1008" s="434"/>
      <c r="F1008" s="434"/>
      <c r="G1008" s="434"/>
      <c r="H1008" s="434"/>
      <c r="I1008" s="434"/>
      <c r="J1008" s="575"/>
      <c r="K1008" s="434"/>
      <c r="L1008" s="434"/>
      <c r="M1008" s="434"/>
      <c r="N1008" s="434"/>
      <c r="O1008" s="434"/>
      <c r="P1008" s="434"/>
      <c r="Q1008" s="434"/>
      <c r="R1008" s="434"/>
      <c r="S1008" s="434"/>
      <c r="T1008" s="434"/>
      <c r="U1008" s="434"/>
      <c r="V1008" s="434"/>
      <c r="W1008" s="434"/>
      <c r="X1008" s="434"/>
      <c r="Y1008" s="434"/>
      <c r="Z1008" s="434"/>
      <c r="AA1008" s="434"/>
      <c r="AB1008" s="434"/>
      <c r="AC1008" s="434"/>
      <c r="AD1008" s="434"/>
      <c r="AE1008" s="434"/>
      <c r="AF1008" s="434"/>
      <c r="AG1008" s="434"/>
    </row>
    <row r="1009" spans="1:33" ht="14.25" customHeight="1">
      <c r="A1009" s="434"/>
      <c r="B1009" s="575"/>
      <c r="C1009" s="434"/>
      <c r="D1009" s="434"/>
      <c r="E1009" s="434"/>
      <c r="F1009" s="434"/>
      <c r="G1009" s="434"/>
      <c r="H1009" s="434"/>
      <c r="I1009" s="434"/>
      <c r="J1009" s="575"/>
      <c r="K1009" s="434"/>
      <c r="L1009" s="434"/>
      <c r="M1009" s="434"/>
      <c r="N1009" s="434"/>
      <c r="O1009" s="434"/>
      <c r="P1009" s="434"/>
      <c r="Q1009" s="434"/>
      <c r="R1009" s="434"/>
      <c r="S1009" s="434"/>
      <c r="T1009" s="434"/>
      <c r="U1009" s="434"/>
      <c r="V1009" s="434"/>
      <c r="W1009" s="434"/>
      <c r="X1009" s="434"/>
      <c r="Y1009" s="434"/>
      <c r="Z1009" s="434"/>
      <c r="AA1009" s="434"/>
      <c r="AB1009" s="434"/>
      <c r="AC1009" s="434"/>
      <c r="AD1009" s="434"/>
      <c r="AE1009" s="434"/>
      <c r="AF1009" s="434"/>
      <c r="AG1009" s="434"/>
    </row>
    <row r="1010" spans="1:33" ht="14.25" customHeight="1">
      <c r="A1010" s="434"/>
      <c r="B1010" s="575"/>
      <c r="C1010" s="434"/>
      <c r="D1010" s="434"/>
      <c r="E1010" s="434"/>
      <c r="F1010" s="434"/>
      <c r="G1010" s="434"/>
      <c r="H1010" s="434"/>
      <c r="I1010" s="434"/>
      <c r="J1010" s="575"/>
      <c r="K1010" s="434"/>
      <c r="L1010" s="434"/>
      <c r="M1010" s="434"/>
      <c r="N1010" s="434"/>
      <c r="O1010" s="434"/>
      <c r="P1010" s="434"/>
      <c r="Q1010" s="434"/>
      <c r="R1010" s="434"/>
      <c r="S1010" s="434"/>
      <c r="T1010" s="434"/>
      <c r="U1010" s="434"/>
      <c r="V1010" s="434"/>
      <c r="W1010" s="434"/>
      <c r="X1010" s="434"/>
      <c r="Y1010" s="434"/>
      <c r="Z1010" s="434"/>
      <c r="AA1010" s="434"/>
      <c r="AB1010" s="434"/>
      <c r="AC1010" s="434"/>
      <c r="AD1010" s="434"/>
      <c r="AE1010" s="434"/>
      <c r="AF1010" s="434"/>
      <c r="AG1010" s="434"/>
    </row>
    <row r="1011" spans="1:33" ht="14.25" customHeight="1">
      <c r="A1011" s="434"/>
      <c r="B1011" s="575"/>
      <c r="C1011" s="434"/>
      <c r="D1011" s="434"/>
      <c r="E1011" s="434"/>
      <c r="F1011" s="434"/>
      <c r="G1011" s="434"/>
      <c r="H1011" s="434"/>
      <c r="I1011" s="434"/>
      <c r="J1011" s="575"/>
      <c r="K1011" s="434"/>
      <c r="L1011" s="434"/>
      <c r="M1011" s="434"/>
      <c r="N1011" s="434"/>
      <c r="O1011" s="434"/>
      <c r="P1011" s="434"/>
      <c r="Q1011" s="434"/>
      <c r="R1011" s="434"/>
      <c r="S1011" s="434"/>
      <c r="T1011" s="434"/>
      <c r="U1011" s="434"/>
      <c r="V1011" s="434"/>
      <c r="W1011" s="434"/>
      <c r="X1011" s="434"/>
      <c r="Y1011" s="434"/>
      <c r="Z1011" s="434"/>
      <c r="AA1011" s="434"/>
      <c r="AB1011" s="434"/>
      <c r="AC1011" s="434"/>
      <c r="AD1011" s="434"/>
      <c r="AE1011" s="434"/>
      <c r="AF1011" s="434"/>
      <c r="AG1011" s="434"/>
    </row>
  </sheetData>
  <mergeCells count="4">
    <mergeCell ref="B2:M2"/>
    <mergeCell ref="B3:F3"/>
    <mergeCell ref="G3:M3"/>
    <mergeCell ref="B5:F5"/>
  </mergeCells>
  <dataValidations count="1">
    <dataValidation type="list" allowBlank="1" showErrorMessage="1" sqref="F6:F32" xr:uid="{00000000-0002-0000-0C00-000000000000}">
      <formula1>"Jan,Feb,March,April,May,June,July,Aug,Sept,Oct,Nov,Dec"</formula1>
    </dataValidation>
  </dataValidation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965"/>
  <sheetViews>
    <sheetView workbookViewId="0"/>
  </sheetViews>
  <sheetFormatPr defaultColWidth="14.42578125" defaultRowHeight="15" customHeight="1"/>
  <cols>
    <col min="1" max="1" width="6.85546875" customWidth="1"/>
    <col min="2" max="2" width="51.42578125" customWidth="1"/>
    <col min="3" max="3" width="10.7109375" customWidth="1"/>
    <col min="4" max="4" width="10.42578125" customWidth="1"/>
    <col min="5" max="5" width="11" customWidth="1"/>
    <col min="6" max="6" width="12.140625" customWidth="1"/>
    <col min="7" max="7" width="10.7109375" customWidth="1"/>
    <col min="8" max="8" width="10.85546875" customWidth="1"/>
    <col min="9" max="9" width="9.85546875" customWidth="1"/>
    <col min="10" max="10" width="7.5703125" customWidth="1"/>
  </cols>
  <sheetData>
    <row r="1" spans="2:9" ht="14.25" customHeight="1">
      <c r="B1" s="1128" t="s">
        <v>1222</v>
      </c>
      <c r="C1" s="1216"/>
      <c r="D1" s="1216"/>
      <c r="E1" s="1216"/>
      <c r="F1" s="1216"/>
      <c r="G1" s="1216"/>
      <c r="H1" s="1216"/>
      <c r="I1" s="1217"/>
    </row>
    <row r="2" spans="2:9" ht="14.25" customHeight="1">
      <c r="B2" s="1667"/>
      <c r="C2" s="1668" t="s">
        <v>1</v>
      </c>
      <c r="D2" s="1669" t="s">
        <v>2</v>
      </c>
      <c r="E2" s="1669" t="s">
        <v>3</v>
      </c>
      <c r="F2" s="1669" t="s">
        <v>4</v>
      </c>
      <c r="G2" s="1669" t="s">
        <v>5</v>
      </c>
      <c r="H2" s="1670" t="s">
        <v>6</v>
      </c>
      <c r="I2" s="619" t="s">
        <v>7</v>
      </c>
    </row>
    <row r="3" spans="2:9" ht="14.25" customHeight="1">
      <c r="B3" s="620" t="s">
        <v>1223</v>
      </c>
      <c r="C3" s="621">
        <f t="shared" ref="C3:I3" si="0">C6+C9+C12+C15</f>
        <v>13</v>
      </c>
      <c r="D3" s="621">
        <f t="shared" si="0"/>
        <v>0</v>
      </c>
      <c r="E3" s="621">
        <f t="shared" si="0"/>
        <v>12</v>
      </c>
      <c r="F3" s="621">
        <f t="shared" si="0"/>
        <v>1</v>
      </c>
      <c r="G3" s="621">
        <f t="shared" si="0"/>
        <v>0</v>
      </c>
      <c r="H3" s="621">
        <f t="shared" si="0"/>
        <v>0</v>
      </c>
      <c r="I3" s="1671">
        <f t="shared" si="0"/>
        <v>0</v>
      </c>
    </row>
    <row r="4" spans="2:9" ht="14.25" customHeight="1">
      <c r="B4" s="1672" t="s">
        <v>1224</v>
      </c>
      <c r="C4" s="1673">
        <f t="shared" ref="C4:I4" si="1">C7+C10+C13+C16</f>
        <v>292</v>
      </c>
      <c r="D4" s="1673">
        <f t="shared" si="1"/>
        <v>0</v>
      </c>
      <c r="E4" s="1671">
        <f t="shared" si="1"/>
        <v>198</v>
      </c>
      <c r="F4" s="1671">
        <f t="shared" si="1"/>
        <v>94</v>
      </c>
      <c r="G4" s="1671">
        <f t="shared" si="1"/>
        <v>0</v>
      </c>
      <c r="H4" s="1671">
        <f t="shared" si="1"/>
        <v>0</v>
      </c>
      <c r="I4" s="1671">
        <f t="shared" si="1"/>
        <v>0</v>
      </c>
    </row>
    <row r="5" spans="2:9" ht="14.25" customHeight="1">
      <c r="B5" s="1674" t="s">
        <v>1225</v>
      </c>
      <c r="C5" s="1673">
        <f t="shared" ref="C5:I5" si="2">C8+C11+C14+C17</f>
        <v>0</v>
      </c>
      <c r="D5" s="1673">
        <f t="shared" si="2"/>
        <v>0</v>
      </c>
      <c r="E5" s="1671">
        <f t="shared" si="2"/>
        <v>0</v>
      </c>
      <c r="F5" s="1673">
        <f t="shared" si="2"/>
        <v>0</v>
      </c>
      <c r="G5" s="1671">
        <f t="shared" si="2"/>
        <v>0</v>
      </c>
      <c r="H5" s="1671">
        <f t="shared" si="2"/>
        <v>0</v>
      </c>
      <c r="I5" s="1671">
        <f t="shared" si="2"/>
        <v>0</v>
      </c>
    </row>
    <row r="6" spans="2:9" ht="14.25" customHeight="1">
      <c r="B6" s="1675" t="s">
        <v>1226</v>
      </c>
      <c r="C6" s="1676">
        <f t="shared" ref="C6:C17" si="3">D6+E6+F6+G6+H6+I6</f>
        <v>0</v>
      </c>
      <c r="D6" s="1677"/>
      <c r="E6" s="1677"/>
      <c r="F6" s="1678"/>
      <c r="G6" s="1677"/>
      <c r="H6" s="1223"/>
      <c r="I6" s="1678"/>
    </row>
    <row r="7" spans="2:9" ht="14.25" customHeight="1">
      <c r="B7" s="1675" t="s">
        <v>1227</v>
      </c>
      <c r="C7" s="1676">
        <f t="shared" si="3"/>
        <v>0</v>
      </c>
      <c r="D7" s="1677"/>
      <c r="E7" s="1677"/>
      <c r="F7" s="1678"/>
      <c r="G7" s="1677"/>
      <c r="H7" s="1223"/>
      <c r="I7" s="1678"/>
    </row>
    <row r="8" spans="2:9" ht="14.25" customHeight="1">
      <c r="B8" s="1675" t="s">
        <v>1228</v>
      </c>
      <c r="C8" s="1676">
        <f t="shared" si="3"/>
        <v>0</v>
      </c>
      <c r="D8" s="1677"/>
      <c r="E8" s="1677"/>
      <c r="F8" s="1678"/>
      <c r="G8" s="1677"/>
      <c r="H8" s="1223"/>
      <c r="I8" s="1678"/>
    </row>
    <row r="9" spans="2:9" ht="14.25" customHeight="1">
      <c r="B9" s="1675" t="s">
        <v>1229</v>
      </c>
      <c r="C9" s="1676">
        <f t="shared" si="3"/>
        <v>0</v>
      </c>
      <c r="D9" s="1677"/>
      <c r="E9" s="1677"/>
      <c r="F9" s="1678"/>
      <c r="G9" s="1677"/>
      <c r="H9" s="1223"/>
      <c r="I9" s="1678"/>
    </row>
    <row r="10" spans="2:9" ht="14.25" customHeight="1">
      <c r="B10" s="1675" t="s">
        <v>1230</v>
      </c>
      <c r="C10" s="1676">
        <f t="shared" si="3"/>
        <v>0</v>
      </c>
      <c r="D10" s="1677"/>
      <c r="E10" s="1677"/>
      <c r="F10" s="1678"/>
      <c r="G10" s="1677"/>
      <c r="H10" s="1223"/>
      <c r="I10" s="1678"/>
    </row>
    <row r="11" spans="2:9" ht="14.25" customHeight="1">
      <c r="B11" s="1675" t="s">
        <v>1228</v>
      </c>
      <c r="C11" s="1676">
        <f t="shared" si="3"/>
        <v>0</v>
      </c>
      <c r="D11" s="1677"/>
      <c r="E11" s="1679"/>
      <c r="F11" s="622"/>
      <c r="G11" s="1677"/>
      <c r="H11" s="1223"/>
      <c r="I11" s="1678"/>
    </row>
    <row r="12" spans="2:9" ht="14.25" customHeight="1">
      <c r="B12" s="1675" t="s">
        <v>1231</v>
      </c>
      <c r="C12" s="1676">
        <f t="shared" si="3"/>
        <v>4</v>
      </c>
      <c r="D12" s="1677"/>
      <c r="E12" s="1677">
        <v>3</v>
      </c>
      <c r="F12" s="1678">
        <v>1</v>
      </c>
      <c r="G12" s="1677"/>
      <c r="H12" s="1223"/>
      <c r="I12" s="1678"/>
    </row>
    <row r="13" spans="2:9" ht="14.25" customHeight="1">
      <c r="B13" s="1675" t="s">
        <v>1232</v>
      </c>
      <c r="C13" s="1680">
        <f t="shared" si="3"/>
        <v>145</v>
      </c>
      <c r="D13" s="1681"/>
      <c r="E13" s="1677">
        <v>51</v>
      </c>
      <c r="F13" s="1678">
        <v>94</v>
      </c>
      <c r="G13" s="1677"/>
      <c r="H13" s="1223"/>
      <c r="I13" s="1678"/>
    </row>
    <row r="14" spans="2:9" ht="14.25" customHeight="1">
      <c r="B14" s="1675" t="s">
        <v>1228</v>
      </c>
      <c r="C14" s="1680">
        <f t="shared" si="3"/>
        <v>0</v>
      </c>
      <c r="D14" s="1681"/>
      <c r="E14" s="1677">
        <v>0</v>
      </c>
      <c r="F14" s="1678">
        <v>0</v>
      </c>
      <c r="G14" s="1677"/>
      <c r="H14" s="1223"/>
      <c r="I14" s="1678"/>
    </row>
    <row r="15" spans="2:9" ht="14.25" customHeight="1">
      <c r="B15" s="1675" t="s">
        <v>1233</v>
      </c>
      <c r="C15" s="1676">
        <f t="shared" si="3"/>
        <v>9</v>
      </c>
      <c r="D15" s="1677"/>
      <c r="E15" s="1677">
        <v>9</v>
      </c>
      <c r="F15" s="1678"/>
      <c r="G15" s="1677"/>
      <c r="H15" s="1223"/>
      <c r="I15" s="1678"/>
    </row>
    <row r="16" spans="2:9" ht="14.25" customHeight="1">
      <c r="B16" s="1675" t="s">
        <v>1234</v>
      </c>
      <c r="C16" s="1676">
        <f t="shared" si="3"/>
        <v>147</v>
      </c>
      <c r="D16" s="1677"/>
      <c r="E16" s="1677">
        <v>147</v>
      </c>
      <c r="F16" s="1678"/>
      <c r="G16" s="1677"/>
      <c r="H16" s="1223"/>
      <c r="I16" s="1678"/>
    </row>
    <row r="17" spans="1:9" ht="14.25" customHeight="1">
      <c r="B17" s="1682" t="s">
        <v>1235</v>
      </c>
      <c r="C17" s="1683">
        <f t="shared" si="3"/>
        <v>0</v>
      </c>
      <c r="D17" s="1677"/>
      <c r="E17" s="1677">
        <v>0</v>
      </c>
      <c r="F17" s="1684"/>
      <c r="G17" s="1677"/>
      <c r="H17" s="1223"/>
      <c r="I17" s="1678"/>
    </row>
    <row r="18" spans="1:9" ht="14.25" customHeight="1">
      <c r="B18" s="1685"/>
      <c r="C18" s="1685"/>
      <c r="D18" s="1685"/>
      <c r="E18" s="1685"/>
      <c r="F18" s="1685"/>
      <c r="G18" s="1685"/>
      <c r="H18" s="1685"/>
      <c r="I18" s="1685"/>
    </row>
    <row r="19" spans="1:9" ht="14.25" customHeight="1">
      <c r="B19" s="1685"/>
      <c r="C19" s="1685"/>
      <c r="D19" s="1685"/>
      <c r="E19" s="1685"/>
      <c r="F19" s="1685"/>
      <c r="G19" s="1685"/>
      <c r="H19" s="1685"/>
      <c r="I19" s="1685"/>
    </row>
    <row r="20" spans="1:9" ht="14.25" customHeight="1">
      <c r="B20" s="1128" t="s">
        <v>1236</v>
      </c>
      <c r="C20" s="1216"/>
      <c r="D20" s="1216"/>
      <c r="E20" s="1216"/>
      <c r="F20" s="1216"/>
      <c r="G20" s="1216"/>
      <c r="H20" s="1216"/>
      <c r="I20" s="1217"/>
    </row>
    <row r="21" spans="1:9" ht="14.25" customHeight="1">
      <c r="B21" s="1667"/>
      <c r="C21" s="1668" t="s">
        <v>1</v>
      </c>
      <c r="D21" s="1669" t="s">
        <v>2</v>
      </c>
      <c r="E21" s="1669" t="s">
        <v>3</v>
      </c>
      <c r="F21" s="1669" t="s">
        <v>4</v>
      </c>
      <c r="G21" s="1669" t="s">
        <v>5</v>
      </c>
      <c r="H21" s="1670" t="s">
        <v>6</v>
      </c>
      <c r="I21" s="619" t="s">
        <v>7</v>
      </c>
    </row>
    <row r="22" spans="1:9">
      <c r="A22" s="434"/>
      <c r="B22" s="620" t="s">
        <v>1223</v>
      </c>
      <c r="C22" s="621">
        <f t="shared" ref="C22:I22" si="4">C25+C28+C31+C34</f>
        <v>9</v>
      </c>
      <c r="D22" s="621">
        <f t="shared" si="4"/>
        <v>0</v>
      </c>
      <c r="E22" s="621">
        <f t="shared" si="4"/>
        <v>8</v>
      </c>
      <c r="F22" s="621">
        <f t="shared" si="4"/>
        <v>1</v>
      </c>
      <c r="G22" s="621">
        <f t="shared" si="4"/>
        <v>0</v>
      </c>
      <c r="H22" s="621">
        <f t="shared" si="4"/>
        <v>0</v>
      </c>
      <c r="I22" s="1671">
        <f t="shared" si="4"/>
        <v>0</v>
      </c>
    </row>
    <row r="23" spans="1:9" ht="14.25" customHeight="1">
      <c r="B23" s="1672" t="s">
        <v>1224</v>
      </c>
      <c r="C23" s="1673">
        <f t="shared" ref="C23:I23" si="5">C26+C29+C32+C35</f>
        <v>196.1</v>
      </c>
      <c r="D23" s="1673">
        <f t="shared" si="5"/>
        <v>0</v>
      </c>
      <c r="E23" s="1671">
        <f t="shared" si="5"/>
        <v>187.1</v>
      </c>
      <c r="F23" s="1671">
        <f t="shared" si="5"/>
        <v>9</v>
      </c>
      <c r="G23" s="1671">
        <f t="shared" si="5"/>
        <v>0</v>
      </c>
      <c r="H23" s="1671">
        <f t="shared" si="5"/>
        <v>0</v>
      </c>
      <c r="I23" s="1671">
        <f t="shared" si="5"/>
        <v>0</v>
      </c>
    </row>
    <row r="24" spans="1:9" ht="14.25" customHeight="1">
      <c r="B24" s="1674" t="s">
        <v>1225</v>
      </c>
      <c r="C24" s="1673">
        <f t="shared" ref="C24:I24" si="6">C27+C30+C33+C36</f>
        <v>93</v>
      </c>
      <c r="D24" s="1673">
        <f t="shared" si="6"/>
        <v>0</v>
      </c>
      <c r="E24" s="1671">
        <f t="shared" si="6"/>
        <v>0</v>
      </c>
      <c r="F24" s="1673">
        <f t="shared" si="6"/>
        <v>93</v>
      </c>
      <c r="G24" s="1671">
        <f t="shared" si="6"/>
        <v>0</v>
      </c>
      <c r="H24" s="1671">
        <f t="shared" si="6"/>
        <v>0</v>
      </c>
      <c r="I24" s="1671">
        <f t="shared" si="6"/>
        <v>0</v>
      </c>
    </row>
    <row r="25" spans="1:9" ht="14.25" customHeight="1">
      <c r="B25" s="1675" t="s">
        <v>1226</v>
      </c>
      <c r="C25" s="1676">
        <f t="shared" ref="C25:C36" si="7">D25+E25+F25+G25+H25+I25</f>
        <v>0</v>
      </c>
      <c r="D25" s="1677"/>
      <c r="E25" s="1677"/>
      <c r="F25" s="1678"/>
      <c r="G25" s="1677"/>
      <c r="H25" s="1223"/>
      <c r="I25" s="1678"/>
    </row>
    <row r="26" spans="1:9" ht="14.25" customHeight="1">
      <c r="A26" s="434"/>
      <c r="B26" s="1675" t="s">
        <v>1227</v>
      </c>
      <c r="C26" s="1676">
        <f t="shared" si="7"/>
        <v>0</v>
      </c>
      <c r="D26" s="1677"/>
      <c r="E26" s="1677"/>
      <c r="F26" s="1678"/>
      <c r="G26" s="1677"/>
      <c r="H26" s="1223"/>
      <c r="I26" s="1678"/>
    </row>
    <row r="27" spans="1:9" ht="14.25" customHeight="1">
      <c r="B27" s="1675" t="s">
        <v>1228</v>
      </c>
      <c r="C27" s="1676">
        <f t="shared" si="7"/>
        <v>0</v>
      </c>
      <c r="D27" s="1677"/>
      <c r="E27" s="1677"/>
      <c r="F27" s="1678"/>
      <c r="G27" s="1677"/>
      <c r="H27" s="1223"/>
      <c r="I27" s="1678"/>
    </row>
    <row r="28" spans="1:9">
      <c r="A28" s="434"/>
      <c r="B28" s="1675" t="s">
        <v>1229</v>
      </c>
      <c r="C28" s="1676">
        <f t="shared" si="7"/>
        <v>1</v>
      </c>
      <c r="D28" s="1677"/>
      <c r="E28" s="1677"/>
      <c r="F28" s="1678">
        <v>1</v>
      </c>
      <c r="G28" s="1677"/>
      <c r="H28" s="1223"/>
      <c r="I28" s="1678"/>
    </row>
    <row r="29" spans="1:9" ht="14.25" customHeight="1">
      <c r="A29" s="434"/>
      <c r="B29" s="1675" t="s">
        <v>1230</v>
      </c>
      <c r="C29" s="1676">
        <f t="shared" si="7"/>
        <v>9</v>
      </c>
      <c r="D29" s="1677"/>
      <c r="E29" s="1677"/>
      <c r="F29" s="1678">
        <v>9</v>
      </c>
      <c r="G29" s="1677"/>
      <c r="H29" s="1223"/>
      <c r="I29" s="1678"/>
    </row>
    <row r="30" spans="1:9" ht="14.25" customHeight="1">
      <c r="B30" s="1675" t="s">
        <v>1228</v>
      </c>
      <c r="C30" s="1676">
        <f t="shared" si="7"/>
        <v>93</v>
      </c>
      <c r="D30" s="1677"/>
      <c r="E30" s="1679"/>
      <c r="F30" s="622">
        <v>93</v>
      </c>
      <c r="G30" s="1677"/>
      <c r="H30" s="1223"/>
      <c r="I30" s="1678"/>
    </row>
    <row r="31" spans="1:9" ht="14.25" customHeight="1">
      <c r="A31" s="434"/>
      <c r="B31" s="1675" t="s">
        <v>1231</v>
      </c>
      <c r="C31" s="1676">
        <f t="shared" si="7"/>
        <v>1</v>
      </c>
      <c r="D31" s="1677"/>
      <c r="E31" s="1677">
        <v>1</v>
      </c>
      <c r="F31" s="1678"/>
      <c r="G31" s="1677"/>
      <c r="H31" s="1223"/>
      <c r="I31" s="1678"/>
    </row>
    <row r="32" spans="1:9" ht="14.25" customHeight="1">
      <c r="B32" s="1675" t="s">
        <v>1232</v>
      </c>
      <c r="C32" s="1680">
        <f t="shared" si="7"/>
        <v>51</v>
      </c>
      <c r="D32" s="1681"/>
      <c r="E32" s="1677">
        <v>51</v>
      </c>
      <c r="F32" s="1678"/>
      <c r="G32" s="1677"/>
      <c r="H32" s="1223"/>
      <c r="I32" s="1678"/>
    </row>
    <row r="33" spans="2:9" ht="14.25" customHeight="1">
      <c r="B33" s="1675" t="s">
        <v>1228</v>
      </c>
      <c r="C33" s="1680">
        <f t="shared" si="7"/>
        <v>0</v>
      </c>
      <c r="D33" s="1681"/>
      <c r="E33" s="1677">
        <v>0</v>
      </c>
      <c r="F33" s="1678"/>
      <c r="G33" s="1677"/>
      <c r="H33" s="1223"/>
      <c r="I33" s="1678"/>
    </row>
    <row r="34" spans="2:9" ht="14.25" customHeight="1">
      <c r="B34" s="1675" t="s">
        <v>1233</v>
      </c>
      <c r="C34" s="1676">
        <f t="shared" si="7"/>
        <v>7</v>
      </c>
      <c r="D34" s="1677"/>
      <c r="E34" s="1677">
        <v>7</v>
      </c>
      <c r="F34" s="1678"/>
      <c r="G34" s="1677"/>
      <c r="H34" s="1223"/>
      <c r="I34" s="1678"/>
    </row>
    <row r="35" spans="2:9" ht="14.25" customHeight="1">
      <c r="B35" s="1675" t="s">
        <v>1234</v>
      </c>
      <c r="C35" s="1676">
        <f t="shared" si="7"/>
        <v>136.1</v>
      </c>
      <c r="D35" s="1677"/>
      <c r="E35" s="1677">
        <v>136.1</v>
      </c>
      <c r="F35" s="1678"/>
      <c r="G35" s="1677"/>
      <c r="H35" s="1223"/>
      <c r="I35" s="1678"/>
    </row>
    <row r="36" spans="2:9" ht="14.25" customHeight="1">
      <c r="B36" s="1682" t="s">
        <v>1235</v>
      </c>
      <c r="C36" s="1683">
        <f t="shared" si="7"/>
        <v>0</v>
      </c>
      <c r="D36" s="1677"/>
      <c r="E36" s="1677">
        <v>0</v>
      </c>
      <c r="F36" s="1686"/>
      <c r="G36" s="1677"/>
      <c r="H36" s="1223"/>
      <c r="I36" s="1678"/>
    </row>
    <row r="37" spans="2:9" ht="14.25" customHeight="1"/>
    <row r="38" spans="2:9" ht="14.25" customHeight="1">
      <c r="E38" s="130"/>
      <c r="F38" s="130"/>
    </row>
    <row r="39" spans="2:9" ht="17.25" customHeight="1">
      <c r="B39" s="1687" t="s">
        <v>1237</v>
      </c>
      <c r="C39" s="1216"/>
      <c r="D39" s="1216"/>
      <c r="E39" s="1216"/>
      <c r="F39" s="1216"/>
      <c r="G39" s="1216"/>
      <c r="H39" s="1216"/>
      <c r="I39" s="1217"/>
    </row>
    <row r="40" spans="2:9" ht="14.25" customHeight="1">
      <c r="B40" s="1667"/>
      <c r="C40" s="1668" t="s">
        <v>1</v>
      </c>
      <c r="D40" s="1669" t="s">
        <v>2</v>
      </c>
      <c r="E40" s="1669" t="s">
        <v>3</v>
      </c>
      <c r="F40" s="1669" t="s">
        <v>4</v>
      </c>
      <c r="G40" s="1669" t="s">
        <v>5</v>
      </c>
      <c r="H40" s="1670" t="s">
        <v>6</v>
      </c>
      <c r="I40" s="619" t="s">
        <v>7</v>
      </c>
    </row>
    <row r="41" spans="2:9" ht="14.25" customHeight="1">
      <c r="B41" s="620" t="s">
        <v>1223</v>
      </c>
      <c r="C41" s="621">
        <f t="shared" ref="C41:I41" si="8">C44+C47+C50+C53</f>
        <v>28</v>
      </c>
      <c r="D41" s="621">
        <f t="shared" si="8"/>
        <v>6</v>
      </c>
      <c r="E41" s="621">
        <f t="shared" si="8"/>
        <v>18</v>
      </c>
      <c r="F41" s="621">
        <f t="shared" si="8"/>
        <v>0</v>
      </c>
      <c r="G41" s="621">
        <f t="shared" si="8"/>
        <v>0</v>
      </c>
      <c r="H41" s="621">
        <f t="shared" si="8"/>
        <v>0</v>
      </c>
      <c r="I41" s="1671">
        <f t="shared" si="8"/>
        <v>4</v>
      </c>
    </row>
    <row r="42" spans="2:9" ht="14.25" customHeight="1">
      <c r="B42" s="1672" t="s">
        <v>1224</v>
      </c>
      <c r="C42" s="1673">
        <f t="shared" ref="C42:I42" si="9">C45+C48+C51+C54</f>
        <v>287</v>
      </c>
      <c r="D42" s="1673">
        <f t="shared" si="9"/>
        <v>106.5</v>
      </c>
      <c r="E42" s="1671">
        <f t="shared" si="9"/>
        <v>109</v>
      </c>
      <c r="F42" s="1671">
        <f t="shared" si="9"/>
        <v>0</v>
      </c>
      <c r="G42" s="1671">
        <f t="shared" si="9"/>
        <v>0</v>
      </c>
      <c r="H42" s="1671">
        <f t="shared" si="9"/>
        <v>0</v>
      </c>
      <c r="I42" s="1671">
        <f t="shared" si="9"/>
        <v>71.5</v>
      </c>
    </row>
    <row r="43" spans="2:9" ht="14.25" customHeight="1">
      <c r="B43" s="1674" t="s">
        <v>1225</v>
      </c>
      <c r="C43" s="1673">
        <f t="shared" ref="C43:I43" si="10">C46+C49+C52+C55</f>
        <v>0</v>
      </c>
      <c r="D43" s="1673">
        <f t="shared" si="10"/>
        <v>0</v>
      </c>
      <c r="E43" s="1671">
        <f t="shared" si="10"/>
        <v>0</v>
      </c>
      <c r="F43" s="1673">
        <f t="shared" si="10"/>
        <v>0</v>
      </c>
      <c r="G43" s="1671">
        <f t="shared" si="10"/>
        <v>0</v>
      </c>
      <c r="H43" s="1671">
        <f t="shared" si="10"/>
        <v>0</v>
      </c>
      <c r="I43" s="1671">
        <f t="shared" si="10"/>
        <v>0</v>
      </c>
    </row>
    <row r="44" spans="2:9" ht="14.25" customHeight="1">
      <c r="B44" s="1675" t="s">
        <v>1226</v>
      </c>
      <c r="C44" s="1676">
        <f t="shared" ref="C44:C55" si="11">D44+E44+F44+G44+H44+I44</f>
        <v>0</v>
      </c>
      <c r="D44" s="1677"/>
      <c r="E44" s="1677"/>
      <c r="F44" s="1678"/>
      <c r="G44" s="1677"/>
      <c r="H44" s="1223"/>
      <c r="I44" s="1678"/>
    </row>
    <row r="45" spans="2:9" ht="14.25" customHeight="1">
      <c r="B45" s="1675" t="s">
        <v>1227</v>
      </c>
      <c r="C45" s="1676">
        <f t="shared" si="11"/>
        <v>0</v>
      </c>
      <c r="D45" s="1677"/>
      <c r="E45" s="1677"/>
      <c r="F45" s="1678"/>
      <c r="G45" s="1677"/>
      <c r="H45" s="1223"/>
      <c r="I45" s="1678"/>
    </row>
    <row r="46" spans="2:9" ht="14.25" customHeight="1">
      <c r="B46" s="1675" t="s">
        <v>1228</v>
      </c>
      <c r="C46" s="1676">
        <f t="shared" si="11"/>
        <v>0</v>
      </c>
      <c r="D46" s="1677"/>
      <c r="E46" s="1677"/>
      <c r="F46" s="1678"/>
      <c r="G46" s="1677"/>
      <c r="H46" s="1223"/>
      <c r="I46" s="1678"/>
    </row>
    <row r="47" spans="2:9" ht="14.25" customHeight="1">
      <c r="B47" s="1675" t="s">
        <v>1229</v>
      </c>
      <c r="C47" s="1676">
        <f t="shared" si="11"/>
        <v>0</v>
      </c>
      <c r="D47" s="1677"/>
      <c r="E47" s="1677"/>
      <c r="F47" s="1678"/>
      <c r="G47" s="1677"/>
      <c r="H47" s="1223"/>
      <c r="I47" s="1678"/>
    </row>
    <row r="48" spans="2:9" ht="14.25" customHeight="1">
      <c r="B48" s="1675" t="s">
        <v>1230</v>
      </c>
      <c r="C48" s="1676">
        <f t="shared" si="11"/>
        <v>0</v>
      </c>
      <c r="D48" s="1677"/>
      <c r="E48" s="1677"/>
      <c r="F48" s="1678"/>
      <c r="G48" s="1677"/>
      <c r="H48" s="1223"/>
      <c r="I48" s="1678"/>
    </row>
    <row r="49" spans="2:9" ht="14.25" customHeight="1">
      <c r="B49" s="1675" t="s">
        <v>1228</v>
      </c>
      <c r="C49" s="1676">
        <f t="shared" si="11"/>
        <v>0</v>
      </c>
      <c r="D49" s="1677"/>
      <c r="E49" s="1679"/>
      <c r="F49" s="622"/>
      <c r="G49" s="1677"/>
      <c r="H49" s="1223"/>
      <c r="I49" s="1678"/>
    </row>
    <row r="50" spans="2:9" ht="14.25" customHeight="1">
      <c r="B50" s="1675" t="s">
        <v>1231</v>
      </c>
      <c r="C50" s="1676">
        <f t="shared" si="11"/>
        <v>12</v>
      </c>
      <c r="D50" s="1677"/>
      <c r="E50" s="1677">
        <v>10</v>
      </c>
      <c r="F50" s="1678"/>
      <c r="G50" s="1677"/>
      <c r="H50" s="1223"/>
      <c r="I50" s="1678">
        <v>2</v>
      </c>
    </row>
    <row r="51" spans="2:9" ht="14.25" customHeight="1">
      <c r="B51" s="1675" t="s">
        <v>1232</v>
      </c>
      <c r="C51" s="1680">
        <f t="shared" si="11"/>
        <v>136</v>
      </c>
      <c r="D51" s="1681"/>
      <c r="E51" s="1677">
        <v>72</v>
      </c>
      <c r="F51" s="1678"/>
      <c r="G51" s="1677"/>
      <c r="H51" s="1223"/>
      <c r="I51" s="1678">
        <v>64</v>
      </c>
    </row>
    <row r="52" spans="2:9" ht="14.25" customHeight="1">
      <c r="B52" s="1675" t="s">
        <v>1228</v>
      </c>
      <c r="C52" s="1680">
        <f t="shared" si="11"/>
        <v>0</v>
      </c>
      <c r="D52" s="1681"/>
      <c r="E52" s="1677">
        <v>0</v>
      </c>
      <c r="F52" s="1678"/>
      <c r="G52" s="1677"/>
      <c r="H52" s="1223"/>
      <c r="I52" s="1678">
        <v>0</v>
      </c>
    </row>
    <row r="53" spans="2:9" ht="14.25" customHeight="1">
      <c r="B53" s="1675" t="s">
        <v>1233</v>
      </c>
      <c r="C53" s="1676">
        <f t="shared" si="11"/>
        <v>16</v>
      </c>
      <c r="D53" s="1677">
        <v>6</v>
      </c>
      <c r="E53" s="1677">
        <v>8</v>
      </c>
      <c r="F53" s="1678"/>
      <c r="G53" s="1677"/>
      <c r="H53" s="1223"/>
      <c r="I53" s="1678">
        <v>2</v>
      </c>
    </row>
    <row r="54" spans="2:9" ht="14.25" customHeight="1">
      <c r="B54" s="1675" t="s">
        <v>1234</v>
      </c>
      <c r="C54" s="1688">
        <f t="shared" si="11"/>
        <v>151</v>
      </c>
      <c r="D54" s="1689">
        <v>106.5</v>
      </c>
      <c r="E54" s="1677">
        <v>37</v>
      </c>
      <c r="F54" s="1678"/>
      <c r="G54" s="1677"/>
      <c r="H54" s="1223"/>
      <c r="I54" s="1678">
        <v>7.5</v>
      </c>
    </row>
    <row r="55" spans="2:9" ht="14.25" customHeight="1">
      <c r="B55" s="1682" t="s">
        <v>1235</v>
      </c>
      <c r="C55" s="1683">
        <f t="shared" si="11"/>
        <v>0</v>
      </c>
      <c r="D55" s="1677">
        <v>0</v>
      </c>
      <c r="E55" s="1677">
        <v>0</v>
      </c>
      <c r="F55" s="1686"/>
      <c r="G55" s="1677"/>
      <c r="H55" s="1223"/>
      <c r="I55" s="1678">
        <v>0</v>
      </c>
    </row>
    <row r="56" spans="2:9" ht="14.25" customHeight="1"/>
    <row r="57" spans="2:9" ht="14.25" customHeight="1">
      <c r="E57" s="130"/>
      <c r="F57" s="130"/>
    </row>
    <row r="58" spans="2:9" ht="14.25" customHeight="1">
      <c r="B58" s="1687" t="s">
        <v>1238</v>
      </c>
      <c r="C58" s="1216"/>
      <c r="D58" s="1216"/>
      <c r="E58" s="1216"/>
      <c r="F58" s="1216"/>
      <c r="G58" s="1216"/>
      <c r="H58" s="1216"/>
      <c r="I58" s="1217"/>
    </row>
    <row r="59" spans="2:9" ht="14.25" customHeight="1">
      <c r="B59" s="1667"/>
      <c r="C59" s="1668" t="s">
        <v>1</v>
      </c>
      <c r="D59" s="1669" t="s">
        <v>2</v>
      </c>
      <c r="E59" s="1669" t="s">
        <v>3</v>
      </c>
      <c r="F59" s="1669" t="s">
        <v>4</v>
      </c>
      <c r="G59" s="1669" t="s">
        <v>5</v>
      </c>
      <c r="H59" s="1670" t="s">
        <v>6</v>
      </c>
      <c r="I59" s="619" t="s">
        <v>7</v>
      </c>
    </row>
    <row r="60" spans="2:9" ht="14.25" customHeight="1">
      <c r="B60" s="623" t="s">
        <v>1239</v>
      </c>
      <c r="C60" s="624">
        <f t="shared" ref="C60:C62" si="12">D60+E60+F60+G60+H60+I60</f>
        <v>50</v>
      </c>
      <c r="D60" s="624">
        <f t="shared" ref="D60:I60" si="13">D3+D22+D41</f>
        <v>6</v>
      </c>
      <c r="E60" s="624">
        <f t="shared" si="13"/>
        <v>38</v>
      </c>
      <c r="F60" s="624">
        <f t="shared" si="13"/>
        <v>2</v>
      </c>
      <c r="G60" s="624">
        <f t="shared" si="13"/>
        <v>0</v>
      </c>
      <c r="H60" s="624">
        <f t="shared" si="13"/>
        <v>0</v>
      </c>
      <c r="I60" s="624">
        <f t="shared" si="13"/>
        <v>4</v>
      </c>
    </row>
    <row r="61" spans="2:9" ht="14.25" customHeight="1">
      <c r="B61" s="1690" t="s">
        <v>1224</v>
      </c>
      <c r="C61" s="1680">
        <f t="shared" si="12"/>
        <v>775.1</v>
      </c>
      <c r="D61" s="1680">
        <f t="shared" ref="D61:I61" si="14">D4+D23+D42</f>
        <v>106.5</v>
      </c>
      <c r="E61" s="1680">
        <f t="shared" si="14"/>
        <v>494.1</v>
      </c>
      <c r="F61" s="1680">
        <f t="shared" si="14"/>
        <v>103</v>
      </c>
      <c r="G61" s="1680">
        <f t="shared" si="14"/>
        <v>0</v>
      </c>
      <c r="H61" s="1680">
        <f t="shared" si="14"/>
        <v>0</v>
      </c>
      <c r="I61" s="1680">
        <f t="shared" si="14"/>
        <v>71.5</v>
      </c>
    </row>
    <row r="62" spans="2:9" ht="14.25" customHeight="1">
      <c r="B62" s="1690" t="s">
        <v>1240</v>
      </c>
      <c r="C62" s="1680">
        <f t="shared" si="12"/>
        <v>93</v>
      </c>
      <c r="D62" s="1680">
        <f t="shared" ref="D62:I62" si="15">D5+D24+D43</f>
        <v>0</v>
      </c>
      <c r="E62" s="1680">
        <f t="shared" si="15"/>
        <v>0</v>
      </c>
      <c r="F62" s="1680">
        <f t="shared" si="15"/>
        <v>93</v>
      </c>
      <c r="G62" s="1680">
        <f t="shared" si="15"/>
        <v>0</v>
      </c>
      <c r="H62" s="1680">
        <f t="shared" si="15"/>
        <v>0</v>
      </c>
      <c r="I62" s="1680">
        <f t="shared" si="15"/>
        <v>0</v>
      </c>
    </row>
    <row r="63" spans="2:9" ht="14.25" customHeight="1">
      <c r="E63" s="130"/>
      <c r="F63" s="130"/>
    </row>
    <row r="64" spans="2:9" ht="14.25" customHeight="1">
      <c r="E64" s="130"/>
      <c r="F64" s="130"/>
    </row>
    <row r="65" spans="2:9" ht="14.25" customHeight="1">
      <c r="B65" s="1687" t="s">
        <v>1241</v>
      </c>
      <c r="C65" s="1216"/>
      <c r="D65" s="1216"/>
      <c r="E65" s="1216"/>
      <c r="F65" s="1216"/>
      <c r="G65" s="1216"/>
      <c r="H65" s="1216"/>
      <c r="I65" s="1217"/>
    </row>
    <row r="66" spans="2:9" ht="14.25" customHeight="1">
      <c r="B66" s="1667"/>
      <c r="C66" s="1668" t="s">
        <v>1</v>
      </c>
      <c r="D66" s="1669" t="s">
        <v>2</v>
      </c>
      <c r="E66" s="1669" t="s">
        <v>3</v>
      </c>
      <c r="F66" s="1669" t="s">
        <v>4</v>
      </c>
      <c r="G66" s="1669" t="s">
        <v>5</v>
      </c>
      <c r="H66" s="1670" t="s">
        <v>6</v>
      </c>
      <c r="I66" s="619" t="s">
        <v>7</v>
      </c>
    </row>
    <row r="67" spans="2:9" ht="14.25" customHeight="1">
      <c r="B67" s="620" t="s">
        <v>1223</v>
      </c>
      <c r="C67" s="621">
        <f t="shared" ref="C67:I67" si="16">C70+C73+C76+C79</f>
        <v>13</v>
      </c>
      <c r="D67" s="621">
        <f t="shared" si="16"/>
        <v>0</v>
      </c>
      <c r="E67" s="621">
        <f t="shared" si="16"/>
        <v>11</v>
      </c>
      <c r="F67" s="621">
        <f t="shared" si="16"/>
        <v>1</v>
      </c>
      <c r="G67" s="621">
        <f t="shared" si="16"/>
        <v>0</v>
      </c>
      <c r="H67" s="621">
        <f t="shared" si="16"/>
        <v>0</v>
      </c>
      <c r="I67" s="1671">
        <f t="shared" si="16"/>
        <v>1</v>
      </c>
    </row>
    <row r="68" spans="2:9" ht="14.25" customHeight="1">
      <c r="B68" s="1672" t="s">
        <v>1224</v>
      </c>
      <c r="C68" s="1673">
        <f t="shared" ref="C68:I68" si="17">C71+C74+C77+C80</f>
        <v>487.5</v>
      </c>
      <c r="D68" s="1673">
        <f t="shared" si="17"/>
        <v>0</v>
      </c>
      <c r="E68" s="1671">
        <f t="shared" si="17"/>
        <v>213.5</v>
      </c>
      <c r="F68" s="1671">
        <f t="shared" si="17"/>
        <v>85</v>
      </c>
      <c r="G68" s="1671">
        <f t="shared" si="17"/>
        <v>0</v>
      </c>
      <c r="H68" s="1671">
        <f t="shared" si="17"/>
        <v>0</v>
      </c>
      <c r="I68" s="1671">
        <f t="shared" si="17"/>
        <v>189</v>
      </c>
    </row>
    <row r="69" spans="2:9" ht="14.25" customHeight="1">
      <c r="B69" s="1674" t="s">
        <v>1225</v>
      </c>
      <c r="C69" s="1673">
        <f t="shared" ref="C69:I69" si="18">C72+C75+C78+C81</f>
        <v>872.77</v>
      </c>
      <c r="D69" s="1673">
        <f t="shared" si="18"/>
        <v>0</v>
      </c>
      <c r="E69" s="1671">
        <f t="shared" si="18"/>
        <v>0</v>
      </c>
      <c r="F69" s="1673">
        <f t="shared" si="18"/>
        <v>411</v>
      </c>
      <c r="G69" s="1671">
        <f t="shared" si="18"/>
        <v>0</v>
      </c>
      <c r="H69" s="1671">
        <f t="shared" si="18"/>
        <v>0</v>
      </c>
      <c r="I69" s="1671">
        <f t="shared" si="18"/>
        <v>461.77</v>
      </c>
    </row>
    <row r="70" spans="2:9" ht="14.25" customHeight="1">
      <c r="B70" s="1675" t="s">
        <v>1226</v>
      </c>
      <c r="C70" s="1676">
        <f t="shared" ref="C70:C81" si="19">D70+E70+F70+G70+H70+I70</f>
        <v>0</v>
      </c>
      <c r="D70" s="1677"/>
      <c r="E70" s="1677"/>
      <c r="F70" s="1678"/>
      <c r="G70" s="1677"/>
      <c r="H70" s="1223"/>
      <c r="I70" s="1678"/>
    </row>
    <row r="71" spans="2:9" ht="14.25" customHeight="1">
      <c r="B71" s="1675" t="s">
        <v>1227</v>
      </c>
      <c r="C71" s="1676">
        <f t="shared" si="19"/>
        <v>0</v>
      </c>
      <c r="D71" s="1677"/>
      <c r="E71" s="1677"/>
      <c r="F71" s="1678"/>
      <c r="G71" s="1677"/>
      <c r="H71" s="1223"/>
      <c r="I71" s="1678"/>
    </row>
    <row r="72" spans="2:9" ht="14.25" customHeight="1">
      <c r="B72" s="1675" t="s">
        <v>1228</v>
      </c>
      <c r="C72" s="1676">
        <f t="shared" si="19"/>
        <v>0</v>
      </c>
      <c r="D72" s="1677"/>
      <c r="E72" s="1677"/>
      <c r="F72" s="1678"/>
      <c r="G72" s="1677"/>
      <c r="H72" s="1223"/>
      <c r="I72" s="1678"/>
    </row>
    <row r="73" spans="2:9" ht="14.25" customHeight="1">
      <c r="B73" s="1675" t="s">
        <v>1229</v>
      </c>
      <c r="C73" s="1676">
        <f t="shared" si="19"/>
        <v>1</v>
      </c>
      <c r="D73" s="1677"/>
      <c r="E73" s="1677"/>
      <c r="F73" s="1678"/>
      <c r="G73" s="1677"/>
      <c r="H73" s="1223"/>
      <c r="I73" s="1678">
        <v>1</v>
      </c>
    </row>
    <row r="74" spans="2:9" ht="14.25" customHeight="1">
      <c r="B74" s="1675" t="s">
        <v>1230</v>
      </c>
      <c r="C74" s="1676">
        <f t="shared" si="19"/>
        <v>189</v>
      </c>
      <c r="D74" s="1677"/>
      <c r="E74" s="1677"/>
      <c r="F74" s="1678"/>
      <c r="G74" s="1677"/>
      <c r="H74" s="1223"/>
      <c r="I74" s="1678">
        <v>189</v>
      </c>
    </row>
    <row r="75" spans="2:9" ht="14.25" customHeight="1">
      <c r="B75" s="1675" t="s">
        <v>1228</v>
      </c>
      <c r="C75" s="1676">
        <f t="shared" si="19"/>
        <v>461.77</v>
      </c>
      <c r="D75" s="1677"/>
      <c r="E75" s="1679"/>
      <c r="F75" s="622"/>
      <c r="G75" s="1677"/>
      <c r="H75" s="1223"/>
      <c r="I75" s="1678">
        <v>461.77</v>
      </c>
    </row>
    <row r="76" spans="2:9" ht="14.25" customHeight="1">
      <c r="B76" s="1675" t="s">
        <v>1231</v>
      </c>
      <c r="C76" s="1676">
        <f t="shared" si="19"/>
        <v>4</v>
      </c>
      <c r="D76" s="1677"/>
      <c r="E76" s="1677">
        <v>3</v>
      </c>
      <c r="F76" s="1678">
        <v>1</v>
      </c>
      <c r="G76" s="1677"/>
      <c r="H76" s="1223"/>
      <c r="I76" s="1678"/>
    </row>
    <row r="77" spans="2:9" ht="14.25" customHeight="1">
      <c r="B77" s="1675" t="s">
        <v>1232</v>
      </c>
      <c r="C77" s="1680">
        <f t="shared" si="19"/>
        <v>189.5</v>
      </c>
      <c r="D77" s="1681"/>
      <c r="E77" s="1677">
        <v>104.5</v>
      </c>
      <c r="F77" s="1678">
        <v>85</v>
      </c>
      <c r="G77" s="1677"/>
      <c r="H77" s="1223"/>
      <c r="I77" s="1678"/>
    </row>
    <row r="78" spans="2:9" ht="14.25" customHeight="1">
      <c r="B78" s="1675" t="s">
        <v>1228</v>
      </c>
      <c r="C78" s="1680">
        <f t="shared" si="19"/>
        <v>411</v>
      </c>
      <c r="D78" s="1681"/>
      <c r="E78" s="1677">
        <v>0</v>
      </c>
      <c r="F78" s="1678">
        <v>411</v>
      </c>
      <c r="G78" s="1677"/>
      <c r="H78" s="1223"/>
      <c r="I78" s="1678"/>
    </row>
    <row r="79" spans="2:9" ht="14.25" customHeight="1">
      <c r="B79" s="1675" t="s">
        <v>1233</v>
      </c>
      <c r="C79" s="1676">
        <f t="shared" si="19"/>
        <v>8</v>
      </c>
      <c r="D79" s="1677"/>
      <c r="E79" s="1677">
        <v>8</v>
      </c>
      <c r="F79" s="1678"/>
      <c r="G79" s="1677"/>
      <c r="H79" s="1223"/>
      <c r="I79" s="1678"/>
    </row>
    <row r="80" spans="2:9" ht="14.25" customHeight="1">
      <c r="B80" s="1675" t="s">
        <v>1234</v>
      </c>
      <c r="C80" s="1676">
        <f t="shared" si="19"/>
        <v>109</v>
      </c>
      <c r="D80" s="1677"/>
      <c r="E80" s="1677">
        <v>109</v>
      </c>
      <c r="F80" s="1678"/>
      <c r="G80" s="1677"/>
      <c r="H80" s="1223"/>
      <c r="I80" s="1678"/>
    </row>
    <row r="81" spans="2:9" ht="14.25" customHeight="1">
      <c r="B81" s="1682" t="s">
        <v>1235</v>
      </c>
      <c r="C81" s="1683">
        <f t="shared" si="19"/>
        <v>0</v>
      </c>
      <c r="D81" s="1677"/>
      <c r="E81" s="1677">
        <v>0</v>
      </c>
      <c r="F81" s="1686"/>
      <c r="G81" s="1677"/>
      <c r="H81" s="1223"/>
      <c r="I81" s="1678"/>
    </row>
    <row r="82" spans="2:9" ht="14.25" customHeight="1"/>
    <row r="83" spans="2:9" ht="14.25" customHeight="1"/>
    <row r="84" spans="2:9" ht="14.25" customHeight="1">
      <c r="B84" s="1687" t="s">
        <v>1242</v>
      </c>
      <c r="C84" s="1216"/>
      <c r="D84" s="1216"/>
      <c r="E84" s="1216"/>
      <c r="F84" s="1216"/>
      <c r="G84" s="1216"/>
      <c r="H84" s="1216"/>
      <c r="I84" s="1217"/>
    </row>
    <row r="85" spans="2:9" ht="14.25" customHeight="1">
      <c r="B85" s="1667"/>
      <c r="C85" s="1668" t="s">
        <v>1</v>
      </c>
      <c r="D85" s="1669" t="s">
        <v>2</v>
      </c>
      <c r="E85" s="1669" t="s">
        <v>3</v>
      </c>
      <c r="F85" s="1669" t="s">
        <v>4</v>
      </c>
      <c r="G85" s="1669" t="s">
        <v>5</v>
      </c>
      <c r="H85" s="1670" t="s">
        <v>6</v>
      </c>
      <c r="I85" s="619" t="s">
        <v>7</v>
      </c>
    </row>
    <row r="86" spans="2:9" ht="14.25" customHeight="1">
      <c r="B86" s="620" t="s">
        <v>1223</v>
      </c>
      <c r="C86" s="621">
        <f t="shared" ref="C86:I86" si="20">C89+C92+C95+C98</f>
        <v>16</v>
      </c>
      <c r="D86" s="621">
        <f t="shared" si="20"/>
        <v>1</v>
      </c>
      <c r="E86" s="621">
        <f t="shared" si="20"/>
        <v>11</v>
      </c>
      <c r="F86" s="621">
        <f t="shared" si="20"/>
        <v>1</v>
      </c>
      <c r="G86" s="621">
        <f t="shared" si="20"/>
        <v>1</v>
      </c>
      <c r="H86" s="621">
        <f t="shared" si="20"/>
        <v>1</v>
      </c>
      <c r="I86" s="1671">
        <f t="shared" si="20"/>
        <v>1</v>
      </c>
    </row>
    <row r="87" spans="2:9" ht="14.25" customHeight="1">
      <c r="B87" s="1672" t="s">
        <v>1224</v>
      </c>
      <c r="C87" s="1673">
        <f t="shared" ref="C87:I87" si="21">C90+C93+C96+C99</f>
        <v>1459</v>
      </c>
      <c r="D87" s="1673">
        <f t="shared" si="21"/>
        <v>1118</v>
      </c>
      <c r="E87" s="1671">
        <f t="shared" si="21"/>
        <v>263</v>
      </c>
      <c r="F87" s="1671">
        <f t="shared" si="21"/>
        <v>8</v>
      </c>
      <c r="G87" s="1671">
        <f t="shared" si="21"/>
        <v>2</v>
      </c>
      <c r="H87" s="1671">
        <f t="shared" si="21"/>
        <v>12</v>
      </c>
      <c r="I87" s="1671">
        <f t="shared" si="21"/>
        <v>56</v>
      </c>
    </row>
    <row r="88" spans="2:9" ht="14.25" customHeight="1">
      <c r="B88" s="1674" t="s">
        <v>1225</v>
      </c>
      <c r="C88" s="1673">
        <f t="shared" ref="C88:I88" si="22">C91+C94+C97+C100</f>
        <v>1461.69</v>
      </c>
      <c r="D88" s="1673">
        <f t="shared" si="22"/>
        <v>1043</v>
      </c>
      <c r="E88" s="1671">
        <f t="shared" si="22"/>
        <v>0</v>
      </c>
      <c r="F88" s="1673">
        <f t="shared" si="22"/>
        <v>111</v>
      </c>
      <c r="G88" s="1671">
        <f t="shared" si="22"/>
        <v>0</v>
      </c>
      <c r="H88" s="1671">
        <f t="shared" si="22"/>
        <v>0</v>
      </c>
      <c r="I88" s="1671">
        <f t="shared" si="22"/>
        <v>307.69</v>
      </c>
    </row>
    <row r="89" spans="2:9" ht="14.25" customHeight="1">
      <c r="B89" s="1675" t="s">
        <v>1226</v>
      </c>
      <c r="C89" s="1676">
        <f t="shared" ref="C89:C100" si="23">D89+E89+F89+G89+H89+I89</f>
        <v>1</v>
      </c>
      <c r="D89" s="1677"/>
      <c r="E89" s="1677">
        <v>1</v>
      </c>
      <c r="F89" s="1678"/>
      <c r="G89" s="1677"/>
      <c r="H89" s="1223"/>
      <c r="I89" s="1678"/>
    </row>
    <row r="90" spans="2:9" ht="14.25" customHeight="1">
      <c r="B90" s="1675" t="s">
        <v>1227</v>
      </c>
      <c r="C90" s="1676">
        <f t="shared" si="23"/>
        <v>35</v>
      </c>
      <c r="D90" s="1677"/>
      <c r="E90" s="1677">
        <v>35</v>
      </c>
      <c r="F90" s="1678"/>
      <c r="G90" s="1677"/>
      <c r="H90" s="1223"/>
      <c r="I90" s="1678"/>
    </row>
    <row r="91" spans="2:9" ht="14.25" customHeight="1">
      <c r="B91" s="1675" t="s">
        <v>1228</v>
      </c>
      <c r="C91" s="1676">
        <f t="shared" si="23"/>
        <v>0</v>
      </c>
      <c r="D91" s="1677"/>
      <c r="E91" s="1677">
        <v>0</v>
      </c>
      <c r="F91" s="1678"/>
      <c r="G91" s="1677"/>
      <c r="H91" s="1223"/>
      <c r="I91" s="1678"/>
    </row>
    <row r="92" spans="2:9" ht="14.25" customHeight="1">
      <c r="B92" s="1675" t="s">
        <v>1229</v>
      </c>
      <c r="C92" s="1676">
        <f t="shared" si="23"/>
        <v>1</v>
      </c>
      <c r="D92" s="1677"/>
      <c r="E92" s="1677"/>
      <c r="F92" s="1678"/>
      <c r="G92" s="1677"/>
      <c r="H92" s="1223"/>
      <c r="I92" s="1678">
        <v>1</v>
      </c>
    </row>
    <row r="93" spans="2:9" ht="14.25" customHeight="1">
      <c r="B93" s="1675" t="s">
        <v>1230</v>
      </c>
      <c r="C93" s="1676">
        <f t="shared" si="23"/>
        <v>56</v>
      </c>
      <c r="D93" s="1677"/>
      <c r="E93" s="1677"/>
      <c r="F93" s="1678"/>
      <c r="G93" s="1677"/>
      <c r="H93" s="1223"/>
      <c r="I93" s="1678">
        <v>56</v>
      </c>
    </row>
    <row r="94" spans="2:9" ht="14.25" customHeight="1">
      <c r="B94" s="1675" t="s">
        <v>1228</v>
      </c>
      <c r="C94" s="1676">
        <f t="shared" si="23"/>
        <v>307.69</v>
      </c>
      <c r="D94" s="1677"/>
      <c r="E94" s="1679"/>
      <c r="F94" s="622"/>
      <c r="G94" s="1677"/>
      <c r="H94" s="1223"/>
      <c r="I94" s="1678">
        <v>307.69</v>
      </c>
    </row>
    <row r="95" spans="2:9" ht="14.25" customHeight="1">
      <c r="B95" s="1675" t="s">
        <v>1231</v>
      </c>
      <c r="C95" s="1676">
        <f t="shared" si="23"/>
        <v>5</v>
      </c>
      <c r="D95" s="1677">
        <v>1</v>
      </c>
      <c r="E95" s="1677">
        <v>2</v>
      </c>
      <c r="F95" s="1678"/>
      <c r="G95" s="1677">
        <v>1</v>
      </c>
      <c r="H95" s="1223">
        <v>1</v>
      </c>
      <c r="I95" s="1678"/>
    </row>
    <row r="96" spans="2:9" ht="14.25" customHeight="1">
      <c r="B96" s="1675" t="s">
        <v>1232</v>
      </c>
      <c r="C96" s="1680">
        <f t="shared" si="23"/>
        <v>1169</v>
      </c>
      <c r="D96" s="1681">
        <v>1118</v>
      </c>
      <c r="E96" s="1677">
        <v>37</v>
      </c>
      <c r="F96" s="1678"/>
      <c r="G96" s="1677">
        <v>2</v>
      </c>
      <c r="H96" s="1223">
        <v>12</v>
      </c>
      <c r="I96" s="1678"/>
    </row>
    <row r="97" spans="2:9" ht="14.25" customHeight="1">
      <c r="B97" s="1675" t="s">
        <v>1228</v>
      </c>
      <c r="C97" s="1680">
        <f t="shared" si="23"/>
        <v>1043</v>
      </c>
      <c r="D97" s="1681">
        <v>1043</v>
      </c>
      <c r="E97" s="1677">
        <v>0</v>
      </c>
      <c r="F97" s="1678"/>
      <c r="G97" s="1677">
        <v>0</v>
      </c>
      <c r="H97" s="1223">
        <v>0</v>
      </c>
      <c r="I97" s="1678"/>
    </row>
    <row r="98" spans="2:9" ht="14.25" customHeight="1">
      <c r="B98" s="1675" t="s">
        <v>1233</v>
      </c>
      <c r="C98" s="1676">
        <f t="shared" si="23"/>
        <v>9</v>
      </c>
      <c r="D98" s="1677"/>
      <c r="E98" s="1677">
        <v>8</v>
      </c>
      <c r="F98" s="1678">
        <v>1</v>
      </c>
      <c r="G98" s="1677"/>
      <c r="H98" s="1223"/>
      <c r="I98" s="1678"/>
    </row>
    <row r="99" spans="2:9" ht="14.25" customHeight="1">
      <c r="B99" s="1675" t="s">
        <v>1234</v>
      </c>
      <c r="C99" s="1676">
        <f t="shared" si="23"/>
        <v>199</v>
      </c>
      <c r="D99" s="1677"/>
      <c r="E99" s="1677">
        <v>191</v>
      </c>
      <c r="F99" s="1678">
        <v>8</v>
      </c>
      <c r="G99" s="1677"/>
      <c r="H99" s="1223"/>
      <c r="I99" s="1678"/>
    </row>
    <row r="100" spans="2:9" ht="14.25" customHeight="1">
      <c r="B100" s="1682" t="s">
        <v>1235</v>
      </c>
      <c r="C100" s="1683">
        <f t="shared" si="23"/>
        <v>111</v>
      </c>
      <c r="D100" s="1677"/>
      <c r="E100" s="1677">
        <v>0</v>
      </c>
      <c r="F100" s="1686">
        <v>111</v>
      </c>
      <c r="G100" s="1677"/>
      <c r="H100" s="1223"/>
      <c r="I100" s="1678"/>
    </row>
    <row r="101" spans="2:9" ht="14.25" customHeight="1"/>
    <row r="102" spans="2:9" ht="14.25" customHeight="1"/>
    <row r="103" spans="2:9" ht="14.25" customHeight="1">
      <c r="B103" s="1687" t="s">
        <v>1243</v>
      </c>
      <c r="C103" s="1216"/>
      <c r="D103" s="1216"/>
      <c r="E103" s="1216"/>
      <c r="F103" s="1216"/>
      <c r="G103" s="1216"/>
      <c r="H103" s="1216"/>
      <c r="I103" s="1217"/>
    </row>
    <row r="104" spans="2:9" ht="14.25" customHeight="1">
      <c r="B104" s="1667"/>
      <c r="C104" s="1668" t="s">
        <v>1</v>
      </c>
      <c r="D104" s="1669" t="s">
        <v>2</v>
      </c>
      <c r="E104" s="1669" t="s">
        <v>3</v>
      </c>
      <c r="F104" s="1669" t="s">
        <v>4</v>
      </c>
      <c r="G104" s="1669" t="s">
        <v>5</v>
      </c>
      <c r="H104" s="1670" t="s">
        <v>6</v>
      </c>
      <c r="I104" s="619" t="s">
        <v>7</v>
      </c>
    </row>
    <row r="105" spans="2:9" ht="14.25" customHeight="1">
      <c r="B105" s="620" t="s">
        <v>1223</v>
      </c>
      <c r="C105" s="621">
        <f t="shared" ref="C105:I105" si="24">C108+C111+C114+C117</f>
        <v>13</v>
      </c>
      <c r="D105" s="621">
        <f t="shared" si="24"/>
        <v>0</v>
      </c>
      <c r="E105" s="621">
        <f t="shared" si="24"/>
        <v>6</v>
      </c>
      <c r="F105" s="621">
        <f t="shared" si="24"/>
        <v>5</v>
      </c>
      <c r="G105" s="621">
        <f t="shared" si="24"/>
        <v>1</v>
      </c>
      <c r="H105" s="621">
        <f t="shared" si="24"/>
        <v>0</v>
      </c>
      <c r="I105" s="1671">
        <f t="shared" si="24"/>
        <v>1</v>
      </c>
    </row>
    <row r="106" spans="2:9" ht="14.25" customHeight="1">
      <c r="B106" s="1672" t="s">
        <v>1224</v>
      </c>
      <c r="C106" s="1673">
        <f t="shared" ref="C106:I106" si="25">C109+C112+C115+C118</f>
        <v>376</v>
      </c>
      <c r="D106" s="1673">
        <f t="shared" si="25"/>
        <v>0</v>
      </c>
      <c r="E106" s="1671">
        <f t="shared" si="25"/>
        <v>113</v>
      </c>
      <c r="F106" s="1671">
        <f t="shared" si="25"/>
        <v>224</v>
      </c>
      <c r="G106" s="1671">
        <f t="shared" si="25"/>
        <v>7</v>
      </c>
      <c r="H106" s="1671">
        <f t="shared" si="25"/>
        <v>0</v>
      </c>
      <c r="I106" s="1671">
        <f t="shared" si="25"/>
        <v>32</v>
      </c>
    </row>
    <row r="107" spans="2:9" ht="14.25" customHeight="1">
      <c r="B107" s="1674" t="s">
        <v>1225</v>
      </c>
      <c r="C107" s="1673">
        <f t="shared" ref="C107:I107" si="26">C110+C113+C116+C119</f>
        <v>0</v>
      </c>
      <c r="D107" s="1673">
        <f t="shared" si="26"/>
        <v>0</v>
      </c>
      <c r="E107" s="1671">
        <f t="shared" si="26"/>
        <v>0</v>
      </c>
      <c r="F107" s="1673">
        <f t="shared" si="26"/>
        <v>0</v>
      </c>
      <c r="G107" s="1671">
        <f t="shared" si="26"/>
        <v>0</v>
      </c>
      <c r="H107" s="1671">
        <f t="shared" si="26"/>
        <v>0</v>
      </c>
      <c r="I107" s="1671">
        <f t="shared" si="26"/>
        <v>0</v>
      </c>
    </row>
    <row r="108" spans="2:9" ht="14.25" customHeight="1">
      <c r="B108" s="1675" t="s">
        <v>1226</v>
      </c>
      <c r="C108" s="1676">
        <f t="shared" ref="C108:C119" si="27">D108+E108+F108+G108+H108+I108</f>
        <v>0</v>
      </c>
      <c r="D108" s="1677"/>
      <c r="E108" s="1677"/>
      <c r="F108" s="1678"/>
      <c r="G108" s="1677"/>
      <c r="H108" s="1223"/>
      <c r="I108" s="1678"/>
    </row>
    <row r="109" spans="2:9" ht="14.25" customHeight="1">
      <c r="B109" s="1675" t="s">
        <v>1227</v>
      </c>
      <c r="C109" s="1676">
        <f t="shared" si="27"/>
        <v>0</v>
      </c>
      <c r="D109" s="1677"/>
      <c r="E109" s="1677"/>
      <c r="F109" s="1678"/>
      <c r="G109" s="1677"/>
      <c r="H109" s="1223"/>
      <c r="I109" s="1678"/>
    </row>
    <row r="110" spans="2:9" ht="14.25" customHeight="1">
      <c r="B110" s="1675" t="s">
        <v>1228</v>
      </c>
      <c r="C110" s="1676">
        <f t="shared" si="27"/>
        <v>0</v>
      </c>
      <c r="D110" s="1677"/>
      <c r="E110" s="1677"/>
      <c r="F110" s="1678"/>
      <c r="G110" s="1677"/>
      <c r="H110" s="1223"/>
      <c r="I110" s="1678"/>
    </row>
    <row r="111" spans="2:9" ht="14.25" customHeight="1">
      <c r="B111" s="1675" t="s">
        <v>1229</v>
      </c>
      <c r="C111" s="1676">
        <f t="shared" si="27"/>
        <v>1</v>
      </c>
      <c r="D111" s="1677"/>
      <c r="E111" s="1677"/>
      <c r="F111" s="1678"/>
      <c r="G111" s="1677">
        <v>1</v>
      </c>
      <c r="H111" s="1223"/>
      <c r="I111" s="1678"/>
    </row>
    <row r="112" spans="2:9" ht="14.25" customHeight="1">
      <c r="B112" s="1675" t="s">
        <v>1230</v>
      </c>
      <c r="C112" s="1676">
        <f t="shared" si="27"/>
        <v>7</v>
      </c>
      <c r="D112" s="1677"/>
      <c r="E112" s="1677"/>
      <c r="F112" s="1678"/>
      <c r="G112" s="1677">
        <v>7</v>
      </c>
      <c r="H112" s="1223"/>
      <c r="I112" s="1678"/>
    </row>
    <row r="113" spans="2:9" ht="14.25" customHeight="1">
      <c r="B113" s="1675" t="s">
        <v>1228</v>
      </c>
      <c r="C113" s="1676">
        <f t="shared" si="27"/>
        <v>0</v>
      </c>
      <c r="D113" s="1677"/>
      <c r="E113" s="1679"/>
      <c r="F113" s="622"/>
      <c r="G113" s="1677">
        <v>0</v>
      </c>
      <c r="H113" s="1223"/>
      <c r="I113" s="1678"/>
    </row>
    <row r="114" spans="2:9" ht="14.25" customHeight="1">
      <c r="B114" s="1675" t="s">
        <v>1231</v>
      </c>
      <c r="C114" s="1676">
        <f t="shared" si="27"/>
        <v>3</v>
      </c>
      <c r="D114" s="1677"/>
      <c r="E114" s="1677">
        <v>1</v>
      </c>
      <c r="F114" s="1678">
        <v>1</v>
      </c>
      <c r="G114" s="1677"/>
      <c r="H114" s="1223"/>
      <c r="I114" s="1678">
        <v>1</v>
      </c>
    </row>
    <row r="115" spans="2:9" ht="14.25" customHeight="1">
      <c r="B115" s="1675" t="s">
        <v>1232</v>
      </c>
      <c r="C115" s="1680">
        <f t="shared" si="27"/>
        <v>104</v>
      </c>
      <c r="D115" s="1681"/>
      <c r="E115" s="1677">
        <v>32</v>
      </c>
      <c r="F115" s="1678">
        <v>40</v>
      </c>
      <c r="G115" s="1677"/>
      <c r="H115" s="1223"/>
      <c r="I115" s="1678">
        <v>32</v>
      </c>
    </row>
    <row r="116" spans="2:9" ht="14.25" customHeight="1">
      <c r="B116" s="1675" t="s">
        <v>1228</v>
      </c>
      <c r="C116" s="1680">
        <f t="shared" si="27"/>
        <v>0</v>
      </c>
      <c r="D116" s="1681"/>
      <c r="E116" s="1677">
        <v>0</v>
      </c>
      <c r="F116" s="1678">
        <v>0</v>
      </c>
      <c r="G116" s="1677"/>
      <c r="H116" s="1223"/>
      <c r="I116" s="1678">
        <v>0</v>
      </c>
    </row>
    <row r="117" spans="2:9" ht="14.25" customHeight="1">
      <c r="B117" s="1675" t="s">
        <v>1233</v>
      </c>
      <c r="C117" s="1676">
        <f t="shared" si="27"/>
        <v>9</v>
      </c>
      <c r="D117" s="1677"/>
      <c r="E117" s="1677">
        <v>5</v>
      </c>
      <c r="F117" s="1678">
        <v>4</v>
      </c>
      <c r="G117" s="1677"/>
      <c r="H117" s="1223"/>
      <c r="I117" s="1678"/>
    </row>
    <row r="118" spans="2:9" ht="14.25" customHeight="1">
      <c r="B118" s="1675" t="s">
        <v>1234</v>
      </c>
      <c r="C118" s="1676">
        <f t="shared" si="27"/>
        <v>265</v>
      </c>
      <c r="D118" s="1677"/>
      <c r="E118" s="1677">
        <v>81</v>
      </c>
      <c r="F118" s="1678">
        <v>184</v>
      </c>
      <c r="G118" s="1677"/>
      <c r="H118" s="1223"/>
      <c r="I118" s="1678"/>
    </row>
    <row r="119" spans="2:9" ht="14.25" customHeight="1">
      <c r="B119" s="1682" t="s">
        <v>1235</v>
      </c>
      <c r="C119" s="1683">
        <f t="shared" si="27"/>
        <v>0</v>
      </c>
      <c r="D119" s="1677"/>
      <c r="E119" s="1677">
        <v>0</v>
      </c>
      <c r="F119" s="1686">
        <v>0</v>
      </c>
      <c r="G119" s="1677"/>
      <c r="H119" s="1223"/>
      <c r="I119" s="1678"/>
    </row>
    <row r="120" spans="2:9" ht="14.25" customHeight="1"/>
    <row r="121" spans="2:9" ht="14.25" customHeight="1"/>
    <row r="122" spans="2:9" ht="14.25" customHeight="1">
      <c r="B122" s="1687" t="s">
        <v>1244</v>
      </c>
      <c r="C122" s="1216"/>
      <c r="D122" s="1216"/>
      <c r="E122" s="1216"/>
      <c r="F122" s="1216"/>
      <c r="G122" s="1216"/>
      <c r="H122" s="1216"/>
      <c r="I122" s="1217"/>
    </row>
    <row r="123" spans="2:9" ht="14.25" customHeight="1">
      <c r="B123" s="1667"/>
      <c r="C123" s="1668" t="s">
        <v>1</v>
      </c>
      <c r="D123" s="1669" t="s">
        <v>2</v>
      </c>
      <c r="E123" s="1669" t="s">
        <v>3</v>
      </c>
      <c r="F123" s="1669" t="s">
        <v>4</v>
      </c>
      <c r="G123" s="1669" t="s">
        <v>5</v>
      </c>
      <c r="H123" s="1670" t="s">
        <v>6</v>
      </c>
      <c r="I123" s="619" t="s">
        <v>7</v>
      </c>
    </row>
    <row r="124" spans="2:9" ht="14.25" customHeight="1">
      <c r="B124" s="620" t="s">
        <v>1239</v>
      </c>
      <c r="C124" s="621">
        <f t="shared" ref="C124:C126" si="28">D124+E124+F124+G124+H124+I124</f>
        <v>42</v>
      </c>
      <c r="D124" s="621">
        <f t="shared" ref="D124:I124" si="29">D67+D86+D105</f>
        <v>1</v>
      </c>
      <c r="E124" s="621">
        <f t="shared" si="29"/>
        <v>28</v>
      </c>
      <c r="F124" s="621">
        <f t="shared" si="29"/>
        <v>7</v>
      </c>
      <c r="G124" s="621">
        <f t="shared" si="29"/>
        <v>2</v>
      </c>
      <c r="H124" s="621">
        <f t="shared" si="29"/>
        <v>1</v>
      </c>
      <c r="I124" s="621">
        <f t="shared" si="29"/>
        <v>3</v>
      </c>
    </row>
    <row r="125" spans="2:9" ht="14.25" customHeight="1">
      <c r="B125" s="1674" t="s">
        <v>1224</v>
      </c>
      <c r="C125" s="625">
        <f t="shared" si="28"/>
        <v>2322.5</v>
      </c>
      <c r="D125" s="1673">
        <f t="shared" ref="D125:I125" si="30">D68+D87+D106</f>
        <v>1118</v>
      </c>
      <c r="E125" s="1673">
        <f t="shared" si="30"/>
        <v>589.5</v>
      </c>
      <c r="F125" s="1673">
        <f t="shared" si="30"/>
        <v>317</v>
      </c>
      <c r="G125" s="1673">
        <f t="shared" si="30"/>
        <v>9</v>
      </c>
      <c r="H125" s="1673">
        <f t="shared" si="30"/>
        <v>12</v>
      </c>
      <c r="I125" s="1673">
        <f t="shared" si="30"/>
        <v>277</v>
      </c>
    </row>
    <row r="126" spans="2:9" ht="14.25" customHeight="1">
      <c r="B126" s="1674" t="s">
        <v>1240</v>
      </c>
      <c r="C126" s="625">
        <f t="shared" si="28"/>
        <v>2334.46</v>
      </c>
      <c r="D126" s="1673">
        <f t="shared" ref="D126:I126" si="31">D69+D88+D107</f>
        <v>1043</v>
      </c>
      <c r="E126" s="1673">
        <f t="shared" si="31"/>
        <v>0</v>
      </c>
      <c r="F126" s="1673">
        <f t="shared" si="31"/>
        <v>522</v>
      </c>
      <c r="G126" s="1673">
        <f t="shared" si="31"/>
        <v>0</v>
      </c>
      <c r="H126" s="1673">
        <f t="shared" si="31"/>
        <v>0</v>
      </c>
      <c r="I126" s="1673">
        <f t="shared" si="31"/>
        <v>769.46</v>
      </c>
    </row>
    <row r="127" spans="2:9" ht="14.25" customHeight="1"/>
    <row r="128" spans="2:9" ht="14.25" customHeight="1"/>
    <row r="129" spans="2:9" ht="14.25" customHeight="1">
      <c r="B129" s="1687" t="s">
        <v>1245</v>
      </c>
      <c r="C129" s="1216"/>
      <c r="D129" s="1216"/>
      <c r="E129" s="1216"/>
      <c r="F129" s="1216"/>
      <c r="G129" s="1216"/>
      <c r="H129" s="1216"/>
      <c r="I129" s="1217"/>
    </row>
    <row r="130" spans="2:9" ht="14.25" customHeight="1">
      <c r="B130" s="626"/>
      <c r="C130" s="1668" t="s">
        <v>1</v>
      </c>
      <c r="D130" s="1669" t="s">
        <v>2</v>
      </c>
      <c r="E130" s="1669" t="s">
        <v>3</v>
      </c>
      <c r="F130" s="1669" t="s">
        <v>4</v>
      </c>
      <c r="G130" s="1669" t="s">
        <v>5</v>
      </c>
      <c r="H130" s="1670" t="s">
        <v>6</v>
      </c>
      <c r="I130" s="619" t="s">
        <v>7</v>
      </c>
    </row>
    <row r="131" spans="2:9" ht="14.25" customHeight="1">
      <c r="B131" s="620" t="s">
        <v>1223</v>
      </c>
      <c r="C131" s="621">
        <f t="shared" ref="C131:I131" si="32">C134+C137+C140+C143</f>
        <v>39</v>
      </c>
      <c r="D131" s="621">
        <f t="shared" si="32"/>
        <v>2</v>
      </c>
      <c r="E131" s="621">
        <f t="shared" si="32"/>
        <v>32</v>
      </c>
      <c r="F131" s="621">
        <f t="shared" si="32"/>
        <v>2</v>
      </c>
      <c r="G131" s="621">
        <f t="shared" si="32"/>
        <v>1</v>
      </c>
      <c r="H131" s="621">
        <f t="shared" si="32"/>
        <v>1</v>
      </c>
      <c r="I131" s="1671">
        <f t="shared" si="32"/>
        <v>1</v>
      </c>
    </row>
    <row r="132" spans="2:9" ht="14.25" customHeight="1">
      <c r="B132" s="1672" t="s">
        <v>1224</v>
      </c>
      <c r="C132" s="1673">
        <f t="shared" ref="C132:I132" si="33">C135+C138+C141+C144</f>
        <v>1743.5</v>
      </c>
      <c r="D132" s="1673">
        <f t="shared" si="33"/>
        <v>958</v>
      </c>
      <c r="E132" s="1671">
        <f t="shared" si="33"/>
        <v>257</v>
      </c>
      <c r="F132" s="1671">
        <f t="shared" si="33"/>
        <v>337.5</v>
      </c>
      <c r="G132" s="1671">
        <f t="shared" si="33"/>
        <v>39</v>
      </c>
      <c r="H132" s="1671">
        <f t="shared" si="33"/>
        <v>120</v>
      </c>
      <c r="I132" s="1671">
        <f t="shared" si="33"/>
        <v>32</v>
      </c>
    </row>
    <row r="133" spans="2:9" ht="14.25" customHeight="1">
      <c r="B133" s="1674" t="s">
        <v>1225</v>
      </c>
      <c r="C133" s="1673">
        <f t="shared" ref="C133:I133" si="34">C136+C139+C142+C145</f>
        <v>2809</v>
      </c>
      <c r="D133" s="1673">
        <f t="shared" si="34"/>
        <v>1597</v>
      </c>
      <c r="E133" s="1671">
        <f t="shared" si="34"/>
        <v>0</v>
      </c>
      <c r="F133" s="1673">
        <f t="shared" si="34"/>
        <v>1000</v>
      </c>
      <c r="G133" s="1671">
        <f t="shared" si="34"/>
        <v>0</v>
      </c>
      <c r="H133" s="1671">
        <f t="shared" si="34"/>
        <v>212</v>
      </c>
      <c r="I133" s="1671">
        <f t="shared" si="34"/>
        <v>0</v>
      </c>
    </row>
    <row r="134" spans="2:9" ht="14.25" customHeight="1">
      <c r="B134" s="1691" t="s">
        <v>1226</v>
      </c>
      <c r="C134" s="1676">
        <f t="shared" ref="C134:C145" si="35">SUM(D134:I134)</f>
        <v>0</v>
      </c>
      <c r="D134" s="1677"/>
      <c r="E134" s="1677"/>
      <c r="F134" s="1678"/>
      <c r="G134" s="1677"/>
      <c r="H134" s="1223"/>
      <c r="I134" s="1678"/>
    </row>
    <row r="135" spans="2:9" ht="14.25" customHeight="1">
      <c r="B135" s="1675" t="s">
        <v>1227</v>
      </c>
      <c r="C135" s="1676">
        <f t="shared" si="35"/>
        <v>0</v>
      </c>
      <c r="D135" s="1677"/>
      <c r="E135" s="1677"/>
      <c r="F135" s="1678"/>
      <c r="G135" s="1677"/>
      <c r="H135" s="1223"/>
      <c r="I135" s="1678"/>
    </row>
    <row r="136" spans="2:9" ht="14.25" customHeight="1">
      <c r="B136" s="1675" t="s">
        <v>1228</v>
      </c>
      <c r="C136" s="1676">
        <f t="shared" si="35"/>
        <v>0</v>
      </c>
      <c r="D136" s="1677"/>
      <c r="E136" s="1677"/>
      <c r="F136" s="1678"/>
      <c r="G136" s="1677"/>
      <c r="H136" s="1223"/>
      <c r="I136" s="1678"/>
    </row>
    <row r="137" spans="2:9" ht="14.25" customHeight="1">
      <c r="B137" s="1691" t="s">
        <v>1229</v>
      </c>
      <c r="C137" s="1676">
        <f t="shared" si="35"/>
        <v>1</v>
      </c>
      <c r="D137" s="1677"/>
      <c r="E137" s="1677"/>
      <c r="F137" s="1678">
        <v>1</v>
      </c>
      <c r="G137" s="1677"/>
      <c r="H137" s="1223"/>
      <c r="I137" s="1678"/>
    </row>
    <row r="138" spans="2:9" ht="14.25" customHeight="1">
      <c r="B138" s="1675" t="s">
        <v>1230</v>
      </c>
      <c r="C138" s="1676">
        <f t="shared" si="35"/>
        <v>216</v>
      </c>
      <c r="D138" s="1677"/>
      <c r="E138" s="1677"/>
      <c r="F138" s="1678">
        <v>216</v>
      </c>
      <c r="G138" s="1677"/>
      <c r="H138" s="1223"/>
      <c r="I138" s="1678"/>
    </row>
    <row r="139" spans="2:9" ht="14.25" customHeight="1">
      <c r="B139" s="1675" t="s">
        <v>1228</v>
      </c>
      <c r="C139" s="1676">
        <f t="shared" si="35"/>
        <v>1000</v>
      </c>
      <c r="D139" s="1677"/>
      <c r="E139" s="1679"/>
      <c r="F139" s="622">
        <v>1000</v>
      </c>
      <c r="G139" s="1677"/>
      <c r="H139" s="1223"/>
      <c r="I139" s="1678"/>
    </row>
    <row r="140" spans="2:9" ht="14.25" customHeight="1">
      <c r="B140" s="1675" t="s">
        <v>1231</v>
      </c>
      <c r="C140" s="1676">
        <f t="shared" si="35"/>
        <v>7</v>
      </c>
      <c r="D140" s="1677">
        <v>1</v>
      </c>
      <c r="E140" s="1677">
        <v>2</v>
      </c>
      <c r="F140" s="1678">
        <v>1</v>
      </c>
      <c r="G140" s="1677">
        <v>1</v>
      </c>
      <c r="H140" s="1223">
        <v>1</v>
      </c>
      <c r="I140" s="1678">
        <v>1</v>
      </c>
    </row>
    <row r="141" spans="2:9" ht="14.25" customHeight="1">
      <c r="B141" s="1675" t="s">
        <v>1232</v>
      </c>
      <c r="C141" s="1680">
        <f t="shared" si="35"/>
        <v>1287.5</v>
      </c>
      <c r="D141" s="1681">
        <v>934</v>
      </c>
      <c r="E141" s="1677">
        <v>41</v>
      </c>
      <c r="F141" s="1678">
        <v>121.5</v>
      </c>
      <c r="G141" s="1677">
        <v>39</v>
      </c>
      <c r="H141" s="1223">
        <v>120</v>
      </c>
      <c r="I141" s="1678">
        <v>32</v>
      </c>
    </row>
    <row r="142" spans="2:9" ht="14.25" customHeight="1">
      <c r="B142" s="1675" t="s">
        <v>1228</v>
      </c>
      <c r="C142" s="1680">
        <f t="shared" si="35"/>
        <v>1309</v>
      </c>
      <c r="D142" s="1681">
        <v>1097</v>
      </c>
      <c r="E142" s="1677">
        <v>0</v>
      </c>
      <c r="F142" s="1678">
        <v>0</v>
      </c>
      <c r="G142" s="1677">
        <v>0</v>
      </c>
      <c r="H142" s="1223">
        <v>212</v>
      </c>
      <c r="I142" s="1678">
        <v>0</v>
      </c>
    </row>
    <row r="143" spans="2:9" ht="14.25" customHeight="1">
      <c r="B143" s="1675" t="s">
        <v>1233</v>
      </c>
      <c r="C143" s="1676">
        <f t="shared" si="35"/>
        <v>31</v>
      </c>
      <c r="D143" s="1677">
        <v>1</v>
      </c>
      <c r="E143" s="1677">
        <v>30</v>
      </c>
      <c r="F143" s="1678"/>
      <c r="G143" s="1677"/>
      <c r="H143" s="1223"/>
      <c r="I143" s="1678"/>
    </row>
    <row r="144" spans="2:9" ht="14.25" customHeight="1">
      <c r="B144" s="1675" t="s">
        <v>1234</v>
      </c>
      <c r="C144" s="1676">
        <f t="shared" si="35"/>
        <v>240</v>
      </c>
      <c r="D144" s="1677">
        <v>24</v>
      </c>
      <c r="E144" s="1677">
        <v>216</v>
      </c>
      <c r="F144" s="1678"/>
      <c r="G144" s="1677"/>
      <c r="H144" s="1223"/>
      <c r="I144" s="1678"/>
    </row>
    <row r="145" spans="2:9" ht="14.25" customHeight="1">
      <c r="B145" s="1675" t="s">
        <v>1235</v>
      </c>
      <c r="C145" s="1676">
        <f t="shared" si="35"/>
        <v>500</v>
      </c>
      <c r="D145" s="1677">
        <v>500</v>
      </c>
      <c r="E145" s="1677">
        <v>0</v>
      </c>
      <c r="F145" s="1686"/>
      <c r="G145" s="1677"/>
      <c r="H145" s="1223"/>
      <c r="I145" s="1678"/>
    </row>
    <row r="146" spans="2:9" ht="14.25" customHeight="1"/>
    <row r="147" spans="2:9" ht="14.25" customHeight="1"/>
    <row r="148" spans="2:9" ht="14.25" customHeight="1">
      <c r="B148" s="1687" t="s">
        <v>1246</v>
      </c>
      <c r="C148" s="1216"/>
      <c r="D148" s="1216"/>
      <c r="E148" s="1216"/>
      <c r="F148" s="1216"/>
      <c r="G148" s="1216"/>
      <c r="H148" s="1216"/>
      <c r="I148" s="1217"/>
    </row>
    <row r="149" spans="2:9" ht="14.25" customHeight="1">
      <c r="B149" s="1667"/>
      <c r="C149" s="1668" t="s">
        <v>1</v>
      </c>
      <c r="D149" s="1669" t="s">
        <v>2</v>
      </c>
      <c r="E149" s="1669" t="s">
        <v>3</v>
      </c>
      <c r="F149" s="1669" t="s">
        <v>4</v>
      </c>
      <c r="G149" s="1669" t="s">
        <v>5</v>
      </c>
      <c r="H149" s="1670" t="s">
        <v>6</v>
      </c>
      <c r="I149" s="619" t="s">
        <v>7</v>
      </c>
    </row>
    <row r="150" spans="2:9" ht="14.25" customHeight="1">
      <c r="B150" s="620" t="s">
        <v>1223</v>
      </c>
      <c r="C150" s="621">
        <f t="shared" ref="C150:C164" si="36">SUM(D150:I150)</f>
        <v>38</v>
      </c>
      <c r="D150" s="621">
        <f t="shared" ref="D150:E150" si="37">D153+D156+D159+D162</f>
        <v>4</v>
      </c>
      <c r="E150" s="621">
        <f t="shared" si="37"/>
        <v>2</v>
      </c>
      <c r="F150" s="621">
        <f t="shared" ref="F150:I150" si="38">F153+F157+F159+F162</f>
        <v>2</v>
      </c>
      <c r="G150" s="621">
        <f t="shared" si="38"/>
        <v>27</v>
      </c>
      <c r="H150" s="621">
        <f t="shared" si="38"/>
        <v>2</v>
      </c>
      <c r="I150" s="621">
        <f t="shared" si="38"/>
        <v>1</v>
      </c>
    </row>
    <row r="151" spans="2:9" ht="14.25" customHeight="1">
      <c r="B151" s="1672" t="s">
        <v>1224</v>
      </c>
      <c r="C151" s="625">
        <f t="shared" si="36"/>
        <v>1064</v>
      </c>
      <c r="D151" s="1673">
        <f t="shared" ref="D151:I151" si="39">D154+D157+D160+D163</f>
        <v>485</v>
      </c>
      <c r="E151" s="1671">
        <f t="shared" si="39"/>
        <v>14</v>
      </c>
      <c r="F151" s="1671">
        <f t="shared" si="39"/>
        <v>46</v>
      </c>
      <c r="G151" s="1671">
        <f t="shared" si="39"/>
        <v>35</v>
      </c>
      <c r="H151" s="1671">
        <f t="shared" si="39"/>
        <v>482</v>
      </c>
      <c r="I151" s="1671">
        <f t="shared" si="39"/>
        <v>2</v>
      </c>
    </row>
    <row r="152" spans="2:9" ht="14.25" customHeight="1">
      <c r="B152" s="1674" t="s">
        <v>1225</v>
      </c>
      <c r="C152" s="625">
        <f t="shared" si="36"/>
        <v>2809</v>
      </c>
      <c r="D152" s="1673">
        <f t="shared" ref="D152:I152" si="40">D155+D158+D161+D164</f>
        <v>373</v>
      </c>
      <c r="E152" s="1671">
        <f t="shared" si="40"/>
        <v>0</v>
      </c>
      <c r="F152" s="1673">
        <f t="shared" si="40"/>
        <v>0</v>
      </c>
      <c r="G152" s="1671">
        <f t="shared" si="40"/>
        <v>750</v>
      </c>
      <c r="H152" s="1671">
        <f t="shared" si="40"/>
        <v>1686</v>
      </c>
      <c r="I152" s="1671">
        <f t="shared" si="40"/>
        <v>0</v>
      </c>
    </row>
    <row r="153" spans="2:9" ht="14.25" customHeight="1">
      <c r="B153" s="1691" t="s">
        <v>1226</v>
      </c>
      <c r="C153" s="624">
        <f t="shared" si="36"/>
        <v>0</v>
      </c>
      <c r="D153" s="1677"/>
      <c r="E153" s="1677"/>
      <c r="F153" s="1678"/>
      <c r="G153" s="1677"/>
      <c r="H153" s="1223"/>
      <c r="I153" s="1678"/>
    </row>
    <row r="154" spans="2:9" ht="14.25" customHeight="1">
      <c r="B154" s="1675" t="s">
        <v>1227</v>
      </c>
      <c r="C154" s="624">
        <f t="shared" si="36"/>
        <v>0</v>
      </c>
      <c r="D154" s="1677"/>
      <c r="E154" s="1677"/>
      <c r="F154" s="1678"/>
      <c r="G154" s="1677"/>
      <c r="H154" s="1223"/>
      <c r="I154" s="1678"/>
    </row>
    <row r="155" spans="2:9" ht="14.25" customHeight="1">
      <c r="B155" s="1675" t="s">
        <v>1228</v>
      </c>
      <c r="C155" s="624">
        <f t="shared" si="36"/>
        <v>0</v>
      </c>
      <c r="D155" s="1677"/>
      <c r="E155" s="1677"/>
      <c r="F155" s="1678"/>
      <c r="G155" s="1677"/>
      <c r="H155" s="1223"/>
      <c r="I155" s="1678"/>
    </row>
    <row r="156" spans="2:9" ht="14.25" customHeight="1">
      <c r="B156" s="1691" t="s">
        <v>1229</v>
      </c>
      <c r="C156" s="624">
        <f t="shared" si="36"/>
        <v>2</v>
      </c>
      <c r="D156" s="1677"/>
      <c r="E156" s="1677"/>
      <c r="F156" s="1678"/>
      <c r="G156" s="1677">
        <v>2</v>
      </c>
      <c r="H156" s="1223"/>
      <c r="I156" s="1678"/>
    </row>
    <row r="157" spans="2:9" ht="14.25" customHeight="1">
      <c r="B157" s="1675" t="s">
        <v>1230</v>
      </c>
      <c r="C157" s="624">
        <f t="shared" si="36"/>
        <v>24</v>
      </c>
      <c r="D157" s="1677"/>
      <c r="E157" s="1677"/>
      <c r="F157" s="1678"/>
      <c r="G157" s="1677">
        <v>24</v>
      </c>
      <c r="H157" s="1223"/>
      <c r="I157" s="1678"/>
    </row>
    <row r="158" spans="2:9" ht="14.25" customHeight="1">
      <c r="B158" s="1675" t="s">
        <v>1228</v>
      </c>
      <c r="C158" s="624">
        <f t="shared" si="36"/>
        <v>0</v>
      </c>
      <c r="D158" s="1677"/>
      <c r="E158" s="1679"/>
      <c r="F158" s="622"/>
      <c r="G158" s="1677">
        <v>0</v>
      </c>
      <c r="H158" s="1223"/>
      <c r="I158" s="1678"/>
    </row>
    <row r="159" spans="2:9" ht="14.25" customHeight="1">
      <c r="B159" s="1675" t="s">
        <v>1231</v>
      </c>
      <c r="C159" s="624">
        <f t="shared" si="36"/>
        <v>4</v>
      </c>
      <c r="D159" s="1677">
        <v>1</v>
      </c>
      <c r="E159" s="1677"/>
      <c r="F159" s="1678">
        <v>1</v>
      </c>
      <c r="G159" s="1677">
        <v>1</v>
      </c>
      <c r="H159" s="1223">
        <v>1</v>
      </c>
      <c r="I159" s="1678"/>
    </row>
    <row r="160" spans="2:9" ht="14.25" customHeight="1">
      <c r="B160" s="1675" t="s">
        <v>1232</v>
      </c>
      <c r="C160" s="627">
        <f t="shared" si="36"/>
        <v>528</v>
      </c>
      <c r="D160" s="1681">
        <v>7</v>
      </c>
      <c r="E160" s="1677"/>
      <c r="F160" s="1678">
        <v>40</v>
      </c>
      <c r="G160" s="1677">
        <v>1</v>
      </c>
      <c r="H160" s="1223">
        <v>480</v>
      </c>
      <c r="I160" s="1678"/>
    </row>
    <row r="161" spans="2:9" ht="14.25" customHeight="1">
      <c r="B161" s="1675" t="s">
        <v>1228</v>
      </c>
      <c r="C161" s="627">
        <f t="shared" si="36"/>
        <v>1686</v>
      </c>
      <c r="D161" s="1681">
        <v>0</v>
      </c>
      <c r="E161" s="1677"/>
      <c r="F161" s="1678">
        <v>0</v>
      </c>
      <c r="G161" s="1677">
        <v>0</v>
      </c>
      <c r="H161" s="1223">
        <v>1686</v>
      </c>
      <c r="I161" s="1678"/>
    </row>
    <row r="162" spans="2:9" ht="14.25" customHeight="1">
      <c r="B162" s="1675" t="s">
        <v>1233</v>
      </c>
      <c r="C162" s="624">
        <f t="shared" si="36"/>
        <v>10</v>
      </c>
      <c r="D162" s="1677">
        <v>3</v>
      </c>
      <c r="E162" s="1677">
        <v>2</v>
      </c>
      <c r="F162" s="1678">
        <v>1</v>
      </c>
      <c r="G162" s="1677">
        <v>2</v>
      </c>
      <c r="H162" s="1223">
        <v>1</v>
      </c>
      <c r="I162" s="1678">
        <v>1</v>
      </c>
    </row>
    <row r="163" spans="2:9" ht="14.25" customHeight="1">
      <c r="B163" s="1675" t="s">
        <v>1234</v>
      </c>
      <c r="C163" s="624">
        <f t="shared" si="36"/>
        <v>512</v>
      </c>
      <c r="D163" s="1677">
        <v>478</v>
      </c>
      <c r="E163" s="1677">
        <v>14</v>
      </c>
      <c r="F163" s="1678">
        <v>6</v>
      </c>
      <c r="G163" s="1677">
        <v>10</v>
      </c>
      <c r="H163" s="1223">
        <v>2</v>
      </c>
      <c r="I163" s="1678">
        <v>2</v>
      </c>
    </row>
    <row r="164" spans="2:9" ht="14.25" customHeight="1">
      <c r="B164" s="628" t="s">
        <v>1235</v>
      </c>
      <c r="C164" s="624">
        <f t="shared" si="36"/>
        <v>1123</v>
      </c>
      <c r="D164" s="1677">
        <v>373</v>
      </c>
      <c r="E164" s="1677">
        <v>0</v>
      </c>
      <c r="F164" s="1686">
        <v>0</v>
      </c>
      <c r="G164" s="1677">
        <v>750</v>
      </c>
      <c r="H164" s="1223">
        <v>0</v>
      </c>
      <c r="I164" s="1678">
        <v>0</v>
      </c>
    </row>
    <row r="165" spans="2:9" ht="14.25" customHeight="1"/>
    <row r="166" spans="2:9" ht="14.25" customHeight="1"/>
    <row r="167" spans="2:9" ht="14.25" customHeight="1">
      <c r="B167" s="1687" t="s">
        <v>1247</v>
      </c>
      <c r="C167" s="1216"/>
      <c r="D167" s="1216"/>
      <c r="E167" s="1216"/>
      <c r="F167" s="1216"/>
      <c r="G167" s="1216"/>
      <c r="H167" s="1216"/>
      <c r="I167" s="1217"/>
    </row>
    <row r="168" spans="2:9" ht="14.25" customHeight="1">
      <c r="B168" s="1667"/>
      <c r="C168" s="1668" t="s">
        <v>1</v>
      </c>
      <c r="D168" s="1669" t="s">
        <v>2</v>
      </c>
      <c r="E168" s="1669" t="s">
        <v>3</v>
      </c>
      <c r="F168" s="1669" t="s">
        <v>4</v>
      </c>
      <c r="G168" s="1669" t="s">
        <v>5</v>
      </c>
      <c r="H168" s="1670" t="s">
        <v>6</v>
      </c>
      <c r="I168" s="619" t="s">
        <v>7</v>
      </c>
    </row>
    <row r="169" spans="2:9" ht="14.25" customHeight="1">
      <c r="B169" s="620" t="s">
        <v>1223</v>
      </c>
      <c r="C169" s="621">
        <f t="shared" ref="C169:C183" si="41">SUM(D169:I169)</f>
        <v>33</v>
      </c>
      <c r="D169" s="621">
        <f t="shared" ref="D169:I169" si="42">D172+D175+D178+D181</f>
        <v>9</v>
      </c>
      <c r="E169" s="629">
        <f t="shared" si="42"/>
        <v>5</v>
      </c>
      <c r="F169" s="621">
        <f t="shared" si="42"/>
        <v>5</v>
      </c>
      <c r="G169" s="621">
        <f t="shared" si="42"/>
        <v>4</v>
      </c>
      <c r="H169" s="621">
        <f t="shared" si="42"/>
        <v>4</v>
      </c>
      <c r="I169" s="621">
        <f t="shared" si="42"/>
        <v>6</v>
      </c>
    </row>
    <row r="170" spans="2:9" ht="14.25" customHeight="1">
      <c r="B170" s="1672" t="s">
        <v>1224</v>
      </c>
      <c r="C170" s="625">
        <f t="shared" si="41"/>
        <v>1561.5</v>
      </c>
      <c r="D170" s="1673">
        <f t="shared" ref="D170:I170" si="43">D173+D176+D179+D182</f>
        <v>551.5</v>
      </c>
      <c r="E170" s="1692">
        <f t="shared" si="43"/>
        <v>304</v>
      </c>
      <c r="F170" s="1671">
        <f t="shared" si="43"/>
        <v>217</v>
      </c>
      <c r="G170" s="1671">
        <f t="shared" si="43"/>
        <v>174</v>
      </c>
      <c r="H170" s="1671">
        <f t="shared" si="43"/>
        <v>138</v>
      </c>
      <c r="I170" s="1671">
        <f t="shared" si="43"/>
        <v>177</v>
      </c>
    </row>
    <row r="171" spans="2:9" ht="14.25" customHeight="1">
      <c r="B171" s="1674" t="s">
        <v>1225</v>
      </c>
      <c r="C171" s="625">
        <f t="shared" si="41"/>
        <v>3138</v>
      </c>
      <c r="D171" s="1673">
        <f t="shared" ref="D171:I171" si="44">D174+D177+D180+D183</f>
        <v>3138</v>
      </c>
      <c r="E171" s="1692">
        <f t="shared" si="44"/>
        <v>0</v>
      </c>
      <c r="F171" s="1671">
        <f t="shared" si="44"/>
        <v>0</v>
      </c>
      <c r="G171" s="1671">
        <f t="shared" si="44"/>
        <v>0</v>
      </c>
      <c r="H171" s="1671">
        <f t="shared" si="44"/>
        <v>0</v>
      </c>
      <c r="I171" s="1671">
        <f t="shared" si="44"/>
        <v>0</v>
      </c>
    </row>
    <row r="172" spans="2:9" ht="14.25" customHeight="1">
      <c r="B172" s="1691" t="s">
        <v>1226</v>
      </c>
      <c r="C172" s="624">
        <f t="shared" si="41"/>
        <v>0</v>
      </c>
      <c r="D172" s="1677"/>
      <c r="E172" s="1693"/>
      <c r="F172" s="1678"/>
      <c r="G172" s="1677"/>
      <c r="H172" s="1223"/>
      <c r="I172" s="1678"/>
    </row>
    <row r="173" spans="2:9" ht="14.25" customHeight="1">
      <c r="B173" s="1675" t="s">
        <v>1227</v>
      </c>
      <c r="C173" s="624">
        <f t="shared" si="41"/>
        <v>0</v>
      </c>
      <c r="D173" s="1677"/>
      <c r="E173" s="1693"/>
      <c r="F173" s="1678"/>
      <c r="G173" s="1677"/>
      <c r="H173" s="1223"/>
      <c r="I173" s="1678"/>
    </row>
    <row r="174" spans="2:9" ht="14.25" customHeight="1">
      <c r="B174" s="1675" t="s">
        <v>1228</v>
      </c>
      <c r="C174" s="624">
        <f t="shared" si="41"/>
        <v>0</v>
      </c>
      <c r="D174" s="1677"/>
      <c r="E174" s="1693"/>
      <c r="F174" s="1678"/>
      <c r="G174" s="1677"/>
      <c r="H174" s="1223"/>
      <c r="I174" s="1678"/>
    </row>
    <row r="175" spans="2:9" ht="14.25" customHeight="1">
      <c r="B175" s="1691" t="s">
        <v>1229</v>
      </c>
      <c r="C175" s="624">
        <f t="shared" si="41"/>
        <v>0</v>
      </c>
      <c r="D175" s="1677"/>
      <c r="E175" s="1693"/>
      <c r="F175" s="1678"/>
      <c r="G175" s="1677"/>
      <c r="H175" s="1223"/>
      <c r="I175" s="1678"/>
    </row>
    <row r="176" spans="2:9" ht="14.25" customHeight="1">
      <c r="B176" s="1675" t="s">
        <v>1230</v>
      </c>
      <c r="C176" s="624">
        <f t="shared" si="41"/>
        <v>0</v>
      </c>
      <c r="D176" s="1677"/>
      <c r="E176" s="1693"/>
      <c r="F176" s="1678"/>
      <c r="G176" s="1677"/>
      <c r="H176" s="1223"/>
      <c r="I176" s="1678"/>
    </row>
    <row r="177" spans="2:9" ht="14.25" customHeight="1">
      <c r="B177" s="1675" t="s">
        <v>1228</v>
      </c>
      <c r="C177" s="624">
        <f t="shared" si="41"/>
        <v>0</v>
      </c>
      <c r="D177" s="1677"/>
      <c r="E177" s="1693"/>
      <c r="F177" s="1678"/>
      <c r="G177" s="1677"/>
      <c r="H177" s="1223"/>
      <c r="I177" s="1678"/>
    </row>
    <row r="178" spans="2:9" ht="14.25" customHeight="1">
      <c r="B178" s="1675" t="s">
        <v>1231</v>
      </c>
      <c r="C178" s="624">
        <f t="shared" si="41"/>
        <v>16</v>
      </c>
      <c r="D178" s="1677">
        <v>4</v>
      </c>
      <c r="E178" s="1693">
        <v>3</v>
      </c>
      <c r="F178" s="1678">
        <v>2</v>
      </c>
      <c r="G178" s="1677">
        <v>2</v>
      </c>
      <c r="H178" s="1223">
        <v>2</v>
      </c>
      <c r="I178" s="1678">
        <v>3</v>
      </c>
    </row>
    <row r="179" spans="2:9" ht="14.25" customHeight="1">
      <c r="B179" s="1675" t="s">
        <v>1232</v>
      </c>
      <c r="C179" s="627">
        <f t="shared" si="41"/>
        <v>1193.5</v>
      </c>
      <c r="D179" s="1681">
        <v>313.5</v>
      </c>
      <c r="E179" s="1693">
        <v>268</v>
      </c>
      <c r="F179" s="1678">
        <v>180</v>
      </c>
      <c r="G179" s="1677">
        <v>156</v>
      </c>
      <c r="H179" s="1223">
        <v>120</v>
      </c>
      <c r="I179" s="1678">
        <v>156</v>
      </c>
    </row>
    <row r="180" spans="2:9" ht="14.25" customHeight="1">
      <c r="B180" s="1675" t="s">
        <v>1228</v>
      </c>
      <c r="C180" s="627">
        <f t="shared" si="41"/>
        <v>590</v>
      </c>
      <c r="D180" s="1681">
        <v>590</v>
      </c>
      <c r="E180" s="1693">
        <v>0</v>
      </c>
      <c r="F180" s="1678">
        <v>0</v>
      </c>
      <c r="G180" s="1677">
        <v>0</v>
      </c>
      <c r="H180" s="1223">
        <v>0</v>
      </c>
      <c r="I180" s="1678">
        <v>0</v>
      </c>
    </row>
    <row r="181" spans="2:9" ht="14.25" customHeight="1">
      <c r="B181" s="1675" t="s">
        <v>1233</v>
      </c>
      <c r="C181" s="624">
        <f t="shared" si="41"/>
        <v>17</v>
      </c>
      <c r="D181" s="1677">
        <v>5</v>
      </c>
      <c r="E181" s="1693">
        <v>2</v>
      </c>
      <c r="F181" s="1678">
        <v>3</v>
      </c>
      <c r="G181" s="1677">
        <v>2</v>
      </c>
      <c r="H181" s="1223">
        <v>2</v>
      </c>
      <c r="I181" s="1678">
        <v>3</v>
      </c>
    </row>
    <row r="182" spans="2:9" ht="14.25" customHeight="1">
      <c r="B182" s="1675" t="s">
        <v>1234</v>
      </c>
      <c r="C182" s="624">
        <f t="shared" si="41"/>
        <v>368</v>
      </c>
      <c r="D182" s="1677">
        <v>238</v>
      </c>
      <c r="E182" s="1693">
        <v>36</v>
      </c>
      <c r="F182" s="1678">
        <v>37</v>
      </c>
      <c r="G182" s="1677">
        <v>18</v>
      </c>
      <c r="H182" s="1223">
        <v>18</v>
      </c>
      <c r="I182" s="1678">
        <v>21</v>
      </c>
    </row>
    <row r="183" spans="2:9" ht="14.25" customHeight="1">
      <c r="B183" s="628" t="s">
        <v>1235</v>
      </c>
      <c r="C183" s="624">
        <f t="shared" si="41"/>
        <v>2548</v>
      </c>
      <c r="D183" s="1677">
        <v>2548</v>
      </c>
      <c r="E183" s="1693">
        <v>0</v>
      </c>
      <c r="F183" s="1678">
        <v>0</v>
      </c>
      <c r="G183" s="1677">
        <v>0</v>
      </c>
      <c r="H183" s="1223">
        <v>0</v>
      </c>
      <c r="I183" s="1678">
        <v>0</v>
      </c>
    </row>
    <row r="184" spans="2:9" ht="14.25" customHeight="1">
      <c r="E184" s="130"/>
      <c r="F184" s="130"/>
    </row>
    <row r="185" spans="2:9" ht="14.25" customHeight="1">
      <c r="E185" s="130"/>
      <c r="F185" s="130"/>
    </row>
    <row r="186" spans="2:9" ht="14.25" customHeight="1">
      <c r="B186" s="1687" t="s">
        <v>1248</v>
      </c>
      <c r="C186" s="1216"/>
      <c r="D186" s="1216"/>
      <c r="E186" s="1216"/>
      <c r="F186" s="1216"/>
      <c r="G186" s="1216"/>
      <c r="H186" s="1216"/>
      <c r="I186" s="1217"/>
    </row>
    <row r="187" spans="2:9" ht="14.25" customHeight="1">
      <c r="B187" s="1667"/>
      <c r="C187" s="1668" t="s">
        <v>1</v>
      </c>
      <c r="D187" s="1669" t="s">
        <v>2</v>
      </c>
      <c r="E187" s="1669" t="s">
        <v>3</v>
      </c>
      <c r="F187" s="1669" t="s">
        <v>4</v>
      </c>
      <c r="G187" s="1669" t="s">
        <v>5</v>
      </c>
      <c r="H187" s="1670" t="s">
        <v>6</v>
      </c>
      <c r="I187" s="619" t="s">
        <v>7</v>
      </c>
    </row>
    <row r="188" spans="2:9" ht="14.25" customHeight="1">
      <c r="B188" s="620" t="s">
        <v>1239</v>
      </c>
      <c r="C188" s="621">
        <f t="shared" ref="C188:C190" si="45">D188+E188+F188+G188+H188+I188</f>
        <v>110</v>
      </c>
      <c r="D188" s="621">
        <f t="shared" ref="D188:I188" si="46">D131+D150+D169</f>
        <v>15</v>
      </c>
      <c r="E188" s="621">
        <f t="shared" si="46"/>
        <v>39</v>
      </c>
      <c r="F188" s="621">
        <f t="shared" si="46"/>
        <v>9</v>
      </c>
      <c r="G188" s="621">
        <f t="shared" si="46"/>
        <v>32</v>
      </c>
      <c r="H188" s="621">
        <f t="shared" si="46"/>
        <v>7</v>
      </c>
      <c r="I188" s="621">
        <f t="shared" si="46"/>
        <v>8</v>
      </c>
    </row>
    <row r="189" spans="2:9" ht="14.25" customHeight="1">
      <c r="B189" s="1674" t="s">
        <v>1224</v>
      </c>
      <c r="C189" s="625">
        <f t="shared" si="45"/>
        <v>4369</v>
      </c>
      <c r="D189" s="1673">
        <f t="shared" ref="D189:I189" si="47">D132+D151+D170</f>
        <v>1994.5</v>
      </c>
      <c r="E189" s="1673">
        <f t="shared" si="47"/>
        <v>575</v>
      </c>
      <c r="F189" s="1673">
        <f t="shared" si="47"/>
        <v>600.5</v>
      </c>
      <c r="G189" s="1673">
        <f t="shared" si="47"/>
        <v>248</v>
      </c>
      <c r="H189" s="1673">
        <f t="shared" si="47"/>
        <v>740</v>
      </c>
      <c r="I189" s="1673">
        <f t="shared" si="47"/>
        <v>211</v>
      </c>
    </row>
    <row r="190" spans="2:9" ht="14.25" customHeight="1">
      <c r="B190" s="1674" t="s">
        <v>1240</v>
      </c>
      <c r="C190" s="625">
        <f t="shared" si="45"/>
        <v>8756</v>
      </c>
      <c r="D190" s="1673">
        <f t="shared" ref="D190:I190" si="48">D133+D152+D171</f>
        <v>5108</v>
      </c>
      <c r="E190" s="1673">
        <f t="shared" si="48"/>
        <v>0</v>
      </c>
      <c r="F190" s="1673">
        <f t="shared" si="48"/>
        <v>1000</v>
      </c>
      <c r="G190" s="1673">
        <f t="shared" si="48"/>
        <v>750</v>
      </c>
      <c r="H190" s="1673">
        <f t="shared" si="48"/>
        <v>1898</v>
      </c>
      <c r="I190" s="1673">
        <f t="shared" si="48"/>
        <v>0</v>
      </c>
    </row>
    <row r="191" spans="2:9" ht="14.25" customHeight="1">
      <c r="E191" s="130"/>
      <c r="F191" s="130"/>
    </row>
    <row r="192" spans="2:9" ht="14.25" customHeight="1">
      <c r="E192" s="130"/>
      <c r="F192" s="130"/>
    </row>
    <row r="193" spans="2:9" ht="14.25" customHeight="1">
      <c r="B193" s="1687" t="s">
        <v>1249</v>
      </c>
      <c r="C193" s="1216"/>
      <c r="D193" s="1216"/>
      <c r="E193" s="1216"/>
      <c r="F193" s="1216"/>
      <c r="G193" s="1216"/>
      <c r="H193" s="1216"/>
      <c r="I193" s="1217"/>
    </row>
    <row r="194" spans="2:9" ht="14.25" customHeight="1">
      <c r="B194" s="1694" t="s">
        <v>1250</v>
      </c>
      <c r="C194" s="1668" t="s">
        <v>1</v>
      </c>
      <c r="D194" s="1669" t="s">
        <v>2</v>
      </c>
      <c r="E194" s="1669" t="s">
        <v>3</v>
      </c>
      <c r="F194" s="1669" t="s">
        <v>4</v>
      </c>
      <c r="G194" s="1669" t="s">
        <v>5</v>
      </c>
      <c r="H194" s="1670" t="s">
        <v>6</v>
      </c>
      <c r="I194" s="619" t="s">
        <v>7</v>
      </c>
    </row>
    <row r="195" spans="2:9" ht="14.25" customHeight="1">
      <c r="B195" s="630" t="s">
        <v>1251</v>
      </c>
      <c r="C195" s="621">
        <f t="shared" ref="C195:C199" si="49">D195+E195+F195+G195+H195+I195</f>
        <v>0</v>
      </c>
      <c r="D195" s="621">
        <f t="shared" ref="D195:I195" si="50">D172+D153+D134</f>
        <v>0</v>
      </c>
      <c r="E195" s="621">
        <f t="shared" si="50"/>
        <v>0</v>
      </c>
      <c r="F195" s="621">
        <f t="shared" si="50"/>
        <v>0</v>
      </c>
      <c r="G195" s="621">
        <f t="shared" si="50"/>
        <v>0</v>
      </c>
      <c r="H195" s="621">
        <f t="shared" si="50"/>
        <v>0</v>
      </c>
      <c r="I195" s="621">
        <f t="shared" si="50"/>
        <v>0</v>
      </c>
    </row>
    <row r="196" spans="2:9" ht="14.25" customHeight="1">
      <c r="B196" s="1695" t="s">
        <v>1252</v>
      </c>
      <c r="C196" s="621">
        <f t="shared" si="49"/>
        <v>3</v>
      </c>
      <c r="D196" s="621">
        <f t="shared" ref="D196:I196" si="51">D175+D156+D137</f>
        <v>0</v>
      </c>
      <c r="E196" s="621">
        <f t="shared" si="51"/>
        <v>0</v>
      </c>
      <c r="F196" s="621">
        <f t="shared" si="51"/>
        <v>1</v>
      </c>
      <c r="G196" s="621">
        <f t="shared" si="51"/>
        <v>2</v>
      </c>
      <c r="H196" s="621">
        <f t="shared" si="51"/>
        <v>0</v>
      </c>
      <c r="I196" s="621">
        <f t="shared" si="51"/>
        <v>0</v>
      </c>
    </row>
    <row r="197" spans="2:9" ht="14.25" customHeight="1">
      <c r="B197" s="1695" t="s">
        <v>1253</v>
      </c>
      <c r="C197" s="621">
        <f t="shared" si="49"/>
        <v>27</v>
      </c>
      <c r="D197" s="621">
        <f t="shared" ref="D197:I197" si="52">D178+D159+D140</f>
        <v>6</v>
      </c>
      <c r="E197" s="621">
        <f t="shared" si="52"/>
        <v>5</v>
      </c>
      <c r="F197" s="621">
        <f t="shared" si="52"/>
        <v>4</v>
      </c>
      <c r="G197" s="621">
        <f t="shared" si="52"/>
        <v>4</v>
      </c>
      <c r="H197" s="621">
        <f t="shared" si="52"/>
        <v>4</v>
      </c>
      <c r="I197" s="621">
        <f t="shared" si="52"/>
        <v>4</v>
      </c>
    </row>
    <row r="198" spans="2:9" ht="14.25" customHeight="1">
      <c r="B198" s="1695" t="s">
        <v>1254</v>
      </c>
      <c r="C198" s="621">
        <f t="shared" si="49"/>
        <v>58</v>
      </c>
      <c r="D198" s="621">
        <f t="shared" ref="D198:I198" si="53">D181+D162+D143</f>
        <v>9</v>
      </c>
      <c r="E198" s="621">
        <f t="shared" si="53"/>
        <v>34</v>
      </c>
      <c r="F198" s="621">
        <f t="shared" si="53"/>
        <v>4</v>
      </c>
      <c r="G198" s="621">
        <f t="shared" si="53"/>
        <v>4</v>
      </c>
      <c r="H198" s="621">
        <f t="shared" si="53"/>
        <v>3</v>
      </c>
      <c r="I198" s="621">
        <f t="shared" si="53"/>
        <v>4</v>
      </c>
    </row>
    <row r="199" spans="2:9" ht="14.25" customHeight="1">
      <c r="B199" s="1674" t="s">
        <v>1255</v>
      </c>
      <c r="C199" s="621">
        <f t="shared" si="49"/>
        <v>88</v>
      </c>
      <c r="D199" s="621">
        <f t="shared" ref="D199:I199" si="54">SUM(D195:D198)</f>
        <v>15</v>
      </c>
      <c r="E199" s="621">
        <f t="shared" si="54"/>
        <v>39</v>
      </c>
      <c r="F199" s="621">
        <f t="shared" si="54"/>
        <v>9</v>
      </c>
      <c r="G199" s="621">
        <f t="shared" si="54"/>
        <v>10</v>
      </c>
      <c r="H199" s="621">
        <f t="shared" si="54"/>
        <v>7</v>
      </c>
      <c r="I199" s="621">
        <f t="shared" si="54"/>
        <v>8</v>
      </c>
    </row>
    <row r="200" spans="2:9" ht="14.25" customHeight="1">
      <c r="E200" s="130"/>
      <c r="F200" s="130"/>
    </row>
    <row r="201" spans="2:9" ht="14.25" customHeight="1">
      <c r="E201" s="130"/>
      <c r="F201" s="130"/>
    </row>
    <row r="202" spans="2:9" ht="14.25" customHeight="1">
      <c r="B202" s="1696" t="s">
        <v>1256</v>
      </c>
      <c r="C202" s="1216"/>
      <c r="D202" s="1216"/>
      <c r="E202" s="1216"/>
      <c r="F202" s="1216"/>
      <c r="G202" s="1216"/>
      <c r="H202" s="1216"/>
      <c r="I202" s="1217"/>
    </row>
    <row r="203" spans="2:9" ht="14.25" customHeight="1">
      <c r="B203" s="1697"/>
      <c r="C203" s="1698" t="s">
        <v>1</v>
      </c>
      <c r="D203" s="1699" t="s">
        <v>2</v>
      </c>
      <c r="E203" s="1699" t="s">
        <v>3</v>
      </c>
      <c r="F203" s="1699" t="s">
        <v>4</v>
      </c>
      <c r="G203" s="1699" t="s">
        <v>5</v>
      </c>
      <c r="H203" s="1700" t="s">
        <v>6</v>
      </c>
      <c r="I203" s="631" t="s">
        <v>7</v>
      </c>
    </row>
    <row r="204" spans="2:9" ht="14.25" customHeight="1">
      <c r="B204" s="632" t="s">
        <v>1223</v>
      </c>
      <c r="C204" s="633">
        <f t="shared" ref="C204:C218" si="55">SUM(D204:I204)</f>
        <v>12</v>
      </c>
      <c r="D204" s="633">
        <f t="shared" ref="D204:I204" si="56">D207+D210+D213+D216</f>
        <v>4</v>
      </c>
      <c r="E204" s="633">
        <f t="shared" si="56"/>
        <v>8</v>
      </c>
      <c r="F204" s="633">
        <f t="shared" si="56"/>
        <v>0</v>
      </c>
      <c r="G204" s="633">
        <f t="shared" si="56"/>
        <v>0</v>
      </c>
      <c r="H204" s="633">
        <f t="shared" si="56"/>
        <v>0</v>
      </c>
      <c r="I204" s="633">
        <f t="shared" si="56"/>
        <v>0</v>
      </c>
    </row>
    <row r="205" spans="2:9" ht="14.25" customHeight="1">
      <c r="B205" s="1701" t="s">
        <v>1224</v>
      </c>
      <c r="C205" s="634">
        <f t="shared" si="55"/>
        <v>368.5</v>
      </c>
      <c r="D205" s="1702">
        <f t="shared" ref="D205:I205" si="57">D208+D211+D214+D217</f>
        <v>141.5</v>
      </c>
      <c r="E205" s="1703">
        <f t="shared" si="57"/>
        <v>227</v>
      </c>
      <c r="F205" s="1703">
        <f t="shared" si="57"/>
        <v>0</v>
      </c>
      <c r="G205" s="1703">
        <f t="shared" si="57"/>
        <v>0</v>
      </c>
      <c r="H205" s="1703">
        <f t="shared" si="57"/>
        <v>0</v>
      </c>
      <c r="I205" s="1703">
        <f t="shared" si="57"/>
        <v>0</v>
      </c>
    </row>
    <row r="206" spans="2:9" ht="14.25" customHeight="1">
      <c r="B206" s="1704" t="s">
        <v>1225</v>
      </c>
      <c r="C206" s="635">
        <f t="shared" si="55"/>
        <v>4010</v>
      </c>
      <c r="D206" s="1705">
        <f t="shared" ref="D206:I206" si="58">D209+D212+D215+D218</f>
        <v>4010</v>
      </c>
      <c r="E206" s="1703">
        <f t="shared" si="58"/>
        <v>0</v>
      </c>
      <c r="F206" s="1703">
        <f t="shared" si="58"/>
        <v>0</v>
      </c>
      <c r="G206" s="1703">
        <f t="shared" si="58"/>
        <v>0</v>
      </c>
      <c r="H206" s="1703">
        <f t="shared" si="58"/>
        <v>0</v>
      </c>
      <c r="I206" s="1703">
        <f t="shared" si="58"/>
        <v>0</v>
      </c>
    </row>
    <row r="207" spans="2:9" ht="14.25" customHeight="1">
      <c r="B207" s="1706" t="s">
        <v>1226</v>
      </c>
      <c r="C207" s="636">
        <f t="shared" si="55"/>
        <v>0</v>
      </c>
      <c r="D207" s="638"/>
      <c r="E207" s="638"/>
      <c r="F207" s="1707"/>
      <c r="G207" s="638"/>
      <c r="H207" s="1707"/>
      <c r="I207" s="1707"/>
    </row>
    <row r="208" spans="2:9" ht="14.25" customHeight="1">
      <c r="B208" s="1706" t="s">
        <v>1227</v>
      </c>
      <c r="C208" s="636">
        <f t="shared" si="55"/>
        <v>0</v>
      </c>
      <c r="D208" s="638"/>
      <c r="E208" s="638"/>
      <c r="F208" s="1707"/>
      <c r="G208" s="638"/>
      <c r="H208" s="1707"/>
      <c r="I208" s="1707"/>
    </row>
    <row r="209" spans="1:10" ht="14.25" customHeight="1">
      <c r="B209" s="1706" t="s">
        <v>1228</v>
      </c>
      <c r="C209" s="636">
        <f t="shared" si="55"/>
        <v>0</v>
      </c>
      <c r="D209" s="638"/>
      <c r="E209" s="638"/>
      <c r="F209" s="1707"/>
      <c r="G209" s="638"/>
      <c r="H209" s="1707"/>
      <c r="I209" s="1707"/>
    </row>
    <row r="210" spans="1:10" ht="14.25" customHeight="1">
      <c r="A210" s="1708"/>
      <c r="B210" s="1706" t="s">
        <v>1229</v>
      </c>
      <c r="C210" s="636">
        <f t="shared" si="55"/>
        <v>0</v>
      </c>
      <c r="D210" s="638"/>
      <c r="E210" s="638"/>
      <c r="F210" s="638"/>
      <c r="G210" s="638"/>
      <c r="H210" s="638"/>
      <c r="I210" s="638"/>
      <c r="J210" s="1708"/>
    </row>
    <row r="211" spans="1:10" ht="14.25" customHeight="1">
      <c r="B211" s="1706" t="s">
        <v>1230</v>
      </c>
      <c r="C211" s="636">
        <f t="shared" si="55"/>
        <v>0</v>
      </c>
      <c r="D211" s="638"/>
      <c r="E211" s="638"/>
      <c r="F211" s="1707"/>
      <c r="G211" s="638"/>
      <c r="H211" s="1707"/>
      <c r="I211" s="1707"/>
    </row>
    <row r="212" spans="1:10" ht="14.25" customHeight="1">
      <c r="B212" s="1706" t="s">
        <v>1228</v>
      </c>
      <c r="C212" s="636">
        <f t="shared" si="55"/>
        <v>0</v>
      </c>
      <c r="D212" s="638"/>
      <c r="E212" s="637"/>
      <c r="F212" s="459"/>
      <c r="G212" s="638"/>
      <c r="H212" s="1707"/>
      <c r="I212" s="1707"/>
    </row>
    <row r="213" spans="1:10" ht="14.25" customHeight="1">
      <c r="B213" s="1706" t="s">
        <v>1231</v>
      </c>
      <c r="C213" s="636">
        <f t="shared" si="55"/>
        <v>2</v>
      </c>
      <c r="D213" s="638">
        <v>2</v>
      </c>
      <c r="E213" s="638"/>
      <c r="F213" s="1707"/>
      <c r="G213" s="638"/>
      <c r="H213" s="1707"/>
      <c r="I213" s="1707"/>
    </row>
    <row r="214" spans="1:10" ht="14.25" customHeight="1">
      <c r="B214" s="1706" t="s">
        <v>1232</v>
      </c>
      <c r="C214" s="639">
        <f t="shared" si="55"/>
        <v>132.5</v>
      </c>
      <c r="D214" s="1709">
        <v>132.5</v>
      </c>
      <c r="E214" s="638"/>
      <c r="F214" s="1707"/>
      <c r="G214" s="638"/>
      <c r="H214" s="1707"/>
      <c r="I214" s="1707"/>
    </row>
    <row r="215" spans="1:10" ht="14.25" customHeight="1">
      <c r="B215" s="1706" t="s">
        <v>1228</v>
      </c>
      <c r="C215" s="639">
        <f t="shared" si="55"/>
        <v>2487</v>
      </c>
      <c r="D215" s="1710">
        <v>2487</v>
      </c>
      <c r="E215" s="638"/>
      <c r="F215" s="1707"/>
      <c r="G215" s="638"/>
      <c r="H215" s="1707"/>
      <c r="I215" s="1707"/>
    </row>
    <row r="216" spans="1:10" ht="14.25" customHeight="1">
      <c r="B216" s="1706" t="s">
        <v>1233</v>
      </c>
      <c r="C216" s="636">
        <f t="shared" si="55"/>
        <v>10</v>
      </c>
      <c r="D216" s="638">
        <v>2</v>
      </c>
      <c r="E216" s="638">
        <v>8</v>
      </c>
      <c r="F216" s="1707"/>
      <c r="G216" s="638"/>
      <c r="H216" s="1707"/>
      <c r="I216" s="1707"/>
    </row>
    <row r="217" spans="1:10" ht="14.25" customHeight="1">
      <c r="B217" s="1706" t="s">
        <v>1234</v>
      </c>
      <c r="C217" s="636">
        <f t="shared" si="55"/>
        <v>236</v>
      </c>
      <c r="D217" s="638">
        <v>9</v>
      </c>
      <c r="E217" s="638">
        <v>227</v>
      </c>
      <c r="F217" s="1707"/>
      <c r="G217" s="638"/>
      <c r="H217" s="1707"/>
      <c r="I217" s="1707"/>
    </row>
    <row r="218" spans="1:10" ht="14.25" customHeight="1">
      <c r="B218" s="640" t="s">
        <v>1235</v>
      </c>
      <c r="C218" s="636">
        <f t="shared" si="55"/>
        <v>1523</v>
      </c>
      <c r="D218" s="638">
        <v>1523</v>
      </c>
      <c r="E218" s="638">
        <v>0</v>
      </c>
      <c r="F218" s="1707"/>
      <c r="G218" s="638"/>
      <c r="H218" s="1707"/>
      <c r="I218" s="1707"/>
    </row>
    <row r="219" spans="1:10" ht="14.25" customHeight="1">
      <c r="E219" s="130"/>
      <c r="F219" s="130"/>
    </row>
    <row r="220" spans="1:10" ht="14.25" customHeight="1">
      <c r="E220" s="130"/>
      <c r="F220" s="130"/>
    </row>
    <row r="221" spans="1:10" ht="14.25" customHeight="1">
      <c r="B221" s="1696" t="s">
        <v>1257</v>
      </c>
      <c r="C221" s="1216"/>
      <c r="D221" s="1216"/>
      <c r="E221" s="1216"/>
      <c r="F221" s="1216"/>
      <c r="G221" s="1216"/>
      <c r="H221" s="1216"/>
      <c r="I221" s="1217"/>
    </row>
    <row r="222" spans="1:10" ht="14.25" customHeight="1">
      <c r="B222" s="1697"/>
      <c r="C222" s="1698" t="s">
        <v>1</v>
      </c>
      <c r="D222" s="1699" t="s">
        <v>2</v>
      </c>
      <c r="E222" s="1699" t="s">
        <v>3</v>
      </c>
      <c r="F222" s="1699" t="s">
        <v>4</v>
      </c>
      <c r="G222" s="1699" t="s">
        <v>5</v>
      </c>
      <c r="H222" s="1700" t="s">
        <v>6</v>
      </c>
      <c r="I222" s="631" t="s">
        <v>7</v>
      </c>
    </row>
    <row r="223" spans="1:10" ht="14.25" customHeight="1">
      <c r="B223" s="632" t="s">
        <v>1223</v>
      </c>
      <c r="C223" s="633">
        <f t="shared" ref="C223:C237" si="59">SUM(D223:I223)</f>
        <v>9</v>
      </c>
      <c r="D223" s="633">
        <f t="shared" ref="D223:I223" si="60">D226+D229+D232+D235</f>
        <v>1</v>
      </c>
      <c r="E223" s="633">
        <f t="shared" si="60"/>
        <v>3</v>
      </c>
      <c r="F223" s="633">
        <f t="shared" si="60"/>
        <v>2</v>
      </c>
      <c r="G223" s="633">
        <f t="shared" si="60"/>
        <v>1</v>
      </c>
      <c r="H223" s="633">
        <f t="shared" si="60"/>
        <v>1</v>
      </c>
      <c r="I223" s="633">
        <f t="shared" si="60"/>
        <v>1</v>
      </c>
    </row>
    <row r="224" spans="1:10" ht="14.25" customHeight="1">
      <c r="B224" s="1701" t="s">
        <v>1224</v>
      </c>
      <c r="C224" s="635">
        <f t="shared" si="59"/>
        <v>683</v>
      </c>
      <c r="D224" s="1705">
        <f t="shared" ref="D224:I224" si="61">D227+D230+D233+D236</f>
        <v>74</v>
      </c>
      <c r="E224" s="1703">
        <f t="shared" si="61"/>
        <v>282</v>
      </c>
      <c r="F224" s="1703">
        <f t="shared" si="61"/>
        <v>125</v>
      </c>
      <c r="G224" s="1703">
        <f t="shared" si="61"/>
        <v>78</v>
      </c>
      <c r="H224" s="1703">
        <f t="shared" si="61"/>
        <v>60</v>
      </c>
      <c r="I224" s="1703">
        <f t="shared" si="61"/>
        <v>64</v>
      </c>
    </row>
    <row r="225" spans="2:9" ht="14.25" customHeight="1">
      <c r="B225" s="1704" t="s">
        <v>1225</v>
      </c>
      <c r="C225" s="635">
        <f t="shared" si="59"/>
        <v>754</v>
      </c>
      <c r="D225" s="1705">
        <f t="shared" ref="D225:I225" si="62">D228+D231+D234+D237</f>
        <v>0</v>
      </c>
      <c r="E225" s="1703">
        <f t="shared" si="62"/>
        <v>754</v>
      </c>
      <c r="F225" s="1703">
        <f t="shared" si="62"/>
        <v>0</v>
      </c>
      <c r="G225" s="1703">
        <f t="shared" si="62"/>
        <v>0</v>
      </c>
      <c r="H225" s="1703">
        <f t="shared" si="62"/>
        <v>0</v>
      </c>
      <c r="I225" s="1703">
        <f t="shared" si="62"/>
        <v>0</v>
      </c>
    </row>
    <row r="226" spans="2:9" ht="14.25" customHeight="1">
      <c r="B226" s="640" t="s">
        <v>1226</v>
      </c>
      <c r="C226" s="641">
        <f t="shared" si="59"/>
        <v>0</v>
      </c>
      <c r="D226" s="637"/>
      <c r="E226" s="637"/>
      <c r="F226" s="459"/>
      <c r="G226" s="637"/>
      <c r="H226" s="459"/>
      <c r="I226" s="459"/>
    </row>
    <row r="227" spans="2:9" ht="14.25" customHeight="1">
      <c r="B227" s="640" t="s">
        <v>1227</v>
      </c>
      <c r="C227" s="641">
        <f t="shared" si="59"/>
        <v>0</v>
      </c>
      <c r="D227" s="637"/>
      <c r="E227" s="637"/>
      <c r="F227" s="459"/>
      <c r="G227" s="637"/>
      <c r="H227" s="459"/>
      <c r="I227" s="459"/>
    </row>
    <row r="228" spans="2:9" ht="14.25" customHeight="1">
      <c r="B228" s="640" t="s">
        <v>1228</v>
      </c>
      <c r="C228" s="641">
        <f t="shared" si="59"/>
        <v>0</v>
      </c>
      <c r="D228" s="637"/>
      <c r="E228" s="637"/>
      <c r="F228" s="459"/>
      <c r="G228" s="637"/>
      <c r="H228" s="459"/>
      <c r="I228" s="459"/>
    </row>
    <row r="229" spans="2:9" ht="14.25" customHeight="1">
      <c r="B229" s="640" t="s">
        <v>1229</v>
      </c>
      <c r="C229" s="641">
        <f t="shared" si="59"/>
        <v>0</v>
      </c>
      <c r="D229" s="637"/>
      <c r="E229" s="637"/>
      <c r="F229" s="459"/>
      <c r="G229" s="637"/>
      <c r="H229" s="459"/>
      <c r="I229" s="459"/>
    </row>
    <row r="230" spans="2:9" ht="14.25" customHeight="1">
      <c r="B230" s="640" t="s">
        <v>1230</v>
      </c>
      <c r="C230" s="641">
        <f t="shared" si="59"/>
        <v>0</v>
      </c>
      <c r="D230" s="637"/>
      <c r="E230" s="637"/>
      <c r="F230" s="459"/>
      <c r="G230" s="637"/>
      <c r="H230" s="459"/>
      <c r="I230" s="459"/>
    </row>
    <row r="231" spans="2:9" ht="14.25" customHeight="1">
      <c r="B231" s="640" t="s">
        <v>1228</v>
      </c>
      <c r="C231" s="641">
        <f t="shared" si="59"/>
        <v>0</v>
      </c>
      <c r="D231" s="637"/>
      <c r="E231" s="637"/>
      <c r="F231" s="459"/>
      <c r="G231" s="637"/>
      <c r="H231" s="459"/>
      <c r="I231" s="459"/>
    </row>
    <row r="232" spans="2:9" ht="14.25" customHeight="1">
      <c r="B232" s="640" t="s">
        <v>1231</v>
      </c>
      <c r="C232" s="641">
        <f t="shared" si="59"/>
        <v>6</v>
      </c>
      <c r="D232" s="637">
        <v>1</v>
      </c>
      <c r="E232" s="637">
        <v>1</v>
      </c>
      <c r="F232" s="459">
        <v>1</v>
      </c>
      <c r="G232" s="637">
        <v>1</v>
      </c>
      <c r="H232" s="459">
        <v>1</v>
      </c>
      <c r="I232" s="459">
        <v>1</v>
      </c>
    </row>
    <row r="233" spans="2:9" ht="14.25" customHeight="1">
      <c r="B233" s="640" t="s">
        <v>1232</v>
      </c>
      <c r="C233" s="642">
        <f t="shared" si="59"/>
        <v>626</v>
      </c>
      <c r="D233" s="643">
        <v>74</v>
      </c>
      <c r="E233" s="637">
        <v>250</v>
      </c>
      <c r="F233" s="459">
        <v>100</v>
      </c>
      <c r="G233" s="637">
        <v>78</v>
      </c>
      <c r="H233" s="459">
        <v>60</v>
      </c>
      <c r="I233" s="459">
        <v>64</v>
      </c>
    </row>
    <row r="234" spans="2:9" ht="14.25" customHeight="1">
      <c r="B234" s="640" t="s">
        <v>1228</v>
      </c>
      <c r="C234" s="642">
        <f t="shared" si="59"/>
        <v>754</v>
      </c>
      <c r="D234" s="644">
        <v>0</v>
      </c>
      <c r="E234" s="637">
        <v>754</v>
      </c>
      <c r="F234" s="459">
        <v>0</v>
      </c>
      <c r="G234" s="637">
        <v>0</v>
      </c>
      <c r="H234" s="459">
        <v>0</v>
      </c>
      <c r="I234" s="459">
        <v>0</v>
      </c>
    </row>
    <row r="235" spans="2:9" ht="14.25" customHeight="1">
      <c r="B235" s="640" t="s">
        <v>1233</v>
      </c>
      <c r="C235" s="641">
        <f t="shared" si="59"/>
        <v>3</v>
      </c>
      <c r="D235" s="637"/>
      <c r="E235" s="637">
        <v>2</v>
      </c>
      <c r="F235" s="459">
        <v>1</v>
      </c>
      <c r="G235" s="637"/>
      <c r="H235" s="459"/>
      <c r="I235" s="459"/>
    </row>
    <row r="236" spans="2:9" ht="14.25" customHeight="1">
      <c r="B236" s="640" t="s">
        <v>1234</v>
      </c>
      <c r="C236" s="641">
        <f t="shared" si="59"/>
        <v>57</v>
      </c>
      <c r="D236" s="637"/>
      <c r="E236" s="637">
        <v>32</v>
      </c>
      <c r="F236" s="459">
        <v>25</v>
      </c>
      <c r="G236" s="637"/>
      <c r="H236" s="459"/>
      <c r="I236" s="459"/>
    </row>
    <row r="237" spans="2:9" ht="14.25" customHeight="1">
      <c r="B237" s="640" t="s">
        <v>1235</v>
      </c>
      <c r="C237" s="636">
        <f t="shared" si="59"/>
        <v>0</v>
      </c>
      <c r="D237" s="638"/>
      <c r="E237" s="638">
        <v>0</v>
      </c>
      <c r="F237" s="1707">
        <v>0</v>
      </c>
      <c r="G237" s="638"/>
      <c r="H237" s="1707"/>
      <c r="I237" s="1707"/>
    </row>
    <row r="238" spans="2:9" ht="14.25" customHeight="1">
      <c r="E238" s="130"/>
      <c r="F238" s="130"/>
    </row>
    <row r="239" spans="2:9" ht="14.25" customHeight="1">
      <c r="E239" s="130"/>
      <c r="F239" s="130"/>
    </row>
    <row r="240" spans="2:9" ht="14.25" customHeight="1">
      <c r="B240" s="1696" t="s">
        <v>1258</v>
      </c>
      <c r="C240" s="1216"/>
      <c r="D240" s="1216"/>
      <c r="E240" s="1216"/>
      <c r="F240" s="1216"/>
      <c r="G240" s="1216"/>
      <c r="H240" s="1216"/>
      <c r="I240" s="1217"/>
    </row>
    <row r="241" spans="2:9" ht="14.25" customHeight="1">
      <c r="B241" s="1697"/>
      <c r="C241" s="1698" t="s">
        <v>1</v>
      </c>
      <c r="D241" s="1699" t="s">
        <v>2</v>
      </c>
      <c r="E241" s="1699" t="s">
        <v>3</v>
      </c>
      <c r="F241" s="1699" t="s">
        <v>4</v>
      </c>
      <c r="G241" s="1699" t="s">
        <v>5</v>
      </c>
      <c r="H241" s="1700" t="s">
        <v>6</v>
      </c>
      <c r="I241" s="631" t="s">
        <v>7</v>
      </c>
    </row>
    <row r="242" spans="2:9" ht="14.25" customHeight="1">
      <c r="B242" s="632" t="s">
        <v>1223</v>
      </c>
      <c r="C242" s="633">
        <f t="shared" ref="C242:C256" si="63">SUM(D242:I242)</f>
        <v>5</v>
      </c>
      <c r="D242" s="633">
        <f t="shared" ref="D242:I242" si="64">D245+D248+D251+D254</f>
        <v>0</v>
      </c>
      <c r="E242" s="633">
        <f t="shared" si="64"/>
        <v>4</v>
      </c>
      <c r="F242" s="633">
        <f t="shared" si="64"/>
        <v>1</v>
      </c>
      <c r="G242" s="633">
        <f t="shared" si="64"/>
        <v>0</v>
      </c>
      <c r="H242" s="633">
        <f t="shared" si="64"/>
        <v>0</v>
      </c>
      <c r="I242" s="633">
        <f t="shared" si="64"/>
        <v>0</v>
      </c>
    </row>
    <row r="243" spans="2:9" ht="14.25" customHeight="1">
      <c r="B243" s="1701" t="s">
        <v>1224</v>
      </c>
      <c r="C243" s="635">
        <f t="shared" si="63"/>
        <v>756</v>
      </c>
      <c r="D243" s="1705">
        <f t="shared" ref="D243:I243" si="65">D246+D249+D252+D255</f>
        <v>0</v>
      </c>
      <c r="E243" s="1703">
        <f t="shared" si="65"/>
        <v>576</v>
      </c>
      <c r="F243" s="1703">
        <f t="shared" si="65"/>
        <v>180</v>
      </c>
      <c r="G243" s="1703">
        <f t="shared" si="65"/>
        <v>0</v>
      </c>
      <c r="H243" s="1703">
        <f t="shared" si="65"/>
        <v>0</v>
      </c>
      <c r="I243" s="1703">
        <f t="shared" si="65"/>
        <v>0</v>
      </c>
    </row>
    <row r="244" spans="2:9" ht="14.25" customHeight="1">
      <c r="B244" s="1704" t="s">
        <v>1225</v>
      </c>
      <c r="C244" s="635">
        <f t="shared" si="63"/>
        <v>1053</v>
      </c>
      <c r="D244" s="1705">
        <f t="shared" ref="D244:I244" si="66">D247+D250+D253+D256</f>
        <v>0</v>
      </c>
      <c r="E244" s="1703">
        <f t="shared" si="66"/>
        <v>1053</v>
      </c>
      <c r="F244" s="1703">
        <f t="shared" si="66"/>
        <v>0</v>
      </c>
      <c r="G244" s="1703">
        <f t="shared" si="66"/>
        <v>0</v>
      </c>
      <c r="H244" s="1703">
        <f t="shared" si="66"/>
        <v>0</v>
      </c>
      <c r="I244" s="1703">
        <f t="shared" si="66"/>
        <v>0</v>
      </c>
    </row>
    <row r="245" spans="2:9" ht="14.25" customHeight="1">
      <c r="B245" s="640" t="s">
        <v>1226</v>
      </c>
      <c r="C245" s="641">
        <f t="shared" si="63"/>
        <v>0</v>
      </c>
      <c r="D245" s="637"/>
      <c r="E245" s="637"/>
      <c r="F245" s="459"/>
      <c r="G245" s="637"/>
      <c r="H245" s="459"/>
      <c r="I245" s="459"/>
    </row>
    <row r="246" spans="2:9" ht="14.25" customHeight="1">
      <c r="B246" s="640" t="s">
        <v>1227</v>
      </c>
      <c r="C246" s="641">
        <f t="shared" si="63"/>
        <v>0</v>
      </c>
      <c r="D246" s="637"/>
      <c r="E246" s="637"/>
      <c r="F246" s="459"/>
      <c r="G246" s="637"/>
      <c r="H246" s="459"/>
      <c r="I246" s="459"/>
    </row>
    <row r="247" spans="2:9" ht="14.25" customHeight="1">
      <c r="B247" s="640" t="s">
        <v>1228</v>
      </c>
      <c r="C247" s="641">
        <f t="shared" si="63"/>
        <v>0</v>
      </c>
      <c r="D247" s="637"/>
      <c r="E247" s="637"/>
      <c r="F247" s="459"/>
      <c r="G247" s="637"/>
      <c r="H247" s="459"/>
      <c r="I247" s="459"/>
    </row>
    <row r="248" spans="2:9" ht="14.25" customHeight="1">
      <c r="B248" s="640" t="s">
        <v>1229</v>
      </c>
      <c r="C248" s="641">
        <f t="shared" si="63"/>
        <v>0</v>
      </c>
      <c r="D248" s="637"/>
      <c r="E248" s="637"/>
      <c r="F248" s="459"/>
      <c r="G248" s="637"/>
      <c r="H248" s="459"/>
      <c r="I248" s="459"/>
    </row>
    <row r="249" spans="2:9" ht="14.25" customHeight="1">
      <c r="B249" s="640" t="s">
        <v>1230</v>
      </c>
      <c r="C249" s="641">
        <f t="shared" si="63"/>
        <v>0</v>
      </c>
      <c r="D249" s="637"/>
      <c r="E249" s="637"/>
      <c r="F249" s="459"/>
      <c r="G249" s="637"/>
      <c r="H249" s="459"/>
      <c r="I249" s="459"/>
    </row>
    <row r="250" spans="2:9" ht="14.25" customHeight="1">
      <c r="B250" s="640" t="s">
        <v>1228</v>
      </c>
      <c r="C250" s="641">
        <f t="shared" si="63"/>
        <v>0</v>
      </c>
      <c r="D250" s="637"/>
      <c r="E250" s="637"/>
      <c r="F250" s="459"/>
      <c r="G250" s="637"/>
      <c r="H250" s="459"/>
      <c r="I250" s="459"/>
    </row>
    <row r="251" spans="2:9" ht="14.25" customHeight="1">
      <c r="B251" s="640" t="s">
        <v>1231</v>
      </c>
      <c r="C251" s="641">
        <f t="shared" si="63"/>
        <v>2</v>
      </c>
      <c r="D251" s="637"/>
      <c r="E251" s="637">
        <v>1</v>
      </c>
      <c r="F251" s="459">
        <v>1</v>
      </c>
      <c r="G251" s="637"/>
      <c r="H251" s="459"/>
      <c r="I251" s="459"/>
    </row>
    <row r="252" spans="2:9" ht="14.25" customHeight="1">
      <c r="B252" s="640" t="s">
        <v>1232</v>
      </c>
      <c r="C252" s="642">
        <f t="shared" si="63"/>
        <v>708</v>
      </c>
      <c r="D252" s="644"/>
      <c r="E252" s="637">
        <v>528</v>
      </c>
      <c r="F252" s="459">
        <v>180</v>
      </c>
      <c r="G252" s="637"/>
      <c r="H252" s="459"/>
      <c r="I252" s="459"/>
    </row>
    <row r="253" spans="2:9" ht="14.25" customHeight="1">
      <c r="B253" s="640" t="s">
        <v>1228</v>
      </c>
      <c r="C253" s="642">
        <f t="shared" si="63"/>
        <v>1053</v>
      </c>
      <c r="D253" s="644"/>
      <c r="E253" s="637">
        <v>1053</v>
      </c>
      <c r="F253" s="459">
        <v>0</v>
      </c>
      <c r="G253" s="637"/>
      <c r="H253" s="459"/>
      <c r="I253" s="459"/>
    </row>
    <row r="254" spans="2:9" ht="14.25" customHeight="1">
      <c r="B254" s="640" t="s">
        <v>1233</v>
      </c>
      <c r="C254" s="641">
        <f t="shared" si="63"/>
        <v>3</v>
      </c>
      <c r="D254" s="637"/>
      <c r="E254" s="637">
        <v>3</v>
      </c>
      <c r="F254" s="459"/>
      <c r="G254" s="637"/>
      <c r="H254" s="459"/>
      <c r="I254" s="459"/>
    </row>
    <row r="255" spans="2:9" ht="14.25" customHeight="1">
      <c r="B255" s="640" t="s">
        <v>1234</v>
      </c>
      <c r="C255" s="641">
        <f t="shared" si="63"/>
        <v>48</v>
      </c>
      <c r="D255" s="637"/>
      <c r="E255" s="637">
        <v>48</v>
      </c>
      <c r="F255" s="459"/>
      <c r="G255" s="637"/>
      <c r="H255" s="459"/>
      <c r="I255" s="459"/>
    </row>
    <row r="256" spans="2:9" ht="14.25" customHeight="1">
      <c r="B256" s="640" t="s">
        <v>1235</v>
      </c>
      <c r="C256" s="636">
        <f t="shared" si="63"/>
        <v>0</v>
      </c>
      <c r="D256" s="638"/>
      <c r="E256" s="638">
        <v>0</v>
      </c>
      <c r="F256" s="1707"/>
      <c r="G256" s="638"/>
      <c r="H256" s="1707"/>
      <c r="I256" s="1707"/>
    </row>
    <row r="257" spans="2:9" ht="14.25" customHeight="1">
      <c r="E257" s="130"/>
      <c r="F257" s="130"/>
    </row>
    <row r="258" spans="2:9" ht="14.25" customHeight="1">
      <c r="E258" s="130"/>
      <c r="F258" s="130"/>
    </row>
    <row r="259" spans="2:9" ht="14.25" customHeight="1">
      <c r="B259" s="1687" t="s">
        <v>1259</v>
      </c>
      <c r="C259" s="1216"/>
      <c r="D259" s="1216"/>
      <c r="E259" s="1216"/>
      <c r="F259" s="1216"/>
      <c r="G259" s="1216"/>
      <c r="H259" s="1216"/>
      <c r="I259" s="1217"/>
    </row>
    <row r="260" spans="2:9" ht="14.25" customHeight="1">
      <c r="B260" s="1667"/>
      <c r="C260" s="1668" t="s">
        <v>1</v>
      </c>
      <c r="D260" s="1669" t="s">
        <v>2</v>
      </c>
      <c r="E260" s="1669" t="s">
        <v>3</v>
      </c>
      <c r="F260" s="1669" t="s">
        <v>4</v>
      </c>
      <c r="G260" s="1669" t="s">
        <v>5</v>
      </c>
      <c r="H260" s="1670" t="s">
        <v>6</v>
      </c>
      <c r="I260" s="619" t="s">
        <v>7</v>
      </c>
    </row>
    <row r="261" spans="2:9" ht="14.25" customHeight="1">
      <c r="B261" s="620" t="s">
        <v>1239</v>
      </c>
      <c r="C261" s="621">
        <f t="shared" ref="C261:C263" si="67">D261+E261+F261+G261+H261+I261</f>
        <v>26</v>
      </c>
      <c r="D261" s="621">
        <f t="shared" ref="D261:I261" si="68">D204+D223+D242</f>
        <v>5</v>
      </c>
      <c r="E261" s="621">
        <f t="shared" si="68"/>
        <v>15</v>
      </c>
      <c r="F261" s="621">
        <f t="shared" si="68"/>
        <v>3</v>
      </c>
      <c r="G261" s="621">
        <f t="shared" si="68"/>
        <v>1</v>
      </c>
      <c r="H261" s="621">
        <f t="shared" si="68"/>
        <v>1</v>
      </c>
      <c r="I261" s="621">
        <f t="shared" si="68"/>
        <v>1</v>
      </c>
    </row>
    <row r="262" spans="2:9" ht="14.25" customHeight="1">
      <c r="B262" s="1674" t="s">
        <v>1224</v>
      </c>
      <c r="C262" s="625">
        <f t="shared" si="67"/>
        <v>1807.5</v>
      </c>
      <c r="D262" s="1711">
        <f t="shared" ref="D262:I262" si="69">D205+D224+D243</f>
        <v>215.5</v>
      </c>
      <c r="E262" s="1673">
        <f t="shared" si="69"/>
        <v>1085</v>
      </c>
      <c r="F262" s="1673">
        <f t="shared" si="69"/>
        <v>305</v>
      </c>
      <c r="G262" s="1673">
        <f t="shared" si="69"/>
        <v>78</v>
      </c>
      <c r="H262" s="1673">
        <f t="shared" si="69"/>
        <v>60</v>
      </c>
      <c r="I262" s="1673">
        <f t="shared" si="69"/>
        <v>64</v>
      </c>
    </row>
    <row r="263" spans="2:9" ht="14.25" customHeight="1">
      <c r="B263" s="1674" t="s">
        <v>1240</v>
      </c>
      <c r="C263" s="625">
        <f t="shared" si="67"/>
        <v>5817</v>
      </c>
      <c r="D263" s="1673">
        <f t="shared" ref="D263:I263" si="70">D206+D225+D244</f>
        <v>4010</v>
      </c>
      <c r="E263" s="1673">
        <f t="shared" si="70"/>
        <v>1807</v>
      </c>
      <c r="F263" s="1673">
        <f t="shared" si="70"/>
        <v>0</v>
      </c>
      <c r="G263" s="1673">
        <f t="shared" si="70"/>
        <v>0</v>
      </c>
      <c r="H263" s="1673">
        <f t="shared" si="70"/>
        <v>0</v>
      </c>
      <c r="I263" s="1673">
        <f t="shared" si="70"/>
        <v>0</v>
      </c>
    </row>
    <row r="264" spans="2:9" ht="14.25" customHeight="1">
      <c r="E264" s="130"/>
      <c r="F264" s="130"/>
    </row>
    <row r="265" spans="2:9" ht="14.25" customHeight="1">
      <c r="E265" s="130"/>
      <c r="F265" s="130"/>
    </row>
    <row r="266" spans="2:9" ht="14.25" customHeight="1">
      <c r="E266" s="130"/>
      <c r="F266" s="130"/>
    </row>
    <row r="267" spans="2:9" ht="14.25" customHeight="1">
      <c r="B267" s="1696" t="s">
        <v>1260</v>
      </c>
      <c r="C267" s="1216"/>
      <c r="D267" s="1216"/>
      <c r="E267" s="1216"/>
      <c r="F267" s="1216"/>
      <c r="G267" s="1216"/>
      <c r="H267" s="1216"/>
      <c r="I267" s="1217"/>
    </row>
    <row r="268" spans="2:9" ht="14.25" customHeight="1">
      <c r="B268" s="1712" t="s">
        <v>1250</v>
      </c>
      <c r="C268" s="1698" t="s">
        <v>1</v>
      </c>
      <c r="D268" s="1699" t="s">
        <v>2</v>
      </c>
      <c r="E268" s="1699" t="s">
        <v>3</v>
      </c>
      <c r="F268" s="1699" t="s">
        <v>4</v>
      </c>
      <c r="G268" s="1699" t="s">
        <v>5</v>
      </c>
      <c r="H268" s="1700" t="s">
        <v>6</v>
      </c>
      <c r="I268" s="631" t="s">
        <v>7</v>
      </c>
    </row>
    <row r="269" spans="2:9" ht="14.25" customHeight="1">
      <c r="B269" s="645" t="s">
        <v>1251</v>
      </c>
      <c r="C269" s="633">
        <f t="shared" ref="C269:C272" si="71">D269+E269+F269+G269+H269+I269</f>
        <v>0</v>
      </c>
      <c r="D269" s="633">
        <f t="shared" ref="D269:I269" si="72">D245+D226+D207</f>
        <v>0</v>
      </c>
      <c r="E269" s="633">
        <f t="shared" si="72"/>
        <v>0</v>
      </c>
      <c r="F269" s="633">
        <f t="shared" si="72"/>
        <v>0</v>
      </c>
      <c r="G269" s="633">
        <f t="shared" si="72"/>
        <v>0</v>
      </c>
      <c r="H269" s="633">
        <f t="shared" si="72"/>
        <v>0</v>
      </c>
      <c r="I269" s="633">
        <f t="shared" si="72"/>
        <v>0</v>
      </c>
    </row>
    <row r="270" spans="2:9" ht="14.25" customHeight="1">
      <c r="B270" s="1713" t="s">
        <v>1252</v>
      </c>
      <c r="C270" s="633">
        <f t="shared" si="71"/>
        <v>0</v>
      </c>
      <c r="D270" s="633">
        <f t="shared" ref="D270:I270" si="73">D248+D229+D210</f>
        <v>0</v>
      </c>
      <c r="E270" s="633">
        <f t="shared" si="73"/>
        <v>0</v>
      </c>
      <c r="F270" s="633">
        <f t="shared" si="73"/>
        <v>0</v>
      </c>
      <c r="G270" s="633">
        <f t="shared" si="73"/>
        <v>0</v>
      </c>
      <c r="H270" s="633">
        <f t="shared" si="73"/>
        <v>0</v>
      </c>
      <c r="I270" s="633">
        <f t="shared" si="73"/>
        <v>0</v>
      </c>
    </row>
    <row r="271" spans="2:9" ht="14.25" customHeight="1">
      <c r="B271" s="1713" t="s">
        <v>1253</v>
      </c>
      <c r="C271" s="633">
        <f t="shared" si="71"/>
        <v>10</v>
      </c>
      <c r="D271" s="633">
        <f t="shared" ref="D271:I271" si="74">D251+D232+D213</f>
        <v>3</v>
      </c>
      <c r="E271" s="633">
        <f t="shared" si="74"/>
        <v>2</v>
      </c>
      <c r="F271" s="633">
        <f t="shared" si="74"/>
        <v>2</v>
      </c>
      <c r="G271" s="633">
        <f t="shared" si="74"/>
        <v>1</v>
      </c>
      <c r="H271" s="633">
        <f t="shared" si="74"/>
        <v>1</v>
      </c>
      <c r="I271" s="633">
        <f t="shared" si="74"/>
        <v>1</v>
      </c>
    </row>
    <row r="272" spans="2:9" ht="14.25" customHeight="1">
      <c r="B272" s="1713" t="s">
        <v>1254</v>
      </c>
      <c r="C272" s="633">
        <f t="shared" si="71"/>
        <v>16</v>
      </c>
      <c r="D272" s="633">
        <f t="shared" ref="D272:I272" si="75">D254+D235+D216</f>
        <v>2</v>
      </c>
      <c r="E272" s="633">
        <f t="shared" si="75"/>
        <v>13</v>
      </c>
      <c r="F272" s="633">
        <f t="shared" si="75"/>
        <v>1</v>
      </c>
      <c r="G272" s="633">
        <f t="shared" si="75"/>
        <v>0</v>
      </c>
      <c r="H272" s="633">
        <f t="shared" si="75"/>
        <v>0</v>
      </c>
      <c r="I272" s="633">
        <f t="shared" si="75"/>
        <v>0</v>
      </c>
    </row>
    <row r="273" spans="2:9" ht="14.25" customHeight="1">
      <c r="B273" s="1704" t="s">
        <v>1255</v>
      </c>
      <c r="C273" s="633">
        <f t="shared" ref="C273:I273" si="76">SUM(C269:C272)</f>
        <v>26</v>
      </c>
      <c r="D273" s="633">
        <f t="shared" si="76"/>
        <v>5</v>
      </c>
      <c r="E273" s="633">
        <f t="shared" si="76"/>
        <v>15</v>
      </c>
      <c r="F273" s="633">
        <f t="shared" si="76"/>
        <v>3</v>
      </c>
      <c r="G273" s="633">
        <f t="shared" si="76"/>
        <v>1</v>
      </c>
      <c r="H273" s="633">
        <f t="shared" si="76"/>
        <v>1</v>
      </c>
      <c r="I273" s="633">
        <f t="shared" si="76"/>
        <v>1</v>
      </c>
    </row>
    <row r="274" spans="2:9" ht="14.25" customHeight="1">
      <c r="E274" s="130"/>
      <c r="F274" s="130"/>
    </row>
    <row r="275" spans="2:9" ht="14.25" customHeight="1">
      <c r="E275" s="130"/>
      <c r="F275" s="130"/>
    </row>
    <row r="276" spans="2:9" ht="14.25" customHeight="1">
      <c r="B276" s="1714" t="s">
        <v>1261</v>
      </c>
      <c r="C276" s="1216"/>
      <c r="D276" s="1216"/>
      <c r="E276" s="1216"/>
      <c r="F276" s="1216"/>
      <c r="G276" s="1216"/>
      <c r="H276" s="1216"/>
      <c r="I276" s="1217"/>
    </row>
    <row r="277" spans="2:9" ht="14.25" customHeight="1">
      <c r="B277" s="1715"/>
      <c r="C277" s="1716" t="s">
        <v>1</v>
      </c>
      <c r="D277" s="1717" t="s">
        <v>2</v>
      </c>
      <c r="E277" s="1717" t="s">
        <v>3</v>
      </c>
      <c r="F277" s="1717" t="s">
        <v>4</v>
      </c>
      <c r="G277" s="1717" t="s">
        <v>5</v>
      </c>
      <c r="H277" s="1718" t="s">
        <v>6</v>
      </c>
      <c r="I277" s="646" t="s">
        <v>7</v>
      </c>
    </row>
    <row r="278" spans="2:9" ht="14.25" customHeight="1">
      <c r="B278" s="620" t="s">
        <v>1239</v>
      </c>
      <c r="C278" s="621">
        <f t="shared" ref="C278:C280" si="77">D278+E278+F278+G278+H278+I278</f>
        <v>228</v>
      </c>
      <c r="D278" s="621">
        <f t="shared" ref="D278:I278" si="78">D60+D124+D188+D261</f>
        <v>27</v>
      </c>
      <c r="E278" s="621">
        <f t="shared" si="78"/>
        <v>120</v>
      </c>
      <c r="F278" s="621">
        <f t="shared" si="78"/>
        <v>21</v>
      </c>
      <c r="G278" s="621">
        <f t="shared" si="78"/>
        <v>35</v>
      </c>
      <c r="H278" s="621">
        <f t="shared" si="78"/>
        <v>9</v>
      </c>
      <c r="I278" s="621">
        <f t="shared" si="78"/>
        <v>16</v>
      </c>
    </row>
    <row r="279" spans="2:9" ht="14.25" customHeight="1">
      <c r="B279" s="1674" t="s">
        <v>1224</v>
      </c>
      <c r="C279" s="625">
        <f t="shared" si="77"/>
        <v>9274.1</v>
      </c>
      <c r="D279" s="1673">
        <f t="shared" ref="D279:I279" si="79">D61+D125+D189+D262</f>
        <v>3434.5</v>
      </c>
      <c r="E279" s="1673">
        <f t="shared" si="79"/>
        <v>2743.6</v>
      </c>
      <c r="F279" s="1673">
        <f t="shared" si="79"/>
        <v>1325.5</v>
      </c>
      <c r="G279" s="1673">
        <f t="shared" si="79"/>
        <v>335</v>
      </c>
      <c r="H279" s="1673">
        <f t="shared" si="79"/>
        <v>812</v>
      </c>
      <c r="I279" s="1673">
        <f t="shared" si="79"/>
        <v>623.5</v>
      </c>
    </row>
    <row r="280" spans="2:9" ht="14.25" customHeight="1">
      <c r="B280" s="1674" t="s">
        <v>1262</v>
      </c>
      <c r="C280" s="625">
        <f t="shared" si="77"/>
        <v>17000.46</v>
      </c>
      <c r="D280" s="1673">
        <f t="shared" ref="D280:I280" si="80">D62+D126+D190+D263</f>
        <v>10161</v>
      </c>
      <c r="E280" s="1673">
        <f t="shared" si="80"/>
        <v>1807</v>
      </c>
      <c r="F280" s="1673">
        <f t="shared" si="80"/>
        <v>1615</v>
      </c>
      <c r="G280" s="1673">
        <f t="shared" si="80"/>
        <v>750</v>
      </c>
      <c r="H280" s="1673">
        <f t="shared" si="80"/>
        <v>1898</v>
      </c>
      <c r="I280" s="1673">
        <f t="shared" si="80"/>
        <v>769.46</v>
      </c>
    </row>
    <row r="281" spans="2:9" ht="14.25" customHeight="1">
      <c r="E281" s="130"/>
      <c r="F281" s="130"/>
    </row>
    <row r="282" spans="2:9" ht="14.25" customHeight="1">
      <c r="C282" s="1719"/>
      <c r="E282" s="130"/>
      <c r="F282" s="130"/>
    </row>
    <row r="283" spans="2:9" ht="14.25" customHeight="1">
      <c r="E283" s="130"/>
      <c r="F283" s="130"/>
    </row>
    <row r="284" spans="2:9" ht="14.25" customHeight="1">
      <c r="E284" s="130"/>
      <c r="F284" s="130"/>
    </row>
    <row r="285" spans="2:9" ht="14.25" customHeight="1">
      <c r="E285" s="130"/>
      <c r="F285" s="130"/>
    </row>
    <row r="286" spans="2:9" ht="14.25" customHeight="1">
      <c r="E286" s="130"/>
      <c r="F286" s="130"/>
    </row>
    <row r="287" spans="2:9" ht="14.25" customHeight="1">
      <c r="E287" s="130"/>
      <c r="F287" s="130"/>
    </row>
    <row r="288" spans="2:9" ht="14.25" customHeight="1">
      <c r="E288" s="130"/>
      <c r="F288" s="130"/>
    </row>
    <row r="289" spans="5:6" ht="14.25" customHeight="1">
      <c r="E289" s="130"/>
      <c r="F289" s="130"/>
    </row>
    <row r="290" spans="5:6" ht="14.25" customHeight="1">
      <c r="E290" s="130"/>
      <c r="F290" s="130"/>
    </row>
    <row r="291" spans="5:6" ht="14.25" customHeight="1">
      <c r="E291" s="130"/>
      <c r="F291" s="130"/>
    </row>
    <row r="292" spans="5:6" ht="14.25" customHeight="1">
      <c r="E292" s="130"/>
      <c r="F292" s="130"/>
    </row>
    <row r="293" spans="5:6" ht="14.25" customHeight="1">
      <c r="E293" s="130"/>
      <c r="F293" s="130"/>
    </row>
    <row r="294" spans="5:6" ht="14.25" customHeight="1">
      <c r="E294" s="130"/>
      <c r="F294" s="130"/>
    </row>
    <row r="295" spans="5:6" ht="14.25" customHeight="1">
      <c r="E295" s="130"/>
      <c r="F295" s="130"/>
    </row>
    <row r="296" spans="5:6" ht="14.25" customHeight="1">
      <c r="E296" s="130"/>
      <c r="F296" s="130"/>
    </row>
    <row r="297" spans="5:6" ht="14.25" customHeight="1">
      <c r="E297" s="130"/>
      <c r="F297" s="130"/>
    </row>
    <row r="298" spans="5:6" ht="14.25" customHeight="1">
      <c r="E298" s="130"/>
      <c r="F298" s="130"/>
    </row>
    <row r="299" spans="5:6" ht="14.25" customHeight="1">
      <c r="E299" s="130"/>
      <c r="F299" s="130"/>
    </row>
    <row r="300" spans="5:6" ht="14.25" customHeight="1">
      <c r="E300" s="130"/>
      <c r="F300" s="130"/>
    </row>
    <row r="301" spans="5:6" ht="14.25" customHeight="1">
      <c r="E301" s="130"/>
      <c r="F301" s="130"/>
    </row>
    <row r="302" spans="5:6" ht="14.25" customHeight="1">
      <c r="E302" s="130"/>
      <c r="F302" s="130"/>
    </row>
    <row r="303" spans="5:6" ht="14.25" customHeight="1">
      <c r="E303" s="130"/>
      <c r="F303" s="130"/>
    </row>
    <row r="304" spans="5:6" ht="14.25" customHeight="1">
      <c r="E304" s="130"/>
      <c r="F304" s="130"/>
    </row>
    <row r="305" spans="5:6" ht="14.25" customHeight="1">
      <c r="E305" s="130"/>
      <c r="F305" s="130"/>
    </row>
    <row r="306" spans="5:6" ht="14.25" customHeight="1">
      <c r="E306" s="130"/>
      <c r="F306" s="130"/>
    </row>
    <row r="307" spans="5:6" ht="14.25" customHeight="1">
      <c r="E307" s="130"/>
      <c r="F307" s="130"/>
    </row>
    <row r="308" spans="5:6" ht="14.25" customHeight="1">
      <c r="E308" s="130"/>
      <c r="F308" s="130"/>
    </row>
    <row r="309" spans="5:6" ht="14.25" customHeight="1">
      <c r="E309" s="130"/>
      <c r="F309" s="130"/>
    </row>
    <row r="310" spans="5:6" ht="14.25" customHeight="1">
      <c r="E310" s="130"/>
      <c r="F310" s="130"/>
    </row>
    <row r="311" spans="5:6" ht="14.25" customHeight="1">
      <c r="E311" s="130"/>
      <c r="F311" s="130"/>
    </row>
    <row r="312" spans="5:6" ht="14.25" customHeight="1">
      <c r="E312" s="130"/>
      <c r="F312" s="130"/>
    </row>
    <row r="313" spans="5:6" ht="14.25" customHeight="1">
      <c r="E313" s="130"/>
      <c r="F313" s="130"/>
    </row>
    <row r="314" spans="5:6" ht="14.25" customHeight="1">
      <c r="E314" s="130"/>
      <c r="F314" s="130"/>
    </row>
    <row r="315" spans="5:6" ht="14.25" customHeight="1">
      <c r="E315" s="130"/>
      <c r="F315" s="130"/>
    </row>
    <row r="316" spans="5:6" ht="14.25" customHeight="1">
      <c r="E316" s="130"/>
      <c r="F316" s="130"/>
    </row>
    <row r="317" spans="5:6" ht="14.25" customHeight="1">
      <c r="E317" s="130"/>
      <c r="F317" s="130"/>
    </row>
    <row r="318" spans="5:6" ht="14.25" customHeight="1">
      <c r="E318" s="130"/>
      <c r="F318" s="130"/>
    </row>
    <row r="319" spans="5:6" ht="14.25" customHeight="1">
      <c r="E319" s="130"/>
      <c r="F319" s="130"/>
    </row>
    <row r="320" spans="5:6" ht="14.25" customHeight="1">
      <c r="E320" s="130"/>
      <c r="F320" s="130"/>
    </row>
    <row r="321" spans="5:6" ht="14.25" customHeight="1">
      <c r="E321" s="130"/>
      <c r="F321" s="130"/>
    </row>
    <row r="322" spans="5:6" ht="14.25" customHeight="1">
      <c r="E322" s="130"/>
      <c r="F322" s="130"/>
    </row>
    <row r="323" spans="5:6" ht="14.25" customHeight="1">
      <c r="E323" s="130"/>
      <c r="F323" s="130"/>
    </row>
    <row r="324" spans="5:6" ht="14.25" customHeight="1">
      <c r="E324" s="130"/>
      <c r="F324" s="130"/>
    </row>
    <row r="325" spans="5:6" ht="14.25" customHeight="1">
      <c r="E325" s="130"/>
      <c r="F325" s="130"/>
    </row>
    <row r="326" spans="5:6" ht="14.25" customHeight="1">
      <c r="E326" s="130"/>
      <c r="F326" s="130"/>
    </row>
    <row r="327" spans="5:6" ht="14.25" customHeight="1">
      <c r="E327" s="130"/>
      <c r="F327" s="130"/>
    </row>
    <row r="328" spans="5:6" ht="14.25" customHeight="1">
      <c r="E328" s="130"/>
      <c r="F328" s="130"/>
    </row>
    <row r="329" spans="5:6" ht="14.25" customHeight="1">
      <c r="E329" s="130"/>
      <c r="F329" s="130"/>
    </row>
    <row r="330" spans="5:6" ht="14.25" customHeight="1">
      <c r="E330" s="130"/>
      <c r="F330" s="130"/>
    </row>
    <row r="331" spans="5:6" ht="14.25" customHeight="1">
      <c r="E331" s="130"/>
      <c r="F331" s="130"/>
    </row>
    <row r="332" spans="5:6" ht="14.25" customHeight="1">
      <c r="E332" s="130"/>
      <c r="F332" s="130"/>
    </row>
    <row r="333" spans="5:6" ht="14.25" customHeight="1">
      <c r="E333" s="130"/>
      <c r="F333" s="130"/>
    </row>
    <row r="334" spans="5:6" ht="14.25" customHeight="1">
      <c r="E334" s="130"/>
      <c r="F334" s="130"/>
    </row>
    <row r="335" spans="5:6" ht="14.25" customHeight="1">
      <c r="E335" s="130"/>
      <c r="F335" s="130"/>
    </row>
    <row r="336" spans="5:6" ht="14.25" customHeight="1">
      <c r="E336" s="130"/>
      <c r="F336" s="130"/>
    </row>
    <row r="337" spans="5:6" ht="14.25" customHeight="1">
      <c r="E337" s="130"/>
      <c r="F337" s="130"/>
    </row>
    <row r="338" spans="5:6" ht="14.25" customHeight="1">
      <c r="E338" s="130"/>
      <c r="F338" s="130"/>
    </row>
    <row r="339" spans="5:6" ht="14.25" customHeight="1">
      <c r="E339" s="130"/>
      <c r="F339" s="130"/>
    </row>
    <row r="340" spans="5:6" ht="14.25" customHeight="1">
      <c r="E340" s="130"/>
      <c r="F340" s="130"/>
    </row>
    <row r="341" spans="5:6" ht="14.25" customHeight="1">
      <c r="E341" s="130"/>
      <c r="F341" s="130"/>
    </row>
    <row r="342" spans="5:6" ht="14.25" customHeight="1">
      <c r="E342" s="130"/>
      <c r="F342" s="130"/>
    </row>
    <row r="343" spans="5:6" ht="14.25" customHeight="1">
      <c r="E343" s="130"/>
      <c r="F343" s="130"/>
    </row>
    <row r="344" spans="5:6" ht="14.25" customHeight="1">
      <c r="E344" s="130"/>
      <c r="F344" s="130"/>
    </row>
    <row r="345" spans="5:6" ht="14.25" customHeight="1">
      <c r="E345" s="130"/>
      <c r="F345" s="130"/>
    </row>
    <row r="346" spans="5:6" ht="14.25" customHeight="1">
      <c r="E346" s="130"/>
      <c r="F346" s="130"/>
    </row>
    <row r="347" spans="5:6" ht="14.25" customHeight="1">
      <c r="E347" s="130"/>
      <c r="F347" s="130"/>
    </row>
    <row r="348" spans="5:6" ht="14.25" customHeight="1">
      <c r="E348" s="130"/>
      <c r="F348" s="130"/>
    </row>
    <row r="349" spans="5:6" ht="14.25" customHeight="1">
      <c r="E349" s="130"/>
      <c r="F349" s="130"/>
    </row>
    <row r="350" spans="5:6" ht="14.25" customHeight="1">
      <c r="E350" s="130"/>
      <c r="F350" s="130"/>
    </row>
    <row r="351" spans="5:6" ht="14.25" customHeight="1">
      <c r="E351" s="130"/>
      <c r="F351" s="130"/>
    </row>
    <row r="352" spans="5:6" ht="14.25" customHeight="1">
      <c r="E352" s="130"/>
      <c r="F352" s="130"/>
    </row>
    <row r="353" spans="5:6" ht="14.25" customHeight="1">
      <c r="E353" s="130"/>
      <c r="F353" s="130"/>
    </row>
    <row r="354" spans="5:6" ht="14.25" customHeight="1">
      <c r="E354" s="130"/>
      <c r="F354" s="130"/>
    </row>
    <row r="355" spans="5:6" ht="14.25" customHeight="1">
      <c r="E355" s="130"/>
      <c r="F355" s="130"/>
    </row>
    <row r="356" spans="5:6" ht="14.25" customHeight="1">
      <c r="E356" s="130"/>
      <c r="F356" s="130"/>
    </row>
    <row r="357" spans="5:6" ht="14.25" customHeight="1">
      <c r="E357" s="130"/>
      <c r="F357" s="130"/>
    </row>
    <row r="358" spans="5:6" ht="14.25" customHeight="1">
      <c r="E358" s="130"/>
      <c r="F358" s="130"/>
    </row>
    <row r="359" spans="5:6" ht="14.25" customHeight="1">
      <c r="E359" s="130"/>
      <c r="F359" s="130"/>
    </row>
    <row r="360" spans="5:6" ht="14.25" customHeight="1">
      <c r="E360" s="130"/>
      <c r="F360" s="130"/>
    </row>
    <row r="361" spans="5:6" ht="14.25" customHeight="1">
      <c r="E361" s="130"/>
      <c r="F361" s="130"/>
    </row>
    <row r="362" spans="5:6" ht="14.25" customHeight="1">
      <c r="E362" s="130"/>
      <c r="F362" s="130"/>
    </row>
    <row r="363" spans="5:6" ht="14.25" customHeight="1">
      <c r="E363" s="130"/>
      <c r="F363" s="130"/>
    </row>
    <row r="364" spans="5:6" ht="14.25" customHeight="1">
      <c r="E364" s="130"/>
      <c r="F364" s="130"/>
    </row>
    <row r="365" spans="5:6" ht="14.25" customHeight="1">
      <c r="E365" s="130"/>
      <c r="F365" s="130"/>
    </row>
    <row r="366" spans="5:6" ht="14.25" customHeight="1">
      <c r="E366" s="130"/>
      <c r="F366" s="130"/>
    </row>
    <row r="367" spans="5:6" ht="14.25" customHeight="1">
      <c r="E367" s="130"/>
      <c r="F367" s="130"/>
    </row>
    <row r="368" spans="5:6" ht="14.25" customHeight="1">
      <c r="E368" s="130"/>
      <c r="F368" s="130"/>
    </row>
    <row r="369" spans="5:6" ht="14.25" customHeight="1">
      <c r="E369" s="130"/>
      <c r="F369" s="130"/>
    </row>
    <row r="370" spans="5:6" ht="14.25" customHeight="1">
      <c r="E370" s="130"/>
      <c r="F370" s="130"/>
    </row>
    <row r="371" spans="5:6" ht="14.25" customHeight="1">
      <c r="E371" s="130"/>
      <c r="F371" s="130"/>
    </row>
    <row r="372" spans="5:6" ht="14.25" customHeight="1">
      <c r="E372" s="130"/>
      <c r="F372" s="130"/>
    </row>
    <row r="373" spans="5:6" ht="14.25" customHeight="1">
      <c r="E373" s="130"/>
      <c r="F373" s="130"/>
    </row>
    <row r="374" spans="5:6" ht="14.25" customHeight="1">
      <c r="E374" s="130"/>
      <c r="F374" s="130"/>
    </row>
    <row r="375" spans="5:6" ht="14.25" customHeight="1">
      <c r="E375" s="130"/>
      <c r="F375" s="130"/>
    </row>
    <row r="376" spans="5:6" ht="14.25" customHeight="1">
      <c r="E376" s="130"/>
      <c r="F376" s="130"/>
    </row>
    <row r="377" spans="5:6" ht="14.25" customHeight="1">
      <c r="E377" s="130"/>
      <c r="F377" s="130"/>
    </row>
    <row r="378" spans="5:6" ht="14.25" customHeight="1">
      <c r="E378" s="130"/>
      <c r="F378" s="130"/>
    </row>
    <row r="379" spans="5:6" ht="14.25" customHeight="1">
      <c r="E379" s="130"/>
      <c r="F379" s="130"/>
    </row>
    <row r="380" spans="5:6" ht="14.25" customHeight="1">
      <c r="E380" s="130"/>
      <c r="F380" s="130"/>
    </row>
    <row r="381" spans="5:6" ht="14.25" customHeight="1">
      <c r="E381" s="130"/>
      <c r="F381" s="130"/>
    </row>
    <row r="382" spans="5:6" ht="14.25" customHeight="1">
      <c r="E382" s="130"/>
      <c r="F382" s="130"/>
    </row>
    <row r="383" spans="5:6" ht="14.25" customHeight="1">
      <c r="E383" s="130"/>
      <c r="F383" s="130"/>
    </row>
    <row r="384" spans="5:6" ht="14.25" customHeight="1">
      <c r="E384" s="130"/>
      <c r="F384" s="130"/>
    </row>
    <row r="385" spans="5:6" ht="14.25" customHeight="1">
      <c r="E385" s="130"/>
      <c r="F385" s="130"/>
    </row>
    <row r="386" spans="5:6" ht="14.25" customHeight="1">
      <c r="E386" s="130"/>
      <c r="F386" s="130"/>
    </row>
    <row r="387" spans="5:6" ht="14.25" customHeight="1">
      <c r="E387" s="130"/>
      <c r="F387" s="130"/>
    </row>
    <row r="388" spans="5:6" ht="14.25" customHeight="1">
      <c r="E388" s="130"/>
      <c r="F388" s="130"/>
    </row>
    <row r="389" spans="5:6" ht="14.25" customHeight="1">
      <c r="E389" s="130"/>
      <c r="F389" s="130"/>
    </row>
    <row r="390" spans="5:6" ht="14.25" customHeight="1">
      <c r="E390" s="130"/>
      <c r="F390" s="130"/>
    </row>
    <row r="391" spans="5:6" ht="14.25" customHeight="1">
      <c r="E391" s="130"/>
      <c r="F391" s="130"/>
    </row>
    <row r="392" spans="5:6" ht="14.25" customHeight="1">
      <c r="E392" s="130"/>
      <c r="F392" s="130"/>
    </row>
    <row r="393" spans="5:6" ht="14.25" customHeight="1">
      <c r="E393" s="130"/>
      <c r="F393" s="130"/>
    </row>
    <row r="394" spans="5:6" ht="14.25" customHeight="1">
      <c r="E394" s="130"/>
      <c r="F394" s="130"/>
    </row>
    <row r="395" spans="5:6" ht="14.25" customHeight="1">
      <c r="E395" s="130"/>
      <c r="F395" s="130"/>
    </row>
    <row r="396" spans="5:6" ht="14.25" customHeight="1">
      <c r="E396" s="130"/>
      <c r="F396" s="130"/>
    </row>
    <row r="397" spans="5:6" ht="14.25" customHeight="1">
      <c r="E397" s="130"/>
      <c r="F397" s="130"/>
    </row>
    <row r="398" spans="5:6" ht="14.25" customHeight="1">
      <c r="E398" s="130"/>
      <c r="F398" s="130"/>
    </row>
    <row r="399" spans="5:6" ht="14.25" customHeight="1">
      <c r="E399" s="130"/>
      <c r="F399" s="130"/>
    </row>
    <row r="400" spans="5:6" ht="14.25" customHeight="1">
      <c r="E400" s="130"/>
      <c r="F400" s="130"/>
    </row>
    <row r="401" spans="5:6" ht="14.25" customHeight="1">
      <c r="E401" s="130"/>
      <c r="F401" s="130"/>
    </row>
    <row r="402" spans="5:6" ht="14.25" customHeight="1">
      <c r="E402" s="130"/>
      <c r="F402" s="130"/>
    </row>
    <row r="403" spans="5:6" ht="14.25" customHeight="1">
      <c r="E403" s="130"/>
      <c r="F403" s="130"/>
    </row>
    <row r="404" spans="5:6" ht="14.25" customHeight="1">
      <c r="E404" s="130"/>
      <c r="F404" s="130"/>
    </row>
    <row r="405" spans="5:6" ht="14.25" customHeight="1">
      <c r="E405" s="130"/>
      <c r="F405" s="130"/>
    </row>
    <row r="406" spans="5:6" ht="14.25" customHeight="1">
      <c r="E406" s="130"/>
      <c r="F406" s="130"/>
    </row>
    <row r="407" spans="5:6" ht="14.25" customHeight="1">
      <c r="E407" s="130"/>
      <c r="F407" s="130"/>
    </row>
    <row r="408" spans="5:6" ht="14.25" customHeight="1">
      <c r="E408" s="130"/>
      <c r="F408" s="130"/>
    </row>
    <row r="409" spans="5:6" ht="14.25" customHeight="1">
      <c r="E409" s="130"/>
      <c r="F409" s="130"/>
    </row>
    <row r="410" spans="5:6" ht="14.25" customHeight="1">
      <c r="E410" s="130"/>
      <c r="F410" s="130"/>
    </row>
    <row r="411" spans="5:6" ht="14.25" customHeight="1">
      <c r="E411" s="130"/>
      <c r="F411" s="130"/>
    </row>
    <row r="412" spans="5:6" ht="14.25" customHeight="1">
      <c r="E412" s="130"/>
      <c r="F412" s="130"/>
    </row>
    <row r="413" spans="5:6" ht="14.25" customHeight="1">
      <c r="E413" s="130"/>
      <c r="F413" s="130"/>
    </row>
    <row r="414" spans="5:6" ht="14.25" customHeight="1">
      <c r="E414" s="130"/>
      <c r="F414" s="130"/>
    </row>
    <row r="415" spans="5:6" ht="14.25" customHeight="1">
      <c r="E415" s="130"/>
      <c r="F415" s="130"/>
    </row>
    <row r="416" spans="5:6" ht="14.25" customHeight="1">
      <c r="E416" s="130"/>
      <c r="F416" s="130"/>
    </row>
    <row r="417" spans="5:6" ht="14.25" customHeight="1">
      <c r="E417" s="130"/>
      <c r="F417" s="130"/>
    </row>
    <row r="418" spans="5:6" ht="14.25" customHeight="1">
      <c r="E418" s="130"/>
      <c r="F418" s="130"/>
    </row>
    <row r="419" spans="5:6" ht="14.25" customHeight="1">
      <c r="E419" s="130"/>
      <c r="F419" s="130"/>
    </row>
    <row r="420" spans="5:6" ht="14.25" customHeight="1">
      <c r="E420" s="130"/>
      <c r="F420" s="130"/>
    </row>
    <row r="421" spans="5:6" ht="14.25" customHeight="1">
      <c r="E421" s="130"/>
      <c r="F421" s="130"/>
    </row>
    <row r="422" spans="5:6" ht="14.25" customHeight="1">
      <c r="E422" s="130"/>
      <c r="F422" s="130"/>
    </row>
    <row r="423" spans="5:6" ht="14.25" customHeight="1">
      <c r="E423" s="130"/>
      <c r="F423" s="130"/>
    </row>
    <row r="424" spans="5:6" ht="14.25" customHeight="1">
      <c r="E424" s="130"/>
      <c r="F424" s="130"/>
    </row>
    <row r="425" spans="5:6" ht="14.25" customHeight="1">
      <c r="E425" s="130"/>
      <c r="F425" s="130"/>
    </row>
    <row r="426" spans="5:6" ht="14.25" customHeight="1">
      <c r="E426" s="130"/>
      <c r="F426" s="130"/>
    </row>
    <row r="427" spans="5:6" ht="14.25" customHeight="1">
      <c r="E427" s="130"/>
      <c r="F427" s="130"/>
    </row>
    <row r="428" spans="5:6" ht="14.25" customHeight="1">
      <c r="E428" s="130"/>
      <c r="F428" s="130"/>
    </row>
    <row r="429" spans="5:6" ht="14.25" customHeight="1">
      <c r="E429" s="130"/>
      <c r="F429" s="130"/>
    </row>
    <row r="430" spans="5:6" ht="14.25" customHeight="1">
      <c r="E430" s="130"/>
      <c r="F430" s="130"/>
    </row>
    <row r="431" spans="5:6" ht="14.25" customHeight="1">
      <c r="E431" s="130"/>
      <c r="F431" s="130"/>
    </row>
    <row r="432" spans="5:6" ht="14.25" customHeight="1">
      <c r="E432" s="130"/>
      <c r="F432" s="130"/>
    </row>
    <row r="433" spans="5:6" ht="14.25" customHeight="1">
      <c r="E433" s="130"/>
      <c r="F433" s="130"/>
    </row>
    <row r="434" spans="5:6" ht="14.25" customHeight="1">
      <c r="E434" s="130"/>
      <c r="F434" s="130"/>
    </row>
    <row r="435" spans="5:6" ht="14.25" customHeight="1">
      <c r="E435" s="130"/>
      <c r="F435" s="130"/>
    </row>
    <row r="436" spans="5:6" ht="14.25" customHeight="1">
      <c r="E436" s="130"/>
      <c r="F436" s="130"/>
    </row>
    <row r="437" spans="5:6" ht="14.25" customHeight="1">
      <c r="E437" s="130"/>
      <c r="F437" s="130"/>
    </row>
    <row r="438" spans="5:6" ht="14.25" customHeight="1">
      <c r="E438" s="130"/>
      <c r="F438" s="130"/>
    </row>
    <row r="439" spans="5:6" ht="14.25" customHeight="1">
      <c r="E439" s="130"/>
      <c r="F439" s="130"/>
    </row>
    <row r="440" spans="5:6" ht="14.25" customHeight="1">
      <c r="E440" s="130"/>
      <c r="F440" s="130"/>
    </row>
    <row r="441" spans="5:6" ht="14.25" customHeight="1">
      <c r="E441" s="130"/>
      <c r="F441" s="130"/>
    </row>
    <row r="442" spans="5:6" ht="14.25" customHeight="1">
      <c r="E442" s="130"/>
      <c r="F442" s="130"/>
    </row>
    <row r="443" spans="5:6" ht="14.25" customHeight="1">
      <c r="E443" s="130"/>
      <c r="F443" s="130"/>
    </row>
    <row r="444" spans="5:6" ht="14.25" customHeight="1">
      <c r="E444" s="130"/>
      <c r="F444" s="130"/>
    </row>
    <row r="445" spans="5:6" ht="14.25" customHeight="1">
      <c r="E445" s="130"/>
      <c r="F445" s="130"/>
    </row>
    <row r="446" spans="5:6" ht="14.25" customHeight="1">
      <c r="E446" s="130"/>
      <c r="F446" s="130"/>
    </row>
    <row r="447" spans="5:6" ht="14.25" customHeight="1">
      <c r="E447" s="130"/>
      <c r="F447" s="130"/>
    </row>
    <row r="448" spans="5:6" ht="14.25" customHeight="1">
      <c r="E448" s="130"/>
      <c r="F448" s="130"/>
    </row>
    <row r="449" spans="5:6" ht="14.25" customHeight="1">
      <c r="E449" s="130"/>
      <c r="F449" s="130"/>
    </row>
    <row r="450" spans="5:6" ht="14.25" customHeight="1">
      <c r="E450" s="130"/>
      <c r="F450" s="130"/>
    </row>
    <row r="451" spans="5:6" ht="14.25" customHeight="1">
      <c r="E451" s="130"/>
      <c r="F451" s="130"/>
    </row>
    <row r="452" spans="5:6" ht="14.25" customHeight="1">
      <c r="E452" s="130"/>
      <c r="F452" s="130"/>
    </row>
    <row r="453" spans="5:6" ht="14.25" customHeight="1">
      <c r="E453" s="130"/>
      <c r="F453" s="130"/>
    </row>
    <row r="454" spans="5:6" ht="14.25" customHeight="1">
      <c r="E454" s="130"/>
      <c r="F454" s="130"/>
    </row>
    <row r="455" spans="5:6" ht="14.25" customHeight="1">
      <c r="E455" s="130"/>
      <c r="F455" s="130"/>
    </row>
    <row r="456" spans="5:6" ht="14.25" customHeight="1">
      <c r="E456" s="130"/>
      <c r="F456" s="130"/>
    </row>
    <row r="457" spans="5:6" ht="14.25" customHeight="1">
      <c r="E457" s="130"/>
      <c r="F457" s="130"/>
    </row>
    <row r="458" spans="5:6" ht="14.25" customHeight="1">
      <c r="E458" s="130"/>
      <c r="F458" s="130"/>
    </row>
    <row r="459" spans="5:6" ht="14.25" customHeight="1">
      <c r="E459" s="130"/>
      <c r="F459" s="130"/>
    </row>
    <row r="460" spans="5:6" ht="14.25" customHeight="1">
      <c r="E460" s="130"/>
      <c r="F460" s="130"/>
    </row>
    <row r="461" spans="5:6" ht="14.25" customHeight="1">
      <c r="E461" s="130"/>
      <c r="F461" s="130"/>
    </row>
    <row r="462" spans="5:6" ht="14.25" customHeight="1">
      <c r="E462" s="130"/>
      <c r="F462" s="130"/>
    </row>
    <row r="463" spans="5:6" ht="14.25" customHeight="1">
      <c r="E463" s="130"/>
      <c r="F463" s="130"/>
    </row>
    <row r="464" spans="5:6" ht="14.25" customHeight="1">
      <c r="E464" s="130"/>
      <c r="F464" s="130"/>
    </row>
    <row r="465" spans="5:6" ht="14.25" customHeight="1">
      <c r="E465" s="130"/>
      <c r="F465" s="130"/>
    </row>
    <row r="466" spans="5:6" ht="14.25" customHeight="1">
      <c r="E466" s="130"/>
      <c r="F466" s="130"/>
    </row>
    <row r="467" spans="5:6" ht="14.25" customHeight="1">
      <c r="E467" s="130"/>
      <c r="F467" s="130"/>
    </row>
    <row r="468" spans="5:6" ht="14.25" customHeight="1">
      <c r="E468" s="130"/>
      <c r="F468" s="130"/>
    </row>
    <row r="469" spans="5:6" ht="14.25" customHeight="1">
      <c r="E469" s="130"/>
      <c r="F469" s="130"/>
    </row>
    <row r="470" spans="5:6" ht="14.25" customHeight="1">
      <c r="E470" s="130"/>
      <c r="F470" s="130"/>
    </row>
    <row r="471" spans="5:6" ht="14.25" customHeight="1">
      <c r="E471" s="130"/>
      <c r="F471" s="130"/>
    </row>
    <row r="472" spans="5:6" ht="14.25" customHeight="1">
      <c r="E472" s="130"/>
      <c r="F472" s="130"/>
    </row>
    <row r="473" spans="5:6" ht="14.25" customHeight="1">
      <c r="E473" s="130"/>
      <c r="F473" s="130"/>
    </row>
    <row r="474" spans="5:6" ht="14.25" customHeight="1">
      <c r="E474" s="130"/>
      <c r="F474" s="130"/>
    </row>
    <row r="475" spans="5:6" ht="14.25" customHeight="1">
      <c r="E475" s="130"/>
      <c r="F475" s="130"/>
    </row>
    <row r="476" spans="5:6" ht="14.25" customHeight="1">
      <c r="E476" s="130"/>
      <c r="F476" s="130"/>
    </row>
    <row r="477" spans="5:6" ht="14.25" customHeight="1">
      <c r="E477" s="130"/>
      <c r="F477" s="130"/>
    </row>
    <row r="478" spans="5:6" ht="14.25" customHeight="1">
      <c r="E478" s="130"/>
      <c r="F478" s="130"/>
    </row>
    <row r="479" spans="5:6" ht="14.25" customHeight="1">
      <c r="E479" s="130"/>
      <c r="F479" s="130"/>
    </row>
    <row r="480" spans="5:6" ht="14.25" customHeight="1">
      <c r="E480" s="130"/>
      <c r="F480" s="130"/>
    </row>
    <row r="481" spans="5:6" ht="14.25" customHeight="1">
      <c r="E481" s="130"/>
      <c r="F481" s="130"/>
    </row>
    <row r="482" spans="5:6" ht="14.25" customHeight="1">
      <c r="E482" s="130"/>
      <c r="F482" s="130"/>
    </row>
    <row r="483" spans="5:6" ht="14.25" customHeight="1">
      <c r="E483" s="130"/>
      <c r="F483" s="130"/>
    </row>
    <row r="484" spans="5:6" ht="14.25" customHeight="1">
      <c r="E484" s="130"/>
      <c r="F484" s="130"/>
    </row>
    <row r="485" spans="5:6" ht="14.25" customHeight="1">
      <c r="E485" s="130"/>
      <c r="F485" s="130"/>
    </row>
    <row r="486" spans="5:6" ht="14.25" customHeight="1">
      <c r="E486" s="130"/>
      <c r="F486" s="130"/>
    </row>
    <row r="487" spans="5:6" ht="14.25" customHeight="1">
      <c r="E487" s="130"/>
      <c r="F487" s="130"/>
    </row>
    <row r="488" spans="5:6" ht="14.25" customHeight="1">
      <c r="E488" s="130"/>
      <c r="F488" s="130"/>
    </row>
    <row r="489" spans="5:6" ht="14.25" customHeight="1">
      <c r="E489" s="130"/>
      <c r="F489" s="130"/>
    </row>
    <row r="490" spans="5:6" ht="14.25" customHeight="1">
      <c r="E490" s="130"/>
      <c r="F490" s="130"/>
    </row>
    <row r="491" spans="5:6" ht="14.25" customHeight="1">
      <c r="E491" s="130"/>
      <c r="F491" s="130"/>
    </row>
    <row r="492" spans="5:6" ht="14.25" customHeight="1">
      <c r="E492" s="130"/>
      <c r="F492" s="130"/>
    </row>
    <row r="493" spans="5:6" ht="14.25" customHeight="1">
      <c r="E493" s="130"/>
      <c r="F493" s="130"/>
    </row>
    <row r="494" spans="5:6" ht="14.25" customHeight="1">
      <c r="E494" s="130"/>
      <c r="F494" s="130"/>
    </row>
    <row r="495" spans="5:6" ht="14.25" customHeight="1">
      <c r="E495" s="130"/>
      <c r="F495" s="130"/>
    </row>
    <row r="496" spans="5:6" ht="14.25" customHeight="1">
      <c r="E496" s="130"/>
      <c r="F496" s="130"/>
    </row>
    <row r="497" spans="5:6" ht="14.25" customHeight="1">
      <c r="E497" s="130"/>
      <c r="F497" s="130"/>
    </row>
    <row r="498" spans="5:6" ht="14.25" customHeight="1">
      <c r="E498" s="130"/>
      <c r="F498" s="130"/>
    </row>
    <row r="499" spans="5:6" ht="14.25" customHeight="1">
      <c r="E499" s="130"/>
      <c r="F499" s="130"/>
    </row>
    <row r="500" spans="5:6" ht="14.25" customHeight="1">
      <c r="E500" s="130"/>
      <c r="F500" s="130"/>
    </row>
    <row r="501" spans="5:6" ht="14.25" customHeight="1">
      <c r="E501" s="130"/>
      <c r="F501" s="130"/>
    </row>
    <row r="502" spans="5:6" ht="14.25" customHeight="1">
      <c r="E502" s="130"/>
      <c r="F502" s="130"/>
    </row>
    <row r="503" spans="5:6" ht="14.25" customHeight="1">
      <c r="E503" s="130"/>
      <c r="F503" s="130"/>
    </row>
    <row r="504" spans="5:6" ht="14.25" customHeight="1">
      <c r="E504" s="130"/>
      <c r="F504" s="130"/>
    </row>
    <row r="505" spans="5:6" ht="14.25" customHeight="1">
      <c r="E505" s="130"/>
      <c r="F505" s="130"/>
    </row>
    <row r="506" spans="5:6" ht="14.25" customHeight="1">
      <c r="E506" s="130"/>
      <c r="F506" s="130"/>
    </row>
    <row r="507" spans="5:6" ht="14.25" customHeight="1">
      <c r="E507" s="130"/>
      <c r="F507" s="130"/>
    </row>
    <row r="508" spans="5:6" ht="14.25" customHeight="1">
      <c r="E508" s="130"/>
      <c r="F508" s="130"/>
    </row>
    <row r="509" spans="5:6" ht="14.25" customHeight="1">
      <c r="E509" s="130"/>
      <c r="F509" s="130"/>
    </row>
    <row r="510" spans="5:6" ht="14.25" customHeight="1">
      <c r="E510" s="130"/>
      <c r="F510" s="130"/>
    </row>
    <row r="511" spans="5:6" ht="14.25" customHeight="1">
      <c r="E511" s="130"/>
      <c r="F511" s="130"/>
    </row>
    <row r="512" spans="5:6" ht="14.25" customHeight="1">
      <c r="E512" s="130"/>
      <c r="F512" s="130"/>
    </row>
    <row r="513" spans="5:6" ht="14.25" customHeight="1">
      <c r="E513" s="130"/>
      <c r="F513" s="130"/>
    </row>
    <row r="514" spans="5:6" ht="14.25" customHeight="1">
      <c r="E514" s="130"/>
      <c r="F514" s="130"/>
    </row>
    <row r="515" spans="5:6" ht="14.25" customHeight="1">
      <c r="E515" s="130"/>
      <c r="F515" s="130"/>
    </row>
    <row r="516" spans="5:6" ht="14.25" customHeight="1">
      <c r="E516" s="130"/>
      <c r="F516" s="130"/>
    </row>
    <row r="517" spans="5:6" ht="14.25" customHeight="1">
      <c r="E517" s="130"/>
      <c r="F517" s="130"/>
    </row>
    <row r="518" spans="5:6" ht="14.25" customHeight="1">
      <c r="E518" s="130"/>
      <c r="F518" s="130"/>
    </row>
    <row r="519" spans="5:6" ht="14.25" customHeight="1">
      <c r="E519" s="130"/>
      <c r="F519" s="130"/>
    </row>
    <row r="520" spans="5:6" ht="14.25" customHeight="1">
      <c r="E520" s="130"/>
      <c r="F520" s="130"/>
    </row>
    <row r="521" spans="5:6" ht="14.25" customHeight="1">
      <c r="E521" s="130"/>
      <c r="F521" s="130"/>
    </row>
    <row r="522" spans="5:6" ht="14.25" customHeight="1">
      <c r="E522" s="130"/>
      <c r="F522" s="130"/>
    </row>
    <row r="523" spans="5:6" ht="14.25" customHeight="1">
      <c r="E523" s="130"/>
      <c r="F523" s="130"/>
    </row>
    <row r="524" spans="5:6" ht="14.25" customHeight="1">
      <c r="E524" s="130"/>
      <c r="F524" s="130"/>
    </row>
    <row r="525" spans="5:6" ht="14.25" customHeight="1">
      <c r="E525" s="130"/>
      <c r="F525" s="130"/>
    </row>
    <row r="526" spans="5:6" ht="14.25" customHeight="1">
      <c r="E526" s="130"/>
      <c r="F526" s="130"/>
    </row>
    <row r="527" spans="5:6" ht="14.25" customHeight="1">
      <c r="E527" s="130"/>
      <c r="F527" s="130"/>
    </row>
    <row r="528" spans="5:6" ht="14.25" customHeight="1">
      <c r="E528" s="130"/>
      <c r="F528" s="130"/>
    </row>
    <row r="529" spans="5:6" ht="14.25" customHeight="1">
      <c r="E529" s="130"/>
      <c r="F529" s="130"/>
    </row>
    <row r="530" spans="5:6" ht="14.25" customHeight="1">
      <c r="E530" s="130"/>
      <c r="F530" s="130"/>
    </row>
    <row r="531" spans="5:6" ht="14.25" customHeight="1">
      <c r="E531" s="130"/>
      <c r="F531" s="130"/>
    </row>
    <row r="532" spans="5:6" ht="14.25" customHeight="1">
      <c r="E532" s="130"/>
      <c r="F532" s="130"/>
    </row>
    <row r="533" spans="5:6" ht="14.25" customHeight="1">
      <c r="E533" s="130"/>
      <c r="F533" s="130"/>
    </row>
    <row r="534" spans="5:6" ht="14.25" customHeight="1">
      <c r="E534" s="130"/>
      <c r="F534" s="130"/>
    </row>
    <row r="535" spans="5:6" ht="14.25" customHeight="1">
      <c r="E535" s="130"/>
      <c r="F535" s="130"/>
    </row>
    <row r="536" spans="5:6" ht="14.25" customHeight="1">
      <c r="E536" s="130"/>
      <c r="F536" s="130"/>
    </row>
    <row r="537" spans="5:6" ht="14.25" customHeight="1">
      <c r="E537" s="130"/>
      <c r="F537" s="130"/>
    </row>
    <row r="538" spans="5:6" ht="14.25" customHeight="1">
      <c r="E538" s="130"/>
      <c r="F538" s="130"/>
    </row>
    <row r="539" spans="5:6" ht="14.25" customHeight="1">
      <c r="E539" s="130"/>
      <c r="F539" s="130"/>
    </row>
    <row r="540" spans="5:6" ht="14.25" customHeight="1">
      <c r="E540" s="130"/>
      <c r="F540" s="130"/>
    </row>
    <row r="541" spans="5:6" ht="14.25" customHeight="1">
      <c r="E541" s="130"/>
      <c r="F541" s="130"/>
    </row>
    <row r="542" spans="5:6" ht="14.25" customHeight="1">
      <c r="E542" s="130"/>
      <c r="F542" s="130"/>
    </row>
    <row r="543" spans="5:6" ht="14.25" customHeight="1">
      <c r="E543" s="130"/>
      <c r="F543" s="130"/>
    </row>
    <row r="544" spans="5:6" ht="14.25" customHeight="1">
      <c r="E544" s="130"/>
      <c r="F544" s="130"/>
    </row>
    <row r="545" spans="5:6" ht="14.25" customHeight="1">
      <c r="E545" s="130"/>
      <c r="F545" s="130"/>
    </row>
    <row r="546" spans="5:6" ht="14.25" customHeight="1">
      <c r="E546" s="130"/>
      <c r="F546" s="130"/>
    </row>
    <row r="547" spans="5:6" ht="14.25" customHeight="1">
      <c r="E547" s="130"/>
      <c r="F547" s="130"/>
    </row>
    <row r="548" spans="5:6" ht="14.25" customHeight="1">
      <c r="E548" s="130"/>
      <c r="F548" s="130"/>
    </row>
    <row r="549" spans="5:6" ht="14.25" customHeight="1">
      <c r="E549" s="130"/>
      <c r="F549" s="130"/>
    </row>
    <row r="550" spans="5:6" ht="14.25" customHeight="1">
      <c r="E550" s="130"/>
      <c r="F550" s="130"/>
    </row>
    <row r="551" spans="5:6" ht="14.25" customHeight="1">
      <c r="E551" s="130"/>
      <c r="F551" s="130"/>
    </row>
    <row r="552" spans="5:6" ht="14.25" customHeight="1">
      <c r="E552" s="130"/>
      <c r="F552" s="130"/>
    </row>
    <row r="553" spans="5:6" ht="14.25" customHeight="1">
      <c r="E553" s="130"/>
      <c r="F553" s="130"/>
    </row>
    <row r="554" spans="5:6" ht="14.25" customHeight="1">
      <c r="E554" s="130"/>
      <c r="F554" s="130"/>
    </row>
    <row r="555" spans="5:6" ht="14.25" customHeight="1">
      <c r="E555" s="130"/>
      <c r="F555" s="130"/>
    </row>
    <row r="556" spans="5:6" ht="14.25" customHeight="1">
      <c r="E556" s="130"/>
      <c r="F556" s="130"/>
    </row>
    <row r="557" spans="5:6" ht="14.25" customHeight="1">
      <c r="E557" s="130"/>
      <c r="F557" s="130"/>
    </row>
    <row r="558" spans="5:6" ht="14.25" customHeight="1">
      <c r="E558" s="130"/>
      <c r="F558" s="130"/>
    </row>
    <row r="559" spans="5:6" ht="14.25" customHeight="1">
      <c r="E559" s="130"/>
      <c r="F559" s="130"/>
    </row>
    <row r="560" spans="5:6" ht="14.25" customHeight="1">
      <c r="E560" s="130"/>
      <c r="F560" s="130"/>
    </row>
    <row r="561" spans="5:6" ht="14.25" customHeight="1">
      <c r="E561" s="130"/>
      <c r="F561" s="130"/>
    </row>
    <row r="562" spans="5:6" ht="14.25" customHeight="1">
      <c r="E562" s="130"/>
      <c r="F562" s="130"/>
    </row>
    <row r="563" spans="5:6" ht="14.25" customHeight="1">
      <c r="E563" s="130"/>
      <c r="F563" s="130"/>
    </row>
    <row r="564" spans="5:6" ht="14.25" customHeight="1">
      <c r="E564" s="130"/>
      <c r="F564" s="130"/>
    </row>
    <row r="565" spans="5:6" ht="14.25" customHeight="1">
      <c r="E565" s="130"/>
      <c r="F565" s="130"/>
    </row>
    <row r="566" spans="5:6" ht="14.25" customHeight="1">
      <c r="E566" s="130"/>
      <c r="F566" s="130"/>
    </row>
    <row r="567" spans="5:6" ht="14.25" customHeight="1">
      <c r="E567" s="130"/>
      <c r="F567" s="130"/>
    </row>
    <row r="568" spans="5:6" ht="14.25" customHeight="1">
      <c r="E568" s="130"/>
      <c r="F568" s="130"/>
    </row>
    <row r="569" spans="5:6" ht="14.25" customHeight="1">
      <c r="E569" s="130"/>
      <c r="F569" s="130"/>
    </row>
    <row r="570" spans="5:6" ht="14.25" customHeight="1">
      <c r="E570" s="130"/>
      <c r="F570" s="130"/>
    </row>
    <row r="571" spans="5:6" ht="14.25" customHeight="1">
      <c r="E571" s="130"/>
      <c r="F571" s="130"/>
    </row>
    <row r="572" spans="5:6" ht="14.25" customHeight="1">
      <c r="E572" s="130"/>
      <c r="F572" s="130"/>
    </row>
    <row r="573" spans="5:6" ht="14.25" customHeight="1">
      <c r="E573" s="130"/>
      <c r="F573" s="130"/>
    </row>
    <row r="574" spans="5:6" ht="14.25" customHeight="1">
      <c r="E574" s="130"/>
      <c r="F574" s="130"/>
    </row>
    <row r="575" spans="5:6" ht="14.25" customHeight="1">
      <c r="E575" s="130"/>
      <c r="F575" s="130"/>
    </row>
    <row r="576" spans="5:6" ht="14.25" customHeight="1">
      <c r="E576" s="130"/>
      <c r="F576" s="130"/>
    </row>
    <row r="577" spans="5:6" ht="14.25" customHeight="1">
      <c r="E577" s="130"/>
      <c r="F577" s="130"/>
    </row>
    <row r="578" spans="5:6" ht="14.25" customHeight="1">
      <c r="E578" s="130"/>
      <c r="F578" s="130"/>
    </row>
    <row r="579" spans="5:6" ht="14.25" customHeight="1">
      <c r="E579" s="130"/>
      <c r="F579" s="130"/>
    </row>
    <row r="580" spans="5:6" ht="14.25" customHeight="1">
      <c r="E580" s="130"/>
      <c r="F580" s="130"/>
    </row>
    <row r="581" spans="5:6" ht="14.25" customHeight="1">
      <c r="E581" s="130"/>
      <c r="F581" s="130"/>
    </row>
    <row r="582" spans="5:6" ht="14.25" customHeight="1">
      <c r="E582" s="130"/>
      <c r="F582" s="130"/>
    </row>
    <row r="583" spans="5:6" ht="14.25" customHeight="1">
      <c r="E583" s="130"/>
      <c r="F583" s="130"/>
    </row>
    <row r="584" spans="5:6" ht="14.25" customHeight="1">
      <c r="E584" s="130"/>
      <c r="F584" s="130"/>
    </row>
    <row r="585" spans="5:6" ht="14.25" customHeight="1">
      <c r="E585" s="130"/>
      <c r="F585" s="130"/>
    </row>
    <row r="586" spans="5:6" ht="14.25" customHeight="1">
      <c r="E586" s="130"/>
      <c r="F586" s="130"/>
    </row>
    <row r="587" spans="5:6" ht="14.25" customHeight="1">
      <c r="E587" s="130"/>
      <c r="F587" s="130"/>
    </row>
    <row r="588" spans="5:6" ht="14.25" customHeight="1">
      <c r="E588" s="130"/>
      <c r="F588" s="130"/>
    </row>
    <row r="589" spans="5:6" ht="14.25" customHeight="1">
      <c r="E589" s="130"/>
      <c r="F589" s="130"/>
    </row>
    <row r="590" spans="5:6" ht="14.25" customHeight="1">
      <c r="E590" s="130"/>
      <c r="F590" s="130"/>
    </row>
    <row r="591" spans="5:6" ht="14.25" customHeight="1">
      <c r="E591" s="130"/>
      <c r="F591" s="130"/>
    </row>
    <row r="592" spans="5:6" ht="14.25" customHeight="1">
      <c r="E592" s="130"/>
      <c r="F592" s="130"/>
    </row>
    <row r="593" spans="5:6" ht="14.25" customHeight="1">
      <c r="E593" s="130"/>
      <c r="F593" s="130"/>
    </row>
    <row r="594" spans="5:6" ht="14.25" customHeight="1">
      <c r="E594" s="130"/>
      <c r="F594" s="130"/>
    </row>
    <row r="595" spans="5:6" ht="14.25" customHeight="1">
      <c r="E595" s="130"/>
      <c r="F595" s="130"/>
    </row>
    <row r="596" spans="5:6" ht="14.25" customHeight="1">
      <c r="E596" s="130"/>
      <c r="F596" s="130"/>
    </row>
    <row r="597" spans="5:6" ht="14.25" customHeight="1">
      <c r="E597" s="130"/>
      <c r="F597" s="130"/>
    </row>
    <row r="598" spans="5:6" ht="14.25" customHeight="1">
      <c r="E598" s="130"/>
      <c r="F598" s="130"/>
    </row>
    <row r="599" spans="5:6" ht="14.25" customHeight="1">
      <c r="E599" s="130"/>
      <c r="F599" s="130"/>
    </row>
    <row r="600" spans="5:6" ht="14.25" customHeight="1">
      <c r="E600" s="130"/>
      <c r="F600" s="130"/>
    </row>
    <row r="601" spans="5:6" ht="14.25" customHeight="1">
      <c r="E601" s="130"/>
      <c r="F601" s="130"/>
    </row>
    <row r="602" spans="5:6" ht="14.25" customHeight="1">
      <c r="E602" s="130"/>
      <c r="F602" s="130"/>
    </row>
    <row r="603" spans="5:6" ht="14.25" customHeight="1">
      <c r="E603" s="130"/>
      <c r="F603" s="130"/>
    </row>
    <row r="604" spans="5:6" ht="14.25" customHeight="1">
      <c r="E604" s="130"/>
      <c r="F604" s="130"/>
    </row>
    <row r="605" spans="5:6" ht="14.25" customHeight="1">
      <c r="E605" s="130"/>
      <c r="F605" s="130"/>
    </row>
    <row r="606" spans="5:6" ht="14.25" customHeight="1">
      <c r="E606" s="130"/>
      <c r="F606" s="130"/>
    </row>
    <row r="607" spans="5:6" ht="14.25" customHeight="1">
      <c r="E607" s="130"/>
      <c r="F607" s="130"/>
    </row>
    <row r="608" spans="5:6" ht="14.25" customHeight="1">
      <c r="E608" s="130"/>
      <c r="F608" s="130"/>
    </row>
    <row r="609" spans="5:6" ht="14.25" customHeight="1">
      <c r="E609" s="130"/>
      <c r="F609" s="130"/>
    </row>
    <row r="610" spans="5:6" ht="14.25" customHeight="1">
      <c r="E610" s="130"/>
      <c r="F610" s="130"/>
    </row>
    <row r="611" spans="5:6" ht="14.25" customHeight="1">
      <c r="E611" s="130"/>
      <c r="F611" s="130"/>
    </row>
    <row r="612" spans="5:6" ht="14.25" customHeight="1">
      <c r="E612" s="130"/>
      <c r="F612" s="130"/>
    </row>
    <row r="613" spans="5:6" ht="14.25" customHeight="1">
      <c r="E613" s="130"/>
      <c r="F613" s="130"/>
    </row>
    <row r="614" spans="5:6" ht="14.25" customHeight="1">
      <c r="E614" s="130"/>
      <c r="F614" s="130"/>
    </row>
    <row r="615" spans="5:6" ht="14.25" customHeight="1">
      <c r="E615" s="130"/>
      <c r="F615" s="130"/>
    </row>
    <row r="616" spans="5:6" ht="14.25" customHeight="1">
      <c r="E616" s="130"/>
      <c r="F616" s="130"/>
    </row>
    <row r="617" spans="5:6" ht="14.25" customHeight="1">
      <c r="E617" s="130"/>
      <c r="F617" s="130"/>
    </row>
    <row r="618" spans="5:6" ht="14.25" customHeight="1">
      <c r="E618" s="130"/>
      <c r="F618" s="130"/>
    </row>
    <row r="619" spans="5:6" ht="14.25" customHeight="1">
      <c r="E619" s="130"/>
      <c r="F619" s="130"/>
    </row>
    <row r="620" spans="5:6" ht="14.25" customHeight="1">
      <c r="E620" s="130"/>
      <c r="F620" s="130"/>
    </row>
    <row r="621" spans="5:6" ht="14.25" customHeight="1">
      <c r="E621" s="130"/>
      <c r="F621" s="130"/>
    </row>
    <row r="622" spans="5:6" ht="14.25" customHeight="1">
      <c r="E622" s="130"/>
      <c r="F622" s="130"/>
    </row>
    <row r="623" spans="5:6" ht="14.25" customHeight="1">
      <c r="E623" s="130"/>
      <c r="F623" s="130"/>
    </row>
    <row r="624" spans="5:6" ht="14.25" customHeight="1">
      <c r="E624" s="130"/>
      <c r="F624" s="130"/>
    </row>
    <row r="625" spans="5:6" ht="14.25" customHeight="1">
      <c r="E625" s="130"/>
      <c r="F625" s="130"/>
    </row>
    <row r="626" spans="5:6" ht="14.25" customHeight="1">
      <c r="E626" s="130"/>
      <c r="F626" s="130"/>
    </row>
    <row r="627" spans="5:6" ht="14.25" customHeight="1">
      <c r="E627" s="130"/>
      <c r="F627" s="130"/>
    </row>
    <row r="628" spans="5:6" ht="14.25" customHeight="1">
      <c r="E628" s="130"/>
      <c r="F628" s="130"/>
    </row>
    <row r="629" spans="5:6" ht="14.25" customHeight="1">
      <c r="E629" s="130"/>
      <c r="F629" s="130"/>
    </row>
    <row r="630" spans="5:6" ht="14.25" customHeight="1">
      <c r="E630" s="130"/>
      <c r="F630" s="130"/>
    </row>
    <row r="631" spans="5:6" ht="14.25" customHeight="1">
      <c r="E631" s="130"/>
      <c r="F631" s="130"/>
    </row>
    <row r="632" spans="5:6" ht="14.25" customHeight="1">
      <c r="E632" s="130"/>
      <c r="F632" s="130"/>
    </row>
    <row r="633" spans="5:6" ht="14.25" customHeight="1">
      <c r="E633" s="130"/>
      <c r="F633" s="130"/>
    </row>
    <row r="634" spans="5:6" ht="14.25" customHeight="1">
      <c r="E634" s="130"/>
      <c r="F634" s="130"/>
    </row>
    <row r="635" spans="5:6" ht="14.25" customHeight="1">
      <c r="E635" s="130"/>
      <c r="F635" s="130"/>
    </row>
    <row r="636" spans="5:6" ht="14.25" customHeight="1">
      <c r="E636" s="130"/>
      <c r="F636" s="130"/>
    </row>
    <row r="637" spans="5:6" ht="14.25" customHeight="1">
      <c r="E637" s="130"/>
      <c r="F637" s="130"/>
    </row>
    <row r="638" spans="5:6" ht="14.25" customHeight="1">
      <c r="E638" s="130"/>
      <c r="F638" s="130"/>
    </row>
    <row r="639" spans="5:6" ht="14.25" customHeight="1">
      <c r="E639" s="130"/>
      <c r="F639" s="130"/>
    </row>
    <row r="640" spans="5:6" ht="14.25" customHeight="1">
      <c r="E640" s="130"/>
      <c r="F640" s="130"/>
    </row>
    <row r="641" spans="5:6" ht="14.25" customHeight="1">
      <c r="E641" s="130"/>
      <c r="F641" s="130"/>
    </row>
    <row r="642" spans="5:6" ht="14.25" customHeight="1">
      <c r="E642" s="130"/>
      <c r="F642" s="130"/>
    </row>
    <row r="643" spans="5:6" ht="14.25" customHeight="1">
      <c r="E643" s="130"/>
      <c r="F643" s="130"/>
    </row>
    <row r="644" spans="5:6" ht="14.25" customHeight="1">
      <c r="E644" s="130"/>
      <c r="F644" s="130"/>
    </row>
    <row r="645" spans="5:6" ht="14.25" customHeight="1">
      <c r="E645" s="130"/>
      <c r="F645" s="130"/>
    </row>
    <row r="646" spans="5:6" ht="14.25" customHeight="1">
      <c r="E646" s="130"/>
      <c r="F646" s="130"/>
    </row>
    <row r="647" spans="5:6" ht="14.25" customHeight="1">
      <c r="E647" s="130"/>
      <c r="F647" s="130"/>
    </row>
    <row r="648" spans="5:6" ht="14.25" customHeight="1">
      <c r="E648" s="130"/>
      <c r="F648" s="130"/>
    </row>
    <row r="649" spans="5:6" ht="14.25" customHeight="1">
      <c r="E649" s="130"/>
      <c r="F649" s="130"/>
    </row>
    <row r="650" spans="5:6" ht="14.25" customHeight="1">
      <c r="E650" s="130"/>
      <c r="F650" s="130"/>
    </row>
    <row r="651" spans="5:6" ht="14.25" customHeight="1">
      <c r="E651" s="130"/>
      <c r="F651" s="130"/>
    </row>
    <row r="652" spans="5:6" ht="14.25" customHeight="1">
      <c r="E652" s="130"/>
      <c r="F652" s="130"/>
    </row>
    <row r="653" spans="5:6" ht="14.25" customHeight="1">
      <c r="E653" s="130"/>
      <c r="F653" s="130"/>
    </row>
    <row r="654" spans="5:6" ht="14.25" customHeight="1">
      <c r="E654" s="130"/>
      <c r="F654" s="130"/>
    </row>
    <row r="655" spans="5:6" ht="14.25" customHeight="1">
      <c r="E655" s="130"/>
      <c r="F655" s="130"/>
    </row>
    <row r="656" spans="5:6" ht="14.25" customHeight="1">
      <c r="E656" s="130"/>
      <c r="F656" s="130"/>
    </row>
    <row r="657" spans="5:6" ht="14.25" customHeight="1">
      <c r="E657" s="130"/>
      <c r="F657" s="130"/>
    </row>
    <row r="658" spans="5:6" ht="14.25" customHeight="1">
      <c r="E658" s="130"/>
      <c r="F658" s="130"/>
    </row>
    <row r="659" spans="5:6" ht="14.25" customHeight="1">
      <c r="E659" s="130"/>
      <c r="F659" s="130"/>
    </row>
    <row r="660" spans="5:6" ht="14.25" customHeight="1">
      <c r="E660" s="130"/>
      <c r="F660" s="130"/>
    </row>
    <row r="661" spans="5:6" ht="14.25" customHeight="1">
      <c r="E661" s="130"/>
      <c r="F661" s="130"/>
    </row>
    <row r="662" spans="5:6" ht="14.25" customHeight="1">
      <c r="E662" s="130"/>
      <c r="F662" s="130"/>
    </row>
    <row r="663" spans="5:6" ht="14.25" customHeight="1">
      <c r="E663" s="130"/>
      <c r="F663" s="130"/>
    </row>
    <row r="664" spans="5:6" ht="14.25" customHeight="1">
      <c r="E664" s="130"/>
      <c r="F664" s="130"/>
    </row>
    <row r="665" spans="5:6" ht="14.25" customHeight="1">
      <c r="E665" s="130"/>
      <c r="F665" s="130"/>
    </row>
    <row r="666" spans="5:6" ht="14.25" customHeight="1">
      <c r="E666" s="130"/>
      <c r="F666" s="130"/>
    </row>
    <row r="667" spans="5:6" ht="14.25" customHeight="1">
      <c r="E667" s="130"/>
      <c r="F667" s="130"/>
    </row>
    <row r="668" spans="5:6" ht="14.25" customHeight="1">
      <c r="E668" s="130"/>
      <c r="F668" s="130"/>
    </row>
    <row r="669" spans="5:6" ht="14.25" customHeight="1">
      <c r="E669" s="130"/>
      <c r="F669" s="130"/>
    </row>
    <row r="670" spans="5:6" ht="14.25" customHeight="1">
      <c r="E670" s="130"/>
      <c r="F670" s="130"/>
    </row>
    <row r="671" spans="5:6" ht="14.25" customHeight="1">
      <c r="E671" s="130"/>
      <c r="F671" s="130"/>
    </row>
    <row r="672" spans="5:6" ht="14.25" customHeight="1">
      <c r="E672" s="130"/>
      <c r="F672" s="130"/>
    </row>
    <row r="673" spans="5:6" ht="14.25" customHeight="1">
      <c r="E673" s="130"/>
      <c r="F673" s="130"/>
    </row>
    <row r="674" spans="5:6" ht="14.25" customHeight="1">
      <c r="E674" s="130"/>
      <c r="F674" s="130"/>
    </row>
    <row r="675" spans="5:6" ht="14.25" customHeight="1">
      <c r="E675" s="130"/>
      <c r="F675" s="130"/>
    </row>
    <row r="676" spans="5:6" ht="14.25" customHeight="1">
      <c r="E676" s="130"/>
      <c r="F676" s="130"/>
    </row>
    <row r="677" spans="5:6" ht="14.25" customHeight="1">
      <c r="E677" s="130"/>
      <c r="F677" s="130"/>
    </row>
    <row r="678" spans="5:6" ht="14.25" customHeight="1">
      <c r="E678" s="130"/>
      <c r="F678" s="130"/>
    </row>
    <row r="679" spans="5:6" ht="14.25" customHeight="1">
      <c r="E679" s="130"/>
      <c r="F679" s="130"/>
    </row>
    <row r="680" spans="5:6" ht="14.25" customHeight="1">
      <c r="E680" s="130"/>
      <c r="F680" s="130"/>
    </row>
    <row r="681" spans="5:6" ht="14.25" customHeight="1">
      <c r="E681" s="130"/>
      <c r="F681" s="130"/>
    </row>
    <row r="682" spans="5:6" ht="14.25" customHeight="1">
      <c r="E682" s="130"/>
      <c r="F682" s="130"/>
    </row>
    <row r="683" spans="5:6" ht="14.25" customHeight="1">
      <c r="E683" s="130"/>
      <c r="F683" s="130"/>
    </row>
    <row r="684" spans="5:6" ht="14.25" customHeight="1">
      <c r="E684" s="130"/>
      <c r="F684" s="130"/>
    </row>
    <row r="685" spans="5:6" ht="14.25" customHeight="1">
      <c r="E685" s="130"/>
      <c r="F685" s="130"/>
    </row>
    <row r="686" spans="5:6" ht="14.25" customHeight="1">
      <c r="E686" s="130"/>
      <c r="F686" s="130"/>
    </row>
    <row r="687" spans="5:6" ht="14.25" customHeight="1">
      <c r="E687" s="130"/>
      <c r="F687" s="130"/>
    </row>
    <row r="688" spans="5:6" ht="14.25" customHeight="1">
      <c r="E688" s="130"/>
      <c r="F688" s="130"/>
    </row>
    <row r="689" spans="5:6" ht="14.25" customHeight="1">
      <c r="E689" s="130"/>
      <c r="F689" s="130"/>
    </row>
    <row r="690" spans="5:6" ht="14.25" customHeight="1">
      <c r="E690" s="130"/>
      <c r="F690" s="130"/>
    </row>
    <row r="691" spans="5:6" ht="14.25" customHeight="1">
      <c r="E691" s="130"/>
      <c r="F691" s="130"/>
    </row>
    <row r="692" spans="5:6" ht="14.25" customHeight="1">
      <c r="E692" s="130"/>
      <c r="F692" s="130"/>
    </row>
    <row r="693" spans="5:6" ht="14.25" customHeight="1">
      <c r="E693" s="130"/>
      <c r="F693" s="130"/>
    </row>
    <row r="694" spans="5:6" ht="14.25" customHeight="1">
      <c r="E694" s="130"/>
      <c r="F694" s="130"/>
    </row>
    <row r="695" spans="5:6" ht="14.25" customHeight="1">
      <c r="E695" s="130"/>
      <c r="F695" s="130"/>
    </row>
    <row r="696" spans="5:6" ht="14.25" customHeight="1">
      <c r="E696" s="130"/>
      <c r="F696" s="130"/>
    </row>
    <row r="697" spans="5:6" ht="14.25" customHeight="1">
      <c r="E697" s="130"/>
      <c r="F697" s="130"/>
    </row>
    <row r="698" spans="5:6" ht="14.25" customHeight="1">
      <c r="E698" s="130"/>
      <c r="F698" s="130"/>
    </row>
    <row r="699" spans="5:6" ht="14.25" customHeight="1">
      <c r="E699" s="130"/>
      <c r="F699" s="130"/>
    </row>
    <row r="700" spans="5:6" ht="14.25" customHeight="1">
      <c r="E700" s="130"/>
      <c r="F700" s="130"/>
    </row>
    <row r="701" spans="5:6" ht="14.25" customHeight="1">
      <c r="E701" s="130"/>
      <c r="F701" s="130"/>
    </row>
    <row r="702" spans="5:6" ht="14.25" customHeight="1">
      <c r="E702" s="130"/>
      <c r="F702" s="130"/>
    </row>
    <row r="703" spans="5:6" ht="14.25" customHeight="1">
      <c r="E703" s="130"/>
      <c r="F703" s="130"/>
    </row>
    <row r="704" spans="5:6" ht="14.25" customHeight="1">
      <c r="E704" s="130"/>
      <c r="F704" s="130"/>
    </row>
    <row r="705" spans="5:6" ht="14.25" customHeight="1">
      <c r="E705" s="130"/>
      <c r="F705" s="130"/>
    </row>
    <row r="706" spans="5:6" ht="14.25" customHeight="1">
      <c r="E706" s="130"/>
      <c r="F706" s="130"/>
    </row>
    <row r="707" spans="5:6" ht="14.25" customHeight="1">
      <c r="E707" s="130"/>
      <c r="F707" s="130"/>
    </row>
    <row r="708" spans="5:6" ht="14.25" customHeight="1">
      <c r="E708" s="130"/>
      <c r="F708" s="130"/>
    </row>
    <row r="709" spans="5:6" ht="14.25" customHeight="1">
      <c r="E709" s="130"/>
      <c r="F709" s="130"/>
    </row>
    <row r="710" spans="5:6" ht="14.25" customHeight="1">
      <c r="E710" s="130"/>
      <c r="F710" s="130"/>
    </row>
    <row r="711" spans="5:6" ht="14.25" customHeight="1">
      <c r="E711" s="130"/>
      <c r="F711" s="130"/>
    </row>
    <row r="712" spans="5:6" ht="14.25" customHeight="1">
      <c r="E712" s="130"/>
      <c r="F712" s="130"/>
    </row>
    <row r="713" spans="5:6" ht="14.25" customHeight="1">
      <c r="E713" s="130"/>
      <c r="F713" s="130"/>
    </row>
    <row r="714" spans="5:6" ht="14.25" customHeight="1">
      <c r="E714" s="130"/>
      <c r="F714" s="130"/>
    </row>
    <row r="715" spans="5:6" ht="14.25" customHeight="1">
      <c r="E715" s="130"/>
      <c r="F715" s="130"/>
    </row>
    <row r="716" spans="5:6" ht="14.25" customHeight="1">
      <c r="E716" s="130"/>
      <c r="F716" s="130"/>
    </row>
    <row r="717" spans="5:6" ht="14.25" customHeight="1">
      <c r="E717" s="130"/>
      <c r="F717" s="130"/>
    </row>
    <row r="718" spans="5:6" ht="14.25" customHeight="1">
      <c r="E718" s="130"/>
      <c r="F718" s="130"/>
    </row>
    <row r="719" spans="5:6" ht="14.25" customHeight="1">
      <c r="E719" s="130"/>
      <c r="F719" s="130"/>
    </row>
    <row r="720" spans="5:6" ht="14.25" customHeight="1">
      <c r="E720" s="130"/>
      <c r="F720" s="130"/>
    </row>
    <row r="721" spans="5:6" ht="14.25" customHeight="1">
      <c r="E721" s="130"/>
      <c r="F721" s="130"/>
    </row>
    <row r="722" spans="5:6" ht="14.25" customHeight="1">
      <c r="E722" s="130"/>
      <c r="F722" s="130"/>
    </row>
    <row r="723" spans="5:6" ht="14.25" customHeight="1">
      <c r="E723" s="130"/>
      <c r="F723" s="130"/>
    </row>
    <row r="724" spans="5:6" ht="14.25" customHeight="1">
      <c r="E724" s="130"/>
      <c r="F724" s="130"/>
    </row>
    <row r="725" spans="5:6" ht="14.25" customHeight="1">
      <c r="E725" s="130"/>
      <c r="F725" s="130"/>
    </row>
    <row r="726" spans="5:6" ht="14.25" customHeight="1">
      <c r="E726" s="130"/>
      <c r="F726" s="130"/>
    </row>
    <row r="727" spans="5:6" ht="14.25" customHeight="1">
      <c r="E727" s="130"/>
      <c r="F727" s="130"/>
    </row>
    <row r="728" spans="5:6" ht="14.25" customHeight="1">
      <c r="E728" s="130"/>
      <c r="F728" s="130"/>
    </row>
    <row r="729" spans="5:6" ht="14.25" customHeight="1">
      <c r="E729" s="130"/>
      <c r="F729" s="130"/>
    </row>
    <row r="730" spans="5:6" ht="14.25" customHeight="1">
      <c r="E730" s="130"/>
      <c r="F730" s="130"/>
    </row>
    <row r="731" spans="5:6" ht="14.25" customHeight="1">
      <c r="E731" s="130"/>
      <c r="F731" s="130"/>
    </row>
    <row r="732" spans="5:6" ht="14.25" customHeight="1">
      <c r="E732" s="130"/>
      <c r="F732" s="130"/>
    </row>
    <row r="733" spans="5:6" ht="14.25" customHeight="1">
      <c r="E733" s="130"/>
      <c r="F733" s="130"/>
    </row>
    <row r="734" spans="5:6" ht="14.25" customHeight="1">
      <c r="E734" s="130"/>
      <c r="F734" s="130"/>
    </row>
    <row r="735" spans="5:6" ht="14.25" customHeight="1">
      <c r="E735" s="130"/>
      <c r="F735" s="130"/>
    </row>
    <row r="736" spans="5:6" ht="14.25" customHeight="1">
      <c r="E736" s="130"/>
      <c r="F736" s="130"/>
    </row>
    <row r="737" spans="5:6" ht="14.25" customHeight="1">
      <c r="E737" s="130"/>
      <c r="F737" s="130"/>
    </row>
    <row r="738" spans="5:6" ht="14.25" customHeight="1">
      <c r="E738" s="130"/>
      <c r="F738" s="130"/>
    </row>
    <row r="739" spans="5:6" ht="14.25" customHeight="1">
      <c r="E739" s="130"/>
      <c r="F739" s="130"/>
    </row>
    <row r="740" spans="5:6" ht="14.25" customHeight="1">
      <c r="E740" s="130"/>
      <c r="F740" s="130"/>
    </row>
    <row r="741" spans="5:6" ht="14.25" customHeight="1">
      <c r="E741" s="130"/>
      <c r="F741" s="130"/>
    </row>
    <row r="742" spans="5:6" ht="14.25" customHeight="1">
      <c r="E742" s="130"/>
      <c r="F742" s="130"/>
    </row>
    <row r="743" spans="5:6" ht="14.25" customHeight="1">
      <c r="E743" s="130"/>
      <c r="F743" s="130"/>
    </row>
    <row r="744" spans="5:6" ht="14.25" customHeight="1">
      <c r="E744" s="130"/>
      <c r="F744" s="130"/>
    </row>
    <row r="745" spans="5:6" ht="14.25" customHeight="1">
      <c r="E745" s="130"/>
      <c r="F745" s="130"/>
    </row>
    <row r="746" spans="5:6" ht="14.25" customHeight="1">
      <c r="E746" s="130"/>
      <c r="F746" s="130"/>
    </row>
    <row r="747" spans="5:6" ht="14.25" customHeight="1">
      <c r="E747" s="130"/>
      <c r="F747" s="130"/>
    </row>
    <row r="748" spans="5:6" ht="14.25" customHeight="1">
      <c r="E748" s="130"/>
      <c r="F748" s="130"/>
    </row>
    <row r="749" spans="5:6" ht="14.25" customHeight="1">
      <c r="E749" s="130"/>
      <c r="F749" s="130"/>
    </row>
    <row r="750" spans="5:6" ht="14.25" customHeight="1">
      <c r="E750" s="130"/>
      <c r="F750" s="130"/>
    </row>
    <row r="751" spans="5:6" ht="14.25" customHeight="1">
      <c r="E751" s="130"/>
      <c r="F751" s="130"/>
    </row>
    <row r="752" spans="5:6" ht="14.25" customHeight="1">
      <c r="E752" s="130"/>
      <c r="F752" s="130"/>
    </row>
    <row r="753" spans="5:6" ht="14.25" customHeight="1">
      <c r="E753" s="130"/>
      <c r="F753" s="130"/>
    </row>
    <row r="754" spans="5:6" ht="14.25" customHeight="1">
      <c r="E754" s="130"/>
      <c r="F754" s="130"/>
    </row>
    <row r="755" spans="5:6" ht="14.25" customHeight="1">
      <c r="E755" s="130"/>
      <c r="F755" s="130"/>
    </row>
    <row r="756" spans="5:6" ht="14.25" customHeight="1">
      <c r="E756" s="130"/>
      <c r="F756" s="130"/>
    </row>
    <row r="757" spans="5:6" ht="14.25" customHeight="1">
      <c r="E757" s="130"/>
      <c r="F757" s="130"/>
    </row>
    <row r="758" spans="5:6" ht="14.25" customHeight="1">
      <c r="E758" s="130"/>
      <c r="F758" s="130"/>
    </row>
    <row r="759" spans="5:6" ht="14.25" customHeight="1">
      <c r="E759" s="130"/>
      <c r="F759" s="130"/>
    </row>
    <row r="760" spans="5:6" ht="14.25" customHeight="1">
      <c r="E760" s="130"/>
      <c r="F760" s="130"/>
    </row>
    <row r="761" spans="5:6" ht="14.25" customHeight="1">
      <c r="E761" s="130"/>
      <c r="F761" s="130"/>
    </row>
    <row r="762" spans="5:6" ht="14.25" customHeight="1">
      <c r="E762" s="130"/>
      <c r="F762" s="130"/>
    </row>
    <row r="763" spans="5:6" ht="14.25" customHeight="1">
      <c r="E763" s="130"/>
      <c r="F763" s="130"/>
    </row>
    <row r="764" spans="5:6" ht="14.25" customHeight="1">
      <c r="E764" s="130"/>
      <c r="F764" s="130"/>
    </row>
    <row r="765" spans="5:6" ht="14.25" customHeight="1">
      <c r="E765" s="130"/>
      <c r="F765" s="130"/>
    </row>
    <row r="766" spans="5:6" ht="14.25" customHeight="1">
      <c r="E766" s="130"/>
      <c r="F766" s="130"/>
    </row>
    <row r="767" spans="5:6" ht="14.25" customHeight="1">
      <c r="E767" s="130"/>
      <c r="F767" s="130"/>
    </row>
    <row r="768" spans="5:6" ht="14.25" customHeight="1">
      <c r="E768" s="130"/>
      <c r="F768" s="130"/>
    </row>
    <row r="769" spans="5:6" ht="14.25" customHeight="1">
      <c r="E769" s="130"/>
      <c r="F769" s="130"/>
    </row>
    <row r="770" spans="5:6" ht="14.25" customHeight="1">
      <c r="E770" s="130"/>
      <c r="F770" s="130"/>
    </row>
    <row r="771" spans="5:6" ht="14.25" customHeight="1">
      <c r="E771" s="130"/>
      <c r="F771" s="130"/>
    </row>
    <row r="772" spans="5:6" ht="14.25" customHeight="1">
      <c r="E772" s="130"/>
      <c r="F772" s="130"/>
    </row>
    <row r="773" spans="5:6" ht="14.25" customHeight="1">
      <c r="E773" s="130"/>
      <c r="F773" s="130"/>
    </row>
    <row r="774" spans="5:6" ht="14.25" customHeight="1">
      <c r="E774" s="130"/>
      <c r="F774" s="130"/>
    </row>
    <row r="775" spans="5:6" ht="14.25" customHeight="1">
      <c r="E775" s="130"/>
      <c r="F775" s="130"/>
    </row>
    <row r="776" spans="5:6" ht="14.25" customHeight="1">
      <c r="E776" s="130"/>
      <c r="F776" s="130"/>
    </row>
    <row r="777" spans="5:6" ht="14.25" customHeight="1">
      <c r="E777" s="130"/>
      <c r="F777" s="130"/>
    </row>
    <row r="778" spans="5:6" ht="14.25" customHeight="1">
      <c r="E778" s="130"/>
      <c r="F778" s="130"/>
    </row>
    <row r="779" spans="5:6" ht="14.25" customHeight="1">
      <c r="E779" s="130"/>
      <c r="F779" s="130"/>
    </row>
    <row r="780" spans="5:6" ht="14.25" customHeight="1">
      <c r="E780" s="130"/>
      <c r="F780" s="130"/>
    </row>
    <row r="781" spans="5:6" ht="14.25" customHeight="1">
      <c r="E781" s="130"/>
      <c r="F781" s="130"/>
    </row>
    <row r="782" spans="5:6" ht="14.25" customHeight="1">
      <c r="E782" s="130"/>
      <c r="F782" s="130"/>
    </row>
    <row r="783" spans="5:6" ht="14.25" customHeight="1">
      <c r="E783" s="130"/>
      <c r="F783" s="130"/>
    </row>
    <row r="784" spans="5:6" ht="14.25" customHeight="1">
      <c r="E784" s="130"/>
      <c r="F784" s="130"/>
    </row>
    <row r="785" spans="5:6" ht="14.25" customHeight="1">
      <c r="E785" s="130"/>
      <c r="F785" s="130"/>
    </row>
    <row r="786" spans="5:6" ht="14.25" customHeight="1">
      <c r="E786" s="130"/>
      <c r="F786" s="130"/>
    </row>
    <row r="787" spans="5:6" ht="14.25" customHeight="1">
      <c r="E787" s="130"/>
      <c r="F787" s="130"/>
    </row>
    <row r="788" spans="5:6" ht="14.25" customHeight="1">
      <c r="E788" s="130"/>
      <c r="F788" s="130"/>
    </row>
    <row r="789" spans="5:6" ht="14.25" customHeight="1">
      <c r="E789" s="130"/>
      <c r="F789" s="130"/>
    </row>
    <row r="790" spans="5:6" ht="14.25" customHeight="1">
      <c r="E790" s="130"/>
      <c r="F790" s="130"/>
    </row>
    <row r="791" spans="5:6" ht="14.25" customHeight="1">
      <c r="E791" s="130"/>
      <c r="F791" s="130"/>
    </row>
    <row r="792" spans="5:6" ht="14.25" customHeight="1">
      <c r="E792" s="130"/>
      <c r="F792" s="130"/>
    </row>
    <row r="793" spans="5:6" ht="14.25" customHeight="1">
      <c r="E793" s="130"/>
      <c r="F793" s="130"/>
    </row>
    <row r="794" spans="5:6" ht="14.25" customHeight="1">
      <c r="E794" s="130"/>
      <c r="F794" s="130"/>
    </row>
    <row r="795" spans="5:6" ht="14.25" customHeight="1">
      <c r="E795" s="130"/>
      <c r="F795" s="130"/>
    </row>
    <row r="796" spans="5:6" ht="14.25" customHeight="1">
      <c r="E796" s="130"/>
      <c r="F796" s="130"/>
    </row>
    <row r="797" spans="5:6" ht="14.25" customHeight="1">
      <c r="E797" s="130"/>
      <c r="F797" s="130"/>
    </row>
    <row r="798" spans="5:6" ht="14.25" customHeight="1">
      <c r="E798" s="130"/>
      <c r="F798" s="130"/>
    </row>
    <row r="799" spans="5:6" ht="14.25" customHeight="1">
      <c r="E799" s="130"/>
      <c r="F799" s="130"/>
    </row>
    <row r="800" spans="5:6" ht="14.25" customHeight="1">
      <c r="E800" s="130"/>
      <c r="F800" s="130"/>
    </row>
    <row r="801" spans="5:6" ht="14.25" customHeight="1">
      <c r="E801" s="130"/>
      <c r="F801" s="130"/>
    </row>
    <row r="802" spans="5:6" ht="14.25" customHeight="1">
      <c r="E802" s="130"/>
      <c r="F802" s="130"/>
    </row>
    <row r="803" spans="5:6" ht="14.25" customHeight="1">
      <c r="E803" s="130"/>
      <c r="F803" s="130"/>
    </row>
    <row r="804" spans="5:6" ht="14.25" customHeight="1">
      <c r="E804" s="130"/>
      <c r="F804" s="130"/>
    </row>
    <row r="805" spans="5:6" ht="14.25" customHeight="1">
      <c r="E805" s="130"/>
      <c r="F805" s="130"/>
    </row>
    <row r="806" spans="5:6" ht="14.25" customHeight="1">
      <c r="E806" s="130"/>
      <c r="F806" s="130"/>
    </row>
    <row r="807" spans="5:6" ht="14.25" customHeight="1">
      <c r="E807" s="130"/>
      <c r="F807" s="130"/>
    </row>
    <row r="808" spans="5:6" ht="14.25" customHeight="1">
      <c r="E808" s="130"/>
      <c r="F808" s="130"/>
    </row>
    <row r="809" spans="5:6" ht="14.25" customHeight="1">
      <c r="E809" s="130"/>
      <c r="F809" s="130"/>
    </row>
    <row r="810" spans="5:6" ht="14.25" customHeight="1">
      <c r="E810" s="130"/>
      <c r="F810" s="130"/>
    </row>
    <row r="811" spans="5:6" ht="14.25" customHeight="1">
      <c r="E811" s="130"/>
      <c r="F811" s="130"/>
    </row>
    <row r="812" spans="5:6" ht="14.25" customHeight="1">
      <c r="E812" s="130"/>
      <c r="F812" s="130"/>
    </row>
    <row r="813" spans="5:6" ht="14.25" customHeight="1">
      <c r="E813" s="130"/>
      <c r="F813" s="130"/>
    </row>
    <row r="814" spans="5:6" ht="14.25" customHeight="1">
      <c r="E814" s="130"/>
      <c r="F814" s="130"/>
    </row>
    <row r="815" spans="5:6" ht="14.25" customHeight="1">
      <c r="E815" s="130"/>
      <c r="F815" s="130"/>
    </row>
    <row r="816" spans="5:6" ht="14.25" customHeight="1">
      <c r="E816" s="130"/>
      <c r="F816" s="130"/>
    </row>
    <row r="817" spans="5:6" ht="14.25" customHeight="1">
      <c r="E817" s="130"/>
      <c r="F817" s="130"/>
    </row>
    <row r="818" spans="5:6" ht="14.25" customHeight="1">
      <c r="E818" s="130"/>
      <c r="F818" s="130"/>
    </row>
    <row r="819" spans="5:6" ht="14.25" customHeight="1">
      <c r="E819" s="130"/>
      <c r="F819" s="130"/>
    </row>
    <row r="820" spans="5:6" ht="14.25" customHeight="1">
      <c r="E820" s="130"/>
      <c r="F820" s="130"/>
    </row>
    <row r="821" spans="5:6" ht="14.25" customHeight="1">
      <c r="E821" s="130"/>
      <c r="F821" s="130"/>
    </row>
    <row r="822" spans="5:6" ht="14.25" customHeight="1">
      <c r="E822" s="130"/>
      <c r="F822" s="130"/>
    </row>
    <row r="823" spans="5:6" ht="14.25" customHeight="1">
      <c r="E823" s="130"/>
      <c r="F823" s="130"/>
    </row>
    <row r="824" spans="5:6" ht="14.25" customHeight="1">
      <c r="E824" s="130"/>
      <c r="F824" s="130"/>
    </row>
    <row r="825" spans="5:6" ht="14.25" customHeight="1">
      <c r="E825" s="130"/>
      <c r="F825" s="130"/>
    </row>
    <row r="826" spans="5:6" ht="14.25" customHeight="1">
      <c r="E826" s="130"/>
      <c r="F826" s="130"/>
    </row>
    <row r="827" spans="5:6" ht="14.25" customHeight="1">
      <c r="E827" s="130"/>
      <c r="F827" s="130"/>
    </row>
    <row r="828" spans="5:6" ht="14.25" customHeight="1">
      <c r="E828" s="130"/>
      <c r="F828" s="130"/>
    </row>
    <row r="829" spans="5:6" ht="14.25" customHeight="1">
      <c r="E829" s="130"/>
      <c r="F829" s="130"/>
    </row>
    <row r="830" spans="5:6" ht="14.25" customHeight="1">
      <c r="E830" s="130"/>
      <c r="F830" s="130"/>
    </row>
    <row r="831" spans="5:6" ht="14.25" customHeight="1">
      <c r="E831" s="130"/>
      <c r="F831" s="130"/>
    </row>
    <row r="832" spans="5:6" ht="14.25" customHeight="1">
      <c r="E832" s="130"/>
      <c r="F832" s="130"/>
    </row>
    <row r="833" spans="5:6" ht="14.25" customHeight="1">
      <c r="E833" s="130"/>
      <c r="F833" s="130"/>
    </row>
    <row r="834" spans="5:6" ht="14.25" customHeight="1">
      <c r="E834" s="130"/>
      <c r="F834" s="130"/>
    </row>
    <row r="835" spans="5:6" ht="14.25" customHeight="1">
      <c r="E835" s="130"/>
      <c r="F835" s="130"/>
    </row>
    <row r="836" spans="5:6" ht="14.25" customHeight="1">
      <c r="E836" s="130"/>
      <c r="F836" s="130"/>
    </row>
    <row r="837" spans="5:6" ht="14.25" customHeight="1">
      <c r="E837" s="130"/>
      <c r="F837" s="130"/>
    </row>
    <row r="838" spans="5:6" ht="14.25" customHeight="1">
      <c r="E838" s="130"/>
      <c r="F838" s="130"/>
    </row>
    <row r="839" spans="5:6" ht="14.25" customHeight="1">
      <c r="E839" s="130"/>
      <c r="F839" s="130"/>
    </row>
    <row r="840" spans="5:6" ht="14.25" customHeight="1">
      <c r="E840" s="130"/>
      <c r="F840" s="130"/>
    </row>
    <row r="841" spans="5:6" ht="14.25" customHeight="1">
      <c r="E841" s="130"/>
      <c r="F841" s="130"/>
    </row>
    <row r="842" spans="5:6" ht="14.25" customHeight="1">
      <c r="E842" s="130"/>
      <c r="F842" s="130"/>
    </row>
    <row r="843" spans="5:6" ht="14.25" customHeight="1">
      <c r="E843" s="130"/>
      <c r="F843" s="130"/>
    </row>
    <row r="844" spans="5:6" ht="14.25" customHeight="1">
      <c r="E844" s="130"/>
      <c r="F844" s="130"/>
    </row>
    <row r="845" spans="5:6" ht="14.25" customHeight="1">
      <c r="E845" s="130"/>
      <c r="F845" s="130"/>
    </row>
    <row r="846" spans="5:6" ht="14.25" customHeight="1">
      <c r="E846" s="130"/>
      <c r="F846" s="130"/>
    </row>
    <row r="847" spans="5:6" ht="14.25" customHeight="1">
      <c r="E847" s="130"/>
      <c r="F847" s="130"/>
    </row>
    <row r="848" spans="5:6" ht="14.25" customHeight="1">
      <c r="E848" s="130"/>
      <c r="F848" s="130"/>
    </row>
    <row r="849" spans="5:6" ht="14.25" customHeight="1">
      <c r="E849" s="130"/>
      <c r="F849" s="130"/>
    </row>
    <row r="850" spans="5:6" ht="14.25" customHeight="1">
      <c r="E850" s="130"/>
      <c r="F850" s="130"/>
    </row>
    <row r="851" spans="5:6" ht="14.25" customHeight="1">
      <c r="E851" s="130"/>
      <c r="F851" s="130"/>
    </row>
    <row r="852" spans="5:6" ht="14.25" customHeight="1">
      <c r="E852" s="130"/>
      <c r="F852" s="130"/>
    </row>
    <row r="853" spans="5:6" ht="14.25" customHeight="1">
      <c r="E853" s="130"/>
      <c r="F853" s="130"/>
    </row>
    <row r="854" spans="5:6" ht="14.25" customHeight="1">
      <c r="E854" s="130"/>
      <c r="F854" s="130"/>
    </row>
    <row r="855" spans="5:6" ht="14.25" customHeight="1">
      <c r="E855" s="130"/>
      <c r="F855" s="130"/>
    </row>
    <row r="856" spans="5:6" ht="14.25" customHeight="1">
      <c r="E856" s="130"/>
      <c r="F856" s="130"/>
    </row>
    <row r="857" spans="5:6" ht="14.25" customHeight="1">
      <c r="E857" s="130"/>
      <c r="F857" s="130"/>
    </row>
    <row r="858" spans="5:6" ht="14.25" customHeight="1">
      <c r="E858" s="130"/>
      <c r="F858" s="130"/>
    </row>
    <row r="859" spans="5:6" ht="14.25" customHeight="1">
      <c r="E859" s="130"/>
      <c r="F859" s="130"/>
    </row>
    <row r="860" spans="5:6" ht="14.25" customHeight="1">
      <c r="E860" s="130"/>
      <c r="F860" s="130"/>
    </row>
    <row r="861" spans="5:6" ht="14.25" customHeight="1">
      <c r="E861" s="130"/>
      <c r="F861" s="130"/>
    </row>
    <row r="862" spans="5:6" ht="14.25" customHeight="1">
      <c r="E862" s="130"/>
      <c r="F862" s="130"/>
    </row>
    <row r="863" spans="5:6" ht="14.25" customHeight="1">
      <c r="E863" s="130"/>
      <c r="F863" s="130"/>
    </row>
    <row r="864" spans="5:6" ht="14.25" customHeight="1">
      <c r="E864" s="130"/>
      <c r="F864" s="130"/>
    </row>
    <row r="865" spans="5:6" ht="14.25" customHeight="1">
      <c r="E865" s="130"/>
      <c r="F865" s="130"/>
    </row>
    <row r="866" spans="5:6" ht="14.25" customHeight="1">
      <c r="E866" s="130"/>
      <c r="F866" s="130"/>
    </row>
    <row r="867" spans="5:6" ht="14.25" customHeight="1">
      <c r="E867" s="130"/>
      <c r="F867" s="130"/>
    </row>
    <row r="868" spans="5:6" ht="14.25" customHeight="1">
      <c r="E868" s="130"/>
      <c r="F868" s="130"/>
    </row>
    <row r="869" spans="5:6" ht="14.25" customHeight="1">
      <c r="E869" s="130"/>
      <c r="F869" s="130"/>
    </row>
    <row r="870" spans="5:6" ht="14.25" customHeight="1">
      <c r="E870" s="130"/>
      <c r="F870" s="130"/>
    </row>
    <row r="871" spans="5:6" ht="14.25" customHeight="1">
      <c r="E871" s="130"/>
      <c r="F871" s="130"/>
    </row>
    <row r="872" spans="5:6" ht="14.25" customHeight="1">
      <c r="E872" s="130"/>
      <c r="F872" s="130"/>
    </row>
    <row r="873" spans="5:6" ht="14.25" customHeight="1">
      <c r="E873" s="130"/>
      <c r="F873" s="130"/>
    </row>
    <row r="874" spans="5:6" ht="14.25" customHeight="1">
      <c r="E874" s="130"/>
      <c r="F874" s="130"/>
    </row>
    <row r="875" spans="5:6" ht="14.25" customHeight="1">
      <c r="E875" s="130"/>
      <c r="F875" s="130"/>
    </row>
    <row r="876" spans="5:6" ht="14.25" customHeight="1">
      <c r="E876" s="130"/>
      <c r="F876" s="130"/>
    </row>
    <row r="877" spans="5:6" ht="14.25" customHeight="1">
      <c r="E877" s="130"/>
      <c r="F877" s="130"/>
    </row>
    <row r="878" spans="5:6" ht="14.25" customHeight="1">
      <c r="E878" s="130"/>
      <c r="F878" s="130"/>
    </row>
    <row r="879" spans="5:6" ht="14.25" customHeight="1">
      <c r="E879" s="130"/>
      <c r="F879" s="130"/>
    </row>
    <row r="880" spans="5:6" ht="14.25" customHeight="1">
      <c r="E880" s="130"/>
      <c r="F880" s="130"/>
    </row>
    <row r="881" spans="5:6" ht="14.25" customHeight="1">
      <c r="E881" s="130"/>
      <c r="F881" s="130"/>
    </row>
    <row r="882" spans="5:6" ht="14.25" customHeight="1">
      <c r="E882" s="130"/>
      <c r="F882" s="130"/>
    </row>
    <row r="883" spans="5:6" ht="14.25" customHeight="1">
      <c r="E883" s="130"/>
      <c r="F883" s="130"/>
    </row>
    <row r="884" spans="5:6" ht="14.25" customHeight="1">
      <c r="E884" s="130"/>
      <c r="F884" s="130"/>
    </row>
    <row r="885" spans="5:6" ht="14.25" customHeight="1">
      <c r="E885" s="130"/>
      <c r="F885" s="130"/>
    </row>
    <row r="886" spans="5:6" ht="14.25" customHeight="1">
      <c r="E886" s="130"/>
      <c r="F886" s="130"/>
    </row>
    <row r="887" spans="5:6" ht="14.25" customHeight="1">
      <c r="E887" s="130"/>
      <c r="F887" s="130"/>
    </row>
    <row r="888" spans="5:6" ht="14.25" customHeight="1">
      <c r="E888" s="130"/>
      <c r="F888" s="130"/>
    </row>
    <row r="889" spans="5:6" ht="14.25" customHeight="1">
      <c r="E889" s="130"/>
      <c r="F889" s="130"/>
    </row>
    <row r="890" spans="5:6" ht="14.25" customHeight="1">
      <c r="E890" s="130"/>
      <c r="F890" s="130"/>
    </row>
    <row r="891" spans="5:6" ht="14.25" customHeight="1">
      <c r="E891" s="130"/>
      <c r="F891" s="130"/>
    </row>
    <row r="892" spans="5:6" ht="14.25" customHeight="1">
      <c r="E892" s="130"/>
      <c r="F892" s="130"/>
    </row>
    <row r="893" spans="5:6" ht="14.25" customHeight="1">
      <c r="E893" s="130"/>
      <c r="F893" s="130"/>
    </row>
    <row r="894" spans="5:6" ht="14.25" customHeight="1">
      <c r="E894" s="130"/>
      <c r="F894" s="130"/>
    </row>
    <row r="895" spans="5:6" ht="14.25" customHeight="1">
      <c r="E895" s="130"/>
      <c r="F895" s="130"/>
    </row>
    <row r="896" spans="5:6" ht="14.25" customHeight="1">
      <c r="E896" s="130"/>
      <c r="F896" s="130"/>
    </row>
    <row r="897" spans="5:6" ht="14.25" customHeight="1">
      <c r="E897" s="130"/>
      <c r="F897" s="130"/>
    </row>
    <row r="898" spans="5:6" ht="14.25" customHeight="1">
      <c r="E898" s="130"/>
      <c r="F898" s="130"/>
    </row>
    <row r="899" spans="5:6" ht="14.25" customHeight="1">
      <c r="E899" s="130"/>
      <c r="F899" s="130"/>
    </row>
    <row r="900" spans="5:6" ht="14.25" customHeight="1">
      <c r="E900" s="130"/>
      <c r="F900" s="130"/>
    </row>
    <row r="901" spans="5:6" ht="14.25" customHeight="1">
      <c r="E901" s="130"/>
      <c r="F901" s="130"/>
    </row>
    <row r="902" spans="5:6" ht="14.25" customHeight="1">
      <c r="E902" s="130"/>
      <c r="F902" s="130"/>
    </row>
    <row r="903" spans="5:6" ht="14.25" customHeight="1">
      <c r="E903" s="130"/>
      <c r="F903" s="130"/>
    </row>
    <row r="904" spans="5:6" ht="14.25" customHeight="1">
      <c r="E904" s="130"/>
      <c r="F904" s="130"/>
    </row>
    <row r="905" spans="5:6" ht="14.25" customHeight="1">
      <c r="E905" s="130"/>
      <c r="F905" s="130"/>
    </row>
    <row r="906" spans="5:6" ht="14.25" customHeight="1">
      <c r="E906" s="130"/>
      <c r="F906" s="130"/>
    </row>
    <row r="907" spans="5:6" ht="14.25" customHeight="1">
      <c r="E907" s="130"/>
      <c r="F907" s="130"/>
    </row>
    <row r="908" spans="5:6" ht="14.25" customHeight="1">
      <c r="E908" s="130"/>
      <c r="F908" s="130"/>
    </row>
    <row r="909" spans="5:6" ht="14.25" customHeight="1">
      <c r="E909" s="130"/>
      <c r="F909" s="130"/>
    </row>
    <row r="910" spans="5:6" ht="14.25" customHeight="1">
      <c r="E910" s="130"/>
      <c r="F910" s="130"/>
    </row>
    <row r="911" spans="5:6" ht="14.25" customHeight="1">
      <c r="E911" s="130"/>
      <c r="F911" s="130"/>
    </row>
    <row r="912" spans="5:6" ht="14.25" customHeight="1">
      <c r="E912" s="130"/>
      <c r="F912" s="130"/>
    </row>
    <row r="913" spans="5:6" ht="14.25" customHeight="1">
      <c r="E913" s="130"/>
      <c r="F913" s="130"/>
    </row>
    <row r="914" spans="5:6" ht="14.25" customHeight="1">
      <c r="E914" s="130"/>
      <c r="F914" s="130"/>
    </row>
    <row r="915" spans="5:6" ht="14.25" customHeight="1">
      <c r="E915" s="130"/>
      <c r="F915" s="130"/>
    </row>
    <row r="916" spans="5:6" ht="14.25" customHeight="1">
      <c r="E916" s="130"/>
      <c r="F916" s="130"/>
    </row>
    <row r="917" spans="5:6" ht="14.25" customHeight="1">
      <c r="E917" s="130"/>
      <c r="F917" s="130"/>
    </row>
    <row r="918" spans="5:6" ht="14.25" customHeight="1">
      <c r="E918" s="130"/>
      <c r="F918" s="130"/>
    </row>
    <row r="919" spans="5:6" ht="14.25" customHeight="1">
      <c r="E919" s="130"/>
      <c r="F919" s="130"/>
    </row>
    <row r="920" spans="5:6" ht="14.25" customHeight="1">
      <c r="E920" s="130"/>
      <c r="F920" s="130"/>
    </row>
    <row r="921" spans="5:6" ht="14.25" customHeight="1">
      <c r="E921" s="130"/>
      <c r="F921" s="130"/>
    </row>
    <row r="922" spans="5:6" ht="14.25" customHeight="1">
      <c r="E922" s="130"/>
      <c r="F922" s="130"/>
    </row>
    <row r="923" spans="5:6" ht="14.25" customHeight="1">
      <c r="E923" s="130"/>
      <c r="F923" s="130"/>
    </row>
    <row r="924" spans="5:6" ht="14.25" customHeight="1">
      <c r="E924" s="130"/>
      <c r="F924" s="130"/>
    </row>
    <row r="925" spans="5:6" ht="14.25" customHeight="1">
      <c r="E925" s="130"/>
      <c r="F925" s="130"/>
    </row>
    <row r="926" spans="5:6" ht="14.25" customHeight="1">
      <c r="E926" s="130"/>
      <c r="F926" s="130"/>
    </row>
    <row r="927" spans="5:6" ht="14.25" customHeight="1">
      <c r="E927" s="130"/>
      <c r="F927" s="130"/>
    </row>
    <row r="928" spans="5:6" ht="14.25" customHeight="1">
      <c r="E928" s="130"/>
      <c r="F928" s="130"/>
    </row>
    <row r="929" spans="5:6" ht="14.25" customHeight="1">
      <c r="E929" s="130"/>
      <c r="F929" s="130"/>
    </row>
    <row r="930" spans="5:6" ht="14.25" customHeight="1">
      <c r="E930" s="130"/>
      <c r="F930" s="130"/>
    </row>
    <row r="931" spans="5:6" ht="14.25" customHeight="1">
      <c r="E931" s="130"/>
      <c r="F931" s="130"/>
    </row>
    <row r="932" spans="5:6" ht="14.25" customHeight="1">
      <c r="E932" s="130"/>
      <c r="F932" s="130"/>
    </row>
    <row r="933" spans="5:6" ht="14.25" customHeight="1">
      <c r="E933" s="130"/>
      <c r="F933" s="130"/>
    </row>
    <row r="934" spans="5:6" ht="14.25" customHeight="1">
      <c r="E934" s="130"/>
      <c r="F934" s="130"/>
    </row>
    <row r="935" spans="5:6" ht="14.25" customHeight="1">
      <c r="E935" s="130"/>
      <c r="F935" s="130"/>
    </row>
    <row r="936" spans="5:6" ht="14.25" customHeight="1">
      <c r="E936" s="130"/>
      <c r="F936" s="130"/>
    </row>
    <row r="937" spans="5:6" ht="14.25" customHeight="1">
      <c r="E937" s="130"/>
      <c r="F937" s="130"/>
    </row>
    <row r="938" spans="5:6" ht="14.25" customHeight="1">
      <c r="E938" s="130"/>
      <c r="F938" s="130"/>
    </row>
    <row r="939" spans="5:6" ht="14.25" customHeight="1">
      <c r="E939" s="130"/>
      <c r="F939" s="130"/>
    </row>
    <row r="940" spans="5:6" ht="14.25" customHeight="1">
      <c r="E940" s="130"/>
      <c r="F940" s="130"/>
    </row>
    <row r="941" spans="5:6" ht="14.25" customHeight="1">
      <c r="E941" s="130"/>
      <c r="F941" s="130"/>
    </row>
    <row r="942" spans="5:6" ht="14.25" customHeight="1">
      <c r="E942" s="130"/>
      <c r="F942" s="130"/>
    </row>
    <row r="943" spans="5:6" ht="14.25" customHeight="1">
      <c r="E943" s="130"/>
      <c r="F943" s="130"/>
    </row>
    <row r="944" spans="5:6" ht="14.25" customHeight="1">
      <c r="E944" s="130"/>
      <c r="F944" s="130"/>
    </row>
    <row r="945" spans="5:6" ht="14.25" customHeight="1">
      <c r="E945" s="130"/>
      <c r="F945" s="130"/>
    </row>
    <row r="946" spans="5:6" ht="14.25" customHeight="1">
      <c r="E946" s="130"/>
      <c r="F946" s="130"/>
    </row>
    <row r="947" spans="5:6" ht="14.25" customHeight="1">
      <c r="E947" s="130"/>
      <c r="F947" s="130"/>
    </row>
    <row r="948" spans="5:6" ht="14.25" customHeight="1">
      <c r="E948" s="130"/>
      <c r="F948" s="130"/>
    </row>
    <row r="949" spans="5:6" ht="14.25" customHeight="1">
      <c r="E949" s="130"/>
      <c r="F949" s="130"/>
    </row>
    <row r="950" spans="5:6" ht="14.25" customHeight="1">
      <c r="E950" s="130"/>
      <c r="F950" s="130"/>
    </row>
    <row r="951" spans="5:6" ht="14.25" customHeight="1">
      <c r="E951" s="130"/>
      <c r="F951" s="130"/>
    </row>
    <row r="952" spans="5:6" ht="14.25" customHeight="1">
      <c r="E952" s="130"/>
      <c r="F952" s="130"/>
    </row>
    <row r="953" spans="5:6" ht="14.25" customHeight="1">
      <c r="E953" s="130"/>
      <c r="F953" s="130"/>
    </row>
    <row r="954" spans="5:6" ht="14.25" customHeight="1">
      <c r="E954" s="130"/>
      <c r="F954" s="130"/>
    </row>
    <row r="955" spans="5:6" ht="14.25" customHeight="1">
      <c r="E955" s="130"/>
      <c r="F955" s="130"/>
    </row>
    <row r="956" spans="5:6" ht="14.25" customHeight="1">
      <c r="E956" s="130"/>
      <c r="F956" s="130"/>
    </row>
    <row r="957" spans="5:6" ht="14.25" customHeight="1">
      <c r="E957" s="130"/>
      <c r="F957" s="130"/>
    </row>
    <row r="958" spans="5:6" ht="14.25" customHeight="1">
      <c r="E958" s="130"/>
      <c r="F958" s="130"/>
    </row>
    <row r="959" spans="5:6" ht="14.25" customHeight="1">
      <c r="E959" s="130"/>
      <c r="F959" s="130"/>
    </row>
    <row r="960" spans="5:6" ht="14.25" customHeight="1">
      <c r="E960" s="130"/>
      <c r="F960" s="130"/>
    </row>
    <row r="961" spans="5:6" ht="14.25" customHeight="1">
      <c r="E961" s="130"/>
      <c r="F961" s="130"/>
    </row>
    <row r="962" spans="5:6" ht="14.25" customHeight="1">
      <c r="E962" s="130"/>
      <c r="F962" s="130"/>
    </row>
    <row r="963" spans="5:6" ht="14.25" customHeight="1">
      <c r="E963" s="130"/>
      <c r="F963" s="130"/>
    </row>
    <row r="964" spans="5:6" ht="14.25" customHeight="1">
      <c r="E964" s="130"/>
      <c r="F964" s="130"/>
    </row>
    <row r="965" spans="5:6" ht="14.25" customHeight="1">
      <c r="E965" s="130"/>
      <c r="F965" s="130"/>
    </row>
  </sheetData>
  <customSheetViews>
    <customSheetView guid="{49D48E7C-95F4-4457-B1FD-BD7B9418DC36}" filter="1" showAutoFilter="1">
      <autoFilter ref="A22:J62" xr:uid="{6958E1DC-F43E-4FD6-A917-1D0DEAE29F9E}"/>
      <extLst>
        <ext uri="GoogleSheetsCustomDataVersion1">
          <go:sheetsCustomData xmlns:go="http://customooxmlschemas.google.com/" filterViewId="1856970838"/>
        </ext>
      </extLst>
    </customSheetView>
  </customSheetViews>
  <mergeCells count="19">
    <mergeCell ref="B267:I267"/>
    <mergeCell ref="B276:I276"/>
    <mergeCell ref="B122:I122"/>
    <mergeCell ref="B129:I129"/>
    <mergeCell ref="B148:I148"/>
    <mergeCell ref="B167:I167"/>
    <mergeCell ref="B186:I186"/>
    <mergeCell ref="B193:I193"/>
    <mergeCell ref="B202:I202"/>
    <mergeCell ref="B84:I84"/>
    <mergeCell ref="B103:I103"/>
    <mergeCell ref="B221:I221"/>
    <mergeCell ref="B240:I240"/>
    <mergeCell ref="B259:I259"/>
    <mergeCell ref="B1:I1"/>
    <mergeCell ref="B20:I20"/>
    <mergeCell ref="B39:I39"/>
    <mergeCell ref="B58:I58"/>
    <mergeCell ref="B65:I65"/>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1:M36"/>
  <sheetViews>
    <sheetView workbookViewId="0"/>
  </sheetViews>
  <sheetFormatPr defaultColWidth="14.42578125" defaultRowHeight="15" customHeight="1"/>
  <cols>
    <col min="2" max="2" width="6.28515625" customWidth="1"/>
    <col min="3" max="3" width="14.5703125" customWidth="1"/>
    <col min="4" max="4" width="34.28515625" customWidth="1"/>
    <col min="5" max="5" width="38.5703125" customWidth="1"/>
    <col min="8" max="8" width="11.7109375" customWidth="1"/>
    <col min="9" max="9" width="10.42578125" customWidth="1"/>
  </cols>
  <sheetData>
    <row r="1" spans="2:13">
      <c r="B1" s="130"/>
      <c r="C1" s="647"/>
      <c r="D1" s="1720" t="s">
        <v>1263</v>
      </c>
      <c r="E1" s="1646"/>
      <c r="F1" s="1646"/>
      <c r="G1" s="1646"/>
      <c r="H1" s="1646"/>
      <c r="I1" s="1646"/>
      <c r="J1" s="1646"/>
      <c r="K1" s="1646"/>
      <c r="L1" s="1646"/>
      <c r="M1" s="1151"/>
    </row>
    <row r="2" spans="2:13">
      <c r="B2" s="130"/>
      <c r="C2" s="648"/>
      <c r="D2" s="1129" t="s">
        <v>1184</v>
      </c>
      <c r="E2" s="1647"/>
      <c r="F2" s="1648"/>
      <c r="G2" s="1130" t="s">
        <v>1185</v>
      </c>
      <c r="H2" s="1647"/>
      <c r="I2" s="1647"/>
      <c r="J2" s="1647"/>
      <c r="K2" s="1647"/>
      <c r="L2" s="1647"/>
      <c r="M2" s="1649"/>
    </row>
    <row r="3" spans="2:13">
      <c r="B3" s="649" t="s">
        <v>1264</v>
      </c>
      <c r="C3" s="650" t="s">
        <v>64</v>
      </c>
      <c r="D3" s="651" t="s">
        <v>1187</v>
      </c>
      <c r="E3" s="651" t="s">
        <v>1188</v>
      </c>
      <c r="F3" s="579" t="s">
        <v>1189</v>
      </c>
      <c r="G3" s="579" t="s">
        <v>1</v>
      </c>
      <c r="H3" s="652" t="s">
        <v>1265</v>
      </c>
      <c r="I3" s="652" t="s">
        <v>1266</v>
      </c>
      <c r="J3" s="579" t="s">
        <v>4</v>
      </c>
      <c r="K3" s="652" t="s">
        <v>5</v>
      </c>
      <c r="L3" s="652" t="s">
        <v>6</v>
      </c>
      <c r="M3" s="653" t="s">
        <v>7</v>
      </c>
    </row>
    <row r="4" spans="2:13">
      <c r="B4" s="1131" t="s">
        <v>1129</v>
      </c>
      <c r="C4" s="1423"/>
      <c r="D4" s="1423"/>
      <c r="E4" s="1423"/>
      <c r="F4" s="1721"/>
      <c r="G4" s="654">
        <f t="shared" ref="G4:M4" si="0">SUM(G5:G28)</f>
        <v>0</v>
      </c>
      <c r="H4" s="654">
        <f t="shared" si="0"/>
        <v>0</v>
      </c>
      <c r="I4" s="654">
        <f t="shared" si="0"/>
        <v>0</v>
      </c>
      <c r="J4" s="654">
        <f t="shared" si="0"/>
        <v>0</v>
      </c>
      <c r="K4" s="654">
        <f t="shared" si="0"/>
        <v>0</v>
      </c>
      <c r="L4" s="654">
        <f t="shared" si="0"/>
        <v>0</v>
      </c>
      <c r="M4" s="655">
        <f t="shared" si="0"/>
        <v>0</v>
      </c>
    </row>
    <row r="5" spans="2:13">
      <c r="B5" s="656">
        <v>1</v>
      </c>
      <c r="C5" s="1722" t="s">
        <v>1202</v>
      </c>
      <c r="D5" s="657" t="s">
        <v>1267</v>
      </c>
      <c r="E5" s="658" t="s">
        <v>1268</v>
      </c>
      <c r="F5" s="659" t="s">
        <v>1040</v>
      </c>
      <c r="G5" s="659">
        <f>SUM(H5,I5,J5,K5,L5,M5)</f>
        <v>0</v>
      </c>
      <c r="H5" s="660"/>
      <c r="I5" s="660"/>
      <c r="J5" s="661"/>
      <c r="K5" s="660"/>
      <c r="L5" s="662"/>
      <c r="M5" s="663"/>
    </row>
    <row r="6" spans="2:13">
      <c r="B6" s="1723">
        <v>2</v>
      </c>
      <c r="C6" s="756" t="s">
        <v>916</v>
      </c>
      <c r="D6" s="329" t="s">
        <v>1269</v>
      </c>
      <c r="E6" s="664" t="s">
        <v>1270</v>
      </c>
      <c r="F6" s="593" t="s">
        <v>1040</v>
      </c>
      <c r="G6" s="593"/>
      <c r="H6" s="665"/>
      <c r="I6" s="665"/>
      <c r="J6" s="666"/>
      <c r="K6" s="665"/>
      <c r="L6" s="666"/>
      <c r="M6" s="667"/>
    </row>
    <row r="7" spans="2:13">
      <c r="B7" s="1723">
        <v>3</v>
      </c>
      <c r="C7" s="756" t="s">
        <v>916</v>
      </c>
      <c r="D7" s="329" t="s">
        <v>1271</v>
      </c>
      <c r="E7" s="664" t="s">
        <v>1272</v>
      </c>
      <c r="F7" s="593" t="s">
        <v>1056</v>
      </c>
      <c r="G7" s="593"/>
      <c r="H7" s="665"/>
      <c r="I7" s="665"/>
      <c r="J7" s="666"/>
      <c r="K7" s="665"/>
      <c r="L7" s="666"/>
      <c r="M7" s="667"/>
    </row>
    <row r="8" spans="2:13">
      <c r="B8" s="1723">
        <v>4</v>
      </c>
      <c r="C8" s="756" t="s">
        <v>3</v>
      </c>
      <c r="D8" s="664" t="s">
        <v>1273</v>
      </c>
      <c r="E8" s="664" t="s">
        <v>1274</v>
      </c>
      <c r="F8" s="593" t="s">
        <v>1056</v>
      </c>
      <c r="G8" s="593"/>
      <c r="H8" s="665"/>
      <c r="I8" s="665"/>
      <c r="J8" s="666"/>
      <c r="K8" s="665"/>
      <c r="L8" s="666"/>
      <c r="M8" s="667"/>
    </row>
    <row r="9" spans="2:13">
      <c r="B9" s="1723">
        <v>5</v>
      </c>
      <c r="C9" s="756" t="s">
        <v>3</v>
      </c>
      <c r="D9" s="664" t="s">
        <v>1275</v>
      </c>
      <c r="E9" s="664" t="s">
        <v>1276</v>
      </c>
      <c r="F9" s="593" t="s">
        <v>1058</v>
      </c>
      <c r="G9" s="593"/>
      <c r="H9" s="665"/>
      <c r="I9" s="665"/>
      <c r="J9" s="666"/>
      <c r="K9" s="665"/>
      <c r="L9" s="666"/>
      <c r="M9" s="667"/>
    </row>
    <row r="10" spans="2:13">
      <c r="B10" s="1723">
        <v>6</v>
      </c>
      <c r="C10" s="756" t="s">
        <v>3</v>
      </c>
      <c r="D10" s="664" t="s">
        <v>1277</v>
      </c>
      <c r="E10" s="664" t="s">
        <v>1278</v>
      </c>
      <c r="F10" s="593" t="s">
        <v>1058</v>
      </c>
      <c r="G10" s="593"/>
      <c r="H10" s="665"/>
      <c r="I10" s="665"/>
      <c r="J10" s="666"/>
      <c r="K10" s="665"/>
      <c r="L10" s="666"/>
      <c r="M10" s="667"/>
    </row>
    <row r="11" spans="2:13">
      <c r="B11" s="1723">
        <v>7</v>
      </c>
      <c r="C11" s="756" t="s">
        <v>3</v>
      </c>
      <c r="D11" s="664" t="s">
        <v>1279</v>
      </c>
      <c r="E11" s="664" t="s">
        <v>1280</v>
      </c>
      <c r="F11" s="593" t="s">
        <v>1058</v>
      </c>
      <c r="G11" s="593"/>
      <c r="H11" s="665"/>
      <c r="I11" s="665"/>
      <c r="J11" s="666"/>
      <c r="K11" s="665"/>
      <c r="L11" s="666"/>
      <c r="M11" s="667"/>
    </row>
    <row r="12" spans="2:13">
      <c r="B12" s="1723">
        <v>8</v>
      </c>
      <c r="C12" s="756" t="s">
        <v>3</v>
      </c>
      <c r="D12" s="664" t="s">
        <v>1281</v>
      </c>
      <c r="E12" s="664" t="s">
        <v>1282</v>
      </c>
      <c r="F12" s="593" t="s">
        <v>1058</v>
      </c>
      <c r="G12" s="593"/>
      <c r="H12" s="665"/>
      <c r="I12" s="665"/>
      <c r="J12" s="666"/>
      <c r="K12" s="665"/>
      <c r="L12" s="666"/>
      <c r="M12" s="667"/>
    </row>
    <row r="13" spans="2:13">
      <c r="B13" s="1723">
        <v>9</v>
      </c>
      <c r="C13" s="756" t="s">
        <v>3</v>
      </c>
      <c r="D13" s="664" t="s">
        <v>1283</v>
      </c>
      <c r="E13" s="664" t="s">
        <v>1284</v>
      </c>
      <c r="F13" s="593" t="s">
        <v>1058</v>
      </c>
      <c r="G13" s="593"/>
      <c r="H13" s="665"/>
      <c r="I13" s="665"/>
      <c r="J13" s="666"/>
      <c r="K13" s="665"/>
      <c r="L13" s="666"/>
      <c r="M13" s="667"/>
    </row>
    <row r="14" spans="2:13">
      <c r="B14" s="1723">
        <v>10</v>
      </c>
      <c r="C14" s="756" t="s">
        <v>3</v>
      </c>
      <c r="D14" s="664" t="s">
        <v>1285</v>
      </c>
      <c r="E14" s="664" t="s">
        <v>1286</v>
      </c>
      <c r="F14" s="593" t="s">
        <v>1058</v>
      </c>
      <c r="G14" s="593"/>
      <c r="H14" s="665"/>
      <c r="I14" s="665"/>
      <c r="J14" s="666"/>
      <c r="K14" s="665"/>
      <c r="L14" s="666"/>
      <c r="M14" s="667"/>
    </row>
    <row r="15" spans="2:13">
      <c r="B15" s="1723">
        <v>11</v>
      </c>
      <c r="C15" s="756" t="s">
        <v>916</v>
      </c>
      <c r="D15" s="664" t="s">
        <v>1287</v>
      </c>
      <c r="E15" s="664" t="s">
        <v>1288</v>
      </c>
      <c r="F15" s="593" t="s">
        <v>1061</v>
      </c>
      <c r="G15" s="593"/>
      <c r="H15" s="665"/>
      <c r="I15" s="665"/>
      <c r="J15" s="666"/>
      <c r="K15" s="665"/>
      <c r="L15" s="666"/>
      <c r="M15" s="667"/>
    </row>
    <row r="16" spans="2:13">
      <c r="B16" s="1723">
        <v>12</v>
      </c>
      <c r="C16" s="756" t="s">
        <v>1190</v>
      </c>
      <c r="D16" s="329" t="s">
        <v>1289</v>
      </c>
      <c r="E16" s="664"/>
      <c r="F16" s="593" t="s">
        <v>1066</v>
      </c>
      <c r="G16" s="593"/>
      <c r="H16" s="665"/>
      <c r="I16" s="665"/>
      <c r="J16" s="666"/>
      <c r="K16" s="665"/>
      <c r="L16" s="666"/>
      <c r="M16" s="667"/>
    </row>
    <row r="17" spans="2:13">
      <c r="B17" s="1723">
        <v>13</v>
      </c>
      <c r="C17" s="756" t="s">
        <v>1206</v>
      </c>
      <c r="D17" s="329" t="s">
        <v>1290</v>
      </c>
      <c r="E17" s="664" t="s">
        <v>1291</v>
      </c>
      <c r="F17" s="593" t="s">
        <v>1066</v>
      </c>
      <c r="G17" s="593"/>
      <c r="H17" s="665"/>
      <c r="I17" s="665"/>
      <c r="J17" s="666"/>
      <c r="K17" s="665"/>
      <c r="L17" s="666"/>
      <c r="M17" s="667"/>
    </row>
    <row r="18" spans="2:13">
      <c r="B18" s="1723">
        <v>14</v>
      </c>
      <c r="C18" s="756" t="s">
        <v>916</v>
      </c>
      <c r="D18" s="329" t="s">
        <v>1292</v>
      </c>
      <c r="E18" s="664" t="s">
        <v>1293</v>
      </c>
      <c r="F18" s="593" t="s">
        <v>1066</v>
      </c>
      <c r="G18" s="593"/>
      <c r="H18" s="665"/>
      <c r="I18" s="665"/>
      <c r="J18" s="666"/>
      <c r="K18" s="665"/>
      <c r="L18" s="666"/>
      <c r="M18" s="667"/>
    </row>
    <row r="19" spans="2:13">
      <c r="B19" s="1723">
        <v>15</v>
      </c>
      <c r="C19" s="756" t="s">
        <v>1190</v>
      </c>
      <c r="D19" s="329" t="s">
        <v>1294</v>
      </c>
      <c r="E19" s="664"/>
      <c r="F19" s="593" t="s">
        <v>1066</v>
      </c>
      <c r="G19" s="593"/>
      <c r="H19" s="665"/>
      <c r="I19" s="665"/>
      <c r="J19" s="666"/>
      <c r="K19" s="665"/>
      <c r="L19" s="666"/>
      <c r="M19" s="667"/>
    </row>
    <row r="20" spans="2:13">
      <c r="B20" s="1723">
        <v>16</v>
      </c>
      <c r="C20" s="756" t="s">
        <v>916</v>
      </c>
      <c r="D20" s="329" t="s">
        <v>1295</v>
      </c>
      <c r="E20" s="664" t="s">
        <v>1296</v>
      </c>
      <c r="F20" s="593" t="s">
        <v>1068</v>
      </c>
      <c r="G20" s="593"/>
      <c r="H20" s="665"/>
      <c r="I20" s="665"/>
      <c r="J20" s="666"/>
      <c r="K20" s="665"/>
      <c r="L20" s="666"/>
      <c r="M20" s="667"/>
    </row>
    <row r="21" spans="2:13">
      <c r="B21" s="1723">
        <v>17</v>
      </c>
      <c r="C21" s="756" t="s">
        <v>1190</v>
      </c>
      <c r="D21" s="329" t="s">
        <v>1297</v>
      </c>
      <c r="E21" s="664"/>
      <c r="F21" s="593" t="s">
        <v>1068</v>
      </c>
      <c r="G21" s="593"/>
      <c r="H21" s="665"/>
      <c r="I21" s="665"/>
      <c r="J21" s="666"/>
      <c r="K21" s="665"/>
      <c r="L21" s="666"/>
      <c r="M21" s="667"/>
    </row>
    <row r="22" spans="2:13">
      <c r="B22" s="1723">
        <v>18</v>
      </c>
      <c r="C22" s="756" t="s">
        <v>916</v>
      </c>
      <c r="D22" s="329" t="s">
        <v>1298</v>
      </c>
      <c r="E22" s="664" t="s">
        <v>1299</v>
      </c>
      <c r="F22" s="593" t="s">
        <v>1068</v>
      </c>
      <c r="G22" s="593"/>
      <c r="H22" s="665"/>
      <c r="I22" s="665"/>
      <c r="J22" s="666"/>
      <c r="K22" s="665"/>
      <c r="L22" s="666"/>
      <c r="M22" s="667"/>
    </row>
    <row r="23" spans="2:13">
      <c r="B23" s="1723">
        <v>19</v>
      </c>
      <c r="C23" s="756" t="s">
        <v>916</v>
      </c>
      <c r="D23" s="329" t="s">
        <v>1300</v>
      </c>
      <c r="E23" s="664" t="s">
        <v>1301</v>
      </c>
      <c r="F23" s="593" t="s">
        <v>1068</v>
      </c>
      <c r="G23" s="593"/>
      <c r="H23" s="665"/>
      <c r="I23" s="665"/>
      <c r="J23" s="666"/>
      <c r="K23" s="665"/>
      <c r="L23" s="666"/>
      <c r="M23" s="667"/>
    </row>
    <row r="24" spans="2:13">
      <c r="B24" s="1723">
        <v>20</v>
      </c>
      <c r="C24" s="287" t="s">
        <v>1302</v>
      </c>
      <c r="D24" s="244" t="s">
        <v>1303</v>
      </c>
      <c r="E24" s="244" t="s">
        <v>1304</v>
      </c>
      <c r="F24" s="586" t="s">
        <v>1071</v>
      </c>
      <c r="G24" s="586">
        <f>SUM(H24,I24,J24,K24,L24,M24)</f>
        <v>0</v>
      </c>
      <c r="H24" s="668"/>
      <c r="I24" s="668"/>
      <c r="J24" s="669"/>
      <c r="K24" s="668"/>
      <c r="L24" s="669"/>
      <c r="M24" s="670"/>
    </row>
    <row r="25" spans="2:13">
      <c r="B25" s="1723">
        <v>21</v>
      </c>
      <c r="C25" s="287" t="s">
        <v>1206</v>
      </c>
      <c r="D25" s="671" t="s">
        <v>1305</v>
      </c>
      <c r="E25" s="671" t="s">
        <v>1306</v>
      </c>
      <c r="F25" s="586" t="s">
        <v>1071</v>
      </c>
      <c r="G25" s="586"/>
      <c r="H25" s="668"/>
      <c r="I25" s="668"/>
      <c r="J25" s="669"/>
      <c r="K25" s="587"/>
      <c r="L25" s="669"/>
      <c r="M25" s="670"/>
    </row>
    <row r="26" spans="2:13">
      <c r="B26" s="1723">
        <v>22</v>
      </c>
      <c r="C26" s="287" t="s">
        <v>1199</v>
      </c>
      <c r="D26" s="244" t="s">
        <v>1307</v>
      </c>
      <c r="E26" s="671" t="s">
        <v>1308</v>
      </c>
      <c r="F26" s="586" t="s">
        <v>1071</v>
      </c>
      <c r="G26" s="586">
        <f t="shared" ref="G26:G35" si="1">SUM(H26,I26,J26,K26,L26,M26)</f>
        <v>0</v>
      </c>
      <c r="H26" s="668"/>
      <c r="I26" s="668"/>
      <c r="J26" s="669"/>
      <c r="K26" s="587"/>
      <c r="L26" s="669"/>
      <c r="M26" s="670"/>
    </row>
    <row r="27" spans="2:13">
      <c r="B27" s="1723">
        <v>23</v>
      </c>
      <c r="C27" s="287" t="s">
        <v>1199</v>
      </c>
      <c r="D27" s="244" t="s">
        <v>1309</v>
      </c>
      <c r="E27" s="671" t="s">
        <v>1310</v>
      </c>
      <c r="F27" s="586" t="s">
        <v>1071</v>
      </c>
      <c r="G27" s="586">
        <f t="shared" si="1"/>
        <v>0</v>
      </c>
      <c r="H27" s="668"/>
      <c r="I27" s="668"/>
      <c r="J27" s="669"/>
      <c r="K27" s="668"/>
      <c r="L27" s="669"/>
      <c r="M27" s="670"/>
    </row>
    <row r="28" spans="2:13">
      <c r="B28" s="1723">
        <v>24</v>
      </c>
      <c r="C28" s="1724" t="s">
        <v>1311</v>
      </c>
      <c r="D28" s="671" t="s">
        <v>1312</v>
      </c>
      <c r="E28" s="671" t="s">
        <v>1313</v>
      </c>
      <c r="F28" s="586" t="s">
        <v>1314</v>
      </c>
      <c r="G28" s="586">
        <f t="shared" si="1"/>
        <v>0</v>
      </c>
      <c r="H28" s="668"/>
      <c r="I28" s="668"/>
      <c r="J28" s="669"/>
      <c r="K28" s="668"/>
      <c r="L28" s="669"/>
      <c r="M28" s="670"/>
    </row>
    <row r="29" spans="2:13">
      <c r="B29" s="1723">
        <v>25</v>
      </c>
      <c r="C29" s="1652" t="s">
        <v>1206</v>
      </c>
      <c r="D29" s="584" t="s">
        <v>1315</v>
      </c>
      <c r="E29" s="672" t="s">
        <v>1316</v>
      </c>
      <c r="F29" s="586" t="s">
        <v>1314</v>
      </c>
      <c r="G29" s="586">
        <f t="shared" si="1"/>
        <v>0</v>
      </c>
      <c r="H29" s="668"/>
      <c r="I29" s="668"/>
      <c r="J29" s="606"/>
      <c r="K29" s="668"/>
      <c r="L29" s="669"/>
      <c r="M29" s="670"/>
    </row>
    <row r="30" spans="2:13">
      <c r="B30" s="1723">
        <v>26</v>
      </c>
      <c r="C30" s="1725" t="s">
        <v>1206</v>
      </c>
      <c r="D30" s="673" t="s">
        <v>1317</v>
      </c>
      <c r="E30" s="674" t="s">
        <v>1318</v>
      </c>
      <c r="F30" s="586" t="s">
        <v>1314</v>
      </c>
      <c r="G30" s="586">
        <f t="shared" si="1"/>
        <v>0</v>
      </c>
      <c r="H30" s="587"/>
      <c r="I30" s="587"/>
      <c r="J30" s="603"/>
      <c r="K30" s="587"/>
      <c r="L30" s="603"/>
      <c r="M30" s="590"/>
    </row>
    <row r="31" spans="2:13">
      <c r="B31" s="583">
        <v>27</v>
      </c>
      <c r="C31" s="1725" t="s">
        <v>1206</v>
      </c>
      <c r="D31" s="673" t="s">
        <v>1319</v>
      </c>
      <c r="E31" s="584" t="s">
        <v>1320</v>
      </c>
      <c r="F31" s="586" t="s">
        <v>1078</v>
      </c>
      <c r="G31" s="586">
        <f t="shared" si="1"/>
        <v>0</v>
      </c>
      <c r="H31" s="587"/>
      <c r="I31" s="587"/>
      <c r="J31" s="603"/>
      <c r="K31" s="587"/>
      <c r="L31" s="603"/>
      <c r="M31" s="590"/>
    </row>
    <row r="32" spans="2:13">
      <c r="B32" s="583">
        <v>28</v>
      </c>
      <c r="C32" s="1725" t="s">
        <v>1206</v>
      </c>
      <c r="D32" s="673" t="s">
        <v>1321</v>
      </c>
      <c r="E32" s="584" t="s">
        <v>1322</v>
      </c>
      <c r="F32" s="586" t="s">
        <v>1078</v>
      </c>
      <c r="G32" s="586">
        <f t="shared" si="1"/>
        <v>0</v>
      </c>
      <c r="H32" s="587"/>
      <c r="I32" s="587"/>
      <c r="J32" s="603"/>
      <c r="K32" s="587"/>
      <c r="L32" s="603"/>
      <c r="M32" s="590"/>
    </row>
    <row r="33" spans="2:13">
      <c r="B33" s="1658">
        <v>29</v>
      </c>
      <c r="C33" s="1726" t="s">
        <v>3</v>
      </c>
      <c r="D33" s="675" t="s">
        <v>1323</v>
      </c>
      <c r="E33" s="607" t="s">
        <v>1324</v>
      </c>
      <c r="F33" s="608" t="s">
        <v>1088</v>
      </c>
      <c r="G33" s="608">
        <f t="shared" si="1"/>
        <v>0</v>
      </c>
      <c r="H33" s="609"/>
      <c r="I33" s="609"/>
      <c r="J33" s="1660"/>
      <c r="K33" s="609"/>
      <c r="L33" s="1660"/>
      <c r="M33" s="610"/>
    </row>
    <row r="34" spans="2:13">
      <c r="B34" s="1658"/>
      <c r="C34" s="1726"/>
      <c r="D34" s="675"/>
      <c r="E34" s="607"/>
      <c r="F34" s="608"/>
      <c r="G34" s="608">
        <f t="shared" si="1"/>
        <v>0</v>
      </c>
      <c r="H34" s="609"/>
      <c r="I34" s="609"/>
      <c r="J34" s="1660"/>
      <c r="K34" s="609"/>
      <c r="L34" s="1660"/>
      <c r="M34" s="610"/>
    </row>
    <row r="35" spans="2:13">
      <c r="B35" s="1727"/>
      <c r="C35" s="1726"/>
      <c r="D35" s="675"/>
      <c r="E35" s="607"/>
      <c r="F35" s="608"/>
      <c r="G35" s="608">
        <f t="shared" si="1"/>
        <v>0</v>
      </c>
      <c r="H35" s="609"/>
      <c r="I35" s="609"/>
      <c r="J35" s="1660"/>
      <c r="K35" s="609"/>
      <c r="L35" s="1660"/>
      <c r="M35" s="610"/>
    </row>
    <row r="36" spans="2:13">
      <c r="B36" s="611"/>
      <c r="C36" s="1728"/>
      <c r="D36" s="676"/>
      <c r="E36" s="612"/>
      <c r="F36" s="613"/>
      <c r="G36" s="613"/>
      <c r="H36" s="614"/>
      <c r="I36" s="614"/>
      <c r="J36" s="615"/>
      <c r="K36" s="614"/>
      <c r="L36" s="615"/>
      <c r="M36" s="616"/>
    </row>
  </sheetData>
  <mergeCells count="4">
    <mergeCell ref="D1:M1"/>
    <mergeCell ref="D2:F2"/>
    <mergeCell ref="G2:M2"/>
    <mergeCell ref="B4:F4"/>
  </mergeCells>
  <dataValidations count="1">
    <dataValidation type="list" allowBlank="1" showErrorMessage="1" sqref="F5:F35" xr:uid="{00000000-0002-0000-0E00-000000000000}">
      <formula1>"Jan,Feb,March,April,May,June,July,Aug,Sept,Oct,Nov,Dec"</formula1>
    </dataValidation>
  </dataValidation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27"/>
  <sheetViews>
    <sheetView workbookViewId="0"/>
  </sheetViews>
  <sheetFormatPr defaultColWidth="14.42578125" defaultRowHeight="15" customHeight="1"/>
  <cols>
    <col min="1" max="1" width="8.7109375" customWidth="1"/>
    <col min="2" max="2" width="34.5703125" customWidth="1"/>
    <col min="3" max="3" width="9.140625" customWidth="1"/>
    <col min="4" max="4" width="10.42578125" customWidth="1"/>
    <col min="5" max="5" width="8" customWidth="1"/>
    <col min="6" max="6" width="12" customWidth="1"/>
    <col min="7" max="7" width="10.7109375" customWidth="1"/>
    <col min="8" max="8" width="10.85546875" customWidth="1"/>
    <col min="9" max="9" width="8.5703125" customWidth="1"/>
    <col min="10" max="10" width="8.7109375" customWidth="1"/>
  </cols>
  <sheetData>
    <row r="1" spans="1:10" ht="14.25" customHeight="1">
      <c r="A1" s="316"/>
      <c r="B1" s="316"/>
      <c r="C1" s="677"/>
      <c r="D1" s="316"/>
      <c r="E1" s="316"/>
      <c r="F1" s="678"/>
      <c r="G1" s="316"/>
      <c r="H1" s="316"/>
      <c r="I1" s="316"/>
      <c r="J1" s="316"/>
    </row>
    <row r="2" spans="1:10" ht="14.25" customHeight="1">
      <c r="A2" s="316"/>
      <c r="B2" s="316"/>
      <c r="C2" s="677"/>
      <c r="D2" s="316"/>
      <c r="E2" s="316"/>
      <c r="F2" s="678"/>
      <c r="G2" s="316"/>
      <c r="H2" s="316"/>
      <c r="I2" s="316"/>
      <c r="J2" s="316"/>
    </row>
    <row r="3" spans="1:10" ht="14.25" customHeight="1">
      <c r="A3" s="316"/>
      <c r="B3" s="1120" t="s">
        <v>1325</v>
      </c>
      <c r="C3" s="1423"/>
      <c r="D3" s="1423"/>
      <c r="E3" s="1423"/>
      <c r="F3" s="1423"/>
      <c r="G3" s="1423"/>
      <c r="H3" s="1423"/>
      <c r="I3" s="1203"/>
      <c r="J3" s="316"/>
    </row>
    <row r="4" spans="1:10" ht="14.25" customHeight="1">
      <c r="A4" s="679"/>
      <c r="B4" s="680"/>
      <c r="C4" s="437" t="s">
        <v>1</v>
      </c>
      <c r="D4" s="437" t="s">
        <v>2</v>
      </c>
      <c r="E4" s="437" t="s">
        <v>3</v>
      </c>
      <c r="F4" s="681" t="s">
        <v>4</v>
      </c>
      <c r="G4" s="437" t="s">
        <v>5</v>
      </c>
      <c r="H4" s="437" t="s">
        <v>6</v>
      </c>
      <c r="I4" s="438" t="s">
        <v>7</v>
      </c>
      <c r="J4" s="679"/>
    </row>
    <row r="5" spans="1:10" ht="14.25" customHeight="1">
      <c r="A5" s="316"/>
      <c r="B5" s="1729" t="s">
        <v>1326</v>
      </c>
      <c r="C5" s="682">
        <f>SUM(D5:I5)</f>
        <v>6</v>
      </c>
      <c r="D5" s="683">
        <f t="shared" ref="D5:I5" si="0">D6+D7</f>
        <v>0</v>
      </c>
      <c r="E5" s="683">
        <f t="shared" si="0"/>
        <v>6</v>
      </c>
      <c r="F5" s="684">
        <f t="shared" si="0"/>
        <v>0</v>
      </c>
      <c r="G5" s="683">
        <f t="shared" si="0"/>
        <v>0</v>
      </c>
      <c r="H5" s="683">
        <f t="shared" si="0"/>
        <v>0</v>
      </c>
      <c r="I5" s="685">
        <f t="shared" si="0"/>
        <v>0</v>
      </c>
      <c r="J5" s="316"/>
    </row>
    <row r="6" spans="1:10" ht="14.25" customHeight="1">
      <c r="A6" s="316"/>
      <c r="B6" s="514" t="s">
        <v>153</v>
      </c>
      <c r="C6" s="686">
        <f t="shared" ref="C6:C14" si="1">SUM(D6,E6,F6,G6,H6,I6)</f>
        <v>2</v>
      </c>
      <c r="D6" s="518"/>
      <c r="E6" s="518">
        <v>2</v>
      </c>
      <c r="F6" s="687"/>
      <c r="G6" s="518"/>
      <c r="H6" s="688"/>
      <c r="I6" s="689"/>
      <c r="J6" s="316"/>
    </row>
    <row r="7" spans="1:10" ht="14.25" customHeight="1">
      <c r="A7" s="316"/>
      <c r="B7" s="1587" t="s">
        <v>1327</v>
      </c>
      <c r="C7" s="690">
        <f t="shared" si="1"/>
        <v>4</v>
      </c>
      <c r="D7" s="528"/>
      <c r="E7" s="528">
        <v>4</v>
      </c>
      <c r="F7" s="530"/>
      <c r="G7" s="528"/>
      <c r="H7" s="531"/>
      <c r="I7" s="444"/>
      <c r="J7" s="316"/>
    </row>
    <row r="8" spans="1:10" ht="14.25" customHeight="1">
      <c r="A8" s="316"/>
      <c r="B8" s="514" t="s">
        <v>1328</v>
      </c>
      <c r="C8" s="686">
        <f t="shared" si="1"/>
        <v>0</v>
      </c>
      <c r="D8" s="518"/>
      <c r="E8" s="518"/>
      <c r="F8" s="687"/>
      <c r="G8" s="691"/>
      <c r="H8" s="692"/>
      <c r="I8" s="692"/>
      <c r="J8" s="316"/>
    </row>
    <row r="9" spans="1:10" ht="14.25" customHeight="1">
      <c r="A9" s="316"/>
      <c r="B9" s="1587" t="s">
        <v>1329</v>
      </c>
      <c r="C9" s="690">
        <f t="shared" si="1"/>
        <v>4</v>
      </c>
      <c r="D9" s="528"/>
      <c r="E9" s="528">
        <v>4</v>
      </c>
      <c r="F9" s="693"/>
      <c r="G9" s="1730"/>
      <c r="H9" s="443"/>
      <c r="I9" s="443"/>
      <c r="J9" s="316"/>
    </row>
    <row r="10" spans="1:10" ht="14.25" customHeight="1">
      <c r="A10" s="316"/>
      <c r="B10" s="1587" t="s">
        <v>1330</v>
      </c>
      <c r="C10" s="690">
        <f t="shared" si="1"/>
        <v>0</v>
      </c>
      <c r="D10" s="528"/>
      <c r="E10" s="528">
        <v>0</v>
      </c>
      <c r="F10" s="694">
        <v>0</v>
      </c>
      <c r="G10" s="1730"/>
      <c r="H10" s="443"/>
      <c r="I10" s="443"/>
      <c r="J10" s="316"/>
    </row>
    <row r="11" spans="1:10" ht="14.25" customHeight="1">
      <c r="A11" s="316"/>
      <c r="B11" s="695" t="s">
        <v>1331</v>
      </c>
      <c r="C11" s="1731">
        <f t="shared" si="1"/>
        <v>2</v>
      </c>
      <c r="D11" s="1732"/>
      <c r="E11" s="1732">
        <v>2</v>
      </c>
      <c r="F11" s="696"/>
      <c r="G11" s="697"/>
      <c r="H11" s="713"/>
      <c r="I11" s="713"/>
      <c r="J11" s="316"/>
    </row>
    <row r="12" spans="1:10" ht="14.25" customHeight="1">
      <c r="A12" s="316"/>
      <c r="B12" s="1590" t="s">
        <v>1332</v>
      </c>
      <c r="C12" s="698">
        <f t="shared" si="1"/>
        <v>0</v>
      </c>
      <c r="D12" s="545">
        <v>0</v>
      </c>
      <c r="E12" s="545">
        <v>0</v>
      </c>
      <c r="F12" s="699">
        <v>0</v>
      </c>
      <c r="G12" s="1733"/>
      <c r="H12" s="446"/>
      <c r="I12" s="446"/>
      <c r="J12" s="316"/>
    </row>
    <row r="13" spans="1:10" ht="14.25" customHeight="1">
      <c r="A13" s="316"/>
      <c r="B13" s="1734" t="s">
        <v>1333</v>
      </c>
      <c r="C13" s="700">
        <f t="shared" si="1"/>
        <v>0</v>
      </c>
      <c r="D13" s="701"/>
      <c r="E13" s="701"/>
      <c r="F13" s="1735"/>
      <c r="G13" s="1736"/>
      <c r="H13" s="442"/>
      <c r="I13" s="442"/>
      <c r="J13" s="316"/>
    </row>
    <row r="14" spans="1:10" ht="14.25" customHeight="1">
      <c r="A14" s="316"/>
      <c r="B14" s="1590" t="s">
        <v>1334</v>
      </c>
      <c r="C14" s="698">
        <f t="shared" si="1"/>
        <v>0</v>
      </c>
      <c r="D14" s="545"/>
      <c r="E14" s="545">
        <v>0</v>
      </c>
      <c r="F14" s="699"/>
      <c r="G14" s="1737"/>
      <c r="H14" s="446"/>
      <c r="I14" s="446"/>
      <c r="J14" s="316"/>
    </row>
    <row r="15" spans="1:10" ht="14.25" customHeight="1">
      <c r="A15" s="316"/>
      <c r="F15" s="702"/>
      <c r="J15" s="316"/>
    </row>
    <row r="16" spans="1:10" ht="14.25" customHeight="1">
      <c r="A16" s="316"/>
      <c r="B16" s="316"/>
    </row>
    <row r="17" spans="1:9" ht="14.25" customHeight="1">
      <c r="A17" s="316"/>
      <c r="B17" s="1120" t="s">
        <v>1335</v>
      </c>
      <c r="C17" s="1423"/>
      <c r="D17" s="1423"/>
      <c r="E17" s="1423"/>
      <c r="F17" s="1423"/>
      <c r="G17" s="1423"/>
      <c r="H17" s="1423"/>
      <c r="I17" s="1203"/>
    </row>
    <row r="18" spans="1:9" ht="14.25" customHeight="1">
      <c r="A18" s="316"/>
      <c r="B18" s="680"/>
      <c r="C18" s="437" t="s">
        <v>1</v>
      </c>
      <c r="D18" s="437" t="s">
        <v>2</v>
      </c>
      <c r="E18" s="437" t="s">
        <v>3</v>
      </c>
      <c r="F18" s="681" t="s">
        <v>4</v>
      </c>
      <c r="G18" s="437" t="s">
        <v>5</v>
      </c>
      <c r="H18" s="437" t="s">
        <v>6</v>
      </c>
      <c r="I18" s="438" t="s">
        <v>7</v>
      </c>
    </row>
    <row r="19" spans="1:9" ht="14.25" customHeight="1">
      <c r="A19" s="316"/>
      <c r="B19" s="1729" t="s">
        <v>1326</v>
      </c>
      <c r="C19" s="682">
        <f>SUM(D19:I19)</f>
        <v>12</v>
      </c>
      <c r="D19" s="683">
        <f t="shared" ref="D19:I19" si="2">D20+D21</f>
        <v>3</v>
      </c>
      <c r="E19" s="683">
        <f t="shared" si="2"/>
        <v>6</v>
      </c>
      <c r="F19" s="684">
        <f t="shared" si="2"/>
        <v>3</v>
      </c>
      <c r="G19" s="683">
        <f t="shared" si="2"/>
        <v>0</v>
      </c>
      <c r="H19" s="683">
        <f t="shared" si="2"/>
        <v>0</v>
      </c>
      <c r="I19" s="685">
        <f t="shared" si="2"/>
        <v>0</v>
      </c>
    </row>
    <row r="20" spans="1:9" ht="14.25" customHeight="1">
      <c r="A20" s="316"/>
      <c r="B20" s="514" t="s">
        <v>153</v>
      </c>
      <c r="C20" s="686">
        <f t="shared" ref="C20:C24" si="3">SUM(D20,E20,F20,G20,H20,I20)</f>
        <v>0</v>
      </c>
      <c r="D20" s="518"/>
      <c r="E20" s="518"/>
      <c r="F20" s="687"/>
      <c r="G20" s="518"/>
      <c r="H20" s="688"/>
      <c r="I20" s="689"/>
    </row>
    <row r="21" spans="1:9" ht="14.25" customHeight="1">
      <c r="A21" s="316"/>
      <c r="B21" s="1587" t="s">
        <v>1327</v>
      </c>
      <c r="C21" s="690">
        <f t="shared" si="3"/>
        <v>12</v>
      </c>
      <c r="D21" s="528">
        <v>3</v>
      </c>
      <c r="E21" s="528">
        <v>6</v>
      </c>
      <c r="F21" s="530">
        <v>3</v>
      </c>
      <c r="G21" s="528">
        <v>0</v>
      </c>
      <c r="H21" s="531"/>
      <c r="I21" s="444"/>
    </row>
    <row r="22" spans="1:9" ht="14.25" customHeight="1">
      <c r="A22" s="316"/>
      <c r="B22" s="514" t="s">
        <v>1328</v>
      </c>
      <c r="C22" s="686">
        <f t="shared" si="3"/>
        <v>4</v>
      </c>
      <c r="D22" s="518">
        <v>2</v>
      </c>
      <c r="E22" s="518">
        <v>1</v>
      </c>
      <c r="F22" s="687">
        <v>1</v>
      </c>
      <c r="G22" s="691"/>
      <c r="H22" s="692"/>
      <c r="I22" s="692"/>
    </row>
    <row r="23" spans="1:9" ht="14.25" customHeight="1">
      <c r="A23" s="316"/>
      <c r="B23" s="1587" t="s">
        <v>1329</v>
      </c>
      <c r="C23" s="690">
        <f t="shared" si="3"/>
        <v>8</v>
      </c>
      <c r="D23" s="528">
        <v>1</v>
      </c>
      <c r="E23" s="528">
        <v>5</v>
      </c>
      <c r="F23" s="693">
        <v>2</v>
      </c>
      <c r="G23" s="1730"/>
      <c r="H23" s="443"/>
      <c r="I23" s="443"/>
    </row>
    <row r="24" spans="1:9" ht="14.25" customHeight="1">
      <c r="A24" s="316"/>
      <c r="B24" s="1587" t="s">
        <v>1330</v>
      </c>
      <c r="C24" s="690">
        <f t="shared" si="3"/>
        <v>0</v>
      </c>
      <c r="D24" s="528"/>
      <c r="E24" s="528">
        <v>0</v>
      </c>
      <c r="F24" s="694">
        <v>0</v>
      </c>
      <c r="G24" s="1730"/>
      <c r="H24" s="443"/>
      <c r="I24" s="443"/>
    </row>
    <row r="25" spans="1:9" ht="14.25" customHeight="1">
      <c r="A25" s="316"/>
      <c r="B25" s="695" t="s">
        <v>1331</v>
      </c>
      <c r="C25" s="1731"/>
      <c r="D25" s="1732"/>
      <c r="E25" s="1732"/>
      <c r="F25" s="696"/>
      <c r="G25" s="697"/>
      <c r="H25" s="713"/>
      <c r="I25" s="713"/>
    </row>
    <row r="26" spans="1:9" ht="14.25" customHeight="1">
      <c r="A26" s="316"/>
      <c r="B26" s="1590" t="s">
        <v>1332</v>
      </c>
      <c r="C26" s="698">
        <f t="shared" ref="C26:C28" si="4">SUM(D26,E26,F26,G26,H26,I26)</f>
        <v>0</v>
      </c>
      <c r="D26" s="545">
        <v>0</v>
      </c>
      <c r="E26" s="545">
        <v>0</v>
      </c>
      <c r="F26" s="699">
        <v>0</v>
      </c>
      <c r="G26" s="1733"/>
      <c r="H26" s="446"/>
      <c r="I26" s="446"/>
    </row>
    <row r="27" spans="1:9" ht="14.25" customHeight="1">
      <c r="A27" s="316"/>
      <c r="B27" s="1734" t="s">
        <v>1333</v>
      </c>
      <c r="C27" s="700">
        <f t="shared" si="4"/>
        <v>0</v>
      </c>
      <c r="D27" s="701"/>
      <c r="E27" s="701"/>
      <c r="F27" s="1735"/>
      <c r="G27" s="1736"/>
      <c r="H27" s="442"/>
      <c r="I27" s="442"/>
    </row>
    <row r="28" spans="1:9" ht="14.25" customHeight="1">
      <c r="A28" s="316"/>
      <c r="B28" s="1590" t="s">
        <v>1334</v>
      </c>
      <c r="C28" s="698">
        <f t="shared" si="4"/>
        <v>0</v>
      </c>
      <c r="D28" s="545"/>
      <c r="E28" s="545">
        <v>0</v>
      </c>
      <c r="F28" s="699"/>
      <c r="G28" s="1737"/>
      <c r="H28" s="446"/>
      <c r="I28" s="446"/>
    </row>
    <row r="29" spans="1:9" ht="14.25" customHeight="1">
      <c r="A29" s="316"/>
      <c r="B29" s="316"/>
    </row>
    <row r="30" spans="1:9" ht="14.25" customHeight="1">
      <c r="A30" s="316"/>
      <c r="B30" s="316"/>
    </row>
    <row r="31" spans="1:9" ht="14.25" customHeight="1">
      <c r="A31" s="316"/>
      <c r="B31" s="1120" t="s">
        <v>1336</v>
      </c>
      <c r="C31" s="1423"/>
      <c r="D31" s="1423"/>
      <c r="E31" s="1423"/>
      <c r="F31" s="1423"/>
      <c r="G31" s="1423"/>
      <c r="H31" s="1423"/>
      <c r="I31" s="1203"/>
    </row>
    <row r="32" spans="1:9" ht="14.25" customHeight="1">
      <c r="A32" s="316"/>
      <c r="B32" s="680"/>
      <c r="C32" s="437" t="s">
        <v>1</v>
      </c>
      <c r="D32" s="437" t="s">
        <v>2</v>
      </c>
      <c r="E32" s="437" t="s">
        <v>3</v>
      </c>
      <c r="F32" s="681" t="s">
        <v>4</v>
      </c>
      <c r="G32" s="437" t="s">
        <v>5</v>
      </c>
      <c r="H32" s="437" t="s">
        <v>6</v>
      </c>
      <c r="I32" s="438" t="s">
        <v>7</v>
      </c>
    </row>
    <row r="33" spans="1:9" ht="14.25" customHeight="1">
      <c r="A33" s="316"/>
      <c r="B33" s="1729" t="s">
        <v>1326</v>
      </c>
      <c r="C33" s="682">
        <f>SUM(D33:I33)</f>
        <v>6</v>
      </c>
      <c r="D33" s="683">
        <f t="shared" ref="D33:I33" si="5">D34+D35</f>
        <v>3</v>
      </c>
      <c r="E33" s="683">
        <f t="shared" si="5"/>
        <v>2</v>
      </c>
      <c r="F33" s="684">
        <f t="shared" si="5"/>
        <v>1</v>
      </c>
      <c r="G33" s="683">
        <f t="shared" si="5"/>
        <v>0</v>
      </c>
      <c r="H33" s="683">
        <f t="shared" si="5"/>
        <v>0</v>
      </c>
      <c r="I33" s="685">
        <f t="shared" si="5"/>
        <v>0</v>
      </c>
    </row>
    <row r="34" spans="1:9" ht="14.25" customHeight="1">
      <c r="A34" s="316"/>
      <c r="B34" s="514" t="s">
        <v>153</v>
      </c>
      <c r="C34" s="686">
        <f t="shared" ref="C34:C42" si="6">SUM(D34,E34,F34,G34,H34,I34)</f>
        <v>0</v>
      </c>
      <c r="D34" s="518"/>
      <c r="E34" s="518"/>
      <c r="F34" s="687"/>
      <c r="G34" s="518"/>
      <c r="H34" s="688"/>
      <c r="I34" s="689"/>
    </row>
    <row r="35" spans="1:9" ht="14.25" customHeight="1">
      <c r="A35" s="316"/>
      <c r="B35" s="1587" t="s">
        <v>1327</v>
      </c>
      <c r="C35" s="690">
        <f t="shared" si="6"/>
        <v>6</v>
      </c>
      <c r="D35" s="528">
        <v>3</v>
      </c>
      <c r="E35" s="528">
        <v>2</v>
      </c>
      <c r="F35" s="530">
        <v>1</v>
      </c>
      <c r="G35" s="528">
        <v>0</v>
      </c>
      <c r="H35" s="531"/>
      <c r="I35" s="444"/>
    </row>
    <row r="36" spans="1:9" ht="14.25" customHeight="1">
      <c r="A36" s="316"/>
      <c r="B36" s="514" t="s">
        <v>1328</v>
      </c>
      <c r="C36" s="686">
        <f t="shared" si="6"/>
        <v>3</v>
      </c>
      <c r="D36" s="518">
        <v>2</v>
      </c>
      <c r="E36" s="518"/>
      <c r="F36" s="687">
        <v>1</v>
      </c>
      <c r="G36" s="691"/>
      <c r="H36" s="692"/>
      <c r="I36" s="692"/>
    </row>
    <row r="37" spans="1:9" ht="14.25" customHeight="1">
      <c r="A37" s="316"/>
      <c r="B37" s="1587" t="s">
        <v>1329</v>
      </c>
      <c r="C37" s="690">
        <f t="shared" si="6"/>
        <v>2</v>
      </c>
      <c r="D37" s="528"/>
      <c r="E37" s="528">
        <v>2</v>
      </c>
      <c r="F37" s="693"/>
      <c r="G37" s="1730"/>
      <c r="H37" s="443"/>
      <c r="I37" s="443"/>
    </row>
    <row r="38" spans="1:9" ht="14.25" customHeight="1">
      <c r="A38" s="316"/>
      <c r="B38" s="1587" t="s">
        <v>1330</v>
      </c>
      <c r="C38" s="690">
        <f t="shared" si="6"/>
        <v>0</v>
      </c>
      <c r="D38" s="528"/>
      <c r="E38" s="528">
        <v>0</v>
      </c>
      <c r="F38" s="694">
        <v>0</v>
      </c>
      <c r="G38" s="1730"/>
      <c r="H38" s="443"/>
      <c r="I38" s="443"/>
    </row>
    <row r="39" spans="1:9" ht="14.25" customHeight="1">
      <c r="A39" s="316"/>
      <c r="B39" s="695" t="s">
        <v>1331</v>
      </c>
      <c r="C39" s="1731">
        <f t="shared" si="6"/>
        <v>0</v>
      </c>
      <c r="D39" s="1732"/>
      <c r="E39" s="1732"/>
      <c r="F39" s="696"/>
      <c r="G39" s="697"/>
      <c r="H39" s="713"/>
      <c r="I39" s="713"/>
    </row>
    <row r="40" spans="1:9" ht="14.25" customHeight="1">
      <c r="A40" s="316"/>
      <c r="B40" s="1590" t="s">
        <v>1332</v>
      </c>
      <c r="C40" s="698">
        <f t="shared" si="6"/>
        <v>1</v>
      </c>
      <c r="D40" s="545">
        <v>1</v>
      </c>
      <c r="E40" s="545">
        <v>0</v>
      </c>
      <c r="F40" s="699">
        <v>0</v>
      </c>
      <c r="G40" s="1733"/>
      <c r="H40" s="446"/>
      <c r="I40" s="446"/>
    </row>
    <row r="41" spans="1:9" ht="14.25" customHeight="1">
      <c r="A41" s="316"/>
      <c r="B41" s="1734" t="s">
        <v>1333</v>
      </c>
      <c r="C41" s="700">
        <f t="shared" si="6"/>
        <v>0</v>
      </c>
      <c r="D41" s="701"/>
      <c r="E41" s="701"/>
      <c r="F41" s="1735"/>
      <c r="G41" s="1736"/>
      <c r="H41" s="442"/>
      <c r="I41" s="442"/>
    </row>
    <row r="42" spans="1:9" ht="14.25" customHeight="1">
      <c r="A42" s="316"/>
      <c r="B42" s="1590" t="s">
        <v>1334</v>
      </c>
      <c r="C42" s="698">
        <f t="shared" si="6"/>
        <v>0</v>
      </c>
      <c r="D42" s="545"/>
      <c r="E42" s="545">
        <v>0</v>
      </c>
      <c r="F42" s="699"/>
      <c r="G42" s="1737"/>
      <c r="H42" s="446"/>
      <c r="I42" s="446"/>
    </row>
    <row r="43" spans="1:9" ht="14.25" customHeight="1">
      <c r="A43" s="316"/>
      <c r="B43" s="316"/>
    </row>
    <row r="44" spans="1:9" ht="14.25" customHeight="1">
      <c r="A44" s="316"/>
      <c r="B44" s="316"/>
    </row>
    <row r="45" spans="1:9" ht="14.25" customHeight="1">
      <c r="A45" s="316"/>
      <c r="B45" s="1687" t="s">
        <v>1337</v>
      </c>
      <c r="C45" s="1216"/>
      <c r="D45" s="1216"/>
      <c r="E45" s="1216"/>
      <c r="F45" s="1216"/>
      <c r="G45" s="1216"/>
      <c r="H45" s="1216"/>
      <c r="I45" s="1217"/>
    </row>
    <row r="46" spans="1:9" ht="14.25" customHeight="1">
      <c r="A46" s="316"/>
      <c r="B46" s="703"/>
      <c r="C46" s="704" t="s">
        <v>1</v>
      </c>
      <c r="D46" s="619" t="s">
        <v>2</v>
      </c>
      <c r="E46" s="619" t="s">
        <v>3</v>
      </c>
      <c r="F46" s="619" t="s">
        <v>4</v>
      </c>
      <c r="G46" s="619" t="s">
        <v>5</v>
      </c>
      <c r="H46" s="705" t="s">
        <v>6</v>
      </c>
      <c r="I46" s="619" t="s">
        <v>7</v>
      </c>
    </row>
    <row r="47" spans="1:9" ht="14.25" customHeight="1">
      <c r="A47" s="316"/>
      <c r="B47" s="623" t="s">
        <v>1338</v>
      </c>
      <c r="C47" s="706">
        <f t="shared" ref="C47:C49" si="7">SUM(D47,E47,F47,G47,H47,J47)</f>
        <v>24</v>
      </c>
      <c r="D47" s="706">
        <f t="shared" ref="D47:I47" si="8">D5+D19+D33</f>
        <v>6</v>
      </c>
      <c r="E47" s="706">
        <f t="shared" si="8"/>
        <v>14</v>
      </c>
      <c r="F47" s="706">
        <f t="shared" si="8"/>
        <v>4</v>
      </c>
      <c r="G47" s="706">
        <f t="shared" si="8"/>
        <v>0</v>
      </c>
      <c r="H47" s="706">
        <f t="shared" si="8"/>
        <v>0</v>
      </c>
      <c r="I47" s="706">
        <f t="shared" si="8"/>
        <v>0</v>
      </c>
    </row>
    <row r="48" spans="1:9" ht="14.25" customHeight="1">
      <c r="A48" s="316"/>
      <c r="B48" s="623" t="s">
        <v>1339</v>
      </c>
      <c r="C48" s="707">
        <f t="shared" si="7"/>
        <v>2</v>
      </c>
      <c r="D48" s="707">
        <f t="shared" ref="D48:I48" si="9">D6+D20+D34</f>
        <v>0</v>
      </c>
      <c r="E48" s="707">
        <f t="shared" si="9"/>
        <v>2</v>
      </c>
      <c r="F48" s="707">
        <f t="shared" si="9"/>
        <v>0</v>
      </c>
      <c r="G48" s="707">
        <f t="shared" si="9"/>
        <v>0</v>
      </c>
      <c r="H48" s="707">
        <f t="shared" si="9"/>
        <v>0</v>
      </c>
      <c r="I48" s="707">
        <f t="shared" si="9"/>
        <v>0</v>
      </c>
    </row>
    <row r="49" spans="1:9" ht="14.25" customHeight="1">
      <c r="A49" s="316"/>
      <c r="B49" s="623" t="s">
        <v>1340</v>
      </c>
      <c r="C49" s="707">
        <f t="shared" si="7"/>
        <v>22</v>
      </c>
      <c r="D49" s="707">
        <f t="shared" ref="D49:I49" si="10">D7+D21+D35</f>
        <v>6</v>
      </c>
      <c r="E49" s="707">
        <f t="shared" si="10"/>
        <v>12</v>
      </c>
      <c r="F49" s="707">
        <f t="shared" si="10"/>
        <v>4</v>
      </c>
      <c r="G49" s="707">
        <f t="shared" si="10"/>
        <v>0</v>
      </c>
      <c r="H49" s="707">
        <f t="shared" si="10"/>
        <v>0</v>
      </c>
      <c r="I49" s="707">
        <f t="shared" si="10"/>
        <v>0</v>
      </c>
    </row>
    <row r="50" spans="1:9" ht="14.25" customHeight="1">
      <c r="A50" s="316"/>
      <c r="B50" s="708" t="s">
        <v>1341</v>
      </c>
      <c r="C50" s="709">
        <f t="shared" ref="C50:I50" si="11">SUM(C51:C55)</f>
        <v>24</v>
      </c>
      <c r="D50" s="710">
        <f t="shared" si="11"/>
        <v>6</v>
      </c>
      <c r="E50" s="710">
        <f t="shared" si="11"/>
        <v>14</v>
      </c>
      <c r="F50" s="710">
        <f t="shared" si="11"/>
        <v>4</v>
      </c>
      <c r="G50" s="710">
        <f t="shared" si="11"/>
        <v>0</v>
      </c>
      <c r="H50" s="710">
        <f t="shared" si="11"/>
        <v>0</v>
      </c>
      <c r="I50" s="710">
        <f t="shared" si="11"/>
        <v>0</v>
      </c>
    </row>
    <row r="51" spans="1:9" ht="14.25" customHeight="1">
      <c r="A51" s="316"/>
      <c r="B51" s="15" t="s">
        <v>1328</v>
      </c>
      <c r="C51" s="711">
        <f t="shared" ref="C51:C53" si="12">D51+E51+F51</f>
        <v>7</v>
      </c>
      <c r="D51" s="712">
        <f t="shared" ref="D51:I51" si="13">D8+D22+D36</f>
        <v>4</v>
      </c>
      <c r="E51" s="712">
        <f t="shared" si="13"/>
        <v>1</v>
      </c>
      <c r="F51" s="712">
        <f t="shared" si="13"/>
        <v>2</v>
      </c>
      <c r="G51" s="712">
        <f t="shared" si="13"/>
        <v>0</v>
      </c>
      <c r="H51" s="712">
        <f t="shared" si="13"/>
        <v>0</v>
      </c>
      <c r="I51" s="712">
        <f t="shared" si="13"/>
        <v>0</v>
      </c>
    </row>
    <row r="52" spans="1:9" ht="14.25" customHeight="1">
      <c r="A52" s="316"/>
      <c r="B52" s="15" t="s">
        <v>1329</v>
      </c>
      <c r="C52" s="711">
        <f t="shared" si="12"/>
        <v>14</v>
      </c>
      <c r="D52" s="712">
        <f t="shared" ref="D52:I52" si="14">D9+D23+D37</f>
        <v>1</v>
      </c>
      <c r="E52" s="712">
        <f t="shared" si="14"/>
        <v>11</v>
      </c>
      <c r="F52" s="712">
        <f t="shared" si="14"/>
        <v>2</v>
      </c>
      <c r="G52" s="712">
        <f t="shared" si="14"/>
        <v>0</v>
      </c>
      <c r="H52" s="712">
        <f t="shared" si="14"/>
        <v>0</v>
      </c>
      <c r="I52" s="712">
        <f t="shared" si="14"/>
        <v>0</v>
      </c>
    </row>
    <row r="53" spans="1:9" ht="14.25" customHeight="1">
      <c r="A53" s="316"/>
      <c r="B53" s="15" t="s">
        <v>1330</v>
      </c>
      <c r="C53" s="711">
        <f t="shared" si="12"/>
        <v>0</v>
      </c>
      <c r="D53" s="712">
        <f t="shared" ref="D53:I53" si="15">D10+D24+D38</f>
        <v>0</v>
      </c>
      <c r="E53" s="712">
        <f t="shared" si="15"/>
        <v>0</v>
      </c>
      <c r="F53" s="712">
        <f t="shared" si="15"/>
        <v>0</v>
      </c>
      <c r="G53" s="712">
        <f t="shared" si="15"/>
        <v>0</v>
      </c>
      <c r="H53" s="712">
        <f t="shared" si="15"/>
        <v>0</v>
      </c>
      <c r="I53" s="712">
        <f t="shared" si="15"/>
        <v>0</v>
      </c>
    </row>
    <row r="54" spans="1:9" ht="14.25" customHeight="1">
      <c r="A54" s="316"/>
      <c r="B54" s="30" t="s">
        <v>1331</v>
      </c>
      <c r="C54" s="711">
        <f t="shared" ref="C54:C55" si="16">D54+E54</f>
        <v>2</v>
      </c>
      <c r="D54" s="712">
        <f t="shared" ref="D54:I54" si="17">D11+D25+D39</f>
        <v>0</v>
      </c>
      <c r="E54" s="712">
        <f t="shared" si="17"/>
        <v>2</v>
      </c>
      <c r="F54" s="712">
        <f t="shared" si="17"/>
        <v>0</v>
      </c>
      <c r="G54" s="712">
        <f t="shared" si="17"/>
        <v>0</v>
      </c>
      <c r="H54" s="712">
        <f t="shared" si="17"/>
        <v>0</v>
      </c>
      <c r="I54" s="712">
        <f t="shared" si="17"/>
        <v>0</v>
      </c>
    </row>
    <row r="55" spans="1:9" ht="14.25" customHeight="1">
      <c r="A55" s="316"/>
      <c r="B55" s="15" t="s">
        <v>1332</v>
      </c>
      <c r="C55" s="711">
        <f t="shared" si="16"/>
        <v>1</v>
      </c>
      <c r="D55" s="712">
        <f t="shared" ref="D55:I55" si="18">+D26+D40</f>
        <v>1</v>
      </c>
      <c r="E55" s="712">
        <f t="shared" si="18"/>
        <v>0</v>
      </c>
      <c r="F55" s="712">
        <f t="shared" si="18"/>
        <v>0</v>
      </c>
      <c r="G55" s="712">
        <f t="shared" si="18"/>
        <v>0</v>
      </c>
      <c r="H55" s="712">
        <f t="shared" si="18"/>
        <v>0</v>
      </c>
      <c r="I55" s="712">
        <f t="shared" si="18"/>
        <v>0</v>
      </c>
    </row>
    <row r="56" spans="1:9" ht="14.25" customHeight="1">
      <c r="A56" s="316"/>
      <c r="B56" s="316"/>
    </row>
    <row r="57" spans="1:9" ht="14.25" customHeight="1">
      <c r="A57" s="316"/>
      <c r="B57" s="316"/>
    </row>
    <row r="58" spans="1:9" ht="14.25" customHeight="1">
      <c r="A58" s="316"/>
      <c r="B58" s="316"/>
    </row>
    <row r="59" spans="1:9" ht="14.25" customHeight="1">
      <c r="A59" s="316"/>
      <c r="B59" s="316"/>
    </row>
    <row r="60" spans="1:9" ht="14.25" customHeight="1">
      <c r="A60" s="316"/>
      <c r="B60" s="316"/>
    </row>
    <row r="61" spans="1:9" ht="14.25" customHeight="1">
      <c r="A61" s="316"/>
      <c r="B61" s="316"/>
    </row>
    <row r="62" spans="1:9" ht="14.25" customHeight="1">
      <c r="A62" s="316"/>
      <c r="B62" s="1120" t="s">
        <v>1342</v>
      </c>
      <c r="C62" s="1423"/>
      <c r="D62" s="1423"/>
      <c r="E62" s="1423"/>
      <c r="F62" s="1423"/>
      <c r="G62" s="1423"/>
      <c r="H62" s="1423"/>
      <c r="I62" s="1203"/>
    </row>
    <row r="63" spans="1:9" ht="14.25" customHeight="1">
      <c r="A63" s="316"/>
      <c r="B63" s="680"/>
      <c r="C63" s="437" t="s">
        <v>1</v>
      </c>
      <c r="D63" s="437" t="s">
        <v>2</v>
      </c>
      <c r="E63" s="437" t="s">
        <v>3</v>
      </c>
      <c r="F63" s="681" t="s">
        <v>4</v>
      </c>
      <c r="G63" s="437" t="s">
        <v>5</v>
      </c>
      <c r="H63" s="437" t="s">
        <v>6</v>
      </c>
      <c r="I63" s="438" t="s">
        <v>7</v>
      </c>
    </row>
    <row r="64" spans="1:9" ht="14.25" customHeight="1">
      <c r="A64" s="316"/>
      <c r="B64" s="1729" t="s">
        <v>1326</v>
      </c>
      <c r="C64" s="682">
        <f>SUM(D64:I64)</f>
        <v>7</v>
      </c>
      <c r="D64" s="683">
        <f t="shared" ref="D64:I64" si="19">D65+D66</f>
        <v>2</v>
      </c>
      <c r="E64" s="683">
        <f t="shared" si="19"/>
        <v>0</v>
      </c>
      <c r="F64" s="684">
        <f t="shared" si="19"/>
        <v>5</v>
      </c>
      <c r="G64" s="683">
        <f t="shared" si="19"/>
        <v>0</v>
      </c>
      <c r="H64" s="683">
        <f t="shared" si="19"/>
        <v>0</v>
      </c>
      <c r="I64" s="685">
        <f t="shared" si="19"/>
        <v>0</v>
      </c>
    </row>
    <row r="65" spans="1:9" ht="14.25" customHeight="1">
      <c r="A65" s="316"/>
      <c r="B65" s="514" t="s">
        <v>153</v>
      </c>
      <c r="C65" s="686">
        <f t="shared" ref="C65:C73" si="20">SUM(D65,E65,F65,G65,H65,I65)</f>
        <v>0</v>
      </c>
      <c r="D65" s="518"/>
      <c r="E65" s="518"/>
      <c r="F65" s="687"/>
      <c r="G65" s="518"/>
      <c r="H65" s="688"/>
      <c r="I65" s="689"/>
    </row>
    <row r="66" spans="1:9" ht="14.25" customHeight="1">
      <c r="A66" s="316"/>
      <c r="B66" s="1587" t="s">
        <v>1327</v>
      </c>
      <c r="C66" s="690">
        <f t="shared" si="20"/>
        <v>7</v>
      </c>
      <c r="D66" s="528">
        <v>2</v>
      </c>
      <c r="E66" s="528"/>
      <c r="F66" s="530">
        <v>5</v>
      </c>
      <c r="G66" s="528">
        <v>0</v>
      </c>
      <c r="H66" s="531"/>
      <c r="I66" s="444"/>
    </row>
    <row r="67" spans="1:9" ht="14.25" customHeight="1">
      <c r="A67" s="316"/>
      <c r="B67" s="514" t="s">
        <v>1328</v>
      </c>
      <c r="C67" s="686">
        <f t="shared" si="20"/>
        <v>3</v>
      </c>
      <c r="D67" s="518">
        <v>2</v>
      </c>
      <c r="E67" s="518"/>
      <c r="F67" s="687">
        <v>1</v>
      </c>
      <c r="G67" s="691"/>
      <c r="H67" s="692"/>
      <c r="I67" s="692"/>
    </row>
    <row r="68" spans="1:9">
      <c r="A68" s="316"/>
      <c r="B68" s="1587" t="s">
        <v>1329</v>
      </c>
      <c r="C68" s="690">
        <f t="shared" si="20"/>
        <v>4</v>
      </c>
      <c r="D68" s="528"/>
      <c r="E68" s="528"/>
      <c r="F68" s="693">
        <v>4</v>
      </c>
      <c r="G68" s="1730"/>
      <c r="H68" s="443"/>
      <c r="I68" s="443"/>
    </row>
    <row r="69" spans="1:9">
      <c r="A69" s="316"/>
      <c r="B69" s="1587" t="s">
        <v>1330</v>
      </c>
      <c r="C69" s="690">
        <f t="shared" si="20"/>
        <v>0</v>
      </c>
      <c r="D69" s="528"/>
      <c r="E69" s="528">
        <v>0</v>
      </c>
      <c r="F69" s="694">
        <v>0</v>
      </c>
      <c r="G69" s="1730"/>
      <c r="H69" s="443"/>
      <c r="I69" s="443"/>
    </row>
    <row r="70" spans="1:9" ht="14.25" customHeight="1">
      <c r="A70" s="316"/>
      <c r="B70" s="695" t="s">
        <v>1331</v>
      </c>
      <c r="C70" s="1731">
        <f t="shared" si="20"/>
        <v>0</v>
      </c>
      <c r="D70" s="1732"/>
      <c r="E70" s="1732"/>
      <c r="F70" s="696"/>
      <c r="G70" s="697"/>
      <c r="H70" s="713"/>
      <c r="I70" s="713"/>
    </row>
    <row r="71" spans="1:9" ht="14.25" customHeight="1">
      <c r="A71" s="316"/>
      <c r="B71" s="1590" t="s">
        <v>1332</v>
      </c>
      <c r="C71" s="698">
        <f t="shared" si="20"/>
        <v>0</v>
      </c>
      <c r="D71" s="545">
        <v>0</v>
      </c>
      <c r="E71" s="545">
        <v>0</v>
      </c>
      <c r="F71" s="699">
        <v>0</v>
      </c>
      <c r="G71" s="1733"/>
      <c r="H71" s="446"/>
      <c r="I71" s="446"/>
    </row>
    <row r="72" spans="1:9" ht="14.25" customHeight="1">
      <c r="A72" s="316"/>
      <c r="B72" s="1734" t="s">
        <v>1333</v>
      </c>
      <c r="C72" s="700">
        <f t="shared" si="20"/>
        <v>0</v>
      </c>
      <c r="D72" s="701"/>
      <c r="E72" s="701"/>
      <c r="F72" s="1735"/>
      <c r="G72" s="1736"/>
      <c r="H72" s="442"/>
      <c r="I72" s="442"/>
    </row>
    <row r="73" spans="1:9" ht="14.25" customHeight="1">
      <c r="A73" s="316"/>
      <c r="B73" s="1590" t="s">
        <v>1334</v>
      </c>
      <c r="C73" s="698">
        <f t="shared" si="20"/>
        <v>0</v>
      </c>
      <c r="D73" s="545"/>
      <c r="E73" s="545">
        <v>0</v>
      </c>
      <c r="F73" s="699"/>
      <c r="G73" s="1737"/>
      <c r="H73" s="446"/>
      <c r="I73" s="446"/>
    </row>
    <row r="74" spans="1:9" ht="14.25" customHeight="1">
      <c r="A74" s="316"/>
      <c r="B74" s="316"/>
    </row>
    <row r="75" spans="1:9" ht="14.25" customHeight="1">
      <c r="A75" s="316"/>
      <c r="B75" s="316"/>
    </row>
    <row r="76" spans="1:9" ht="14.25" customHeight="1">
      <c r="A76" s="316"/>
      <c r="B76" s="1120" t="s">
        <v>1343</v>
      </c>
      <c r="C76" s="1423"/>
      <c r="D76" s="1423"/>
      <c r="E76" s="1423"/>
      <c r="F76" s="1423"/>
      <c r="G76" s="1423"/>
      <c r="H76" s="1423"/>
      <c r="I76" s="1203"/>
    </row>
    <row r="77" spans="1:9" ht="14.25" customHeight="1">
      <c r="A77" s="316"/>
      <c r="B77" s="680"/>
      <c r="C77" s="437" t="s">
        <v>1</v>
      </c>
      <c r="D77" s="437" t="s">
        <v>2</v>
      </c>
      <c r="E77" s="437" t="s">
        <v>3</v>
      </c>
      <c r="F77" s="681" t="s">
        <v>4</v>
      </c>
      <c r="G77" s="437" t="s">
        <v>5</v>
      </c>
      <c r="H77" s="437" t="s">
        <v>6</v>
      </c>
      <c r="I77" s="438" t="s">
        <v>7</v>
      </c>
    </row>
    <row r="78" spans="1:9" ht="14.25" customHeight="1">
      <c r="A78" s="316"/>
      <c r="B78" s="1729" t="s">
        <v>1326</v>
      </c>
      <c r="C78" s="682">
        <f>SUM(D78:I78)</f>
        <v>20</v>
      </c>
      <c r="D78" s="683">
        <f t="shared" ref="D78:I78" si="21">D79+D80</f>
        <v>9</v>
      </c>
      <c r="E78" s="683">
        <f t="shared" si="21"/>
        <v>6</v>
      </c>
      <c r="F78" s="684">
        <f t="shared" si="21"/>
        <v>5</v>
      </c>
      <c r="G78" s="683">
        <f t="shared" si="21"/>
        <v>0</v>
      </c>
      <c r="H78" s="683">
        <f t="shared" si="21"/>
        <v>0</v>
      </c>
      <c r="I78" s="685">
        <f t="shared" si="21"/>
        <v>0</v>
      </c>
    </row>
    <row r="79" spans="1:9" ht="14.25" customHeight="1">
      <c r="A79" s="316"/>
      <c r="B79" s="514" t="s">
        <v>153</v>
      </c>
      <c r="C79" s="686">
        <f t="shared" ref="C79:C80" si="22">SUM(D79,E79,F79,G79,H79,I79)</f>
        <v>3</v>
      </c>
      <c r="D79" s="518"/>
      <c r="E79" s="518"/>
      <c r="F79" s="687">
        <v>3</v>
      </c>
      <c r="G79" s="518"/>
      <c r="H79" s="688"/>
      <c r="I79" s="689"/>
    </row>
    <row r="80" spans="1:9" ht="14.25" customHeight="1">
      <c r="A80" s="316"/>
      <c r="B80" s="1587" t="s">
        <v>1327</v>
      </c>
      <c r="C80" s="690">
        <f t="shared" si="22"/>
        <v>17</v>
      </c>
      <c r="D80" s="528">
        <v>9</v>
      </c>
      <c r="E80" s="528">
        <v>6</v>
      </c>
      <c r="F80" s="530">
        <v>2</v>
      </c>
      <c r="G80" s="528">
        <v>0</v>
      </c>
      <c r="H80" s="531"/>
      <c r="I80" s="446"/>
    </row>
    <row r="81" spans="1:9" ht="14.25" customHeight="1">
      <c r="A81" s="316"/>
      <c r="B81" s="514" t="s">
        <v>1328</v>
      </c>
      <c r="C81" s="686">
        <f t="shared" ref="C81:C86" si="23">SUM(D81,E81,F81,G81,H81,I80)</f>
        <v>13</v>
      </c>
      <c r="D81" s="518">
        <v>7</v>
      </c>
      <c r="E81" s="518">
        <v>5</v>
      </c>
      <c r="F81" s="687">
        <v>1</v>
      </c>
      <c r="G81" s="691"/>
      <c r="H81" s="692"/>
      <c r="I81" s="442"/>
    </row>
    <row r="82" spans="1:9" ht="14.25" customHeight="1">
      <c r="A82" s="316"/>
      <c r="B82" s="1587" t="s">
        <v>1329</v>
      </c>
      <c r="C82" s="690">
        <f t="shared" si="23"/>
        <v>4</v>
      </c>
      <c r="D82" s="528">
        <v>2</v>
      </c>
      <c r="E82" s="528">
        <v>1</v>
      </c>
      <c r="F82" s="693">
        <v>1</v>
      </c>
      <c r="G82" s="1730"/>
      <c r="H82" s="443"/>
      <c r="I82" s="443"/>
    </row>
    <row r="83" spans="1:9" ht="14.25" customHeight="1">
      <c r="A83" s="316"/>
      <c r="B83" s="1587" t="s">
        <v>1330</v>
      </c>
      <c r="C83" s="690">
        <f t="shared" si="23"/>
        <v>0</v>
      </c>
      <c r="D83" s="528"/>
      <c r="E83" s="528">
        <v>0</v>
      </c>
      <c r="F83" s="694">
        <v>0</v>
      </c>
      <c r="G83" s="1730"/>
      <c r="H83" s="443"/>
      <c r="I83" s="713"/>
    </row>
    <row r="84" spans="1:9" ht="14.25" customHeight="1">
      <c r="A84" s="316"/>
      <c r="B84" s="695" t="s">
        <v>1331</v>
      </c>
      <c r="C84" s="1731">
        <f t="shared" si="23"/>
        <v>3</v>
      </c>
      <c r="D84" s="1732"/>
      <c r="E84" s="1732"/>
      <c r="F84" s="696">
        <v>3</v>
      </c>
      <c r="G84" s="697"/>
      <c r="H84" s="713"/>
      <c r="I84" s="713"/>
    </row>
    <row r="85" spans="1:9" ht="14.25" customHeight="1">
      <c r="A85" s="316"/>
      <c r="B85" s="1590" t="s">
        <v>1332</v>
      </c>
      <c r="C85" s="698">
        <f t="shared" si="23"/>
        <v>0</v>
      </c>
      <c r="D85" s="545">
        <v>0</v>
      </c>
      <c r="E85" s="545">
        <v>0</v>
      </c>
      <c r="F85" s="699">
        <v>0</v>
      </c>
      <c r="G85" s="1733"/>
      <c r="H85" s="446"/>
      <c r="I85" s="446"/>
    </row>
    <row r="86" spans="1:9" ht="14.25" customHeight="1">
      <c r="A86" s="316"/>
      <c r="B86" s="1734" t="s">
        <v>1333</v>
      </c>
      <c r="C86" s="700">
        <f t="shared" si="23"/>
        <v>0</v>
      </c>
      <c r="D86" s="701"/>
      <c r="E86" s="701"/>
      <c r="F86" s="1735"/>
      <c r="G86" s="1736"/>
      <c r="H86" s="442"/>
      <c r="I86" s="1738"/>
    </row>
    <row r="87" spans="1:9" ht="14.25" customHeight="1">
      <c r="A87" s="316"/>
      <c r="B87" s="1590" t="s">
        <v>1334</v>
      </c>
      <c r="C87" s="698">
        <f>SUM(D87,E87,F87,G87,H87,I87)</f>
        <v>0</v>
      </c>
      <c r="D87" s="545"/>
      <c r="E87" s="545">
        <v>0</v>
      </c>
      <c r="F87" s="699"/>
      <c r="G87" s="1737"/>
      <c r="H87" s="446"/>
      <c r="I87" s="446"/>
    </row>
    <row r="88" spans="1:9" ht="14.25" customHeight="1">
      <c r="A88" s="316"/>
      <c r="B88" s="316"/>
    </row>
    <row r="89" spans="1:9" ht="14.25" customHeight="1">
      <c r="A89" s="316"/>
      <c r="B89" s="316"/>
    </row>
    <row r="90" spans="1:9" ht="14.25" customHeight="1">
      <c r="A90" s="316"/>
      <c r="B90" s="1120" t="s">
        <v>1344</v>
      </c>
      <c r="C90" s="1423"/>
      <c r="D90" s="1423"/>
      <c r="E90" s="1423"/>
      <c r="F90" s="1423"/>
      <c r="G90" s="1423"/>
      <c r="H90" s="1423"/>
      <c r="I90" s="1203"/>
    </row>
    <row r="91" spans="1:9" ht="14.25" customHeight="1">
      <c r="A91" s="316"/>
      <c r="B91" s="680"/>
      <c r="C91" s="437" t="s">
        <v>1</v>
      </c>
      <c r="D91" s="437" t="s">
        <v>2</v>
      </c>
      <c r="E91" s="437" t="s">
        <v>3</v>
      </c>
      <c r="F91" s="681" t="s">
        <v>4</v>
      </c>
      <c r="G91" s="437" t="s">
        <v>5</v>
      </c>
      <c r="H91" s="437" t="s">
        <v>6</v>
      </c>
      <c r="I91" s="438" t="s">
        <v>7</v>
      </c>
    </row>
    <row r="92" spans="1:9" ht="14.25" customHeight="1">
      <c r="A92" s="316"/>
      <c r="B92" s="1729" t="s">
        <v>1326</v>
      </c>
      <c r="C92" s="682">
        <f>SUM(D92:I92)</f>
        <v>8</v>
      </c>
      <c r="D92" s="683">
        <f t="shared" ref="D92:I92" si="24">D93+D94</f>
        <v>2</v>
      </c>
      <c r="E92" s="683">
        <f t="shared" si="24"/>
        <v>1</v>
      </c>
      <c r="F92" s="684">
        <f t="shared" si="24"/>
        <v>5</v>
      </c>
      <c r="G92" s="683">
        <f t="shared" si="24"/>
        <v>0</v>
      </c>
      <c r="H92" s="683">
        <f t="shared" si="24"/>
        <v>0</v>
      </c>
      <c r="I92" s="685">
        <f t="shared" si="24"/>
        <v>0</v>
      </c>
    </row>
    <row r="93" spans="1:9" ht="14.25" customHeight="1">
      <c r="A93" s="316"/>
      <c r="B93" s="514" t="s">
        <v>153</v>
      </c>
      <c r="C93" s="686">
        <f t="shared" ref="C93:C101" si="25">SUM(D93,E93,F93,G93,H93,I93)</f>
        <v>1</v>
      </c>
      <c r="D93" s="518"/>
      <c r="E93" s="518"/>
      <c r="F93" s="687">
        <v>1</v>
      </c>
      <c r="G93" s="518"/>
      <c r="H93" s="688"/>
      <c r="I93" s="689"/>
    </row>
    <row r="94" spans="1:9" ht="14.25" customHeight="1">
      <c r="A94" s="316"/>
      <c r="B94" s="1587" t="s">
        <v>1327</v>
      </c>
      <c r="C94" s="690">
        <f t="shared" si="25"/>
        <v>7</v>
      </c>
      <c r="D94" s="528">
        <v>2</v>
      </c>
      <c r="E94" s="528">
        <v>1</v>
      </c>
      <c r="F94" s="530">
        <v>4</v>
      </c>
      <c r="G94" s="528">
        <v>0</v>
      </c>
      <c r="H94" s="531"/>
      <c r="I94" s="444"/>
    </row>
    <row r="95" spans="1:9" ht="14.25" customHeight="1">
      <c r="A95" s="316"/>
      <c r="B95" s="514" t="s">
        <v>1328</v>
      </c>
      <c r="C95" s="686">
        <f t="shared" si="25"/>
        <v>6</v>
      </c>
      <c r="D95" s="518">
        <v>2</v>
      </c>
      <c r="E95" s="518"/>
      <c r="F95" s="687">
        <v>4</v>
      </c>
      <c r="G95" s="691"/>
      <c r="H95" s="692"/>
      <c r="I95" s="692"/>
    </row>
    <row r="96" spans="1:9" ht="14.25" customHeight="1">
      <c r="A96" s="316"/>
      <c r="B96" s="1587" t="s">
        <v>1329</v>
      </c>
      <c r="C96" s="690">
        <f t="shared" si="25"/>
        <v>1</v>
      </c>
      <c r="D96" s="528"/>
      <c r="E96" s="528">
        <v>1</v>
      </c>
      <c r="F96" s="693"/>
      <c r="G96" s="1730"/>
      <c r="H96" s="443"/>
      <c r="I96" s="443"/>
    </row>
    <row r="97" spans="1:9" ht="14.25" customHeight="1">
      <c r="A97" s="316"/>
      <c r="B97" s="1587" t="s">
        <v>1330</v>
      </c>
      <c r="C97" s="690">
        <f t="shared" si="25"/>
        <v>0</v>
      </c>
      <c r="D97" s="528"/>
      <c r="E97" s="528">
        <v>0</v>
      </c>
      <c r="F97" s="694">
        <v>0</v>
      </c>
      <c r="G97" s="1730"/>
      <c r="H97" s="443"/>
      <c r="I97" s="443"/>
    </row>
    <row r="98" spans="1:9" ht="14.25" customHeight="1">
      <c r="A98" s="316"/>
      <c r="B98" s="695" t="s">
        <v>1331</v>
      </c>
      <c r="C98" s="1731">
        <f t="shared" si="25"/>
        <v>1</v>
      </c>
      <c r="D98" s="1732"/>
      <c r="E98" s="1732"/>
      <c r="F98" s="696">
        <v>1</v>
      </c>
      <c r="G98" s="697"/>
      <c r="H98" s="713"/>
      <c r="I98" s="713"/>
    </row>
    <row r="99" spans="1:9" ht="14.25" customHeight="1">
      <c r="A99" s="316"/>
      <c r="B99" s="1590" t="s">
        <v>1332</v>
      </c>
      <c r="C99" s="698">
        <f t="shared" si="25"/>
        <v>0</v>
      </c>
      <c r="D99" s="545"/>
      <c r="E99" s="545">
        <v>0</v>
      </c>
      <c r="F99" s="699">
        <v>0</v>
      </c>
      <c r="G99" s="1733"/>
      <c r="H99" s="446"/>
      <c r="I99" s="446"/>
    </row>
    <row r="100" spans="1:9" ht="14.25" customHeight="1">
      <c r="A100" s="316"/>
      <c r="B100" s="1734" t="s">
        <v>1333</v>
      </c>
      <c r="C100" s="700">
        <f t="shared" si="25"/>
        <v>0</v>
      </c>
      <c r="D100" s="701"/>
      <c r="E100" s="701"/>
      <c r="F100" s="1735"/>
      <c r="G100" s="1736"/>
      <c r="H100" s="442"/>
      <c r="I100" s="442"/>
    </row>
    <row r="101" spans="1:9" ht="14.25" customHeight="1">
      <c r="A101" s="316"/>
      <c r="B101" s="1590" t="s">
        <v>1334</v>
      </c>
      <c r="C101" s="698">
        <f t="shared" si="25"/>
        <v>0</v>
      </c>
      <c r="D101" s="545"/>
      <c r="E101" s="545">
        <v>0</v>
      </c>
      <c r="F101" s="699"/>
      <c r="G101" s="1737"/>
      <c r="H101" s="446"/>
      <c r="I101" s="446"/>
    </row>
    <row r="102" spans="1:9" ht="14.25" customHeight="1">
      <c r="A102" s="316"/>
      <c r="B102" s="316"/>
    </row>
    <row r="103" spans="1:9" ht="14.25" customHeight="1">
      <c r="A103" s="316"/>
      <c r="B103" s="316"/>
    </row>
    <row r="104" spans="1:9" ht="14.25" customHeight="1">
      <c r="A104" s="316"/>
      <c r="B104" s="1687" t="s">
        <v>1345</v>
      </c>
      <c r="C104" s="1216"/>
      <c r="D104" s="1216"/>
      <c r="E104" s="1216"/>
      <c r="F104" s="1216"/>
      <c r="G104" s="1216"/>
      <c r="H104" s="1216"/>
      <c r="I104" s="1217"/>
    </row>
    <row r="105" spans="1:9" ht="14.25" customHeight="1">
      <c r="A105" s="316"/>
      <c r="B105" s="1667"/>
      <c r="C105" s="1668" t="s">
        <v>1</v>
      </c>
      <c r="D105" s="1669" t="s">
        <v>2</v>
      </c>
      <c r="E105" s="1669" t="s">
        <v>3</v>
      </c>
      <c r="F105" s="1669" t="s">
        <v>4</v>
      </c>
      <c r="G105" s="1669" t="s">
        <v>5</v>
      </c>
      <c r="H105" s="1670" t="s">
        <v>6</v>
      </c>
      <c r="I105" s="619" t="s">
        <v>7</v>
      </c>
    </row>
    <row r="106" spans="1:9" ht="14.25" customHeight="1">
      <c r="A106" s="316"/>
      <c r="B106" s="620" t="s">
        <v>1338</v>
      </c>
      <c r="C106" s="714">
        <f t="shared" ref="C106:C108" si="26">SUM(D106,E106,F106,G106,H106,J106)</f>
        <v>35</v>
      </c>
      <c r="D106" s="714">
        <f t="shared" ref="D106:I106" si="27">D64+D78+D92</f>
        <v>13</v>
      </c>
      <c r="E106" s="714">
        <f t="shared" si="27"/>
        <v>7</v>
      </c>
      <c r="F106" s="714">
        <f t="shared" si="27"/>
        <v>15</v>
      </c>
      <c r="G106" s="714">
        <f t="shared" si="27"/>
        <v>0</v>
      </c>
      <c r="H106" s="714">
        <f t="shared" si="27"/>
        <v>0</v>
      </c>
      <c r="I106" s="714">
        <f t="shared" si="27"/>
        <v>0</v>
      </c>
    </row>
    <row r="107" spans="1:9" ht="14.25" customHeight="1">
      <c r="A107" s="316"/>
      <c r="B107" s="1674" t="s">
        <v>1339</v>
      </c>
      <c r="C107" s="1673">
        <f t="shared" si="26"/>
        <v>4</v>
      </c>
      <c r="D107" s="1673">
        <f t="shared" ref="D107:I107" si="28">D65+D79+D93</f>
        <v>0</v>
      </c>
      <c r="E107" s="1673">
        <f t="shared" si="28"/>
        <v>0</v>
      </c>
      <c r="F107" s="1673">
        <f t="shared" si="28"/>
        <v>4</v>
      </c>
      <c r="G107" s="1673">
        <f t="shared" si="28"/>
        <v>0</v>
      </c>
      <c r="H107" s="1673">
        <f t="shared" si="28"/>
        <v>0</v>
      </c>
      <c r="I107" s="1673">
        <f t="shared" si="28"/>
        <v>0</v>
      </c>
    </row>
    <row r="108" spans="1:9" ht="14.25" customHeight="1">
      <c r="A108" s="316"/>
      <c r="B108" s="1674" t="s">
        <v>1340</v>
      </c>
      <c r="C108" s="1673">
        <f t="shared" si="26"/>
        <v>31</v>
      </c>
      <c r="D108" s="1673">
        <f t="shared" ref="D108:I108" si="29">D66+D80+D94</f>
        <v>13</v>
      </c>
      <c r="E108" s="1673">
        <f t="shared" si="29"/>
        <v>7</v>
      </c>
      <c r="F108" s="1673">
        <f t="shared" si="29"/>
        <v>11</v>
      </c>
      <c r="G108" s="1673">
        <f t="shared" si="29"/>
        <v>0</v>
      </c>
      <c r="H108" s="1673">
        <f t="shared" si="29"/>
        <v>0</v>
      </c>
      <c r="I108" s="1673">
        <f t="shared" si="29"/>
        <v>0</v>
      </c>
    </row>
    <row r="109" spans="1:9" ht="14.25" customHeight="1">
      <c r="A109" s="316"/>
      <c r="B109" s="316"/>
    </row>
    <row r="110" spans="1:9" ht="14.25" customHeight="1">
      <c r="A110" s="316"/>
      <c r="B110" s="316"/>
    </row>
    <row r="111" spans="1:9" ht="14.25" customHeight="1">
      <c r="A111" s="316"/>
      <c r="B111" s="1120" t="s">
        <v>1346</v>
      </c>
      <c r="C111" s="1423"/>
      <c r="D111" s="1423"/>
      <c r="E111" s="1423"/>
      <c r="F111" s="1423"/>
      <c r="G111" s="1423"/>
      <c r="H111" s="1423"/>
      <c r="I111" s="1203"/>
    </row>
    <row r="112" spans="1:9" ht="14.25" customHeight="1">
      <c r="A112" s="316"/>
      <c r="B112" s="680"/>
      <c r="C112" s="437" t="s">
        <v>1</v>
      </c>
      <c r="D112" s="437" t="s">
        <v>2</v>
      </c>
      <c r="E112" s="437" t="s">
        <v>3</v>
      </c>
      <c r="F112" s="681" t="s">
        <v>4</v>
      </c>
      <c r="G112" s="437" t="s">
        <v>5</v>
      </c>
      <c r="H112" s="437" t="s">
        <v>6</v>
      </c>
      <c r="I112" s="438" t="s">
        <v>7</v>
      </c>
    </row>
    <row r="113" spans="1:9" ht="14.25" customHeight="1">
      <c r="A113" s="316"/>
      <c r="B113" s="1729" t="s">
        <v>1326</v>
      </c>
      <c r="C113" s="682">
        <f>SUM(D113:I113)</f>
        <v>4</v>
      </c>
      <c r="D113" s="683">
        <f t="shared" ref="D113:I113" si="30">D114+D115</f>
        <v>2</v>
      </c>
      <c r="E113" s="683">
        <f t="shared" si="30"/>
        <v>0</v>
      </c>
      <c r="F113" s="684">
        <f t="shared" si="30"/>
        <v>2</v>
      </c>
      <c r="G113" s="683">
        <f t="shared" si="30"/>
        <v>0</v>
      </c>
      <c r="H113" s="683">
        <f t="shared" si="30"/>
        <v>0</v>
      </c>
      <c r="I113" s="685">
        <f t="shared" si="30"/>
        <v>0</v>
      </c>
    </row>
    <row r="114" spans="1:9" ht="14.25" customHeight="1">
      <c r="A114" s="316"/>
      <c r="B114" s="514" t="s">
        <v>153</v>
      </c>
      <c r="C114" s="686">
        <f t="shared" ref="C114:C122" si="31">SUM(D114,E114,F114,G114,H114,I114)</f>
        <v>0</v>
      </c>
      <c r="D114" s="518"/>
      <c r="E114" s="518"/>
      <c r="F114" s="687"/>
      <c r="G114" s="518"/>
      <c r="H114" s="688"/>
      <c r="I114" s="689"/>
    </row>
    <row r="115" spans="1:9" ht="14.25" customHeight="1">
      <c r="A115" s="316"/>
      <c r="B115" s="1587" t="s">
        <v>1327</v>
      </c>
      <c r="C115" s="690">
        <f t="shared" si="31"/>
        <v>4</v>
      </c>
      <c r="D115" s="528">
        <v>2</v>
      </c>
      <c r="E115" s="528"/>
      <c r="F115" s="530">
        <v>2</v>
      </c>
      <c r="G115" s="528">
        <v>0</v>
      </c>
      <c r="H115" s="531"/>
      <c r="I115" s="444"/>
    </row>
    <row r="116" spans="1:9" ht="14.25" customHeight="1">
      <c r="A116" s="316"/>
      <c r="B116" s="514" t="s">
        <v>1328</v>
      </c>
      <c r="C116" s="686">
        <f t="shared" si="31"/>
        <v>0</v>
      </c>
      <c r="D116" s="518"/>
      <c r="E116" s="518"/>
      <c r="F116" s="687"/>
      <c r="G116" s="691"/>
      <c r="H116" s="692"/>
      <c r="I116" s="692"/>
    </row>
    <row r="117" spans="1:9" ht="14.25" customHeight="1">
      <c r="A117" s="316"/>
      <c r="B117" s="1587" t="s">
        <v>1329</v>
      </c>
      <c r="C117" s="690">
        <f t="shared" si="31"/>
        <v>2</v>
      </c>
      <c r="D117" s="528"/>
      <c r="E117" s="528"/>
      <c r="F117" s="693">
        <v>2</v>
      </c>
      <c r="G117" s="1730"/>
      <c r="H117" s="443"/>
      <c r="I117" s="443"/>
    </row>
    <row r="118" spans="1:9" ht="14.25" customHeight="1">
      <c r="A118" s="316"/>
      <c r="B118" s="1587" t="s">
        <v>1330</v>
      </c>
      <c r="C118" s="690">
        <f t="shared" si="31"/>
        <v>0</v>
      </c>
      <c r="D118" s="528"/>
      <c r="E118" s="528">
        <v>0</v>
      </c>
      <c r="F118" s="694">
        <v>0</v>
      </c>
      <c r="G118" s="1730"/>
      <c r="H118" s="443"/>
      <c r="I118" s="443"/>
    </row>
    <row r="119" spans="1:9" ht="14.25" customHeight="1">
      <c r="A119" s="316"/>
      <c r="B119" s="695" t="s">
        <v>1331</v>
      </c>
      <c r="C119" s="1731">
        <f t="shared" si="31"/>
        <v>0</v>
      </c>
      <c r="D119" s="1732"/>
      <c r="E119" s="1732"/>
      <c r="F119" s="696"/>
      <c r="G119" s="697"/>
      <c r="H119" s="713"/>
      <c r="I119" s="713"/>
    </row>
    <row r="120" spans="1:9" ht="14.25" customHeight="1">
      <c r="A120" s="316"/>
      <c r="B120" s="1590" t="s">
        <v>1332</v>
      </c>
      <c r="C120" s="698">
        <f t="shared" si="31"/>
        <v>2</v>
      </c>
      <c r="D120" s="545">
        <v>2</v>
      </c>
      <c r="E120" s="545">
        <v>0</v>
      </c>
      <c r="F120" s="699">
        <v>0</v>
      </c>
      <c r="G120" s="1733"/>
      <c r="H120" s="446"/>
      <c r="I120" s="446"/>
    </row>
    <row r="121" spans="1:9" ht="14.25" customHeight="1">
      <c r="A121" s="316"/>
      <c r="B121" s="1734" t="s">
        <v>1333</v>
      </c>
      <c r="C121" s="700">
        <f t="shared" si="31"/>
        <v>0</v>
      </c>
      <c r="D121" s="701"/>
      <c r="E121" s="701"/>
      <c r="F121" s="1735"/>
      <c r="G121" s="1736"/>
      <c r="H121" s="442"/>
      <c r="I121" s="442"/>
    </row>
    <row r="122" spans="1:9" ht="14.25" customHeight="1">
      <c r="A122" s="316"/>
      <c r="B122" s="1590" t="s">
        <v>1334</v>
      </c>
      <c r="C122" s="698">
        <f t="shared" si="31"/>
        <v>0</v>
      </c>
      <c r="D122" s="545"/>
      <c r="E122" s="545">
        <v>0</v>
      </c>
      <c r="F122" s="699"/>
      <c r="G122" s="1737"/>
      <c r="H122" s="446"/>
      <c r="I122" s="446"/>
    </row>
    <row r="123" spans="1:9" ht="14.25" customHeight="1">
      <c r="A123" s="316"/>
      <c r="B123" s="316"/>
    </row>
    <row r="124" spans="1:9" ht="14.25" customHeight="1">
      <c r="A124" s="316"/>
      <c r="B124" s="316"/>
    </row>
    <row r="125" spans="1:9" ht="14.25" customHeight="1">
      <c r="A125" s="316"/>
      <c r="B125" s="1120" t="s">
        <v>1347</v>
      </c>
      <c r="C125" s="1423"/>
      <c r="D125" s="1423"/>
      <c r="E125" s="1423"/>
      <c r="F125" s="1423"/>
      <c r="G125" s="1423"/>
      <c r="H125" s="1423"/>
      <c r="I125" s="1203"/>
    </row>
    <row r="126" spans="1:9" ht="14.25" customHeight="1">
      <c r="A126" s="316"/>
      <c r="B126" s="680"/>
      <c r="C126" s="437" t="s">
        <v>1</v>
      </c>
      <c r="D126" s="437" t="s">
        <v>2</v>
      </c>
      <c r="E126" s="437" t="s">
        <v>3</v>
      </c>
      <c r="F126" s="681" t="s">
        <v>4</v>
      </c>
      <c r="G126" s="437" t="s">
        <v>5</v>
      </c>
      <c r="H126" s="437" t="s">
        <v>6</v>
      </c>
      <c r="I126" s="438" t="s">
        <v>7</v>
      </c>
    </row>
    <row r="127" spans="1:9" ht="14.25" customHeight="1">
      <c r="A127" s="316"/>
      <c r="B127" s="1729" t="s">
        <v>1326</v>
      </c>
      <c r="C127" s="682">
        <f>SUM(D127:I127)</f>
        <v>4</v>
      </c>
      <c r="D127" s="683">
        <f t="shared" ref="D127:I127" si="32">D128+D129</f>
        <v>1</v>
      </c>
      <c r="E127" s="683">
        <f t="shared" si="32"/>
        <v>2</v>
      </c>
      <c r="F127" s="684">
        <f t="shared" si="32"/>
        <v>1</v>
      </c>
      <c r="G127" s="683">
        <f t="shared" si="32"/>
        <v>0</v>
      </c>
      <c r="H127" s="683">
        <f t="shared" si="32"/>
        <v>0</v>
      </c>
      <c r="I127" s="685">
        <f t="shared" si="32"/>
        <v>0</v>
      </c>
    </row>
    <row r="128" spans="1:9" ht="14.25" customHeight="1">
      <c r="A128" s="316"/>
      <c r="B128" s="514" t="s">
        <v>153</v>
      </c>
      <c r="C128" s="686">
        <f t="shared" ref="C128:C136" si="33">SUM(D128,E128,F128,G128,H128,I128)</f>
        <v>0</v>
      </c>
      <c r="D128" s="518"/>
      <c r="E128" s="518"/>
      <c r="F128" s="687">
        <v>0</v>
      </c>
      <c r="G128" s="518">
        <v>0</v>
      </c>
      <c r="H128" s="688">
        <v>0</v>
      </c>
      <c r="I128" s="689">
        <v>0</v>
      </c>
    </row>
    <row r="129" spans="1:9" ht="14.25" customHeight="1">
      <c r="A129" s="316"/>
      <c r="B129" s="1587" t="s">
        <v>1327</v>
      </c>
      <c r="C129" s="690">
        <f t="shared" si="33"/>
        <v>4</v>
      </c>
      <c r="D129" s="528">
        <v>1</v>
      </c>
      <c r="E129" s="528">
        <v>2</v>
      </c>
      <c r="F129" s="530">
        <v>1</v>
      </c>
      <c r="G129" s="528">
        <v>0</v>
      </c>
      <c r="H129" s="531">
        <v>0</v>
      </c>
      <c r="I129" s="444">
        <v>0</v>
      </c>
    </row>
    <row r="130" spans="1:9" ht="14.25" customHeight="1">
      <c r="A130" s="316"/>
      <c r="B130" s="514" t="s">
        <v>1328</v>
      </c>
      <c r="C130" s="686">
        <f t="shared" si="33"/>
        <v>3</v>
      </c>
      <c r="D130" s="518">
        <v>1</v>
      </c>
      <c r="E130" s="518">
        <v>1</v>
      </c>
      <c r="F130" s="687">
        <v>1</v>
      </c>
      <c r="G130" s="715" t="s">
        <v>27</v>
      </c>
      <c r="H130" s="692">
        <v>0</v>
      </c>
      <c r="I130" s="692">
        <v>0</v>
      </c>
    </row>
    <row r="131" spans="1:9" ht="14.25" customHeight="1">
      <c r="A131" s="316"/>
      <c r="B131" s="1587" t="s">
        <v>1329</v>
      </c>
      <c r="C131" s="690">
        <f t="shared" si="33"/>
        <v>1</v>
      </c>
      <c r="D131" s="528"/>
      <c r="E131" s="528">
        <v>1</v>
      </c>
      <c r="F131" s="716" t="s">
        <v>27</v>
      </c>
      <c r="G131" s="1739" t="s">
        <v>27</v>
      </c>
      <c r="H131" s="443">
        <v>0</v>
      </c>
      <c r="I131" s="443">
        <v>0</v>
      </c>
    </row>
    <row r="132" spans="1:9" ht="14.25" customHeight="1">
      <c r="A132" s="316"/>
      <c r="B132" s="1587" t="s">
        <v>1330</v>
      </c>
      <c r="C132" s="690">
        <f t="shared" si="33"/>
        <v>0</v>
      </c>
      <c r="D132" s="717" t="s">
        <v>27</v>
      </c>
      <c r="E132" s="528">
        <v>0</v>
      </c>
      <c r="F132" s="694">
        <v>0</v>
      </c>
      <c r="G132" s="1739" t="s">
        <v>27</v>
      </c>
      <c r="H132" s="443">
        <v>0</v>
      </c>
      <c r="I132" s="443">
        <v>0</v>
      </c>
    </row>
    <row r="133" spans="1:9" ht="14.25" customHeight="1">
      <c r="A133" s="316"/>
      <c r="B133" s="695" t="s">
        <v>1331</v>
      </c>
      <c r="C133" s="1731">
        <f t="shared" si="33"/>
        <v>0</v>
      </c>
      <c r="D133" s="1740" t="s">
        <v>27</v>
      </c>
      <c r="E133" s="1732">
        <v>0</v>
      </c>
      <c r="F133" s="696">
        <v>0</v>
      </c>
      <c r="G133" s="718" t="s">
        <v>27</v>
      </c>
      <c r="H133" s="713">
        <v>0</v>
      </c>
      <c r="I133" s="713">
        <v>0</v>
      </c>
    </row>
    <row r="134" spans="1:9" ht="14.25" customHeight="1">
      <c r="A134" s="316"/>
      <c r="B134" s="1590" t="s">
        <v>1332</v>
      </c>
      <c r="C134" s="698">
        <f t="shared" si="33"/>
        <v>0</v>
      </c>
      <c r="D134" s="719" t="s">
        <v>27</v>
      </c>
      <c r="E134" s="545">
        <v>0</v>
      </c>
      <c r="F134" s="699">
        <v>0</v>
      </c>
      <c r="G134" s="1741" t="s">
        <v>27</v>
      </c>
      <c r="H134" s="446">
        <v>0</v>
      </c>
      <c r="I134" s="446">
        <v>0</v>
      </c>
    </row>
    <row r="135" spans="1:9" ht="14.25" customHeight="1">
      <c r="A135" s="316"/>
      <c r="B135" s="1734" t="s">
        <v>1333</v>
      </c>
      <c r="C135" s="700">
        <f t="shared" si="33"/>
        <v>0</v>
      </c>
      <c r="D135" s="720" t="s">
        <v>27</v>
      </c>
      <c r="E135" s="701">
        <v>0</v>
      </c>
      <c r="F135" s="1735" t="s">
        <v>27</v>
      </c>
      <c r="G135" s="1742" t="s">
        <v>27</v>
      </c>
      <c r="H135" s="442">
        <v>0</v>
      </c>
      <c r="I135" s="442">
        <v>0</v>
      </c>
    </row>
    <row r="136" spans="1:9" ht="14.25" customHeight="1">
      <c r="A136" s="316"/>
      <c r="B136" s="1590" t="s">
        <v>1334</v>
      </c>
      <c r="C136" s="698">
        <f t="shared" si="33"/>
        <v>0</v>
      </c>
      <c r="D136" s="719" t="s">
        <v>27</v>
      </c>
      <c r="E136" s="545">
        <v>0</v>
      </c>
      <c r="F136" s="699" t="s">
        <v>27</v>
      </c>
      <c r="G136" s="1741" t="s">
        <v>27</v>
      </c>
      <c r="H136" s="446">
        <v>0</v>
      </c>
      <c r="I136" s="446">
        <v>0</v>
      </c>
    </row>
    <row r="137" spans="1:9" ht="14.25" customHeight="1">
      <c r="A137" s="316"/>
      <c r="B137" s="316"/>
    </row>
    <row r="138" spans="1:9" ht="14.25" customHeight="1">
      <c r="A138" s="316"/>
      <c r="B138" s="316"/>
    </row>
    <row r="139" spans="1:9" ht="14.25" customHeight="1">
      <c r="A139" s="316"/>
      <c r="B139" s="316"/>
    </row>
    <row r="140" spans="1:9" ht="14.25" customHeight="1">
      <c r="A140" s="316"/>
      <c r="B140" s="1120" t="s">
        <v>1348</v>
      </c>
      <c r="C140" s="1423"/>
      <c r="D140" s="1423"/>
      <c r="E140" s="1423"/>
      <c r="F140" s="1423"/>
      <c r="G140" s="1423"/>
      <c r="H140" s="1423"/>
      <c r="I140" s="1203"/>
    </row>
    <row r="141" spans="1:9" ht="14.25" customHeight="1">
      <c r="A141" s="316"/>
      <c r="B141" s="680"/>
      <c r="C141" s="437" t="s">
        <v>1</v>
      </c>
      <c r="D141" s="437" t="s">
        <v>2</v>
      </c>
      <c r="E141" s="437" t="s">
        <v>3</v>
      </c>
      <c r="F141" s="681" t="s">
        <v>4</v>
      </c>
      <c r="G141" s="437" t="s">
        <v>5</v>
      </c>
      <c r="H141" s="437" t="s">
        <v>6</v>
      </c>
      <c r="I141" s="438" t="s">
        <v>7</v>
      </c>
    </row>
    <row r="142" spans="1:9" ht="14.25" customHeight="1">
      <c r="A142" s="316"/>
      <c r="B142" s="1729" t="s">
        <v>1326</v>
      </c>
      <c r="C142" s="682">
        <f>SUM(D142:I142)</f>
        <v>8</v>
      </c>
      <c r="D142" s="683">
        <f t="shared" ref="D142:I142" si="34">D143+D144</f>
        <v>3</v>
      </c>
      <c r="E142" s="683">
        <f t="shared" si="34"/>
        <v>1</v>
      </c>
      <c r="F142" s="684">
        <f t="shared" si="34"/>
        <v>2</v>
      </c>
      <c r="G142" s="683">
        <f t="shared" si="34"/>
        <v>2</v>
      </c>
      <c r="H142" s="683">
        <f t="shared" si="34"/>
        <v>0</v>
      </c>
      <c r="I142" s="683">
        <f t="shared" si="34"/>
        <v>0</v>
      </c>
    </row>
    <row r="143" spans="1:9" ht="14.25" customHeight="1">
      <c r="A143" s="316"/>
      <c r="B143" s="514" t="s">
        <v>153</v>
      </c>
      <c r="C143" s="686">
        <f t="shared" ref="C143:C151" si="35">SUM(D143,E143,F143,G143,H143,I143)</f>
        <v>1</v>
      </c>
      <c r="D143" s="518"/>
      <c r="E143" s="518">
        <v>0</v>
      </c>
      <c r="F143" s="687">
        <v>1</v>
      </c>
      <c r="G143" s="518">
        <v>0</v>
      </c>
      <c r="H143" s="518">
        <v>0</v>
      </c>
      <c r="I143" s="518">
        <v>0</v>
      </c>
    </row>
    <row r="144" spans="1:9" ht="14.25" customHeight="1">
      <c r="A144" s="316"/>
      <c r="B144" s="1587" t="s">
        <v>1327</v>
      </c>
      <c r="C144" s="690">
        <f t="shared" si="35"/>
        <v>7</v>
      </c>
      <c r="D144" s="528">
        <v>3</v>
      </c>
      <c r="E144" s="528">
        <v>1</v>
      </c>
      <c r="F144" s="530">
        <v>1</v>
      </c>
      <c r="G144" s="528">
        <v>2</v>
      </c>
      <c r="H144" s="518">
        <v>0</v>
      </c>
      <c r="I144" s="518">
        <v>0</v>
      </c>
    </row>
    <row r="145" spans="1:9" ht="14.25" customHeight="1">
      <c r="A145" s="316"/>
      <c r="B145" s="514" t="s">
        <v>1328</v>
      </c>
      <c r="C145" s="686">
        <f t="shared" si="35"/>
        <v>1</v>
      </c>
      <c r="D145" s="518">
        <v>1</v>
      </c>
      <c r="E145" s="518"/>
      <c r="F145" s="687"/>
      <c r="G145" s="715">
        <v>0</v>
      </c>
      <c r="H145" s="692" t="s">
        <v>27</v>
      </c>
      <c r="I145" s="692">
        <v>0</v>
      </c>
    </row>
    <row r="146" spans="1:9" ht="14.25" customHeight="1">
      <c r="A146" s="316"/>
      <c r="B146" s="1587" t="s">
        <v>1329</v>
      </c>
      <c r="C146" s="690">
        <f t="shared" si="35"/>
        <v>6</v>
      </c>
      <c r="D146" s="528">
        <v>2</v>
      </c>
      <c r="E146" s="528">
        <v>1</v>
      </c>
      <c r="F146" s="716">
        <v>1</v>
      </c>
      <c r="G146" s="1739">
        <v>2</v>
      </c>
      <c r="H146" s="443" t="s">
        <v>27</v>
      </c>
      <c r="I146" s="443">
        <v>0</v>
      </c>
    </row>
    <row r="147" spans="1:9" ht="14.25" customHeight="1">
      <c r="A147" s="316"/>
      <c r="B147" s="1587" t="s">
        <v>1330</v>
      </c>
      <c r="C147" s="690">
        <f t="shared" si="35"/>
        <v>0</v>
      </c>
      <c r="D147" s="717">
        <v>0</v>
      </c>
      <c r="E147" s="528">
        <v>0</v>
      </c>
      <c r="F147" s="694">
        <v>0</v>
      </c>
      <c r="G147" s="1739">
        <v>0</v>
      </c>
      <c r="H147" s="443">
        <v>0</v>
      </c>
      <c r="I147" s="443">
        <v>0</v>
      </c>
    </row>
    <row r="148" spans="1:9" ht="14.25" customHeight="1">
      <c r="A148" s="316"/>
      <c r="B148" s="695" t="s">
        <v>1331</v>
      </c>
      <c r="C148" s="1731">
        <f t="shared" si="35"/>
        <v>1</v>
      </c>
      <c r="D148" s="1740"/>
      <c r="E148" s="1732">
        <v>0</v>
      </c>
      <c r="F148" s="696">
        <v>1</v>
      </c>
      <c r="G148" s="718">
        <v>0</v>
      </c>
      <c r="H148" s="713">
        <v>0</v>
      </c>
      <c r="I148" s="713">
        <v>0</v>
      </c>
    </row>
    <row r="149" spans="1:9" ht="14.25" customHeight="1">
      <c r="A149" s="316"/>
      <c r="B149" s="1590" t="s">
        <v>1332</v>
      </c>
      <c r="C149" s="698">
        <f t="shared" si="35"/>
        <v>0</v>
      </c>
      <c r="D149" s="719"/>
      <c r="E149" s="545">
        <v>0</v>
      </c>
      <c r="F149" s="699">
        <v>0</v>
      </c>
      <c r="G149" s="1741">
        <v>0</v>
      </c>
      <c r="H149" s="446">
        <v>0</v>
      </c>
      <c r="I149" s="446">
        <v>0</v>
      </c>
    </row>
    <row r="150" spans="1:9" ht="14.25" customHeight="1">
      <c r="A150" s="316"/>
      <c r="B150" s="1734" t="s">
        <v>1333</v>
      </c>
      <c r="C150" s="700">
        <f t="shared" si="35"/>
        <v>0</v>
      </c>
      <c r="D150" s="720">
        <v>0</v>
      </c>
      <c r="E150" s="701">
        <v>0</v>
      </c>
      <c r="F150" s="1735">
        <v>0</v>
      </c>
      <c r="G150" s="1742">
        <v>0</v>
      </c>
      <c r="H150" s="442">
        <v>0</v>
      </c>
      <c r="I150" s="442">
        <v>0</v>
      </c>
    </row>
    <row r="151" spans="1:9" ht="14.25" customHeight="1">
      <c r="A151" s="316"/>
      <c r="B151" s="1590" t="s">
        <v>1334</v>
      </c>
      <c r="C151" s="698">
        <f t="shared" si="35"/>
        <v>0</v>
      </c>
      <c r="D151" s="719">
        <v>0</v>
      </c>
      <c r="E151" s="545">
        <v>0</v>
      </c>
      <c r="F151" s="699">
        <v>0</v>
      </c>
      <c r="G151" s="1741" t="s">
        <v>27</v>
      </c>
      <c r="H151" s="446">
        <v>0</v>
      </c>
      <c r="I151" s="446">
        <v>0</v>
      </c>
    </row>
    <row r="152" spans="1:9" ht="14.25" customHeight="1">
      <c r="A152" s="316"/>
      <c r="B152" s="316"/>
    </row>
    <row r="153" spans="1:9" ht="14.25" customHeight="1">
      <c r="A153" s="316"/>
      <c r="B153" s="316"/>
    </row>
    <row r="154" spans="1:9" ht="14.25" customHeight="1">
      <c r="A154" s="316"/>
      <c r="B154" s="1687" t="s">
        <v>1349</v>
      </c>
      <c r="C154" s="1216"/>
      <c r="D154" s="1216"/>
      <c r="E154" s="1216"/>
      <c r="F154" s="1216"/>
      <c r="G154" s="1216"/>
      <c r="H154" s="1216"/>
      <c r="I154" s="1217"/>
    </row>
    <row r="155" spans="1:9" ht="14.25" customHeight="1">
      <c r="A155" s="316"/>
      <c r="B155" s="1667"/>
      <c r="C155" s="1668" t="s">
        <v>1</v>
      </c>
      <c r="D155" s="1669" t="s">
        <v>2</v>
      </c>
      <c r="E155" s="1669" t="s">
        <v>3</v>
      </c>
      <c r="F155" s="1669" t="s">
        <v>4</v>
      </c>
      <c r="G155" s="1669" t="s">
        <v>5</v>
      </c>
      <c r="H155" s="1670" t="s">
        <v>6</v>
      </c>
      <c r="I155" s="619" t="s">
        <v>7</v>
      </c>
    </row>
    <row r="156" spans="1:9" ht="14.25" customHeight="1">
      <c r="A156" s="316"/>
      <c r="B156" s="620" t="s">
        <v>1338</v>
      </c>
      <c r="C156" s="621"/>
      <c r="D156" s="621"/>
      <c r="E156" s="621"/>
      <c r="F156" s="621"/>
      <c r="G156" s="621"/>
      <c r="H156" s="621"/>
      <c r="I156" s="621"/>
    </row>
    <row r="157" spans="1:9" ht="14.25" customHeight="1">
      <c r="A157" s="316"/>
      <c r="B157" s="1674" t="s">
        <v>1339</v>
      </c>
      <c r="C157" s="1673"/>
      <c r="D157" s="1673"/>
      <c r="E157" s="1673"/>
      <c r="F157" s="1673"/>
      <c r="G157" s="1673"/>
      <c r="H157" s="1673"/>
      <c r="I157" s="1673"/>
    </row>
    <row r="158" spans="1:9" ht="14.25" customHeight="1">
      <c r="A158" s="316"/>
      <c r="B158" s="1674" t="s">
        <v>1340</v>
      </c>
      <c r="C158" s="1673"/>
      <c r="D158" s="1673"/>
      <c r="E158" s="1673"/>
      <c r="F158" s="1673"/>
      <c r="G158" s="1673"/>
      <c r="H158" s="1673"/>
      <c r="I158" s="1673"/>
    </row>
    <row r="159" spans="1:9" ht="14.25" customHeight="1">
      <c r="A159" s="316"/>
      <c r="B159" s="316"/>
    </row>
    <row r="160" spans="1:9" ht="14.25" customHeight="1">
      <c r="A160" s="316"/>
      <c r="B160" s="1120" t="s">
        <v>1350</v>
      </c>
      <c r="C160" s="1423"/>
      <c r="D160" s="1423"/>
      <c r="E160" s="1423"/>
      <c r="F160" s="1423"/>
      <c r="G160" s="1423"/>
      <c r="H160" s="1423"/>
      <c r="I160" s="1203"/>
    </row>
    <row r="161" spans="1:9" ht="14.25" customHeight="1">
      <c r="A161" s="316"/>
      <c r="B161" s="680"/>
      <c r="C161" s="437" t="s">
        <v>1</v>
      </c>
      <c r="D161" s="437" t="s">
        <v>2</v>
      </c>
      <c r="E161" s="437" t="s">
        <v>3</v>
      </c>
      <c r="F161" s="681" t="s">
        <v>4</v>
      </c>
      <c r="G161" s="437" t="s">
        <v>5</v>
      </c>
      <c r="H161" s="437" t="s">
        <v>6</v>
      </c>
      <c r="I161" s="438" t="s">
        <v>7</v>
      </c>
    </row>
    <row r="162" spans="1:9" ht="14.25" customHeight="1">
      <c r="A162" s="316"/>
      <c r="B162" s="1729" t="s">
        <v>1326</v>
      </c>
      <c r="C162" s="682">
        <f t="shared" ref="C162:I162" si="36">C163+C164</f>
        <v>1</v>
      </c>
      <c r="D162" s="683">
        <f t="shared" si="36"/>
        <v>1</v>
      </c>
      <c r="E162" s="683">
        <f t="shared" si="36"/>
        <v>0</v>
      </c>
      <c r="F162" s="684">
        <f t="shared" si="36"/>
        <v>0</v>
      </c>
      <c r="G162" s="683">
        <f t="shared" si="36"/>
        <v>0</v>
      </c>
      <c r="H162" s="683">
        <f t="shared" si="36"/>
        <v>0</v>
      </c>
      <c r="I162" s="683">
        <f t="shared" si="36"/>
        <v>0</v>
      </c>
    </row>
    <row r="163" spans="1:9" ht="14.25" customHeight="1">
      <c r="A163" s="316"/>
      <c r="B163" s="514" t="s">
        <v>153</v>
      </c>
      <c r="C163" s="686">
        <f t="shared" ref="C163:C171" si="37">SUM(D163,E163,F163,G163,H163,I163)</f>
        <v>1</v>
      </c>
      <c r="D163" s="518">
        <v>1</v>
      </c>
      <c r="E163" s="518">
        <v>0</v>
      </c>
      <c r="F163" s="687"/>
      <c r="G163" s="518">
        <v>0</v>
      </c>
      <c r="H163" s="518">
        <v>0</v>
      </c>
      <c r="I163" s="518">
        <v>0</v>
      </c>
    </row>
    <row r="164" spans="1:9" ht="14.25" customHeight="1">
      <c r="A164" s="316"/>
      <c r="B164" s="1587" t="s">
        <v>1327</v>
      </c>
      <c r="C164" s="690">
        <f t="shared" si="37"/>
        <v>0</v>
      </c>
      <c r="D164" s="528"/>
      <c r="E164" s="528"/>
      <c r="F164" s="530"/>
      <c r="G164" s="528"/>
      <c r="H164" s="518">
        <v>0</v>
      </c>
      <c r="I164" s="518"/>
    </row>
    <row r="165" spans="1:9" ht="14.25" customHeight="1">
      <c r="A165" s="316"/>
      <c r="B165" s="514" t="s">
        <v>1328</v>
      </c>
      <c r="C165" s="686">
        <f t="shared" si="37"/>
        <v>0</v>
      </c>
      <c r="D165" s="518"/>
      <c r="E165" s="518">
        <v>0</v>
      </c>
      <c r="F165" s="687"/>
      <c r="G165" s="715">
        <v>0</v>
      </c>
      <c r="H165" s="692" t="s">
        <v>27</v>
      </c>
      <c r="I165" s="692">
        <v>0</v>
      </c>
    </row>
    <row r="166" spans="1:9" ht="14.25" customHeight="1">
      <c r="A166" s="316"/>
      <c r="B166" s="1587" t="s">
        <v>1329</v>
      </c>
      <c r="C166" s="690">
        <f t="shared" si="37"/>
        <v>0</v>
      </c>
      <c r="D166" s="528">
        <v>0</v>
      </c>
      <c r="E166" s="528"/>
      <c r="F166" s="716"/>
      <c r="G166" s="1739"/>
      <c r="H166" s="443" t="s">
        <v>27</v>
      </c>
      <c r="I166" s="443"/>
    </row>
    <row r="167" spans="1:9" ht="14.25" customHeight="1">
      <c r="A167" s="316"/>
      <c r="B167" s="1587" t="s">
        <v>1330</v>
      </c>
      <c r="C167" s="690">
        <f t="shared" si="37"/>
        <v>0</v>
      </c>
      <c r="D167" s="717">
        <v>0</v>
      </c>
      <c r="E167" s="528">
        <v>0</v>
      </c>
      <c r="F167" s="694">
        <v>0</v>
      </c>
      <c r="G167" s="1739">
        <v>0</v>
      </c>
      <c r="H167" s="443">
        <v>0</v>
      </c>
      <c r="I167" s="443">
        <v>0</v>
      </c>
    </row>
    <row r="168" spans="1:9" ht="14.25" customHeight="1">
      <c r="A168" s="316"/>
      <c r="B168" s="695" t="s">
        <v>1331</v>
      </c>
      <c r="C168" s="1731">
        <f t="shared" si="37"/>
        <v>1</v>
      </c>
      <c r="D168" s="1740">
        <v>1</v>
      </c>
      <c r="E168" s="1732">
        <v>0</v>
      </c>
      <c r="F168" s="696">
        <v>0</v>
      </c>
      <c r="G168" s="718">
        <v>0</v>
      </c>
      <c r="H168" s="713">
        <v>0</v>
      </c>
      <c r="I168" s="713">
        <v>0</v>
      </c>
    </row>
    <row r="169" spans="1:9" ht="14.25" customHeight="1">
      <c r="A169" s="316"/>
      <c r="B169" s="1590" t="s">
        <v>1332</v>
      </c>
      <c r="C169" s="698">
        <f t="shared" si="37"/>
        <v>0</v>
      </c>
      <c r="D169" s="719">
        <v>0</v>
      </c>
      <c r="E169" s="545">
        <v>0</v>
      </c>
      <c r="F169" s="699">
        <v>0</v>
      </c>
      <c r="G169" s="1741">
        <v>0</v>
      </c>
      <c r="H169" s="446">
        <v>0</v>
      </c>
      <c r="I169" s="446">
        <v>0</v>
      </c>
    </row>
    <row r="170" spans="1:9" ht="14.25" customHeight="1">
      <c r="A170" s="316"/>
      <c r="B170" s="1734" t="s">
        <v>1333</v>
      </c>
      <c r="C170" s="700">
        <f t="shared" si="37"/>
        <v>0</v>
      </c>
      <c r="D170" s="720">
        <v>0</v>
      </c>
      <c r="E170" s="701">
        <v>0</v>
      </c>
      <c r="F170" s="1735">
        <v>0</v>
      </c>
      <c r="G170" s="1742">
        <v>0</v>
      </c>
      <c r="H170" s="442">
        <v>0</v>
      </c>
      <c r="I170" s="442">
        <v>0</v>
      </c>
    </row>
    <row r="171" spans="1:9" ht="14.25" customHeight="1">
      <c r="A171" s="316"/>
      <c r="B171" s="1590" t="s">
        <v>1334</v>
      </c>
      <c r="C171" s="698">
        <f t="shared" si="37"/>
        <v>0</v>
      </c>
      <c r="D171" s="719">
        <v>0</v>
      </c>
      <c r="E171" s="545">
        <v>0</v>
      </c>
      <c r="F171" s="699">
        <v>0</v>
      </c>
      <c r="G171" s="1741" t="s">
        <v>27</v>
      </c>
      <c r="H171" s="446">
        <v>0</v>
      </c>
      <c r="I171" s="446">
        <v>0</v>
      </c>
    </row>
    <row r="172" spans="1:9" ht="14.25" customHeight="1">
      <c r="A172" s="316"/>
      <c r="B172" s="316"/>
    </row>
    <row r="173" spans="1:9" ht="14.25" customHeight="1">
      <c r="A173" s="316"/>
      <c r="B173" s="316"/>
    </row>
    <row r="174" spans="1:9" ht="14.25" customHeight="1">
      <c r="A174" s="316"/>
      <c r="B174" s="316"/>
    </row>
    <row r="175" spans="1:9" ht="14.25" customHeight="1">
      <c r="A175" s="316"/>
      <c r="B175" s="1120" t="s">
        <v>1351</v>
      </c>
      <c r="C175" s="1423"/>
      <c r="D175" s="1423"/>
      <c r="E175" s="1423"/>
      <c r="F175" s="1423"/>
      <c r="G175" s="1423"/>
      <c r="H175" s="1423"/>
      <c r="I175" s="1203"/>
    </row>
    <row r="176" spans="1:9" ht="14.25" customHeight="1">
      <c r="A176" s="316"/>
      <c r="B176" s="680"/>
      <c r="C176" s="437" t="s">
        <v>1</v>
      </c>
      <c r="D176" s="437" t="s">
        <v>2</v>
      </c>
      <c r="E176" s="437" t="s">
        <v>3</v>
      </c>
      <c r="F176" s="681" t="s">
        <v>4</v>
      </c>
      <c r="G176" s="437" t="s">
        <v>5</v>
      </c>
      <c r="H176" s="437" t="s">
        <v>6</v>
      </c>
      <c r="I176" s="438" t="s">
        <v>7</v>
      </c>
    </row>
    <row r="177" spans="1:10" ht="14.25" customHeight="1">
      <c r="A177" s="316"/>
      <c r="B177" s="1729" t="s">
        <v>1326</v>
      </c>
      <c r="C177" s="682">
        <f>D177+E177+F177+G177+H177+I177</f>
        <v>4</v>
      </c>
      <c r="D177" s="683">
        <f t="shared" ref="D177:I177" si="38">D178+D179</f>
        <v>4</v>
      </c>
      <c r="E177" s="683">
        <f t="shared" si="38"/>
        <v>0</v>
      </c>
      <c r="F177" s="684">
        <f t="shared" si="38"/>
        <v>0</v>
      </c>
      <c r="G177" s="683">
        <f t="shared" si="38"/>
        <v>0</v>
      </c>
      <c r="H177" s="683">
        <f t="shared" si="38"/>
        <v>0</v>
      </c>
      <c r="I177" s="683">
        <f t="shared" si="38"/>
        <v>0</v>
      </c>
    </row>
    <row r="178" spans="1:10" ht="14.25" customHeight="1">
      <c r="A178" s="316"/>
      <c r="B178" s="514" t="s">
        <v>153</v>
      </c>
      <c r="C178" s="686">
        <f t="shared" ref="C178:C186" si="39">SUM(D178,E178,F178,G178,H178,I178)</f>
        <v>0</v>
      </c>
      <c r="D178" s="518">
        <v>0</v>
      </c>
      <c r="E178" s="518">
        <v>0</v>
      </c>
      <c r="F178" s="687"/>
      <c r="G178" s="518">
        <v>0</v>
      </c>
      <c r="H178" s="518">
        <v>0</v>
      </c>
      <c r="I178" s="518">
        <v>0</v>
      </c>
    </row>
    <row r="179" spans="1:10" ht="14.25" customHeight="1">
      <c r="A179" s="316"/>
      <c r="B179" s="1587" t="s">
        <v>1327</v>
      </c>
      <c r="C179" s="690">
        <f t="shared" si="39"/>
        <v>4</v>
      </c>
      <c r="D179" s="528">
        <v>4</v>
      </c>
      <c r="E179" s="528"/>
      <c r="F179" s="530"/>
      <c r="G179" s="528">
        <v>0</v>
      </c>
      <c r="H179" s="518">
        <v>0</v>
      </c>
      <c r="I179" s="518">
        <v>0</v>
      </c>
    </row>
    <row r="180" spans="1:10" ht="14.25" customHeight="1">
      <c r="A180" s="316"/>
      <c r="B180" s="514" t="s">
        <v>1328</v>
      </c>
      <c r="C180" s="686">
        <f t="shared" si="39"/>
        <v>3</v>
      </c>
      <c r="D180" s="518">
        <v>3</v>
      </c>
      <c r="E180" s="518">
        <v>0</v>
      </c>
      <c r="F180" s="687"/>
      <c r="G180" s="715">
        <v>0</v>
      </c>
      <c r="H180" s="692" t="s">
        <v>27</v>
      </c>
      <c r="I180" s="692">
        <v>0</v>
      </c>
    </row>
    <row r="181" spans="1:10" ht="14.25" customHeight="1">
      <c r="A181" s="316"/>
      <c r="B181" s="1587" t="s">
        <v>1329</v>
      </c>
      <c r="C181" s="690">
        <f t="shared" si="39"/>
        <v>1</v>
      </c>
      <c r="D181" s="528">
        <v>1</v>
      </c>
      <c r="E181" s="528"/>
      <c r="F181" s="716">
        <v>0</v>
      </c>
      <c r="G181" s="1739">
        <v>0</v>
      </c>
      <c r="H181" s="443" t="s">
        <v>27</v>
      </c>
      <c r="I181" s="443">
        <v>0</v>
      </c>
    </row>
    <row r="182" spans="1:10" ht="14.25" customHeight="1">
      <c r="A182" s="316"/>
      <c r="B182" s="1587" t="s">
        <v>1330</v>
      </c>
      <c r="C182" s="690">
        <f t="shared" si="39"/>
        <v>0</v>
      </c>
      <c r="D182" s="717">
        <v>0</v>
      </c>
      <c r="E182" s="528">
        <v>0</v>
      </c>
      <c r="F182" s="694">
        <v>0</v>
      </c>
      <c r="G182" s="1739">
        <v>0</v>
      </c>
      <c r="H182" s="443">
        <v>0</v>
      </c>
      <c r="I182" s="443">
        <v>0</v>
      </c>
    </row>
    <row r="183" spans="1:10" ht="14.25" customHeight="1">
      <c r="A183" s="316"/>
      <c r="B183" s="695" t="s">
        <v>1331</v>
      </c>
      <c r="C183" s="1731">
        <f t="shared" si="39"/>
        <v>0</v>
      </c>
      <c r="D183" s="1740">
        <v>0</v>
      </c>
      <c r="E183" s="1732">
        <v>0</v>
      </c>
      <c r="F183" s="696">
        <v>0</v>
      </c>
      <c r="G183" s="718">
        <v>0</v>
      </c>
      <c r="H183" s="713">
        <v>0</v>
      </c>
      <c r="I183" s="713">
        <v>0</v>
      </c>
    </row>
    <row r="184" spans="1:10" ht="14.25" customHeight="1">
      <c r="A184" s="316"/>
      <c r="B184" s="1590" t="s">
        <v>1332</v>
      </c>
      <c r="C184" s="698">
        <f t="shared" si="39"/>
        <v>0</v>
      </c>
      <c r="D184" s="719">
        <v>0</v>
      </c>
      <c r="E184" s="545">
        <v>0</v>
      </c>
      <c r="F184" s="699"/>
      <c r="G184" s="1741">
        <v>0</v>
      </c>
      <c r="H184" s="446">
        <v>0</v>
      </c>
      <c r="I184" s="446">
        <v>0</v>
      </c>
    </row>
    <row r="185" spans="1:10" ht="14.25" customHeight="1">
      <c r="A185" s="316"/>
      <c r="B185" s="1734" t="s">
        <v>1333</v>
      </c>
      <c r="C185" s="700">
        <f t="shared" si="39"/>
        <v>0</v>
      </c>
      <c r="D185" s="720">
        <v>0</v>
      </c>
      <c r="E185" s="701">
        <v>0</v>
      </c>
      <c r="F185" s="1735">
        <v>0</v>
      </c>
      <c r="G185" s="1742">
        <v>0</v>
      </c>
      <c r="H185" s="442">
        <v>0</v>
      </c>
      <c r="I185" s="442">
        <v>0</v>
      </c>
    </row>
    <row r="186" spans="1:10" ht="14.25" customHeight="1">
      <c r="A186" s="316"/>
      <c r="B186" s="1590" t="s">
        <v>1334</v>
      </c>
      <c r="C186" s="698">
        <f t="shared" si="39"/>
        <v>0</v>
      </c>
      <c r="D186" s="719">
        <v>0</v>
      </c>
      <c r="E186" s="545">
        <v>0</v>
      </c>
      <c r="F186" s="699">
        <v>0</v>
      </c>
      <c r="G186" s="1741" t="s">
        <v>27</v>
      </c>
      <c r="H186" s="446">
        <v>0</v>
      </c>
      <c r="I186" s="446">
        <v>0</v>
      </c>
    </row>
    <row r="187" spans="1:10" ht="14.25" customHeight="1">
      <c r="A187" s="316"/>
      <c r="B187" s="316"/>
      <c r="C187" s="677"/>
      <c r="D187" s="316"/>
      <c r="E187" s="316"/>
      <c r="F187" s="678"/>
      <c r="G187" s="316"/>
      <c r="H187" s="316"/>
      <c r="I187" s="316"/>
    </row>
    <row r="188" spans="1:10" ht="14.25" customHeight="1">
      <c r="A188" s="316"/>
      <c r="B188" s="316"/>
      <c r="C188" s="677"/>
      <c r="D188" s="316"/>
      <c r="E188" s="316"/>
      <c r="F188" s="678"/>
      <c r="G188" s="316"/>
      <c r="H188" s="316"/>
      <c r="I188" s="316"/>
    </row>
    <row r="189" spans="1:10" ht="14.25" customHeight="1">
      <c r="A189" s="316"/>
      <c r="B189" s="1120" t="s">
        <v>1352</v>
      </c>
      <c r="C189" s="1423"/>
      <c r="D189" s="1423"/>
      <c r="E189" s="1423"/>
      <c r="F189" s="1423"/>
      <c r="G189" s="1423"/>
      <c r="H189" s="1423"/>
      <c r="I189" s="1203"/>
    </row>
    <row r="190" spans="1:10" ht="14.25" customHeight="1">
      <c r="A190" s="316"/>
      <c r="B190" s="680"/>
      <c r="C190" s="437" t="s">
        <v>1</v>
      </c>
      <c r="D190" s="437" t="s">
        <v>2</v>
      </c>
      <c r="E190" s="437" t="s">
        <v>3</v>
      </c>
      <c r="F190" s="681" t="s">
        <v>4</v>
      </c>
      <c r="G190" s="437" t="s">
        <v>5</v>
      </c>
      <c r="H190" s="437" t="s">
        <v>6</v>
      </c>
      <c r="I190" s="438" t="s">
        <v>7</v>
      </c>
      <c r="J190" s="316"/>
    </row>
    <row r="191" spans="1:10" ht="14.25" customHeight="1">
      <c r="A191" s="316"/>
      <c r="B191" s="1729" t="s">
        <v>1326</v>
      </c>
      <c r="C191" s="682">
        <f>D191+E191+F191+G191+H191+I191</f>
        <v>2</v>
      </c>
      <c r="D191" s="683">
        <f t="shared" ref="D191:I191" si="40">D192+D193</f>
        <v>0</v>
      </c>
      <c r="E191" s="683">
        <f t="shared" si="40"/>
        <v>2</v>
      </c>
      <c r="F191" s="684">
        <f t="shared" si="40"/>
        <v>0</v>
      </c>
      <c r="G191" s="683">
        <f t="shared" si="40"/>
        <v>0</v>
      </c>
      <c r="H191" s="683">
        <f t="shared" si="40"/>
        <v>0</v>
      </c>
      <c r="I191" s="685">
        <f t="shared" si="40"/>
        <v>0</v>
      </c>
      <c r="J191" s="316"/>
    </row>
    <row r="192" spans="1:10" ht="14.25" customHeight="1">
      <c r="A192" s="316"/>
      <c r="B192" s="514" t="s">
        <v>153</v>
      </c>
      <c r="C192" s="686">
        <f t="shared" ref="C192:C200" si="41">SUM(D192,E192,F192,G192,H192,I192)</f>
        <v>0</v>
      </c>
      <c r="D192" s="518"/>
      <c r="E192" s="518"/>
      <c r="F192" s="687"/>
      <c r="G192" s="518">
        <v>0</v>
      </c>
      <c r="H192" s="518">
        <v>0</v>
      </c>
      <c r="I192" s="721">
        <v>0</v>
      </c>
      <c r="J192" s="316"/>
    </row>
    <row r="193" spans="1:10" ht="14.25" customHeight="1">
      <c r="A193" s="316"/>
      <c r="B193" s="1587" t="s">
        <v>1327</v>
      </c>
      <c r="C193" s="690">
        <f t="shared" si="41"/>
        <v>2</v>
      </c>
      <c r="D193" s="528"/>
      <c r="E193" s="528">
        <v>2</v>
      </c>
      <c r="F193" s="530"/>
      <c r="G193" s="528">
        <v>0</v>
      </c>
      <c r="H193" s="528">
        <v>0</v>
      </c>
      <c r="I193" s="722">
        <v>0</v>
      </c>
      <c r="J193" s="316"/>
    </row>
    <row r="194" spans="1:10" ht="14.25" customHeight="1">
      <c r="A194" s="316"/>
      <c r="B194" s="514" t="s">
        <v>1328</v>
      </c>
      <c r="C194" s="686">
        <f t="shared" si="41"/>
        <v>2</v>
      </c>
      <c r="D194" s="518"/>
      <c r="E194" s="518">
        <v>2</v>
      </c>
      <c r="F194" s="687"/>
      <c r="G194" s="715">
        <v>0</v>
      </c>
      <c r="H194" s="692" t="s">
        <v>27</v>
      </c>
      <c r="I194" s="692">
        <v>0</v>
      </c>
      <c r="J194" s="316"/>
    </row>
    <row r="195" spans="1:10" ht="14.25" customHeight="1">
      <c r="A195" s="316"/>
      <c r="B195" s="1587" t="s">
        <v>1329</v>
      </c>
      <c r="C195" s="690">
        <f t="shared" si="41"/>
        <v>0</v>
      </c>
      <c r="D195" s="528"/>
      <c r="E195" s="528"/>
      <c r="F195" s="716"/>
      <c r="G195" s="1739">
        <v>0</v>
      </c>
      <c r="H195" s="443" t="s">
        <v>27</v>
      </c>
      <c r="I195" s="443">
        <v>0</v>
      </c>
      <c r="J195" s="316"/>
    </row>
    <row r="196" spans="1:10" ht="14.25" customHeight="1">
      <c r="A196" s="316"/>
      <c r="B196" s="1587" t="s">
        <v>1330</v>
      </c>
      <c r="C196" s="690">
        <f t="shared" si="41"/>
        <v>0</v>
      </c>
      <c r="D196" s="717">
        <v>0</v>
      </c>
      <c r="E196" s="528">
        <v>0</v>
      </c>
      <c r="F196" s="694">
        <v>0</v>
      </c>
      <c r="G196" s="1739">
        <v>0</v>
      </c>
      <c r="H196" s="443">
        <v>0</v>
      </c>
      <c r="I196" s="443">
        <v>0</v>
      </c>
      <c r="J196" s="316"/>
    </row>
    <row r="197" spans="1:10" ht="14.25" customHeight="1">
      <c r="A197" s="316"/>
      <c r="B197" s="695" t="s">
        <v>1331</v>
      </c>
      <c r="C197" s="1731">
        <f t="shared" si="41"/>
        <v>0</v>
      </c>
      <c r="D197" s="1740"/>
      <c r="E197" s="1732">
        <v>0</v>
      </c>
      <c r="F197" s="696"/>
      <c r="G197" s="718">
        <v>0</v>
      </c>
      <c r="H197" s="713">
        <v>0</v>
      </c>
      <c r="I197" s="713">
        <v>0</v>
      </c>
      <c r="J197" s="316"/>
    </row>
    <row r="198" spans="1:10" ht="14.25" customHeight="1">
      <c r="A198" s="316"/>
      <c r="B198" s="1590" t="s">
        <v>1332</v>
      </c>
      <c r="C198" s="698">
        <f t="shared" si="41"/>
        <v>0</v>
      </c>
      <c r="D198" s="719"/>
      <c r="E198" s="545">
        <v>0</v>
      </c>
      <c r="F198" s="699">
        <v>0</v>
      </c>
      <c r="G198" s="1741">
        <v>0</v>
      </c>
      <c r="H198" s="446">
        <v>0</v>
      </c>
      <c r="I198" s="446">
        <v>0</v>
      </c>
      <c r="J198" s="316"/>
    </row>
    <row r="199" spans="1:10" ht="14.25" customHeight="1">
      <c r="A199" s="316"/>
      <c r="B199" s="1734" t="s">
        <v>1333</v>
      </c>
      <c r="C199" s="700">
        <f t="shared" si="41"/>
        <v>0</v>
      </c>
      <c r="D199" s="720">
        <v>0</v>
      </c>
      <c r="E199" s="701">
        <v>0</v>
      </c>
      <c r="F199" s="1735">
        <v>0</v>
      </c>
      <c r="G199" s="1742">
        <v>0</v>
      </c>
      <c r="H199" s="442">
        <v>0</v>
      </c>
      <c r="I199" s="442">
        <v>0</v>
      </c>
      <c r="J199" s="316"/>
    </row>
    <row r="200" spans="1:10" ht="14.25" customHeight="1">
      <c r="A200" s="316"/>
      <c r="B200" s="1590" t="s">
        <v>1334</v>
      </c>
      <c r="C200" s="698">
        <f t="shared" si="41"/>
        <v>0</v>
      </c>
      <c r="D200" s="719">
        <v>0</v>
      </c>
      <c r="E200" s="545">
        <v>0</v>
      </c>
      <c r="F200" s="699">
        <v>0</v>
      </c>
      <c r="G200" s="1741" t="s">
        <v>27</v>
      </c>
      <c r="H200" s="446">
        <v>0</v>
      </c>
      <c r="I200" s="446">
        <v>0</v>
      </c>
      <c r="J200" s="316"/>
    </row>
    <row r="201" spans="1:10" ht="14.25" customHeight="1">
      <c r="A201" s="316"/>
      <c r="B201" s="316"/>
      <c r="C201" s="677"/>
      <c r="D201" s="316"/>
      <c r="E201" s="316"/>
      <c r="F201" s="678"/>
      <c r="G201" s="316"/>
      <c r="H201" s="316"/>
      <c r="I201" s="316"/>
      <c r="J201" s="316"/>
    </row>
    <row r="202" spans="1:10" ht="14.25" customHeight="1">
      <c r="A202" s="316"/>
      <c r="B202" s="316"/>
      <c r="C202" s="677"/>
      <c r="D202" s="316"/>
      <c r="E202" s="316"/>
      <c r="F202" s="678"/>
      <c r="G202" s="316"/>
      <c r="H202" s="316"/>
      <c r="I202" s="316"/>
      <c r="J202" s="316"/>
    </row>
    <row r="203" spans="1:10" ht="14.25" customHeight="1">
      <c r="A203" s="316"/>
      <c r="B203" s="316"/>
      <c r="C203" s="677"/>
      <c r="D203" s="316"/>
      <c r="E203" s="316"/>
      <c r="F203" s="678"/>
      <c r="G203" s="316"/>
      <c r="H203" s="316"/>
      <c r="I203" s="316"/>
      <c r="J203" s="316"/>
    </row>
    <row r="204" spans="1:10" ht="14.25" customHeight="1">
      <c r="A204" s="316"/>
      <c r="B204" s="316"/>
      <c r="C204" s="677"/>
      <c r="D204" s="316"/>
      <c r="E204" s="316"/>
      <c r="F204" s="678"/>
      <c r="G204" s="316"/>
      <c r="H204" s="316"/>
      <c r="I204" s="316"/>
      <c r="J204" s="316"/>
    </row>
    <row r="205" spans="1:10" ht="14.25" customHeight="1">
      <c r="A205" s="316"/>
      <c r="B205" s="316"/>
      <c r="C205" s="677"/>
      <c r="D205" s="316"/>
      <c r="E205" s="316"/>
      <c r="F205" s="678"/>
      <c r="G205" s="316"/>
      <c r="H205" s="316"/>
      <c r="I205" s="316"/>
      <c r="J205" s="316"/>
    </row>
    <row r="206" spans="1:10" ht="14.25" customHeight="1">
      <c r="A206" s="316"/>
      <c r="B206" s="316"/>
      <c r="C206" s="677"/>
      <c r="D206" s="316"/>
      <c r="E206" s="316"/>
      <c r="F206" s="678"/>
      <c r="G206" s="316"/>
      <c r="H206" s="316"/>
      <c r="I206" s="316"/>
      <c r="J206" s="316"/>
    </row>
    <row r="207" spans="1:10" ht="14.25" customHeight="1">
      <c r="A207" s="316"/>
      <c r="B207" s="316"/>
      <c r="C207" s="677"/>
      <c r="D207" s="316"/>
      <c r="E207" s="316"/>
      <c r="F207" s="678"/>
      <c r="G207" s="316"/>
      <c r="H207" s="316"/>
      <c r="I207" s="316"/>
      <c r="J207" s="316"/>
    </row>
    <row r="208" spans="1:10" ht="14.25" customHeight="1">
      <c r="A208" s="316"/>
      <c r="B208" s="316"/>
      <c r="C208" s="677"/>
      <c r="D208" s="316"/>
      <c r="E208" s="316"/>
      <c r="F208" s="678"/>
      <c r="G208" s="316"/>
      <c r="H208" s="316"/>
      <c r="I208" s="316"/>
      <c r="J208" s="316"/>
    </row>
    <row r="209" spans="1:10" ht="14.25" customHeight="1">
      <c r="A209" s="316"/>
      <c r="B209" s="316"/>
      <c r="C209" s="677"/>
      <c r="D209" s="316"/>
      <c r="E209" s="316"/>
      <c r="F209" s="678"/>
      <c r="G209" s="316"/>
      <c r="H209" s="316"/>
      <c r="I209" s="316"/>
      <c r="J209" s="316"/>
    </row>
    <row r="210" spans="1:10" ht="14.25" customHeight="1">
      <c r="A210" s="316"/>
      <c r="B210" s="316"/>
      <c r="C210" s="677"/>
      <c r="D210" s="316"/>
      <c r="E210" s="316"/>
      <c r="F210" s="678"/>
      <c r="G210" s="316"/>
      <c r="H210" s="316"/>
      <c r="I210" s="316"/>
      <c r="J210" s="316"/>
    </row>
    <row r="211" spans="1:10" ht="14.25" customHeight="1">
      <c r="A211" s="316"/>
      <c r="B211" s="316"/>
      <c r="C211" s="677"/>
      <c r="D211" s="316"/>
      <c r="E211" s="316"/>
      <c r="F211" s="678"/>
      <c r="G211" s="316"/>
      <c r="H211" s="316"/>
      <c r="I211" s="316"/>
      <c r="J211" s="316"/>
    </row>
    <row r="212" spans="1:10" ht="14.25" customHeight="1">
      <c r="A212" s="316"/>
      <c r="B212" s="316"/>
      <c r="C212" s="677"/>
      <c r="D212" s="316"/>
      <c r="E212" s="316"/>
      <c r="F212" s="678"/>
      <c r="G212" s="316"/>
      <c r="H212" s="316"/>
      <c r="I212" s="316"/>
      <c r="J212" s="316"/>
    </row>
    <row r="213" spans="1:10" ht="14.25" customHeight="1">
      <c r="A213" s="316"/>
      <c r="B213" s="316"/>
      <c r="C213" s="677"/>
      <c r="D213" s="316"/>
      <c r="E213" s="316"/>
      <c r="F213" s="678"/>
      <c r="G213" s="316"/>
      <c r="H213" s="316"/>
      <c r="I213" s="316"/>
      <c r="J213" s="316"/>
    </row>
    <row r="214" spans="1:10" ht="14.25" customHeight="1">
      <c r="A214" s="316"/>
      <c r="B214" s="316"/>
      <c r="C214" s="677"/>
      <c r="D214" s="316"/>
      <c r="E214" s="316"/>
      <c r="F214" s="678"/>
      <c r="G214" s="316"/>
      <c r="H214" s="316"/>
      <c r="I214" s="316"/>
      <c r="J214" s="316"/>
    </row>
    <row r="215" spans="1:10" ht="14.25" customHeight="1">
      <c r="A215" s="316"/>
      <c r="B215" s="316"/>
      <c r="C215" s="677"/>
      <c r="D215" s="316"/>
      <c r="E215" s="316"/>
      <c r="F215" s="678"/>
      <c r="G215" s="316"/>
      <c r="H215" s="316"/>
      <c r="I215" s="316"/>
      <c r="J215" s="316"/>
    </row>
    <row r="216" spans="1:10" ht="14.25" customHeight="1">
      <c r="A216" s="316"/>
      <c r="B216" s="316"/>
      <c r="C216" s="677"/>
      <c r="D216" s="316"/>
      <c r="E216" s="316"/>
      <c r="F216" s="678"/>
      <c r="G216" s="316"/>
      <c r="H216" s="316"/>
      <c r="I216" s="316"/>
      <c r="J216" s="316"/>
    </row>
    <row r="217" spans="1:10" ht="14.25" customHeight="1">
      <c r="A217" s="316"/>
      <c r="B217" s="316"/>
      <c r="C217" s="677"/>
      <c r="D217" s="316"/>
      <c r="E217" s="316"/>
      <c r="F217" s="678"/>
      <c r="G217" s="316"/>
      <c r="H217" s="316"/>
      <c r="I217" s="316"/>
      <c r="J217" s="316"/>
    </row>
    <row r="218" spans="1:10" ht="14.25" customHeight="1">
      <c r="A218" s="316"/>
      <c r="B218" s="316"/>
      <c r="C218" s="677"/>
      <c r="D218" s="316"/>
      <c r="E218" s="316"/>
      <c r="F218" s="678"/>
      <c r="G218" s="316"/>
      <c r="H218" s="316"/>
      <c r="I218" s="316"/>
      <c r="J218" s="316"/>
    </row>
    <row r="219" spans="1:10" ht="14.25" customHeight="1">
      <c r="A219" s="316"/>
      <c r="B219" s="316"/>
      <c r="C219" s="677"/>
      <c r="D219" s="316"/>
      <c r="E219" s="316"/>
      <c r="F219" s="678"/>
      <c r="G219" s="316"/>
      <c r="H219" s="316"/>
      <c r="I219" s="316"/>
      <c r="J219" s="316"/>
    </row>
    <row r="220" spans="1:10" ht="14.25" customHeight="1">
      <c r="A220" s="316"/>
      <c r="B220" s="316"/>
      <c r="C220" s="677"/>
      <c r="D220" s="316"/>
      <c r="E220" s="316"/>
      <c r="F220" s="678"/>
      <c r="G220" s="316"/>
      <c r="H220" s="316"/>
      <c r="I220" s="316"/>
      <c r="J220" s="316"/>
    </row>
    <row r="221" spans="1:10" ht="14.25" customHeight="1">
      <c r="A221" s="316"/>
      <c r="B221" s="316"/>
      <c r="C221" s="677"/>
      <c r="D221" s="316"/>
      <c r="E221" s="316"/>
      <c r="F221" s="678"/>
      <c r="G221" s="316"/>
      <c r="H221" s="316"/>
      <c r="I221" s="316"/>
      <c r="J221" s="316"/>
    </row>
    <row r="222" spans="1:10" ht="14.25" customHeight="1">
      <c r="A222" s="316"/>
      <c r="B222" s="316"/>
      <c r="C222" s="677"/>
      <c r="D222" s="316"/>
      <c r="E222" s="316"/>
      <c r="F222" s="678"/>
      <c r="G222" s="316"/>
      <c r="H222" s="316"/>
      <c r="I222" s="316"/>
      <c r="J222" s="316"/>
    </row>
    <row r="223" spans="1:10" ht="14.25" customHeight="1">
      <c r="A223" s="316"/>
      <c r="B223" s="316"/>
      <c r="C223" s="677"/>
      <c r="D223" s="316"/>
      <c r="E223" s="316"/>
      <c r="F223" s="678"/>
      <c r="G223" s="316"/>
      <c r="H223" s="316"/>
      <c r="I223" s="316"/>
      <c r="J223" s="316"/>
    </row>
    <row r="224" spans="1:10" ht="14.25" customHeight="1">
      <c r="A224" s="316"/>
      <c r="B224" s="316"/>
      <c r="C224" s="677"/>
      <c r="D224" s="316"/>
      <c r="E224" s="316"/>
      <c r="F224" s="678"/>
      <c r="G224" s="316"/>
      <c r="H224" s="316"/>
      <c r="I224" s="316"/>
      <c r="J224" s="316"/>
    </row>
    <row r="225" spans="1:10" ht="14.25" customHeight="1">
      <c r="A225" s="316"/>
      <c r="B225" s="316"/>
      <c r="C225" s="677"/>
      <c r="D225" s="316"/>
      <c r="E225" s="316"/>
      <c r="F225" s="678"/>
      <c r="G225" s="316"/>
      <c r="H225" s="316"/>
      <c r="I225" s="316"/>
      <c r="J225" s="316"/>
    </row>
    <row r="226" spans="1:10" ht="14.25" customHeight="1">
      <c r="A226" s="316"/>
      <c r="B226" s="316"/>
      <c r="C226" s="677"/>
      <c r="D226" s="316"/>
      <c r="E226" s="316"/>
      <c r="F226" s="678"/>
      <c r="G226" s="316"/>
      <c r="H226" s="316"/>
      <c r="I226" s="316"/>
      <c r="J226" s="316"/>
    </row>
    <row r="227" spans="1:10" ht="14.25" customHeight="1">
      <c r="A227" s="316"/>
      <c r="B227" s="316"/>
      <c r="C227" s="677"/>
      <c r="D227" s="316"/>
      <c r="E227" s="316"/>
      <c r="F227" s="678"/>
      <c r="G227" s="316"/>
      <c r="H227" s="316"/>
      <c r="I227" s="316"/>
      <c r="J227" s="316"/>
    </row>
    <row r="228" spans="1:10" ht="14.25" customHeight="1">
      <c r="A228" s="316"/>
      <c r="B228" s="316"/>
      <c r="C228" s="677"/>
      <c r="D228" s="316"/>
      <c r="E228" s="316"/>
      <c r="F228" s="678"/>
      <c r="G228" s="316"/>
      <c r="H228" s="316"/>
      <c r="I228" s="316"/>
      <c r="J228" s="316"/>
    </row>
    <row r="229" spans="1:10" ht="14.25" customHeight="1">
      <c r="A229" s="316"/>
      <c r="B229" s="316"/>
      <c r="C229" s="677"/>
      <c r="D229" s="316"/>
      <c r="E229" s="316"/>
      <c r="F229" s="678"/>
      <c r="G229" s="316"/>
      <c r="H229" s="316"/>
      <c r="I229" s="316"/>
      <c r="J229" s="316"/>
    </row>
    <row r="230" spans="1:10" ht="14.25" customHeight="1">
      <c r="A230" s="316"/>
      <c r="B230" s="316"/>
      <c r="C230" s="677"/>
      <c r="D230" s="316"/>
      <c r="E230" s="316"/>
      <c r="F230" s="678"/>
      <c r="G230" s="316"/>
      <c r="H230" s="316"/>
      <c r="I230" s="316"/>
      <c r="J230" s="316"/>
    </row>
    <row r="231" spans="1:10" ht="14.25" customHeight="1">
      <c r="A231" s="316"/>
      <c r="B231" s="316"/>
      <c r="C231" s="677"/>
      <c r="D231" s="316"/>
      <c r="E231" s="316"/>
      <c r="F231" s="678"/>
      <c r="G231" s="316"/>
      <c r="H231" s="316"/>
      <c r="I231" s="316"/>
      <c r="J231" s="316"/>
    </row>
    <row r="232" spans="1:10" ht="14.25" customHeight="1">
      <c r="A232" s="316"/>
      <c r="B232" s="316"/>
      <c r="C232" s="677"/>
      <c r="D232" s="316"/>
      <c r="E232" s="316"/>
      <c r="F232" s="678"/>
      <c r="G232" s="316"/>
      <c r="H232" s="316"/>
      <c r="I232" s="316"/>
      <c r="J232" s="316"/>
    </row>
    <row r="233" spans="1:10" ht="14.25" customHeight="1">
      <c r="A233" s="316"/>
      <c r="B233" s="316"/>
      <c r="C233" s="677"/>
      <c r="D233" s="316"/>
      <c r="E233" s="316"/>
      <c r="F233" s="678"/>
      <c r="G233" s="316"/>
      <c r="H233" s="316"/>
      <c r="I233" s="316"/>
      <c r="J233" s="316"/>
    </row>
    <row r="234" spans="1:10" ht="14.25" customHeight="1">
      <c r="A234" s="316"/>
      <c r="B234" s="316"/>
      <c r="C234" s="677"/>
      <c r="D234" s="316"/>
      <c r="E234" s="316"/>
      <c r="F234" s="678"/>
      <c r="G234" s="316"/>
      <c r="H234" s="316"/>
      <c r="I234" s="316"/>
      <c r="J234" s="316"/>
    </row>
    <row r="235" spans="1:10" ht="14.25" customHeight="1">
      <c r="A235" s="316"/>
      <c r="B235" s="316"/>
      <c r="C235" s="677"/>
      <c r="D235" s="316"/>
      <c r="E235" s="316"/>
      <c r="F235" s="678"/>
      <c r="G235" s="316"/>
      <c r="H235" s="316"/>
      <c r="I235" s="316"/>
      <c r="J235" s="316"/>
    </row>
    <row r="236" spans="1:10" ht="14.25" customHeight="1">
      <c r="A236" s="316"/>
      <c r="B236" s="316"/>
      <c r="C236" s="677"/>
      <c r="D236" s="316"/>
      <c r="E236" s="316"/>
      <c r="F236" s="678"/>
      <c r="G236" s="316"/>
      <c r="H236" s="316"/>
      <c r="I236" s="316"/>
      <c r="J236" s="316"/>
    </row>
    <row r="237" spans="1:10" ht="14.25" customHeight="1">
      <c r="A237" s="316"/>
      <c r="B237" s="316"/>
      <c r="C237" s="677"/>
      <c r="D237" s="316"/>
      <c r="E237" s="316"/>
      <c r="F237" s="678"/>
      <c r="G237" s="316"/>
      <c r="H237" s="316"/>
      <c r="I237" s="316"/>
      <c r="J237" s="316"/>
    </row>
    <row r="238" spans="1:10" ht="14.25" customHeight="1">
      <c r="A238" s="316"/>
      <c r="B238" s="316"/>
      <c r="C238" s="677"/>
      <c r="D238" s="316"/>
      <c r="E238" s="316"/>
      <c r="F238" s="678"/>
      <c r="G238" s="316"/>
      <c r="H238" s="316"/>
      <c r="I238" s="316"/>
      <c r="J238" s="316"/>
    </row>
    <row r="239" spans="1:10" ht="14.25" customHeight="1">
      <c r="A239" s="316"/>
      <c r="B239" s="316"/>
      <c r="C239" s="677"/>
      <c r="D239" s="316"/>
      <c r="E239" s="316"/>
      <c r="F239" s="678"/>
      <c r="G239" s="316"/>
      <c r="H239" s="316"/>
      <c r="I239" s="316"/>
      <c r="J239" s="316"/>
    </row>
    <row r="240" spans="1:10" ht="14.25" customHeight="1">
      <c r="A240" s="316"/>
      <c r="B240" s="316"/>
      <c r="C240" s="677"/>
      <c r="D240" s="316"/>
      <c r="E240" s="316"/>
      <c r="F240" s="678"/>
      <c r="G240" s="316"/>
      <c r="H240" s="316"/>
      <c r="I240" s="316"/>
      <c r="J240" s="316"/>
    </row>
    <row r="241" spans="1:10" ht="14.25" customHeight="1">
      <c r="A241" s="316"/>
      <c r="B241" s="316"/>
      <c r="C241" s="677"/>
      <c r="D241" s="316"/>
      <c r="E241" s="316"/>
      <c r="F241" s="678"/>
      <c r="G241" s="316"/>
      <c r="H241" s="316"/>
      <c r="I241" s="316"/>
      <c r="J241" s="316"/>
    </row>
    <row r="242" spans="1:10" ht="14.25" customHeight="1">
      <c r="A242" s="316"/>
      <c r="B242" s="316"/>
      <c r="C242" s="677"/>
      <c r="D242" s="316"/>
      <c r="E242" s="316"/>
      <c r="F242" s="678"/>
      <c r="G242" s="316"/>
      <c r="H242" s="316"/>
      <c r="I242" s="316"/>
      <c r="J242" s="316"/>
    </row>
    <row r="243" spans="1:10" ht="14.25" customHeight="1">
      <c r="A243" s="316"/>
      <c r="B243" s="316"/>
      <c r="C243" s="677"/>
      <c r="D243" s="316"/>
      <c r="E243" s="316"/>
      <c r="F243" s="678"/>
      <c r="G243" s="316"/>
      <c r="H243" s="316"/>
      <c r="I243" s="316"/>
      <c r="J243" s="316"/>
    </row>
    <row r="244" spans="1:10" ht="14.25" customHeight="1">
      <c r="A244" s="316"/>
      <c r="B244" s="316"/>
      <c r="C244" s="677"/>
      <c r="D244" s="316"/>
      <c r="E244" s="316"/>
      <c r="F244" s="678"/>
      <c r="G244" s="316"/>
      <c r="H244" s="316"/>
      <c r="I244" s="316"/>
      <c r="J244" s="316"/>
    </row>
    <row r="245" spans="1:10" ht="14.25" customHeight="1">
      <c r="A245" s="316"/>
      <c r="B245" s="316"/>
      <c r="C245" s="677"/>
      <c r="D245" s="316"/>
      <c r="E245" s="316"/>
      <c r="F245" s="678"/>
      <c r="G245" s="316"/>
      <c r="H245" s="316"/>
      <c r="I245" s="316"/>
      <c r="J245" s="316"/>
    </row>
    <row r="246" spans="1:10" ht="14.25" customHeight="1">
      <c r="A246" s="316"/>
      <c r="B246" s="316"/>
      <c r="C246" s="677"/>
      <c r="D246" s="316"/>
      <c r="E246" s="316"/>
      <c r="F246" s="678"/>
      <c r="G246" s="316"/>
      <c r="H246" s="316"/>
      <c r="I246" s="316"/>
      <c r="J246" s="316"/>
    </row>
    <row r="247" spans="1:10" ht="14.25" customHeight="1">
      <c r="A247" s="316"/>
      <c r="B247" s="316"/>
      <c r="C247" s="677"/>
      <c r="D247" s="316"/>
      <c r="E247" s="316"/>
      <c r="F247" s="678"/>
      <c r="G247" s="316"/>
      <c r="H247" s="316"/>
      <c r="I247" s="316"/>
      <c r="J247" s="316"/>
    </row>
    <row r="248" spans="1:10" ht="14.25" customHeight="1">
      <c r="A248" s="316"/>
      <c r="B248" s="316"/>
      <c r="C248" s="677"/>
      <c r="D248" s="316"/>
      <c r="E248" s="316"/>
      <c r="F248" s="678"/>
      <c r="G248" s="316"/>
      <c r="H248" s="316"/>
      <c r="I248" s="316"/>
      <c r="J248" s="316"/>
    </row>
    <row r="249" spans="1:10" ht="14.25" customHeight="1">
      <c r="A249" s="316"/>
      <c r="B249" s="316"/>
      <c r="C249" s="677"/>
      <c r="D249" s="316"/>
      <c r="E249" s="316"/>
      <c r="F249" s="678"/>
      <c r="G249" s="316"/>
      <c r="H249" s="316"/>
      <c r="I249" s="316"/>
      <c r="J249" s="316"/>
    </row>
    <row r="250" spans="1:10" ht="14.25" customHeight="1">
      <c r="A250" s="316"/>
      <c r="B250" s="316"/>
      <c r="C250" s="677"/>
      <c r="D250" s="316"/>
      <c r="E250" s="316"/>
      <c r="F250" s="678"/>
      <c r="G250" s="316"/>
      <c r="H250" s="316"/>
      <c r="I250" s="316"/>
      <c r="J250" s="316"/>
    </row>
    <row r="251" spans="1:10" ht="14.25" customHeight="1">
      <c r="A251" s="316"/>
      <c r="B251" s="316"/>
      <c r="C251" s="677"/>
      <c r="D251" s="316"/>
      <c r="E251" s="316"/>
      <c r="F251" s="678"/>
      <c r="G251" s="316"/>
      <c r="H251" s="316"/>
      <c r="I251" s="316"/>
      <c r="J251" s="316"/>
    </row>
    <row r="252" spans="1:10" ht="14.25" customHeight="1">
      <c r="A252" s="316"/>
      <c r="B252" s="316"/>
      <c r="C252" s="677"/>
      <c r="D252" s="316"/>
      <c r="E252" s="316"/>
      <c r="F252" s="678"/>
      <c r="G252" s="316"/>
      <c r="H252" s="316"/>
      <c r="I252" s="316"/>
      <c r="J252" s="316"/>
    </row>
    <row r="253" spans="1:10" ht="14.25" customHeight="1">
      <c r="A253" s="316"/>
      <c r="B253" s="316"/>
      <c r="C253" s="677"/>
      <c r="D253" s="316"/>
      <c r="E253" s="316"/>
      <c r="F253" s="678"/>
      <c r="G253" s="316"/>
      <c r="H253" s="316"/>
      <c r="I253" s="316"/>
      <c r="J253" s="316"/>
    </row>
    <row r="254" spans="1:10" ht="14.25" customHeight="1">
      <c r="A254" s="316"/>
      <c r="B254" s="316"/>
      <c r="C254" s="677"/>
      <c r="D254" s="316"/>
      <c r="E254" s="316"/>
      <c r="F254" s="678"/>
      <c r="G254" s="316"/>
      <c r="H254" s="316"/>
      <c r="I254" s="316"/>
      <c r="J254" s="316"/>
    </row>
    <row r="255" spans="1:10" ht="14.25" customHeight="1">
      <c r="A255" s="316"/>
      <c r="B255" s="316"/>
      <c r="C255" s="677"/>
      <c r="D255" s="316"/>
      <c r="E255" s="316"/>
      <c r="F255" s="678"/>
      <c r="G255" s="316"/>
      <c r="H255" s="316"/>
      <c r="I255" s="316"/>
      <c r="J255" s="316"/>
    </row>
    <row r="256" spans="1:10" ht="14.25" customHeight="1">
      <c r="A256" s="316"/>
      <c r="B256" s="316"/>
      <c r="C256" s="677"/>
      <c r="D256" s="316"/>
      <c r="E256" s="316"/>
      <c r="F256" s="678"/>
      <c r="G256" s="316"/>
      <c r="H256" s="316"/>
      <c r="I256" s="316"/>
      <c r="J256" s="316"/>
    </row>
    <row r="257" spans="1:10" ht="14.25" customHeight="1">
      <c r="A257" s="316"/>
      <c r="B257" s="316"/>
      <c r="C257" s="677"/>
      <c r="D257" s="316"/>
      <c r="E257" s="316"/>
      <c r="F257" s="678"/>
      <c r="G257" s="316"/>
      <c r="H257" s="316"/>
      <c r="I257" s="316"/>
      <c r="J257" s="316"/>
    </row>
    <row r="258" spans="1:10" ht="14.25" customHeight="1">
      <c r="A258" s="316"/>
      <c r="B258" s="316"/>
      <c r="C258" s="677"/>
      <c r="D258" s="316"/>
      <c r="E258" s="316"/>
      <c r="F258" s="678"/>
      <c r="G258" s="316"/>
      <c r="H258" s="316"/>
      <c r="I258" s="316"/>
      <c r="J258" s="316"/>
    </row>
    <row r="259" spans="1:10" ht="14.25" customHeight="1">
      <c r="A259" s="316"/>
      <c r="B259" s="316"/>
      <c r="C259" s="677"/>
      <c r="D259" s="316"/>
      <c r="E259" s="316"/>
      <c r="F259" s="678"/>
      <c r="G259" s="316"/>
      <c r="H259" s="316"/>
      <c r="I259" s="316"/>
      <c r="J259" s="316"/>
    </row>
    <row r="260" spans="1:10" ht="14.25" customHeight="1">
      <c r="A260" s="316"/>
      <c r="B260" s="316"/>
      <c r="C260" s="677"/>
      <c r="D260" s="316"/>
      <c r="E260" s="316"/>
      <c r="F260" s="678"/>
      <c r="G260" s="316"/>
      <c r="H260" s="316"/>
      <c r="I260" s="316"/>
      <c r="J260" s="316"/>
    </row>
    <row r="261" spans="1:10" ht="14.25" customHeight="1">
      <c r="A261" s="316"/>
      <c r="B261" s="316"/>
      <c r="C261" s="677"/>
      <c r="D261" s="316"/>
      <c r="E261" s="316"/>
      <c r="F261" s="678"/>
      <c r="G261" s="316"/>
      <c r="H261" s="316"/>
      <c r="I261" s="316"/>
      <c r="J261" s="316"/>
    </row>
    <row r="262" spans="1:10" ht="14.25" customHeight="1">
      <c r="A262" s="316"/>
      <c r="B262" s="316"/>
      <c r="C262" s="677"/>
      <c r="D262" s="316"/>
      <c r="E262" s="316"/>
      <c r="F262" s="678"/>
      <c r="G262" s="316"/>
      <c r="H262" s="316"/>
      <c r="I262" s="316"/>
      <c r="J262" s="316"/>
    </row>
    <row r="263" spans="1:10" ht="14.25" customHeight="1">
      <c r="A263" s="316"/>
      <c r="B263" s="316"/>
      <c r="C263" s="677"/>
      <c r="D263" s="316"/>
      <c r="E263" s="316"/>
      <c r="F263" s="678"/>
      <c r="G263" s="316"/>
      <c r="H263" s="316"/>
      <c r="I263" s="316"/>
      <c r="J263" s="316"/>
    </row>
    <row r="264" spans="1:10" ht="14.25" customHeight="1">
      <c r="A264" s="316"/>
      <c r="B264" s="316"/>
      <c r="C264" s="677"/>
      <c r="D264" s="316"/>
      <c r="E264" s="316"/>
      <c r="F264" s="678"/>
      <c r="G264" s="316"/>
      <c r="H264" s="316"/>
      <c r="I264" s="316"/>
      <c r="J264" s="316"/>
    </row>
    <row r="265" spans="1:10" ht="14.25" customHeight="1">
      <c r="A265" s="316"/>
      <c r="B265" s="316"/>
      <c r="C265" s="677"/>
      <c r="D265" s="316"/>
      <c r="E265" s="316"/>
      <c r="F265" s="678"/>
      <c r="G265" s="316"/>
      <c r="H265" s="316"/>
      <c r="I265" s="316"/>
      <c r="J265" s="316"/>
    </row>
    <row r="266" spans="1:10" ht="14.25" customHeight="1">
      <c r="A266" s="316"/>
      <c r="B266" s="316"/>
      <c r="C266" s="677"/>
      <c r="D266" s="316"/>
      <c r="E266" s="316"/>
      <c r="F266" s="678"/>
      <c r="G266" s="316"/>
      <c r="H266" s="316"/>
      <c r="I266" s="316"/>
      <c r="J266" s="316"/>
    </row>
    <row r="267" spans="1:10" ht="14.25" customHeight="1">
      <c r="A267" s="316"/>
      <c r="B267" s="316"/>
      <c r="C267" s="677"/>
      <c r="D267" s="316"/>
      <c r="E267" s="316"/>
      <c r="F267" s="678"/>
      <c r="G267" s="316"/>
      <c r="H267" s="316"/>
      <c r="I267" s="316"/>
      <c r="J267" s="316"/>
    </row>
    <row r="268" spans="1:10" ht="14.25" customHeight="1">
      <c r="A268" s="316"/>
      <c r="B268" s="316"/>
      <c r="C268" s="677"/>
      <c r="D268" s="316"/>
      <c r="E268" s="316"/>
      <c r="F268" s="678"/>
      <c r="G268" s="316"/>
      <c r="H268" s="316"/>
      <c r="I268" s="316"/>
      <c r="J268" s="316"/>
    </row>
    <row r="269" spans="1:10" ht="14.25" customHeight="1">
      <c r="A269" s="316"/>
      <c r="B269" s="316"/>
      <c r="C269" s="677"/>
      <c r="D269" s="316"/>
      <c r="E269" s="316"/>
      <c r="F269" s="678"/>
      <c r="G269" s="316"/>
      <c r="H269" s="316"/>
      <c r="I269" s="316"/>
      <c r="J269" s="316"/>
    </row>
    <row r="270" spans="1:10" ht="14.25" customHeight="1">
      <c r="A270" s="316"/>
      <c r="B270" s="316"/>
      <c r="C270" s="677"/>
      <c r="D270" s="316"/>
      <c r="E270" s="316"/>
      <c r="F270" s="678"/>
      <c r="G270" s="316"/>
      <c r="H270" s="316"/>
      <c r="I270" s="316"/>
      <c r="J270" s="316"/>
    </row>
    <row r="271" spans="1:10" ht="14.25" customHeight="1">
      <c r="A271" s="316"/>
      <c r="B271" s="316"/>
      <c r="C271" s="677"/>
      <c r="D271" s="316"/>
      <c r="E271" s="316"/>
      <c r="F271" s="678"/>
      <c r="G271" s="316"/>
      <c r="H271" s="316"/>
      <c r="I271" s="316"/>
      <c r="J271" s="316"/>
    </row>
    <row r="272" spans="1:10" ht="14.25" customHeight="1">
      <c r="A272" s="316"/>
      <c r="B272" s="316"/>
      <c r="C272" s="677"/>
      <c r="D272" s="316"/>
      <c r="E272" s="316"/>
      <c r="F272" s="678"/>
      <c r="G272" s="316"/>
      <c r="H272" s="316"/>
      <c r="I272" s="316"/>
      <c r="J272" s="316"/>
    </row>
    <row r="273" spans="1:10" ht="14.25" customHeight="1">
      <c r="A273" s="316"/>
      <c r="B273" s="316"/>
      <c r="C273" s="677"/>
      <c r="D273" s="316"/>
      <c r="E273" s="316"/>
      <c r="F273" s="678"/>
      <c r="G273" s="316"/>
      <c r="H273" s="316"/>
      <c r="I273" s="316"/>
      <c r="J273" s="316"/>
    </row>
    <row r="274" spans="1:10" ht="14.25" customHeight="1">
      <c r="A274" s="316"/>
      <c r="B274" s="316"/>
      <c r="C274" s="677"/>
      <c r="D274" s="316"/>
      <c r="E274" s="316"/>
      <c r="F274" s="678"/>
      <c r="G274" s="316"/>
      <c r="H274" s="316"/>
      <c r="I274" s="316"/>
      <c r="J274" s="316"/>
    </row>
    <row r="275" spans="1:10" ht="14.25" customHeight="1">
      <c r="A275" s="316"/>
      <c r="B275" s="316"/>
      <c r="C275" s="677"/>
      <c r="D275" s="316"/>
      <c r="E275" s="316"/>
      <c r="F275" s="678"/>
      <c r="G275" s="316"/>
      <c r="H275" s="316"/>
      <c r="I275" s="316"/>
      <c r="J275" s="316"/>
    </row>
    <row r="276" spans="1:10" ht="14.25" customHeight="1">
      <c r="A276" s="316"/>
      <c r="B276" s="316"/>
      <c r="C276" s="677"/>
      <c r="D276" s="316"/>
      <c r="E276" s="316"/>
      <c r="F276" s="678"/>
      <c r="G276" s="316"/>
      <c r="H276" s="316"/>
      <c r="I276" s="316"/>
      <c r="J276" s="316"/>
    </row>
    <row r="277" spans="1:10" ht="14.25" customHeight="1">
      <c r="A277" s="316"/>
      <c r="B277" s="316"/>
      <c r="C277" s="677"/>
      <c r="D277" s="316"/>
      <c r="E277" s="316"/>
      <c r="F277" s="678"/>
      <c r="G277" s="316"/>
      <c r="H277" s="316"/>
      <c r="I277" s="316"/>
      <c r="J277" s="316"/>
    </row>
    <row r="278" spans="1:10" ht="14.25" customHeight="1">
      <c r="A278" s="316"/>
      <c r="B278" s="316"/>
      <c r="C278" s="677"/>
      <c r="D278" s="316"/>
      <c r="E278" s="316"/>
      <c r="F278" s="678"/>
      <c r="G278" s="316"/>
      <c r="H278" s="316"/>
      <c r="I278" s="316"/>
      <c r="J278" s="316"/>
    </row>
    <row r="279" spans="1:10" ht="14.25" customHeight="1">
      <c r="A279" s="316"/>
      <c r="B279" s="316"/>
      <c r="C279" s="677"/>
      <c r="D279" s="316"/>
      <c r="E279" s="316"/>
      <c r="F279" s="678"/>
      <c r="G279" s="316"/>
      <c r="H279" s="316"/>
      <c r="I279" s="316"/>
      <c r="J279" s="316"/>
    </row>
    <row r="280" spans="1:10" ht="14.25" customHeight="1">
      <c r="A280" s="316"/>
      <c r="B280" s="316"/>
      <c r="C280" s="677"/>
      <c r="D280" s="316"/>
      <c r="E280" s="316"/>
      <c r="F280" s="678"/>
      <c r="G280" s="316"/>
      <c r="H280" s="316"/>
      <c r="I280" s="316"/>
      <c r="J280" s="316"/>
    </row>
    <row r="281" spans="1:10" ht="14.25" customHeight="1">
      <c r="A281" s="316"/>
      <c r="B281" s="316"/>
      <c r="C281" s="677"/>
      <c r="D281" s="316"/>
      <c r="E281" s="316"/>
      <c r="F281" s="678"/>
      <c r="G281" s="316"/>
      <c r="H281" s="316"/>
      <c r="I281" s="316"/>
      <c r="J281" s="316"/>
    </row>
    <row r="282" spans="1:10" ht="14.25" customHeight="1">
      <c r="A282" s="316"/>
      <c r="B282" s="316"/>
      <c r="C282" s="677"/>
      <c r="D282" s="316"/>
      <c r="E282" s="316"/>
      <c r="F282" s="678"/>
      <c r="G282" s="316"/>
      <c r="H282" s="316"/>
      <c r="I282" s="316"/>
      <c r="J282" s="316"/>
    </row>
    <row r="283" spans="1:10" ht="14.25" customHeight="1">
      <c r="A283" s="316"/>
      <c r="B283" s="316"/>
      <c r="C283" s="677"/>
      <c r="D283" s="316"/>
      <c r="E283" s="316"/>
      <c r="F283" s="678"/>
      <c r="G283" s="316"/>
      <c r="H283" s="316"/>
      <c r="I283" s="316"/>
      <c r="J283" s="316"/>
    </row>
    <row r="284" spans="1:10" ht="14.25" customHeight="1">
      <c r="A284" s="316"/>
      <c r="B284" s="316"/>
      <c r="C284" s="677"/>
      <c r="D284" s="316"/>
      <c r="E284" s="316"/>
      <c r="F284" s="678"/>
      <c r="G284" s="316"/>
      <c r="H284" s="316"/>
      <c r="I284" s="316"/>
      <c r="J284" s="316"/>
    </row>
    <row r="285" spans="1:10" ht="14.25" customHeight="1">
      <c r="A285" s="316"/>
      <c r="B285" s="316"/>
      <c r="C285" s="677"/>
      <c r="D285" s="316"/>
      <c r="E285" s="316"/>
      <c r="F285" s="678"/>
      <c r="G285" s="316"/>
      <c r="H285" s="316"/>
      <c r="I285" s="316"/>
      <c r="J285" s="316"/>
    </row>
    <row r="286" spans="1:10" ht="14.25" customHeight="1">
      <c r="A286" s="316"/>
      <c r="B286" s="316"/>
      <c r="C286" s="677"/>
      <c r="D286" s="316"/>
      <c r="E286" s="316"/>
      <c r="F286" s="678"/>
      <c r="G286" s="316"/>
      <c r="H286" s="316"/>
      <c r="I286" s="316"/>
      <c r="J286" s="316"/>
    </row>
    <row r="287" spans="1:10" ht="14.25" customHeight="1">
      <c r="A287" s="316"/>
      <c r="B287" s="316"/>
      <c r="C287" s="677"/>
      <c r="D287" s="316"/>
      <c r="E287" s="316"/>
      <c r="F287" s="678"/>
      <c r="G287" s="316"/>
      <c r="H287" s="316"/>
      <c r="I287" s="316"/>
      <c r="J287" s="316"/>
    </row>
    <row r="288" spans="1:10" ht="14.25" customHeight="1">
      <c r="A288" s="316"/>
      <c r="B288" s="316"/>
      <c r="C288" s="677"/>
      <c r="D288" s="316"/>
      <c r="E288" s="316"/>
      <c r="F288" s="678"/>
      <c r="G288" s="316"/>
      <c r="H288" s="316"/>
      <c r="I288" s="316"/>
      <c r="J288" s="316"/>
    </row>
    <row r="289" spans="1:10" ht="14.25" customHeight="1">
      <c r="A289" s="316"/>
      <c r="B289" s="316"/>
      <c r="C289" s="677"/>
      <c r="D289" s="316"/>
      <c r="E289" s="316"/>
      <c r="F289" s="678"/>
      <c r="G289" s="316"/>
      <c r="H289" s="316"/>
      <c r="I289" s="316"/>
      <c r="J289" s="316"/>
    </row>
    <row r="290" spans="1:10" ht="14.25" customHeight="1">
      <c r="A290" s="316"/>
      <c r="B290" s="316"/>
      <c r="C290" s="677"/>
      <c r="D290" s="316"/>
      <c r="E290" s="316"/>
      <c r="F290" s="678"/>
      <c r="G290" s="316"/>
      <c r="H290" s="316"/>
      <c r="I290" s="316"/>
      <c r="J290" s="316"/>
    </row>
    <row r="291" spans="1:10" ht="14.25" customHeight="1">
      <c r="A291" s="316"/>
      <c r="B291" s="316"/>
      <c r="C291" s="677"/>
      <c r="D291" s="316"/>
      <c r="E291" s="316"/>
      <c r="F291" s="678"/>
      <c r="G291" s="316"/>
      <c r="H291" s="316"/>
      <c r="I291" s="316"/>
      <c r="J291" s="316"/>
    </row>
    <row r="292" spans="1:10" ht="14.25" customHeight="1">
      <c r="A292" s="316"/>
      <c r="B292" s="316"/>
      <c r="C292" s="677"/>
      <c r="D292" s="316"/>
      <c r="E292" s="316"/>
      <c r="F292" s="678"/>
      <c r="G292" s="316"/>
      <c r="H292" s="316"/>
      <c r="I292" s="316"/>
      <c r="J292" s="316"/>
    </row>
    <row r="293" spans="1:10" ht="14.25" customHeight="1">
      <c r="A293" s="316"/>
      <c r="B293" s="316"/>
      <c r="C293" s="677"/>
      <c r="D293" s="316"/>
      <c r="E293" s="316"/>
      <c r="F293" s="678"/>
      <c r="G293" s="316"/>
      <c r="H293" s="316"/>
      <c r="I293" s="316"/>
      <c r="J293" s="316"/>
    </row>
    <row r="294" spans="1:10" ht="14.25" customHeight="1">
      <c r="A294" s="316"/>
      <c r="B294" s="316"/>
      <c r="C294" s="677"/>
      <c r="D294" s="316"/>
      <c r="E294" s="316"/>
      <c r="F294" s="678"/>
      <c r="G294" s="316"/>
      <c r="H294" s="316"/>
      <c r="I294" s="316"/>
      <c r="J294" s="316"/>
    </row>
    <row r="295" spans="1:10" ht="14.25" customHeight="1">
      <c r="A295" s="316"/>
      <c r="B295" s="316"/>
      <c r="C295" s="677"/>
      <c r="D295" s="316"/>
      <c r="E295" s="316"/>
      <c r="F295" s="678"/>
      <c r="G295" s="316"/>
      <c r="H295" s="316"/>
      <c r="I295" s="316"/>
      <c r="J295" s="316"/>
    </row>
    <row r="296" spans="1:10" ht="14.25" customHeight="1">
      <c r="A296" s="316"/>
      <c r="B296" s="316"/>
      <c r="C296" s="677"/>
      <c r="D296" s="316"/>
      <c r="E296" s="316"/>
      <c r="F296" s="678"/>
      <c r="G296" s="316"/>
      <c r="H296" s="316"/>
      <c r="I296" s="316"/>
      <c r="J296" s="316"/>
    </row>
    <row r="297" spans="1:10" ht="14.25" customHeight="1">
      <c r="A297" s="316"/>
      <c r="B297" s="316"/>
      <c r="C297" s="677"/>
      <c r="D297" s="316"/>
      <c r="E297" s="316"/>
      <c r="F297" s="678"/>
      <c r="G297" s="316"/>
      <c r="H297" s="316"/>
      <c r="I297" s="316"/>
      <c r="J297" s="316"/>
    </row>
    <row r="298" spans="1:10" ht="14.25" customHeight="1">
      <c r="A298" s="316"/>
      <c r="B298" s="316"/>
      <c r="C298" s="677"/>
      <c r="D298" s="316"/>
      <c r="E298" s="316"/>
      <c r="F298" s="678"/>
      <c r="G298" s="316"/>
      <c r="H298" s="316"/>
      <c r="I298" s="316"/>
      <c r="J298" s="316"/>
    </row>
    <row r="299" spans="1:10" ht="14.25" customHeight="1">
      <c r="A299" s="316"/>
      <c r="B299" s="316"/>
      <c r="C299" s="677"/>
      <c r="D299" s="316"/>
      <c r="E299" s="316"/>
      <c r="F299" s="678"/>
      <c r="G299" s="316"/>
      <c r="H299" s="316"/>
      <c r="I299" s="316"/>
      <c r="J299" s="316"/>
    </row>
    <row r="300" spans="1:10" ht="14.25" customHeight="1">
      <c r="A300" s="316"/>
      <c r="B300" s="316"/>
      <c r="C300" s="677"/>
      <c r="D300" s="316"/>
      <c r="E300" s="316"/>
      <c r="F300" s="678"/>
      <c r="G300" s="316"/>
      <c r="H300" s="316"/>
      <c r="I300" s="316"/>
      <c r="J300" s="316"/>
    </row>
    <row r="301" spans="1:10" ht="14.25" customHeight="1">
      <c r="A301" s="316"/>
      <c r="B301" s="316"/>
      <c r="C301" s="677"/>
      <c r="D301" s="316"/>
      <c r="E301" s="316"/>
      <c r="F301" s="678"/>
      <c r="G301" s="316"/>
      <c r="H301" s="316"/>
      <c r="I301" s="316"/>
      <c r="J301" s="316"/>
    </row>
    <row r="302" spans="1:10" ht="14.25" customHeight="1">
      <c r="A302" s="316"/>
      <c r="B302" s="316"/>
      <c r="C302" s="677"/>
      <c r="D302" s="316"/>
      <c r="E302" s="316"/>
      <c r="F302" s="678"/>
      <c r="G302" s="316"/>
      <c r="H302" s="316"/>
      <c r="I302" s="316"/>
      <c r="J302" s="316"/>
    </row>
    <row r="303" spans="1:10" ht="14.25" customHeight="1">
      <c r="A303" s="316"/>
      <c r="B303" s="316"/>
      <c r="C303" s="677"/>
      <c r="D303" s="316"/>
      <c r="E303" s="316"/>
      <c r="F303" s="678"/>
      <c r="G303" s="316"/>
      <c r="H303" s="316"/>
      <c r="I303" s="316"/>
      <c r="J303" s="316"/>
    </row>
    <row r="304" spans="1:10" ht="14.25" customHeight="1">
      <c r="A304" s="316"/>
      <c r="B304" s="316"/>
      <c r="C304" s="677"/>
      <c r="D304" s="316"/>
      <c r="E304" s="316"/>
      <c r="F304" s="678"/>
      <c r="G304" s="316"/>
      <c r="H304" s="316"/>
      <c r="I304" s="316"/>
      <c r="J304" s="316"/>
    </row>
    <row r="305" spans="1:10" ht="14.25" customHeight="1">
      <c r="A305" s="316"/>
      <c r="B305" s="316"/>
      <c r="C305" s="677"/>
      <c r="D305" s="316"/>
      <c r="E305" s="316"/>
      <c r="F305" s="678"/>
      <c r="G305" s="316"/>
      <c r="H305" s="316"/>
      <c r="I305" s="316"/>
      <c r="J305" s="316"/>
    </row>
    <row r="306" spans="1:10" ht="14.25" customHeight="1">
      <c r="A306" s="316"/>
      <c r="B306" s="316"/>
      <c r="C306" s="677"/>
      <c r="D306" s="316"/>
      <c r="E306" s="316"/>
      <c r="F306" s="678"/>
      <c r="G306" s="316"/>
      <c r="H306" s="316"/>
      <c r="I306" s="316"/>
      <c r="J306" s="316"/>
    </row>
    <row r="307" spans="1:10" ht="14.25" customHeight="1">
      <c r="A307" s="316"/>
      <c r="B307" s="316"/>
      <c r="C307" s="677"/>
      <c r="D307" s="316"/>
      <c r="E307" s="316"/>
      <c r="F307" s="678"/>
      <c r="G307" s="316"/>
      <c r="H307" s="316"/>
      <c r="I307" s="316"/>
      <c r="J307" s="316"/>
    </row>
    <row r="308" spans="1:10" ht="14.25" customHeight="1">
      <c r="A308" s="316"/>
      <c r="B308" s="316"/>
      <c r="C308" s="677"/>
      <c r="D308" s="316"/>
      <c r="E308" s="316"/>
      <c r="F308" s="678"/>
      <c r="G308" s="316"/>
      <c r="H308" s="316"/>
      <c r="I308" s="316"/>
      <c r="J308" s="316"/>
    </row>
    <row r="309" spans="1:10" ht="14.25" customHeight="1">
      <c r="A309" s="316"/>
      <c r="B309" s="316"/>
      <c r="C309" s="677"/>
      <c r="D309" s="316"/>
      <c r="E309" s="316"/>
      <c r="F309" s="678"/>
      <c r="G309" s="316"/>
      <c r="H309" s="316"/>
      <c r="I309" s="316"/>
      <c r="J309" s="316"/>
    </row>
    <row r="310" spans="1:10" ht="14.25" customHeight="1">
      <c r="A310" s="316"/>
      <c r="B310" s="316"/>
      <c r="C310" s="677"/>
      <c r="D310" s="316"/>
      <c r="E310" s="316"/>
      <c r="F310" s="678"/>
      <c r="G310" s="316"/>
      <c r="H310" s="316"/>
      <c r="I310" s="316"/>
      <c r="J310" s="316"/>
    </row>
    <row r="311" spans="1:10" ht="14.25" customHeight="1">
      <c r="A311" s="316"/>
      <c r="B311" s="316"/>
      <c r="C311" s="677"/>
      <c r="D311" s="316"/>
      <c r="E311" s="316"/>
      <c r="F311" s="678"/>
      <c r="G311" s="316"/>
      <c r="H311" s="316"/>
      <c r="I311" s="316"/>
      <c r="J311" s="316"/>
    </row>
    <row r="312" spans="1:10" ht="14.25" customHeight="1">
      <c r="A312" s="316"/>
      <c r="B312" s="316"/>
      <c r="C312" s="677"/>
      <c r="D312" s="316"/>
      <c r="E312" s="316"/>
      <c r="F312" s="678"/>
      <c r="G312" s="316"/>
      <c r="H312" s="316"/>
      <c r="I312" s="316"/>
      <c r="J312" s="316"/>
    </row>
    <row r="313" spans="1:10" ht="14.25" customHeight="1">
      <c r="A313" s="316"/>
      <c r="B313" s="316"/>
      <c r="C313" s="677"/>
      <c r="D313" s="316"/>
      <c r="E313" s="316"/>
      <c r="F313" s="678"/>
      <c r="G313" s="316"/>
      <c r="H313" s="316"/>
      <c r="I313" s="316"/>
      <c r="J313" s="316"/>
    </row>
    <row r="314" spans="1:10" ht="14.25" customHeight="1">
      <c r="A314" s="316"/>
      <c r="B314" s="316"/>
      <c r="C314" s="677"/>
      <c r="D314" s="316"/>
      <c r="E314" s="316"/>
      <c r="F314" s="678"/>
      <c r="G314" s="316"/>
      <c r="H314" s="316"/>
      <c r="I314" s="316"/>
      <c r="J314" s="316"/>
    </row>
    <row r="315" spans="1:10" ht="14.25" customHeight="1">
      <c r="A315" s="316"/>
      <c r="B315" s="316"/>
      <c r="C315" s="677"/>
      <c r="D315" s="316"/>
      <c r="E315" s="316"/>
      <c r="F315" s="678"/>
      <c r="G315" s="316"/>
      <c r="H315" s="316"/>
      <c r="I315" s="316"/>
      <c r="J315" s="316"/>
    </row>
    <row r="316" spans="1:10" ht="14.25" customHeight="1">
      <c r="A316" s="316"/>
      <c r="B316" s="316"/>
      <c r="C316" s="677"/>
      <c r="D316" s="316"/>
      <c r="E316" s="316"/>
      <c r="F316" s="678"/>
      <c r="G316" s="316"/>
      <c r="H316" s="316"/>
      <c r="I316" s="316"/>
      <c r="J316" s="316"/>
    </row>
    <row r="317" spans="1:10" ht="14.25" customHeight="1">
      <c r="A317" s="316"/>
      <c r="B317" s="316"/>
      <c r="C317" s="677"/>
      <c r="D317" s="316"/>
      <c r="E317" s="316"/>
      <c r="F317" s="678"/>
      <c r="G317" s="316"/>
      <c r="H317" s="316"/>
      <c r="I317" s="316"/>
      <c r="J317" s="316"/>
    </row>
    <row r="318" spans="1:10" ht="14.25" customHeight="1">
      <c r="A318" s="316"/>
      <c r="B318" s="316"/>
      <c r="C318" s="677"/>
      <c r="D318" s="316"/>
      <c r="E318" s="316"/>
      <c r="F318" s="678"/>
      <c r="G318" s="316"/>
      <c r="H318" s="316"/>
      <c r="I318" s="316"/>
      <c r="J318" s="316"/>
    </row>
    <row r="319" spans="1:10" ht="14.25" customHeight="1">
      <c r="A319" s="316"/>
      <c r="B319" s="316"/>
      <c r="C319" s="677"/>
      <c r="D319" s="316"/>
      <c r="E319" s="316"/>
      <c r="F319" s="678"/>
      <c r="G319" s="316"/>
      <c r="H319" s="316"/>
      <c r="I319" s="316"/>
      <c r="J319" s="316"/>
    </row>
    <row r="320" spans="1:10" ht="14.25" customHeight="1">
      <c r="A320" s="316"/>
      <c r="B320" s="316"/>
      <c r="C320" s="677"/>
      <c r="D320" s="316"/>
      <c r="E320" s="316"/>
      <c r="F320" s="678"/>
      <c r="G320" s="316"/>
      <c r="H320" s="316"/>
      <c r="I320" s="316"/>
      <c r="J320" s="316"/>
    </row>
    <row r="321" spans="1:10" ht="14.25" customHeight="1">
      <c r="A321" s="316"/>
      <c r="B321" s="316"/>
      <c r="C321" s="677"/>
      <c r="D321" s="316"/>
      <c r="E321" s="316"/>
      <c r="F321" s="678"/>
      <c r="G321" s="316"/>
      <c r="H321" s="316"/>
      <c r="I321" s="316"/>
      <c r="J321" s="316"/>
    </row>
    <row r="322" spans="1:10" ht="14.25" customHeight="1">
      <c r="A322" s="316"/>
      <c r="B322" s="316"/>
      <c r="C322" s="677"/>
      <c r="D322" s="316"/>
      <c r="E322" s="316"/>
      <c r="F322" s="678"/>
      <c r="G322" s="316"/>
      <c r="H322" s="316"/>
      <c r="I322" s="316"/>
      <c r="J322" s="316"/>
    </row>
    <row r="323" spans="1:10" ht="14.25" customHeight="1">
      <c r="A323" s="316"/>
      <c r="B323" s="316"/>
      <c r="C323" s="677"/>
      <c r="D323" s="316"/>
      <c r="E323" s="316"/>
      <c r="F323" s="678"/>
      <c r="G323" s="316"/>
      <c r="H323" s="316"/>
      <c r="I323" s="316"/>
      <c r="J323" s="316"/>
    </row>
    <row r="324" spans="1:10" ht="14.25" customHeight="1">
      <c r="A324" s="316"/>
      <c r="B324" s="316"/>
      <c r="C324" s="677"/>
      <c r="D324" s="316"/>
      <c r="E324" s="316"/>
      <c r="F324" s="678"/>
      <c r="G324" s="316"/>
      <c r="H324" s="316"/>
      <c r="I324" s="316"/>
      <c r="J324" s="316"/>
    </row>
    <row r="325" spans="1:10" ht="14.25" customHeight="1">
      <c r="A325" s="316"/>
      <c r="B325" s="316"/>
      <c r="C325" s="677"/>
      <c r="D325" s="316"/>
      <c r="E325" s="316"/>
      <c r="F325" s="678"/>
      <c r="G325" s="316"/>
      <c r="H325" s="316"/>
      <c r="I325" s="316"/>
      <c r="J325" s="316"/>
    </row>
    <row r="326" spans="1:10" ht="14.25" customHeight="1">
      <c r="A326" s="316"/>
      <c r="B326" s="316"/>
      <c r="C326" s="677"/>
      <c r="D326" s="316"/>
      <c r="E326" s="316"/>
      <c r="F326" s="678"/>
      <c r="G326" s="316"/>
      <c r="H326" s="316"/>
      <c r="I326" s="316"/>
      <c r="J326" s="316"/>
    </row>
    <row r="327" spans="1:10" ht="14.25" customHeight="1">
      <c r="A327" s="316"/>
      <c r="B327" s="316"/>
      <c r="C327" s="677"/>
      <c r="D327" s="316"/>
      <c r="E327" s="316"/>
      <c r="F327" s="678"/>
      <c r="G327" s="316"/>
      <c r="H327" s="316"/>
      <c r="I327" s="316"/>
      <c r="J327" s="316"/>
    </row>
    <row r="328" spans="1:10" ht="14.25" customHeight="1">
      <c r="A328" s="316"/>
      <c r="B328" s="316"/>
      <c r="C328" s="677"/>
      <c r="D328" s="316"/>
      <c r="E328" s="316"/>
      <c r="F328" s="678"/>
      <c r="G328" s="316"/>
      <c r="H328" s="316"/>
      <c r="I328" s="316"/>
      <c r="J328" s="316"/>
    </row>
    <row r="329" spans="1:10" ht="14.25" customHeight="1">
      <c r="A329" s="316"/>
      <c r="B329" s="316"/>
      <c r="C329" s="677"/>
      <c r="D329" s="316"/>
      <c r="E329" s="316"/>
      <c r="F329" s="678"/>
      <c r="G329" s="316"/>
      <c r="H329" s="316"/>
      <c r="I329" s="316"/>
      <c r="J329" s="316"/>
    </row>
    <row r="330" spans="1:10" ht="14.25" customHeight="1">
      <c r="A330" s="316"/>
      <c r="B330" s="316"/>
      <c r="C330" s="677"/>
      <c r="D330" s="316"/>
      <c r="E330" s="316"/>
      <c r="F330" s="678"/>
      <c r="G330" s="316"/>
      <c r="H330" s="316"/>
      <c r="I330" s="316"/>
      <c r="J330" s="316"/>
    </row>
    <row r="331" spans="1:10" ht="14.25" customHeight="1">
      <c r="A331" s="316"/>
      <c r="B331" s="316"/>
      <c r="C331" s="677"/>
      <c r="D331" s="316"/>
      <c r="E331" s="316"/>
      <c r="F331" s="678"/>
      <c r="G331" s="316"/>
      <c r="H331" s="316"/>
      <c r="I331" s="316"/>
      <c r="J331" s="316"/>
    </row>
    <row r="332" spans="1:10" ht="14.25" customHeight="1">
      <c r="A332" s="316"/>
      <c r="B332" s="316"/>
      <c r="C332" s="677"/>
      <c r="D332" s="316"/>
      <c r="E332" s="316"/>
      <c r="F332" s="678"/>
      <c r="G332" s="316"/>
      <c r="H332" s="316"/>
      <c r="I332" s="316"/>
      <c r="J332" s="316"/>
    </row>
    <row r="333" spans="1:10" ht="14.25" customHeight="1">
      <c r="A333" s="316"/>
      <c r="B333" s="316"/>
      <c r="C333" s="677"/>
      <c r="D333" s="316"/>
      <c r="E333" s="316"/>
      <c r="F333" s="678"/>
      <c r="G333" s="316"/>
      <c r="H333" s="316"/>
      <c r="I333" s="316"/>
      <c r="J333" s="316"/>
    </row>
    <row r="334" spans="1:10" ht="14.25" customHeight="1">
      <c r="A334" s="316"/>
      <c r="B334" s="316"/>
      <c r="C334" s="677"/>
      <c r="D334" s="316"/>
      <c r="E334" s="316"/>
      <c r="F334" s="678"/>
      <c r="G334" s="316"/>
      <c r="H334" s="316"/>
      <c r="I334" s="316"/>
      <c r="J334" s="316"/>
    </row>
    <row r="335" spans="1:10" ht="14.25" customHeight="1">
      <c r="A335" s="316"/>
      <c r="B335" s="316"/>
      <c r="C335" s="677"/>
      <c r="D335" s="316"/>
      <c r="E335" s="316"/>
      <c r="F335" s="678"/>
      <c r="G335" s="316"/>
      <c r="H335" s="316"/>
      <c r="I335" s="316"/>
      <c r="J335" s="316"/>
    </row>
    <row r="336" spans="1:10" ht="14.25" customHeight="1">
      <c r="A336" s="316"/>
      <c r="B336" s="316"/>
      <c r="C336" s="677"/>
      <c r="D336" s="316"/>
      <c r="E336" s="316"/>
      <c r="F336" s="678"/>
      <c r="G336" s="316"/>
      <c r="H336" s="316"/>
      <c r="I336" s="316"/>
      <c r="J336" s="316"/>
    </row>
    <row r="337" spans="1:10" ht="14.25" customHeight="1">
      <c r="A337" s="316"/>
      <c r="B337" s="316"/>
      <c r="C337" s="677"/>
      <c r="D337" s="316"/>
      <c r="E337" s="316"/>
      <c r="F337" s="678"/>
      <c r="G337" s="316"/>
      <c r="H337" s="316"/>
      <c r="I337" s="316"/>
      <c r="J337" s="316"/>
    </row>
    <row r="338" spans="1:10" ht="14.25" customHeight="1">
      <c r="A338" s="316"/>
      <c r="B338" s="316"/>
      <c r="C338" s="677"/>
      <c r="D338" s="316"/>
      <c r="E338" s="316"/>
      <c r="F338" s="678"/>
      <c r="G338" s="316"/>
      <c r="H338" s="316"/>
      <c r="I338" s="316"/>
      <c r="J338" s="316"/>
    </row>
    <row r="339" spans="1:10" ht="14.25" customHeight="1">
      <c r="A339" s="316"/>
      <c r="B339" s="316"/>
      <c r="C339" s="677"/>
      <c r="D339" s="316"/>
      <c r="E339" s="316"/>
      <c r="F339" s="678"/>
      <c r="G339" s="316"/>
      <c r="H339" s="316"/>
      <c r="I339" s="316"/>
      <c r="J339" s="316"/>
    </row>
    <row r="340" spans="1:10" ht="14.25" customHeight="1">
      <c r="A340" s="316"/>
      <c r="B340" s="316"/>
      <c r="C340" s="677"/>
      <c r="D340" s="316"/>
      <c r="E340" s="316"/>
      <c r="F340" s="678"/>
      <c r="G340" s="316"/>
      <c r="H340" s="316"/>
      <c r="I340" s="316"/>
      <c r="J340" s="316"/>
    </row>
    <row r="341" spans="1:10" ht="14.25" customHeight="1">
      <c r="A341" s="316"/>
      <c r="B341" s="316"/>
      <c r="C341" s="677"/>
      <c r="D341" s="316"/>
      <c r="E341" s="316"/>
      <c r="F341" s="678"/>
      <c r="G341" s="316"/>
      <c r="H341" s="316"/>
      <c r="I341" s="316"/>
      <c r="J341" s="316"/>
    </row>
    <row r="342" spans="1:10" ht="14.25" customHeight="1">
      <c r="A342" s="316"/>
      <c r="B342" s="316"/>
      <c r="C342" s="677"/>
      <c r="D342" s="316"/>
      <c r="E342" s="316"/>
      <c r="F342" s="678"/>
      <c r="G342" s="316"/>
      <c r="H342" s="316"/>
      <c r="I342" s="316"/>
      <c r="J342" s="316"/>
    </row>
    <row r="343" spans="1:10" ht="14.25" customHeight="1">
      <c r="A343" s="316"/>
      <c r="B343" s="316"/>
      <c r="C343" s="677"/>
      <c r="D343" s="316"/>
      <c r="E343" s="316"/>
      <c r="F343" s="678"/>
      <c r="G343" s="316"/>
      <c r="H343" s="316"/>
      <c r="I343" s="316"/>
      <c r="J343" s="316"/>
    </row>
    <row r="344" spans="1:10" ht="14.25" customHeight="1">
      <c r="A344" s="316"/>
      <c r="B344" s="316"/>
      <c r="C344" s="677"/>
      <c r="D344" s="316"/>
      <c r="E344" s="316"/>
      <c r="F344" s="678"/>
      <c r="G344" s="316"/>
      <c r="H344" s="316"/>
      <c r="I344" s="316"/>
      <c r="J344" s="316"/>
    </row>
    <row r="345" spans="1:10" ht="14.25" customHeight="1">
      <c r="A345" s="316"/>
      <c r="B345" s="316"/>
      <c r="C345" s="677"/>
      <c r="D345" s="316"/>
      <c r="E345" s="316"/>
      <c r="F345" s="678"/>
      <c r="G345" s="316"/>
      <c r="H345" s="316"/>
      <c r="I345" s="316"/>
      <c r="J345" s="316"/>
    </row>
    <row r="346" spans="1:10" ht="14.25" customHeight="1">
      <c r="A346" s="316"/>
      <c r="B346" s="316"/>
      <c r="C346" s="677"/>
      <c r="D346" s="316"/>
      <c r="E346" s="316"/>
      <c r="F346" s="678"/>
      <c r="G346" s="316"/>
      <c r="H346" s="316"/>
      <c r="I346" s="316"/>
      <c r="J346" s="316"/>
    </row>
    <row r="347" spans="1:10" ht="14.25" customHeight="1">
      <c r="A347" s="316"/>
      <c r="B347" s="316"/>
      <c r="C347" s="677"/>
      <c r="D347" s="316"/>
      <c r="E347" s="316"/>
      <c r="F347" s="678"/>
      <c r="G347" s="316"/>
      <c r="H347" s="316"/>
      <c r="I347" s="316"/>
      <c r="J347" s="316"/>
    </row>
    <row r="348" spans="1:10" ht="14.25" customHeight="1">
      <c r="A348" s="316"/>
      <c r="B348" s="316"/>
      <c r="C348" s="677"/>
      <c r="D348" s="316"/>
      <c r="E348" s="316"/>
      <c r="F348" s="678"/>
      <c r="G348" s="316"/>
      <c r="H348" s="316"/>
      <c r="I348" s="316"/>
      <c r="J348" s="316"/>
    </row>
    <row r="349" spans="1:10" ht="14.25" customHeight="1">
      <c r="A349" s="316"/>
      <c r="B349" s="316"/>
      <c r="C349" s="677"/>
      <c r="D349" s="316"/>
      <c r="E349" s="316"/>
      <c r="F349" s="678"/>
      <c r="G349" s="316"/>
      <c r="H349" s="316"/>
      <c r="I349" s="316"/>
      <c r="J349" s="316"/>
    </row>
    <row r="350" spans="1:10" ht="14.25" customHeight="1">
      <c r="A350" s="316"/>
      <c r="B350" s="316"/>
      <c r="C350" s="677"/>
      <c r="D350" s="316"/>
      <c r="E350" s="316"/>
      <c r="F350" s="678"/>
      <c r="G350" s="316"/>
      <c r="H350" s="316"/>
      <c r="I350" s="316"/>
      <c r="J350" s="316"/>
    </row>
    <row r="351" spans="1:10" ht="14.25" customHeight="1">
      <c r="A351" s="316"/>
      <c r="B351" s="316"/>
      <c r="C351" s="677"/>
      <c r="D351" s="316"/>
      <c r="E351" s="316"/>
      <c r="F351" s="678"/>
      <c r="G351" s="316"/>
      <c r="H351" s="316"/>
      <c r="I351" s="316"/>
      <c r="J351" s="316"/>
    </row>
    <row r="352" spans="1:10" ht="14.25" customHeight="1">
      <c r="A352" s="316"/>
      <c r="B352" s="316"/>
      <c r="C352" s="677"/>
      <c r="D352" s="316"/>
      <c r="E352" s="316"/>
      <c r="F352" s="678"/>
      <c r="G352" s="316"/>
      <c r="H352" s="316"/>
      <c r="I352" s="316"/>
      <c r="J352" s="316"/>
    </row>
    <row r="353" spans="1:10" ht="14.25" customHeight="1">
      <c r="A353" s="316"/>
      <c r="B353" s="316"/>
      <c r="C353" s="677"/>
      <c r="D353" s="316"/>
      <c r="E353" s="316"/>
      <c r="F353" s="678"/>
      <c r="G353" s="316"/>
      <c r="H353" s="316"/>
      <c r="I353" s="316"/>
      <c r="J353" s="316"/>
    </row>
    <row r="354" spans="1:10" ht="14.25" customHeight="1">
      <c r="A354" s="316"/>
      <c r="B354" s="316"/>
      <c r="C354" s="677"/>
      <c r="D354" s="316"/>
      <c r="E354" s="316"/>
      <c r="F354" s="678"/>
      <c r="G354" s="316"/>
      <c r="H354" s="316"/>
      <c r="I354" s="316"/>
      <c r="J354" s="316"/>
    </row>
    <row r="355" spans="1:10" ht="14.25" customHeight="1">
      <c r="A355" s="316"/>
      <c r="B355" s="316"/>
      <c r="C355" s="677"/>
      <c r="D355" s="316"/>
      <c r="E355" s="316"/>
      <c r="F355" s="678"/>
      <c r="G355" s="316"/>
      <c r="H355" s="316"/>
      <c r="I355" s="316"/>
      <c r="J355" s="316"/>
    </row>
    <row r="356" spans="1:10" ht="14.25" customHeight="1">
      <c r="A356" s="316"/>
      <c r="B356" s="316"/>
      <c r="C356" s="677"/>
      <c r="D356" s="316"/>
      <c r="E356" s="316"/>
      <c r="F356" s="678"/>
      <c r="G356" s="316"/>
      <c r="H356" s="316"/>
      <c r="I356" s="316"/>
      <c r="J356" s="316"/>
    </row>
    <row r="357" spans="1:10" ht="14.25" customHeight="1">
      <c r="A357" s="316"/>
      <c r="B357" s="316"/>
      <c r="C357" s="677"/>
      <c r="D357" s="316"/>
      <c r="E357" s="316"/>
      <c r="F357" s="678"/>
      <c r="G357" s="316"/>
      <c r="H357" s="316"/>
      <c r="I357" s="316"/>
      <c r="J357" s="316"/>
    </row>
    <row r="358" spans="1:10" ht="14.25" customHeight="1">
      <c r="A358" s="316"/>
      <c r="B358" s="316"/>
      <c r="C358" s="677"/>
      <c r="D358" s="316"/>
      <c r="E358" s="316"/>
      <c r="F358" s="678"/>
      <c r="G358" s="316"/>
      <c r="H358" s="316"/>
      <c r="I358" s="316"/>
      <c r="J358" s="316"/>
    </row>
    <row r="359" spans="1:10" ht="14.25" customHeight="1">
      <c r="A359" s="316"/>
      <c r="B359" s="316"/>
      <c r="C359" s="677"/>
      <c r="D359" s="316"/>
      <c r="E359" s="316"/>
      <c r="F359" s="678"/>
      <c r="G359" s="316"/>
      <c r="H359" s="316"/>
      <c r="I359" s="316"/>
      <c r="J359" s="316"/>
    </row>
    <row r="360" spans="1:10" ht="14.25" customHeight="1">
      <c r="A360" s="316"/>
      <c r="B360" s="316"/>
      <c r="C360" s="677"/>
      <c r="D360" s="316"/>
      <c r="E360" s="316"/>
      <c r="F360" s="678"/>
      <c r="G360" s="316"/>
      <c r="H360" s="316"/>
      <c r="I360" s="316"/>
      <c r="J360" s="316"/>
    </row>
    <row r="361" spans="1:10" ht="14.25" customHeight="1">
      <c r="A361" s="316"/>
      <c r="B361" s="316"/>
      <c r="C361" s="677"/>
      <c r="D361" s="316"/>
      <c r="E361" s="316"/>
      <c r="F361" s="678"/>
      <c r="G361" s="316"/>
      <c r="H361" s="316"/>
      <c r="I361" s="316"/>
      <c r="J361" s="316"/>
    </row>
    <row r="362" spans="1:10" ht="14.25" customHeight="1">
      <c r="A362" s="316"/>
      <c r="B362" s="316"/>
      <c r="C362" s="677"/>
      <c r="D362" s="316"/>
      <c r="E362" s="316"/>
      <c r="F362" s="678"/>
      <c r="G362" s="316"/>
      <c r="H362" s="316"/>
      <c r="I362" s="316"/>
      <c r="J362" s="316"/>
    </row>
    <row r="363" spans="1:10" ht="14.25" customHeight="1">
      <c r="A363" s="316"/>
      <c r="B363" s="316"/>
      <c r="C363" s="677"/>
      <c r="D363" s="316"/>
      <c r="E363" s="316"/>
      <c r="F363" s="678"/>
      <c r="G363" s="316"/>
      <c r="H363" s="316"/>
      <c r="I363" s="316"/>
      <c r="J363" s="316"/>
    </row>
    <row r="364" spans="1:10" ht="14.25" customHeight="1">
      <c r="A364" s="316"/>
      <c r="B364" s="316"/>
      <c r="C364" s="677"/>
      <c r="D364" s="316"/>
      <c r="E364" s="316"/>
      <c r="F364" s="678"/>
      <c r="G364" s="316"/>
      <c r="H364" s="316"/>
      <c r="I364" s="316"/>
      <c r="J364" s="316"/>
    </row>
    <row r="365" spans="1:10" ht="14.25" customHeight="1">
      <c r="A365" s="316"/>
      <c r="B365" s="316"/>
      <c r="C365" s="677"/>
      <c r="D365" s="316"/>
      <c r="E365" s="316"/>
      <c r="F365" s="678"/>
      <c r="G365" s="316"/>
      <c r="H365" s="316"/>
      <c r="I365" s="316"/>
      <c r="J365" s="316"/>
    </row>
    <row r="366" spans="1:10" ht="14.25" customHeight="1">
      <c r="A366" s="316"/>
      <c r="B366" s="316"/>
      <c r="C366" s="677"/>
      <c r="D366" s="316"/>
      <c r="E366" s="316"/>
      <c r="F366" s="678"/>
      <c r="G366" s="316"/>
      <c r="H366" s="316"/>
      <c r="I366" s="316"/>
      <c r="J366" s="316"/>
    </row>
    <row r="367" spans="1:10" ht="14.25" customHeight="1">
      <c r="A367" s="316"/>
      <c r="B367" s="316"/>
      <c r="C367" s="677"/>
      <c r="D367" s="316"/>
      <c r="E367" s="316"/>
      <c r="F367" s="678"/>
      <c r="G367" s="316"/>
      <c r="H367" s="316"/>
      <c r="I367" s="316"/>
      <c r="J367" s="316"/>
    </row>
    <row r="368" spans="1:10" ht="14.25" customHeight="1">
      <c r="A368" s="316"/>
      <c r="B368" s="316"/>
      <c r="C368" s="677"/>
      <c r="D368" s="316"/>
      <c r="E368" s="316"/>
      <c r="F368" s="678"/>
      <c r="G368" s="316"/>
      <c r="H368" s="316"/>
      <c r="I368" s="316"/>
      <c r="J368" s="316"/>
    </row>
    <row r="369" spans="1:10" ht="14.25" customHeight="1">
      <c r="A369" s="316"/>
      <c r="B369" s="316"/>
      <c r="C369" s="677"/>
      <c r="D369" s="316"/>
      <c r="E369" s="316"/>
      <c r="F369" s="678"/>
      <c r="G369" s="316"/>
      <c r="H369" s="316"/>
      <c r="I369" s="316"/>
      <c r="J369" s="316"/>
    </row>
    <row r="370" spans="1:10" ht="14.25" customHeight="1">
      <c r="A370" s="316"/>
      <c r="B370" s="316"/>
      <c r="C370" s="677"/>
      <c r="D370" s="316"/>
      <c r="E370" s="316"/>
      <c r="F370" s="678"/>
      <c r="G370" s="316"/>
      <c r="H370" s="316"/>
      <c r="I370" s="316"/>
      <c r="J370" s="316"/>
    </row>
    <row r="371" spans="1:10" ht="14.25" customHeight="1">
      <c r="A371" s="316"/>
      <c r="B371" s="316"/>
      <c r="C371" s="677"/>
      <c r="D371" s="316"/>
      <c r="E371" s="316"/>
      <c r="F371" s="678"/>
      <c r="G371" s="316"/>
      <c r="H371" s="316"/>
      <c r="I371" s="316"/>
      <c r="J371" s="316"/>
    </row>
    <row r="372" spans="1:10" ht="14.25" customHeight="1">
      <c r="A372" s="316"/>
      <c r="B372" s="316"/>
      <c r="C372" s="677"/>
      <c r="D372" s="316"/>
      <c r="E372" s="316"/>
      <c r="F372" s="678"/>
      <c r="G372" s="316"/>
      <c r="H372" s="316"/>
      <c r="I372" s="316"/>
      <c r="J372" s="316"/>
    </row>
    <row r="373" spans="1:10" ht="14.25" customHeight="1">
      <c r="A373" s="316"/>
      <c r="B373" s="316"/>
      <c r="C373" s="677"/>
      <c r="D373" s="316"/>
      <c r="E373" s="316"/>
      <c r="F373" s="678"/>
      <c r="G373" s="316"/>
      <c r="H373" s="316"/>
      <c r="I373" s="316"/>
      <c r="J373" s="316"/>
    </row>
    <row r="374" spans="1:10" ht="14.25" customHeight="1">
      <c r="A374" s="316"/>
      <c r="B374" s="316"/>
      <c r="C374" s="677"/>
      <c r="D374" s="316"/>
      <c r="E374" s="316"/>
      <c r="F374" s="678"/>
      <c r="G374" s="316"/>
      <c r="H374" s="316"/>
      <c r="I374" s="316"/>
      <c r="J374" s="316"/>
    </row>
    <row r="375" spans="1:10" ht="14.25" customHeight="1">
      <c r="A375" s="316"/>
      <c r="B375" s="316"/>
      <c r="C375" s="677"/>
      <c r="D375" s="316"/>
      <c r="E375" s="316"/>
      <c r="F375" s="678"/>
      <c r="G375" s="316"/>
      <c r="H375" s="316"/>
      <c r="I375" s="316"/>
      <c r="J375" s="316"/>
    </row>
    <row r="376" spans="1:10" ht="14.25" customHeight="1">
      <c r="A376" s="316"/>
      <c r="B376" s="316"/>
      <c r="C376" s="677"/>
      <c r="D376" s="316"/>
      <c r="E376" s="316"/>
      <c r="F376" s="678"/>
      <c r="G376" s="316"/>
      <c r="H376" s="316"/>
      <c r="I376" s="316"/>
      <c r="J376" s="316"/>
    </row>
    <row r="377" spans="1:10" ht="14.25" customHeight="1">
      <c r="A377" s="316"/>
      <c r="B377" s="316"/>
      <c r="C377" s="677"/>
      <c r="D377" s="316"/>
      <c r="E377" s="316"/>
      <c r="F377" s="678"/>
      <c r="G377" s="316"/>
      <c r="H377" s="316"/>
      <c r="I377" s="316"/>
      <c r="J377" s="316"/>
    </row>
    <row r="378" spans="1:10" ht="14.25" customHeight="1">
      <c r="A378" s="316"/>
      <c r="B378" s="316"/>
      <c r="C378" s="677"/>
      <c r="D378" s="316"/>
      <c r="E378" s="316"/>
      <c r="F378" s="678"/>
      <c r="G378" s="316"/>
      <c r="H378" s="316"/>
      <c r="I378" s="316"/>
      <c r="J378" s="316"/>
    </row>
    <row r="379" spans="1:10" ht="14.25" customHeight="1">
      <c r="A379" s="316"/>
      <c r="B379" s="316"/>
      <c r="C379" s="677"/>
      <c r="D379" s="316"/>
      <c r="E379" s="316"/>
      <c r="F379" s="678"/>
      <c r="G379" s="316"/>
      <c r="H379" s="316"/>
      <c r="I379" s="316"/>
      <c r="J379" s="316"/>
    </row>
    <row r="380" spans="1:10" ht="14.25" customHeight="1">
      <c r="A380" s="316"/>
      <c r="B380" s="316"/>
      <c r="C380" s="677"/>
      <c r="D380" s="316"/>
      <c r="E380" s="316"/>
      <c r="F380" s="678"/>
      <c r="G380" s="316"/>
      <c r="H380" s="316"/>
      <c r="I380" s="316"/>
      <c r="J380" s="316"/>
    </row>
    <row r="381" spans="1:10" ht="14.25" customHeight="1">
      <c r="A381" s="316"/>
      <c r="B381" s="316"/>
      <c r="C381" s="677"/>
      <c r="D381" s="316"/>
      <c r="E381" s="316"/>
      <c r="F381" s="678"/>
      <c r="G381" s="316"/>
      <c r="H381" s="316"/>
      <c r="I381" s="316"/>
      <c r="J381" s="316"/>
    </row>
    <row r="382" spans="1:10" ht="14.25" customHeight="1">
      <c r="A382" s="316"/>
      <c r="B382" s="316"/>
      <c r="C382" s="677"/>
      <c r="D382" s="316"/>
      <c r="E382" s="316"/>
      <c r="F382" s="678"/>
      <c r="G382" s="316"/>
      <c r="H382" s="316"/>
      <c r="I382" s="316"/>
      <c r="J382" s="316"/>
    </row>
    <row r="383" spans="1:10" ht="14.25" customHeight="1">
      <c r="A383" s="316"/>
      <c r="B383" s="316"/>
      <c r="C383" s="677"/>
      <c r="D383" s="316"/>
      <c r="E383" s="316"/>
      <c r="F383" s="678"/>
      <c r="G383" s="316"/>
      <c r="H383" s="316"/>
      <c r="I383" s="316"/>
      <c r="J383" s="316"/>
    </row>
    <row r="384" spans="1:10" ht="14.25" customHeight="1">
      <c r="A384" s="316"/>
      <c r="B384" s="316"/>
      <c r="C384" s="677"/>
      <c r="D384" s="316"/>
      <c r="E384" s="316"/>
      <c r="F384" s="678"/>
      <c r="G384" s="316"/>
      <c r="H384" s="316"/>
      <c r="I384" s="316"/>
      <c r="J384" s="316"/>
    </row>
    <row r="385" spans="1:10" ht="14.25" customHeight="1">
      <c r="A385" s="316"/>
      <c r="B385" s="316"/>
      <c r="C385" s="677"/>
      <c r="D385" s="316"/>
      <c r="E385" s="316"/>
      <c r="F385" s="678"/>
      <c r="G385" s="316"/>
      <c r="H385" s="316"/>
      <c r="I385" s="316"/>
      <c r="J385" s="316"/>
    </row>
    <row r="386" spans="1:10" ht="14.25" customHeight="1">
      <c r="A386" s="316"/>
      <c r="B386" s="316"/>
      <c r="C386" s="677"/>
      <c r="D386" s="316"/>
      <c r="E386" s="316"/>
      <c r="F386" s="678"/>
      <c r="G386" s="316"/>
      <c r="H386" s="316"/>
      <c r="I386" s="316"/>
      <c r="J386" s="316"/>
    </row>
    <row r="387" spans="1:10" ht="14.25" customHeight="1">
      <c r="A387" s="316"/>
      <c r="B387" s="316"/>
      <c r="C387" s="677"/>
      <c r="D387" s="316"/>
      <c r="E387" s="316"/>
      <c r="F387" s="678"/>
      <c r="G387" s="316"/>
      <c r="H387" s="316"/>
      <c r="I387" s="316"/>
      <c r="J387" s="316"/>
    </row>
    <row r="388" spans="1:10" ht="14.25" customHeight="1">
      <c r="A388" s="316"/>
      <c r="B388" s="316"/>
      <c r="C388" s="677"/>
      <c r="D388" s="316"/>
      <c r="E388" s="316"/>
      <c r="F388" s="678"/>
      <c r="G388" s="316"/>
      <c r="H388" s="316"/>
      <c r="I388" s="316"/>
      <c r="J388" s="316"/>
    </row>
    <row r="389" spans="1:10" ht="14.25" customHeight="1">
      <c r="A389" s="316"/>
      <c r="B389" s="316"/>
      <c r="C389" s="677"/>
      <c r="D389" s="316"/>
      <c r="E389" s="316"/>
      <c r="F389" s="678"/>
      <c r="G389" s="316"/>
      <c r="H389" s="316"/>
      <c r="I389" s="316"/>
      <c r="J389" s="316"/>
    </row>
    <row r="390" spans="1:10" ht="14.25" customHeight="1">
      <c r="A390" s="316"/>
      <c r="B390" s="316"/>
      <c r="C390" s="677"/>
      <c r="D390" s="316"/>
      <c r="E390" s="316"/>
      <c r="F390" s="678"/>
      <c r="G390" s="316"/>
      <c r="H390" s="316"/>
      <c r="I390" s="316"/>
      <c r="J390" s="316"/>
    </row>
    <row r="391" spans="1:10" ht="14.25" customHeight="1">
      <c r="A391" s="316"/>
      <c r="B391" s="316"/>
      <c r="C391" s="677"/>
      <c r="D391" s="316"/>
      <c r="E391" s="316"/>
      <c r="F391" s="678"/>
      <c r="G391" s="316"/>
      <c r="H391" s="316"/>
      <c r="I391" s="316"/>
      <c r="J391" s="316"/>
    </row>
    <row r="392" spans="1:10" ht="14.25" customHeight="1">
      <c r="A392" s="316"/>
      <c r="B392" s="316"/>
      <c r="C392" s="677"/>
      <c r="D392" s="316"/>
      <c r="E392" s="316"/>
      <c r="F392" s="678"/>
      <c r="G392" s="316"/>
      <c r="H392" s="316"/>
      <c r="I392" s="316"/>
      <c r="J392" s="316"/>
    </row>
    <row r="393" spans="1:10" ht="14.25" customHeight="1">
      <c r="A393" s="316"/>
      <c r="B393" s="316"/>
      <c r="C393" s="677"/>
      <c r="D393" s="316"/>
      <c r="E393" s="316"/>
      <c r="F393" s="678"/>
      <c r="G393" s="316"/>
      <c r="H393" s="316"/>
      <c r="I393" s="316"/>
      <c r="J393" s="316"/>
    </row>
    <row r="394" spans="1:10" ht="14.25" customHeight="1">
      <c r="A394" s="316"/>
      <c r="B394" s="316"/>
      <c r="C394" s="677"/>
      <c r="D394" s="316"/>
      <c r="E394" s="316"/>
      <c r="F394" s="678"/>
      <c r="G394" s="316"/>
      <c r="H394" s="316"/>
      <c r="I394" s="316"/>
      <c r="J394" s="316"/>
    </row>
    <row r="395" spans="1:10" ht="14.25" customHeight="1">
      <c r="A395" s="316"/>
      <c r="B395" s="316"/>
      <c r="C395" s="677"/>
      <c r="D395" s="316"/>
      <c r="E395" s="316"/>
      <c r="F395" s="678"/>
      <c r="G395" s="316"/>
      <c r="H395" s="316"/>
      <c r="I395" s="316"/>
      <c r="J395" s="316"/>
    </row>
    <row r="396" spans="1:10" ht="14.25" customHeight="1">
      <c r="A396" s="316"/>
      <c r="B396" s="316"/>
      <c r="C396" s="677"/>
      <c r="D396" s="316"/>
      <c r="E396" s="316"/>
      <c r="F396" s="678"/>
      <c r="G396" s="316"/>
      <c r="H396" s="316"/>
      <c r="I396" s="316"/>
      <c r="J396" s="316"/>
    </row>
    <row r="397" spans="1:10" ht="14.25" customHeight="1">
      <c r="A397" s="316"/>
      <c r="B397" s="316"/>
      <c r="C397" s="677"/>
      <c r="D397" s="316"/>
      <c r="E397" s="316"/>
      <c r="F397" s="678"/>
      <c r="G397" s="316"/>
      <c r="H397" s="316"/>
      <c r="I397" s="316"/>
      <c r="J397" s="316"/>
    </row>
    <row r="398" spans="1:10" ht="14.25" customHeight="1">
      <c r="A398" s="316"/>
      <c r="B398" s="316"/>
      <c r="C398" s="677"/>
      <c r="D398" s="316"/>
      <c r="E398" s="316"/>
      <c r="F398" s="678"/>
      <c r="G398" s="316"/>
      <c r="H398" s="316"/>
      <c r="I398" s="316"/>
      <c r="J398" s="316"/>
    </row>
    <row r="399" spans="1:10" ht="14.25" customHeight="1">
      <c r="A399" s="316"/>
      <c r="B399" s="316"/>
      <c r="C399" s="677"/>
      <c r="D399" s="316"/>
      <c r="E399" s="316"/>
      <c r="F399" s="678"/>
      <c r="G399" s="316"/>
      <c r="H399" s="316"/>
      <c r="I399" s="316"/>
      <c r="J399" s="316"/>
    </row>
    <row r="400" spans="1:10" ht="14.25" customHeight="1">
      <c r="A400" s="316"/>
      <c r="B400" s="316"/>
      <c r="C400" s="677"/>
      <c r="D400" s="316"/>
      <c r="E400" s="316"/>
      <c r="F400" s="678"/>
      <c r="G400" s="316"/>
      <c r="H400" s="316"/>
      <c r="I400" s="316"/>
      <c r="J400" s="316"/>
    </row>
    <row r="401" spans="1:10" ht="14.25" customHeight="1">
      <c r="A401" s="316"/>
      <c r="B401" s="316"/>
      <c r="C401" s="677"/>
      <c r="D401" s="316"/>
      <c r="E401" s="316"/>
      <c r="F401" s="678"/>
      <c r="G401" s="316"/>
      <c r="H401" s="316"/>
      <c r="I401" s="316"/>
      <c r="J401" s="316"/>
    </row>
    <row r="402" spans="1:10" ht="14.25" customHeight="1">
      <c r="A402" s="316"/>
      <c r="B402" s="316"/>
      <c r="C402" s="677"/>
      <c r="D402" s="316"/>
      <c r="E402" s="316"/>
      <c r="F402" s="678"/>
      <c r="G402" s="316"/>
      <c r="H402" s="316"/>
      <c r="I402" s="316"/>
      <c r="J402" s="316"/>
    </row>
    <row r="403" spans="1:10" ht="14.25" customHeight="1">
      <c r="A403" s="316"/>
      <c r="B403" s="316"/>
      <c r="C403" s="677"/>
      <c r="D403" s="316"/>
      <c r="E403" s="316"/>
      <c r="F403" s="678"/>
      <c r="G403" s="316"/>
      <c r="H403" s="316"/>
      <c r="I403" s="316"/>
      <c r="J403" s="316"/>
    </row>
    <row r="404" spans="1:10" ht="14.25" customHeight="1">
      <c r="A404" s="316"/>
      <c r="B404" s="316"/>
      <c r="C404" s="677"/>
      <c r="D404" s="316"/>
      <c r="E404" s="316"/>
      <c r="F404" s="678"/>
      <c r="G404" s="316"/>
      <c r="H404" s="316"/>
      <c r="I404" s="316"/>
      <c r="J404" s="316"/>
    </row>
    <row r="405" spans="1:10" ht="14.25" customHeight="1">
      <c r="A405" s="316"/>
      <c r="B405" s="316"/>
      <c r="C405" s="677"/>
      <c r="D405" s="316"/>
      <c r="E405" s="316"/>
      <c r="F405" s="678"/>
      <c r="G405" s="316"/>
      <c r="H405" s="316"/>
      <c r="I405" s="316"/>
      <c r="J405" s="316"/>
    </row>
    <row r="406" spans="1:10" ht="14.25" customHeight="1">
      <c r="A406" s="316"/>
      <c r="B406" s="316"/>
      <c r="C406" s="677"/>
      <c r="D406" s="316"/>
      <c r="E406" s="316"/>
      <c r="F406" s="678"/>
      <c r="G406" s="316"/>
      <c r="H406" s="316"/>
      <c r="I406" s="316"/>
      <c r="J406" s="316"/>
    </row>
    <row r="407" spans="1:10" ht="14.25" customHeight="1">
      <c r="A407" s="316"/>
      <c r="B407" s="316"/>
      <c r="C407" s="677"/>
      <c r="D407" s="316"/>
      <c r="E407" s="316"/>
      <c r="F407" s="678"/>
      <c r="G407" s="316"/>
      <c r="H407" s="316"/>
      <c r="I407" s="316"/>
      <c r="J407" s="316"/>
    </row>
    <row r="408" spans="1:10" ht="14.25" customHeight="1">
      <c r="A408" s="316"/>
      <c r="B408" s="316"/>
      <c r="C408" s="677"/>
      <c r="D408" s="316"/>
      <c r="E408" s="316"/>
      <c r="F408" s="678"/>
      <c r="G408" s="316"/>
      <c r="H408" s="316"/>
      <c r="I408" s="316"/>
      <c r="J408" s="316"/>
    </row>
    <row r="409" spans="1:10" ht="14.25" customHeight="1">
      <c r="A409" s="316"/>
      <c r="B409" s="316"/>
      <c r="C409" s="677"/>
      <c r="D409" s="316"/>
      <c r="E409" s="316"/>
      <c r="F409" s="678"/>
      <c r="G409" s="316"/>
      <c r="H409" s="316"/>
      <c r="I409" s="316"/>
      <c r="J409" s="316"/>
    </row>
    <row r="410" spans="1:10" ht="14.25" customHeight="1">
      <c r="A410" s="316"/>
      <c r="B410" s="316"/>
      <c r="C410" s="677"/>
      <c r="D410" s="316"/>
      <c r="E410" s="316"/>
      <c r="F410" s="678"/>
      <c r="G410" s="316"/>
      <c r="H410" s="316"/>
      <c r="I410" s="316"/>
      <c r="J410" s="316"/>
    </row>
    <row r="411" spans="1:10" ht="14.25" customHeight="1">
      <c r="A411" s="316"/>
      <c r="B411" s="316"/>
      <c r="C411" s="677"/>
      <c r="D411" s="316"/>
      <c r="E411" s="316"/>
      <c r="F411" s="678"/>
      <c r="G411" s="316"/>
      <c r="H411" s="316"/>
      <c r="I411" s="316"/>
      <c r="J411" s="316"/>
    </row>
    <row r="412" spans="1:10" ht="14.25" customHeight="1">
      <c r="A412" s="316"/>
      <c r="B412" s="316"/>
      <c r="C412" s="677"/>
      <c r="D412" s="316"/>
      <c r="E412" s="316"/>
      <c r="F412" s="678"/>
      <c r="G412" s="316"/>
      <c r="H412" s="316"/>
      <c r="I412" s="316"/>
      <c r="J412" s="316"/>
    </row>
    <row r="413" spans="1:10" ht="14.25" customHeight="1">
      <c r="A413" s="316"/>
      <c r="B413" s="316"/>
      <c r="C413" s="677"/>
      <c r="D413" s="316"/>
      <c r="E413" s="316"/>
      <c r="F413" s="678"/>
      <c r="G413" s="316"/>
      <c r="H413" s="316"/>
      <c r="I413" s="316"/>
      <c r="J413" s="316"/>
    </row>
    <row r="414" spans="1:10" ht="14.25" customHeight="1">
      <c r="A414" s="316"/>
      <c r="B414" s="316"/>
      <c r="C414" s="677"/>
      <c r="D414" s="316"/>
      <c r="E414" s="316"/>
      <c r="F414" s="678"/>
      <c r="G414" s="316"/>
      <c r="H414" s="316"/>
      <c r="I414" s="316"/>
      <c r="J414" s="316"/>
    </row>
    <row r="415" spans="1:10" ht="14.25" customHeight="1">
      <c r="A415" s="316"/>
      <c r="B415" s="316"/>
      <c r="C415" s="677"/>
      <c r="D415" s="316"/>
      <c r="E415" s="316"/>
      <c r="F415" s="678"/>
      <c r="G415" s="316"/>
      <c r="H415" s="316"/>
      <c r="I415" s="316"/>
      <c r="J415" s="316"/>
    </row>
    <row r="416" spans="1:10" ht="14.25" customHeight="1">
      <c r="A416" s="316"/>
      <c r="B416" s="316"/>
      <c r="C416" s="677"/>
      <c r="D416" s="316"/>
      <c r="E416" s="316"/>
      <c r="F416" s="678"/>
      <c r="G416" s="316"/>
      <c r="H416" s="316"/>
      <c r="I416" s="316"/>
      <c r="J416" s="316"/>
    </row>
    <row r="417" spans="1:10" ht="14.25" customHeight="1">
      <c r="A417" s="316"/>
      <c r="B417" s="316"/>
      <c r="C417" s="677"/>
      <c r="D417" s="316"/>
      <c r="E417" s="316"/>
      <c r="F417" s="678"/>
      <c r="G417" s="316"/>
      <c r="H417" s="316"/>
      <c r="I417" s="316"/>
      <c r="J417" s="316"/>
    </row>
    <row r="418" spans="1:10" ht="14.25" customHeight="1">
      <c r="A418" s="316"/>
      <c r="B418" s="316"/>
      <c r="C418" s="677"/>
      <c r="D418" s="316"/>
      <c r="E418" s="316"/>
      <c r="F418" s="678"/>
      <c r="G418" s="316"/>
      <c r="H418" s="316"/>
      <c r="I418" s="316"/>
      <c r="J418" s="316"/>
    </row>
    <row r="419" spans="1:10" ht="14.25" customHeight="1">
      <c r="A419" s="316"/>
      <c r="B419" s="316"/>
      <c r="C419" s="677"/>
      <c r="D419" s="316"/>
      <c r="E419" s="316"/>
      <c r="F419" s="678"/>
      <c r="G419" s="316"/>
      <c r="H419" s="316"/>
      <c r="I419" s="316"/>
      <c r="J419" s="316"/>
    </row>
    <row r="420" spans="1:10" ht="14.25" customHeight="1">
      <c r="A420" s="316"/>
      <c r="B420" s="316"/>
      <c r="C420" s="677"/>
      <c r="D420" s="316"/>
      <c r="E420" s="316"/>
      <c r="F420" s="678"/>
      <c r="G420" s="316"/>
      <c r="H420" s="316"/>
      <c r="I420" s="316"/>
      <c r="J420" s="316"/>
    </row>
    <row r="421" spans="1:10" ht="14.25" customHeight="1">
      <c r="A421" s="316"/>
      <c r="B421" s="316"/>
      <c r="C421" s="677"/>
      <c r="D421" s="316"/>
      <c r="E421" s="316"/>
      <c r="F421" s="678"/>
      <c r="G421" s="316"/>
      <c r="H421" s="316"/>
      <c r="I421" s="316"/>
      <c r="J421" s="316"/>
    </row>
    <row r="422" spans="1:10" ht="14.25" customHeight="1">
      <c r="A422" s="316"/>
      <c r="B422" s="316"/>
      <c r="C422" s="677"/>
      <c r="D422" s="316"/>
      <c r="E422" s="316"/>
      <c r="F422" s="678"/>
      <c r="G422" s="316"/>
      <c r="H422" s="316"/>
      <c r="I422" s="316"/>
      <c r="J422" s="316"/>
    </row>
    <row r="423" spans="1:10" ht="14.25" customHeight="1">
      <c r="A423" s="316"/>
      <c r="B423" s="316"/>
      <c r="C423" s="677"/>
      <c r="D423" s="316"/>
      <c r="E423" s="316"/>
      <c r="F423" s="678"/>
      <c r="G423" s="316"/>
      <c r="H423" s="316"/>
      <c r="I423" s="316"/>
      <c r="J423" s="316"/>
    </row>
    <row r="424" spans="1:10" ht="14.25" customHeight="1">
      <c r="A424" s="316"/>
      <c r="B424" s="316"/>
      <c r="C424" s="677"/>
      <c r="D424" s="316"/>
      <c r="E424" s="316"/>
      <c r="F424" s="678"/>
      <c r="G424" s="316"/>
      <c r="H424" s="316"/>
      <c r="I424" s="316"/>
      <c r="J424" s="316"/>
    </row>
    <row r="425" spans="1:10" ht="14.25" customHeight="1">
      <c r="A425" s="316"/>
      <c r="B425" s="316"/>
      <c r="C425" s="677"/>
      <c r="D425" s="316"/>
      <c r="E425" s="316"/>
      <c r="F425" s="678"/>
      <c r="G425" s="316"/>
      <c r="H425" s="316"/>
      <c r="I425" s="316"/>
      <c r="J425" s="316"/>
    </row>
    <row r="426" spans="1:10" ht="14.25" customHeight="1">
      <c r="A426" s="316"/>
      <c r="B426" s="316"/>
      <c r="C426" s="677"/>
      <c r="D426" s="316"/>
      <c r="E426" s="316"/>
      <c r="F426" s="678"/>
      <c r="G426" s="316"/>
      <c r="H426" s="316"/>
      <c r="I426" s="316"/>
      <c r="J426" s="316"/>
    </row>
    <row r="427" spans="1:10" ht="14.25" customHeight="1">
      <c r="A427" s="316"/>
      <c r="B427" s="316"/>
      <c r="C427" s="677"/>
      <c r="D427" s="316"/>
      <c r="E427" s="316"/>
      <c r="F427" s="678"/>
      <c r="G427" s="316"/>
      <c r="H427" s="316"/>
      <c r="I427" s="316"/>
      <c r="J427" s="316"/>
    </row>
    <row r="428" spans="1:10" ht="14.25" customHeight="1">
      <c r="A428" s="316"/>
      <c r="B428" s="316"/>
      <c r="C428" s="677"/>
      <c r="D428" s="316"/>
      <c r="E428" s="316"/>
      <c r="F428" s="678"/>
      <c r="G428" s="316"/>
      <c r="H428" s="316"/>
      <c r="I428" s="316"/>
      <c r="J428" s="316"/>
    </row>
    <row r="429" spans="1:10" ht="14.25" customHeight="1">
      <c r="A429" s="316"/>
      <c r="B429" s="316"/>
      <c r="C429" s="677"/>
      <c r="D429" s="316"/>
      <c r="E429" s="316"/>
      <c r="F429" s="678"/>
      <c r="G429" s="316"/>
      <c r="H429" s="316"/>
      <c r="I429" s="316"/>
      <c r="J429" s="316"/>
    </row>
    <row r="430" spans="1:10" ht="14.25" customHeight="1">
      <c r="A430" s="316"/>
      <c r="B430" s="316"/>
      <c r="C430" s="677"/>
      <c r="D430" s="316"/>
      <c r="E430" s="316"/>
      <c r="F430" s="678"/>
      <c r="G430" s="316"/>
      <c r="H430" s="316"/>
      <c r="I430" s="316"/>
      <c r="J430" s="316"/>
    </row>
    <row r="431" spans="1:10" ht="14.25" customHeight="1">
      <c r="A431" s="316"/>
      <c r="B431" s="316"/>
      <c r="C431" s="677"/>
      <c r="D431" s="316"/>
      <c r="E431" s="316"/>
      <c r="F431" s="678"/>
      <c r="G431" s="316"/>
      <c r="H431" s="316"/>
      <c r="I431" s="316"/>
      <c r="J431" s="316"/>
    </row>
    <row r="432" spans="1:10" ht="14.25" customHeight="1">
      <c r="A432" s="316"/>
      <c r="B432" s="316"/>
      <c r="C432" s="677"/>
      <c r="D432" s="316"/>
      <c r="E432" s="316"/>
      <c r="F432" s="678"/>
      <c r="G432" s="316"/>
      <c r="H432" s="316"/>
      <c r="I432" s="316"/>
      <c r="J432" s="316"/>
    </row>
    <row r="433" spans="1:10" ht="14.25" customHeight="1">
      <c r="A433" s="316"/>
      <c r="B433" s="316"/>
      <c r="C433" s="677"/>
      <c r="D433" s="316"/>
      <c r="E433" s="316"/>
      <c r="F433" s="678"/>
      <c r="G433" s="316"/>
      <c r="H433" s="316"/>
      <c r="I433" s="316"/>
      <c r="J433" s="316"/>
    </row>
    <row r="434" spans="1:10" ht="14.25" customHeight="1">
      <c r="A434" s="316"/>
      <c r="B434" s="316"/>
      <c r="C434" s="677"/>
      <c r="D434" s="316"/>
      <c r="E434" s="316"/>
      <c r="F434" s="678"/>
      <c r="G434" s="316"/>
      <c r="H434" s="316"/>
      <c r="I434" s="316"/>
      <c r="J434" s="316"/>
    </row>
    <row r="435" spans="1:10" ht="14.25" customHeight="1">
      <c r="A435" s="316"/>
      <c r="B435" s="316"/>
      <c r="C435" s="677"/>
      <c r="D435" s="316"/>
      <c r="E435" s="316"/>
      <c r="F435" s="678"/>
      <c r="G435" s="316"/>
      <c r="H435" s="316"/>
      <c r="I435" s="316"/>
      <c r="J435" s="316"/>
    </row>
    <row r="436" spans="1:10" ht="14.25" customHeight="1">
      <c r="A436" s="316"/>
      <c r="B436" s="316"/>
      <c r="C436" s="677"/>
      <c r="D436" s="316"/>
      <c r="E436" s="316"/>
      <c r="F436" s="678"/>
      <c r="G436" s="316"/>
      <c r="H436" s="316"/>
      <c r="I436" s="316"/>
      <c r="J436" s="316"/>
    </row>
    <row r="437" spans="1:10" ht="14.25" customHeight="1">
      <c r="A437" s="316"/>
      <c r="B437" s="316"/>
      <c r="C437" s="677"/>
      <c r="D437" s="316"/>
      <c r="E437" s="316"/>
      <c r="F437" s="678"/>
      <c r="G437" s="316"/>
      <c r="H437" s="316"/>
      <c r="I437" s="316"/>
      <c r="J437" s="316"/>
    </row>
    <row r="438" spans="1:10" ht="14.25" customHeight="1">
      <c r="A438" s="316"/>
      <c r="B438" s="316"/>
      <c r="C438" s="677"/>
      <c r="D438" s="316"/>
      <c r="E438" s="316"/>
      <c r="F438" s="678"/>
      <c r="G438" s="316"/>
      <c r="H438" s="316"/>
      <c r="I438" s="316"/>
      <c r="J438" s="316"/>
    </row>
    <row r="439" spans="1:10" ht="14.25" customHeight="1">
      <c r="A439" s="316"/>
      <c r="B439" s="316"/>
      <c r="C439" s="677"/>
      <c r="D439" s="316"/>
      <c r="E439" s="316"/>
      <c r="F439" s="678"/>
      <c r="G439" s="316"/>
      <c r="H439" s="316"/>
      <c r="I439" s="316"/>
      <c r="J439" s="316"/>
    </row>
    <row r="440" spans="1:10" ht="14.25" customHeight="1">
      <c r="A440" s="316"/>
      <c r="B440" s="316"/>
      <c r="C440" s="677"/>
      <c r="D440" s="316"/>
      <c r="E440" s="316"/>
      <c r="F440" s="678"/>
      <c r="G440" s="316"/>
      <c r="H440" s="316"/>
      <c r="I440" s="316"/>
      <c r="J440" s="316"/>
    </row>
    <row r="441" spans="1:10" ht="14.25" customHeight="1">
      <c r="A441" s="316"/>
      <c r="B441" s="316"/>
      <c r="C441" s="677"/>
      <c r="D441" s="316"/>
      <c r="E441" s="316"/>
      <c r="F441" s="678"/>
      <c r="G441" s="316"/>
      <c r="H441" s="316"/>
      <c r="I441" s="316"/>
      <c r="J441" s="316"/>
    </row>
    <row r="442" spans="1:10" ht="14.25" customHeight="1">
      <c r="A442" s="316"/>
      <c r="B442" s="316"/>
      <c r="C442" s="677"/>
      <c r="D442" s="316"/>
      <c r="E442" s="316"/>
      <c r="F442" s="678"/>
      <c r="G442" s="316"/>
      <c r="H442" s="316"/>
      <c r="I442" s="316"/>
      <c r="J442" s="316"/>
    </row>
    <row r="443" spans="1:10" ht="14.25" customHeight="1">
      <c r="A443" s="316"/>
      <c r="B443" s="316"/>
      <c r="C443" s="677"/>
      <c r="D443" s="316"/>
      <c r="E443" s="316"/>
      <c r="F443" s="678"/>
      <c r="G443" s="316"/>
      <c r="H443" s="316"/>
      <c r="I443" s="316"/>
      <c r="J443" s="316"/>
    </row>
    <row r="444" spans="1:10" ht="14.25" customHeight="1">
      <c r="A444" s="316"/>
      <c r="B444" s="316"/>
      <c r="C444" s="677"/>
      <c r="D444" s="316"/>
      <c r="E444" s="316"/>
      <c r="F444" s="678"/>
      <c r="G444" s="316"/>
      <c r="H444" s="316"/>
      <c r="I444" s="316"/>
      <c r="J444" s="316"/>
    </row>
    <row r="445" spans="1:10" ht="14.25" customHeight="1">
      <c r="A445" s="316"/>
      <c r="B445" s="316"/>
      <c r="C445" s="677"/>
      <c r="D445" s="316"/>
      <c r="E445" s="316"/>
      <c r="F445" s="678"/>
      <c r="G445" s="316"/>
      <c r="H445" s="316"/>
      <c r="I445" s="316"/>
      <c r="J445" s="316"/>
    </row>
    <row r="446" spans="1:10" ht="14.25" customHeight="1">
      <c r="A446" s="316"/>
      <c r="B446" s="316"/>
      <c r="C446" s="677"/>
      <c r="D446" s="316"/>
      <c r="E446" s="316"/>
      <c r="F446" s="678"/>
      <c r="G446" s="316"/>
      <c r="H446" s="316"/>
      <c r="I446" s="316"/>
      <c r="J446" s="316"/>
    </row>
    <row r="447" spans="1:10" ht="14.25" customHeight="1">
      <c r="A447" s="316"/>
      <c r="B447" s="316"/>
      <c r="C447" s="677"/>
      <c r="D447" s="316"/>
      <c r="E447" s="316"/>
      <c r="F447" s="678"/>
      <c r="G447" s="316"/>
      <c r="H447" s="316"/>
      <c r="I447" s="316"/>
      <c r="J447" s="316"/>
    </row>
    <row r="448" spans="1:10" ht="14.25" customHeight="1">
      <c r="A448" s="316"/>
      <c r="B448" s="316"/>
      <c r="C448" s="677"/>
      <c r="D448" s="316"/>
      <c r="E448" s="316"/>
      <c r="F448" s="678"/>
      <c r="G448" s="316"/>
      <c r="H448" s="316"/>
      <c r="I448" s="316"/>
      <c r="J448" s="316"/>
    </row>
    <row r="449" spans="1:10" ht="14.25" customHeight="1">
      <c r="A449" s="316"/>
      <c r="B449" s="316"/>
      <c r="C449" s="677"/>
      <c r="D449" s="316"/>
      <c r="E449" s="316"/>
      <c r="F449" s="678"/>
      <c r="G449" s="316"/>
      <c r="H449" s="316"/>
      <c r="I449" s="316"/>
      <c r="J449" s="316"/>
    </row>
    <row r="450" spans="1:10" ht="14.25" customHeight="1">
      <c r="A450" s="316"/>
      <c r="B450" s="316"/>
      <c r="C450" s="677"/>
      <c r="D450" s="316"/>
      <c r="E450" s="316"/>
      <c r="F450" s="678"/>
      <c r="G450" s="316"/>
      <c r="H450" s="316"/>
      <c r="I450" s="316"/>
      <c r="J450" s="316"/>
    </row>
    <row r="451" spans="1:10" ht="14.25" customHeight="1">
      <c r="A451" s="316"/>
      <c r="B451" s="316"/>
      <c r="C451" s="677"/>
      <c r="D451" s="316"/>
      <c r="E451" s="316"/>
      <c r="F451" s="678"/>
      <c r="G451" s="316"/>
      <c r="H451" s="316"/>
      <c r="I451" s="316"/>
      <c r="J451" s="316"/>
    </row>
    <row r="452" spans="1:10" ht="14.25" customHeight="1">
      <c r="A452" s="316"/>
      <c r="B452" s="316"/>
      <c r="C452" s="677"/>
      <c r="D452" s="316"/>
      <c r="E452" s="316"/>
      <c r="F452" s="678"/>
      <c r="G452" s="316"/>
      <c r="H452" s="316"/>
      <c r="I452" s="316"/>
      <c r="J452" s="316"/>
    </row>
    <row r="453" spans="1:10" ht="14.25" customHeight="1">
      <c r="A453" s="316"/>
      <c r="B453" s="316"/>
      <c r="C453" s="677"/>
      <c r="D453" s="316"/>
      <c r="E453" s="316"/>
      <c r="F453" s="678"/>
      <c r="G453" s="316"/>
      <c r="H453" s="316"/>
      <c r="I453" s="316"/>
      <c r="J453" s="316"/>
    </row>
    <row r="454" spans="1:10" ht="14.25" customHeight="1">
      <c r="A454" s="316"/>
      <c r="B454" s="316"/>
      <c r="C454" s="677"/>
      <c r="D454" s="316"/>
      <c r="E454" s="316"/>
      <c r="F454" s="678"/>
      <c r="G454" s="316"/>
      <c r="H454" s="316"/>
      <c r="I454" s="316"/>
      <c r="J454" s="316"/>
    </row>
    <row r="455" spans="1:10" ht="14.25" customHeight="1">
      <c r="A455" s="316"/>
      <c r="B455" s="316"/>
      <c r="C455" s="677"/>
      <c r="D455" s="316"/>
      <c r="E455" s="316"/>
      <c r="F455" s="678"/>
      <c r="G455" s="316"/>
      <c r="H455" s="316"/>
      <c r="I455" s="316"/>
      <c r="J455" s="316"/>
    </row>
    <row r="456" spans="1:10" ht="14.25" customHeight="1">
      <c r="A456" s="316"/>
      <c r="B456" s="316"/>
      <c r="C456" s="677"/>
      <c r="D456" s="316"/>
      <c r="E456" s="316"/>
      <c r="F456" s="678"/>
      <c r="G456" s="316"/>
      <c r="H456" s="316"/>
      <c r="I456" s="316"/>
      <c r="J456" s="316"/>
    </row>
    <row r="457" spans="1:10" ht="14.25" customHeight="1">
      <c r="A457" s="316"/>
      <c r="B457" s="316"/>
      <c r="C457" s="677"/>
      <c r="D457" s="316"/>
      <c r="E457" s="316"/>
      <c r="F457" s="678"/>
      <c r="G457" s="316"/>
      <c r="H457" s="316"/>
      <c r="I457" s="316"/>
      <c r="J457" s="316"/>
    </row>
    <row r="458" spans="1:10" ht="14.25" customHeight="1">
      <c r="A458" s="316"/>
      <c r="B458" s="316"/>
      <c r="C458" s="677"/>
      <c r="D458" s="316"/>
      <c r="E458" s="316"/>
      <c r="F458" s="678"/>
      <c r="G458" s="316"/>
      <c r="H458" s="316"/>
      <c r="I458" s="316"/>
      <c r="J458" s="316"/>
    </row>
    <row r="459" spans="1:10" ht="14.25" customHeight="1">
      <c r="A459" s="316"/>
      <c r="B459" s="316"/>
      <c r="C459" s="677"/>
      <c r="D459" s="316"/>
      <c r="E459" s="316"/>
      <c r="F459" s="678"/>
      <c r="G459" s="316"/>
      <c r="H459" s="316"/>
      <c r="I459" s="316"/>
      <c r="J459" s="316"/>
    </row>
    <row r="460" spans="1:10" ht="14.25" customHeight="1">
      <c r="A460" s="316"/>
      <c r="B460" s="316"/>
      <c r="C460" s="677"/>
      <c r="D460" s="316"/>
      <c r="E460" s="316"/>
      <c r="F460" s="678"/>
      <c r="G460" s="316"/>
      <c r="H460" s="316"/>
      <c r="I460" s="316"/>
      <c r="J460" s="316"/>
    </row>
    <row r="461" spans="1:10" ht="14.25" customHeight="1">
      <c r="A461" s="316"/>
      <c r="B461" s="316"/>
      <c r="C461" s="677"/>
      <c r="D461" s="316"/>
      <c r="E461" s="316"/>
      <c r="F461" s="678"/>
      <c r="G461" s="316"/>
      <c r="H461" s="316"/>
      <c r="I461" s="316"/>
      <c r="J461" s="316"/>
    </row>
    <row r="462" spans="1:10" ht="14.25" customHeight="1">
      <c r="A462" s="316"/>
      <c r="B462" s="316"/>
      <c r="C462" s="677"/>
      <c r="D462" s="316"/>
      <c r="E462" s="316"/>
      <c r="F462" s="678"/>
      <c r="G462" s="316"/>
      <c r="H462" s="316"/>
      <c r="I462" s="316"/>
      <c r="J462" s="316"/>
    </row>
    <row r="463" spans="1:10" ht="14.25" customHeight="1">
      <c r="A463" s="316"/>
      <c r="B463" s="316"/>
      <c r="C463" s="677"/>
      <c r="D463" s="316"/>
      <c r="E463" s="316"/>
      <c r="F463" s="678"/>
      <c r="G463" s="316"/>
      <c r="H463" s="316"/>
      <c r="I463" s="316"/>
      <c r="J463" s="316"/>
    </row>
    <row r="464" spans="1:10" ht="14.25" customHeight="1">
      <c r="A464" s="316"/>
      <c r="B464" s="316"/>
      <c r="C464" s="677"/>
      <c r="D464" s="316"/>
      <c r="E464" s="316"/>
      <c r="F464" s="678"/>
      <c r="G464" s="316"/>
      <c r="H464" s="316"/>
      <c r="I464" s="316"/>
      <c r="J464" s="316"/>
    </row>
    <row r="465" spans="1:10" ht="14.25" customHeight="1">
      <c r="A465" s="316"/>
      <c r="B465" s="316"/>
      <c r="C465" s="677"/>
      <c r="D465" s="316"/>
      <c r="E465" s="316"/>
      <c r="F465" s="678"/>
      <c r="G465" s="316"/>
      <c r="H465" s="316"/>
      <c r="I465" s="316"/>
      <c r="J465" s="316"/>
    </row>
    <row r="466" spans="1:10" ht="14.25" customHeight="1">
      <c r="A466" s="316"/>
      <c r="B466" s="316"/>
      <c r="C466" s="677"/>
      <c r="D466" s="316"/>
      <c r="E466" s="316"/>
      <c r="F466" s="678"/>
      <c r="G466" s="316"/>
      <c r="H466" s="316"/>
      <c r="I466" s="316"/>
      <c r="J466" s="316"/>
    </row>
    <row r="467" spans="1:10" ht="14.25" customHeight="1">
      <c r="A467" s="316"/>
      <c r="B467" s="316"/>
      <c r="C467" s="677"/>
      <c r="D467" s="316"/>
      <c r="E467" s="316"/>
      <c r="F467" s="678"/>
      <c r="G467" s="316"/>
      <c r="H467" s="316"/>
      <c r="I467" s="316"/>
      <c r="J467" s="316"/>
    </row>
    <row r="468" spans="1:10" ht="14.25" customHeight="1">
      <c r="A468" s="316"/>
      <c r="B468" s="316"/>
      <c r="C468" s="677"/>
      <c r="D468" s="316"/>
      <c r="E468" s="316"/>
      <c r="F468" s="678"/>
      <c r="G468" s="316"/>
      <c r="H468" s="316"/>
      <c r="I468" s="316"/>
      <c r="J468" s="316"/>
    </row>
    <row r="469" spans="1:10" ht="14.25" customHeight="1">
      <c r="A469" s="316"/>
      <c r="B469" s="316"/>
      <c r="C469" s="677"/>
      <c r="D469" s="316"/>
      <c r="E469" s="316"/>
      <c r="F469" s="678"/>
      <c r="G469" s="316"/>
      <c r="H469" s="316"/>
      <c r="I469" s="316"/>
      <c r="J469" s="316"/>
    </row>
    <row r="470" spans="1:10" ht="14.25" customHeight="1">
      <c r="A470" s="316"/>
      <c r="B470" s="316"/>
      <c r="C470" s="677"/>
      <c r="D470" s="316"/>
      <c r="E470" s="316"/>
      <c r="F470" s="678"/>
      <c r="G470" s="316"/>
      <c r="H470" s="316"/>
      <c r="I470" s="316"/>
      <c r="J470" s="316"/>
    </row>
    <row r="471" spans="1:10" ht="14.25" customHeight="1">
      <c r="A471" s="316"/>
      <c r="B471" s="316"/>
      <c r="C471" s="677"/>
      <c r="D471" s="316"/>
      <c r="E471" s="316"/>
      <c r="F471" s="678"/>
      <c r="G471" s="316"/>
      <c r="H471" s="316"/>
      <c r="I471" s="316"/>
      <c r="J471" s="316"/>
    </row>
    <row r="472" spans="1:10" ht="14.25" customHeight="1">
      <c r="A472" s="316"/>
      <c r="B472" s="316"/>
      <c r="C472" s="677"/>
      <c r="D472" s="316"/>
      <c r="E472" s="316"/>
      <c r="F472" s="678"/>
      <c r="G472" s="316"/>
      <c r="H472" s="316"/>
      <c r="I472" s="316"/>
      <c r="J472" s="316"/>
    </row>
    <row r="473" spans="1:10" ht="14.25" customHeight="1">
      <c r="A473" s="316"/>
      <c r="B473" s="316"/>
      <c r="C473" s="677"/>
      <c r="D473" s="316"/>
      <c r="E473" s="316"/>
      <c r="F473" s="678"/>
      <c r="G473" s="316"/>
      <c r="H473" s="316"/>
      <c r="I473" s="316"/>
      <c r="J473" s="316"/>
    </row>
    <row r="474" spans="1:10" ht="14.25" customHeight="1">
      <c r="A474" s="316"/>
      <c r="B474" s="316"/>
      <c r="C474" s="677"/>
      <c r="D474" s="316"/>
      <c r="E474" s="316"/>
      <c r="F474" s="678"/>
      <c r="G474" s="316"/>
      <c r="H474" s="316"/>
      <c r="I474" s="316"/>
      <c r="J474" s="316"/>
    </row>
    <row r="475" spans="1:10" ht="14.25" customHeight="1">
      <c r="A475" s="316"/>
      <c r="B475" s="316"/>
      <c r="C475" s="677"/>
      <c r="D475" s="316"/>
      <c r="E475" s="316"/>
      <c r="F475" s="678"/>
      <c r="G475" s="316"/>
      <c r="H475" s="316"/>
      <c r="I475" s="316"/>
      <c r="J475" s="316"/>
    </row>
    <row r="476" spans="1:10" ht="14.25" customHeight="1">
      <c r="A476" s="316"/>
      <c r="B476" s="316"/>
      <c r="C476" s="677"/>
      <c r="D476" s="316"/>
      <c r="E476" s="316"/>
      <c r="F476" s="678"/>
      <c r="G476" s="316"/>
      <c r="H476" s="316"/>
      <c r="I476" s="316"/>
      <c r="J476" s="316"/>
    </row>
    <row r="477" spans="1:10" ht="14.25" customHeight="1">
      <c r="A477" s="316"/>
      <c r="B477" s="316"/>
      <c r="C477" s="677"/>
      <c r="D477" s="316"/>
      <c r="E477" s="316"/>
      <c r="F477" s="678"/>
      <c r="G477" s="316"/>
      <c r="H477" s="316"/>
      <c r="I477" s="316"/>
      <c r="J477" s="316"/>
    </row>
    <row r="478" spans="1:10" ht="14.25" customHeight="1">
      <c r="A478" s="316"/>
      <c r="B478" s="316"/>
      <c r="C478" s="677"/>
      <c r="D478" s="316"/>
      <c r="E478" s="316"/>
      <c r="F478" s="678"/>
      <c r="G478" s="316"/>
      <c r="H478" s="316"/>
      <c r="I478" s="316"/>
      <c r="J478" s="316"/>
    </row>
    <row r="479" spans="1:10" ht="14.25" customHeight="1">
      <c r="A479" s="316"/>
      <c r="B479" s="316"/>
      <c r="C479" s="677"/>
      <c r="D479" s="316"/>
      <c r="E479" s="316"/>
      <c r="F479" s="678"/>
      <c r="G479" s="316"/>
      <c r="H479" s="316"/>
      <c r="I479" s="316"/>
      <c r="J479" s="316"/>
    </row>
    <row r="480" spans="1:10" ht="14.25" customHeight="1">
      <c r="A480" s="316"/>
      <c r="B480" s="316"/>
      <c r="C480" s="677"/>
      <c r="D480" s="316"/>
      <c r="E480" s="316"/>
      <c r="F480" s="678"/>
      <c r="G480" s="316"/>
      <c r="H480" s="316"/>
      <c r="I480" s="316"/>
      <c r="J480" s="316"/>
    </row>
    <row r="481" spans="1:10" ht="14.25" customHeight="1">
      <c r="A481" s="316"/>
      <c r="B481" s="316"/>
      <c r="C481" s="677"/>
      <c r="D481" s="316"/>
      <c r="E481" s="316"/>
      <c r="F481" s="678"/>
      <c r="G481" s="316"/>
      <c r="H481" s="316"/>
      <c r="I481" s="316"/>
      <c r="J481" s="316"/>
    </row>
    <row r="482" spans="1:10" ht="14.25" customHeight="1">
      <c r="A482" s="316"/>
      <c r="B482" s="316"/>
      <c r="C482" s="677"/>
      <c r="D482" s="316"/>
      <c r="E482" s="316"/>
      <c r="F482" s="678"/>
      <c r="G482" s="316"/>
      <c r="H482" s="316"/>
      <c r="I482" s="316"/>
      <c r="J482" s="316"/>
    </row>
    <row r="483" spans="1:10" ht="14.25" customHeight="1">
      <c r="A483" s="316"/>
      <c r="B483" s="316"/>
      <c r="C483" s="677"/>
      <c r="D483" s="316"/>
      <c r="E483" s="316"/>
      <c r="F483" s="678"/>
      <c r="G483" s="316"/>
      <c r="H483" s="316"/>
      <c r="I483" s="316"/>
      <c r="J483" s="316"/>
    </row>
    <row r="484" spans="1:10" ht="14.25" customHeight="1">
      <c r="A484" s="316"/>
      <c r="B484" s="316"/>
      <c r="C484" s="677"/>
      <c r="D484" s="316"/>
      <c r="E484" s="316"/>
      <c r="F484" s="678"/>
      <c r="G484" s="316"/>
      <c r="H484" s="316"/>
      <c r="I484" s="316"/>
      <c r="J484" s="316"/>
    </row>
    <row r="485" spans="1:10" ht="14.25" customHeight="1">
      <c r="A485" s="316"/>
      <c r="B485" s="316"/>
      <c r="C485" s="677"/>
      <c r="D485" s="316"/>
      <c r="E485" s="316"/>
      <c r="F485" s="678"/>
      <c r="G485" s="316"/>
      <c r="H485" s="316"/>
      <c r="I485" s="316"/>
      <c r="J485" s="316"/>
    </row>
    <row r="486" spans="1:10" ht="14.25" customHeight="1">
      <c r="A486" s="316"/>
      <c r="B486" s="316"/>
      <c r="C486" s="677"/>
      <c r="D486" s="316"/>
      <c r="E486" s="316"/>
      <c r="F486" s="678"/>
      <c r="G486" s="316"/>
      <c r="H486" s="316"/>
      <c r="I486" s="316"/>
      <c r="J486" s="316"/>
    </row>
    <row r="487" spans="1:10" ht="14.25" customHeight="1">
      <c r="A487" s="316"/>
      <c r="B487" s="316"/>
      <c r="C487" s="677"/>
      <c r="D487" s="316"/>
      <c r="E487" s="316"/>
      <c r="F487" s="678"/>
      <c r="G487" s="316"/>
      <c r="H487" s="316"/>
      <c r="I487" s="316"/>
      <c r="J487" s="316"/>
    </row>
    <row r="488" spans="1:10" ht="14.25" customHeight="1">
      <c r="A488" s="316"/>
      <c r="B488" s="316"/>
      <c r="C488" s="677"/>
      <c r="D488" s="316"/>
      <c r="E488" s="316"/>
      <c r="F488" s="678"/>
      <c r="G488" s="316"/>
      <c r="H488" s="316"/>
      <c r="I488" s="316"/>
      <c r="J488" s="316"/>
    </row>
    <row r="489" spans="1:10" ht="14.25" customHeight="1">
      <c r="A489" s="316"/>
      <c r="B489" s="316"/>
      <c r="C489" s="677"/>
      <c r="D489" s="316"/>
      <c r="E489" s="316"/>
      <c r="F489" s="678"/>
      <c r="G489" s="316"/>
      <c r="H489" s="316"/>
      <c r="I489" s="316"/>
      <c r="J489" s="316"/>
    </row>
    <row r="490" spans="1:10" ht="14.25" customHeight="1">
      <c r="A490" s="316"/>
      <c r="B490" s="316"/>
      <c r="C490" s="677"/>
      <c r="D490" s="316"/>
      <c r="E490" s="316"/>
      <c r="F490" s="678"/>
      <c r="G490" s="316"/>
      <c r="H490" s="316"/>
      <c r="I490" s="316"/>
      <c r="J490" s="316"/>
    </row>
    <row r="491" spans="1:10" ht="14.25" customHeight="1">
      <c r="A491" s="316"/>
      <c r="B491" s="316"/>
      <c r="C491" s="677"/>
      <c r="D491" s="316"/>
      <c r="E491" s="316"/>
      <c r="F491" s="678"/>
      <c r="G491" s="316"/>
      <c r="H491" s="316"/>
      <c r="I491" s="316"/>
      <c r="J491" s="316"/>
    </row>
    <row r="492" spans="1:10" ht="14.25" customHeight="1">
      <c r="A492" s="316"/>
      <c r="B492" s="316"/>
      <c r="C492" s="677"/>
      <c r="D492" s="316"/>
      <c r="E492" s="316"/>
      <c r="F492" s="678"/>
      <c r="G492" s="316"/>
      <c r="H492" s="316"/>
      <c r="I492" s="316"/>
      <c r="J492" s="316"/>
    </row>
    <row r="493" spans="1:10" ht="14.25" customHeight="1">
      <c r="A493" s="316"/>
      <c r="B493" s="316"/>
      <c r="C493" s="677"/>
      <c r="D493" s="316"/>
      <c r="E493" s="316"/>
      <c r="F493" s="678"/>
      <c r="G493" s="316"/>
      <c r="H493" s="316"/>
      <c r="I493" s="316"/>
      <c r="J493" s="316"/>
    </row>
    <row r="494" spans="1:10" ht="14.25" customHeight="1">
      <c r="A494" s="316"/>
      <c r="B494" s="316"/>
      <c r="C494" s="677"/>
      <c r="D494" s="316"/>
      <c r="E494" s="316"/>
      <c r="F494" s="678"/>
      <c r="G494" s="316"/>
      <c r="H494" s="316"/>
      <c r="I494" s="316"/>
      <c r="J494" s="316"/>
    </row>
    <row r="495" spans="1:10" ht="14.25" customHeight="1">
      <c r="A495" s="316"/>
      <c r="B495" s="316"/>
      <c r="C495" s="677"/>
      <c r="D495" s="316"/>
      <c r="E495" s="316"/>
      <c r="F495" s="678"/>
      <c r="G495" s="316"/>
      <c r="H495" s="316"/>
      <c r="I495" s="316"/>
      <c r="J495" s="316"/>
    </row>
    <row r="496" spans="1:10" ht="14.25" customHeight="1">
      <c r="A496" s="316"/>
      <c r="B496" s="316"/>
      <c r="C496" s="677"/>
      <c r="D496" s="316"/>
      <c r="E496" s="316"/>
      <c r="F496" s="678"/>
      <c r="G496" s="316"/>
      <c r="H496" s="316"/>
      <c r="I496" s="316"/>
      <c r="J496" s="316"/>
    </row>
    <row r="497" spans="1:10" ht="14.25" customHeight="1">
      <c r="A497" s="316"/>
      <c r="B497" s="316"/>
      <c r="C497" s="677"/>
      <c r="D497" s="316"/>
      <c r="E497" s="316"/>
      <c r="F497" s="678"/>
      <c r="G497" s="316"/>
      <c r="H497" s="316"/>
      <c r="I497" s="316"/>
      <c r="J497" s="316"/>
    </row>
    <row r="498" spans="1:10" ht="14.25" customHeight="1">
      <c r="A498" s="316"/>
      <c r="B498" s="316"/>
      <c r="C498" s="677"/>
      <c r="D498" s="316"/>
      <c r="E498" s="316"/>
      <c r="F498" s="678"/>
      <c r="G498" s="316"/>
      <c r="H498" s="316"/>
      <c r="I498" s="316"/>
      <c r="J498" s="316"/>
    </row>
    <row r="499" spans="1:10" ht="14.25" customHeight="1">
      <c r="A499" s="316"/>
      <c r="B499" s="316"/>
      <c r="C499" s="677"/>
      <c r="D499" s="316"/>
      <c r="E499" s="316"/>
      <c r="F499" s="678"/>
      <c r="G499" s="316"/>
      <c r="H499" s="316"/>
      <c r="I499" s="316"/>
      <c r="J499" s="316"/>
    </row>
    <row r="500" spans="1:10" ht="14.25" customHeight="1">
      <c r="A500" s="316"/>
      <c r="B500" s="316"/>
      <c r="C500" s="677"/>
      <c r="D500" s="316"/>
      <c r="E500" s="316"/>
      <c r="F500" s="678"/>
      <c r="G500" s="316"/>
      <c r="H500" s="316"/>
      <c r="I500" s="316"/>
      <c r="J500" s="316"/>
    </row>
    <row r="501" spans="1:10" ht="14.25" customHeight="1">
      <c r="A501" s="316"/>
      <c r="B501" s="316"/>
      <c r="C501" s="677"/>
      <c r="D501" s="316"/>
      <c r="E501" s="316"/>
      <c r="F501" s="678"/>
      <c r="G501" s="316"/>
      <c r="H501" s="316"/>
      <c r="I501" s="316"/>
      <c r="J501" s="316"/>
    </row>
    <row r="502" spans="1:10" ht="14.25" customHeight="1">
      <c r="A502" s="316"/>
      <c r="B502" s="316"/>
      <c r="C502" s="677"/>
      <c r="D502" s="316"/>
      <c r="E502" s="316"/>
      <c r="F502" s="678"/>
      <c r="G502" s="316"/>
      <c r="H502" s="316"/>
      <c r="I502" s="316"/>
      <c r="J502" s="316"/>
    </row>
    <row r="503" spans="1:10" ht="14.25" customHeight="1">
      <c r="A503" s="316"/>
      <c r="B503" s="316"/>
      <c r="C503" s="677"/>
      <c r="D503" s="316"/>
      <c r="E503" s="316"/>
      <c r="F503" s="678"/>
      <c r="G503" s="316"/>
      <c r="H503" s="316"/>
      <c r="I503" s="316"/>
      <c r="J503" s="316"/>
    </row>
    <row r="504" spans="1:10" ht="14.25" customHeight="1">
      <c r="A504" s="316"/>
      <c r="B504" s="316"/>
      <c r="C504" s="677"/>
      <c r="D504" s="316"/>
      <c r="E504" s="316"/>
      <c r="F504" s="678"/>
      <c r="G504" s="316"/>
      <c r="H504" s="316"/>
      <c r="I504" s="316"/>
      <c r="J504" s="316"/>
    </row>
    <row r="505" spans="1:10" ht="14.25" customHeight="1">
      <c r="A505" s="316"/>
      <c r="B505" s="316"/>
      <c r="C505" s="677"/>
      <c r="D505" s="316"/>
      <c r="E505" s="316"/>
      <c r="F505" s="678"/>
      <c r="G505" s="316"/>
      <c r="H505" s="316"/>
      <c r="I505" s="316"/>
      <c r="J505" s="316"/>
    </row>
    <row r="506" spans="1:10" ht="14.25" customHeight="1">
      <c r="A506" s="316"/>
      <c r="B506" s="316"/>
      <c r="C506" s="677"/>
      <c r="D506" s="316"/>
      <c r="E506" s="316"/>
      <c r="F506" s="678"/>
      <c r="G506" s="316"/>
      <c r="H506" s="316"/>
      <c r="I506" s="316"/>
      <c r="J506" s="316"/>
    </row>
    <row r="507" spans="1:10" ht="14.25" customHeight="1">
      <c r="A507" s="316"/>
      <c r="B507" s="316"/>
      <c r="C507" s="677"/>
      <c r="D507" s="316"/>
      <c r="E507" s="316"/>
      <c r="F507" s="678"/>
      <c r="G507" s="316"/>
      <c r="H507" s="316"/>
      <c r="I507" s="316"/>
      <c r="J507" s="316"/>
    </row>
    <row r="508" spans="1:10" ht="14.25" customHeight="1">
      <c r="A508" s="316"/>
      <c r="B508" s="316"/>
      <c r="C508" s="677"/>
      <c r="D508" s="316"/>
      <c r="E508" s="316"/>
      <c r="F508" s="678"/>
      <c r="G508" s="316"/>
      <c r="H508" s="316"/>
      <c r="I508" s="316"/>
      <c r="J508" s="316"/>
    </row>
    <row r="509" spans="1:10" ht="14.25" customHeight="1">
      <c r="A509" s="316"/>
      <c r="B509" s="316"/>
      <c r="C509" s="677"/>
      <c r="D509" s="316"/>
      <c r="E509" s="316"/>
      <c r="F509" s="678"/>
      <c r="G509" s="316"/>
      <c r="H509" s="316"/>
      <c r="I509" s="316"/>
      <c r="J509" s="316"/>
    </row>
    <row r="510" spans="1:10" ht="14.25" customHeight="1">
      <c r="A510" s="316"/>
      <c r="B510" s="316"/>
      <c r="C510" s="677"/>
      <c r="D510" s="316"/>
      <c r="E510" s="316"/>
      <c r="F510" s="678"/>
      <c r="G510" s="316"/>
      <c r="H510" s="316"/>
      <c r="I510" s="316"/>
      <c r="J510" s="316"/>
    </row>
    <row r="511" spans="1:10" ht="14.25" customHeight="1">
      <c r="A511" s="316"/>
      <c r="B511" s="316"/>
      <c r="C511" s="677"/>
      <c r="D511" s="316"/>
      <c r="E511" s="316"/>
      <c r="F511" s="678"/>
      <c r="G511" s="316"/>
      <c r="H511" s="316"/>
      <c r="I511" s="316"/>
      <c r="J511" s="316"/>
    </row>
    <row r="512" spans="1:10" ht="14.25" customHeight="1">
      <c r="A512" s="316"/>
      <c r="B512" s="316"/>
      <c r="C512" s="677"/>
      <c r="D512" s="316"/>
      <c r="E512" s="316"/>
      <c r="F512" s="678"/>
      <c r="G512" s="316"/>
      <c r="H512" s="316"/>
      <c r="I512" s="316"/>
      <c r="J512" s="316"/>
    </row>
    <row r="513" spans="1:10" ht="14.25" customHeight="1">
      <c r="A513" s="316"/>
      <c r="B513" s="316"/>
      <c r="C513" s="677"/>
      <c r="D513" s="316"/>
      <c r="E513" s="316"/>
      <c r="F513" s="678"/>
      <c r="G513" s="316"/>
      <c r="H513" s="316"/>
      <c r="I513" s="316"/>
      <c r="J513" s="316"/>
    </row>
    <row r="514" spans="1:10" ht="14.25" customHeight="1">
      <c r="A514" s="316"/>
      <c r="B514" s="316"/>
      <c r="C514" s="677"/>
      <c r="D514" s="316"/>
      <c r="E514" s="316"/>
      <c r="F514" s="678"/>
      <c r="G514" s="316"/>
      <c r="H514" s="316"/>
      <c r="I514" s="316"/>
      <c r="J514" s="316"/>
    </row>
    <row r="515" spans="1:10" ht="14.25" customHeight="1">
      <c r="A515" s="316"/>
      <c r="B515" s="316"/>
      <c r="C515" s="677"/>
      <c r="D515" s="316"/>
      <c r="E515" s="316"/>
      <c r="F515" s="678"/>
      <c r="G515" s="316"/>
      <c r="H515" s="316"/>
      <c r="I515" s="316"/>
      <c r="J515" s="316"/>
    </row>
    <row r="516" spans="1:10" ht="14.25" customHeight="1">
      <c r="A516" s="316"/>
      <c r="B516" s="316"/>
      <c r="C516" s="677"/>
      <c r="D516" s="316"/>
      <c r="E516" s="316"/>
      <c r="F516" s="678"/>
      <c r="G516" s="316"/>
      <c r="H516" s="316"/>
      <c r="I516" s="316"/>
      <c r="J516" s="316"/>
    </row>
    <row r="517" spans="1:10" ht="14.25" customHeight="1">
      <c r="A517" s="316"/>
      <c r="B517" s="316"/>
      <c r="C517" s="677"/>
      <c r="D517" s="316"/>
      <c r="E517" s="316"/>
      <c r="F517" s="678"/>
      <c r="G517" s="316"/>
      <c r="H517" s="316"/>
      <c r="I517" s="316"/>
      <c r="J517" s="316"/>
    </row>
    <row r="518" spans="1:10" ht="14.25" customHeight="1">
      <c r="A518" s="316"/>
      <c r="B518" s="316"/>
      <c r="C518" s="677"/>
      <c r="D518" s="316"/>
      <c r="E518" s="316"/>
      <c r="F518" s="678"/>
      <c r="G518" s="316"/>
      <c r="H518" s="316"/>
      <c r="I518" s="316"/>
      <c r="J518" s="316"/>
    </row>
    <row r="519" spans="1:10" ht="14.25" customHeight="1">
      <c r="A519" s="316"/>
      <c r="B519" s="316"/>
      <c r="C519" s="677"/>
      <c r="D519" s="316"/>
      <c r="E519" s="316"/>
      <c r="F519" s="678"/>
      <c r="G519" s="316"/>
      <c r="H519" s="316"/>
      <c r="I519" s="316"/>
      <c r="J519" s="316"/>
    </row>
    <row r="520" spans="1:10" ht="14.25" customHeight="1">
      <c r="A520" s="316"/>
      <c r="B520" s="316"/>
      <c r="C520" s="677"/>
      <c r="D520" s="316"/>
      <c r="E520" s="316"/>
      <c r="F520" s="678"/>
      <c r="G520" s="316"/>
      <c r="H520" s="316"/>
      <c r="I520" s="316"/>
      <c r="J520" s="316"/>
    </row>
    <row r="521" spans="1:10" ht="14.25" customHeight="1">
      <c r="A521" s="316"/>
      <c r="B521" s="316"/>
      <c r="C521" s="677"/>
      <c r="D521" s="316"/>
      <c r="E521" s="316"/>
      <c r="F521" s="678"/>
      <c r="G521" s="316"/>
      <c r="H521" s="316"/>
      <c r="I521" s="316"/>
      <c r="J521" s="316"/>
    </row>
    <row r="522" spans="1:10" ht="14.25" customHeight="1">
      <c r="A522" s="316"/>
      <c r="B522" s="316"/>
      <c r="C522" s="677"/>
      <c r="D522" s="316"/>
      <c r="E522" s="316"/>
      <c r="F522" s="678"/>
      <c r="G522" s="316"/>
      <c r="H522" s="316"/>
      <c r="I522" s="316"/>
      <c r="J522" s="316"/>
    </row>
    <row r="523" spans="1:10" ht="14.25" customHeight="1">
      <c r="A523" s="316"/>
      <c r="B523" s="316"/>
      <c r="C523" s="677"/>
      <c r="D523" s="316"/>
      <c r="E523" s="316"/>
      <c r="F523" s="678"/>
      <c r="G523" s="316"/>
      <c r="H523" s="316"/>
      <c r="I523" s="316"/>
      <c r="J523" s="316"/>
    </row>
    <row r="524" spans="1:10" ht="14.25" customHeight="1">
      <c r="A524" s="316"/>
      <c r="B524" s="316"/>
      <c r="C524" s="677"/>
      <c r="D524" s="316"/>
      <c r="E524" s="316"/>
      <c r="F524" s="678"/>
      <c r="G524" s="316"/>
      <c r="H524" s="316"/>
      <c r="I524" s="316"/>
      <c r="J524" s="316"/>
    </row>
    <row r="525" spans="1:10" ht="14.25" customHeight="1">
      <c r="A525" s="316"/>
      <c r="B525" s="316"/>
      <c r="C525" s="677"/>
      <c r="D525" s="316"/>
      <c r="E525" s="316"/>
      <c r="F525" s="678"/>
      <c r="G525" s="316"/>
      <c r="H525" s="316"/>
      <c r="I525" s="316"/>
      <c r="J525" s="316"/>
    </row>
    <row r="526" spans="1:10" ht="14.25" customHeight="1">
      <c r="A526" s="316"/>
      <c r="B526" s="316"/>
      <c r="C526" s="677"/>
      <c r="D526" s="316"/>
      <c r="E526" s="316"/>
      <c r="F526" s="678"/>
      <c r="G526" s="316"/>
      <c r="H526" s="316"/>
      <c r="I526" s="316"/>
      <c r="J526" s="316"/>
    </row>
    <row r="527" spans="1:10" ht="14.25" customHeight="1">
      <c r="A527" s="316"/>
      <c r="B527" s="316"/>
      <c r="C527" s="677"/>
      <c r="D527" s="316"/>
      <c r="E527" s="316"/>
      <c r="F527" s="678"/>
      <c r="G527" s="316"/>
      <c r="H527" s="316"/>
      <c r="I527" s="316"/>
      <c r="J527" s="316"/>
    </row>
    <row r="528" spans="1:10" ht="14.25" customHeight="1">
      <c r="A528" s="316"/>
      <c r="B528" s="316"/>
      <c r="C528" s="677"/>
      <c r="D528" s="316"/>
      <c r="E528" s="316"/>
      <c r="F528" s="678"/>
      <c r="G528" s="316"/>
      <c r="H528" s="316"/>
      <c r="I528" s="316"/>
      <c r="J528" s="316"/>
    </row>
    <row r="529" spans="1:10" ht="14.25" customHeight="1">
      <c r="A529" s="316"/>
      <c r="B529" s="316"/>
      <c r="C529" s="677"/>
      <c r="D529" s="316"/>
      <c r="E529" s="316"/>
      <c r="F529" s="678"/>
      <c r="G529" s="316"/>
      <c r="H529" s="316"/>
      <c r="I529" s="316"/>
      <c r="J529" s="316"/>
    </row>
    <row r="530" spans="1:10" ht="14.25" customHeight="1">
      <c r="A530" s="316"/>
      <c r="B530" s="316"/>
      <c r="C530" s="677"/>
      <c r="D530" s="316"/>
      <c r="E530" s="316"/>
      <c r="F530" s="678"/>
      <c r="G530" s="316"/>
      <c r="H530" s="316"/>
      <c r="I530" s="316"/>
      <c r="J530" s="316"/>
    </row>
    <row r="531" spans="1:10" ht="14.25" customHeight="1">
      <c r="A531" s="316"/>
      <c r="B531" s="316"/>
      <c r="C531" s="677"/>
      <c r="D531" s="316"/>
      <c r="E531" s="316"/>
      <c r="F531" s="678"/>
      <c r="G531" s="316"/>
      <c r="H531" s="316"/>
      <c r="I531" s="316"/>
      <c r="J531" s="316"/>
    </row>
    <row r="532" spans="1:10" ht="14.25" customHeight="1">
      <c r="A532" s="316"/>
      <c r="B532" s="316"/>
      <c r="C532" s="677"/>
      <c r="D532" s="316"/>
      <c r="E532" s="316"/>
      <c r="F532" s="678"/>
      <c r="G532" s="316"/>
      <c r="H532" s="316"/>
      <c r="I532" s="316"/>
      <c r="J532" s="316"/>
    </row>
    <row r="533" spans="1:10" ht="14.25" customHeight="1">
      <c r="A533" s="316"/>
      <c r="B533" s="316"/>
      <c r="C533" s="677"/>
      <c r="D533" s="316"/>
      <c r="E533" s="316"/>
      <c r="F533" s="678"/>
      <c r="G533" s="316"/>
      <c r="H533" s="316"/>
      <c r="I533" s="316"/>
      <c r="J533" s="316"/>
    </row>
    <row r="534" spans="1:10" ht="14.25" customHeight="1">
      <c r="A534" s="316"/>
      <c r="B534" s="316"/>
      <c r="C534" s="677"/>
      <c r="D534" s="316"/>
      <c r="E534" s="316"/>
      <c r="F534" s="678"/>
      <c r="G534" s="316"/>
      <c r="H534" s="316"/>
      <c r="I534" s="316"/>
      <c r="J534" s="316"/>
    </row>
    <row r="535" spans="1:10" ht="14.25" customHeight="1">
      <c r="A535" s="316"/>
      <c r="B535" s="316"/>
      <c r="C535" s="677"/>
      <c r="D535" s="316"/>
      <c r="E535" s="316"/>
      <c r="F535" s="678"/>
      <c r="G535" s="316"/>
      <c r="H535" s="316"/>
      <c r="I535" s="316"/>
      <c r="J535" s="316"/>
    </row>
    <row r="536" spans="1:10" ht="14.25" customHeight="1">
      <c r="A536" s="316"/>
      <c r="B536" s="316"/>
      <c r="C536" s="677"/>
      <c r="D536" s="316"/>
      <c r="E536" s="316"/>
      <c r="F536" s="678"/>
      <c r="G536" s="316"/>
      <c r="H536" s="316"/>
      <c r="I536" s="316"/>
      <c r="J536" s="316"/>
    </row>
    <row r="537" spans="1:10" ht="14.25" customHeight="1">
      <c r="A537" s="316"/>
      <c r="B537" s="316"/>
      <c r="C537" s="677"/>
      <c r="D537" s="316"/>
      <c r="E537" s="316"/>
      <c r="F537" s="678"/>
      <c r="G537" s="316"/>
      <c r="H537" s="316"/>
      <c r="I537" s="316"/>
      <c r="J537" s="316"/>
    </row>
    <row r="538" spans="1:10" ht="14.25" customHeight="1">
      <c r="A538" s="316"/>
      <c r="B538" s="316"/>
      <c r="C538" s="677"/>
      <c r="D538" s="316"/>
      <c r="E538" s="316"/>
      <c r="F538" s="678"/>
      <c r="G538" s="316"/>
      <c r="H538" s="316"/>
      <c r="I538" s="316"/>
      <c r="J538" s="316"/>
    </row>
    <row r="539" spans="1:10" ht="14.25" customHeight="1">
      <c r="A539" s="316"/>
      <c r="B539" s="316"/>
      <c r="C539" s="677"/>
      <c r="D539" s="316"/>
      <c r="E539" s="316"/>
      <c r="F539" s="678"/>
      <c r="G539" s="316"/>
      <c r="H539" s="316"/>
      <c r="I539" s="316"/>
      <c r="J539" s="316"/>
    </row>
    <row r="540" spans="1:10" ht="14.25" customHeight="1">
      <c r="A540" s="316"/>
      <c r="B540" s="316"/>
      <c r="C540" s="677"/>
      <c r="D540" s="316"/>
      <c r="E540" s="316"/>
      <c r="F540" s="678"/>
      <c r="G540" s="316"/>
      <c r="H540" s="316"/>
      <c r="I540" s="316"/>
      <c r="J540" s="316"/>
    </row>
    <row r="541" spans="1:10" ht="14.25" customHeight="1">
      <c r="A541" s="316"/>
      <c r="B541" s="316"/>
      <c r="C541" s="677"/>
      <c r="D541" s="316"/>
      <c r="E541" s="316"/>
      <c r="F541" s="678"/>
      <c r="G541" s="316"/>
      <c r="H541" s="316"/>
      <c r="I541" s="316"/>
      <c r="J541" s="316"/>
    </row>
    <row r="542" spans="1:10" ht="14.25" customHeight="1">
      <c r="A542" s="316"/>
      <c r="B542" s="316"/>
      <c r="C542" s="677"/>
      <c r="D542" s="316"/>
      <c r="E542" s="316"/>
      <c r="F542" s="678"/>
      <c r="G542" s="316"/>
      <c r="H542" s="316"/>
      <c r="I542" s="316"/>
      <c r="J542" s="316"/>
    </row>
    <row r="543" spans="1:10" ht="14.25" customHeight="1">
      <c r="A543" s="316"/>
      <c r="B543" s="316"/>
      <c r="C543" s="677"/>
      <c r="D543" s="316"/>
      <c r="E543" s="316"/>
      <c r="F543" s="678"/>
      <c r="G543" s="316"/>
      <c r="H543" s="316"/>
      <c r="I543" s="316"/>
      <c r="J543" s="316"/>
    </row>
    <row r="544" spans="1:10" ht="14.25" customHeight="1">
      <c r="A544" s="316"/>
      <c r="B544" s="316"/>
      <c r="C544" s="677"/>
      <c r="D544" s="316"/>
      <c r="E544" s="316"/>
      <c r="F544" s="678"/>
      <c r="G544" s="316"/>
      <c r="H544" s="316"/>
      <c r="I544" s="316"/>
      <c r="J544" s="316"/>
    </row>
    <row r="545" spans="1:10" ht="14.25" customHeight="1">
      <c r="A545" s="316"/>
      <c r="B545" s="316"/>
      <c r="C545" s="677"/>
      <c r="D545" s="316"/>
      <c r="E545" s="316"/>
      <c r="F545" s="678"/>
      <c r="G545" s="316"/>
      <c r="H545" s="316"/>
      <c r="I545" s="316"/>
      <c r="J545" s="316"/>
    </row>
    <row r="546" spans="1:10" ht="14.25" customHeight="1">
      <c r="A546" s="316"/>
      <c r="B546" s="316"/>
      <c r="C546" s="677"/>
      <c r="D546" s="316"/>
      <c r="E546" s="316"/>
      <c r="F546" s="678"/>
      <c r="G546" s="316"/>
      <c r="H546" s="316"/>
      <c r="I546" s="316"/>
      <c r="J546" s="316"/>
    </row>
    <row r="547" spans="1:10" ht="14.25" customHeight="1">
      <c r="A547" s="316"/>
      <c r="B547" s="316"/>
      <c r="C547" s="677"/>
      <c r="D547" s="316"/>
      <c r="E547" s="316"/>
      <c r="F547" s="678"/>
      <c r="G547" s="316"/>
      <c r="H547" s="316"/>
      <c r="I547" s="316"/>
      <c r="J547" s="316"/>
    </row>
    <row r="548" spans="1:10" ht="14.25" customHeight="1">
      <c r="A548" s="316"/>
      <c r="B548" s="316"/>
      <c r="C548" s="677"/>
      <c r="D548" s="316"/>
      <c r="E548" s="316"/>
      <c r="F548" s="678"/>
      <c r="G548" s="316"/>
      <c r="H548" s="316"/>
      <c r="I548" s="316"/>
      <c r="J548" s="316"/>
    </row>
    <row r="549" spans="1:10" ht="14.25" customHeight="1">
      <c r="A549" s="316"/>
      <c r="B549" s="316"/>
      <c r="C549" s="677"/>
      <c r="D549" s="316"/>
      <c r="E549" s="316"/>
      <c r="F549" s="678"/>
      <c r="G549" s="316"/>
      <c r="H549" s="316"/>
      <c r="I549" s="316"/>
      <c r="J549" s="316"/>
    </row>
    <row r="550" spans="1:10" ht="14.25" customHeight="1">
      <c r="A550" s="316"/>
      <c r="B550" s="316"/>
      <c r="C550" s="677"/>
      <c r="D550" s="316"/>
      <c r="E550" s="316"/>
      <c r="F550" s="678"/>
      <c r="G550" s="316"/>
      <c r="H550" s="316"/>
      <c r="I550" s="316"/>
      <c r="J550" s="316"/>
    </row>
    <row r="551" spans="1:10" ht="14.25" customHeight="1">
      <c r="A551" s="316"/>
      <c r="B551" s="316"/>
      <c r="C551" s="677"/>
      <c r="D551" s="316"/>
      <c r="E551" s="316"/>
      <c r="F551" s="678"/>
      <c r="G551" s="316"/>
      <c r="H551" s="316"/>
      <c r="I551" s="316"/>
      <c r="J551" s="316"/>
    </row>
    <row r="552" spans="1:10" ht="14.25" customHeight="1">
      <c r="A552" s="316"/>
      <c r="B552" s="316"/>
      <c r="C552" s="677"/>
      <c r="D552" s="316"/>
      <c r="E552" s="316"/>
      <c r="F552" s="678"/>
      <c r="G552" s="316"/>
      <c r="H552" s="316"/>
      <c r="I552" s="316"/>
      <c r="J552" s="316"/>
    </row>
    <row r="553" spans="1:10" ht="14.25" customHeight="1">
      <c r="A553" s="316"/>
      <c r="B553" s="316"/>
      <c r="C553" s="677"/>
      <c r="D553" s="316"/>
      <c r="E553" s="316"/>
      <c r="F553" s="678"/>
      <c r="G553" s="316"/>
      <c r="H553" s="316"/>
      <c r="I553" s="316"/>
      <c r="J553" s="316"/>
    </row>
    <row r="554" spans="1:10" ht="14.25" customHeight="1">
      <c r="A554" s="316"/>
      <c r="B554" s="316"/>
      <c r="C554" s="677"/>
      <c r="D554" s="316"/>
      <c r="E554" s="316"/>
      <c r="F554" s="678"/>
      <c r="G554" s="316"/>
      <c r="H554" s="316"/>
      <c r="I554" s="316"/>
      <c r="J554" s="316"/>
    </row>
    <row r="555" spans="1:10" ht="14.25" customHeight="1">
      <c r="A555" s="316"/>
      <c r="B555" s="316"/>
      <c r="C555" s="677"/>
      <c r="D555" s="316"/>
      <c r="E555" s="316"/>
      <c r="F555" s="678"/>
      <c r="G555" s="316"/>
      <c r="H555" s="316"/>
      <c r="I555" s="316"/>
      <c r="J555" s="316"/>
    </row>
    <row r="556" spans="1:10" ht="14.25" customHeight="1">
      <c r="A556" s="316"/>
      <c r="B556" s="316"/>
      <c r="C556" s="677"/>
      <c r="D556" s="316"/>
      <c r="E556" s="316"/>
      <c r="F556" s="678"/>
      <c r="G556" s="316"/>
      <c r="H556" s="316"/>
      <c r="I556" s="316"/>
      <c r="J556" s="316"/>
    </row>
    <row r="557" spans="1:10" ht="14.25" customHeight="1">
      <c r="A557" s="316"/>
      <c r="B557" s="316"/>
      <c r="C557" s="677"/>
      <c r="D557" s="316"/>
      <c r="E557" s="316"/>
      <c r="F557" s="678"/>
      <c r="G557" s="316"/>
      <c r="H557" s="316"/>
      <c r="I557" s="316"/>
      <c r="J557" s="316"/>
    </row>
    <row r="558" spans="1:10" ht="14.25" customHeight="1">
      <c r="A558" s="316"/>
      <c r="B558" s="316"/>
      <c r="C558" s="677"/>
      <c r="D558" s="316"/>
      <c r="E558" s="316"/>
      <c r="F558" s="678"/>
      <c r="G558" s="316"/>
      <c r="H558" s="316"/>
      <c r="I558" s="316"/>
      <c r="J558" s="316"/>
    </row>
    <row r="559" spans="1:10" ht="14.25" customHeight="1">
      <c r="A559" s="316"/>
      <c r="B559" s="316"/>
      <c r="C559" s="677"/>
      <c r="D559" s="316"/>
      <c r="E559" s="316"/>
      <c r="F559" s="678"/>
      <c r="G559" s="316"/>
      <c r="H559" s="316"/>
      <c r="I559" s="316"/>
      <c r="J559" s="316"/>
    </row>
    <row r="560" spans="1:10" ht="14.25" customHeight="1">
      <c r="A560" s="316"/>
      <c r="B560" s="316"/>
      <c r="C560" s="677"/>
      <c r="D560" s="316"/>
      <c r="E560" s="316"/>
      <c r="F560" s="678"/>
      <c r="G560" s="316"/>
      <c r="H560" s="316"/>
      <c r="I560" s="316"/>
      <c r="J560" s="316"/>
    </row>
    <row r="561" spans="1:10" ht="14.25" customHeight="1">
      <c r="A561" s="316"/>
      <c r="B561" s="316"/>
      <c r="C561" s="677"/>
      <c r="D561" s="316"/>
      <c r="E561" s="316"/>
      <c r="F561" s="678"/>
      <c r="G561" s="316"/>
      <c r="H561" s="316"/>
      <c r="I561" s="316"/>
      <c r="J561" s="316"/>
    </row>
    <row r="562" spans="1:10" ht="14.25" customHeight="1">
      <c r="A562" s="316"/>
      <c r="B562" s="316"/>
      <c r="C562" s="677"/>
      <c r="D562" s="316"/>
      <c r="E562" s="316"/>
      <c r="F562" s="678"/>
      <c r="G562" s="316"/>
      <c r="H562" s="316"/>
      <c r="I562" s="316"/>
      <c r="J562" s="316"/>
    </row>
    <row r="563" spans="1:10" ht="14.25" customHeight="1">
      <c r="A563" s="316"/>
      <c r="B563" s="316"/>
      <c r="C563" s="677"/>
      <c r="D563" s="316"/>
      <c r="E563" s="316"/>
      <c r="F563" s="678"/>
      <c r="G563" s="316"/>
      <c r="H563" s="316"/>
      <c r="I563" s="316"/>
      <c r="J563" s="316"/>
    </row>
    <row r="564" spans="1:10" ht="14.25" customHeight="1">
      <c r="A564" s="316"/>
      <c r="B564" s="316"/>
      <c r="C564" s="677"/>
      <c r="D564" s="316"/>
      <c r="E564" s="316"/>
      <c r="F564" s="678"/>
      <c r="G564" s="316"/>
      <c r="H564" s="316"/>
      <c r="I564" s="316"/>
      <c r="J564" s="316"/>
    </row>
    <row r="565" spans="1:10" ht="14.25" customHeight="1">
      <c r="A565" s="316"/>
      <c r="B565" s="316"/>
      <c r="C565" s="677"/>
      <c r="D565" s="316"/>
      <c r="E565" s="316"/>
      <c r="F565" s="678"/>
      <c r="G565" s="316"/>
      <c r="H565" s="316"/>
      <c r="I565" s="316"/>
      <c r="J565" s="316"/>
    </row>
    <row r="566" spans="1:10" ht="14.25" customHeight="1">
      <c r="A566" s="316"/>
      <c r="B566" s="316"/>
      <c r="C566" s="677"/>
      <c r="D566" s="316"/>
      <c r="E566" s="316"/>
      <c r="F566" s="678"/>
      <c r="G566" s="316"/>
      <c r="H566" s="316"/>
      <c r="I566" s="316"/>
      <c r="J566" s="316"/>
    </row>
    <row r="567" spans="1:10" ht="14.25" customHeight="1">
      <c r="A567" s="316"/>
      <c r="B567" s="316"/>
      <c r="C567" s="677"/>
      <c r="D567" s="316"/>
      <c r="E567" s="316"/>
      <c r="F567" s="678"/>
      <c r="G567" s="316"/>
      <c r="H567" s="316"/>
      <c r="I567" s="316"/>
      <c r="J567" s="316"/>
    </row>
    <row r="568" spans="1:10" ht="14.25" customHeight="1">
      <c r="A568" s="316"/>
      <c r="B568" s="316"/>
      <c r="C568" s="677"/>
      <c r="D568" s="316"/>
      <c r="E568" s="316"/>
      <c r="F568" s="678"/>
      <c r="G568" s="316"/>
      <c r="H568" s="316"/>
      <c r="I568" s="316"/>
      <c r="J568" s="316"/>
    </row>
    <row r="569" spans="1:10" ht="14.25" customHeight="1">
      <c r="A569" s="316"/>
      <c r="B569" s="316"/>
      <c r="C569" s="677"/>
      <c r="D569" s="316"/>
      <c r="E569" s="316"/>
      <c r="F569" s="678"/>
      <c r="G569" s="316"/>
      <c r="H569" s="316"/>
      <c r="I569" s="316"/>
      <c r="J569" s="316"/>
    </row>
    <row r="570" spans="1:10" ht="14.25" customHeight="1">
      <c r="A570" s="316"/>
      <c r="B570" s="316"/>
      <c r="C570" s="677"/>
      <c r="D570" s="316"/>
      <c r="E570" s="316"/>
      <c r="F570" s="678"/>
      <c r="G570" s="316"/>
      <c r="H570" s="316"/>
      <c r="I570" s="316"/>
      <c r="J570" s="316"/>
    </row>
    <row r="571" spans="1:10" ht="14.25" customHeight="1">
      <c r="A571" s="316"/>
      <c r="B571" s="316"/>
      <c r="C571" s="677"/>
      <c r="D571" s="316"/>
      <c r="E571" s="316"/>
      <c r="F571" s="678"/>
      <c r="G571" s="316"/>
      <c r="H571" s="316"/>
      <c r="I571" s="316"/>
      <c r="J571" s="316"/>
    </row>
    <row r="572" spans="1:10" ht="14.25" customHeight="1">
      <c r="A572" s="316"/>
      <c r="B572" s="316"/>
      <c r="C572" s="677"/>
      <c r="D572" s="316"/>
      <c r="E572" s="316"/>
      <c r="F572" s="678"/>
      <c r="G572" s="316"/>
      <c r="H572" s="316"/>
      <c r="I572" s="316"/>
      <c r="J572" s="316"/>
    </row>
    <row r="573" spans="1:10" ht="14.25" customHeight="1">
      <c r="A573" s="316"/>
      <c r="B573" s="316"/>
      <c r="C573" s="677"/>
      <c r="D573" s="316"/>
      <c r="E573" s="316"/>
      <c r="F573" s="678"/>
      <c r="G573" s="316"/>
      <c r="H573" s="316"/>
      <c r="I573" s="316"/>
      <c r="J573" s="316"/>
    </row>
    <row r="574" spans="1:10" ht="14.25" customHeight="1">
      <c r="A574" s="316"/>
      <c r="B574" s="316"/>
      <c r="C574" s="677"/>
      <c r="D574" s="316"/>
      <c r="E574" s="316"/>
      <c r="F574" s="678"/>
      <c r="G574" s="316"/>
      <c r="H574" s="316"/>
      <c r="I574" s="316"/>
      <c r="J574" s="316"/>
    </row>
    <row r="575" spans="1:10" ht="14.25" customHeight="1">
      <c r="A575" s="316"/>
      <c r="B575" s="316"/>
      <c r="C575" s="677"/>
      <c r="D575" s="316"/>
      <c r="E575" s="316"/>
      <c r="F575" s="678"/>
      <c r="G575" s="316"/>
      <c r="H575" s="316"/>
      <c r="I575" s="316"/>
      <c r="J575" s="316"/>
    </row>
    <row r="576" spans="1:10" ht="14.25" customHeight="1">
      <c r="A576" s="316"/>
      <c r="B576" s="316"/>
      <c r="C576" s="677"/>
      <c r="D576" s="316"/>
      <c r="E576" s="316"/>
      <c r="F576" s="678"/>
      <c r="G576" s="316"/>
      <c r="H576" s="316"/>
      <c r="I576" s="316"/>
      <c r="J576" s="316"/>
    </row>
    <row r="577" spans="1:10" ht="14.25" customHeight="1">
      <c r="A577" s="316"/>
      <c r="B577" s="316"/>
      <c r="C577" s="677"/>
      <c r="D577" s="316"/>
      <c r="E577" s="316"/>
      <c r="F577" s="678"/>
      <c r="G577" s="316"/>
      <c r="H577" s="316"/>
      <c r="I577" s="316"/>
      <c r="J577" s="316"/>
    </row>
    <row r="578" spans="1:10" ht="14.25" customHeight="1">
      <c r="A578" s="316"/>
      <c r="B578" s="316"/>
      <c r="C578" s="677"/>
      <c r="D578" s="316"/>
      <c r="E578" s="316"/>
      <c r="F578" s="678"/>
      <c r="G578" s="316"/>
      <c r="H578" s="316"/>
      <c r="I578" s="316"/>
      <c r="J578" s="316"/>
    </row>
    <row r="579" spans="1:10" ht="14.25" customHeight="1">
      <c r="A579" s="316"/>
      <c r="B579" s="316"/>
      <c r="C579" s="677"/>
      <c r="D579" s="316"/>
      <c r="E579" s="316"/>
      <c r="F579" s="678"/>
      <c r="G579" s="316"/>
      <c r="H579" s="316"/>
      <c r="I579" s="316"/>
      <c r="J579" s="316"/>
    </row>
    <row r="580" spans="1:10" ht="14.25" customHeight="1">
      <c r="A580" s="316"/>
      <c r="B580" s="316"/>
      <c r="C580" s="677"/>
      <c r="D580" s="316"/>
      <c r="E580" s="316"/>
      <c r="F580" s="678"/>
      <c r="G580" s="316"/>
      <c r="H580" s="316"/>
      <c r="I580" s="316"/>
      <c r="J580" s="316"/>
    </row>
    <row r="581" spans="1:10" ht="14.25" customHeight="1">
      <c r="A581" s="316"/>
      <c r="B581" s="316"/>
      <c r="C581" s="677"/>
      <c r="D581" s="316"/>
      <c r="E581" s="316"/>
      <c r="F581" s="678"/>
      <c r="G581" s="316"/>
      <c r="H581" s="316"/>
      <c r="I581" s="316"/>
      <c r="J581" s="316"/>
    </row>
    <row r="582" spans="1:10" ht="14.25" customHeight="1">
      <c r="A582" s="316"/>
      <c r="B582" s="316"/>
      <c r="C582" s="677"/>
      <c r="D582" s="316"/>
      <c r="E582" s="316"/>
      <c r="F582" s="678"/>
      <c r="G582" s="316"/>
      <c r="H582" s="316"/>
      <c r="I582" s="316"/>
      <c r="J582" s="316"/>
    </row>
    <row r="583" spans="1:10" ht="14.25" customHeight="1">
      <c r="A583" s="316"/>
      <c r="B583" s="316"/>
      <c r="C583" s="677"/>
      <c r="D583" s="316"/>
      <c r="E583" s="316"/>
      <c r="F583" s="678"/>
      <c r="G583" s="316"/>
      <c r="H583" s="316"/>
      <c r="I583" s="316"/>
      <c r="J583" s="316"/>
    </row>
    <row r="584" spans="1:10" ht="14.25" customHeight="1">
      <c r="A584" s="316"/>
      <c r="B584" s="316"/>
      <c r="C584" s="677"/>
      <c r="D584" s="316"/>
      <c r="E584" s="316"/>
      <c r="F584" s="678"/>
      <c r="G584" s="316"/>
      <c r="H584" s="316"/>
      <c r="I584" s="316"/>
      <c r="J584" s="316"/>
    </row>
    <row r="585" spans="1:10" ht="14.25" customHeight="1">
      <c r="A585" s="316"/>
      <c r="B585" s="316"/>
      <c r="C585" s="677"/>
      <c r="D585" s="316"/>
      <c r="E585" s="316"/>
      <c r="F585" s="678"/>
      <c r="G585" s="316"/>
      <c r="H585" s="316"/>
      <c r="I585" s="316"/>
      <c r="J585" s="316"/>
    </row>
    <row r="586" spans="1:10" ht="14.25" customHeight="1">
      <c r="A586" s="316"/>
      <c r="B586" s="316"/>
      <c r="C586" s="677"/>
      <c r="D586" s="316"/>
      <c r="E586" s="316"/>
      <c r="F586" s="678"/>
      <c r="G586" s="316"/>
      <c r="H586" s="316"/>
      <c r="I586" s="316"/>
      <c r="J586" s="316"/>
    </row>
    <row r="587" spans="1:10" ht="14.25" customHeight="1">
      <c r="A587" s="316"/>
      <c r="B587" s="316"/>
      <c r="C587" s="677"/>
      <c r="D587" s="316"/>
      <c r="E587" s="316"/>
      <c r="F587" s="678"/>
      <c r="G587" s="316"/>
      <c r="H587" s="316"/>
      <c r="I587" s="316"/>
      <c r="J587" s="316"/>
    </row>
    <row r="588" spans="1:10" ht="14.25" customHeight="1">
      <c r="A588" s="316"/>
      <c r="B588" s="316"/>
      <c r="C588" s="677"/>
      <c r="D588" s="316"/>
      <c r="E588" s="316"/>
      <c r="F588" s="678"/>
      <c r="G588" s="316"/>
      <c r="H588" s="316"/>
      <c r="I588" s="316"/>
      <c r="J588" s="316"/>
    </row>
    <row r="589" spans="1:10" ht="14.25" customHeight="1">
      <c r="A589" s="316"/>
      <c r="B589" s="316"/>
      <c r="C589" s="677"/>
      <c r="D589" s="316"/>
      <c r="E589" s="316"/>
      <c r="F589" s="678"/>
      <c r="G589" s="316"/>
      <c r="H589" s="316"/>
      <c r="I589" s="316"/>
      <c r="J589" s="316"/>
    </row>
    <row r="590" spans="1:10" ht="14.25" customHeight="1">
      <c r="A590" s="316"/>
      <c r="B590" s="316"/>
      <c r="C590" s="677"/>
      <c r="D590" s="316"/>
      <c r="E590" s="316"/>
      <c r="F590" s="678"/>
      <c r="G590" s="316"/>
      <c r="H590" s="316"/>
      <c r="I590" s="316"/>
      <c r="J590" s="316"/>
    </row>
    <row r="591" spans="1:10" ht="14.25" customHeight="1">
      <c r="A591" s="316"/>
      <c r="B591" s="316"/>
      <c r="C591" s="677"/>
      <c r="D591" s="316"/>
      <c r="E591" s="316"/>
      <c r="F591" s="678"/>
      <c r="G591" s="316"/>
      <c r="H591" s="316"/>
      <c r="I591" s="316"/>
      <c r="J591" s="316"/>
    </row>
    <row r="592" spans="1:10" ht="14.25" customHeight="1">
      <c r="A592" s="316"/>
      <c r="B592" s="316"/>
      <c r="C592" s="677"/>
      <c r="D592" s="316"/>
      <c r="E592" s="316"/>
      <c r="F592" s="678"/>
      <c r="G592" s="316"/>
      <c r="H592" s="316"/>
      <c r="I592" s="316"/>
      <c r="J592" s="316"/>
    </row>
    <row r="593" spans="1:10" ht="14.25" customHeight="1">
      <c r="A593" s="316"/>
      <c r="B593" s="316"/>
      <c r="C593" s="677"/>
      <c r="D593" s="316"/>
      <c r="E593" s="316"/>
      <c r="F593" s="678"/>
      <c r="G593" s="316"/>
      <c r="H593" s="316"/>
      <c r="I593" s="316"/>
      <c r="J593" s="316"/>
    </row>
    <row r="594" spans="1:10" ht="14.25" customHeight="1">
      <c r="A594" s="316"/>
      <c r="B594" s="316"/>
      <c r="C594" s="677"/>
      <c r="D594" s="316"/>
      <c r="E594" s="316"/>
      <c r="F594" s="678"/>
      <c r="G594" s="316"/>
      <c r="H594" s="316"/>
      <c r="I594" s="316"/>
      <c r="J594" s="316"/>
    </row>
    <row r="595" spans="1:10" ht="14.25" customHeight="1">
      <c r="A595" s="316"/>
      <c r="B595" s="316"/>
      <c r="C595" s="677"/>
      <c r="D595" s="316"/>
      <c r="E595" s="316"/>
      <c r="F595" s="678"/>
      <c r="G595" s="316"/>
      <c r="H595" s="316"/>
      <c r="I595" s="316"/>
      <c r="J595" s="316"/>
    </row>
    <row r="596" spans="1:10" ht="14.25" customHeight="1">
      <c r="A596" s="316"/>
      <c r="B596" s="316"/>
      <c r="C596" s="677"/>
      <c r="D596" s="316"/>
      <c r="E596" s="316"/>
      <c r="F596" s="678"/>
      <c r="G596" s="316"/>
      <c r="H596" s="316"/>
      <c r="I596" s="316"/>
      <c r="J596" s="316"/>
    </row>
    <row r="597" spans="1:10" ht="14.25" customHeight="1">
      <c r="A597" s="316"/>
      <c r="B597" s="316"/>
      <c r="C597" s="677"/>
      <c r="D597" s="316"/>
      <c r="E597" s="316"/>
      <c r="F597" s="678"/>
      <c r="G597" s="316"/>
      <c r="H597" s="316"/>
      <c r="I597" s="316"/>
      <c r="J597" s="316"/>
    </row>
    <row r="598" spans="1:10" ht="14.25" customHeight="1">
      <c r="A598" s="316"/>
      <c r="B598" s="316"/>
      <c r="C598" s="677"/>
      <c r="D598" s="316"/>
      <c r="E598" s="316"/>
      <c r="F598" s="678"/>
      <c r="G598" s="316"/>
      <c r="H598" s="316"/>
      <c r="I598" s="316"/>
      <c r="J598" s="316"/>
    </row>
    <row r="599" spans="1:10" ht="14.25" customHeight="1">
      <c r="A599" s="316"/>
      <c r="B599" s="316"/>
      <c r="C599" s="677"/>
      <c r="D599" s="316"/>
      <c r="E599" s="316"/>
      <c r="F599" s="678"/>
      <c r="G599" s="316"/>
      <c r="H599" s="316"/>
      <c r="I599" s="316"/>
      <c r="J599" s="316"/>
    </row>
    <row r="600" spans="1:10" ht="14.25" customHeight="1">
      <c r="A600" s="316"/>
      <c r="B600" s="316"/>
      <c r="C600" s="677"/>
      <c r="D600" s="316"/>
      <c r="E600" s="316"/>
      <c r="F600" s="678"/>
      <c r="G600" s="316"/>
      <c r="H600" s="316"/>
      <c r="I600" s="316"/>
      <c r="J600" s="316"/>
    </row>
    <row r="601" spans="1:10" ht="14.25" customHeight="1">
      <c r="A601" s="316"/>
      <c r="B601" s="316"/>
      <c r="C601" s="677"/>
      <c r="D601" s="316"/>
      <c r="E601" s="316"/>
      <c r="F601" s="678"/>
      <c r="G601" s="316"/>
      <c r="H601" s="316"/>
      <c r="I601" s="316"/>
      <c r="J601" s="316"/>
    </row>
    <row r="602" spans="1:10" ht="14.25" customHeight="1">
      <c r="A602" s="316"/>
      <c r="B602" s="316"/>
      <c r="C602" s="677"/>
      <c r="D602" s="316"/>
      <c r="E602" s="316"/>
      <c r="F602" s="678"/>
      <c r="G602" s="316"/>
      <c r="H602" s="316"/>
      <c r="I602" s="316"/>
      <c r="J602" s="316"/>
    </row>
    <row r="603" spans="1:10" ht="14.25" customHeight="1">
      <c r="A603" s="316"/>
      <c r="B603" s="316"/>
      <c r="C603" s="677"/>
      <c r="D603" s="316"/>
      <c r="E603" s="316"/>
      <c r="F603" s="678"/>
      <c r="G603" s="316"/>
      <c r="H603" s="316"/>
      <c r="I603" s="316"/>
      <c r="J603" s="316"/>
    </row>
    <row r="604" spans="1:10" ht="14.25" customHeight="1">
      <c r="A604" s="316"/>
      <c r="B604" s="316"/>
      <c r="C604" s="677"/>
      <c r="D604" s="316"/>
      <c r="E604" s="316"/>
      <c r="F604" s="678"/>
      <c r="G604" s="316"/>
      <c r="H604" s="316"/>
      <c r="I604" s="316"/>
      <c r="J604" s="316"/>
    </row>
    <row r="605" spans="1:10" ht="14.25" customHeight="1">
      <c r="A605" s="316"/>
      <c r="B605" s="316"/>
      <c r="C605" s="677"/>
      <c r="D605" s="316"/>
      <c r="E605" s="316"/>
      <c r="F605" s="678"/>
      <c r="G605" s="316"/>
      <c r="H605" s="316"/>
      <c r="I605" s="316"/>
      <c r="J605" s="316"/>
    </row>
    <row r="606" spans="1:10" ht="14.25" customHeight="1">
      <c r="A606" s="316"/>
      <c r="B606" s="316"/>
      <c r="C606" s="677"/>
      <c r="D606" s="316"/>
      <c r="E606" s="316"/>
      <c r="F606" s="678"/>
      <c r="G606" s="316"/>
      <c r="H606" s="316"/>
      <c r="I606" s="316"/>
      <c r="J606" s="316"/>
    </row>
    <row r="607" spans="1:10" ht="14.25" customHeight="1">
      <c r="A607" s="316"/>
      <c r="B607" s="316"/>
      <c r="C607" s="677"/>
      <c r="D607" s="316"/>
      <c r="E607" s="316"/>
      <c r="F607" s="678"/>
      <c r="G607" s="316"/>
      <c r="H607" s="316"/>
      <c r="I607" s="316"/>
      <c r="J607" s="316"/>
    </row>
    <row r="608" spans="1:10" ht="14.25" customHeight="1">
      <c r="A608" s="316"/>
      <c r="B608" s="316"/>
      <c r="C608" s="677"/>
      <c r="D608" s="316"/>
      <c r="E608" s="316"/>
      <c r="F608" s="678"/>
      <c r="G608" s="316"/>
      <c r="H608" s="316"/>
      <c r="I608" s="316"/>
      <c r="J608" s="316"/>
    </row>
    <row r="609" spans="1:10" ht="14.25" customHeight="1">
      <c r="A609" s="316"/>
      <c r="B609" s="316"/>
      <c r="C609" s="677"/>
      <c r="D609" s="316"/>
      <c r="E609" s="316"/>
      <c r="F609" s="678"/>
      <c r="G609" s="316"/>
      <c r="H609" s="316"/>
      <c r="I609" s="316"/>
      <c r="J609" s="316"/>
    </row>
    <row r="610" spans="1:10" ht="14.25" customHeight="1">
      <c r="A610" s="316"/>
      <c r="B610" s="316"/>
      <c r="C610" s="677"/>
      <c r="D610" s="316"/>
      <c r="E610" s="316"/>
      <c r="F610" s="678"/>
      <c r="G610" s="316"/>
      <c r="H610" s="316"/>
      <c r="I610" s="316"/>
      <c r="J610" s="316"/>
    </row>
    <row r="611" spans="1:10" ht="14.25" customHeight="1">
      <c r="A611" s="316"/>
      <c r="B611" s="316"/>
      <c r="C611" s="677"/>
      <c r="D611" s="316"/>
      <c r="E611" s="316"/>
      <c r="F611" s="678"/>
      <c r="G611" s="316"/>
      <c r="H611" s="316"/>
      <c r="I611" s="316"/>
      <c r="J611" s="316"/>
    </row>
    <row r="612" spans="1:10" ht="14.25" customHeight="1">
      <c r="A612" s="316"/>
      <c r="B612" s="316"/>
      <c r="C612" s="677"/>
      <c r="D612" s="316"/>
      <c r="E612" s="316"/>
      <c r="F612" s="678"/>
      <c r="G612" s="316"/>
      <c r="H612" s="316"/>
      <c r="I612" s="316"/>
      <c r="J612" s="316"/>
    </row>
    <row r="613" spans="1:10" ht="14.25" customHeight="1">
      <c r="A613" s="316"/>
      <c r="B613" s="316"/>
      <c r="C613" s="677"/>
      <c r="D613" s="316"/>
      <c r="E613" s="316"/>
      <c r="F613" s="678"/>
      <c r="G613" s="316"/>
      <c r="H613" s="316"/>
      <c r="I613" s="316"/>
      <c r="J613" s="316"/>
    </row>
    <row r="614" spans="1:10" ht="14.25" customHeight="1">
      <c r="A614" s="316"/>
      <c r="B614" s="316"/>
      <c r="C614" s="677"/>
      <c r="D614" s="316"/>
      <c r="E614" s="316"/>
      <c r="F614" s="678"/>
      <c r="G614" s="316"/>
      <c r="H614" s="316"/>
      <c r="I614" s="316"/>
      <c r="J614" s="316"/>
    </row>
    <row r="615" spans="1:10" ht="14.25" customHeight="1">
      <c r="A615" s="316"/>
      <c r="B615" s="316"/>
      <c r="C615" s="677"/>
      <c r="D615" s="316"/>
      <c r="E615" s="316"/>
      <c r="F615" s="678"/>
      <c r="G615" s="316"/>
      <c r="H615" s="316"/>
      <c r="I615" s="316"/>
      <c r="J615" s="316"/>
    </row>
    <row r="616" spans="1:10" ht="14.25" customHeight="1">
      <c r="A616" s="316"/>
      <c r="B616" s="316"/>
      <c r="C616" s="677"/>
      <c r="D616" s="316"/>
      <c r="E616" s="316"/>
      <c r="F616" s="678"/>
      <c r="G616" s="316"/>
      <c r="H616" s="316"/>
      <c r="I616" s="316"/>
      <c r="J616" s="316"/>
    </row>
    <row r="617" spans="1:10" ht="14.25" customHeight="1">
      <c r="A617" s="316"/>
      <c r="B617" s="316"/>
      <c r="C617" s="677"/>
      <c r="D617" s="316"/>
      <c r="E617" s="316"/>
      <c r="F617" s="678"/>
      <c r="G617" s="316"/>
      <c r="H617" s="316"/>
      <c r="I617" s="316"/>
      <c r="J617" s="316"/>
    </row>
    <row r="618" spans="1:10" ht="14.25" customHeight="1">
      <c r="A618" s="316"/>
      <c r="B618" s="316"/>
      <c r="C618" s="677"/>
      <c r="D618" s="316"/>
      <c r="E618" s="316"/>
      <c r="F618" s="678"/>
      <c r="G618" s="316"/>
      <c r="H618" s="316"/>
      <c r="I618" s="316"/>
      <c r="J618" s="316"/>
    </row>
    <row r="619" spans="1:10" ht="14.25" customHeight="1">
      <c r="A619" s="316"/>
      <c r="B619" s="316"/>
      <c r="C619" s="677"/>
      <c r="D619" s="316"/>
      <c r="E619" s="316"/>
      <c r="F619" s="678"/>
      <c r="G619" s="316"/>
      <c r="H619" s="316"/>
      <c r="I619" s="316"/>
      <c r="J619" s="316"/>
    </row>
    <row r="620" spans="1:10" ht="14.25" customHeight="1">
      <c r="A620" s="316"/>
      <c r="B620" s="316"/>
      <c r="C620" s="677"/>
      <c r="D620" s="316"/>
      <c r="E620" s="316"/>
      <c r="F620" s="678"/>
      <c r="G620" s="316"/>
      <c r="H620" s="316"/>
      <c r="I620" s="316"/>
      <c r="J620" s="316"/>
    </row>
    <row r="621" spans="1:10" ht="14.25" customHeight="1">
      <c r="A621" s="316"/>
      <c r="B621" s="316"/>
      <c r="C621" s="677"/>
      <c r="D621" s="316"/>
      <c r="E621" s="316"/>
      <c r="F621" s="678"/>
      <c r="G621" s="316"/>
      <c r="H621" s="316"/>
      <c r="I621" s="316"/>
      <c r="J621" s="316"/>
    </row>
    <row r="622" spans="1:10" ht="14.25" customHeight="1">
      <c r="A622" s="316"/>
      <c r="B622" s="316"/>
      <c r="C622" s="677"/>
      <c r="D622" s="316"/>
      <c r="E622" s="316"/>
      <c r="F622" s="678"/>
      <c r="G622" s="316"/>
      <c r="H622" s="316"/>
      <c r="I622" s="316"/>
      <c r="J622" s="316"/>
    </row>
    <row r="623" spans="1:10" ht="14.25" customHeight="1">
      <c r="A623" s="316"/>
      <c r="B623" s="316"/>
      <c r="C623" s="677"/>
      <c r="D623" s="316"/>
      <c r="E623" s="316"/>
      <c r="F623" s="678"/>
      <c r="G623" s="316"/>
      <c r="H623" s="316"/>
      <c r="I623" s="316"/>
      <c r="J623" s="316"/>
    </row>
    <row r="624" spans="1:10" ht="14.25" customHeight="1">
      <c r="A624" s="316"/>
      <c r="B624" s="316"/>
      <c r="C624" s="677"/>
      <c r="D624" s="316"/>
      <c r="E624" s="316"/>
      <c r="F624" s="678"/>
      <c r="G624" s="316"/>
      <c r="H624" s="316"/>
      <c r="I624" s="316"/>
      <c r="J624" s="316"/>
    </row>
    <row r="625" spans="1:10" ht="14.25" customHeight="1">
      <c r="A625" s="316"/>
      <c r="B625" s="316"/>
      <c r="C625" s="677"/>
      <c r="D625" s="316"/>
      <c r="E625" s="316"/>
      <c r="F625" s="678"/>
      <c r="G625" s="316"/>
      <c r="H625" s="316"/>
      <c r="I625" s="316"/>
      <c r="J625" s="316"/>
    </row>
    <row r="626" spans="1:10" ht="14.25" customHeight="1">
      <c r="A626" s="316"/>
      <c r="B626" s="316"/>
      <c r="C626" s="677"/>
      <c r="D626" s="316"/>
      <c r="E626" s="316"/>
      <c r="F626" s="678"/>
      <c r="G626" s="316"/>
      <c r="H626" s="316"/>
      <c r="I626" s="316"/>
      <c r="J626" s="316"/>
    </row>
    <row r="627" spans="1:10" ht="14.25" customHeight="1">
      <c r="A627" s="316"/>
      <c r="B627" s="316"/>
      <c r="C627" s="677"/>
      <c r="D627" s="316"/>
      <c r="E627" s="316"/>
      <c r="F627" s="678"/>
      <c r="G627" s="316"/>
      <c r="H627" s="316"/>
      <c r="I627" s="316"/>
      <c r="J627" s="316"/>
    </row>
    <row r="628" spans="1:10" ht="14.25" customHeight="1">
      <c r="A628" s="316"/>
      <c r="B628" s="316"/>
      <c r="C628" s="677"/>
      <c r="D628" s="316"/>
      <c r="E628" s="316"/>
      <c r="F628" s="678"/>
      <c r="G628" s="316"/>
      <c r="H628" s="316"/>
      <c r="I628" s="316"/>
      <c r="J628" s="316"/>
    </row>
    <row r="629" spans="1:10" ht="14.25" customHeight="1">
      <c r="A629" s="316"/>
      <c r="B629" s="316"/>
      <c r="C629" s="677"/>
      <c r="D629" s="316"/>
      <c r="E629" s="316"/>
      <c r="F629" s="678"/>
      <c r="G629" s="316"/>
      <c r="H629" s="316"/>
      <c r="I629" s="316"/>
      <c r="J629" s="316"/>
    </row>
    <row r="630" spans="1:10" ht="14.25" customHeight="1">
      <c r="A630" s="316"/>
      <c r="B630" s="316"/>
      <c r="C630" s="677"/>
      <c r="D630" s="316"/>
      <c r="E630" s="316"/>
      <c r="F630" s="678"/>
      <c r="G630" s="316"/>
      <c r="H630" s="316"/>
      <c r="I630" s="316"/>
      <c r="J630" s="316"/>
    </row>
    <row r="631" spans="1:10" ht="14.25" customHeight="1">
      <c r="A631" s="316"/>
      <c r="B631" s="316"/>
      <c r="C631" s="677"/>
      <c r="D631" s="316"/>
      <c r="E631" s="316"/>
      <c r="F631" s="678"/>
      <c r="G631" s="316"/>
      <c r="H631" s="316"/>
      <c r="I631" s="316"/>
      <c r="J631" s="316"/>
    </row>
    <row r="632" spans="1:10" ht="14.25" customHeight="1">
      <c r="A632" s="316"/>
      <c r="B632" s="316"/>
      <c r="C632" s="677"/>
      <c r="D632" s="316"/>
      <c r="E632" s="316"/>
      <c r="F632" s="678"/>
      <c r="G632" s="316"/>
      <c r="H632" s="316"/>
      <c r="I632" s="316"/>
      <c r="J632" s="316"/>
    </row>
    <row r="633" spans="1:10" ht="14.25" customHeight="1">
      <c r="A633" s="316"/>
      <c r="B633" s="316"/>
      <c r="C633" s="677"/>
      <c r="D633" s="316"/>
      <c r="E633" s="316"/>
      <c r="F633" s="678"/>
      <c r="G633" s="316"/>
      <c r="H633" s="316"/>
      <c r="I633" s="316"/>
      <c r="J633" s="316"/>
    </row>
    <row r="634" spans="1:10" ht="14.25" customHeight="1">
      <c r="A634" s="316"/>
      <c r="B634" s="316"/>
      <c r="C634" s="677"/>
      <c r="D634" s="316"/>
      <c r="E634" s="316"/>
      <c r="F634" s="678"/>
      <c r="G634" s="316"/>
      <c r="H634" s="316"/>
      <c r="I634" s="316"/>
      <c r="J634" s="316"/>
    </row>
    <row r="635" spans="1:10" ht="14.25" customHeight="1">
      <c r="A635" s="316"/>
      <c r="B635" s="316"/>
      <c r="C635" s="677"/>
      <c r="D635" s="316"/>
      <c r="E635" s="316"/>
      <c r="F635" s="678"/>
      <c r="G635" s="316"/>
      <c r="H635" s="316"/>
      <c r="I635" s="316"/>
      <c r="J635" s="316"/>
    </row>
    <row r="636" spans="1:10" ht="14.25" customHeight="1">
      <c r="A636" s="316"/>
      <c r="B636" s="316"/>
      <c r="C636" s="677"/>
      <c r="D636" s="316"/>
      <c r="E636" s="316"/>
      <c r="F636" s="678"/>
      <c r="G636" s="316"/>
      <c r="H636" s="316"/>
      <c r="I636" s="316"/>
      <c r="J636" s="316"/>
    </row>
    <row r="637" spans="1:10" ht="14.25" customHeight="1">
      <c r="A637" s="316"/>
      <c r="B637" s="316"/>
      <c r="C637" s="677"/>
      <c r="D637" s="316"/>
      <c r="E637" s="316"/>
      <c r="F637" s="678"/>
      <c r="G637" s="316"/>
      <c r="H637" s="316"/>
      <c r="I637" s="316"/>
      <c r="J637" s="316"/>
    </row>
    <row r="638" spans="1:10" ht="14.25" customHeight="1">
      <c r="A638" s="316"/>
      <c r="B638" s="316"/>
      <c r="C638" s="677"/>
      <c r="D638" s="316"/>
      <c r="E638" s="316"/>
      <c r="F638" s="678"/>
      <c r="G638" s="316"/>
      <c r="H638" s="316"/>
      <c r="I638" s="316"/>
      <c r="J638" s="316"/>
    </row>
    <row r="639" spans="1:10" ht="14.25" customHeight="1">
      <c r="A639" s="316"/>
      <c r="B639" s="316"/>
      <c r="C639" s="677"/>
      <c r="D639" s="316"/>
      <c r="E639" s="316"/>
      <c r="F639" s="678"/>
      <c r="G639" s="316"/>
      <c r="H639" s="316"/>
      <c r="I639" s="316"/>
      <c r="J639" s="316"/>
    </row>
    <row r="640" spans="1:10" ht="14.25" customHeight="1">
      <c r="A640" s="316"/>
      <c r="B640" s="316"/>
      <c r="C640" s="677"/>
      <c r="D640" s="316"/>
      <c r="E640" s="316"/>
      <c r="F640" s="678"/>
      <c r="G640" s="316"/>
      <c r="H640" s="316"/>
      <c r="I640" s="316"/>
      <c r="J640" s="316"/>
    </row>
    <row r="641" spans="1:10" ht="14.25" customHeight="1">
      <c r="A641" s="316"/>
      <c r="B641" s="316"/>
      <c r="C641" s="677"/>
      <c r="D641" s="316"/>
      <c r="E641" s="316"/>
      <c r="F641" s="678"/>
      <c r="G641" s="316"/>
      <c r="H641" s="316"/>
      <c r="I641" s="316"/>
      <c r="J641" s="316"/>
    </row>
    <row r="642" spans="1:10" ht="14.25" customHeight="1">
      <c r="A642" s="316"/>
      <c r="B642" s="316"/>
      <c r="C642" s="677"/>
      <c r="D642" s="316"/>
      <c r="E642" s="316"/>
      <c r="F642" s="678"/>
      <c r="G642" s="316"/>
      <c r="H642" s="316"/>
      <c r="I642" s="316"/>
      <c r="J642" s="316"/>
    </row>
    <row r="643" spans="1:10" ht="14.25" customHeight="1">
      <c r="A643" s="316"/>
      <c r="B643" s="316"/>
      <c r="C643" s="677"/>
      <c r="D643" s="316"/>
      <c r="E643" s="316"/>
      <c r="F643" s="678"/>
      <c r="G643" s="316"/>
      <c r="H643" s="316"/>
      <c r="I643" s="316"/>
      <c r="J643" s="316"/>
    </row>
    <row r="644" spans="1:10" ht="14.25" customHeight="1">
      <c r="A644" s="316"/>
      <c r="B644" s="316"/>
      <c r="C644" s="677"/>
      <c r="D644" s="316"/>
      <c r="E644" s="316"/>
      <c r="F644" s="678"/>
      <c r="G644" s="316"/>
      <c r="H644" s="316"/>
      <c r="I644" s="316"/>
      <c r="J644" s="316"/>
    </row>
    <row r="645" spans="1:10" ht="14.25" customHeight="1">
      <c r="A645" s="316"/>
      <c r="B645" s="316"/>
      <c r="C645" s="677"/>
      <c r="D645" s="316"/>
      <c r="E645" s="316"/>
      <c r="F645" s="678"/>
      <c r="G645" s="316"/>
      <c r="H645" s="316"/>
      <c r="I645" s="316"/>
      <c r="J645" s="316"/>
    </row>
    <row r="646" spans="1:10" ht="14.25" customHeight="1">
      <c r="A646" s="316"/>
      <c r="B646" s="316"/>
      <c r="C646" s="677"/>
      <c r="D646" s="316"/>
      <c r="E646" s="316"/>
      <c r="F646" s="678"/>
      <c r="G646" s="316"/>
      <c r="H646" s="316"/>
      <c r="I646" s="316"/>
      <c r="J646" s="316"/>
    </row>
    <row r="647" spans="1:10" ht="14.25" customHeight="1">
      <c r="A647" s="316"/>
      <c r="B647" s="316"/>
      <c r="C647" s="677"/>
      <c r="D647" s="316"/>
      <c r="E647" s="316"/>
      <c r="F647" s="678"/>
      <c r="G647" s="316"/>
      <c r="H647" s="316"/>
      <c r="I647" s="316"/>
      <c r="J647" s="316"/>
    </row>
    <row r="648" spans="1:10" ht="14.25" customHeight="1">
      <c r="A648" s="316"/>
      <c r="B648" s="316"/>
      <c r="C648" s="677"/>
      <c r="D648" s="316"/>
      <c r="E648" s="316"/>
      <c r="F648" s="678"/>
      <c r="G648" s="316"/>
      <c r="H648" s="316"/>
      <c r="I648" s="316"/>
      <c r="J648" s="316"/>
    </row>
    <row r="649" spans="1:10" ht="14.25" customHeight="1">
      <c r="A649" s="316"/>
      <c r="B649" s="316"/>
      <c r="C649" s="677"/>
      <c r="D649" s="316"/>
      <c r="E649" s="316"/>
      <c r="F649" s="678"/>
      <c r="G649" s="316"/>
      <c r="H649" s="316"/>
      <c r="I649" s="316"/>
      <c r="J649" s="316"/>
    </row>
    <row r="650" spans="1:10" ht="14.25" customHeight="1">
      <c r="A650" s="316"/>
      <c r="B650" s="316"/>
      <c r="C650" s="677"/>
      <c r="D650" s="316"/>
      <c r="E650" s="316"/>
      <c r="F650" s="678"/>
      <c r="G650" s="316"/>
      <c r="H650" s="316"/>
      <c r="I650" s="316"/>
      <c r="J650" s="316"/>
    </row>
    <row r="651" spans="1:10" ht="14.25" customHeight="1">
      <c r="A651" s="316"/>
      <c r="B651" s="316"/>
      <c r="C651" s="677"/>
      <c r="D651" s="316"/>
      <c r="E651" s="316"/>
      <c r="F651" s="678"/>
      <c r="G651" s="316"/>
      <c r="H651" s="316"/>
      <c r="I651" s="316"/>
      <c r="J651" s="316"/>
    </row>
    <row r="652" spans="1:10" ht="14.25" customHeight="1">
      <c r="A652" s="316"/>
      <c r="B652" s="316"/>
      <c r="C652" s="677"/>
      <c r="D652" s="316"/>
      <c r="E652" s="316"/>
      <c r="F652" s="678"/>
      <c r="G652" s="316"/>
      <c r="H652" s="316"/>
      <c r="I652" s="316"/>
      <c r="J652" s="316"/>
    </row>
    <row r="653" spans="1:10" ht="14.25" customHeight="1">
      <c r="A653" s="316"/>
      <c r="B653" s="316"/>
      <c r="C653" s="677"/>
      <c r="D653" s="316"/>
      <c r="E653" s="316"/>
      <c r="F653" s="678"/>
      <c r="G653" s="316"/>
      <c r="H653" s="316"/>
      <c r="I653" s="316"/>
      <c r="J653" s="316"/>
    </row>
    <row r="654" spans="1:10" ht="14.25" customHeight="1">
      <c r="A654" s="316"/>
      <c r="B654" s="316"/>
      <c r="C654" s="677"/>
      <c r="D654" s="316"/>
      <c r="E654" s="316"/>
      <c r="F654" s="678"/>
      <c r="G654" s="316"/>
      <c r="H654" s="316"/>
      <c r="I654" s="316"/>
      <c r="J654" s="316"/>
    </row>
    <row r="655" spans="1:10" ht="14.25" customHeight="1">
      <c r="A655" s="316"/>
      <c r="B655" s="316"/>
      <c r="C655" s="677"/>
      <c r="D655" s="316"/>
      <c r="E655" s="316"/>
      <c r="F655" s="678"/>
      <c r="G655" s="316"/>
      <c r="H655" s="316"/>
      <c r="I655" s="316"/>
      <c r="J655" s="316"/>
    </row>
    <row r="656" spans="1:10" ht="14.25" customHeight="1">
      <c r="A656" s="316"/>
      <c r="B656" s="316"/>
      <c r="C656" s="677"/>
      <c r="D656" s="316"/>
      <c r="E656" s="316"/>
      <c r="F656" s="678"/>
      <c r="G656" s="316"/>
      <c r="H656" s="316"/>
      <c r="I656" s="316"/>
      <c r="J656" s="316"/>
    </row>
    <row r="657" spans="1:10" ht="14.25" customHeight="1">
      <c r="A657" s="316"/>
      <c r="B657" s="316"/>
      <c r="C657" s="677"/>
      <c r="D657" s="316"/>
      <c r="E657" s="316"/>
      <c r="F657" s="678"/>
      <c r="G657" s="316"/>
      <c r="H657" s="316"/>
      <c r="I657" s="316"/>
      <c r="J657" s="316"/>
    </row>
    <row r="658" spans="1:10" ht="14.25" customHeight="1">
      <c r="A658" s="316"/>
      <c r="B658" s="316"/>
      <c r="C658" s="677"/>
      <c r="D658" s="316"/>
      <c r="E658" s="316"/>
      <c r="F658" s="678"/>
      <c r="G658" s="316"/>
      <c r="H658" s="316"/>
      <c r="I658" s="316"/>
      <c r="J658" s="316"/>
    </row>
    <row r="659" spans="1:10" ht="14.25" customHeight="1">
      <c r="A659" s="316"/>
      <c r="B659" s="316"/>
      <c r="C659" s="677"/>
      <c r="D659" s="316"/>
      <c r="E659" s="316"/>
      <c r="F659" s="678"/>
      <c r="G659" s="316"/>
      <c r="H659" s="316"/>
      <c r="I659" s="316"/>
      <c r="J659" s="316"/>
    </row>
    <row r="660" spans="1:10" ht="14.25" customHeight="1">
      <c r="A660" s="316"/>
      <c r="B660" s="316"/>
      <c r="C660" s="677"/>
      <c r="D660" s="316"/>
      <c r="E660" s="316"/>
      <c r="F660" s="678"/>
      <c r="G660" s="316"/>
      <c r="H660" s="316"/>
      <c r="I660" s="316"/>
      <c r="J660" s="316"/>
    </row>
    <row r="661" spans="1:10" ht="14.25" customHeight="1">
      <c r="A661" s="316"/>
      <c r="B661" s="316"/>
      <c r="C661" s="677"/>
      <c r="D661" s="316"/>
      <c r="E661" s="316"/>
      <c r="F661" s="678"/>
      <c r="G661" s="316"/>
      <c r="H661" s="316"/>
      <c r="I661" s="316"/>
      <c r="J661" s="316"/>
    </row>
    <row r="662" spans="1:10" ht="14.25" customHeight="1">
      <c r="A662" s="316"/>
      <c r="B662" s="316"/>
      <c r="C662" s="677"/>
      <c r="D662" s="316"/>
      <c r="E662" s="316"/>
      <c r="F662" s="678"/>
      <c r="G662" s="316"/>
      <c r="H662" s="316"/>
      <c r="I662" s="316"/>
      <c r="J662" s="316"/>
    </row>
    <row r="663" spans="1:10" ht="14.25" customHeight="1">
      <c r="A663" s="316"/>
      <c r="B663" s="316"/>
      <c r="C663" s="677"/>
      <c r="D663" s="316"/>
      <c r="E663" s="316"/>
      <c r="F663" s="678"/>
      <c r="G663" s="316"/>
      <c r="H663" s="316"/>
      <c r="I663" s="316"/>
      <c r="J663" s="316"/>
    </row>
    <row r="664" spans="1:10" ht="14.25" customHeight="1">
      <c r="A664" s="316"/>
      <c r="B664" s="316"/>
      <c r="C664" s="677"/>
      <c r="D664" s="316"/>
      <c r="E664" s="316"/>
      <c r="F664" s="678"/>
      <c r="G664" s="316"/>
      <c r="H664" s="316"/>
      <c r="I664" s="316"/>
      <c r="J664" s="316"/>
    </row>
    <row r="665" spans="1:10" ht="14.25" customHeight="1">
      <c r="A665" s="316"/>
      <c r="B665" s="316"/>
      <c r="C665" s="677"/>
      <c r="D665" s="316"/>
      <c r="E665" s="316"/>
      <c r="F665" s="678"/>
      <c r="G665" s="316"/>
      <c r="H665" s="316"/>
      <c r="I665" s="316"/>
      <c r="J665" s="316"/>
    </row>
    <row r="666" spans="1:10" ht="14.25" customHeight="1">
      <c r="A666" s="316"/>
      <c r="B666" s="316"/>
      <c r="C666" s="677"/>
      <c r="D666" s="316"/>
      <c r="E666" s="316"/>
      <c r="F666" s="678"/>
      <c r="G666" s="316"/>
      <c r="H666" s="316"/>
      <c r="I666" s="316"/>
      <c r="J666" s="316"/>
    </row>
    <row r="667" spans="1:10" ht="14.25" customHeight="1">
      <c r="A667" s="316"/>
      <c r="B667" s="316"/>
      <c r="C667" s="677"/>
      <c r="D667" s="316"/>
      <c r="E667" s="316"/>
      <c r="F667" s="678"/>
      <c r="G667" s="316"/>
      <c r="H667" s="316"/>
      <c r="I667" s="316"/>
      <c r="J667" s="316"/>
    </row>
    <row r="668" spans="1:10" ht="14.25" customHeight="1">
      <c r="A668" s="316"/>
      <c r="B668" s="316"/>
      <c r="C668" s="677"/>
      <c r="D668" s="316"/>
      <c r="E668" s="316"/>
      <c r="F668" s="678"/>
      <c r="G668" s="316"/>
      <c r="H668" s="316"/>
      <c r="I668" s="316"/>
      <c r="J668" s="316"/>
    </row>
    <row r="669" spans="1:10" ht="14.25" customHeight="1">
      <c r="A669" s="316"/>
      <c r="B669" s="316"/>
      <c r="C669" s="677"/>
      <c r="D669" s="316"/>
      <c r="E669" s="316"/>
      <c r="F669" s="678"/>
      <c r="G669" s="316"/>
      <c r="H669" s="316"/>
      <c r="I669" s="316"/>
      <c r="J669" s="316"/>
    </row>
    <row r="670" spans="1:10" ht="14.25" customHeight="1">
      <c r="A670" s="316"/>
      <c r="B670" s="316"/>
      <c r="C670" s="677"/>
      <c r="D670" s="316"/>
      <c r="E670" s="316"/>
      <c r="F670" s="678"/>
      <c r="G670" s="316"/>
      <c r="H670" s="316"/>
      <c r="I670" s="316"/>
      <c r="J670" s="316"/>
    </row>
    <row r="671" spans="1:10" ht="14.25" customHeight="1">
      <c r="A671" s="316"/>
      <c r="B671" s="316"/>
      <c r="C671" s="677"/>
      <c r="D671" s="316"/>
      <c r="E671" s="316"/>
      <c r="F671" s="678"/>
      <c r="G671" s="316"/>
      <c r="H671" s="316"/>
      <c r="I671" s="316"/>
      <c r="J671" s="316"/>
    </row>
    <row r="672" spans="1:10" ht="14.25" customHeight="1">
      <c r="A672" s="316"/>
      <c r="B672" s="316"/>
      <c r="C672" s="677"/>
      <c r="D672" s="316"/>
      <c r="E672" s="316"/>
      <c r="F672" s="678"/>
      <c r="G672" s="316"/>
      <c r="H672" s="316"/>
      <c r="I672" s="316"/>
      <c r="J672" s="316"/>
    </row>
    <row r="673" spans="1:10" ht="14.25" customHeight="1">
      <c r="A673" s="316"/>
      <c r="B673" s="316"/>
      <c r="C673" s="677"/>
      <c r="D673" s="316"/>
      <c r="E673" s="316"/>
      <c r="F673" s="678"/>
      <c r="G673" s="316"/>
      <c r="H673" s="316"/>
      <c r="I673" s="316"/>
      <c r="J673" s="316"/>
    </row>
    <row r="674" spans="1:10" ht="14.25" customHeight="1">
      <c r="A674" s="316"/>
      <c r="B674" s="316"/>
      <c r="C674" s="677"/>
      <c r="D674" s="316"/>
      <c r="E674" s="316"/>
      <c r="F674" s="678"/>
      <c r="G674" s="316"/>
      <c r="H674" s="316"/>
      <c r="I674" s="316"/>
      <c r="J674" s="316"/>
    </row>
    <row r="675" spans="1:10" ht="14.25" customHeight="1">
      <c r="A675" s="316"/>
      <c r="B675" s="316"/>
      <c r="C675" s="677"/>
      <c r="D675" s="316"/>
      <c r="E675" s="316"/>
      <c r="F675" s="678"/>
      <c r="G675" s="316"/>
      <c r="H675" s="316"/>
      <c r="I675" s="316"/>
      <c r="J675" s="316"/>
    </row>
    <row r="676" spans="1:10" ht="14.25" customHeight="1">
      <c r="A676" s="316"/>
      <c r="B676" s="316"/>
      <c r="C676" s="677"/>
      <c r="D676" s="316"/>
      <c r="E676" s="316"/>
      <c r="F676" s="678"/>
      <c r="G676" s="316"/>
      <c r="H676" s="316"/>
      <c r="I676" s="316"/>
      <c r="J676" s="316"/>
    </row>
    <row r="677" spans="1:10" ht="14.25" customHeight="1">
      <c r="A677" s="316"/>
      <c r="B677" s="316"/>
      <c r="C677" s="677"/>
      <c r="D677" s="316"/>
      <c r="E677" s="316"/>
      <c r="F677" s="678"/>
      <c r="G677" s="316"/>
      <c r="H677" s="316"/>
      <c r="I677" s="316"/>
      <c r="J677" s="316"/>
    </row>
    <row r="678" spans="1:10" ht="14.25" customHeight="1">
      <c r="A678" s="316"/>
      <c r="B678" s="316"/>
      <c r="C678" s="677"/>
      <c r="D678" s="316"/>
      <c r="E678" s="316"/>
      <c r="F678" s="678"/>
      <c r="G678" s="316"/>
      <c r="H678" s="316"/>
      <c r="I678" s="316"/>
      <c r="J678" s="316"/>
    </row>
    <row r="679" spans="1:10" ht="14.25" customHeight="1">
      <c r="A679" s="316"/>
      <c r="B679" s="316"/>
      <c r="C679" s="677"/>
      <c r="D679" s="316"/>
      <c r="E679" s="316"/>
      <c r="F679" s="678"/>
      <c r="G679" s="316"/>
      <c r="H679" s="316"/>
      <c r="I679" s="316"/>
      <c r="J679" s="316"/>
    </row>
    <row r="680" spans="1:10" ht="14.25" customHeight="1">
      <c r="A680" s="316"/>
      <c r="B680" s="316"/>
      <c r="C680" s="677"/>
      <c r="D680" s="316"/>
      <c r="E680" s="316"/>
      <c r="F680" s="678"/>
      <c r="G680" s="316"/>
      <c r="H680" s="316"/>
      <c r="I680" s="316"/>
      <c r="J680" s="316"/>
    </row>
    <row r="681" spans="1:10" ht="14.25" customHeight="1">
      <c r="A681" s="316"/>
      <c r="B681" s="316"/>
      <c r="C681" s="677"/>
      <c r="D681" s="316"/>
      <c r="E681" s="316"/>
      <c r="F681" s="678"/>
      <c r="G681" s="316"/>
      <c r="H681" s="316"/>
      <c r="I681" s="316"/>
      <c r="J681" s="316"/>
    </row>
    <row r="682" spans="1:10" ht="14.25" customHeight="1">
      <c r="A682" s="316"/>
      <c r="B682" s="316"/>
      <c r="C682" s="677"/>
      <c r="D682" s="316"/>
      <c r="E682" s="316"/>
      <c r="F682" s="678"/>
      <c r="G682" s="316"/>
      <c r="H682" s="316"/>
      <c r="I682" s="316"/>
      <c r="J682" s="316"/>
    </row>
    <row r="683" spans="1:10" ht="14.25" customHeight="1">
      <c r="A683" s="316"/>
      <c r="B683" s="316"/>
      <c r="C683" s="677"/>
      <c r="D683" s="316"/>
      <c r="E683" s="316"/>
      <c r="F683" s="678"/>
      <c r="G683" s="316"/>
      <c r="H683" s="316"/>
      <c r="I683" s="316"/>
      <c r="J683" s="316"/>
    </row>
    <row r="684" spans="1:10" ht="14.25" customHeight="1">
      <c r="A684" s="316"/>
      <c r="B684" s="316"/>
      <c r="C684" s="677"/>
      <c r="D684" s="316"/>
      <c r="E684" s="316"/>
      <c r="F684" s="678"/>
      <c r="G684" s="316"/>
      <c r="H684" s="316"/>
      <c r="I684" s="316"/>
      <c r="J684" s="316"/>
    </row>
    <row r="685" spans="1:10" ht="14.25" customHeight="1">
      <c r="A685" s="316"/>
      <c r="B685" s="316"/>
      <c r="C685" s="677"/>
      <c r="D685" s="316"/>
      <c r="E685" s="316"/>
      <c r="F685" s="678"/>
      <c r="G685" s="316"/>
      <c r="H685" s="316"/>
      <c r="I685" s="316"/>
      <c r="J685" s="316"/>
    </row>
    <row r="686" spans="1:10" ht="14.25" customHeight="1">
      <c r="A686" s="316"/>
      <c r="B686" s="316"/>
      <c r="C686" s="677"/>
      <c r="D686" s="316"/>
      <c r="E686" s="316"/>
      <c r="F686" s="678"/>
      <c r="G686" s="316"/>
      <c r="H686" s="316"/>
      <c r="I686" s="316"/>
      <c r="J686" s="316"/>
    </row>
    <row r="687" spans="1:10" ht="14.25" customHeight="1">
      <c r="A687" s="316"/>
      <c r="B687" s="316"/>
      <c r="C687" s="677"/>
      <c r="D687" s="316"/>
      <c r="E687" s="316"/>
      <c r="F687" s="678"/>
      <c r="G687" s="316"/>
      <c r="H687" s="316"/>
      <c r="I687" s="316"/>
      <c r="J687" s="316"/>
    </row>
    <row r="688" spans="1:10" ht="14.25" customHeight="1">
      <c r="A688" s="316"/>
      <c r="B688" s="316"/>
      <c r="C688" s="677"/>
      <c r="D688" s="316"/>
      <c r="E688" s="316"/>
      <c r="F688" s="678"/>
      <c r="G688" s="316"/>
      <c r="H688" s="316"/>
      <c r="I688" s="316"/>
      <c r="J688" s="316"/>
    </row>
    <row r="689" spans="1:10" ht="14.25" customHeight="1">
      <c r="A689" s="316"/>
      <c r="B689" s="316"/>
      <c r="C689" s="677"/>
      <c r="D689" s="316"/>
      <c r="E689" s="316"/>
      <c r="F689" s="678"/>
      <c r="G689" s="316"/>
      <c r="H689" s="316"/>
      <c r="I689" s="316"/>
      <c r="J689" s="316"/>
    </row>
    <row r="690" spans="1:10" ht="14.25" customHeight="1">
      <c r="A690" s="316"/>
      <c r="B690" s="316"/>
      <c r="C690" s="677"/>
      <c r="D690" s="316"/>
      <c r="E690" s="316"/>
      <c r="F690" s="678"/>
      <c r="G690" s="316"/>
      <c r="H690" s="316"/>
      <c r="I690" s="316"/>
      <c r="J690" s="316"/>
    </row>
    <row r="691" spans="1:10" ht="14.25" customHeight="1">
      <c r="A691" s="316"/>
      <c r="B691" s="316"/>
      <c r="C691" s="677"/>
      <c r="D691" s="316"/>
      <c r="E691" s="316"/>
      <c r="F691" s="678"/>
      <c r="G691" s="316"/>
      <c r="H691" s="316"/>
      <c r="I691" s="316"/>
      <c r="J691" s="316"/>
    </row>
    <row r="692" spans="1:10" ht="14.25" customHeight="1">
      <c r="A692" s="316"/>
      <c r="B692" s="316"/>
      <c r="C692" s="677"/>
      <c r="D692" s="316"/>
      <c r="E692" s="316"/>
      <c r="F692" s="678"/>
      <c r="G692" s="316"/>
      <c r="H692" s="316"/>
      <c r="I692" s="316"/>
      <c r="J692" s="316"/>
    </row>
    <row r="693" spans="1:10" ht="14.25" customHeight="1">
      <c r="A693" s="316"/>
      <c r="B693" s="316"/>
      <c r="C693" s="677"/>
      <c r="D693" s="316"/>
      <c r="E693" s="316"/>
      <c r="F693" s="678"/>
      <c r="G693" s="316"/>
      <c r="H693" s="316"/>
      <c r="I693" s="316"/>
      <c r="J693" s="316"/>
    </row>
    <row r="694" spans="1:10" ht="14.25" customHeight="1">
      <c r="A694" s="316"/>
      <c r="B694" s="316"/>
      <c r="C694" s="677"/>
      <c r="D694" s="316"/>
      <c r="E694" s="316"/>
      <c r="F694" s="678"/>
      <c r="G694" s="316"/>
      <c r="H694" s="316"/>
      <c r="I694" s="316"/>
      <c r="J694" s="316"/>
    </row>
    <row r="695" spans="1:10" ht="14.25" customHeight="1">
      <c r="A695" s="316"/>
      <c r="B695" s="316"/>
      <c r="C695" s="677"/>
      <c r="D695" s="316"/>
      <c r="E695" s="316"/>
      <c r="F695" s="678"/>
      <c r="G695" s="316"/>
      <c r="H695" s="316"/>
      <c r="I695" s="316"/>
      <c r="J695" s="316"/>
    </row>
    <row r="696" spans="1:10" ht="14.25" customHeight="1">
      <c r="A696" s="316"/>
      <c r="B696" s="316"/>
      <c r="C696" s="677"/>
      <c r="D696" s="316"/>
      <c r="E696" s="316"/>
      <c r="F696" s="678"/>
      <c r="G696" s="316"/>
      <c r="H696" s="316"/>
      <c r="I696" s="316"/>
      <c r="J696" s="316"/>
    </row>
    <row r="697" spans="1:10" ht="14.25" customHeight="1">
      <c r="A697" s="316"/>
      <c r="B697" s="316"/>
      <c r="C697" s="677"/>
      <c r="D697" s="316"/>
      <c r="E697" s="316"/>
      <c r="F697" s="678"/>
      <c r="G697" s="316"/>
      <c r="H697" s="316"/>
      <c r="I697" s="316"/>
      <c r="J697" s="316"/>
    </row>
    <row r="698" spans="1:10" ht="14.25" customHeight="1">
      <c r="A698" s="316"/>
      <c r="B698" s="316"/>
      <c r="C698" s="677"/>
      <c r="D698" s="316"/>
      <c r="E698" s="316"/>
      <c r="F698" s="678"/>
      <c r="G698" s="316"/>
      <c r="H698" s="316"/>
      <c r="I698" s="316"/>
      <c r="J698" s="316"/>
    </row>
    <row r="699" spans="1:10" ht="14.25" customHeight="1">
      <c r="A699" s="316"/>
      <c r="B699" s="316"/>
      <c r="C699" s="677"/>
      <c r="D699" s="316"/>
      <c r="E699" s="316"/>
      <c r="F699" s="678"/>
      <c r="G699" s="316"/>
      <c r="H699" s="316"/>
      <c r="I699" s="316"/>
      <c r="J699" s="316"/>
    </row>
    <row r="700" spans="1:10" ht="14.25" customHeight="1">
      <c r="A700" s="316"/>
      <c r="B700" s="316"/>
      <c r="C700" s="677"/>
      <c r="D700" s="316"/>
      <c r="E700" s="316"/>
      <c r="F700" s="678"/>
      <c r="G700" s="316"/>
      <c r="H700" s="316"/>
      <c r="I700" s="316"/>
      <c r="J700" s="316"/>
    </row>
    <row r="701" spans="1:10" ht="14.25" customHeight="1">
      <c r="A701" s="316"/>
      <c r="B701" s="316"/>
      <c r="C701" s="677"/>
      <c r="D701" s="316"/>
      <c r="E701" s="316"/>
      <c r="F701" s="678"/>
      <c r="G701" s="316"/>
      <c r="H701" s="316"/>
      <c r="I701" s="316"/>
      <c r="J701" s="316"/>
    </row>
    <row r="702" spans="1:10" ht="14.25" customHeight="1">
      <c r="A702" s="316"/>
      <c r="B702" s="316"/>
      <c r="C702" s="677"/>
      <c r="D702" s="316"/>
      <c r="E702" s="316"/>
      <c r="F702" s="678"/>
      <c r="G702" s="316"/>
      <c r="H702" s="316"/>
      <c r="I702" s="316"/>
      <c r="J702" s="316"/>
    </row>
    <row r="703" spans="1:10" ht="14.25" customHeight="1">
      <c r="A703" s="316"/>
      <c r="B703" s="316"/>
      <c r="C703" s="677"/>
      <c r="D703" s="316"/>
      <c r="E703" s="316"/>
      <c r="F703" s="678"/>
      <c r="G703" s="316"/>
      <c r="H703" s="316"/>
      <c r="I703" s="316"/>
      <c r="J703" s="316"/>
    </row>
    <row r="704" spans="1:10" ht="14.25" customHeight="1">
      <c r="A704" s="316"/>
      <c r="B704" s="316"/>
      <c r="C704" s="677"/>
      <c r="D704" s="316"/>
      <c r="E704" s="316"/>
      <c r="F704" s="678"/>
      <c r="G704" s="316"/>
      <c r="H704" s="316"/>
      <c r="I704" s="316"/>
      <c r="J704" s="316"/>
    </row>
    <row r="705" spans="1:10" ht="14.25" customHeight="1">
      <c r="A705" s="316"/>
      <c r="B705" s="316"/>
      <c r="C705" s="677"/>
      <c r="D705" s="316"/>
      <c r="E705" s="316"/>
      <c r="F705" s="678"/>
      <c r="G705" s="316"/>
      <c r="H705" s="316"/>
      <c r="I705" s="316"/>
      <c r="J705" s="316"/>
    </row>
    <row r="706" spans="1:10" ht="14.25" customHeight="1">
      <c r="A706" s="316"/>
      <c r="B706" s="316"/>
      <c r="C706" s="677"/>
      <c r="D706" s="316"/>
      <c r="E706" s="316"/>
      <c r="F706" s="678"/>
      <c r="G706" s="316"/>
      <c r="H706" s="316"/>
      <c r="I706" s="316"/>
      <c r="J706" s="316"/>
    </row>
    <row r="707" spans="1:10" ht="14.25" customHeight="1">
      <c r="A707" s="316"/>
      <c r="B707" s="316"/>
      <c r="C707" s="677"/>
      <c r="D707" s="316"/>
      <c r="E707" s="316"/>
      <c r="F707" s="678"/>
      <c r="G707" s="316"/>
      <c r="H707" s="316"/>
      <c r="I707" s="316"/>
      <c r="J707" s="316"/>
    </row>
    <row r="708" spans="1:10" ht="14.25" customHeight="1">
      <c r="A708" s="316"/>
      <c r="B708" s="316"/>
      <c r="C708" s="677"/>
      <c r="D708" s="316"/>
      <c r="E708" s="316"/>
      <c r="F708" s="678"/>
      <c r="G708" s="316"/>
      <c r="H708" s="316"/>
      <c r="I708" s="316"/>
      <c r="J708" s="316"/>
    </row>
    <row r="709" spans="1:10" ht="14.25" customHeight="1">
      <c r="A709" s="316"/>
      <c r="B709" s="316"/>
      <c r="C709" s="677"/>
      <c r="D709" s="316"/>
      <c r="E709" s="316"/>
      <c r="F709" s="678"/>
      <c r="G709" s="316"/>
      <c r="H709" s="316"/>
      <c r="I709" s="316"/>
      <c r="J709" s="316"/>
    </row>
    <row r="710" spans="1:10" ht="14.25" customHeight="1">
      <c r="A710" s="316"/>
      <c r="B710" s="316"/>
      <c r="C710" s="677"/>
      <c r="D710" s="316"/>
      <c r="E710" s="316"/>
      <c r="F710" s="678"/>
      <c r="G710" s="316"/>
      <c r="H710" s="316"/>
      <c r="I710" s="316"/>
      <c r="J710" s="316"/>
    </row>
    <row r="711" spans="1:10" ht="14.25" customHeight="1">
      <c r="A711" s="316"/>
      <c r="B711" s="316"/>
      <c r="C711" s="677"/>
      <c r="D711" s="316"/>
      <c r="E711" s="316"/>
      <c r="F711" s="678"/>
      <c r="G711" s="316"/>
      <c r="H711" s="316"/>
      <c r="I711" s="316"/>
      <c r="J711" s="316"/>
    </row>
    <row r="712" spans="1:10" ht="14.25" customHeight="1">
      <c r="A712" s="316"/>
      <c r="B712" s="316"/>
      <c r="C712" s="677"/>
      <c r="D712" s="316"/>
      <c r="E712" s="316"/>
      <c r="F712" s="678"/>
      <c r="G712" s="316"/>
      <c r="H712" s="316"/>
      <c r="I712" s="316"/>
      <c r="J712" s="316"/>
    </row>
    <row r="713" spans="1:10" ht="14.25" customHeight="1">
      <c r="A713" s="316"/>
      <c r="B713" s="316"/>
      <c r="C713" s="677"/>
      <c r="D713" s="316"/>
      <c r="E713" s="316"/>
      <c r="F713" s="678"/>
      <c r="G713" s="316"/>
      <c r="H713" s="316"/>
      <c r="I713" s="316"/>
      <c r="J713" s="316"/>
    </row>
    <row r="714" spans="1:10" ht="14.25" customHeight="1">
      <c r="A714" s="316"/>
      <c r="B714" s="316"/>
      <c r="C714" s="677"/>
      <c r="D714" s="316"/>
      <c r="E714" s="316"/>
      <c r="F714" s="678"/>
      <c r="G714" s="316"/>
      <c r="H714" s="316"/>
      <c r="I714" s="316"/>
      <c r="J714" s="316"/>
    </row>
    <row r="715" spans="1:10" ht="14.25" customHeight="1">
      <c r="A715" s="316"/>
      <c r="B715" s="316"/>
      <c r="C715" s="677"/>
      <c r="D715" s="316"/>
      <c r="E715" s="316"/>
      <c r="F715" s="678"/>
      <c r="G715" s="316"/>
      <c r="H715" s="316"/>
      <c r="I715" s="316"/>
      <c r="J715" s="316"/>
    </row>
    <row r="716" spans="1:10" ht="14.25" customHeight="1">
      <c r="A716" s="316"/>
      <c r="B716" s="316"/>
      <c r="C716" s="677"/>
      <c r="D716" s="316"/>
      <c r="E716" s="316"/>
      <c r="F716" s="678"/>
      <c r="G716" s="316"/>
      <c r="H716" s="316"/>
      <c r="I716" s="316"/>
      <c r="J716" s="316"/>
    </row>
    <row r="717" spans="1:10" ht="14.25" customHeight="1">
      <c r="A717" s="316"/>
      <c r="B717" s="316"/>
      <c r="C717" s="677"/>
      <c r="D717" s="316"/>
      <c r="E717" s="316"/>
      <c r="F717" s="678"/>
      <c r="G717" s="316"/>
      <c r="H717" s="316"/>
      <c r="I717" s="316"/>
      <c r="J717" s="316"/>
    </row>
    <row r="718" spans="1:10" ht="14.25" customHeight="1">
      <c r="A718" s="316"/>
      <c r="B718" s="316"/>
      <c r="C718" s="677"/>
      <c r="D718" s="316"/>
      <c r="E718" s="316"/>
      <c r="F718" s="678"/>
      <c r="G718" s="316"/>
      <c r="H718" s="316"/>
      <c r="I718" s="316"/>
      <c r="J718" s="316"/>
    </row>
    <row r="719" spans="1:10" ht="14.25" customHeight="1">
      <c r="A719" s="316"/>
      <c r="B719" s="316"/>
      <c r="C719" s="677"/>
      <c r="D719" s="316"/>
      <c r="E719" s="316"/>
      <c r="F719" s="678"/>
      <c r="G719" s="316"/>
      <c r="H719" s="316"/>
      <c r="I719" s="316"/>
      <c r="J719" s="316"/>
    </row>
    <row r="720" spans="1:10" ht="14.25" customHeight="1">
      <c r="A720" s="316"/>
      <c r="B720" s="316"/>
      <c r="C720" s="677"/>
      <c r="D720" s="316"/>
      <c r="E720" s="316"/>
      <c r="F720" s="678"/>
      <c r="G720" s="316"/>
      <c r="H720" s="316"/>
      <c r="I720" s="316"/>
      <c r="J720" s="316"/>
    </row>
    <row r="721" spans="1:10" ht="14.25" customHeight="1">
      <c r="A721" s="316"/>
      <c r="B721" s="316"/>
      <c r="C721" s="677"/>
      <c r="D721" s="316"/>
      <c r="E721" s="316"/>
      <c r="F721" s="678"/>
      <c r="G721" s="316"/>
      <c r="H721" s="316"/>
      <c r="I721" s="316"/>
      <c r="J721" s="316"/>
    </row>
    <row r="722" spans="1:10" ht="14.25" customHeight="1">
      <c r="A722" s="316"/>
      <c r="B722" s="316"/>
      <c r="C722" s="677"/>
      <c r="D722" s="316"/>
      <c r="E722" s="316"/>
      <c r="F722" s="678"/>
      <c r="G722" s="316"/>
      <c r="H722" s="316"/>
      <c r="I722" s="316"/>
      <c r="J722" s="316"/>
    </row>
    <row r="723" spans="1:10" ht="14.25" customHeight="1">
      <c r="A723" s="316"/>
      <c r="B723" s="316"/>
      <c r="C723" s="677"/>
      <c r="D723" s="316"/>
      <c r="E723" s="316"/>
      <c r="F723" s="678"/>
      <c r="G723" s="316"/>
      <c r="H723" s="316"/>
      <c r="I723" s="316"/>
      <c r="J723" s="316"/>
    </row>
    <row r="724" spans="1:10" ht="14.25" customHeight="1">
      <c r="A724" s="316"/>
      <c r="B724" s="316"/>
      <c r="C724" s="677"/>
      <c r="D724" s="316"/>
      <c r="E724" s="316"/>
      <c r="F724" s="678"/>
      <c r="G724" s="316"/>
      <c r="H724" s="316"/>
      <c r="I724" s="316"/>
      <c r="J724" s="316"/>
    </row>
    <row r="725" spans="1:10" ht="14.25" customHeight="1">
      <c r="A725" s="316"/>
      <c r="B725" s="316"/>
      <c r="C725" s="677"/>
      <c r="D725" s="316"/>
      <c r="E725" s="316"/>
      <c r="F725" s="678"/>
      <c r="G725" s="316"/>
      <c r="H725" s="316"/>
      <c r="I725" s="316"/>
      <c r="J725" s="316"/>
    </row>
    <row r="726" spans="1:10" ht="14.25" customHeight="1">
      <c r="A726" s="316"/>
      <c r="B726" s="316"/>
      <c r="C726" s="677"/>
      <c r="D726" s="316"/>
      <c r="E726" s="316"/>
      <c r="F726" s="678"/>
      <c r="G726" s="316"/>
      <c r="H726" s="316"/>
      <c r="I726" s="316"/>
      <c r="J726" s="316"/>
    </row>
    <row r="727" spans="1:10" ht="14.25" customHeight="1">
      <c r="A727" s="316"/>
      <c r="B727" s="316"/>
      <c r="C727" s="677"/>
      <c r="D727" s="316"/>
      <c r="E727" s="316"/>
      <c r="F727" s="678"/>
      <c r="G727" s="316"/>
      <c r="H727" s="316"/>
      <c r="I727" s="316"/>
      <c r="J727" s="316"/>
    </row>
    <row r="728" spans="1:10" ht="14.25" customHeight="1">
      <c r="A728" s="316"/>
      <c r="B728" s="316"/>
      <c r="C728" s="677"/>
      <c r="D728" s="316"/>
      <c r="E728" s="316"/>
      <c r="F728" s="678"/>
      <c r="G728" s="316"/>
      <c r="H728" s="316"/>
      <c r="I728" s="316"/>
      <c r="J728" s="316"/>
    </row>
    <row r="729" spans="1:10" ht="14.25" customHeight="1">
      <c r="A729" s="316"/>
      <c r="B729" s="316"/>
      <c r="C729" s="677"/>
      <c r="D729" s="316"/>
      <c r="E729" s="316"/>
      <c r="F729" s="678"/>
      <c r="G729" s="316"/>
      <c r="H729" s="316"/>
      <c r="I729" s="316"/>
      <c r="J729" s="316"/>
    </row>
    <row r="730" spans="1:10" ht="14.25" customHeight="1">
      <c r="A730" s="316"/>
      <c r="B730" s="316"/>
      <c r="C730" s="677"/>
      <c r="D730" s="316"/>
      <c r="E730" s="316"/>
      <c r="F730" s="678"/>
      <c r="G730" s="316"/>
      <c r="H730" s="316"/>
      <c r="I730" s="316"/>
      <c r="J730" s="316"/>
    </row>
    <row r="731" spans="1:10" ht="14.25" customHeight="1">
      <c r="A731" s="316"/>
      <c r="B731" s="316"/>
      <c r="C731" s="677"/>
      <c r="D731" s="316"/>
      <c r="E731" s="316"/>
      <c r="F731" s="678"/>
      <c r="G731" s="316"/>
      <c r="H731" s="316"/>
      <c r="I731" s="316"/>
      <c r="J731" s="316"/>
    </row>
    <row r="732" spans="1:10" ht="14.25" customHeight="1">
      <c r="A732" s="316"/>
      <c r="B732" s="316"/>
      <c r="C732" s="677"/>
      <c r="D732" s="316"/>
      <c r="E732" s="316"/>
      <c r="F732" s="678"/>
      <c r="G732" s="316"/>
      <c r="H732" s="316"/>
      <c r="I732" s="316"/>
      <c r="J732" s="316"/>
    </row>
    <row r="733" spans="1:10" ht="14.25" customHeight="1">
      <c r="A733" s="316"/>
      <c r="B733" s="316"/>
      <c r="C733" s="677"/>
      <c r="D733" s="316"/>
      <c r="E733" s="316"/>
      <c r="F733" s="678"/>
      <c r="G733" s="316"/>
      <c r="H733" s="316"/>
      <c r="I733" s="316"/>
      <c r="J733" s="316"/>
    </row>
    <row r="734" spans="1:10" ht="14.25" customHeight="1">
      <c r="A734" s="316"/>
      <c r="B734" s="316"/>
      <c r="C734" s="677"/>
      <c r="D734" s="316"/>
      <c r="E734" s="316"/>
      <c r="F734" s="678"/>
      <c r="G734" s="316"/>
      <c r="H734" s="316"/>
      <c r="I734" s="316"/>
      <c r="J734" s="316"/>
    </row>
    <row r="735" spans="1:10" ht="14.25" customHeight="1">
      <c r="A735" s="316"/>
      <c r="B735" s="316"/>
      <c r="C735" s="677"/>
      <c r="D735" s="316"/>
      <c r="E735" s="316"/>
      <c r="F735" s="678"/>
      <c r="G735" s="316"/>
      <c r="H735" s="316"/>
      <c r="I735" s="316"/>
      <c r="J735" s="316"/>
    </row>
    <row r="736" spans="1:10" ht="14.25" customHeight="1">
      <c r="A736" s="316"/>
      <c r="B736" s="316"/>
      <c r="C736" s="677"/>
      <c r="D736" s="316"/>
      <c r="E736" s="316"/>
      <c r="F736" s="678"/>
      <c r="G736" s="316"/>
      <c r="H736" s="316"/>
      <c r="I736" s="316"/>
      <c r="J736" s="316"/>
    </row>
    <row r="737" spans="1:10" ht="14.25" customHeight="1">
      <c r="A737" s="316"/>
      <c r="B737" s="316"/>
      <c r="C737" s="677"/>
      <c r="D737" s="316"/>
      <c r="E737" s="316"/>
      <c r="F737" s="678"/>
      <c r="G737" s="316"/>
      <c r="H737" s="316"/>
      <c r="I737" s="316"/>
      <c r="J737" s="316"/>
    </row>
    <row r="738" spans="1:10" ht="14.25" customHeight="1">
      <c r="A738" s="316"/>
      <c r="B738" s="316"/>
      <c r="C738" s="677"/>
      <c r="D738" s="316"/>
      <c r="E738" s="316"/>
      <c r="F738" s="678"/>
      <c r="G738" s="316"/>
      <c r="H738" s="316"/>
      <c r="I738" s="316"/>
      <c r="J738" s="316"/>
    </row>
    <row r="739" spans="1:10" ht="14.25" customHeight="1">
      <c r="A739" s="316"/>
      <c r="B739" s="316"/>
      <c r="C739" s="677"/>
      <c r="D739" s="316"/>
      <c r="E739" s="316"/>
      <c r="F739" s="678"/>
      <c r="G739" s="316"/>
      <c r="H739" s="316"/>
      <c r="I739" s="316"/>
      <c r="J739" s="316"/>
    </row>
    <row r="740" spans="1:10" ht="14.25" customHeight="1">
      <c r="A740" s="316"/>
      <c r="B740" s="316"/>
      <c r="C740" s="677"/>
      <c r="D740" s="316"/>
      <c r="E740" s="316"/>
      <c r="F740" s="678"/>
      <c r="G740" s="316"/>
      <c r="H740" s="316"/>
      <c r="I740" s="316"/>
      <c r="J740" s="316"/>
    </row>
    <row r="741" spans="1:10" ht="14.25" customHeight="1">
      <c r="A741" s="316"/>
      <c r="B741" s="316"/>
      <c r="C741" s="677"/>
      <c r="D741" s="316"/>
      <c r="E741" s="316"/>
      <c r="F741" s="678"/>
      <c r="G741" s="316"/>
      <c r="H741" s="316"/>
      <c r="I741" s="316"/>
      <c r="J741" s="316"/>
    </row>
    <row r="742" spans="1:10" ht="14.25" customHeight="1">
      <c r="A742" s="316"/>
      <c r="B742" s="316"/>
      <c r="C742" s="677"/>
      <c r="D742" s="316"/>
      <c r="E742" s="316"/>
      <c r="F742" s="678"/>
      <c r="G742" s="316"/>
      <c r="H742" s="316"/>
      <c r="I742" s="316"/>
      <c r="J742" s="316"/>
    </row>
    <row r="743" spans="1:10" ht="14.25" customHeight="1">
      <c r="A743" s="316"/>
      <c r="B743" s="316"/>
      <c r="C743" s="677"/>
      <c r="D743" s="316"/>
      <c r="E743" s="316"/>
      <c r="F743" s="678"/>
      <c r="G743" s="316"/>
      <c r="H743" s="316"/>
      <c r="I743" s="316"/>
      <c r="J743" s="316"/>
    </row>
    <row r="744" spans="1:10" ht="14.25" customHeight="1">
      <c r="A744" s="316"/>
      <c r="B744" s="316"/>
      <c r="C744" s="677"/>
      <c r="D744" s="316"/>
      <c r="E744" s="316"/>
      <c r="F744" s="678"/>
      <c r="G744" s="316"/>
      <c r="H744" s="316"/>
      <c r="I744" s="316"/>
      <c r="J744" s="316"/>
    </row>
    <row r="745" spans="1:10" ht="14.25" customHeight="1">
      <c r="A745" s="316"/>
      <c r="B745" s="316"/>
      <c r="C745" s="677"/>
      <c r="D745" s="316"/>
      <c r="E745" s="316"/>
      <c r="F745" s="678"/>
      <c r="G745" s="316"/>
      <c r="H745" s="316"/>
      <c r="I745" s="316"/>
      <c r="J745" s="316"/>
    </row>
    <row r="746" spans="1:10" ht="14.25" customHeight="1">
      <c r="A746" s="316"/>
      <c r="B746" s="316"/>
      <c r="C746" s="677"/>
      <c r="D746" s="316"/>
      <c r="E746" s="316"/>
      <c r="F746" s="678"/>
      <c r="G746" s="316"/>
      <c r="H746" s="316"/>
      <c r="I746" s="316"/>
      <c r="J746" s="316"/>
    </row>
    <row r="747" spans="1:10" ht="14.25" customHeight="1">
      <c r="A747" s="316"/>
      <c r="B747" s="316"/>
      <c r="C747" s="677"/>
      <c r="D747" s="316"/>
      <c r="E747" s="316"/>
      <c r="F747" s="678"/>
      <c r="G747" s="316"/>
      <c r="H747" s="316"/>
      <c r="I747" s="316"/>
      <c r="J747" s="316"/>
    </row>
    <row r="748" spans="1:10" ht="14.25" customHeight="1">
      <c r="A748" s="316"/>
      <c r="B748" s="316"/>
      <c r="C748" s="677"/>
      <c r="D748" s="316"/>
      <c r="E748" s="316"/>
      <c r="F748" s="678"/>
      <c r="G748" s="316"/>
      <c r="H748" s="316"/>
      <c r="I748" s="316"/>
      <c r="J748" s="316"/>
    </row>
    <row r="749" spans="1:10" ht="14.25" customHeight="1">
      <c r="A749" s="316"/>
      <c r="B749" s="316"/>
      <c r="C749" s="677"/>
      <c r="D749" s="316"/>
      <c r="E749" s="316"/>
      <c r="F749" s="678"/>
      <c r="G749" s="316"/>
      <c r="H749" s="316"/>
      <c r="I749" s="316"/>
      <c r="J749" s="316"/>
    </row>
    <row r="750" spans="1:10" ht="14.25" customHeight="1">
      <c r="A750" s="316"/>
      <c r="B750" s="316"/>
      <c r="C750" s="677"/>
      <c r="D750" s="316"/>
      <c r="E750" s="316"/>
      <c r="F750" s="678"/>
      <c r="G750" s="316"/>
      <c r="H750" s="316"/>
      <c r="I750" s="316"/>
      <c r="J750" s="316"/>
    </row>
    <row r="751" spans="1:10" ht="14.25" customHeight="1">
      <c r="A751" s="316"/>
      <c r="B751" s="316"/>
      <c r="C751" s="677"/>
      <c r="D751" s="316"/>
      <c r="E751" s="316"/>
      <c r="F751" s="678"/>
      <c r="G751" s="316"/>
      <c r="H751" s="316"/>
      <c r="I751" s="316"/>
      <c r="J751" s="316"/>
    </row>
    <row r="752" spans="1:10" ht="14.25" customHeight="1">
      <c r="A752" s="316"/>
      <c r="B752" s="316"/>
      <c r="C752" s="677"/>
      <c r="D752" s="316"/>
      <c r="E752" s="316"/>
      <c r="F752" s="678"/>
      <c r="G752" s="316"/>
      <c r="H752" s="316"/>
      <c r="I752" s="316"/>
      <c r="J752" s="316"/>
    </row>
    <row r="753" spans="1:10" ht="14.25" customHeight="1">
      <c r="A753" s="316"/>
      <c r="B753" s="316"/>
      <c r="C753" s="677"/>
      <c r="D753" s="316"/>
      <c r="E753" s="316"/>
      <c r="F753" s="678"/>
      <c r="G753" s="316"/>
      <c r="H753" s="316"/>
      <c r="I753" s="316"/>
      <c r="J753" s="316"/>
    </row>
    <row r="754" spans="1:10" ht="14.25" customHeight="1">
      <c r="A754" s="316"/>
      <c r="B754" s="316"/>
      <c r="C754" s="677"/>
      <c r="D754" s="316"/>
      <c r="E754" s="316"/>
      <c r="F754" s="678"/>
      <c r="G754" s="316"/>
      <c r="H754" s="316"/>
      <c r="I754" s="316"/>
      <c r="J754" s="316"/>
    </row>
    <row r="755" spans="1:10" ht="14.25" customHeight="1">
      <c r="A755" s="316"/>
      <c r="B755" s="316"/>
      <c r="C755" s="677"/>
      <c r="D755" s="316"/>
      <c r="E755" s="316"/>
      <c r="F755" s="678"/>
      <c r="G755" s="316"/>
      <c r="H755" s="316"/>
      <c r="I755" s="316"/>
      <c r="J755" s="316"/>
    </row>
    <row r="756" spans="1:10" ht="14.25" customHeight="1">
      <c r="A756" s="316"/>
      <c r="B756" s="316"/>
      <c r="C756" s="677"/>
      <c r="D756" s="316"/>
      <c r="E756" s="316"/>
      <c r="F756" s="678"/>
      <c r="G756" s="316"/>
      <c r="H756" s="316"/>
      <c r="I756" s="316"/>
      <c r="J756" s="316"/>
    </row>
    <row r="757" spans="1:10" ht="14.25" customHeight="1">
      <c r="A757" s="316"/>
      <c r="B757" s="316"/>
      <c r="C757" s="677"/>
      <c r="D757" s="316"/>
      <c r="E757" s="316"/>
      <c r="F757" s="678"/>
      <c r="G757" s="316"/>
      <c r="H757" s="316"/>
      <c r="I757" s="316"/>
      <c r="J757" s="316"/>
    </row>
    <row r="758" spans="1:10" ht="14.25" customHeight="1">
      <c r="A758" s="316"/>
      <c r="B758" s="316"/>
      <c r="C758" s="677"/>
      <c r="D758" s="316"/>
      <c r="E758" s="316"/>
      <c r="F758" s="678"/>
      <c r="G758" s="316"/>
      <c r="H758" s="316"/>
      <c r="I758" s="316"/>
      <c r="J758" s="316"/>
    </row>
    <row r="759" spans="1:10" ht="14.25" customHeight="1">
      <c r="A759" s="316"/>
      <c r="B759" s="316"/>
      <c r="C759" s="677"/>
      <c r="D759" s="316"/>
      <c r="E759" s="316"/>
      <c r="F759" s="678"/>
      <c r="G759" s="316"/>
      <c r="H759" s="316"/>
      <c r="I759" s="316"/>
      <c r="J759" s="316"/>
    </row>
    <row r="760" spans="1:10" ht="14.25" customHeight="1">
      <c r="A760" s="316"/>
      <c r="B760" s="316"/>
      <c r="C760" s="677"/>
      <c r="D760" s="316"/>
      <c r="E760" s="316"/>
      <c r="F760" s="678"/>
      <c r="G760" s="316"/>
      <c r="H760" s="316"/>
      <c r="I760" s="316"/>
      <c r="J760" s="316"/>
    </row>
    <row r="761" spans="1:10" ht="14.25" customHeight="1">
      <c r="A761" s="316"/>
      <c r="B761" s="316"/>
      <c r="C761" s="677"/>
      <c r="D761" s="316"/>
      <c r="E761" s="316"/>
      <c r="F761" s="678"/>
      <c r="G761" s="316"/>
      <c r="H761" s="316"/>
      <c r="I761" s="316"/>
      <c r="J761" s="316"/>
    </row>
    <row r="762" spans="1:10" ht="14.25" customHeight="1">
      <c r="A762" s="316"/>
      <c r="B762" s="316"/>
      <c r="C762" s="677"/>
      <c r="D762" s="316"/>
      <c r="E762" s="316"/>
      <c r="F762" s="678"/>
      <c r="G762" s="316"/>
      <c r="H762" s="316"/>
      <c r="I762" s="316"/>
      <c r="J762" s="316"/>
    </row>
    <row r="763" spans="1:10" ht="14.25" customHeight="1">
      <c r="A763" s="316"/>
      <c r="B763" s="316"/>
      <c r="C763" s="677"/>
      <c r="D763" s="316"/>
      <c r="E763" s="316"/>
      <c r="F763" s="678"/>
      <c r="G763" s="316"/>
      <c r="H763" s="316"/>
      <c r="I763" s="316"/>
      <c r="J763" s="316"/>
    </row>
    <row r="764" spans="1:10" ht="14.25" customHeight="1">
      <c r="A764" s="316"/>
      <c r="B764" s="316"/>
      <c r="C764" s="677"/>
      <c r="D764" s="316"/>
      <c r="E764" s="316"/>
      <c r="F764" s="678"/>
      <c r="G764" s="316"/>
      <c r="H764" s="316"/>
      <c r="I764" s="316"/>
      <c r="J764" s="316"/>
    </row>
    <row r="765" spans="1:10" ht="14.25" customHeight="1">
      <c r="A765" s="316"/>
      <c r="B765" s="316"/>
      <c r="C765" s="677"/>
      <c r="D765" s="316"/>
      <c r="E765" s="316"/>
      <c r="F765" s="678"/>
      <c r="G765" s="316"/>
      <c r="H765" s="316"/>
      <c r="I765" s="316"/>
      <c r="J765" s="316"/>
    </row>
    <row r="766" spans="1:10" ht="14.25" customHeight="1">
      <c r="A766" s="316"/>
      <c r="B766" s="316"/>
      <c r="C766" s="677"/>
      <c r="D766" s="316"/>
      <c r="E766" s="316"/>
      <c r="F766" s="678"/>
      <c r="G766" s="316"/>
      <c r="H766" s="316"/>
      <c r="I766" s="316"/>
      <c r="J766" s="316"/>
    </row>
    <row r="767" spans="1:10" ht="14.25" customHeight="1">
      <c r="A767" s="316"/>
      <c r="B767" s="316"/>
      <c r="C767" s="677"/>
      <c r="D767" s="316"/>
      <c r="E767" s="316"/>
      <c r="F767" s="678"/>
      <c r="G767" s="316"/>
      <c r="H767" s="316"/>
      <c r="I767" s="316"/>
      <c r="J767" s="316"/>
    </row>
    <row r="768" spans="1:10" ht="14.25" customHeight="1">
      <c r="A768" s="316"/>
      <c r="B768" s="316"/>
      <c r="C768" s="677"/>
      <c r="D768" s="316"/>
      <c r="E768" s="316"/>
      <c r="F768" s="678"/>
      <c r="G768" s="316"/>
      <c r="H768" s="316"/>
      <c r="I768" s="316"/>
      <c r="J768" s="316"/>
    </row>
    <row r="769" spans="1:10" ht="14.25" customHeight="1">
      <c r="A769" s="316"/>
      <c r="B769" s="316"/>
      <c r="C769" s="677"/>
      <c r="D769" s="316"/>
      <c r="E769" s="316"/>
      <c r="F769" s="678"/>
      <c r="G769" s="316"/>
      <c r="H769" s="316"/>
      <c r="I769" s="316"/>
      <c r="J769" s="316"/>
    </row>
    <row r="770" spans="1:10" ht="14.25" customHeight="1">
      <c r="A770" s="316"/>
      <c r="B770" s="316"/>
      <c r="C770" s="677"/>
      <c r="D770" s="316"/>
      <c r="E770" s="316"/>
      <c r="F770" s="678"/>
      <c r="G770" s="316"/>
      <c r="H770" s="316"/>
      <c r="I770" s="316"/>
      <c r="J770" s="316"/>
    </row>
    <row r="771" spans="1:10" ht="14.25" customHeight="1">
      <c r="A771" s="316"/>
      <c r="B771" s="316"/>
      <c r="C771" s="677"/>
      <c r="D771" s="316"/>
      <c r="E771" s="316"/>
      <c r="F771" s="678"/>
      <c r="G771" s="316"/>
      <c r="H771" s="316"/>
      <c r="I771" s="316"/>
      <c r="J771" s="316"/>
    </row>
    <row r="772" spans="1:10" ht="14.25" customHeight="1">
      <c r="A772" s="316"/>
      <c r="B772" s="316"/>
      <c r="C772" s="677"/>
      <c r="D772" s="316"/>
      <c r="E772" s="316"/>
      <c r="F772" s="678"/>
      <c r="G772" s="316"/>
      <c r="H772" s="316"/>
      <c r="I772" s="316"/>
      <c r="J772" s="316"/>
    </row>
    <row r="773" spans="1:10" ht="14.25" customHeight="1">
      <c r="A773" s="316"/>
      <c r="B773" s="316"/>
      <c r="C773" s="677"/>
      <c r="D773" s="316"/>
      <c r="E773" s="316"/>
      <c r="F773" s="678"/>
      <c r="G773" s="316"/>
      <c r="H773" s="316"/>
      <c r="I773" s="316"/>
      <c r="J773" s="316"/>
    </row>
    <row r="774" spans="1:10" ht="14.25" customHeight="1">
      <c r="A774" s="316"/>
      <c r="B774" s="316"/>
      <c r="C774" s="677"/>
      <c r="D774" s="316"/>
      <c r="E774" s="316"/>
      <c r="F774" s="678"/>
      <c r="G774" s="316"/>
      <c r="H774" s="316"/>
      <c r="I774" s="316"/>
      <c r="J774" s="316"/>
    </row>
    <row r="775" spans="1:10" ht="14.25" customHeight="1">
      <c r="A775" s="316"/>
      <c r="B775" s="316"/>
      <c r="C775" s="677"/>
      <c r="D775" s="316"/>
      <c r="E775" s="316"/>
      <c r="F775" s="678"/>
      <c r="G775" s="316"/>
      <c r="H775" s="316"/>
      <c r="I775" s="316"/>
      <c r="J775" s="316"/>
    </row>
    <row r="776" spans="1:10" ht="14.25" customHeight="1">
      <c r="A776" s="316"/>
      <c r="B776" s="316"/>
      <c r="C776" s="677"/>
      <c r="D776" s="316"/>
      <c r="E776" s="316"/>
      <c r="F776" s="678"/>
      <c r="G776" s="316"/>
      <c r="H776" s="316"/>
      <c r="I776" s="316"/>
      <c r="J776" s="316"/>
    </row>
    <row r="777" spans="1:10" ht="14.25" customHeight="1">
      <c r="A777" s="316"/>
      <c r="B777" s="316"/>
      <c r="C777" s="677"/>
      <c r="D777" s="316"/>
      <c r="E777" s="316"/>
      <c r="F777" s="678"/>
      <c r="G777" s="316"/>
      <c r="H777" s="316"/>
      <c r="I777" s="316"/>
      <c r="J777" s="316"/>
    </row>
    <row r="778" spans="1:10" ht="14.25" customHeight="1">
      <c r="A778" s="316"/>
      <c r="B778" s="316"/>
      <c r="C778" s="677"/>
      <c r="D778" s="316"/>
      <c r="E778" s="316"/>
      <c r="F778" s="678"/>
      <c r="G778" s="316"/>
      <c r="H778" s="316"/>
      <c r="I778" s="316"/>
      <c r="J778" s="316"/>
    </row>
    <row r="779" spans="1:10" ht="14.25" customHeight="1">
      <c r="A779" s="316"/>
      <c r="B779" s="316"/>
      <c r="C779" s="677"/>
      <c r="D779" s="316"/>
      <c r="E779" s="316"/>
      <c r="F779" s="678"/>
      <c r="G779" s="316"/>
      <c r="H779" s="316"/>
      <c r="I779" s="316"/>
      <c r="J779" s="316"/>
    </row>
    <row r="780" spans="1:10" ht="14.25" customHeight="1">
      <c r="A780" s="316"/>
      <c r="B780" s="316"/>
      <c r="C780" s="677"/>
      <c r="D780" s="316"/>
      <c r="E780" s="316"/>
      <c r="F780" s="678"/>
      <c r="G780" s="316"/>
      <c r="H780" s="316"/>
      <c r="I780" s="316"/>
      <c r="J780" s="316"/>
    </row>
    <row r="781" spans="1:10" ht="14.25" customHeight="1">
      <c r="A781" s="316"/>
      <c r="B781" s="316"/>
      <c r="C781" s="677"/>
      <c r="D781" s="316"/>
      <c r="E781" s="316"/>
      <c r="F781" s="678"/>
      <c r="G781" s="316"/>
      <c r="H781" s="316"/>
      <c r="I781" s="316"/>
      <c r="J781" s="316"/>
    </row>
    <row r="782" spans="1:10" ht="14.25" customHeight="1">
      <c r="A782" s="316"/>
      <c r="B782" s="316"/>
      <c r="C782" s="677"/>
      <c r="D782" s="316"/>
      <c r="E782" s="316"/>
      <c r="F782" s="678"/>
      <c r="G782" s="316"/>
      <c r="H782" s="316"/>
      <c r="I782" s="316"/>
      <c r="J782" s="316"/>
    </row>
    <row r="783" spans="1:10" ht="14.25" customHeight="1">
      <c r="A783" s="316"/>
      <c r="B783" s="316"/>
      <c r="C783" s="677"/>
      <c r="D783" s="316"/>
      <c r="E783" s="316"/>
      <c r="F783" s="678"/>
      <c r="G783" s="316"/>
      <c r="H783" s="316"/>
      <c r="I783" s="316"/>
      <c r="J783" s="316"/>
    </row>
    <row r="784" spans="1:10" ht="14.25" customHeight="1">
      <c r="A784" s="316"/>
      <c r="B784" s="316"/>
      <c r="C784" s="677"/>
      <c r="D784" s="316"/>
      <c r="E784" s="316"/>
      <c r="F784" s="678"/>
      <c r="G784" s="316"/>
      <c r="H784" s="316"/>
      <c r="I784" s="316"/>
      <c r="J784" s="316"/>
    </row>
    <row r="785" spans="1:10" ht="14.25" customHeight="1">
      <c r="A785" s="316"/>
      <c r="B785" s="316"/>
      <c r="C785" s="677"/>
      <c r="D785" s="316"/>
      <c r="E785" s="316"/>
      <c r="F785" s="678"/>
      <c r="G785" s="316"/>
      <c r="H785" s="316"/>
      <c r="I785" s="316"/>
      <c r="J785" s="316"/>
    </row>
    <row r="786" spans="1:10" ht="14.25" customHeight="1">
      <c r="A786" s="316"/>
      <c r="B786" s="316"/>
      <c r="C786" s="677"/>
      <c r="D786" s="316"/>
      <c r="E786" s="316"/>
      <c r="F786" s="678"/>
      <c r="G786" s="316"/>
      <c r="H786" s="316"/>
      <c r="I786" s="316"/>
      <c r="J786" s="316"/>
    </row>
    <row r="787" spans="1:10" ht="14.25" customHeight="1">
      <c r="A787" s="316"/>
      <c r="B787" s="316"/>
      <c r="C787" s="677"/>
      <c r="D787" s="316"/>
      <c r="E787" s="316"/>
      <c r="F787" s="678"/>
      <c r="G787" s="316"/>
      <c r="H787" s="316"/>
      <c r="I787" s="316"/>
      <c r="J787" s="316"/>
    </row>
    <row r="788" spans="1:10" ht="14.25" customHeight="1">
      <c r="A788" s="316"/>
      <c r="B788" s="316"/>
      <c r="C788" s="677"/>
      <c r="D788" s="316"/>
      <c r="E788" s="316"/>
      <c r="F788" s="678"/>
      <c r="G788" s="316"/>
      <c r="H788" s="316"/>
      <c r="I788" s="316"/>
      <c r="J788" s="316"/>
    </row>
    <row r="789" spans="1:10" ht="14.25" customHeight="1">
      <c r="A789" s="316"/>
      <c r="B789" s="316"/>
      <c r="C789" s="677"/>
      <c r="D789" s="316"/>
      <c r="E789" s="316"/>
      <c r="F789" s="678"/>
      <c r="G789" s="316"/>
      <c r="H789" s="316"/>
      <c r="I789" s="316"/>
      <c r="J789" s="316"/>
    </row>
    <row r="790" spans="1:10" ht="14.25" customHeight="1">
      <c r="A790" s="316"/>
      <c r="B790" s="316"/>
      <c r="C790" s="677"/>
      <c r="D790" s="316"/>
      <c r="E790" s="316"/>
      <c r="F790" s="678"/>
      <c r="G790" s="316"/>
      <c r="H790" s="316"/>
      <c r="I790" s="316"/>
      <c r="J790" s="316"/>
    </row>
    <row r="791" spans="1:10" ht="14.25" customHeight="1">
      <c r="A791" s="316"/>
      <c r="B791" s="316"/>
      <c r="C791" s="677"/>
      <c r="D791" s="316"/>
      <c r="E791" s="316"/>
      <c r="F791" s="678"/>
      <c r="G791" s="316"/>
      <c r="H791" s="316"/>
      <c r="I791" s="316"/>
      <c r="J791" s="316"/>
    </row>
    <row r="792" spans="1:10" ht="14.25" customHeight="1">
      <c r="A792" s="316"/>
      <c r="B792" s="316"/>
      <c r="C792" s="677"/>
      <c r="D792" s="316"/>
      <c r="E792" s="316"/>
      <c r="F792" s="678"/>
      <c r="G792" s="316"/>
      <c r="H792" s="316"/>
      <c r="I792" s="316"/>
      <c r="J792" s="316"/>
    </row>
    <row r="793" spans="1:10" ht="14.25" customHeight="1">
      <c r="A793" s="316"/>
      <c r="B793" s="316"/>
      <c r="C793" s="677"/>
      <c r="D793" s="316"/>
      <c r="E793" s="316"/>
      <c r="F793" s="678"/>
      <c r="G793" s="316"/>
      <c r="H793" s="316"/>
      <c r="I793" s="316"/>
      <c r="J793" s="316"/>
    </row>
    <row r="794" spans="1:10" ht="14.25" customHeight="1">
      <c r="A794" s="316"/>
      <c r="B794" s="316"/>
      <c r="C794" s="677"/>
      <c r="D794" s="316"/>
      <c r="E794" s="316"/>
      <c r="F794" s="678"/>
      <c r="G794" s="316"/>
      <c r="H794" s="316"/>
      <c r="I794" s="316"/>
      <c r="J794" s="316"/>
    </row>
    <row r="795" spans="1:10" ht="14.25" customHeight="1">
      <c r="A795" s="316"/>
      <c r="B795" s="316"/>
      <c r="C795" s="677"/>
      <c r="D795" s="316"/>
      <c r="E795" s="316"/>
      <c r="F795" s="678"/>
      <c r="G795" s="316"/>
      <c r="H795" s="316"/>
      <c r="I795" s="316"/>
      <c r="J795" s="316"/>
    </row>
    <row r="796" spans="1:10" ht="14.25" customHeight="1">
      <c r="A796" s="316"/>
      <c r="B796" s="316"/>
      <c r="C796" s="677"/>
      <c r="D796" s="316"/>
      <c r="E796" s="316"/>
      <c r="F796" s="678"/>
      <c r="G796" s="316"/>
      <c r="H796" s="316"/>
      <c r="I796" s="316"/>
      <c r="J796" s="316"/>
    </row>
    <row r="797" spans="1:10" ht="14.25" customHeight="1">
      <c r="A797" s="316"/>
      <c r="B797" s="316"/>
      <c r="C797" s="677"/>
      <c r="D797" s="316"/>
      <c r="E797" s="316"/>
      <c r="F797" s="678"/>
      <c r="G797" s="316"/>
      <c r="H797" s="316"/>
      <c r="I797" s="316"/>
      <c r="J797" s="316"/>
    </row>
    <row r="798" spans="1:10" ht="14.25" customHeight="1">
      <c r="A798" s="316"/>
      <c r="B798" s="316"/>
      <c r="C798" s="677"/>
      <c r="D798" s="316"/>
      <c r="E798" s="316"/>
      <c r="F798" s="678"/>
      <c r="G798" s="316"/>
      <c r="H798" s="316"/>
      <c r="I798" s="316"/>
      <c r="J798" s="316"/>
    </row>
    <row r="799" spans="1:10" ht="14.25" customHeight="1">
      <c r="A799" s="316"/>
      <c r="B799" s="316"/>
      <c r="C799" s="677"/>
      <c r="D799" s="316"/>
      <c r="E799" s="316"/>
      <c r="F799" s="678"/>
      <c r="G799" s="316"/>
      <c r="H799" s="316"/>
      <c r="I799" s="316"/>
      <c r="J799" s="316"/>
    </row>
    <row r="800" spans="1:10" ht="14.25" customHeight="1">
      <c r="A800" s="316"/>
      <c r="B800" s="316"/>
      <c r="C800" s="677"/>
      <c r="D800" s="316"/>
      <c r="E800" s="316"/>
      <c r="F800" s="678"/>
      <c r="G800" s="316"/>
      <c r="H800" s="316"/>
      <c r="I800" s="316"/>
      <c r="J800" s="316"/>
    </row>
    <row r="801" spans="1:10" ht="14.25" customHeight="1">
      <c r="A801" s="316"/>
      <c r="B801" s="316"/>
      <c r="C801" s="677"/>
      <c r="D801" s="316"/>
      <c r="E801" s="316"/>
      <c r="F801" s="678"/>
      <c r="G801" s="316"/>
      <c r="H801" s="316"/>
      <c r="I801" s="316"/>
      <c r="J801" s="316"/>
    </row>
    <row r="802" spans="1:10" ht="14.25" customHeight="1">
      <c r="A802" s="316"/>
      <c r="B802" s="316"/>
      <c r="C802" s="677"/>
      <c r="D802" s="316"/>
      <c r="E802" s="316"/>
      <c r="F802" s="678"/>
      <c r="G802" s="316"/>
      <c r="H802" s="316"/>
      <c r="I802" s="316"/>
      <c r="J802" s="316"/>
    </row>
    <row r="803" spans="1:10" ht="14.25" customHeight="1">
      <c r="A803" s="316"/>
      <c r="B803" s="316"/>
      <c r="C803" s="677"/>
      <c r="D803" s="316"/>
      <c r="E803" s="316"/>
      <c r="F803" s="678"/>
      <c r="G803" s="316"/>
      <c r="H803" s="316"/>
      <c r="I803" s="316"/>
      <c r="J803" s="316"/>
    </row>
    <row r="804" spans="1:10" ht="14.25" customHeight="1">
      <c r="A804" s="316"/>
      <c r="B804" s="316"/>
      <c r="C804" s="677"/>
      <c r="D804" s="316"/>
      <c r="E804" s="316"/>
      <c r="F804" s="678"/>
      <c r="G804" s="316"/>
      <c r="H804" s="316"/>
      <c r="I804" s="316"/>
      <c r="J804" s="316"/>
    </row>
    <row r="805" spans="1:10" ht="14.25" customHeight="1">
      <c r="A805" s="316"/>
      <c r="B805" s="316"/>
      <c r="C805" s="677"/>
      <c r="D805" s="316"/>
      <c r="E805" s="316"/>
      <c r="F805" s="678"/>
      <c r="G805" s="316"/>
      <c r="H805" s="316"/>
      <c r="I805" s="316"/>
      <c r="J805" s="316"/>
    </row>
    <row r="806" spans="1:10" ht="14.25" customHeight="1">
      <c r="A806" s="316"/>
      <c r="B806" s="316"/>
      <c r="C806" s="677"/>
      <c r="D806" s="316"/>
      <c r="E806" s="316"/>
      <c r="F806" s="678"/>
      <c r="G806" s="316"/>
      <c r="H806" s="316"/>
      <c r="I806" s="316"/>
      <c r="J806" s="316"/>
    </row>
    <row r="807" spans="1:10" ht="14.25" customHeight="1">
      <c r="A807" s="316"/>
      <c r="B807" s="316"/>
      <c r="C807" s="677"/>
      <c r="D807" s="316"/>
      <c r="E807" s="316"/>
      <c r="F807" s="678"/>
      <c r="G807" s="316"/>
      <c r="H807" s="316"/>
      <c r="I807" s="316"/>
      <c r="J807" s="316"/>
    </row>
    <row r="808" spans="1:10" ht="14.25" customHeight="1">
      <c r="A808" s="316"/>
      <c r="B808" s="316"/>
      <c r="C808" s="677"/>
      <c r="D808" s="316"/>
      <c r="E808" s="316"/>
      <c r="F808" s="678"/>
      <c r="G808" s="316"/>
      <c r="H808" s="316"/>
      <c r="I808" s="316"/>
      <c r="J808" s="316"/>
    </row>
    <row r="809" spans="1:10" ht="14.25" customHeight="1">
      <c r="A809" s="316"/>
      <c r="B809" s="316"/>
      <c r="C809" s="677"/>
      <c r="D809" s="316"/>
      <c r="E809" s="316"/>
      <c r="F809" s="678"/>
      <c r="G809" s="316"/>
      <c r="H809" s="316"/>
      <c r="I809" s="316"/>
      <c r="J809" s="316"/>
    </row>
    <row r="810" spans="1:10" ht="14.25" customHeight="1">
      <c r="A810" s="316"/>
      <c r="B810" s="316"/>
      <c r="C810" s="677"/>
      <c r="D810" s="316"/>
      <c r="E810" s="316"/>
      <c r="F810" s="678"/>
      <c r="G810" s="316"/>
      <c r="H810" s="316"/>
      <c r="I810" s="316"/>
      <c r="J810" s="316"/>
    </row>
    <row r="811" spans="1:10" ht="14.25" customHeight="1">
      <c r="A811" s="316"/>
      <c r="B811" s="316"/>
      <c r="C811" s="677"/>
      <c r="D811" s="316"/>
      <c r="E811" s="316"/>
      <c r="F811" s="678"/>
      <c r="G811" s="316"/>
      <c r="H811" s="316"/>
      <c r="I811" s="316"/>
      <c r="J811" s="316"/>
    </row>
    <row r="812" spans="1:10" ht="14.25" customHeight="1">
      <c r="A812" s="316"/>
      <c r="B812" s="316"/>
      <c r="C812" s="677"/>
      <c r="D812" s="316"/>
      <c r="E812" s="316"/>
      <c r="F812" s="678"/>
      <c r="G812" s="316"/>
      <c r="H812" s="316"/>
      <c r="I812" s="316"/>
      <c r="J812" s="316"/>
    </row>
    <row r="813" spans="1:10" ht="14.25" customHeight="1">
      <c r="A813" s="316"/>
      <c r="B813" s="316"/>
      <c r="C813" s="677"/>
      <c r="D813" s="316"/>
      <c r="E813" s="316"/>
      <c r="F813" s="678"/>
      <c r="G813" s="316"/>
      <c r="H813" s="316"/>
      <c r="I813" s="316"/>
      <c r="J813" s="316"/>
    </row>
    <row r="814" spans="1:10" ht="14.25" customHeight="1">
      <c r="A814" s="316"/>
      <c r="B814" s="316"/>
      <c r="C814" s="677"/>
      <c r="D814" s="316"/>
      <c r="E814" s="316"/>
      <c r="F814" s="678"/>
      <c r="G814" s="316"/>
      <c r="H814" s="316"/>
      <c r="I814" s="316"/>
      <c r="J814" s="316"/>
    </row>
    <row r="815" spans="1:10" ht="14.25" customHeight="1">
      <c r="A815" s="316"/>
      <c r="B815" s="316"/>
      <c r="C815" s="677"/>
      <c r="D815" s="316"/>
      <c r="E815" s="316"/>
      <c r="F815" s="678"/>
      <c r="G815" s="316"/>
      <c r="H815" s="316"/>
      <c r="I815" s="316"/>
      <c r="J815" s="316"/>
    </row>
    <row r="816" spans="1:10" ht="14.25" customHeight="1">
      <c r="A816" s="316"/>
      <c r="B816" s="316"/>
      <c r="C816" s="677"/>
      <c r="D816" s="316"/>
      <c r="E816" s="316"/>
      <c r="F816" s="678"/>
      <c r="G816" s="316"/>
      <c r="H816" s="316"/>
      <c r="I816" s="316"/>
      <c r="J816" s="316"/>
    </row>
    <row r="817" spans="1:10" ht="14.25" customHeight="1">
      <c r="A817" s="316"/>
      <c r="B817" s="316"/>
      <c r="C817" s="677"/>
      <c r="D817" s="316"/>
      <c r="E817" s="316"/>
      <c r="F817" s="678"/>
      <c r="G817" s="316"/>
      <c r="H817" s="316"/>
      <c r="I817" s="316"/>
      <c r="J817" s="316"/>
    </row>
    <row r="818" spans="1:10" ht="14.25" customHeight="1">
      <c r="A818" s="316"/>
      <c r="B818" s="316"/>
      <c r="C818" s="677"/>
      <c r="D818" s="316"/>
      <c r="E818" s="316"/>
      <c r="F818" s="678"/>
      <c r="G818" s="316"/>
      <c r="H818" s="316"/>
      <c r="I818" s="316"/>
      <c r="J818" s="316"/>
    </row>
    <row r="819" spans="1:10" ht="14.25" customHeight="1">
      <c r="A819" s="316"/>
      <c r="B819" s="316"/>
      <c r="C819" s="677"/>
      <c r="D819" s="316"/>
      <c r="E819" s="316"/>
      <c r="F819" s="678"/>
      <c r="G819" s="316"/>
      <c r="H819" s="316"/>
      <c r="I819" s="316"/>
      <c r="J819" s="316"/>
    </row>
    <row r="820" spans="1:10" ht="14.25" customHeight="1">
      <c r="A820" s="316"/>
      <c r="B820" s="316"/>
      <c r="C820" s="677"/>
      <c r="D820" s="316"/>
      <c r="E820" s="316"/>
      <c r="F820" s="678"/>
      <c r="G820" s="316"/>
      <c r="H820" s="316"/>
      <c r="I820" s="316"/>
      <c r="J820" s="316"/>
    </row>
    <row r="821" spans="1:10" ht="14.25" customHeight="1">
      <c r="A821" s="316"/>
      <c r="B821" s="316"/>
      <c r="C821" s="677"/>
      <c r="D821" s="316"/>
      <c r="E821" s="316"/>
      <c r="F821" s="678"/>
      <c r="G821" s="316"/>
      <c r="H821" s="316"/>
      <c r="I821" s="316"/>
      <c r="J821" s="316"/>
    </row>
    <row r="822" spans="1:10" ht="14.25" customHeight="1">
      <c r="A822" s="316"/>
      <c r="B822" s="316"/>
      <c r="C822" s="677"/>
      <c r="D822" s="316"/>
      <c r="E822" s="316"/>
      <c r="F822" s="678"/>
      <c r="G822" s="316"/>
      <c r="H822" s="316"/>
      <c r="I822" s="316"/>
      <c r="J822" s="316"/>
    </row>
    <row r="823" spans="1:10" ht="14.25" customHeight="1">
      <c r="A823" s="316"/>
      <c r="B823" s="316"/>
      <c r="C823" s="677"/>
      <c r="D823" s="316"/>
      <c r="E823" s="316"/>
      <c r="F823" s="678"/>
      <c r="G823" s="316"/>
      <c r="H823" s="316"/>
      <c r="I823" s="316"/>
      <c r="J823" s="316"/>
    </row>
    <row r="824" spans="1:10" ht="14.25" customHeight="1">
      <c r="A824" s="316"/>
      <c r="B824" s="316"/>
      <c r="C824" s="677"/>
      <c r="D824" s="316"/>
      <c r="E824" s="316"/>
      <c r="F824" s="678"/>
      <c r="G824" s="316"/>
      <c r="H824" s="316"/>
      <c r="I824" s="316"/>
      <c r="J824" s="316"/>
    </row>
    <row r="825" spans="1:10" ht="14.25" customHeight="1">
      <c r="A825" s="316"/>
      <c r="B825" s="316"/>
      <c r="C825" s="677"/>
      <c r="D825" s="316"/>
      <c r="E825" s="316"/>
      <c r="F825" s="678"/>
      <c r="G825" s="316"/>
      <c r="H825" s="316"/>
      <c r="I825" s="316"/>
      <c r="J825" s="316"/>
    </row>
    <row r="826" spans="1:10" ht="14.25" customHeight="1">
      <c r="A826" s="316"/>
      <c r="B826" s="316"/>
      <c r="C826" s="677"/>
      <c r="D826" s="316"/>
      <c r="E826" s="316"/>
      <c r="F826" s="678"/>
      <c r="G826" s="316"/>
      <c r="H826" s="316"/>
      <c r="I826" s="316"/>
      <c r="J826" s="316"/>
    </row>
    <row r="827" spans="1:10" ht="14.25" customHeight="1">
      <c r="A827" s="316"/>
      <c r="B827" s="316"/>
      <c r="C827" s="677"/>
      <c r="D827" s="316"/>
      <c r="E827" s="316"/>
      <c r="F827" s="678"/>
      <c r="G827" s="316"/>
      <c r="H827" s="316"/>
      <c r="I827" s="316"/>
      <c r="J827" s="316"/>
    </row>
    <row r="828" spans="1:10" ht="14.25" customHeight="1">
      <c r="A828" s="316"/>
      <c r="B828" s="316"/>
      <c r="C828" s="677"/>
      <c r="D828" s="316"/>
      <c r="E828" s="316"/>
      <c r="F828" s="678"/>
      <c r="G828" s="316"/>
      <c r="H828" s="316"/>
      <c r="I828" s="316"/>
      <c r="J828" s="316"/>
    </row>
    <row r="829" spans="1:10" ht="14.25" customHeight="1">
      <c r="A829" s="316"/>
      <c r="B829" s="316"/>
      <c r="C829" s="677"/>
      <c r="D829" s="316"/>
      <c r="E829" s="316"/>
      <c r="F829" s="678"/>
      <c r="G829" s="316"/>
      <c r="H829" s="316"/>
      <c r="I829" s="316"/>
      <c r="J829" s="316"/>
    </row>
    <row r="830" spans="1:10" ht="14.25" customHeight="1">
      <c r="A830" s="316"/>
      <c r="B830" s="316"/>
      <c r="C830" s="677"/>
      <c r="D830" s="316"/>
      <c r="E830" s="316"/>
      <c r="F830" s="678"/>
      <c r="G830" s="316"/>
      <c r="H830" s="316"/>
      <c r="I830" s="316"/>
      <c r="J830" s="316"/>
    </row>
    <row r="831" spans="1:10" ht="14.25" customHeight="1">
      <c r="A831" s="316"/>
      <c r="B831" s="316"/>
      <c r="C831" s="677"/>
      <c r="D831" s="316"/>
      <c r="E831" s="316"/>
      <c r="F831" s="678"/>
      <c r="G831" s="316"/>
      <c r="H831" s="316"/>
      <c r="I831" s="316"/>
      <c r="J831" s="316"/>
    </row>
    <row r="832" spans="1:10" ht="14.25" customHeight="1">
      <c r="A832" s="316"/>
      <c r="B832" s="316"/>
      <c r="C832" s="677"/>
      <c r="D832" s="316"/>
      <c r="E832" s="316"/>
      <c r="F832" s="678"/>
      <c r="G832" s="316"/>
      <c r="H832" s="316"/>
      <c r="I832" s="316"/>
      <c r="J832" s="316"/>
    </row>
    <row r="833" spans="1:10" ht="14.25" customHeight="1">
      <c r="A833" s="316"/>
      <c r="B833" s="316"/>
      <c r="C833" s="677"/>
      <c r="D833" s="316"/>
      <c r="E833" s="316"/>
      <c r="F833" s="678"/>
      <c r="G833" s="316"/>
      <c r="H833" s="316"/>
      <c r="I833" s="316"/>
      <c r="J833" s="316"/>
    </row>
    <row r="834" spans="1:10" ht="14.25" customHeight="1">
      <c r="A834" s="316"/>
      <c r="B834" s="316"/>
      <c r="C834" s="677"/>
      <c r="D834" s="316"/>
      <c r="E834" s="316"/>
      <c r="F834" s="678"/>
      <c r="G834" s="316"/>
      <c r="H834" s="316"/>
      <c r="I834" s="316"/>
      <c r="J834" s="316"/>
    </row>
    <row r="835" spans="1:10" ht="14.25" customHeight="1">
      <c r="A835" s="316"/>
      <c r="B835" s="316"/>
      <c r="C835" s="677"/>
      <c r="D835" s="316"/>
      <c r="E835" s="316"/>
      <c r="F835" s="678"/>
      <c r="G835" s="316"/>
      <c r="H835" s="316"/>
      <c r="I835" s="316"/>
      <c r="J835" s="316"/>
    </row>
    <row r="836" spans="1:10" ht="14.25" customHeight="1">
      <c r="A836" s="316"/>
      <c r="B836" s="316"/>
      <c r="C836" s="677"/>
      <c r="D836" s="316"/>
      <c r="E836" s="316"/>
      <c r="F836" s="678"/>
      <c r="G836" s="316"/>
      <c r="H836" s="316"/>
      <c r="I836" s="316"/>
      <c r="J836" s="316"/>
    </row>
    <row r="837" spans="1:10" ht="14.25" customHeight="1">
      <c r="A837" s="316"/>
      <c r="B837" s="316"/>
      <c r="C837" s="677"/>
      <c r="D837" s="316"/>
      <c r="E837" s="316"/>
      <c r="F837" s="678"/>
      <c r="G837" s="316"/>
      <c r="H837" s="316"/>
      <c r="I837" s="316"/>
      <c r="J837" s="316"/>
    </row>
    <row r="838" spans="1:10" ht="14.25" customHeight="1">
      <c r="A838" s="316"/>
      <c r="B838" s="316"/>
      <c r="C838" s="677"/>
      <c r="D838" s="316"/>
      <c r="E838" s="316"/>
      <c r="F838" s="678"/>
      <c r="G838" s="316"/>
      <c r="H838" s="316"/>
      <c r="I838" s="316"/>
      <c r="J838" s="316"/>
    </row>
    <row r="839" spans="1:10" ht="14.25" customHeight="1">
      <c r="A839" s="316"/>
      <c r="B839" s="316"/>
      <c r="C839" s="677"/>
      <c r="D839" s="316"/>
      <c r="E839" s="316"/>
      <c r="F839" s="678"/>
      <c r="G839" s="316"/>
      <c r="H839" s="316"/>
      <c r="I839" s="316"/>
      <c r="J839" s="316"/>
    </row>
    <row r="840" spans="1:10" ht="14.25" customHeight="1">
      <c r="A840" s="316"/>
      <c r="B840" s="316"/>
      <c r="C840" s="677"/>
      <c r="D840" s="316"/>
      <c r="E840" s="316"/>
      <c r="F840" s="678"/>
      <c r="G840" s="316"/>
      <c r="H840" s="316"/>
      <c r="I840" s="316"/>
      <c r="J840" s="316"/>
    </row>
    <row r="841" spans="1:10" ht="14.25" customHeight="1">
      <c r="A841" s="316"/>
      <c r="B841" s="316"/>
      <c r="C841" s="677"/>
      <c r="D841" s="316"/>
      <c r="E841" s="316"/>
      <c r="F841" s="678"/>
      <c r="G841" s="316"/>
      <c r="H841" s="316"/>
      <c r="I841" s="316"/>
      <c r="J841" s="316"/>
    </row>
    <row r="842" spans="1:10" ht="14.25" customHeight="1">
      <c r="A842" s="316"/>
      <c r="B842" s="316"/>
      <c r="C842" s="677"/>
      <c r="D842" s="316"/>
      <c r="E842" s="316"/>
      <c r="F842" s="678"/>
      <c r="G842" s="316"/>
      <c r="H842" s="316"/>
      <c r="I842" s="316"/>
      <c r="J842" s="316"/>
    </row>
    <row r="843" spans="1:10" ht="14.25" customHeight="1">
      <c r="A843" s="316"/>
      <c r="B843" s="316"/>
      <c r="C843" s="677"/>
      <c r="D843" s="316"/>
      <c r="E843" s="316"/>
      <c r="F843" s="678"/>
      <c r="G843" s="316"/>
      <c r="H843" s="316"/>
      <c r="I843" s="316"/>
      <c r="J843" s="316"/>
    </row>
    <row r="844" spans="1:10" ht="14.25" customHeight="1">
      <c r="A844" s="316"/>
      <c r="B844" s="316"/>
      <c r="C844" s="677"/>
      <c r="D844" s="316"/>
      <c r="E844" s="316"/>
      <c r="F844" s="678"/>
      <c r="G844" s="316"/>
      <c r="H844" s="316"/>
      <c r="I844" s="316"/>
      <c r="J844" s="316"/>
    </row>
    <row r="845" spans="1:10" ht="14.25" customHeight="1">
      <c r="A845" s="316"/>
      <c r="B845" s="316"/>
      <c r="C845" s="677"/>
      <c r="D845" s="316"/>
      <c r="E845" s="316"/>
      <c r="F845" s="678"/>
      <c r="G845" s="316"/>
      <c r="H845" s="316"/>
      <c r="I845" s="316"/>
      <c r="J845" s="316"/>
    </row>
    <row r="846" spans="1:10" ht="14.25" customHeight="1">
      <c r="A846" s="316"/>
      <c r="B846" s="316"/>
      <c r="C846" s="677"/>
      <c r="D846" s="316"/>
      <c r="E846" s="316"/>
      <c r="F846" s="678"/>
      <c r="G846" s="316"/>
      <c r="H846" s="316"/>
      <c r="I846" s="316"/>
      <c r="J846" s="316"/>
    </row>
    <row r="847" spans="1:10" ht="14.25" customHeight="1">
      <c r="A847" s="316"/>
      <c r="B847" s="316"/>
      <c r="C847" s="677"/>
      <c r="D847" s="316"/>
      <c r="E847" s="316"/>
      <c r="F847" s="678"/>
      <c r="G847" s="316"/>
      <c r="H847" s="316"/>
      <c r="I847" s="316"/>
      <c r="J847" s="316"/>
    </row>
    <row r="848" spans="1:10" ht="14.25" customHeight="1">
      <c r="A848" s="316"/>
      <c r="B848" s="316"/>
      <c r="C848" s="677"/>
      <c r="D848" s="316"/>
      <c r="E848" s="316"/>
      <c r="F848" s="678"/>
      <c r="G848" s="316"/>
      <c r="H848" s="316"/>
      <c r="I848" s="316"/>
      <c r="J848" s="316"/>
    </row>
    <row r="849" spans="1:10" ht="14.25" customHeight="1">
      <c r="A849" s="316"/>
      <c r="B849" s="316"/>
      <c r="C849" s="677"/>
      <c r="D849" s="316"/>
      <c r="E849" s="316"/>
      <c r="F849" s="678"/>
      <c r="G849" s="316"/>
      <c r="H849" s="316"/>
      <c r="I849" s="316"/>
      <c r="J849" s="316"/>
    </row>
    <row r="850" spans="1:10" ht="14.25" customHeight="1">
      <c r="A850" s="316"/>
      <c r="B850" s="316"/>
      <c r="C850" s="677"/>
      <c r="D850" s="316"/>
      <c r="E850" s="316"/>
      <c r="F850" s="678"/>
      <c r="G850" s="316"/>
      <c r="H850" s="316"/>
      <c r="I850" s="316"/>
      <c r="J850" s="316"/>
    </row>
    <row r="851" spans="1:10" ht="14.25" customHeight="1">
      <c r="A851" s="316"/>
      <c r="B851" s="316"/>
      <c r="C851" s="677"/>
      <c r="D851" s="316"/>
      <c r="E851" s="316"/>
      <c r="F851" s="678"/>
      <c r="G851" s="316"/>
      <c r="H851" s="316"/>
      <c r="I851" s="316"/>
      <c r="J851" s="316"/>
    </row>
    <row r="852" spans="1:10" ht="14.25" customHeight="1">
      <c r="A852" s="316"/>
      <c r="B852" s="316"/>
      <c r="C852" s="677"/>
      <c r="D852" s="316"/>
      <c r="E852" s="316"/>
      <c r="F852" s="678"/>
      <c r="G852" s="316"/>
      <c r="H852" s="316"/>
      <c r="I852" s="316"/>
      <c r="J852" s="316"/>
    </row>
    <row r="853" spans="1:10" ht="14.25" customHeight="1">
      <c r="A853" s="316"/>
      <c r="B853" s="316"/>
      <c r="C853" s="677"/>
      <c r="D853" s="316"/>
      <c r="E853" s="316"/>
      <c r="F853" s="678"/>
      <c r="G853" s="316"/>
      <c r="H853" s="316"/>
      <c r="I853" s="316"/>
      <c r="J853" s="316"/>
    </row>
    <row r="854" spans="1:10" ht="14.25" customHeight="1">
      <c r="A854" s="316"/>
      <c r="B854" s="316"/>
      <c r="C854" s="677"/>
      <c r="D854" s="316"/>
      <c r="E854" s="316"/>
      <c r="F854" s="678"/>
      <c r="G854" s="316"/>
      <c r="H854" s="316"/>
      <c r="I854" s="316"/>
      <c r="J854" s="316"/>
    </row>
    <row r="855" spans="1:10" ht="14.25" customHeight="1">
      <c r="A855" s="316"/>
      <c r="B855" s="316"/>
      <c r="C855" s="677"/>
      <c r="D855" s="316"/>
      <c r="E855" s="316"/>
      <c r="F855" s="678"/>
      <c r="G855" s="316"/>
      <c r="H855" s="316"/>
      <c r="I855" s="316"/>
      <c r="J855" s="316"/>
    </row>
    <row r="856" spans="1:10" ht="14.25" customHeight="1">
      <c r="A856" s="316"/>
      <c r="B856" s="316"/>
      <c r="C856" s="677"/>
      <c r="D856" s="316"/>
      <c r="E856" s="316"/>
      <c r="F856" s="678"/>
      <c r="G856" s="316"/>
      <c r="H856" s="316"/>
      <c r="I856" s="316"/>
      <c r="J856" s="316"/>
    </row>
    <row r="857" spans="1:10" ht="14.25" customHeight="1">
      <c r="A857" s="316"/>
      <c r="B857" s="316"/>
      <c r="C857" s="677"/>
      <c r="D857" s="316"/>
      <c r="E857" s="316"/>
      <c r="F857" s="678"/>
      <c r="G857" s="316"/>
      <c r="H857" s="316"/>
      <c r="I857" s="316"/>
      <c r="J857" s="316"/>
    </row>
    <row r="858" spans="1:10" ht="14.25" customHeight="1">
      <c r="A858" s="316"/>
      <c r="B858" s="316"/>
      <c r="C858" s="677"/>
      <c r="D858" s="316"/>
      <c r="E858" s="316"/>
      <c r="F858" s="678"/>
      <c r="G858" s="316"/>
      <c r="H858" s="316"/>
      <c r="I858" s="316"/>
      <c r="J858" s="316"/>
    </row>
    <row r="859" spans="1:10" ht="14.25" customHeight="1">
      <c r="A859" s="316"/>
      <c r="B859" s="316"/>
      <c r="C859" s="677"/>
      <c r="D859" s="316"/>
      <c r="E859" s="316"/>
      <c r="F859" s="678"/>
      <c r="G859" s="316"/>
      <c r="H859" s="316"/>
      <c r="I859" s="316"/>
      <c r="J859" s="316"/>
    </row>
    <row r="860" spans="1:10" ht="14.25" customHeight="1">
      <c r="A860" s="316"/>
      <c r="B860" s="316"/>
      <c r="C860" s="677"/>
      <c r="D860" s="316"/>
      <c r="E860" s="316"/>
      <c r="F860" s="678"/>
      <c r="G860" s="316"/>
      <c r="H860" s="316"/>
      <c r="I860" s="316"/>
      <c r="J860" s="316"/>
    </row>
    <row r="861" spans="1:10" ht="14.25" customHeight="1">
      <c r="A861" s="316"/>
      <c r="B861" s="316"/>
      <c r="C861" s="677"/>
      <c r="D861" s="316"/>
      <c r="E861" s="316"/>
      <c r="F861" s="678"/>
      <c r="G861" s="316"/>
      <c r="H861" s="316"/>
      <c r="I861" s="316"/>
      <c r="J861" s="316"/>
    </row>
    <row r="862" spans="1:10" ht="14.25" customHeight="1">
      <c r="A862" s="316"/>
      <c r="B862" s="316"/>
      <c r="C862" s="677"/>
      <c r="D862" s="316"/>
      <c r="E862" s="316"/>
      <c r="F862" s="678"/>
      <c r="G862" s="316"/>
      <c r="H862" s="316"/>
      <c r="I862" s="316"/>
      <c r="J862" s="316"/>
    </row>
    <row r="863" spans="1:10" ht="14.25" customHeight="1">
      <c r="A863" s="316"/>
      <c r="B863" s="316"/>
      <c r="C863" s="677"/>
      <c r="D863" s="316"/>
      <c r="E863" s="316"/>
      <c r="F863" s="678"/>
      <c r="G863" s="316"/>
      <c r="H863" s="316"/>
      <c r="I863" s="316"/>
      <c r="J863" s="316"/>
    </row>
    <row r="864" spans="1:10" ht="14.25" customHeight="1">
      <c r="A864" s="316"/>
      <c r="B864" s="316"/>
      <c r="C864" s="677"/>
      <c r="D864" s="316"/>
      <c r="E864" s="316"/>
      <c r="F864" s="678"/>
      <c r="G864" s="316"/>
      <c r="H864" s="316"/>
      <c r="I864" s="316"/>
      <c r="J864" s="316"/>
    </row>
    <row r="865" spans="1:10" ht="14.25" customHeight="1">
      <c r="A865" s="316"/>
      <c r="B865" s="316"/>
      <c r="C865" s="677"/>
      <c r="D865" s="316"/>
      <c r="E865" s="316"/>
      <c r="F865" s="678"/>
      <c r="G865" s="316"/>
      <c r="H865" s="316"/>
      <c r="I865" s="316"/>
      <c r="J865" s="316"/>
    </row>
    <row r="866" spans="1:10" ht="14.25" customHeight="1">
      <c r="A866" s="316"/>
      <c r="B866" s="316"/>
      <c r="C866" s="677"/>
      <c r="D866" s="316"/>
      <c r="E866" s="316"/>
      <c r="F866" s="678"/>
      <c r="G866" s="316"/>
      <c r="H866" s="316"/>
      <c r="I866" s="316"/>
      <c r="J866" s="316"/>
    </row>
    <row r="867" spans="1:10" ht="14.25" customHeight="1">
      <c r="A867" s="316"/>
      <c r="B867" s="316"/>
      <c r="C867" s="677"/>
      <c r="D867" s="316"/>
      <c r="E867" s="316"/>
      <c r="F867" s="678"/>
      <c r="G867" s="316"/>
      <c r="H867" s="316"/>
      <c r="I867" s="316"/>
      <c r="J867" s="316"/>
    </row>
    <row r="868" spans="1:10" ht="14.25" customHeight="1">
      <c r="A868" s="316"/>
      <c r="B868" s="316"/>
      <c r="C868" s="677"/>
      <c r="D868" s="316"/>
      <c r="E868" s="316"/>
      <c r="F868" s="678"/>
      <c r="G868" s="316"/>
      <c r="H868" s="316"/>
      <c r="I868" s="316"/>
      <c r="J868" s="316"/>
    </row>
    <row r="869" spans="1:10" ht="14.25" customHeight="1">
      <c r="A869" s="316"/>
      <c r="B869" s="316"/>
      <c r="C869" s="677"/>
      <c r="D869" s="316"/>
      <c r="E869" s="316"/>
      <c r="F869" s="678"/>
      <c r="G869" s="316"/>
      <c r="H869" s="316"/>
      <c r="I869" s="316"/>
      <c r="J869" s="316"/>
    </row>
    <row r="870" spans="1:10" ht="14.25" customHeight="1">
      <c r="A870" s="316"/>
      <c r="B870" s="316"/>
      <c r="C870" s="677"/>
      <c r="D870" s="316"/>
      <c r="E870" s="316"/>
      <c r="F870" s="678"/>
      <c r="G870" s="316"/>
      <c r="H870" s="316"/>
      <c r="I870" s="316"/>
      <c r="J870" s="316"/>
    </row>
    <row r="871" spans="1:10" ht="14.25" customHeight="1">
      <c r="A871" s="316"/>
      <c r="B871" s="316"/>
      <c r="C871" s="677"/>
      <c r="D871" s="316"/>
      <c r="E871" s="316"/>
      <c r="F871" s="678"/>
      <c r="G871" s="316"/>
      <c r="H871" s="316"/>
      <c r="I871" s="316"/>
      <c r="J871" s="316"/>
    </row>
    <row r="872" spans="1:10" ht="14.25" customHeight="1">
      <c r="A872" s="316"/>
      <c r="B872" s="316"/>
      <c r="C872" s="677"/>
      <c r="D872" s="316"/>
      <c r="E872" s="316"/>
      <c r="F872" s="678"/>
      <c r="G872" s="316"/>
      <c r="H872" s="316"/>
      <c r="I872" s="316"/>
      <c r="J872" s="316"/>
    </row>
    <row r="873" spans="1:10" ht="14.25" customHeight="1">
      <c r="A873" s="316"/>
      <c r="B873" s="316"/>
      <c r="C873" s="677"/>
      <c r="D873" s="316"/>
      <c r="E873" s="316"/>
      <c r="F873" s="678"/>
      <c r="G873" s="316"/>
      <c r="H873" s="316"/>
      <c r="I873" s="316"/>
      <c r="J873" s="316"/>
    </row>
    <row r="874" spans="1:10" ht="14.25" customHeight="1">
      <c r="A874" s="316"/>
      <c r="B874" s="316"/>
      <c r="C874" s="677"/>
      <c r="D874" s="316"/>
      <c r="E874" s="316"/>
      <c r="F874" s="678"/>
      <c r="G874" s="316"/>
      <c r="H874" s="316"/>
      <c r="I874" s="316"/>
      <c r="J874" s="316"/>
    </row>
    <row r="875" spans="1:10" ht="14.25" customHeight="1">
      <c r="A875" s="316"/>
      <c r="B875" s="316"/>
      <c r="C875" s="677"/>
      <c r="D875" s="316"/>
      <c r="E875" s="316"/>
      <c r="F875" s="678"/>
      <c r="G875" s="316"/>
      <c r="H875" s="316"/>
      <c r="I875" s="316"/>
      <c r="J875" s="316"/>
    </row>
    <row r="876" spans="1:10" ht="14.25" customHeight="1">
      <c r="A876" s="316"/>
      <c r="B876" s="316"/>
      <c r="C876" s="677"/>
      <c r="D876" s="316"/>
      <c r="E876" s="316"/>
      <c r="F876" s="678"/>
      <c r="G876" s="316"/>
      <c r="H876" s="316"/>
      <c r="I876" s="316"/>
      <c r="J876" s="316"/>
    </row>
    <row r="877" spans="1:10" ht="14.25" customHeight="1">
      <c r="A877" s="316"/>
      <c r="B877" s="316"/>
      <c r="C877" s="677"/>
      <c r="D877" s="316"/>
      <c r="E877" s="316"/>
      <c r="F877" s="678"/>
      <c r="G877" s="316"/>
      <c r="H877" s="316"/>
      <c r="I877" s="316"/>
      <c r="J877" s="316"/>
    </row>
    <row r="878" spans="1:10" ht="14.25" customHeight="1">
      <c r="A878" s="316"/>
      <c r="B878" s="316"/>
      <c r="C878" s="677"/>
      <c r="D878" s="316"/>
      <c r="E878" s="316"/>
      <c r="F878" s="678"/>
      <c r="G878" s="316"/>
      <c r="H878" s="316"/>
      <c r="I878" s="316"/>
      <c r="J878" s="316"/>
    </row>
    <row r="879" spans="1:10" ht="14.25" customHeight="1">
      <c r="A879" s="316"/>
      <c r="B879" s="316"/>
      <c r="C879" s="677"/>
      <c r="D879" s="316"/>
      <c r="E879" s="316"/>
      <c r="F879" s="678"/>
      <c r="G879" s="316"/>
      <c r="H879" s="316"/>
      <c r="I879" s="316"/>
      <c r="J879" s="316"/>
    </row>
    <row r="880" spans="1:10" ht="14.25" customHeight="1">
      <c r="A880" s="316"/>
      <c r="B880" s="316"/>
      <c r="C880" s="677"/>
      <c r="D880" s="316"/>
      <c r="E880" s="316"/>
      <c r="F880" s="678"/>
      <c r="G880" s="316"/>
      <c r="H880" s="316"/>
      <c r="I880" s="316"/>
      <c r="J880" s="316"/>
    </row>
    <row r="881" spans="1:10" ht="14.25" customHeight="1">
      <c r="A881" s="316"/>
      <c r="B881" s="316"/>
      <c r="C881" s="677"/>
      <c r="D881" s="316"/>
      <c r="E881" s="316"/>
      <c r="F881" s="678"/>
      <c r="G881" s="316"/>
      <c r="H881" s="316"/>
      <c r="I881" s="316"/>
      <c r="J881" s="316"/>
    </row>
    <row r="882" spans="1:10" ht="14.25" customHeight="1">
      <c r="A882" s="316"/>
      <c r="B882" s="316"/>
      <c r="C882" s="677"/>
      <c r="D882" s="316"/>
      <c r="E882" s="316"/>
      <c r="F882" s="678"/>
      <c r="G882" s="316"/>
      <c r="H882" s="316"/>
      <c r="I882" s="316"/>
      <c r="J882" s="316"/>
    </row>
    <row r="883" spans="1:10" ht="14.25" customHeight="1">
      <c r="A883" s="316"/>
      <c r="B883" s="316"/>
      <c r="C883" s="677"/>
      <c r="D883" s="316"/>
      <c r="E883" s="316"/>
      <c r="F883" s="678"/>
      <c r="G883" s="316"/>
      <c r="H883" s="316"/>
      <c r="I883" s="316"/>
      <c r="J883" s="316"/>
    </row>
    <row r="884" spans="1:10" ht="14.25" customHeight="1">
      <c r="A884" s="316"/>
      <c r="B884" s="316"/>
      <c r="C884" s="677"/>
      <c r="D884" s="316"/>
      <c r="E884" s="316"/>
      <c r="F884" s="678"/>
      <c r="G884" s="316"/>
      <c r="H884" s="316"/>
      <c r="I884" s="316"/>
      <c r="J884" s="316"/>
    </row>
    <row r="885" spans="1:10" ht="14.25" customHeight="1">
      <c r="A885" s="316"/>
      <c r="B885" s="316"/>
      <c r="C885" s="677"/>
      <c r="D885" s="316"/>
      <c r="E885" s="316"/>
      <c r="F885" s="678"/>
      <c r="G885" s="316"/>
      <c r="H885" s="316"/>
      <c r="I885" s="316"/>
      <c r="J885" s="316"/>
    </row>
    <row r="886" spans="1:10" ht="14.25" customHeight="1">
      <c r="A886" s="316"/>
      <c r="B886" s="316"/>
      <c r="C886" s="677"/>
      <c r="D886" s="316"/>
      <c r="E886" s="316"/>
      <c r="F886" s="678"/>
      <c r="G886" s="316"/>
      <c r="H886" s="316"/>
      <c r="I886" s="316"/>
      <c r="J886" s="316"/>
    </row>
    <row r="887" spans="1:10" ht="14.25" customHeight="1">
      <c r="A887" s="316"/>
      <c r="B887" s="316"/>
      <c r="C887" s="677"/>
      <c r="D887" s="316"/>
      <c r="E887" s="316"/>
      <c r="F887" s="678"/>
      <c r="G887" s="316"/>
      <c r="H887" s="316"/>
      <c r="I887" s="316"/>
      <c r="J887" s="316"/>
    </row>
    <row r="888" spans="1:10" ht="14.25" customHeight="1">
      <c r="A888" s="316"/>
      <c r="B888" s="316"/>
      <c r="C888" s="677"/>
      <c r="D888" s="316"/>
      <c r="E888" s="316"/>
      <c r="F888" s="678"/>
      <c r="G888" s="316"/>
      <c r="H888" s="316"/>
      <c r="I888" s="316"/>
      <c r="J888" s="316"/>
    </row>
    <row r="889" spans="1:10" ht="14.25" customHeight="1">
      <c r="A889" s="316"/>
      <c r="B889" s="316"/>
      <c r="C889" s="677"/>
      <c r="D889" s="316"/>
      <c r="E889" s="316"/>
      <c r="F889" s="678"/>
      <c r="G889" s="316"/>
      <c r="H889" s="316"/>
      <c r="I889" s="316"/>
      <c r="J889" s="316"/>
    </row>
    <row r="890" spans="1:10" ht="14.25" customHeight="1">
      <c r="A890" s="316"/>
      <c r="B890" s="316"/>
      <c r="C890" s="677"/>
      <c r="D890" s="316"/>
      <c r="E890" s="316"/>
      <c r="F890" s="678"/>
      <c r="G890" s="316"/>
      <c r="H890" s="316"/>
      <c r="I890" s="316"/>
      <c r="J890" s="316"/>
    </row>
    <row r="891" spans="1:10" ht="14.25" customHeight="1">
      <c r="A891" s="316"/>
      <c r="B891" s="316"/>
      <c r="C891" s="677"/>
      <c r="D891" s="316"/>
      <c r="E891" s="316"/>
      <c r="F891" s="678"/>
      <c r="G891" s="316"/>
      <c r="H891" s="316"/>
      <c r="I891" s="316"/>
      <c r="J891" s="316"/>
    </row>
    <row r="892" spans="1:10" ht="14.25" customHeight="1">
      <c r="A892" s="316"/>
      <c r="B892" s="316"/>
      <c r="C892" s="677"/>
      <c r="D892" s="316"/>
      <c r="E892" s="316"/>
      <c r="F892" s="678"/>
      <c r="G892" s="316"/>
      <c r="H892" s="316"/>
      <c r="I892" s="316"/>
      <c r="J892" s="316"/>
    </row>
    <row r="893" spans="1:10" ht="14.25" customHeight="1">
      <c r="A893" s="316"/>
      <c r="B893" s="316"/>
      <c r="C893" s="677"/>
      <c r="D893" s="316"/>
      <c r="E893" s="316"/>
      <c r="F893" s="678"/>
      <c r="G893" s="316"/>
      <c r="H893" s="316"/>
      <c r="I893" s="316"/>
      <c r="J893" s="316"/>
    </row>
    <row r="894" spans="1:10" ht="14.25" customHeight="1">
      <c r="A894" s="316"/>
      <c r="B894" s="316"/>
      <c r="C894" s="677"/>
      <c r="D894" s="316"/>
      <c r="E894" s="316"/>
      <c r="F894" s="678"/>
      <c r="G894" s="316"/>
      <c r="H894" s="316"/>
      <c r="I894" s="316"/>
      <c r="J894" s="316"/>
    </row>
    <row r="895" spans="1:10" ht="14.25" customHeight="1">
      <c r="A895" s="316"/>
      <c r="B895" s="316"/>
      <c r="C895" s="677"/>
      <c r="D895" s="316"/>
      <c r="E895" s="316"/>
      <c r="F895" s="678"/>
      <c r="G895" s="316"/>
      <c r="H895" s="316"/>
      <c r="I895" s="316"/>
      <c r="J895" s="316"/>
    </row>
    <row r="896" spans="1:10" ht="14.25" customHeight="1">
      <c r="A896" s="316"/>
      <c r="B896" s="316"/>
      <c r="C896" s="677"/>
      <c r="D896" s="316"/>
      <c r="E896" s="316"/>
      <c r="F896" s="678"/>
      <c r="G896" s="316"/>
      <c r="H896" s="316"/>
      <c r="I896" s="316"/>
      <c r="J896" s="316"/>
    </row>
    <row r="897" spans="1:10" ht="14.25" customHeight="1">
      <c r="A897" s="316"/>
      <c r="B897" s="316"/>
      <c r="C897" s="677"/>
      <c r="D897" s="316"/>
      <c r="E897" s="316"/>
      <c r="F897" s="678"/>
      <c r="G897" s="316"/>
      <c r="H897" s="316"/>
      <c r="I897" s="316"/>
      <c r="J897" s="316"/>
    </row>
    <row r="898" spans="1:10" ht="14.25" customHeight="1">
      <c r="A898" s="316"/>
      <c r="B898" s="316"/>
      <c r="C898" s="677"/>
      <c r="D898" s="316"/>
      <c r="E898" s="316"/>
      <c r="F898" s="678"/>
      <c r="G898" s="316"/>
      <c r="H898" s="316"/>
      <c r="I898" s="316"/>
      <c r="J898" s="316"/>
    </row>
    <row r="899" spans="1:10" ht="14.25" customHeight="1">
      <c r="A899" s="316"/>
      <c r="B899" s="316"/>
      <c r="C899" s="677"/>
      <c r="D899" s="316"/>
      <c r="E899" s="316"/>
      <c r="F899" s="678"/>
      <c r="G899" s="316"/>
      <c r="H899" s="316"/>
      <c r="I899" s="316"/>
      <c r="J899" s="316"/>
    </row>
    <row r="900" spans="1:10" ht="14.25" customHeight="1">
      <c r="A900" s="316"/>
      <c r="B900" s="316"/>
      <c r="C900" s="677"/>
      <c r="D900" s="316"/>
      <c r="E900" s="316"/>
      <c r="F900" s="678"/>
      <c r="G900" s="316"/>
      <c r="H900" s="316"/>
      <c r="I900" s="316"/>
      <c r="J900" s="316"/>
    </row>
    <row r="901" spans="1:10" ht="14.25" customHeight="1">
      <c r="A901" s="316"/>
      <c r="B901" s="316"/>
      <c r="C901" s="677"/>
      <c r="D901" s="316"/>
      <c r="E901" s="316"/>
      <c r="F901" s="678"/>
      <c r="G901" s="316"/>
      <c r="H901" s="316"/>
      <c r="I901" s="316"/>
      <c r="J901" s="316"/>
    </row>
    <row r="902" spans="1:10" ht="14.25" customHeight="1">
      <c r="A902" s="316"/>
      <c r="B902" s="316"/>
      <c r="C902" s="677"/>
      <c r="D902" s="316"/>
      <c r="E902" s="316"/>
      <c r="F902" s="678"/>
      <c r="G902" s="316"/>
      <c r="H902" s="316"/>
      <c r="I902" s="316"/>
      <c r="J902" s="316"/>
    </row>
    <row r="903" spans="1:10" ht="14.25" customHeight="1">
      <c r="A903" s="316"/>
      <c r="B903" s="316"/>
      <c r="C903" s="677"/>
      <c r="D903" s="316"/>
      <c r="E903" s="316"/>
      <c r="F903" s="678"/>
      <c r="G903" s="316"/>
      <c r="H903" s="316"/>
      <c r="I903" s="316"/>
      <c r="J903" s="316"/>
    </row>
    <row r="904" spans="1:10" ht="14.25" customHeight="1">
      <c r="A904" s="316"/>
      <c r="B904" s="316"/>
      <c r="C904" s="677"/>
      <c r="D904" s="316"/>
      <c r="E904" s="316"/>
      <c r="F904" s="678"/>
      <c r="G904" s="316"/>
      <c r="H904" s="316"/>
      <c r="I904" s="316"/>
      <c r="J904" s="316"/>
    </row>
    <row r="905" spans="1:10" ht="14.25" customHeight="1">
      <c r="A905" s="316"/>
      <c r="B905" s="316"/>
      <c r="C905" s="677"/>
      <c r="D905" s="316"/>
      <c r="E905" s="316"/>
      <c r="F905" s="678"/>
      <c r="G905" s="316"/>
      <c r="H905" s="316"/>
      <c r="I905" s="316"/>
      <c r="J905" s="316"/>
    </row>
    <row r="906" spans="1:10" ht="14.25" customHeight="1">
      <c r="A906" s="316"/>
      <c r="B906" s="316"/>
      <c r="C906" s="677"/>
      <c r="D906" s="316"/>
      <c r="E906" s="316"/>
      <c r="F906" s="678"/>
      <c r="G906" s="316"/>
      <c r="H906" s="316"/>
      <c r="I906" s="316"/>
      <c r="J906" s="316"/>
    </row>
    <row r="907" spans="1:10" ht="14.25" customHeight="1">
      <c r="A907" s="316"/>
      <c r="B907" s="316"/>
      <c r="C907" s="677"/>
      <c r="D907" s="316"/>
      <c r="E907" s="316"/>
      <c r="F907" s="678"/>
      <c r="G907" s="316"/>
      <c r="H907" s="316"/>
      <c r="I907" s="316"/>
      <c r="J907" s="316"/>
    </row>
    <row r="908" spans="1:10" ht="14.25" customHeight="1">
      <c r="A908" s="316"/>
      <c r="B908" s="316"/>
      <c r="C908" s="677"/>
      <c r="D908" s="316"/>
      <c r="E908" s="316"/>
      <c r="F908" s="678"/>
      <c r="G908" s="316"/>
      <c r="H908" s="316"/>
      <c r="I908" s="316"/>
      <c r="J908" s="316"/>
    </row>
    <row r="909" spans="1:10" ht="14.25" customHeight="1">
      <c r="A909" s="316"/>
      <c r="B909" s="316"/>
      <c r="C909" s="677"/>
      <c r="D909" s="316"/>
      <c r="E909" s="316"/>
      <c r="F909" s="678"/>
      <c r="G909" s="316"/>
      <c r="H909" s="316"/>
      <c r="I909" s="316"/>
      <c r="J909" s="316"/>
    </row>
    <row r="910" spans="1:10" ht="14.25" customHeight="1">
      <c r="A910" s="316"/>
      <c r="B910" s="316"/>
      <c r="C910" s="677"/>
      <c r="D910" s="316"/>
      <c r="E910" s="316"/>
      <c r="F910" s="678"/>
      <c r="G910" s="316"/>
      <c r="H910" s="316"/>
      <c r="I910" s="316"/>
      <c r="J910" s="316"/>
    </row>
    <row r="911" spans="1:10" ht="14.25" customHeight="1">
      <c r="A911" s="316"/>
      <c r="B911" s="316"/>
      <c r="C911" s="677"/>
      <c r="D911" s="316"/>
      <c r="E911" s="316"/>
      <c r="F911" s="678"/>
      <c r="G911" s="316"/>
      <c r="H911" s="316"/>
      <c r="I911" s="316"/>
      <c r="J911" s="316"/>
    </row>
    <row r="912" spans="1:10" ht="14.25" customHeight="1">
      <c r="A912" s="316"/>
      <c r="B912" s="316"/>
      <c r="C912" s="677"/>
      <c r="D912" s="316"/>
      <c r="E912" s="316"/>
      <c r="F912" s="678"/>
      <c r="G912" s="316"/>
      <c r="H912" s="316"/>
      <c r="I912" s="316"/>
      <c r="J912" s="316"/>
    </row>
    <row r="913" spans="1:10" ht="14.25" customHeight="1">
      <c r="A913" s="316"/>
      <c r="B913" s="316"/>
      <c r="C913" s="677"/>
      <c r="D913" s="316"/>
      <c r="E913" s="316"/>
      <c r="F913" s="678"/>
      <c r="G913" s="316"/>
      <c r="H913" s="316"/>
      <c r="I913" s="316"/>
      <c r="J913" s="316"/>
    </row>
    <row r="914" spans="1:10" ht="14.25" customHeight="1">
      <c r="A914" s="316"/>
      <c r="B914" s="316"/>
      <c r="C914" s="677"/>
      <c r="D914" s="316"/>
      <c r="E914" s="316"/>
      <c r="F914" s="678"/>
      <c r="G914" s="316"/>
      <c r="H914" s="316"/>
      <c r="I914" s="316"/>
      <c r="J914" s="316"/>
    </row>
    <row r="915" spans="1:10" ht="14.25" customHeight="1">
      <c r="A915" s="316"/>
      <c r="B915" s="316"/>
      <c r="C915" s="677"/>
      <c r="D915" s="316"/>
      <c r="E915" s="316"/>
      <c r="F915" s="678"/>
      <c r="G915" s="316"/>
      <c r="H915" s="316"/>
      <c r="I915" s="316"/>
      <c r="J915" s="316"/>
    </row>
    <row r="916" spans="1:10" ht="14.25" customHeight="1">
      <c r="A916" s="316"/>
      <c r="B916" s="316"/>
      <c r="C916" s="677"/>
      <c r="D916" s="316"/>
      <c r="E916" s="316"/>
      <c r="F916" s="678"/>
      <c r="G916" s="316"/>
      <c r="H916" s="316"/>
      <c r="I916" s="316"/>
      <c r="J916" s="316"/>
    </row>
    <row r="917" spans="1:10" ht="14.25" customHeight="1">
      <c r="A917" s="316"/>
      <c r="B917" s="316"/>
      <c r="C917" s="677"/>
      <c r="D917" s="316"/>
      <c r="E917" s="316"/>
      <c r="F917" s="678"/>
      <c r="G917" s="316"/>
      <c r="H917" s="316"/>
      <c r="I917" s="316"/>
      <c r="J917" s="316"/>
    </row>
    <row r="918" spans="1:10" ht="14.25" customHeight="1">
      <c r="A918" s="316"/>
      <c r="B918" s="316"/>
      <c r="C918" s="677"/>
      <c r="D918" s="316"/>
      <c r="E918" s="316"/>
      <c r="F918" s="678"/>
      <c r="G918" s="316"/>
      <c r="H918" s="316"/>
      <c r="I918" s="316"/>
      <c r="J918" s="316"/>
    </row>
    <row r="919" spans="1:10" ht="14.25" customHeight="1">
      <c r="A919" s="316"/>
      <c r="B919" s="316"/>
      <c r="C919" s="677"/>
      <c r="D919" s="316"/>
      <c r="E919" s="316"/>
      <c r="F919" s="678"/>
      <c r="G919" s="316"/>
      <c r="H919" s="316"/>
      <c r="I919" s="316"/>
      <c r="J919" s="316"/>
    </row>
    <row r="920" spans="1:10" ht="14.25" customHeight="1">
      <c r="A920" s="316"/>
      <c r="B920" s="316"/>
      <c r="C920" s="677"/>
      <c r="D920" s="316"/>
      <c r="E920" s="316"/>
      <c r="F920" s="678"/>
      <c r="G920" s="316"/>
      <c r="H920" s="316"/>
      <c r="I920" s="316"/>
      <c r="J920" s="316"/>
    </row>
    <row r="921" spans="1:10" ht="14.25" customHeight="1">
      <c r="A921" s="316"/>
      <c r="B921" s="316"/>
      <c r="C921" s="677"/>
      <c r="D921" s="316"/>
      <c r="E921" s="316"/>
      <c r="F921" s="678"/>
      <c r="G921" s="316"/>
      <c r="H921" s="316"/>
      <c r="I921" s="316"/>
      <c r="J921" s="316"/>
    </row>
    <row r="922" spans="1:10" ht="14.25" customHeight="1">
      <c r="A922" s="316"/>
      <c r="B922" s="316"/>
      <c r="C922" s="677"/>
      <c r="D922" s="316"/>
      <c r="E922" s="316"/>
      <c r="F922" s="678"/>
      <c r="G922" s="316"/>
      <c r="H922" s="316"/>
      <c r="I922" s="316"/>
      <c r="J922" s="316"/>
    </row>
    <row r="923" spans="1:10" ht="14.25" customHeight="1">
      <c r="A923" s="316"/>
      <c r="B923" s="316"/>
      <c r="C923" s="677"/>
      <c r="D923" s="316"/>
      <c r="E923" s="316"/>
      <c r="F923" s="678"/>
      <c r="G923" s="316"/>
      <c r="H923" s="316"/>
      <c r="I923" s="316"/>
      <c r="J923" s="316"/>
    </row>
    <row r="924" spans="1:10" ht="14.25" customHeight="1">
      <c r="A924" s="316"/>
      <c r="B924" s="316"/>
      <c r="C924" s="677"/>
      <c r="D924" s="316"/>
      <c r="E924" s="316"/>
      <c r="F924" s="678"/>
      <c r="G924" s="316"/>
      <c r="H924" s="316"/>
      <c r="I924" s="316"/>
      <c r="J924" s="316"/>
    </row>
    <row r="925" spans="1:10" ht="14.25" customHeight="1">
      <c r="A925" s="316"/>
      <c r="B925" s="316"/>
      <c r="C925" s="677"/>
      <c r="D925" s="316"/>
      <c r="E925" s="316"/>
      <c r="F925" s="678"/>
      <c r="G925" s="316"/>
      <c r="H925" s="316"/>
      <c r="I925" s="316"/>
      <c r="J925" s="316"/>
    </row>
    <row r="926" spans="1:10" ht="14.25" customHeight="1">
      <c r="A926" s="316"/>
      <c r="B926" s="316"/>
      <c r="C926" s="677"/>
      <c r="D926" s="316"/>
      <c r="E926" s="316"/>
      <c r="F926" s="678"/>
      <c r="G926" s="316"/>
      <c r="H926" s="316"/>
      <c r="I926" s="316"/>
      <c r="J926" s="316"/>
    </row>
    <row r="927" spans="1:10" ht="14.25" customHeight="1">
      <c r="A927" s="316"/>
      <c r="B927" s="316"/>
      <c r="C927" s="677"/>
      <c r="D927" s="316"/>
      <c r="E927" s="316"/>
      <c r="F927" s="678"/>
      <c r="G927" s="316"/>
      <c r="H927" s="316"/>
      <c r="I927" s="316"/>
      <c r="J927" s="316"/>
    </row>
    <row r="928" spans="1:10" ht="14.25" customHeight="1">
      <c r="A928" s="316"/>
      <c r="B928" s="316"/>
      <c r="C928" s="677"/>
      <c r="D928" s="316"/>
      <c r="E928" s="316"/>
      <c r="F928" s="678"/>
      <c r="G928" s="316"/>
      <c r="H928" s="316"/>
      <c r="I928" s="316"/>
      <c r="J928" s="316"/>
    </row>
    <row r="929" spans="1:10" ht="14.25" customHeight="1">
      <c r="A929" s="316"/>
      <c r="B929" s="316"/>
      <c r="C929" s="677"/>
      <c r="D929" s="316"/>
      <c r="E929" s="316"/>
      <c r="F929" s="678"/>
      <c r="G929" s="316"/>
      <c r="H929" s="316"/>
      <c r="I929" s="316"/>
      <c r="J929" s="316"/>
    </row>
    <row r="930" spans="1:10" ht="14.25" customHeight="1">
      <c r="A930" s="316"/>
      <c r="B930" s="316"/>
      <c r="C930" s="677"/>
      <c r="D930" s="316"/>
      <c r="E930" s="316"/>
      <c r="F930" s="678"/>
      <c r="G930" s="316"/>
      <c r="H930" s="316"/>
      <c r="I930" s="316"/>
      <c r="J930" s="316"/>
    </row>
    <row r="931" spans="1:10" ht="14.25" customHeight="1">
      <c r="A931" s="316"/>
      <c r="B931" s="316"/>
      <c r="C931" s="677"/>
      <c r="D931" s="316"/>
      <c r="E931" s="316"/>
      <c r="F931" s="678"/>
      <c r="G931" s="316"/>
      <c r="H931" s="316"/>
      <c r="I931" s="316"/>
      <c r="J931" s="316"/>
    </row>
    <row r="932" spans="1:10" ht="14.25" customHeight="1">
      <c r="A932" s="316"/>
      <c r="B932" s="316"/>
      <c r="C932" s="677"/>
      <c r="D932" s="316"/>
      <c r="E932" s="316"/>
      <c r="F932" s="678"/>
      <c r="G932" s="316"/>
      <c r="H932" s="316"/>
      <c r="I932" s="316"/>
      <c r="J932" s="316"/>
    </row>
    <row r="933" spans="1:10" ht="14.25" customHeight="1">
      <c r="A933" s="316"/>
      <c r="B933" s="316"/>
      <c r="C933" s="677"/>
      <c r="D933" s="316"/>
      <c r="E933" s="316"/>
      <c r="F933" s="678"/>
      <c r="G933" s="316"/>
      <c r="H933" s="316"/>
      <c r="I933" s="316"/>
      <c r="J933" s="316"/>
    </row>
    <row r="934" spans="1:10" ht="14.25" customHeight="1">
      <c r="A934" s="316"/>
      <c r="B934" s="316"/>
      <c r="C934" s="677"/>
      <c r="D934" s="316"/>
      <c r="E934" s="316"/>
      <c r="F934" s="678"/>
      <c r="G934" s="316"/>
      <c r="H934" s="316"/>
      <c r="I934" s="316"/>
      <c r="J934" s="316"/>
    </row>
    <row r="935" spans="1:10" ht="14.25" customHeight="1">
      <c r="A935" s="316"/>
      <c r="B935" s="316"/>
      <c r="C935" s="677"/>
      <c r="D935" s="316"/>
      <c r="E935" s="316"/>
      <c r="F935" s="678"/>
      <c r="G935" s="316"/>
      <c r="H935" s="316"/>
      <c r="I935" s="316"/>
      <c r="J935" s="316"/>
    </row>
    <row r="936" spans="1:10" ht="14.25" customHeight="1">
      <c r="A936" s="316"/>
      <c r="B936" s="316"/>
      <c r="C936" s="677"/>
      <c r="D936" s="316"/>
      <c r="E936" s="316"/>
      <c r="F936" s="678"/>
      <c r="G936" s="316"/>
      <c r="H936" s="316"/>
      <c r="I936" s="316"/>
      <c r="J936" s="316"/>
    </row>
    <row r="937" spans="1:10" ht="14.25" customHeight="1">
      <c r="A937" s="316"/>
      <c r="B937" s="316"/>
      <c r="C937" s="677"/>
      <c r="D937" s="316"/>
      <c r="E937" s="316"/>
      <c r="F937" s="678"/>
      <c r="G937" s="316"/>
      <c r="H937" s="316"/>
      <c r="I937" s="316"/>
      <c r="J937" s="316"/>
    </row>
    <row r="938" spans="1:10" ht="14.25" customHeight="1">
      <c r="A938" s="316"/>
      <c r="B938" s="316"/>
      <c r="C938" s="677"/>
      <c r="D938" s="316"/>
      <c r="E938" s="316"/>
      <c r="F938" s="678"/>
      <c r="G938" s="316"/>
      <c r="H938" s="316"/>
      <c r="I938" s="316"/>
      <c r="J938" s="316"/>
    </row>
    <row r="939" spans="1:10" ht="14.25" customHeight="1">
      <c r="A939" s="316"/>
      <c r="B939" s="316"/>
      <c r="C939" s="677"/>
      <c r="D939" s="316"/>
      <c r="E939" s="316"/>
      <c r="F939" s="678"/>
      <c r="G939" s="316"/>
      <c r="H939" s="316"/>
      <c r="I939" s="316"/>
      <c r="J939" s="316"/>
    </row>
    <row r="940" spans="1:10" ht="14.25" customHeight="1">
      <c r="A940" s="316"/>
      <c r="B940" s="316"/>
      <c r="C940" s="677"/>
      <c r="D940" s="316"/>
      <c r="E940" s="316"/>
      <c r="F940" s="678"/>
      <c r="G940" s="316"/>
      <c r="H940" s="316"/>
      <c r="I940" s="316"/>
      <c r="J940" s="316"/>
    </row>
    <row r="941" spans="1:10" ht="14.25" customHeight="1">
      <c r="A941" s="316"/>
      <c r="B941" s="316"/>
      <c r="C941" s="677"/>
      <c r="D941" s="316"/>
      <c r="E941" s="316"/>
      <c r="F941" s="678"/>
      <c r="G941" s="316"/>
      <c r="H941" s="316"/>
      <c r="I941" s="316"/>
      <c r="J941" s="316"/>
    </row>
    <row r="942" spans="1:10" ht="14.25" customHeight="1">
      <c r="A942" s="316"/>
      <c r="B942" s="316"/>
      <c r="C942" s="677"/>
      <c r="D942" s="316"/>
      <c r="E942" s="316"/>
      <c r="F942" s="678"/>
      <c r="G942" s="316"/>
      <c r="H942" s="316"/>
      <c r="I942" s="316"/>
      <c r="J942" s="316"/>
    </row>
    <row r="943" spans="1:10" ht="14.25" customHeight="1">
      <c r="A943" s="316"/>
      <c r="B943" s="316"/>
      <c r="C943" s="677"/>
      <c r="D943" s="316"/>
      <c r="E943" s="316"/>
      <c r="F943" s="678"/>
      <c r="G943" s="316"/>
      <c r="H943" s="316"/>
      <c r="I943" s="316"/>
      <c r="J943" s="316"/>
    </row>
    <row r="944" spans="1:10" ht="14.25" customHeight="1">
      <c r="A944" s="316"/>
      <c r="B944" s="316"/>
      <c r="C944" s="677"/>
      <c r="D944" s="316"/>
      <c r="E944" s="316"/>
      <c r="F944" s="678"/>
      <c r="G944" s="316"/>
      <c r="H944" s="316"/>
      <c r="I944" s="316"/>
      <c r="J944" s="316"/>
    </row>
    <row r="945" spans="1:10" ht="14.25" customHeight="1">
      <c r="A945" s="316"/>
      <c r="B945" s="316"/>
      <c r="C945" s="677"/>
      <c r="D945" s="316"/>
      <c r="E945" s="316"/>
      <c r="F945" s="678"/>
      <c r="G945" s="316"/>
      <c r="H945" s="316"/>
      <c r="I945" s="316"/>
      <c r="J945" s="316"/>
    </row>
    <row r="946" spans="1:10" ht="14.25" customHeight="1">
      <c r="A946" s="316"/>
      <c r="B946" s="316"/>
      <c r="C946" s="677"/>
      <c r="D946" s="316"/>
      <c r="E946" s="316"/>
      <c r="F946" s="678"/>
      <c r="G946" s="316"/>
      <c r="H946" s="316"/>
      <c r="I946" s="316"/>
      <c r="J946" s="316"/>
    </row>
    <row r="947" spans="1:10" ht="14.25" customHeight="1">
      <c r="A947" s="316"/>
      <c r="B947" s="316"/>
      <c r="C947" s="677"/>
      <c r="D947" s="316"/>
      <c r="E947" s="316"/>
      <c r="F947" s="678"/>
      <c r="G947" s="316"/>
      <c r="H947" s="316"/>
      <c r="I947" s="316"/>
      <c r="J947" s="316"/>
    </row>
    <row r="948" spans="1:10" ht="14.25" customHeight="1">
      <c r="A948" s="316"/>
      <c r="B948" s="316"/>
      <c r="C948" s="677"/>
      <c r="D948" s="316"/>
      <c r="E948" s="316"/>
      <c r="F948" s="678"/>
      <c r="G948" s="316"/>
      <c r="H948" s="316"/>
      <c r="I948" s="316"/>
      <c r="J948" s="316"/>
    </row>
    <row r="949" spans="1:10" ht="14.25" customHeight="1">
      <c r="A949" s="316"/>
      <c r="B949" s="316"/>
      <c r="C949" s="677"/>
      <c r="D949" s="316"/>
      <c r="E949" s="316"/>
      <c r="F949" s="678"/>
      <c r="G949" s="316"/>
      <c r="H949" s="316"/>
      <c r="I949" s="316"/>
      <c r="J949" s="316"/>
    </row>
    <row r="950" spans="1:10" ht="14.25" customHeight="1">
      <c r="A950" s="316"/>
      <c r="B950" s="316"/>
      <c r="C950" s="677"/>
      <c r="D950" s="316"/>
      <c r="E950" s="316"/>
      <c r="F950" s="678"/>
      <c r="G950" s="316"/>
      <c r="H950" s="316"/>
      <c r="I950" s="316"/>
      <c r="J950" s="316"/>
    </row>
    <row r="951" spans="1:10" ht="14.25" customHeight="1">
      <c r="A951" s="316"/>
      <c r="B951" s="316"/>
      <c r="C951" s="677"/>
      <c r="D951" s="316"/>
      <c r="E951" s="316"/>
      <c r="F951" s="678"/>
      <c r="G951" s="316"/>
      <c r="H951" s="316"/>
      <c r="I951" s="316"/>
      <c r="J951" s="316"/>
    </row>
    <row r="952" spans="1:10" ht="14.25" customHeight="1">
      <c r="A952" s="316"/>
      <c r="B952" s="316"/>
      <c r="C952" s="677"/>
      <c r="D952" s="316"/>
      <c r="E952" s="316"/>
      <c r="F952" s="678"/>
      <c r="G952" s="316"/>
      <c r="H952" s="316"/>
      <c r="I952" s="316"/>
      <c r="J952" s="316"/>
    </row>
    <row r="953" spans="1:10" ht="14.25" customHeight="1">
      <c r="A953" s="316"/>
      <c r="B953" s="316"/>
      <c r="C953" s="677"/>
      <c r="D953" s="316"/>
      <c r="E953" s="316"/>
      <c r="F953" s="678"/>
      <c r="G953" s="316"/>
      <c r="H953" s="316"/>
      <c r="I953" s="316"/>
      <c r="J953" s="316"/>
    </row>
    <row r="954" spans="1:10" ht="14.25" customHeight="1">
      <c r="A954" s="316"/>
      <c r="B954" s="316"/>
      <c r="C954" s="677"/>
      <c r="D954" s="316"/>
      <c r="E954" s="316"/>
      <c r="F954" s="678"/>
      <c r="G954" s="316"/>
      <c r="H954" s="316"/>
      <c r="I954" s="316"/>
      <c r="J954" s="316"/>
    </row>
    <row r="955" spans="1:10" ht="14.25" customHeight="1">
      <c r="A955" s="316"/>
      <c r="B955" s="316"/>
      <c r="C955" s="677"/>
      <c r="D955" s="316"/>
      <c r="E955" s="316"/>
      <c r="F955" s="678"/>
      <c r="G955" s="316"/>
      <c r="H955" s="316"/>
      <c r="I955" s="316"/>
      <c r="J955" s="316"/>
    </row>
    <row r="956" spans="1:10" ht="14.25" customHeight="1">
      <c r="A956" s="316"/>
      <c r="B956" s="316"/>
      <c r="C956" s="677"/>
      <c r="D956" s="316"/>
      <c r="E956" s="316"/>
      <c r="F956" s="678"/>
      <c r="G956" s="316"/>
      <c r="H956" s="316"/>
      <c r="I956" s="316"/>
      <c r="J956" s="316"/>
    </row>
    <row r="957" spans="1:10" ht="14.25" customHeight="1">
      <c r="A957" s="316"/>
      <c r="B957" s="316"/>
      <c r="C957" s="677"/>
      <c r="D957" s="316"/>
      <c r="E957" s="316"/>
      <c r="F957" s="678"/>
      <c r="G957" s="316"/>
      <c r="H957" s="316"/>
      <c r="I957" s="316"/>
      <c r="J957" s="316"/>
    </row>
    <row r="958" spans="1:10" ht="14.25" customHeight="1">
      <c r="A958" s="316"/>
      <c r="B958" s="316"/>
      <c r="C958" s="677"/>
      <c r="D958" s="316"/>
      <c r="E958" s="316"/>
      <c r="F958" s="678"/>
      <c r="G958" s="316"/>
      <c r="H958" s="316"/>
      <c r="I958" s="316"/>
      <c r="J958" s="316"/>
    </row>
    <row r="959" spans="1:10" ht="14.25" customHeight="1">
      <c r="A959" s="316"/>
      <c r="B959" s="316"/>
      <c r="C959" s="677"/>
      <c r="D959" s="316"/>
      <c r="E959" s="316"/>
      <c r="F959" s="678"/>
      <c r="G959" s="316"/>
      <c r="H959" s="316"/>
      <c r="I959" s="316"/>
      <c r="J959" s="316"/>
    </row>
    <row r="960" spans="1:10" ht="14.25" customHeight="1">
      <c r="A960" s="316"/>
      <c r="B960" s="316"/>
      <c r="C960" s="677"/>
      <c r="D960" s="316"/>
      <c r="E960" s="316"/>
      <c r="F960" s="678"/>
      <c r="G960" s="316"/>
      <c r="H960" s="316"/>
      <c r="I960" s="316"/>
      <c r="J960" s="316"/>
    </row>
    <row r="961" spans="1:10" ht="14.25" customHeight="1">
      <c r="A961" s="316"/>
      <c r="B961" s="316"/>
      <c r="C961" s="677"/>
      <c r="D961" s="316"/>
      <c r="E961" s="316"/>
      <c r="F961" s="678"/>
      <c r="G961" s="316"/>
      <c r="H961" s="316"/>
      <c r="I961" s="316"/>
      <c r="J961" s="316"/>
    </row>
    <row r="962" spans="1:10" ht="14.25" customHeight="1">
      <c r="A962" s="316"/>
      <c r="B962" s="316"/>
      <c r="C962" s="677"/>
      <c r="D962" s="316"/>
      <c r="E962" s="316"/>
      <c r="F962" s="678"/>
      <c r="G962" s="316"/>
      <c r="H962" s="316"/>
      <c r="I962" s="316"/>
      <c r="J962" s="316"/>
    </row>
    <row r="963" spans="1:10" ht="14.25" customHeight="1">
      <c r="A963" s="316"/>
      <c r="B963" s="316"/>
      <c r="C963" s="677"/>
      <c r="D963" s="316"/>
      <c r="E963" s="316"/>
      <c r="F963" s="678"/>
      <c r="G963" s="316"/>
      <c r="H963" s="316"/>
      <c r="I963" s="316"/>
      <c r="J963" s="316"/>
    </row>
    <row r="964" spans="1:10" ht="14.25" customHeight="1">
      <c r="A964" s="316"/>
      <c r="B964" s="316"/>
      <c r="C964" s="677"/>
      <c r="D964" s="316"/>
      <c r="E964" s="316"/>
      <c r="F964" s="678"/>
      <c r="G964" s="316"/>
      <c r="H964" s="316"/>
      <c r="I964" s="316"/>
      <c r="J964" s="316"/>
    </row>
    <row r="965" spans="1:10" ht="14.25" customHeight="1">
      <c r="A965" s="316"/>
      <c r="B965" s="316"/>
      <c r="C965" s="677"/>
      <c r="D965" s="316"/>
      <c r="E965" s="316"/>
      <c r="F965" s="678"/>
      <c r="G965" s="316"/>
      <c r="H965" s="316"/>
      <c r="I965" s="316"/>
      <c r="J965" s="316"/>
    </row>
    <row r="966" spans="1:10" ht="14.25" customHeight="1">
      <c r="A966" s="316"/>
      <c r="B966" s="316"/>
      <c r="C966" s="677"/>
      <c r="D966" s="316"/>
      <c r="E966" s="316"/>
      <c r="F966" s="678"/>
      <c r="G966" s="316"/>
      <c r="H966" s="316"/>
      <c r="I966" s="316"/>
      <c r="J966" s="316"/>
    </row>
    <row r="967" spans="1:10" ht="14.25" customHeight="1">
      <c r="A967" s="316"/>
      <c r="B967" s="316"/>
      <c r="C967" s="677"/>
      <c r="D967" s="316"/>
      <c r="E967" s="316"/>
      <c r="F967" s="678"/>
      <c r="G967" s="316"/>
      <c r="H967" s="316"/>
      <c r="I967" s="316"/>
      <c r="J967" s="316"/>
    </row>
    <row r="968" spans="1:10" ht="14.25" customHeight="1">
      <c r="A968" s="316"/>
      <c r="B968" s="316"/>
      <c r="C968" s="677"/>
      <c r="D968" s="316"/>
      <c r="E968" s="316"/>
      <c r="F968" s="678"/>
      <c r="G968" s="316"/>
      <c r="H968" s="316"/>
      <c r="I968" s="316"/>
      <c r="J968" s="316"/>
    </row>
    <row r="969" spans="1:10" ht="14.25" customHeight="1">
      <c r="A969" s="316"/>
      <c r="B969" s="316"/>
      <c r="C969" s="677"/>
      <c r="D969" s="316"/>
      <c r="E969" s="316"/>
      <c r="F969" s="678"/>
      <c r="G969" s="316"/>
      <c r="H969" s="316"/>
      <c r="I969" s="316"/>
      <c r="J969" s="316"/>
    </row>
    <row r="970" spans="1:10" ht="14.25" customHeight="1">
      <c r="A970" s="316"/>
      <c r="B970" s="316"/>
      <c r="C970" s="677"/>
      <c r="D970" s="316"/>
      <c r="E970" s="316"/>
      <c r="F970" s="678"/>
      <c r="G970" s="316"/>
      <c r="H970" s="316"/>
      <c r="I970" s="316"/>
      <c r="J970" s="316"/>
    </row>
    <row r="971" spans="1:10" ht="14.25" customHeight="1">
      <c r="A971" s="316"/>
      <c r="B971" s="316"/>
      <c r="C971" s="677"/>
      <c r="D971" s="316"/>
      <c r="E971" s="316"/>
      <c r="F971" s="678"/>
      <c r="G971" s="316"/>
      <c r="H971" s="316"/>
      <c r="I971" s="316"/>
      <c r="J971" s="316"/>
    </row>
    <row r="972" spans="1:10" ht="14.25" customHeight="1">
      <c r="A972" s="316"/>
      <c r="B972" s="316"/>
      <c r="C972" s="677"/>
      <c r="D972" s="316"/>
      <c r="E972" s="316"/>
      <c r="F972" s="678"/>
      <c r="G972" s="316"/>
      <c r="H972" s="316"/>
      <c r="I972" s="316"/>
      <c r="J972" s="316"/>
    </row>
    <row r="973" spans="1:10" ht="14.25" customHeight="1">
      <c r="A973" s="316"/>
      <c r="B973" s="316"/>
      <c r="C973" s="677"/>
      <c r="D973" s="316"/>
      <c r="E973" s="316"/>
      <c r="F973" s="678"/>
      <c r="G973" s="316"/>
      <c r="H973" s="316"/>
      <c r="I973" s="316"/>
      <c r="J973" s="316"/>
    </row>
    <row r="974" spans="1:10" ht="14.25" customHeight="1">
      <c r="A974" s="316"/>
      <c r="B974" s="316"/>
      <c r="C974" s="677"/>
      <c r="D974" s="316"/>
      <c r="E974" s="316"/>
      <c r="F974" s="678"/>
      <c r="G974" s="316"/>
      <c r="H974" s="316"/>
      <c r="I974" s="316"/>
      <c r="J974" s="316"/>
    </row>
    <row r="975" spans="1:10" ht="14.25" customHeight="1">
      <c r="A975" s="316"/>
      <c r="B975" s="316"/>
      <c r="C975" s="677"/>
      <c r="D975" s="316"/>
      <c r="E975" s="316"/>
      <c r="F975" s="678"/>
      <c r="G975" s="316"/>
      <c r="H975" s="316"/>
      <c r="I975" s="316"/>
      <c r="J975" s="316"/>
    </row>
    <row r="976" spans="1:10" ht="14.25" customHeight="1">
      <c r="A976" s="316"/>
      <c r="B976" s="316"/>
      <c r="C976" s="677"/>
      <c r="D976" s="316"/>
      <c r="E976" s="316"/>
      <c r="F976" s="678"/>
      <c r="G976" s="316"/>
      <c r="H976" s="316"/>
      <c r="I976" s="316"/>
      <c r="J976" s="316"/>
    </row>
    <row r="977" spans="1:10" ht="14.25" customHeight="1">
      <c r="A977" s="316"/>
      <c r="B977" s="316"/>
      <c r="C977" s="677"/>
      <c r="D977" s="316"/>
      <c r="E977" s="316"/>
      <c r="F977" s="678"/>
      <c r="G977" s="316"/>
      <c r="H977" s="316"/>
      <c r="I977" s="316"/>
      <c r="J977" s="316"/>
    </row>
    <row r="978" spans="1:10" ht="14.25" customHeight="1">
      <c r="A978" s="316"/>
      <c r="B978" s="316"/>
      <c r="C978" s="677"/>
      <c r="D978" s="316"/>
      <c r="E978" s="316"/>
      <c r="F978" s="678"/>
      <c r="G978" s="316"/>
      <c r="H978" s="316"/>
      <c r="I978" s="316"/>
      <c r="J978" s="316"/>
    </row>
    <row r="979" spans="1:10" ht="14.25" customHeight="1">
      <c r="A979" s="316"/>
      <c r="B979" s="316"/>
      <c r="C979" s="677"/>
      <c r="D979" s="316"/>
      <c r="E979" s="316"/>
      <c r="F979" s="678"/>
      <c r="G979" s="316"/>
      <c r="H979" s="316"/>
      <c r="I979" s="316"/>
      <c r="J979" s="316"/>
    </row>
    <row r="980" spans="1:10" ht="14.25" customHeight="1">
      <c r="A980" s="316"/>
      <c r="B980" s="316"/>
      <c r="C980" s="677"/>
      <c r="D980" s="316"/>
      <c r="E980" s="316"/>
      <c r="F980" s="678"/>
      <c r="G980" s="316"/>
      <c r="H980" s="316"/>
      <c r="I980" s="316"/>
      <c r="J980" s="316"/>
    </row>
    <row r="981" spans="1:10" ht="14.25" customHeight="1">
      <c r="A981" s="316"/>
      <c r="B981" s="316"/>
      <c r="C981" s="677"/>
      <c r="D981" s="316"/>
      <c r="E981" s="316"/>
      <c r="F981" s="678"/>
      <c r="G981" s="316"/>
      <c r="H981" s="316"/>
      <c r="I981" s="316"/>
      <c r="J981" s="316"/>
    </row>
    <row r="982" spans="1:10" ht="14.25" customHeight="1">
      <c r="A982" s="316"/>
      <c r="B982" s="316"/>
      <c r="C982" s="677"/>
      <c r="D982" s="316"/>
      <c r="E982" s="316"/>
      <c r="F982" s="678"/>
      <c r="G982" s="316"/>
      <c r="H982" s="316"/>
      <c r="I982" s="316"/>
      <c r="J982" s="316"/>
    </row>
    <row r="983" spans="1:10" ht="14.25" customHeight="1">
      <c r="A983" s="316"/>
      <c r="B983" s="316"/>
      <c r="C983" s="677"/>
      <c r="D983" s="316"/>
      <c r="E983" s="316"/>
      <c r="F983" s="678"/>
      <c r="G983" s="316"/>
      <c r="H983" s="316"/>
      <c r="I983" s="316"/>
      <c r="J983" s="316"/>
    </row>
    <row r="984" spans="1:10" ht="14.25" customHeight="1">
      <c r="A984" s="316"/>
      <c r="B984" s="316"/>
      <c r="C984" s="677"/>
      <c r="D984" s="316"/>
      <c r="E984" s="316"/>
      <c r="F984" s="678"/>
      <c r="G984" s="316"/>
      <c r="H984" s="316"/>
      <c r="I984" s="316"/>
      <c r="J984" s="316"/>
    </row>
    <row r="985" spans="1:10" ht="14.25" customHeight="1">
      <c r="A985" s="316"/>
      <c r="B985" s="316"/>
      <c r="C985" s="677"/>
      <c r="D985" s="316"/>
      <c r="E985" s="316"/>
      <c r="F985" s="678"/>
      <c r="G985" s="316"/>
      <c r="H985" s="316"/>
      <c r="I985" s="316"/>
      <c r="J985" s="316"/>
    </row>
    <row r="986" spans="1:10" ht="14.25" customHeight="1">
      <c r="A986" s="316"/>
      <c r="B986" s="316"/>
      <c r="C986" s="677"/>
      <c r="D986" s="316"/>
      <c r="E986" s="316"/>
      <c r="F986" s="678"/>
      <c r="G986" s="316"/>
      <c r="H986" s="316"/>
      <c r="I986" s="316"/>
      <c r="J986" s="316"/>
    </row>
    <row r="987" spans="1:10" ht="14.25" customHeight="1">
      <c r="A987" s="316"/>
      <c r="B987" s="316"/>
      <c r="C987" s="677"/>
      <c r="D987" s="316"/>
      <c r="E987" s="316"/>
      <c r="F987" s="678"/>
      <c r="G987" s="316"/>
      <c r="H987" s="316"/>
      <c r="I987" s="316"/>
      <c r="J987" s="316"/>
    </row>
    <row r="988" spans="1:10" ht="14.25" customHeight="1">
      <c r="A988" s="316"/>
      <c r="B988" s="316"/>
      <c r="C988" s="677"/>
      <c r="D988" s="316"/>
      <c r="E988" s="316"/>
      <c r="F988" s="678"/>
      <c r="G988" s="316"/>
      <c r="H988" s="316"/>
      <c r="I988" s="316"/>
      <c r="J988" s="316"/>
    </row>
    <row r="989" spans="1:10" ht="14.25" customHeight="1">
      <c r="A989" s="316"/>
      <c r="B989" s="316"/>
      <c r="C989" s="677"/>
      <c r="D989" s="316"/>
      <c r="E989" s="316"/>
      <c r="F989" s="678"/>
      <c r="G989" s="316"/>
      <c r="H989" s="316"/>
      <c r="I989" s="316"/>
      <c r="J989" s="316"/>
    </row>
    <row r="990" spans="1:10" ht="14.25" customHeight="1">
      <c r="A990" s="316"/>
      <c r="B990" s="316"/>
      <c r="C990" s="677"/>
      <c r="D990" s="316"/>
      <c r="E990" s="316"/>
      <c r="F990" s="678"/>
      <c r="G990" s="316"/>
      <c r="H990" s="316"/>
      <c r="I990" s="316"/>
      <c r="J990" s="316"/>
    </row>
    <row r="991" spans="1:10" ht="14.25" customHeight="1">
      <c r="A991" s="316"/>
      <c r="B991" s="316"/>
      <c r="C991" s="677"/>
      <c r="D991" s="316"/>
      <c r="E991" s="316"/>
      <c r="F991" s="678"/>
      <c r="G991" s="316"/>
      <c r="H991" s="316"/>
      <c r="I991" s="316"/>
      <c r="J991" s="316"/>
    </row>
    <row r="992" spans="1:10" ht="14.25" customHeight="1">
      <c r="A992" s="316"/>
      <c r="B992" s="316"/>
      <c r="C992" s="677"/>
      <c r="D992" s="316"/>
      <c r="E992" s="316"/>
      <c r="F992" s="678"/>
      <c r="G992" s="316"/>
      <c r="H992" s="316"/>
      <c r="I992" s="316"/>
      <c r="J992" s="316"/>
    </row>
    <row r="993" spans="1:10" ht="14.25" customHeight="1">
      <c r="A993" s="316"/>
      <c r="B993" s="316"/>
      <c r="C993" s="677"/>
      <c r="D993" s="316"/>
      <c r="E993" s="316"/>
      <c r="F993" s="678"/>
      <c r="G993" s="316"/>
      <c r="H993" s="316"/>
      <c r="I993" s="316"/>
      <c r="J993" s="316"/>
    </row>
    <row r="994" spans="1:10" ht="14.25" customHeight="1">
      <c r="A994" s="316"/>
      <c r="B994" s="316"/>
      <c r="C994" s="677"/>
      <c r="D994" s="316"/>
      <c r="E994" s="316"/>
      <c r="F994" s="678"/>
      <c r="G994" s="316"/>
      <c r="H994" s="316"/>
      <c r="I994" s="316"/>
      <c r="J994" s="316"/>
    </row>
    <row r="995" spans="1:10" ht="14.25" customHeight="1">
      <c r="A995" s="316"/>
      <c r="B995" s="316"/>
      <c r="C995" s="677"/>
      <c r="D995" s="316"/>
      <c r="E995" s="316"/>
      <c r="F995" s="678"/>
      <c r="G995" s="316"/>
      <c r="H995" s="316"/>
      <c r="I995" s="316"/>
      <c r="J995" s="316"/>
    </row>
    <row r="996" spans="1:10" ht="14.25" customHeight="1">
      <c r="A996" s="316"/>
      <c r="B996" s="316"/>
      <c r="C996" s="677"/>
      <c r="D996" s="316"/>
      <c r="E996" s="316"/>
      <c r="F996" s="678"/>
      <c r="G996" s="316"/>
      <c r="H996" s="316"/>
      <c r="I996" s="316"/>
      <c r="J996" s="316"/>
    </row>
    <row r="997" spans="1:10" ht="14.25" customHeight="1">
      <c r="A997" s="316"/>
      <c r="B997" s="316"/>
      <c r="C997" s="677"/>
      <c r="D997" s="316"/>
      <c r="E997" s="316"/>
      <c r="F997" s="678"/>
      <c r="G997" s="316"/>
      <c r="H997" s="316"/>
      <c r="I997" s="316"/>
      <c r="J997" s="316"/>
    </row>
    <row r="998" spans="1:10" ht="14.25" customHeight="1">
      <c r="A998" s="316"/>
      <c r="B998" s="316"/>
      <c r="C998" s="677"/>
      <c r="D998" s="316"/>
      <c r="E998" s="316"/>
      <c r="F998" s="678"/>
      <c r="G998" s="316"/>
      <c r="H998" s="316"/>
      <c r="I998" s="316"/>
      <c r="J998" s="316"/>
    </row>
    <row r="999" spans="1:10" ht="14.25" customHeight="1">
      <c r="A999" s="316"/>
      <c r="B999" s="316"/>
      <c r="C999" s="677"/>
      <c r="D999" s="316"/>
      <c r="E999" s="316"/>
      <c r="F999" s="678"/>
      <c r="G999" s="316"/>
      <c r="H999" s="316"/>
      <c r="I999" s="316"/>
      <c r="J999" s="316"/>
    </row>
    <row r="1000" spans="1:10" ht="14.25" customHeight="1">
      <c r="A1000" s="316"/>
      <c r="B1000" s="316"/>
      <c r="C1000" s="677"/>
      <c r="D1000" s="316"/>
      <c r="E1000" s="316"/>
      <c r="F1000" s="678"/>
      <c r="G1000" s="316"/>
      <c r="H1000" s="316"/>
      <c r="I1000" s="316"/>
      <c r="J1000" s="316"/>
    </row>
    <row r="1001" spans="1:10" ht="14.25" customHeight="1">
      <c r="A1001" s="316"/>
      <c r="B1001" s="316"/>
      <c r="C1001" s="677"/>
      <c r="D1001" s="316"/>
      <c r="E1001" s="316"/>
      <c r="F1001" s="678"/>
      <c r="G1001" s="316"/>
      <c r="H1001" s="316"/>
      <c r="I1001" s="316"/>
      <c r="J1001" s="316"/>
    </row>
    <row r="1002" spans="1:10" ht="14.25" customHeight="1">
      <c r="A1002" s="316"/>
      <c r="B1002" s="316"/>
      <c r="C1002" s="677"/>
      <c r="D1002" s="316"/>
      <c r="E1002" s="316"/>
      <c r="F1002" s="678"/>
      <c r="G1002" s="316"/>
      <c r="H1002" s="316"/>
      <c r="I1002" s="316"/>
      <c r="J1002" s="316"/>
    </row>
    <row r="1003" spans="1:10" ht="14.25" customHeight="1">
      <c r="A1003" s="316"/>
      <c r="B1003" s="316"/>
      <c r="C1003" s="677"/>
      <c r="D1003" s="316"/>
      <c r="E1003" s="316"/>
      <c r="F1003" s="678"/>
      <c r="G1003" s="316"/>
      <c r="H1003" s="316"/>
      <c r="I1003" s="316"/>
      <c r="J1003" s="316"/>
    </row>
    <row r="1004" spans="1:10" ht="14.25" customHeight="1">
      <c r="A1004" s="316"/>
      <c r="B1004" s="316"/>
      <c r="C1004" s="677"/>
      <c r="D1004" s="316"/>
      <c r="E1004" s="316"/>
      <c r="F1004" s="678"/>
      <c r="G1004" s="316"/>
      <c r="H1004" s="316"/>
      <c r="I1004" s="316"/>
      <c r="J1004" s="316"/>
    </row>
    <row r="1005" spans="1:10" ht="14.25" customHeight="1">
      <c r="A1005" s="316"/>
      <c r="B1005" s="316"/>
      <c r="C1005" s="677"/>
      <c r="D1005" s="316"/>
      <c r="E1005" s="316"/>
      <c r="F1005" s="678"/>
      <c r="G1005" s="316"/>
      <c r="H1005" s="316"/>
      <c r="I1005" s="316"/>
      <c r="J1005" s="316"/>
    </row>
    <row r="1006" spans="1:10" ht="14.25" customHeight="1">
      <c r="A1006" s="316"/>
      <c r="B1006" s="316"/>
      <c r="C1006" s="677"/>
      <c r="D1006" s="316"/>
      <c r="E1006" s="316"/>
      <c r="F1006" s="678"/>
      <c r="G1006" s="316"/>
      <c r="H1006" s="316"/>
      <c r="I1006" s="316"/>
      <c r="J1006" s="316"/>
    </row>
    <row r="1007" spans="1:10" ht="14.25" customHeight="1">
      <c r="A1007" s="316"/>
      <c r="B1007" s="316"/>
      <c r="C1007" s="677"/>
      <c r="D1007" s="316"/>
      <c r="E1007" s="316"/>
      <c r="F1007" s="678"/>
      <c r="G1007" s="316"/>
      <c r="H1007" s="316"/>
      <c r="I1007" s="316"/>
      <c r="J1007" s="316"/>
    </row>
    <row r="1008" spans="1:10" ht="14.25" customHeight="1">
      <c r="A1008" s="316"/>
      <c r="B1008" s="316"/>
      <c r="C1008" s="677"/>
      <c r="D1008" s="316"/>
      <c r="E1008" s="316"/>
      <c r="F1008" s="678"/>
      <c r="G1008" s="316"/>
      <c r="H1008" s="316"/>
      <c r="I1008" s="316"/>
      <c r="J1008" s="316"/>
    </row>
    <row r="1009" spans="1:10" ht="14.25" customHeight="1">
      <c r="A1009" s="316"/>
      <c r="B1009" s="316"/>
      <c r="C1009" s="677"/>
      <c r="D1009" s="316"/>
      <c r="E1009" s="316"/>
      <c r="F1009" s="678"/>
      <c r="G1009" s="316"/>
      <c r="H1009" s="316"/>
      <c r="I1009" s="316"/>
      <c r="J1009" s="316"/>
    </row>
    <row r="1010" spans="1:10" ht="14.25" customHeight="1">
      <c r="A1010" s="316"/>
      <c r="B1010" s="316"/>
      <c r="C1010" s="677"/>
      <c r="D1010" s="316"/>
      <c r="E1010" s="316"/>
      <c r="F1010" s="678"/>
      <c r="G1010" s="316"/>
      <c r="H1010" s="316"/>
      <c r="I1010" s="316"/>
      <c r="J1010" s="316"/>
    </row>
    <row r="1011" spans="1:10" ht="14.25" customHeight="1">
      <c r="A1011" s="316"/>
      <c r="B1011" s="316"/>
      <c r="C1011" s="677"/>
      <c r="D1011" s="316"/>
      <c r="E1011" s="316"/>
      <c r="F1011" s="678"/>
      <c r="G1011" s="316"/>
      <c r="H1011" s="316"/>
      <c r="I1011" s="316"/>
      <c r="J1011" s="316"/>
    </row>
    <row r="1012" spans="1:10" ht="14.25" customHeight="1">
      <c r="A1012" s="316"/>
      <c r="B1012" s="316"/>
      <c r="C1012" s="677"/>
      <c r="D1012" s="316"/>
      <c r="E1012" s="316"/>
      <c r="F1012" s="678"/>
      <c r="G1012" s="316"/>
      <c r="H1012" s="316"/>
      <c r="I1012" s="316"/>
      <c r="J1012" s="316"/>
    </row>
    <row r="1013" spans="1:10" ht="14.25" customHeight="1">
      <c r="A1013" s="316"/>
      <c r="B1013" s="316"/>
      <c r="C1013" s="677"/>
      <c r="D1013" s="316"/>
      <c r="E1013" s="316"/>
      <c r="F1013" s="678"/>
      <c r="G1013" s="316"/>
      <c r="H1013" s="316"/>
      <c r="I1013" s="316"/>
      <c r="J1013" s="316"/>
    </row>
    <row r="1014" spans="1:10" ht="14.25" customHeight="1">
      <c r="A1014" s="316"/>
      <c r="B1014" s="316"/>
      <c r="C1014" s="677"/>
      <c r="D1014" s="316"/>
      <c r="E1014" s="316"/>
      <c r="F1014" s="678"/>
      <c r="G1014" s="316"/>
      <c r="H1014" s="316"/>
      <c r="I1014" s="316"/>
      <c r="J1014" s="316"/>
    </row>
    <row r="1015" spans="1:10" ht="14.25" customHeight="1">
      <c r="A1015" s="316"/>
      <c r="B1015" s="316"/>
      <c r="C1015" s="677"/>
      <c r="D1015" s="316"/>
      <c r="E1015" s="316"/>
      <c r="F1015" s="678"/>
      <c r="G1015" s="316"/>
      <c r="H1015" s="316"/>
      <c r="I1015" s="316"/>
      <c r="J1015" s="316"/>
    </row>
    <row r="1016" spans="1:10" ht="14.25" customHeight="1">
      <c r="A1016" s="316"/>
      <c r="J1016" s="316"/>
    </row>
    <row r="1017" spans="1:10" ht="14.25" customHeight="1">
      <c r="A1017" s="316"/>
      <c r="J1017" s="316"/>
    </row>
    <row r="1018" spans="1:10" ht="14.25" customHeight="1">
      <c r="A1018" s="316"/>
      <c r="J1018" s="316"/>
    </row>
    <row r="1019" spans="1:10" ht="14.25" customHeight="1">
      <c r="A1019" s="316"/>
      <c r="J1019" s="316"/>
    </row>
    <row r="1020" spans="1:10" ht="14.25" customHeight="1">
      <c r="A1020" s="316"/>
      <c r="J1020" s="316"/>
    </row>
    <row r="1021" spans="1:10" ht="14.25" customHeight="1">
      <c r="A1021" s="316"/>
      <c r="J1021" s="316"/>
    </row>
    <row r="1022" spans="1:10" ht="14.25" customHeight="1">
      <c r="A1022" s="316"/>
      <c r="J1022" s="316"/>
    </row>
    <row r="1023" spans="1:10" ht="14.25" customHeight="1">
      <c r="A1023" s="316"/>
      <c r="J1023" s="316"/>
    </row>
    <row r="1024" spans="1:10" ht="14.25" customHeight="1">
      <c r="A1024" s="316"/>
      <c r="J1024" s="316"/>
    </row>
    <row r="1025" spans="1:10" ht="14.25" customHeight="1">
      <c r="A1025" s="316"/>
      <c r="J1025" s="316"/>
    </row>
    <row r="1026" spans="1:10" ht="14.25" customHeight="1">
      <c r="A1026" s="316"/>
      <c r="J1026" s="316"/>
    </row>
    <row r="1027" spans="1:10" ht="14.25" customHeight="1">
      <c r="A1027" s="316"/>
      <c r="J1027" s="316"/>
    </row>
  </sheetData>
  <customSheetViews>
    <customSheetView guid="{49D48E7C-95F4-4457-B1FD-BD7B9418DC36}" filter="1" showAutoFilter="1">
      <autoFilter ref="A4:J73" xr:uid="{6C874D38-14FC-405A-8ECE-43CB08534E28}"/>
      <extLst>
        <ext uri="GoogleSheetsCustomDataVersion1">
          <go:sheetsCustomData xmlns:go="http://customooxmlschemas.google.com/" filterViewId="147209148"/>
        </ext>
      </extLst>
    </customSheetView>
  </customSheetViews>
  <mergeCells count="15">
    <mergeCell ref="B160:I160"/>
    <mergeCell ref="B175:I175"/>
    <mergeCell ref="B189:I189"/>
    <mergeCell ref="B3:I3"/>
    <mergeCell ref="B17:I17"/>
    <mergeCell ref="B31:I31"/>
    <mergeCell ref="B45:I45"/>
    <mergeCell ref="B62:I62"/>
    <mergeCell ref="B76:I76"/>
    <mergeCell ref="B90:I90"/>
    <mergeCell ref="B104:I104"/>
    <mergeCell ref="B111:I111"/>
    <mergeCell ref="B125:I125"/>
    <mergeCell ref="B140:I140"/>
    <mergeCell ref="B154:I154"/>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R1172"/>
  <sheetViews>
    <sheetView workbookViewId="0"/>
  </sheetViews>
  <sheetFormatPr defaultColWidth="14.42578125" defaultRowHeight="15" customHeight="1"/>
  <cols>
    <col min="1" max="1" width="4.7109375" customWidth="1"/>
    <col min="2" max="2" width="34" customWidth="1"/>
    <col min="3" max="3" width="43.7109375" customWidth="1"/>
    <col min="4" max="4" width="24" customWidth="1"/>
    <col min="5" max="5" width="22.42578125" customWidth="1"/>
    <col min="6" max="6" width="16.85546875" customWidth="1"/>
    <col min="7" max="7" width="19.5703125" customWidth="1"/>
    <col min="8" max="9" width="16.42578125" customWidth="1"/>
    <col min="10" max="10" width="16.85546875" customWidth="1"/>
    <col min="12" max="12" width="7.28515625" customWidth="1"/>
    <col min="13" max="13" width="25.28515625" customWidth="1"/>
    <col min="14" max="14" width="52.85546875" customWidth="1"/>
    <col min="15" max="15" width="15.42578125" customWidth="1"/>
    <col min="16" max="16" width="27.5703125" customWidth="1"/>
    <col min="17" max="17" width="24.42578125" customWidth="1"/>
    <col min="18" max="18" width="17.140625" customWidth="1"/>
  </cols>
  <sheetData>
    <row r="1" spans="1:18">
      <c r="A1" s="1743" t="s">
        <v>1353</v>
      </c>
      <c r="B1" s="1549"/>
      <c r="C1" s="1549"/>
      <c r="D1" s="1549"/>
      <c r="E1" s="1549"/>
      <c r="F1" s="1549"/>
      <c r="G1" s="1549"/>
      <c r="H1" s="1549"/>
      <c r="I1" s="1549"/>
      <c r="J1" s="1549"/>
      <c r="K1" s="1549"/>
      <c r="L1" s="1549"/>
      <c r="M1" s="1549"/>
      <c r="N1" s="1549"/>
      <c r="O1" s="1549"/>
      <c r="P1" s="1549"/>
      <c r="Q1" s="1543"/>
      <c r="R1" s="1744"/>
    </row>
    <row r="2" spans="1:18">
      <c r="A2" s="1132" t="s">
        <v>1354</v>
      </c>
      <c r="B2" s="1258"/>
      <c r="C2" s="1258"/>
      <c r="D2" s="1258"/>
      <c r="E2" s="1258"/>
      <c r="F2" s="1258"/>
      <c r="G2" s="1258"/>
      <c r="H2" s="1258"/>
      <c r="I2" s="1258"/>
      <c r="J2" s="1258"/>
      <c r="K2" s="1258"/>
      <c r="L2" s="1258"/>
      <c r="M2" s="1258"/>
      <c r="N2" s="1258"/>
      <c r="O2" s="1258"/>
      <c r="P2" s="1258"/>
      <c r="Q2" s="1745"/>
      <c r="R2" s="1746"/>
    </row>
    <row r="3" spans="1:18">
      <c r="A3" s="781" t="s">
        <v>1143</v>
      </c>
      <c r="B3" s="1410" t="s">
        <v>1355</v>
      </c>
      <c r="C3" s="1410" t="s">
        <v>1356</v>
      </c>
      <c r="D3" s="1410" t="s">
        <v>172</v>
      </c>
      <c r="E3" s="1410" t="s">
        <v>1357</v>
      </c>
      <c r="F3" s="1410" t="s">
        <v>780</v>
      </c>
      <c r="G3" s="1410" t="s">
        <v>1358</v>
      </c>
      <c r="H3" s="1410" t="s">
        <v>1359</v>
      </c>
      <c r="I3" s="1410" t="s">
        <v>1360</v>
      </c>
      <c r="J3" s="1747" t="s">
        <v>1361</v>
      </c>
      <c r="K3" s="1747" t="s">
        <v>1362</v>
      </c>
      <c r="L3" s="1748" t="s">
        <v>1363</v>
      </c>
      <c r="M3" s="1748" t="s">
        <v>1364</v>
      </c>
      <c r="N3" s="1748" t="s">
        <v>1365</v>
      </c>
      <c r="O3" s="1410" t="s">
        <v>1366</v>
      </c>
      <c r="P3" s="943" t="s">
        <v>1367</v>
      </c>
      <c r="Q3" s="942" t="s">
        <v>1368</v>
      </c>
      <c r="R3" s="1749"/>
    </row>
    <row r="4" spans="1:18">
      <c r="A4" s="1750">
        <v>1</v>
      </c>
      <c r="B4" s="1327" t="s">
        <v>1369</v>
      </c>
      <c r="C4" s="1327" t="s">
        <v>1370</v>
      </c>
      <c r="D4" s="1327" t="s">
        <v>242</v>
      </c>
      <c r="E4" s="1327" t="s">
        <v>816</v>
      </c>
      <c r="F4" s="1327" t="s">
        <v>15</v>
      </c>
      <c r="G4" s="1327" t="s">
        <v>318</v>
      </c>
      <c r="H4" s="1327" t="s">
        <v>1371</v>
      </c>
      <c r="I4" s="1327" t="s">
        <v>1372</v>
      </c>
      <c r="J4" s="1751">
        <v>40574</v>
      </c>
      <c r="K4" s="1751">
        <v>45688</v>
      </c>
      <c r="L4" s="1752">
        <f t="shared" ref="L4:L103" si="0">ROUNDUP(YEARFRAC(J4,K4,0),1)</f>
        <v>14</v>
      </c>
      <c r="M4" s="756" t="s">
        <v>1373</v>
      </c>
      <c r="N4" s="756" t="s">
        <v>1374</v>
      </c>
      <c r="O4" s="756" t="s">
        <v>1139</v>
      </c>
      <c r="P4" s="756" t="s">
        <v>1375</v>
      </c>
      <c r="Q4" s="1753">
        <v>55240</v>
      </c>
      <c r="R4" s="1754"/>
    </row>
    <row r="5" spans="1:18">
      <c r="A5" s="1750">
        <v>2</v>
      </c>
      <c r="B5" s="1327" t="s">
        <v>1376</v>
      </c>
      <c r="C5" s="1327" t="s">
        <v>199</v>
      </c>
      <c r="D5" s="1327" t="s">
        <v>183</v>
      </c>
      <c r="E5" s="1327" t="s">
        <v>1377</v>
      </c>
      <c r="F5" s="1327" t="s">
        <v>15</v>
      </c>
      <c r="G5" s="1327" t="s">
        <v>186</v>
      </c>
      <c r="H5" s="1327" t="s">
        <v>1371</v>
      </c>
      <c r="I5" s="1327" t="s">
        <v>1378</v>
      </c>
      <c r="J5" s="1751">
        <v>45061</v>
      </c>
      <c r="K5" s="1751">
        <v>45661</v>
      </c>
      <c r="L5" s="1752">
        <f t="shared" si="0"/>
        <v>1.7000000000000002</v>
      </c>
      <c r="M5" s="756" t="s">
        <v>1373</v>
      </c>
      <c r="N5" s="756" t="s">
        <v>1379</v>
      </c>
      <c r="O5" s="756" t="s">
        <v>1143</v>
      </c>
      <c r="P5" s="756" t="s">
        <v>1375</v>
      </c>
      <c r="Q5" s="723"/>
      <c r="R5" s="724"/>
    </row>
    <row r="6" spans="1:18">
      <c r="A6" s="1750">
        <v>3</v>
      </c>
      <c r="B6" s="1327" t="s">
        <v>319</v>
      </c>
      <c r="C6" s="1327" t="s">
        <v>1380</v>
      </c>
      <c r="D6" s="1327" t="s">
        <v>808</v>
      </c>
      <c r="E6" s="1327" t="s">
        <v>1381</v>
      </c>
      <c r="F6" s="1327" t="s">
        <v>15</v>
      </c>
      <c r="G6" s="1327" t="s">
        <v>216</v>
      </c>
      <c r="H6" s="1327" t="s">
        <v>1371</v>
      </c>
      <c r="I6" s="1327" t="s">
        <v>1378</v>
      </c>
      <c r="J6" s="1751">
        <v>44270</v>
      </c>
      <c r="K6" s="1751">
        <v>45681</v>
      </c>
      <c r="L6" s="1752">
        <f t="shared" si="0"/>
        <v>3.9</v>
      </c>
      <c r="M6" s="756" t="s">
        <v>1373</v>
      </c>
      <c r="N6" s="756" t="s">
        <v>1382</v>
      </c>
      <c r="O6" s="756" t="s">
        <v>1139</v>
      </c>
      <c r="P6" s="756" t="s">
        <v>1375</v>
      </c>
      <c r="Q6" s="723">
        <v>2017</v>
      </c>
      <c r="R6" s="724"/>
    </row>
    <row r="7" spans="1:18">
      <c r="A7" s="1750">
        <v>4</v>
      </c>
      <c r="B7" s="1327" t="s">
        <v>1383</v>
      </c>
      <c r="C7" s="1327" t="s">
        <v>1380</v>
      </c>
      <c r="D7" s="1327" t="s">
        <v>808</v>
      </c>
      <c r="E7" s="1327" t="s">
        <v>1381</v>
      </c>
      <c r="F7" s="1327" t="s">
        <v>14</v>
      </c>
      <c r="G7" s="1327" t="s">
        <v>216</v>
      </c>
      <c r="H7" s="1327" t="s">
        <v>1371</v>
      </c>
      <c r="I7" s="1327" t="s">
        <v>1378</v>
      </c>
      <c r="J7" s="1751">
        <v>45355</v>
      </c>
      <c r="K7" s="1751">
        <v>45688</v>
      </c>
      <c r="L7" s="1752">
        <f t="shared" si="0"/>
        <v>1</v>
      </c>
      <c r="M7" s="756" t="s">
        <v>1373</v>
      </c>
      <c r="N7" s="756" t="s">
        <v>1382</v>
      </c>
      <c r="O7" s="756" t="s">
        <v>1139</v>
      </c>
      <c r="P7" s="756" t="s">
        <v>1375</v>
      </c>
      <c r="Q7" s="723">
        <v>844</v>
      </c>
      <c r="R7" s="724"/>
    </row>
    <row r="8" spans="1:18">
      <c r="A8" s="1750">
        <v>5</v>
      </c>
      <c r="B8" s="1327" t="s">
        <v>959</v>
      </c>
      <c r="C8" s="1327" t="s">
        <v>805</v>
      </c>
      <c r="D8" s="1327" t="s">
        <v>269</v>
      </c>
      <c r="E8" s="1327" t="s">
        <v>1384</v>
      </c>
      <c r="F8" s="1327" t="s">
        <v>15</v>
      </c>
      <c r="G8" s="1327" t="s">
        <v>216</v>
      </c>
      <c r="H8" s="1327" t="s">
        <v>1371</v>
      </c>
      <c r="I8" s="1327" t="s">
        <v>1378</v>
      </c>
      <c r="J8" s="1755">
        <v>44292</v>
      </c>
      <c r="K8" s="1751">
        <v>45679</v>
      </c>
      <c r="L8" s="1752">
        <f t="shared" si="0"/>
        <v>3.8000000000000003</v>
      </c>
      <c r="M8" s="756" t="s">
        <v>1385</v>
      </c>
      <c r="N8" s="756" t="s">
        <v>1385</v>
      </c>
      <c r="O8" s="756" t="s">
        <v>1139</v>
      </c>
      <c r="P8" s="756" t="s">
        <v>1386</v>
      </c>
      <c r="Q8" s="723">
        <v>1930</v>
      </c>
      <c r="R8" s="725"/>
    </row>
    <row r="9" spans="1:18">
      <c r="A9" s="1750">
        <v>6</v>
      </c>
      <c r="B9" s="1327" t="s">
        <v>214</v>
      </c>
      <c r="C9" s="1327" t="s">
        <v>237</v>
      </c>
      <c r="D9" s="1327" t="s">
        <v>183</v>
      </c>
      <c r="E9" s="1327" t="s">
        <v>1387</v>
      </c>
      <c r="F9" s="1327" t="s">
        <v>15</v>
      </c>
      <c r="G9" s="1327" t="s">
        <v>216</v>
      </c>
      <c r="H9" s="1327" t="s">
        <v>1371</v>
      </c>
      <c r="I9" s="1327" t="s">
        <v>1378</v>
      </c>
      <c r="J9" s="1755">
        <v>39569</v>
      </c>
      <c r="K9" s="1751">
        <v>45688</v>
      </c>
      <c r="L9" s="1752">
        <f t="shared" si="0"/>
        <v>16.8</v>
      </c>
      <c r="M9" s="756" t="s">
        <v>1388</v>
      </c>
      <c r="N9" s="756" t="s">
        <v>1389</v>
      </c>
      <c r="O9" s="756" t="s">
        <v>1143</v>
      </c>
      <c r="P9" s="756" t="s">
        <v>1386</v>
      </c>
      <c r="Q9" s="723"/>
      <c r="R9" s="725"/>
    </row>
    <row r="10" spans="1:18">
      <c r="A10" s="1750">
        <v>7</v>
      </c>
      <c r="B10" s="1327" t="s">
        <v>239</v>
      </c>
      <c r="C10" s="1327" t="s">
        <v>182</v>
      </c>
      <c r="D10" s="1327" t="s">
        <v>183</v>
      </c>
      <c r="E10" s="1327" t="s">
        <v>873</v>
      </c>
      <c r="F10" s="1327" t="s">
        <v>15</v>
      </c>
      <c r="G10" s="1327" t="s">
        <v>186</v>
      </c>
      <c r="H10" s="1327" t="s">
        <v>1371</v>
      </c>
      <c r="I10" s="1327" t="s">
        <v>1378</v>
      </c>
      <c r="J10" s="1755">
        <v>45488</v>
      </c>
      <c r="K10" s="1751">
        <v>45702</v>
      </c>
      <c r="L10" s="756">
        <f t="shared" si="0"/>
        <v>0.6</v>
      </c>
      <c r="M10" s="756" t="s">
        <v>1373</v>
      </c>
      <c r="N10" s="756" t="s">
        <v>1382</v>
      </c>
      <c r="O10" s="756" t="s">
        <v>1143</v>
      </c>
      <c r="P10" s="756" t="s">
        <v>1375</v>
      </c>
      <c r="Q10" s="723">
        <v>159</v>
      </c>
      <c r="R10" s="725"/>
    </row>
    <row r="11" spans="1:18">
      <c r="A11" s="1756">
        <v>8</v>
      </c>
      <c r="B11" s="1757" t="s">
        <v>404</v>
      </c>
      <c r="C11" s="1757" t="s">
        <v>237</v>
      </c>
      <c r="D11" s="1757" t="s">
        <v>183</v>
      </c>
      <c r="E11" s="1757" t="s">
        <v>1390</v>
      </c>
      <c r="F11" s="1757" t="s">
        <v>15</v>
      </c>
      <c r="G11" s="1757" t="s">
        <v>216</v>
      </c>
      <c r="H11" s="1757" t="s">
        <v>1371</v>
      </c>
      <c r="I11" s="1757" t="s">
        <v>1372</v>
      </c>
      <c r="J11" s="1758">
        <v>43101</v>
      </c>
      <c r="K11" s="1758">
        <v>45716</v>
      </c>
      <c r="L11" s="1757">
        <f t="shared" si="0"/>
        <v>7.1999999999999993</v>
      </c>
      <c r="M11" s="1757" t="s">
        <v>1373</v>
      </c>
      <c r="N11" s="1757" t="s">
        <v>1379</v>
      </c>
      <c r="O11" s="1757" t="s">
        <v>1139</v>
      </c>
      <c r="P11" s="1757" t="s">
        <v>1375</v>
      </c>
      <c r="Q11" s="726">
        <v>4014</v>
      </c>
      <c r="R11" s="727"/>
    </row>
    <row r="12" spans="1:18">
      <c r="A12" s="1750">
        <v>9</v>
      </c>
      <c r="B12" s="1327" t="s">
        <v>226</v>
      </c>
      <c r="C12" s="1327" t="s">
        <v>225</v>
      </c>
      <c r="D12" s="1327" t="s">
        <v>183</v>
      </c>
      <c r="E12" s="1327" t="s">
        <v>1391</v>
      </c>
      <c r="F12" s="1327" t="s">
        <v>14</v>
      </c>
      <c r="G12" s="1327" t="s">
        <v>186</v>
      </c>
      <c r="H12" s="1327" t="s">
        <v>1371</v>
      </c>
      <c r="I12" s="1327" t="s">
        <v>1378</v>
      </c>
      <c r="J12" s="1755">
        <v>45490</v>
      </c>
      <c r="K12" s="1751">
        <v>45716</v>
      </c>
      <c r="L12" s="756">
        <f t="shared" si="0"/>
        <v>0.7</v>
      </c>
      <c r="M12" s="756" t="s">
        <v>1373</v>
      </c>
      <c r="N12" s="756" t="s">
        <v>1392</v>
      </c>
      <c r="O12" s="756" t="s">
        <v>1143</v>
      </c>
      <c r="P12" s="756" t="s">
        <v>1375</v>
      </c>
      <c r="Q12" s="723"/>
      <c r="R12" s="725"/>
    </row>
    <row r="13" spans="1:18">
      <c r="A13" s="1750">
        <v>10</v>
      </c>
      <c r="B13" s="1327" t="s">
        <v>218</v>
      </c>
      <c r="C13" s="1327" t="s">
        <v>237</v>
      </c>
      <c r="D13" s="1327" t="s">
        <v>183</v>
      </c>
      <c r="E13" s="1327" t="s">
        <v>1393</v>
      </c>
      <c r="F13" s="1327" t="s">
        <v>15</v>
      </c>
      <c r="G13" s="1327" t="s">
        <v>216</v>
      </c>
      <c r="H13" s="1327" t="s">
        <v>1371</v>
      </c>
      <c r="I13" s="1327" t="s">
        <v>1372</v>
      </c>
      <c r="J13" s="1755">
        <v>43110</v>
      </c>
      <c r="K13" s="1751">
        <v>45722</v>
      </c>
      <c r="L13" s="756">
        <f t="shared" si="0"/>
        <v>7.1999999999999993</v>
      </c>
      <c r="M13" s="756" t="s">
        <v>1388</v>
      </c>
      <c r="N13" s="756" t="s">
        <v>1389</v>
      </c>
      <c r="O13" s="756" t="s">
        <v>1143</v>
      </c>
      <c r="P13" s="756" t="s">
        <v>1386</v>
      </c>
      <c r="Q13" s="723"/>
      <c r="R13" s="725"/>
    </row>
    <row r="14" spans="1:18">
      <c r="A14" s="1756">
        <v>11</v>
      </c>
      <c r="B14" s="1757" t="s">
        <v>231</v>
      </c>
      <c r="C14" s="1757" t="s">
        <v>237</v>
      </c>
      <c r="D14" s="1757" t="s">
        <v>183</v>
      </c>
      <c r="E14" s="1757" t="s">
        <v>1387</v>
      </c>
      <c r="F14" s="1757" t="s">
        <v>15</v>
      </c>
      <c r="G14" s="1757" t="s">
        <v>216</v>
      </c>
      <c r="H14" s="1757" t="s">
        <v>1371</v>
      </c>
      <c r="I14" s="1757" t="s">
        <v>1372</v>
      </c>
      <c r="J14" s="1758">
        <v>42422</v>
      </c>
      <c r="K14" s="1758">
        <v>45731</v>
      </c>
      <c r="L14" s="1757">
        <f t="shared" si="0"/>
        <v>9.1</v>
      </c>
      <c r="M14" s="1757" t="s">
        <v>1373</v>
      </c>
      <c r="N14" s="1757" t="s">
        <v>1392</v>
      </c>
      <c r="O14" s="1757" t="s">
        <v>1139</v>
      </c>
      <c r="P14" s="1757" t="s">
        <v>1375</v>
      </c>
      <c r="Q14" s="726"/>
      <c r="R14" s="727"/>
    </row>
    <row r="15" spans="1:18">
      <c r="A15" s="1750">
        <v>12</v>
      </c>
      <c r="B15" s="1327" t="s">
        <v>1394</v>
      </c>
      <c r="C15" s="1327" t="s">
        <v>259</v>
      </c>
      <c r="D15" s="1327" t="s">
        <v>183</v>
      </c>
      <c r="E15" s="1327" t="s">
        <v>873</v>
      </c>
      <c r="F15" s="1327" t="s">
        <v>15</v>
      </c>
      <c r="G15" s="1327" t="s">
        <v>216</v>
      </c>
      <c r="H15" s="1327" t="s">
        <v>1371</v>
      </c>
      <c r="I15" s="1327" t="s">
        <v>1378</v>
      </c>
      <c r="J15" s="1755">
        <v>44356</v>
      </c>
      <c r="K15" s="1751">
        <v>45747</v>
      </c>
      <c r="L15" s="756">
        <f t="shared" si="0"/>
        <v>3.9</v>
      </c>
      <c r="M15" s="756" t="s">
        <v>1373</v>
      </c>
      <c r="N15" s="756" t="s">
        <v>1382</v>
      </c>
      <c r="O15" s="756" t="s">
        <v>1139</v>
      </c>
      <c r="P15" s="756" t="s">
        <v>1375</v>
      </c>
      <c r="Q15" s="723"/>
      <c r="R15" s="725"/>
    </row>
    <row r="16" spans="1:18">
      <c r="A16" s="1750">
        <v>13</v>
      </c>
      <c r="B16" s="1327" t="s">
        <v>257</v>
      </c>
      <c r="C16" s="1327" t="s">
        <v>182</v>
      </c>
      <c r="D16" s="1327" t="s">
        <v>183</v>
      </c>
      <c r="E16" s="1327" t="s">
        <v>873</v>
      </c>
      <c r="F16" s="1327" t="s">
        <v>15</v>
      </c>
      <c r="G16" s="1327" t="s">
        <v>186</v>
      </c>
      <c r="H16" s="1327" t="s">
        <v>1371</v>
      </c>
      <c r="I16" s="1327" t="s">
        <v>1378</v>
      </c>
      <c r="J16" s="1751">
        <v>44929</v>
      </c>
      <c r="K16" s="1751">
        <v>45747</v>
      </c>
      <c r="L16" s="756">
        <f t="shared" si="0"/>
        <v>2.3000000000000003</v>
      </c>
      <c r="M16" s="756" t="s">
        <v>1373</v>
      </c>
      <c r="N16" s="756" t="s">
        <v>1392</v>
      </c>
      <c r="O16" s="756" t="s">
        <v>1143</v>
      </c>
      <c r="P16" s="756" t="s">
        <v>1375</v>
      </c>
      <c r="Q16" s="1759"/>
      <c r="R16" s="728"/>
    </row>
    <row r="17" spans="1:18">
      <c r="A17" s="1750">
        <v>14</v>
      </c>
      <c r="B17" s="1327" t="s">
        <v>1395</v>
      </c>
      <c r="C17" s="1327" t="s">
        <v>225</v>
      </c>
      <c r="D17" s="1327" t="s">
        <v>183</v>
      </c>
      <c r="E17" s="1327" t="s">
        <v>1390</v>
      </c>
      <c r="F17" s="1327" t="s">
        <v>14</v>
      </c>
      <c r="G17" s="1327" t="s">
        <v>186</v>
      </c>
      <c r="H17" s="1327" t="s">
        <v>1371</v>
      </c>
      <c r="I17" s="1327" t="s">
        <v>1378</v>
      </c>
      <c r="J17" s="1751">
        <v>40836</v>
      </c>
      <c r="K17" s="1751">
        <v>45747</v>
      </c>
      <c r="L17" s="756">
        <f t="shared" si="0"/>
        <v>13.5</v>
      </c>
      <c r="M17" s="756" t="s">
        <v>1396</v>
      </c>
      <c r="N17" s="756" t="s">
        <v>1397</v>
      </c>
      <c r="O17" s="756" t="s">
        <v>1143</v>
      </c>
      <c r="P17" s="756" t="s">
        <v>1386</v>
      </c>
      <c r="Q17" s="1760"/>
      <c r="R17" s="725"/>
    </row>
    <row r="18" spans="1:18">
      <c r="A18" s="1750">
        <v>15</v>
      </c>
      <c r="B18" s="1327" t="s">
        <v>964</v>
      </c>
      <c r="C18" s="1327" t="s">
        <v>225</v>
      </c>
      <c r="D18" s="1327" t="s">
        <v>183</v>
      </c>
      <c r="E18" s="1327" t="s">
        <v>1398</v>
      </c>
      <c r="F18" s="1327" t="s">
        <v>14</v>
      </c>
      <c r="G18" s="1327" t="s">
        <v>186</v>
      </c>
      <c r="H18" s="1327" t="s">
        <v>1371</v>
      </c>
      <c r="I18" s="1327" t="s">
        <v>1378</v>
      </c>
      <c r="J18" s="1751">
        <v>42313</v>
      </c>
      <c r="K18" s="1751">
        <v>45747</v>
      </c>
      <c r="L18" s="756">
        <f t="shared" si="0"/>
        <v>9.5</v>
      </c>
      <c r="M18" s="756" t="s">
        <v>1396</v>
      </c>
      <c r="N18" s="756" t="s">
        <v>1397</v>
      </c>
      <c r="O18" s="756" t="s">
        <v>1143</v>
      </c>
      <c r="P18" s="756" t="s">
        <v>1386</v>
      </c>
      <c r="Q18" s="1760"/>
      <c r="R18" s="725"/>
    </row>
    <row r="19" spans="1:18">
      <c r="A19" s="1750">
        <v>16</v>
      </c>
      <c r="B19" s="1324" t="s">
        <v>286</v>
      </c>
      <c r="C19" s="1324" t="s">
        <v>285</v>
      </c>
      <c r="D19" s="1324" t="s">
        <v>269</v>
      </c>
      <c r="E19" s="1324" t="s">
        <v>1384</v>
      </c>
      <c r="F19" s="1324" t="s">
        <v>14</v>
      </c>
      <c r="G19" s="1324" t="s">
        <v>216</v>
      </c>
      <c r="H19" s="1327" t="s">
        <v>1371</v>
      </c>
      <c r="I19" s="1327" t="s">
        <v>1378</v>
      </c>
      <c r="J19" s="1751">
        <v>44934</v>
      </c>
      <c r="K19" s="1751">
        <v>45747</v>
      </c>
      <c r="L19" s="1327">
        <f t="shared" si="0"/>
        <v>2.3000000000000003</v>
      </c>
      <c r="M19" s="756" t="s">
        <v>1396</v>
      </c>
      <c r="N19" s="1327" t="s">
        <v>1397</v>
      </c>
      <c r="O19" s="1324" t="s">
        <v>1143</v>
      </c>
      <c r="P19" s="756" t="s">
        <v>1386</v>
      </c>
      <c r="Q19" s="225"/>
      <c r="R19" s="729"/>
    </row>
    <row r="20" spans="1:18">
      <c r="A20" s="1750">
        <v>17</v>
      </c>
      <c r="B20" s="1324" t="s">
        <v>1399</v>
      </c>
      <c r="C20" s="1324" t="s">
        <v>1400</v>
      </c>
      <c r="D20" s="1324" t="s">
        <v>221</v>
      </c>
      <c r="E20" s="1324" t="s">
        <v>1384</v>
      </c>
      <c r="F20" s="1324" t="s">
        <v>14</v>
      </c>
      <c r="G20" s="1324" t="s">
        <v>186</v>
      </c>
      <c r="H20" s="1327" t="s">
        <v>1371</v>
      </c>
      <c r="I20" s="1327" t="s">
        <v>1378</v>
      </c>
      <c r="J20" s="1751">
        <v>43474</v>
      </c>
      <c r="K20" s="1751">
        <v>45747</v>
      </c>
      <c r="L20" s="1327">
        <f t="shared" si="0"/>
        <v>6.3</v>
      </c>
      <c r="M20" s="756" t="s">
        <v>1396</v>
      </c>
      <c r="N20" s="1327" t="s">
        <v>1397</v>
      </c>
      <c r="O20" s="1324" t="s">
        <v>1143</v>
      </c>
      <c r="P20" s="756" t="s">
        <v>1386</v>
      </c>
      <c r="Q20" s="225"/>
      <c r="R20" s="729"/>
    </row>
    <row r="21" spans="1:18">
      <c r="A21" s="1750">
        <v>18</v>
      </c>
      <c r="B21" s="1324" t="s">
        <v>1401</v>
      </c>
      <c r="C21" s="1324" t="s">
        <v>1402</v>
      </c>
      <c r="D21" s="1324" t="s">
        <v>221</v>
      </c>
      <c r="E21" s="1324" t="s">
        <v>1384</v>
      </c>
      <c r="F21" s="1324" t="s">
        <v>15</v>
      </c>
      <c r="G21" s="1324" t="s">
        <v>186</v>
      </c>
      <c r="H21" s="1327" t="s">
        <v>1371</v>
      </c>
      <c r="I21" s="1327" t="s">
        <v>1378</v>
      </c>
      <c r="J21" s="1751">
        <v>44879</v>
      </c>
      <c r="K21" s="1751">
        <v>45747</v>
      </c>
      <c r="L21" s="1327">
        <f t="shared" si="0"/>
        <v>2.4</v>
      </c>
      <c r="M21" s="756" t="s">
        <v>1396</v>
      </c>
      <c r="N21" s="1327" t="s">
        <v>1397</v>
      </c>
      <c r="O21" s="1324" t="s">
        <v>1143</v>
      </c>
      <c r="P21" s="756" t="s">
        <v>1386</v>
      </c>
      <c r="Q21" s="225"/>
      <c r="R21" s="729"/>
    </row>
    <row r="22" spans="1:18">
      <c r="A22" s="1750">
        <v>19</v>
      </c>
      <c r="B22" s="1324" t="s">
        <v>1403</v>
      </c>
      <c r="C22" s="1324" t="s">
        <v>268</v>
      </c>
      <c r="D22" s="1324" t="s">
        <v>269</v>
      </c>
      <c r="E22" s="1324" t="s">
        <v>1384</v>
      </c>
      <c r="F22" s="1324" t="s">
        <v>14</v>
      </c>
      <c r="G22" s="1324" t="s">
        <v>186</v>
      </c>
      <c r="H22" s="1327" t="s">
        <v>1371</v>
      </c>
      <c r="I22" s="1327" t="s">
        <v>1378</v>
      </c>
      <c r="J22" s="1751">
        <v>43109</v>
      </c>
      <c r="K22" s="1751">
        <v>45747</v>
      </c>
      <c r="L22" s="1327">
        <f t="shared" si="0"/>
        <v>7.3</v>
      </c>
      <c r="M22" s="756" t="s">
        <v>1396</v>
      </c>
      <c r="N22" s="1327" t="s">
        <v>1397</v>
      </c>
      <c r="O22" s="1324" t="s">
        <v>1143</v>
      </c>
      <c r="P22" s="756" t="s">
        <v>1386</v>
      </c>
      <c r="Q22" s="730"/>
      <c r="R22" s="729"/>
    </row>
    <row r="23" spans="1:18">
      <c r="A23" s="1750">
        <v>20</v>
      </c>
      <c r="B23" s="1324" t="s">
        <v>1404</v>
      </c>
      <c r="C23" s="1324" t="s">
        <v>1405</v>
      </c>
      <c r="D23" s="1324" t="s">
        <v>269</v>
      </c>
      <c r="E23" s="1324" t="s">
        <v>1384</v>
      </c>
      <c r="F23" s="1324" t="s">
        <v>15</v>
      </c>
      <c r="G23" s="1324" t="s">
        <v>318</v>
      </c>
      <c r="H23" s="1327" t="s">
        <v>1371</v>
      </c>
      <c r="I23" s="1327" t="s">
        <v>1378</v>
      </c>
      <c r="J23" s="1751">
        <v>44907</v>
      </c>
      <c r="K23" s="1751">
        <v>45747</v>
      </c>
      <c r="L23" s="1327">
        <f t="shared" si="0"/>
        <v>2.4</v>
      </c>
      <c r="M23" s="756" t="s">
        <v>1396</v>
      </c>
      <c r="N23" s="1327" t="s">
        <v>1397</v>
      </c>
      <c r="O23" s="1324" t="s">
        <v>1143</v>
      </c>
      <c r="P23" s="756" t="s">
        <v>1386</v>
      </c>
      <c r="Q23" s="730"/>
      <c r="R23" s="729"/>
    </row>
    <row r="24" spans="1:18">
      <c r="A24" s="1750">
        <v>21</v>
      </c>
      <c r="B24" s="1324" t="s">
        <v>1406</v>
      </c>
      <c r="C24" s="1324" t="s">
        <v>1407</v>
      </c>
      <c r="D24" s="1324" t="s">
        <v>183</v>
      </c>
      <c r="E24" s="1324" t="s">
        <v>803</v>
      </c>
      <c r="F24" s="1324" t="s">
        <v>15</v>
      </c>
      <c r="G24" s="1324" t="s">
        <v>186</v>
      </c>
      <c r="H24" s="1327" t="s">
        <v>1371</v>
      </c>
      <c r="I24" s="1327" t="s">
        <v>1378</v>
      </c>
      <c r="J24" s="1751">
        <v>38353</v>
      </c>
      <c r="K24" s="1751">
        <v>45747</v>
      </c>
      <c r="L24" s="1327">
        <f t="shared" si="0"/>
        <v>20.3</v>
      </c>
      <c r="M24" s="756" t="s">
        <v>1396</v>
      </c>
      <c r="N24" s="1327" t="s">
        <v>1397</v>
      </c>
      <c r="O24" s="1324" t="s">
        <v>1143</v>
      </c>
      <c r="P24" s="756" t="s">
        <v>1386</v>
      </c>
      <c r="Q24" s="730"/>
      <c r="R24" s="729"/>
    </row>
    <row r="25" spans="1:18">
      <c r="A25" s="1750">
        <v>22</v>
      </c>
      <c r="B25" s="1324" t="s">
        <v>1408</v>
      </c>
      <c r="C25" s="1324" t="s">
        <v>1409</v>
      </c>
      <c r="D25" s="1324" t="s">
        <v>183</v>
      </c>
      <c r="E25" s="1324" t="s">
        <v>803</v>
      </c>
      <c r="F25" s="1324" t="s">
        <v>15</v>
      </c>
      <c r="G25" s="1324" t="s">
        <v>318</v>
      </c>
      <c r="H25" s="1327" t="s">
        <v>1371</v>
      </c>
      <c r="I25" s="1327" t="s">
        <v>1372</v>
      </c>
      <c r="J25" s="1751">
        <v>42658</v>
      </c>
      <c r="K25" s="1751">
        <v>45747</v>
      </c>
      <c r="L25" s="1327">
        <f t="shared" si="0"/>
        <v>8.5</v>
      </c>
      <c r="M25" s="756" t="s">
        <v>1396</v>
      </c>
      <c r="N25" s="1327" t="s">
        <v>1397</v>
      </c>
      <c r="O25" s="1324" t="s">
        <v>1143</v>
      </c>
      <c r="P25" s="756" t="s">
        <v>1386</v>
      </c>
      <c r="Q25" s="730"/>
      <c r="R25" s="729"/>
    </row>
    <row r="26" spans="1:18">
      <c r="A26" s="1750">
        <v>23</v>
      </c>
      <c r="B26" s="1324" t="s">
        <v>1410</v>
      </c>
      <c r="C26" s="1324" t="s">
        <v>1411</v>
      </c>
      <c r="D26" s="1324" t="s">
        <v>315</v>
      </c>
      <c r="E26" s="1324" t="s">
        <v>803</v>
      </c>
      <c r="F26" s="1324" t="s">
        <v>15</v>
      </c>
      <c r="G26" s="1324" t="s">
        <v>318</v>
      </c>
      <c r="H26" s="1327" t="s">
        <v>1371</v>
      </c>
      <c r="I26" s="1327" t="s">
        <v>1372</v>
      </c>
      <c r="J26" s="1751">
        <v>44569</v>
      </c>
      <c r="K26" s="1751">
        <v>45747</v>
      </c>
      <c r="L26" s="1327">
        <f t="shared" si="0"/>
        <v>3.3000000000000003</v>
      </c>
      <c r="M26" s="756" t="s">
        <v>1396</v>
      </c>
      <c r="N26" s="1327" t="s">
        <v>1397</v>
      </c>
      <c r="O26" s="1324" t="s">
        <v>1143</v>
      </c>
      <c r="P26" s="756" t="s">
        <v>1386</v>
      </c>
      <c r="Q26" s="730"/>
      <c r="R26" s="729"/>
    </row>
    <row r="27" spans="1:18">
      <c r="A27" s="1750">
        <v>24</v>
      </c>
      <c r="B27" s="1324" t="s">
        <v>1412</v>
      </c>
      <c r="C27" s="1324" t="s">
        <v>1413</v>
      </c>
      <c r="D27" s="1324" t="s">
        <v>808</v>
      </c>
      <c r="E27" s="1324" t="s">
        <v>1414</v>
      </c>
      <c r="F27" s="1324" t="s">
        <v>14</v>
      </c>
      <c r="G27" s="1324" t="s">
        <v>186</v>
      </c>
      <c r="H27" s="1327" t="s">
        <v>1371</v>
      </c>
      <c r="I27" s="1327" t="s">
        <v>1378</v>
      </c>
      <c r="J27" s="1751">
        <v>42014</v>
      </c>
      <c r="K27" s="1751">
        <v>45747</v>
      </c>
      <c r="L27" s="1327">
        <f t="shared" si="0"/>
        <v>10.299999999999999</v>
      </c>
      <c r="M27" s="756" t="s">
        <v>1396</v>
      </c>
      <c r="N27" s="1327" t="s">
        <v>1397</v>
      </c>
      <c r="O27" s="1324" t="s">
        <v>1143</v>
      </c>
      <c r="P27" s="756" t="s">
        <v>1386</v>
      </c>
      <c r="Q27" s="730"/>
      <c r="R27" s="729"/>
    </row>
    <row r="28" spans="1:18">
      <c r="A28" s="1750">
        <v>25</v>
      </c>
      <c r="B28" s="1324" t="s">
        <v>1415</v>
      </c>
      <c r="C28" s="1324" t="s">
        <v>1416</v>
      </c>
      <c r="D28" s="1324" t="s">
        <v>808</v>
      </c>
      <c r="E28" s="1324" t="s">
        <v>1381</v>
      </c>
      <c r="F28" s="1324" t="s">
        <v>14</v>
      </c>
      <c r="G28" s="1324" t="s">
        <v>186</v>
      </c>
      <c r="H28" s="1327" t="s">
        <v>1371</v>
      </c>
      <c r="I28" s="1327" t="s">
        <v>1378</v>
      </c>
      <c r="J28" s="1751">
        <v>45300</v>
      </c>
      <c r="K28" s="1751">
        <v>45747</v>
      </c>
      <c r="L28" s="1327">
        <f t="shared" si="0"/>
        <v>1.3</v>
      </c>
      <c r="M28" s="756" t="s">
        <v>1396</v>
      </c>
      <c r="N28" s="1327" t="s">
        <v>1397</v>
      </c>
      <c r="O28" s="1324" t="s">
        <v>1143</v>
      </c>
      <c r="P28" s="756" t="s">
        <v>1386</v>
      </c>
      <c r="Q28" s="192"/>
      <c r="R28" s="729"/>
    </row>
    <row r="29" spans="1:18">
      <c r="A29" s="1750">
        <v>26</v>
      </c>
      <c r="B29" s="1324" t="s">
        <v>1417</v>
      </c>
      <c r="C29" s="1324" t="s">
        <v>1418</v>
      </c>
      <c r="D29" s="1324" t="s">
        <v>808</v>
      </c>
      <c r="E29" s="1324" t="s">
        <v>1381</v>
      </c>
      <c r="F29" s="1324" t="s">
        <v>14</v>
      </c>
      <c r="G29" s="1324" t="s">
        <v>186</v>
      </c>
      <c r="H29" s="1327" t="s">
        <v>1371</v>
      </c>
      <c r="I29" s="1327" t="s">
        <v>1378</v>
      </c>
      <c r="J29" s="1751">
        <v>42371</v>
      </c>
      <c r="K29" s="1751">
        <v>45747</v>
      </c>
      <c r="L29" s="1327">
        <f t="shared" si="0"/>
        <v>9.2999999999999989</v>
      </c>
      <c r="M29" s="756" t="s">
        <v>1396</v>
      </c>
      <c r="N29" s="1327" t="s">
        <v>1397</v>
      </c>
      <c r="O29" s="1324" t="s">
        <v>1143</v>
      </c>
      <c r="P29" s="756" t="s">
        <v>1386</v>
      </c>
      <c r="Q29" s="192"/>
      <c r="R29" s="729"/>
    </row>
    <row r="30" spans="1:18">
      <c r="A30" s="1750">
        <v>27</v>
      </c>
      <c r="B30" s="211" t="s">
        <v>1419</v>
      </c>
      <c r="C30" s="211" t="s">
        <v>280</v>
      </c>
      <c r="D30" s="1324" t="s">
        <v>808</v>
      </c>
      <c r="E30" s="1324" t="s">
        <v>1420</v>
      </c>
      <c r="F30" s="1324" t="s">
        <v>14</v>
      </c>
      <c r="G30" s="1324" t="s">
        <v>186</v>
      </c>
      <c r="H30" s="1327" t="s">
        <v>1371</v>
      </c>
      <c r="I30" s="1327" t="s">
        <v>1378</v>
      </c>
      <c r="J30" s="1751">
        <v>43511</v>
      </c>
      <c r="K30" s="1751">
        <v>45747</v>
      </c>
      <c r="L30" s="731">
        <f t="shared" si="0"/>
        <v>6.1999999999999993</v>
      </c>
      <c r="M30" s="756" t="s">
        <v>1396</v>
      </c>
      <c r="N30" s="1327" t="s">
        <v>1397</v>
      </c>
      <c r="O30" s="1324" t="s">
        <v>1143</v>
      </c>
      <c r="P30" s="756" t="s">
        <v>1386</v>
      </c>
      <c r="Q30" s="192"/>
      <c r="R30" s="729"/>
    </row>
    <row r="31" spans="1:18">
      <c r="A31" s="1750">
        <v>28</v>
      </c>
      <c r="B31" s="1356" t="s">
        <v>295</v>
      </c>
      <c r="C31" s="1356" t="s">
        <v>1421</v>
      </c>
      <c r="D31" s="1356" t="s">
        <v>808</v>
      </c>
      <c r="E31" s="1356" t="s">
        <v>1420</v>
      </c>
      <c r="F31" s="1356" t="s">
        <v>15</v>
      </c>
      <c r="G31" s="1356" t="s">
        <v>216</v>
      </c>
      <c r="H31" s="756" t="s">
        <v>1371</v>
      </c>
      <c r="I31" s="756" t="s">
        <v>1378</v>
      </c>
      <c r="J31" s="1755">
        <v>43906</v>
      </c>
      <c r="K31" s="1755">
        <v>45747</v>
      </c>
      <c r="L31" s="732">
        <f t="shared" si="0"/>
        <v>5.0999999999999996</v>
      </c>
      <c r="M31" s="756" t="s">
        <v>1396</v>
      </c>
      <c r="N31" s="756" t="s">
        <v>1397</v>
      </c>
      <c r="O31" s="1356" t="s">
        <v>1143</v>
      </c>
      <c r="P31" s="756" t="s">
        <v>1386</v>
      </c>
      <c r="Q31" s="733"/>
      <c r="R31" s="734"/>
    </row>
    <row r="32" spans="1:18">
      <c r="A32" s="1750">
        <v>29</v>
      </c>
      <c r="B32" s="1356" t="s">
        <v>1422</v>
      </c>
      <c r="C32" s="1356" t="s">
        <v>1423</v>
      </c>
      <c r="D32" s="1356" t="s">
        <v>655</v>
      </c>
      <c r="E32" s="1356" t="s">
        <v>838</v>
      </c>
      <c r="F32" s="1356" t="s">
        <v>14</v>
      </c>
      <c r="G32" s="1356" t="s">
        <v>186</v>
      </c>
      <c r="H32" s="756" t="s">
        <v>1371</v>
      </c>
      <c r="I32" s="756" t="s">
        <v>1378</v>
      </c>
      <c r="J32" s="1755">
        <v>44990</v>
      </c>
      <c r="K32" s="1755">
        <v>45747</v>
      </c>
      <c r="L32" s="732">
        <f t="shared" si="0"/>
        <v>2.1</v>
      </c>
      <c r="M32" s="756" t="s">
        <v>1396</v>
      </c>
      <c r="N32" s="756" t="s">
        <v>1397</v>
      </c>
      <c r="O32" s="1356" t="s">
        <v>1143</v>
      </c>
      <c r="P32" s="756" t="s">
        <v>1386</v>
      </c>
      <c r="Q32" s="735"/>
      <c r="R32" s="734"/>
    </row>
    <row r="33" spans="1:18">
      <c r="A33" s="1750">
        <v>30</v>
      </c>
      <c r="B33" s="1356" t="s">
        <v>1424</v>
      </c>
      <c r="C33" s="1356" t="s">
        <v>1425</v>
      </c>
      <c r="D33" s="1356" t="s">
        <v>394</v>
      </c>
      <c r="E33" s="1356" t="s">
        <v>394</v>
      </c>
      <c r="F33" s="1356" t="s">
        <v>14</v>
      </c>
      <c r="G33" s="1356" t="s">
        <v>186</v>
      </c>
      <c r="H33" s="756" t="s">
        <v>1371</v>
      </c>
      <c r="I33" s="756" t="s">
        <v>1378</v>
      </c>
      <c r="J33" s="1755">
        <v>43111</v>
      </c>
      <c r="K33" s="1755">
        <v>45747</v>
      </c>
      <c r="L33" s="732">
        <f t="shared" si="0"/>
        <v>7.3</v>
      </c>
      <c r="M33" s="756" t="s">
        <v>1396</v>
      </c>
      <c r="N33" s="756" t="s">
        <v>1397</v>
      </c>
      <c r="O33" s="1356" t="s">
        <v>1143</v>
      </c>
      <c r="P33" s="756" t="s">
        <v>1386</v>
      </c>
      <c r="Q33" s="735"/>
      <c r="R33" s="734"/>
    </row>
    <row r="34" spans="1:18">
      <c r="A34" s="1750">
        <v>31</v>
      </c>
      <c r="B34" s="1356" t="s">
        <v>329</v>
      </c>
      <c r="C34" s="1356" t="s">
        <v>1426</v>
      </c>
      <c r="D34" s="1356" t="s">
        <v>808</v>
      </c>
      <c r="E34" s="1356" t="s">
        <v>1427</v>
      </c>
      <c r="F34" s="1356" t="s">
        <v>14</v>
      </c>
      <c r="G34" s="1356" t="s">
        <v>186</v>
      </c>
      <c r="H34" s="756" t="s">
        <v>1371</v>
      </c>
      <c r="I34" s="756" t="s">
        <v>1378</v>
      </c>
      <c r="J34" s="1755">
        <v>40416</v>
      </c>
      <c r="K34" s="1755">
        <v>45747</v>
      </c>
      <c r="L34" s="732">
        <f t="shared" si="0"/>
        <v>14.6</v>
      </c>
      <c r="M34" s="756" t="s">
        <v>1396</v>
      </c>
      <c r="N34" s="756" t="s">
        <v>1397</v>
      </c>
      <c r="O34" s="1356" t="s">
        <v>1143</v>
      </c>
      <c r="P34" s="756" t="s">
        <v>1386</v>
      </c>
      <c r="Q34" s="735"/>
      <c r="R34" s="734"/>
    </row>
    <row r="35" spans="1:18">
      <c r="A35" s="1750">
        <v>32</v>
      </c>
      <c r="B35" s="1356" t="s">
        <v>1428</v>
      </c>
      <c r="C35" s="1356" t="s">
        <v>1429</v>
      </c>
      <c r="D35" s="1356" t="s">
        <v>242</v>
      </c>
      <c r="E35" s="1356" t="s">
        <v>816</v>
      </c>
      <c r="F35" s="1356" t="s">
        <v>14</v>
      </c>
      <c r="G35" s="1356" t="s">
        <v>186</v>
      </c>
      <c r="H35" s="756" t="s">
        <v>1371</v>
      </c>
      <c r="I35" s="756" t="s">
        <v>1378</v>
      </c>
      <c r="J35" s="1755">
        <v>45215</v>
      </c>
      <c r="K35" s="1755">
        <v>45747</v>
      </c>
      <c r="L35" s="732">
        <f t="shared" si="0"/>
        <v>1.5</v>
      </c>
      <c r="M35" s="756" t="s">
        <v>1396</v>
      </c>
      <c r="N35" s="756" t="s">
        <v>1397</v>
      </c>
      <c r="O35" s="1356" t="s">
        <v>1143</v>
      </c>
      <c r="P35" s="756" t="s">
        <v>1386</v>
      </c>
      <c r="Q35" s="211"/>
      <c r="R35" s="734"/>
    </row>
    <row r="36" spans="1:18">
      <c r="A36" s="1750">
        <v>33</v>
      </c>
      <c r="B36" s="1356" t="s">
        <v>333</v>
      </c>
      <c r="C36" s="1356" t="s">
        <v>332</v>
      </c>
      <c r="D36" s="1356" t="s">
        <v>242</v>
      </c>
      <c r="E36" s="1356" t="s">
        <v>816</v>
      </c>
      <c r="F36" s="1356" t="s">
        <v>15</v>
      </c>
      <c r="G36" s="1356" t="s">
        <v>186</v>
      </c>
      <c r="H36" s="756" t="s">
        <v>1371</v>
      </c>
      <c r="I36" s="756" t="s">
        <v>1378</v>
      </c>
      <c r="J36" s="1755">
        <v>37997</v>
      </c>
      <c r="K36" s="1755">
        <v>45747</v>
      </c>
      <c r="L36" s="732">
        <f t="shared" si="0"/>
        <v>21.3</v>
      </c>
      <c r="M36" s="756" t="s">
        <v>1396</v>
      </c>
      <c r="N36" s="756" t="s">
        <v>1397</v>
      </c>
      <c r="O36" s="1356" t="s">
        <v>1143</v>
      </c>
      <c r="P36" s="756" t="s">
        <v>1386</v>
      </c>
      <c r="Q36" s="211"/>
      <c r="R36" s="734"/>
    </row>
    <row r="37" spans="1:18">
      <c r="A37" s="1750">
        <v>34</v>
      </c>
      <c r="B37" s="1356" t="s">
        <v>252</v>
      </c>
      <c r="C37" s="1356" t="s">
        <v>251</v>
      </c>
      <c r="D37" s="1356" t="s">
        <v>242</v>
      </c>
      <c r="E37" s="1356" t="s">
        <v>816</v>
      </c>
      <c r="F37" s="1356" t="s">
        <v>15</v>
      </c>
      <c r="G37" s="1356" t="s">
        <v>186</v>
      </c>
      <c r="H37" s="756" t="s">
        <v>1371</v>
      </c>
      <c r="I37" s="756" t="s">
        <v>1378</v>
      </c>
      <c r="J37" s="1755">
        <v>44999</v>
      </c>
      <c r="K37" s="1755">
        <v>45747</v>
      </c>
      <c r="L37" s="756">
        <f t="shared" si="0"/>
        <v>2.1</v>
      </c>
      <c r="M37" s="756" t="s">
        <v>1396</v>
      </c>
      <c r="N37" s="756" t="s">
        <v>1397</v>
      </c>
      <c r="O37" s="1356" t="s">
        <v>1143</v>
      </c>
      <c r="P37" s="756" t="s">
        <v>1386</v>
      </c>
      <c r="Q37" s="211"/>
      <c r="R37" s="734"/>
    </row>
    <row r="38" spans="1:18">
      <c r="A38" s="1750">
        <v>35</v>
      </c>
      <c r="B38" s="1356" t="s">
        <v>254</v>
      </c>
      <c r="C38" s="1356" t="s">
        <v>251</v>
      </c>
      <c r="D38" s="1356" t="s">
        <v>242</v>
      </c>
      <c r="E38" s="1356" t="s">
        <v>816</v>
      </c>
      <c r="F38" s="1356" t="s">
        <v>15</v>
      </c>
      <c r="G38" s="1356" t="s">
        <v>186</v>
      </c>
      <c r="H38" s="756" t="s">
        <v>1371</v>
      </c>
      <c r="I38" s="756" t="s">
        <v>1378</v>
      </c>
      <c r="J38" s="1755">
        <v>40355</v>
      </c>
      <c r="K38" s="1755">
        <v>45747</v>
      </c>
      <c r="L38" s="756">
        <f t="shared" si="0"/>
        <v>14.799999999999999</v>
      </c>
      <c r="M38" s="756" t="s">
        <v>1396</v>
      </c>
      <c r="N38" s="756" t="s">
        <v>1397</v>
      </c>
      <c r="O38" s="1356" t="s">
        <v>1143</v>
      </c>
      <c r="P38" s="756" t="s">
        <v>1386</v>
      </c>
      <c r="Q38" s="211"/>
      <c r="R38" s="734"/>
    </row>
    <row r="39" spans="1:18">
      <c r="A39" s="1750">
        <v>36</v>
      </c>
      <c r="B39" s="1356" t="s">
        <v>1430</v>
      </c>
      <c r="C39" s="1356" t="s">
        <v>1407</v>
      </c>
      <c r="D39" s="1356" t="s">
        <v>183</v>
      </c>
      <c r="E39" s="1356" t="s">
        <v>834</v>
      </c>
      <c r="F39" s="1356" t="s">
        <v>14</v>
      </c>
      <c r="G39" s="1356" t="s">
        <v>186</v>
      </c>
      <c r="H39" s="756" t="s">
        <v>1371</v>
      </c>
      <c r="I39" s="756" t="s">
        <v>1378</v>
      </c>
      <c r="J39" s="1755">
        <v>42767</v>
      </c>
      <c r="K39" s="1755">
        <v>45747</v>
      </c>
      <c r="L39" s="756">
        <f t="shared" si="0"/>
        <v>8.1999999999999993</v>
      </c>
      <c r="M39" s="756" t="s">
        <v>1396</v>
      </c>
      <c r="N39" s="756" t="s">
        <v>1397</v>
      </c>
      <c r="O39" s="1356" t="s">
        <v>1143</v>
      </c>
      <c r="P39" s="756" t="s">
        <v>1386</v>
      </c>
      <c r="Q39" s="211"/>
      <c r="R39" s="734"/>
    </row>
    <row r="40" spans="1:18">
      <c r="A40" s="1761">
        <v>37</v>
      </c>
      <c r="B40" s="1356" t="s">
        <v>1431</v>
      </c>
      <c r="C40" s="1356" t="s">
        <v>373</v>
      </c>
      <c r="D40" s="1356" t="s">
        <v>183</v>
      </c>
      <c r="E40" s="1356" t="s">
        <v>1387</v>
      </c>
      <c r="F40" s="1356" t="s">
        <v>15</v>
      </c>
      <c r="G40" s="1356" t="s">
        <v>186</v>
      </c>
      <c r="H40" s="756" t="s">
        <v>1371</v>
      </c>
      <c r="I40" s="756" t="s">
        <v>1378</v>
      </c>
      <c r="J40" s="1755">
        <v>44359</v>
      </c>
      <c r="K40" s="1755">
        <v>45748</v>
      </c>
      <c r="L40" s="756">
        <f t="shared" si="0"/>
        <v>3.9</v>
      </c>
      <c r="M40" s="756" t="s">
        <v>1388</v>
      </c>
      <c r="N40" s="756" t="s">
        <v>1389</v>
      </c>
      <c r="O40" s="1356" t="s">
        <v>1143</v>
      </c>
      <c r="P40" s="756" t="s">
        <v>1375</v>
      </c>
      <c r="Q40" s="211"/>
      <c r="R40" s="734"/>
    </row>
    <row r="41" spans="1:18">
      <c r="A41" s="1750">
        <v>38</v>
      </c>
      <c r="B41" s="1356" t="s">
        <v>1432</v>
      </c>
      <c r="C41" s="1356" t="s">
        <v>843</v>
      </c>
      <c r="D41" s="1356" t="s">
        <v>269</v>
      </c>
      <c r="E41" s="1356" t="s">
        <v>1384</v>
      </c>
      <c r="F41" s="1356" t="s">
        <v>15</v>
      </c>
      <c r="G41" s="1356" t="s">
        <v>186</v>
      </c>
      <c r="H41" s="756" t="s">
        <v>1371</v>
      </c>
      <c r="I41" s="756" t="s">
        <v>1378</v>
      </c>
      <c r="J41" s="1755">
        <v>45216</v>
      </c>
      <c r="K41" s="1755">
        <v>45752</v>
      </c>
      <c r="L41" s="756">
        <f t="shared" si="0"/>
        <v>1.5</v>
      </c>
      <c r="M41" s="756" t="s">
        <v>1373</v>
      </c>
      <c r="N41" s="756" t="s">
        <v>1382</v>
      </c>
      <c r="O41" s="1356" t="s">
        <v>1139</v>
      </c>
      <c r="P41" s="756" t="s">
        <v>1375</v>
      </c>
      <c r="Q41" s="211"/>
      <c r="R41" s="734"/>
    </row>
    <row r="42" spans="1:18">
      <c r="A42" s="1750">
        <v>39</v>
      </c>
      <c r="B42" s="1356" t="s">
        <v>1433</v>
      </c>
      <c r="C42" s="1356" t="s">
        <v>237</v>
      </c>
      <c r="D42" s="1356" t="s">
        <v>183</v>
      </c>
      <c r="E42" s="1356" t="s">
        <v>1434</v>
      </c>
      <c r="F42" s="1356" t="s">
        <v>15</v>
      </c>
      <c r="G42" s="1356" t="s">
        <v>216</v>
      </c>
      <c r="H42" s="756" t="s">
        <v>1371</v>
      </c>
      <c r="I42" s="756" t="s">
        <v>1372</v>
      </c>
      <c r="J42" s="1755">
        <v>42741</v>
      </c>
      <c r="K42" s="1755">
        <v>45755</v>
      </c>
      <c r="L42" s="756">
        <f t="shared" si="0"/>
        <v>8.2999999999999989</v>
      </c>
      <c r="M42" s="756" t="s">
        <v>1435</v>
      </c>
      <c r="N42" s="756" t="s">
        <v>1389</v>
      </c>
      <c r="O42" s="1356" t="s">
        <v>1143</v>
      </c>
      <c r="P42" s="756" t="s">
        <v>1386</v>
      </c>
      <c r="Q42" s="211"/>
      <c r="R42" s="734"/>
    </row>
    <row r="43" spans="1:18">
      <c r="A43" s="1750">
        <v>40</v>
      </c>
      <c r="B43" s="1356" t="s">
        <v>402</v>
      </c>
      <c r="C43" s="1356" t="s">
        <v>213</v>
      </c>
      <c r="D43" s="1356" t="s">
        <v>183</v>
      </c>
      <c r="E43" s="1356" t="s">
        <v>1436</v>
      </c>
      <c r="F43" s="1356" t="s">
        <v>15</v>
      </c>
      <c r="G43" s="1356" t="s">
        <v>216</v>
      </c>
      <c r="H43" s="756" t="s">
        <v>1371</v>
      </c>
      <c r="I43" s="756" t="s">
        <v>1378</v>
      </c>
      <c r="J43" s="1755">
        <v>45152</v>
      </c>
      <c r="K43" s="1755">
        <v>45756</v>
      </c>
      <c r="L43" s="756">
        <f t="shared" si="0"/>
        <v>1.7000000000000002</v>
      </c>
      <c r="M43" s="756" t="s">
        <v>1435</v>
      </c>
      <c r="N43" s="756" t="s">
        <v>1389</v>
      </c>
      <c r="O43" s="1356" t="s">
        <v>1143</v>
      </c>
      <c r="P43" s="756" t="s">
        <v>1386</v>
      </c>
      <c r="Q43" s="211"/>
      <c r="R43" s="734"/>
    </row>
    <row r="44" spans="1:18">
      <c r="A44" s="1750">
        <v>41</v>
      </c>
      <c r="B44" s="1356" t="s">
        <v>1437</v>
      </c>
      <c r="C44" s="1356" t="s">
        <v>1438</v>
      </c>
      <c r="D44" s="1356" t="s">
        <v>808</v>
      </c>
      <c r="E44" s="1356" t="s">
        <v>1381</v>
      </c>
      <c r="F44" s="1356" t="s">
        <v>15</v>
      </c>
      <c r="G44" s="1356" t="s">
        <v>224</v>
      </c>
      <c r="H44" s="756" t="s">
        <v>1371</v>
      </c>
      <c r="I44" s="756" t="s">
        <v>1378</v>
      </c>
      <c r="J44" s="1755">
        <v>43898</v>
      </c>
      <c r="K44" s="1755">
        <v>45757</v>
      </c>
      <c r="L44" s="756">
        <f t="shared" si="0"/>
        <v>5.0999999999999996</v>
      </c>
      <c r="M44" s="756" t="s">
        <v>1373</v>
      </c>
      <c r="N44" s="756" t="s">
        <v>1382</v>
      </c>
      <c r="O44" s="1356" t="s">
        <v>1139</v>
      </c>
      <c r="P44" s="756" t="s">
        <v>1375</v>
      </c>
      <c r="Q44" s="211"/>
      <c r="R44" s="734"/>
    </row>
    <row r="45" spans="1:18">
      <c r="A45" s="1750">
        <v>42</v>
      </c>
      <c r="B45" s="1356" t="s">
        <v>992</v>
      </c>
      <c r="C45" s="1356" t="s">
        <v>994</v>
      </c>
      <c r="D45" s="1356" t="s">
        <v>242</v>
      </c>
      <c r="E45" s="1356" t="s">
        <v>1439</v>
      </c>
      <c r="F45" s="1356" t="s">
        <v>15</v>
      </c>
      <c r="G45" s="1356" t="s">
        <v>186</v>
      </c>
      <c r="H45" s="756" t="s">
        <v>1371</v>
      </c>
      <c r="I45" s="756" t="s">
        <v>1378</v>
      </c>
      <c r="J45" s="1755">
        <v>45552</v>
      </c>
      <c r="K45" s="1755">
        <v>45763</v>
      </c>
      <c r="L45" s="756">
        <f t="shared" si="0"/>
        <v>0.6</v>
      </c>
      <c r="M45" s="756" t="s">
        <v>1385</v>
      </c>
      <c r="N45" s="756" t="s">
        <v>1385</v>
      </c>
      <c r="O45" s="1356" t="s">
        <v>1143</v>
      </c>
      <c r="P45" s="756" t="s">
        <v>1386</v>
      </c>
      <c r="Q45" s="211"/>
      <c r="R45" s="734"/>
    </row>
    <row r="46" spans="1:18">
      <c r="A46" s="1750">
        <v>43</v>
      </c>
      <c r="B46" s="1356" t="s">
        <v>1440</v>
      </c>
      <c r="C46" s="1356" t="s">
        <v>373</v>
      </c>
      <c r="D46" s="1356" t="s">
        <v>183</v>
      </c>
      <c r="E46" s="1356" t="s">
        <v>800</v>
      </c>
      <c r="F46" s="1356" t="s">
        <v>15</v>
      </c>
      <c r="G46" s="1356" t="s">
        <v>186</v>
      </c>
      <c r="H46" s="756" t="s">
        <v>1371</v>
      </c>
      <c r="I46" s="756" t="s">
        <v>1378</v>
      </c>
      <c r="J46" s="1755">
        <v>44693</v>
      </c>
      <c r="K46" s="1755">
        <v>45773</v>
      </c>
      <c r="L46" s="756">
        <f t="shared" si="0"/>
        <v>3</v>
      </c>
      <c r="M46" s="756" t="s">
        <v>1373</v>
      </c>
      <c r="N46" s="756" t="s">
        <v>1379</v>
      </c>
      <c r="O46" s="1356" t="s">
        <v>1143</v>
      </c>
      <c r="P46" s="756" t="s">
        <v>1375</v>
      </c>
      <c r="Q46" s="211"/>
      <c r="R46" s="734"/>
    </row>
    <row r="47" spans="1:18">
      <c r="A47" s="1750">
        <v>44</v>
      </c>
      <c r="B47" s="1356" t="s">
        <v>194</v>
      </c>
      <c r="C47" s="1356" t="s">
        <v>192</v>
      </c>
      <c r="D47" s="1356" t="s">
        <v>183</v>
      </c>
      <c r="E47" s="1356" t="s">
        <v>1441</v>
      </c>
      <c r="F47" s="1356" t="s">
        <v>15</v>
      </c>
      <c r="G47" s="1356" t="s">
        <v>186</v>
      </c>
      <c r="H47" s="756" t="s">
        <v>1371</v>
      </c>
      <c r="I47" s="756" t="s">
        <v>1378</v>
      </c>
      <c r="J47" s="1755">
        <v>45677</v>
      </c>
      <c r="K47" s="1755">
        <v>45750</v>
      </c>
      <c r="L47" s="756">
        <f t="shared" si="0"/>
        <v>0.30000000000000004</v>
      </c>
      <c r="M47" s="756" t="s">
        <v>1388</v>
      </c>
      <c r="N47" s="756" t="s">
        <v>1389</v>
      </c>
      <c r="O47" s="1356" t="s">
        <v>1143</v>
      </c>
      <c r="P47" s="756" t="s">
        <v>1386</v>
      </c>
      <c r="Q47" s="211"/>
      <c r="R47" s="734"/>
    </row>
    <row r="48" spans="1:18">
      <c r="A48" s="1750">
        <v>45</v>
      </c>
      <c r="B48" s="1356" t="s">
        <v>1442</v>
      </c>
      <c r="C48" s="1356" t="s">
        <v>237</v>
      </c>
      <c r="D48" s="1356" t="s">
        <v>183</v>
      </c>
      <c r="E48" s="1356" t="s">
        <v>1443</v>
      </c>
      <c r="F48" s="1356" t="s">
        <v>15</v>
      </c>
      <c r="G48" s="1356" t="s">
        <v>216</v>
      </c>
      <c r="H48" s="756" t="s">
        <v>1371</v>
      </c>
      <c r="I48" s="756" t="s">
        <v>1372</v>
      </c>
      <c r="J48" s="1755">
        <v>42480</v>
      </c>
      <c r="K48" s="1755">
        <v>45779</v>
      </c>
      <c r="L48" s="756">
        <f t="shared" si="0"/>
        <v>9.1</v>
      </c>
      <c r="M48" s="756" t="s">
        <v>1435</v>
      </c>
      <c r="N48" s="756" t="s">
        <v>1389</v>
      </c>
      <c r="O48" s="1356" t="s">
        <v>1143</v>
      </c>
      <c r="P48" s="756" t="s">
        <v>1386</v>
      </c>
      <c r="Q48" s="211"/>
      <c r="R48" s="734"/>
    </row>
    <row r="49" spans="1:18">
      <c r="A49" s="1750">
        <v>46</v>
      </c>
      <c r="B49" s="1356" t="s">
        <v>1444</v>
      </c>
      <c r="C49" s="1356" t="s">
        <v>373</v>
      </c>
      <c r="D49" s="1356" t="s">
        <v>183</v>
      </c>
      <c r="E49" s="1356" t="s">
        <v>1445</v>
      </c>
      <c r="F49" s="1356" t="s">
        <v>15</v>
      </c>
      <c r="G49" s="1356" t="s">
        <v>186</v>
      </c>
      <c r="H49" s="756" t="s">
        <v>1371</v>
      </c>
      <c r="I49" s="756" t="s">
        <v>1378</v>
      </c>
      <c r="J49" s="1755">
        <v>43832</v>
      </c>
      <c r="K49" s="1755">
        <v>45792</v>
      </c>
      <c r="L49" s="756">
        <f t="shared" si="0"/>
        <v>5.3999999999999995</v>
      </c>
      <c r="M49" s="756" t="s">
        <v>1373</v>
      </c>
      <c r="N49" s="756" t="s">
        <v>1379</v>
      </c>
      <c r="O49" s="1356" t="s">
        <v>1143</v>
      </c>
      <c r="P49" s="756" t="s">
        <v>1375</v>
      </c>
      <c r="Q49" s="211"/>
      <c r="R49" s="734"/>
    </row>
    <row r="50" spans="1:18">
      <c r="A50" s="1750">
        <v>47</v>
      </c>
      <c r="B50" s="1356" t="s">
        <v>272</v>
      </c>
      <c r="C50" s="1356" t="s">
        <v>182</v>
      </c>
      <c r="D50" s="1356" t="s">
        <v>183</v>
      </c>
      <c r="E50" s="1356" t="s">
        <v>1446</v>
      </c>
      <c r="F50" s="1356" t="s">
        <v>15</v>
      </c>
      <c r="G50" s="1356" t="s">
        <v>186</v>
      </c>
      <c r="H50" s="756" t="s">
        <v>1371</v>
      </c>
      <c r="I50" s="756" t="s">
        <v>1378</v>
      </c>
      <c r="J50" s="1755">
        <v>44928</v>
      </c>
      <c r="K50" s="1755">
        <v>45782</v>
      </c>
      <c r="L50" s="756">
        <f t="shared" si="0"/>
        <v>2.4</v>
      </c>
      <c r="M50" s="756" t="s">
        <v>1373</v>
      </c>
      <c r="N50" s="756" t="s">
        <v>1382</v>
      </c>
      <c r="O50" s="1356" t="s">
        <v>1143</v>
      </c>
      <c r="P50" s="756" t="s">
        <v>1375</v>
      </c>
      <c r="Q50" s="736"/>
      <c r="R50" s="734"/>
    </row>
    <row r="51" spans="1:18">
      <c r="A51" s="1750">
        <v>48</v>
      </c>
      <c r="B51" s="1324" t="s">
        <v>1447</v>
      </c>
      <c r="C51" s="1324" t="s">
        <v>192</v>
      </c>
      <c r="D51" s="1324" t="s">
        <v>183</v>
      </c>
      <c r="E51" s="1324" t="s">
        <v>1377</v>
      </c>
      <c r="F51" s="1324" t="s">
        <v>15</v>
      </c>
      <c r="G51" s="1324" t="s">
        <v>186</v>
      </c>
      <c r="H51" s="1327" t="s">
        <v>1371</v>
      </c>
      <c r="I51" s="1327" t="s">
        <v>1378</v>
      </c>
      <c r="J51" s="1751">
        <v>44359</v>
      </c>
      <c r="K51" s="1751">
        <v>45785</v>
      </c>
      <c r="L51" s="1327">
        <f t="shared" si="0"/>
        <v>4</v>
      </c>
      <c r="M51" s="756" t="s">
        <v>1373</v>
      </c>
      <c r="N51" s="1327" t="s">
        <v>1392</v>
      </c>
      <c r="O51" s="1324" t="s">
        <v>1143</v>
      </c>
      <c r="P51" s="756" t="s">
        <v>1375</v>
      </c>
      <c r="Q51" s="730"/>
      <c r="R51" s="729"/>
    </row>
    <row r="52" spans="1:18">
      <c r="A52" s="1750">
        <v>49</v>
      </c>
      <c r="B52" s="1324" t="s">
        <v>278</v>
      </c>
      <c r="C52" s="1324" t="s">
        <v>225</v>
      </c>
      <c r="D52" s="1324" t="s">
        <v>183</v>
      </c>
      <c r="E52" s="1324" t="s">
        <v>1448</v>
      </c>
      <c r="F52" s="1324" t="s">
        <v>15</v>
      </c>
      <c r="G52" s="1324" t="s">
        <v>186</v>
      </c>
      <c r="H52" s="1327" t="s">
        <v>1371</v>
      </c>
      <c r="I52" s="1327" t="s">
        <v>1378</v>
      </c>
      <c r="J52" s="1751">
        <v>39991</v>
      </c>
      <c r="K52" s="1751">
        <v>45793</v>
      </c>
      <c r="L52" s="1327">
        <f t="shared" si="0"/>
        <v>15.9</v>
      </c>
      <c r="M52" s="756" t="s">
        <v>1435</v>
      </c>
      <c r="N52" s="1327" t="s">
        <v>1389</v>
      </c>
      <c r="O52" s="1324" t="s">
        <v>1143</v>
      </c>
      <c r="P52" s="756" t="s">
        <v>1386</v>
      </c>
      <c r="Q52" s="730"/>
      <c r="R52" s="729"/>
    </row>
    <row r="53" spans="1:18">
      <c r="A53" s="1750">
        <v>50</v>
      </c>
      <c r="B53" s="1324" t="s">
        <v>1449</v>
      </c>
      <c r="C53" s="1324" t="s">
        <v>228</v>
      </c>
      <c r="D53" s="1324" t="s">
        <v>183</v>
      </c>
      <c r="E53" s="1324" t="s">
        <v>1448</v>
      </c>
      <c r="F53" s="1324" t="s">
        <v>14</v>
      </c>
      <c r="G53" s="1324" t="s">
        <v>186</v>
      </c>
      <c r="H53" s="1327" t="s">
        <v>1371</v>
      </c>
      <c r="I53" s="1327" t="s">
        <v>1378</v>
      </c>
      <c r="J53" s="1751">
        <v>44806</v>
      </c>
      <c r="K53" s="1751">
        <v>45793</v>
      </c>
      <c r="L53" s="1327">
        <f t="shared" si="0"/>
        <v>2.8000000000000003</v>
      </c>
      <c r="M53" s="756" t="s">
        <v>1435</v>
      </c>
      <c r="N53" s="1327" t="s">
        <v>1389</v>
      </c>
      <c r="O53" s="1324" t="s">
        <v>1143</v>
      </c>
      <c r="P53" s="756" t="s">
        <v>1386</v>
      </c>
      <c r="Q53" s="730"/>
      <c r="R53" s="729"/>
    </row>
    <row r="54" spans="1:18">
      <c r="A54" s="1750">
        <v>51</v>
      </c>
      <c r="B54" s="1324" t="s">
        <v>275</v>
      </c>
      <c r="C54" s="1324" t="s">
        <v>373</v>
      </c>
      <c r="D54" s="1324" t="s">
        <v>183</v>
      </c>
      <c r="E54" s="1324" t="s">
        <v>1377</v>
      </c>
      <c r="F54" s="1324" t="s">
        <v>15</v>
      </c>
      <c r="G54" s="1324" t="s">
        <v>186</v>
      </c>
      <c r="H54" s="1327" t="s">
        <v>1371</v>
      </c>
      <c r="I54" s="1327" t="s">
        <v>1378</v>
      </c>
      <c r="J54" s="1751">
        <v>45792</v>
      </c>
      <c r="K54" s="1751">
        <v>45808</v>
      </c>
      <c r="L54" s="1327">
        <f t="shared" si="0"/>
        <v>0.1</v>
      </c>
      <c r="M54" s="756" t="s">
        <v>1373</v>
      </c>
      <c r="N54" s="1327" t="s">
        <v>1379</v>
      </c>
      <c r="O54" s="1324" t="s">
        <v>1143</v>
      </c>
      <c r="P54" s="756" t="s">
        <v>1375</v>
      </c>
      <c r="Q54" s="730"/>
      <c r="R54" s="729"/>
    </row>
    <row r="55" spans="1:18">
      <c r="A55" s="1750">
        <v>52</v>
      </c>
      <c r="B55" s="1324" t="s">
        <v>1450</v>
      </c>
      <c r="C55" s="1324" t="s">
        <v>228</v>
      </c>
      <c r="D55" s="1324" t="s">
        <v>183</v>
      </c>
      <c r="E55" s="1324" t="s">
        <v>1391</v>
      </c>
      <c r="F55" s="1324" t="s">
        <v>15</v>
      </c>
      <c r="G55" s="1324" t="s">
        <v>186</v>
      </c>
      <c r="H55" s="1327" t="s">
        <v>1371</v>
      </c>
      <c r="I55" s="1327" t="s">
        <v>1378</v>
      </c>
      <c r="J55" s="1751">
        <v>42754</v>
      </c>
      <c r="K55" s="1751">
        <v>45786</v>
      </c>
      <c r="L55" s="1327">
        <f t="shared" si="0"/>
        <v>8.4</v>
      </c>
      <c r="M55" s="756" t="s">
        <v>1388</v>
      </c>
      <c r="N55" s="1327" t="s">
        <v>1389</v>
      </c>
      <c r="O55" s="1324" t="s">
        <v>1143</v>
      </c>
      <c r="P55" s="756" t="s">
        <v>1375</v>
      </c>
      <c r="Q55" s="730"/>
      <c r="R55" s="729"/>
    </row>
    <row r="56" spans="1:18">
      <c r="A56" s="1750">
        <v>53</v>
      </c>
      <c r="B56" s="1324" t="s">
        <v>1451</v>
      </c>
      <c r="C56" s="1324" t="s">
        <v>280</v>
      </c>
      <c r="D56" s="1324" t="s">
        <v>808</v>
      </c>
      <c r="E56" s="1324" t="s">
        <v>1420</v>
      </c>
      <c r="F56" s="1324" t="s">
        <v>14</v>
      </c>
      <c r="G56" s="1324" t="s">
        <v>186</v>
      </c>
      <c r="H56" s="1327" t="s">
        <v>1371</v>
      </c>
      <c r="I56" s="1327" t="s">
        <v>1378</v>
      </c>
      <c r="J56" s="1751">
        <v>41318</v>
      </c>
      <c r="K56" s="1751">
        <v>45808</v>
      </c>
      <c r="L56" s="1327">
        <f t="shared" si="0"/>
        <v>12.3</v>
      </c>
      <c r="M56" s="756" t="s">
        <v>1396</v>
      </c>
      <c r="N56" s="1327" t="s">
        <v>1397</v>
      </c>
      <c r="O56" s="1324" t="s">
        <v>1143</v>
      </c>
      <c r="P56" s="756" t="s">
        <v>1386</v>
      </c>
      <c r="Q56" s="730"/>
      <c r="R56" s="729"/>
    </row>
    <row r="57" spans="1:18" ht="13.5" customHeight="1">
      <c r="A57" s="1750">
        <v>54</v>
      </c>
      <c r="B57" s="1356" t="s">
        <v>988</v>
      </c>
      <c r="C57" s="1356" t="s">
        <v>228</v>
      </c>
      <c r="D57" s="1356" t="s">
        <v>183</v>
      </c>
      <c r="E57" s="1356" t="s">
        <v>1452</v>
      </c>
      <c r="F57" s="1356" t="s">
        <v>15</v>
      </c>
      <c r="G57" s="1356" t="s">
        <v>186</v>
      </c>
      <c r="H57" s="756" t="s">
        <v>1371</v>
      </c>
      <c r="I57" s="756" t="s">
        <v>1378</v>
      </c>
      <c r="J57" s="1755">
        <v>45108</v>
      </c>
      <c r="K57" s="1751">
        <v>45816</v>
      </c>
      <c r="L57" s="756">
        <f t="shared" si="0"/>
        <v>2</v>
      </c>
      <c r="M57" s="756" t="s">
        <v>1373</v>
      </c>
      <c r="N57" s="756" t="s">
        <v>1397</v>
      </c>
      <c r="O57" s="1356" t="s">
        <v>1143</v>
      </c>
      <c r="P57" s="756" t="s">
        <v>1386</v>
      </c>
      <c r="Q57" s="737"/>
      <c r="R57" s="734"/>
    </row>
    <row r="58" spans="1:18" ht="13.5" customHeight="1">
      <c r="A58" s="1750">
        <v>55</v>
      </c>
      <c r="B58" s="1356" t="s">
        <v>982</v>
      </c>
      <c r="C58" s="1356" t="s">
        <v>199</v>
      </c>
      <c r="D58" s="1356" t="s">
        <v>183</v>
      </c>
      <c r="E58" s="1356" t="s">
        <v>792</v>
      </c>
      <c r="F58" s="1356" t="s">
        <v>15</v>
      </c>
      <c r="G58" s="1356" t="s">
        <v>186</v>
      </c>
      <c r="H58" s="756" t="s">
        <v>1371</v>
      </c>
      <c r="I58" s="756" t="s">
        <v>1378</v>
      </c>
      <c r="J58" s="1755">
        <v>45124</v>
      </c>
      <c r="K58" s="1755">
        <v>45828</v>
      </c>
      <c r="L58" s="756">
        <f t="shared" si="0"/>
        <v>2</v>
      </c>
      <c r="M58" s="756" t="s">
        <v>1388</v>
      </c>
      <c r="N58" s="756" t="s">
        <v>1389</v>
      </c>
      <c r="O58" s="1356" t="s">
        <v>1143</v>
      </c>
      <c r="P58" s="756" t="s">
        <v>1386</v>
      </c>
      <c r="Q58" s="736"/>
      <c r="R58" s="734"/>
    </row>
    <row r="59" spans="1:18" ht="15" customHeight="1">
      <c r="A59" s="1750">
        <v>56</v>
      </c>
      <c r="B59" s="192" t="s">
        <v>1453</v>
      </c>
      <c r="C59" s="192" t="s">
        <v>228</v>
      </c>
      <c r="D59" s="192" t="s">
        <v>183</v>
      </c>
      <c r="E59" s="192" t="s">
        <v>1452</v>
      </c>
      <c r="F59" s="192" t="s">
        <v>15</v>
      </c>
      <c r="G59" s="192" t="s">
        <v>186</v>
      </c>
      <c r="H59" s="225" t="s">
        <v>1371</v>
      </c>
      <c r="I59" s="225" t="s">
        <v>1378</v>
      </c>
      <c r="J59" s="1751">
        <v>45505</v>
      </c>
      <c r="K59" s="1755">
        <v>45821</v>
      </c>
      <c r="L59" s="225">
        <f t="shared" si="0"/>
        <v>0.9</v>
      </c>
      <c r="M59" s="244" t="s">
        <v>1388</v>
      </c>
      <c r="N59" s="225" t="s">
        <v>1389</v>
      </c>
      <c r="O59" s="192" t="s">
        <v>1143</v>
      </c>
      <c r="P59" s="244" t="s">
        <v>1386</v>
      </c>
      <c r="Q59" s="192"/>
      <c r="R59" s="156"/>
    </row>
    <row r="60" spans="1:18" ht="13.5" customHeight="1">
      <c r="A60" s="1750">
        <v>57</v>
      </c>
      <c r="B60" s="192" t="s">
        <v>292</v>
      </c>
      <c r="C60" s="192" t="s">
        <v>373</v>
      </c>
      <c r="D60" s="192" t="s">
        <v>183</v>
      </c>
      <c r="E60" s="192" t="s">
        <v>1441</v>
      </c>
      <c r="F60" s="192" t="s">
        <v>15</v>
      </c>
      <c r="G60" s="192" t="s">
        <v>186</v>
      </c>
      <c r="H60" s="225" t="s">
        <v>1371</v>
      </c>
      <c r="I60" s="225" t="s">
        <v>1378</v>
      </c>
      <c r="J60" s="738">
        <v>44557</v>
      </c>
      <c r="K60" s="1755">
        <v>45822</v>
      </c>
      <c r="L60" s="225">
        <f t="shared" si="0"/>
        <v>3.5</v>
      </c>
      <c r="M60" s="244" t="s">
        <v>1388</v>
      </c>
      <c r="N60" s="225" t="s">
        <v>1389</v>
      </c>
      <c r="O60" s="192" t="s">
        <v>1143</v>
      </c>
      <c r="P60" s="244" t="s">
        <v>1386</v>
      </c>
      <c r="Q60" s="192"/>
      <c r="R60" s="156"/>
    </row>
    <row r="61" spans="1:18" ht="13.5" customHeight="1">
      <c r="A61" s="1750">
        <v>58</v>
      </c>
      <c r="B61" s="192" t="s">
        <v>335</v>
      </c>
      <c r="C61" s="192" t="s">
        <v>373</v>
      </c>
      <c r="D61" s="192" t="s">
        <v>183</v>
      </c>
      <c r="E61" s="192" t="s">
        <v>1452</v>
      </c>
      <c r="F61" s="192" t="s">
        <v>15</v>
      </c>
      <c r="G61" s="192" t="s">
        <v>186</v>
      </c>
      <c r="H61" s="225" t="s">
        <v>1371</v>
      </c>
      <c r="I61" s="225" t="s">
        <v>1378</v>
      </c>
      <c r="J61" s="738">
        <v>44445</v>
      </c>
      <c r="K61" s="1755">
        <v>45822</v>
      </c>
      <c r="L61" s="225">
        <f t="shared" si="0"/>
        <v>3.8000000000000003</v>
      </c>
      <c r="M61" s="244" t="s">
        <v>1388</v>
      </c>
      <c r="N61" s="225" t="s">
        <v>1389</v>
      </c>
      <c r="O61" s="192" t="s">
        <v>1143</v>
      </c>
      <c r="P61" s="244" t="s">
        <v>1386</v>
      </c>
      <c r="Q61" s="192"/>
      <c r="R61" s="156"/>
    </row>
    <row r="62" spans="1:18">
      <c r="A62" s="1750">
        <v>59</v>
      </c>
      <c r="B62" s="214" t="s">
        <v>1454</v>
      </c>
      <c r="C62" s="214" t="s">
        <v>855</v>
      </c>
      <c r="D62" s="192" t="s">
        <v>183</v>
      </c>
      <c r="E62" s="214" t="s">
        <v>803</v>
      </c>
      <c r="F62" s="192" t="s">
        <v>15</v>
      </c>
      <c r="G62" s="214" t="s">
        <v>318</v>
      </c>
      <c r="H62" s="244" t="s">
        <v>1371</v>
      </c>
      <c r="I62" s="244" t="s">
        <v>1372</v>
      </c>
      <c r="J62" s="739">
        <v>43507</v>
      </c>
      <c r="K62" s="1755">
        <v>45835</v>
      </c>
      <c r="L62" s="244">
        <f t="shared" si="0"/>
        <v>6.3999999999999995</v>
      </c>
      <c r="M62" s="244" t="s">
        <v>1373</v>
      </c>
      <c r="N62" s="244" t="s">
        <v>1379</v>
      </c>
      <c r="O62" s="214" t="s">
        <v>1139</v>
      </c>
      <c r="P62" s="244" t="s">
        <v>1375</v>
      </c>
      <c r="Q62" s="214"/>
      <c r="R62" s="740"/>
    </row>
    <row r="63" spans="1:18">
      <c r="A63" s="1750">
        <v>60</v>
      </c>
      <c r="B63" s="192" t="s">
        <v>1455</v>
      </c>
      <c r="C63" s="192" t="s">
        <v>259</v>
      </c>
      <c r="D63" s="192" t="s">
        <v>183</v>
      </c>
      <c r="E63" s="192" t="s">
        <v>873</v>
      </c>
      <c r="F63" s="192" t="s">
        <v>15</v>
      </c>
      <c r="G63" s="192" t="s">
        <v>318</v>
      </c>
      <c r="H63" s="225" t="s">
        <v>1371</v>
      </c>
      <c r="I63" s="225" t="s">
        <v>1372</v>
      </c>
      <c r="J63" s="738">
        <v>43453</v>
      </c>
      <c r="K63" s="1755">
        <v>45836</v>
      </c>
      <c r="L63" s="225">
        <f t="shared" si="0"/>
        <v>6.6</v>
      </c>
      <c r="M63" s="244" t="s">
        <v>1373</v>
      </c>
      <c r="N63" s="225" t="s">
        <v>1379</v>
      </c>
      <c r="O63" s="192" t="s">
        <v>1139</v>
      </c>
      <c r="P63" s="244" t="s">
        <v>1375</v>
      </c>
      <c r="Q63" s="192"/>
      <c r="R63" s="156"/>
    </row>
    <row r="64" spans="1:18">
      <c r="A64" s="1750">
        <v>61</v>
      </c>
      <c r="B64" s="192" t="s">
        <v>1456</v>
      </c>
      <c r="C64" s="192" t="s">
        <v>1457</v>
      </c>
      <c r="D64" s="192" t="s">
        <v>183</v>
      </c>
      <c r="E64" s="192" t="s">
        <v>803</v>
      </c>
      <c r="F64" s="192" t="s">
        <v>14</v>
      </c>
      <c r="G64" s="192" t="s">
        <v>186</v>
      </c>
      <c r="H64" s="225" t="s">
        <v>1371</v>
      </c>
      <c r="I64" s="225" t="s">
        <v>1378</v>
      </c>
      <c r="J64" s="738">
        <v>44977</v>
      </c>
      <c r="K64" s="1755">
        <v>45837</v>
      </c>
      <c r="L64" s="225">
        <f t="shared" si="0"/>
        <v>2.4</v>
      </c>
      <c r="M64" s="244" t="s">
        <v>1373</v>
      </c>
      <c r="N64" s="225" t="s">
        <v>1379</v>
      </c>
      <c r="O64" s="192" t="s">
        <v>1139</v>
      </c>
      <c r="P64" s="244" t="s">
        <v>1375</v>
      </c>
      <c r="Q64" s="192"/>
      <c r="R64" s="156"/>
    </row>
    <row r="65" spans="1:18">
      <c r="A65" s="1750">
        <v>62</v>
      </c>
      <c r="B65" s="192" t="s">
        <v>266</v>
      </c>
      <c r="C65" s="192" t="s">
        <v>248</v>
      </c>
      <c r="D65" s="192" t="s">
        <v>221</v>
      </c>
      <c r="E65" s="192" t="s">
        <v>1384</v>
      </c>
      <c r="F65" s="192" t="s">
        <v>15</v>
      </c>
      <c r="G65" s="192" t="s">
        <v>186</v>
      </c>
      <c r="H65" s="225" t="s">
        <v>1371</v>
      </c>
      <c r="I65" s="225" t="s">
        <v>1378</v>
      </c>
      <c r="J65" s="738">
        <v>45779</v>
      </c>
      <c r="K65" s="1755">
        <v>45815</v>
      </c>
      <c r="L65" s="225">
        <f t="shared" si="0"/>
        <v>0.1</v>
      </c>
      <c r="M65" s="244" t="s">
        <v>1373</v>
      </c>
      <c r="N65" s="225" t="s">
        <v>1379</v>
      </c>
      <c r="O65" s="192" t="s">
        <v>1143</v>
      </c>
      <c r="P65" s="244" t="s">
        <v>1375</v>
      </c>
      <c r="Q65" s="730"/>
      <c r="R65" s="729"/>
    </row>
    <row r="66" spans="1:18">
      <c r="A66" s="1750">
        <v>63</v>
      </c>
      <c r="B66" s="192" t="s">
        <v>1458</v>
      </c>
      <c r="C66" s="192" t="s">
        <v>280</v>
      </c>
      <c r="D66" s="192" t="s">
        <v>808</v>
      </c>
      <c r="E66" s="192" t="s">
        <v>1420</v>
      </c>
      <c r="F66" s="192" t="s">
        <v>15</v>
      </c>
      <c r="G66" s="214" t="s">
        <v>186</v>
      </c>
      <c r="H66" s="225" t="s">
        <v>1371</v>
      </c>
      <c r="I66" s="225" t="s">
        <v>1378</v>
      </c>
      <c r="J66" s="738">
        <v>43525</v>
      </c>
      <c r="K66" s="1755">
        <v>45835</v>
      </c>
      <c r="L66" s="225">
        <f t="shared" si="0"/>
        <v>6.3999999999999995</v>
      </c>
      <c r="M66" s="244" t="s">
        <v>1396</v>
      </c>
      <c r="N66" s="225" t="s">
        <v>1397</v>
      </c>
      <c r="O66" s="192" t="s">
        <v>1143</v>
      </c>
      <c r="P66" s="244" t="s">
        <v>1386</v>
      </c>
      <c r="Q66" s="730"/>
      <c r="R66" s="729"/>
    </row>
    <row r="67" spans="1:18">
      <c r="A67" s="1327">
        <v>64</v>
      </c>
      <c r="B67" s="192" t="s">
        <v>301</v>
      </c>
      <c r="C67" s="192" t="s">
        <v>1426</v>
      </c>
      <c r="D67" s="192" t="s">
        <v>808</v>
      </c>
      <c r="E67" s="192" t="s">
        <v>1427</v>
      </c>
      <c r="F67" s="192" t="s">
        <v>15</v>
      </c>
      <c r="G67" s="214" t="s">
        <v>186</v>
      </c>
      <c r="H67" s="225" t="s">
        <v>1371</v>
      </c>
      <c r="I67" s="225" t="s">
        <v>1378</v>
      </c>
      <c r="J67" s="738">
        <v>42583</v>
      </c>
      <c r="K67" s="1755">
        <v>45835</v>
      </c>
      <c r="L67" s="225">
        <f t="shared" si="0"/>
        <v>9</v>
      </c>
      <c r="M67" s="244" t="s">
        <v>1396</v>
      </c>
      <c r="N67" s="225" t="s">
        <v>1397</v>
      </c>
      <c r="O67" s="192" t="s">
        <v>1143</v>
      </c>
      <c r="P67" s="244" t="s">
        <v>1386</v>
      </c>
      <c r="Q67" s="730"/>
      <c r="R67" s="729"/>
    </row>
    <row r="68" spans="1:18">
      <c r="A68" s="1327">
        <v>65</v>
      </c>
      <c r="B68" s="192" t="s">
        <v>1459</v>
      </c>
      <c r="C68" s="192" t="s">
        <v>225</v>
      </c>
      <c r="D68" s="192" t="s">
        <v>183</v>
      </c>
      <c r="E68" s="192" t="s">
        <v>1452</v>
      </c>
      <c r="F68" s="192" t="s">
        <v>14</v>
      </c>
      <c r="G68" s="214" t="s">
        <v>186</v>
      </c>
      <c r="H68" s="225" t="s">
        <v>1371</v>
      </c>
      <c r="I68" s="225" t="s">
        <v>1378</v>
      </c>
      <c r="J68" s="738">
        <v>45184</v>
      </c>
      <c r="K68" s="1755">
        <v>45843</v>
      </c>
      <c r="L68" s="225">
        <f t="shared" si="0"/>
        <v>1.9000000000000001</v>
      </c>
      <c r="M68" s="244" t="s">
        <v>1373</v>
      </c>
      <c r="N68" s="225" t="s">
        <v>1382</v>
      </c>
      <c r="O68" s="192" t="s">
        <v>1143</v>
      </c>
      <c r="P68" s="244" t="s">
        <v>1375</v>
      </c>
      <c r="Q68" s="730"/>
      <c r="R68" s="729"/>
    </row>
    <row r="69" spans="1:18">
      <c r="A69" s="1327">
        <v>66</v>
      </c>
      <c r="B69" s="192" t="s">
        <v>1460</v>
      </c>
      <c r="C69" s="192" t="s">
        <v>1411</v>
      </c>
      <c r="D69" s="192" t="s">
        <v>315</v>
      </c>
      <c r="E69" s="192" t="s">
        <v>803</v>
      </c>
      <c r="F69" s="192" t="s">
        <v>14</v>
      </c>
      <c r="G69" s="214" t="s">
        <v>318</v>
      </c>
      <c r="H69" s="225" t="s">
        <v>1371</v>
      </c>
      <c r="I69" s="225" t="s">
        <v>1378</v>
      </c>
      <c r="J69" s="738">
        <v>44886</v>
      </c>
      <c r="K69" s="1755">
        <v>45843</v>
      </c>
      <c r="L69" s="225">
        <f t="shared" si="0"/>
        <v>2.7</v>
      </c>
      <c r="M69" s="244" t="s">
        <v>1373</v>
      </c>
      <c r="N69" s="225" t="s">
        <v>1382</v>
      </c>
      <c r="O69" s="192" t="s">
        <v>1143</v>
      </c>
      <c r="P69" s="244" t="s">
        <v>1375</v>
      </c>
      <c r="Q69" s="730"/>
      <c r="R69" s="729"/>
    </row>
    <row r="70" spans="1:18">
      <c r="A70" s="1327">
        <v>67</v>
      </c>
      <c r="B70" s="192" t="s">
        <v>1461</v>
      </c>
      <c r="C70" s="192" t="s">
        <v>182</v>
      </c>
      <c r="D70" s="192" t="s">
        <v>183</v>
      </c>
      <c r="E70" s="192" t="s">
        <v>873</v>
      </c>
      <c r="F70" s="192" t="s">
        <v>14</v>
      </c>
      <c r="G70" s="214" t="s">
        <v>186</v>
      </c>
      <c r="H70" s="225" t="s">
        <v>1371</v>
      </c>
      <c r="I70" s="225" t="s">
        <v>1378</v>
      </c>
      <c r="J70" s="738">
        <v>43367</v>
      </c>
      <c r="K70" s="1755">
        <v>45846</v>
      </c>
      <c r="L70" s="225">
        <f t="shared" si="0"/>
        <v>6.8</v>
      </c>
      <c r="M70" s="244" t="s">
        <v>1373</v>
      </c>
      <c r="N70" s="225" t="s">
        <v>1379</v>
      </c>
      <c r="O70" s="192" t="s">
        <v>1139</v>
      </c>
      <c r="P70" s="244" t="s">
        <v>1375</v>
      </c>
      <c r="Q70" s="730"/>
      <c r="R70" s="729"/>
    </row>
    <row r="71" spans="1:18">
      <c r="A71" s="1327">
        <v>68</v>
      </c>
      <c r="B71" s="192" t="s">
        <v>1462</v>
      </c>
      <c r="C71" s="192" t="s">
        <v>199</v>
      </c>
      <c r="D71" s="192" t="s">
        <v>183</v>
      </c>
      <c r="E71" s="192" t="s">
        <v>1463</v>
      </c>
      <c r="F71" s="192" t="s">
        <v>15</v>
      </c>
      <c r="G71" s="214" t="s">
        <v>186</v>
      </c>
      <c r="H71" s="225" t="s">
        <v>1371</v>
      </c>
      <c r="I71" s="225" t="s">
        <v>1378</v>
      </c>
      <c r="J71" s="738">
        <v>45084</v>
      </c>
      <c r="K71" s="1755">
        <v>45866</v>
      </c>
      <c r="L71" s="225">
        <f t="shared" si="0"/>
        <v>2.2000000000000002</v>
      </c>
      <c r="M71" s="244" t="s">
        <v>1373</v>
      </c>
      <c r="N71" s="225" t="s">
        <v>1379</v>
      </c>
      <c r="O71" s="192" t="s">
        <v>1143</v>
      </c>
      <c r="P71" s="244" t="s">
        <v>1375</v>
      </c>
      <c r="Q71" s="730"/>
      <c r="R71" s="729"/>
    </row>
    <row r="72" spans="1:18">
      <c r="A72" s="1327">
        <v>69</v>
      </c>
      <c r="B72" s="192" t="s">
        <v>345</v>
      </c>
      <c r="C72" s="192" t="s">
        <v>225</v>
      </c>
      <c r="D72" s="192" t="s">
        <v>183</v>
      </c>
      <c r="E72" s="192" t="s">
        <v>1464</v>
      </c>
      <c r="F72" s="192" t="s">
        <v>14</v>
      </c>
      <c r="G72" s="214" t="s">
        <v>186</v>
      </c>
      <c r="H72" s="225" t="s">
        <v>1371</v>
      </c>
      <c r="I72" s="225" t="s">
        <v>1378</v>
      </c>
      <c r="J72" s="738">
        <v>45385</v>
      </c>
      <c r="K72" s="1755">
        <v>45867</v>
      </c>
      <c r="L72" s="225">
        <f t="shared" si="0"/>
        <v>1.4000000000000001</v>
      </c>
      <c r="M72" s="244" t="s">
        <v>1373</v>
      </c>
      <c r="N72" s="225" t="s">
        <v>1379</v>
      </c>
      <c r="O72" s="192" t="s">
        <v>1143</v>
      </c>
      <c r="P72" s="244" t="s">
        <v>1375</v>
      </c>
      <c r="Q72" s="730"/>
      <c r="R72" s="729"/>
    </row>
    <row r="73" spans="1:18">
      <c r="A73" s="1327">
        <v>70</v>
      </c>
      <c r="B73" s="192" t="s">
        <v>1465</v>
      </c>
      <c r="C73" s="192" t="s">
        <v>1466</v>
      </c>
      <c r="D73" s="192" t="s">
        <v>183</v>
      </c>
      <c r="E73" s="192" t="s">
        <v>803</v>
      </c>
      <c r="F73" s="192" t="s">
        <v>15</v>
      </c>
      <c r="G73" s="214" t="s">
        <v>186</v>
      </c>
      <c r="H73" s="225" t="s">
        <v>1371</v>
      </c>
      <c r="I73" s="225" t="s">
        <v>1378</v>
      </c>
      <c r="J73" s="738">
        <v>45397</v>
      </c>
      <c r="K73" s="1755">
        <v>45868</v>
      </c>
      <c r="L73" s="225">
        <f t="shared" si="0"/>
        <v>1.3</v>
      </c>
      <c r="M73" s="244" t="s">
        <v>1373</v>
      </c>
      <c r="N73" s="225" t="s">
        <v>1382</v>
      </c>
      <c r="O73" s="192" t="s">
        <v>1143</v>
      </c>
      <c r="P73" s="244" t="s">
        <v>1375</v>
      </c>
      <c r="Q73" s="730"/>
      <c r="R73" s="729"/>
    </row>
    <row r="74" spans="1:18">
      <c r="A74" s="1327">
        <v>71</v>
      </c>
      <c r="B74" s="192" t="s">
        <v>383</v>
      </c>
      <c r="C74" s="192" t="s">
        <v>382</v>
      </c>
      <c r="D74" s="192" t="s">
        <v>183</v>
      </c>
      <c r="E74" s="192" t="s">
        <v>873</v>
      </c>
      <c r="F74" s="192" t="s">
        <v>15</v>
      </c>
      <c r="G74" s="214" t="s">
        <v>318</v>
      </c>
      <c r="H74" s="225" t="s">
        <v>1371</v>
      </c>
      <c r="I74" s="225" t="s">
        <v>1372</v>
      </c>
      <c r="J74" s="738">
        <v>45348</v>
      </c>
      <c r="K74" s="1755">
        <v>45869</v>
      </c>
      <c r="L74" s="225">
        <f t="shared" si="0"/>
        <v>1.5</v>
      </c>
      <c r="M74" s="244" t="s">
        <v>1373</v>
      </c>
      <c r="N74" s="225" t="s">
        <v>1382</v>
      </c>
      <c r="O74" s="192" t="s">
        <v>1143</v>
      </c>
      <c r="P74" s="244" t="s">
        <v>1375</v>
      </c>
      <c r="Q74" s="730"/>
      <c r="R74" s="729"/>
    </row>
    <row r="75" spans="1:18">
      <c r="A75" s="1327">
        <v>72</v>
      </c>
      <c r="B75" s="192" t="s">
        <v>358</v>
      </c>
      <c r="C75" s="192" t="s">
        <v>182</v>
      </c>
      <c r="D75" s="192" t="s">
        <v>183</v>
      </c>
      <c r="E75" s="192" t="s">
        <v>873</v>
      </c>
      <c r="F75" s="192" t="s">
        <v>14</v>
      </c>
      <c r="G75" s="214" t="s">
        <v>186</v>
      </c>
      <c r="H75" s="225" t="s">
        <v>1371</v>
      </c>
      <c r="I75" s="225" t="s">
        <v>1378</v>
      </c>
      <c r="J75" s="738">
        <v>44868</v>
      </c>
      <c r="K75" s="1755">
        <v>45869</v>
      </c>
      <c r="L75" s="225">
        <f t="shared" si="0"/>
        <v>2.8000000000000003</v>
      </c>
      <c r="M75" s="244" t="s">
        <v>1373</v>
      </c>
      <c r="N75" s="225" t="s">
        <v>1379</v>
      </c>
      <c r="O75" s="192" t="s">
        <v>1143</v>
      </c>
      <c r="P75" s="244" t="s">
        <v>1375</v>
      </c>
      <c r="Q75" s="730"/>
      <c r="R75" s="729"/>
    </row>
    <row r="76" spans="1:18">
      <c r="A76" s="1327">
        <v>73</v>
      </c>
      <c r="B76" s="192" t="s">
        <v>1467</v>
      </c>
      <c r="C76" s="192" t="s">
        <v>340</v>
      </c>
      <c r="D76" s="192" t="s">
        <v>183</v>
      </c>
      <c r="E76" s="192" t="s">
        <v>803</v>
      </c>
      <c r="F76" s="192" t="s">
        <v>14</v>
      </c>
      <c r="G76" s="214" t="s">
        <v>186</v>
      </c>
      <c r="H76" s="225" t="s">
        <v>1371</v>
      </c>
      <c r="I76" s="225" t="s">
        <v>1378</v>
      </c>
      <c r="J76" s="738">
        <v>45546</v>
      </c>
      <c r="K76" s="1755">
        <v>45869</v>
      </c>
      <c r="L76" s="225">
        <f t="shared" si="0"/>
        <v>0.9</v>
      </c>
      <c r="M76" s="244" t="s">
        <v>1388</v>
      </c>
      <c r="N76" s="225" t="s">
        <v>1389</v>
      </c>
      <c r="O76" s="192" t="s">
        <v>1143</v>
      </c>
      <c r="P76" s="244" t="s">
        <v>1386</v>
      </c>
      <c r="Q76" s="730"/>
      <c r="R76" s="729"/>
    </row>
    <row r="77" spans="1:18">
      <c r="A77" s="1327">
        <v>74</v>
      </c>
      <c r="B77" s="192" t="s">
        <v>499</v>
      </c>
      <c r="C77" s="192" t="s">
        <v>225</v>
      </c>
      <c r="D77" s="192" t="s">
        <v>183</v>
      </c>
      <c r="E77" s="192" t="s">
        <v>1464</v>
      </c>
      <c r="F77" s="192" t="s">
        <v>14</v>
      </c>
      <c r="G77" s="214" t="s">
        <v>186</v>
      </c>
      <c r="H77" s="225" t="s">
        <v>1371</v>
      </c>
      <c r="I77" s="225" t="s">
        <v>1378</v>
      </c>
      <c r="J77" s="738">
        <v>42761</v>
      </c>
      <c r="K77" s="1755">
        <v>45873</v>
      </c>
      <c r="L77" s="225">
        <f t="shared" si="0"/>
        <v>8.6</v>
      </c>
      <c r="M77" s="244" t="s">
        <v>1373</v>
      </c>
      <c r="N77" s="225" t="s">
        <v>1379</v>
      </c>
      <c r="O77" s="192" t="s">
        <v>1143</v>
      </c>
      <c r="P77" s="244" t="s">
        <v>1375</v>
      </c>
      <c r="Q77" s="730"/>
      <c r="R77" s="729"/>
    </row>
    <row r="78" spans="1:18">
      <c r="A78" s="1327">
        <v>75</v>
      </c>
      <c r="B78" s="192" t="s">
        <v>364</v>
      </c>
      <c r="C78" s="192" t="s">
        <v>373</v>
      </c>
      <c r="D78" s="192" t="s">
        <v>183</v>
      </c>
      <c r="E78" s="192" t="s">
        <v>1463</v>
      </c>
      <c r="F78" s="192" t="s">
        <v>15</v>
      </c>
      <c r="G78" s="214" t="s">
        <v>186</v>
      </c>
      <c r="H78" s="225" t="s">
        <v>1371</v>
      </c>
      <c r="I78" s="225" t="s">
        <v>1378</v>
      </c>
      <c r="J78" s="738">
        <v>45084</v>
      </c>
      <c r="K78" s="1755">
        <v>45878</v>
      </c>
      <c r="L78" s="225">
        <f t="shared" si="0"/>
        <v>2.2000000000000002</v>
      </c>
      <c r="M78" s="244" t="s">
        <v>1373</v>
      </c>
      <c r="N78" s="225" t="s">
        <v>1379</v>
      </c>
      <c r="O78" s="192" t="s">
        <v>1143</v>
      </c>
      <c r="P78" s="244" t="s">
        <v>1375</v>
      </c>
      <c r="Q78" s="730"/>
      <c r="R78" s="729"/>
    </row>
    <row r="79" spans="1:18">
      <c r="A79" s="1327">
        <v>76</v>
      </c>
      <c r="B79" s="192" t="s">
        <v>1468</v>
      </c>
      <c r="C79" s="192" t="s">
        <v>340</v>
      </c>
      <c r="D79" s="192" t="s">
        <v>183</v>
      </c>
      <c r="E79" s="192" t="s">
        <v>873</v>
      </c>
      <c r="F79" s="192" t="s">
        <v>15</v>
      </c>
      <c r="G79" s="214" t="s">
        <v>186</v>
      </c>
      <c r="H79" s="225" t="s">
        <v>1371</v>
      </c>
      <c r="I79" s="225" t="s">
        <v>1378</v>
      </c>
      <c r="J79" s="738">
        <v>45566</v>
      </c>
      <c r="K79" s="1755">
        <v>45880</v>
      </c>
      <c r="L79" s="225">
        <f t="shared" si="0"/>
        <v>0.9</v>
      </c>
      <c r="M79" s="244" t="s">
        <v>1435</v>
      </c>
      <c r="N79" s="225" t="s">
        <v>1389</v>
      </c>
      <c r="O79" s="192" t="s">
        <v>1143</v>
      </c>
      <c r="P79" s="244" t="s">
        <v>1386</v>
      </c>
      <c r="Q79" s="730"/>
      <c r="R79" s="729"/>
    </row>
    <row r="80" spans="1:18">
      <c r="A80" s="1327">
        <v>77</v>
      </c>
      <c r="B80" s="192" t="s">
        <v>385</v>
      </c>
      <c r="C80" s="192" t="s">
        <v>1469</v>
      </c>
      <c r="D80" s="192" t="s">
        <v>183</v>
      </c>
      <c r="E80" s="192" t="s">
        <v>1470</v>
      </c>
      <c r="F80" s="192" t="s">
        <v>14</v>
      </c>
      <c r="G80" s="214" t="s">
        <v>186</v>
      </c>
      <c r="H80" s="225" t="s">
        <v>1371</v>
      </c>
      <c r="I80" s="225" t="s">
        <v>1378</v>
      </c>
      <c r="J80" s="738">
        <v>45622</v>
      </c>
      <c r="K80" s="1755">
        <v>45881</v>
      </c>
      <c r="L80" s="225">
        <f t="shared" si="0"/>
        <v>0.79999999999999993</v>
      </c>
      <c r="M80" s="244" t="s">
        <v>1373</v>
      </c>
      <c r="N80" s="225" t="s">
        <v>1379</v>
      </c>
      <c r="O80" s="192" t="s">
        <v>1143</v>
      </c>
      <c r="P80" s="244" t="s">
        <v>1375</v>
      </c>
      <c r="Q80" s="730"/>
      <c r="R80" s="729"/>
    </row>
    <row r="81" spans="1:18">
      <c r="A81" s="1327">
        <v>78</v>
      </c>
      <c r="B81" s="192" t="s">
        <v>1471</v>
      </c>
      <c r="C81" s="192" t="s">
        <v>340</v>
      </c>
      <c r="D81" s="192" t="s">
        <v>183</v>
      </c>
      <c r="E81" s="192" t="s">
        <v>803</v>
      </c>
      <c r="F81" s="192" t="s">
        <v>15</v>
      </c>
      <c r="G81" s="214" t="s">
        <v>186</v>
      </c>
      <c r="H81" s="225" t="s">
        <v>1371</v>
      </c>
      <c r="I81" s="225" t="s">
        <v>1378</v>
      </c>
      <c r="J81" s="738">
        <v>44348</v>
      </c>
      <c r="K81" s="1755">
        <v>45884</v>
      </c>
      <c r="L81" s="225">
        <f t="shared" si="0"/>
        <v>4.3</v>
      </c>
      <c r="M81" s="244" t="s">
        <v>1373</v>
      </c>
      <c r="N81" s="225" t="s">
        <v>1379</v>
      </c>
      <c r="O81" s="192" t="s">
        <v>1139</v>
      </c>
      <c r="P81" s="244" t="s">
        <v>1375</v>
      </c>
      <c r="Q81" s="730"/>
      <c r="R81" s="729"/>
    </row>
    <row r="82" spans="1:18">
      <c r="A82" s="1327">
        <v>79</v>
      </c>
      <c r="B82" s="192" t="s">
        <v>1472</v>
      </c>
      <c r="C82" s="192" t="s">
        <v>1473</v>
      </c>
      <c r="D82" s="192" t="s">
        <v>242</v>
      </c>
      <c r="E82" s="192" t="s">
        <v>803</v>
      </c>
      <c r="F82" s="192" t="s">
        <v>15</v>
      </c>
      <c r="G82" s="214" t="s">
        <v>186</v>
      </c>
      <c r="H82" s="225" t="s">
        <v>1371</v>
      </c>
      <c r="I82" s="225" t="s">
        <v>1378</v>
      </c>
      <c r="J82" s="738">
        <v>43770</v>
      </c>
      <c r="K82" s="1755">
        <v>45886</v>
      </c>
      <c r="L82" s="225">
        <f t="shared" si="0"/>
        <v>5.8</v>
      </c>
      <c r="M82" s="244" t="s">
        <v>1373</v>
      </c>
      <c r="N82" s="225" t="s">
        <v>1379</v>
      </c>
      <c r="O82" s="192" t="s">
        <v>1139</v>
      </c>
      <c r="P82" s="244" t="s">
        <v>1375</v>
      </c>
      <c r="Q82" s="730"/>
      <c r="R82" s="729"/>
    </row>
    <row r="83" spans="1:18">
      <c r="A83" s="1327">
        <v>80</v>
      </c>
      <c r="B83" s="192" t="s">
        <v>291</v>
      </c>
      <c r="C83" s="192" t="s">
        <v>1474</v>
      </c>
      <c r="D83" s="192" t="s">
        <v>183</v>
      </c>
      <c r="E83" s="192" t="s">
        <v>1475</v>
      </c>
      <c r="F83" s="192" t="s">
        <v>15</v>
      </c>
      <c r="G83" s="214" t="s">
        <v>186</v>
      </c>
      <c r="H83" s="225" t="s">
        <v>1371</v>
      </c>
      <c r="I83" s="225" t="s">
        <v>1378</v>
      </c>
      <c r="J83" s="738">
        <v>45820</v>
      </c>
      <c r="K83" s="1755">
        <v>45887</v>
      </c>
      <c r="L83" s="225">
        <f t="shared" si="0"/>
        <v>0.2</v>
      </c>
      <c r="M83" s="244" t="s">
        <v>1373</v>
      </c>
      <c r="N83" s="225" t="s">
        <v>1379</v>
      </c>
      <c r="O83" s="192" t="s">
        <v>1143</v>
      </c>
      <c r="P83" s="244" t="s">
        <v>1375</v>
      </c>
      <c r="Q83" s="730"/>
      <c r="R83" s="729"/>
    </row>
    <row r="84" spans="1:18">
      <c r="A84" s="1327">
        <v>81</v>
      </c>
      <c r="B84" s="192" t="s">
        <v>1476</v>
      </c>
      <c r="C84" s="192" t="s">
        <v>1477</v>
      </c>
      <c r="D84" s="192" t="s">
        <v>183</v>
      </c>
      <c r="E84" s="192" t="s">
        <v>803</v>
      </c>
      <c r="F84" s="192" t="s">
        <v>15</v>
      </c>
      <c r="G84" s="214" t="s">
        <v>318</v>
      </c>
      <c r="H84" s="225" t="s">
        <v>1371</v>
      </c>
      <c r="I84" s="225" t="s">
        <v>1372</v>
      </c>
      <c r="J84" s="738">
        <v>45016</v>
      </c>
      <c r="K84" s="1755">
        <v>45894</v>
      </c>
      <c r="L84" s="225">
        <f t="shared" si="0"/>
        <v>2.5</v>
      </c>
      <c r="M84" s="244" t="s">
        <v>1373</v>
      </c>
      <c r="N84" s="225" t="s">
        <v>1374</v>
      </c>
      <c r="O84" s="192" t="s">
        <v>1143</v>
      </c>
      <c r="P84" s="244" t="s">
        <v>1375</v>
      </c>
      <c r="Q84" s="730"/>
      <c r="R84" s="729"/>
    </row>
    <row r="85" spans="1:18">
      <c r="A85" s="1327">
        <v>82</v>
      </c>
      <c r="B85" s="192" t="s">
        <v>378</v>
      </c>
      <c r="C85" s="192" t="s">
        <v>182</v>
      </c>
      <c r="D85" s="192" t="s">
        <v>183</v>
      </c>
      <c r="E85" s="192" t="s">
        <v>873</v>
      </c>
      <c r="F85" s="192" t="s">
        <v>15</v>
      </c>
      <c r="G85" s="214" t="s">
        <v>186</v>
      </c>
      <c r="H85" s="225" t="s">
        <v>1371</v>
      </c>
      <c r="I85" s="225" t="s">
        <v>1378</v>
      </c>
      <c r="J85" s="738">
        <v>45049</v>
      </c>
      <c r="K85" s="1755">
        <v>45900</v>
      </c>
      <c r="L85" s="225">
        <f t="shared" si="0"/>
        <v>2.4</v>
      </c>
      <c r="M85" s="244" t="s">
        <v>1435</v>
      </c>
      <c r="N85" s="225" t="s">
        <v>1478</v>
      </c>
      <c r="O85" s="192" t="s">
        <v>1143</v>
      </c>
      <c r="P85" s="244" t="s">
        <v>1375</v>
      </c>
      <c r="Q85" s="730"/>
      <c r="R85" s="729"/>
    </row>
    <row r="86" spans="1:18">
      <c r="A86" s="1327">
        <v>83</v>
      </c>
      <c r="B86" s="192" t="s">
        <v>1479</v>
      </c>
      <c r="C86" s="192" t="s">
        <v>373</v>
      </c>
      <c r="D86" s="192" t="s">
        <v>183</v>
      </c>
      <c r="E86" s="192" t="s">
        <v>803</v>
      </c>
      <c r="F86" s="192" t="s">
        <v>15</v>
      </c>
      <c r="G86" s="214" t="s">
        <v>186</v>
      </c>
      <c r="H86" s="225" t="s">
        <v>1371</v>
      </c>
      <c r="I86" s="225" t="s">
        <v>1378</v>
      </c>
      <c r="J86" s="738">
        <v>44490</v>
      </c>
      <c r="K86" s="1755">
        <v>45901</v>
      </c>
      <c r="L86" s="225">
        <f t="shared" si="0"/>
        <v>3.9</v>
      </c>
      <c r="M86" s="244" t="s">
        <v>1373</v>
      </c>
      <c r="N86" s="225" t="s">
        <v>1379</v>
      </c>
      <c r="O86" s="192" t="s">
        <v>1139</v>
      </c>
      <c r="P86" s="244" t="s">
        <v>1375</v>
      </c>
      <c r="Q86" s="730"/>
      <c r="R86" s="729"/>
    </row>
    <row r="87" spans="1:18">
      <c r="A87" s="1327">
        <v>84</v>
      </c>
      <c r="B87" s="192" t="s">
        <v>284</v>
      </c>
      <c r="C87" s="192" t="s">
        <v>268</v>
      </c>
      <c r="D87" s="192" t="s">
        <v>269</v>
      </c>
      <c r="E87" s="192" t="s">
        <v>803</v>
      </c>
      <c r="F87" s="192" t="s">
        <v>14</v>
      </c>
      <c r="G87" s="214" t="s">
        <v>186</v>
      </c>
      <c r="H87" s="225" t="s">
        <v>1371</v>
      </c>
      <c r="I87" s="225" t="s">
        <v>1378</v>
      </c>
      <c r="J87" s="738">
        <v>45812</v>
      </c>
      <c r="K87" s="1755">
        <v>45927</v>
      </c>
      <c r="L87" s="225">
        <f t="shared" si="0"/>
        <v>0.4</v>
      </c>
      <c r="M87" s="244" t="s">
        <v>1373</v>
      </c>
      <c r="N87" s="225" t="s">
        <v>1382</v>
      </c>
      <c r="O87" s="192" t="s">
        <v>1143</v>
      </c>
      <c r="P87" s="244" t="s">
        <v>1375</v>
      </c>
      <c r="Q87" s="730"/>
      <c r="R87" s="729"/>
    </row>
    <row r="88" spans="1:18">
      <c r="A88" s="1327">
        <v>85</v>
      </c>
      <c r="B88" s="192" t="s">
        <v>1480</v>
      </c>
      <c r="C88" s="192" t="s">
        <v>1481</v>
      </c>
      <c r="D88" s="192" t="s">
        <v>183</v>
      </c>
      <c r="E88" s="192" t="s">
        <v>1482</v>
      </c>
      <c r="F88" s="192" t="s">
        <v>15</v>
      </c>
      <c r="G88" s="214" t="s">
        <v>186</v>
      </c>
      <c r="H88" s="225" t="s">
        <v>1371</v>
      </c>
      <c r="I88" s="225" t="s">
        <v>1378</v>
      </c>
      <c r="J88" s="738">
        <v>45084</v>
      </c>
      <c r="K88" s="1755">
        <v>45903</v>
      </c>
      <c r="L88" s="225">
        <f t="shared" si="0"/>
        <v>2.3000000000000003</v>
      </c>
      <c r="M88" s="244" t="s">
        <v>1388</v>
      </c>
      <c r="N88" s="225" t="s">
        <v>1483</v>
      </c>
      <c r="O88" s="192" t="s">
        <v>1143</v>
      </c>
      <c r="P88" s="244" t="s">
        <v>1386</v>
      </c>
      <c r="Q88" s="730"/>
      <c r="R88" s="729"/>
    </row>
    <row r="89" spans="1:18">
      <c r="A89" s="1327">
        <v>86</v>
      </c>
      <c r="B89" s="192" t="s">
        <v>1484</v>
      </c>
      <c r="C89" s="192" t="s">
        <v>225</v>
      </c>
      <c r="D89" s="192" t="s">
        <v>183</v>
      </c>
      <c r="E89" s="192" t="s">
        <v>1393</v>
      </c>
      <c r="F89" s="192" t="s">
        <v>15</v>
      </c>
      <c r="G89" s="214" t="s">
        <v>186</v>
      </c>
      <c r="H89" s="225" t="s">
        <v>1371</v>
      </c>
      <c r="I89" s="225" t="s">
        <v>1378</v>
      </c>
      <c r="J89" s="738">
        <v>45831</v>
      </c>
      <c r="K89" s="1755">
        <v>45910</v>
      </c>
      <c r="L89" s="225">
        <f t="shared" si="0"/>
        <v>0.30000000000000004</v>
      </c>
      <c r="M89" s="244" t="s">
        <v>1388</v>
      </c>
      <c r="N89" s="225" t="s">
        <v>1483</v>
      </c>
      <c r="O89" s="192" t="s">
        <v>1143</v>
      </c>
      <c r="P89" s="244" t="s">
        <v>1386</v>
      </c>
      <c r="Q89" s="730"/>
      <c r="R89" s="729"/>
    </row>
    <row r="90" spans="1:18">
      <c r="A90" s="1327">
        <v>87</v>
      </c>
      <c r="B90" s="192" t="s">
        <v>376</v>
      </c>
      <c r="C90" s="192" t="s">
        <v>182</v>
      </c>
      <c r="D90" s="192" t="s">
        <v>183</v>
      </c>
      <c r="E90" s="192" t="s">
        <v>1485</v>
      </c>
      <c r="F90" s="192" t="s">
        <v>15</v>
      </c>
      <c r="G90" s="214" t="s">
        <v>186</v>
      </c>
      <c r="H90" s="225" t="s">
        <v>1371</v>
      </c>
      <c r="I90" s="225" t="s">
        <v>1378</v>
      </c>
      <c r="J90" s="738">
        <v>42857</v>
      </c>
      <c r="K90" s="1755">
        <v>45930</v>
      </c>
      <c r="L90" s="225">
        <f t="shared" si="0"/>
        <v>8.5</v>
      </c>
      <c r="M90" s="244" t="s">
        <v>1373</v>
      </c>
      <c r="N90" s="225" t="s">
        <v>1379</v>
      </c>
      <c r="O90" s="192" t="s">
        <v>1139</v>
      </c>
      <c r="P90" s="244" t="s">
        <v>1375</v>
      </c>
      <c r="Q90" s="730"/>
      <c r="R90" s="729"/>
    </row>
    <row r="91" spans="1:18">
      <c r="A91" s="1327">
        <v>88</v>
      </c>
      <c r="B91" s="192" t="s">
        <v>189</v>
      </c>
      <c r="C91" s="192" t="s">
        <v>182</v>
      </c>
      <c r="D91" s="192" t="s">
        <v>183</v>
      </c>
      <c r="E91" s="192" t="s">
        <v>1446</v>
      </c>
      <c r="F91" s="192" t="s">
        <v>15</v>
      </c>
      <c r="G91" s="214" t="s">
        <v>186</v>
      </c>
      <c r="H91" s="225" t="s">
        <v>1371</v>
      </c>
      <c r="I91" s="225" t="s">
        <v>1378</v>
      </c>
      <c r="J91" s="738">
        <v>45658</v>
      </c>
      <c r="K91" s="1755">
        <v>45934</v>
      </c>
      <c r="L91" s="225">
        <f t="shared" si="0"/>
        <v>0.79999999999999993</v>
      </c>
      <c r="M91" s="244" t="s">
        <v>1373</v>
      </c>
      <c r="N91" s="225" t="s">
        <v>1379</v>
      </c>
      <c r="O91" s="192" t="s">
        <v>1143</v>
      </c>
      <c r="P91" s="244" t="s">
        <v>1375</v>
      </c>
      <c r="Q91" s="730"/>
      <c r="R91" s="729"/>
    </row>
    <row r="92" spans="1:18">
      <c r="A92" s="1327">
        <v>89</v>
      </c>
      <c r="B92" s="192" t="s">
        <v>1486</v>
      </c>
      <c r="C92" s="192" t="s">
        <v>225</v>
      </c>
      <c r="D92" s="192" t="s">
        <v>183</v>
      </c>
      <c r="E92" s="192" t="s">
        <v>1377</v>
      </c>
      <c r="F92" s="192" t="s">
        <v>15</v>
      </c>
      <c r="G92" s="214" t="s">
        <v>186</v>
      </c>
      <c r="H92" s="225" t="s">
        <v>1371</v>
      </c>
      <c r="I92" s="225" t="s">
        <v>1378</v>
      </c>
      <c r="J92" s="738">
        <v>45040</v>
      </c>
      <c r="K92" s="1755">
        <v>45960</v>
      </c>
      <c r="L92" s="225">
        <f t="shared" si="0"/>
        <v>2.6</v>
      </c>
      <c r="M92" s="244" t="s">
        <v>1373</v>
      </c>
      <c r="N92" s="225" t="s">
        <v>1379</v>
      </c>
      <c r="O92" s="192" t="s">
        <v>1139</v>
      </c>
      <c r="P92" s="244" t="s">
        <v>1375</v>
      </c>
      <c r="Q92" s="730"/>
      <c r="R92" s="729"/>
    </row>
    <row r="93" spans="1:18">
      <c r="A93" s="1327">
        <v>90</v>
      </c>
      <c r="B93" s="192" t="s">
        <v>389</v>
      </c>
      <c r="C93" s="192" t="s">
        <v>373</v>
      </c>
      <c r="D93" s="192" t="s">
        <v>183</v>
      </c>
      <c r="E93" s="192" t="s">
        <v>1487</v>
      </c>
      <c r="F93" s="192" t="s">
        <v>15</v>
      </c>
      <c r="G93" s="214" t="s">
        <v>186</v>
      </c>
      <c r="H93" s="225" t="s">
        <v>1371</v>
      </c>
      <c r="I93" s="225" t="s">
        <v>1378</v>
      </c>
      <c r="J93" s="738">
        <v>44445</v>
      </c>
      <c r="K93" s="1755">
        <v>45950</v>
      </c>
      <c r="L93" s="225">
        <f t="shared" si="0"/>
        <v>4.1999999999999993</v>
      </c>
      <c r="M93" s="244" t="s">
        <v>1373</v>
      </c>
      <c r="N93" s="225" t="s">
        <v>1379</v>
      </c>
      <c r="O93" s="192" t="s">
        <v>1143</v>
      </c>
      <c r="P93" s="244" t="s">
        <v>1375</v>
      </c>
      <c r="Q93" s="730"/>
      <c r="R93" s="729"/>
    </row>
    <row r="94" spans="1:18">
      <c r="A94" s="1327">
        <v>91</v>
      </c>
      <c r="B94" s="192" t="s">
        <v>1488</v>
      </c>
      <c r="C94" s="192" t="s">
        <v>228</v>
      </c>
      <c r="D94" s="192" t="s">
        <v>183</v>
      </c>
      <c r="E94" s="192" t="s">
        <v>1489</v>
      </c>
      <c r="F94" s="192" t="s">
        <v>14</v>
      </c>
      <c r="G94" s="214" t="s">
        <v>186</v>
      </c>
      <c r="H94" s="225" t="s">
        <v>1371</v>
      </c>
      <c r="I94" s="225" t="s">
        <v>1378</v>
      </c>
      <c r="J94" s="738">
        <v>41217</v>
      </c>
      <c r="K94" s="1755">
        <v>45964</v>
      </c>
      <c r="L94" s="225">
        <f t="shared" si="0"/>
        <v>13</v>
      </c>
      <c r="M94" s="244" t="s">
        <v>1490</v>
      </c>
      <c r="N94" s="225" t="s">
        <v>1490</v>
      </c>
      <c r="O94" s="192" t="s">
        <v>1139</v>
      </c>
      <c r="P94" s="244" t="s">
        <v>1386</v>
      </c>
      <c r="Q94" s="730"/>
      <c r="R94" s="729"/>
    </row>
    <row r="95" spans="1:18">
      <c r="A95" s="1327">
        <v>92</v>
      </c>
      <c r="B95" s="192" t="s">
        <v>1491</v>
      </c>
      <c r="C95" s="192" t="s">
        <v>225</v>
      </c>
      <c r="D95" s="192" t="s">
        <v>183</v>
      </c>
      <c r="E95" s="192" t="s">
        <v>1492</v>
      </c>
      <c r="F95" s="192" t="s">
        <v>15</v>
      </c>
      <c r="G95" s="214" t="s">
        <v>186</v>
      </c>
      <c r="H95" s="225" t="s">
        <v>1371</v>
      </c>
      <c r="I95" s="225" t="s">
        <v>1378</v>
      </c>
      <c r="J95" s="738">
        <v>45113</v>
      </c>
      <c r="K95" s="1755">
        <v>45982</v>
      </c>
      <c r="L95" s="225">
        <f t="shared" si="0"/>
        <v>2.4</v>
      </c>
      <c r="M95" s="244" t="s">
        <v>1435</v>
      </c>
      <c r="N95" s="225" t="s">
        <v>1389</v>
      </c>
      <c r="O95" s="192" t="s">
        <v>1143</v>
      </c>
      <c r="P95" s="244" t="s">
        <v>1386</v>
      </c>
      <c r="Q95" s="730"/>
      <c r="R95" s="729"/>
    </row>
    <row r="96" spans="1:18">
      <c r="A96" s="1327">
        <v>93</v>
      </c>
      <c r="B96" s="192" t="s">
        <v>350</v>
      </c>
      <c r="C96" s="192" t="s">
        <v>237</v>
      </c>
      <c r="D96" s="192" t="s">
        <v>183</v>
      </c>
      <c r="E96" s="192" t="s">
        <v>1493</v>
      </c>
      <c r="F96" s="192" t="s">
        <v>15</v>
      </c>
      <c r="G96" s="214" t="s">
        <v>216</v>
      </c>
      <c r="H96" s="225" t="s">
        <v>1371</v>
      </c>
      <c r="I96" s="225" t="s">
        <v>1372</v>
      </c>
      <c r="J96" s="738">
        <v>43138</v>
      </c>
      <c r="K96" s="1755">
        <v>45984</v>
      </c>
      <c r="L96" s="225">
        <f t="shared" si="0"/>
        <v>7.8</v>
      </c>
      <c r="M96" s="244" t="s">
        <v>1373</v>
      </c>
      <c r="N96" s="225" t="s">
        <v>1379</v>
      </c>
      <c r="O96" s="192" t="s">
        <v>1143</v>
      </c>
      <c r="P96" s="244" t="s">
        <v>1375</v>
      </c>
      <c r="Q96" s="730"/>
      <c r="R96" s="729"/>
    </row>
    <row r="97" spans="1:18">
      <c r="A97" s="1327">
        <v>94</v>
      </c>
      <c r="B97" s="192" t="s">
        <v>349</v>
      </c>
      <c r="C97" s="192" t="s">
        <v>340</v>
      </c>
      <c r="D97" s="192" t="s">
        <v>183</v>
      </c>
      <c r="E97" s="192" t="s">
        <v>803</v>
      </c>
      <c r="F97" s="192" t="s">
        <v>15</v>
      </c>
      <c r="G97" s="214" t="s">
        <v>186</v>
      </c>
      <c r="H97" s="225" t="s">
        <v>1371</v>
      </c>
      <c r="I97" s="225" t="s">
        <v>1378</v>
      </c>
      <c r="J97" s="738">
        <v>45901</v>
      </c>
      <c r="K97" s="1755">
        <v>45991</v>
      </c>
      <c r="L97" s="225">
        <f t="shared" si="0"/>
        <v>0.30000000000000004</v>
      </c>
      <c r="M97" s="244" t="s">
        <v>1435</v>
      </c>
      <c r="N97" s="225" t="s">
        <v>1389</v>
      </c>
      <c r="O97" s="192" t="s">
        <v>1143</v>
      </c>
      <c r="P97" s="244" t="s">
        <v>1375</v>
      </c>
      <c r="Q97" s="730"/>
      <c r="R97" s="729"/>
    </row>
    <row r="98" spans="1:18">
      <c r="A98" s="1327">
        <v>95</v>
      </c>
      <c r="B98" s="192" t="s">
        <v>398</v>
      </c>
      <c r="C98" s="192" t="s">
        <v>237</v>
      </c>
      <c r="D98" s="192" t="s">
        <v>183</v>
      </c>
      <c r="E98" s="192" t="s">
        <v>1494</v>
      </c>
      <c r="F98" s="192" t="s">
        <v>15</v>
      </c>
      <c r="G98" s="214" t="s">
        <v>216</v>
      </c>
      <c r="H98" s="225" t="s">
        <v>1371</v>
      </c>
      <c r="I98" s="225" t="s">
        <v>1372</v>
      </c>
      <c r="J98" s="738">
        <v>44655</v>
      </c>
      <c r="K98" s="1755">
        <v>46022</v>
      </c>
      <c r="L98" s="225">
        <f t="shared" si="0"/>
        <v>3.8000000000000003</v>
      </c>
      <c r="M98" s="244" t="s">
        <v>1373</v>
      </c>
      <c r="N98" s="225" t="s">
        <v>1374</v>
      </c>
      <c r="O98" s="192" t="s">
        <v>1139</v>
      </c>
      <c r="P98" s="244" t="s">
        <v>1375</v>
      </c>
      <c r="Q98" s="730"/>
      <c r="R98" s="729"/>
    </row>
    <row r="99" spans="1:18">
      <c r="A99" s="1327">
        <v>96</v>
      </c>
      <c r="B99" s="192" t="s">
        <v>412</v>
      </c>
      <c r="C99" s="192" t="s">
        <v>225</v>
      </c>
      <c r="D99" s="192" t="s">
        <v>183</v>
      </c>
      <c r="E99" s="192" t="s">
        <v>800</v>
      </c>
      <c r="F99" s="192" t="s">
        <v>15</v>
      </c>
      <c r="G99" s="214" t="s">
        <v>186</v>
      </c>
      <c r="H99" s="225" t="s">
        <v>1371</v>
      </c>
      <c r="I99" s="225" t="s">
        <v>1378</v>
      </c>
      <c r="J99" s="738">
        <v>45456</v>
      </c>
      <c r="K99" s="1755">
        <v>46014</v>
      </c>
      <c r="L99" s="225">
        <f t="shared" si="0"/>
        <v>1.6</v>
      </c>
      <c r="M99" s="244" t="s">
        <v>1373</v>
      </c>
      <c r="N99" s="225" t="s">
        <v>1379</v>
      </c>
      <c r="O99" s="192" t="s">
        <v>1143</v>
      </c>
      <c r="P99" s="244" t="s">
        <v>1375</v>
      </c>
      <c r="Q99" s="730"/>
      <c r="R99" s="729"/>
    </row>
    <row r="100" spans="1:18">
      <c r="A100" s="1327">
        <v>97</v>
      </c>
      <c r="B100" s="192" t="s">
        <v>416</v>
      </c>
      <c r="C100" s="192" t="s">
        <v>182</v>
      </c>
      <c r="D100" s="192" t="s">
        <v>183</v>
      </c>
      <c r="E100" s="192" t="s">
        <v>803</v>
      </c>
      <c r="F100" s="192" t="s">
        <v>14</v>
      </c>
      <c r="G100" s="214" t="s">
        <v>186</v>
      </c>
      <c r="H100" s="225" t="s">
        <v>1371</v>
      </c>
      <c r="I100" s="225" t="s">
        <v>1378</v>
      </c>
      <c r="J100" s="738">
        <v>44004</v>
      </c>
      <c r="K100" s="1755">
        <v>45999</v>
      </c>
      <c r="L100" s="225">
        <f t="shared" si="0"/>
        <v>5.5</v>
      </c>
      <c r="M100" s="244" t="s">
        <v>1373</v>
      </c>
      <c r="N100" s="225" t="s">
        <v>1379</v>
      </c>
      <c r="O100" s="192" t="s">
        <v>1139</v>
      </c>
      <c r="P100" s="244" t="s">
        <v>1375</v>
      </c>
      <c r="Q100" s="730"/>
      <c r="R100" s="729"/>
    </row>
    <row r="101" spans="1:18">
      <c r="A101" s="1327">
        <v>98</v>
      </c>
      <c r="B101" s="192" t="s">
        <v>414</v>
      </c>
      <c r="C101" s="192" t="s">
        <v>182</v>
      </c>
      <c r="D101" s="192" t="s">
        <v>183</v>
      </c>
      <c r="E101" s="192" t="s">
        <v>873</v>
      </c>
      <c r="F101" s="192" t="s">
        <v>14</v>
      </c>
      <c r="G101" s="214" t="s">
        <v>186</v>
      </c>
      <c r="H101" s="225" t="s">
        <v>1371</v>
      </c>
      <c r="I101" s="225" t="s">
        <v>1378</v>
      </c>
      <c r="J101" s="738">
        <v>42979</v>
      </c>
      <c r="K101" s="1755">
        <v>46001</v>
      </c>
      <c r="L101" s="225">
        <f t="shared" si="0"/>
        <v>8.2999999999999989</v>
      </c>
      <c r="M101" s="244" t="s">
        <v>1373</v>
      </c>
      <c r="N101" s="225" t="s">
        <v>1379</v>
      </c>
      <c r="O101" s="192" t="s">
        <v>1139</v>
      </c>
      <c r="P101" s="244" t="s">
        <v>1375</v>
      </c>
      <c r="Q101" s="730"/>
      <c r="R101" s="729"/>
    </row>
    <row r="102" spans="1:18">
      <c r="A102" s="1327">
        <v>99</v>
      </c>
      <c r="B102" s="192" t="s">
        <v>1495</v>
      </c>
      <c r="C102" s="192" t="s">
        <v>225</v>
      </c>
      <c r="D102" s="192" t="s">
        <v>183</v>
      </c>
      <c r="E102" s="192" t="s">
        <v>792</v>
      </c>
      <c r="F102" s="192" t="s">
        <v>14</v>
      </c>
      <c r="G102" s="214" t="s">
        <v>186</v>
      </c>
      <c r="H102" s="225" t="s">
        <v>1371</v>
      </c>
      <c r="I102" s="225" t="s">
        <v>1378</v>
      </c>
      <c r="J102" s="738">
        <v>45089</v>
      </c>
      <c r="K102" s="1755">
        <v>46022</v>
      </c>
      <c r="L102" s="225">
        <f t="shared" si="0"/>
        <v>2.6</v>
      </c>
      <c r="M102" s="244" t="s">
        <v>1435</v>
      </c>
      <c r="N102" s="225" t="s">
        <v>1496</v>
      </c>
      <c r="O102" s="192" t="s">
        <v>1143</v>
      </c>
      <c r="P102" s="244" t="s">
        <v>1386</v>
      </c>
      <c r="Q102" s="730"/>
      <c r="R102" s="729"/>
    </row>
    <row r="103" spans="1:18">
      <c r="A103" s="1327">
        <v>100</v>
      </c>
      <c r="B103" s="192" t="s">
        <v>1497</v>
      </c>
      <c r="C103" s="192" t="s">
        <v>182</v>
      </c>
      <c r="D103" s="192" t="s">
        <v>183</v>
      </c>
      <c r="E103" s="192" t="s">
        <v>873</v>
      </c>
      <c r="F103" s="192" t="s">
        <v>15</v>
      </c>
      <c r="G103" s="214" t="s">
        <v>186</v>
      </c>
      <c r="H103" s="225" t="s">
        <v>1371</v>
      </c>
      <c r="I103" s="225" t="s">
        <v>1378</v>
      </c>
      <c r="J103" s="738">
        <v>43525</v>
      </c>
      <c r="K103" s="1755">
        <v>46002</v>
      </c>
      <c r="L103" s="225">
        <f t="shared" si="0"/>
        <v>6.8</v>
      </c>
      <c r="M103" s="244" t="s">
        <v>1373</v>
      </c>
      <c r="N103" s="225" t="s">
        <v>1379</v>
      </c>
      <c r="O103" s="192" t="s">
        <v>1139</v>
      </c>
      <c r="P103" s="244" t="s">
        <v>1375</v>
      </c>
      <c r="Q103" s="730"/>
      <c r="R103" s="729"/>
    </row>
    <row r="104" spans="1:18">
      <c r="A104" s="1762"/>
      <c r="B104" s="1763"/>
      <c r="C104" s="1763"/>
      <c r="D104" s="1763"/>
      <c r="E104" s="1763"/>
      <c r="F104" s="1763"/>
      <c r="G104" s="1763"/>
      <c r="H104" s="1764"/>
      <c r="I104" s="1764"/>
      <c r="J104" s="1765"/>
      <c r="K104" s="1765"/>
      <c r="L104" s="1766"/>
      <c r="M104" s="1767"/>
      <c r="N104" s="1766"/>
      <c r="O104" s="1763"/>
      <c r="P104" s="1767"/>
      <c r="Q104" s="1768"/>
      <c r="R104" s="729"/>
    </row>
    <row r="105" spans="1:18">
      <c r="A105" s="1769" t="s">
        <v>1498</v>
      </c>
      <c r="B105" s="1258"/>
      <c r="C105" s="1258"/>
      <c r="D105" s="1258"/>
      <c r="E105" s="1258"/>
      <c r="F105" s="1258"/>
      <c r="G105" s="1258"/>
      <c r="H105" s="1258"/>
      <c r="I105" s="1258"/>
      <c r="J105" s="1258"/>
      <c r="K105" s="1258"/>
      <c r="L105" s="1258"/>
      <c r="M105" s="1258"/>
      <c r="N105" s="1258"/>
      <c r="O105" s="1258"/>
      <c r="P105" s="1258"/>
      <c r="Q105" s="1770"/>
      <c r="R105" s="1771"/>
    </row>
    <row r="106" spans="1:18">
      <c r="A106" s="741" t="s">
        <v>1143</v>
      </c>
      <c r="B106" s="747" t="s">
        <v>1355</v>
      </c>
      <c r="C106" s="747" t="s">
        <v>1356</v>
      </c>
      <c r="D106" s="747" t="s">
        <v>172</v>
      </c>
      <c r="E106" s="747" t="s">
        <v>1357</v>
      </c>
      <c r="F106" s="747" t="s">
        <v>780</v>
      </c>
      <c r="G106" s="747" t="s">
        <v>1358</v>
      </c>
      <c r="H106" s="747" t="s">
        <v>1359</v>
      </c>
      <c r="I106" s="747" t="s">
        <v>1360</v>
      </c>
      <c r="J106" s="748" t="s">
        <v>1361</v>
      </c>
      <c r="K106" s="748" t="s">
        <v>1362</v>
      </c>
      <c r="L106" s="1772" t="s">
        <v>1363</v>
      </c>
      <c r="M106" s="1772" t="s">
        <v>1364</v>
      </c>
      <c r="N106" s="1772" t="s">
        <v>1365</v>
      </c>
      <c r="O106" s="747" t="s">
        <v>1499</v>
      </c>
      <c r="P106" s="747" t="s">
        <v>1367</v>
      </c>
      <c r="Q106" s="750" t="s">
        <v>1368</v>
      </c>
      <c r="R106" s="1749"/>
    </row>
    <row r="107" spans="1:18">
      <c r="A107" s="1773">
        <v>1</v>
      </c>
      <c r="B107" s="1356" t="s">
        <v>440</v>
      </c>
      <c r="C107" s="1356" t="s">
        <v>925</v>
      </c>
      <c r="D107" s="1327" t="s">
        <v>427</v>
      </c>
      <c r="E107" s="1356" t="s">
        <v>924</v>
      </c>
      <c r="F107" s="1327" t="s">
        <v>14</v>
      </c>
      <c r="G107" s="1327" t="s">
        <v>216</v>
      </c>
      <c r="H107" s="1327" t="s">
        <v>1371</v>
      </c>
      <c r="I107" s="1327" t="s">
        <v>1378</v>
      </c>
      <c r="J107" s="1751">
        <v>44137</v>
      </c>
      <c r="K107" s="1751">
        <v>45663</v>
      </c>
      <c r="L107" s="756">
        <f t="shared" ref="L107:L118" si="1">ROUNDUP(YEARFRAC(J107,K107,0),1)</f>
        <v>4.1999999999999993</v>
      </c>
      <c r="M107" s="756" t="s">
        <v>1373</v>
      </c>
      <c r="N107" s="756" t="s">
        <v>1500</v>
      </c>
      <c r="O107" s="756" t="s">
        <v>1139</v>
      </c>
      <c r="P107" s="756" t="s">
        <v>1375</v>
      </c>
      <c r="Q107" s="1774" t="s">
        <v>1501</v>
      </c>
      <c r="R107" s="742"/>
    </row>
    <row r="108" spans="1:18">
      <c r="A108" s="1773">
        <v>2</v>
      </c>
      <c r="B108" s="1324" t="s">
        <v>432</v>
      </c>
      <c r="C108" s="1324" t="s">
        <v>426</v>
      </c>
      <c r="D108" s="1327" t="s">
        <v>427</v>
      </c>
      <c r="E108" s="1356" t="s">
        <v>924</v>
      </c>
      <c r="F108" s="1327" t="s">
        <v>15</v>
      </c>
      <c r="G108" s="1327" t="s">
        <v>186</v>
      </c>
      <c r="H108" s="1327" t="s">
        <v>1371</v>
      </c>
      <c r="I108" s="1327" t="s">
        <v>1378</v>
      </c>
      <c r="J108" s="1751">
        <v>43864</v>
      </c>
      <c r="K108" s="1751">
        <v>45691</v>
      </c>
      <c r="L108" s="1327">
        <f t="shared" si="1"/>
        <v>5</v>
      </c>
      <c r="M108" s="756" t="s">
        <v>1373</v>
      </c>
      <c r="N108" s="1392" t="s">
        <v>1502</v>
      </c>
      <c r="O108" s="756" t="s">
        <v>1143</v>
      </c>
      <c r="P108" s="756" t="s">
        <v>1375</v>
      </c>
      <c r="Q108" s="1760">
        <v>430</v>
      </c>
      <c r="R108" s="156"/>
    </row>
    <row r="109" spans="1:18">
      <c r="A109" s="1773">
        <v>3</v>
      </c>
      <c r="B109" s="1324" t="s">
        <v>435</v>
      </c>
      <c r="C109" s="1324" t="s">
        <v>426</v>
      </c>
      <c r="D109" s="1327" t="s">
        <v>427</v>
      </c>
      <c r="E109" s="1356" t="s">
        <v>924</v>
      </c>
      <c r="F109" s="1327" t="s">
        <v>15</v>
      </c>
      <c r="G109" s="1327" t="s">
        <v>186</v>
      </c>
      <c r="H109" s="1327" t="s">
        <v>1371</v>
      </c>
      <c r="I109" s="1327" t="s">
        <v>1378</v>
      </c>
      <c r="J109" s="1751">
        <v>43353</v>
      </c>
      <c r="K109" s="1751">
        <v>45694</v>
      </c>
      <c r="L109" s="1327">
        <f t="shared" si="1"/>
        <v>6.5</v>
      </c>
      <c r="M109" s="756" t="s">
        <v>1435</v>
      </c>
      <c r="N109" s="1392" t="s">
        <v>1503</v>
      </c>
      <c r="O109" s="756" t="s">
        <v>1143</v>
      </c>
      <c r="P109" s="756" t="s">
        <v>1386</v>
      </c>
      <c r="Q109" s="1759">
        <v>-175</v>
      </c>
      <c r="R109" s="156"/>
    </row>
    <row r="110" spans="1:18">
      <c r="A110" s="1773">
        <v>4</v>
      </c>
      <c r="B110" s="1324" t="s">
        <v>438</v>
      </c>
      <c r="C110" s="1324" t="s">
        <v>437</v>
      </c>
      <c r="D110" s="1327" t="s">
        <v>427</v>
      </c>
      <c r="E110" s="1356" t="s">
        <v>924</v>
      </c>
      <c r="F110" s="1327" t="s">
        <v>14</v>
      </c>
      <c r="G110" s="1327" t="s">
        <v>186</v>
      </c>
      <c r="H110" s="1327" t="s">
        <v>1371</v>
      </c>
      <c r="I110" s="1327" t="s">
        <v>1378</v>
      </c>
      <c r="J110" s="1751">
        <v>43871</v>
      </c>
      <c r="K110" s="1751">
        <v>45706</v>
      </c>
      <c r="L110" s="1327">
        <f t="shared" si="1"/>
        <v>5.0999999999999996</v>
      </c>
      <c r="M110" s="756" t="s">
        <v>1373</v>
      </c>
      <c r="N110" s="1327" t="s">
        <v>1504</v>
      </c>
      <c r="O110" s="756" t="s">
        <v>1139</v>
      </c>
      <c r="P110" s="756" t="s">
        <v>1375</v>
      </c>
      <c r="Q110" s="1759">
        <v>294</v>
      </c>
      <c r="R110" s="156"/>
    </row>
    <row r="111" spans="1:18">
      <c r="A111" s="1773">
        <v>5</v>
      </c>
      <c r="B111" s="1324" t="s">
        <v>534</v>
      </c>
      <c r="C111" s="1324" t="s">
        <v>533</v>
      </c>
      <c r="D111" s="1327" t="s">
        <v>808</v>
      </c>
      <c r="E111" s="1356" t="s">
        <v>924</v>
      </c>
      <c r="F111" s="1327" t="s">
        <v>15</v>
      </c>
      <c r="G111" s="1327" t="s">
        <v>216</v>
      </c>
      <c r="H111" s="1327" t="s">
        <v>1371</v>
      </c>
      <c r="I111" s="1327" t="s">
        <v>1378</v>
      </c>
      <c r="J111" s="1755">
        <v>45369</v>
      </c>
      <c r="K111" s="1755">
        <v>45715</v>
      </c>
      <c r="L111" s="1775">
        <f t="shared" si="1"/>
        <v>1</v>
      </c>
      <c r="M111" s="756" t="s">
        <v>1435</v>
      </c>
      <c r="N111" s="1327" t="s">
        <v>1505</v>
      </c>
      <c r="O111" s="756" t="s">
        <v>1143</v>
      </c>
      <c r="P111" s="756" t="s">
        <v>1386</v>
      </c>
      <c r="Q111" s="1760">
        <v>535</v>
      </c>
      <c r="R111" s="743"/>
    </row>
    <row r="112" spans="1:18">
      <c r="A112" s="1773">
        <v>6</v>
      </c>
      <c r="B112" s="1324" t="s">
        <v>1506</v>
      </c>
      <c r="C112" s="1324" t="s">
        <v>1507</v>
      </c>
      <c r="D112" s="1327" t="s">
        <v>242</v>
      </c>
      <c r="E112" s="1324" t="s">
        <v>924</v>
      </c>
      <c r="F112" s="1327" t="s">
        <v>14</v>
      </c>
      <c r="G112" s="1327" t="s">
        <v>216</v>
      </c>
      <c r="H112" s="1327" t="s">
        <v>1371</v>
      </c>
      <c r="I112" s="1327" t="s">
        <v>1378</v>
      </c>
      <c r="J112" s="1755">
        <v>39983</v>
      </c>
      <c r="K112" s="1755">
        <v>45747</v>
      </c>
      <c r="L112" s="1327">
        <f t="shared" si="1"/>
        <v>15.799999999999999</v>
      </c>
      <c r="M112" s="756" t="s">
        <v>1396</v>
      </c>
      <c r="N112" s="1327" t="s">
        <v>1508</v>
      </c>
      <c r="O112" s="756" t="s">
        <v>1143</v>
      </c>
      <c r="P112" s="756" t="s">
        <v>1386</v>
      </c>
      <c r="Q112" s="1760">
        <v>5603</v>
      </c>
      <c r="R112" s="156"/>
    </row>
    <row r="113" spans="1:18">
      <c r="A113" s="1773">
        <v>7</v>
      </c>
      <c r="B113" s="1324" t="s">
        <v>529</v>
      </c>
      <c r="C113" s="1324" t="s">
        <v>528</v>
      </c>
      <c r="D113" s="1327" t="s">
        <v>427</v>
      </c>
      <c r="E113" s="1324" t="s">
        <v>924</v>
      </c>
      <c r="F113" s="1327" t="s">
        <v>15</v>
      </c>
      <c r="G113" s="1327" t="s">
        <v>318</v>
      </c>
      <c r="H113" s="1327" t="s">
        <v>1371</v>
      </c>
      <c r="I113" s="1327" t="s">
        <v>1372</v>
      </c>
      <c r="J113" s="1755">
        <v>42621</v>
      </c>
      <c r="K113" s="1755">
        <v>45747</v>
      </c>
      <c r="L113" s="1327">
        <f t="shared" si="1"/>
        <v>8.6</v>
      </c>
      <c r="M113" s="756" t="s">
        <v>1396</v>
      </c>
      <c r="N113" s="1327" t="s">
        <v>1508</v>
      </c>
      <c r="O113" s="756" t="s">
        <v>1143</v>
      </c>
      <c r="P113" s="756" t="s">
        <v>1386</v>
      </c>
      <c r="Q113" s="1760">
        <v>27473</v>
      </c>
      <c r="R113" s="743"/>
    </row>
    <row r="114" spans="1:18">
      <c r="A114" s="1773">
        <v>8</v>
      </c>
      <c r="B114" s="1324" t="s">
        <v>1509</v>
      </c>
      <c r="C114" s="1324" t="s">
        <v>285</v>
      </c>
      <c r="D114" s="1327" t="s">
        <v>269</v>
      </c>
      <c r="E114" s="1324" t="s">
        <v>924</v>
      </c>
      <c r="F114" s="1327" t="s">
        <v>15</v>
      </c>
      <c r="G114" s="1327" t="s">
        <v>216</v>
      </c>
      <c r="H114" s="1327" t="s">
        <v>1371</v>
      </c>
      <c r="I114" s="1327" t="s">
        <v>1378</v>
      </c>
      <c r="J114" s="1751">
        <v>43586</v>
      </c>
      <c r="K114" s="1751">
        <v>45747</v>
      </c>
      <c r="L114" s="1327">
        <f t="shared" si="1"/>
        <v>6</v>
      </c>
      <c r="M114" s="756" t="s">
        <v>1396</v>
      </c>
      <c r="N114" s="1327" t="s">
        <v>1508</v>
      </c>
      <c r="O114" s="756" t="s">
        <v>1143</v>
      </c>
      <c r="P114" s="756" t="s">
        <v>1386</v>
      </c>
      <c r="Q114" s="1760">
        <v>5889</v>
      </c>
      <c r="R114" s="156"/>
    </row>
    <row r="115" spans="1:18">
      <c r="A115" s="1773">
        <v>9</v>
      </c>
      <c r="B115" s="1324" t="s">
        <v>1510</v>
      </c>
      <c r="C115" s="1324" t="s">
        <v>1511</v>
      </c>
      <c r="D115" s="1327" t="s">
        <v>315</v>
      </c>
      <c r="E115" s="1324" t="s">
        <v>924</v>
      </c>
      <c r="F115" s="1327" t="s">
        <v>15</v>
      </c>
      <c r="G115" s="1327" t="s">
        <v>186</v>
      </c>
      <c r="H115" s="1327" t="s">
        <v>1371</v>
      </c>
      <c r="I115" s="1327" t="s">
        <v>1378</v>
      </c>
      <c r="J115" s="1751">
        <v>40603</v>
      </c>
      <c r="K115" s="1751">
        <v>45747</v>
      </c>
      <c r="L115" s="1327">
        <f t="shared" si="1"/>
        <v>14.1</v>
      </c>
      <c r="M115" s="756" t="s">
        <v>1396</v>
      </c>
      <c r="N115" s="1327" t="s">
        <v>1508</v>
      </c>
      <c r="O115" s="756" t="s">
        <v>1143</v>
      </c>
      <c r="P115" s="756" t="s">
        <v>1386</v>
      </c>
      <c r="Q115" s="1760">
        <v>4507</v>
      </c>
      <c r="R115" s="156"/>
    </row>
    <row r="116" spans="1:18">
      <c r="A116" s="1773">
        <v>10</v>
      </c>
      <c r="B116" s="1324" t="s">
        <v>486</v>
      </c>
      <c r="C116" s="1324" t="s">
        <v>1512</v>
      </c>
      <c r="D116" s="1327" t="s">
        <v>474</v>
      </c>
      <c r="E116" s="1324" t="s">
        <v>924</v>
      </c>
      <c r="F116" s="1327" t="s">
        <v>15</v>
      </c>
      <c r="G116" s="1327" t="s">
        <v>216</v>
      </c>
      <c r="H116" s="1327" t="s">
        <v>1371</v>
      </c>
      <c r="I116" s="1327" t="s">
        <v>1378</v>
      </c>
      <c r="J116" s="1751">
        <v>39848</v>
      </c>
      <c r="K116" s="1751">
        <v>45747</v>
      </c>
      <c r="L116" s="1327">
        <f t="shared" si="1"/>
        <v>16.200000000000003</v>
      </c>
      <c r="M116" s="756" t="s">
        <v>1396</v>
      </c>
      <c r="N116" s="1327" t="s">
        <v>1508</v>
      </c>
      <c r="O116" s="756" t="s">
        <v>1143</v>
      </c>
      <c r="P116" s="756" t="s">
        <v>1386</v>
      </c>
      <c r="Q116" s="1760">
        <v>7125</v>
      </c>
      <c r="R116" s="156"/>
    </row>
    <row r="117" spans="1:18">
      <c r="A117" s="1773">
        <v>11</v>
      </c>
      <c r="B117" s="1324" t="s">
        <v>1513</v>
      </c>
      <c r="C117" s="1324" t="s">
        <v>1514</v>
      </c>
      <c r="D117" s="1327" t="s">
        <v>242</v>
      </c>
      <c r="E117" s="1324" t="s">
        <v>924</v>
      </c>
      <c r="F117" s="1327" t="s">
        <v>15</v>
      </c>
      <c r="G117" s="1327" t="s">
        <v>318</v>
      </c>
      <c r="H117" s="1327" t="s">
        <v>1371</v>
      </c>
      <c r="I117" s="1327" t="s">
        <v>1372</v>
      </c>
      <c r="J117" s="1751">
        <v>39562</v>
      </c>
      <c r="K117" s="1751">
        <v>45747</v>
      </c>
      <c r="L117" s="1327">
        <f t="shared" si="1"/>
        <v>17</v>
      </c>
      <c r="M117" s="756" t="s">
        <v>1373</v>
      </c>
      <c r="N117" s="1327" t="s">
        <v>1379</v>
      </c>
      <c r="O117" s="756" t="s">
        <v>1139</v>
      </c>
      <c r="P117" s="756" t="s">
        <v>1375</v>
      </c>
      <c r="Q117" s="1759"/>
      <c r="R117" s="156"/>
    </row>
    <row r="118" spans="1:18">
      <c r="A118" s="1773">
        <v>12</v>
      </c>
      <c r="B118" s="1324" t="s">
        <v>448</v>
      </c>
      <c r="C118" s="1324" t="s">
        <v>1515</v>
      </c>
      <c r="D118" s="1327" t="s">
        <v>427</v>
      </c>
      <c r="E118" s="1324" t="s">
        <v>924</v>
      </c>
      <c r="F118" s="1327" t="s">
        <v>15</v>
      </c>
      <c r="G118" s="1327" t="s">
        <v>186</v>
      </c>
      <c r="H118" s="1327" t="s">
        <v>1371</v>
      </c>
      <c r="I118" s="1327" t="s">
        <v>1378</v>
      </c>
      <c r="J118" s="1751">
        <v>44206</v>
      </c>
      <c r="K118" s="1751">
        <v>45747</v>
      </c>
      <c r="L118" s="1327">
        <f t="shared" si="1"/>
        <v>4.3</v>
      </c>
      <c r="M118" s="756" t="s">
        <v>1435</v>
      </c>
      <c r="N118" s="1327" t="s">
        <v>1503</v>
      </c>
      <c r="O118" s="756" t="s">
        <v>1143</v>
      </c>
      <c r="P118" s="756" t="s">
        <v>1386</v>
      </c>
      <c r="Q118" s="1759" t="s">
        <v>1516</v>
      </c>
      <c r="R118" s="156"/>
    </row>
    <row r="119" spans="1:18">
      <c r="A119" s="1773">
        <v>13</v>
      </c>
      <c r="B119" s="1356" t="s">
        <v>443</v>
      </c>
      <c r="C119" s="1356" t="s">
        <v>426</v>
      </c>
      <c r="D119" s="756" t="s">
        <v>427</v>
      </c>
      <c r="E119" s="1356" t="s">
        <v>924</v>
      </c>
      <c r="F119" s="756" t="s">
        <v>15</v>
      </c>
      <c r="G119" s="756" t="s">
        <v>186</v>
      </c>
      <c r="H119" s="756" t="s">
        <v>1371</v>
      </c>
      <c r="I119" s="756" t="s">
        <v>1378</v>
      </c>
      <c r="J119" s="1755">
        <v>42928</v>
      </c>
      <c r="K119" s="1755">
        <v>45777</v>
      </c>
      <c r="L119" s="732">
        <v>7.9</v>
      </c>
      <c r="M119" s="756" t="s">
        <v>1373</v>
      </c>
      <c r="N119" s="756" t="s">
        <v>1517</v>
      </c>
      <c r="O119" s="756" t="s">
        <v>1139</v>
      </c>
      <c r="P119" s="756" t="s">
        <v>1375</v>
      </c>
      <c r="Q119" s="1776"/>
      <c r="R119" s="740"/>
    </row>
    <row r="120" spans="1:18">
      <c r="A120" s="1773">
        <v>14</v>
      </c>
      <c r="B120" s="1356" t="s">
        <v>549</v>
      </c>
      <c r="C120" s="1356" t="s">
        <v>497</v>
      </c>
      <c r="D120" s="756" t="s">
        <v>427</v>
      </c>
      <c r="E120" s="1356" t="s">
        <v>924</v>
      </c>
      <c r="F120" s="756" t="s">
        <v>15</v>
      </c>
      <c r="G120" s="756" t="s">
        <v>186</v>
      </c>
      <c r="H120" s="756" t="s">
        <v>1371</v>
      </c>
      <c r="I120" s="756" t="s">
        <v>1378</v>
      </c>
      <c r="J120" s="1755">
        <v>44935</v>
      </c>
      <c r="K120" s="1755">
        <v>45760</v>
      </c>
      <c r="L120" s="732">
        <v>2.2999999999999998</v>
      </c>
      <c r="M120" s="756" t="s">
        <v>1373</v>
      </c>
      <c r="N120" s="756" t="s">
        <v>1517</v>
      </c>
      <c r="O120" s="756" t="s">
        <v>1143</v>
      </c>
      <c r="P120" s="756" t="s">
        <v>1375</v>
      </c>
      <c r="Q120" s="1776"/>
      <c r="R120" s="740"/>
    </row>
    <row r="121" spans="1:18">
      <c r="A121" s="1773">
        <v>15</v>
      </c>
      <c r="B121" s="1356" t="s">
        <v>493</v>
      </c>
      <c r="C121" s="1356" t="s">
        <v>1518</v>
      </c>
      <c r="D121" s="756" t="s">
        <v>242</v>
      </c>
      <c r="E121" s="1356" t="s">
        <v>924</v>
      </c>
      <c r="F121" s="756" t="s">
        <v>14</v>
      </c>
      <c r="G121" s="756" t="s">
        <v>186</v>
      </c>
      <c r="H121" s="756" t="s">
        <v>1371</v>
      </c>
      <c r="I121" s="756" t="s">
        <v>1378</v>
      </c>
      <c r="J121" s="1755">
        <v>44879</v>
      </c>
      <c r="K121" s="1755">
        <v>45771</v>
      </c>
      <c r="L121" s="732">
        <v>2.2999999999999998</v>
      </c>
      <c r="M121" s="756" t="s">
        <v>1435</v>
      </c>
      <c r="N121" s="756" t="s">
        <v>1519</v>
      </c>
      <c r="O121" s="756" t="s">
        <v>1143</v>
      </c>
      <c r="P121" s="756" t="s">
        <v>1386</v>
      </c>
      <c r="Q121" s="1776"/>
      <c r="R121" s="740"/>
    </row>
    <row r="122" spans="1:18">
      <c r="A122" s="1773">
        <v>16</v>
      </c>
      <c r="B122" s="1356" t="s">
        <v>1520</v>
      </c>
      <c r="C122" s="1356" t="s">
        <v>937</v>
      </c>
      <c r="D122" s="756" t="s">
        <v>421</v>
      </c>
      <c r="E122" s="1356" t="s">
        <v>924</v>
      </c>
      <c r="F122" s="756" t="s">
        <v>15</v>
      </c>
      <c r="G122" s="756" t="s">
        <v>216</v>
      </c>
      <c r="H122" s="756" t="s">
        <v>1371</v>
      </c>
      <c r="I122" s="756" t="s">
        <v>1378</v>
      </c>
      <c r="J122" s="1755">
        <v>43913</v>
      </c>
      <c r="K122" s="1755">
        <v>45777</v>
      </c>
      <c r="L122" s="732">
        <v>5.0999999999999996</v>
      </c>
      <c r="M122" s="756" t="s">
        <v>1373</v>
      </c>
      <c r="N122" s="756" t="s">
        <v>1517</v>
      </c>
      <c r="O122" s="756" t="s">
        <v>1139</v>
      </c>
      <c r="P122" s="756" t="s">
        <v>1375</v>
      </c>
      <c r="Q122" s="1776"/>
      <c r="R122" s="740"/>
    </row>
    <row r="123" spans="1:18">
      <c r="A123" s="1773">
        <v>17</v>
      </c>
      <c r="B123" s="1356" t="s">
        <v>1521</v>
      </c>
      <c r="C123" s="1356" t="s">
        <v>1522</v>
      </c>
      <c r="D123" s="756" t="s">
        <v>421</v>
      </c>
      <c r="E123" s="1356" t="s">
        <v>924</v>
      </c>
      <c r="F123" s="756" t="s">
        <v>15</v>
      </c>
      <c r="G123" s="756" t="s">
        <v>216</v>
      </c>
      <c r="H123" s="756" t="s">
        <v>1371</v>
      </c>
      <c r="I123" s="756" t="s">
        <v>1378</v>
      </c>
      <c r="J123" s="1755">
        <v>39895</v>
      </c>
      <c r="K123" s="1755">
        <v>45788</v>
      </c>
      <c r="L123" s="732">
        <f t="shared" ref="L123:L150" si="2">ROUNDUP(YEARFRAC(J123,K123,0),1)</f>
        <v>16.200000000000003</v>
      </c>
      <c r="M123" s="756" t="s">
        <v>1373</v>
      </c>
      <c r="N123" s="756" t="s">
        <v>1517</v>
      </c>
      <c r="O123" s="756" t="s">
        <v>1139</v>
      </c>
      <c r="P123" s="756" t="s">
        <v>1375</v>
      </c>
      <c r="Q123" s="1776"/>
      <c r="R123" s="740"/>
    </row>
    <row r="124" spans="1:18">
      <c r="A124" s="1773">
        <v>18</v>
      </c>
      <c r="B124" s="1356" t="s">
        <v>1523</v>
      </c>
      <c r="C124" s="1356" t="s">
        <v>550</v>
      </c>
      <c r="D124" s="756" t="s">
        <v>421</v>
      </c>
      <c r="E124" s="1356" t="s">
        <v>924</v>
      </c>
      <c r="F124" s="756" t="s">
        <v>15</v>
      </c>
      <c r="G124" s="756" t="s">
        <v>186</v>
      </c>
      <c r="H124" s="756" t="s">
        <v>1371</v>
      </c>
      <c r="I124" s="756" t="s">
        <v>1378</v>
      </c>
      <c r="J124" s="1755">
        <v>43842</v>
      </c>
      <c r="K124" s="1755">
        <v>45807</v>
      </c>
      <c r="L124" s="732">
        <f t="shared" si="2"/>
        <v>5.3999999999999995</v>
      </c>
      <c r="M124" s="756" t="s">
        <v>1435</v>
      </c>
      <c r="N124" s="756" t="s">
        <v>1524</v>
      </c>
      <c r="O124" s="756" t="s">
        <v>1143</v>
      </c>
      <c r="P124" s="756" t="s">
        <v>1375</v>
      </c>
      <c r="Q124" s="1777"/>
      <c r="R124" s="740"/>
    </row>
    <row r="125" spans="1:18">
      <c r="A125" s="1773">
        <v>19</v>
      </c>
      <c r="B125" s="1356" t="s">
        <v>1525</v>
      </c>
      <c r="C125" s="1356" t="s">
        <v>420</v>
      </c>
      <c r="D125" s="756" t="s">
        <v>421</v>
      </c>
      <c r="E125" s="1356" t="s">
        <v>924</v>
      </c>
      <c r="F125" s="756" t="s">
        <v>15</v>
      </c>
      <c r="G125" s="756" t="s">
        <v>186</v>
      </c>
      <c r="H125" s="756" t="s">
        <v>1371</v>
      </c>
      <c r="I125" s="756" t="s">
        <v>1378</v>
      </c>
      <c r="J125" s="739">
        <v>45547</v>
      </c>
      <c r="K125" s="739">
        <v>45828</v>
      </c>
      <c r="L125" s="732">
        <f t="shared" si="2"/>
        <v>0.79999999999999993</v>
      </c>
      <c r="M125" s="756" t="s">
        <v>1373</v>
      </c>
      <c r="N125" s="756" t="s">
        <v>1517</v>
      </c>
      <c r="O125" s="756" t="s">
        <v>1143</v>
      </c>
      <c r="P125" s="756" t="s">
        <v>1375</v>
      </c>
      <c r="Q125" s="1776"/>
      <c r="R125" s="740"/>
    </row>
    <row r="126" spans="1:18">
      <c r="A126" s="1773">
        <v>20</v>
      </c>
      <c r="B126" s="1356" t="s">
        <v>460</v>
      </c>
      <c r="C126" s="1356" t="s">
        <v>550</v>
      </c>
      <c r="D126" s="756" t="s">
        <v>421</v>
      </c>
      <c r="E126" s="1356" t="s">
        <v>924</v>
      </c>
      <c r="F126" s="756" t="s">
        <v>15</v>
      </c>
      <c r="G126" s="756" t="s">
        <v>186</v>
      </c>
      <c r="H126" s="756" t="s">
        <v>1371</v>
      </c>
      <c r="I126" s="756" t="s">
        <v>1378</v>
      </c>
      <c r="J126" s="739">
        <v>45798</v>
      </c>
      <c r="K126" s="739">
        <v>45812</v>
      </c>
      <c r="L126" s="732">
        <f t="shared" si="2"/>
        <v>0.1</v>
      </c>
      <c r="M126" s="756" t="s">
        <v>1373</v>
      </c>
      <c r="N126" s="756" t="s">
        <v>1517</v>
      </c>
      <c r="O126" s="756" t="s">
        <v>1143</v>
      </c>
      <c r="P126" s="756" t="s">
        <v>1375</v>
      </c>
      <c r="Q126" s="1776"/>
      <c r="R126" s="740"/>
    </row>
    <row r="127" spans="1:18">
      <c r="A127" s="1773">
        <v>21</v>
      </c>
      <c r="B127" s="1356" t="s">
        <v>1526</v>
      </c>
      <c r="C127" s="1356" t="s">
        <v>426</v>
      </c>
      <c r="D127" s="756" t="s">
        <v>427</v>
      </c>
      <c r="E127" s="1356" t="s">
        <v>924</v>
      </c>
      <c r="F127" s="756" t="s">
        <v>15</v>
      </c>
      <c r="G127" s="756" t="s">
        <v>186</v>
      </c>
      <c r="H127" s="756" t="s">
        <v>1371</v>
      </c>
      <c r="I127" s="756" t="s">
        <v>1378</v>
      </c>
      <c r="J127" s="739">
        <v>43468</v>
      </c>
      <c r="K127" s="739">
        <v>45810</v>
      </c>
      <c r="L127" s="732">
        <f t="shared" si="2"/>
        <v>6.5</v>
      </c>
      <c r="M127" s="756" t="s">
        <v>1388</v>
      </c>
      <c r="N127" s="756" t="s">
        <v>1527</v>
      </c>
      <c r="O127" s="756" t="s">
        <v>1143</v>
      </c>
      <c r="P127" s="756" t="s">
        <v>1386</v>
      </c>
      <c r="Q127" s="1777"/>
      <c r="R127" s="744"/>
    </row>
    <row r="128" spans="1:18">
      <c r="A128" s="1773">
        <v>22</v>
      </c>
      <c r="B128" s="1356" t="s">
        <v>1528</v>
      </c>
      <c r="C128" s="1356" t="s">
        <v>426</v>
      </c>
      <c r="D128" s="756" t="s">
        <v>427</v>
      </c>
      <c r="E128" s="1356" t="s">
        <v>924</v>
      </c>
      <c r="F128" s="756" t="s">
        <v>15</v>
      </c>
      <c r="G128" s="756" t="s">
        <v>186</v>
      </c>
      <c r="H128" s="756" t="s">
        <v>1371</v>
      </c>
      <c r="I128" s="756" t="s">
        <v>1378</v>
      </c>
      <c r="J128" s="739">
        <v>45222</v>
      </c>
      <c r="K128" s="739">
        <v>45810</v>
      </c>
      <c r="L128" s="732">
        <f t="shared" si="2"/>
        <v>1.7000000000000002</v>
      </c>
      <c r="M128" s="756" t="s">
        <v>1388</v>
      </c>
      <c r="N128" s="756" t="s">
        <v>1527</v>
      </c>
      <c r="O128" s="756" t="s">
        <v>1143</v>
      </c>
      <c r="P128" s="756" t="s">
        <v>1386</v>
      </c>
      <c r="Q128" s="1777"/>
      <c r="R128" s="744"/>
    </row>
    <row r="129" spans="1:18">
      <c r="A129" s="1773">
        <v>23</v>
      </c>
      <c r="B129" s="1356" t="s">
        <v>1529</v>
      </c>
      <c r="C129" s="1356" t="s">
        <v>420</v>
      </c>
      <c r="D129" s="756" t="s">
        <v>421</v>
      </c>
      <c r="E129" s="1356" t="s">
        <v>924</v>
      </c>
      <c r="F129" s="756" t="s">
        <v>15</v>
      </c>
      <c r="G129" s="756" t="s">
        <v>186</v>
      </c>
      <c r="H129" s="756" t="s">
        <v>1371</v>
      </c>
      <c r="I129" s="756" t="s">
        <v>1378</v>
      </c>
      <c r="J129" s="739">
        <v>45614</v>
      </c>
      <c r="K129" s="739">
        <v>45810</v>
      </c>
      <c r="L129" s="732">
        <f t="shared" si="2"/>
        <v>0.6</v>
      </c>
      <c r="M129" s="756" t="s">
        <v>1388</v>
      </c>
      <c r="N129" s="756" t="s">
        <v>1527</v>
      </c>
      <c r="O129" s="756" t="s">
        <v>1143</v>
      </c>
      <c r="P129" s="756" t="s">
        <v>1386</v>
      </c>
      <c r="Q129" s="1777"/>
      <c r="R129" s="744"/>
    </row>
    <row r="130" spans="1:18">
      <c r="A130" s="1773">
        <v>24</v>
      </c>
      <c r="B130" s="1356" t="s">
        <v>491</v>
      </c>
      <c r="C130" s="1356" t="s">
        <v>420</v>
      </c>
      <c r="D130" s="756" t="s">
        <v>421</v>
      </c>
      <c r="E130" s="1356" t="s">
        <v>924</v>
      </c>
      <c r="F130" s="756" t="s">
        <v>15</v>
      </c>
      <c r="G130" s="756" t="s">
        <v>186</v>
      </c>
      <c r="H130" s="756" t="s">
        <v>1371</v>
      </c>
      <c r="I130" s="756" t="s">
        <v>1378</v>
      </c>
      <c r="J130" s="739">
        <v>43174</v>
      </c>
      <c r="K130" s="739">
        <v>45810</v>
      </c>
      <c r="L130" s="732">
        <f t="shared" si="2"/>
        <v>7.3</v>
      </c>
      <c r="M130" s="756" t="s">
        <v>1388</v>
      </c>
      <c r="N130" s="756" t="s">
        <v>1527</v>
      </c>
      <c r="O130" s="756" t="s">
        <v>1143</v>
      </c>
      <c r="P130" s="756" t="s">
        <v>1386</v>
      </c>
      <c r="Q130" s="1777"/>
      <c r="R130" s="744"/>
    </row>
    <row r="131" spans="1:18">
      <c r="A131" s="1773">
        <v>25</v>
      </c>
      <c r="B131" s="1356" t="s">
        <v>1530</v>
      </c>
      <c r="C131" s="1356" t="s">
        <v>437</v>
      </c>
      <c r="D131" s="756" t="s">
        <v>427</v>
      </c>
      <c r="E131" s="1356" t="s">
        <v>924</v>
      </c>
      <c r="F131" s="756" t="s">
        <v>15</v>
      </c>
      <c r="G131" s="756" t="s">
        <v>186</v>
      </c>
      <c r="H131" s="756" t="s">
        <v>1371</v>
      </c>
      <c r="I131" s="756" t="s">
        <v>1378</v>
      </c>
      <c r="J131" s="739">
        <v>44770</v>
      </c>
      <c r="K131" s="739">
        <v>45810</v>
      </c>
      <c r="L131" s="732">
        <f t="shared" si="2"/>
        <v>2.9</v>
      </c>
      <c r="M131" s="756" t="s">
        <v>1388</v>
      </c>
      <c r="N131" s="756" t="s">
        <v>1527</v>
      </c>
      <c r="O131" s="756" t="s">
        <v>1143</v>
      </c>
      <c r="P131" s="756" t="s">
        <v>1386</v>
      </c>
      <c r="Q131" s="1777"/>
      <c r="R131" s="744"/>
    </row>
    <row r="132" spans="1:18">
      <c r="A132" s="1773">
        <v>26</v>
      </c>
      <c r="B132" s="1356" t="s">
        <v>542</v>
      </c>
      <c r="C132" s="1356" t="s">
        <v>420</v>
      </c>
      <c r="D132" s="756" t="s">
        <v>421</v>
      </c>
      <c r="E132" s="1356" t="s">
        <v>924</v>
      </c>
      <c r="F132" s="756" t="s">
        <v>15</v>
      </c>
      <c r="G132" s="756" t="s">
        <v>186</v>
      </c>
      <c r="H132" s="756" t="s">
        <v>1371</v>
      </c>
      <c r="I132" s="756" t="s">
        <v>1378</v>
      </c>
      <c r="J132" s="739">
        <v>43474</v>
      </c>
      <c r="K132" s="739">
        <v>45834</v>
      </c>
      <c r="L132" s="732">
        <f t="shared" si="2"/>
        <v>6.5</v>
      </c>
      <c r="M132" s="756" t="s">
        <v>1373</v>
      </c>
      <c r="N132" s="756" t="s">
        <v>1517</v>
      </c>
      <c r="O132" s="756" t="s">
        <v>1139</v>
      </c>
      <c r="P132" s="756" t="s">
        <v>1375</v>
      </c>
      <c r="Q132" s="1777"/>
      <c r="R132" s="744"/>
    </row>
    <row r="133" spans="1:18">
      <c r="A133" s="1773">
        <v>27</v>
      </c>
      <c r="B133" s="1324" t="s">
        <v>1531</v>
      </c>
      <c r="C133" s="1324" t="s">
        <v>426</v>
      </c>
      <c r="D133" s="1327" t="s">
        <v>427</v>
      </c>
      <c r="E133" s="1324" t="s">
        <v>924</v>
      </c>
      <c r="F133" s="1327" t="s">
        <v>14</v>
      </c>
      <c r="G133" s="1327" t="s">
        <v>186</v>
      </c>
      <c r="H133" s="1327" t="s">
        <v>1371</v>
      </c>
      <c r="I133" s="1327" t="s">
        <v>1378</v>
      </c>
      <c r="J133" s="738">
        <v>45209</v>
      </c>
      <c r="K133" s="738">
        <v>45855</v>
      </c>
      <c r="L133" s="732">
        <f t="shared" si="2"/>
        <v>1.8</v>
      </c>
      <c r="M133" s="756" t="s">
        <v>1373</v>
      </c>
      <c r="N133" s="1327" t="s">
        <v>1517</v>
      </c>
      <c r="O133" s="756" t="s">
        <v>1143</v>
      </c>
      <c r="P133" s="756" t="s">
        <v>1375</v>
      </c>
      <c r="Q133" s="1760"/>
      <c r="R133" s="743"/>
    </row>
    <row r="134" spans="1:18">
      <c r="A134" s="1773">
        <v>28</v>
      </c>
      <c r="B134" s="1324" t="s">
        <v>1532</v>
      </c>
      <c r="C134" s="1324" t="s">
        <v>1533</v>
      </c>
      <c r="D134" s="1327" t="s">
        <v>474</v>
      </c>
      <c r="E134" s="1324" t="s">
        <v>924</v>
      </c>
      <c r="F134" s="1327" t="s">
        <v>15</v>
      </c>
      <c r="G134" s="1327" t="s">
        <v>186</v>
      </c>
      <c r="H134" s="1327" t="s">
        <v>1371</v>
      </c>
      <c r="I134" s="1327" t="s">
        <v>1378</v>
      </c>
      <c r="J134" s="738">
        <v>41978</v>
      </c>
      <c r="K134" s="738">
        <v>45848</v>
      </c>
      <c r="L134" s="732">
        <f t="shared" si="2"/>
        <v>10.6</v>
      </c>
      <c r="M134" s="756" t="s">
        <v>1373</v>
      </c>
      <c r="N134" s="1327" t="s">
        <v>1517</v>
      </c>
      <c r="O134" s="756" t="s">
        <v>1139</v>
      </c>
      <c r="P134" s="756" t="s">
        <v>1375</v>
      </c>
      <c r="Q134" s="1760"/>
      <c r="R134" s="743"/>
    </row>
    <row r="135" spans="1:18">
      <c r="A135" s="1773">
        <v>29</v>
      </c>
      <c r="B135" s="1324" t="s">
        <v>487</v>
      </c>
      <c r="C135" s="1324" t="s">
        <v>473</v>
      </c>
      <c r="D135" s="1327" t="s">
        <v>474</v>
      </c>
      <c r="E135" s="1324" t="s">
        <v>924</v>
      </c>
      <c r="F135" s="1327" t="s">
        <v>15</v>
      </c>
      <c r="G135" s="1327" t="s">
        <v>186</v>
      </c>
      <c r="H135" s="1327" t="s">
        <v>1371</v>
      </c>
      <c r="I135" s="1327" t="s">
        <v>1378</v>
      </c>
      <c r="J135" s="738">
        <v>45831</v>
      </c>
      <c r="K135" s="738">
        <v>45855</v>
      </c>
      <c r="L135" s="732">
        <f t="shared" si="2"/>
        <v>0.1</v>
      </c>
      <c r="M135" s="756" t="s">
        <v>1373</v>
      </c>
      <c r="N135" s="1327" t="s">
        <v>1517</v>
      </c>
      <c r="O135" s="756" t="s">
        <v>1143</v>
      </c>
      <c r="P135" s="756" t="s">
        <v>1375</v>
      </c>
      <c r="Q135" s="1760"/>
      <c r="R135" s="743"/>
    </row>
    <row r="136" spans="1:18">
      <c r="A136" s="1773">
        <v>30</v>
      </c>
      <c r="B136" s="1324" t="s">
        <v>1534</v>
      </c>
      <c r="C136" s="1324" t="s">
        <v>505</v>
      </c>
      <c r="D136" s="1327" t="s">
        <v>808</v>
      </c>
      <c r="E136" s="1324" t="s">
        <v>924</v>
      </c>
      <c r="F136" s="1327" t="s">
        <v>14</v>
      </c>
      <c r="G136" s="1327" t="s">
        <v>186</v>
      </c>
      <c r="H136" s="1327" t="s">
        <v>1371</v>
      </c>
      <c r="I136" s="1327" t="s">
        <v>1378</v>
      </c>
      <c r="J136" s="745">
        <v>44571</v>
      </c>
      <c r="K136" s="738">
        <v>45869</v>
      </c>
      <c r="L136" s="732">
        <f t="shared" si="2"/>
        <v>3.6</v>
      </c>
      <c r="M136" s="756" t="s">
        <v>1373</v>
      </c>
      <c r="N136" s="1327" t="s">
        <v>1517</v>
      </c>
      <c r="O136" s="756" t="s">
        <v>1139</v>
      </c>
      <c r="P136" s="756" t="s">
        <v>1375</v>
      </c>
      <c r="Q136" s="1760"/>
      <c r="R136" s="743"/>
    </row>
    <row r="137" spans="1:18">
      <c r="A137" s="1773">
        <v>31</v>
      </c>
      <c r="B137" s="1324" t="s">
        <v>1535</v>
      </c>
      <c r="C137" s="1324" t="s">
        <v>437</v>
      </c>
      <c r="D137" s="1327" t="s">
        <v>427</v>
      </c>
      <c r="E137" s="1324" t="s">
        <v>924</v>
      </c>
      <c r="F137" s="1327" t="s">
        <v>15</v>
      </c>
      <c r="G137" s="1327" t="s">
        <v>186</v>
      </c>
      <c r="H137" s="1327" t="s">
        <v>1371</v>
      </c>
      <c r="I137" s="1327" t="s">
        <v>1378</v>
      </c>
      <c r="J137" s="745">
        <v>44755</v>
      </c>
      <c r="K137" s="738">
        <v>45886</v>
      </c>
      <c r="L137" s="732">
        <f t="shared" si="2"/>
        <v>3.1</v>
      </c>
      <c r="M137" s="756" t="s">
        <v>1373</v>
      </c>
      <c r="N137" s="1327" t="s">
        <v>1517</v>
      </c>
      <c r="O137" s="756" t="s">
        <v>1143</v>
      </c>
      <c r="P137" s="756" t="s">
        <v>1375</v>
      </c>
      <c r="Q137" s="1760"/>
      <c r="R137" s="743"/>
    </row>
    <row r="138" spans="1:18">
      <c r="A138" s="1773">
        <v>32</v>
      </c>
      <c r="B138" s="1324" t="s">
        <v>1536</v>
      </c>
      <c r="C138" s="1324" t="s">
        <v>437</v>
      </c>
      <c r="D138" s="1327" t="s">
        <v>427</v>
      </c>
      <c r="E138" s="1324" t="s">
        <v>924</v>
      </c>
      <c r="F138" s="1327" t="s">
        <v>14</v>
      </c>
      <c r="G138" s="1327" t="s">
        <v>186</v>
      </c>
      <c r="H138" s="1327" t="s">
        <v>1371</v>
      </c>
      <c r="I138" s="1327" t="s">
        <v>1378</v>
      </c>
      <c r="J138" s="746">
        <v>43759</v>
      </c>
      <c r="K138" s="738">
        <v>45899</v>
      </c>
      <c r="L138" s="732">
        <f t="shared" si="2"/>
        <v>5.8999999999999995</v>
      </c>
      <c r="M138" s="756" t="s">
        <v>1373</v>
      </c>
      <c r="N138" s="1327" t="s">
        <v>1517</v>
      </c>
      <c r="O138" s="756" t="s">
        <v>1139</v>
      </c>
      <c r="P138" s="756" t="s">
        <v>1375</v>
      </c>
      <c r="Q138" s="1760"/>
      <c r="R138" s="743"/>
    </row>
    <row r="139" spans="1:18">
      <c r="A139" s="1773">
        <v>33</v>
      </c>
      <c r="B139" s="1326" t="s">
        <v>512</v>
      </c>
      <c r="C139" s="1324" t="s">
        <v>437</v>
      </c>
      <c r="D139" s="1327" t="s">
        <v>427</v>
      </c>
      <c r="E139" s="1324" t="s">
        <v>924</v>
      </c>
      <c r="F139" s="1327" t="s">
        <v>14</v>
      </c>
      <c r="G139" s="1327" t="s">
        <v>186</v>
      </c>
      <c r="H139" s="1327" t="s">
        <v>1371</v>
      </c>
      <c r="I139" s="1327" t="s">
        <v>1378</v>
      </c>
      <c r="J139" s="745">
        <v>43598</v>
      </c>
      <c r="K139" s="738">
        <v>45889</v>
      </c>
      <c r="L139" s="732">
        <f t="shared" si="2"/>
        <v>6.3</v>
      </c>
      <c r="M139" s="756" t="s">
        <v>1373</v>
      </c>
      <c r="N139" s="1327" t="s">
        <v>1517</v>
      </c>
      <c r="O139" s="756" t="s">
        <v>1139</v>
      </c>
      <c r="P139" s="756" t="s">
        <v>1375</v>
      </c>
      <c r="Q139" s="1760"/>
      <c r="R139" s="743"/>
    </row>
    <row r="140" spans="1:18">
      <c r="A140" s="1773">
        <v>34</v>
      </c>
      <c r="B140" s="1326" t="s">
        <v>514</v>
      </c>
      <c r="C140" s="1324" t="s">
        <v>437</v>
      </c>
      <c r="D140" s="1327" t="s">
        <v>427</v>
      </c>
      <c r="E140" s="1324" t="s">
        <v>924</v>
      </c>
      <c r="F140" s="1327" t="s">
        <v>14</v>
      </c>
      <c r="G140" s="1327" t="s">
        <v>186</v>
      </c>
      <c r="H140" s="1327" t="s">
        <v>1371</v>
      </c>
      <c r="I140" s="1327" t="s">
        <v>1378</v>
      </c>
      <c r="J140" s="745">
        <v>44949</v>
      </c>
      <c r="K140" s="738">
        <v>45890</v>
      </c>
      <c r="L140" s="732">
        <f t="shared" si="2"/>
        <v>2.6</v>
      </c>
      <c r="M140" s="756" t="s">
        <v>1373</v>
      </c>
      <c r="N140" s="1327" t="s">
        <v>1517</v>
      </c>
      <c r="O140" s="756" t="s">
        <v>1143</v>
      </c>
      <c r="P140" s="756" t="s">
        <v>1375</v>
      </c>
      <c r="Q140" s="1760"/>
      <c r="R140" s="743"/>
    </row>
    <row r="141" spans="1:18">
      <c r="A141" s="1773">
        <v>35</v>
      </c>
      <c r="B141" s="1326" t="s">
        <v>1537</v>
      </c>
      <c r="C141" s="1324" t="s">
        <v>1538</v>
      </c>
      <c r="D141" s="1327" t="s">
        <v>427</v>
      </c>
      <c r="E141" s="1324" t="s">
        <v>924</v>
      </c>
      <c r="F141" s="1327" t="s">
        <v>15</v>
      </c>
      <c r="G141" s="1327" t="s">
        <v>216</v>
      </c>
      <c r="H141" s="1327" t="s">
        <v>1371</v>
      </c>
      <c r="I141" s="1327" t="s">
        <v>1378</v>
      </c>
      <c r="J141" s="745">
        <v>41442</v>
      </c>
      <c r="K141" s="738">
        <v>45883</v>
      </c>
      <c r="L141" s="732">
        <f t="shared" si="2"/>
        <v>12.2</v>
      </c>
      <c r="M141" s="756" t="s">
        <v>1373</v>
      </c>
      <c r="N141" s="1327" t="s">
        <v>1517</v>
      </c>
      <c r="O141" s="756" t="s">
        <v>1139</v>
      </c>
      <c r="P141" s="756" t="s">
        <v>1375</v>
      </c>
      <c r="Q141" s="1760"/>
      <c r="R141" s="743"/>
    </row>
    <row r="142" spans="1:18">
      <c r="A142" s="1773">
        <v>36</v>
      </c>
      <c r="B142" s="1326" t="s">
        <v>492</v>
      </c>
      <c r="C142" s="1324" t="s">
        <v>420</v>
      </c>
      <c r="D142" s="1327" t="s">
        <v>421</v>
      </c>
      <c r="E142" s="1324" t="s">
        <v>924</v>
      </c>
      <c r="F142" s="1327" t="s">
        <v>15</v>
      </c>
      <c r="G142" s="1327" t="s">
        <v>186</v>
      </c>
      <c r="H142" s="1327" t="s">
        <v>1371</v>
      </c>
      <c r="I142" s="1327" t="s">
        <v>1378</v>
      </c>
      <c r="J142" s="745">
        <v>45695</v>
      </c>
      <c r="K142" s="738">
        <v>45879</v>
      </c>
      <c r="L142" s="732">
        <f t="shared" si="2"/>
        <v>0.6</v>
      </c>
      <c r="M142" s="756" t="s">
        <v>1373</v>
      </c>
      <c r="N142" s="1327" t="s">
        <v>1517</v>
      </c>
      <c r="O142" s="756" t="s">
        <v>1143</v>
      </c>
      <c r="P142" s="756" t="s">
        <v>1375</v>
      </c>
      <c r="Q142" s="1760"/>
      <c r="R142" s="743"/>
    </row>
    <row r="143" spans="1:18">
      <c r="A143" s="1773">
        <v>37</v>
      </c>
      <c r="B143" s="1326" t="s">
        <v>464</v>
      </c>
      <c r="C143" s="1324" t="s">
        <v>420</v>
      </c>
      <c r="D143" s="1327" t="s">
        <v>421</v>
      </c>
      <c r="E143" s="1324" t="s">
        <v>924</v>
      </c>
      <c r="F143" s="1327" t="s">
        <v>15</v>
      </c>
      <c r="G143" s="1327" t="s">
        <v>186</v>
      </c>
      <c r="H143" s="1327" t="s">
        <v>1371</v>
      </c>
      <c r="I143" s="1327" t="s">
        <v>1378</v>
      </c>
      <c r="J143" s="745">
        <v>45798</v>
      </c>
      <c r="K143" s="738">
        <v>45872</v>
      </c>
      <c r="L143" s="732">
        <f t="shared" si="2"/>
        <v>0.2</v>
      </c>
      <c r="M143" s="756" t="s">
        <v>1373</v>
      </c>
      <c r="N143" s="1327" t="s">
        <v>1517</v>
      </c>
      <c r="O143" s="756" t="s">
        <v>1143</v>
      </c>
      <c r="P143" s="756" t="s">
        <v>1375</v>
      </c>
      <c r="Q143" s="1760"/>
      <c r="R143" s="743"/>
    </row>
    <row r="144" spans="1:18">
      <c r="A144" s="1773">
        <v>38</v>
      </c>
      <c r="B144" s="1326" t="s">
        <v>1539</v>
      </c>
      <c r="C144" s="1324" t="s">
        <v>951</v>
      </c>
      <c r="D144" s="1327" t="s">
        <v>421</v>
      </c>
      <c r="E144" s="1324" t="s">
        <v>924</v>
      </c>
      <c r="F144" s="1327" t="s">
        <v>15</v>
      </c>
      <c r="G144" s="1327" t="s">
        <v>186</v>
      </c>
      <c r="H144" s="1327" t="s">
        <v>1371</v>
      </c>
      <c r="I144" s="1327" t="s">
        <v>1378</v>
      </c>
      <c r="J144" s="745">
        <v>44658</v>
      </c>
      <c r="K144" s="738">
        <v>45897</v>
      </c>
      <c r="L144" s="732">
        <f t="shared" si="2"/>
        <v>3.4</v>
      </c>
      <c r="M144" s="756" t="s">
        <v>1373</v>
      </c>
      <c r="N144" s="1327" t="s">
        <v>1517</v>
      </c>
      <c r="O144" s="756" t="s">
        <v>1139</v>
      </c>
      <c r="P144" s="756" t="s">
        <v>1375</v>
      </c>
      <c r="Q144" s="1760"/>
      <c r="R144" s="743"/>
    </row>
    <row r="145" spans="1:18">
      <c r="A145" s="1773">
        <v>39</v>
      </c>
      <c r="B145" s="1326" t="s">
        <v>1540</v>
      </c>
      <c r="C145" s="1324" t="s">
        <v>1541</v>
      </c>
      <c r="D145" s="1327" t="s">
        <v>474</v>
      </c>
      <c r="E145" s="1324" t="s">
        <v>924</v>
      </c>
      <c r="F145" s="1327" t="s">
        <v>15</v>
      </c>
      <c r="G145" s="1327" t="s">
        <v>216</v>
      </c>
      <c r="H145" s="1327" t="s">
        <v>1371</v>
      </c>
      <c r="I145" s="1327" t="s">
        <v>1378</v>
      </c>
      <c r="J145" s="745">
        <v>45495</v>
      </c>
      <c r="K145" s="738">
        <v>45915</v>
      </c>
      <c r="L145" s="732">
        <f t="shared" si="2"/>
        <v>1.2000000000000002</v>
      </c>
      <c r="M145" s="756" t="s">
        <v>1373</v>
      </c>
      <c r="N145" s="1327" t="s">
        <v>1517</v>
      </c>
      <c r="O145" s="756" t="s">
        <v>1143</v>
      </c>
      <c r="P145" s="756" t="s">
        <v>1375</v>
      </c>
      <c r="Q145" s="1760"/>
      <c r="R145" s="743"/>
    </row>
    <row r="146" spans="1:18">
      <c r="A146" s="1773">
        <v>40</v>
      </c>
      <c r="B146" s="1326" t="s">
        <v>495</v>
      </c>
      <c r="C146" s="1324" t="s">
        <v>1542</v>
      </c>
      <c r="D146" s="1327" t="s">
        <v>242</v>
      </c>
      <c r="E146" s="1324" t="s">
        <v>924</v>
      </c>
      <c r="F146" s="1327" t="s">
        <v>14</v>
      </c>
      <c r="G146" s="1327" t="s">
        <v>186</v>
      </c>
      <c r="H146" s="1327" t="s">
        <v>1371</v>
      </c>
      <c r="I146" s="1327" t="s">
        <v>1378</v>
      </c>
      <c r="J146" s="745">
        <v>45664</v>
      </c>
      <c r="K146" s="738">
        <v>45913</v>
      </c>
      <c r="L146" s="732">
        <f t="shared" si="2"/>
        <v>0.7</v>
      </c>
      <c r="M146" s="756" t="s">
        <v>1373</v>
      </c>
      <c r="N146" s="1327" t="s">
        <v>1517</v>
      </c>
      <c r="O146" s="756" t="s">
        <v>1143</v>
      </c>
      <c r="P146" s="756" t="s">
        <v>1375</v>
      </c>
      <c r="Q146" s="1760"/>
      <c r="R146" s="743"/>
    </row>
    <row r="147" spans="1:18">
      <c r="A147" s="1773">
        <v>41</v>
      </c>
      <c r="B147" s="1326" t="s">
        <v>1543</v>
      </c>
      <c r="C147" s="1324" t="s">
        <v>470</v>
      </c>
      <c r="D147" s="1327" t="s">
        <v>421</v>
      </c>
      <c r="E147" s="1324" t="s">
        <v>924</v>
      </c>
      <c r="F147" s="1327" t="s">
        <v>15</v>
      </c>
      <c r="G147" s="1327" t="s">
        <v>186</v>
      </c>
      <c r="H147" s="1327" t="s">
        <v>1371</v>
      </c>
      <c r="I147" s="1327" t="s">
        <v>1378</v>
      </c>
      <c r="J147" s="745">
        <v>41848</v>
      </c>
      <c r="K147" s="738">
        <v>45919</v>
      </c>
      <c r="L147" s="732">
        <f t="shared" si="2"/>
        <v>11.2</v>
      </c>
      <c r="M147" s="756" t="s">
        <v>1435</v>
      </c>
      <c r="N147" s="1327" t="s">
        <v>1544</v>
      </c>
      <c r="O147" s="756" t="s">
        <v>1143</v>
      </c>
      <c r="P147" s="756" t="s">
        <v>1386</v>
      </c>
      <c r="Q147" s="1760"/>
      <c r="R147" s="743"/>
    </row>
    <row r="148" spans="1:18">
      <c r="A148" s="1773">
        <v>42</v>
      </c>
      <c r="B148" s="198" t="s">
        <v>1545</v>
      </c>
      <c r="C148" s="1324" t="s">
        <v>437</v>
      </c>
      <c r="D148" s="1327" t="s">
        <v>427</v>
      </c>
      <c r="E148" s="1324" t="s">
        <v>924</v>
      </c>
      <c r="F148" s="1327" t="s">
        <v>15</v>
      </c>
      <c r="G148" s="1327" t="s">
        <v>186</v>
      </c>
      <c r="H148" s="1327" t="s">
        <v>1371</v>
      </c>
      <c r="I148" s="1327" t="s">
        <v>1378</v>
      </c>
      <c r="J148" s="745">
        <v>45734</v>
      </c>
      <c r="K148" s="738">
        <v>45940</v>
      </c>
      <c r="L148" s="732">
        <f t="shared" si="2"/>
        <v>0.6</v>
      </c>
      <c r="M148" s="756" t="s">
        <v>1435</v>
      </c>
      <c r="N148" s="1327" t="s">
        <v>1524</v>
      </c>
      <c r="O148" s="756" t="s">
        <v>1143</v>
      </c>
      <c r="P148" s="756" t="s">
        <v>1386</v>
      </c>
      <c r="Q148" s="1760"/>
      <c r="R148" s="743"/>
    </row>
    <row r="149" spans="1:18">
      <c r="A149" s="1773">
        <v>43</v>
      </c>
      <c r="B149" s="192" t="s">
        <v>1546</v>
      </c>
      <c r="C149" s="1324" t="s">
        <v>1542</v>
      </c>
      <c r="D149" s="1327" t="s">
        <v>242</v>
      </c>
      <c r="E149" s="1324" t="s">
        <v>924</v>
      </c>
      <c r="F149" s="1327" t="s">
        <v>14</v>
      </c>
      <c r="G149" s="1327" t="s">
        <v>186</v>
      </c>
      <c r="H149" s="1327" t="s">
        <v>1371</v>
      </c>
      <c r="I149" s="1327" t="s">
        <v>1378</v>
      </c>
      <c r="J149" s="738">
        <v>45839</v>
      </c>
      <c r="K149" s="738">
        <v>45961</v>
      </c>
      <c r="L149" s="732">
        <f t="shared" si="2"/>
        <v>0.4</v>
      </c>
      <c r="M149" s="756" t="s">
        <v>1373</v>
      </c>
      <c r="N149" s="1327" t="s">
        <v>1517</v>
      </c>
      <c r="O149" s="756" t="s">
        <v>1143</v>
      </c>
      <c r="P149" s="756" t="s">
        <v>1375</v>
      </c>
      <c r="Q149" s="1760"/>
      <c r="R149" s="743"/>
    </row>
    <row r="150" spans="1:18">
      <c r="A150" s="1773">
        <v>44</v>
      </c>
      <c r="B150" s="211" t="s">
        <v>1547</v>
      </c>
      <c r="C150" s="1324" t="s">
        <v>420</v>
      </c>
      <c r="D150" s="1327" t="s">
        <v>421</v>
      </c>
      <c r="E150" s="1324" t="s">
        <v>924</v>
      </c>
      <c r="F150" s="1327" t="s">
        <v>15</v>
      </c>
      <c r="G150" s="1327" t="s">
        <v>186</v>
      </c>
      <c r="H150" s="1327" t="s">
        <v>1371</v>
      </c>
      <c r="I150" s="1327" t="s">
        <v>1378</v>
      </c>
      <c r="J150" s="738">
        <v>45936</v>
      </c>
      <c r="K150" s="738">
        <v>46022</v>
      </c>
      <c r="L150" s="732">
        <f t="shared" si="2"/>
        <v>0.30000000000000004</v>
      </c>
      <c r="M150" s="756" t="s">
        <v>1373</v>
      </c>
      <c r="N150" s="1327" t="s">
        <v>1517</v>
      </c>
      <c r="O150" s="756" t="s">
        <v>1143</v>
      </c>
      <c r="P150" s="756" t="s">
        <v>1375</v>
      </c>
      <c r="Q150" s="1760"/>
      <c r="R150" s="743"/>
    </row>
    <row r="151" spans="1:18">
      <c r="A151" s="1778"/>
      <c r="B151" s="198"/>
      <c r="C151" s="198"/>
      <c r="D151" s="1324"/>
      <c r="E151" s="1324"/>
      <c r="F151" s="1779"/>
      <c r="G151" s="1779"/>
      <c r="H151" s="1327"/>
      <c r="I151" s="1327"/>
      <c r="J151" s="1780"/>
      <c r="K151" s="1780"/>
      <c r="L151" s="756"/>
      <c r="M151" s="756"/>
      <c r="N151" s="756"/>
      <c r="O151" s="1779"/>
      <c r="P151" s="756"/>
      <c r="Q151" s="1759"/>
      <c r="R151" s="156"/>
    </row>
    <row r="152" spans="1:18">
      <c r="A152" s="1769" t="s">
        <v>1548</v>
      </c>
      <c r="B152" s="1258"/>
      <c r="C152" s="1258"/>
      <c r="D152" s="1258"/>
      <c r="E152" s="1258"/>
      <c r="F152" s="1258"/>
      <c r="G152" s="1258"/>
      <c r="H152" s="1258"/>
      <c r="I152" s="1258"/>
      <c r="J152" s="1258"/>
      <c r="K152" s="1258"/>
      <c r="L152" s="1258"/>
      <c r="M152" s="1258"/>
      <c r="N152" s="1258"/>
      <c r="O152" s="1258"/>
      <c r="P152" s="1258"/>
      <c r="Q152" s="1770"/>
      <c r="R152" s="1771"/>
    </row>
    <row r="153" spans="1:18">
      <c r="A153" s="1327" t="s">
        <v>1378</v>
      </c>
      <c r="B153" s="747" t="s">
        <v>1355</v>
      </c>
      <c r="C153" s="747" t="s">
        <v>1356</v>
      </c>
      <c r="D153" s="747" t="s">
        <v>172</v>
      </c>
      <c r="E153" s="747" t="s">
        <v>1357</v>
      </c>
      <c r="F153" s="747" t="s">
        <v>780</v>
      </c>
      <c r="G153" s="747" t="s">
        <v>1358</v>
      </c>
      <c r="H153" s="747" t="s">
        <v>1359</v>
      </c>
      <c r="I153" s="747" t="s">
        <v>1360</v>
      </c>
      <c r="J153" s="748" t="s">
        <v>1361</v>
      </c>
      <c r="K153" s="749" t="s">
        <v>1362</v>
      </c>
      <c r="L153" s="747" t="s">
        <v>1363</v>
      </c>
      <c r="M153" s="747" t="s">
        <v>1364</v>
      </c>
      <c r="N153" s="747" t="s">
        <v>1365</v>
      </c>
      <c r="O153" s="747" t="s">
        <v>1499</v>
      </c>
      <c r="P153" s="747" t="s">
        <v>1367</v>
      </c>
      <c r="Q153" s="750" t="s">
        <v>1368</v>
      </c>
      <c r="R153" s="1749"/>
    </row>
    <row r="154" spans="1:18">
      <c r="A154" s="1773">
        <v>1</v>
      </c>
      <c r="B154" s="1324" t="s">
        <v>1549</v>
      </c>
      <c r="C154" s="1324" t="s">
        <v>340</v>
      </c>
      <c r="D154" s="1327" t="s">
        <v>183</v>
      </c>
      <c r="E154" s="1324" t="s">
        <v>1550</v>
      </c>
      <c r="F154" s="1327" t="s">
        <v>14</v>
      </c>
      <c r="G154" s="1327" t="s">
        <v>186</v>
      </c>
      <c r="H154" s="1327" t="s">
        <v>1371</v>
      </c>
      <c r="I154" s="1327" t="s">
        <v>1378</v>
      </c>
      <c r="J154" s="1751">
        <v>43922</v>
      </c>
      <c r="K154" s="1751">
        <v>45659</v>
      </c>
      <c r="L154" s="756">
        <f t="shared" ref="L154:L189" si="3">ROUNDUP(YEARFRAC(J154,K154,0),1)</f>
        <v>4.8</v>
      </c>
      <c r="M154" s="756" t="s">
        <v>1490</v>
      </c>
      <c r="N154" s="1356" t="s">
        <v>1490</v>
      </c>
      <c r="O154" s="756" t="s">
        <v>1139</v>
      </c>
      <c r="P154" s="756" t="s">
        <v>1386</v>
      </c>
      <c r="Q154" s="1781"/>
      <c r="R154" s="1782"/>
    </row>
    <row r="155" spans="1:18">
      <c r="A155" s="1773">
        <v>2</v>
      </c>
      <c r="B155" s="1324" t="s">
        <v>630</v>
      </c>
      <c r="C155" s="1324" t="s">
        <v>1551</v>
      </c>
      <c r="D155" s="1327" t="s">
        <v>183</v>
      </c>
      <c r="E155" s="1324" t="s">
        <v>877</v>
      </c>
      <c r="F155" s="1327" t="s">
        <v>14</v>
      </c>
      <c r="G155" s="1327" t="s">
        <v>186</v>
      </c>
      <c r="H155" s="1327" t="s">
        <v>1371</v>
      </c>
      <c r="I155" s="1327" t="s">
        <v>1378</v>
      </c>
      <c r="J155" s="1751">
        <v>45474</v>
      </c>
      <c r="K155" s="1751">
        <v>45675</v>
      </c>
      <c r="L155" s="756">
        <f t="shared" si="3"/>
        <v>0.6</v>
      </c>
      <c r="M155" s="756" t="s">
        <v>1373</v>
      </c>
      <c r="N155" s="1356" t="s">
        <v>1552</v>
      </c>
      <c r="O155" s="756" t="s">
        <v>1143</v>
      </c>
      <c r="P155" s="756" t="s">
        <v>1375</v>
      </c>
      <c r="Q155" s="1781"/>
      <c r="R155" s="1782"/>
    </row>
    <row r="156" spans="1:18">
      <c r="A156" s="1773">
        <v>3</v>
      </c>
      <c r="B156" s="1324" t="s">
        <v>1553</v>
      </c>
      <c r="C156" s="1324" t="s">
        <v>604</v>
      </c>
      <c r="D156" s="1327" t="s">
        <v>269</v>
      </c>
      <c r="E156" s="1324" t="s">
        <v>269</v>
      </c>
      <c r="F156" s="1327" t="s">
        <v>15</v>
      </c>
      <c r="G156" s="1327" t="s">
        <v>186</v>
      </c>
      <c r="H156" s="1327" t="s">
        <v>1371</v>
      </c>
      <c r="I156" s="1327" t="s">
        <v>1378</v>
      </c>
      <c r="J156" s="1751">
        <v>45627</v>
      </c>
      <c r="K156" s="1751">
        <v>45687</v>
      </c>
      <c r="L156" s="756">
        <f t="shared" si="3"/>
        <v>0.2</v>
      </c>
      <c r="M156" s="756" t="s">
        <v>1373</v>
      </c>
      <c r="N156" s="1356" t="s">
        <v>1552</v>
      </c>
      <c r="O156" s="756" t="s">
        <v>1143</v>
      </c>
      <c r="P156" s="756" t="s">
        <v>1375</v>
      </c>
      <c r="Q156" s="1781"/>
      <c r="R156" s="1782"/>
    </row>
    <row r="157" spans="1:18">
      <c r="A157" s="1773">
        <v>4</v>
      </c>
      <c r="B157" s="1324" t="s">
        <v>1554</v>
      </c>
      <c r="C157" s="1324" t="s">
        <v>1555</v>
      </c>
      <c r="D157" s="1327" t="s">
        <v>183</v>
      </c>
      <c r="E157" s="1324" t="s">
        <v>1556</v>
      </c>
      <c r="F157" s="1327" t="s">
        <v>15</v>
      </c>
      <c r="G157" s="1327" t="s">
        <v>186</v>
      </c>
      <c r="H157" s="1327" t="s">
        <v>1371</v>
      </c>
      <c r="I157" s="1327" t="s">
        <v>1378</v>
      </c>
      <c r="J157" s="1751">
        <v>44652</v>
      </c>
      <c r="K157" s="1751">
        <v>45688</v>
      </c>
      <c r="L157" s="756">
        <f t="shared" si="3"/>
        <v>2.9</v>
      </c>
      <c r="M157" s="756" t="s">
        <v>1373</v>
      </c>
      <c r="N157" s="1356" t="s">
        <v>1557</v>
      </c>
      <c r="O157" s="756" t="s">
        <v>1143</v>
      </c>
      <c r="P157" s="756" t="s">
        <v>1375</v>
      </c>
      <c r="Q157" s="1781"/>
      <c r="R157" s="1782"/>
    </row>
    <row r="158" spans="1:18">
      <c r="A158" s="1773">
        <v>5</v>
      </c>
      <c r="B158" s="1324" t="s">
        <v>1558</v>
      </c>
      <c r="C158" s="1324" t="s">
        <v>237</v>
      </c>
      <c r="D158" s="1327" t="s">
        <v>183</v>
      </c>
      <c r="E158" s="1324" t="s">
        <v>1559</v>
      </c>
      <c r="F158" s="1327" t="s">
        <v>15</v>
      </c>
      <c r="G158" s="1327" t="s">
        <v>216</v>
      </c>
      <c r="H158" s="1327" t="s">
        <v>1371</v>
      </c>
      <c r="I158" s="1327" t="s">
        <v>1378</v>
      </c>
      <c r="J158" s="1755">
        <v>42758</v>
      </c>
      <c r="K158" s="1755">
        <v>45700</v>
      </c>
      <c r="L158" s="756">
        <f t="shared" si="3"/>
        <v>8.1</v>
      </c>
      <c r="M158" s="756" t="s">
        <v>1435</v>
      </c>
      <c r="N158" s="1356" t="s">
        <v>1560</v>
      </c>
      <c r="O158" s="756" t="s">
        <v>1143</v>
      </c>
      <c r="P158" s="756" t="s">
        <v>1386</v>
      </c>
      <c r="Q158" s="1781" t="s">
        <v>27</v>
      </c>
      <c r="R158" s="1782"/>
    </row>
    <row r="159" spans="1:18">
      <c r="A159" s="1773">
        <v>6</v>
      </c>
      <c r="B159" s="1324" t="s">
        <v>1561</v>
      </c>
      <c r="C159" s="1324" t="s">
        <v>1562</v>
      </c>
      <c r="D159" s="1327" t="s">
        <v>932</v>
      </c>
      <c r="E159" s="1324" t="s">
        <v>1125</v>
      </c>
      <c r="F159" s="1327" t="s">
        <v>15</v>
      </c>
      <c r="G159" s="1327" t="s">
        <v>186</v>
      </c>
      <c r="H159" s="1327" t="s">
        <v>1371</v>
      </c>
      <c r="I159" s="1327" t="s">
        <v>1378</v>
      </c>
      <c r="J159" s="1755">
        <v>43773</v>
      </c>
      <c r="K159" s="1755">
        <v>45701</v>
      </c>
      <c r="L159" s="756">
        <f t="shared" si="3"/>
        <v>5.3</v>
      </c>
      <c r="M159" s="756" t="s">
        <v>1373</v>
      </c>
      <c r="N159" s="1356" t="s">
        <v>1552</v>
      </c>
      <c r="O159" s="756" t="s">
        <v>1143</v>
      </c>
      <c r="P159" s="756" t="s">
        <v>1375</v>
      </c>
      <c r="Q159" s="1781">
        <v>1048.55</v>
      </c>
      <c r="R159" s="1782"/>
    </row>
    <row r="160" spans="1:18">
      <c r="A160" s="1773">
        <v>7</v>
      </c>
      <c r="B160" s="1324" t="s">
        <v>590</v>
      </c>
      <c r="C160" s="1324" t="s">
        <v>568</v>
      </c>
      <c r="D160" s="1327" t="s">
        <v>183</v>
      </c>
      <c r="E160" s="1324" t="s">
        <v>889</v>
      </c>
      <c r="F160" s="1327" t="s">
        <v>14</v>
      </c>
      <c r="G160" s="1327" t="s">
        <v>186</v>
      </c>
      <c r="H160" s="1327" t="s">
        <v>1371</v>
      </c>
      <c r="I160" s="1327" t="s">
        <v>1378</v>
      </c>
      <c r="J160" s="1755">
        <v>44494</v>
      </c>
      <c r="K160" s="1755">
        <v>45709</v>
      </c>
      <c r="L160" s="756">
        <f t="shared" si="3"/>
        <v>3.4</v>
      </c>
      <c r="M160" s="756" t="s">
        <v>1373</v>
      </c>
      <c r="N160" s="1356" t="s">
        <v>1379</v>
      </c>
      <c r="O160" s="756" t="s">
        <v>1139</v>
      </c>
      <c r="P160" s="756" t="s">
        <v>1375</v>
      </c>
      <c r="Q160" s="1781">
        <v>277.66000000000003</v>
      </c>
      <c r="R160" s="1782"/>
    </row>
    <row r="161" spans="1:18">
      <c r="A161" s="1773">
        <v>8</v>
      </c>
      <c r="B161" s="1324" t="s">
        <v>600</v>
      </c>
      <c r="C161" s="1324" t="s">
        <v>340</v>
      </c>
      <c r="D161" s="1327" t="s">
        <v>183</v>
      </c>
      <c r="E161" s="1324" t="s">
        <v>1031</v>
      </c>
      <c r="F161" s="1327" t="s">
        <v>14</v>
      </c>
      <c r="G161" s="1327" t="s">
        <v>186</v>
      </c>
      <c r="H161" s="1327" t="s">
        <v>1371</v>
      </c>
      <c r="I161" s="1327" t="s">
        <v>1378</v>
      </c>
      <c r="J161" s="1755">
        <v>45446</v>
      </c>
      <c r="K161" s="1755">
        <v>45716</v>
      </c>
      <c r="L161" s="756">
        <f t="shared" si="3"/>
        <v>0.79999999999999993</v>
      </c>
      <c r="M161" s="756" t="s">
        <v>1373</v>
      </c>
      <c r="N161" s="1356" t="s">
        <v>1563</v>
      </c>
      <c r="O161" s="756" t="s">
        <v>1143</v>
      </c>
      <c r="P161" s="756" t="s">
        <v>1375</v>
      </c>
      <c r="Q161" s="1781">
        <v>223.3</v>
      </c>
      <c r="R161" s="1782"/>
    </row>
    <row r="162" spans="1:18">
      <c r="A162" s="1773">
        <v>9</v>
      </c>
      <c r="B162" s="1324" t="s">
        <v>1564</v>
      </c>
      <c r="C162" s="1324" t="s">
        <v>568</v>
      </c>
      <c r="D162" s="1327" t="s">
        <v>183</v>
      </c>
      <c r="E162" s="1324" t="s">
        <v>896</v>
      </c>
      <c r="F162" s="1327" t="s">
        <v>14</v>
      </c>
      <c r="G162" s="1327" t="s">
        <v>186</v>
      </c>
      <c r="H162" s="1327" t="s">
        <v>1371</v>
      </c>
      <c r="I162" s="1327" t="s">
        <v>1378</v>
      </c>
      <c r="J162" s="1755">
        <v>44621</v>
      </c>
      <c r="K162" s="1755">
        <v>45716</v>
      </c>
      <c r="L162" s="756">
        <f t="shared" si="3"/>
        <v>3</v>
      </c>
      <c r="M162" s="756" t="s">
        <v>1373</v>
      </c>
      <c r="N162" s="1356" t="s">
        <v>1379</v>
      </c>
      <c r="O162" s="756" t="s">
        <v>1139</v>
      </c>
      <c r="P162" s="756" t="s">
        <v>1375</v>
      </c>
      <c r="Q162" s="1781">
        <v>263.75</v>
      </c>
      <c r="R162" s="1782"/>
    </row>
    <row r="163" spans="1:18">
      <c r="A163" s="1773">
        <v>10</v>
      </c>
      <c r="B163" s="1324" t="s">
        <v>602</v>
      </c>
      <c r="C163" s="1324" t="s">
        <v>340</v>
      </c>
      <c r="D163" s="1327" t="s">
        <v>183</v>
      </c>
      <c r="E163" s="1324" t="s">
        <v>1550</v>
      </c>
      <c r="F163" s="1327" t="s">
        <v>14</v>
      </c>
      <c r="G163" s="1327" t="s">
        <v>186</v>
      </c>
      <c r="H163" s="1327" t="s">
        <v>1371</v>
      </c>
      <c r="I163" s="1327" t="s">
        <v>1378</v>
      </c>
      <c r="J163" s="1755">
        <v>45538</v>
      </c>
      <c r="K163" s="1755">
        <v>45718</v>
      </c>
      <c r="L163" s="756">
        <f t="shared" si="3"/>
        <v>0.5</v>
      </c>
      <c r="M163" s="756" t="s">
        <v>1435</v>
      </c>
      <c r="N163" s="1356" t="s">
        <v>1563</v>
      </c>
      <c r="O163" s="756" t="s">
        <v>1143</v>
      </c>
      <c r="P163" s="756" t="s">
        <v>1375</v>
      </c>
      <c r="Q163" s="1781">
        <v>287.36</v>
      </c>
      <c r="R163" s="1782"/>
    </row>
    <row r="164" spans="1:18">
      <c r="A164" s="1773">
        <v>11</v>
      </c>
      <c r="B164" s="1324" t="s">
        <v>1565</v>
      </c>
      <c r="C164" s="1324" t="s">
        <v>251</v>
      </c>
      <c r="D164" s="1327" t="s">
        <v>242</v>
      </c>
      <c r="E164" s="1324" t="s">
        <v>858</v>
      </c>
      <c r="F164" s="1327" t="s">
        <v>15</v>
      </c>
      <c r="G164" s="1327" t="s">
        <v>186</v>
      </c>
      <c r="H164" s="1327" t="s">
        <v>1371</v>
      </c>
      <c r="I164" s="1327" t="s">
        <v>1378</v>
      </c>
      <c r="J164" s="1755">
        <v>45615</v>
      </c>
      <c r="K164" s="1755">
        <v>45730</v>
      </c>
      <c r="L164" s="756">
        <f t="shared" si="3"/>
        <v>0.4</v>
      </c>
      <c r="M164" s="756" t="s">
        <v>1435</v>
      </c>
      <c r="N164" s="1356" t="s">
        <v>1524</v>
      </c>
      <c r="O164" s="756" t="s">
        <v>1143</v>
      </c>
      <c r="P164" s="756" t="s">
        <v>1386</v>
      </c>
      <c r="Q164" s="1781">
        <v>198.92</v>
      </c>
      <c r="R164" s="1782"/>
    </row>
    <row r="165" spans="1:18">
      <c r="A165" s="1773">
        <v>12</v>
      </c>
      <c r="B165" s="1324" t="s">
        <v>1566</v>
      </c>
      <c r="C165" s="1324" t="s">
        <v>251</v>
      </c>
      <c r="D165" s="1327" t="s">
        <v>242</v>
      </c>
      <c r="E165" s="1324" t="s">
        <v>858</v>
      </c>
      <c r="F165" s="1327" t="s">
        <v>15</v>
      </c>
      <c r="G165" s="1327" t="s">
        <v>186</v>
      </c>
      <c r="H165" s="1327" t="s">
        <v>1371</v>
      </c>
      <c r="I165" s="1327" t="s">
        <v>1378</v>
      </c>
      <c r="J165" s="1755">
        <v>44501</v>
      </c>
      <c r="K165" s="1755">
        <v>45733</v>
      </c>
      <c r="L165" s="756">
        <f t="shared" si="3"/>
        <v>3.4</v>
      </c>
      <c r="M165" s="756" t="s">
        <v>1435</v>
      </c>
      <c r="N165" s="1356" t="s">
        <v>1560</v>
      </c>
      <c r="O165" s="756" t="s">
        <v>1143</v>
      </c>
      <c r="P165" s="756" t="s">
        <v>1386</v>
      </c>
      <c r="Q165" s="1781">
        <v>350.82</v>
      </c>
      <c r="R165" s="1782"/>
    </row>
    <row r="166" spans="1:18">
      <c r="A166" s="1773">
        <v>13</v>
      </c>
      <c r="B166" s="1324" t="s">
        <v>1567</v>
      </c>
      <c r="C166" s="1324" t="s">
        <v>1568</v>
      </c>
      <c r="D166" s="1327" t="s">
        <v>242</v>
      </c>
      <c r="E166" s="1324" t="s">
        <v>858</v>
      </c>
      <c r="F166" s="1327" t="s">
        <v>15</v>
      </c>
      <c r="G166" s="1327" t="s">
        <v>186</v>
      </c>
      <c r="H166" s="1327" t="s">
        <v>1371</v>
      </c>
      <c r="I166" s="1327" t="s">
        <v>1378</v>
      </c>
      <c r="J166" s="1755">
        <v>43162</v>
      </c>
      <c r="K166" s="1755">
        <v>45742</v>
      </c>
      <c r="L166" s="756">
        <f t="shared" si="3"/>
        <v>7.1</v>
      </c>
      <c r="M166" s="756" t="s">
        <v>1373</v>
      </c>
      <c r="N166" s="1356" t="s">
        <v>1379</v>
      </c>
      <c r="O166" s="756" t="s">
        <v>1139</v>
      </c>
      <c r="P166" s="756" t="s">
        <v>1375</v>
      </c>
      <c r="Q166" s="1781">
        <v>843.27</v>
      </c>
      <c r="R166" s="1782"/>
    </row>
    <row r="167" spans="1:18">
      <c r="A167" s="1773">
        <v>14</v>
      </c>
      <c r="B167" s="1324" t="s">
        <v>1569</v>
      </c>
      <c r="C167" s="1324" t="s">
        <v>1570</v>
      </c>
      <c r="D167" s="1327" t="s">
        <v>183</v>
      </c>
      <c r="E167" s="1324" t="s">
        <v>1031</v>
      </c>
      <c r="F167" s="1327" t="s">
        <v>15</v>
      </c>
      <c r="G167" s="1327" t="s">
        <v>186</v>
      </c>
      <c r="H167" s="1327" t="s">
        <v>1371</v>
      </c>
      <c r="I167" s="1327" t="s">
        <v>1378</v>
      </c>
      <c r="J167" s="1755">
        <v>45586</v>
      </c>
      <c r="K167" s="1755">
        <v>45744</v>
      </c>
      <c r="L167" s="756">
        <f t="shared" si="3"/>
        <v>0.5</v>
      </c>
      <c r="M167" s="756" t="s">
        <v>1373</v>
      </c>
      <c r="N167" s="1356" t="s">
        <v>1379</v>
      </c>
      <c r="O167" s="756" t="s">
        <v>1143</v>
      </c>
      <c r="P167" s="756" t="s">
        <v>1375</v>
      </c>
      <c r="Q167" s="1781">
        <v>989.18</v>
      </c>
      <c r="R167" s="1782"/>
    </row>
    <row r="168" spans="1:18">
      <c r="A168" s="1773">
        <v>15</v>
      </c>
      <c r="B168" s="1356" t="s">
        <v>1571</v>
      </c>
      <c r="C168" s="1356" t="s">
        <v>340</v>
      </c>
      <c r="D168" s="1327" t="s">
        <v>183</v>
      </c>
      <c r="E168" s="1356" t="s">
        <v>873</v>
      </c>
      <c r="F168" s="1327" t="s">
        <v>15</v>
      </c>
      <c r="G168" s="1327" t="s">
        <v>186</v>
      </c>
      <c r="H168" s="1327" t="s">
        <v>1371</v>
      </c>
      <c r="I168" s="1327" t="s">
        <v>1378</v>
      </c>
      <c r="J168" s="1755">
        <v>44200</v>
      </c>
      <c r="K168" s="1755">
        <v>45747</v>
      </c>
      <c r="L168" s="756">
        <f t="shared" si="3"/>
        <v>4.3</v>
      </c>
      <c r="M168" s="756" t="s">
        <v>1396</v>
      </c>
      <c r="N168" s="1356" t="s">
        <v>1572</v>
      </c>
      <c r="O168" s="756" t="s">
        <v>1143</v>
      </c>
      <c r="P168" s="756" t="s">
        <v>1386</v>
      </c>
      <c r="Q168" s="1781">
        <v>1057.06</v>
      </c>
      <c r="R168" s="1782"/>
    </row>
    <row r="169" spans="1:18">
      <c r="A169" s="1773">
        <v>16</v>
      </c>
      <c r="B169" s="1324" t="s">
        <v>1573</v>
      </c>
      <c r="C169" s="1324" t="s">
        <v>1574</v>
      </c>
      <c r="D169" s="1327" t="s">
        <v>183</v>
      </c>
      <c r="E169" s="1324" t="s">
        <v>1575</v>
      </c>
      <c r="F169" s="1327" t="s">
        <v>15</v>
      </c>
      <c r="G169" s="1327" t="s">
        <v>318</v>
      </c>
      <c r="H169" s="1327" t="s">
        <v>1371</v>
      </c>
      <c r="I169" s="1327" t="s">
        <v>1372</v>
      </c>
      <c r="J169" s="1755">
        <v>43374</v>
      </c>
      <c r="K169" s="1755">
        <v>45747</v>
      </c>
      <c r="L169" s="756">
        <f t="shared" si="3"/>
        <v>6.5</v>
      </c>
      <c r="M169" s="756" t="s">
        <v>1396</v>
      </c>
      <c r="N169" s="1324" t="s">
        <v>1572</v>
      </c>
      <c r="O169" s="756" t="s">
        <v>1143</v>
      </c>
      <c r="P169" s="756" t="s">
        <v>1386</v>
      </c>
      <c r="Q169" s="1774">
        <v>75130.28</v>
      </c>
      <c r="R169" s="742"/>
    </row>
    <row r="170" spans="1:18">
      <c r="A170" s="1773">
        <v>17</v>
      </c>
      <c r="B170" s="1324" t="s">
        <v>1576</v>
      </c>
      <c r="C170" s="1324" t="s">
        <v>1577</v>
      </c>
      <c r="D170" s="1327" t="s">
        <v>242</v>
      </c>
      <c r="E170" s="1324" t="s">
        <v>1033</v>
      </c>
      <c r="F170" s="1327" t="s">
        <v>15</v>
      </c>
      <c r="G170" s="1327" t="s">
        <v>186</v>
      </c>
      <c r="H170" s="1327" t="s">
        <v>1371</v>
      </c>
      <c r="I170" s="1327" t="s">
        <v>1378</v>
      </c>
      <c r="J170" s="1751">
        <v>44260</v>
      </c>
      <c r="K170" s="1751">
        <v>45747</v>
      </c>
      <c r="L170" s="756">
        <f t="shared" si="3"/>
        <v>4.0999999999999996</v>
      </c>
      <c r="M170" s="756" t="s">
        <v>1396</v>
      </c>
      <c r="N170" s="1324" t="s">
        <v>1572</v>
      </c>
      <c r="O170" s="756" t="s">
        <v>1143</v>
      </c>
      <c r="P170" s="756" t="s">
        <v>1386</v>
      </c>
      <c r="Q170" s="1781">
        <v>1630.52</v>
      </c>
      <c r="R170" s="1782"/>
    </row>
    <row r="171" spans="1:18">
      <c r="A171" s="1773">
        <v>18</v>
      </c>
      <c r="B171" s="1324" t="s">
        <v>1578</v>
      </c>
      <c r="C171" s="1324" t="s">
        <v>1579</v>
      </c>
      <c r="D171" s="1327" t="s">
        <v>242</v>
      </c>
      <c r="E171" s="1324" t="s">
        <v>1580</v>
      </c>
      <c r="F171" s="1327" t="s">
        <v>15</v>
      </c>
      <c r="G171" s="1327" t="s">
        <v>186</v>
      </c>
      <c r="H171" s="1327" t="s">
        <v>1371</v>
      </c>
      <c r="I171" s="1327" t="s">
        <v>1378</v>
      </c>
      <c r="J171" s="1751">
        <v>44652</v>
      </c>
      <c r="K171" s="1751">
        <v>45747</v>
      </c>
      <c r="L171" s="756">
        <f t="shared" si="3"/>
        <v>3</v>
      </c>
      <c r="M171" s="756" t="s">
        <v>1396</v>
      </c>
      <c r="N171" s="1324" t="s">
        <v>1572</v>
      </c>
      <c r="O171" s="756" t="s">
        <v>1143</v>
      </c>
      <c r="P171" s="756" t="s">
        <v>1386</v>
      </c>
      <c r="Q171" s="1774">
        <v>852.69</v>
      </c>
      <c r="R171" s="742"/>
    </row>
    <row r="172" spans="1:18">
      <c r="A172" s="1773">
        <v>19</v>
      </c>
      <c r="B172" s="1324" t="s">
        <v>1581</v>
      </c>
      <c r="C172" s="1324" t="s">
        <v>1582</v>
      </c>
      <c r="D172" s="1327" t="s">
        <v>394</v>
      </c>
      <c r="E172" s="1324" t="s">
        <v>394</v>
      </c>
      <c r="F172" s="1327" t="s">
        <v>15</v>
      </c>
      <c r="G172" s="1327" t="s">
        <v>186</v>
      </c>
      <c r="H172" s="1327" t="s">
        <v>1371</v>
      </c>
      <c r="I172" s="1327" t="s">
        <v>1378</v>
      </c>
      <c r="J172" s="1751">
        <v>44287</v>
      </c>
      <c r="K172" s="1751">
        <v>45747</v>
      </c>
      <c r="L172" s="756">
        <f t="shared" si="3"/>
        <v>4</v>
      </c>
      <c r="M172" s="756" t="s">
        <v>1396</v>
      </c>
      <c r="N172" s="1324" t="s">
        <v>1572</v>
      </c>
      <c r="O172" s="756" t="s">
        <v>1143</v>
      </c>
      <c r="P172" s="756" t="s">
        <v>1386</v>
      </c>
      <c r="Q172" s="1774">
        <v>6183.02</v>
      </c>
      <c r="R172" s="742"/>
    </row>
    <row r="173" spans="1:18">
      <c r="A173" s="1773">
        <v>20</v>
      </c>
      <c r="B173" s="1324" t="s">
        <v>1583</v>
      </c>
      <c r="C173" s="1324" t="s">
        <v>182</v>
      </c>
      <c r="D173" s="1327" t="s">
        <v>183</v>
      </c>
      <c r="E173" s="1324" t="s">
        <v>873</v>
      </c>
      <c r="F173" s="1327" t="s">
        <v>15</v>
      </c>
      <c r="G173" s="1327" t="s">
        <v>186</v>
      </c>
      <c r="H173" s="1327" t="s">
        <v>1371</v>
      </c>
      <c r="I173" s="1327" t="s">
        <v>1378</v>
      </c>
      <c r="J173" s="1751">
        <v>45390</v>
      </c>
      <c r="K173" s="1751">
        <v>45754</v>
      </c>
      <c r="L173" s="756">
        <f t="shared" si="3"/>
        <v>1</v>
      </c>
      <c r="M173" s="756" t="s">
        <v>1584</v>
      </c>
      <c r="N173" s="1324" t="s">
        <v>1585</v>
      </c>
      <c r="O173" s="756" t="s">
        <v>1143</v>
      </c>
      <c r="P173" s="756" t="s">
        <v>1386</v>
      </c>
      <c r="Q173" s="1774"/>
      <c r="R173" s="742"/>
    </row>
    <row r="174" spans="1:18">
      <c r="A174" s="1773">
        <v>21</v>
      </c>
      <c r="B174" s="1324" t="s">
        <v>621</v>
      </c>
      <c r="C174" s="1324" t="s">
        <v>251</v>
      </c>
      <c r="D174" s="1327" t="s">
        <v>183</v>
      </c>
      <c r="E174" s="1324" t="s">
        <v>1031</v>
      </c>
      <c r="F174" s="1327" t="s">
        <v>15</v>
      </c>
      <c r="G174" s="1327" t="s">
        <v>186</v>
      </c>
      <c r="H174" s="1327" t="s">
        <v>1371</v>
      </c>
      <c r="I174" s="1327" t="s">
        <v>1378</v>
      </c>
      <c r="J174" s="1751">
        <v>43405</v>
      </c>
      <c r="K174" s="1751">
        <v>45777</v>
      </c>
      <c r="L174" s="756">
        <f t="shared" si="3"/>
        <v>6.5</v>
      </c>
      <c r="M174" s="756" t="s">
        <v>1373</v>
      </c>
      <c r="N174" s="1324" t="s">
        <v>1585</v>
      </c>
      <c r="O174" s="756" t="s">
        <v>1143</v>
      </c>
      <c r="P174" s="756" t="s">
        <v>1375</v>
      </c>
      <c r="Q174" s="1774"/>
      <c r="R174" s="742"/>
    </row>
    <row r="175" spans="1:18">
      <c r="A175" s="1773">
        <v>22</v>
      </c>
      <c r="B175" s="1324" t="s">
        <v>628</v>
      </c>
      <c r="C175" s="1324" t="s">
        <v>182</v>
      </c>
      <c r="D175" s="1327" t="s">
        <v>183</v>
      </c>
      <c r="E175" s="1324" t="s">
        <v>873</v>
      </c>
      <c r="F175" s="1327" t="s">
        <v>14</v>
      </c>
      <c r="G175" s="1327" t="s">
        <v>186</v>
      </c>
      <c r="H175" s="1327" t="s">
        <v>1371</v>
      </c>
      <c r="I175" s="1327" t="s">
        <v>1378</v>
      </c>
      <c r="J175" s="1751">
        <v>45601</v>
      </c>
      <c r="K175" s="1751">
        <v>45777</v>
      </c>
      <c r="L175" s="756">
        <f t="shared" si="3"/>
        <v>0.5</v>
      </c>
      <c r="M175" s="756" t="s">
        <v>1435</v>
      </c>
      <c r="N175" s="1324" t="s">
        <v>1563</v>
      </c>
      <c r="O175" s="756" t="s">
        <v>1143</v>
      </c>
      <c r="P175" s="756" t="s">
        <v>1386</v>
      </c>
      <c r="Q175" s="1774"/>
      <c r="R175" s="742"/>
    </row>
    <row r="176" spans="1:18">
      <c r="A176" s="1773">
        <v>23</v>
      </c>
      <c r="B176" s="198" t="s">
        <v>1586</v>
      </c>
      <c r="C176" s="198" t="s">
        <v>878</v>
      </c>
      <c r="D176" s="1327" t="s">
        <v>183</v>
      </c>
      <c r="E176" s="1324" t="s">
        <v>1550</v>
      </c>
      <c r="F176" s="1327" t="s">
        <v>14</v>
      </c>
      <c r="G176" s="1327" t="s">
        <v>216</v>
      </c>
      <c r="H176" s="1327" t="s">
        <v>1371</v>
      </c>
      <c r="I176" s="1327" t="s">
        <v>1378</v>
      </c>
      <c r="J176" s="1751">
        <v>44774</v>
      </c>
      <c r="K176" s="1751">
        <v>45777</v>
      </c>
      <c r="L176" s="756">
        <f t="shared" si="3"/>
        <v>2.8000000000000003</v>
      </c>
      <c r="M176" s="756" t="s">
        <v>1435</v>
      </c>
      <c r="N176" s="1324" t="s">
        <v>1587</v>
      </c>
      <c r="O176" s="756" t="s">
        <v>1143</v>
      </c>
      <c r="P176" s="756" t="s">
        <v>1386</v>
      </c>
      <c r="Q176" s="1774"/>
      <c r="R176" s="742"/>
    </row>
    <row r="177" spans="1:18">
      <c r="A177" s="1773">
        <v>24</v>
      </c>
      <c r="B177" s="198" t="s">
        <v>1588</v>
      </c>
      <c r="C177" s="198" t="s">
        <v>340</v>
      </c>
      <c r="D177" s="1327" t="s">
        <v>183</v>
      </c>
      <c r="E177" s="1324" t="s">
        <v>1589</v>
      </c>
      <c r="F177" s="1327" t="s">
        <v>15</v>
      </c>
      <c r="G177" s="1327" t="s">
        <v>186</v>
      </c>
      <c r="H177" s="1327" t="s">
        <v>1371</v>
      </c>
      <c r="I177" s="1327" t="s">
        <v>1378</v>
      </c>
      <c r="J177" s="1751">
        <v>45590</v>
      </c>
      <c r="K177" s="1751">
        <v>45777</v>
      </c>
      <c r="L177" s="756">
        <f t="shared" si="3"/>
        <v>0.6</v>
      </c>
      <c r="M177" s="756" t="s">
        <v>1388</v>
      </c>
      <c r="N177" s="1324" t="s">
        <v>1524</v>
      </c>
      <c r="O177" s="756" t="s">
        <v>1143</v>
      </c>
      <c r="P177" s="756" t="s">
        <v>1386</v>
      </c>
      <c r="Q177" s="1774"/>
      <c r="R177" s="742"/>
    </row>
    <row r="178" spans="1:18">
      <c r="A178" s="1773">
        <v>25</v>
      </c>
      <c r="B178" s="198" t="s">
        <v>1590</v>
      </c>
      <c r="C178" s="198" t="s">
        <v>340</v>
      </c>
      <c r="D178" s="1327" t="s">
        <v>183</v>
      </c>
      <c r="E178" s="1324" t="s">
        <v>877</v>
      </c>
      <c r="F178" s="1327" t="s">
        <v>14</v>
      </c>
      <c r="G178" s="1327" t="s">
        <v>186</v>
      </c>
      <c r="H178" s="1327" t="s">
        <v>1371</v>
      </c>
      <c r="I178" s="1327" t="s">
        <v>1378</v>
      </c>
      <c r="J178" s="1751">
        <v>43696</v>
      </c>
      <c r="K178" s="1751">
        <v>45783</v>
      </c>
      <c r="L178" s="756">
        <f t="shared" si="3"/>
        <v>5.8</v>
      </c>
      <c r="M178" s="756" t="s">
        <v>1396</v>
      </c>
      <c r="N178" s="1324" t="s">
        <v>1572</v>
      </c>
      <c r="O178" s="756" t="s">
        <v>1139</v>
      </c>
      <c r="P178" s="756" t="s">
        <v>1386</v>
      </c>
      <c r="Q178" s="1774"/>
      <c r="R178" s="742"/>
    </row>
    <row r="179" spans="1:18">
      <c r="A179" s="1773">
        <v>26</v>
      </c>
      <c r="B179" s="198" t="s">
        <v>644</v>
      </c>
      <c r="C179" s="198" t="s">
        <v>251</v>
      </c>
      <c r="D179" s="1327" t="s">
        <v>242</v>
      </c>
      <c r="E179" s="1324" t="s">
        <v>1033</v>
      </c>
      <c r="F179" s="1327" t="s">
        <v>15</v>
      </c>
      <c r="G179" s="1327" t="s">
        <v>186</v>
      </c>
      <c r="H179" s="1327" t="s">
        <v>1371</v>
      </c>
      <c r="I179" s="1327" t="s">
        <v>1378</v>
      </c>
      <c r="J179" s="1751">
        <v>44327</v>
      </c>
      <c r="K179" s="1751">
        <v>45787</v>
      </c>
      <c r="L179" s="756">
        <f t="shared" si="3"/>
        <v>4</v>
      </c>
      <c r="M179" s="756" t="s">
        <v>1373</v>
      </c>
      <c r="N179" s="1324" t="s">
        <v>1585</v>
      </c>
      <c r="O179" s="756" t="s">
        <v>1143</v>
      </c>
      <c r="P179" s="756" t="s">
        <v>1375</v>
      </c>
      <c r="Q179" s="1774"/>
      <c r="R179" s="742"/>
    </row>
    <row r="180" spans="1:18">
      <c r="A180" s="1773">
        <v>27</v>
      </c>
      <c r="B180" s="198" t="s">
        <v>642</v>
      </c>
      <c r="C180" s="198" t="s">
        <v>564</v>
      </c>
      <c r="D180" s="1327" t="s">
        <v>242</v>
      </c>
      <c r="E180" s="1324" t="s">
        <v>858</v>
      </c>
      <c r="F180" s="1327" t="s">
        <v>14</v>
      </c>
      <c r="G180" s="1327" t="s">
        <v>186</v>
      </c>
      <c r="H180" s="1327" t="s">
        <v>1371</v>
      </c>
      <c r="I180" s="1327" t="s">
        <v>1378</v>
      </c>
      <c r="J180" s="1751">
        <v>42394</v>
      </c>
      <c r="K180" s="1751">
        <v>45792</v>
      </c>
      <c r="L180" s="756">
        <f t="shared" si="3"/>
        <v>9.4</v>
      </c>
      <c r="M180" s="756" t="s">
        <v>1435</v>
      </c>
      <c r="N180" s="1324" t="s">
        <v>1591</v>
      </c>
      <c r="O180" s="756" t="s">
        <v>1143</v>
      </c>
      <c r="P180" s="756" t="s">
        <v>1386</v>
      </c>
      <c r="Q180" s="1774"/>
      <c r="R180" s="742"/>
    </row>
    <row r="181" spans="1:18">
      <c r="A181" s="1773">
        <v>28</v>
      </c>
      <c r="B181" s="198" t="s">
        <v>635</v>
      </c>
      <c r="C181" s="198" t="s">
        <v>340</v>
      </c>
      <c r="D181" s="1327" t="s">
        <v>183</v>
      </c>
      <c r="E181" s="1324" t="s">
        <v>873</v>
      </c>
      <c r="F181" s="1327" t="s">
        <v>14</v>
      </c>
      <c r="G181" s="1327" t="s">
        <v>186</v>
      </c>
      <c r="H181" s="1327" t="s">
        <v>1371</v>
      </c>
      <c r="I181" s="1327" t="s">
        <v>1378</v>
      </c>
      <c r="J181" s="1751">
        <v>45601</v>
      </c>
      <c r="K181" s="1751">
        <v>45806</v>
      </c>
      <c r="L181" s="756">
        <f t="shared" si="3"/>
        <v>0.6</v>
      </c>
      <c r="M181" s="756" t="s">
        <v>1373</v>
      </c>
      <c r="N181" s="1324" t="s">
        <v>1379</v>
      </c>
      <c r="O181" s="756" t="s">
        <v>1143</v>
      </c>
      <c r="P181" s="756" t="s">
        <v>1375</v>
      </c>
      <c r="Q181" s="1774"/>
      <c r="R181" s="742"/>
    </row>
    <row r="182" spans="1:18">
      <c r="A182" s="1773">
        <v>29</v>
      </c>
      <c r="B182" s="198" t="s">
        <v>626</v>
      </c>
      <c r="C182" s="1324" t="s">
        <v>182</v>
      </c>
      <c r="D182" s="1327" t="s">
        <v>183</v>
      </c>
      <c r="E182" s="1324" t="s">
        <v>873</v>
      </c>
      <c r="F182" s="198" t="s">
        <v>14</v>
      </c>
      <c r="G182" s="1327" t="s">
        <v>186</v>
      </c>
      <c r="H182" s="1327" t="s">
        <v>1371</v>
      </c>
      <c r="I182" s="1327" t="s">
        <v>1378</v>
      </c>
      <c r="J182" s="1751">
        <v>44813</v>
      </c>
      <c r="K182" s="1751">
        <v>45808</v>
      </c>
      <c r="L182" s="756">
        <f t="shared" si="3"/>
        <v>2.8000000000000003</v>
      </c>
      <c r="M182" s="198" t="s">
        <v>1373</v>
      </c>
      <c r="N182" s="1324" t="s">
        <v>1592</v>
      </c>
      <c r="O182" s="756" t="s">
        <v>1143</v>
      </c>
      <c r="P182" s="198" t="s">
        <v>1375</v>
      </c>
      <c r="Q182" s="1774"/>
      <c r="R182" s="742"/>
    </row>
    <row r="183" spans="1:18">
      <c r="A183" s="1773">
        <v>30</v>
      </c>
      <c r="B183" s="198" t="s">
        <v>1593</v>
      </c>
      <c r="C183" s="1324" t="s">
        <v>1594</v>
      </c>
      <c r="D183" s="1327" t="s">
        <v>242</v>
      </c>
      <c r="E183" s="1324" t="s">
        <v>858</v>
      </c>
      <c r="F183" s="198" t="s">
        <v>15</v>
      </c>
      <c r="G183" s="1327" t="s">
        <v>186</v>
      </c>
      <c r="H183" s="1327" t="s">
        <v>1371</v>
      </c>
      <c r="I183" s="1327" t="s">
        <v>1378</v>
      </c>
      <c r="J183" s="1751">
        <v>43405</v>
      </c>
      <c r="K183" s="1751">
        <v>45808</v>
      </c>
      <c r="L183" s="756">
        <f t="shared" si="3"/>
        <v>6.6</v>
      </c>
      <c r="M183" s="198" t="s">
        <v>1595</v>
      </c>
      <c r="N183" s="1324" t="s">
        <v>1585</v>
      </c>
      <c r="O183" s="756" t="s">
        <v>1143</v>
      </c>
      <c r="P183" s="198" t="s">
        <v>1386</v>
      </c>
      <c r="Q183" s="1774"/>
      <c r="R183" s="742"/>
    </row>
    <row r="184" spans="1:18">
      <c r="A184" s="1773">
        <v>31</v>
      </c>
      <c r="B184" s="198" t="s">
        <v>683</v>
      </c>
      <c r="C184" s="1324" t="s">
        <v>340</v>
      </c>
      <c r="D184" s="1327" t="s">
        <v>183</v>
      </c>
      <c r="E184" s="1324" t="s">
        <v>892</v>
      </c>
      <c r="F184" s="198" t="s">
        <v>14</v>
      </c>
      <c r="G184" s="1327" t="s">
        <v>186</v>
      </c>
      <c r="H184" s="1327" t="s">
        <v>1371</v>
      </c>
      <c r="I184" s="1327" t="s">
        <v>1378</v>
      </c>
      <c r="J184" s="1751">
        <v>44764</v>
      </c>
      <c r="K184" s="1751">
        <v>45838</v>
      </c>
      <c r="L184" s="756">
        <f t="shared" si="3"/>
        <v>3</v>
      </c>
      <c r="M184" s="198" t="s">
        <v>1435</v>
      </c>
      <c r="N184" s="1324" t="s">
        <v>1585</v>
      </c>
      <c r="O184" s="756" t="s">
        <v>1143</v>
      </c>
      <c r="P184" s="198" t="s">
        <v>1386</v>
      </c>
      <c r="Q184" s="1774"/>
      <c r="R184" s="742"/>
    </row>
    <row r="185" spans="1:18">
      <c r="A185" s="1773">
        <v>33</v>
      </c>
      <c r="B185" s="198" t="s">
        <v>668</v>
      </c>
      <c r="C185" s="1324" t="s">
        <v>564</v>
      </c>
      <c r="D185" s="1327" t="s">
        <v>242</v>
      </c>
      <c r="E185" s="1324" t="s">
        <v>858</v>
      </c>
      <c r="F185" s="198" t="s">
        <v>15</v>
      </c>
      <c r="G185" s="1327" t="s">
        <v>186</v>
      </c>
      <c r="H185" s="1327" t="s">
        <v>1371</v>
      </c>
      <c r="I185" s="1327" t="s">
        <v>1378</v>
      </c>
      <c r="J185" s="1751">
        <v>43162</v>
      </c>
      <c r="K185" s="1751">
        <v>45832</v>
      </c>
      <c r="L185" s="756">
        <f t="shared" si="3"/>
        <v>7.3999999999999995</v>
      </c>
      <c r="M185" s="198" t="s">
        <v>1435</v>
      </c>
      <c r="N185" s="1324" t="s">
        <v>1596</v>
      </c>
      <c r="O185" s="756" t="s">
        <v>1143</v>
      </c>
      <c r="P185" s="198" t="s">
        <v>1386</v>
      </c>
      <c r="Q185" s="1774"/>
      <c r="R185" s="742"/>
    </row>
    <row r="186" spans="1:18">
      <c r="A186" s="1773">
        <v>34</v>
      </c>
      <c r="B186" s="198" t="s">
        <v>1597</v>
      </c>
      <c r="C186" s="1324" t="s">
        <v>564</v>
      </c>
      <c r="D186" s="1327" t="s">
        <v>242</v>
      </c>
      <c r="E186" s="1324" t="s">
        <v>858</v>
      </c>
      <c r="F186" s="198" t="s">
        <v>15</v>
      </c>
      <c r="G186" s="1327" t="s">
        <v>186</v>
      </c>
      <c r="H186" s="1327" t="s">
        <v>1371</v>
      </c>
      <c r="I186" s="1327" t="s">
        <v>1378</v>
      </c>
      <c r="J186" s="1751">
        <v>43486</v>
      </c>
      <c r="K186" s="1751">
        <v>45832</v>
      </c>
      <c r="L186" s="756">
        <f t="shared" si="3"/>
        <v>6.5</v>
      </c>
      <c r="M186" s="198" t="s">
        <v>1435</v>
      </c>
      <c r="N186" s="1324" t="s">
        <v>1596</v>
      </c>
      <c r="O186" s="756" t="s">
        <v>1143</v>
      </c>
      <c r="P186" s="198" t="s">
        <v>1386</v>
      </c>
      <c r="Q186" s="1774"/>
      <c r="R186" s="742"/>
    </row>
    <row r="187" spans="1:18">
      <c r="A187" s="1773">
        <v>35</v>
      </c>
      <c r="B187" s="211" t="s">
        <v>664</v>
      </c>
      <c r="C187" s="1356" t="s">
        <v>564</v>
      </c>
      <c r="D187" s="756" t="s">
        <v>242</v>
      </c>
      <c r="E187" s="1356" t="s">
        <v>858</v>
      </c>
      <c r="F187" s="211" t="s">
        <v>15</v>
      </c>
      <c r="G187" s="756" t="s">
        <v>186</v>
      </c>
      <c r="H187" s="756" t="s">
        <v>1371</v>
      </c>
      <c r="I187" s="756" t="s">
        <v>1378</v>
      </c>
      <c r="J187" s="1755">
        <v>43486</v>
      </c>
      <c r="K187" s="1755">
        <v>45832</v>
      </c>
      <c r="L187" s="732">
        <f t="shared" si="3"/>
        <v>6.5</v>
      </c>
      <c r="M187" s="211" t="s">
        <v>1435</v>
      </c>
      <c r="N187" s="1356" t="s">
        <v>1596</v>
      </c>
      <c r="O187" s="756" t="s">
        <v>1143</v>
      </c>
      <c r="P187" s="211" t="s">
        <v>1386</v>
      </c>
      <c r="Q187" s="1781"/>
      <c r="R187" s="751"/>
    </row>
    <row r="188" spans="1:18">
      <c r="A188" s="1773">
        <v>36</v>
      </c>
      <c r="B188" s="1356" t="s">
        <v>650</v>
      </c>
      <c r="C188" s="1356" t="s">
        <v>1598</v>
      </c>
      <c r="D188" s="756" t="s">
        <v>183</v>
      </c>
      <c r="E188" s="211" t="s">
        <v>1559</v>
      </c>
      <c r="F188" s="756" t="s">
        <v>14</v>
      </c>
      <c r="G188" s="756" t="s">
        <v>216</v>
      </c>
      <c r="H188" s="756" t="s">
        <v>1371</v>
      </c>
      <c r="I188" s="756" t="s">
        <v>1378</v>
      </c>
      <c r="J188" s="1755">
        <v>45154</v>
      </c>
      <c r="K188" s="1755">
        <v>45838</v>
      </c>
      <c r="L188" s="732">
        <f t="shared" si="3"/>
        <v>1.9000000000000001</v>
      </c>
      <c r="M188" s="756" t="s">
        <v>1435</v>
      </c>
      <c r="N188" s="1356" t="s">
        <v>1599</v>
      </c>
      <c r="O188" s="756" t="s">
        <v>1143</v>
      </c>
      <c r="P188" s="756" t="s">
        <v>1386</v>
      </c>
      <c r="Q188" s="1781"/>
      <c r="R188" s="751"/>
    </row>
    <row r="189" spans="1:18">
      <c r="A189" s="1773">
        <v>37</v>
      </c>
      <c r="B189" s="1356" t="s">
        <v>652</v>
      </c>
      <c r="C189" s="1356" t="s">
        <v>251</v>
      </c>
      <c r="D189" s="756" t="s">
        <v>183</v>
      </c>
      <c r="E189" s="211" t="s">
        <v>892</v>
      </c>
      <c r="F189" s="756" t="s">
        <v>15</v>
      </c>
      <c r="G189" s="756" t="s">
        <v>186</v>
      </c>
      <c r="H189" s="756" t="s">
        <v>1371</v>
      </c>
      <c r="I189" s="756" t="s">
        <v>1378</v>
      </c>
      <c r="J189" s="1755">
        <v>45000</v>
      </c>
      <c r="K189" s="1755">
        <v>45838</v>
      </c>
      <c r="L189" s="732">
        <f t="shared" si="3"/>
        <v>2.3000000000000003</v>
      </c>
      <c r="M189" s="756" t="s">
        <v>1435</v>
      </c>
      <c r="N189" s="1356" t="s">
        <v>1600</v>
      </c>
      <c r="O189" s="756" t="s">
        <v>1143</v>
      </c>
      <c r="P189" s="756" t="s">
        <v>1386</v>
      </c>
      <c r="Q189" s="1781"/>
      <c r="R189" s="751"/>
    </row>
    <row r="190" spans="1:18">
      <c r="A190" s="1773">
        <v>38</v>
      </c>
      <c r="B190" s="1324" t="s">
        <v>577</v>
      </c>
      <c r="C190" s="1324" t="s">
        <v>340</v>
      </c>
      <c r="D190" s="1327" t="s">
        <v>183</v>
      </c>
      <c r="E190" s="211" t="s">
        <v>1559</v>
      </c>
      <c r="F190" s="1327" t="s">
        <v>15</v>
      </c>
      <c r="G190" s="1327" t="s">
        <v>186</v>
      </c>
      <c r="H190" s="1327" t="s">
        <v>1371</v>
      </c>
      <c r="I190" s="1327" t="s">
        <v>1378</v>
      </c>
      <c r="J190" s="1755">
        <v>45672</v>
      </c>
      <c r="K190" s="1751">
        <v>45852</v>
      </c>
      <c r="L190" s="733">
        <v>0.5</v>
      </c>
      <c r="M190" s="756" t="s">
        <v>1435</v>
      </c>
      <c r="N190" s="1356" t="s">
        <v>1601</v>
      </c>
      <c r="O190" s="756" t="s">
        <v>1143</v>
      </c>
      <c r="P190" s="756" t="s">
        <v>1386</v>
      </c>
      <c r="Q190" s="1774"/>
      <c r="R190" s="742"/>
    </row>
    <row r="191" spans="1:18">
      <c r="A191" s="1773">
        <v>39</v>
      </c>
      <c r="B191" s="1324" t="s">
        <v>660</v>
      </c>
      <c r="C191" s="1324" t="s">
        <v>340</v>
      </c>
      <c r="D191" s="1327" t="s">
        <v>183</v>
      </c>
      <c r="E191" s="211" t="s">
        <v>1602</v>
      </c>
      <c r="F191" s="1327" t="s">
        <v>15</v>
      </c>
      <c r="G191" s="1327" t="s">
        <v>186</v>
      </c>
      <c r="H191" s="1327" t="s">
        <v>1371</v>
      </c>
      <c r="I191" s="1327" t="s">
        <v>1378</v>
      </c>
      <c r="J191" s="1755">
        <v>43588</v>
      </c>
      <c r="K191" s="1751">
        <v>45849</v>
      </c>
      <c r="L191" s="732">
        <f t="shared" ref="L191:L204" si="4">ROUNDUP(YEARFRAC(J191,K191,0),1)</f>
        <v>6.1999999999999993</v>
      </c>
      <c r="M191" s="756" t="s">
        <v>1373</v>
      </c>
      <c r="N191" s="1356" t="s">
        <v>1379</v>
      </c>
      <c r="O191" s="756" t="s">
        <v>1143</v>
      </c>
      <c r="P191" s="756" t="s">
        <v>1375</v>
      </c>
      <c r="Q191" s="1774"/>
      <c r="R191" s="742"/>
    </row>
    <row r="192" spans="1:18">
      <c r="A192" s="1773">
        <v>40</v>
      </c>
      <c r="B192" s="1324" t="s">
        <v>670</v>
      </c>
      <c r="C192" s="1324" t="s">
        <v>564</v>
      </c>
      <c r="D192" s="1327" t="s">
        <v>242</v>
      </c>
      <c r="E192" s="1324" t="s">
        <v>858</v>
      </c>
      <c r="F192" s="1327" t="s">
        <v>15</v>
      </c>
      <c r="G192" s="1327" t="s">
        <v>186</v>
      </c>
      <c r="H192" s="1327" t="s">
        <v>1371</v>
      </c>
      <c r="I192" s="1327" t="s">
        <v>1378</v>
      </c>
      <c r="J192" s="1755">
        <v>44032</v>
      </c>
      <c r="K192" s="1751">
        <v>45859</v>
      </c>
      <c r="L192" s="732">
        <f t="shared" si="4"/>
        <v>5.0999999999999996</v>
      </c>
      <c r="M192" s="756" t="s">
        <v>1584</v>
      </c>
      <c r="N192" s="1356" t="s">
        <v>1585</v>
      </c>
      <c r="O192" s="756" t="s">
        <v>1139</v>
      </c>
      <c r="P192" s="756" t="s">
        <v>1375</v>
      </c>
      <c r="Q192" s="1774"/>
      <c r="R192" s="742"/>
    </row>
    <row r="193" spans="1:18">
      <c r="A193" s="1773">
        <v>41</v>
      </c>
      <c r="B193" s="198" t="s">
        <v>699</v>
      </c>
      <c r="C193" s="192" t="s">
        <v>182</v>
      </c>
      <c r="D193" s="225" t="s">
        <v>183</v>
      </c>
      <c r="E193" s="1783" t="s">
        <v>873</v>
      </c>
      <c r="F193" s="1327" t="s">
        <v>14</v>
      </c>
      <c r="G193" s="1327" t="s">
        <v>186</v>
      </c>
      <c r="H193" s="1327" t="s">
        <v>1371</v>
      </c>
      <c r="I193" s="1327" t="s">
        <v>1378</v>
      </c>
      <c r="J193" s="1755">
        <v>45627</v>
      </c>
      <c r="K193" s="1751">
        <v>45854</v>
      </c>
      <c r="L193" s="732">
        <f t="shared" si="4"/>
        <v>0.7</v>
      </c>
      <c r="M193" s="244" t="s">
        <v>1373</v>
      </c>
      <c r="N193" s="214" t="s">
        <v>1379</v>
      </c>
      <c r="O193" s="244" t="s">
        <v>1143</v>
      </c>
      <c r="P193" s="244" t="s">
        <v>1375</v>
      </c>
      <c r="Q193" s="752"/>
      <c r="R193" s="742"/>
    </row>
    <row r="194" spans="1:18">
      <c r="A194" s="1773">
        <v>42</v>
      </c>
      <c r="B194" s="192" t="s">
        <v>681</v>
      </c>
      <c r="C194" s="192" t="s">
        <v>564</v>
      </c>
      <c r="D194" s="1327" t="s">
        <v>242</v>
      </c>
      <c r="E194" s="1783" t="s">
        <v>858</v>
      </c>
      <c r="F194" s="1327" t="s">
        <v>15</v>
      </c>
      <c r="G194" s="1327" t="s">
        <v>186</v>
      </c>
      <c r="H194" s="1327" t="s">
        <v>1371</v>
      </c>
      <c r="I194" s="1327" t="s">
        <v>1378</v>
      </c>
      <c r="J194" s="1755">
        <v>45139</v>
      </c>
      <c r="K194" s="1751">
        <v>45869</v>
      </c>
      <c r="L194" s="732">
        <f t="shared" si="4"/>
        <v>2</v>
      </c>
      <c r="M194" s="244" t="s">
        <v>1584</v>
      </c>
      <c r="N194" s="214" t="s">
        <v>1585</v>
      </c>
      <c r="O194" s="244" t="s">
        <v>1143</v>
      </c>
      <c r="P194" s="244" t="s">
        <v>1375</v>
      </c>
      <c r="Q194" s="752"/>
      <c r="R194" s="742"/>
    </row>
    <row r="195" spans="1:18">
      <c r="A195" s="1773">
        <v>43</v>
      </c>
      <c r="B195" s="192" t="s">
        <v>704</v>
      </c>
      <c r="C195" s="192" t="s">
        <v>1603</v>
      </c>
      <c r="D195" s="1327" t="s">
        <v>269</v>
      </c>
      <c r="E195" s="1783" t="s">
        <v>269</v>
      </c>
      <c r="F195" s="1327" t="s">
        <v>14</v>
      </c>
      <c r="G195" s="1327" t="s">
        <v>186</v>
      </c>
      <c r="H195" s="1327" t="s">
        <v>1371</v>
      </c>
      <c r="I195" s="1327" t="s">
        <v>1378</v>
      </c>
      <c r="J195" s="1755">
        <v>45558</v>
      </c>
      <c r="K195" s="1751">
        <v>45869</v>
      </c>
      <c r="L195" s="732">
        <f t="shared" si="4"/>
        <v>0.9</v>
      </c>
      <c r="M195" s="244" t="s">
        <v>1373</v>
      </c>
      <c r="N195" s="214" t="s">
        <v>1379</v>
      </c>
      <c r="O195" s="244" t="s">
        <v>1143</v>
      </c>
      <c r="P195" s="244" t="s">
        <v>1375</v>
      </c>
      <c r="Q195" s="752"/>
      <c r="R195" s="742"/>
    </row>
    <row r="196" spans="1:18">
      <c r="A196" s="1773">
        <v>44</v>
      </c>
      <c r="B196" s="192" t="s">
        <v>1604</v>
      </c>
      <c r="C196" s="192" t="s">
        <v>568</v>
      </c>
      <c r="D196" s="1327" t="s">
        <v>242</v>
      </c>
      <c r="E196" s="1783" t="s">
        <v>858</v>
      </c>
      <c r="F196" s="1327" t="s">
        <v>14</v>
      </c>
      <c r="G196" s="1327" t="s">
        <v>186</v>
      </c>
      <c r="H196" s="1327" t="s">
        <v>1371</v>
      </c>
      <c r="I196" s="1327" t="s">
        <v>1378</v>
      </c>
      <c r="J196" s="1755">
        <v>44336</v>
      </c>
      <c r="K196" s="1755">
        <v>45890</v>
      </c>
      <c r="L196" s="732">
        <f t="shared" si="4"/>
        <v>4.3</v>
      </c>
      <c r="M196" s="244" t="s">
        <v>1373</v>
      </c>
      <c r="N196" s="214" t="s">
        <v>1379</v>
      </c>
      <c r="O196" s="244" t="s">
        <v>1139</v>
      </c>
      <c r="P196" s="244" t="s">
        <v>1375</v>
      </c>
      <c r="Q196" s="752"/>
      <c r="R196" s="742"/>
    </row>
    <row r="197" spans="1:18">
      <c r="A197" s="753">
        <v>45</v>
      </c>
      <c r="B197" s="192" t="s">
        <v>697</v>
      </c>
      <c r="C197" s="192" t="s">
        <v>251</v>
      </c>
      <c r="D197" s="225" t="s">
        <v>183</v>
      </c>
      <c r="E197" s="192" t="s">
        <v>1550</v>
      </c>
      <c r="F197" s="225" t="s">
        <v>15</v>
      </c>
      <c r="G197" s="225" t="s">
        <v>186</v>
      </c>
      <c r="H197" s="225" t="s">
        <v>1371</v>
      </c>
      <c r="I197" s="225" t="s">
        <v>1378</v>
      </c>
      <c r="J197" s="739">
        <v>43551</v>
      </c>
      <c r="K197" s="738">
        <v>45900</v>
      </c>
      <c r="L197" s="732">
        <f t="shared" si="4"/>
        <v>6.5</v>
      </c>
      <c r="M197" s="244" t="s">
        <v>1584</v>
      </c>
      <c r="N197" s="214" t="s">
        <v>1585</v>
      </c>
      <c r="O197" s="244" t="s">
        <v>1143</v>
      </c>
      <c r="P197" s="244" t="s">
        <v>1386</v>
      </c>
      <c r="Q197" s="752"/>
      <c r="R197" s="754"/>
    </row>
    <row r="198" spans="1:18">
      <c r="A198" s="753">
        <v>46</v>
      </c>
      <c r="B198" s="192" t="s">
        <v>563</v>
      </c>
      <c r="C198" s="192" t="s">
        <v>251</v>
      </c>
      <c r="D198" s="225" t="s">
        <v>183</v>
      </c>
      <c r="E198" s="192" t="s">
        <v>898</v>
      </c>
      <c r="F198" s="225" t="s">
        <v>15</v>
      </c>
      <c r="G198" s="225" t="s">
        <v>186</v>
      </c>
      <c r="H198" s="225" t="s">
        <v>1371</v>
      </c>
      <c r="I198" s="225" t="s">
        <v>1378</v>
      </c>
      <c r="J198" s="739">
        <v>45658</v>
      </c>
      <c r="K198" s="738">
        <v>45900</v>
      </c>
      <c r="L198" s="732">
        <f t="shared" si="4"/>
        <v>0.7</v>
      </c>
      <c r="M198" s="244" t="s">
        <v>1435</v>
      </c>
      <c r="N198" s="214" t="s">
        <v>1560</v>
      </c>
      <c r="O198" s="244" t="s">
        <v>1143</v>
      </c>
      <c r="P198" s="244" t="s">
        <v>1386</v>
      </c>
      <c r="Q198" s="752"/>
      <c r="R198" s="754"/>
    </row>
    <row r="199" spans="1:18">
      <c r="A199" s="753">
        <v>47</v>
      </c>
      <c r="B199" s="192" t="s">
        <v>1605</v>
      </c>
      <c r="C199" s="192" t="s">
        <v>829</v>
      </c>
      <c r="D199" s="225" t="s">
        <v>242</v>
      </c>
      <c r="E199" s="192" t="s">
        <v>858</v>
      </c>
      <c r="F199" s="225" t="s">
        <v>15</v>
      </c>
      <c r="G199" s="225" t="s">
        <v>216</v>
      </c>
      <c r="H199" s="225" t="s">
        <v>1371</v>
      </c>
      <c r="I199" s="225" t="s">
        <v>1372</v>
      </c>
      <c r="J199" s="739">
        <v>44562</v>
      </c>
      <c r="K199" s="738">
        <v>45909</v>
      </c>
      <c r="L199" s="732">
        <f t="shared" si="4"/>
        <v>3.7</v>
      </c>
      <c r="M199" s="244" t="s">
        <v>1373</v>
      </c>
      <c r="N199" s="214" t="s">
        <v>1379</v>
      </c>
      <c r="O199" s="244" t="s">
        <v>1143</v>
      </c>
      <c r="P199" s="244" t="s">
        <v>1375</v>
      </c>
      <c r="Q199" s="752"/>
      <c r="R199" s="754"/>
    </row>
    <row r="200" spans="1:18">
      <c r="A200" s="753">
        <v>48</v>
      </c>
      <c r="B200" s="192" t="s">
        <v>569</v>
      </c>
      <c r="C200" s="192" t="s">
        <v>568</v>
      </c>
      <c r="D200" s="225" t="s">
        <v>183</v>
      </c>
      <c r="E200" s="192" t="s">
        <v>898</v>
      </c>
      <c r="F200" s="225" t="s">
        <v>14</v>
      </c>
      <c r="G200" s="225" t="s">
        <v>186</v>
      </c>
      <c r="H200" s="225" t="s">
        <v>1371</v>
      </c>
      <c r="I200" s="225" t="s">
        <v>1378</v>
      </c>
      <c r="J200" s="739">
        <v>45663</v>
      </c>
      <c r="K200" s="738">
        <v>45911</v>
      </c>
      <c r="L200" s="732">
        <f t="shared" si="4"/>
        <v>0.7</v>
      </c>
      <c r="M200" s="244" t="s">
        <v>1373</v>
      </c>
      <c r="N200" s="214" t="s">
        <v>1606</v>
      </c>
      <c r="O200" s="244" t="s">
        <v>1143</v>
      </c>
      <c r="P200" s="244" t="s">
        <v>1375</v>
      </c>
      <c r="Q200" s="752"/>
      <c r="R200" s="754"/>
    </row>
    <row r="201" spans="1:18">
      <c r="A201" s="753">
        <v>49</v>
      </c>
      <c r="B201" s="192" t="s">
        <v>1607</v>
      </c>
      <c r="C201" s="192" t="s">
        <v>340</v>
      </c>
      <c r="D201" s="225" t="s">
        <v>183</v>
      </c>
      <c r="E201" s="192" t="s">
        <v>893</v>
      </c>
      <c r="F201" s="225" t="s">
        <v>14</v>
      </c>
      <c r="G201" s="225" t="s">
        <v>186</v>
      </c>
      <c r="H201" s="225" t="s">
        <v>1371</v>
      </c>
      <c r="I201" s="225" t="s">
        <v>1378</v>
      </c>
      <c r="J201" s="739">
        <v>45444</v>
      </c>
      <c r="K201" s="738">
        <v>45930</v>
      </c>
      <c r="L201" s="732">
        <f t="shared" si="4"/>
        <v>1.4000000000000001</v>
      </c>
      <c r="M201" s="244" t="s">
        <v>1373</v>
      </c>
      <c r="N201" s="214" t="s">
        <v>1379</v>
      </c>
      <c r="O201" s="244" t="s">
        <v>1143</v>
      </c>
      <c r="P201" s="244" t="s">
        <v>1375</v>
      </c>
      <c r="Q201" s="752"/>
      <c r="R201" s="754"/>
    </row>
    <row r="202" spans="1:18">
      <c r="A202" s="753">
        <v>50</v>
      </c>
      <c r="B202" s="192" t="s">
        <v>643</v>
      </c>
      <c r="C202" s="192" t="s">
        <v>686</v>
      </c>
      <c r="D202" s="225" t="s">
        <v>808</v>
      </c>
      <c r="E202" s="192" t="s">
        <v>1381</v>
      </c>
      <c r="F202" s="225" t="s">
        <v>14</v>
      </c>
      <c r="G202" s="225" t="s">
        <v>186</v>
      </c>
      <c r="H202" s="225" t="s">
        <v>1371</v>
      </c>
      <c r="I202" s="225" t="s">
        <v>1378</v>
      </c>
      <c r="J202" s="1755">
        <v>45824</v>
      </c>
      <c r="K202" s="738">
        <v>45930</v>
      </c>
      <c r="L202" s="732">
        <f t="shared" si="4"/>
        <v>0.30000000000000004</v>
      </c>
      <c r="M202" s="244" t="s">
        <v>1435</v>
      </c>
      <c r="N202" s="214" t="s">
        <v>1524</v>
      </c>
      <c r="O202" s="244" t="s">
        <v>1143</v>
      </c>
      <c r="P202" s="244" t="s">
        <v>1375</v>
      </c>
      <c r="Q202" s="752"/>
      <c r="R202" s="742"/>
    </row>
    <row r="203" spans="1:18">
      <c r="A203" s="753">
        <v>51</v>
      </c>
      <c r="B203" s="192" t="s">
        <v>606</v>
      </c>
      <c r="C203" s="192" t="s">
        <v>604</v>
      </c>
      <c r="D203" s="225" t="s">
        <v>269</v>
      </c>
      <c r="E203" s="192" t="s">
        <v>269</v>
      </c>
      <c r="F203" s="225" t="s">
        <v>15</v>
      </c>
      <c r="G203" s="225" t="s">
        <v>186</v>
      </c>
      <c r="H203" s="225" t="s">
        <v>1371</v>
      </c>
      <c r="I203" s="225" t="s">
        <v>1378</v>
      </c>
      <c r="J203" s="1755">
        <v>45733</v>
      </c>
      <c r="K203" s="738">
        <v>45943</v>
      </c>
      <c r="L203" s="732">
        <f t="shared" si="4"/>
        <v>0.6</v>
      </c>
      <c r="M203" s="244" t="s">
        <v>1373</v>
      </c>
      <c r="N203" s="214" t="s">
        <v>1379</v>
      </c>
      <c r="O203" s="244" t="s">
        <v>1143</v>
      </c>
      <c r="P203" s="244" t="s">
        <v>1375</v>
      </c>
      <c r="Q203" s="752"/>
      <c r="R203" s="742"/>
    </row>
    <row r="204" spans="1:18">
      <c r="A204" s="753">
        <v>52</v>
      </c>
      <c r="B204" s="192" t="s">
        <v>709</v>
      </c>
      <c r="C204" s="192" t="s">
        <v>568</v>
      </c>
      <c r="D204" s="225" t="s">
        <v>183</v>
      </c>
      <c r="E204" s="192" t="s">
        <v>882</v>
      </c>
      <c r="F204" s="225" t="s">
        <v>15</v>
      </c>
      <c r="G204" s="225" t="s">
        <v>186</v>
      </c>
      <c r="H204" s="225" t="s">
        <v>1371</v>
      </c>
      <c r="I204" s="225" t="s">
        <v>1378</v>
      </c>
      <c r="J204" s="739">
        <v>45736</v>
      </c>
      <c r="K204" s="738">
        <v>45956</v>
      </c>
      <c r="L204" s="732">
        <f t="shared" si="4"/>
        <v>0.6</v>
      </c>
      <c r="M204" s="244" t="s">
        <v>1373</v>
      </c>
      <c r="N204" s="214" t="s">
        <v>1379</v>
      </c>
      <c r="O204" s="244" t="s">
        <v>1143</v>
      </c>
      <c r="P204" s="244" t="s">
        <v>1375</v>
      </c>
      <c r="Q204" s="752"/>
      <c r="R204" s="742"/>
    </row>
    <row r="205" spans="1:18">
      <c r="A205" s="753">
        <v>53</v>
      </c>
      <c r="B205" s="192" t="s">
        <v>1608</v>
      </c>
      <c r="C205" s="192" t="s">
        <v>564</v>
      </c>
      <c r="D205" s="225" t="s">
        <v>242</v>
      </c>
      <c r="E205" s="192" t="s">
        <v>858</v>
      </c>
      <c r="F205" s="225" t="s">
        <v>15</v>
      </c>
      <c r="G205" s="225" t="s">
        <v>186</v>
      </c>
      <c r="H205" s="225" t="s">
        <v>1371</v>
      </c>
      <c r="I205" s="225" t="s">
        <v>1378</v>
      </c>
      <c r="J205" s="739">
        <v>44123</v>
      </c>
      <c r="K205" s="1755">
        <v>45948</v>
      </c>
      <c r="L205" s="732">
        <v>5</v>
      </c>
      <c r="M205" s="244" t="s">
        <v>1584</v>
      </c>
      <c r="N205" s="214" t="s">
        <v>1585</v>
      </c>
      <c r="O205" s="244" t="s">
        <v>1143</v>
      </c>
      <c r="P205" s="244" t="s">
        <v>1375</v>
      </c>
      <c r="Q205" s="752"/>
      <c r="R205" s="742"/>
    </row>
    <row r="206" spans="1:18">
      <c r="A206" s="753">
        <v>54</v>
      </c>
      <c r="B206" s="192" t="s">
        <v>1609</v>
      </c>
      <c r="C206" s="192" t="s">
        <v>182</v>
      </c>
      <c r="D206" s="225" t="s">
        <v>183</v>
      </c>
      <c r="E206" s="192" t="s">
        <v>873</v>
      </c>
      <c r="F206" s="225" t="s">
        <v>14</v>
      </c>
      <c r="G206" s="225" t="s">
        <v>186</v>
      </c>
      <c r="H206" s="225" t="s">
        <v>1371</v>
      </c>
      <c r="I206" s="225" t="s">
        <v>1378</v>
      </c>
      <c r="J206" s="1755">
        <v>45604</v>
      </c>
      <c r="K206" s="1755">
        <v>45968</v>
      </c>
      <c r="L206" s="732">
        <f>ROUNDUP(YEARFRAC(J206,K206,0),1)</f>
        <v>1</v>
      </c>
      <c r="M206" s="244" t="s">
        <v>1584</v>
      </c>
      <c r="N206" s="214" t="s">
        <v>1585</v>
      </c>
      <c r="O206" s="244" t="s">
        <v>1143</v>
      </c>
      <c r="P206" s="244" t="s">
        <v>1386</v>
      </c>
      <c r="Q206" s="752"/>
      <c r="R206" s="742"/>
    </row>
    <row r="207" spans="1:18">
      <c r="A207" s="755"/>
      <c r="B207" s="1783"/>
      <c r="C207" s="1783"/>
      <c r="D207" s="1779"/>
      <c r="E207" s="1783"/>
      <c r="F207" s="1779"/>
      <c r="G207" s="1779"/>
      <c r="H207" s="1327"/>
      <c r="I207" s="1327"/>
      <c r="J207" s="1780"/>
      <c r="K207" s="1780"/>
      <c r="L207" s="728"/>
      <c r="M207" s="756"/>
      <c r="N207" s="728"/>
      <c r="O207" s="1779"/>
      <c r="P207" s="756"/>
      <c r="Q207" s="1784"/>
      <c r="R207" s="156"/>
    </row>
    <row r="208" spans="1:18">
      <c r="A208" s="1769" t="s">
        <v>1610</v>
      </c>
      <c r="B208" s="1258"/>
      <c r="C208" s="1258"/>
      <c r="D208" s="1258"/>
      <c r="E208" s="1258"/>
      <c r="F208" s="1258"/>
      <c r="G208" s="1258"/>
      <c r="H208" s="1258"/>
      <c r="I208" s="1258"/>
      <c r="J208" s="1258"/>
      <c r="K208" s="1258"/>
      <c r="L208" s="1258"/>
      <c r="M208" s="1258"/>
      <c r="N208" s="1258"/>
      <c r="O208" s="1258"/>
      <c r="P208" s="1258"/>
      <c r="Q208" s="1770"/>
      <c r="R208" s="1771"/>
    </row>
    <row r="209" spans="1:18">
      <c r="A209" s="741" t="s">
        <v>1143</v>
      </c>
      <c r="B209" s="747" t="s">
        <v>1355</v>
      </c>
      <c r="C209" s="747" t="s">
        <v>1356</v>
      </c>
      <c r="D209" s="747" t="s">
        <v>172</v>
      </c>
      <c r="E209" s="747" t="s">
        <v>1357</v>
      </c>
      <c r="F209" s="747" t="s">
        <v>780</v>
      </c>
      <c r="G209" s="747" t="s">
        <v>1358</v>
      </c>
      <c r="H209" s="747"/>
      <c r="I209" s="747" t="s">
        <v>1360</v>
      </c>
      <c r="J209" s="748" t="s">
        <v>1361</v>
      </c>
      <c r="K209" s="749" t="s">
        <v>1362</v>
      </c>
      <c r="L209" s="747" t="s">
        <v>1363</v>
      </c>
      <c r="M209" s="747" t="s">
        <v>1364</v>
      </c>
      <c r="N209" s="747" t="s">
        <v>1365</v>
      </c>
      <c r="O209" s="747" t="s">
        <v>1499</v>
      </c>
      <c r="P209" s="747" t="s">
        <v>1367</v>
      </c>
      <c r="Q209" s="750" t="s">
        <v>1368</v>
      </c>
      <c r="R209" s="1749"/>
    </row>
    <row r="210" spans="1:18">
      <c r="A210" s="753">
        <v>1</v>
      </c>
      <c r="B210" s="192" t="s">
        <v>1611</v>
      </c>
      <c r="C210" s="192" t="s">
        <v>340</v>
      </c>
      <c r="D210" s="225" t="s">
        <v>183</v>
      </c>
      <c r="E210" s="192" t="s">
        <v>1612</v>
      </c>
      <c r="F210" s="225" t="s">
        <v>14</v>
      </c>
      <c r="G210" s="225" t="s">
        <v>186</v>
      </c>
      <c r="H210" s="225" t="s">
        <v>1371</v>
      </c>
      <c r="I210" s="225" t="s">
        <v>1378</v>
      </c>
      <c r="J210" s="738">
        <v>45180</v>
      </c>
      <c r="K210" s="738">
        <v>45663</v>
      </c>
      <c r="L210" s="244">
        <f t="shared" ref="L210:L214" si="5">ROUNDUP(YEARFRAC(J210,K210,0),1)</f>
        <v>1.4000000000000001</v>
      </c>
      <c r="M210" s="244" t="s">
        <v>1373</v>
      </c>
      <c r="N210" s="214" t="s">
        <v>1613</v>
      </c>
      <c r="O210" s="244" t="s">
        <v>1143</v>
      </c>
      <c r="P210" s="244" t="s">
        <v>1375</v>
      </c>
      <c r="Q210" s="244"/>
      <c r="R210" s="1785"/>
    </row>
    <row r="211" spans="1:18">
      <c r="A211" s="753">
        <v>2</v>
      </c>
      <c r="B211" s="192" t="s">
        <v>1614</v>
      </c>
      <c r="C211" s="192" t="s">
        <v>962</v>
      </c>
      <c r="D211" s="225" t="s">
        <v>269</v>
      </c>
      <c r="E211" s="192" t="s">
        <v>1615</v>
      </c>
      <c r="F211" s="225" t="s">
        <v>14</v>
      </c>
      <c r="G211" s="225" t="s">
        <v>318</v>
      </c>
      <c r="H211" s="225" t="s">
        <v>1371</v>
      </c>
      <c r="I211" s="225" t="s">
        <v>1372</v>
      </c>
      <c r="J211" s="738">
        <v>45002</v>
      </c>
      <c r="K211" s="738">
        <v>45693</v>
      </c>
      <c r="L211" s="244">
        <f t="shared" si="5"/>
        <v>1.9000000000000001</v>
      </c>
      <c r="M211" s="244" t="s">
        <v>1373</v>
      </c>
      <c r="N211" s="214" t="s">
        <v>1552</v>
      </c>
      <c r="O211" s="244" t="s">
        <v>1139</v>
      </c>
      <c r="P211" s="244" t="s">
        <v>1375</v>
      </c>
      <c r="Q211" s="244"/>
      <c r="R211" s="1786"/>
    </row>
    <row r="212" spans="1:18">
      <c r="A212" s="753">
        <v>3</v>
      </c>
      <c r="B212" s="192" t="s">
        <v>1616</v>
      </c>
      <c r="C212" s="192" t="s">
        <v>1617</v>
      </c>
      <c r="D212" s="225" t="s">
        <v>183</v>
      </c>
      <c r="E212" s="192" t="s">
        <v>1618</v>
      </c>
      <c r="F212" s="225" t="s">
        <v>15</v>
      </c>
      <c r="G212" s="225" t="s">
        <v>186</v>
      </c>
      <c r="H212" s="225" t="s">
        <v>1371</v>
      </c>
      <c r="I212" s="225" t="s">
        <v>1378</v>
      </c>
      <c r="J212" s="738">
        <v>45404</v>
      </c>
      <c r="K212" s="738">
        <v>45693</v>
      </c>
      <c r="L212" s="244">
        <f t="shared" si="5"/>
        <v>0.79999999999999993</v>
      </c>
      <c r="M212" s="244" t="s">
        <v>1373</v>
      </c>
      <c r="N212" s="214" t="s">
        <v>1552</v>
      </c>
      <c r="O212" s="244" t="s">
        <v>1143</v>
      </c>
      <c r="P212" s="244" t="s">
        <v>1375</v>
      </c>
      <c r="Q212" s="244"/>
      <c r="R212" s="1785"/>
    </row>
    <row r="213" spans="1:18">
      <c r="A213" s="753">
        <v>4</v>
      </c>
      <c r="B213" s="192" t="s">
        <v>758</v>
      </c>
      <c r="C213" s="192" t="s">
        <v>1619</v>
      </c>
      <c r="D213" s="225" t="s">
        <v>183</v>
      </c>
      <c r="E213" s="192" t="s">
        <v>1620</v>
      </c>
      <c r="F213" s="225" t="s">
        <v>15</v>
      </c>
      <c r="G213" s="225" t="s">
        <v>216</v>
      </c>
      <c r="H213" s="225" t="s">
        <v>1371</v>
      </c>
      <c r="I213" s="225" t="s">
        <v>1378</v>
      </c>
      <c r="J213" s="738">
        <v>45271</v>
      </c>
      <c r="K213" s="738">
        <v>45716</v>
      </c>
      <c r="L213" s="244">
        <f t="shared" si="5"/>
        <v>1.3</v>
      </c>
      <c r="M213" s="244" t="s">
        <v>1373</v>
      </c>
      <c r="N213" s="214" t="s">
        <v>1552</v>
      </c>
      <c r="O213" s="244" t="s">
        <v>1143</v>
      </c>
      <c r="P213" s="244" t="s">
        <v>1375</v>
      </c>
      <c r="Q213" s="244"/>
      <c r="R213" s="1786"/>
    </row>
    <row r="214" spans="1:18">
      <c r="A214" s="753">
        <v>5</v>
      </c>
      <c r="B214" s="192" t="s">
        <v>1621</v>
      </c>
      <c r="C214" s="192" t="s">
        <v>749</v>
      </c>
      <c r="D214" s="225" t="s">
        <v>183</v>
      </c>
      <c r="E214" s="192" t="s">
        <v>1622</v>
      </c>
      <c r="F214" s="225" t="s">
        <v>15</v>
      </c>
      <c r="G214" s="225" t="s">
        <v>318</v>
      </c>
      <c r="H214" s="225" t="s">
        <v>1371</v>
      </c>
      <c r="I214" s="225" t="s">
        <v>1372</v>
      </c>
      <c r="J214" s="738">
        <v>45444</v>
      </c>
      <c r="K214" s="738">
        <v>45733</v>
      </c>
      <c r="L214" s="244">
        <f t="shared" si="5"/>
        <v>0.79999999999999993</v>
      </c>
      <c r="M214" s="244" t="s">
        <v>1373</v>
      </c>
      <c r="N214" s="214" t="s">
        <v>1552</v>
      </c>
      <c r="O214" s="244" t="s">
        <v>1139</v>
      </c>
      <c r="P214" s="244" t="s">
        <v>1375</v>
      </c>
      <c r="Q214" s="244"/>
      <c r="R214" s="1786"/>
    </row>
    <row r="215" spans="1:18">
      <c r="A215" s="753">
        <v>6</v>
      </c>
      <c r="B215" s="192" t="s">
        <v>755</v>
      </c>
      <c r="C215" s="192" t="s">
        <v>1623</v>
      </c>
      <c r="D215" s="225" t="s">
        <v>183</v>
      </c>
      <c r="E215" s="192" t="s">
        <v>803</v>
      </c>
      <c r="F215" s="225" t="s">
        <v>15</v>
      </c>
      <c r="G215" s="225" t="s">
        <v>186</v>
      </c>
      <c r="H215" s="225" t="s">
        <v>1371</v>
      </c>
      <c r="I215" s="225" t="s">
        <v>1378</v>
      </c>
      <c r="J215" s="739">
        <v>45505</v>
      </c>
      <c r="K215" s="739">
        <v>45746</v>
      </c>
      <c r="L215" s="244">
        <v>0.7</v>
      </c>
      <c r="M215" s="244" t="s">
        <v>1373</v>
      </c>
      <c r="N215" s="214" t="s">
        <v>1552</v>
      </c>
      <c r="O215" s="244" t="s">
        <v>1143</v>
      </c>
      <c r="P215" s="244" t="s">
        <v>1375</v>
      </c>
      <c r="Q215" s="757"/>
      <c r="R215" s="1786"/>
    </row>
    <row r="216" spans="1:18">
      <c r="A216" s="753">
        <v>7</v>
      </c>
      <c r="B216" s="192" t="s">
        <v>1624</v>
      </c>
      <c r="C216" s="192" t="s">
        <v>714</v>
      </c>
      <c r="D216" s="225" t="s">
        <v>183</v>
      </c>
      <c r="E216" s="192" t="s">
        <v>803</v>
      </c>
      <c r="F216" s="225" t="s">
        <v>14</v>
      </c>
      <c r="G216" s="225" t="s">
        <v>186</v>
      </c>
      <c r="H216" s="225" t="s">
        <v>1371</v>
      </c>
      <c r="I216" s="225" t="s">
        <v>1378</v>
      </c>
      <c r="J216" s="739">
        <v>45008</v>
      </c>
      <c r="K216" s="739">
        <v>45747</v>
      </c>
      <c r="L216" s="244">
        <f t="shared" ref="L216:L221" si="6">ROUNDUP(YEARFRAC(J216,K216,0),1)</f>
        <v>2.1</v>
      </c>
      <c r="M216" s="244" t="s">
        <v>1373</v>
      </c>
      <c r="N216" s="214" t="s">
        <v>1552</v>
      </c>
      <c r="O216" s="244" t="s">
        <v>1143</v>
      </c>
      <c r="P216" s="244" t="s">
        <v>1375</v>
      </c>
      <c r="Q216" s="244"/>
      <c r="R216" s="1786"/>
    </row>
    <row r="217" spans="1:18">
      <c r="A217" s="753">
        <v>8</v>
      </c>
      <c r="B217" s="214" t="s">
        <v>1625</v>
      </c>
      <c r="C217" s="214" t="s">
        <v>1619</v>
      </c>
      <c r="D217" s="225" t="s">
        <v>183</v>
      </c>
      <c r="E217" s="214" t="s">
        <v>1626</v>
      </c>
      <c r="F217" s="225" t="s">
        <v>15</v>
      </c>
      <c r="G217" s="225" t="s">
        <v>216</v>
      </c>
      <c r="H217" s="225" t="s">
        <v>1371</v>
      </c>
      <c r="I217" s="225" t="s">
        <v>1378</v>
      </c>
      <c r="J217" s="739">
        <v>44901</v>
      </c>
      <c r="K217" s="739">
        <v>45751</v>
      </c>
      <c r="L217" s="244">
        <f t="shared" si="6"/>
        <v>2.4</v>
      </c>
      <c r="M217" s="244" t="s">
        <v>1373</v>
      </c>
      <c r="N217" s="214" t="s">
        <v>1552</v>
      </c>
      <c r="O217" s="244" t="s">
        <v>1139</v>
      </c>
      <c r="P217" s="244" t="s">
        <v>1375</v>
      </c>
      <c r="Q217" s="244"/>
      <c r="R217" s="1786"/>
    </row>
    <row r="218" spans="1:18">
      <c r="A218" s="753">
        <v>9</v>
      </c>
      <c r="B218" s="214" t="s">
        <v>773</v>
      </c>
      <c r="C218" s="214" t="s">
        <v>1627</v>
      </c>
      <c r="D218" s="225" t="s">
        <v>183</v>
      </c>
      <c r="E218" s="214" t="s">
        <v>1612</v>
      </c>
      <c r="F218" s="225" t="s">
        <v>15</v>
      </c>
      <c r="G218" s="225" t="s">
        <v>216</v>
      </c>
      <c r="H218" s="225" t="s">
        <v>1371</v>
      </c>
      <c r="I218" s="225" t="s">
        <v>1378</v>
      </c>
      <c r="J218" s="739">
        <v>44875</v>
      </c>
      <c r="K218" s="739">
        <v>45764</v>
      </c>
      <c r="L218" s="244">
        <f t="shared" si="6"/>
        <v>2.5</v>
      </c>
      <c r="M218" s="244" t="s">
        <v>1373</v>
      </c>
      <c r="N218" s="214" t="s">
        <v>1552</v>
      </c>
      <c r="O218" s="244" t="s">
        <v>1139</v>
      </c>
      <c r="P218" s="244" t="s">
        <v>1375</v>
      </c>
      <c r="Q218" s="757"/>
      <c r="R218" s="1787"/>
    </row>
    <row r="219" spans="1:18">
      <c r="A219" s="753">
        <v>10</v>
      </c>
      <c r="B219" s="198" t="s">
        <v>1628</v>
      </c>
      <c r="C219" s="198" t="s">
        <v>1629</v>
      </c>
      <c r="D219" s="225" t="s">
        <v>183</v>
      </c>
      <c r="E219" s="214" t="s">
        <v>803</v>
      </c>
      <c r="F219" s="225" t="s">
        <v>15</v>
      </c>
      <c r="G219" s="225" t="s">
        <v>186</v>
      </c>
      <c r="H219" s="225" t="s">
        <v>1371</v>
      </c>
      <c r="I219" s="225" t="s">
        <v>1378</v>
      </c>
      <c r="J219" s="738">
        <v>45474</v>
      </c>
      <c r="K219" s="738">
        <v>45777</v>
      </c>
      <c r="L219" s="758">
        <f t="shared" si="6"/>
        <v>0.9</v>
      </c>
      <c r="M219" s="244" t="s">
        <v>1373</v>
      </c>
      <c r="N219" s="759" t="s">
        <v>1552</v>
      </c>
      <c r="O219" s="244" t="s">
        <v>1143</v>
      </c>
      <c r="P219" s="244" t="s">
        <v>1375</v>
      </c>
      <c r="Q219" s="760"/>
      <c r="R219" s="156"/>
    </row>
    <row r="220" spans="1:18">
      <c r="A220" s="753">
        <v>11</v>
      </c>
      <c r="B220" s="761" t="s">
        <v>775</v>
      </c>
      <c r="C220" s="761" t="s">
        <v>182</v>
      </c>
      <c r="D220" s="225" t="s">
        <v>183</v>
      </c>
      <c r="E220" s="214" t="s">
        <v>873</v>
      </c>
      <c r="F220" s="225" t="s">
        <v>15</v>
      </c>
      <c r="G220" s="225" t="s">
        <v>186</v>
      </c>
      <c r="H220" s="225" t="s">
        <v>1371</v>
      </c>
      <c r="I220" s="225" t="s">
        <v>1378</v>
      </c>
      <c r="J220" s="738">
        <v>45327</v>
      </c>
      <c r="K220" s="738">
        <v>45940</v>
      </c>
      <c r="L220" s="758">
        <f t="shared" si="6"/>
        <v>1.7000000000000002</v>
      </c>
      <c r="M220" s="244" t="s">
        <v>1373</v>
      </c>
      <c r="N220" s="759" t="s">
        <v>1552</v>
      </c>
      <c r="O220" s="244" t="s">
        <v>1143</v>
      </c>
      <c r="P220" s="244" t="s">
        <v>1375</v>
      </c>
      <c r="Q220" s="760"/>
      <c r="R220" s="156"/>
    </row>
    <row r="221" spans="1:18">
      <c r="A221" s="753">
        <v>12</v>
      </c>
      <c r="B221" s="225" t="s">
        <v>1630</v>
      </c>
      <c r="C221" s="225" t="s">
        <v>1631</v>
      </c>
      <c r="D221" s="225" t="s">
        <v>183</v>
      </c>
      <c r="E221" s="214" t="s">
        <v>1618</v>
      </c>
      <c r="F221" s="225" t="s">
        <v>15</v>
      </c>
      <c r="G221" s="225" t="s">
        <v>186</v>
      </c>
      <c r="H221" s="225" t="s">
        <v>1371</v>
      </c>
      <c r="I221" s="225" t="s">
        <v>1378</v>
      </c>
      <c r="J221" s="738">
        <v>45778</v>
      </c>
      <c r="K221" s="738">
        <v>45991</v>
      </c>
      <c r="L221" s="758">
        <f t="shared" si="6"/>
        <v>0.6</v>
      </c>
      <c r="M221" s="244" t="s">
        <v>1373</v>
      </c>
      <c r="N221" s="759" t="s">
        <v>1552</v>
      </c>
      <c r="O221" s="244" t="s">
        <v>1143</v>
      </c>
      <c r="P221" s="244" t="s">
        <v>1375</v>
      </c>
      <c r="Q221" s="735"/>
      <c r="R221" s="156"/>
    </row>
    <row r="222" spans="1:18">
      <c r="A222" s="1788"/>
      <c r="B222" s="762"/>
      <c r="C222" s="156"/>
      <c r="D222" s="1779"/>
      <c r="E222" s="156"/>
      <c r="F222" s="1779"/>
      <c r="G222" s="1779"/>
      <c r="H222" s="1327"/>
      <c r="I222" s="1327"/>
      <c r="J222" s="1780"/>
      <c r="K222" s="1780"/>
      <c r="L222" s="156"/>
      <c r="M222" s="756"/>
      <c r="N222" s="156"/>
      <c r="O222" s="1779"/>
      <c r="P222" s="756"/>
      <c r="Q222" s="1784"/>
      <c r="R222" s="156"/>
    </row>
    <row r="223" spans="1:18">
      <c r="A223" s="1133" t="s">
        <v>1632</v>
      </c>
      <c r="B223" s="1216"/>
      <c r="C223" s="1216"/>
      <c r="D223" s="1216"/>
      <c r="E223" s="1216"/>
      <c r="F223" s="1216"/>
      <c r="G223" s="1216"/>
      <c r="H223" s="1216"/>
      <c r="I223" s="1216"/>
      <c r="J223" s="1216"/>
      <c r="K223" s="1216"/>
      <c r="L223" s="1216"/>
      <c r="M223" s="1216"/>
      <c r="N223" s="1216"/>
      <c r="O223" s="1216"/>
      <c r="P223" s="1216"/>
      <c r="Q223" s="1789"/>
      <c r="R223" s="1790"/>
    </row>
    <row r="224" spans="1:18">
      <c r="A224" s="741" t="s">
        <v>1143</v>
      </c>
      <c r="B224" s="747" t="s">
        <v>1355</v>
      </c>
      <c r="C224" s="747" t="s">
        <v>1356</v>
      </c>
      <c r="D224" s="747" t="s">
        <v>172</v>
      </c>
      <c r="E224" s="747" t="s">
        <v>1357</v>
      </c>
      <c r="F224" s="747" t="s">
        <v>780</v>
      </c>
      <c r="G224" s="747" t="s">
        <v>1358</v>
      </c>
      <c r="H224" s="747" t="s">
        <v>1633</v>
      </c>
      <c r="I224" s="747" t="s">
        <v>1360</v>
      </c>
      <c r="J224" s="748" t="s">
        <v>1361</v>
      </c>
      <c r="K224" s="749" t="s">
        <v>1362</v>
      </c>
      <c r="L224" s="747" t="s">
        <v>1363</v>
      </c>
      <c r="M224" s="747" t="s">
        <v>1364</v>
      </c>
      <c r="N224" s="747" t="s">
        <v>1365</v>
      </c>
      <c r="O224" s="747" t="s">
        <v>1499</v>
      </c>
      <c r="P224" s="747" t="s">
        <v>1367</v>
      </c>
      <c r="Q224" s="750" t="s">
        <v>1368</v>
      </c>
      <c r="R224" s="943"/>
    </row>
    <row r="225" spans="1:18">
      <c r="A225" s="1773">
        <v>1</v>
      </c>
      <c r="B225" s="1324" t="s">
        <v>1634</v>
      </c>
      <c r="C225" s="1324" t="s">
        <v>182</v>
      </c>
      <c r="D225" s="1324" t="s">
        <v>183</v>
      </c>
      <c r="E225" s="1324" t="s">
        <v>803</v>
      </c>
      <c r="F225" s="1324" t="s">
        <v>15</v>
      </c>
      <c r="G225" s="1327" t="s">
        <v>186</v>
      </c>
      <c r="H225" s="1327" t="s">
        <v>1371</v>
      </c>
      <c r="I225" s="1327" t="s">
        <v>1378</v>
      </c>
      <c r="J225" s="763">
        <v>45384</v>
      </c>
      <c r="K225" s="1791">
        <v>45674</v>
      </c>
      <c r="L225" s="1792">
        <f t="shared" ref="L225:L234" si="7">ROUNDUP(YEARFRAC(J225,K225,0),1)</f>
        <v>0.79999999999999993</v>
      </c>
      <c r="M225" s="756" t="s">
        <v>1396</v>
      </c>
      <c r="N225" s="214" t="s">
        <v>1635</v>
      </c>
      <c r="O225" s="756" t="s">
        <v>1143</v>
      </c>
      <c r="P225" s="756" t="s">
        <v>1386</v>
      </c>
      <c r="Q225" s="1777"/>
      <c r="R225" s="1782"/>
    </row>
    <row r="226" spans="1:18">
      <c r="A226" s="1773">
        <v>2</v>
      </c>
      <c r="B226" s="1324" t="s">
        <v>727</v>
      </c>
      <c r="C226" s="1324" t="s">
        <v>182</v>
      </c>
      <c r="D226" s="1324" t="s">
        <v>183</v>
      </c>
      <c r="E226" s="1324" t="s">
        <v>803</v>
      </c>
      <c r="F226" s="1324" t="s">
        <v>14</v>
      </c>
      <c r="G226" s="1327" t="s">
        <v>186</v>
      </c>
      <c r="H226" s="1327" t="s">
        <v>1371</v>
      </c>
      <c r="I226" s="1327" t="s">
        <v>1378</v>
      </c>
      <c r="J226" s="763">
        <v>45663</v>
      </c>
      <c r="K226" s="1791">
        <v>45716</v>
      </c>
      <c r="L226" s="1792">
        <f t="shared" si="7"/>
        <v>0.2</v>
      </c>
      <c r="M226" s="756" t="s">
        <v>1373</v>
      </c>
      <c r="N226" s="214" t="s">
        <v>1636</v>
      </c>
      <c r="O226" s="756" t="s">
        <v>1143</v>
      </c>
      <c r="P226" s="756" t="s">
        <v>1375</v>
      </c>
      <c r="Q226" s="1777">
        <v>423</v>
      </c>
      <c r="R226" s="1782"/>
    </row>
    <row r="227" spans="1:18">
      <c r="A227" s="1773">
        <v>3</v>
      </c>
      <c r="B227" s="1324" t="s">
        <v>736</v>
      </c>
      <c r="C227" s="1324" t="s">
        <v>182</v>
      </c>
      <c r="D227" s="1324" t="s">
        <v>183</v>
      </c>
      <c r="E227" s="1324" t="s">
        <v>803</v>
      </c>
      <c r="F227" s="1324" t="s">
        <v>14</v>
      </c>
      <c r="G227" s="1327" t="s">
        <v>186</v>
      </c>
      <c r="H227" s="1327" t="s">
        <v>1371</v>
      </c>
      <c r="I227" s="1327" t="s">
        <v>1378</v>
      </c>
      <c r="J227" s="763">
        <v>41883</v>
      </c>
      <c r="K227" s="1791">
        <v>45716</v>
      </c>
      <c r="L227" s="1792">
        <f t="shared" si="7"/>
        <v>10.5</v>
      </c>
      <c r="M227" s="756" t="s">
        <v>1373</v>
      </c>
      <c r="N227" s="214" t="s">
        <v>1637</v>
      </c>
      <c r="O227" s="756" t="s">
        <v>1139</v>
      </c>
      <c r="P227" s="756" t="s">
        <v>1375</v>
      </c>
      <c r="Q227" s="1777">
        <v>2779</v>
      </c>
      <c r="R227" s="1782"/>
    </row>
    <row r="228" spans="1:18">
      <c r="A228" s="1773">
        <v>4</v>
      </c>
      <c r="B228" s="1324" t="s">
        <v>1638</v>
      </c>
      <c r="C228" s="1324" t="s">
        <v>182</v>
      </c>
      <c r="D228" s="1324" t="s">
        <v>183</v>
      </c>
      <c r="E228" s="1324" t="s">
        <v>803</v>
      </c>
      <c r="F228" s="1324" t="s">
        <v>15</v>
      </c>
      <c r="G228" s="1327" t="s">
        <v>186</v>
      </c>
      <c r="H228" s="1327" t="s">
        <v>1371</v>
      </c>
      <c r="I228" s="1327" t="s">
        <v>1378</v>
      </c>
      <c r="J228" s="763">
        <v>45414</v>
      </c>
      <c r="K228" s="1791">
        <v>45779</v>
      </c>
      <c r="L228" s="1792">
        <f t="shared" si="7"/>
        <v>1</v>
      </c>
      <c r="M228" s="756" t="s">
        <v>1584</v>
      </c>
      <c r="N228" s="214" t="s">
        <v>1584</v>
      </c>
      <c r="O228" s="756" t="s">
        <v>1143</v>
      </c>
      <c r="P228" s="756" t="s">
        <v>1386</v>
      </c>
      <c r="Q228" s="1777">
        <v>197</v>
      </c>
      <c r="R228" s="1782"/>
    </row>
    <row r="229" spans="1:18">
      <c r="A229" s="753">
        <v>5</v>
      </c>
      <c r="B229" s="192" t="s">
        <v>1639</v>
      </c>
      <c r="C229" s="192" t="s">
        <v>182</v>
      </c>
      <c r="D229" s="192" t="s">
        <v>183</v>
      </c>
      <c r="E229" s="192" t="s">
        <v>1640</v>
      </c>
      <c r="F229" s="192" t="s">
        <v>15</v>
      </c>
      <c r="G229" s="1327" t="s">
        <v>186</v>
      </c>
      <c r="H229" s="1327" t="s">
        <v>1371</v>
      </c>
      <c r="I229" s="1327" t="s">
        <v>1378</v>
      </c>
      <c r="J229" s="1793">
        <v>45352</v>
      </c>
      <c r="K229" s="1793">
        <v>45805</v>
      </c>
      <c r="L229" s="764">
        <f t="shared" si="7"/>
        <v>1.3</v>
      </c>
      <c r="M229" s="756" t="s">
        <v>1396</v>
      </c>
      <c r="N229" s="214" t="s">
        <v>1635</v>
      </c>
      <c r="O229" s="756" t="s">
        <v>1143</v>
      </c>
      <c r="P229" s="756" t="s">
        <v>1386</v>
      </c>
      <c r="Q229" s="765">
        <v>565</v>
      </c>
      <c r="R229" s="1782"/>
    </row>
    <row r="230" spans="1:18">
      <c r="A230" s="753">
        <v>6</v>
      </c>
      <c r="B230" s="192" t="s">
        <v>1641</v>
      </c>
      <c r="C230" s="192" t="s">
        <v>182</v>
      </c>
      <c r="D230" s="192" t="s">
        <v>183</v>
      </c>
      <c r="E230" s="192" t="s">
        <v>803</v>
      </c>
      <c r="F230" s="192" t="s">
        <v>14</v>
      </c>
      <c r="G230" s="1327" t="s">
        <v>186</v>
      </c>
      <c r="H230" s="1327" t="s">
        <v>1371</v>
      </c>
      <c r="I230" s="1327" t="s">
        <v>1378</v>
      </c>
      <c r="J230" s="766">
        <v>45663</v>
      </c>
      <c r="K230" s="766">
        <v>45805</v>
      </c>
      <c r="L230" s="764">
        <f t="shared" si="7"/>
        <v>0.4</v>
      </c>
      <c r="M230" s="756" t="s">
        <v>1396</v>
      </c>
      <c r="N230" s="214" t="s">
        <v>1635</v>
      </c>
      <c r="O230" s="756" t="s">
        <v>1143</v>
      </c>
      <c r="P230" s="756" t="s">
        <v>1386</v>
      </c>
      <c r="Q230" s="765">
        <v>752</v>
      </c>
      <c r="R230" s="1782"/>
    </row>
    <row r="231" spans="1:18">
      <c r="A231" s="753">
        <v>7</v>
      </c>
      <c r="B231" s="192" t="s">
        <v>743</v>
      </c>
      <c r="C231" s="192" t="s">
        <v>1642</v>
      </c>
      <c r="D231" s="192" t="s">
        <v>183</v>
      </c>
      <c r="E231" s="192" t="s">
        <v>803</v>
      </c>
      <c r="F231" s="192" t="s">
        <v>15</v>
      </c>
      <c r="G231" s="1327" t="s">
        <v>186</v>
      </c>
      <c r="H231" s="1327" t="s">
        <v>1371</v>
      </c>
      <c r="I231" s="1327" t="s">
        <v>1378</v>
      </c>
      <c r="J231" s="766">
        <v>44811</v>
      </c>
      <c r="K231" s="766">
        <v>45916</v>
      </c>
      <c r="L231" s="764">
        <f t="shared" si="7"/>
        <v>3.1</v>
      </c>
      <c r="M231" s="756" t="s">
        <v>1373</v>
      </c>
      <c r="N231" s="214" t="s">
        <v>1643</v>
      </c>
      <c r="O231" s="756" t="s">
        <v>1139</v>
      </c>
      <c r="P231" s="756" t="s">
        <v>1375</v>
      </c>
      <c r="Q231" s="765">
        <v>295</v>
      </c>
      <c r="R231" s="1782"/>
    </row>
    <row r="232" spans="1:18">
      <c r="A232" s="753">
        <v>8</v>
      </c>
      <c r="B232" s="192" t="s">
        <v>734</v>
      </c>
      <c r="C232" s="192" t="s">
        <v>1644</v>
      </c>
      <c r="D232" s="192" t="s">
        <v>183</v>
      </c>
      <c r="E232" s="192" t="s">
        <v>803</v>
      </c>
      <c r="F232" s="192" t="s">
        <v>14</v>
      </c>
      <c r="G232" s="1327" t="s">
        <v>186</v>
      </c>
      <c r="H232" s="1327" t="s">
        <v>1371</v>
      </c>
      <c r="I232" s="1327" t="s">
        <v>1378</v>
      </c>
      <c r="J232" s="766">
        <v>45705</v>
      </c>
      <c r="K232" s="766">
        <v>45940</v>
      </c>
      <c r="L232" s="764">
        <f t="shared" si="7"/>
        <v>0.7</v>
      </c>
      <c r="M232" s="756" t="s">
        <v>1373</v>
      </c>
      <c r="N232" s="214" t="s">
        <v>1636</v>
      </c>
      <c r="O232" s="756" t="s">
        <v>1143</v>
      </c>
      <c r="P232" s="756" t="s">
        <v>1375</v>
      </c>
      <c r="Q232" s="765"/>
      <c r="R232" s="1782"/>
    </row>
    <row r="233" spans="1:18">
      <c r="A233" s="753">
        <v>9</v>
      </c>
      <c r="B233" s="192" t="s">
        <v>730</v>
      </c>
      <c r="C233" s="192" t="s">
        <v>340</v>
      </c>
      <c r="D233" s="192" t="s">
        <v>183</v>
      </c>
      <c r="E233" s="192" t="s">
        <v>803</v>
      </c>
      <c r="F233" s="192" t="s">
        <v>14</v>
      </c>
      <c r="G233" s="1327" t="s">
        <v>186</v>
      </c>
      <c r="H233" s="1327" t="s">
        <v>1371</v>
      </c>
      <c r="I233" s="1327" t="s">
        <v>1378</v>
      </c>
      <c r="J233" s="766">
        <v>45664</v>
      </c>
      <c r="K233" s="1791">
        <v>45991</v>
      </c>
      <c r="L233" s="764">
        <f t="shared" si="7"/>
        <v>0.9</v>
      </c>
      <c r="M233" s="756" t="s">
        <v>1584</v>
      </c>
      <c r="N233" s="198" t="s">
        <v>1645</v>
      </c>
      <c r="O233" s="756" t="s">
        <v>1143</v>
      </c>
      <c r="P233" s="756" t="s">
        <v>1386</v>
      </c>
      <c r="Q233" s="765"/>
      <c r="R233" s="1782"/>
    </row>
    <row r="234" spans="1:18">
      <c r="A234" s="753">
        <v>10</v>
      </c>
      <c r="B234" s="192" t="s">
        <v>735</v>
      </c>
      <c r="C234" s="192" t="s">
        <v>340</v>
      </c>
      <c r="D234" s="192" t="s">
        <v>183</v>
      </c>
      <c r="E234" s="192" t="s">
        <v>803</v>
      </c>
      <c r="F234" s="192" t="s">
        <v>14</v>
      </c>
      <c r="G234" s="1327" t="s">
        <v>186</v>
      </c>
      <c r="H234" s="1327" t="s">
        <v>1371</v>
      </c>
      <c r="I234" s="1327" t="s">
        <v>1378</v>
      </c>
      <c r="J234" s="1793">
        <v>45717</v>
      </c>
      <c r="K234" s="1791">
        <v>45991</v>
      </c>
      <c r="L234" s="764">
        <f t="shared" si="7"/>
        <v>0.79999999999999993</v>
      </c>
      <c r="M234" s="756" t="s">
        <v>1584</v>
      </c>
      <c r="N234" s="214" t="s">
        <v>1646</v>
      </c>
      <c r="O234" s="756" t="s">
        <v>1143</v>
      </c>
      <c r="P234" s="756" t="s">
        <v>1386</v>
      </c>
      <c r="Q234" s="765"/>
      <c r="R234" s="1782"/>
    </row>
    <row r="235" spans="1:18">
      <c r="A235" s="1794"/>
      <c r="B235" s="180"/>
      <c r="C235" s="180"/>
      <c r="D235" s="180"/>
      <c r="E235" s="180"/>
      <c r="F235" s="180"/>
      <c r="G235" s="180"/>
      <c r="H235" s="180"/>
      <c r="I235" s="180"/>
      <c r="J235" s="767"/>
      <c r="K235" s="314"/>
      <c r="L235" s="180"/>
      <c r="M235" s="768"/>
      <c r="N235" s="180"/>
      <c r="O235" s="180"/>
      <c r="P235" s="768"/>
      <c r="Q235" s="1795"/>
      <c r="R235" s="180"/>
    </row>
    <row r="236" spans="1:18">
      <c r="A236" s="1796" t="s">
        <v>1647</v>
      </c>
      <c r="B236" s="1440"/>
      <c r="C236" s="1440"/>
      <c r="D236" s="1440"/>
      <c r="E236" s="1440"/>
      <c r="F236" s="1440"/>
      <c r="G236" s="1440"/>
      <c r="H236" s="1440"/>
      <c r="I236" s="1440"/>
      <c r="J236" s="1440"/>
      <c r="K236" s="1440"/>
      <c r="L236" s="1440"/>
      <c r="M236" s="1440"/>
      <c r="N236" s="1440"/>
      <c r="O236" s="1440"/>
      <c r="P236" s="1440"/>
      <c r="Q236" s="769"/>
      <c r="R236" s="1746"/>
    </row>
    <row r="237" spans="1:18">
      <c r="A237" s="770" t="s">
        <v>1143</v>
      </c>
      <c r="B237" s="771" t="s">
        <v>1355</v>
      </c>
      <c r="C237" s="771" t="s">
        <v>1356</v>
      </c>
      <c r="D237" s="771" t="s">
        <v>172</v>
      </c>
      <c r="E237" s="771" t="s">
        <v>1357</v>
      </c>
      <c r="F237" s="771" t="s">
        <v>780</v>
      </c>
      <c r="G237" s="771" t="s">
        <v>1358</v>
      </c>
      <c r="H237" s="771" t="s">
        <v>1648</v>
      </c>
      <c r="I237" s="771" t="s">
        <v>1360</v>
      </c>
      <c r="J237" s="772" t="s">
        <v>1361</v>
      </c>
      <c r="K237" s="772" t="s">
        <v>1362</v>
      </c>
      <c r="L237" s="773" t="s">
        <v>1363</v>
      </c>
      <c r="M237" s="773" t="s">
        <v>1364</v>
      </c>
      <c r="N237" s="773" t="s">
        <v>1365</v>
      </c>
      <c r="O237" s="771" t="s">
        <v>1499</v>
      </c>
      <c r="P237" s="771" t="s">
        <v>1367</v>
      </c>
      <c r="Q237" s="774" t="s">
        <v>1368</v>
      </c>
      <c r="R237" s="1749"/>
    </row>
    <row r="238" spans="1:18">
      <c r="A238" s="1773">
        <v>1</v>
      </c>
      <c r="B238" s="1324" t="s">
        <v>1649</v>
      </c>
      <c r="C238" s="1324" t="s">
        <v>1650</v>
      </c>
      <c r="D238" s="1327" t="s">
        <v>183</v>
      </c>
      <c r="E238" s="1356" t="s">
        <v>905</v>
      </c>
      <c r="F238" s="1327" t="s">
        <v>15</v>
      </c>
      <c r="G238" s="1327" t="s">
        <v>216</v>
      </c>
      <c r="H238" s="1327" t="s">
        <v>1371</v>
      </c>
      <c r="I238" s="1327" t="s">
        <v>1378</v>
      </c>
      <c r="J238" s="1751">
        <v>43647</v>
      </c>
      <c r="K238" s="1751">
        <v>45688</v>
      </c>
      <c r="L238" s="1327">
        <f t="shared" ref="L238:L243" si="8">ROUNDUP(YEARFRAC(J238,K238,0),1)</f>
        <v>5.6</v>
      </c>
      <c r="M238" s="756" t="s">
        <v>1373</v>
      </c>
      <c r="N238" s="1327" t="s">
        <v>1651</v>
      </c>
      <c r="O238" s="756" t="s">
        <v>1139</v>
      </c>
      <c r="P238" s="756" t="s">
        <v>1375</v>
      </c>
      <c r="Q238" s="1797"/>
      <c r="R238" s="156"/>
    </row>
    <row r="239" spans="1:18">
      <c r="A239" s="1773">
        <v>2</v>
      </c>
      <c r="B239" s="1324" t="s">
        <v>1652</v>
      </c>
      <c r="C239" s="1324" t="s">
        <v>714</v>
      </c>
      <c r="D239" s="1327" t="s">
        <v>183</v>
      </c>
      <c r="E239" s="1356" t="s">
        <v>905</v>
      </c>
      <c r="F239" s="1327" t="s">
        <v>14</v>
      </c>
      <c r="G239" s="1327" t="s">
        <v>186</v>
      </c>
      <c r="H239" s="1327" t="s">
        <v>1371</v>
      </c>
      <c r="I239" s="1327" t="s">
        <v>1378</v>
      </c>
      <c r="J239" s="1751">
        <v>39896</v>
      </c>
      <c r="K239" s="1751">
        <v>45702</v>
      </c>
      <c r="L239" s="1327">
        <f t="shared" si="8"/>
        <v>15.9</v>
      </c>
      <c r="M239" s="756" t="s">
        <v>1373</v>
      </c>
      <c r="N239" s="1327" t="s">
        <v>1653</v>
      </c>
      <c r="O239" s="756" t="s">
        <v>1139</v>
      </c>
      <c r="P239" s="756" t="s">
        <v>1375</v>
      </c>
      <c r="Q239" s="1797"/>
      <c r="R239" s="156"/>
    </row>
    <row r="240" spans="1:18">
      <c r="A240" s="1773">
        <v>3</v>
      </c>
      <c r="B240" s="1324" t="s">
        <v>1654</v>
      </c>
      <c r="C240" s="1324" t="s">
        <v>1655</v>
      </c>
      <c r="D240" s="1327" t="s">
        <v>183</v>
      </c>
      <c r="E240" s="1356" t="s">
        <v>1656</v>
      </c>
      <c r="F240" s="1327" t="s">
        <v>15</v>
      </c>
      <c r="G240" s="1327" t="s">
        <v>186</v>
      </c>
      <c r="H240" s="1327" t="s">
        <v>1371</v>
      </c>
      <c r="I240" s="1327" t="s">
        <v>1378</v>
      </c>
      <c r="J240" s="1755">
        <v>44986</v>
      </c>
      <c r="K240" s="1755">
        <v>45716</v>
      </c>
      <c r="L240" s="1327">
        <f t="shared" si="8"/>
        <v>2</v>
      </c>
      <c r="M240" s="756" t="s">
        <v>1373</v>
      </c>
      <c r="N240" s="1327" t="s">
        <v>1657</v>
      </c>
      <c r="O240" s="756" t="s">
        <v>1143</v>
      </c>
      <c r="P240" s="756" t="s">
        <v>1375</v>
      </c>
      <c r="Q240" s="1797"/>
      <c r="R240" s="156"/>
    </row>
    <row r="241" spans="1:18">
      <c r="A241" s="1773">
        <v>4</v>
      </c>
      <c r="B241" s="1324" t="s">
        <v>1658</v>
      </c>
      <c r="C241" s="1324" t="s">
        <v>1655</v>
      </c>
      <c r="D241" s="1327" t="s">
        <v>183</v>
      </c>
      <c r="E241" s="1356" t="s">
        <v>905</v>
      </c>
      <c r="F241" s="1327" t="s">
        <v>14</v>
      </c>
      <c r="G241" s="1327" t="s">
        <v>186</v>
      </c>
      <c r="H241" s="1327" t="s">
        <v>1371</v>
      </c>
      <c r="I241" s="1327" t="s">
        <v>1378</v>
      </c>
      <c r="J241" s="1751">
        <v>45047</v>
      </c>
      <c r="K241" s="1751">
        <v>45777</v>
      </c>
      <c r="L241" s="1327">
        <f t="shared" si="8"/>
        <v>2</v>
      </c>
      <c r="M241" s="756" t="s">
        <v>1584</v>
      </c>
      <c r="N241" s="1327" t="s">
        <v>1659</v>
      </c>
      <c r="O241" s="756" t="s">
        <v>1143</v>
      </c>
      <c r="P241" s="756" t="s">
        <v>1375</v>
      </c>
      <c r="Q241" s="1797"/>
      <c r="R241" s="156"/>
    </row>
    <row r="242" spans="1:18">
      <c r="A242" s="1773">
        <v>5</v>
      </c>
      <c r="B242" s="1324" t="s">
        <v>1660</v>
      </c>
      <c r="C242" s="1324" t="s">
        <v>722</v>
      </c>
      <c r="D242" s="1327" t="s">
        <v>183</v>
      </c>
      <c r="E242" s="1356" t="s">
        <v>905</v>
      </c>
      <c r="F242" s="1327" t="s">
        <v>15</v>
      </c>
      <c r="G242" s="1327" t="s">
        <v>186</v>
      </c>
      <c r="H242" s="1327" t="s">
        <v>1371</v>
      </c>
      <c r="I242" s="1327" t="s">
        <v>1378</v>
      </c>
      <c r="J242" s="1755">
        <v>45058</v>
      </c>
      <c r="K242" s="1755">
        <v>45944</v>
      </c>
      <c r="L242" s="1327">
        <f t="shared" si="8"/>
        <v>2.5</v>
      </c>
      <c r="M242" s="756" t="s">
        <v>1373</v>
      </c>
      <c r="N242" s="1356" t="s">
        <v>1661</v>
      </c>
      <c r="O242" s="756" t="s">
        <v>1143</v>
      </c>
      <c r="P242" s="756" t="s">
        <v>1375</v>
      </c>
      <c r="Q242" s="1797"/>
      <c r="R242" s="156"/>
    </row>
    <row r="243" spans="1:18">
      <c r="A243" s="775">
        <v>6</v>
      </c>
      <c r="B243" s="1798" t="s">
        <v>1662</v>
      </c>
      <c r="C243" s="1798" t="s">
        <v>248</v>
      </c>
      <c r="D243" s="1799" t="s">
        <v>221</v>
      </c>
      <c r="E243" s="776" t="s">
        <v>905</v>
      </c>
      <c r="F243" s="1799" t="s">
        <v>15</v>
      </c>
      <c r="G243" s="1799" t="s">
        <v>186</v>
      </c>
      <c r="H243" s="1799" t="s">
        <v>1371</v>
      </c>
      <c r="I243" s="1799" t="s">
        <v>1378</v>
      </c>
      <c r="J243" s="777">
        <v>43711</v>
      </c>
      <c r="K243" s="778">
        <v>46008</v>
      </c>
      <c r="L243" s="1799">
        <f t="shared" si="8"/>
        <v>6.3</v>
      </c>
      <c r="M243" s="779" t="s">
        <v>1373</v>
      </c>
      <c r="N243" s="776" t="s">
        <v>1661</v>
      </c>
      <c r="O243" s="779" t="s">
        <v>1139</v>
      </c>
      <c r="P243" s="779" t="s">
        <v>1375</v>
      </c>
      <c r="Q243" s="780"/>
      <c r="R243" s="156"/>
    </row>
    <row r="244" spans="1:18">
      <c r="A244" s="180"/>
      <c r="B244" s="180"/>
      <c r="C244" s="180"/>
      <c r="D244" s="180"/>
      <c r="E244" s="180"/>
      <c r="F244" s="180"/>
      <c r="G244" s="180"/>
      <c r="H244" s="180"/>
      <c r="I244" s="180"/>
      <c r="J244" s="767"/>
      <c r="K244" s="314"/>
      <c r="L244" s="180"/>
      <c r="M244" s="180"/>
      <c r="N244" s="180"/>
      <c r="O244" s="180"/>
      <c r="P244" s="180"/>
      <c r="Q244" s="180"/>
      <c r="R244" s="180"/>
    </row>
    <row r="245" spans="1:18">
      <c r="A245" s="180"/>
      <c r="B245" s="180"/>
      <c r="C245" s="180"/>
      <c r="D245" s="180"/>
      <c r="E245" s="180"/>
      <c r="F245" s="180"/>
      <c r="G245" s="180"/>
      <c r="H245" s="180"/>
      <c r="I245" s="180"/>
      <c r="J245" s="767"/>
      <c r="K245" s="314"/>
      <c r="L245" s="180"/>
      <c r="M245" s="180"/>
      <c r="N245" s="180"/>
      <c r="O245" s="180"/>
      <c r="P245" s="180"/>
      <c r="Q245" s="180"/>
      <c r="R245" s="180"/>
    </row>
    <row r="246" spans="1:18">
      <c r="A246" s="180"/>
      <c r="B246" s="180"/>
      <c r="C246" s="180"/>
      <c r="D246" s="180"/>
      <c r="E246" s="180"/>
      <c r="F246" s="180"/>
      <c r="G246" s="180"/>
      <c r="H246" s="180"/>
      <c r="I246" s="180"/>
      <c r="J246" s="767"/>
      <c r="K246" s="314"/>
      <c r="L246" s="180"/>
      <c r="M246" s="180"/>
      <c r="N246" s="180"/>
      <c r="O246" s="180"/>
      <c r="P246" s="180"/>
      <c r="Q246" s="180"/>
      <c r="R246" s="180"/>
    </row>
    <row r="247" spans="1:18">
      <c r="A247" s="180"/>
      <c r="B247" s="180"/>
      <c r="C247" s="180"/>
      <c r="D247" s="180"/>
      <c r="E247" s="180"/>
      <c r="F247" s="180"/>
      <c r="G247" s="180"/>
      <c r="H247" s="180"/>
      <c r="I247" s="180"/>
      <c r="J247" s="767"/>
      <c r="K247" s="314"/>
      <c r="L247" s="180"/>
      <c r="M247" s="180"/>
      <c r="N247" s="180"/>
      <c r="O247" s="180"/>
      <c r="P247" s="180"/>
      <c r="Q247" s="180"/>
      <c r="R247" s="180"/>
    </row>
    <row r="248" spans="1:18">
      <c r="A248" s="180"/>
      <c r="B248" s="180"/>
      <c r="C248" s="180"/>
      <c r="D248" s="180"/>
      <c r="E248" s="180"/>
      <c r="F248" s="180"/>
      <c r="G248" s="180"/>
      <c r="H248" s="180"/>
      <c r="I248" s="180"/>
      <c r="J248" s="767"/>
      <c r="K248" s="314"/>
      <c r="L248" s="180"/>
      <c r="M248" s="180"/>
      <c r="N248" s="180"/>
      <c r="O248" s="180"/>
      <c r="P248" s="180"/>
      <c r="Q248" s="180"/>
      <c r="R248" s="180"/>
    </row>
    <row r="249" spans="1:18">
      <c r="A249" s="180"/>
      <c r="B249" s="180"/>
      <c r="C249" s="180"/>
      <c r="D249" s="180"/>
      <c r="E249" s="180"/>
      <c r="F249" s="180"/>
      <c r="G249" s="180"/>
      <c r="H249" s="180"/>
      <c r="I249" s="180"/>
      <c r="J249" s="767"/>
      <c r="K249" s="314"/>
      <c r="L249" s="180"/>
      <c r="M249" s="180"/>
      <c r="N249" s="180"/>
      <c r="O249" s="180"/>
      <c r="P249" s="180"/>
      <c r="Q249" s="180"/>
      <c r="R249" s="180"/>
    </row>
    <row r="250" spans="1:18">
      <c r="A250" s="180"/>
      <c r="B250" s="180"/>
      <c r="C250" s="180"/>
      <c r="D250" s="180"/>
      <c r="E250" s="180"/>
      <c r="F250" s="180"/>
      <c r="G250" s="180"/>
      <c r="H250" s="180"/>
      <c r="I250" s="180"/>
      <c r="J250" s="767"/>
      <c r="K250" s="314"/>
      <c r="L250" s="180"/>
      <c r="M250" s="180"/>
      <c r="N250" s="180"/>
      <c r="O250" s="180"/>
      <c r="P250" s="180"/>
      <c r="Q250" s="180"/>
      <c r="R250" s="180"/>
    </row>
    <row r="251" spans="1:18">
      <c r="A251" s="180"/>
      <c r="B251" s="180"/>
      <c r="C251" s="180"/>
      <c r="D251" s="180"/>
      <c r="E251" s="180"/>
      <c r="F251" s="180"/>
      <c r="G251" s="180"/>
      <c r="H251" s="180"/>
      <c r="I251" s="180"/>
      <c r="J251" s="767"/>
      <c r="K251" s="314"/>
      <c r="L251" s="180"/>
      <c r="M251" s="180"/>
      <c r="N251" s="180"/>
      <c r="O251" s="180"/>
      <c r="P251" s="180"/>
      <c r="Q251" s="180"/>
      <c r="R251" s="180"/>
    </row>
    <row r="252" spans="1:18">
      <c r="A252" s="180"/>
      <c r="B252" s="180"/>
      <c r="C252" s="180"/>
      <c r="D252" s="180"/>
      <c r="E252" s="180"/>
      <c r="F252" s="180"/>
      <c r="G252" s="180"/>
      <c r="H252" s="180"/>
      <c r="I252" s="180"/>
      <c r="J252" s="767"/>
      <c r="K252" s="314"/>
      <c r="L252" s="180"/>
      <c r="M252" s="180"/>
      <c r="N252" s="180"/>
      <c r="O252" s="180"/>
      <c r="P252" s="180"/>
      <c r="Q252" s="180"/>
      <c r="R252" s="180"/>
    </row>
    <row r="253" spans="1:18">
      <c r="A253" s="180"/>
      <c r="B253" s="180"/>
      <c r="C253" s="180"/>
      <c r="D253" s="180"/>
      <c r="E253" s="180"/>
      <c r="F253" s="180"/>
      <c r="G253" s="180"/>
      <c r="H253" s="180"/>
      <c r="I253" s="180"/>
      <c r="J253" s="767"/>
      <c r="K253" s="314"/>
      <c r="L253" s="180"/>
      <c r="M253" s="180"/>
      <c r="N253" s="180"/>
      <c r="O253" s="180"/>
      <c r="P253" s="180"/>
      <c r="Q253" s="180"/>
      <c r="R253" s="180"/>
    </row>
    <row r="254" spans="1:18">
      <c r="A254" s="180"/>
      <c r="B254" s="180"/>
      <c r="C254" s="180"/>
      <c r="D254" s="180"/>
      <c r="E254" s="180"/>
      <c r="F254" s="180"/>
      <c r="G254" s="180"/>
      <c r="H254" s="180"/>
      <c r="I254" s="180"/>
      <c r="J254" s="767"/>
      <c r="K254" s="314"/>
      <c r="L254" s="180"/>
      <c r="M254" s="180"/>
      <c r="N254" s="180"/>
      <c r="O254" s="180"/>
      <c r="P254" s="180"/>
      <c r="Q254" s="180"/>
      <c r="R254" s="180"/>
    </row>
    <row r="255" spans="1:18">
      <c r="A255" s="180"/>
      <c r="B255" s="180"/>
      <c r="C255" s="180"/>
      <c r="D255" s="180"/>
      <c r="E255" s="180"/>
      <c r="F255" s="180"/>
      <c r="G255" s="180"/>
      <c r="H255" s="180"/>
      <c r="I255" s="180"/>
      <c r="J255" s="767"/>
      <c r="K255" s="314"/>
      <c r="L255" s="180"/>
      <c r="M255" s="180"/>
      <c r="N255" s="180"/>
      <c r="O255" s="180"/>
      <c r="P255" s="180"/>
      <c r="Q255" s="180"/>
      <c r="R255" s="180"/>
    </row>
    <row r="256" spans="1:18">
      <c r="A256" s="180"/>
      <c r="B256" s="180"/>
      <c r="C256" s="180"/>
      <c r="D256" s="180"/>
      <c r="E256" s="180"/>
      <c r="F256" s="180"/>
      <c r="G256" s="180"/>
      <c r="H256" s="180"/>
      <c r="I256" s="180"/>
      <c r="J256" s="767"/>
      <c r="K256" s="314"/>
      <c r="L256" s="180"/>
      <c r="M256" s="180"/>
      <c r="N256" s="180"/>
      <c r="O256" s="180"/>
      <c r="P256" s="180"/>
      <c r="Q256" s="180"/>
      <c r="R256" s="180"/>
    </row>
    <row r="257" spans="1:18">
      <c r="A257" s="180"/>
      <c r="B257" s="180"/>
      <c r="C257" s="180"/>
      <c r="D257" s="180"/>
      <c r="E257" s="180"/>
      <c r="F257" s="180"/>
      <c r="G257" s="180"/>
      <c r="H257" s="180"/>
      <c r="I257" s="180"/>
      <c r="J257" s="767"/>
      <c r="K257" s="314"/>
      <c r="L257" s="180"/>
      <c r="M257" s="180"/>
      <c r="N257" s="180"/>
      <c r="O257" s="180"/>
      <c r="P257" s="180"/>
      <c r="Q257" s="180"/>
      <c r="R257" s="180"/>
    </row>
    <row r="258" spans="1:18">
      <c r="A258" s="180"/>
      <c r="B258" s="180"/>
      <c r="C258" s="180"/>
      <c r="D258" s="180"/>
      <c r="E258" s="180"/>
      <c r="F258" s="180"/>
      <c r="G258" s="180"/>
      <c r="H258" s="180"/>
      <c r="I258" s="180"/>
      <c r="J258" s="767"/>
      <c r="K258" s="314"/>
      <c r="L258" s="180"/>
      <c r="M258" s="180"/>
      <c r="N258" s="180"/>
      <c r="O258" s="180"/>
      <c r="P258" s="180"/>
      <c r="Q258" s="180"/>
      <c r="R258" s="180"/>
    </row>
    <row r="259" spans="1:18">
      <c r="A259" s="180"/>
      <c r="B259" s="180"/>
      <c r="C259" s="180"/>
      <c r="D259" s="180"/>
      <c r="E259" s="180"/>
      <c r="F259" s="180"/>
      <c r="G259" s="180"/>
      <c r="H259" s="180"/>
      <c r="I259" s="180"/>
      <c r="J259" s="767"/>
      <c r="K259" s="314"/>
      <c r="L259" s="180"/>
      <c r="M259" s="180"/>
      <c r="N259" s="180"/>
      <c r="O259" s="180"/>
      <c r="P259" s="180"/>
      <c r="Q259" s="180"/>
      <c r="R259" s="180"/>
    </row>
    <row r="260" spans="1:18">
      <c r="A260" s="180"/>
      <c r="B260" s="180"/>
      <c r="C260" s="180"/>
      <c r="D260" s="180"/>
      <c r="E260" s="180"/>
      <c r="F260" s="180"/>
      <c r="G260" s="180"/>
      <c r="H260" s="180"/>
      <c r="I260" s="180"/>
      <c r="J260" s="767"/>
      <c r="K260" s="314"/>
      <c r="L260" s="180"/>
      <c r="M260" s="180"/>
      <c r="N260" s="180"/>
      <c r="O260" s="180"/>
      <c r="P260" s="180"/>
      <c r="Q260" s="180"/>
      <c r="R260" s="180"/>
    </row>
    <row r="261" spans="1:18">
      <c r="A261" s="180"/>
      <c r="B261" s="180"/>
      <c r="C261" s="180"/>
      <c r="D261" s="180"/>
      <c r="E261" s="180"/>
      <c r="F261" s="180"/>
      <c r="G261" s="180"/>
      <c r="H261" s="180"/>
      <c r="I261" s="180"/>
      <c r="J261" s="767"/>
      <c r="K261" s="314"/>
      <c r="L261" s="180"/>
      <c r="M261" s="180"/>
      <c r="N261" s="180"/>
      <c r="O261" s="180"/>
      <c r="P261" s="180"/>
      <c r="Q261" s="180"/>
      <c r="R261" s="180"/>
    </row>
    <row r="262" spans="1:18">
      <c r="A262" s="180"/>
      <c r="B262" s="180"/>
      <c r="C262" s="180"/>
      <c r="D262" s="180"/>
      <c r="E262" s="180"/>
      <c r="F262" s="180"/>
      <c r="G262" s="180"/>
      <c r="H262" s="180"/>
      <c r="I262" s="180"/>
      <c r="J262" s="767"/>
      <c r="K262" s="314"/>
      <c r="L262" s="180"/>
      <c r="M262" s="180"/>
      <c r="N262" s="180"/>
      <c r="O262" s="180"/>
      <c r="P262" s="180"/>
      <c r="Q262" s="180"/>
      <c r="R262" s="180"/>
    </row>
    <row r="263" spans="1:18">
      <c r="A263" s="180"/>
      <c r="B263" s="180"/>
      <c r="C263" s="180"/>
      <c r="D263" s="180"/>
      <c r="E263" s="180"/>
      <c r="F263" s="180"/>
      <c r="G263" s="180"/>
      <c r="H263" s="180"/>
      <c r="I263" s="180"/>
      <c r="J263" s="767"/>
      <c r="K263" s="314"/>
      <c r="L263" s="180"/>
      <c r="M263" s="180"/>
      <c r="N263" s="180"/>
      <c r="O263" s="180"/>
      <c r="P263" s="180"/>
      <c r="Q263" s="180"/>
      <c r="R263" s="180"/>
    </row>
    <row r="264" spans="1:18">
      <c r="A264" s="180"/>
      <c r="B264" s="180"/>
      <c r="C264" s="180"/>
      <c r="D264" s="180"/>
      <c r="E264" s="180"/>
      <c r="F264" s="180"/>
      <c r="G264" s="180"/>
      <c r="H264" s="180"/>
      <c r="I264" s="180"/>
      <c r="J264" s="767"/>
      <c r="K264" s="314"/>
      <c r="L264" s="180"/>
      <c r="M264" s="180"/>
      <c r="N264" s="180"/>
      <c r="O264" s="180"/>
      <c r="P264" s="180"/>
      <c r="Q264" s="180"/>
      <c r="R264" s="180"/>
    </row>
    <row r="265" spans="1:18">
      <c r="A265" s="180"/>
      <c r="B265" s="180"/>
      <c r="C265" s="180"/>
      <c r="D265" s="180"/>
      <c r="E265" s="180"/>
      <c r="F265" s="180"/>
      <c r="G265" s="180"/>
      <c r="H265" s="180"/>
      <c r="I265" s="180"/>
      <c r="J265" s="767"/>
      <c r="K265" s="314"/>
      <c r="L265" s="180"/>
      <c r="M265" s="180"/>
      <c r="N265" s="180"/>
      <c r="O265" s="180"/>
      <c r="P265" s="180"/>
      <c r="Q265" s="180"/>
      <c r="R265" s="180"/>
    </row>
    <row r="266" spans="1:18">
      <c r="A266" s="180"/>
      <c r="B266" s="180"/>
      <c r="C266" s="180"/>
      <c r="D266" s="180"/>
      <c r="E266" s="180"/>
      <c r="F266" s="180"/>
      <c r="G266" s="180"/>
      <c r="H266" s="180"/>
      <c r="I266" s="180"/>
      <c r="J266" s="767"/>
      <c r="K266" s="314"/>
      <c r="L266" s="180"/>
      <c r="M266" s="180"/>
      <c r="N266" s="180"/>
      <c r="O266" s="180"/>
      <c r="P266" s="180"/>
      <c r="Q266" s="180"/>
      <c r="R266" s="180"/>
    </row>
    <row r="267" spans="1:18">
      <c r="A267" s="180"/>
      <c r="B267" s="180"/>
      <c r="C267" s="180"/>
      <c r="D267" s="180"/>
      <c r="E267" s="180"/>
      <c r="F267" s="180"/>
      <c r="G267" s="180"/>
      <c r="H267" s="180"/>
      <c r="I267" s="180"/>
      <c r="J267" s="767"/>
      <c r="K267" s="314"/>
      <c r="L267" s="180"/>
      <c r="M267" s="180"/>
      <c r="N267" s="180"/>
      <c r="O267" s="180"/>
      <c r="P267" s="180"/>
      <c r="Q267" s="180"/>
      <c r="R267" s="180"/>
    </row>
    <row r="268" spans="1:18">
      <c r="A268" s="180"/>
      <c r="B268" s="180"/>
      <c r="C268" s="180"/>
      <c r="D268" s="180"/>
      <c r="E268" s="180"/>
      <c r="F268" s="180"/>
      <c r="G268" s="180"/>
      <c r="H268" s="180"/>
      <c r="I268" s="180"/>
      <c r="J268" s="767"/>
      <c r="K268" s="314"/>
      <c r="L268" s="180"/>
      <c r="M268" s="180"/>
      <c r="N268" s="180"/>
      <c r="O268" s="180"/>
      <c r="P268" s="180"/>
      <c r="Q268" s="180"/>
      <c r="R268" s="180"/>
    </row>
    <row r="269" spans="1:18">
      <c r="A269" s="180"/>
      <c r="B269" s="180"/>
      <c r="C269" s="180"/>
      <c r="D269" s="180"/>
      <c r="E269" s="180"/>
      <c r="F269" s="180"/>
      <c r="G269" s="180"/>
      <c r="H269" s="180"/>
      <c r="I269" s="180"/>
      <c r="J269" s="767"/>
      <c r="K269" s="314"/>
      <c r="L269" s="180"/>
      <c r="M269" s="180"/>
      <c r="N269" s="180"/>
      <c r="O269" s="180"/>
      <c r="P269" s="180"/>
      <c r="Q269" s="180"/>
      <c r="R269" s="180"/>
    </row>
    <row r="270" spans="1:18">
      <c r="A270" s="180"/>
      <c r="B270" s="180"/>
      <c r="C270" s="180"/>
      <c r="D270" s="180"/>
      <c r="E270" s="180"/>
      <c r="F270" s="180"/>
      <c r="G270" s="180"/>
      <c r="H270" s="180"/>
      <c r="I270" s="180"/>
      <c r="J270" s="767"/>
      <c r="K270" s="314"/>
      <c r="L270" s="180"/>
      <c r="M270" s="180"/>
      <c r="N270" s="180"/>
      <c r="O270" s="180"/>
      <c r="P270" s="180"/>
      <c r="Q270" s="180"/>
      <c r="R270" s="180"/>
    </row>
    <row r="271" spans="1:18">
      <c r="A271" s="180"/>
      <c r="B271" s="180"/>
      <c r="C271" s="180"/>
      <c r="D271" s="180"/>
      <c r="E271" s="180"/>
      <c r="F271" s="180"/>
      <c r="G271" s="180"/>
      <c r="H271" s="180"/>
      <c r="I271" s="180"/>
      <c r="J271" s="767"/>
      <c r="K271" s="314"/>
      <c r="L271" s="180"/>
      <c r="M271" s="180"/>
      <c r="N271" s="180"/>
      <c r="O271" s="180"/>
      <c r="P271" s="180"/>
      <c r="Q271" s="180"/>
      <c r="R271" s="180"/>
    </row>
    <row r="272" spans="1:18">
      <c r="A272" s="180"/>
      <c r="B272" s="180"/>
      <c r="C272" s="180"/>
      <c r="D272" s="180"/>
      <c r="E272" s="180"/>
      <c r="F272" s="180"/>
      <c r="G272" s="180"/>
      <c r="H272" s="180"/>
      <c r="I272" s="180"/>
      <c r="J272" s="767"/>
      <c r="K272" s="314"/>
      <c r="L272" s="180"/>
      <c r="M272" s="180"/>
      <c r="N272" s="180"/>
      <c r="O272" s="180"/>
      <c r="P272" s="180"/>
      <c r="Q272" s="180"/>
      <c r="R272" s="180"/>
    </row>
    <row r="273" spans="1:18">
      <c r="A273" s="180"/>
      <c r="B273" s="180"/>
      <c r="C273" s="180"/>
      <c r="D273" s="180"/>
      <c r="E273" s="180"/>
      <c r="F273" s="180"/>
      <c r="G273" s="180"/>
      <c r="H273" s="180"/>
      <c r="I273" s="180"/>
      <c r="J273" s="767"/>
      <c r="K273" s="314"/>
      <c r="L273" s="180"/>
      <c r="M273" s="180"/>
      <c r="N273" s="180"/>
      <c r="O273" s="180"/>
      <c r="P273" s="180"/>
      <c r="Q273" s="180"/>
      <c r="R273" s="180"/>
    </row>
    <row r="274" spans="1:18">
      <c r="A274" s="180"/>
      <c r="B274" s="180"/>
      <c r="C274" s="180"/>
      <c r="D274" s="180"/>
      <c r="E274" s="180"/>
      <c r="F274" s="180"/>
      <c r="G274" s="180"/>
      <c r="H274" s="180"/>
      <c r="I274" s="180"/>
      <c r="J274" s="767"/>
      <c r="K274" s="314"/>
      <c r="L274" s="180"/>
      <c r="M274" s="180"/>
      <c r="N274" s="180"/>
      <c r="O274" s="180"/>
      <c r="P274" s="180"/>
      <c r="Q274" s="180"/>
      <c r="R274" s="180"/>
    </row>
    <row r="275" spans="1:18">
      <c r="A275" s="180"/>
      <c r="B275" s="180"/>
      <c r="C275" s="180"/>
      <c r="D275" s="180"/>
      <c r="E275" s="180"/>
      <c r="F275" s="180"/>
      <c r="G275" s="180"/>
      <c r="H275" s="180"/>
      <c r="I275" s="180"/>
      <c r="J275" s="767"/>
      <c r="K275" s="314"/>
      <c r="L275" s="180"/>
      <c r="M275" s="180"/>
      <c r="N275" s="180"/>
      <c r="O275" s="180"/>
      <c r="P275" s="180"/>
      <c r="Q275" s="180"/>
      <c r="R275" s="180"/>
    </row>
    <row r="276" spans="1:18">
      <c r="A276" s="180"/>
      <c r="B276" s="180"/>
      <c r="C276" s="180"/>
      <c r="D276" s="180"/>
      <c r="E276" s="180"/>
      <c r="F276" s="180"/>
      <c r="G276" s="180"/>
      <c r="H276" s="180"/>
      <c r="I276" s="180"/>
      <c r="J276" s="767"/>
      <c r="K276" s="314"/>
      <c r="L276" s="180"/>
      <c r="M276" s="180"/>
      <c r="N276" s="180"/>
      <c r="O276" s="180"/>
      <c r="P276" s="180"/>
      <c r="Q276" s="180"/>
      <c r="R276" s="180"/>
    </row>
    <row r="277" spans="1:18">
      <c r="A277" s="180"/>
      <c r="B277" s="180"/>
      <c r="C277" s="180"/>
      <c r="D277" s="180"/>
      <c r="E277" s="180"/>
      <c r="F277" s="180"/>
      <c r="G277" s="180"/>
      <c r="H277" s="180"/>
      <c r="I277" s="180"/>
      <c r="J277" s="767"/>
      <c r="K277" s="314"/>
      <c r="L277" s="180"/>
      <c r="M277" s="180"/>
      <c r="N277" s="180"/>
      <c r="O277" s="180"/>
      <c r="P277" s="180"/>
      <c r="Q277" s="180"/>
      <c r="R277" s="180"/>
    </row>
    <row r="278" spans="1:18">
      <c r="A278" s="180"/>
      <c r="B278" s="180"/>
      <c r="C278" s="180"/>
      <c r="D278" s="180"/>
      <c r="E278" s="180"/>
      <c r="F278" s="180"/>
      <c r="G278" s="180"/>
      <c r="H278" s="180"/>
      <c r="I278" s="180"/>
      <c r="J278" s="767"/>
      <c r="K278" s="314"/>
      <c r="L278" s="180"/>
      <c r="M278" s="180"/>
      <c r="N278" s="180"/>
      <c r="O278" s="180"/>
      <c r="P278" s="180"/>
      <c r="Q278" s="180"/>
      <c r="R278" s="180"/>
    </row>
    <row r="279" spans="1:18">
      <c r="A279" s="180"/>
      <c r="B279" s="180"/>
      <c r="C279" s="180"/>
      <c r="D279" s="180"/>
      <c r="E279" s="180"/>
      <c r="F279" s="180"/>
      <c r="G279" s="180"/>
      <c r="H279" s="180"/>
      <c r="I279" s="180"/>
      <c r="J279" s="767"/>
      <c r="K279" s="314"/>
      <c r="L279" s="180"/>
      <c r="M279" s="180"/>
      <c r="N279" s="180"/>
      <c r="O279" s="180"/>
      <c r="P279" s="180"/>
      <c r="Q279" s="180"/>
      <c r="R279" s="180"/>
    </row>
    <row r="280" spans="1:18">
      <c r="A280" s="180"/>
      <c r="B280" s="180"/>
      <c r="C280" s="180"/>
      <c r="D280" s="180"/>
      <c r="E280" s="180"/>
      <c r="F280" s="180"/>
      <c r="G280" s="180"/>
      <c r="H280" s="180"/>
      <c r="I280" s="180"/>
      <c r="J280" s="767"/>
      <c r="K280" s="314"/>
      <c r="L280" s="180"/>
      <c r="M280" s="180"/>
      <c r="N280" s="180"/>
      <c r="O280" s="180"/>
      <c r="P280" s="180"/>
      <c r="Q280" s="180"/>
      <c r="R280" s="180"/>
    </row>
    <row r="281" spans="1:18">
      <c r="A281" s="180"/>
      <c r="B281" s="180"/>
      <c r="C281" s="180"/>
      <c r="D281" s="180"/>
      <c r="E281" s="180"/>
      <c r="F281" s="180"/>
      <c r="G281" s="180"/>
      <c r="H281" s="180"/>
      <c r="I281" s="180"/>
      <c r="J281" s="767"/>
      <c r="K281" s="314"/>
      <c r="L281" s="180"/>
      <c r="M281" s="180"/>
      <c r="N281" s="180"/>
      <c r="O281" s="180"/>
      <c r="P281" s="180"/>
      <c r="Q281" s="180"/>
      <c r="R281" s="180"/>
    </row>
    <row r="282" spans="1:18">
      <c r="A282" s="180"/>
      <c r="B282" s="180"/>
      <c r="C282" s="180"/>
      <c r="D282" s="180"/>
      <c r="E282" s="180"/>
      <c r="F282" s="180"/>
      <c r="G282" s="180"/>
      <c r="H282" s="180"/>
      <c r="I282" s="180"/>
      <c r="J282" s="767"/>
      <c r="K282" s="314"/>
      <c r="L282" s="180"/>
      <c r="M282" s="180"/>
      <c r="N282" s="180"/>
      <c r="O282" s="180"/>
      <c r="P282" s="180"/>
      <c r="Q282" s="180"/>
      <c r="R282" s="180"/>
    </row>
    <row r="283" spans="1:18">
      <c r="A283" s="180"/>
      <c r="B283" s="180"/>
      <c r="C283" s="180"/>
      <c r="D283" s="180"/>
      <c r="E283" s="180"/>
      <c r="F283" s="180"/>
      <c r="G283" s="180"/>
      <c r="H283" s="180"/>
      <c r="I283" s="180"/>
      <c r="J283" s="767"/>
      <c r="K283" s="314"/>
      <c r="L283" s="180"/>
      <c r="M283" s="180"/>
      <c r="N283" s="180"/>
      <c r="O283" s="180"/>
      <c r="P283" s="180"/>
      <c r="Q283" s="180"/>
      <c r="R283" s="180"/>
    </row>
    <row r="284" spans="1:18">
      <c r="A284" s="180"/>
      <c r="B284" s="180"/>
      <c r="C284" s="180"/>
      <c r="D284" s="180"/>
      <c r="E284" s="180"/>
      <c r="F284" s="180"/>
      <c r="G284" s="180"/>
      <c r="H284" s="180"/>
      <c r="I284" s="180"/>
      <c r="J284" s="767"/>
      <c r="K284" s="314"/>
      <c r="L284" s="180"/>
      <c r="M284" s="180"/>
      <c r="N284" s="180"/>
      <c r="O284" s="180"/>
      <c r="P284" s="180"/>
      <c r="Q284" s="180"/>
      <c r="R284" s="180"/>
    </row>
    <row r="285" spans="1:18">
      <c r="A285" s="180"/>
      <c r="B285" s="180"/>
      <c r="C285" s="180"/>
      <c r="D285" s="180"/>
      <c r="E285" s="180"/>
      <c r="F285" s="180"/>
      <c r="G285" s="180"/>
      <c r="H285" s="180"/>
      <c r="I285" s="180"/>
      <c r="J285" s="767"/>
      <c r="K285" s="314"/>
      <c r="L285" s="180"/>
      <c r="M285" s="180"/>
      <c r="N285" s="180"/>
      <c r="O285" s="180"/>
      <c r="P285" s="180"/>
      <c r="Q285" s="180"/>
      <c r="R285" s="180"/>
    </row>
    <row r="286" spans="1:18">
      <c r="A286" s="180"/>
      <c r="B286" s="180"/>
      <c r="C286" s="180"/>
      <c r="D286" s="180"/>
      <c r="E286" s="180"/>
      <c r="F286" s="180"/>
      <c r="G286" s="180"/>
      <c r="H286" s="180"/>
      <c r="I286" s="180"/>
      <c r="J286" s="767"/>
      <c r="K286" s="314"/>
      <c r="L286" s="180"/>
      <c r="M286" s="180"/>
      <c r="N286" s="180"/>
      <c r="O286" s="180"/>
      <c r="P286" s="180"/>
      <c r="Q286" s="180"/>
      <c r="R286" s="180"/>
    </row>
    <row r="287" spans="1:18">
      <c r="A287" s="180"/>
      <c r="B287" s="180"/>
      <c r="C287" s="180"/>
      <c r="D287" s="180"/>
      <c r="E287" s="180"/>
      <c r="F287" s="180"/>
      <c r="G287" s="180"/>
      <c r="H287" s="180"/>
      <c r="I287" s="180"/>
      <c r="J287" s="767"/>
      <c r="K287" s="314"/>
      <c r="L287" s="180"/>
      <c r="M287" s="180"/>
      <c r="N287" s="180"/>
      <c r="O287" s="180"/>
      <c r="P287" s="180"/>
      <c r="Q287" s="180"/>
      <c r="R287" s="180"/>
    </row>
    <row r="288" spans="1:18">
      <c r="A288" s="180"/>
      <c r="B288" s="180"/>
      <c r="C288" s="180"/>
      <c r="D288" s="180"/>
      <c r="E288" s="180"/>
      <c r="F288" s="180"/>
      <c r="G288" s="180"/>
      <c r="H288" s="180"/>
      <c r="I288" s="180"/>
      <c r="J288" s="767"/>
      <c r="K288" s="314"/>
      <c r="L288" s="180"/>
      <c r="M288" s="180"/>
      <c r="N288" s="180"/>
      <c r="O288" s="180"/>
      <c r="P288" s="180"/>
      <c r="Q288" s="180"/>
      <c r="R288" s="180"/>
    </row>
    <row r="289" spans="1:18">
      <c r="A289" s="180"/>
      <c r="B289" s="180"/>
      <c r="C289" s="180"/>
      <c r="D289" s="180"/>
      <c r="E289" s="180"/>
      <c r="F289" s="180"/>
      <c r="G289" s="180"/>
      <c r="H289" s="180"/>
      <c r="I289" s="180"/>
      <c r="J289" s="767"/>
      <c r="K289" s="314"/>
      <c r="L289" s="180"/>
      <c r="M289" s="180"/>
      <c r="N289" s="180"/>
      <c r="O289" s="180"/>
      <c r="P289" s="180"/>
      <c r="Q289" s="180"/>
      <c r="R289" s="180"/>
    </row>
    <row r="290" spans="1:18">
      <c r="A290" s="180"/>
      <c r="B290" s="180"/>
      <c r="C290" s="180"/>
      <c r="D290" s="180"/>
      <c r="E290" s="180"/>
      <c r="F290" s="180"/>
      <c r="G290" s="180"/>
      <c r="H290" s="180"/>
      <c r="I290" s="180"/>
      <c r="J290" s="767"/>
      <c r="K290" s="314"/>
      <c r="L290" s="180"/>
      <c r="M290" s="180"/>
      <c r="N290" s="180"/>
      <c r="O290" s="180"/>
      <c r="P290" s="180"/>
      <c r="Q290" s="180"/>
      <c r="R290" s="180"/>
    </row>
    <row r="291" spans="1:18">
      <c r="A291" s="180"/>
      <c r="B291" s="180"/>
      <c r="C291" s="180"/>
      <c r="D291" s="180"/>
      <c r="E291" s="180"/>
      <c r="F291" s="180"/>
      <c r="G291" s="180"/>
      <c r="H291" s="180"/>
      <c r="I291" s="180"/>
      <c r="J291" s="767"/>
      <c r="K291" s="314"/>
      <c r="L291" s="180"/>
      <c r="M291" s="180"/>
      <c r="N291" s="180"/>
      <c r="O291" s="180"/>
      <c r="P291" s="180"/>
      <c r="Q291" s="180"/>
      <c r="R291" s="180"/>
    </row>
    <row r="292" spans="1:18">
      <c r="A292" s="180"/>
      <c r="B292" s="180"/>
      <c r="C292" s="180"/>
      <c r="D292" s="180"/>
      <c r="E292" s="180"/>
      <c r="F292" s="180"/>
      <c r="G292" s="180"/>
      <c r="H292" s="180"/>
      <c r="I292" s="180"/>
      <c r="J292" s="767"/>
      <c r="K292" s="314"/>
      <c r="L292" s="180"/>
      <c r="M292" s="180"/>
      <c r="N292" s="180"/>
      <c r="O292" s="180"/>
      <c r="P292" s="180"/>
      <c r="Q292" s="180"/>
      <c r="R292" s="180"/>
    </row>
    <row r="293" spans="1:18">
      <c r="A293" s="180"/>
      <c r="B293" s="180"/>
      <c r="C293" s="180"/>
      <c r="D293" s="180"/>
      <c r="E293" s="180"/>
      <c r="F293" s="180"/>
      <c r="G293" s="180"/>
      <c r="H293" s="180"/>
      <c r="I293" s="180"/>
      <c r="J293" s="767"/>
      <c r="K293" s="314"/>
      <c r="L293" s="180"/>
      <c r="M293" s="180"/>
      <c r="N293" s="180"/>
      <c r="O293" s="180"/>
      <c r="P293" s="180"/>
      <c r="Q293" s="180"/>
      <c r="R293" s="180"/>
    </row>
    <row r="294" spans="1:18">
      <c r="A294" s="180"/>
      <c r="B294" s="180"/>
      <c r="C294" s="180"/>
      <c r="D294" s="180"/>
      <c r="E294" s="180"/>
      <c r="F294" s="180"/>
      <c r="G294" s="180"/>
      <c r="H294" s="180"/>
      <c r="I294" s="180"/>
      <c r="J294" s="767"/>
      <c r="K294" s="314"/>
      <c r="L294" s="180"/>
      <c r="M294" s="180"/>
      <c r="N294" s="180"/>
      <c r="O294" s="180"/>
      <c r="P294" s="180"/>
      <c r="Q294" s="180"/>
      <c r="R294" s="180"/>
    </row>
    <row r="295" spans="1:18">
      <c r="A295" s="180"/>
      <c r="B295" s="180"/>
      <c r="C295" s="180"/>
      <c r="D295" s="180"/>
      <c r="E295" s="180"/>
      <c r="F295" s="180"/>
      <c r="G295" s="180"/>
      <c r="H295" s="180"/>
      <c r="I295" s="180"/>
      <c r="J295" s="767"/>
      <c r="K295" s="314"/>
      <c r="L295" s="180"/>
      <c r="M295" s="180"/>
      <c r="N295" s="180"/>
      <c r="O295" s="180"/>
      <c r="P295" s="180"/>
      <c r="Q295" s="180"/>
      <c r="R295" s="180"/>
    </row>
    <row r="296" spans="1:18">
      <c r="A296" s="180"/>
      <c r="B296" s="180"/>
      <c r="C296" s="180"/>
      <c r="D296" s="180"/>
      <c r="E296" s="180"/>
      <c r="F296" s="180"/>
      <c r="G296" s="180"/>
      <c r="H296" s="180"/>
      <c r="I296" s="180"/>
      <c r="J296" s="767"/>
      <c r="K296" s="314"/>
      <c r="L296" s="180"/>
      <c r="M296" s="180"/>
      <c r="N296" s="180"/>
      <c r="O296" s="180"/>
      <c r="P296" s="180"/>
      <c r="Q296" s="180"/>
      <c r="R296" s="180"/>
    </row>
    <row r="297" spans="1:18">
      <c r="A297" s="180"/>
      <c r="B297" s="180"/>
      <c r="C297" s="180"/>
      <c r="D297" s="180"/>
      <c r="E297" s="180"/>
      <c r="F297" s="180"/>
      <c r="G297" s="180"/>
      <c r="H297" s="180"/>
      <c r="I297" s="180"/>
      <c r="J297" s="767"/>
      <c r="K297" s="314"/>
      <c r="L297" s="180"/>
      <c r="M297" s="180"/>
      <c r="N297" s="180"/>
      <c r="O297" s="180"/>
      <c r="P297" s="180"/>
      <c r="Q297" s="180"/>
      <c r="R297" s="180"/>
    </row>
    <row r="298" spans="1:18">
      <c r="A298" s="180"/>
      <c r="B298" s="180"/>
      <c r="C298" s="180"/>
      <c r="D298" s="180"/>
      <c r="E298" s="180"/>
      <c r="F298" s="180"/>
      <c r="G298" s="180"/>
      <c r="H298" s="180"/>
      <c r="I298" s="180"/>
      <c r="J298" s="767"/>
      <c r="K298" s="314"/>
      <c r="L298" s="180"/>
      <c r="M298" s="180"/>
      <c r="N298" s="180"/>
      <c r="O298" s="180"/>
      <c r="P298" s="180"/>
      <c r="Q298" s="180"/>
      <c r="R298" s="180"/>
    </row>
    <row r="299" spans="1:18">
      <c r="A299" s="180"/>
      <c r="B299" s="180"/>
      <c r="C299" s="180"/>
      <c r="D299" s="180"/>
      <c r="E299" s="180"/>
      <c r="F299" s="180"/>
      <c r="G299" s="180"/>
      <c r="H299" s="180"/>
      <c r="I299" s="180"/>
      <c r="J299" s="767"/>
      <c r="K299" s="314"/>
      <c r="L299" s="180"/>
      <c r="M299" s="180"/>
      <c r="N299" s="180"/>
      <c r="O299" s="180"/>
      <c r="P299" s="180"/>
      <c r="Q299" s="180"/>
      <c r="R299" s="180"/>
    </row>
    <row r="300" spans="1:18">
      <c r="A300" s="180"/>
      <c r="B300" s="180"/>
      <c r="C300" s="180"/>
      <c r="D300" s="180"/>
      <c r="E300" s="180"/>
      <c r="F300" s="180"/>
      <c r="G300" s="180"/>
      <c r="H300" s="180"/>
      <c r="I300" s="180"/>
      <c r="J300" s="767"/>
      <c r="K300" s="314"/>
      <c r="L300" s="180"/>
      <c r="M300" s="180"/>
      <c r="N300" s="180"/>
      <c r="O300" s="180"/>
      <c r="P300" s="180"/>
      <c r="Q300" s="180"/>
      <c r="R300" s="180"/>
    </row>
    <row r="301" spans="1:18">
      <c r="A301" s="180"/>
      <c r="B301" s="180"/>
      <c r="C301" s="180"/>
      <c r="D301" s="180"/>
      <c r="E301" s="180"/>
      <c r="F301" s="180"/>
      <c r="G301" s="180"/>
      <c r="H301" s="180"/>
      <c r="I301" s="180"/>
      <c r="J301" s="767"/>
      <c r="K301" s="314"/>
      <c r="L301" s="180"/>
      <c r="M301" s="180"/>
      <c r="N301" s="180"/>
      <c r="O301" s="180"/>
      <c r="P301" s="180"/>
      <c r="Q301" s="180"/>
      <c r="R301" s="180"/>
    </row>
    <row r="302" spans="1:18">
      <c r="A302" s="180"/>
      <c r="B302" s="180"/>
      <c r="C302" s="180"/>
      <c r="D302" s="180"/>
      <c r="E302" s="180"/>
      <c r="F302" s="180"/>
      <c r="G302" s="180"/>
      <c r="H302" s="180"/>
      <c r="I302" s="180"/>
      <c r="J302" s="767"/>
      <c r="K302" s="314"/>
      <c r="L302" s="180"/>
      <c r="M302" s="180"/>
      <c r="N302" s="180"/>
      <c r="O302" s="180"/>
      <c r="P302" s="180"/>
      <c r="Q302" s="180"/>
      <c r="R302" s="180"/>
    </row>
    <row r="303" spans="1:18">
      <c r="A303" s="180"/>
      <c r="B303" s="180"/>
      <c r="C303" s="180"/>
      <c r="D303" s="180"/>
      <c r="E303" s="180"/>
      <c r="F303" s="180"/>
      <c r="G303" s="180"/>
      <c r="H303" s="180"/>
      <c r="I303" s="180"/>
      <c r="J303" s="767"/>
      <c r="K303" s="314"/>
      <c r="L303" s="180"/>
      <c r="M303" s="180"/>
      <c r="N303" s="180"/>
      <c r="O303" s="180"/>
      <c r="P303" s="180"/>
      <c r="Q303" s="180"/>
      <c r="R303" s="180"/>
    </row>
    <row r="304" spans="1:18">
      <c r="A304" s="180"/>
      <c r="B304" s="180"/>
      <c r="C304" s="180"/>
      <c r="D304" s="180"/>
      <c r="E304" s="180"/>
      <c r="F304" s="180"/>
      <c r="G304" s="180"/>
      <c r="H304" s="180"/>
      <c r="I304" s="180"/>
      <c r="J304" s="767"/>
      <c r="K304" s="314"/>
      <c r="L304" s="180"/>
      <c r="M304" s="180"/>
      <c r="N304" s="180"/>
      <c r="O304" s="180"/>
      <c r="P304" s="180"/>
      <c r="Q304" s="180"/>
      <c r="R304" s="180"/>
    </row>
    <row r="305" spans="1:18">
      <c r="A305" s="180"/>
      <c r="B305" s="180"/>
      <c r="C305" s="180"/>
      <c r="D305" s="180"/>
      <c r="E305" s="180"/>
      <c r="F305" s="180"/>
      <c r="G305" s="180"/>
      <c r="H305" s="180"/>
      <c r="I305" s="180"/>
      <c r="J305" s="767"/>
      <c r="K305" s="314"/>
      <c r="L305" s="180"/>
      <c r="M305" s="180"/>
      <c r="N305" s="180"/>
      <c r="O305" s="180"/>
      <c r="P305" s="180"/>
      <c r="Q305" s="180"/>
      <c r="R305" s="180"/>
    </row>
    <row r="306" spans="1:18">
      <c r="A306" s="180"/>
      <c r="B306" s="180"/>
      <c r="C306" s="180"/>
      <c r="D306" s="180"/>
      <c r="E306" s="180"/>
      <c r="F306" s="180"/>
      <c r="G306" s="180"/>
      <c r="H306" s="180"/>
      <c r="I306" s="180"/>
      <c r="J306" s="767"/>
      <c r="K306" s="314"/>
      <c r="L306" s="180"/>
      <c r="M306" s="180"/>
      <c r="N306" s="180"/>
      <c r="O306" s="180"/>
      <c r="P306" s="180"/>
      <c r="Q306" s="180"/>
      <c r="R306" s="180"/>
    </row>
    <row r="307" spans="1:18">
      <c r="A307" s="180"/>
      <c r="B307" s="180"/>
      <c r="C307" s="180"/>
      <c r="D307" s="180"/>
      <c r="E307" s="180"/>
      <c r="F307" s="180"/>
      <c r="G307" s="180"/>
      <c r="H307" s="180"/>
      <c r="I307" s="180"/>
      <c r="J307" s="767"/>
      <c r="K307" s="314"/>
      <c r="L307" s="180"/>
      <c r="M307" s="180"/>
      <c r="N307" s="180"/>
      <c r="O307" s="180"/>
      <c r="P307" s="180"/>
      <c r="Q307" s="180"/>
      <c r="R307" s="180"/>
    </row>
    <row r="308" spans="1:18">
      <c r="A308" s="180"/>
      <c r="B308" s="180"/>
      <c r="C308" s="180"/>
      <c r="D308" s="180"/>
      <c r="E308" s="180"/>
      <c r="F308" s="180"/>
      <c r="G308" s="180"/>
      <c r="H308" s="180"/>
      <c r="I308" s="180"/>
      <c r="J308" s="767"/>
      <c r="K308" s="314"/>
      <c r="L308" s="180"/>
      <c r="M308" s="180"/>
      <c r="N308" s="180"/>
      <c r="O308" s="180"/>
      <c r="P308" s="180"/>
      <c r="Q308" s="180"/>
      <c r="R308" s="180"/>
    </row>
    <row r="309" spans="1:18">
      <c r="A309" s="180"/>
      <c r="B309" s="180"/>
      <c r="C309" s="180"/>
      <c r="D309" s="180"/>
      <c r="E309" s="180"/>
      <c r="F309" s="180"/>
      <c r="G309" s="180"/>
      <c r="H309" s="180"/>
      <c r="I309" s="180"/>
      <c r="J309" s="767"/>
      <c r="K309" s="314"/>
      <c r="L309" s="180"/>
      <c r="M309" s="180"/>
      <c r="N309" s="180"/>
      <c r="O309" s="180"/>
      <c r="P309" s="180"/>
      <c r="Q309" s="180"/>
      <c r="R309" s="180"/>
    </row>
    <row r="310" spans="1:18">
      <c r="A310" s="180"/>
      <c r="B310" s="180"/>
      <c r="C310" s="180"/>
      <c r="D310" s="180"/>
      <c r="E310" s="180"/>
      <c r="F310" s="180"/>
      <c r="G310" s="180"/>
      <c r="H310" s="180"/>
      <c r="I310" s="180"/>
      <c r="J310" s="767"/>
      <c r="K310" s="314"/>
      <c r="L310" s="180"/>
      <c r="M310" s="180"/>
      <c r="N310" s="180"/>
      <c r="O310" s="180"/>
      <c r="P310" s="180"/>
      <c r="Q310" s="180"/>
      <c r="R310" s="180"/>
    </row>
    <row r="311" spans="1:18">
      <c r="A311" s="180"/>
      <c r="B311" s="180"/>
      <c r="C311" s="180"/>
      <c r="D311" s="180"/>
      <c r="E311" s="180"/>
      <c r="F311" s="180"/>
      <c r="G311" s="180"/>
      <c r="H311" s="180"/>
      <c r="I311" s="180"/>
      <c r="J311" s="767"/>
      <c r="K311" s="314"/>
      <c r="L311" s="180"/>
      <c r="M311" s="180"/>
      <c r="N311" s="180"/>
      <c r="O311" s="180"/>
      <c r="P311" s="180"/>
      <c r="Q311" s="180"/>
      <c r="R311" s="180"/>
    </row>
    <row r="312" spans="1:18">
      <c r="A312" s="180"/>
      <c r="B312" s="180"/>
      <c r="C312" s="180"/>
      <c r="D312" s="180"/>
      <c r="E312" s="180"/>
      <c r="F312" s="180"/>
      <c r="G312" s="180"/>
      <c r="H312" s="180"/>
      <c r="I312" s="180"/>
      <c r="J312" s="767"/>
      <c r="K312" s="314"/>
      <c r="L312" s="180"/>
      <c r="M312" s="180"/>
      <c r="N312" s="180"/>
      <c r="O312" s="180"/>
      <c r="P312" s="180"/>
      <c r="Q312" s="180"/>
      <c r="R312" s="180"/>
    </row>
    <row r="313" spans="1:18">
      <c r="A313" s="180"/>
      <c r="B313" s="180"/>
      <c r="C313" s="180"/>
      <c r="D313" s="180"/>
      <c r="E313" s="180"/>
      <c r="F313" s="180"/>
      <c r="G313" s="180"/>
      <c r="H313" s="180"/>
      <c r="I313" s="180"/>
      <c r="J313" s="767"/>
      <c r="K313" s="314"/>
      <c r="L313" s="180"/>
      <c r="M313" s="180"/>
      <c r="N313" s="180"/>
      <c r="O313" s="180"/>
      <c r="P313" s="180"/>
      <c r="Q313" s="180"/>
      <c r="R313" s="180"/>
    </row>
    <row r="314" spans="1:18">
      <c r="A314" s="180"/>
      <c r="B314" s="180"/>
      <c r="C314" s="180"/>
      <c r="D314" s="180"/>
      <c r="E314" s="180"/>
      <c r="F314" s="180"/>
      <c r="G314" s="180"/>
      <c r="H314" s="180"/>
      <c r="I314" s="180"/>
      <c r="J314" s="767"/>
      <c r="K314" s="314"/>
      <c r="L314" s="180"/>
      <c r="M314" s="180"/>
      <c r="N314" s="180"/>
      <c r="O314" s="180"/>
      <c r="P314" s="180"/>
      <c r="Q314" s="180"/>
      <c r="R314" s="180"/>
    </row>
    <row r="315" spans="1:18">
      <c r="A315" s="180"/>
      <c r="B315" s="180"/>
      <c r="C315" s="180"/>
      <c r="D315" s="180"/>
      <c r="E315" s="180"/>
      <c r="F315" s="180"/>
      <c r="G315" s="180"/>
      <c r="H315" s="180"/>
      <c r="I315" s="180"/>
      <c r="J315" s="767"/>
      <c r="K315" s="314"/>
      <c r="L315" s="180"/>
      <c r="M315" s="180"/>
      <c r="N315" s="180"/>
      <c r="O315" s="180"/>
      <c r="P315" s="180"/>
      <c r="Q315" s="180"/>
      <c r="R315" s="180"/>
    </row>
    <row r="316" spans="1:18">
      <c r="A316" s="180"/>
      <c r="B316" s="180"/>
      <c r="C316" s="180"/>
      <c r="D316" s="180"/>
      <c r="E316" s="180"/>
      <c r="F316" s="180"/>
      <c r="G316" s="180"/>
      <c r="H316" s="180"/>
      <c r="I316" s="180"/>
      <c r="J316" s="767"/>
      <c r="K316" s="314"/>
      <c r="L316" s="180"/>
      <c r="M316" s="180"/>
      <c r="N316" s="180"/>
      <c r="O316" s="180"/>
      <c r="P316" s="180"/>
      <c r="Q316" s="180"/>
      <c r="R316" s="180"/>
    </row>
    <row r="317" spans="1:18">
      <c r="A317" s="180"/>
      <c r="B317" s="180"/>
      <c r="C317" s="180"/>
      <c r="D317" s="180"/>
      <c r="E317" s="180"/>
      <c r="F317" s="180"/>
      <c r="G317" s="180"/>
      <c r="H317" s="180"/>
      <c r="I317" s="180"/>
      <c r="J317" s="767"/>
      <c r="K317" s="314"/>
      <c r="L317" s="180"/>
      <c r="M317" s="180"/>
      <c r="N317" s="180"/>
      <c r="O317" s="180"/>
      <c r="P317" s="180"/>
      <c r="Q317" s="180"/>
      <c r="R317" s="180"/>
    </row>
    <row r="318" spans="1:18">
      <c r="A318" s="180"/>
      <c r="B318" s="180"/>
      <c r="C318" s="180"/>
      <c r="D318" s="180"/>
      <c r="E318" s="180"/>
      <c r="F318" s="180"/>
      <c r="G318" s="180"/>
      <c r="H318" s="180"/>
      <c r="I318" s="180"/>
      <c r="J318" s="767"/>
      <c r="K318" s="314"/>
      <c r="L318" s="180"/>
      <c r="M318" s="180"/>
      <c r="N318" s="180"/>
      <c r="O318" s="180"/>
      <c r="P318" s="180"/>
      <c r="Q318" s="180"/>
      <c r="R318" s="180"/>
    </row>
    <row r="319" spans="1:18">
      <c r="A319" s="180"/>
      <c r="B319" s="180"/>
      <c r="C319" s="180"/>
      <c r="D319" s="180"/>
      <c r="E319" s="180"/>
      <c r="F319" s="180"/>
      <c r="G319" s="180"/>
      <c r="H319" s="180"/>
      <c r="I319" s="180"/>
      <c r="J319" s="767"/>
      <c r="K319" s="314"/>
      <c r="L319" s="180"/>
      <c r="M319" s="180"/>
      <c r="N319" s="180"/>
      <c r="O319" s="180"/>
      <c r="P319" s="180"/>
      <c r="Q319" s="180"/>
      <c r="R319" s="180"/>
    </row>
    <row r="320" spans="1:18">
      <c r="A320" s="180"/>
      <c r="B320" s="180"/>
      <c r="C320" s="180"/>
      <c r="D320" s="180"/>
      <c r="E320" s="180"/>
      <c r="F320" s="180"/>
      <c r="G320" s="180"/>
      <c r="H320" s="180"/>
      <c r="I320" s="180"/>
      <c r="J320" s="767"/>
      <c r="K320" s="314"/>
      <c r="L320" s="180"/>
      <c r="M320" s="180"/>
      <c r="N320" s="180"/>
      <c r="O320" s="180"/>
      <c r="P320" s="180"/>
      <c r="Q320" s="180"/>
      <c r="R320" s="180"/>
    </row>
    <row r="321" spans="1:18">
      <c r="A321" s="180"/>
      <c r="B321" s="180"/>
      <c r="C321" s="180"/>
      <c r="D321" s="180"/>
      <c r="E321" s="180"/>
      <c r="F321" s="180"/>
      <c r="G321" s="180"/>
      <c r="H321" s="180"/>
      <c r="I321" s="180"/>
      <c r="J321" s="767"/>
      <c r="K321" s="314"/>
      <c r="L321" s="180"/>
      <c r="M321" s="180"/>
      <c r="N321" s="180"/>
      <c r="O321" s="180"/>
      <c r="P321" s="180"/>
      <c r="Q321" s="180"/>
      <c r="R321" s="180"/>
    </row>
    <row r="322" spans="1:18">
      <c r="A322" s="180"/>
      <c r="B322" s="180"/>
      <c r="C322" s="180"/>
      <c r="D322" s="180"/>
      <c r="E322" s="180"/>
      <c r="F322" s="180"/>
      <c r="G322" s="180"/>
      <c r="H322" s="180"/>
      <c r="I322" s="180"/>
      <c r="J322" s="767"/>
      <c r="K322" s="314"/>
      <c r="L322" s="180"/>
      <c r="M322" s="180"/>
      <c r="N322" s="180"/>
      <c r="O322" s="180"/>
      <c r="P322" s="180"/>
      <c r="Q322" s="180"/>
      <c r="R322" s="180"/>
    </row>
    <row r="323" spans="1:18">
      <c r="A323" s="180"/>
      <c r="B323" s="180"/>
      <c r="C323" s="180"/>
      <c r="D323" s="180"/>
      <c r="E323" s="180"/>
      <c r="F323" s="180"/>
      <c r="G323" s="180"/>
      <c r="H323" s="180"/>
      <c r="I323" s="180"/>
      <c r="J323" s="767"/>
      <c r="K323" s="314"/>
      <c r="L323" s="180"/>
      <c r="M323" s="180"/>
      <c r="N323" s="180"/>
      <c r="O323" s="180"/>
      <c r="P323" s="180"/>
      <c r="Q323" s="180"/>
      <c r="R323" s="180"/>
    </row>
    <row r="324" spans="1:18">
      <c r="A324" s="180"/>
      <c r="B324" s="180"/>
      <c r="C324" s="180"/>
      <c r="D324" s="180"/>
      <c r="E324" s="180"/>
      <c r="F324" s="180"/>
      <c r="G324" s="180"/>
      <c r="H324" s="180"/>
      <c r="I324" s="180"/>
      <c r="J324" s="767"/>
      <c r="K324" s="314"/>
      <c r="L324" s="180"/>
      <c r="M324" s="180"/>
      <c r="N324" s="180"/>
      <c r="O324" s="180"/>
      <c r="P324" s="180"/>
      <c r="Q324" s="180"/>
      <c r="R324" s="180"/>
    </row>
    <row r="325" spans="1:18">
      <c r="A325" s="180"/>
      <c r="B325" s="180"/>
      <c r="C325" s="180"/>
      <c r="D325" s="180"/>
      <c r="E325" s="180"/>
      <c r="F325" s="180"/>
      <c r="G325" s="180"/>
      <c r="H325" s="180"/>
      <c r="I325" s="180"/>
      <c r="J325" s="767"/>
      <c r="K325" s="314"/>
      <c r="L325" s="180"/>
      <c r="M325" s="180"/>
      <c r="N325" s="180"/>
      <c r="O325" s="180"/>
      <c r="P325" s="180"/>
      <c r="Q325" s="180"/>
      <c r="R325" s="180"/>
    </row>
    <row r="326" spans="1:18">
      <c r="A326" s="180"/>
      <c r="B326" s="180"/>
      <c r="C326" s="180"/>
      <c r="D326" s="180"/>
      <c r="E326" s="180"/>
      <c r="F326" s="180"/>
      <c r="G326" s="180"/>
      <c r="H326" s="180"/>
      <c r="I326" s="180"/>
      <c r="J326" s="767"/>
      <c r="K326" s="314"/>
      <c r="L326" s="180"/>
      <c r="M326" s="180"/>
      <c r="N326" s="180"/>
      <c r="O326" s="180"/>
      <c r="P326" s="180"/>
      <c r="Q326" s="180"/>
      <c r="R326" s="180"/>
    </row>
    <row r="327" spans="1:18">
      <c r="A327" s="180"/>
      <c r="B327" s="180"/>
      <c r="C327" s="180"/>
      <c r="D327" s="180"/>
      <c r="E327" s="180"/>
      <c r="F327" s="180"/>
      <c r="G327" s="180"/>
      <c r="H327" s="180"/>
      <c r="I327" s="180"/>
      <c r="J327" s="767"/>
      <c r="K327" s="314"/>
      <c r="L327" s="180"/>
      <c r="M327" s="180"/>
      <c r="N327" s="180"/>
      <c r="O327" s="180"/>
      <c r="P327" s="180"/>
      <c r="Q327" s="180"/>
      <c r="R327" s="180"/>
    </row>
    <row r="328" spans="1:18">
      <c r="A328" s="180"/>
      <c r="B328" s="180"/>
      <c r="C328" s="180"/>
      <c r="D328" s="180"/>
      <c r="E328" s="180"/>
      <c r="F328" s="180"/>
      <c r="G328" s="180"/>
      <c r="H328" s="180"/>
      <c r="I328" s="180"/>
      <c r="J328" s="767"/>
      <c r="K328" s="314"/>
      <c r="L328" s="180"/>
      <c r="M328" s="180"/>
      <c r="N328" s="180"/>
      <c r="O328" s="180"/>
      <c r="P328" s="180"/>
      <c r="Q328" s="180"/>
      <c r="R328" s="180"/>
    </row>
    <row r="329" spans="1:18">
      <c r="A329" s="180"/>
      <c r="B329" s="180"/>
      <c r="C329" s="180"/>
      <c r="D329" s="180"/>
      <c r="E329" s="180"/>
      <c r="F329" s="180"/>
      <c r="G329" s="180"/>
      <c r="H329" s="180"/>
      <c r="I329" s="180"/>
      <c r="J329" s="767"/>
      <c r="K329" s="314"/>
      <c r="L329" s="180"/>
      <c r="M329" s="180"/>
      <c r="N329" s="180"/>
      <c r="O329" s="180"/>
      <c r="P329" s="180"/>
      <c r="Q329" s="180"/>
      <c r="R329" s="180"/>
    </row>
    <row r="330" spans="1:18">
      <c r="A330" s="180"/>
      <c r="B330" s="180"/>
      <c r="C330" s="180"/>
      <c r="D330" s="180"/>
      <c r="E330" s="180"/>
      <c r="F330" s="180"/>
      <c r="G330" s="180"/>
      <c r="H330" s="180"/>
      <c r="I330" s="180"/>
      <c r="J330" s="767"/>
      <c r="K330" s="314"/>
      <c r="L330" s="180"/>
      <c r="M330" s="180"/>
      <c r="N330" s="180"/>
      <c r="O330" s="180"/>
      <c r="P330" s="180"/>
      <c r="Q330" s="180"/>
      <c r="R330" s="180"/>
    </row>
    <row r="331" spans="1:18">
      <c r="A331" s="180"/>
      <c r="B331" s="180"/>
      <c r="C331" s="180"/>
      <c r="D331" s="180"/>
      <c r="E331" s="180"/>
      <c r="F331" s="180"/>
      <c r="G331" s="180"/>
      <c r="H331" s="180"/>
      <c r="I331" s="180"/>
      <c r="J331" s="767"/>
      <c r="K331" s="314"/>
      <c r="L331" s="180"/>
      <c r="M331" s="180"/>
      <c r="N331" s="180"/>
      <c r="O331" s="180"/>
      <c r="P331" s="180"/>
      <c r="Q331" s="180"/>
      <c r="R331" s="180"/>
    </row>
    <row r="332" spans="1:18">
      <c r="A332" s="180"/>
      <c r="B332" s="180"/>
      <c r="C332" s="180"/>
      <c r="D332" s="180"/>
      <c r="E332" s="180"/>
      <c r="F332" s="180"/>
      <c r="G332" s="180"/>
      <c r="H332" s="180"/>
      <c r="I332" s="180"/>
      <c r="J332" s="767"/>
      <c r="K332" s="314"/>
      <c r="L332" s="180"/>
      <c r="M332" s="180"/>
      <c r="N332" s="180"/>
      <c r="O332" s="180"/>
      <c r="P332" s="180"/>
      <c r="Q332" s="180"/>
      <c r="R332" s="180"/>
    </row>
    <row r="333" spans="1:18">
      <c r="A333" s="180"/>
      <c r="B333" s="180"/>
      <c r="C333" s="180"/>
      <c r="D333" s="180"/>
      <c r="E333" s="180"/>
      <c r="F333" s="180"/>
      <c r="G333" s="180"/>
      <c r="H333" s="180"/>
      <c r="I333" s="180"/>
      <c r="J333" s="767"/>
      <c r="K333" s="314"/>
      <c r="L333" s="180"/>
      <c r="M333" s="180"/>
      <c r="N333" s="180"/>
      <c r="O333" s="180"/>
      <c r="P333" s="180"/>
      <c r="Q333" s="180"/>
      <c r="R333" s="180"/>
    </row>
    <row r="334" spans="1:18">
      <c r="A334" s="180"/>
      <c r="B334" s="180"/>
      <c r="C334" s="180"/>
      <c r="D334" s="180"/>
      <c r="E334" s="180"/>
      <c r="F334" s="180"/>
      <c r="G334" s="180"/>
      <c r="H334" s="180"/>
      <c r="I334" s="180"/>
      <c r="J334" s="767"/>
      <c r="K334" s="314"/>
      <c r="L334" s="180"/>
      <c r="M334" s="180"/>
      <c r="N334" s="180"/>
      <c r="O334" s="180"/>
      <c r="P334" s="180"/>
      <c r="Q334" s="180"/>
      <c r="R334" s="180"/>
    </row>
    <row r="335" spans="1:18">
      <c r="A335" s="180"/>
      <c r="B335" s="180"/>
      <c r="C335" s="180"/>
      <c r="D335" s="180"/>
      <c r="E335" s="180"/>
      <c r="F335" s="180"/>
      <c r="G335" s="180"/>
      <c r="H335" s="180"/>
      <c r="I335" s="180"/>
      <c r="J335" s="767"/>
      <c r="K335" s="314"/>
      <c r="L335" s="180"/>
      <c r="M335" s="180"/>
      <c r="N335" s="180"/>
      <c r="O335" s="180"/>
      <c r="P335" s="180"/>
      <c r="Q335" s="180"/>
      <c r="R335" s="180"/>
    </row>
    <row r="336" spans="1:18">
      <c r="A336" s="180"/>
      <c r="B336" s="180"/>
      <c r="C336" s="180"/>
      <c r="D336" s="180"/>
      <c r="E336" s="180"/>
      <c r="F336" s="180"/>
      <c r="G336" s="180"/>
      <c r="H336" s="180"/>
      <c r="I336" s="180"/>
      <c r="J336" s="767"/>
      <c r="K336" s="314"/>
      <c r="L336" s="180"/>
      <c r="M336" s="180"/>
      <c r="N336" s="180"/>
      <c r="O336" s="180"/>
      <c r="P336" s="180"/>
      <c r="Q336" s="180"/>
      <c r="R336" s="180"/>
    </row>
    <row r="337" spans="1:18">
      <c r="A337" s="180"/>
      <c r="B337" s="180"/>
      <c r="C337" s="180"/>
      <c r="D337" s="180"/>
      <c r="E337" s="180"/>
      <c r="F337" s="180"/>
      <c r="G337" s="180"/>
      <c r="H337" s="180"/>
      <c r="I337" s="180"/>
      <c r="J337" s="767"/>
      <c r="K337" s="314"/>
      <c r="L337" s="180"/>
      <c r="M337" s="180"/>
      <c r="N337" s="180"/>
      <c r="O337" s="180"/>
      <c r="P337" s="180"/>
      <c r="Q337" s="180"/>
      <c r="R337" s="180"/>
    </row>
    <row r="338" spans="1:18">
      <c r="A338" s="180"/>
      <c r="B338" s="180"/>
      <c r="C338" s="180"/>
      <c r="D338" s="180"/>
      <c r="E338" s="180"/>
      <c r="F338" s="180"/>
      <c r="G338" s="180"/>
      <c r="H338" s="180"/>
      <c r="I338" s="180"/>
      <c r="J338" s="767"/>
      <c r="K338" s="314"/>
      <c r="L338" s="180"/>
      <c r="M338" s="180"/>
      <c r="N338" s="180"/>
      <c r="O338" s="180"/>
      <c r="P338" s="180"/>
      <c r="Q338" s="180"/>
      <c r="R338" s="180"/>
    </row>
    <row r="339" spans="1:18">
      <c r="A339" s="180"/>
      <c r="B339" s="180"/>
      <c r="C339" s="180"/>
      <c r="D339" s="180"/>
      <c r="E339" s="180"/>
      <c r="F339" s="180"/>
      <c r="G339" s="180"/>
      <c r="H339" s="180"/>
      <c r="I339" s="180"/>
      <c r="J339" s="767"/>
      <c r="K339" s="314"/>
      <c r="L339" s="180"/>
      <c r="M339" s="180"/>
      <c r="N339" s="180"/>
      <c r="O339" s="180"/>
      <c r="P339" s="180"/>
      <c r="Q339" s="180"/>
      <c r="R339" s="180"/>
    </row>
    <row r="340" spans="1:18">
      <c r="A340" s="180"/>
      <c r="B340" s="180"/>
      <c r="C340" s="180"/>
      <c r="D340" s="180"/>
      <c r="E340" s="180"/>
      <c r="F340" s="180"/>
      <c r="G340" s="180"/>
      <c r="H340" s="180"/>
      <c r="I340" s="180"/>
      <c r="J340" s="767"/>
      <c r="K340" s="314"/>
      <c r="L340" s="180"/>
      <c r="M340" s="180"/>
      <c r="N340" s="180"/>
      <c r="O340" s="180"/>
      <c r="P340" s="180"/>
      <c r="Q340" s="180"/>
      <c r="R340" s="180"/>
    </row>
    <row r="341" spans="1:18">
      <c r="A341" s="180"/>
      <c r="B341" s="180"/>
      <c r="C341" s="180"/>
      <c r="D341" s="180"/>
      <c r="E341" s="180"/>
      <c r="F341" s="180"/>
      <c r="G341" s="180"/>
      <c r="H341" s="180"/>
      <c r="I341" s="180"/>
      <c r="J341" s="767"/>
      <c r="K341" s="314"/>
      <c r="L341" s="180"/>
      <c r="M341" s="180"/>
      <c r="N341" s="180"/>
      <c r="O341" s="180"/>
      <c r="P341" s="180"/>
      <c r="Q341" s="180"/>
      <c r="R341" s="180"/>
    </row>
    <row r="342" spans="1:18">
      <c r="A342" s="180"/>
      <c r="B342" s="180"/>
      <c r="C342" s="180"/>
      <c r="D342" s="180"/>
      <c r="E342" s="180"/>
      <c r="F342" s="180"/>
      <c r="G342" s="180"/>
      <c r="H342" s="180"/>
      <c r="I342" s="180"/>
      <c r="J342" s="767"/>
      <c r="K342" s="314"/>
      <c r="L342" s="180"/>
      <c r="M342" s="180"/>
      <c r="N342" s="180"/>
      <c r="O342" s="180"/>
      <c r="P342" s="180"/>
      <c r="Q342" s="180"/>
      <c r="R342" s="180"/>
    </row>
    <row r="343" spans="1:18">
      <c r="A343" s="180"/>
      <c r="B343" s="180"/>
      <c r="C343" s="180"/>
      <c r="D343" s="180"/>
      <c r="E343" s="180"/>
      <c r="F343" s="180"/>
      <c r="G343" s="180"/>
      <c r="H343" s="180"/>
      <c r="I343" s="180"/>
      <c r="J343" s="767"/>
      <c r="K343" s="314"/>
      <c r="L343" s="180"/>
      <c r="M343" s="180"/>
      <c r="N343" s="180"/>
      <c r="O343" s="180"/>
      <c r="P343" s="180"/>
      <c r="Q343" s="180"/>
      <c r="R343" s="180"/>
    </row>
    <row r="344" spans="1:18">
      <c r="A344" s="180"/>
      <c r="B344" s="180"/>
      <c r="C344" s="180"/>
      <c r="D344" s="180"/>
      <c r="E344" s="180"/>
      <c r="F344" s="180"/>
      <c r="G344" s="180"/>
      <c r="H344" s="180"/>
      <c r="I344" s="180"/>
      <c r="J344" s="767"/>
      <c r="K344" s="314"/>
      <c r="L344" s="180"/>
      <c r="M344" s="180"/>
      <c r="N344" s="180"/>
      <c r="O344" s="180"/>
      <c r="P344" s="180"/>
      <c r="Q344" s="180"/>
      <c r="R344" s="180"/>
    </row>
    <row r="345" spans="1:18">
      <c r="A345" s="180"/>
      <c r="B345" s="180"/>
      <c r="C345" s="180"/>
      <c r="D345" s="180"/>
      <c r="E345" s="180"/>
      <c r="F345" s="180"/>
      <c r="G345" s="180"/>
      <c r="H345" s="180"/>
      <c r="I345" s="180"/>
      <c r="J345" s="767"/>
      <c r="K345" s="314"/>
      <c r="L345" s="180"/>
      <c r="M345" s="180"/>
      <c r="N345" s="180"/>
      <c r="O345" s="180"/>
      <c r="P345" s="180"/>
      <c r="Q345" s="180"/>
      <c r="R345" s="180"/>
    </row>
    <row r="346" spans="1:18">
      <c r="A346" s="180"/>
      <c r="B346" s="180"/>
      <c r="C346" s="180"/>
      <c r="D346" s="180"/>
      <c r="E346" s="180"/>
      <c r="F346" s="180"/>
      <c r="G346" s="180"/>
      <c r="H346" s="180"/>
      <c r="I346" s="180"/>
      <c r="J346" s="767"/>
      <c r="K346" s="314"/>
      <c r="L346" s="180"/>
      <c r="M346" s="180"/>
      <c r="N346" s="180"/>
      <c r="O346" s="180"/>
      <c r="P346" s="180"/>
      <c r="Q346" s="180"/>
      <c r="R346" s="180"/>
    </row>
    <row r="347" spans="1:18">
      <c r="A347" s="180"/>
      <c r="B347" s="180"/>
      <c r="C347" s="180"/>
      <c r="D347" s="180"/>
      <c r="E347" s="180"/>
      <c r="F347" s="180"/>
      <c r="G347" s="180"/>
      <c r="H347" s="180"/>
      <c r="I347" s="180"/>
      <c r="J347" s="767"/>
      <c r="K347" s="314"/>
      <c r="L347" s="180"/>
      <c r="M347" s="180"/>
      <c r="N347" s="180"/>
      <c r="O347" s="180"/>
      <c r="P347" s="180"/>
      <c r="Q347" s="180"/>
      <c r="R347" s="180"/>
    </row>
    <row r="348" spans="1:18">
      <c r="A348" s="180"/>
      <c r="B348" s="180"/>
      <c r="C348" s="180"/>
      <c r="D348" s="180"/>
      <c r="E348" s="180"/>
      <c r="F348" s="180"/>
      <c r="G348" s="180"/>
      <c r="H348" s="180"/>
      <c r="I348" s="180"/>
      <c r="J348" s="767"/>
      <c r="K348" s="314"/>
      <c r="L348" s="180"/>
      <c r="M348" s="180"/>
      <c r="N348" s="180"/>
      <c r="O348" s="180"/>
      <c r="P348" s="180"/>
      <c r="Q348" s="180"/>
      <c r="R348" s="180"/>
    </row>
    <row r="349" spans="1:18">
      <c r="A349" s="180"/>
      <c r="B349" s="180"/>
      <c r="C349" s="180"/>
      <c r="D349" s="180"/>
      <c r="E349" s="180"/>
      <c r="F349" s="180"/>
      <c r="G349" s="180"/>
      <c r="H349" s="180"/>
      <c r="I349" s="180"/>
      <c r="J349" s="767"/>
      <c r="K349" s="314"/>
      <c r="L349" s="180"/>
      <c r="M349" s="180"/>
      <c r="N349" s="180"/>
      <c r="O349" s="180"/>
      <c r="P349" s="180"/>
      <c r="Q349" s="180"/>
      <c r="R349" s="180"/>
    </row>
    <row r="350" spans="1:18">
      <c r="A350" s="180"/>
      <c r="B350" s="180"/>
      <c r="C350" s="180"/>
      <c r="D350" s="180"/>
      <c r="E350" s="180"/>
      <c r="F350" s="180"/>
      <c r="G350" s="180"/>
      <c r="H350" s="180"/>
      <c r="I350" s="180"/>
      <c r="J350" s="767"/>
      <c r="K350" s="314"/>
      <c r="L350" s="180"/>
      <c r="M350" s="180"/>
      <c r="N350" s="180"/>
      <c r="O350" s="180"/>
      <c r="P350" s="180"/>
      <c r="Q350" s="180"/>
      <c r="R350" s="180"/>
    </row>
    <row r="351" spans="1:18">
      <c r="A351" s="180"/>
      <c r="B351" s="180"/>
      <c r="C351" s="180"/>
      <c r="D351" s="180"/>
      <c r="E351" s="180"/>
      <c r="F351" s="180"/>
      <c r="G351" s="180"/>
      <c r="H351" s="180"/>
      <c r="I351" s="180"/>
      <c r="J351" s="767"/>
      <c r="K351" s="314"/>
      <c r="L351" s="180"/>
      <c r="M351" s="180"/>
      <c r="N351" s="180"/>
      <c r="O351" s="180"/>
      <c r="P351" s="180"/>
      <c r="Q351" s="180"/>
      <c r="R351" s="180"/>
    </row>
    <row r="352" spans="1:18">
      <c r="A352" s="180"/>
      <c r="B352" s="180"/>
      <c r="C352" s="180"/>
      <c r="D352" s="180"/>
      <c r="E352" s="180"/>
      <c r="F352" s="180"/>
      <c r="G352" s="180"/>
      <c r="H352" s="180"/>
      <c r="I352" s="180"/>
      <c r="J352" s="767"/>
      <c r="K352" s="314"/>
      <c r="L352" s="180"/>
      <c r="M352" s="180"/>
      <c r="N352" s="180"/>
      <c r="O352" s="180"/>
      <c r="P352" s="180"/>
      <c r="Q352" s="180"/>
      <c r="R352" s="180"/>
    </row>
    <row r="353" spans="1:18">
      <c r="A353" s="180"/>
      <c r="B353" s="180"/>
      <c r="C353" s="180"/>
      <c r="D353" s="180"/>
      <c r="E353" s="180"/>
      <c r="F353" s="180"/>
      <c r="G353" s="180"/>
      <c r="H353" s="180"/>
      <c r="I353" s="180"/>
      <c r="J353" s="767"/>
      <c r="K353" s="314"/>
      <c r="L353" s="180"/>
      <c r="M353" s="180"/>
      <c r="N353" s="180"/>
      <c r="O353" s="180"/>
      <c r="P353" s="180"/>
      <c r="Q353" s="180"/>
      <c r="R353" s="180"/>
    </row>
    <row r="354" spans="1:18">
      <c r="A354" s="180"/>
      <c r="B354" s="180"/>
      <c r="C354" s="180"/>
      <c r="D354" s="180"/>
      <c r="E354" s="180"/>
      <c r="F354" s="180"/>
      <c r="G354" s="180"/>
      <c r="H354" s="180"/>
      <c r="I354" s="180"/>
      <c r="J354" s="767"/>
      <c r="K354" s="314"/>
      <c r="L354" s="180"/>
      <c r="M354" s="180"/>
      <c r="N354" s="180"/>
      <c r="O354" s="180"/>
      <c r="P354" s="180"/>
      <c r="Q354" s="180"/>
      <c r="R354" s="180"/>
    </row>
    <row r="355" spans="1:18">
      <c r="A355" s="180"/>
      <c r="B355" s="180"/>
      <c r="C355" s="180"/>
      <c r="D355" s="180"/>
      <c r="E355" s="180"/>
      <c r="F355" s="180"/>
      <c r="G355" s="180"/>
      <c r="H355" s="180"/>
      <c r="I355" s="180"/>
      <c r="J355" s="767"/>
      <c r="K355" s="314"/>
      <c r="L355" s="180"/>
      <c r="M355" s="180"/>
      <c r="N355" s="180"/>
      <c r="O355" s="180"/>
      <c r="P355" s="180"/>
      <c r="Q355" s="180"/>
      <c r="R355" s="180"/>
    </row>
    <row r="356" spans="1:18">
      <c r="A356" s="180"/>
      <c r="B356" s="180"/>
      <c r="C356" s="180"/>
      <c r="D356" s="180"/>
      <c r="E356" s="180"/>
      <c r="F356" s="180"/>
      <c r="G356" s="180"/>
      <c r="H356" s="180"/>
      <c r="I356" s="180"/>
      <c r="J356" s="767"/>
      <c r="K356" s="314"/>
      <c r="L356" s="180"/>
      <c r="M356" s="180"/>
      <c r="N356" s="180"/>
      <c r="O356" s="180"/>
      <c r="P356" s="180"/>
      <c r="Q356" s="180"/>
      <c r="R356" s="180"/>
    </row>
    <row r="357" spans="1:18">
      <c r="A357" s="180"/>
      <c r="B357" s="180"/>
      <c r="C357" s="180"/>
      <c r="D357" s="180"/>
      <c r="E357" s="180"/>
      <c r="F357" s="180"/>
      <c r="G357" s="180"/>
      <c r="H357" s="180"/>
      <c r="I357" s="180"/>
      <c r="J357" s="767"/>
      <c r="K357" s="314"/>
      <c r="L357" s="180"/>
      <c r="M357" s="180"/>
      <c r="N357" s="180"/>
      <c r="O357" s="180"/>
      <c r="P357" s="180"/>
      <c r="Q357" s="180"/>
      <c r="R357" s="180"/>
    </row>
    <row r="358" spans="1:18">
      <c r="A358" s="180"/>
      <c r="B358" s="180"/>
      <c r="C358" s="180"/>
      <c r="D358" s="180"/>
      <c r="E358" s="180"/>
      <c r="F358" s="180"/>
      <c r="G358" s="180"/>
      <c r="H358" s="180"/>
      <c r="I358" s="180"/>
      <c r="J358" s="767"/>
      <c r="K358" s="314"/>
      <c r="L358" s="180"/>
      <c r="M358" s="180"/>
      <c r="N358" s="180"/>
      <c r="O358" s="180"/>
      <c r="P358" s="180"/>
      <c r="Q358" s="180"/>
      <c r="R358" s="180"/>
    </row>
    <row r="359" spans="1:18">
      <c r="A359" s="180"/>
      <c r="B359" s="180"/>
      <c r="C359" s="180"/>
      <c r="D359" s="180"/>
      <c r="E359" s="180"/>
      <c r="F359" s="180"/>
      <c r="G359" s="180"/>
      <c r="H359" s="180"/>
      <c r="I359" s="180"/>
      <c r="J359" s="767"/>
      <c r="K359" s="314"/>
      <c r="L359" s="180"/>
      <c r="M359" s="180"/>
      <c r="N359" s="180"/>
      <c r="O359" s="180"/>
      <c r="P359" s="180"/>
      <c r="Q359" s="180"/>
      <c r="R359" s="180"/>
    </row>
    <row r="360" spans="1:18">
      <c r="A360" s="180"/>
      <c r="B360" s="180"/>
      <c r="C360" s="180"/>
      <c r="D360" s="180"/>
      <c r="E360" s="180"/>
      <c r="F360" s="180"/>
      <c r="G360" s="180"/>
      <c r="H360" s="180"/>
      <c r="I360" s="180"/>
      <c r="J360" s="767"/>
      <c r="K360" s="314"/>
      <c r="L360" s="180"/>
      <c r="M360" s="180"/>
      <c r="N360" s="180"/>
      <c r="O360" s="180"/>
      <c r="P360" s="180"/>
      <c r="Q360" s="180"/>
      <c r="R360" s="180"/>
    </row>
    <row r="361" spans="1:18">
      <c r="A361" s="180"/>
      <c r="B361" s="180"/>
      <c r="C361" s="180"/>
      <c r="D361" s="180"/>
      <c r="E361" s="180"/>
      <c r="F361" s="180"/>
      <c r="G361" s="180"/>
      <c r="H361" s="180"/>
      <c r="I361" s="180"/>
      <c r="J361" s="767"/>
      <c r="K361" s="314"/>
      <c r="L361" s="180"/>
      <c r="M361" s="180"/>
      <c r="N361" s="180"/>
      <c r="O361" s="180"/>
      <c r="P361" s="180"/>
      <c r="Q361" s="180"/>
      <c r="R361" s="180"/>
    </row>
    <row r="362" spans="1:18">
      <c r="A362" s="180"/>
      <c r="B362" s="180"/>
      <c r="C362" s="180"/>
      <c r="D362" s="180"/>
      <c r="E362" s="180"/>
      <c r="F362" s="180"/>
      <c r="G362" s="180"/>
      <c r="H362" s="180"/>
      <c r="I362" s="180"/>
      <c r="J362" s="767"/>
      <c r="K362" s="314"/>
      <c r="L362" s="180"/>
      <c r="M362" s="180"/>
      <c r="N362" s="180"/>
      <c r="O362" s="180"/>
      <c r="P362" s="180"/>
      <c r="Q362" s="180"/>
      <c r="R362" s="180"/>
    </row>
    <row r="363" spans="1:18">
      <c r="A363" s="180"/>
      <c r="B363" s="180"/>
      <c r="C363" s="180"/>
      <c r="D363" s="180"/>
      <c r="E363" s="180"/>
      <c r="F363" s="180"/>
      <c r="G363" s="180"/>
      <c r="H363" s="180"/>
      <c r="I363" s="180"/>
      <c r="J363" s="767"/>
      <c r="K363" s="314"/>
      <c r="L363" s="180"/>
      <c r="M363" s="180"/>
      <c r="N363" s="180"/>
      <c r="O363" s="180"/>
      <c r="P363" s="180"/>
      <c r="Q363" s="180"/>
      <c r="R363" s="180"/>
    </row>
    <row r="364" spans="1:18">
      <c r="A364" s="180"/>
      <c r="B364" s="180"/>
      <c r="C364" s="180"/>
      <c r="D364" s="180"/>
      <c r="E364" s="180"/>
      <c r="F364" s="180"/>
      <c r="G364" s="180"/>
      <c r="H364" s="180"/>
      <c r="I364" s="180"/>
      <c r="J364" s="767"/>
      <c r="K364" s="314"/>
      <c r="L364" s="180"/>
      <c r="M364" s="180"/>
      <c r="N364" s="180"/>
      <c r="O364" s="180"/>
      <c r="P364" s="180"/>
      <c r="Q364" s="180"/>
      <c r="R364" s="180"/>
    </row>
    <row r="365" spans="1:18">
      <c r="A365" s="180"/>
      <c r="B365" s="180"/>
      <c r="C365" s="180"/>
      <c r="D365" s="180"/>
      <c r="E365" s="180"/>
      <c r="F365" s="180"/>
      <c r="G365" s="180"/>
      <c r="H365" s="180"/>
      <c r="I365" s="180"/>
      <c r="J365" s="767"/>
      <c r="K365" s="314"/>
      <c r="L365" s="180"/>
      <c r="M365" s="180"/>
      <c r="N365" s="180"/>
      <c r="O365" s="180"/>
      <c r="P365" s="180"/>
      <c r="Q365" s="180"/>
      <c r="R365" s="180"/>
    </row>
    <row r="366" spans="1:18">
      <c r="A366" s="180"/>
      <c r="B366" s="180"/>
      <c r="C366" s="180"/>
      <c r="D366" s="180"/>
      <c r="E366" s="180"/>
      <c r="F366" s="180"/>
      <c r="G366" s="180"/>
      <c r="H366" s="180"/>
      <c r="I366" s="180"/>
      <c r="J366" s="767"/>
      <c r="K366" s="314"/>
      <c r="L366" s="180"/>
      <c r="M366" s="180"/>
      <c r="N366" s="180"/>
      <c r="O366" s="180"/>
      <c r="P366" s="180"/>
      <c r="Q366" s="180"/>
      <c r="R366" s="180"/>
    </row>
    <row r="367" spans="1:18">
      <c r="A367" s="180"/>
      <c r="B367" s="180"/>
      <c r="C367" s="180"/>
      <c r="D367" s="180"/>
      <c r="E367" s="180"/>
      <c r="F367" s="180"/>
      <c r="G367" s="180"/>
      <c r="H367" s="180"/>
      <c r="I367" s="180"/>
      <c r="J367" s="767"/>
      <c r="K367" s="314"/>
      <c r="L367" s="180"/>
      <c r="M367" s="180"/>
      <c r="N367" s="180"/>
      <c r="O367" s="180"/>
      <c r="P367" s="180"/>
      <c r="Q367" s="180"/>
      <c r="R367" s="180"/>
    </row>
    <row r="368" spans="1:18">
      <c r="A368" s="180"/>
      <c r="B368" s="180"/>
      <c r="C368" s="180"/>
      <c r="D368" s="180"/>
      <c r="E368" s="180"/>
      <c r="F368" s="180"/>
      <c r="G368" s="180"/>
      <c r="H368" s="180"/>
      <c r="I368" s="180"/>
      <c r="J368" s="767"/>
      <c r="K368" s="314"/>
      <c r="L368" s="180"/>
      <c r="M368" s="180"/>
      <c r="N368" s="180"/>
      <c r="O368" s="180"/>
      <c r="P368" s="180"/>
      <c r="Q368" s="180"/>
      <c r="R368" s="180"/>
    </row>
    <row r="369" spans="1:18">
      <c r="A369" s="180"/>
      <c r="B369" s="180"/>
      <c r="C369" s="180"/>
      <c r="D369" s="180"/>
      <c r="E369" s="180"/>
      <c r="F369" s="180"/>
      <c r="G369" s="180"/>
      <c r="H369" s="180"/>
      <c r="I369" s="180"/>
      <c r="J369" s="767"/>
      <c r="K369" s="314"/>
      <c r="L369" s="180"/>
      <c r="M369" s="180"/>
      <c r="N369" s="180"/>
      <c r="O369" s="180"/>
      <c r="P369" s="180"/>
      <c r="Q369" s="180"/>
      <c r="R369" s="180"/>
    </row>
    <row r="370" spans="1:18">
      <c r="A370" s="180"/>
      <c r="B370" s="180"/>
      <c r="C370" s="180"/>
      <c r="D370" s="180"/>
      <c r="E370" s="180"/>
      <c r="F370" s="180"/>
      <c r="G370" s="180"/>
      <c r="H370" s="180"/>
      <c r="I370" s="180"/>
      <c r="J370" s="767"/>
      <c r="K370" s="314"/>
      <c r="L370" s="180"/>
      <c r="M370" s="180"/>
      <c r="N370" s="180"/>
      <c r="O370" s="180"/>
      <c r="P370" s="180"/>
      <c r="Q370" s="180"/>
      <c r="R370" s="180"/>
    </row>
    <row r="371" spans="1:18">
      <c r="A371" s="180"/>
      <c r="B371" s="180"/>
      <c r="C371" s="180"/>
      <c r="D371" s="180"/>
      <c r="E371" s="180"/>
      <c r="F371" s="180"/>
      <c r="G371" s="180"/>
      <c r="H371" s="180"/>
      <c r="I371" s="180"/>
      <c r="J371" s="767"/>
      <c r="K371" s="314"/>
      <c r="L371" s="180"/>
      <c r="M371" s="180"/>
      <c r="N371" s="180"/>
      <c r="O371" s="180"/>
      <c r="P371" s="180"/>
      <c r="Q371" s="180"/>
      <c r="R371" s="180"/>
    </row>
    <row r="372" spans="1:18">
      <c r="A372" s="180"/>
      <c r="B372" s="180"/>
      <c r="C372" s="180"/>
      <c r="D372" s="180"/>
      <c r="E372" s="180"/>
      <c r="F372" s="180"/>
      <c r="G372" s="180"/>
      <c r="H372" s="180"/>
      <c r="I372" s="180"/>
      <c r="J372" s="767"/>
      <c r="K372" s="314"/>
      <c r="L372" s="180"/>
      <c r="M372" s="180"/>
      <c r="N372" s="180"/>
      <c r="O372" s="180"/>
      <c r="P372" s="180"/>
      <c r="Q372" s="180"/>
      <c r="R372" s="180"/>
    </row>
    <row r="373" spans="1:18">
      <c r="A373" s="180"/>
      <c r="B373" s="180"/>
      <c r="C373" s="180"/>
      <c r="D373" s="180"/>
      <c r="E373" s="180"/>
      <c r="F373" s="180"/>
      <c r="G373" s="180"/>
      <c r="H373" s="180"/>
      <c r="I373" s="180"/>
      <c r="J373" s="767"/>
      <c r="K373" s="314"/>
      <c r="L373" s="180"/>
      <c r="M373" s="180"/>
      <c r="N373" s="180"/>
      <c r="O373" s="180"/>
      <c r="P373" s="180"/>
      <c r="Q373" s="180"/>
      <c r="R373" s="180"/>
    </row>
    <row r="374" spans="1:18">
      <c r="A374" s="180"/>
      <c r="B374" s="180"/>
      <c r="C374" s="180"/>
      <c r="D374" s="180"/>
      <c r="E374" s="180"/>
      <c r="F374" s="180"/>
      <c r="G374" s="180"/>
      <c r="H374" s="180"/>
      <c r="I374" s="180"/>
      <c r="J374" s="767"/>
      <c r="K374" s="314"/>
      <c r="L374" s="180"/>
      <c r="M374" s="180"/>
      <c r="N374" s="180"/>
      <c r="O374" s="180"/>
      <c r="P374" s="180"/>
      <c r="Q374" s="180"/>
      <c r="R374" s="180"/>
    </row>
    <row r="375" spans="1:18">
      <c r="A375" s="180"/>
      <c r="B375" s="180"/>
      <c r="C375" s="180"/>
      <c r="D375" s="180"/>
      <c r="E375" s="180"/>
      <c r="F375" s="180"/>
      <c r="G375" s="180"/>
      <c r="H375" s="180"/>
      <c r="I375" s="180"/>
      <c r="J375" s="767"/>
      <c r="K375" s="314"/>
      <c r="L375" s="180"/>
      <c r="M375" s="180"/>
      <c r="N375" s="180"/>
      <c r="O375" s="180"/>
      <c r="P375" s="180"/>
      <c r="Q375" s="180"/>
      <c r="R375" s="180"/>
    </row>
    <row r="376" spans="1:18">
      <c r="A376" s="180"/>
      <c r="B376" s="180"/>
      <c r="C376" s="180"/>
      <c r="D376" s="180"/>
      <c r="E376" s="180"/>
      <c r="F376" s="180"/>
      <c r="G376" s="180"/>
      <c r="H376" s="180"/>
      <c r="I376" s="180"/>
      <c r="J376" s="767"/>
      <c r="K376" s="314"/>
      <c r="L376" s="180"/>
      <c r="M376" s="180"/>
      <c r="N376" s="180"/>
      <c r="O376" s="180"/>
      <c r="P376" s="180"/>
      <c r="Q376" s="180"/>
      <c r="R376" s="180"/>
    </row>
    <row r="377" spans="1:18">
      <c r="A377" s="180"/>
      <c r="B377" s="180"/>
      <c r="C377" s="180"/>
      <c r="D377" s="180"/>
      <c r="E377" s="180"/>
      <c r="F377" s="180"/>
      <c r="G377" s="180"/>
      <c r="H377" s="180"/>
      <c r="I377" s="180"/>
      <c r="J377" s="767"/>
      <c r="K377" s="314"/>
      <c r="L377" s="180"/>
      <c r="M377" s="180"/>
      <c r="N377" s="180"/>
      <c r="O377" s="180"/>
      <c r="P377" s="180"/>
      <c r="Q377" s="180"/>
      <c r="R377" s="180"/>
    </row>
    <row r="378" spans="1:18">
      <c r="A378" s="180"/>
      <c r="B378" s="180"/>
      <c r="C378" s="180"/>
      <c r="D378" s="180"/>
      <c r="E378" s="180"/>
      <c r="F378" s="180"/>
      <c r="G378" s="180"/>
      <c r="H378" s="180"/>
      <c r="I378" s="180"/>
      <c r="J378" s="767"/>
      <c r="K378" s="314"/>
      <c r="L378" s="180"/>
      <c r="M378" s="180"/>
      <c r="N378" s="180"/>
      <c r="O378" s="180"/>
      <c r="P378" s="180"/>
      <c r="Q378" s="180"/>
      <c r="R378" s="180"/>
    </row>
    <row r="379" spans="1:18">
      <c r="A379" s="180"/>
      <c r="B379" s="180"/>
      <c r="C379" s="180"/>
      <c r="D379" s="180"/>
      <c r="E379" s="180"/>
      <c r="F379" s="180"/>
      <c r="G379" s="180"/>
      <c r="H379" s="180"/>
      <c r="I379" s="180"/>
      <c r="J379" s="767"/>
      <c r="K379" s="314"/>
      <c r="L379" s="180"/>
      <c r="M379" s="180"/>
      <c r="N379" s="180"/>
      <c r="O379" s="180"/>
      <c r="P379" s="180"/>
      <c r="Q379" s="180"/>
      <c r="R379" s="180"/>
    </row>
    <row r="380" spans="1:18">
      <c r="A380" s="180"/>
      <c r="B380" s="180"/>
      <c r="C380" s="180"/>
      <c r="D380" s="180"/>
      <c r="E380" s="180"/>
      <c r="F380" s="180"/>
      <c r="G380" s="180"/>
      <c r="H380" s="180"/>
      <c r="I380" s="180"/>
      <c r="J380" s="767"/>
      <c r="K380" s="314"/>
      <c r="L380" s="180"/>
      <c r="M380" s="180"/>
      <c r="N380" s="180"/>
      <c r="O380" s="180"/>
      <c r="P380" s="180"/>
      <c r="Q380" s="180"/>
      <c r="R380" s="180"/>
    </row>
    <row r="381" spans="1:18">
      <c r="A381" s="180"/>
      <c r="B381" s="180"/>
      <c r="C381" s="180"/>
      <c r="D381" s="180"/>
      <c r="E381" s="180"/>
      <c r="F381" s="180"/>
      <c r="G381" s="180"/>
      <c r="H381" s="180"/>
      <c r="I381" s="180"/>
      <c r="J381" s="767"/>
      <c r="K381" s="314"/>
      <c r="L381" s="180"/>
      <c r="M381" s="180"/>
      <c r="N381" s="180"/>
      <c r="O381" s="180"/>
      <c r="P381" s="180"/>
      <c r="Q381" s="180"/>
      <c r="R381" s="180"/>
    </row>
    <row r="382" spans="1:18">
      <c r="A382" s="180"/>
      <c r="B382" s="180"/>
      <c r="C382" s="180"/>
      <c r="D382" s="180"/>
      <c r="E382" s="180"/>
      <c r="F382" s="180"/>
      <c r="G382" s="180"/>
      <c r="H382" s="180"/>
      <c r="I382" s="180"/>
      <c r="J382" s="767"/>
      <c r="K382" s="314"/>
      <c r="L382" s="180"/>
      <c r="M382" s="180"/>
      <c r="N382" s="180"/>
      <c r="O382" s="180"/>
      <c r="P382" s="180"/>
      <c r="Q382" s="180"/>
      <c r="R382" s="180"/>
    </row>
    <row r="383" spans="1:18">
      <c r="A383" s="180"/>
      <c r="B383" s="180"/>
      <c r="C383" s="180"/>
      <c r="D383" s="180"/>
      <c r="E383" s="180"/>
      <c r="F383" s="180"/>
      <c r="G383" s="180"/>
      <c r="H383" s="180"/>
      <c r="I383" s="180"/>
      <c r="J383" s="767"/>
      <c r="K383" s="314"/>
      <c r="L383" s="180"/>
      <c r="M383" s="180"/>
      <c r="N383" s="180"/>
      <c r="O383" s="180"/>
      <c r="P383" s="180"/>
      <c r="Q383" s="180"/>
      <c r="R383" s="180"/>
    </row>
    <row r="384" spans="1:18">
      <c r="A384" s="180"/>
      <c r="B384" s="180"/>
      <c r="C384" s="180"/>
      <c r="D384" s="180"/>
      <c r="E384" s="180"/>
      <c r="F384" s="180"/>
      <c r="G384" s="180"/>
      <c r="H384" s="180"/>
      <c r="I384" s="180"/>
      <c r="J384" s="767"/>
      <c r="K384" s="314"/>
      <c r="L384" s="180"/>
      <c r="M384" s="180"/>
      <c r="N384" s="180"/>
      <c r="O384" s="180"/>
      <c r="P384" s="180"/>
      <c r="Q384" s="180"/>
      <c r="R384" s="180"/>
    </row>
    <row r="385" spans="1:18">
      <c r="A385" s="180"/>
      <c r="B385" s="180"/>
      <c r="C385" s="180"/>
      <c r="D385" s="180"/>
      <c r="E385" s="180"/>
      <c r="F385" s="180"/>
      <c r="G385" s="180"/>
      <c r="H385" s="180"/>
      <c r="I385" s="180"/>
      <c r="J385" s="767"/>
      <c r="K385" s="314"/>
      <c r="L385" s="180"/>
      <c r="M385" s="180"/>
      <c r="N385" s="180"/>
      <c r="O385" s="180"/>
      <c r="P385" s="180"/>
      <c r="Q385" s="180"/>
      <c r="R385" s="180"/>
    </row>
    <row r="386" spans="1:18">
      <c r="A386" s="180"/>
      <c r="B386" s="180"/>
      <c r="C386" s="180"/>
      <c r="D386" s="180"/>
      <c r="E386" s="180"/>
      <c r="F386" s="180"/>
      <c r="G386" s="180"/>
      <c r="H386" s="180"/>
      <c r="I386" s="180"/>
      <c r="J386" s="767"/>
      <c r="K386" s="314"/>
      <c r="L386" s="180"/>
      <c r="M386" s="180"/>
      <c r="N386" s="180"/>
      <c r="O386" s="180"/>
      <c r="P386" s="180"/>
      <c r="Q386" s="180"/>
      <c r="R386" s="180"/>
    </row>
    <row r="387" spans="1:18">
      <c r="A387" s="180"/>
      <c r="B387" s="180"/>
      <c r="C387" s="180"/>
      <c r="D387" s="180"/>
      <c r="E387" s="180"/>
      <c r="F387" s="180"/>
      <c r="G387" s="180"/>
      <c r="H387" s="180"/>
      <c r="I387" s="180"/>
      <c r="J387" s="767"/>
      <c r="K387" s="314"/>
      <c r="L387" s="180"/>
      <c r="M387" s="180"/>
      <c r="N387" s="180"/>
      <c r="O387" s="180"/>
      <c r="P387" s="180"/>
      <c r="Q387" s="180"/>
      <c r="R387" s="180"/>
    </row>
    <row r="388" spans="1:18">
      <c r="A388" s="180"/>
      <c r="B388" s="180"/>
      <c r="C388" s="180"/>
      <c r="D388" s="180"/>
      <c r="E388" s="180"/>
      <c r="F388" s="180"/>
      <c r="G388" s="180"/>
      <c r="H388" s="180"/>
      <c r="I388" s="180"/>
      <c r="J388" s="767"/>
      <c r="K388" s="314"/>
      <c r="L388" s="180"/>
      <c r="M388" s="180"/>
      <c r="N388" s="180"/>
      <c r="O388" s="180"/>
      <c r="P388" s="180"/>
      <c r="Q388" s="180"/>
      <c r="R388" s="180"/>
    </row>
    <row r="389" spans="1:18">
      <c r="A389" s="180"/>
      <c r="B389" s="180"/>
      <c r="C389" s="180"/>
      <c r="D389" s="180"/>
      <c r="E389" s="180"/>
      <c r="F389" s="180"/>
      <c r="G389" s="180"/>
      <c r="H389" s="180"/>
      <c r="I389" s="180"/>
      <c r="J389" s="767"/>
      <c r="K389" s="314"/>
      <c r="L389" s="180"/>
      <c r="M389" s="180"/>
      <c r="N389" s="180"/>
      <c r="O389" s="180"/>
      <c r="P389" s="180"/>
      <c r="Q389" s="180"/>
      <c r="R389" s="180"/>
    </row>
    <row r="390" spans="1:18">
      <c r="A390" s="180"/>
      <c r="B390" s="180"/>
      <c r="C390" s="180"/>
      <c r="D390" s="180"/>
      <c r="E390" s="180"/>
      <c r="F390" s="180"/>
      <c r="G390" s="180"/>
      <c r="H390" s="180"/>
      <c r="I390" s="180"/>
      <c r="J390" s="767"/>
      <c r="K390" s="314"/>
      <c r="L390" s="180"/>
      <c r="M390" s="180"/>
      <c r="N390" s="180"/>
      <c r="O390" s="180"/>
      <c r="P390" s="180"/>
      <c r="Q390" s="180"/>
      <c r="R390" s="180"/>
    </row>
    <row r="391" spans="1:18">
      <c r="A391" s="180"/>
      <c r="B391" s="180"/>
      <c r="C391" s="180"/>
      <c r="D391" s="180"/>
      <c r="E391" s="180"/>
      <c r="F391" s="180"/>
      <c r="G391" s="180"/>
      <c r="H391" s="180"/>
      <c r="I391" s="180"/>
      <c r="J391" s="767"/>
      <c r="K391" s="314"/>
      <c r="L391" s="180"/>
      <c r="M391" s="180"/>
      <c r="N391" s="180"/>
      <c r="O391" s="180"/>
      <c r="P391" s="180"/>
      <c r="Q391" s="180"/>
      <c r="R391" s="180"/>
    </row>
    <row r="392" spans="1:18">
      <c r="A392" s="180"/>
      <c r="B392" s="180"/>
      <c r="C392" s="180"/>
      <c r="D392" s="180"/>
      <c r="E392" s="180"/>
      <c r="F392" s="180"/>
      <c r="G392" s="180"/>
      <c r="H392" s="180"/>
      <c r="I392" s="180"/>
      <c r="J392" s="767"/>
      <c r="K392" s="314"/>
      <c r="L392" s="180"/>
      <c r="M392" s="180"/>
      <c r="N392" s="180"/>
      <c r="O392" s="180"/>
      <c r="P392" s="180"/>
      <c r="Q392" s="180"/>
      <c r="R392" s="180"/>
    </row>
    <row r="393" spans="1:18">
      <c r="A393" s="180"/>
      <c r="B393" s="180"/>
      <c r="C393" s="180"/>
      <c r="D393" s="180"/>
      <c r="E393" s="180"/>
      <c r="F393" s="180"/>
      <c r="G393" s="180"/>
      <c r="H393" s="180"/>
      <c r="I393" s="180"/>
      <c r="J393" s="767"/>
      <c r="K393" s="314"/>
      <c r="L393" s="180"/>
      <c r="M393" s="180"/>
      <c r="N393" s="180"/>
      <c r="O393" s="180"/>
      <c r="P393" s="180"/>
      <c r="Q393" s="180"/>
      <c r="R393" s="180"/>
    </row>
    <row r="394" spans="1:18">
      <c r="A394" s="180"/>
      <c r="B394" s="180"/>
      <c r="C394" s="180"/>
      <c r="D394" s="180"/>
      <c r="E394" s="180"/>
      <c r="F394" s="180"/>
      <c r="G394" s="180"/>
      <c r="H394" s="180"/>
      <c r="I394" s="180"/>
      <c r="J394" s="767"/>
      <c r="K394" s="314"/>
      <c r="L394" s="180"/>
      <c r="M394" s="180"/>
      <c r="N394" s="180"/>
      <c r="O394" s="180"/>
      <c r="P394" s="180"/>
      <c r="Q394" s="180"/>
      <c r="R394" s="180"/>
    </row>
    <row r="395" spans="1:18">
      <c r="A395" s="180"/>
      <c r="B395" s="180"/>
      <c r="C395" s="180"/>
      <c r="D395" s="180"/>
      <c r="E395" s="180"/>
      <c r="F395" s="180"/>
      <c r="G395" s="180"/>
      <c r="H395" s="180"/>
      <c r="I395" s="180"/>
      <c r="J395" s="767"/>
      <c r="K395" s="314"/>
      <c r="L395" s="180"/>
      <c r="M395" s="180"/>
      <c r="N395" s="180"/>
      <c r="O395" s="180"/>
      <c r="P395" s="180"/>
      <c r="Q395" s="180"/>
      <c r="R395" s="180"/>
    </row>
    <row r="396" spans="1:18">
      <c r="A396" s="180"/>
      <c r="B396" s="180"/>
      <c r="C396" s="180"/>
      <c r="D396" s="180"/>
      <c r="E396" s="180"/>
      <c r="F396" s="180"/>
      <c r="G396" s="180"/>
      <c r="H396" s="180"/>
      <c r="I396" s="180"/>
      <c r="J396" s="767"/>
      <c r="K396" s="314"/>
      <c r="L396" s="180"/>
      <c r="M396" s="180"/>
      <c r="N396" s="180"/>
      <c r="O396" s="180"/>
      <c r="P396" s="180"/>
      <c r="Q396" s="180"/>
      <c r="R396" s="180"/>
    </row>
    <row r="397" spans="1:18">
      <c r="A397" s="180"/>
      <c r="B397" s="180"/>
      <c r="C397" s="180"/>
      <c r="D397" s="180"/>
      <c r="E397" s="180"/>
      <c r="F397" s="180"/>
      <c r="G397" s="180"/>
      <c r="H397" s="180"/>
      <c r="I397" s="180"/>
      <c r="J397" s="767"/>
      <c r="K397" s="314"/>
      <c r="L397" s="180"/>
      <c r="M397" s="180"/>
      <c r="N397" s="180"/>
      <c r="O397" s="180"/>
      <c r="P397" s="180"/>
      <c r="Q397" s="180"/>
      <c r="R397" s="180"/>
    </row>
    <row r="398" spans="1:18">
      <c r="A398" s="180"/>
      <c r="B398" s="180"/>
      <c r="C398" s="180"/>
      <c r="D398" s="180"/>
      <c r="E398" s="180"/>
      <c r="F398" s="180"/>
      <c r="G398" s="180"/>
      <c r="H398" s="180"/>
      <c r="I398" s="180"/>
      <c r="J398" s="767"/>
      <c r="K398" s="314"/>
      <c r="L398" s="180"/>
      <c r="M398" s="180"/>
      <c r="N398" s="180"/>
      <c r="O398" s="180"/>
      <c r="P398" s="180"/>
      <c r="Q398" s="180"/>
      <c r="R398" s="180"/>
    </row>
    <row r="399" spans="1:18">
      <c r="A399" s="180"/>
      <c r="B399" s="180"/>
      <c r="C399" s="180"/>
      <c r="D399" s="180"/>
      <c r="E399" s="180"/>
      <c r="F399" s="180"/>
      <c r="G399" s="180"/>
      <c r="H399" s="180"/>
      <c r="I399" s="180"/>
      <c r="J399" s="767"/>
      <c r="K399" s="314"/>
      <c r="L399" s="180"/>
      <c r="M399" s="180"/>
      <c r="N399" s="180"/>
      <c r="O399" s="180"/>
      <c r="P399" s="180"/>
      <c r="Q399" s="180"/>
      <c r="R399" s="180"/>
    </row>
    <row r="400" spans="1:18">
      <c r="A400" s="180"/>
      <c r="B400" s="180"/>
      <c r="C400" s="180"/>
      <c r="D400" s="180"/>
      <c r="E400" s="180"/>
      <c r="F400" s="180"/>
      <c r="G400" s="180"/>
      <c r="H400" s="180"/>
      <c r="I400" s="180"/>
      <c r="J400" s="767"/>
      <c r="K400" s="314"/>
      <c r="L400" s="180"/>
      <c r="M400" s="180"/>
      <c r="N400" s="180"/>
      <c r="O400" s="180"/>
      <c r="P400" s="180"/>
      <c r="Q400" s="180"/>
      <c r="R400" s="180"/>
    </row>
    <row r="401" spans="1:18">
      <c r="A401" s="180"/>
      <c r="B401" s="180"/>
      <c r="C401" s="180"/>
      <c r="D401" s="180"/>
      <c r="E401" s="180"/>
      <c r="F401" s="180"/>
      <c r="G401" s="180"/>
      <c r="H401" s="180"/>
      <c r="I401" s="180"/>
      <c r="J401" s="767"/>
      <c r="K401" s="314"/>
      <c r="L401" s="180"/>
      <c r="M401" s="180"/>
      <c r="N401" s="180"/>
      <c r="O401" s="180"/>
      <c r="P401" s="180"/>
      <c r="Q401" s="180"/>
      <c r="R401" s="180"/>
    </row>
    <row r="402" spans="1:18">
      <c r="A402" s="180"/>
      <c r="B402" s="180"/>
      <c r="C402" s="180"/>
      <c r="D402" s="180"/>
      <c r="E402" s="180"/>
      <c r="F402" s="180"/>
      <c r="G402" s="180"/>
      <c r="H402" s="180"/>
      <c r="I402" s="180"/>
      <c r="J402" s="767"/>
      <c r="K402" s="314"/>
      <c r="L402" s="180"/>
      <c r="M402" s="180"/>
      <c r="N402" s="180"/>
      <c r="O402" s="180"/>
      <c r="P402" s="180"/>
      <c r="Q402" s="180"/>
      <c r="R402" s="180"/>
    </row>
    <row r="403" spans="1:18">
      <c r="A403" s="180"/>
      <c r="B403" s="180"/>
      <c r="C403" s="180"/>
      <c r="D403" s="180"/>
      <c r="E403" s="180"/>
      <c r="F403" s="180"/>
      <c r="G403" s="180"/>
      <c r="H403" s="180"/>
      <c r="I403" s="180"/>
      <c r="J403" s="767"/>
      <c r="K403" s="314"/>
      <c r="L403" s="180"/>
      <c r="M403" s="180"/>
      <c r="N403" s="180"/>
      <c r="O403" s="180"/>
      <c r="P403" s="180"/>
      <c r="Q403" s="180"/>
      <c r="R403" s="180"/>
    </row>
    <row r="404" spans="1:18">
      <c r="A404" s="180"/>
      <c r="B404" s="180"/>
      <c r="C404" s="180"/>
      <c r="D404" s="180"/>
      <c r="E404" s="180"/>
      <c r="F404" s="180"/>
      <c r="G404" s="180"/>
      <c r="H404" s="180"/>
      <c r="I404" s="180"/>
      <c r="J404" s="767"/>
      <c r="K404" s="314"/>
      <c r="L404" s="180"/>
      <c r="M404" s="180"/>
      <c r="N404" s="180"/>
      <c r="O404" s="180"/>
      <c r="P404" s="180"/>
      <c r="Q404" s="180"/>
      <c r="R404" s="180"/>
    </row>
    <row r="405" spans="1:18">
      <c r="A405" s="180"/>
      <c r="B405" s="180"/>
      <c r="C405" s="180"/>
      <c r="D405" s="180"/>
      <c r="E405" s="180"/>
      <c r="F405" s="180"/>
      <c r="G405" s="180"/>
      <c r="H405" s="180"/>
      <c r="I405" s="180"/>
      <c r="J405" s="767"/>
      <c r="K405" s="314"/>
      <c r="L405" s="180"/>
      <c r="M405" s="180"/>
      <c r="N405" s="180"/>
      <c r="O405" s="180"/>
      <c r="P405" s="180"/>
      <c r="Q405" s="180"/>
      <c r="R405" s="180"/>
    </row>
    <row r="406" spans="1:18">
      <c r="A406" s="180"/>
      <c r="B406" s="180"/>
      <c r="C406" s="180"/>
      <c r="D406" s="180"/>
      <c r="E406" s="180"/>
      <c r="F406" s="180"/>
      <c r="G406" s="180"/>
      <c r="H406" s="180"/>
      <c r="I406" s="180"/>
      <c r="J406" s="767"/>
      <c r="K406" s="314"/>
      <c r="L406" s="180"/>
      <c r="M406" s="180"/>
      <c r="N406" s="180"/>
      <c r="O406" s="180"/>
      <c r="P406" s="180"/>
      <c r="Q406" s="180"/>
      <c r="R406" s="180"/>
    </row>
    <row r="407" spans="1:18">
      <c r="A407" s="180"/>
      <c r="B407" s="180"/>
      <c r="C407" s="180"/>
      <c r="D407" s="180"/>
      <c r="E407" s="180"/>
      <c r="F407" s="180"/>
      <c r="G407" s="180"/>
      <c r="H407" s="180"/>
      <c r="I407" s="180"/>
      <c r="J407" s="767"/>
      <c r="K407" s="314"/>
      <c r="L407" s="180"/>
      <c r="M407" s="180"/>
      <c r="N407" s="180"/>
      <c r="O407" s="180"/>
      <c r="P407" s="180"/>
      <c r="Q407" s="180"/>
      <c r="R407" s="180"/>
    </row>
    <row r="408" spans="1:18">
      <c r="A408" s="180"/>
      <c r="B408" s="180"/>
      <c r="C408" s="180"/>
      <c r="D408" s="180"/>
      <c r="E408" s="180"/>
      <c r="F408" s="180"/>
      <c r="G408" s="180"/>
      <c r="H408" s="180"/>
      <c r="I408" s="180"/>
      <c r="J408" s="767"/>
      <c r="K408" s="314"/>
      <c r="L408" s="180"/>
      <c r="M408" s="180"/>
      <c r="N408" s="180"/>
      <c r="O408" s="180"/>
      <c r="P408" s="180"/>
      <c r="Q408" s="180"/>
      <c r="R408" s="180"/>
    </row>
    <row r="409" spans="1:18">
      <c r="A409" s="180"/>
      <c r="B409" s="180"/>
      <c r="C409" s="180"/>
      <c r="D409" s="180"/>
      <c r="E409" s="180"/>
      <c r="F409" s="180"/>
      <c r="G409" s="180"/>
      <c r="H409" s="180"/>
      <c r="I409" s="180"/>
      <c r="J409" s="767"/>
      <c r="K409" s="314"/>
      <c r="L409" s="180"/>
      <c r="M409" s="180"/>
      <c r="N409" s="180"/>
      <c r="O409" s="180"/>
      <c r="P409" s="180"/>
      <c r="Q409" s="180"/>
      <c r="R409" s="180"/>
    </row>
    <row r="410" spans="1:18">
      <c r="A410" s="180"/>
      <c r="B410" s="180"/>
      <c r="C410" s="180"/>
      <c r="D410" s="180"/>
      <c r="E410" s="180"/>
      <c r="F410" s="180"/>
      <c r="G410" s="180"/>
      <c r="H410" s="180"/>
      <c r="I410" s="180"/>
      <c r="J410" s="767"/>
      <c r="K410" s="314"/>
      <c r="L410" s="180"/>
      <c r="M410" s="180"/>
      <c r="N410" s="180"/>
      <c r="O410" s="180"/>
      <c r="P410" s="180"/>
      <c r="Q410" s="180"/>
      <c r="R410" s="180"/>
    </row>
    <row r="411" spans="1:18">
      <c r="A411" s="180"/>
      <c r="B411" s="180"/>
      <c r="C411" s="180"/>
      <c r="D411" s="180"/>
      <c r="E411" s="180"/>
      <c r="F411" s="180"/>
      <c r="G411" s="180"/>
      <c r="H411" s="180"/>
      <c r="I411" s="180"/>
      <c r="J411" s="767"/>
      <c r="K411" s="314"/>
      <c r="L411" s="180"/>
      <c r="M411" s="180"/>
      <c r="N411" s="180"/>
      <c r="O411" s="180"/>
      <c r="P411" s="180"/>
      <c r="Q411" s="180"/>
      <c r="R411" s="180"/>
    </row>
    <row r="412" spans="1:18">
      <c r="A412" s="180"/>
      <c r="B412" s="180"/>
      <c r="C412" s="180"/>
      <c r="D412" s="180"/>
      <c r="E412" s="180"/>
      <c r="F412" s="180"/>
      <c r="G412" s="180"/>
      <c r="H412" s="180"/>
      <c r="I412" s="180"/>
      <c r="J412" s="767"/>
      <c r="K412" s="314"/>
      <c r="L412" s="180"/>
      <c r="M412" s="180"/>
      <c r="N412" s="180"/>
      <c r="O412" s="180"/>
      <c r="P412" s="180"/>
      <c r="Q412" s="180"/>
      <c r="R412" s="180"/>
    </row>
    <row r="413" spans="1:18">
      <c r="A413" s="180"/>
      <c r="B413" s="180"/>
      <c r="C413" s="180"/>
      <c r="D413" s="180"/>
      <c r="E413" s="180"/>
      <c r="F413" s="180"/>
      <c r="G413" s="180"/>
      <c r="H413" s="180"/>
      <c r="I413" s="180"/>
      <c r="J413" s="767"/>
      <c r="K413" s="314"/>
      <c r="L413" s="180"/>
      <c r="M413" s="180"/>
      <c r="N413" s="180"/>
      <c r="O413" s="180"/>
      <c r="P413" s="180"/>
      <c r="Q413" s="180"/>
      <c r="R413" s="180"/>
    </row>
    <row r="414" spans="1:18">
      <c r="A414" s="180"/>
      <c r="B414" s="180"/>
      <c r="C414" s="180"/>
      <c r="D414" s="180"/>
      <c r="E414" s="180"/>
      <c r="F414" s="180"/>
      <c r="G414" s="180"/>
      <c r="H414" s="180"/>
      <c r="I414" s="180"/>
      <c r="J414" s="767"/>
      <c r="K414" s="314"/>
      <c r="L414" s="180"/>
      <c r="M414" s="180"/>
      <c r="N414" s="180"/>
      <c r="O414" s="180"/>
      <c r="P414" s="180"/>
      <c r="Q414" s="180"/>
      <c r="R414" s="180"/>
    </row>
    <row r="415" spans="1:18">
      <c r="A415" s="180"/>
      <c r="B415" s="180"/>
      <c r="C415" s="180"/>
      <c r="D415" s="180"/>
      <c r="E415" s="180"/>
      <c r="F415" s="180"/>
      <c r="G415" s="180"/>
      <c r="H415" s="180"/>
      <c r="I415" s="180"/>
      <c r="J415" s="767"/>
      <c r="K415" s="314"/>
      <c r="L415" s="180"/>
      <c r="M415" s="180"/>
      <c r="N415" s="180"/>
      <c r="O415" s="180"/>
      <c r="P415" s="180"/>
      <c r="Q415" s="180"/>
      <c r="R415" s="180"/>
    </row>
    <row r="416" spans="1:18">
      <c r="A416" s="180"/>
      <c r="B416" s="180"/>
      <c r="C416" s="180"/>
      <c r="D416" s="180"/>
      <c r="E416" s="180"/>
      <c r="F416" s="180"/>
      <c r="G416" s="180"/>
      <c r="H416" s="180"/>
      <c r="I416" s="180"/>
      <c r="J416" s="767"/>
      <c r="K416" s="314"/>
      <c r="L416" s="180"/>
      <c r="M416" s="180"/>
      <c r="N416" s="180"/>
      <c r="O416" s="180"/>
      <c r="P416" s="180"/>
      <c r="Q416" s="180"/>
      <c r="R416" s="180"/>
    </row>
    <row r="417" spans="1:18">
      <c r="A417" s="180"/>
      <c r="B417" s="180"/>
      <c r="C417" s="180"/>
      <c r="D417" s="180"/>
      <c r="E417" s="180"/>
      <c r="F417" s="180"/>
      <c r="G417" s="180"/>
      <c r="H417" s="180"/>
      <c r="I417" s="180"/>
      <c r="J417" s="767"/>
      <c r="K417" s="314"/>
      <c r="L417" s="180"/>
      <c r="M417" s="180"/>
      <c r="N417" s="180"/>
      <c r="O417" s="180"/>
      <c r="P417" s="180"/>
      <c r="Q417" s="180"/>
      <c r="R417" s="180"/>
    </row>
    <row r="418" spans="1:18">
      <c r="A418" s="180"/>
      <c r="B418" s="180"/>
      <c r="C418" s="180"/>
      <c r="D418" s="180"/>
      <c r="E418" s="180"/>
      <c r="F418" s="180"/>
      <c r="G418" s="180"/>
      <c r="H418" s="180"/>
      <c r="I418" s="180"/>
      <c r="J418" s="767"/>
      <c r="K418" s="314"/>
      <c r="L418" s="180"/>
      <c r="M418" s="180"/>
      <c r="N418" s="180"/>
      <c r="O418" s="180"/>
      <c r="P418" s="180"/>
      <c r="Q418" s="180"/>
      <c r="R418" s="180"/>
    </row>
    <row r="419" spans="1:18">
      <c r="A419" s="180"/>
      <c r="B419" s="180"/>
      <c r="C419" s="180"/>
      <c r="D419" s="180"/>
      <c r="E419" s="180"/>
      <c r="F419" s="180"/>
      <c r="G419" s="180"/>
      <c r="H419" s="180"/>
      <c r="I419" s="180"/>
      <c r="J419" s="767"/>
      <c r="K419" s="314"/>
      <c r="L419" s="180"/>
      <c r="M419" s="180"/>
      <c r="N419" s="180"/>
      <c r="O419" s="180"/>
      <c r="P419" s="180"/>
      <c r="Q419" s="180"/>
      <c r="R419" s="180"/>
    </row>
    <row r="420" spans="1:18">
      <c r="A420" s="180"/>
      <c r="B420" s="180"/>
      <c r="C420" s="180"/>
      <c r="D420" s="180"/>
      <c r="E420" s="180"/>
      <c r="F420" s="180"/>
      <c r="G420" s="180"/>
      <c r="H420" s="180"/>
      <c r="I420" s="180"/>
      <c r="J420" s="767"/>
      <c r="K420" s="314"/>
      <c r="L420" s="180"/>
      <c r="M420" s="180"/>
      <c r="N420" s="180"/>
      <c r="O420" s="180"/>
      <c r="P420" s="180"/>
      <c r="Q420" s="180"/>
      <c r="R420" s="180"/>
    </row>
    <row r="421" spans="1:18">
      <c r="A421" s="180"/>
      <c r="B421" s="180"/>
      <c r="C421" s="180"/>
      <c r="D421" s="180"/>
      <c r="E421" s="180"/>
      <c r="F421" s="180"/>
      <c r="G421" s="180"/>
      <c r="H421" s="180"/>
      <c r="I421" s="180"/>
      <c r="J421" s="767"/>
      <c r="K421" s="314"/>
      <c r="L421" s="180"/>
      <c r="M421" s="180"/>
      <c r="N421" s="180"/>
      <c r="O421" s="180"/>
      <c r="P421" s="180"/>
      <c r="Q421" s="180"/>
      <c r="R421" s="180"/>
    </row>
    <row r="422" spans="1:18">
      <c r="A422" s="180"/>
      <c r="B422" s="180"/>
      <c r="C422" s="180"/>
      <c r="D422" s="180"/>
      <c r="E422" s="180"/>
      <c r="F422" s="180"/>
      <c r="G422" s="180"/>
      <c r="H422" s="180"/>
      <c r="I422" s="180"/>
      <c r="J422" s="767"/>
      <c r="K422" s="314"/>
      <c r="L422" s="180"/>
      <c r="M422" s="180"/>
      <c r="N422" s="180"/>
      <c r="O422" s="180"/>
      <c r="P422" s="180"/>
      <c r="Q422" s="180"/>
      <c r="R422" s="180"/>
    </row>
    <row r="423" spans="1:18">
      <c r="A423" s="180"/>
      <c r="B423" s="180"/>
      <c r="C423" s="180"/>
      <c r="D423" s="180"/>
      <c r="E423" s="180"/>
      <c r="F423" s="180"/>
      <c r="G423" s="180"/>
      <c r="H423" s="180"/>
      <c r="I423" s="180"/>
      <c r="J423" s="767"/>
      <c r="K423" s="314"/>
      <c r="L423" s="180"/>
      <c r="M423" s="180"/>
      <c r="N423" s="180"/>
      <c r="O423" s="180"/>
      <c r="P423" s="180"/>
      <c r="Q423" s="180"/>
      <c r="R423" s="180"/>
    </row>
    <row r="424" spans="1:18">
      <c r="A424" s="180"/>
      <c r="B424" s="180"/>
      <c r="C424" s="180"/>
      <c r="D424" s="180"/>
      <c r="E424" s="180"/>
      <c r="F424" s="180"/>
      <c r="G424" s="180"/>
      <c r="H424" s="180"/>
      <c r="I424" s="180"/>
      <c r="J424" s="767"/>
      <c r="K424" s="314"/>
      <c r="L424" s="180"/>
      <c r="M424" s="180"/>
      <c r="N424" s="180"/>
      <c r="O424" s="180"/>
      <c r="P424" s="180"/>
      <c r="Q424" s="180"/>
      <c r="R424" s="180"/>
    </row>
    <row r="425" spans="1:18">
      <c r="A425" s="180"/>
      <c r="B425" s="180"/>
      <c r="C425" s="180"/>
      <c r="D425" s="180"/>
      <c r="E425" s="180"/>
      <c r="F425" s="180"/>
      <c r="G425" s="180"/>
      <c r="H425" s="180"/>
      <c r="I425" s="180"/>
      <c r="J425" s="767"/>
      <c r="K425" s="314"/>
      <c r="L425" s="180"/>
      <c r="M425" s="180"/>
      <c r="N425" s="180"/>
      <c r="O425" s="180"/>
      <c r="P425" s="180"/>
      <c r="Q425" s="180"/>
      <c r="R425" s="180"/>
    </row>
    <row r="426" spans="1:18">
      <c r="A426" s="180"/>
      <c r="B426" s="180"/>
      <c r="C426" s="180"/>
      <c r="D426" s="180"/>
      <c r="E426" s="180"/>
      <c r="F426" s="180"/>
      <c r="G426" s="180"/>
      <c r="H426" s="180"/>
      <c r="I426" s="180"/>
      <c r="J426" s="767"/>
      <c r="K426" s="314"/>
      <c r="L426" s="180"/>
      <c r="M426" s="180"/>
      <c r="N426" s="180"/>
      <c r="O426" s="180"/>
      <c r="P426" s="180"/>
      <c r="Q426" s="180"/>
      <c r="R426" s="180"/>
    </row>
    <row r="427" spans="1:18">
      <c r="A427" s="180"/>
      <c r="B427" s="180"/>
      <c r="C427" s="180"/>
      <c r="D427" s="180"/>
      <c r="E427" s="180"/>
      <c r="F427" s="180"/>
      <c r="G427" s="180"/>
      <c r="H427" s="180"/>
      <c r="I427" s="180"/>
      <c r="J427" s="767"/>
      <c r="K427" s="314"/>
      <c r="L427" s="180"/>
      <c r="M427" s="180"/>
      <c r="N427" s="180"/>
      <c r="O427" s="180"/>
      <c r="P427" s="180"/>
      <c r="Q427" s="180"/>
      <c r="R427" s="180"/>
    </row>
    <row r="428" spans="1:18">
      <c r="A428" s="180"/>
      <c r="B428" s="180"/>
      <c r="C428" s="180"/>
      <c r="D428" s="180"/>
      <c r="E428" s="180"/>
      <c r="F428" s="180"/>
      <c r="G428" s="180"/>
      <c r="H428" s="180"/>
      <c r="I428" s="180"/>
      <c r="J428" s="767"/>
      <c r="K428" s="314"/>
      <c r="L428" s="180"/>
      <c r="M428" s="180"/>
      <c r="N428" s="180"/>
      <c r="O428" s="180"/>
      <c r="P428" s="180"/>
      <c r="Q428" s="180"/>
      <c r="R428" s="180"/>
    </row>
    <row r="429" spans="1:18">
      <c r="A429" s="180"/>
      <c r="B429" s="180"/>
      <c r="C429" s="180"/>
      <c r="D429" s="180"/>
      <c r="E429" s="180"/>
      <c r="F429" s="180"/>
      <c r="G429" s="180"/>
      <c r="H429" s="180"/>
      <c r="I429" s="180"/>
      <c r="J429" s="767"/>
      <c r="K429" s="314"/>
      <c r="L429" s="180"/>
      <c r="M429" s="180"/>
      <c r="N429" s="180"/>
      <c r="O429" s="180"/>
      <c r="P429" s="180"/>
      <c r="Q429" s="180"/>
      <c r="R429" s="180"/>
    </row>
    <row r="430" spans="1:18">
      <c r="A430" s="180"/>
      <c r="B430" s="180"/>
      <c r="C430" s="180"/>
      <c r="D430" s="180"/>
      <c r="E430" s="180"/>
      <c r="F430" s="180"/>
      <c r="G430" s="180"/>
      <c r="H430" s="180"/>
      <c r="I430" s="180"/>
      <c r="J430" s="767"/>
      <c r="K430" s="314"/>
      <c r="L430" s="180"/>
      <c r="M430" s="180"/>
      <c r="N430" s="180"/>
      <c r="O430" s="180"/>
      <c r="P430" s="180"/>
      <c r="Q430" s="180"/>
      <c r="R430" s="180"/>
    </row>
    <row r="431" spans="1:18">
      <c r="A431" s="180"/>
      <c r="B431" s="180"/>
      <c r="C431" s="180"/>
      <c r="D431" s="180"/>
      <c r="E431" s="180"/>
      <c r="F431" s="180"/>
      <c r="G431" s="180"/>
      <c r="H431" s="180"/>
      <c r="I431" s="180"/>
      <c r="J431" s="767"/>
      <c r="K431" s="314"/>
      <c r="L431" s="180"/>
      <c r="M431" s="180"/>
      <c r="N431" s="180"/>
      <c r="O431" s="180"/>
      <c r="P431" s="180"/>
      <c r="Q431" s="180"/>
      <c r="R431" s="180"/>
    </row>
    <row r="432" spans="1:18">
      <c r="A432" s="180"/>
      <c r="B432" s="180"/>
      <c r="C432" s="180"/>
      <c r="D432" s="180"/>
      <c r="E432" s="180"/>
      <c r="F432" s="180"/>
      <c r="G432" s="180"/>
      <c r="H432" s="180"/>
      <c r="I432" s="180"/>
      <c r="J432" s="767"/>
      <c r="K432" s="314"/>
      <c r="L432" s="180"/>
      <c r="M432" s="180"/>
      <c r="N432" s="180"/>
      <c r="O432" s="180"/>
      <c r="P432" s="180"/>
      <c r="Q432" s="180"/>
      <c r="R432" s="180"/>
    </row>
    <row r="433" spans="1:18">
      <c r="A433" s="180"/>
      <c r="B433" s="180"/>
      <c r="C433" s="180"/>
      <c r="D433" s="180"/>
      <c r="E433" s="180"/>
      <c r="F433" s="180"/>
      <c r="G433" s="180"/>
      <c r="H433" s="180"/>
      <c r="I433" s="180"/>
      <c r="J433" s="767"/>
      <c r="K433" s="314"/>
      <c r="L433" s="180"/>
      <c r="M433" s="180"/>
      <c r="N433" s="180"/>
      <c r="O433" s="180"/>
      <c r="P433" s="180"/>
      <c r="Q433" s="180"/>
      <c r="R433" s="180"/>
    </row>
    <row r="434" spans="1:18">
      <c r="A434" s="180"/>
      <c r="B434" s="180"/>
      <c r="C434" s="180"/>
      <c r="D434" s="180"/>
      <c r="E434" s="180"/>
      <c r="F434" s="180"/>
      <c r="G434" s="180"/>
      <c r="H434" s="180"/>
      <c r="I434" s="180"/>
      <c r="J434" s="767"/>
      <c r="K434" s="314"/>
      <c r="L434" s="180"/>
      <c r="M434" s="180"/>
      <c r="N434" s="180"/>
      <c r="O434" s="180"/>
      <c r="P434" s="180"/>
      <c r="Q434" s="180"/>
      <c r="R434" s="180"/>
    </row>
    <row r="435" spans="1:18">
      <c r="A435" s="180"/>
      <c r="B435" s="180"/>
      <c r="C435" s="180"/>
      <c r="D435" s="180"/>
      <c r="E435" s="180"/>
      <c r="F435" s="180"/>
      <c r="G435" s="180"/>
      <c r="H435" s="180"/>
      <c r="I435" s="180"/>
      <c r="J435" s="767"/>
      <c r="K435" s="314"/>
      <c r="L435" s="180"/>
      <c r="M435" s="180"/>
      <c r="N435" s="180"/>
      <c r="O435" s="180"/>
      <c r="P435" s="180"/>
      <c r="Q435" s="180"/>
      <c r="R435" s="180"/>
    </row>
    <row r="436" spans="1:18">
      <c r="A436" s="180"/>
      <c r="B436" s="180"/>
      <c r="C436" s="180"/>
      <c r="D436" s="180"/>
      <c r="E436" s="180"/>
      <c r="F436" s="180"/>
      <c r="G436" s="180"/>
      <c r="H436" s="180"/>
      <c r="I436" s="180"/>
      <c r="J436" s="767"/>
      <c r="K436" s="314"/>
      <c r="L436" s="180"/>
      <c r="M436" s="180"/>
      <c r="N436" s="180"/>
      <c r="O436" s="180"/>
      <c r="P436" s="180"/>
      <c r="Q436" s="180"/>
      <c r="R436" s="180"/>
    </row>
    <row r="437" spans="1:18">
      <c r="A437" s="180"/>
      <c r="B437" s="180"/>
      <c r="C437" s="180"/>
      <c r="D437" s="180"/>
      <c r="E437" s="180"/>
      <c r="F437" s="180"/>
      <c r="G437" s="180"/>
      <c r="H437" s="180"/>
      <c r="I437" s="180"/>
      <c r="J437" s="767"/>
      <c r="K437" s="314"/>
      <c r="L437" s="180"/>
      <c r="M437" s="180"/>
      <c r="N437" s="180"/>
      <c r="O437" s="180"/>
      <c r="P437" s="180"/>
      <c r="Q437" s="180"/>
      <c r="R437" s="180"/>
    </row>
    <row r="438" spans="1:18">
      <c r="A438" s="180"/>
      <c r="B438" s="180"/>
      <c r="C438" s="180"/>
      <c r="D438" s="180"/>
      <c r="E438" s="180"/>
      <c r="F438" s="180"/>
      <c r="G438" s="180"/>
      <c r="H438" s="180"/>
      <c r="I438" s="180"/>
      <c r="J438" s="767"/>
      <c r="K438" s="314"/>
      <c r="L438" s="180"/>
      <c r="M438" s="180"/>
      <c r="N438" s="180"/>
      <c r="O438" s="180"/>
      <c r="P438" s="180"/>
      <c r="Q438" s="180"/>
      <c r="R438" s="180"/>
    </row>
    <row r="439" spans="1:18">
      <c r="A439" s="180"/>
      <c r="B439" s="180"/>
      <c r="C439" s="180"/>
      <c r="D439" s="180"/>
      <c r="E439" s="180"/>
      <c r="F439" s="180"/>
      <c r="G439" s="180"/>
      <c r="H439" s="180"/>
      <c r="I439" s="180"/>
      <c r="J439" s="767"/>
      <c r="K439" s="314"/>
      <c r="L439" s="180"/>
      <c r="M439" s="180"/>
      <c r="N439" s="180"/>
      <c r="O439" s="180"/>
      <c r="P439" s="180"/>
      <c r="Q439" s="180"/>
      <c r="R439" s="180"/>
    </row>
    <row r="440" spans="1:18">
      <c r="A440" s="180"/>
      <c r="B440" s="180"/>
      <c r="C440" s="180"/>
      <c r="D440" s="180"/>
      <c r="E440" s="180"/>
      <c r="F440" s="180"/>
      <c r="G440" s="180"/>
      <c r="H440" s="180"/>
      <c r="I440" s="180"/>
      <c r="J440" s="767"/>
      <c r="K440" s="314"/>
      <c r="L440" s="180"/>
      <c r="M440" s="180"/>
      <c r="N440" s="180"/>
      <c r="O440" s="180"/>
      <c r="P440" s="180"/>
      <c r="Q440" s="180"/>
      <c r="R440" s="180"/>
    </row>
    <row r="441" spans="1:18">
      <c r="A441" s="180"/>
      <c r="B441" s="180"/>
      <c r="C441" s="180"/>
      <c r="D441" s="180"/>
      <c r="E441" s="180"/>
      <c r="F441" s="180"/>
      <c r="G441" s="180"/>
      <c r="H441" s="180"/>
      <c r="I441" s="180"/>
      <c r="J441" s="767"/>
      <c r="K441" s="314"/>
      <c r="L441" s="180"/>
      <c r="M441" s="180"/>
      <c r="N441" s="180"/>
      <c r="O441" s="180"/>
      <c r="P441" s="180"/>
      <c r="Q441" s="180"/>
      <c r="R441" s="180"/>
    </row>
    <row r="442" spans="1:18">
      <c r="A442" s="180"/>
      <c r="B442" s="180"/>
      <c r="C442" s="180"/>
      <c r="D442" s="180"/>
      <c r="E442" s="180"/>
      <c r="F442" s="180"/>
      <c r="G442" s="180"/>
      <c r="H442" s="180"/>
      <c r="I442" s="180"/>
      <c r="J442" s="767"/>
      <c r="K442" s="314"/>
      <c r="L442" s="180"/>
      <c r="M442" s="180"/>
      <c r="N442" s="180"/>
      <c r="O442" s="180"/>
      <c r="P442" s="180"/>
      <c r="Q442" s="180"/>
      <c r="R442" s="180"/>
    </row>
    <row r="443" spans="1:18">
      <c r="A443" s="180"/>
      <c r="B443" s="180"/>
      <c r="C443" s="180"/>
      <c r="D443" s="180"/>
      <c r="E443" s="180"/>
      <c r="F443" s="180"/>
      <c r="G443" s="180"/>
      <c r="H443" s="180"/>
      <c r="I443" s="180"/>
      <c r="J443" s="767"/>
      <c r="K443" s="314"/>
      <c r="L443" s="180"/>
      <c r="M443" s="180"/>
      <c r="N443" s="180"/>
      <c r="O443" s="180"/>
      <c r="P443" s="180"/>
      <c r="Q443" s="180"/>
      <c r="R443" s="180"/>
    </row>
    <row r="444" spans="1:18">
      <c r="A444" s="180"/>
      <c r="B444" s="180"/>
      <c r="C444" s="180"/>
      <c r="D444" s="180"/>
      <c r="E444" s="180"/>
      <c r="F444" s="180"/>
      <c r="G444" s="180"/>
      <c r="H444" s="180"/>
      <c r="I444" s="180"/>
      <c r="J444" s="767"/>
      <c r="K444" s="314"/>
      <c r="L444" s="180"/>
      <c r="M444" s="180"/>
      <c r="N444" s="180"/>
      <c r="O444" s="180"/>
      <c r="P444" s="180"/>
      <c r="Q444" s="180"/>
      <c r="R444" s="180"/>
    </row>
    <row r="445" spans="1:18">
      <c r="A445" s="180"/>
      <c r="B445" s="180"/>
      <c r="C445" s="180"/>
      <c r="D445" s="180"/>
      <c r="E445" s="180"/>
      <c r="F445" s="180"/>
      <c r="G445" s="180"/>
      <c r="H445" s="180"/>
      <c r="I445" s="180"/>
      <c r="J445" s="767"/>
      <c r="K445" s="314"/>
      <c r="L445" s="180"/>
      <c r="M445" s="180"/>
      <c r="N445" s="180"/>
      <c r="O445" s="180"/>
      <c r="P445" s="180"/>
      <c r="Q445" s="180"/>
      <c r="R445" s="180"/>
    </row>
    <row r="446" spans="1:18">
      <c r="A446" s="180"/>
      <c r="B446" s="180"/>
      <c r="C446" s="180"/>
      <c r="D446" s="180"/>
      <c r="E446" s="180"/>
      <c r="F446" s="180"/>
      <c r="G446" s="180"/>
      <c r="H446" s="180"/>
      <c r="I446" s="180"/>
      <c r="J446" s="767"/>
      <c r="K446" s="314"/>
      <c r="L446" s="180"/>
      <c r="M446" s="180"/>
      <c r="N446" s="180"/>
      <c r="O446" s="180"/>
      <c r="P446" s="180"/>
      <c r="Q446" s="180"/>
      <c r="R446" s="180"/>
    </row>
    <row r="447" spans="1:18">
      <c r="A447" s="180"/>
      <c r="B447" s="180"/>
      <c r="C447" s="180"/>
      <c r="D447" s="180"/>
      <c r="E447" s="180"/>
      <c r="F447" s="180"/>
      <c r="G447" s="180"/>
      <c r="H447" s="180"/>
      <c r="I447" s="180"/>
      <c r="J447" s="767"/>
      <c r="K447" s="314"/>
      <c r="L447" s="180"/>
      <c r="M447" s="180"/>
      <c r="N447" s="180"/>
      <c r="O447" s="180"/>
      <c r="P447" s="180"/>
      <c r="Q447" s="180"/>
      <c r="R447" s="180"/>
    </row>
    <row r="448" spans="1:18">
      <c r="A448" s="180"/>
      <c r="B448" s="180"/>
      <c r="C448" s="180"/>
      <c r="D448" s="180"/>
      <c r="E448" s="180"/>
      <c r="F448" s="180"/>
      <c r="G448" s="180"/>
      <c r="H448" s="180"/>
      <c r="I448" s="180"/>
      <c r="J448" s="767"/>
      <c r="K448" s="314"/>
      <c r="L448" s="180"/>
      <c r="M448" s="180"/>
      <c r="N448" s="180"/>
      <c r="O448" s="180"/>
      <c r="P448" s="180"/>
      <c r="Q448" s="180"/>
      <c r="R448" s="180"/>
    </row>
    <row r="449" spans="1:18">
      <c r="A449" s="180"/>
      <c r="B449" s="180"/>
      <c r="C449" s="180"/>
      <c r="D449" s="180"/>
      <c r="E449" s="180"/>
      <c r="F449" s="180"/>
      <c r="G449" s="180"/>
      <c r="H449" s="180"/>
      <c r="I449" s="180"/>
      <c r="J449" s="767"/>
      <c r="K449" s="314"/>
      <c r="L449" s="180"/>
      <c r="M449" s="180"/>
      <c r="N449" s="180"/>
      <c r="O449" s="180"/>
      <c r="P449" s="180"/>
      <c r="Q449" s="180"/>
      <c r="R449" s="180"/>
    </row>
    <row r="450" spans="1:18">
      <c r="A450" s="180"/>
      <c r="B450" s="180"/>
      <c r="C450" s="180"/>
      <c r="D450" s="180"/>
      <c r="E450" s="180"/>
      <c r="F450" s="180"/>
      <c r="G450" s="180"/>
      <c r="H450" s="180"/>
      <c r="I450" s="180"/>
      <c r="J450" s="767"/>
      <c r="K450" s="314"/>
      <c r="L450" s="180"/>
      <c r="M450" s="180"/>
      <c r="N450" s="180"/>
      <c r="O450" s="180"/>
      <c r="P450" s="180"/>
      <c r="Q450" s="180"/>
      <c r="R450" s="180"/>
    </row>
    <row r="451" spans="1:18">
      <c r="A451" s="180"/>
      <c r="B451" s="180"/>
      <c r="C451" s="180"/>
      <c r="D451" s="180"/>
      <c r="E451" s="180"/>
      <c r="F451" s="180"/>
      <c r="G451" s="180"/>
      <c r="H451" s="180"/>
      <c r="I451" s="180"/>
      <c r="J451" s="767"/>
      <c r="K451" s="314"/>
      <c r="L451" s="180"/>
      <c r="M451" s="180"/>
      <c r="N451" s="180"/>
      <c r="O451" s="180"/>
      <c r="P451" s="180"/>
      <c r="Q451" s="180"/>
      <c r="R451" s="180"/>
    </row>
    <row r="452" spans="1:18">
      <c r="A452" s="180"/>
      <c r="B452" s="180"/>
      <c r="C452" s="180"/>
      <c r="D452" s="180"/>
      <c r="E452" s="180"/>
      <c r="F452" s="180"/>
      <c r="G452" s="180"/>
      <c r="H452" s="180"/>
      <c r="I452" s="180"/>
      <c r="J452" s="767"/>
      <c r="K452" s="314"/>
      <c r="L452" s="180"/>
      <c r="M452" s="180"/>
      <c r="N452" s="180"/>
      <c r="O452" s="180"/>
      <c r="P452" s="180"/>
      <c r="Q452" s="180"/>
      <c r="R452" s="180"/>
    </row>
    <row r="453" spans="1:18">
      <c r="A453" s="180"/>
      <c r="B453" s="180"/>
      <c r="C453" s="180"/>
      <c r="D453" s="180"/>
      <c r="E453" s="180"/>
      <c r="F453" s="180"/>
      <c r="G453" s="180"/>
      <c r="H453" s="180"/>
      <c r="I453" s="180"/>
      <c r="J453" s="767"/>
      <c r="K453" s="314"/>
      <c r="L453" s="180"/>
      <c r="M453" s="180"/>
      <c r="N453" s="180"/>
      <c r="O453" s="180"/>
      <c r="P453" s="180"/>
      <c r="Q453" s="180"/>
      <c r="R453" s="180"/>
    </row>
    <row r="454" spans="1:18">
      <c r="A454" s="180"/>
      <c r="B454" s="180"/>
      <c r="C454" s="180"/>
      <c r="D454" s="180"/>
      <c r="E454" s="180"/>
      <c r="F454" s="180"/>
      <c r="G454" s="180"/>
      <c r="H454" s="180"/>
      <c r="I454" s="180"/>
      <c r="J454" s="767"/>
      <c r="K454" s="314"/>
      <c r="L454" s="180"/>
      <c r="M454" s="180"/>
      <c r="N454" s="180"/>
      <c r="O454" s="180"/>
      <c r="P454" s="180"/>
      <c r="Q454" s="180"/>
      <c r="R454" s="180"/>
    </row>
    <row r="455" spans="1:18">
      <c r="A455" s="180"/>
      <c r="B455" s="180"/>
      <c r="C455" s="180"/>
      <c r="D455" s="180"/>
      <c r="E455" s="180"/>
      <c r="F455" s="180"/>
      <c r="G455" s="180"/>
      <c r="H455" s="180"/>
      <c r="I455" s="180"/>
      <c r="J455" s="767"/>
      <c r="K455" s="314"/>
      <c r="L455" s="180"/>
      <c r="M455" s="180"/>
      <c r="N455" s="180"/>
      <c r="O455" s="180"/>
      <c r="P455" s="180"/>
      <c r="Q455" s="180"/>
      <c r="R455" s="180"/>
    </row>
    <row r="456" spans="1:18">
      <c r="A456" s="180"/>
      <c r="B456" s="180"/>
      <c r="C456" s="180"/>
      <c r="D456" s="180"/>
      <c r="E456" s="180"/>
      <c r="F456" s="180"/>
      <c r="G456" s="180"/>
      <c r="H456" s="180"/>
      <c r="I456" s="180"/>
      <c r="J456" s="767"/>
      <c r="K456" s="314"/>
      <c r="L456" s="180"/>
      <c r="M456" s="180"/>
      <c r="N456" s="180"/>
      <c r="O456" s="180"/>
      <c r="P456" s="180"/>
      <c r="Q456" s="180"/>
      <c r="R456" s="180"/>
    </row>
    <row r="457" spans="1:18">
      <c r="A457" s="180"/>
      <c r="B457" s="180"/>
      <c r="C457" s="180"/>
      <c r="D457" s="180"/>
      <c r="E457" s="180"/>
      <c r="F457" s="180"/>
      <c r="G457" s="180"/>
      <c r="H457" s="180"/>
      <c r="I457" s="180"/>
      <c r="J457" s="767"/>
      <c r="K457" s="314"/>
      <c r="L457" s="180"/>
      <c r="M457" s="180"/>
      <c r="N457" s="180"/>
      <c r="O457" s="180"/>
      <c r="P457" s="180"/>
      <c r="Q457" s="180"/>
      <c r="R457" s="180"/>
    </row>
    <row r="458" spans="1:18">
      <c r="A458" s="180"/>
      <c r="B458" s="180"/>
      <c r="C458" s="180"/>
      <c r="D458" s="180"/>
      <c r="E458" s="180"/>
      <c r="F458" s="180"/>
      <c r="G458" s="180"/>
      <c r="H458" s="180"/>
      <c r="I458" s="180"/>
      <c r="J458" s="767"/>
      <c r="K458" s="314"/>
      <c r="L458" s="180"/>
      <c r="M458" s="180"/>
      <c r="N458" s="180"/>
      <c r="O458" s="180"/>
      <c r="P458" s="180"/>
      <c r="Q458" s="180"/>
      <c r="R458" s="180"/>
    </row>
    <row r="459" spans="1:18">
      <c r="A459" s="180"/>
      <c r="B459" s="180"/>
      <c r="C459" s="180"/>
      <c r="D459" s="180"/>
      <c r="E459" s="180"/>
      <c r="F459" s="180"/>
      <c r="G459" s="180"/>
      <c r="H459" s="180"/>
      <c r="I459" s="180"/>
      <c r="J459" s="767"/>
      <c r="K459" s="314"/>
      <c r="L459" s="180"/>
      <c r="M459" s="180"/>
      <c r="N459" s="180"/>
      <c r="O459" s="180"/>
      <c r="P459" s="180"/>
      <c r="Q459" s="180"/>
      <c r="R459" s="180"/>
    </row>
    <row r="460" spans="1:18">
      <c r="A460" s="180"/>
      <c r="B460" s="180"/>
      <c r="C460" s="180"/>
      <c r="D460" s="180"/>
      <c r="E460" s="180"/>
      <c r="F460" s="180"/>
      <c r="G460" s="180"/>
      <c r="H460" s="180"/>
      <c r="I460" s="180"/>
      <c r="J460" s="767"/>
      <c r="K460" s="314"/>
      <c r="L460" s="180"/>
      <c r="M460" s="180"/>
      <c r="N460" s="180"/>
      <c r="O460" s="180"/>
      <c r="P460" s="180"/>
      <c r="Q460" s="180"/>
      <c r="R460" s="180"/>
    </row>
    <row r="461" spans="1:18">
      <c r="A461" s="180"/>
      <c r="B461" s="180"/>
      <c r="C461" s="180"/>
      <c r="D461" s="180"/>
      <c r="E461" s="180"/>
      <c r="F461" s="180"/>
      <c r="G461" s="180"/>
      <c r="H461" s="180"/>
      <c r="I461" s="180"/>
      <c r="J461" s="767"/>
      <c r="K461" s="314"/>
      <c r="L461" s="180"/>
      <c r="M461" s="180"/>
      <c r="N461" s="180"/>
      <c r="O461" s="180"/>
      <c r="P461" s="180"/>
      <c r="Q461" s="180"/>
      <c r="R461" s="180"/>
    </row>
    <row r="462" spans="1:18">
      <c r="A462" s="180"/>
      <c r="B462" s="180"/>
      <c r="C462" s="180"/>
      <c r="D462" s="180"/>
      <c r="E462" s="180"/>
      <c r="F462" s="180"/>
      <c r="G462" s="180"/>
      <c r="H462" s="180"/>
      <c r="I462" s="180"/>
      <c r="J462" s="767"/>
      <c r="K462" s="314"/>
      <c r="L462" s="180"/>
      <c r="M462" s="180"/>
      <c r="N462" s="180"/>
      <c r="O462" s="180"/>
      <c r="P462" s="180"/>
      <c r="Q462" s="180"/>
      <c r="R462" s="180"/>
    </row>
    <row r="463" spans="1:18">
      <c r="A463" s="180"/>
      <c r="B463" s="180"/>
      <c r="C463" s="180"/>
      <c r="D463" s="180"/>
      <c r="E463" s="180"/>
      <c r="F463" s="180"/>
      <c r="G463" s="180"/>
      <c r="H463" s="180"/>
      <c r="I463" s="180"/>
      <c r="J463" s="767"/>
      <c r="K463" s="314"/>
      <c r="L463" s="180"/>
      <c r="M463" s="180"/>
      <c r="N463" s="180"/>
      <c r="O463" s="180"/>
      <c r="P463" s="180"/>
      <c r="Q463" s="180"/>
      <c r="R463" s="180"/>
    </row>
    <row r="464" spans="1:18">
      <c r="A464" s="180"/>
      <c r="B464" s="180"/>
      <c r="C464" s="180"/>
      <c r="D464" s="180"/>
      <c r="E464" s="180"/>
      <c r="F464" s="180"/>
      <c r="G464" s="180"/>
      <c r="H464" s="180"/>
      <c r="I464" s="180"/>
      <c r="J464" s="767"/>
      <c r="K464" s="314"/>
      <c r="L464" s="180"/>
      <c r="M464" s="180"/>
      <c r="N464" s="180"/>
      <c r="O464" s="180"/>
      <c r="P464" s="180"/>
      <c r="Q464" s="180"/>
      <c r="R464" s="180"/>
    </row>
    <row r="465" spans="1:18">
      <c r="A465" s="180"/>
      <c r="B465" s="180"/>
      <c r="C465" s="180"/>
      <c r="D465" s="180"/>
      <c r="E465" s="180"/>
      <c r="F465" s="180"/>
      <c r="G465" s="180"/>
      <c r="H465" s="180"/>
      <c r="I465" s="180"/>
      <c r="J465" s="767"/>
      <c r="K465" s="314"/>
      <c r="L465" s="180"/>
      <c r="M465" s="180"/>
      <c r="N465" s="180"/>
      <c r="O465" s="180"/>
      <c r="P465" s="180"/>
      <c r="Q465" s="180"/>
      <c r="R465" s="180"/>
    </row>
    <row r="466" spans="1:18">
      <c r="A466" s="180"/>
      <c r="B466" s="180"/>
      <c r="C466" s="180"/>
      <c r="D466" s="180"/>
      <c r="E466" s="180"/>
      <c r="F466" s="180"/>
      <c r="G466" s="180"/>
      <c r="H466" s="180"/>
      <c r="I466" s="180"/>
      <c r="J466" s="767"/>
      <c r="K466" s="314"/>
      <c r="L466" s="180"/>
      <c r="M466" s="180"/>
      <c r="N466" s="180"/>
      <c r="O466" s="180"/>
      <c r="P466" s="180"/>
      <c r="Q466" s="180"/>
      <c r="R466" s="180"/>
    </row>
    <row r="467" spans="1:18">
      <c r="A467" s="180"/>
      <c r="B467" s="180"/>
      <c r="C467" s="180"/>
      <c r="D467" s="180"/>
      <c r="E467" s="180"/>
      <c r="F467" s="180"/>
      <c r="G467" s="180"/>
      <c r="H467" s="180"/>
      <c r="I467" s="180"/>
      <c r="J467" s="767"/>
      <c r="K467" s="314"/>
      <c r="L467" s="180"/>
      <c r="M467" s="180"/>
      <c r="N467" s="180"/>
      <c r="O467" s="180"/>
      <c r="P467" s="180"/>
      <c r="Q467" s="180"/>
      <c r="R467" s="180"/>
    </row>
    <row r="468" spans="1:18">
      <c r="A468" s="180"/>
      <c r="B468" s="180"/>
      <c r="C468" s="180"/>
      <c r="D468" s="180"/>
      <c r="E468" s="180"/>
      <c r="F468" s="180"/>
      <c r="G468" s="180"/>
      <c r="H468" s="180"/>
      <c r="I468" s="180"/>
      <c r="J468" s="767"/>
      <c r="K468" s="314"/>
      <c r="L468" s="180"/>
      <c r="M468" s="180"/>
      <c r="N468" s="180"/>
      <c r="O468" s="180"/>
      <c r="P468" s="180"/>
      <c r="Q468" s="180"/>
      <c r="R468" s="180"/>
    </row>
    <row r="469" spans="1:18">
      <c r="A469" s="180"/>
      <c r="B469" s="180"/>
      <c r="C469" s="180"/>
      <c r="D469" s="180"/>
      <c r="E469" s="180"/>
      <c r="F469" s="180"/>
      <c r="G469" s="180"/>
      <c r="H469" s="180"/>
      <c r="I469" s="180"/>
      <c r="J469" s="767"/>
      <c r="K469" s="314"/>
      <c r="L469" s="180"/>
      <c r="M469" s="180"/>
      <c r="N469" s="180"/>
      <c r="O469" s="180"/>
      <c r="P469" s="180"/>
      <c r="Q469" s="180"/>
      <c r="R469" s="180"/>
    </row>
    <row r="470" spans="1:18">
      <c r="A470" s="180"/>
      <c r="B470" s="180"/>
      <c r="C470" s="180"/>
      <c r="D470" s="180"/>
      <c r="E470" s="180"/>
      <c r="F470" s="180"/>
      <c r="G470" s="180"/>
      <c r="H470" s="180"/>
      <c r="I470" s="180"/>
      <c r="J470" s="767"/>
      <c r="K470" s="314"/>
      <c r="L470" s="180"/>
      <c r="M470" s="180"/>
      <c r="N470" s="180"/>
      <c r="O470" s="180"/>
      <c r="P470" s="180"/>
      <c r="Q470" s="180"/>
      <c r="R470" s="180"/>
    </row>
    <row r="471" spans="1:18">
      <c r="A471" s="180"/>
      <c r="B471" s="180"/>
      <c r="C471" s="180"/>
      <c r="D471" s="180"/>
      <c r="E471" s="180"/>
      <c r="F471" s="180"/>
      <c r="G471" s="180"/>
      <c r="H471" s="180"/>
      <c r="I471" s="180"/>
      <c r="J471" s="767"/>
      <c r="K471" s="314"/>
      <c r="L471" s="180"/>
      <c r="M471" s="180"/>
      <c r="N471" s="180"/>
      <c r="O471" s="180"/>
      <c r="P471" s="180"/>
      <c r="Q471" s="180"/>
      <c r="R471" s="180"/>
    </row>
    <row r="472" spans="1:18">
      <c r="A472" s="180"/>
      <c r="B472" s="180"/>
      <c r="C472" s="180"/>
      <c r="D472" s="180"/>
      <c r="E472" s="180"/>
      <c r="F472" s="180"/>
      <c r="G472" s="180"/>
      <c r="H472" s="180"/>
      <c r="I472" s="180"/>
      <c r="J472" s="767"/>
      <c r="K472" s="314"/>
      <c r="L472" s="180"/>
      <c r="M472" s="180"/>
      <c r="N472" s="180"/>
      <c r="O472" s="180"/>
      <c r="P472" s="180"/>
      <c r="Q472" s="180"/>
      <c r="R472" s="180"/>
    </row>
    <row r="473" spans="1:18">
      <c r="A473" s="180"/>
      <c r="B473" s="180"/>
      <c r="C473" s="180"/>
      <c r="D473" s="180"/>
      <c r="E473" s="180"/>
      <c r="F473" s="180"/>
      <c r="G473" s="180"/>
      <c r="H473" s="180"/>
      <c r="I473" s="180"/>
      <c r="J473" s="767"/>
      <c r="K473" s="314"/>
      <c r="L473" s="180"/>
      <c r="M473" s="180"/>
      <c r="N473" s="180"/>
      <c r="O473" s="180"/>
      <c r="P473" s="180"/>
      <c r="Q473" s="180"/>
      <c r="R473" s="180"/>
    </row>
    <row r="474" spans="1:18">
      <c r="A474" s="180"/>
      <c r="B474" s="180"/>
      <c r="C474" s="180"/>
      <c r="D474" s="180"/>
      <c r="E474" s="180"/>
      <c r="F474" s="180"/>
      <c r="G474" s="180"/>
      <c r="H474" s="180"/>
      <c r="I474" s="180"/>
      <c r="J474" s="767"/>
      <c r="K474" s="314"/>
      <c r="L474" s="180"/>
      <c r="M474" s="180"/>
      <c r="N474" s="180"/>
      <c r="O474" s="180"/>
      <c r="P474" s="180"/>
      <c r="Q474" s="180"/>
      <c r="R474" s="180"/>
    </row>
    <row r="475" spans="1:18">
      <c r="A475" s="180"/>
      <c r="B475" s="180"/>
      <c r="C475" s="180"/>
      <c r="D475" s="180"/>
      <c r="E475" s="180"/>
      <c r="F475" s="180"/>
      <c r="G475" s="180"/>
      <c r="H475" s="180"/>
      <c r="I475" s="180"/>
      <c r="J475" s="767"/>
      <c r="K475" s="314"/>
      <c r="L475" s="180"/>
      <c r="M475" s="180"/>
      <c r="N475" s="180"/>
      <c r="O475" s="180"/>
      <c r="P475" s="180"/>
      <c r="Q475" s="180"/>
      <c r="R475" s="180"/>
    </row>
    <row r="476" spans="1:18">
      <c r="A476" s="180"/>
      <c r="B476" s="180"/>
      <c r="C476" s="180"/>
      <c r="D476" s="180"/>
      <c r="E476" s="180"/>
      <c r="F476" s="180"/>
      <c r="G476" s="180"/>
      <c r="H476" s="180"/>
      <c r="I476" s="180"/>
      <c r="J476" s="767"/>
      <c r="K476" s="314"/>
      <c r="L476" s="180"/>
      <c r="M476" s="180"/>
      <c r="N476" s="180"/>
      <c r="O476" s="180"/>
      <c r="P476" s="180"/>
      <c r="Q476" s="180"/>
      <c r="R476" s="180"/>
    </row>
    <row r="477" spans="1:18">
      <c r="A477" s="180"/>
      <c r="B477" s="180"/>
      <c r="C477" s="180"/>
      <c r="D477" s="180"/>
      <c r="E477" s="180"/>
      <c r="F477" s="180"/>
      <c r="G477" s="180"/>
      <c r="H477" s="180"/>
      <c r="I477" s="180"/>
      <c r="J477" s="767"/>
      <c r="K477" s="314"/>
      <c r="L477" s="180"/>
      <c r="M477" s="180"/>
      <c r="N477" s="180"/>
      <c r="O477" s="180"/>
      <c r="P477" s="180"/>
      <c r="Q477" s="180"/>
      <c r="R477" s="180"/>
    </row>
    <row r="478" spans="1:18">
      <c r="A478" s="180"/>
      <c r="B478" s="180"/>
      <c r="C478" s="180"/>
      <c r="D478" s="180"/>
      <c r="E478" s="180"/>
      <c r="F478" s="180"/>
      <c r="G478" s="180"/>
      <c r="H478" s="180"/>
      <c r="I478" s="180"/>
      <c r="J478" s="767"/>
      <c r="K478" s="314"/>
      <c r="L478" s="180"/>
      <c r="M478" s="180"/>
      <c r="N478" s="180"/>
      <c r="O478" s="180"/>
      <c r="P478" s="180"/>
      <c r="Q478" s="180"/>
      <c r="R478" s="180"/>
    </row>
    <row r="479" spans="1:18">
      <c r="A479" s="180"/>
      <c r="B479" s="180"/>
      <c r="C479" s="180"/>
      <c r="D479" s="180"/>
      <c r="E479" s="180"/>
      <c r="F479" s="180"/>
      <c r="G479" s="180"/>
      <c r="H479" s="180"/>
      <c r="I479" s="180"/>
      <c r="J479" s="767"/>
      <c r="K479" s="314"/>
      <c r="L479" s="180"/>
      <c r="M479" s="180"/>
      <c r="N479" s="180"/>
      <c r="O479" s="180"/>
      <c r="P479" s="180"/>
      <c r="Q479" s="180"/>
      <c r="R479" s="180"/>
    </row>
    <row r="480" spans="1:18">
      <c r="A480" s="180"/>
      <c r="B480" s="180"/>
      <c r="C480" s="180"/>
      <c r="D480" s="180"/>
      <c r="E480" s="180"/>
      <c r="F480" s="180"/>
      <c r="G480" s="180"/>
      <c r="H480" s="180"/>
      <c r="I480" s="180"/>
      <c r="J480" s="767"/>
      <c r="K480" s="314"/>
      <c r="L480" s="180"/>
      <c r="M480" s="180"/>
      <c r="N480" s="180"/>
      <c r="O480" s="180"/>
      <c r="P480" s="180"/>
      <c r="Q480" s="180"/>
      <c r="R480" s="180"/>
    </row>
    <row r="481" spans="1:18">
      <c r="A481" s="180"/>
      <c r="B481" s="180"/>
      <c r="C481" s="180"/>
      <c r="D481" s="180"/>
      <c r="E481" s="180"/>
      <c r="F481" s="180"/>
      <c r="G481" s="180"/>
      <c r="H481" s="180"/>
      <c r="I481" s="180"/>
      <c r="J481" s="767"/>
      <c r="K481" s="314"/>
      <c r="L481" s="180"/>
      <c r="M481" s="180"/>
      <c r="N481" s="180"/>
      <c r="O481" s="180"/>
      <c r="P481" s="180"/>
      <c r="Q481" s="180"/>
      <c r="R481" s="180"/>
    </row>
    <row r="482" spans="1:18">
      <c r="A482" s="180"/>
      <c r="B482" s="180"/>
      <c r="C482" s="180"/>
      <c r="D482" s="180"/>
      <c r="E482" s="180"/>
      <c r="F482" s="180"/>
      <c r="G482" s="180"/>
      <c r="H482" s="180"/>
      <c r="I482" s="180"/>
      <c r="J482" s="767"/>
      <c r="K482" s="314"/>
      <c r="L482" s="180"/>
      <c r="M482" s="180"/>
      <c r="N482" s="180"/>
      <c r="O482" s="180"/>
      <c r="P482" s="180"/>
      <c r="Q482" s="180"/>
      <c r="R482" s="180"/>
    </row>
    <row r="483" spans="1:18">
      <c r="A483" s="180"/>
      <c r="B483" s="180"/>
      <c r="C483" s="180"/>
      <c r="D483" s="180"/>
      <c r="E483" s="180"/>
      <c r="F483" s="180"/>
      <c r="G483" s="180"/>
      <c r="H483" s="180"/>
      <c r="I483" s="180"/>
      <c r="J483" s="767"/>
      <c r="K483" s="314"/>
      <c r="L483" s="180"/>
      <c r="M483" s="180"/>
      <c r="N483" s="180"/>
      <c r="O483" s="180"/>
      <c r="P483" s="180"/>
      <c r="Q483" s="180"/>
      <c r="R483" s="180"/>
    </row>
    <row r="484" spans="1:18">
      <c r="A484" s="180"/>
      <c r="B484" s="180"/>
      <c r="C484" s="180"/>
      <c r="D484" s="180"/>
      <c r="E484" s="180"/>
      <c r="F484" s="180"/>
      <c r="G484" s="180"/>
      <c r="H484" s="180"/>
      <c r="I484" s="180"/>
      <c r="J484" s="767"/>
      <c r="K484" s="314"/>
      <c r="L484" s="180"/>
      <c r="M484" s="180"/>
      <c r="N484" s="180"/>
      <c r="O484" s="180"/>
      <c r="P484" s="180"/>
      <c r="Q484" s="180"/>
      <c r="R484" s="180"/>
    </row>
    <row r="485" spans="1:18">
      <c r="A485" s="180"/>
      <c r="B485" s="180"/>
      <c r="C485" s="180"/>
      <c r="D485" s="180"/>
      <c r="E485" s="180"/>
      <c r="F485" s="180"/>
      <c r="G485" s="180"/>
      <c r="H485" s="180"/>
      <c r="I485" s="180"/>
      <c r="J485" s="767"/>
      <c r="K485" s="314"/>
      <c r="L485" s="180"/>
      <c r="M485" s="180"/>
      <c r="N485" s="180"/>
      <c r="O485" s="180"/>
      <c r="P485" s="180"/>
      <c r="Q485" s="180"/>
      <c r="R485" s="180"/>
    </row>
    <row r="486" spans="1:18">
      <c r="A486" s="180"/>
      <c r="B486" s="180"/>
      <c r="C486" s="180"/>
      <c r="D486" s="180"/>
      <c r="E486" s="180"/>
      <c r="F486" s="180"/>
      <c r="G486" s="180"/>
      <c r="H486" s="180"/>
      <c r="I486" s="180"/>
      <c r="J486" s="767"/>
      <c r="K486" s="314"/>
      <c r="L486" s="180"/>
      <c r="M486" s="180"/>
      <c r="N486" s="180"/>
      <c r="O486" s="180"/>
      <c r="P486" s="180"/>
      <c r="Q486" s="180"/>
      <c r="R486" s="180"/>
    </row>
    <row r="487" spans="1:18">
      <c r="A487" s="180"/>
      <c r="B487" s="180"/>
      <c r="C487" s="180"/>
      <c r="D487" s="180"/>
      <c r="E487" s="180"/>
      <c r="F487" s="180"/>
      <c r="G487" s="180"/>
      <c r="H487" s="180"/>
      <c r="I487" s="180"/>
      <c r="J487" s="767"/>
      <c r="K487" s="314"/>
      <c r="L487" s="180"/>
      <c r="M487" s="180"/>
      <c r="N487" s="180"/>
      <c r="O487" s="180"/>
      <c r="P487" s="180"/>
      <c r="Q487" s="180"/>
      <c r="R487" s="180"/>
    </row>
    <row r="488" spans="1:18">
      <c r="A488" s="180"/>
      <c r="B488" s="180"/>
      <c r="C488" s="180"/>
      <c r="D488" s="180"/>
      <c r="E488" s="180"/>
      <c r="F488" s="180"/>
      <c r="G488" s="180"/>
      <c r="H488" s="180"/>
      <c r="I488" s="180"/>
      <c r="J488" s="767"/>
      <c r="K488" s="314"/>
      <c r="L488" s="180"/>
      <c r="M488" s="180"/>
      <c r="N488" s="180"/>
      <c r="O488" s="180"/>
      <c r="P488" s="180"/>
      <c r="Q488" s="180"/>
      <c r="R488" s="180"/>
    </row>
    <row r="489" spans="1:18">
      <c r="A489" s="180"/>
      <c r="B489" s="180"/>
      <c r="C489" s="180"/>
      <c r="D489" s="180"/>
      <c r="E489" s="180"/>
      <c r="F489" s="180"/>
      <c r="G489" s="180"/>
      <c r="H489" s="180"/>
      <c r="I489" s="180"/>
      <c r="J489" s="767"/>
      <c r="K489" s="314"/>
      <c r="L489" s="180"/>
      <c r="M489" s="180"/>
      <c r="N489" s="180"/>
      <c r="O489" s="180"/>
      <c r="P489" s="180"/>
      <c r="Q489" s="180"/>
      <c r="R489" s="180"/>
    </row>
    <row r="490" spans="1:18">
      <c r="A490" s="180"/>
      <c r="B490" s="180"/>
      <c r="C490" s="180"/>
      <c r="D490" s="180"/>
      <c r="E490" s="180"/>
      <c r="F490" s="180"/>
      <c r="G490" s="180"/>
      <c r="H490" s="180"/>
      <c r="I490" s="180"/>
      <c r="J490" s="767"/>
      <c r="K490" s="314"/>
      <c r="L490" s="180"/>
      <c r="M490" s="180"/>
      <c r="N490" s="180"/>
      <c r="O490" s="180"/>
      <c r="P490" s="180"/>
      <c r="Q490" s="180"/>
      <c r="R490" s="180"/>
    </row>
    <row r="491" spans="1:18">
      <c r="A491" s="180"/>
      <c r="B491" s="180"/>
      <c r="C491" s="180"/>
      <c r="D491" s="180"/>
      <c r="E491" s="180"/>
      <c r="F491" s="180"/>
      <c r="G491" s="180"/>
      <c r="H491" s="180"/>
      <c r="I491" s="180"/>
      <c r="J491" s="767"/>
      <c r="K491" s="314"/>
      <c r="L491" s="180"/>
      <c r="M491" s="180"/>
      <c r="N491" s="180"/>
      <c r="O491" s="180"/>
      <c r="P491" s="180"/>
      <c r="Q491" s="180"/>
      <c r="R491" s="180"/>
    </row>
    <row r="492" spans="1:18">
      <c r="A492" s="180"/>
      <c r="B492" s="180"/>
      <c r="C492" s="180"/>
      <c r="D492" s="180"/>
      <c r="E492" s="180"/>
      <c r="F492" s="180"/>
      <c r="G492" s="180"/>
      <c r="H492" s="180"/>
      <c r="I492" s="180"/>
      <c r="J492" s="767"/>
      <c r="K492" s="314"/>
      <c r="L492" s="180"/>
      <c r="M492" s="180"/>
      <c r="N492" s="180"/>
      <c r="O492" s="180"/>
      <c r="P492" s="180"/>
      <c r="Q492" s="180"/>
      <c r="R492" s="180"/>
    </row>
    <row r="493" spans="1:18">
      <c r="A493" s="180"/>
      <c r="B493" s="180"/>
      <c r="C493" s="180"/>
      <c r="D493" s="180"/>
      <c r="E493" s="180"/>
      <c r="F493" s="180"/>
      <c r="G493" s="180"/>
      <c r="H493" s="180"/>
      <c r="I493" s="180"/>
      <c r="J493" s="767"/>
      <c r="K493" s="314"/>
      <c r="L493" s="180"/>
      <c r="M493" s="180"/>
      <c r="N493" s="180"/>
      <c r="O493" s="180"/>
      <c r="P493" s="180"/>
      <c r="Q493" s="180"/>
      <c r="R493" s="180"/>
    </row>
    <row r="494" spans="1:18">
      <c r="A494" s="180"/>
      <c r="B494" s="180"/>
      <c r="C494" s="180"/>
      <c r="D494" s="180"/>
      <c r="E494" s="180"/>
      <c r="F494" s="180"/>
      <c r="G494" s="180"/>
      <c r="H494" s="180"/>
      <c r="I494" s="180"/>
      <c r="J494" s="767"/>
      <c r="K494" s="314"/>
      <c r="L494" s="180"/>
      <c r="M494" s="180"/>
      <c r="N494" s="180"/>
      <c r="O494" s="180"/>
      <c r="P494" s="180"/>
      <c r="Q494" s="180"/>
      <c r="R494" s="180"/>
    </row>
    <row r="495" spans="1:18">
      <c r="A495" s="180"/>
      <c r="B495" s="180"/>
      <c r="C495" s="180"/>
      <c r="D495" s="180"/>
      <c r="E495" s="180"/>
      <c r="F495" s="180"/>
      <c r="G495" s="180"/>
      <c r="H495" s="180"/>
      <c r="I495" s="180"/>
      <c r="J495" s="767"/>
      <c r="K495" s="314"/>
      <c r="L495" s="180"/>
      <c r="M495" s="180"/>
      <c r="N495" s="180"/>
      <c r="O495" s="180"/>
      <c r="P495" s="180"/>
      <c r="Q495" s="180"/>
      <c r="R495" s="180"/>
    </row>
    <row r="496" spans="1:18">
      <c r="A496" s="180"/>
      <c r="B496" s="180"/>
      <c r="C496" s="180"/>
      <c r="D496" s="180"/>
      <c r="E496" s="180"/>
      <c r="F496" s="180"/>
      <c r="G496" s="180"/>
      <c r="H496" s="180"/>
      <c r="I496" s="180"/>
      <c r="J496" s="767"/>
      <c r="K496" s="314"/>
      <c r="L496" s="180"/>
      <c r="M496" s="180"/>
      <c r="N496" s="180"/>
      <c r="O496" s="180"/>
      <c r="P496" s="180"/>
      <c r="Q496" s="180"/>
      <c r="R496" s="180"/>
    </row>
    <row r="497" spans="1:18">
      <c r="A497" s="180"/>
      <c r="B497" s="180"/>
      <c r="C497" s="180"/>
      <c r="D497" s="180"/>
      <c r="E497" s="180"/>
      <c r="F497" s="180"/>
      <c r="G497" s="180"/>
      <c r="H497" s="180"/>
      <c r="I497" s="180"/>
      <c r="J497" s="767"/>
      <c r="K497" s="314"/>
      <c r="L497" s="180"/>
      <c r="M497" s="180"/>
      <c r="N497" s="180"/>
      <c r="O497" s="180"/>
      <c r="P497" s="180"/>
      <c r="Q497" s="180"/>
      <c r="R497" s="180"/>
    </row>
    <row r="498" spans="1:18">
      <c r="A498" s="180"/>
      <c r="B498" s="180"/>
      <c r="C498" s="180"/>
      <c r="D498" s="180"/>
      <c r="E498" s="180"/>
      <c r="F498" s="180"/>
      <c r="G498" s="180"/>
      <c r="H498" s="180"/>
      <c r="I498" s="180"/>
      <c r="J498" s="767"/>
      <c r="K498" s="314"/>
      <c r="L498" s="180"/>
      <c r="M498" s="180"/>
      <c r="N498" s="180"/>
      <c r="O498" s="180"/>
      <c r="P498" s="180"/>
      <c r="Q498" s="180"/>
      <c r="R498" s="180"/>
    </row>
    <row r="499" spans="1:18">
      <c r="A499" s="180"/>
      <c r="B499" s="180"/>
      <c r="C499" s="180"/>
      <c r="D499" s="180"/>
      <c r="E499" s="180"/>
      <c r="F499" s="180"/>
      <c r="G499" s="180"/>
      <c r="H499" s="180"/>
      <c r="I499" s="180"/>
      <c r="J499" s="767"/>
      <c r="K499" s="314"/>
      <c r="L499" s="180"/>
      <c r="M499" s="180"/>
      <c r="N499" s="180"/>
      <c r="O499" s="180"/>
      <c r="P499" s="180"/>
      <c r="Q499" s="180"/>
      <c r="R499" s="180"/>
    </row>
    <row r="500" spans="1:18">
      <c r="A500" s="180"/>
      <c r="B500" s="180"/>
      <c r="C500" s="180"/>
      <c r="D500" s="180"/>
      <c r="E500" s="180"/>
      <c r="F500" s="180"/>
      <c r="G500" s="180"/>
      <c r="H500" s="180"/>
      <c r="I500" s="180"/>
      <c r="J500" s="767"/>
      <c r="K500" s="314"/>
      <c r="L500" s="180"/>
      <c r="M500" s="180"/>
      <c r="N500" s="180"/>
      <c r="O500" s="180"/>
      <c r="P500" s="180"/>
      <c r="Q500" s="180"/>
      <c r="R500" s="180"/>
    </row>
    <row r="501" spans="1:18">
      <c r="A501" s="180"/>
      <c r="B501" s="180"/>
      <c r="C501" s="180"/>
      <c r="D501" s="180"/>
      <c r="E501" s="180"/>
      <c r="F501" s="180"/>
      <c r="G501" s="180"/>
      <c r="H501" s="180"/>
      <c r="I501" s="180"/>
      <c r="J501" s="767"/>
      <c r="K501" s="314"/>
      <c r="L501" s="180"/>
      <c r="M501" s="180"/>
      <c r="N501" s="180"/>
      <c r="O501" s="180"/>
      <c r="P501" s="180"/>
      <c r="Q501" s="180"/>
      <c r="R501" s="180"/>
    </row>
    <row r="502" spans="1:18">
      <c r="A502" s="180"/>
      <c r="B502" s="180"/>
      <c r="C502" s="180"/>
      <c r="D502" s="180"/>
      <c r="E502" s="180"/>
      <c r="F502" s="180"/>
      <c r="G502" s="180"/>
      <c r="H502" s="180"/>
      <c r="I502" s="180"/>
      <c r="J502" s="767"/>
      <c r="K502" s="314"/>
      <c r="L502" s="180"/>
      <c r="M502" s="180"/>
      <c r="N502" s="180"/>
      <c r="O502" s="180"/>
      <c r="P502" s="180"/>
      <c r="Q502" s="180"/>
      <c r="R502" s="180"/>
    </row>
    <row r="503" spans="1:18">
      <c r="A503" s="180"/>
      <c r="B503" s="180"/>
      <c r="C503" s="180"/>
      <c r="D503" s="180"/>
      <c r="E503" s="180"/>
      <c r="F503" s="180"/>
      <c r="G503" s="180"/>
      <c r="H503" s="180"/>
      <c r="I503" s="180"/>
      <c r="J503" s="767"/>
      <c r="K503" s="314"/>
      <c r="L503" s="180"/>
      <c r="M503" s="180"/>
      <c r="N503" s="180"/>
      <c r="O503" s="180"/>
      <c r="P503" s="180"/>
      <c r="Q503" s="180"/>
      <c r="R503" s="180"/>
    </row>
    <row r="504" spans="1:18">
      <c r="A504" s="180"/>
      <c r="B504" s="180"/>
      <c r="C504" s="180"/>
      <c r="D504" s="180"/>
      <c r="E504" s="180"/>
      <c r="F504" s="180"/>
      <c r="G504" s="180"/>
      <c r="H504" s="180"/>
      <c r="I504" s="180"/>
      <c r="J504" s="767"/>
      <c r="K504" s="314"/>
      <c r="L504" s="180"/>
      <c r="M504" s="180"/>
      <c r="N504" s="180"/>
      <c r="O504" s="180"/>
      <c r="P504" s="180"/>
      <c r="Q504" s="180"/>
      <c r="R504" s="180"/>
    </row>
    <row r="505" spans="1:18">
      <c r="A505" s="180"/>
      <c r="B505" s="180"/>
      <c r="C505" s="180"/>
      <c r="D505" s="180"/>
      <c r="E505" s="180"/>
      <c r="F505" s="180"/>
      <c r="G505" s="180"/>
      <c r="H505" s="180"/>
      <c r="I505" s="180"/>
      <c r="J505" s="767"/>
      <c r="K505" s="314"/>
      <c r="L505" s="180"/>
      <c r="M505" s="180"/>
      <c r="N505" s="180"/>
      <c r="O505" s="180"/>
      <c r="P505" s="180"/>
      <c r="Q505" s="180"/>
      <c r="R505" s="180"/>
    </row>
    <row r="506" spans="1:18">
      <c r="A506" s="180"/>
      <c r="B506" s="180"/>
      <c r="C506" s="180"/>
      <c r="D506" s="180"/>
      <c r="E506" s="180"/>
      <c r="F506" s="180"/>
      <c r="G506" s="180"/>
      <c r="H506" s="180"/>
      <c r="I506" s="180"/>
      <c r="J506" s="767"/>
      <c r="K506" s="314"/>
      <c r="L506" s="180"/>
      <c r="M506" s="180"/>
      <c r="N506" s="180"/>
      <c r="O506" s="180"/>
      <c r="P506" s="180"/>
      <c r="Q506" s="180"/>
      <c r="R506" s="180"/>
    </row>
    <row r="507" spans="1:18">
      <c r="A507" s="180"/>
      <c r="B507" s="180"/>
      <c r="C507" s="180"/>
      <c r="D507" s="180"/>
      <c r="E507" s="180"/>
      <c r="F507" s="180"/>
      <c r="G507" s="180"/>
      <c r="H507" s="180"/>
      <c r="I507" s="180"/>
      <c r="J507" s="767"/>
      <c r="K507" s="314"/>
      <c r="L507" s="180"/>
      <c r="M507" s="180"/>
      <c r="N507" s="180"/>
      <c r="O507" s="180"/>
      <c r="P507" s="180"/>
      <c r="Q507" s="180"/>
      <c r="R507" s="180"/>
    </row>
    <row r="508" spans="1:18">
      <c r="A508" s="180"/>
      <c r="B508" s="180"/>
      <c r="C508" s="180"/>
      <c r="D508" s="180"/>
      <c r="E508" s="180"/>
      <c r="F508" s="180"/>
      <c r="G508" s="180"/>
      <c r="H508" s="180"/>
      <c r="I508" s="180"/>
      <c r="J508" s="767"/>
      <c r="K508" s="314"/>
      <c r="L508" s="180"/>
      <c r="M508" s="180"/>
      <c r="N508" s="180"/>
      <c r="O508" s="180"/>
      <c r="P508" s="180"/>
      <c r="Q508" s="180"/>
      <c r="R508" s="180"/>
    </row>
    <row r="509" spans="1:18">
      <c r="A509" s="180"/>
      <c r="B509" s="180"/>
      <c r="C509" s="180"/>
      <c r="D509" s="180"/>
      <c r="E509" s="180"/>
      <c r="F509" s="180"/>
      <c r="G509" s="180"/>
      <c r="H509" s="180"/>
      <c r="I509" s="180"/>
      <c r="J509" s="767"/>
      <c r="K509" s="314"/>
      <c r="L509" s="180"/>
      <c r="M509" s="180"/>
      <c r="N509" s="180"/>
      <c r="O509" s="180"/>
      <c r="P509" s="180"/>
      <c r="Q509" s="180"/>
      <c r="R509" s="180"/>
    </row>
    <row r="510" spans="1:18">
      <c r="A510" s="180"/>
      <c r="B510" s="180"/>
      <c r="C510" s="180"/>
      <c r="D510" s="180"/>
      <c r="E510" s="180"/>
      <c r="F510" s="180"/>
      <c r="G510" s="180"/>
      <c r="H510" s="180"/>
      <c r="I510" s="180"/>
      <c r="J510" s="767"/>
      <c r="K510" s="314"/>
      <c r="L510" s="180"/>
      <c r="M510" s="180"/>
      <c r="N510" s="180"/>
      <c r="O510" s="180"/>
      <c r="P510" s="180"/>
      <c r="Q510" s="180"/>
      <c r="R510" s="180"/>
    </row>
    <row r="511" spans="1:18">
      <c r="A511" s="180"/>
      <c r="B511" s="180"/>
      <c r="C511" s="180"/>
      <c r="D511" s="180"/>
      <c r="E511" s="180"/>
      <c r="F511" s="180"/>
      <c r="G511" s="180"/>
      <c r="H511" s="180"/>
      <c r="I511" s="180"/>
      <c r="J511" s="767"/>
      <c r="K511" s="314"/>
      <c r="L511" s="180"/>
      <c r="M511" s="180"/>
      <c r="N511" s="180"/>
      <c r="O511" s="180"/>
      <c r="P511" s="180"/>
      <c r="Q511" s="180"/>
      <c r="R511" s="180"/>
    </row>
    <row r="512" spans="1:18">
      <c r="A512" s="180"/>
      <c r="B512" s="180"/>
      <c r="C512" s="180"/>
      <c r="D512" s="180"/>
      <c r="E512" s="180"/>
      <c r="F512" s="180"/>
      <c r="G512" s="180"/>
      <c r="H512" s="180"/>
      <c r="I512" s="180"/>
      <c r="J512" s="767"/>
      <c r="K512" s="314"/>
      <c r="L512" s="180"/>
      <c r="M512" s="180"/>
      <c r="N512" s="180"/>
      <c r="O512" s="180"/>
      <c r="P512" s="180"/>
      <c r="Q512" s="180"/>
      <c r="R512" s="180"/>
    </row>
    <row r="513" spans="1:18">
      <c r="A513" s="180"/>
      <c r="B513" s="180"/>
      <c r="C513" s="180"/>
      <c r="D513" s="180"/>
      <c r="E513" s="180"/>
      <c r="F513" s="180"/>
      <c r="G513" s="180"/>
      <c r="H513" s="180"/>
      <c r="I513" s="180"/>
      <c r="J513" s="767"/>
      <c r="K513" s="314"/>
      <c r="L513" s="180"/>
      <c r="M513" s="180"/>
      <c r="N513" s="180"/>
      <c r="O513" s="180"/>
      <c r="P513" s="180"/>
      <c r="Q513" s="180"/>
      <c r="R513" s="180"/>
    </row>
    <row r="514" spans="1:18">
      <c r="A514" s="180"/>
      <c r="B514" s="180"/>
      <c r="C514" s="180"/>
      <c r="D514" s="180"/>
      <c r="E514" s="180"/>
      <c r="F514" s="180"/>
      <c r="G514" s="180"/>
      <c r="H514" s="180"/>
      <c r="I514" s="180"/>
      <c r="J514" s="767"/>
      <c r="K514" s="314"/>
      <c r="L514" s="180"/>
      <c r="M514" s="180"/>
      <c r="N514" s="180"/>
      <c r="O514" s="180"/>
      <c r="P514" s="180"/>
      <c r="Q514" s="180"/>
      <c r="R514" s="180"/>
    </row>
    <row r="515" spans="1:18">
      <c r="A515" s="180"/>
      <c r="B515" s="180"/>
      <c r="C515" s="180"/>
      <c r="D515" s="180"/>
      <c r="E515" s="180"/>
      <c r="F515" s="180"/>
      <c r="G515" s="180"/>
      <c r="H515" s="180"/>
      <c r="I515" s="180"/>
      <c r="J515" s="767"/>
      <c r="K515" s="314"/>
      <c r="L515" s="180"/>
      <c r="M515" s="180"/>
      <c r="N515" s="180"/>
      <c r="O515" s="180"/>
      <c r="P515" s="180"/>
      <c r="Q515" s="180"/>
      <c r="R515" s="180"/>
    </row>
    <row r="516" spans="1:18">
      <c r="A516" s="180"/>
      <c r="B516" s="180"/>
      <c r="C516" s="180"/>
      <c r="D516" s="180"/>
      <c r="E516" s="180"/>
      <c r="F516" s="180"/>
      <c r="G516" s="180"/>
      <c r="H516" s="180"/>
      <c r="I516" s="180"/>
      <c r="J516" s="767"/>
      <c r="K516" s="314"/>
      <c r="L516" s="180"/>
      <c r="M516" s="180"/>
      <c r="N516" s="180"/>
      <c r="O516" s="180"/>
      <c r="P516" s="180"/>
      <c r="Q516" s="180"/>
      <c r="R516" s="180"/>
    </row>
    <row r="517" spans="1:18">
      <c r="A517" s="180"/>
      <c r="B517" s="180"/>
      <c r="C517" s="180"/>
      <c r="D517" s="180"/>
      <c r="E517" s="180"/>
      <c r="F517" s="180"/>
      <c r="G517" s="180"/>
      <c r="H517" s="180"/>
      <c r="I517" s="180"/>
      <c r="J517" s="767"/>
      <c r="K517" s="314"/>
      <c r="L517" s="180"/>
      <c r="M517" s="180"/>
      <c r="N517" s="180"/>
      <c r="O517" s="180"/>
      <c r="P517" s="180"/>
      <c r="Q517" s="180"/>
      <c r="R517" s="180"/>
    </row>
    <row r="518" spans="1:18">
      <c r="A518" s="180"/>
      <c r="B518" s="180"/>
      <c r="C518" s="180"/>
      <c r="D518" s="180"/>
      <c r="E518" s="180"/>
      <c r="F518" s="180"/>
      <c r="G518" s="180"/>
      <c r="H518" s="180"/>
      <c r="I518" s="180"/>
      <c r="J518" s="767"/>
      <c r="K518" s="314"/>
      <c r="L518" s="180"/>
      <c r="M518" s="180"/>
      <c r="N518" s="180"/>
      <c r="O518" s="180"/>
      <c r="P518" s="180"/>
      <c r="Q518" s="180"/>
      <c r="R518" s="180"/>
    </row>
    <row r="519" spans="1:18">
      <c r="A519" s="180"/>
      <c r="B519" s="180"/>
      <c r="C519" s="180"/>
      <c r="D519" s="180"/>
      <c r="E519" s="180"/>
      <c r="F519" s="180"/>
      <c r="G519" s="180"/>
      <c r="H519" s="180"/>
      <c r="I519" s="180"/>
      <c r="J519" s="767"/>
      <c r="K519" s="314"/>
      <c r="L519" s="180"/>
      <c r="M519" s="180"/>
      <c r="N519" s="180"/>
      <c r="O519" s="180"/>
      <c r="P519" s="180"/>
      <c r="Q519" s="180"/>
      <c r="R519" s="180"/>
    </row>
    <row r="520" spans="1:18">
      <c r="A520" s="180"/>
      <c r="B520" s="180"/>
      <c r="C520" s="180"/>
      <c r="D520" s="180"/>
      <c r="E520" s="180"/>
      <c r="F520" s="180"/>
      <c r="G520" s="180"/>
      <c r="H520" s="180"/>
      <c r="I520" s="180"/>
      <c r="J520" s="767"/>
      <c r="K520" s="314"/>
      <c r="L520" s="180"/>
      <c r="M520" s="180"/>
      <c r="N520" s="180"/>
      <c r="O520" s="180"/>
      <c r="P520" s="180"/>
      <c r="Q520" s="180"/>
      <c r="R520" s="180"/>
    </row>
    <row r="521" spans="1:18">
      <c r="A521" s="180"/>
      <c r="B521" s="180"/>
      <c r="C521" s="180"/>
      <c r="D521" s="180"/>
      <c r="E521" s="180"/>
      <c r="F521" s="180"/>
      <c r="G521" s="180"/>
      <c r="H521" s="180"/>
      <c r="I521" s="180"/>
      <c r="J521" s="767"/>
      <c r="K521" s="314"/>
      <c r="L521" s="180"/>
      <c r="M521" s="180"/>
      <c r="N521" s="180"/>
      <c r="O521" s="180"/>
      <c r="P521" s="180"/>
      <c r="Q521" s="180"/>
      <c r="R521" s="180"/>
    </row>
    <row r="522" spans="1:18">
      <c r="A522" s="180"/>
      <c r="B522" s="180"/>
      <c r="C522" s="180"/>
      <c r="D522" s="180"/>
      <c r="E522" s="180"/>
      <c r="F522" s="180"/>
      <c r="G522" s="180"/>
      <c r="H522" s="180"/>
      <c r="I522" s="180"/>
      <c r="J522" s="767"/>
      <c r="K522" s="314"/>
      <c r="L522" s="180"/>
      <c r="M522" s="180"/>
      <c r="N522" s="180"/>
      <c r="O522" s="180"/>
      <c r="P522" s="180"/>
      <c r="Q522" s="180"/>
      <c r="R522" s="180"/>
    </row>
    <row r="523" spans="1:18">
      <c r="A523" s="180"/>
      <c r="B523" s="180"/>
      <c r="C523" s="180"/>
      <c r="D523" s="180"/>
      <c r="E523" s="180"/>
      <c r="F523" s="180"/>
      <c r="G523" s="180"/>
      <c r="H523" s="180"/>
      <c r="I523" s="180"/>
      <c r="J523" s="767"/>
      <c r="K523" s="314"/>
      <c r="L523" s="180"/>
      <c r="M523" s="180"/>
      <c r="N523" s="180"/>
      <c r="O523" s="180"/>
      <c r="P523" s="180"/>
      <c r="Q523" s="180"/>
      <c r="R523" s="180"/>
    </row>
    <row r="524" spans="1:18">
      <c r="A524" s="180"/>
      <c r="B524" s="180"/>
      <c r="C524" s="180"/>
      <c r="D524" s="180"/>
      <c r="E524" s="180"/>
      <c r="F524" s="180"/>
      <c r="G524" s="180"/>
      <c r="H524" s="180"/>
      <c r="I524" s="180"/>
      <c r="J524" s="767"/>
      <c r="K524" s="314"/>
      <c r="L524" s="180"/>
      <c r="M524" s="180"/>
      <c r="N524" s="180"/>
      <c r="O524" s="180"/>
      <c r="P524" s="180"/>
      <c r="Q524" s="180"/>
      <c r="R524" s="180"/>
    </row>
    <row r="525" spans="1:18">
      <c r="A525" s="180"/>
      <c r="B525" s="180"/>
      <c r="C525" s="180"/>
      <c r="D525" s="180"/>
      <c r="E525" s="180"/>
      <c r="F525" s="180"/>
      <c r="G525" s="180"/>
      <c r="H525" s="180"/>
      <c r="I525" s="180"/>
      <c r="J525" s="767"/>
      <c r="K525" s="314"/>
      <c r="L525" s="180"/>
      <c r="M525" s="180"/>
      <c r="N525" s="180"/>
      <c r="O525" s="180"/>
      <c r="P525" s="180"/>
      <c r="Q525" s="180"/>
      <c r="R525" s="180"/>
    </row>
    <row r="526" spans="1:18">
      <c r="A526" s="180"/>
      <c r="B526" s="180"/>
      <c r="C526" s="180"/>
      <c r="D526" s="180"/>
      <c r="E526" s="180"/>
      <c r="F526" s="180"/>
      <c r="G526" s="180"/>
      <c r="H526" s="180"/>
      <c r="I526" s="180"/>
      <c r="J526" s="767"/>
      <c r="K526" s="314"/>
      <c r="L526" s="180"/>
      <c r="M526" s="180"/>
      <c r="N526" s="180"/>
      <c r="O526" s="180"/>
      <c r="P526" s="180"/>
      <c r="Q526" s="180"/>
      <c r="R526" s="180"/>
    </row>
    <row r="527" spans="1:18">
      <c r="A527" s="180"/>
      <c r="B527" s="180"/>
      <c r="C527" s="180"/>
      <c r="D527" s="180"/>
      <c r="E527" s="180"/>
      <c r="F527" s="180"/>
      <c r="G527" s="180"/>
      <c r="H527" s="180"/>
      <c r="I527" s="180"/>
      <c r="J527" s="767"/>
      <c r="K527" s="314"/>
      <c r="L527" s="180"/>
      <c r="M527" s="180"/>
      <c r="N527" s="180"/>
      <c r="O527" s="180"/>
      <c r="P527" s="180"/>
      <c r="Q527" s="180"/>
      <c r="R527" s="180"/>
    </row>
    <row r="528" spans="1:18">
      <c r="A528" s="180"/>
      <c r="B528" s="180"/>
      <c r="C528" s="180"/>
      <c r="D528" s="180"/>
      <c r="E528" s="180"/>
      <c r="F528" s="180"/>
      <c r="G528" s="180"/>
      <c r="H528" s="180"/>
      <c r="I528" s="180"/>
      <c r="J528" s="767"/>
      <c r="K528" s="314"/>
      <c r="L528" s="180"/>
      <c r="M528" s="180"/>
      <c r="N528" s="180"/>
      <c r="O528" s="180"/>
      <c r="P528" s="180"/>
      <c r="Q528" s="180"/>
      <c r="R528" s="180"/>
    </row>
    <row r="529" spans="1:18">
      <c r="A529" s="180"/>
      <c r="B529" s="180"/>
      <c r="C529" s="180"/>
      <c r="D529" s="180"/>
      <c r="E529" s="180"/>
      <c r="F529" s="180"/>
      <c r="G529" s="180"/>
      <c r="H529" s="180"/>
      <c r="I529" s="180"/>
      <c r="J529" s="767"/>
      <c r="K529" s="314"/>
      <c r="L529" s="180"/>
      <c r="M529" s="180"/>
      <c r="N529" s="180"/>
      <c r="O529" s="180"/>
      <c r="P529" s="180"/>
      <c r="Q529" s="180"/>
      <c r="R529" s="180"/>
    </row>
    <row r="530" spans="1:18">
      <c r="A530" s="180"/>
      <c r="B530" s="180"/>
      <c r="C530" s="180"/>
      <c r="D530" s="180"/>
      <c r="E530" s="180"/>
      <c r="F530" s="180"/>
      <c r="G530" s="180"/>
      <c r="H530" s="180"/>
      <c r="I530" s="180"/>
      <c r="J530" s="767"/>
      <c r="K530" s="314"/>
      <c r="L530" s="180"/>
      <c r="M530" s="180"/>
      <c r="N530" s="180"/>
      <c r="O530" s="180"/>
      <c r="P530" s="180"/>
      <c r="Q530" s="180"/>
      <c r="R530" s="180"/>
    </row>
    <row r="531" spans="1:18">
      <c r="A531" s="180"/>
      <c r="B531" s="180"/>
      <c r="C531" s="180"/>
      <c r="D531" s="180"/>
      <c r="E531" s="180"/>
      <c r="F531" s="180"/>
      <c r="G531" s="180"/>
      <c r="H531" s="180"/>
      <c r="I531" s="180"/>
      <c r="J531" s="767"/>
      <c r="K531" s="314"/>
      <c r="L531" s="180"/>
      <c r="M531" s="180"/>
      <c r="N531" s="180"/>
      <c r="O531" s="180"/>
      <c r="P531" s="180"/>
      <c r="Q531" s="180"/>
      <c r="R531" s="180"/>
    </row>
    <row r="532" spans="1:18">
      <c r="A532" s="180"/>
      <c r="B532" s="180"/>
      <c r="C532" s="180"/>
      <c r="D532" s="180"/>
      <c r="E532" s="180"/>
      <c r="F532" s="180"/>
      <c r="G532" s="180"/>
      <c r="H532" s="180"/>
      <c r="I532" s="180"/>
      <c r="J532" s="767"/>
      <c r="K532" s="314"/>
      <c r="L532" s="180"/>
      <c r="M532" s="180"/>
      <c r="N532" s="180"/>
      <c r="O532" s="180"/>
      <c r="P532" s="180"/>
      <c r="Q532" s="180"/>
      <c r="R532" s="180"/>
    </row>
    <row r="533" spans="1:18">
      <c r="A533" s="180"/>
      <c r="B533" s="180"/>
      <c r="C533" s="180"/>
      <c r="D533" s="180"/>
      <c r="E533" s="180"/>
      <c r="F533" s="180"/>
      <c r="G533" s="180"/>
      <c r="H533" s="180"/>
      <c r="I533" s="180"/>
      <c r="J533" s="767"/>
      <c r="K533" s="314"/>
      <c r="L533" s="180"/>
      <c r="M533" s="180"/>
      <c r="N533" s="180"/>
      <c r="O533" s="180"/>
      <c r="P533" s="180"/>
      <c r="Q533" s="180"/>
      <c r="R533" s="180"/>
    </row>
    <row r="534" spans="1:18">
      <c r="A534" s="180"/>
      <c r="B534" s="180"/>
      <c r="C534" s="180"/>
      <c r="D534" s="180"/>
      <c r="E534" s="180"/>
      <c r="F534" s="180"/>
      <c r="G534" s="180"/>
      <c r="H534" s="180"/>
      <c r="I534" s="180"/>
      <c r="J534" s="767"/>
      <c r="K534" s="314"/>
      <c r="L534" s="180"/>
      <c r="M534" s="180"/>
      <c r="N534" s="180"/>
      <c r="O534" s="180"/>
      <c r="P534" s="180"/>
      <c r="Q534" s="180"/>
      <c r="R534" s="180"/>
    </row>
    <row r="535" spans="1:18">
      <c r="A535" s="180"/>
      <c r="B535" s="180"/>
      <c r="C535" s="180"/>
      <c r="D535" s="180"/>
      <c r="E535" s="180"/>
      <c r="F535" s="180"/>
      <c r="G535" s="180"/>
      <c r="H535" s="180"/>
      <c r="I535" s="180"/>
      <c r="J535" s="767"/>
      <c r="K535" s="314"/>
      <c r="L535" s="180"/>
      <c r="M535" s="180"/>
      <c r="N535" s="180"/>
      <c r="O535" s="180"/>
      <c r="P535" s="180"/>
      <c r="Q535" s="180"/>
      <c r="R535" s="180"/>
    </row>
    <row r="536" spans="1:18">
      <c r="A536" s="180"/>
      <c r="B536" s="180"/>
      <c r="C536" s="180"/>
      <c r="D536" s="180"/>
      <c r="E536" s="180"/>
      <c r="F536" s="180"/>
      <c r="G536" s="180"/>
      <c r="H536" s="180"/>
      <c r="I536" s="180"/>
      <c r="J536" s="767"/>
      <c r="K536" s="314"/>
      <c r="L536" s="180"/>
      <c r="M536" s="180"/>
      <c r="N536" s="180"/>
      <c r="O536" s="180"/>
      <c r="P536" s="180"/>
      <c r="Q536" s="180"/>
      <c r="R536" s="180"/>
    </row>
    <row r="537" spans="1:18">
      <c r="A537" s="180"/>
      <c r="B537" s="180"/>
      <c r="C537" s="180"/>
      <c r="D537" s="180"/>
      <c r="E537" s="180"/>
      <c r="F537" s="180"/>
      <c r="G537" s="180"/>
      <c r="H537" s="180"/>
      <c r="I537" s="180"/>
      <c r="J537" s="767"/>
      <c r="K537" s="314"/>
      <c r="L537" s="180"/>
      <c r="M537" s="180"/>
      <c r="N537" s="180"/>
      <c r="O537" s="180"/>
      <c r="P537" s="180"/>
      <c r="Q537" s="180"/>
      <c r="R537" s="180"/>
    </row>
    <row r="538" spans="1:18">
      <c r="A538" s="180"/>
      <c r="B538" s="180"/>
      <c r="C538" s="180"/>
      <c r="D538" s="180"/>
      <c r="E538" s="180"/>
      <c r="F538" s="180"/>
      <c r="G538" s="180"/>
      <c r="H538" s="180"/>
      <c r="I538" s="180"/>
      <c r="J538" s="767"/>
      <c r="K538" s="314"/>
      <c r="L538" s="180"/>
      <c r="M538" s="180"/>
      <c r="N538" s="180"/>
      <c r="O538" s="180"/>
      <c r="P538" s="180"/>
      <c r="Q538" s="180"/>
      <c r="R538" s="180"/>
    </row>
    <row r="539" spans="1:18">
      <c r="A539" s="180"/>
      <c r="B539" s="180"/>
      <c r="C539" s="180"/>
      <c r="D539" s="180"/>
      <c r="E539" s="180"/>
      <c r="F539" s="180"/>
      <c r="G539" s="180"/>
      <c r="H539" s="180"/>
      <c r="I539" s="180"/>
      <c r="J539" s="767"/>
      <c r="K539" s="314"/>
      <c r="L539" s="180"/>
      <c r="M539" s="180"/>
      <c r="N539" s="180"/>
      <c r="O539" s="180"/>
      <c r="P539" s="180"/>
      <c r="Q539" s="180"/>
      <c r="R539" s="180"/>
    </row>
    <row r="540" spans="1:18">
      <c r="A540" s="180"/>
      <c r="B540" s="180"/>
      <c r="C540" s="180"/>
      <c r="D540" s="180"/>
      <c r="E540" s="180"/>
      <c r="F540" s="180"/>
      <c r="G540" s="180"/>
      <c r="H540" s="180"/>
      <c r="I540" s="180"/>
      <c r="J540" s="767"/>
      <c r="K540" s="314"/>
      <c r="L540" s="180"/>
      <c r="M540" s="180"/>
      <c r="N540" s="180"/>
      <c r="O540" s="180"/>
      <c r="P540" s="180"/>
      <c r="Q540" s="180"/>
      <c r="R540" s="180"/>
    </row>
    <row r="541" spans="1:18">
      <c r="A541" s="180"/>
      <c r="B541" s="180"/>
      <c r="C541" s="180"/>
      <c r="D541" s="180"/>
      <c r="E541" s="180"/>
      <c r="F541" s="180"/>
      <c r="G541" s="180"/>
      <c r="H541" s="180"/>
      <c r="I541" s="180"/>
      <c r="J541" s="767"/>
      <c r="K541" s="314"/>
      <c r="L541" s="180"/>
      <c r="M541" s="180"/>
      <c r="N541" s="180"/>
      <c r="O541" s="180"/>
      <c r="P541" s="180"/>
      <c r="Q541" s="180"/>
      <c r="R541" s="180"/>
    </row>
    <row r="542" spans="1:18">
      <c r="A542" s="180"/>
      <c r="B542" s="180"/>
      <c r="C542" s="180"/>
      <c r="D542" s="180"/>
      <c r="E542" s="180"/>
      <c r="F542" s="180"/>
      <c r="G542" s="180"/>
      <c r="H542" s="180"/>
      <c r="I542" s="180"/>
      <c r="J542" s="767"/>
      <c r="K542" s="314"/>
      <c r="L542" s="180"/>
      <c r="M542" s="180"/>
      <c r="N542" s="180"/>
      <c r="O542" s="180"/>
      <c r="P542" s="180"/>
      <c r="Q542" s="180"/>
      <c r="R542" s="180"/>
    </row>
    <row r="543" spans="1:18">
      <c r="A543" s="180"/>
      <c r="B543" s="180"/>
      <c r="C543" s="180"/>
      <c r="D543" s="180"/>
      <c r="E543" s="180"/>
      <c r="F543" s="180"/>
      <c r="G543" s="180"/>
      <c r="H543" s="180"/>
      <c r="I543" s="180"/>
      <c r="J543" s="767"/>
      <c r="K543" s="314"/>
      <c r="L543" s="180"/>
      <c r="M543" s="180"/>
      <c r="N543" s="180"/>
      <c r="O543" s="180"/>
      <c r="P543" s="180"/>
      <c r="Q543" s="180"/>
      <c r="R543" s="180"/>
    </row>
    <row r="544" spans="1:18">
      <c r="A544" s="180"/>
      <c r="B544" s="180"/>
      <c r="C544" s="180"/>
      <c r="D544" s="180"/>
      <c r="E544" s="180"/>
      <c r="F544" s="180"/>
      <c r="G544" s="180"/>
      <c r="H544" s="180"/>
      <c r="I544" s="180"/>
      <c r="J544" s="767"/>
      <c r="K544" s="314"/>
      <c r="L544" s="180"/>
      <c r="M544" s="180"/>
      <c r="N544" s="180"/>
      <c r="O544" s="180"/>
      <c r="P544" s="180"/>
      <c r="Q544" s="180"/>
      <c r="R544" s="180"/>
    </row>
    <row r="545" spans="1:18">
      <c r="A545" s="180"/>
      <c r="B545" s="180"/>
      <c r="C545" s="180"/>
      <c r="D545" s="180"/>
      <c r="E545" s="180"/>
      <c r="F545" s="180"/>
      <c r="G545" s="180"/>
      <c r="H545" s="180"/>
      <c r="I545" s="180"/>
      <c r="J545" s="767"/>
      <c r="K545" s="314"/>
      <c r="L545" s="180"/>
      <c r="M545" s="180"/>
      <c r="N545" s="180"/>
      <c r="O545" s="180"/>
      <c r="P545" s="180"/>
      <c r="Q545" s="180"/>
      <c r="R545" s="180"/>
    </row>
    <row r="546" spans="1:18">
      <c r="A546" s="180"/>
      <c r="B546" s="180"/>
      <c r="C546" s="180"/>
      <c r="D546" s="180"/>
      <c r="E546" s="180"/>
      <c r="F546" s="180"/>
      <c r="G546" s="180"/>
      <c r="H546" s="180"/>
      <c r="I546" s="180"/>
      <c r="J546" s="767"/>
      <c r="K546" s="314"/>
      <c r="L546" s="180"/>
      <c r="M546" s="180"/>
      <c r="N546" s="180"/>
      <c r="O546" s="180"/>
      <c r="P546" s="180"/>
      <c r="Q546" s="180"/>
      <c r="R546" s="180"/>
    </row>
    <row r="547" spans="1:18">
      <c r="A547" s="180"/>
      <c r="B547" s="180"/>
      <c r="C547" s="180"/>
      <c r="D547" s="180"/>
      <c r="E547" s="180"/>
      <c r="F547" s="180"/>
      <c r="G547" s="180"/>
      <c r="H547" s="180"/>
      <c r="I547" s="180"/>
      <c r="J547" s="767"/>
      <c r="K547" s="314"/>
      <c r="L547" s="180"/>
      <c r="M547" s="180"/>
      <c r="N547" s="180"/>
      <c r="O547" s="180"/>
      <c r="P547" s="180"/>
      <c r="Q547" s="180"/>
      <c r="R547" s="180"/>
    </row>
    <row r="548" spans="1:18">
      <c r="A548" s="180"/>
      <c r="B548" s="180"/>
      <c r="C548" s="180"/>
      <c r="D548" s="180"/>
      <c r="E548" s="180"/>
      <c r="F548" s="180"/>
      <c r="G548" s="180"/>
      <c r="H548" s="180"/>
      <c r="I548" s="180"/>
      <c r="J548" s="767"/>
      <c r="K548" s="314"/>
      <c r="L548" s="180"/>
      <c r="M548" s="180"/>
      <c r="N548" s="180"/>
      <c r="O548" s="180"/>
      <c r="P548" s="180"/>
      <c r="Q548" s="180"/>
      <c r="R548" s="180"/>
    </row>
    <row r="549" spans="1:18">
      <c r="A549" s="180"/>
      <c r="B549" s="180"/>
      <c r="C549" s="180"/>
      <c r="D549" s="180"/>
      <c r="E549" s="180"/>
      <c r="F549" s="180"/>
      <c r="G549" s="180"/>
      <c r="H549" s="180"/>
      <c r="I549" s="180"/>
      <c r="J549" s="767"/>
      <c r="K549" s="314"/>
      <c r="L549" s="180"/>
      <c r="M549" s="180"/>
      <c r="N549" s="180"/>
      <c r="O549" s="180"/>
      <c r="P549" s="180"/>
      <c r="Q549" s="180"/>
      <c r="R549" s="180"/>
    </row>
    <row r="550" spans="1:18">
      <c r="A550" s="180"/>
      <c r="B550" s="180"/>
      <c r="C550" s="180"/>
      <c r="D550" s="180"/>
      <c r="E550" s="180"/>
      <c r="F550" s="180"/>
      <c r="G550" s="180"/>
      <c r="H550" s="180"/>
      <c r="I550" s="180"/>
      <c r="J550" s="767"/>
      <c r="K550" s="314"/>
      <c r="L550" s="180"/>
      <c r="M550" s="180"/>
      <c r="N550" s="180"/>
      <c r="O550" s="180"/>
      <c r="P550" s="180"/>
      <c r="Q550" s="180"/>
      <c r="R550" s="180"/>
    </row>
    <row r="551" spans="1:18">
      <c r="A551" s="180"/>
      <c r="B551" s="180"/>
      <c r="C551" s="180"/>
      <c r="D551" s="180"/>
      <c r="E551" s="180"/>
      <c r="F551" s="180"/>
      <c r="G551" s="180"/>
      <c r="H551" s="180"/>
      <c r="I551" s="180"/>
      <c r="J551" s="767"/>
      <c r="K551" s="314"/>
      <c r="L551" s="180"/>
      <c r="M551" s="180"/>
      <c r="N551" s="180"/>
      <c r="O551" s="180"/>
      <c r="P551" s="180"/>
      <c r="Q551" s="180"/>
      <c r="R551" s="180"/>
    </row>
    <row r="552" spans="1:18">
      <c r="A552" s="180"/>
      <c r="B552" s="180"/>
      <c r="C552" s="180"/>
      <c r="D552" s="180"/>
      <c r="E552" s="180"/>
      <c r="F552" s="180"/>
      <c r="G552" s="180"/>
      <c r="H552" s="180"/>
      <c r="I552" s="180"/>
      <c r="J552" s="767"/>
      <c r="K552" s="314"/>
      <c r="L552" s="180"/>
      <c r="M552" s="180"/>
      <c r="N552" s="180"/>
      <c r="O552" s="180"/>
      <c r="P552" s="180"/>
      <c r="Q552" s="180"/>
      <c r="R552" s="180"/>
    </row>
    <row r="553" spans="1:18">
      <c r="A553" s="180"/>
      <c r="B553" s="180"/>
      <c r="C553" s="180"/>
      <c r="D553" s="180"/>
      <c r="E553" s="180"/>
      <c r="F553" s="180"/>
      <c r="G553" s="180"/>
      <c r="H553" s="180"/>
      <c r="I553" s="180"/>
      <c r="J553" s="767"/>
      <c r="K553" s="314"/>
      <c r="L553" s="180"/>
      <c r="M553" s="180"/>
      <c r="N553" s="180"/>
      <c r="O553" s="180"/>
      <c r="P553" s="180"/>
      <c r="Q553" s="180"/>
      <c r="R553" s="180"/>
    </row>
    <row r="554" spans="1:18">
      <c r="A554" s="180"/>
      <c r="B554" s="180"/>
      <c r="C554" s="180"/>
      <c r="D554" s="180"/>
      <c r="E554" s="180"/>
      <c r="F554" s="180"/>
      <c r="G554" s="180"/>
      <c r="H554" s="180"/>
      <c r="I554" s="180"/>
      <c r="J554" s="767"/>
      <c r="K554" s="314"/>
      <c r="L554" s="180"/>
      <c r="M554" s="180"/>
      <c r="N554" s="180"/>
      <c r="O554" s="180"/>
      <c r="P554" s="180"/>
      <c r="Q554" s="180"/>
      <c r="R554" s="180"/>
    </row>
    <row r="555" spans="1:18">
      <c r="A555" s="180"/>
      <c r="B555" s="180"/>
      <c r="C555" s="180"/>
      <c r="D555" s="180"/>
      <c r="E555" s="180"/>
      <c r="F555" s="180"/>
      <c r="G555" s="180"/>
      <c r="H555" s="180"/>
      <c r="I555" s="180"/>
      <c r="J555" s="767"/>
      <c r="K555" s="314"/>
      <c r="L555" s="180"/>
      <c r="M555" s="180"/>
      <c r="N555" s="180"/>
      <c r="O555" s="180"/>
      <c r="P555" s="180"/>
      <c r="Q555" s="180"/>
      <c r="R555" s="180"/>
    </row>
    <row r="556" spans="1:18">
      <c r="A556" s="180"/>
      <c r="B556" s="180"/>
      <c r="C556" s="180"/>
      <c r="D556" s="180"/>
      <c r="E556" s="180"/>
      <c r="F556" s="180"/>
      <c r="G556" s="180"/>
      <c r="H556" s="180"/>
      <c r="I556" s="180"/>
      <c r="J556" s="767"/>
      <c r="K556" s="314"/>
      <c r="L556" s="180"/>
      <c r="M556" s="180"/>
      <c r="N556" s="180"/>
      <c r="O556" s="180"/>
      <c r="P556" s="180"/>
      <c r="Q556" s="180"/>
      <c r="R556" s="180"/>
    </row>
    <row r="557" spans="1:18">
      <c r="A557" s="180"/>
      <c r="B557" s="180"/>
      <c r="C557" s="180"/>
      <c r="D557" s="180"/>
      <c r="E557" s="180"/>
      <c r="F557" s="180"/>
      <c r="G557" s="180"/>
      <c r="H557" s="180"/>
      <c r="I557" s="180"/>
      <c r="J557" s="767"/>
      <c r="K557" s="314"/>
      <c r="L557" s="180"/>
      <c r="M557" s="180"/>
      <c r="N557" s="180"/>
      <c r="O557" s="180"/>
      <c r="P557" s="180"/>
      <c r="Q557" s="180"/>
      <c r="R557" s="180"/>
    </row>
    <row r="558" spans="1:18">
      <c r="A558" s="180"/>
      <c r="B558" s="180"/>
      <c r="C558" s="180"/>
      <c r="D558" s="180"/>
      <c r="E558" s="180"/>
      <c r="F558" s="180"/>
      <c r="G558" s="180"/>
      <c r="H558" s="180"/>
      <c r="I558" s="180"/>
      <c r="J558" s="767"/>
      <c r="K558" s="314"/>
      <c r="L558" s="180"/>
      <c r="M558" s="180"/>
      <c r="N558" s="180"/>
      <c r="O558" s="180"/>
      <c r="P558" s="180"/>
      <c r="Q558" s="180"/>
      <c r="R558" s="180"/>
    </row>
    <row r="559" spans="1:18">
      <c r="A559" s="180"/>
      <c r="B559" s="180"/>
      <c r="C559" s="180"/>
      <c r="D559" s="180"/>
      <c r="E559" s="180"/>
      <c r="F559" s="180"/>
      <c r="G559" s="180"/>
      <c r="H559" s="180"/>
      <c r="I559" s="180"/>
      <c r="J559" s="767"/>
      <c r="K559" s="314"/>
      <c r="L559" s="180"/>
      <c r="M559" s="180"/>
      <c r="N559" s="180"/>
      <c r="O559" s="180"/>
      <c r="P559" s="180"/>
      <c r="Q559" s="180"/>
      <c r="R559" s="180"/>
    </row>
    <row r="560" spans="1:18">
      <c r="A560" s="180"/>
      <c r="B560" s="180"/>
      <c r="C560" s="180"/>
      <c r="D560" s="180"/>
      <c r="E560" s="180"/>
      <c r="F560" s="180"/>
      <c r="G560" s="180"/>
      <c r="H560" s="180"/>
      <c r="I560" s="180"/>
      <c r="J560" s="767"/>
      <c r="K560" s="314"/>
      <c r="L560" s="180"/>
      <c r="M560" s="180"/>
      <c r="N560" s="180"/>
      <c r="O560" s="180"/>
      <c r="P560" s="180"/>
      <c r="Q560" s="180"/>
      <c r="R560" s="180"/>
    </row>
    <row r="561" spans="1:18">
      <c r="A561" s="180"/>
      <c r="B561" s="180"/>
      <c r="C561" s="180"/>
      <c r="D561" s="180"/>
      <c r="E561" s="180"/>
      <c r="F561" s="180"/>
      <c r="G561" s="180"/>
      <c r="H561" s="180"/>
      <c r="I561" s="180"/>
      <c r="J561" s="767"/>
      <c r="K561" s="314"/>
      <c r="L561" s="180"/>
      <c r="M561" s="180"/>
      <c r="N561" s="180"/>
      <c r="O561" s="180"/>
      <c r="P561" s="180"/>
      <c r="Q561" s="180"/>
      <c r="R561" s="180"/>
    </row>
    <row r="562" spans="1:18">
      <c r="A562" s="180"/>
      <c r="B562" s="180"/>
      <c r="C562" s="180"/>
      <c r="D562" s="180"/>
      <c r="E562" s="180"/>
      <c r="F562" s="180"/>
      <c r="G562" s="180"/>
      <c r="H562" s="180"/>
      <c r="I562" s="180"/>
      <c r="J562" s="767"/>
      <c r="K562" s="314"/>
      <c r="L562" s="180"/>
      <c r="M562" s="180"/>
      <c r="N562" s="180"/>
      <c r="O562" s="180"/>
      <c r="P562" s="180"/>
      <c r="Q562" s="180"/>
      <c r="R562" s="180"/>
    </row>
    <row r="563" spans="1:18">
      <c r="A563" s="180"/>
      <c r="B563" s="180"/>
      <c r="C563" s="180"/>
      <c r="D563" s="180"/>
      <c r="E563" s="180"/>
      <c r="F563" s="180"/>
      <c r="G563" s="180"/>
      <c r="H563" s="180"/>
      <c r="I563" s="180"/>
      <c r="J563" s="767"/>
      <c r="K563" s="314"/>
      <c r="L563" s="180"/>
      <c r="M563" s="180"/>
      <c r="N563" s="180"/>
      <c r="O563" s="180"/>
      <c r="P563" s="180"/>
      <c r="Q563" s="180"/>
      <c r="R563" s="180"/>
    </row>
    <row r="564" spans="1:18">
      <c r="A564" s="180"/>
      <c r="B564" s="180"/>
      <c r="C564" s="180"/>
      <c r="D564" s="180"/>
      <c r="E564" s="180"/>
      <c r="F564" s="180"/>
      <c r="G564" s="180"/>
      <c r="H564" s="180"/>
      <c r="I564" s="180"/>
      <c r="J564" s="767"/>
      <c r="K564" s="314"/>
      <c r="L564" s="180"/>
      <c r="M564" s="180"/>
      <c r="N564" s="180"/>
      <c r="O564" s="180"/>
      <c r="P564" s="180"/>
      <c r="Q564" s="180"/>
      <c r="R564" s="180"/>
    </row>
    <row r="565" spans="1:18">
      <c r="A565" s="180"/>
      <c r="B565" s="180"/>
      <c r="C565" s="180"/>
      <c r="D565" s="180"/>
      <c r="E565" s="180"/>
      <c r="F565" s="180"/>
      <c r="G565" s="180"/>
      <c r="H565" s="180"/>
      <c r="I565" s="180"/>
      <c r="J565" s="767"/>
      <c r="K565" s="314"/>
      <c r="L565" s="180"/>
      <c r="M565" s="180"/>
      <c r="N565" s="180"/>
      <c r="O565" s="180"/>
      <c r="P565" s="180"/>
      <c r="Q565" s="180"/>
      <c r="R565" s="180"/>
    </row>
    <row r="566" spans="1:18">
      <c r="A566" s="180"/>
      <c r="B566" s="180"/>
      <c r="C566" s="180"/>
      <c r="D566" s="180"/>
      <c r="E566" s="180"/>
      <c r="F566" s="180"/>
      <c r="G566" s="180"/>
      <c r="H566" s="180"/>
      <c r="I566" s="180"/>
      <c r="J566" s="767"/>
      <c r="K566" s="314"/>
      <c r="L566" s="180"/>
      <c r="M566" s="180"/>
      <c r="N566" s="180"/>
      <c r="O566" s="180"/>
      <c r="P566" s="180"/>
      <c r="Q566" s="180"/>
      <c r="R566" s="180"/>
    </row>
    <row r="567" spans="1:18">
      <c r="A567" s="180"/>
      <c r="B567" s="180"/>
      <c r="C567" s="180"/>
      <c r="D567" s="180"/>
      <c r="E567" s="180"/>
      <c r="F567" s="180"/>
      <c r="G567" s="180"/>
      <c r="H567" s="180"/>
      <c r="I567" s="180"/>
      <c r="J567" s="767"/>
      <c r="K567" s="314"/>
      <c r="L567" s="180"/>
      <c r="M567" s="180"/>
      <c r="N567" s="180"/>
      <c r="O567" s="180"/>
      <c r="P567" s="180"/>
      <c r="Q567" s="180"/>
      <c r="R567" s="180"/>
    </row>
    <row r="568" spans="1:18">
      <c r="A568" s="180"/>
      <c r="B568" s="180"/>
      <c r="C568" s="180"/>
      <c r="D568" s="180"/>
      <c r="E568" s="180"/>
      <c r="F568" s="180"/>
      <c r="G568" s="180"/>
      <c r="H568" s="180"/>
      <c r="I568" s="180"/>
      <c r="J568" s="767"/>
      <c r="K568" s="314"/>
      <c r="L568" s="180"/>
      <c r="M568" s="180"/>
      <c r="N568" s="180"/>
      <c r="O568" s="180"/>
      <c r="P568" s="180"/>
      <c r="Q568" s="180"/>
      <c r="R568" s="180"/>
    </row>
    <row r="569" spans="1:18">
      <c r="A569" s="180"/>
      <c r="B569" s="180"/>
      <c r="C569" s="180"/>
      <c r="D569" s="180"/>
      <c r="E569" s="180"/>
      <c r="F569" s="180"/>
      <c r="G569" s="180"/>
      <c r="H569" s="180"/>
      <c r="I569" s="180"/>
      <c r="J569" s="767"/>
      <c r="K569" s="314"/>
      <c r="L569" s="180"/>
      <c r="M569" s="180"/>
      <c r="N569" s="180"/>
      <c r="O569" s="180"/>
      <c r="P569" s="180"/>
      <c r="Q569" s="180"/>
      <c r="R569" s="180"/>
    </row>
    <row r="570" spans="1:18">
      <c r="A570" s="180"/>
      <c r="B570" s="180"/>
      <c r="C570" s="180"/>
      <c r="D570" s="180"/>
      <c r="E570" s="180"/>
      <c r="F570" s="180"/>
      <c r="G570" s="180"/>
      <c r="H570" s="180"/>
      <c r="I570" s="180"/>
      <c r="J570" s="767"/>
      <c r="K570" s="314"/>
      <c r="L570" s="180"/>
      <c r="M570" s="180"/>
      <c r="N570" s="180"/>
      <c r="O570" s="180"/>
      <c r="P570" s="180"/>
      <c r="Q570" s="180"/>
      <c r="R570" s="180"/>
    </row>
    <row r="571" spans="1:18">
      <c r="A571" s="180"/>
      <c r="B571" s="180"/>
      <c r="C571" s="180"/>
      <c r="D571" s="180"/>
      <c r="E571" s="180"/>
      <c r="F571" s="180"/>
      <c r="G571" s="180"/>
      <c r="H571" s="180"/>
      <c r="I571" s="180"/>
      <c r="J571" s="767"/>
      <c r="K571" s="314"/>
      <c r="L571" s="180"/>
      <c r="M571" s="180"/>
      <c r="N571" s="180"/>
      <c r="O571" s="180"/>
      <c r="P571" s="180"/>
      <c r="Q571" s="180"/>
      <c r="R571" s="180"/>
    </row>
    <row r="572" spans="1:18">
      <c r="A572" s="180"/>
      <c r="B572" s="180"/>
      <c r="C572" s="180"/>
      <c r="D572" s="180"/>
      <c r="E572" s="180"/>
      <c r="F572" s="180"/>
      <c r="G572" s="180"/>
      <c r="H572" s="180"/>
      <c r="I572" s="180"/>
      <c r="J572" s="767"/>
      <c r="K572" s="314"/>
      <c r="L572" s="180"/>
      <c r="M572" s="180"/>
      <c r="N572" s="180"/>
      <c r="O572" s="180"/>
      <c r="P572" s="180"/>
      <c r="Q572" s="180"/>
      <c r="R572" s="180"/>
    </row>
    <row r="573" spans="1:18">
      <c r="A573" s="180"/>
      <c r="B573" s="180"/>
      <c r="C573" s="180"/>
      <c r="D573" s="180"/>
      <c r="E573" s="180"/>
      <c r="F573" s="180"/>
      <c r="G573" s="180"/>
      <c r="H573" s="180"/>
      <c r="I573" s="180"/>
      <c r="J573" s="767"/>
      <c r="K573" s="314"/>
      <c r="L573" s="180"/>
      <c r="M573" s="180"/>
      <c r="N573" s="180"/>
      <c r="O573" s="180"/>
      <c r="P573" s="180"/>
      <c r="Q573" s="180"/>
      <c r="R573" s="180"/>
    </row>
    <row r="574" spans="1:18">
      <c r="A574" s="180"/>
      <c r="B574" s="180"/>
      <c r="C574" s="180"/>
      <c r="D574" s="180"/>
      <c r="E574" s="180"/>
      <c r="F574" s="180"/>
      <c r="G574" s="180"/>
      <c r="H574" s="180"/>
      <c r="I574" s="180"/>
      <c r="J574" s="767"/>
      <c r="K574" s="314"/>
      <c r="L574" s="180"/>
      <c r="M574" s="180"/>
      <c r="N574" s="180"/>
      <c r="O574" s="180"/>
      <c r="P574" s="180"/>
      <c r="Q574" s="180"/>
      <c r="R574" s="180"/>
    </row>
    <row r="575" spans="1:18">
      <c r="A575" s="180"/>
      <c r="B575" s="180"/>
      <c r="C575" s="180"/>
      <c r="D575" s="180"/>
      <c r="E575" s="180"/>
      <c r="F575" s="180"/>
      <c r="G575" s="180"/>
      <c r="H575" s="180"/>
      <c r="I575" s="180"/>
      <c r="J575" s="767"/>
      <c r="K575" s="314"/>
      <c r="L575" s="180"/>
      <c r="M575" s="180"/>
      <c r="N575" s="180"/>
      <c r="O575" s="180"/>
      <c r="P575" s="180"/>
      <c r="Q575" s="180"/>
      <c r="R575" s="180"/>
    </row>
    <row r="576" spans="1:18">
      <c r="A576" s="180"/>
      <c r="B576" s="180"/>
      <c r="C576" s="180"/>
      <c r="D576" s="180"/>
      <c r="E576" s="180"/>
      <c r="F576" s="180"/>
      <c r="G576" s="180"/>
      <c r="H576" s="180"/>
      <c r="I576" s="180"/>
      <c r="J576" s="767"/>
      <c r="K576" s="314"/>
      <c r="L576" s="180"/>
      <c r="M576" s="180"/>
      <c r="N576" s="180"/>
      <c r="O576" s="180"/>
      <c r="P576" s="180"/>
      <c r="Q576" s="180"/>
      <c r="R576" s="180"/>
    </row>
    <row r="577" spans="1:18">
      <c r="A577" s="180"/>
      <c r="B577" s="180"/>
      <c r="C577" s="180"/>
      <c r="D577" s="180"/>
      <c r="E577" s="180"/>
      <c r="F577" s="180"/>
      <c r="G577" s="180"/>
      <c r="H577" s="180"/>
      <c r="I577" s="180"/>
      <c r="J577" s="767"/>
      <c r="K577" s="314"/>
      <c r="L577" s="180"/>
      <c r="M577" s="180"/>
      <c r="N577" s="180"/>
      <c r="O577" s="180"/>
      <c r="P577" s="180"/>
      <c r="Q577" s="180"/>
      <c r="R577" s="180"/>
    </row>
    <row r="578" spans="1:18">
      <c r="A578" s="180"/>
      <c r="B578" s="180"/>
      <c r="C578" s="180"/>
      <c r="D578" s="180"/>
      <c r="E578" s="180"/>
      <c r="F578" s="180"/>
      <c r="G578" s="180"/>
      <c r="H578" s="180"/>
      <c r="I578" s="180"/>
      <c r="J578" s="767"/>
      <c r="K578" s="314"/>
      <c r="L578" s="180"/>
      <c r="M578" s="180"/>
      <c r="N578" s="180"/>
      <c r="O578" s="180"/>
      <c r="P578" s="180"/>
      <c r="Q578" s="180"/>
      <c r="R578" s="180"/>
    </row>
    <row r="579" spans="1:18">
      <c r="A579" s="180"/>
      <c r="B579" s="180"/>
      <c r="C579" s="180"/>
      <c r="D579" s="180"/>
      <c r="E579" s="180"/>
      <c r="F579" s="180"/>
      <c r="G579" s="180"/>
      <c r="H579" s="180"/>
      <c r="I579" s="180"/>
      <c r="J579" s="767"/>
      <c r="K579" s="314"/>
      <c r="L579" s="180"/>
      <c r="M579" s="180"/>
      <c r="N579" s="180"/>
      <c r="O579" s="180"/>
      <c r="P579" s="180"/>
      <c r="Q579" s="180"/>
      <c r="R579" s="180"/>
    </row>
    <row r="580" spans="1:18">
      <c r="A580" s="180"/>
      <c r="B580" s="180"/>
      <c r="C580" s="180"/>
      <c r="D580" s="180"/>
      <c r="E580" s="180"/>
      <c r="F580" s="180"/>
      <c r="G580" s="180"/>
      <c r="H580" s="180"/>
      <c r="I580" s="180"/>
      <c r="J580" s="767"/>
      <c r="K580" s="314"/>
      <c r="L580" s="180"/>
      <c r="M580" s="180"/>
      <c r="N580" s="180"/>
      <c r="O580" s="180"/>
      <c r="P580" s="180"/>
      <c r="Q580" s="180"/>
      <c r="R580" s="180"/>
    </row>
    <row r="581" spans="1:18">
      <c r="A581" s="180"/>
      <c r="B581" s="180"/>
      <c r="C581" s="180"/>
      <c r="D581" s="180"/>
      <c r="E581" s="180"/>
      <c r="F581" s="180"/>
      <c r="G581" s="180"/>
      <c r="H581" s="180"/>
      <c r="I581" s="180"/>
      <c r="J581" s="767"/>
      <c r="K581" s="314"/>
      <c r="L581" s="180"/>
      <c r="M581" s="180"/>
      <c r="N581" s="180"/>
      <c r="O581" s="180"/>
      <c r="P581" s="180"/>
      <c r="Q581" s="180"/>
      <c r="R581" s="180"/>
    </row>
    <row r="582" spans="1:18">
      <c r="A582" s="180"/>
      <c r="B582" s="180"/>
      <c r="C582" s="180"/>
      <c r="D582" s="180"/>
      <c r="E582" s="180"/>
      <c r="F582" s="180"/>
      <c r="G582" s="180"/>
      <c r="H582" s="180"/>
      <c r="I582" s="180"/>
      <c r="J582" s="767"/>
      <c r="K582" s="314"/>
      <c r="L582" s="180"/>
      <c r="M582" s="180"/>
      <c r="N582" s="180"/>
      <c r="O582" s="180"/>
      <c r="P582" s="180"/>
      <c r="Q582" s="180"/>
      <c r="R582" s="180"/>
    </row>
    <row r="583" spans="1:18">
      <c r="A583" s="180"/>
      <c r="B583" s="180"/>
      <c r="C583" s="180"/>
      <c r="D583" s="180"/>
      <c r="E583" s="180"/>
      <c r="F583" s="180"/>
      <c r="G583" s="180"/>
      <c r="H583" s="180"/>
      <c r="I583" s="180"/>
      <c r="J583" s="767"/>
      <c r="K583" s="314"/>
      <c r="L583" s="180"/>
      <c r="M583" s="180"/>
      <c r="N583" s="180"/>
      <c r="O583" s="180"/>
      <c r="P583" s="180"/>
      <c r="Q583" s="180"/>
      <c r="R583" s="180"/>
    </row>
    <row r="584" spans="1:18">
      <c r="A584" s="180"/>
      <c r="B584" s="180"/>
      <c r="C584" s="180"/>
      <c r="D584" s="180"/>
      <c r="E584" s="180"/>
      <c r="F584" s="180"/>
      <c r="G584" s="180"/>
      <c r="H584" s="180"/>
      <c r="I584" s="180"/>
      <c r="J584" s="767"/>
      <c r="K584" s="314"/>
      <c r="L584" s="180"/>
      <c r="M584" s="180"/>
      <c r="N584" s="180"/>
      <c r="O584" s="180"/>
      <c r="P584" s="180"/>
      <c r="Q584" s="180"/>
      <c r="R584" s="180"/>
    </row>
    <row r="585" spans="1:18">
      <c r="A585" s="180"/>
      <c r="B585" s="180"/>
      <c r="C585" s="180"/>
      <c r="D585" s="180"/>
      <c r="E585" s="180"/>
      <c r="F585" s="180"/>
      <c r="G585" s="180"/>
      <c r="H585" s="180"/>
      <c r="I585" s="180"/>
      <c r="J585" s="767"/>
      <c r="K585" s="314"/>
      <c r="L585" s="180"/>
      <c r="M585" s="180"/>
      <c r="N585" s="180"/>
      <c r="O585" s="180"/>
      <c r="P585" s="180"/>
      <c r="Q585" s="180"/>
      <c r="R585" s="180"/>
    </row>
    <row r="586" spans="1:18">
      <c r="A586" s="180"/>
      <c r="B586" s="180"/>
      <c r="C586" s="180"/>
      <c r="D586" s="180"/>
      <c r="E586" s="180"/>
      <c r="F586" s="180"/>
      <c r="G586" s="180"/>
      <c r="H586" s="180"/>
      <c r="I586" s="180"/>
      <c r="J586" s="767"/>
      <c r="K586" s="314"/>
      <c r="L586" s="180"/>
      <c r="M586" s="180"/>
      <c r="N586" s="180"/>
      <c r="O586" s="180"/>
      <c r="P586" s="180"/>
      <c r="Q586" s="180"/>
      <c r="R586" s="180"/>
    </row>
    <row r="587" spans="1:18">
      <c r="A587" s="180"/>
      <c r="B587" s="180"/>
      <c r="C587" s="180"/>
      <c r="D587" s="180"/>
      <c r="E587" s="180"/>
      <c r="F587" s="180"/>
      <c r="G587" s="180"/>
      <c r="H587" s="180"/>
      <c r="I587" s="180"/>
      <c r="J587" s="767"/>
      <c r="K587" s="314"/>
      <c r="L587" s="180"/>
      <c r="M587" s="180"/>
      <c r="N587" s="180"/>
      <c r="O587" s="180"/>
      <c r="P587" s="180"/>
      <c r="Q587" s="180"/>
      <c r="R587" s="180"/>
    </row>
    <row r="588" spans="1:18">
      <c r="A588" s="180"/>
      <c r="B588" s="180"/>
      <c r="C588" s="180"/>
      <c r="D588" s="180"/>
      <c r="E588" s="180"/>
      <c r="F588" s="180"/>
      <c r="G588" s="180"/>
      <c r="H588" s="180"/>
      <c r="I588" s="180"/>
      <c r="J588" s="767"/>
      <c r="K588" s="314"/>
      <c r="L588" s="180"/>
      <c r="M588" s="180"/>
      <c r="N588" s="180"/>
      <c r="O588" s="180"/>
      <c r="P588" s="180"/>
      <c r="Q588" s="180"/>
      <c r="R588" s="180"/>
    </row>
    <row r="589" spans="1:18">
      <c r="A589" s="180"/>
      <c r="B589" s="180"/>
      <c r="C589" s="180"/>
      <c r="D589" s="180"/>
      <c r="E589" s="180"/>
      <c r="F589" s="180"/>
      <c r="G589" s="180"/>
      <c r="H589" s="180"/>
      <c r="I589" s="180"/>
      <c r="J589" s="767"/>
      <c r="K589" s="314"/>
      <c r="L589" s="180"/>
      <c r="M589" s="180"/>
      <c r="N589" s="180"/>
      <c r="O589" s="180"/>
      <c r="P589" s="180"/>
      <c r="Q589" s="180"/>
      <c r="R589" s="180"/>
    </row>
    <row r="590" spans="1:18">
      <c r="A590" s="180"/>
      <c r="B590" s="180"/>
      <c r="C590" s="180"/>
      <c r="D590" s="180"/>
      <c r="E590" s="180"/>
      <c r="F590" s="180"/>
      <c r="G590" s="180"/>
      <c r="H590" s="180"/>
      <c r="I590" s="180"/>
      <c r="J590" s="767"/>
      <c r="K590" s="314"/>
      <c r="L590" s="180"/>
      <c r="M590" s="180"/>
      <c r="N590" s="180"/>
      <c r="O590" s="180"/>
      <c r="P590" s="180"/>
      <c r="Q590" s="180"/>
      <c r="R590" s="180"/>
    </row>
    <row r="591" spans="1:18">
      <c r="A591" s="180"/>
      <c r="B591" s="180"/>
      <c r="C591" s="180"/>
      <c r="D591" s="180"/>
      <c r="E591" s="180"/>
      <c r="F591" s="180"/>
      <c r="G591" s="180"/>
      <c r="H591" s="180"/>
      <c r="I591" s="180"/>
      <c r="J591" s="767"/>
      <c r="K591" s="314"/>
      <c r="L591" s="180"/>
      <c r="M591" s="180"/>
      <c r="N591" s="180"/>
      <c r="O591" s="180"/>
      <c r="P591" s="180"/>
      <c r="Q591" s="180"/>
      <c r="R591" s="180"/>
    </row>
    <row r="592" spans="1:18">
      <c r="A592" s="180"/>
      <c r="B592" s="180"/>
      <c r="C592" s="180"/>
      <c r="D592" s="180"/>
      <c r="E592" s="180"/>
      <c r="F592" s="180"/>
      <c r="G592" s="180"/>
      <c r="H592" s="180"/>
      <c r="I592" s="180"/>
      <c r="J592" s="767"/>
      <c r="K592" s="314"/>
      <c r="L592" s="180"/>
      <c r="M592" s="180"/>
      <c r="N592" s="180"/>
      <c r="O592" s="180"/>
      <c r="P592" s="180"/>
      <c r="Q592" s="180"/>
      <c r="R592" s="180"/>
    </row>
    <row r="593" spans="1:18">
      <c r="A593" s="180"/>
      <c r="B593" s="180"/>
      <c r="C593" s="180"/>
      <c r="D593" s="180"/>
      <c r="E593" s="180"/>
      <c r="F593" s="180"/>
      <c r="G593" s="180"/>
      <c r="H593" s="180"/>
      <c r="I593" s="180"/>
      <c r="J593" s="767"/>
      <c r="K593" s="314"/>
      <c r="L593" s="180"/>
      <c r="M593" s="180"/>
      <c r="N593" s="180"/>
      <c r="O593" s="180"/>
      <c r="P593" s="180"/>
      <c r="Q593" s="180"/>
      <c r="R593" s="180"/>
    </row>
    <row r="594" spans="1:18">
      <c r="A594" s="180"/>
      <c r="B594" s="180"/>
      <c r="C594" s="180"/>
      <c r="D594" s="180"/>
      <c r="E594" s="180"/>
      <c r="F594" s="180"/>
      <c r="G594" s="180"/>
      <c r="H594" s="180"/>
      <c r="I594" s="180"/>
      <c r="J594" s="767"/>
      <c r="K594" s="314"/>
      <c r="L594" s="180"/>
      <c r="M594" s="180"/>
      <c r="N594" s="180"/>
      <c r="O594" s="180"/>
      <c r="P594" s="180"/>
      <c r="Q594" s="180"/>
      <c r="R594" s="180"/>
    </row>
    <row r="595" spans="1:18">
      <c r="A595" s="180"/>
      <c r="B595" s="180"/>
      <c r="C595" s="180"/>
      <c r="D595" s="180"/>
      <c r="E595" s="180"/>
      <c r="F595" s="180"/>
      <c r="G595" s="180"/>
      <c r="H595" s="180"/>
      <c r="I595" s="180"/>
      <c r="J595" s="767"/>
      <c r="K595" s="314"/>
      <c r="L595" s="180"/>
      <c r="M595" s="180"/>
      <c r="N595" s="180"/>
      <c r="O595" s="180"/>
      <c r="P595" s="180"/>
      <c r="Q595" s="180"/>
      <c r="R595" s="180"/>
    </row>
    <row r="596" spans="1:18">
      <c r="A596" s="180"/>
      <c r="B596" s="180"/>
      <c r="C596" s="180"/>
      <c r="D596" s="180"/>
      <c r="E596" s="180"/>
      <c r="F596" s="180"/>
      <c r="G596" s="180"/>
      <c r="H596" s="180"/>
      <c r="I596" s="180"/>
      <c r="J596" s="767"/>
      <c r="K596" s="314"/>
      <c r="L596" s="180"/>
      <c r="M596" s="180"/>
      <c r="N596" s="180"/>
      <c r="O596" s="180"/>
      <c r="P596" s="180"/>
      <c r="Q596" s="180"/>
      <c r="R596" s="180"/>
    </row>
    <row r="597" spans="1:18">
      <c r="A597" s="180"/>
      <c r="B597" s="180"/>
      <c r="C597" s="180"/>
      <c r="D597" s="180"/>
      <c r="E597" s="180"/>
      <c r="F597" s="180"/>
      <c r="G597" s="180"/>
      <c r="H597" s="180"/>
      <c r="I597" s="180"/>
      <c r="J597" s="767"/>
      <c r="K597" s="314"/>
      <c r="L597" s="180"/>
      <c r="M597" s="180"/>
      <c r="N597" s="180"/>
      <c r="O597" s="180"/>
      <c r="P597" s="180"/>
      <c r="Q597" s="180"/>
      <c r="R597" s="180"/>
    </row>
    <row r="598" spans="1:18">
      <c r="A598" s="180"/>
      <c r="B598" s="180"/>
      <c r="C598" s="180"/>
      <c r="D598" s="180"/>
      <c r="E598" s="180"/>
      <c r="F598" s="180"/>
      <c r="G598" s="180"/>
      <c r="H598" s="180"/>
      <c r="I598" s="180"/>
      <c r="J598" s="767"/>
      <c r="K598" s="314"/>
      <c r="L598" s="180"/>
      <c r="M598" s="180"/>
      <c r="N598" s="180"/>
      <c r="O598" s="180"/>
      <c r="P598" s="180"/>
      <c r="Q598" s="180"/>
      <c r="R598" s="180"/>
    </row>
    <row r="599" spans="1:18">
      <c r="A599" s="180"/>
      <c r="B599" s="180"/>
      <c r="C599" s="180"/>
      <c r="D599" s="180"/>
      <c r="E599" s="180"/>
      <c r="F599" s="180"/>
      <c r="G599" s="180"/>
      <c r="H599" s="180"/>
      <c r="I599" s="180"/>
      <c r="J599" s="767"/>
      <c r="K599" s="314"/>
      <c r="L599" s="180"/>
      <c r="M599" s="180"/>
      <c r="N599" s="180"/>
      <c r="O599" s="180"/>
      <c r="P599" s="180"/>
      <c r="Q599" s="180"/>
      <c r="R599" s="180"/>
    </row>
    <row r="600" spans="1:18">
      <c r="A600" s="180"/>
      <c r="B600" s="180"/>
      <c r="C600" s="180"/>
      <c r="D600" s="180"/>
      <c r="E600" s="180"/>
      <c r="F600" s="180"/>
      <c r="G600" s="180"/>
      <c r="H600" s="180"/>
      <c r="I600" s="180"/>
      <c r="J600" s="767"/>
      <c r="K600" s="314"/>
      <c r="L600" s="180"/>
      <c r="M600" s="180"/>
      <c r="N600" s="180"/>
      <c r="O600" s="180"/>
      <c r="P600" s="180"/>
      <c r="Q600" s="180"/>
      <c r="R600" s="180"/>
    </row>
    <row r="601" spans="1:18">
      <c r="A601" s="180"/>
      <c r="B601" s="180"/>
      <c r="C601" s="180"/>
      <c r="D601" s="180"/>
      <c r="E601" s="180"/>
      <c r="F601" s="180"/>
      <c r="G601" s="180"/>
      <c r="H601" s="180"/>
      <c r="I601" s="180"/>
      <c r="J601" s="767"/>
      <c r="K601" s="314"/>
      <c r="L601" s="180"/>
      <c r="M601" s="180"/>
      <c r="N601" s="180"/>
      <c r="O601" s="180"/>
      <c r="P601" s="180"/>
      <c r="Q601" s="180"/>
      <c r="R601" s="180"/>
    </row>
    <row r="602" spans="1:18">
      <c r="A602" s="180"/>
      <c r="B602" s="180"/>
      <c r="C602" s="180"/>
      <c r="D602" s="180"/>
      <c r="E602" s="180"/>
      <c r="F602" s="180"/>
      <c r="G602" s="180"/>
      <c r="H602" s="180"/>
      <c r="I602" s="180"/>
      <c r="J602" s="767"/>
      <c r="K602" s="314"/>
      <c r="L602" s="180"/>
      <c r="M602" s="180"/>
      <c r="N602" s="180"/>
      <c r="O602" s="180"/>
      <c r="P602" s="180"/>
      <c r="Q602" s="180"/>
      <c r="R602" s="180"/>
    </row>
    <row r="603" spans="1:18">
      <c r="A603" s="180"/>
      <c r="B603" s="180"/>
      <c r="C603" s="180"/>
      <c r="D603" s="180"/>
      <c r="E603" s="180"/>
      <c r="F603" s="180"/>
      <c r="G603" s="180"/>
      <c r="H603" s="180"/>
      <c r="I603" s="180"/>
      <c r="J603" s="767"/>
      <c r="K603" s="314"/>
      <c r="L603" s="180"/>
      <c r="M603" s="180"/>
      <c r="N603" s="180"/>
      <c r="O603" s="180"/>
      <c r="P603" s="180"/>
      <c r="Q603" s="180"/>
      <c r="R603" s="180"/>
    </row>
    <row r="604" spans="1:18">
      <c r="A604" s="180"/>
      <c r="B604" s="180"/>
      <c r="C604" s="180"/>
      <c r="D604" s="180"/>
      <c r="E604" s="180"/>
      <c r="F604" s="180"/>
      <c r="G604" s="180"/>
      <c r="H604" s="180"/>
      <c r="I604" s="180"/>
      <c r="J604" s="767"/>
      <c r="K604" s="314"/>
      <c r="L604" s="180"/>
      <c r="M604" s="180"/>
      <c r="N604" s="180"/>
      <c r="O604" s="180"/>
      <c r="P604" s="180"/>
      <c r="Q604" s="180"/>
      <c r="R604" s="180"/>
    </row>
    <row r="605" spans="1:18">
      <c r="A605" s="180"/>
      <c r="B605" s="180"/>
      <c r="C605" s="180"/>
      <c r="D605" s="180"/>
      <c r="E605" s="180"/>
      <c r="F605" s="180"/>
      <c r="G605" s="180"/>
      <c r="H605" s="180"/>
      <c r="I605" s="180"/>
      <c r="J605" s="767"/>
      <c r="K605" s="314"/>
      <c r="L605" s="180"/>
      <c r="M605" s="180"/>
      <c r="N605" s="180"/>
      <c r="O605" s="180"/>
      <c r="P605" s="180"/>
      <c r="Q605" s="180"/>
      <c r="R605" s="180"/>
    </row>
    <row r="606" spans="1:18">
      <c r="A606" s="180"/>
      <c r="B606" s="180"/>
      <c r="C606" s="180"/>
      <c r="D606" s="180"/>
      <c r="E606" s="180"/>
      <c r="F606" s="180"/>
      <c r="G606" s="180"/>
      <c r="H606" s="180"/>
      <c r="I606" s="180"/>
      <c r="J606" s="767"/>
      <c r="K606" s="314"/>
      <c r="L606" s="180"/>
      <c r="M606" s="180"/>
      <c r="N606" s="180"/>
      <c r="O606" s="180"/>
      <c r="P606" s="180"/>
      <c r="Q606" s="180"/>
      <c r="R606" s="180"/>
    </row>
    <row r="607" spans="1:18">
      <c r="A607" s="180"/>
      <c r="B607" s="180"/>
      <c r="C607" s="180"/>
      <c r="D607" s="180"/>
      <c r="E607" s="180"/>
      <c r="F607" s="180"/>
      <c r="G607" s="180"/>
      <c r="H607" s="180"/>
      <c r="I607" s="180"/>
      <c r="J607" s="767"/>
      <c r="K607" s="314"/>
      <c r="L607" s="180"/>
      <c r="M607" s="180"/>
      <c r="N607" s="180"/>
      <c r="O607" s="180"/>
      <c r="P607" s="180"/>
      <c r="Q607" s="180"/>
      <c r="R607" s="180"/>
    </row>
    <row r="608" spans="1:18">
      <c r="A608" s="180"/>
      <c r="B608" s="180"/>
      <c r="C608" s="180"/>
      <c r="D608" s="180"/>
      <c r="E608" s="180"/>
      <c r="F608" s="180"/>
      <c r="G608" s="180"/>
      <c r="H608" s="180"/>
      <c r="I608" s="180"/>
      <c r="J608" s="767"/>
      <c r="K608" s="314"/>
      <c r="L608" s="180"/>
      <c r="M608" s="180"/>
      <c r="N608" s="180"/>
      <c r="O608" s="180"/>
      <c r="P608" s="180"/>
      <c r="Q608" s="180"/>
      <c r="R608" s="180"/>
    </row>
    <row r="609" spans="1:18">
      <c r="A609" s="180"/>
      <c r="B609" s="180"/>
      <c r="C609" s="180"/>
      <c r="D609" s="180"/>
      <c r="E609" s="180"/>
      <c r="F609" s="180"/>
      <c r="G609" s="180"/>
      <c r="H609" s="180"/>
      <c r="I609" s="180"/>
      <c r="J609" s="767"/>
      <c r="K609" s="314"/>
      <c r="L609" s="180"/>
      <c r="M609" s="180"/>
      <c r="N609" s="180"/>
      <c r="O609" s="180"/>
      <c r="P609" s="180"/>
      <c r="Q609" s="180"/>
      <c r="R609" s="180"/>
    </row>
    <row r="610" spans="1:18">
      <c r="A610" s="180"/>
      <c r="B610" s="180"/>
      <c r="C610" s="180"/>
      <c r="D610" s="180"/>
      <c r="E610" s="180"/>
      <c r="F610" s="180"/>
      <c r="G610" s="180"/>
      <c r="H610" s="180"/>
      <c r="I610" s="180"/>
      <c r="J610" s="767"/>
      <c r="K610" s="314"/>
      <c r="L610" s="180"/>
      <c r="M610" s="180"/>
      <c r="N610" s="180"/>
      <c r="O610" s="180"/>
      <c r="P610" s="180"/>
      <c r="Q610" s="180"/>
      <c r="R610" s="180"/>
    </row>
    <row r="611" spans="1:18">
      <c r="A611" s="180"/>
      <c r="B611" s="180"/>
      <c r="C611" s="180"/>
      <c r="D611" s="180"/>
      <c r="E611" s="180"/>
      <c r="F611" s="180"/>
      <c r="G611" s="180"/>
      <c r="H611" s="180"/>
      <c r="I611" s="180"/>
      <c r="J611" s="767"/>
      <c r="K611" s="314"/>
      <c r="L611" s="180"/>
      <c r="M611" s="180"/>
      <c r="N611" s="180"/>
      <c r="O611" s="180"/>
      <c r="P611" s="180"/>
      <c r="Q611" s="180"/>
      <c r="R611" s="180"/>
    </row>
    <row r="612" spans="1:18">
      <c r="A612" s="180"/>
      <c r="B612" s="180"/>
      <c r="C612" s="180"/>
      <c r="D612" s="180"/>
      <c r="E612" s="180"/>
      <c r="F612" s="180"/>
      <c r="G612" s="180"/>
      <c r="H612" s="180"/>
      <c r="I612" s="180"/>
      <c r="J612" s="767"/>
      <c r="K612" s="314"/>
      <c r="L612" s="180"/>
      <c r="M612" s="180"/>
      <c r="N612" s="180"/>
      <c r="O612" s="180"/>
      <c r="P612" s="180"/>
      <c r="Q612" s="180"/>
      <c r="R612" s="180"/>
    </row>
    <row r="613" spans="1:18">
      <c r="A613" s="180"/>
      <c r="B613" s="180"/>
      <c r="C613" s="180"/>
      <c r="D613" s="180"/>
      <c r="E613" s="180"/>
      <c r="F613" s="180"/>
      <c r="G613" s="180"/>
      <c r="H613" s="180"/>
      <c r="I613" s="180"/>
      <c r="J613" s="767"/>
      <c r="K613" s="314"/>
      <c r="L613" s="180"/>
      <c r="M613" s="180"/>
      <c r="N613" s="180"/>
      <c r="O613" s="180"/>
      <c r="P613" s="180"/>
      <c r="Q613" s="180"/>
      <c r="R613" s="180"/>
    </row>
    <row r="614" spans="1:18">
      <c r="A614" s="180"/>
      <c r="B614" s="180"/>
      <c r="C614" s="180"/>
      <c r="D614" s="180"/>
      <c r="E614" s="180"/>
      <c r="F614" s="180"/>
      <c r="G614" s="180"/>
      <c r="H614" s="180"/>
      <c r="I614" s="180"/>
      <c r="J614" s="767"/>
      <c r="K614" s="314"/>
      <c r="L614" s="180"/>
      <c r="M614" s="180"/>
      <c r="N614" s="180"/>
      <c r="O614" s="180"/>
      <c r="P614" s="180"/>
      <c r="Q614" s="180"/>
      <c r="R614" s="180"/>
    </row>
    <row r="615" spans="1:18">
      <c r="A615" s="180"/>
      <c r="B615" s="180"/>
      <c r="C615" s="180"/>
      <c r="D615" s="180"/>
      <c r="E615" s="180"/>
      <c r="F615" s="180"/>
      <c r="G615" s="180"/>
      <c r="H615" s="180"/>
      <c r="I615" s="180"/>
      <c r="J615" s="767"/>
      <c r="K615" s="314"/>
      <c r="L615" s="180"/>
      <c r="M615" s="180"/>
      <c r="N615" s="180"/>
      <c r="O615" s="180"/>
      <c r="P615" s="180"/>
      <c r="Q615" s="180"/>
      <c r="R615" s="180"/>
    </row>
    <row r="616" spans="1:18">
      <c r="A616" s="180"/>
      <c r="B616" s="180"/>
      <c r="C616" s="180"/>
      <c r="D616" s="180"/>
      <c r="E616" s="180"/>
      <c r="F616" s="180"/>
      <c r="G616" s="180"/>
      <c r="H616" s="180"/>
      <c r="I616" s="180"/>
      <c r="J616" s="767"/>
      <c r="K616" s="314"/>
      <c r="L616" s="180"/>
      <c r="M616" s="180"/>
      <c r="N616" s="180"/>
      <c r="O616" s="180"/>
      <c r="P616" s="180"/>
      <c r="Q616" s="180"/>
      <c r="R616" s="180"/>
    </row>
    <row r="617" spans="1:18">
      <c r="A617" s="180"/>
      <c r="B617" s="180"/>
      <c r="C617" s="180"/>
      <c r="D617" s="180"/>
      <c r="E617" s="180"/>
      <c r="F617" s="180"/>
      <c r="G617" s="180"/>
      <c r="H617" s="180"/>
      <c r="I617" s="180"/>
      <c r="J617" s="767"/>
      <c r="K617" s="314"/>
      <c r="L617" s="180"/>
      <c r="M617" s="180"/>
      <c r="N617" s="180"/>
      <c r="O617" s="180"/>
      <c r="P617" s="180"/>
      <c r="Q617" s="180"/>
      <c r="R617" s="180"/>
    </row>
    <row r="618" spans="1:18">
      <c r="A618" s="180"/>
      <c r="B618" s="180"/>
      <c r="C618" s="180"/>
      <c r="D618" s="180"/>
      <c r="E618" s="180"/>
      <c r="F618" s="180"/>
      <c r="G618" s="180"/>
      <c r="H618" s="180"/>
      <c r="I618" s="180"/>
      <c r="J618" s="767"/>
      <c r="K618" s="314"/>
      <c r="L618" s="180"/>
      <c r="M618" s="180"/>
      <c r="N618" s="180"/>
      <c r="O618" s="180"/>
      <c r="P618" s="180"/>
      <c r="Q618" s="180"/>
      <c r="R618" s="180"/>
    </row>
    <row r="619" spans="1:18">
      <c r="A619" s="180"/>
      <c r="B619" s="180"/>
      <c r="C619" s="180"/>
      <c r="D619" s="180"/>
      <c r="E619" s="180"/>
      <c r="F619" s="180"/>
      <c r="G619" s="180"/>
      <c r="H619" s="180"/>
      <c r="I619" s="180"/>
      <c r="J619" s="767"/>
      <c r="K619" s="314"/>
      <c r="L619" s="180"/>
      <c r="M619" s="180"/>
      <c r="N619" s="180"/>
      <c r="O619" s="180"/>
      <c r="P619" s="180"/>
      <c r="Q619" s="180"/>
      <c r="R619" s="180"/>
    </row>
    <row r="620" spans="1:18">
      <c r="A620" s="180"/>
      <c r="B620" s="180"/>
      <c r="C620" s="180"/>
      <c r="D620" s="180"/>
      <c r="E620" s="180"/>
      <c r="F620" s="180"/>
      <c r="G620" s="180"/>
      <c r="H620" s="180"/>
      <c r="I620" s="180"/>
      <c r="J620" s="767"/>
      <c r="K620" s="314"/>
      <c r="L620" s="180"/>
      <c r="M620" s="180"/>
      <c r="N620" s="180"/>
      <c r="O620" s="180"/>
      <c r="P620" s="180"/>
      <c r="Q620" s="180"/>
      <c r="R620" s="180"/>
    </row>
    <row r="621" spans="1:18">
      <c r="A621" s="180"/>
      <c r="B621" s="180"/>
      <c r="C621" s="180"/>
      <c r="D621" s="180"/>
      <c r="E621" s="180"/>
      <c r="F621" s="180"/>
      <c r="G621" s="180"/>
      <c r="H621" s="180"/>
      <c r="I621" s="180"/>
      <c r="J621" s="767"/>
      <c r="K621" s="314"/>
      <c r="L621" s="180"/>
      <c r="M621" s="180"/>
      <c r="N621" s="180"/>
      <c r="O621" s="180"/>
      <c r="P621" s="180"/>
      <c r="Q621" s="180"/>
      <c r="R621" s="180"/>
    </row>
    <row r="622" spans="1:18">
      <c r="A622" s="180"/>
      <c r="B622" s="180"/>
      <c r="C622" s="180"/>
      <c r="D622" s="180"/>
      <c r="E622" s="180"/>
      <c r="F622" s="180"/>
      <c r="G622" s="180"/>
      <c r="H622" s="180"/>
      <c r="I622" s="180"/>
      <c r="J622" s="767"/>
      <c r="K622" s="314"/>
      <c r="L622" s="180"/>
      <c r="M622" s="180"/>
      <c r="N622" s="180"/>
      <c r="O622" s="180"/>
      <c r="P622" s="180"/>
      <c r="Q622" s="180"/>
      <c r="R622" s="180"/>
    </row>
    <row r="623" spans="1:18">
      <c r="A623" s="180"/>
      <c r="B623" s="180"/>
      <c r="C623" s="180"/>
      <c r="D623" s="180"/>
      <c r="E623" s="180"/>
      <c r="F623" s="180"/>
      <c r="G623" s="180"/>
      <c r="H623" s="180"/>
      <c r="I623" s="180"/>
      <c r="J623" s="767"/>
      <c r="K623" s="314"/>
      <c r="L623" s="180"/>
      <c r="M623" s="180"/>
      <c r="N623" s="180"/>
      <c r="O623" s="180"/>
      <c r="P623" s="180"/>
      <c r="Q623" s="180"/>
      <c r="R623" s="180"/>
    </row>
    <row r="624" spans="1:18">
      <c r="A624" s="180"/>
      <c r="B624" s="180"/>
      <c r="C624" s="180"/>
      <c r="D624" s="180"/>
      <c r="E624" s="180"/>
      <c r="F624" s="180"/>
      <c r="G624" s="180"/>
      <c r="H624" s="180"/>
      <c r="I624" s="180"/>
      <c r="J624" s="767"/>
      <c r="K624" s="314"/>
      <c r="L624" s="180"/>
      <c r="M624" s="180"/>
      <c r="N624" s="180"/>
      <c r="O624" s="180"/>
      <c r="P624" s="180"/>
      <c r="Q624" s="180"/>
      <c r="R624" s="180"/>
    </row>
    <row r="625" spans="1:18">
      <c r="A625" s="180"/>
      <c r="B625" s="180"/>
      <c r="C625" s="180"/>
      <c r="D625" s="180"/>
      <c r="E625" s="180"/>
      <c r="F625" s="180"/>
      <c r="G625" s="180"/>
      <c r="H625" s="180"/>
      <c r="I625" s="180"/>
      <c r="J625" s="767"/>
      <c r="K625" s="314"/>
      <c r="L625" s="180"/>
      <c r="M625" s="180"/>
      <c r="N625" s="180"/>
      <c r="O625" s="180"/>
      <c r="P625" s="180"/>
      <c r="Q625" s="180"/>
      <c r="R625" s="180"/>
    </row>
    <row r="626" spans="1:18">
      <c r="A626" s="180"/>
      <c r="B626" s="180"/>
      <c r="C626" s="180"/>
      <c r="D626" s="180"/>
      <c r="E626" s="180"/>
      <c r="F626" s="180"/>
      <c r="G626" s="180"/>
      <c r="H626" s="180"/>
      <c r="I626" s="180"/>
      <c r="J626" s="767"/>
      <c r="K626" s="314"/>
      <c r="L626" s="180"/>
      <c r="M626" s="180"/>
      <c r="N626" s="180"/>
      <c r="O626" s="180"/>
      <c r="P626" s="180"/>
      <c r="Q626" s="180"/>
      <c r="R626" s="180"/>
    </row>
    <row r="627" spans="1:18">
      <c r="A627" s="180"/>
      <c r="B627" s="180"/>
      <c r="C627" s="180"/>
      <c r="D627" s="180"/>
      <c r="E627" s="180"/>
      <c r="F627" s="180"/>
      <c r="G627" s="180"/>
      <c r="H627" s="180"/>
      <c r="I627" s="180"/>
      <c r="J627" s="767"/>
      <c r="K627" s="314"/>
      <c r="L627" s="180"/>
      <c r="M627" s="180"/>
      <c r="N627" s="180"/>
      <c r="O627" s="180"/>
      <c r="P627" s="180"/>
      <c r="Q627" s="180"/>
      <c r="R627" s="180"/>
    </row>
    <row r="628" spans="1:18">
      <c r="A628" s="180"/>
      <c r="B628" s="180"/>
      <c r="C628" s="180"/>
      <c r="D628" s="180"/>
      <c r="E628" s="180"/>
      <c r="F628" s="180"/>
      <c r="G628" s="180"/>
      <c r="H628" s="180"/>
      <c r="I628" s="180"/>
      <c r="J628" s="767"/>
      <c r="K628" s="314"/>
      <c r="L628" s="180"/>
      <c r="M628" s="180"/>
      <c r="N628" s="180"/>
      <c r="O628" s="180"/>
      <c r="P628" s="180"/>
      <c r="Q628" s="180"/>
      <c r="R628" s="180"/>
    </row>
    <row r="629" spans="1:18">
      <c r="A629" s="180"/>
      <c r="B629" s="180"/>
      <c r="C629" s="180"/>
      <c r="D629" s="180"/>
      <c r="E629" s="180"/>
      <c r="F629" s="180"/>
      <c r="G629" s="180"/>
      <c r="H629" s="180"/>
      <c r="I629" s="180"/>
      <c r="J629" s="767"/>
      <c r="K629" s="314"/>
      <c r="L629" s="180"/>
      <c r="M629" s="180"/>
      <c r="N629" s="180"/>
      <c r="O629" s="180"/>
      <c r="P629" s="180"/>
      <c r="Q629" s="180"/>
      <c r="R629" s="180"/>
    </row>
    <row r="630" spans="1:18">
      <c r="A630" s="180"/>
      <c r="B630" s="180"/>
      <c r="C630" s="180"/>
      <c r="D630" s="180"/>
      <c r="E630" s="180"/>
      <c r="F630" s="180"/>
      <c r="G630" s="180"/>
      <c r="H630" s="180"/>
      <c r="I630" s="180"/>
      <c r="J630" s="767"/>
      <c r="K630" s="314"/>
      <c r="L630" s="180"/>
      <c r="M630" s="180"/>
      <c r="N630" s="180"/>
      <c r="O630" s="180"/>
      <c r="P630" s="180"/>
      <c r="Q630" s="180"/>
      <c r="R630" s="180"/>
    </row>
    <row r="631" spans="1:18">
      <c r="A631" s="180"/>
      <c r="B631" s="180"/>
      <c r="C631" s="180"/>
      <c r="D631" s="180"/>
      <c r="E631" s="180"/>
      <c r="F631" s="180"/>
      <c r="G631" s="180"/>
      <c r="H631" s="180"/>
      <c r="I631" s="180"/>
      <c r="J631" s="767"/>
      <c r="K631" s="314"/>
      <c r="L631" s="180"/>
      <c r="M631" s="180"/>
      <c r="N631" s="180"/>
      <c r="O631" s="180"/>
      <c r="P631" s="180"/>
      <c r="Q631" s="180"/>
      <c r="R631" s="180"/>
    </row>
    <row r="632" spans="1:18">
      <c r="A632" s="180"/>
      <c r="B632" s="180"/>
      <c r="C632" s="180"/>
      <c r="D632" s="180"/>
      <c r="E632" s="180"/>
      <c r="F632" s="180"/>
      <c r="G632" s="180"/>
      <c r="H632" s="180"/>
      <c r="I632" s="180"/>
      <c r="J632" s="767"/>
      <c r="K632" s="314"/>
      <c r="L632" s="180"/>
      <c r="M632" s="180"/>
      <c r="N632" s="180"/>
      <c r="O632" s="180"/>
      <c r="P632" s="180"/>
      <c r="Q632" s="180"/>
      <c r="R632" s="180"/>
    </row>
    <row r="633" spans="1:18">
      <c r="A633" s="180"/>
      <c r="B633" s="180"/>
      <c r="C633" s="180"/>
      <c r="D633" s="180"/>
      <c r="E633" s="180"/>
      <c r="F633" s="180"/>
      <c r="G633" s="180"/>
      <c r="H633" s="180"/>
      <c r="I633" s="180"/>
      <c r="J633" s="767"/>
      <c r="K633" s="314"/>
      <c r="L633" s="180"/>
      <c r="M633" s="180"/>
      <c r="N633" s="180"/>
      <c r="O633" s="180"/>
      <c r="P633" s="180"/>
      <c r="Q633" s="180"/>
      <c r="R633" s="180"/>
    </row>
    <row r="634" spans="1:18">
      <c r="A634" s="180"/>
      <c r="B634" s="180"/>
      <c r="C634" s="180"/>
      <c r="D634" s="180"/>
      <c r="E634" s="180"/>
      <c r="F634" s="180"/>
      <c r="G634" s="180"/>
      <c r="H634" s="180"/>
      <c r="I634" s="180"/>
      <c r="J634" s="767"/>
      <c r="K634" s="314"/>
      <c r="L634" s="180"/>
      <c r="M634" s="180"/>
      <c r="N634" s="180"/>
      <c r="O634" s="180"/>
      <c r="P634" s="180"/>
      <c r="Q634" s="180"/>
      <c r="R634" s="180"/>
    </row>
    <row r="635" spans="1:18">
      <c r="A635" s="180"/>
      <c r="B635" s="180"/>
      <c r="C635" s="180"/>
      <c r="D635" s="180"/>
      <c r="E635" s="180"/>
      <c r="F635" s="180"/>
      <c r="G635" s="180"/>
      <c r="H635" s="180"/>
      <c r="I635" s="180"/>
      <c r="J635" s="767"/>
      <c r="K635" s="314"/>
      <c r="L635" s="180"/>
      <c r="M635" s="180"/>
      <c r="N635" s="180"/>
      <c r="O635" s="180"/>
      <c r="P635" s="180"/>
      <c r="Q635" s="180"/>
      <c r="R635" s="180"/>
    </row>
    <row r="636" spans="1:18">
      <c r="A636" s="180"/>
      <c r="B636" s="180"/>
      <c r="C636" s="180"/>
      <c r="D636" s="180"/>
      <c r="E636" s="180"/>
      <c r="F636" s="180"/>
      <c r="G636" s="180"/>
      <c r="H636" s="180"/>
      <c r="I636" s="180"/>
      <c r="J636" s="767"/>
      <c r="K636" s="314"/>
      <c r="L636" s="180"/>
      <c r="M636" s="180"/>
      <c r="N636" s="180"/>
      <c r="O636" s="180"/>
      <c r="P636" s="180"/>
      <c r="Q636" s="180"/>
      <c r="R636" s="180"/>
    </row>
    <row r="637" spans="1:18">
      <c r="A637" s="180"/>
      <c r="B637" s="180"/>
      <c r="C637" s="180"/>
      <c r="D637" s="180"/>
      <c r="E637" s="180"/>
      <c r="F637" s="180"/>
      <c r="G637" s="180"/>
      <c r="H637" s="180"/>
      <c r="I637" s="180"/>
      <c r="J637" s="767"/>
      <c r="K637" s="314"/>
      <c r="L637" s="180"/>
      <c r="M637" s="180"/>
      <c r="N637" s="180"/>
      <c r="O637" s="180"/>
      <c r="P637" s="180"/>
      <c r="Q637" s="180"/>
      <c r="R637" s="180"/>
    </row>
    <row r="638" spans="1:18">
      <c r="A638" s="180"/>
      <c r="B638" s="180"/>
      <c r="C638" s="180"/>
      <c r="D638" s="180"/>
      <c r="E638" s="180"/>
      <c r="F638" s="180"/>
      <c r="G638" s="180"/>
      <c r="H638" s="180"/>
      <c r="I638" s="180"/>
      <c r="J638" s="767"/>
      <c r="K638" s="314"/>
      <c r="L638" s="180"/>
      <c r="M638" s="180"/>
      <c r="N638" s="180"/>
      <c r="O638" s="180"/>
      <c r="P638" s="180"/>
      <c r="Q638" s="180"/>
      <c r="R638" s="180"/>
    </row>
    <row r="639" spans="1:18">
      <c r="A639" s="180"/>
      <c r="B639" s="180"/>
      <c r="C639" s="180"/>
      <c r="D639" s="180"/>
      <c r="E639" s="180"/>
      <c r="F639" s="180"/>
      <c r="G639" s="180"/>
      <c r="H639" s="180"/>
      <c r="I639" s="180"/>
      <c r="J639" s="767"/>
      <c r="K639" s="314"/>
      <c r="L639" s="180"/>
      <c r="M639" s="180"/>
      <c r="N639" s="180"/>
      <c r="O639" s="180"/>
      <c r="P639" s="180"/>
      <c r="Q639" s="180"/>
      <c r="R639" s="180"/>
    </row>
    <row r="640" spans="1:18">
      <c r="A640" s="180"/>
      <c r="B640" s="180"/>
      <c r="C640" s="180"/>
      <c r="D640" s="180"/>
      <c r="E640" s="180"/>
      <c r="F640" s="180"/>
      <c r="G640" s="180"/>
      <c r="H640" s="180"/>
      <c r="I640" s="180"/>
      <c r="J640" s="767"/>
      <c r="K640" s="314"/>
      <c r="L640" s="180"/>
      <c r="M640" s="180"/>
      <c r="N640" s="180"/>
      <c r="O640" s="180"/>
      <c r="P640" s="180"/>
      <c r="Q640" s="180"/>
      <c r="R640" s="180"/>
    </row>
    <row r="641" spans="1:18">
      <c r="A641" s="180"/>
      <c r="B641" s="180"/>
      <c r="C641" s="180"/>
      <c r="D641" s="180"/>
      <c r="E641" s="180"/>
      <c r="F641" s="180"/>
      <c r="G641" s="180"/>
      <c r="H641" s="180"/>
      <c r="I641" s="180"/>
      <c r="J641" s="767"/>
      <c r="K641" s="314"/>
      <c r="L641" s="180"/>
      <c r="M641" s="180"/>
      <c r="N641" s="180"/>
      <c r="O641" s="180"/>
      <c r="P641" s="180"/>
      <c r="Q641" s="180"/>
      <c r="R641" s="180"/>
    </row>
    <row r="642" spans="1:18">
      <c r="A642" s="180"/>
      <c r="B642" s="180"/>
      <c r="C642" s="180"/>
      <c r="D642" s="180"/>
      <c r="E642" s="180"/>
      <c r="F642" s="180"/>
      <c r="G642" s="180"/>
      <c r="H642" s="180"/>
      <c r="I642" s="180"/>
      <c r="J642" s="767"/>
      <c r="K642" s="314"/>
      <c r="L642" s="180"/>
      <c r="M642" s="180"/>
      <c r="N642" s="180"/>
      <c r="O642" s="180"/>
      <c r="P642" s="180"/>
      <c r="Q642" s="180"/>
      <c r="R642" s="180"/>
    </row>
    <row r="643" spans="1:18">
      <c r="A643" s="180"/>
      <c r="B643" s="180"/>
      <c r="C643" s="180"/>
      <c r="D643" s="180"/>
      <c r="E643" s="180"/>
      <c r="F643" s="180"/>
      <c r="G643" s="180"/>
      <c r="H643" s="180"/>
      <c r="I643" s="180"/>
      <c r="J643" s="767"/>
      <c r="K643" s="314"/>
      <c r="L643" s="180"/>
      <c r="M643" s="180"/>
      <c r="N643" s="180"/>
      <c r="O643" s="180"/>
      <c r="P643" s="180"/>
      <c r="Q643" s="180"/>
      <c r="R643" s="180"/>
    </row>
    <row r="644" spans="1:18">
      <c r="A644" s="180"/>
      <c r="B644" s="180"/>
      <c r="C644" s="180"/>
      <c r="D644" s="180"/>
      <c r="E644" s="180"/>
      <c r="F644" s="180"/>
      <c r="G644" s="180"/>
      <c r="H644" s="180"/>
      <c r="I644" s="180"/>
      <c r="J644" s="767"/>
      <c r="K644" s="314"/>
      <c r="L644" s="180"/>
      <c r="M644" s="180"/>
      <c r="N644" s="180"/>
      <c r="O644" s="180"/>
      <c r="P644" s="180"/>
      <c r="Q644" s="180"/>
      <c r="R644" s="180"/>
    </row>
    <row r="645" spans="1:18">
      <c r="A645" s="180"/>
      <c r="B645" s="180"/>
      <c r="C645" s="180"/>
      <c r="D645" s="180"/>
      <c r="E645" s="180"/>
      <c r="F645" s="180"/>
      <c r="G645" s="180"/>
      <c r="H645" s="180"/>
      <c r="I645" s="180"/>
      <c r="J645" s="767"/>
      <c r="K645" s="314"/>
      <c r="L645" s="180"/>
      <c r="M645" s="180"/>
      <c r="N645" s="180"/>
      <c r="O645" s="180"/>
      <c r="P645" s="180"/>
      <c r="Q645" s="180"/>
      <c r="R645" s="180"/>
    </row>
    <row r="646" spans="1:18">
      <c r="A646" s="180"/>
      <c r="B646" s="180"/>
      <c r="C646" s="180"/>
      <c r="D646" s="180"/>
      <c r="E646" s="180"/>
      <c r="F646" s="180"/>
      <c r="G646" s="180"/>
      <c r="H646" s="180"/>
      <c r="I646" s="180"/>
      <c r="J646" s="767"/>
      <c r="K646" s="314"/>
      <c r="L646" s="180"/>
      <c r="M646" s="180"/>
      <c r="N646" s="180"/>
      <c r="O646" s="180"/>
      <c r="P646" s="180"/>
      <c r="Q646" s="180"/>
      <c r="R646" s="180"/>
    </row>
    <row r="647" spans="1:18">
      <c r="A647" s="180"/>
      <c r="B647" s="180"/>
      <c r="C647" s="180"/>
      <c r="D647" s="180"/>
      <c r="E647" s="180"/>
      <c r="F647" s="180"/>
      <c r="G647" s="180"/>
      <c r="H647" s="180"/>
      <c r="I647" s="180"/>
      <c r="J647" s="767"/>
      <c r="K647" s="314"/>
      <c r="L647" s="180"/>
      <c r="M647" s="180"/>
      <c r="N647" s="180"/>
      <c r="O647" s="180"/>
      <c r="P647" s="180"/>
      <c r="Q647" s="180"/>
      <c r="R647" s="180"/>
    </row>
    <row r="648" spans="1:18">
      <c r="A648" s="180"/>
      <c r="B648" s="180"/>
      <c r="C648" s="180"/>
      <c r="D648" s="180"/>
      <c r="E648" s="180"/>
      <c r="F648" s="180"/>
      <c r="G648" s="180"/>
      <c r="H648" s="180"/>
      <c r="I648" s="180"/>
      <c r="J648" s="767"/>
      <c r="K648" s="314"/>
      <c r="L648" s="180"/>
      <c r="M648" s="180"/>
      <c r="N648" s="180"/>
      <c r="O648" s="180"/>
      <c r="P648" s="180"/>
      <c r="Q648" s="180"/>
      <c r="R648" s="180"/>
    </row>
    <row r="649" spans="1:18">
      <c r="A649" s="180"/>
      <c r="B649" s="180"/>
      <c r="C649" s="180"/>
      <c r="D649" s="180"/>
      <c r="E649" s="180"/>
      <c r="F649" s="180"/>
      <c r="G649" s="180"/>
      <c r="H649" s="180"/>
      <c r="I649" s="180"/>
      <c r="J649" s="767"/>
      <c r="K649" s="314"/>
      <c r="L649" s="180"/>
      <c r="M649" s="180"/>
      <c r="N649" s="180"/>
      <c r="O649" s="180"/>
      <c r="P649" s="180"/>
      <c r="Q649" s="180"/>
      <c r="R649" s="180"/>
    </row>
    <row r="650" spans="1:18">
      <c r="A650" s="180"/>
      <c r="B650" s="180"/>
      <c r="C650" s="180"/>
      <c r="D650" s="180"/>
      <c r="E650" s="180"/>
      <c r="F650" s="180"/>
      <c r="G650" s="180"/>
      <c r="H650" s="180"/>
      <c r="I650" s="180"/>
      <c r="J650" s="767"/>
      <c r="K650" s="314"/>
      <c r="L650" s="180"/>
      <c r="M650" s="180"/>
      <c r="N650" s="180"/>
      <c r="O650" s="180"/>
      <c r="P650" s="180"/>
      <c r="Q650" s="180"/>
      <c r="R650" s="180"/>
    </row>
    <row r="651" spans="1:18">
      <c r="A651" s="180"/>
      <c r="B651" s="180"/>
      <c r="C651" s="180"/>
      <c r="D651" s="180"/>
      <c r="E651" s="180"/>
      <c r="F651" s="180"/>
      <c r="G651" s="180"/>
      <c r="H651" s="180"/>
      <c r="I651" s="180"/>
      <c r="J651" s="767"/>
      <c r="K651" s="314"/>
      <c r="L651" s="180"/>
      <c r="M651" s="180"/>
      <c r="N651" s="180"/>
      <c r="O651" s="180"/>
      <c r="P651" s="180"/>
      <c r="Q651" s="180"/>
      <c r="R651" s="180"/>
    </row>
    <row r="652" spans="1:18">
      <c r="A652" s="180"/>
      <c r="B652" s="180"/>
      <c r="C652" s="180"/>
      <c r="D652" s="180"/>
      <c r="E652" s="180"/>
      <c r="F652" s="180"/>
      <c r="G652" s="180"/>
      <c r="H652" s="180"/>
      <c r="I652" s="180"/>
      <c r="J652" s="767"/>
      <c r="K652" s="314"/>
      <c r="L652" s="180"/>
      <c r="M652" s="180"/>
      <c r="N652" s="180"/>
      <c r="O652" s="180"/>
      <c r="P652" s="180"/>
      <c r="Q652" s="180"/>
      <c r="R652" s="180"/>
    </row>
    <row r="653" spans="1:18">
      <c r="A653" s="180"/>
      <c r="B653" s="180"/>
      <c r="C653" s="180"/>
      <c r="D653" s="180"/>
      <c r="E653" s="180"/>
      <c r="F653" s="180"/>
      <c r="G653" s="180"/>
      <c r="H653" s="180"/>
      <c r="I653" s="180"/>
      <c r="J653" s="767"/>
      <c r="K653" s="314"/>
      <c r="L653" s="180"/>
      <c r="M653" s="180"/>
      <c r="N653" s="180"/>
      <c r="O653" s="180"/>
      <c r="P653" s="180"/>
      <c r="Q653" s="180"/>
      <c r="R653" s="180"/>
    </row>
    <row r="654" spans="1:18">
      <c r="A654" s="180"/>
      <c r="B654" s="180"/>
      <c r="C654" s="180"/>
      <c r="D654" s="180"/>
      <c r="E654" s="180"/>
      <c r="F654" s="180"/>
      <c r="G654" s="180"/>
      <c r="H654" s="180"/>
      <c r="I654" s="180"/>
      <c r="J654" s="767"/>
      <c r="K654" s="314"/>
      <c r="L654" s="180"/>
      <c r="M654" s="180"/>
      <c r="N654" s="180"/>
      <c r="O654" s="180"/>
      <c r="P654" s="180"/>
      <c r="Q654" s="180"/>
      <c r="R654" s="180"/>
    </row>
    <row r="655" spans="1:18">
      <c r="A655" s="180"/>
      <c r="B655" s="180"/>
      <c r="C655" s="180"/>
      <c r="D655" s="180"/>
      <c r="E655" s="180"/>
      <c r="F655" s="180"/>
      <c r="G655" s="180"/>
      <c r="H655" s="180"/>
      <c r="I655" s="180"/>
      <c r="J655" s="767"/>
      <c r="K655" s="314"/>
      <c r="L655" s="180"/>
      <c r="M655" s="180"/>
      <c r="N655" s="180"/>
      <c r="O655" s="180"/>
      <c r="P655" s="180"/>
      <c r="Q655" s="180"/>
      <c r="R655" s="180"/>
    </row>
    <row r="656" spans="1:18">
      <c r="A656" s="180"/>
      <c r="B656" s="180"/>
      <c r="C656" s="180"/>
      <c r="D656" s="180"/>
      <c r="E656" s="180"/>
      <c r="F656" s="180"/>
      <c r="G656" s="180"/>
      <c r="H656" s="180"/>
      <c r="I656" s="180"/>
      <c r="J656" s="767"/>
      <c r="K656" s="314"/>
      <c r="L656" s="180"/>
      <c r="M656" s="180"/>
      <c r="N656" s="180"/>
      <c r="O656" s="180"/>
      <c r="P656" s="180"/>
      <c r="Q656" s="180"/>
      <c r="R656" s="180"/>
    </row>
    <row r="657" spans="1:18">
      <c r="A657" s="180"/>
      <c r="B657" s="180"/>
      <c r="C657" s="180"/>
      <c r="D657" s="180"/>
      <c r="E657" s="180"/>
      <c r="F657" s="180"/>
      <c r="G657" s="180"/>
      <c r="H657" s="180"/>
      <c r="I657" s="180"/>
      <c r="J657" s="767"/>
      <c r="K657" s="314"/>
      <c r="L657" s="180"/>
      <c r="M657" s="180"/>
      <c r="N657" s="180"/>
      <c r="O657" s="180"/>
      <c r="P657" s="180"/>
      <c r="Q657" s="180"/>
      <c r="R657" s="180"/>
    </row>
    <row r="658" spans="1:18">
      <c r="A658" s="180"/>
      <c r="B658" s="180"/>
      <c r="C658" s="180"/>
      <c r="D658" s="180"/>
      <c r="E658" s="180"/>
      <c r="F658" s="180"/>
      <c r="G658" s="180"/>
      <c r="H658" s="180"/>
      <c r="I658" s="180"/>
      <c r="J658" s="767"/>
      <c r="K658" s="314"/>
      <c r="L658" s="180"/>
      <c r="M658" s="180"/>
      <c r="N658" s="180"/>
      <c r="O658" s="180"/>
      <c r="P658" s="180"/>
      <c r="Q658" s="180"/>
      <c r="R658" s="180"/>
    </row>
    <row r="659" spans="1:18">
      <c r="A659" s="180"/>
      <c r="B659" s="180"/>
      <c r="C659" s="180"/>
      <c r="D659" s="180"/>
      <c r="E659" s="180"/>
      <c r="F659" s="180"/>
      <c r="G659" s="180"/>
      <c r="H659" s="180"/>
      <c r="I659" s="180"/>
      <c r="J659" s="767"/>
      <c r="K659" s="314"/>
      <c r="L659" s="180"/>
      <c r="M659" s="180"/>
      <c r="N659" s="180"/>
      <c r="O659" s="180"/>
      <c r="P659" s="180"/>
      <c r="Q659" s="180"/>
      <c r="R659" s="180"/>
    </row>
    <row r="660" spans="1:18">
      <c r="A660" s="180"/>
      <c r="B660" s="180"/>
      <c r="C660" s="180"/>
      <c r="D660" s="180"/>
      <c r="E660" s="180"/>
      <c r="F660" s="180"/>
      <c r="G660" s="180"/>
      <c r="H660" s="180"/>
      <c r="I660" s="180"/>
      <c r="J660" s="767"/>
      <c r="K660" s="314"/>
      <c r="L660" s="180"/>
      <c r="M660" s="180"/>
      <c r="N660" s="180"/>
      <c r="O660" s="180"/>
      <c r="P660" s="180"/>
      <c r="Q660" s="180"/>
      <c r="R660" s="180"/>
    </row>
    <row r="661" spans="1:18">
      <c r="A661" s="180"/>
      <c r="B661" s="180"/>
      <c r="C661" s="180"/>
      <c r="D661" s="180"/>
      <c r="E661" s="180"/>
      <c r="F661" s="180"/>
      <c r="G661" s="180"/>
      <c r="H661" s="180"/>
      <c r="I661" s="180"/>
      <c r="J661" s="767"/>
      <c r="K661" s="314"/>
      <c r="L661" s="180"/>
      <c r="M661" s="180"/>
      <c r="N661" s="180"/>
      <c r="O661" s="180"/>
      <c r="P661" s="180"/>
      <c r="Q661" s="180"/>
      <c r="R661" s="180"/>
    </row>
    <row r="662" spans="1:18">
      <c r="A662" s="180"/>
      <c r="B662" s="180"/>
      <c r="C662" s="180"/>
      <c r="D662" s="180"/>
      <c r="E662" s="180"/>
      <c r="F662" s="180"/>
      <c r="G662" s="180"/>
      <c r="H662" s="180"/>
      <c r="I662" s="180"/>
      <c r="J662" s="767"/>
      <c r="K662" s="314"/>
      <c r="L662" s="180"/>
      <c r="M662" s="180"/>
      <c r="N662" s="180"/>
      <c r="O662" s="180"/>
      <c r="P662" s="180"/>
      <c r="Q662" s="180"/>
      <c r="R662" s="180"/>
    </row>
    <row r="663" spans="1:18">
      <c r="A663" s="180"/>
      <c r="B663" s="180"/>
      <c r="C663" s="180"/>
      <c r="D663" s="180"/>
      <c r="E663" s="180"/>
      <c r="F663" s="180"/>
      <c r="G663" s="180"/>
      <c r="H663" s="180"/>
      <c r="I663" s="180"/>
      <c r="J663" s="767"/>
      <c r="K663" s="314"/>
      <c r="L663" s="180"/>
      <c r="M663" s="180"/>
      <c r="N663" s="180"/>
      <c r="O663" s="180"/>
      <c r="P663" s="180"/>
      <c r="Q663" s="180"/>
      <c r="R663" s="180"/>
    </row>
    <row r="664" spans="1:18">
      <c r="A664" s="180"/>
      <c r="B664" s="180"/>
      <c r="C664" s="180"/>
      <c r="D664" s="180"/>
      <c r="E664" s="180"/>
      <c r="F664" s="180"/>
      <c r="G664" s="180"/>
      <c r="H664" s="180"/>
      <c r="I664" s="180"/>
      <c r="J664" s="767"/>
      <c r="K664" s="314"/>
      <c r="L664" s="180"/>
      <c r="M664" s="180"/>
      <c r="N664" s="180"/>
      <c r="O664" s="180"/>
      <c r="P664" s="180"/>
      <c r="Q664" s="180"/>
      <c r="R664" s="180"/>
    </row>
    <row r="665" spans="1:18">
      <c r="A665" s="180"/>
      <c r="B665" s="180"/>
      <c r="C665" s="180"/>
      <c r="D665" s="180"/>
      <c r="E665" s="180"/>
      <c r="F665" s="180"/>
      <c r="G665" s="180"/>
      <c r="H665" s="180"/>
      <c r="I665" s="180"/>
      <c r="J665" s="767"/>
      <c r="K665" s="314"/>
      <c r="L665" s="180"/>
      <c r="M665" s="180"/>
      <c r="N665" s="180"/>
      <c r="O665" s="180"/>
      <c r="P665" s="180"/>
      <c r="Q665" s="180"/>
      <c r="R665" s="180"/>
    </row>
    <row r="666" spans="1:18">
      <c r="A666" s="180"/>
      <c r="B666" s="180"/>
      <c r="C666" s="180"/>
      <c r="D666" s="180"/>
      <c r="E666" s="180"/>
      <c r="F666" s="180"/>
      <c r="G666" s="180"/>
      <c r="H666" s="180"/>
      <c r="I666" s="180"/>
      <c r="J666" s="767"/>
      <c r="K666" s="314"/>
      <c r="L666" s="180"/>
      <c r="M666" s="180"/>
      <c r="N666" s="180"/>
      <c r="O666" s="180"/>
      <c r="P666" s="180"/>
      <c r="Q666" s="180"/>
      <c r="R666" s="180"/>
    </row>
    <row r="667" spans="1:18">
      <c r="A667" s="180"/>
      <c r="B667" s="180"/>
      <c r="C667" s="180"/>
      <c r="D667" s="180"/>
      <c r="E667" s="180"/>
      <c r="F667" s="180"/>
      <c r="G667" s="180"/>
      <c r="H667" s="180"/>
      <c r="I667" s="180"/>
      <c r="J667" s="767"/>
      <c r="K667" s="314"/>
      <c r="L667" s="180"/>
      <c r="M667" s="180"/>
      <c r="N667" s="180"/>
      <c r="O667" s="180"/>
      <c r="P667" s="180"/>
      <c r="Q667" s="180"/>
      <c r="R667" s="180"/>
    </row>
    <row r="668" spans="1:18">
      <c r="A668" s="180"/>
      <c r="B668" s="180"/>
      <c r="C668" s="180"/>
      <c r="D668" s="180"/>
      <c r="E668" s="180"/>
      <c r="F668" s="180"/>
      <c r="G668" s="180"/>
      <c r="H668" s="180"/>
      <c r="I668" s="180"/>
      <c r="J668" s="767"/>
      <c r="K668" s="314"/>
      <c r="L668" s="180"/>
      <c r="M668" s="180"/>
      <c r="N668" s="180"/>
      <c r="O668" s="180"/>
      <c r="P668" s="180"/>
      <c r="Q668" s="180"/>
      <c r="R668" s="180"/>
    </row>
    <row r="669" spans="1:18">
      <c r="A669" s="180"/>
      <c r="B669" s="180"/>
      <c r="C669" s="180"/>
      <c r="D669" s="180"/>
      <c r="E669" s="180"/>
      <c r="F669" s="180"/>
      <c r="G669" s="180"/>
      <c r="H669" s="180"/>
      <c r="I669" s="180"/>
      <c r="J669" s="767"/>
      <c r="K669" s="314"/>
      <c r="L669" s="180"/>
      <c r="M669" s="180"/>
      <c r="N669" s="180"/>
      <c r="O669" s="180"/>
      <c r="P669" s="180"/>
      <c r="Q669" s="180"/>
      <c r="R669" s="180"/>
    </row>
    <row r="670" spans="1:18">
      <c r="A670" s="180"/>
      <c r="B670" s="180"/>
      <c r="C670" s="180"/>
      <c r="D670" s="180"/>
      <c r="E670" s="180"/>
      <c r="F670" s="180"/>
      <c r="G670" s="180"/>
      <c r="H670" s="180"/>
      <c r="I670" s="180"/>
      <c r="J670" s="767"/>
      <c r="K670" s="314"/>
      <c r="L670" s="180"/>
      <c r="M670" s="180"/>
      <c r="N670" s="180"/>
      <c r="O670" s="180"/>
      <c r="P670" s="180"/>
      <c r="Q670" s="180"/>
      <c r="R670" s="180"/>
    </row>
    <row r="671" spans="1:18">
      <c r="A671" s="180"/>
      <c r="B671" s="180"/>
      <c r="C671" s="180"/>
      <c r="D671" s="180"/>
      <c r="E671" s="180"/>
      <c r="F671" s="180"/>
      <c r="G671" s="180"/>
      <c r="H671" s="180"/>
      <c r="I671" s="180"/>
      <c r="J671" s="767"/>
      <c r="K671" s="314"/>
      <c r="L671" s="180"/>
      <c r="M671" s="180"/>
      <c r="N671" s="180"/>
      <c r="O671" s="180"/>
      <c r="P671" s="180"/>
      <c r="Q671" s="180"/>
      <c r="R671" s="180"/>
    </row>
    <row r="672" spans="1:18">
      <c r="A672" s="180"/>
      <c r="B672" s="180"/>
      <c r="C672" s="180"/>
      <c r="D672" s="180"/>
      <c r="E672" s="180"/>
      <c r="F672" s="180"/>
      <c r="G672" s="180"/>
      <c r="H672" s="180"/>
      <c r="I672" s="180"/>
      <c r="J672" s="767"/>
      <c r="K672" s="314"/>
      <c r="L672" s="180"/>
      <c r="M672" s="180"/>
      <c r="N672" s="180"/>
      <c r="O672" s="180"/>
      <c r="P672" s="180"/>
      <c r="Q672" s="180"/>
      <c r="R672" s="180"/>
    </row>
    <row r="673" spans="1:18">
      <c r="A673" s="180"/>
      <c r="B673" s="180"/>
      <c r="C673" s="180"/>
      <c r="D673" s="180"/>
      <c r="E673" s="180"/>
      <c r="F673" s="180"/>
      <c r="G673" s="180"/>
      <c r="H673" s="180"/>
      <c r="I673" s="180"/>
      <c r="J673" s="767"/>
      <c r="K673" s="314"/>
      <c r="L673" s="180"/>
      <c r="M673" s="180"/>
      <c r="N673" s="180"/>
      <c r="O673" s="180"/>
      <c r="P673" s="180"/>
      <c r="Q673" s="180"/>
      <c r="R673" s="180"/>
    </row>
    <row r="674" spans="1:18">
      <c r="A674" s="180"/>
      <c r="B674" s="180"/>
      <c r="C674" s="180"/>
      <c r="D674" s="180"/>
      <c r="E674" s="180"/>
      <c r="F674" s="180"/>
      <c r="G674" s="180"/>
      <c r="H674" s="180"/>
      <c r="I674" s="180"/>
      <c r="J674" s="767"/>
      <c r="K674" s="314"/>
      <c r="L674" s="180"/>
      <c r="M674" s="180"/>
      <c r="N674" s="180"/>
      <c r="O674" s="180"/>
      <c r="P674" s="180"/>
      <c r="Q674" s="180"/>
      <c r="R674" s="180"/>
    </row>
    <row r="675" spans="1:18">
      <c r="A675" s="180"/>
      <c r="B675" s="180"/>
      <c r="C675" s="180"/>
      <c r="D675" s="180"/>
      <c r="E675" s="180"/>
      <c r="F675" s="180"/>
      <c r="G675" s="180"/>
      <c r="H675" s="180"/>
      <c r="I675" s="180"/>
      <c r="J675" s="767"/>
      <c r="K675" s="314"/>
      <c r="L675" s="180"/>
      <c r="M675" s="180"/>
      <c r="N675" s="180"/>
      <c r="O675" s="180"/>
      <c r="P675" s="180"/>
      <c r="Q675" s="180"/>
      <c r="R675" s="180"/>
    </row>
    <row r="676" spans="1:18">
      <c r="A676" s="180"/>
      <c r="B676" s="180"/>
      <c r="C676" s="180"/>
      <c r="D676" s="180"/>
      <c r="E676" s="180"/>
      <c r="F676" s="180"/>
      <c r="G676" s="180"/>
      <c r="H676" s="180"/>
      <c r="I676" s="180"/>
      <c r="J676" s="767"/>
      <c r="K676" s="314"/>
      <c r="L676" s="180"/>
      <c r="M676" s="180"/>
      <c r="N676" s="180"/>
      <c r="O676" s="180"/>
      <c r="P676" s="180"/>
      <c r="Q676" s="180"/>
      <c r="R676" s="180"/>
    </row>
    <row r="677" spans="1:18">
      <c r="A677" s="180"/>
      <c r="B677" s="180"/>
      <c r="C677" s="180"/>
      <c r="D677" s="180"/>
      <c r="E677" s="180"/>
      <c r="F677" s="180"/>
      <c r="G677" s="180"/>
      <c r="H677" s="180"/>
      <c r="I677" s="180"/>
      <c r="J677" s="767"/>
      <c r="K677" s="314"/>
      <c r="L677" s="180"/>
      <c r="M677" s="180"/>
      <c r="N677" s="180"/>
      <c r="O677" s="180"/>
      <c r="P677" s="180"/>
      <c r="Q677" s="180"/>
      <c r="R677" s="180"/>
    </row>
    <row r="678" spans="1:18">
      <c r="A678" s="180"/>
      <c r="B678" s="180"/>
      <c r="C678" s="180"/>
      <c r="D678" s="180"/>
      <c r="E678" s="180"/>
      <c r="F678" s="180"/>
      <c r="G678" s="180"/>
      <c r="H678" s="180"/>
      <c r="I678" s="180"/>
      <c r="J678" s="767"/>
      <c r="K678" s="314"/>
      <c r="L678" s="180"/>
      <c r="M678" s="180"/>
      <c r="N678" s="180"/>
      <c r="O678" s="180"/>
      <c r="P678" s="180"/>
      <c r="Q678" s="180"/>
      <c r="R678" s="180"/>
    </row>
    <row r="679" spans="1:18">
      <c r="A679" s="180"/>
      <c r="B679" s="180"/>
      <c r="C679" s="180"/>
      <c r="D679" s="180"/>
      <c r="E679" s="180"/>
      <c r="F679" s="180"/>
      <c r="G679" s="180"/>
      <c r="H679" s="180"/>
      <c r="I679" s="180"/>
      <c r="J679" s="767"/>
      <c r="K679" s="314"/>
      <c r="L679" s="180"/>
      <c r="M679" s="180"/>
      <c r="N679" s="180"/>
      <c r="O679" s="180"/>
      <c r="P679" s="180"/>
      <c r="Q679" s="180"/>
      <c r="R679" s="180"/>
    </row>
    <row r="680" spans="1:18">
      <c r="A680" s="180"/>
      <c r="B680" s="180"/>
      <c r="C680" s="180"/>
      <c r="D680" s="180"/>
      <c r="E680" s="180"/>
      <c r="F680" s="180"/>
      <c r="G680" s="180"/>
      <c r="H680" s="180"/>
      <c r="I680" s="180"/>
      <c r="J680" s="767"/>
      <c r="K680" s="314"/>
      <c r="L680" s="180"/>
      <c r="M680" s="180"/>
      <c r="N680" s="180"/>
      <c r="O680" s="180"/>
      <c r="P680" s="180"/>
      <c r="Q680" s="180"/>
      <c r="R680" s="180"/>
    </row>
    <row r="681" spans="1:18">
      <c r="A681" s="180"/>
      <c r="B681" s="180"/>
      <c r="C681" s="180"/>
      <c r="D681" s="180"/>
      <c r="E681" s="180"/>
      <c r="F681" s="180"/>
      <c r="G681" s="180"/>
      <c r="H681" s="180"/>
      <c r="I681" s="180"/>
      <c r="J681" s="767"/>
      <c r="K681" s="314"/>
      <c r="L681" s="180"/>
      <c r="M681" s="180"/>
      <c r="N681" s="180"/>
      <c r="O681" s="180"/>
      <c r="P681" s="180"/>
      <c r="Q681" s="180"/>
      <c r="R681" s="180"/>
    </row>
    <row r="682" spans="1:18">
      <c r="A682" s="180"/>
      <c r="B682" s="180"/>
      <c r="C682" s="180"/>
      <c r="D682" s="180"/>
      <c r="E682" s="180"/>
      <c r="F682" s="180"/>
      <c r="G682" s="180"/>
      <c r="H682" s="180"/>
      <c r="I682" s="180"/>
      <c r="J682" s="767"/>
      <c r="K682" s="314"/>
      <c r="L682" s="180"/>
      <c r="M682" s="180"/>
      <c r="N682" s="180"/>
      <c r="O682" s="180"/>
      <c r="P682" s="180"/>
      <c r="Q682" s="180"/>
      <c r="R682" s="180"/>
    </row>
    <row r="683" spans="1:18">
      <c r="A683" s="180"/>
      <c r="B683" s="180"/>
      <c r="C683" s="180"/>
      <c r="D683" s="180"/>
      <c r="E683" s="180"/>
      <c r="F683" s="180"/>
      <c r="G683" s="180"/>
      <c r="H683" s="180"/>
      <c r="I683" s="180"/>
      <c r="J683" s="767"/>
      <c r="K683" s="314"/>
      <c r="L683" s="180"/>
      <c r="M683" s="180"/>
      <c r="N683" s="180"/>
      <c r="O683" s="180"/>
      <c r="P683" s="180"/>
      <c r="Q683" s="180"/>
      <c r="R683" s="180"/>
    </row>
    <row r="684" spans="1:18">
      <c r="A684" s="180"/>
      <c r="B684" s="180"/>
      <c r="C684" s="180"/>
      <c r="D684" s="180"/>
      <c r="E684" s="180"/>
      <c r="F684" s="180"/>
      <c r="G684" s="180"/>
      <c r="H684" s="180"/>
      <c r="I684" s="180"/>
      <c r="J684" s="767"/>
      <c r="K684" s="314"/>
      <c r="L684" s="180"/>
      <c r="M684" s="180"/>
      <c r="N684" s="180"/>
      <c r="O684" s="180"/>
      <c r="P684" s="180"/>
      <c r="Q684" s="180"/>
      <c r="R684" s="180"/>
    </row>
    <row r="685" spans="1:18">
      <c r="A685" s="180"/>
      <c r="B685" s="180"/>
      <c r="C685" s="180"/>
      <c r="D685" s="180"/>
      <c r="E685" s="180"/>
      <c r="F685" s="180"/>
      <c r="G685" s="180"/>
      <c r="H685" s="180"/>
      <c r="I685" s="180"/>
      <c r="J685" s="767"/>
      <c r="K685" s="314"/>
      <c r="L685" s="180"/>
      <c r="M685" s="180"/>
      <c r="N685" s="180"/>
      <c r="O685" s="180"/>
      <c r="P685" s="180"/>
      <c r="Q685" s="180"/>
      <c r="R685" s="180"/>
    </row>
    <row r="686" spans="1:18">
      <c r="A686" s="180"/>
      <c r="B686" s="180"/>
      <c r="C686" s="180"/>
      <c r="D686" s="180"/>
      <c r="E686" s="180"/>
      <c r="F686" s="180"/>
      <c r="G686" s="180"/>
      <c r="H686" s="180"/>
      <c r="I686" s="180"/>
      <c r="J686" s="767"/>
      <c r="K686" s="314"/>
      <c r="L686" s="180"/>
      <c r="M686" s="180"/>
      <c r="N686" s="180"/>
      <c r="O686" s="180"/>
      <c r="P686" s="180"/>
      <c r="Q686" s="180"/>
      <c r="R686" s="180"/>
    </row>
    <row r="687" spans="1:18">
      <c r="A687" s="180"/>
      <c r="B687" s="180"/>
      <c r="C687" s="180"/>
      <c r="D687" s="180"/>
      <c r="E687" s="180"/>
      <c r="F687" s="180"/>
      <c r="G687" s="180"/>
      <c r="H687" s="180"/>
      <c r="I687" s="180"/>
      <c r="J687" s="767"/>
      <c r="K687" s="314"/>
      <c r="L687" s="180"/>
      <c r="M687" s="180"/>
      <c r="N687" s="180"/>
      <c r="O687" s="180"/>
      <c r="P687" s="180"/>
      <c r="Q687" s="180"/>
      <c r="R687" s="180"/>
    </row>
    <row r="688" spans="1:18">
      <c r="A688" s="180"/>
      <c r="B688" s="180"/>
      <c r="C688" s="180"/>
      <c r="D688" s="180"/>
      <c r="E688" s="180"/>
      <c r="F688" s="180"/>
      <c r="G688" s="180"/>
      <c r="H688" s="180"/>
      <c r="I688" s="180"/>
      <c r="J688" s="767"/>
      <c r="K688" s="314"/>
      <c r="L688" s="180"/>
      <c r="M688" s="180"/>
      <c r="N688" s="180"/>
      <c r="O688" s="180"/>
      <c r="P688" s="180"/>
      <c r="Q688" s="180"/>
      <c r="R688" s="180"/>
    </row>
    <row r="689" spans="1:18">
      <c r="A689" s="180"/>
      <c r="B689" s="180"/>
      <c r="C689" s="180"/>
      <c r="D689" s="180"/>
      <c r="E689" s="180"/>
      <c r="F689" s="180"/>
      <c r="G689" s="180"/>
      <c r="H689" s="180"/>
      <c r="I689" s="180"/>
      <c r="J689" s="767"/>
      <c r="K689" s="314"/>
      <c r="L689" s="180"/>
      <c r="M689" s="180"/>
      <c r="N689" s="180"/>
      <c r="O689" s="180"/>
      <c r="P689" s="180"/>
      <c r="Q689" s="180"/>
      <c r="R689" s="180"/>
    </row>
    <row r="690" spans="1:18">
      <c r="A690" s="180"/>
      <c r="B690" s="180"/>
      <c r="C690" s="180"/>
      <c r="D690" s="180"/>
      <c r="E690" s="180"/>
      <c r="F690" s="180"/>
      <c r="G690" s="180"/>
      <c r="H690" s="180"/>
      <c r="I690" s="180"/>
      <c r="J690" s="767"/>
      <c r="K690" s="314"/>
      <c r="L690" s="180"/>
      <c r="M690" s="180"/>
      <c r="N690" s="180"/>
      <c r="O690" s="180"/>
      <c r="P690" s="180"/>
      <c r="Q690" s="180"/>
      <c r="R690" s="180"/>
    </row>
    <row r="691" spans="1:18">
      <c r="A691" s="180"/>
      <c r="B691" s="180"/>
      <c r="C691" s="180"/>
      <c r="D691" s="180"/>
      <c r="E691" s="180"/>
      <c r="F691" s="180"/>
      <c r="G691" s="180"/>
      <c r="H691" s="180"/>
      <c r="I691" s="180"/>
      <c r="J691" s="767"/>
      <c r="K691" s="314"/>
      <c r="L691" s="180"/>
      <c r="M691" s="180"/>
      <c r="N691" s="180"/>
      <c r="O691" s="180"/>
      <c r="P691" s="180"/>
      <c r="Q691" s="180"/>
      <c r="R691" s="180"/>
    </row>
    <row r="692" spans="1:18">
      <c r="A692" s="180"/>
      <c r="B692" s="180"/>
      <c r="C692" s="180"/>
      <c r="D692" s="180"/>
      <c r="E692" s="180"/>
      <c r="F692" s="180"/>
      <c r="G692" s="180"/>
      <c r="H692" s="180"/>
      <c r="I692" s="180"/>
      <c r="J692" s="767"/>
      <c r="K692" s="314"/>
      <c r="L692" s="180"/>
      <c r="M692" s="180"/>
      <c r="N692" s="180"/>
      <c r="O692" s="180"/>
      <c r="P692" s="180"/>
      <c r="Q692" s="180"/>
      <c r="R692" s="180"/>
    </row>
    <row r="693" spans="1:18">
      <c r="A693" s="180"/>
      <c r="B693" s="180"/>
      <c r="C693" s="180"/>
      <c r="D693" s="180"/>
      <c r="E693" s="180"/>
      <c r="F693" s="180"/>
      <c r="G693" s="180"/>
      <c r="H693" s="180"/>
      <c r="I693" s="180"/>
      <c r="J693" s="767"/>
      <c r="K693" s="314"/>
      <c r="L693" s="180"/>
      <c r="M693" s="180"/>
      <c r="N693" s="180"/>
      <c r="O693" s="180"/>
      <c r="P693" s="180"/>
      <c r="Q693" s="180"/>
      <c r="R693" s="180"/>
    </row>
    <row r="694" spans="1:18">
      <c r="A694" s="180"/>
      <c r="B694" s="180"/>
      <c r="C694" s="180"/>
      <c r="D694" s="180"/>
      <c r="E694" s="180"/>
      <c r="F694" s="180"/>
      <c r="G694" s="180"/>
      <c r="H694" s="180"/>
      <c r="I694" s="180"/>
      <c r="J694" s="767"/>
      <c r="K694" s="314"/>
      <c r="L694" s="180"/>
      <c r="M694" s="180"/>
      <c r="N694" s="180"/>
      <c r="O694" s="180"/>
      <c r="P694" s="180"/>
      <c r="Q694" s="180"/>
      <c r="R694" s="180"/>
    </row>
    <row r="695" spans="1:18">
      <c r="A695" s="180"/>
      <c r="B695" s="180"/>
      <c r="C695" s="180"/>
      <c r="D695" s="180"/>
      <c r="E695" s="180"/>
      <c r="F695" s="180"/>
      <c r="G695" s="180"/>
      <c r="H695" s="180"/>
      <c r="I695" s="180"/>
      <c r="J695" s="767"/>
      <c r="K695" s="314"/>
      <c r="L695" s="180"/>
      <c r="M695" s="180"/>
      <c r="N695" s="180"/>
      <c r="O695" s="180"/>
      <c r="P695" s="180"/>
      <c r="Q695" s="180"/>
      <c r="R695" s="180"/>
    </row>
    <row r="696" spans="1:18">
      <c r="A696" s="180"/>
      <c r="B696" s="180"/>
      <c r="C696" s="180"/>
      <c r="D696" s="180"/>
      <c r="E696" s="180"/>
      <c r="F696" s="180"/>
      <c r="G696" s="180"/>
      <c r="H696" s="180"/>
      <c r="I696" s="180"/>
      <c r="J696" s="767"/>
      <c r="K696" s="314"/>
      <c r="L696" s="180"/>
      <c r="M696" s="180"/>
      <c r="N696" s="180"/>
      <c r="O696" s="180"/>
      <c r="P696" s="180"/>
      <c r="Q696" s="180"/>
      <c r="R696" s="180"/>
    </row>
    <row r="697" spans="1:18">
      <c r="A697" s="180"/>
      <c r="B697" s="180"/>
      <c r="C697" s="180"/>
      <c r="D697" s="180"/>
      <c r="E697" s="180"/>
      <c r="F697" s="180"/>
      <c r="G697" s="180"/>
      <c r="H697" s="180"/>
      <c r="I697" s="180"/>
      <c r="J697" s="767"/>
      <c r="K697" s="314"/>
      <c r="L697" s="180"/>
      <c r="M697" s="180"/>
      <c r="N697" s="180"/>
      <c r="O697" s="180"/>
      <c r="P697" s="180"/>
      <c r="Q697" s="180"/>
      <c r="R697" s="180"/>
    </row>
    <row r="698" spans="1:18">
      <c r="A698" s="180"/>
      <c r="B698" s="180"/>
      <c r="C698" s="180"/>
      <c r="D698" s="180"/>
      <c r="E698" s="180"/>
      <c r="F698" s="180"/>
      <c r="G698" s="180"/>
      <c r="H698" s="180"/>
      <c r="I698" s="180"/>
      <c r="J698" s="767"/>
      <c r="K698" s="314"/>
      <c r="L698" s="180"/>
      <c r="M698" s="180"/>
      <c r="N698" s="180"/>
      <c r="O698" s="180"/>
      <c r="P698" s="180"/>
      <c r="Q698" s="180"/>
      <c r="R698" s="180"/>
    </row>
    <row r="699" spans="1:18">
      <c r="A699" s="180"/>
      <c r="B699" s="180"/>
      <c r="C699" s="180"/>
      <c r="D699" s="180"/>
      <c r="E699" s="180"/>
      <c r="F699" s="180"/>
      <c r="G699" s="180"/>
      <c r="H699" s="180"/>
      <c r="I699" s="180"/>
      <c r="J699" s="767"/>
      <c r="K699" s="314"/>
      <c r="L699" s="180"/>
      <c r="M699" s="180"/>
      <c r="N699" s="180"/>
      <c r="O699" s="180"/>
      <c r="P699" s="180"/>
      <c r="Q699" s="180"/>
      <c r="R699" s="180"/>
    </row>
    <row r="700" spans="1:18">
      <c r="A700" s="180"/>
      <c r="B700" s="180"/>
      <c r="C700" s="180"/>
      <c r="D700" s="180"/>
      <c r="E700" s="180"/>
      <c r="F700" s="180"/>
      <c r="G700" s="180"/>
      <c r="H700" s="180"/>
      <c r="I700" s="180"/>
      <c r="J700" s="767"/>
      <c r="K700" s="314"/>
      <c r="L700" s="180"/>
      <c r="M700" s="180"/>
      <c r="N700" s="180"/>
      <c r="O700" s="180"/>
      <c r="P700" s="180"/>
      <c r="Q700" s="180"/>
      <c r="R700" s="180"/>
    </row>
    <row r="701" spans="1:18">
      <c r="A701" s="180"/>
      <c r="B701" s="180"/>
      <c r="C701" s="180"/>
      <c r="D701" s="180"/>
      <c r="E701" s="180"/>
      <c r="F701" s="180"/>
      <c r="G701" s="180"/>
      <c r="H701" s="180"/>
      <c r="I701" s="180"/>
      <c r="J701" s="767"/>
      <c r="K701" s="314"/>
      <c r="L701" s="180"/>
      <c r="M701" s="180"/>
      <c r="N701" s="180"/>
      <c r="O701" s="180"/>
      <c r="P701" s="180"/>
      <c r="Q701" s="180"/>
      <c r="R701" s="180"/>
    </row>
    <row r="702" spans="1:18">
      <c r="A702" s="180"/>
      <c r="B702" s="180"/>
      <c r="C702" s="180"/>
      <c r="D702" s="180"/>
      <c r="E702" s="180"/>
      <c r="F702" s="180"/>
      <c r="G702" s="180"/>
      <c r="H702" s="180"/>
      <c r="I702" s="180"/>
      <c r="J702" s="767"/>
      <c r="K702" s="314"/>
      <c r="L702" s="180"/>
      <c r="M702" s="180"/>
      <c r="N702" s="180"/>
      <c r="O702" s="180"/>
      <c r="P702" s="180"/>
      <c r="Q702" s="180"/>
      <c r="R702" s="180"/>
    </row>
    <row r="703" spans="1:18">
      <c r="A703" s="180"/>
      <c r="B703" s="180"/>
      <c r="C703" s="180"/>
      <c r="D703" s="180"/>
      <c r="E703" s="180"/>
      <c r="F703" s="180"/>
      <c r="G703" s="180"/>
      <c r="H703" s="180"/>
      <c r="I703" s="180"/>
      <c r="J703" s="767"/>
      <c r="K703" s="314"/>
      <c r="L703" s="180"/>
      <c r="M703" s="180"/>
      <c r="N703" s="180"/>
      <c r="O703" s="180"/>
      <c r="P703" s="180"/>
      <c r="Q703" s="180"/>
      <c r="R703" s="180"/>
    </row>
    <row r="704" spans="1:18">
      <c r="A704" s="180"/>
      <c r="B704" s="180"/>
      <c r="C704" s="180"/>
      <c r="D704" s="180"/>
      <c r="E704" s="180"/>
      <c r="F704" s="180"/>
      <c r="G704" s="180"/>
      <c r="H704" s="180"/>
      <c r="I704" s="180"/>
      <c r="J704" s="767"/>
      <c r="K704" s="314"/>
      <c r="L704" s="180"/>
      <c r="M704" s="180"/>
      <c r="N704" s="180"/>
      <c r="O704" s="180"/>
      <c r="P704" s="180"/>
      <c r="Q704" s="180"/>
      <c r="R704" s="180"/>
    </row>
    <row r="705" spans="1:18">
      <c r="A705" s="180"/>
      <c r="B705" s="180"/>
      <c r="C705" s="180"/>
      <c r="D705" s="180"/>
      <c r="E705" s="180"/>
      <c r="F705" s="180"/>
      <c r="G705" s="180"/>
      <c r="H705" s="180"/>
      <c r="I705" s="180"/>
      <c r="J705" s="767"/>
      <c r="K705" s="314"/>
      <c r="L705" s="180"/>
      <c r="M705" s="180"/>
      <c r="N705" s="180"/>
      <c r="O705" s="180"/>
      <c r="P705" s="180"/>
      <c r="Q705" s="180"/>
      <c r="R705" s="180"/>
    </row>
    <row r="706" spans="1:18">
      <c r="A706" s="180"/>
      <c r="B706" s="180"/>
      <c r="C706" s="180"/>
      <c r="D706" s="180"/>
      <c r="E706" s="180"/>
      <c r="F706" s="180"/>
      <c r="G706" s="180"/>
      <c r="H706" s="180"/>
      <c r="I706" s="180"/>
      <c r="J706" s="767"/>
      <c r="K706" s="314"/>
      <c r="L706" s="180"/>
      <c r="M706" s="180"/>
      <c r="N706" s="180"/>
      <c r="O706" s="180"/>
      <c r="P706" s="180"/>
      <c r="Q706" s="180"/>
      <c r="R706" s="180"/>
    </row>
    <row r="707" spans="1:18">
      <c r="A707" s="180"/>
      <c r="B707" s="180"/>
      <c r="C707" s="180"/>
      <c r="D707" s="180"/>
      <c r="E707" s="180"/>
      <c r="F707" s="180"/>
      <c r="G707" s="180"/>
      <c r="H707" s="180"/>
      <c r="I707" s="180"/>
      <c r="J707" s="767"/>
      <c r="K707" s="314"/>
      <c r="L707" s="180"/>
      <c r="M707" s="180"/>
      <c r="N707" s="180"/>
      <c r="O707" s="180"/>
      <c r="P707" s="180"/>
      <c r="Q707" s="180"/>
      <c r="R707" s="180"/>
    </row>
    <row r="708" spans="1:18">
      <c r="A708" s="180"/>
      <c r="B708" s="180"/>
      <c r="C708" s="180"/>
      <c r="D708" s="180"/>
      <c r="E708" s="180"/>
      <c r="F708" s="180"/>
      <c r="G708" s="180"/>
      <c r="H708" s="180"/>
      <c r="I708" s="180"/>
      <c r="J708" s="767"/>
      <c r="K708" s="314"/>
      <c r="L708" s="180"/>
      <c r="M708" s="180"/>
      <c r="N708" s="180"/>
      <c r="O708" s="180"/>
      <c r="P708" s="180"/>
      <c r="Q708" s="180"/>
      <c r="R708" s="180"/>
    </row>
    <row r="709" spans="1:18">
      <c r="A709" s="180"/>
      <c r="B709" s="180"/>
      <c r="C709" s="180"/>
      <c r="D709" s="180"/>
      <c r="E709" s="180"/>
      <c r="F709" s="180"/>
      <c r="G709" s="180"/>
      <c r="H709" s="180"/>
      <c r="I709" s="180"/>
      <c r="J709" s="767"/>
      <c r="K709" s="314"/>
      <c r="L709" s="180"/>
      <c r="M709" s="180"/>
      <c r="N709" s="180"/>
      <c r="O709" s="180"/>
      <c r="P709" s="180"/>
      <c r="Q709" s="180"/>
      <c r="R709" s="180"/>
    </row>
    <row r="710" spans="1:18">
      <c r="A710" s="180"/>
      <c r="B710" s="180"/>
      <c r="C710" s="180"/>
      <c r="D710" s="180"/>
      <c r="E710" s="180"/>
      <c r="F710" s="180"/>
      <c r="G710" s="180"/>
      <c r="H710" s="180"/>
      <c r="I710" s="180"/>
      <c r="J710" s="767"/>
      <c r="K710" s="314"/>
      <c r="L710" s="180"/>
      <c r="M710" s="180"/>
      <c r="N710" s="180"/>
      <c r="O710" s="180"/>
      <c r="P710" s="180"/>
      <c r="Q710" s="180"/>
      <c r="R710" s="180"/>
    </row>
    <row r="711" spans="1:18">
      <c r="A711" s="180"/>
      <c r="B711" s="180"/>
      <c r="C711" s="180"/>
      <c r="D711" s="180"/>
      <c r="E711" s="180"/>
      <c r="F711" s="180"/>
      <c r="G711" s="180"/>
      <c r="H711" s="180"/>
      <c r="I711" s="180"/>
      <c r="J711" s="767"/>
      <c r="K711" s="314"/>
      <c r="L711" s="180"/>
      <c r="M711" s="180"/>
      <c r="N711" s="180"/>
      <c r="O711" s="180"/>
      <c r="P711" s="180"/>
      <c r="Q711" s="180"/>
      <c r="R711" s="180"/>
    </row>
    <row r="712" spans="1:18">
      <c r="A712" s="180"/>
      <c r="B712" s="180"/>
      <c r="C712" s="180"/>
      <c r="D712" s="180"/>
      <c r="E712" s="180"/>
      <c r="F712" s="180"/>
      <c r="G712" s="180"/>
      <c r="H712" s="180"/>
      <c r="I712" s="180"/>
      <c r="J712" s="767"/>
      <c r="K712" s="314"/>
      <c r="L712" s="180"/>
      <c r="M712" s="180"/>
      <c r="N712" s="180"/>
      <c r="O712" s="180"/>
      <c r="P712" s="180"/>
      <c r="Q712" s="180"/>
      <c r="R712" s="180"/>
    </row>
    <row r="713" spans="1:18">
      <c r="A713" s="180"/>
      <c r="B713" s="180"/>
      <c r="C713" s="180"/>
      <c r="D713" s="180"/>
      <c r="E713" s="180"/>
      <c r="F713" s="180"/>
      <c r="G713" s="180"/>
      <c r="H713" s="180"/>
      <c r="I713" s="180"/>
      <c r="J713" s="767"/>
      <c r="K713" s="314"/>
      <c r="L713" s="180"/>
      <c r="M713" s="180"/>
      <c r="N713" s="180"/>
      <c r="O713" s="180"/>
      <c r="P713" s="180"/>
      <c r="Q713" s="180"/>
      <c r="R713" s="180"/>
    </row>
    <row r="714" spans="1:18">
      <c r="A714" s="180"/>
      <c r="B714" s="180"/>
      <c r="C714" s="180"/>
      <c r="D714" s="180"/>
      <c r="E714" s="180"/>
      <c r="F714" s="180"/>
      <c r="G714" s="180"/>
      <c r="H714" s="180"/>
      <c r="I714" s="180"/>
      <c r="J714" s="767"/>
      <c r="K714" s="314"/>
      <c r="L714" s="180"/>
      <c r="M714" s="180"/>
      <c r="N714" s="180"/>
      <c r="O714" s="180"/>
      <c r="P714" s="180"/>
      <c r="Q714" s="180"/>
      <c r="R714" s="180"/>
    </row>
    <row r="715" spans="1:18">
      <c r="A715" s="180"/>
      <c r="B715" s="180"/>
      <c r="C715" s="180"/>
      <c r="D715" s="180"/>
      <c r="E715" s="180"/>
      <c r="F715" s="180"/>
      <c r="G715" s="180"/>
      <c r="H715" s="180"/>
      <c r="I715" s="180"/>
      <c r="J715" s="767"/>
      <c r="K715" s="314"/>
      <c r="L715" s="180"/>
      <c r="M715" s="180"/>
      <c r="N715" s="180"/>
      <c r="O715" s="180"/>
      <c r="P715" s="180"/>
      <c r="Q715" s="180"/>
      <c r="R715" s="180"/>
    </row>
    <row r="716" spans="1:18">
      <c r="A716" s="180"/>
      <c r="B716" s="180"/>
      <c r="C716" s="180"/>
      <c r="D716" s="180"/>
      <c r="E716" s="180"/>
      <c r="F716" s="180"/>
      <c r="G716" s="180"/>
      <c r="H716" s="180"/>
      <c r="I716" s="180"/>
      <c r="J716" s="767"/>
      <c r="K716" s="314"/>
      <c r="L716" s="180"/>
      <c r="M716" s="180"/>
      <c r="N716" s="180"/>
      <c r="O716" s="180"/>
      <c r="P716" s="180"/>
      <c r="Q716" s="180"/>
      <c r="R716" s="180"/>
    </row>
    <row r="717" spans="1:18">
      <c r="A717" s="180"/>
      <c r="B717" s="180"/>
      <c r="C717" s="180"/>
      <c r="D717" s="180"/>
      <c r="E717" s="180"/>
      <c r="F717" s="180"/>
      <c r="G717" s="180"/>
      <c r="H717" s="180"/>
      <c r="I717" s="180"/>
      <c r="J717" s="767"/>
      <c r="K717" s="314"/>
      <c r="L717" s="180"/>
      <c r="M717" s="180"/>
      <c r="N717" s="180"/>
      <c r="O717" s="180"/>
      <c r="P717" s="180"/>
      <c r="Q717" s="180"/>
      <c r="R717" s="180"/>
    </row>
    <row r="718" spans="1:18">
      <c r="A718" s="180"/>
      <c r="B718" s="180"/>
      <c r="C718" s="180"/>
      <c r="D718" s="180"/>
      <c r="E718" s="180"/>
      <c r="F718" s="180"/>
      <c r="G718" s="180"/>
      <c r="H718" s="180"/>
      <c r="I718" s="180"/>
      <c r="J718" s="767"/>
      <c r="K718" s="314"/>
      <c r="L718" s="180"/>
      <c r="M718" s="180"/>
      <c r="N718" s="180"/>
      <c r="O718" s="180"/>
      <c r="P718" s="180"/>
      <c r="Q718" s="180"/>
      <c r="R718" s="180"/>
    </row>
    <row r="719" spans="1:18">
      <c r="A719" s="180"/>
      <c r="B719" s="180"/>
      <c r="C719" s="180"/>
      <c r="D719" s="180"/>
      <c r="E719" s="180"/>
      <c r="F719" s="180"/>
      <c r="G719" s="180"/>
      <c r="H719" s="180"/>
      <c r="I719" s="180"/>
      <c r="J719" s="767"/>
      <c r="K719" s="314"/>
      <c r="L719" s="180"/>
      <c r="M719" s="180"/>
      <c r="N719" s="180"/>
      <c r="O719" s="180"/>
      <c r="P719" s="180"/>
      <c r="Q719" s="180"/>
      <c r="R719" s="180"/>
    </row>
    <row r="720" spans="1:18">
      <c r="A720" s="180"/>
      <c r="B720" s="180"/>
      <c r="C720" s="180"/>
      <c r="D720" s="180"/>
      <c r="E720" s="180"/>
      <c r="F720" s="180"/>
      <c r="G720" s="180"/>
      <c r="H720" s="180"/>
      <c r="I720" s="180"/>
      <c r="J720" s="767"/>
      <c r="K720" s="314"/>
      <c r="L720" s="180"/>
      <c r="M720" s="180"/>
      <c r="N720" s="180"/>
      <c r="O720" s="180"/>
      <c r="P720" s="180"/>
      <c r="Q720" s="180"/>
      <c r="R720" s="180"/>
    </row>
    <row r="721" spans="1:18">
      <c r="A721" s="180"/>
      <c r="B721" s="180"/>
      <c r="C721" s="180"/>
      <c r="D721" s="180"/>
      <c r="E721" s="180"/>
      <c r="F721" s="180"/>
      <c r="G721" s="180"/>
      <c r="H721" s="180"/>
      <c r="I721" s="180"/>
      <c r="J721" s="767"/>
      <c r="K721" s="314"/>
      <c r="L721" s="180"/>
      <c r="M721" s="180"/>
      <c r="N721" s="180"/>
      <c r="O721" s="180"/>
      <c r="P721" s="180"/>
      <c r="Q721" s="180"/>
      <c r="R721" s="180"/>
    </row>
    <row r="722" spans="1:18">
      <c r="A722" s="180"/>
      <c r="B722" s="180"/>
      <c r="C722" s="180"/>
      <c r="D722" s="180"/>
      <c r="E722" s="180"/>
      <c r="F722" s="180"/>
      <c r="G722" s="180"/>
      <c r="H722" s="180"/>
      <c r="I722" s="180"/>
      <c r="J722" s="767"/>
      <c r="K722" s="314"/>
      <c r="L722" s="180"/>
      <c r="M722" s="180"/>
      <c r="N722" s="180"/>
      <c r="O722" s="180"/>
      <c r="P722" s="180"/>
      <c r="Q722" s="180"/>
      <c r="R722" s="180"/>
    </row>
    <row r="723" spans="1:18">
      <c r="A723" s="180"/>
      <c r="B723" s="180"/>
      <c r="C723" s="180"/>
      <c r="D723" s="180"/>
      <c r="E723" s="180"/>
      <c r="F723" s="180"/>
      <c r="G723" s="180"/>
      <c r="H723" s="180"/>
      <c r="I723" s="180"/>
      <c r="J723" s="767"/>
      <c r="K723" s="314"/>
      <c r="L723" s="180"/>
      <c r="M723" s="180"/>
      <c r="N723" s="180"/>
      <c r="O723" s="180"/>
      <c r="P723" s="180"/>
      <c r="Q723" s="180"/>
      <c r="R723" s="180"/>
    </row>
    <row r="724" spans="1:18">
      <c r="A724" s="180"/>
      <c r="B724" s="180"/>
      <c r="C724" s="180"/>
      <c r="D724" s="180"/>
      <c r="E724" s="180"/>
      <c r="F724" s="180"/>
      <c r="G724" s="180"/>
      <c r="H724" s="180"/>
      <c r="I724" s="180"/>
      <c r="J724" s="767"/>
      <c r="K724" s="314"/>
      <c r="L724" s="180"/>
      <c r="M724" s="180"/>
      <c r="N724" s="180"/>
      <c r="O724" s="180"/>
      <c r="P724" s="180"/>
      <c r="Q724" s="180"/>
      <c r="R724" s="180"/>
    </row>
    <row r="725" spans="1:18">
      <c r="A725" s="180"/>
      <c r="B725" s="180"/>
      <c r="C725" s="180"/>
      <c r="D725" s="180"/>
      <c r="E725" s="180"/>
      <c r="F725" s="180"/>
      <c r="G725" s="180"/>
      <c r="H725" s="180"/>
      <c r="I725" s="180"/>
      <c r="J725" s="767"/>
      <c r="K725" s="314"/>
      <c r="L725" s="180"/>
      <c r="M725" s="180"/>
      <c r="N725" s="180"/>
      <c r="O725" s="180"/>
      <c r="P725" s="180"/>
      <c r="Q725" s="180"/>
      <c r="R725" s="180"/>
    </row>
    <row r="726" spans="1:18">
      <c r="A726" s="180"/>
      <c r="B726" s="180"/>
      <c r="C726" s="180"/>
      <c r="D726" s="180"/>
      <c r="E726" s="180"/>
      <c r="F726" s="180"/>
      <c r="G726" s="180"/>
      <c r="H726" s="180"/>
      <c r="I726" s="180"/>
      <c r="J726" s="767"/>
      <c r="K726" s="314"/>
      <c r="L726" s="180"/>
      <c r="M726" s="180"/>
      <c r="N726" s="180"/>
      <c r="O726" s="180"/>
      <c r="P726" s="180"/>
      <c r="Q726" s="180"/>
      <c r="R726" s="180"/>
    </row>
    <row r="727" spans="1:18">
      <c r="A727" s="180"/>
      <c r="B727" s="180"/>
      <c r="C727" s="180"/>
      <c r="D727" s="180"/>
      <c r="E727" s="180"/>
      <c r="F727" s="180"/>
      <c r="G727" s="180"/>
      <c r="H727" s="180"/>
      <c r="I727" s="180"/>
      <c r="J727" s="767"/>
      <c r="K727" s="314"/>
      <c r="L727" s="180"/>
      <c r="M727" s="180"/>
      <c r="N727" s="180"/>
      <c r="O727" s="180"/>
      <c r="P727" s="180"/>
      <c r="Q727" s="180"/>
      <c r="R727" s="180"/>
    </row>
    <row r="728" spans="1:18">
      <c r="A728" s="180"/>
      <c r="B728" s="180"/>
      <c r="C728" s="180"/>
      <c r="D728" s="180"/>
      <c r="E728" s="180"/>
      <c r="F728" s="180"/>
      <c r="G728" s="180"/>
      <c r="H728" s="180"/>
      <c r="I728" s="180"/>
      <c r="J728" s="767"/>
      <c r="K728" s="314"/>
      <c r="L728" s="180"/>
      <c r="M728" s="180"/>
      <c r="N728" s="180"/>
      <c r="O728" s="180"/>
      <c r="P728" s="180"/>
      <c r="Q728" s="180"/>
      <c r="R728" s="180"/>
    </row>
    <row r="729" spans="1:18">
      <c r="A729" s="180"/>
      <c r="B729" s="180"/>
      <c r="C729" s="180"/>
      <c r="D729" s="180"/>
      <c r="E729" s="180"/>
      <c r="F729" s="180"/>
      <c r="G729" s="180"/>
      <c r="H729" s="180"/>
      <c r="I729" s="180"/>
      <c r="J729" s="767"/>
      <c r="K729" s="314"/>
      <c r="L729" s="180"/>
      <c r="M729" s="180"/>
      <c r="N729" s="180"/>
      <c r="O729" s="180"/>
      <c r="P729" s="180"/>
      <c r="Q729" s="180"/>
      <c r="R729" s="180"/>
    </row>
    <row r="730" spans="1:18">
      <c r="A730" s="180"/>
      <c r="B730" s="180"/>
      <c r="C730" s="180"/>
      <c r="D730" s="180"/>
      <c r="E730" s="180"/>
      <c r="F730" s="180"/>
      <c r="G730" s="180"/>
      <c r="H730" s="180"/>
      <c r="I730" s="180"/>
      <c r="J730" s="767"/>
      <c r="K730" s="314"/>
      <c r="L730" s="180"/>
      <c r="M730" s="180"/>
      <c r="N730" s="180"/>
      <c r="O730" s="180"/>
      <c r="P730" s="180"/>
      <c r="Q730" s="180"/>
      <c r="R730" s="180"/>
    </row>
    <row r="731" spans="1:18">
      <c r="A731" s="180"/>
      <c r="B731" s="180"/>
      <c r="C731" s="180"/>
      <c r="D731" s="180"/>
      <c r="E731" s="180"/>
      <c r="F731" s="180"/>
      <c r="G731" s="180"/>
      <c r="H731" s="180"/>
      <c r="I731" s="180"/>
      <c r="J731" s="767"/>
      <c r="K731" s="314"/>
      <c r="L731" s="180"/>
      <c r="M731" s="180"/>
      <c r="N731" s="180"/>
      <c r="O731" s="180"/>
      <c r="P731" s="180"/>
      <c r="Q731" s="180"/>
      <c r="R731" s="180"/>
    </row>
    <row r="732" spans="1:18">
      <c r="A732" s="180"/>
      <c r="B732" s="180"/>
      <c r="C732" s="180"/>
      <c r="D732" s="180"/>
      <c r="E732" s="180"/>
      <c r="F732" s="180"/>
      <c r="G732" s="180"/>
      <c r="H732" s="180"/>
      <c r="I732" s="180"/>
      <c r="J732" s="767"/>
      <c r="K732" s="314"/>
      <c r="L732" s="180"/>
      <c r="M732" s="180"/>
      <c r="N732" s="180"/>
      <c r="O732" s="180"/>
      <c r="P732" s="180"/>
      <c r="Q732" s="180"/>
      <c r="R732" s="180"/>
    </row>
    <row r="733" spans="1:18">
      <c r="A733" s="180"/>
      <c r="B733" s="180"/>
      <c r="C733" s="180"/>
      <c r="D733" s="180"/>
      <c r="E733" s="180"/>
      <c r="F733" s="180"/>
      <c r="G733" s="180"/>
      <c r="H733" s="180"/>
      <c r="I733" s="180"/>
      <c r="J733" s="767"/>
      <c r="K733" s="314"/>
      <c r="L733" s="180"/>
      <c r="M733" s="180"/>
      <c r="N733" s="180"/>
      <c r="O733" s="180"/>
      <c r="P733" s="180"/>
      <c r="Q733" s="180"/>
      <c r="R733" s="180"/>
    </row>
    <row r="734" spans="1:18">
      <c r="A734" s="180"/>
      <c r="B734" s="180"/>
      <c r="C734" s="180"/>
      <c r="D734" s="180"/>
      <c r="E734" s="180"/>
      <c r="F734" s="180"/>
      <c r="G734" s="180"/>
      <c r="H734" s="180"/>
      <c r="I734" s="180"/>
      <c r="J734" s="767"/>
      <c r="K734" s="314"/>
      <c r="L734" s="180"/>
      <c r="M734" s="180"/>
      <c r="N734" s="180"/>
      <c r="O734" s="180"/>
      <c r="P734" s="180"/>
      <c r="Q734" s="180"/>
      <c r="R734" s="180"/>
    </row>
    <row r="735" spans="1:18">
      <c r="A735" s="180"/>
      <c r="B735" s="180"/>
      <c r="C735" s="180"/>
      <c r="D735" s="180"/>
      <c r="E735" s="180"/>
      <c r="F735" s="180"/>
      <c r="G735" s="180"/>
      <c r="H735" s="180"/>
      <c r="I735" s="180"/>
      <c r="J735" s="767"/>
      <c r="K735" s="314"/>
      <c r="L735" s="180"/>
      <c r="M735" s="180"/>
      <c r="N735" s="180"/>
      <c r="O735" s="180"/>
      <c r="P735" s="180"/>
      <c r="Q735" s="180"/>
      <c r="R735" s="180"/>
    </row>
    <row r="736" spans="1:18">
      <c r="A736" s="180"/>
      <c r="B736" s="180"/>
      <c r="C736" s="180"/>
      <c r="D736" s="180"/>
      <c r="E736" s="180"/>
      <c r="F736" s="180"/>
      <c r="G736" s="180"/>
      <c r="H736" s="180"/>
      <c r="I736" s="180"/>
      <c r="J736" s="767"/>
      <c r="K736" s="314"/>
      <c r="L736" s="180"/>
      <c r="M736" s="180"/>
      <c r="N736" s="180"/>
      <c r="O736" s="180"/>
      <c r="P736" s="180"/>
      <c r="Q736" s="180"/>
      <c r="R736" s="180"/>
    </row>
    <row r="737" spans="1:18">
      <c r="A737" s="180"/>
      <c r="B737" s="180"/>
      <c r="C737" s="180"/>
      <c r="D737" s="180"/>
      <c r="E737" s="180"/>
      <c r="F737" s="180"/>
      <c r="G737" s="180"/>
      <c r="H737" s="180"/>
      <c r="I737" s="180"/>
      <c r="J737" s="767"/>
      <c r="K737" s="314"/>
      <c r="L737" s="180"/>
      <c r="M737" s="180"/>
      <c r="N737" s="180"/>
      <c r="O737" s="180"/>
      <c r="P737" s="180"/>
      <c r="Q737" s="180"/>
      <c r="R737" s="180"/>
    </row>
    <row r="738" spans="1:18">
      <c r="A738" s="180"/>
      <c r="B738" s="180"/>
      <c r="C738" s="180"/>
      <c r="D738" s="180"/>
      <c r="E738" s="180"/>
      <c r="F738" s="180"/>
      <c r="G738" s="180"/>
      <c r="H738" s="180"/>
      <c r="I738" s="180"/>
      <c r="J738" s="767"/>
      <c r="K738" s="314"/>
      <c r="L738" s="180"/>
      <c r="M738" s="180"/>
      <c r="N738" s="180"/>
      <c r="O738" s="180"/>
      <c r="P738" s="180"/>
      <c r="Q738" s="180"/>
      <c r="R738" s="180"/>
    </row>
    <row r="739" spans="1:18">
      <c r="A739" s="180"/>
      <c r="B739" s="180"/>
      <c r="C739" s="180"/>
      <c r="D739" s="180"/>
      <c r="E739" s="180"/>
      <c r="F739" s="180"/>
      <c r="G739" s="180"/>
      <c r="H739" s="180"/>
      <c r="I739" s="180"/>
      <c r="J739" s="767"/>
      <c r="K739" s="314"/>
      <c r="L739" s="180"/>
      <c r="M739" s="180"/>
      <c r="N739" s="180"/>
      <c r="O739" s="180"/>
      <c r="P739" s="180"/>
      <c r="Q739" s="180"/>
      <c r="R739" s="180"/>
    </row>
    <row r="740" spans="1:18">
      <c r="A740" s="180"/>
      <c r="B740" s="180"/>
      <c r="C740" s="180"/>
      <c r="D740" s="180"/>
      <c r="E740" s="180"/>
      <c r="F740" s="180"/>
      <c r="G740" s="180"/>
      <c r="H740" s="180"/>
      <c r="I740" s="180"/>
      <c r="J740" s="767"/>
      <c r="K740" s="314"/>
      <c r="L740" s="180"/>
      <c r="M740" s="180"/>
      <c r="N740" s="180"/>
      <c r="O740" s="180"/>
      <c r="P740" s="180"/>
      <c r="Q740" s="180"/>
      <c r="R740" s="180"/>
    </row>
    <row r="741" spans="1:18">
      <c r="A741" s="180"/>
      <c r="B741" s="180"/>
      <c r="C741" s="180"/>
      <c r="D741" s="180"/>
      <c r="E741" s="180"/>
      <c r="F741" s="180"/>
      <c r="G741" s="180"/>
      <c r="H741" s="180"/>
      <c r="I741" s="180"/>
      <c r="J741" s="767"/>
      <c r="K741" s="314"/>
      <c r="L741" s="180"/>
      <c r="M741" s="180"/>
      <c r="N741" s="180"/>
      <c r="O741" s="180"/>
      <c r="P741" s="180"/>
      <c r="Q741" s="180"/>
      <c r="R741" s="180"/>
    </row>
    <row r="742" spans="1:18">
      <c r="A742" s="180"/>
      <c r="B742" s="180"/>
      <c r="C742" s="180"/>
      <c r="D742" s="180"/>
      <c r="E742" s="180"/>
      <c r="F742" s="180"/>
      <c r="G742" s="180"/>
      <c r="H742" s="180"/>
      <c r="I742" s="180"/>
      <c r="J742" s="767"/>
      <c r="K742" s="314"/>
      <c r="L742" s="180"/>
      <c r="M742" s="180"/>
      <c r="N742" s="180"/>
      <c r="O742" s="180"/>
      <c r="P742" s="180"/>
      <c r="Q742" s="180"/>
      <c r="R742" s="180"/>
    </row>
    <row r="743" spans="1:18">
      <c r="A743" s="180"/>
      <c r="B743" s="180"/>
      <c r="C743" s="180"/>
      <c r="D743" s="180"/>
      <c r="E743" s="180"/>
      <c r="F743" s="180"/>
      <c r="G743" s="180"/>
      <c r="H743" s="180"/>
      <c r="I743" s="180"/>
      <c r="J743" s="767"/>
      <c r="K743" s="314"/>
      <c r="L743" s="180"/>
      <c r="M743" s="180"/>
      <c r="N743" s="180"/>
      <c r="O743" s="180"/>
      <c r="P743" s="180"/>
      <c r="Q743" s="180"/>
      <c r="R743" s="180"/>
    </row>
    <row r="744" spans="1:18">
      <c r="A744" s="180"/>
      <c r="B744" s="180"/>
      <c r="C744" s="180"/>
      <c r="D744" s="180"/>
      <c r="E744" s="180"/>
      <c r="F744" s="180"/>
      <c r="G744" s="180"/>
      <c r="H744" s="180"/>
      <c r="I744" s="180"/>
      <c r="J744" s="767"/>
      <c r="K744" s="314"/>
      <c r="L744" s="180"/>
      <c r="M744" s="180"/>
      <c r="N744" s="180"/>
      <c r="O744" s="180"/>
      <c r="P744" s="180"/>
      <c r="Q744" s="180"/>
      <c r="R744" s="180"/>
    </row>
    <row r="745" spans="1:18">
      <c r="A745" s="180"/>
      <c r="B745" s="180"/>
      <c r="C745" s="180"/>
      <c r="D745" s="180"/>
      <c r="E745" s="180"/>
      <c r="F745" s="180"/>
      <c r="G745" s="180"/>
      <c r="H745" s="180"/>
      <c r="I745" s="180"/>
      <c r="J745" s="767"/>
      <c r="K745" s="314"/>
      <c r="L745" s="180"/>
      <c r="M745" s="180"/>
      <c r="N745" s="180"/>
      <c r="O745" s="180"/>
      <c r="P745" s="180"/>
      <c r="Q745" s="180"/>
      <c r="R745" s="180"/>
    </row>
    <row r="746" spans="1:18">
      <c r="A746" s="180"/>
      <c r="B746" s="180"/>
      <c r="C746" s="180"/>
      <c r="D746" s="180"/>
      <c r="E746" s="180"/>
      <c r="F746" s="180"/>
      <c r="G746" s="180"/>
      <c r="H746" s="180"/>
      <c r="I746" s="180"/>
      <c r="J746" s="767"/>
      <c r="K746" s="314"/>
      <c r="L746" s="180"/>
      <c r="M746" s="180"/>
      <c r="N746" s="180"/>
      <c r="O746" s="180"/>
      <c r="P746" s="180"/>
      <c r="Q746" s="180"/>
      <c r="R746" s="180"/>
    </row>
    <row r="747" spans="1:18">
      <c r="A747" s="180"/>
      <c r="B747" s="180"/>
      <c r="C747" s="180"/>
      <c r="D747" s="180"/>
      <c r="E747" s="180"/>
      <c r="F747" s="180"/>
      <c r="G747" s="180"/>
      <c r="H747" s="180"/>
      <c r="I747" s="180"/>
      <c r="J747" s="767"/>
      <c r="K747" s="314"/>
      <c r="L747" s="180"/>
      <c r="M747" s="180"/>
      <c r="N747" s="180"/>
      <c r="O747" s="180"/>
      <c r="P747" s="180"/>
      <c r="Q747" s="180"/>
      <c r="R747" s="180"/>
    </row>
    <row r="748" spans="1:18">
      <c r="A748" s="180"/>
      <c r="B748" s="180"/>
      <c r="C748" s="180"/>
      <c r="D748" s="180"/>
      <c r="E748" s="180"/>
      <c r="F748" s="180"/>
      <c r="G748" s="180"/>
      <c r="H748" s="180"/>
      <c r="I748" s="180"/>
      <c r="J748" s="767"/>
      <c r="K748" s="314"/>
      <c r="L748" s="180"/>
      <c r="M748" s="180"/>
      <c r="N748" s="180"/>
      <c r="O748" s="180"/>
      <c r="P748" s="180"/>
      <c r="Q748" s="180"/>
      <c r="R748" s="180"/>
    </row>
    <row r="749" spans="1:18">
      <c r="A749" s="180"/>
      <c r="B749" s="180"/>
      <c r="C749" s="180"/>
      <c r="D749" s="180"/>
      <c r="E749" s="180"/>
      <c r="F749" s="180"/>
      <c r="G749" s="180"/>
      <c r="H749" s="180"/>
      <c r="I749" s="180"/>
      <c r="J749" s="767"/>
      <c r="K749" s="314"/>
      <c r="L749" s="180"/>
      <c r="M749" s="180"/>
      <c r="N749" s="180"/>
      <c r="O749" s="180"/>
      <c r="P749" s="180"/>
      <c r="Q749" s="180"/>
      <c r="R749" s="180"/>
    </row>
    <row r="750" spans="1:18">
      <c r="A750" s="180"/>
      <c r="B750" s="180"/>
      <c r="C750" s="180"/>
      <c r="D750" s="180"/>
      <c r="E750" s="180"/>
      <c r="F750" s="180"/>
      <c r="G750" s="180"/>
      <c r="H750" s="180"/>
      <c r="I750" s="180"/>
      <c r="J750" s="767"/>
      <c r="K750" s="314"/>
      <c r="L750" s="180"/>
      <c r="M750" s="180"/>
      <c r="N750" s="180"/>
      <c r="O750" s="180"/>
      <c r="P750" s="180"/>
      <c r="Q750" s="180"/>
      <c r="R750" s="180"/>
    </row>
    <row r="751" spans="1:18">
      <c r="A751" s="180"/>
      <c r="B751" s="180"/>
      <c r="C751" s="180"/>
      <c r="D751" s="180"/>
      <c r="E751" s="180"/>
      <c r="F751" s="180"/>
      <c r="G751" s="180"/>
      <c r="H751" s="180"/>
      <c r="I751" s="180"/>
      <c r="J751" s="767"/>
      <c r="K751" s="314"/>
      <c r="L751" s="180"/>
      <c r="M751" s="180"/>
      <c r="N751" s="180"/>
      <c r="O751" s="180"/>
      <c r="P751" s="180"/>
      <c r="Q751" s="180"/>
      <c r="R751" s="180"/>
    </row>
    <row r="752" spans="1:18">
      <c r="A752" s="180"/>
      <c r="B752" s="180"/>
      <c r="C752" s="180"/>
      <c r="D752" s="180"/>
      <c r="E752" s="180"/>
      <c r="F752" s="180"/>
      <c r="G752" s="180"/>
      <c r="H752" s="180"/>
      <c r="I752" s="180"/>
      <c r="J752" s="767"/>
      <c r="K752" s="314"/>
      <c r="L752" s="180"/>
      <c r="M752" s="180"/>
      <c r="N752" s="180"/>
      <c r="O752" s="180"/>
      <c r="P752" s="180"/>
      <c r="Q752" s="180"/>
      <c r="R752" s="180"/>
    </row>
    <row r="753" spans="1:18">
      <c r="A753" s="180"/>
      <c r="B753" s="180"/>
      <c r="C753" s="180"/>
      <c r="D753" s="180"/>
      <c r="E753" s="180"/>
      <c r="F753" s="180"/>
      <c r="G753" s="180"/>
      <c r="H753" s="180"/>
      <c r="I753" s="180"/>
      <c r="J753" s="767"/>
      <c r="K753" s="314"/>
      <c r="L753" s="180"/>
      <c r="M753" s="180"/>
      <c r="N753" s="180"/>
      <c r="O753" s="180"/>
      <c r="P753" s="180"/>
      <c r="Q753" s="180"/>
      <c r="R753" s="180"/>
    </row>
    <row r="754" spans="1:18">
      <c r="A754" s="180"/>
      <c r="B754" s="180"/>
      <c r="C754" s="180"/>
      <c r="D754" s="180"/>
      <c r="E754" s="180"/>
      <c r="F754" s="180"/>
      <c r="G754" s="180"/>
      <c r="H754" s="180"/>
      <c r="I754" s="180"/>
      <c r="J754" s="767"/>
      <c r="K754" s="314"/>
      <c r="L754" s="180"/>
      <c r="M754" s="180"/>
      <c r="N754" s="180"/>
      <c r="O754" s="180"/>
      <c r="P754" s="180"/>
      <c r="Q754" s="180"/>
      <c r="R754" s="180"/>
    </row>
    <row r="755" spans="1:18">
      <c r="A755" s="180"/>
      <c r="B755" s="180"/>
      <c r="C755" s="180"/>
      <c r="D755" s="180"/>
      <c r="E755" s="180"/>
      <c r="F755" s="180"/>
      <c r="G755" s="180"/>
      <c r="H755" s="180"/>
      <c r="I755" s="180"/>
      <c r="J755" s="767"/>
      <c r="K755" s="314"/>
      <c r="L755" s="180"/>
      <c r="M755" s="180"/>
      <c r="N755" s="180"/>
      <c r="O755" s="180"/>
      <c r="P755" s="180"/>
      <c r="Q755" s="180"/>
      <c r="R755" s="180"/>
    </row>
    <row r="756" spans="1:18">
      <c r="A756" s="180"/>
      <c r="B756" s="180"/>
      <c r="C756" s="180"/>
      <c r="D756" s="180"/>
      <c r="E756" s="180"/>
      <c r="F756" s="180"/>
      <c r="G756" s="180"/>
      <c r="H756" s="180"/>
      <c r="I756" s="180"/>
      <c r="J756" s="767"/>
      <c r="K756" s="314"/>
      <c r="L756" s="180"/>
      <c r="M756" s="180"/>
      <c r="N756" s="180"/>
      <c r="O756" s="180"/>
      <c r="P756" s="180"/>
      <c r="Q756" s="180"/>
      <c r="R756" s="180"/>
    </row>
    <row r="757" spans="1:18">
      <c r="A757" s="180"/>
      <c r="B757" s="180"/>
      <c r="C757" s="180"/>
      <c r="D757" s="180"/>
      <c r="E757" s="180"/>
      <c r="F757" s="180"/>
      <c r="G757" s="180"/>
      <c r="H757" s="180"/>
      <c r="I757" s="180"/>
      <c r="J757" s="767"/>
      <c r="K757" s="314"/>
      <c r="L757" s="180"/>
      <c r="M757" s="180"/>
      <c r="N757" s="180"/>
      <c r="O757" s="180"/>
      <c r="P757" s="180"/>
      <c r="Q757" s="180"/>
      <c r="R757" s="180"/>
    </row>
    <row r="758" spans="1:18">
      <c r="A758" s="180"/>
      <c r="B758" s="180"/>
      <c r="C758" s="180"/>
      <c r="D758" s="180"/>
      <c r="E758" s="180"/>
      <c r="F758" s="180"/>
      <c r="G758" s="180"/>
      <c r="H758" s="180"/>
      <c r="I758" s="180"/>
      <c r="J758" s="767"/>
      <c r="K758" s="314"/>
      <c r="L758" s="180"/>
      <c r="M758" s="180"/>
      <c r="N758" s="180"/>
      <c r="O758" s="180"/>
      <c r="P758" s="180"/>
      <c r="Q758" s="180"/>
      <c r="R758" s="180"/>
    </row>
    <row r="759" spans="1:18">
      <c r="A759" s="180"/>
      <c r="B759" s="180"/>
      <c r="C759" s="180"/>
      <c r="D759" s="180"/>
      <c r="E759" s="180"/>
      <c r="F759" s="180"/>
      <c r="G759" s="180"/>
      <c r="H759" s="180"/>
      <c r="I759" s="180"/>
      <c r="J759" s="767"/>
      <c r="K759" s="314"/>
      <c r="L759" s="180"/>
      <c r="M759" s="180"/>
      <c r="N759" s="180"/>
      <c r="O759" s="180"/>
      <c r="P759" s="180"/>
      <c r="Q759" s="180"/>
      <c r="R759" s="180"/>
    </row>
    <row r="760" spans="1:18">
      <c r="A760" s="180"/>
      <c r="B760" s="180"/>
      <c r="C760" s="180"/>
      <c r="D760" s="180"/>
      <c r="E760" s="180"/>
      <c r="F760" s="180"/>
      <c r="G760" s="180"/>
      <c r="H760" s="180"/>
      <c r="I760" s="180"/>
      <c r="J760" s="767"/>
      <c r="K760" s="314"/>
      <c r="L760" s="180"/>
      <c r="M760" s="180"/>
      <c r="N760" s="180"/>
      <c r="O760" s="180"/>
      <c r="P760" s="180"/>
      <c r="Q760" s="180"/>
      <c r="R760" s="180"/>
    </row>
    <row r="761" spans="1:18">
      <c r="A761" s="180"/>
      <c r="B761" s="180"/>
      <c r="C761" s="180"/>
      <c r="D761" s="180"/>
      <c r="E761" s="180"/>
      <c r="F761" s="180"/>
      <c r="G761" s="180"/>
      <c r="H761" s="180"/>
      <c r="I761" s="180"/>
      <c r="J761" s="767"/>
      <c r="K761" s="314"/>
      <c r="L761" s="180"/>
      <c r="M761" s="180"/>
      <c r="N761" s="180"/>
      <c r="O761" s="180"/>
      <c r="P761" s="180"/>
      <c r="Q761" s="180"/>
      <c r="R761" s="180"/>
    </row>
    <row r="762" spans="1:18">
      <c r="A762" s="180"/>
      <c r="B762" s="180"/>
      <c r="C762" s="180"/>
      <c r="D762" s="180"/>
      <c r="E762" s="180"/>
      <c r="F762" s="180"/>
      <c r="G762" s="180"/>
      <c r="H762" s="180"/>
      <c r="I762" s="180"/>
      <c r="J762" s="767"/>
      <c r="K762" s="314"/>
      <c r="L762" s="180"/>
      <c r="M762" s="180"/>
      <c r="N762" s="180"/>
      <c r="O762" s="180"/>
      <c r="P762" s="180"/>
      <c r="Q762" s="180"/>
      <c r="R762" s="180"/>
    </row>
    <row r="763" spans="1:18">
      <c r="A763" s="180"/>
      <c r="B763" s="180"/>
      <c r="C763" s="180"/>
      <c r="D763" s="180"/>
      <c r="E763" s="180"/>
      <c r="F763" s="180"/>
      <c r="G763" s="180"/>
      <c r="H763" s="180"/>
      <c r="I763" s="180"/>
      <c r="J763" s="767"/>
      <c r="K763" s="314"/>
      <c r="L763" s="180"/>
      <c r="M763" s="180"/>
      <c r="N763" s="180"/>
      <c r="O763" s="180"/>
      <c r="P763" s="180"/>
      <c r="Q763" s="180"/>
      <c r="R763" s="180"/>
    </row>
    <row r="764" spans="1:18">
      <c r="A764" s="180"/>
      <c r="B764" s="180"/>
      <c r="C764" s="180"/>
      <c r="D764" s="180"/>
      <c r="E764" s="180"/>
      <c r="F764" s="180"/>
      <c r="G764" s="180"/>
      <c r="H764" s="180"/>
      <c r="I764" s="180"/>
      <c r="J764" s="767"/>
      <c r="K764" s="314"/>
      <c r="L764" s="180"/>
      <c r="M764" s="180"/>
      <c r="N764" s="180"/>
      <c r="O764" s="180"/>
      <c r="P764" s="180"/>
      <c r="Q764" s="180"/>
      <c r="R764" s="180"/>
    </row>
    <row r="765" spans="1:18">
      <c r="A765" s="180"/>
      <c r="B765" s="180"/>
      <c r="C765" s="180"/>
      <c r="D765" s="180"/>
      <c r="E765" s="180"/>
      <c r="F765" s="180"/>
      <c r="G765" s="180"/>
      <c r="H765" s="180"/>
      <c r="I765" s="180"/>
      <c r="J765" s="767"/>
      <c r="K765" s="314"/>
      <c r="L765" s="180"/>
      <c r="M765" s="180"/>
      <c r="N765" s="180"/>
      <c r="O765" s="180"/>
      <c r="P765" s="180"/>
      <c r="Q765" s="180"/>
      <c r="R765" s="180"/>
    </row>
    <row r="766" spans="1:18">
      <c r="A766" s="180"/>
      <c r="B766" s="180"/>
      <c r="C766" s="180"/>
      <c r="D766" s="180"/>
      <c r="E766" s="180"/>
      <c r="F766" s="180"/>
      <c r="G766" s="180"/>
      <c r="H766" s="180"/>
      <c r="I766" s="180"/>
      <c r="J766" s="767"/>
      <c r="K766" s="314"/>
      <c r="L766" s="180"/>
      <c r="M766" s="180"/>
      <c r="N766" s="180"/>
      <c r="O766" s="180"/>
      <c r="P766" s="180"/>
      <c r="Q766" s="180"/>
      <c r="R766" s="180"/>
    </row>
    <row r="767" spans="1:18">
      <c r="A767" s="180"/>
      <c r="B767" s="180"/>
      <c r="C767" s="180"/>
      <c r="D767" s="180"/>
      <c r="E767" s="180"/>
      <c r="F767" s="180"/>
      <c r="G767" s="180"/>
      <c r="H767" s="180"/>
      <c r="I767" s="180"/>
      <c r="J767" s="767"/>
      <c r="K767" s="314"/>
      <c r="L767" s="180"/>
      <c r="M767" s="180"/>
      <c r="N767" s="180"/>
      <c r="O767" s="180"/>
      <c r="P767" s="180"/>
      <c r="Q767" s="180"/>
      <c r="R767" s="180"/>
    </row>
    <row r="768" spans="1:18">
      <c r="A768" s="180"/>
      <c r="B768" s="180"/>
      <c r="C768" s="180"/>
      <c r="D768" s="180"/>
      <c r="E768" s="180"/>
      <c r="F768" s="180"/>
      <c r="G768" s="180"/>
      <c r="H768" s="180"/>
      <c r="I768" s="180"/>
      <c r="J768" s="767"/>
      <c r="K768" s="314"/>
      <c r="L768" s="180"/>
      <c r="M768" s="180"/>
      <c r="N768" s="180"/>
      <c r="O768" s="180"/>
      <c r="P768" s="180"/>
      <c r="Q768" s="180"/>
      <c r="R768" s="180"/>
    </row>
    <row r="769" spans="1:18">
      <c r="A769" s="180"/>
      <c r="B769" s="180"/>
      <c r="C769" s="180"/>
      <c r="D769" s="180"/>
      <c r="E769" s="180"/>
      <c r="F769" s="180"/>
      <c r="G769" s="180"/>
      <c r="H769" s="180"/>
      <c r="I769" s="180"/>
      <c r="J769" s="767"/>
      <c r="K769" s="314"/>
      <c r="L769" s="180"/>
      <c r="M769" s="180"/>
      <c r="N769" s="180"/>
      <c r="O769" s="180"/>
      <c r="P769" s="180"/>
      <c r="Q769" s="180"/>
      <c r="R769" s="180"/>
    </row>
    <row r="770" spans="1:18">
      <c r="A770" s="180"/>
      <c r="B770" s="180"/>
      <c r="C770" s="180"/>
      <c r="D770" s="180"/>
      <c r="E770" s="180"/>
      <c r="F770" s="180"/>
      <c r="G770" s="180"/>
      <c r="H770" s="180"/>
      <c r="I770" s="180"/>
      <c r="J770" s="767"/>
      <c r="K770" s="314"/>
      <c r="L770" s="180"/>
      <c r="M770" s="180"/>
      <c r="N770" s="180"/>
      <c r="O770" s="180"/>
      <c r="P770" s="180"/>
      <c r="Q770" s="180"/>
      <c r="R770" s="180"/>
    </row>
    <row r="771" spans="1:18">
      <c r="A771" s="180"/>
      <c r="B771" s="180"/>
      <c r="C771" s="180"/>
      <c r="D771" s="180"/>
      <c r="E771" s="180"/>
      <c r="F771" s="180"/>
      <c r="G771" s="180"/>
      <c r="H771" s="180"/>
      <c r="I771" s="180"/>
      <c r="J771" s="767"/>
      <c r="K771" s="314"/>
      <c r="L771" s="180"/>
      <c r="M771" s="180"/>
      <c r="N771" s="180"/>
      <c r="O771" s="180"/>
      <c r="P771" s="180"/>
      <c r="Q771" s="180"/>
      <c r="R771" s="180"/>
    </row>
    <row r="772" spans="1:18">
      <c r="A772" s="180"/>
      <c r="B772" s="180"/>
      <c r="C772" s="180"/>
      <c r="D772" s="180"/>
      <c r="E772" s="180"/>
      <c r="F772" s="180"/>
      <c r="G772" s="180"/>
      <c r="H772" s="180"/>
      <c r="I772" s="180"/>
      <c r="J772" s="767"/>
      <c r="K772" s="314"/>
      <c r="L772" s="180"/>
      <c r="M772" s="180"/>
      <c r="N772" s="180"/>
      <c r="O772" s="180"/>
      <c r="P772" s="180"/>
      <c r="Q772" s="180"/>
      <c r="R772" s="180"/>
    </row>
    <row r="773" spans="1:18">
      <c r="A773" s="180"/>
      <c r="B773" s="180"/>
      <c r="C773" s="180"/>
      <c r="D773" s="180"/>
      <c r="E773" s="180"/>
      <c r="F773" s="180"/>
      <c r="G773" s="180"/>
      <c r="H773" s="180"/>
      <c r="I773" s="180"/>
      <c r="J773" s="767"/>
      <c r="K773" s="314"/>
      <c r="L773" s="180"/>
      <c r="M773" s="180"/>
      <c r="N773" s="180"/>
      <c r="O773" s="180"/>
      <c r="P773" s="180"/>
      <c r="Q773" s="180"/>
      <c r="R773" s="180"/>
    </row>
    <row r="774" spans="1:18">
      <c r="A774" s="180"/>
      <c r="B774" s="180"/>
      <c r="C774" s="180"/>
      <c r="D774" s="180"/>
      <c r="E774" s="180"/>
      <c r="F774" s="180"/>
      <c r="G774" s="180"/>
      <c r="H774" s="180"/>
      <c r="I774" s="180"/>
      <c r="J774" s="767"/>
      <c r="K774" s="314"/>
      <c r="L774" s="180"/>
      <c r="M774" s="180"/>
      <c r="N774" s="180"/>
      <c r="O774" s="180"/>
      <c r="P774" s="180"/>
      <c r="Q774" s="180"/>
      <c r="R774" s="180"/>
    </row>
    <row r="775" spans="1:18">
      <c r="A775" s="180"/>
      <c r="B775" s="180"/>
      <c r="C775" s="180"/>
      <c r="D775" s="180"/>
      <c r="E775" s="180"/>
      <c r="F775" s="180"/>
      <c r="G775" s="180"/>
      <c r="H775" s="180"/>
      <c r="I775" s="180"/>
      <c r="J775" s="767"/>
      <c r="K775" s="314"/>
      <c r="L775" s="180"/>
      <c r="M775" s="180"/>
      <c r="N775" s="180"/>
      <c r="O775" s="180"/>
      <c r="P775" s="180"/>
      <c r="Q775" s="180"/>
      <c r="R775" s="180"/>
    </row>
    <row r="776" spans="1:18">
      <c r="A776" s="180"/>
      <c r="B776" s="180"/>
      <c r="C776" s="180"/>
      <c r="D776" s="180"/>
      <c r="E776" s="180"/>
      <c r="F776" s="180"/>
      <c r="G776" s="180"/>
      <c r="H776" s="180"/>
      <c r="I776" s="180"/>
      <c r="J776" s="767"/>
      <c r="K776" s="314"/>
      <c r="L776" s="180"/>
      <c r="M776" s="180"/>
      <c r="N776" s="180"/>
      <c r="O776" s="180"/>
      <c r="P776" s="180"/>
      <c r="Q776" s="180"/>
      <c r="R776" s="180"/>
    </row>
    <row r="777" spans="1:18">
      <c r="A777" s="180"/>
      <c r="B777" s="180"/>
      <c r="C777" s="180"/>
      <c r="D777" s="180"/>
      <c r="E777" s="180"/>
      <c r="F777" s="180"/>
      <c r="G777" s="180"/>
      <c r="H777" s="180"/>
      <c r="I777" s="180"/>
      <c r="J777" s="767"/>
      <c r="K777" s="314"/>
      <c r="L777" s="180"/>
      <c r="M777" s="180"/>
      <c r="N777" s="180"/>
      <c r="O777" s="180"/>
      <c r="P777" s="180"/>
      <c r="Q777" s="180"/>
      <c r="R777" s="180"/>
    </row>
    <row r="778" spans="1:18">
      <c r="A778" s="180"/>
      <c r="B778" s="180"/>
      <c r="C778" s="180"/>
      <c r="D778" s="180"/>
      <c r="E778" s="180"/>
      <c r="F778" s="180"/>
      <c r="G778" s="180"/>
      <c r="H778" s="180"/>
      <c r="I778" s="180"/>
      <c r="J778" s="767"/>
      <c r="K778" s="314"/>
      <c r="L778" s="180"/>
      <c r="M778" s="180"/>
      <c r="N778" s="180"/>
      <c r="O778" s="180"/>
      <c r="P778" s="180"/>
      <c r="Q778" s="180"/>
      <c r="R778" s="180"/>
    </row>
    <row r="779" spans="1:18">
      <c r="A779" s="180"/>
      <c r="B779" s="180"/>
      <c r="C779" s="180"/>
      <c r="D779" s="180"/>
      <c r="E779" s="180"/>
      <c r="F779" s="180"/>
      <c r="G779" s="180"/>
      <c r="H779" s="180"/>
      <c r="I779" s="180"/>
      <c r="J779" s="767"/>
      <c r="K779" s="314"/>
      <c r="L779" s="180"/>
      <c r="M779" s="180"/>
      <c r="N779" s="180"/>
      <c r="O779" s="180"/>
      <c r="P779" s="180"/>
      <c r="Q779" s="180"/>
      <c r="R779" s="180"/>
    </row>
    <row r="780" spans="1:18">
      <c r="A780" s="180"/>
      <c r="B780" s="180"/>
      <c r="C780" s="180"/>
      <c r="D780" s="180"/>
      <c r="E780" s="180"/>
      <c r="F780" s="180"/>
      <c r="G780" s="180"/>
      <c r="H780" s="180"/>
      <c r="I780" s="180"/>
      <c r="J780" s="767"/>
      <c r="K780" s="314"/>
      <c r="L780" s="180"/>
      <c r="M780" s="180"/>
      <c r="N780" s="180"/>
      <c r="O780" s="180"/>
      <c r="P780" s="180"/>
      <c r="Q780" s="180"/>
      <c r="R780" s="180"/>
    </row>
    <row r="781" spans="1:18">
      <c r="A781" s="180"/>
      <c r="B781" s="180"/>
      <c r="C781" s="180"/>
      <c r="D781" s="180"/>
      <c r="E781" s="180"/>
      <c r="F781" s="180"/>
      <c r="G781" s="180"/>
      <c r="H781" s="180"/>
      <c r="I781" s="180"/>
      <c r="J781" s="767"/>
      <c r="K781" s="314"/>
      <c r="L781" s="180"/>
      <c r="M781" s="180"/>
      <c r="N781" s="180"/>
      <c r="O781" s="180"/>
      <c r="P781" s="180"/>
      <c r="Q781" s="180"/>
      <c r="R781" s="180"/>
    </row>
    <row r="782" spans="1:18">
      <c r="A782" s="180"/>
      <c r="B782" s="180"/>
      <c r="C782" s="180"/>
      <c r="D782" s="180"/>
      <c r="E782" s="180"/>
      <c r="F782" s="180"/>
      <c r="G782" s="180"/>
      <c r="H782" s="180"/>
      <c r="I782" s="180"/>
      <c r="J782" s="767"/>
      <c r="K782" s="314"/>
      <c r="L782" s="180"/>
      <c r="M782" s="180"/>
      <c r="N782" s="180"/>
      <c r="O782" s="180"/>
      <c r="P782" s="180"/>
      <c r="Q782" s="180"/>
      <c r="R782" s="180"/>
    </row>
    <row r="783" spans="1:18">
      <c r="A783" s="180"/>
      <c r="B783" s="180"/>
      <c r="C783" s="180"/>
      <c r="D783" s="180"/>
      <c r="E783" s="180"/>
      <c r="F783" s="180"/>
      <c r="G783" s="180"/>
      <c r="H783" s="180"/>
      <c r="I783" s="180"/>
      <c r="J783" s="767"/>
      <c r="K783" s="314"/>
      <c r="L783" s="180"/>
      <c r="M783" s="180"/>
      <c r="N783" s="180"/>
      <c r="O783" s="180"/>
      <c r="P783" s="180"/>
      <c r="Q783" s="180"/>
      <c r="R783" s="180"/>
    </row>
    <row r="784" spans="1:18">
      <c r="A784" s="180"/>
      <c r="B784" s="180"/>
      <c r="C784" s="180"/>
      <c r="D784" s="180"/>
      <c r="E784" s="180"/>
      <c r="F784" s="180"/>
      <c r="G784" s="180"/>
      <c r="H784" s="180"/>
      <c r="I784" s="180"/>
      <c r="J784" s="767"/>
      <c r="K784" s="314"/>
      <c r="L784" s="180"/>
      <c r="M784" s="180"/>
      <c r="N784" s="180"/>
      <c r="O784" s="180"/>
      <c r="P784" s="180"/>
      <c r="Q784" s="180"/>
      <c r="R784" s="180"/>
    </row>
    <row r="785" spans="1:18">
      <c r="A785" s="180"/>
      <c r="B785" s="180"/>
      <c r="C785" s="180"/>
      <c r="D785" s="180"/>
      <c r="E785" s="180"/>
      <c r="F785" s="180"/>
      <c r="G785" s="180"/>
      <c r="H785" s="180"/>
      <c r="I785" s="180"/>
      <c r="J785" s="767"/>
      <c r="K785" s="314"/>
      <c r="L785" s="180"/>
      <c r="M785" s="180"/>
      <c r="N785" s="180"/>
      <c r="O785" s="180"/>
      <c r="P785" s="180"/>
      <c r="Q785" s="180"/>
      <c r="R785" s="180"/>
    </row>
    <row r="786" spans="1:18">
      <c r="A786" s="180"/>
      <c r="B786" s="180"/>
      <c r="C786" s="180"/>
      <c r="D786" s="180"/>
      <c r="E786" s="180"/>
      <c r="F786" s="180"/>
      <c r="G786" s="180"/>
      <c r="H786" s="180"/>
      <c r="I786" s="180"/>
      <c r="J786" s="767"/>
      <c r="K786" s="314"/>
      <c r="L786" s="180"/>
      <c r="M786" s="180"/>
      <c r="N786" s="180"/>
      <c r="O786" s="180"/>
      <c r="P786" s="180"/>
      <c r="Q786" s="180"/>
      <c r="R786" s="180"/>
    </row>
    <row r="787" spans="1:18">
      <c r="A787" s="180"/>
      <c r="B787" s="180"/>
      <c r="C787" s="180"/>
      <c r="D787" s="180"/>
      <c r="E787" s="180"/>
      <c r="F787" s="180"/>
      <c r="G787" s="180"/>
      <c r="H787" s="180"/>
      <c r="I787" s="180"/>
      <c r="J787" s="767"/>
      <c r="K787" s="314"/>
      <c r="L787" s="180"/>
      <c r="M787" s="180"/>
      <c r="N787" s="180"/>
      <c r="O787" s="180"/>
      <c r="P787" s="180"/>
      <c r="Q787" s="180"/>
      <c r="R787" s="180"/>
    </row>
    <row r="788" spans="1:18">
      <c r="A788" s="180"/>
      <c r="B788" s="180"/>
      <c r="C788" s="180"/>
      <c r="D788" s="180"/>
      <c r="E788" s="180"/>
      <c r="F788" s="180"/>
      <c r="G788" s="180"/>
      <c r="H788" s="180"/>
      <c r="I788" s="180"/>
      <c r="J788" s="767"/>
      <c r="K788" s="314"/>
      <c r="L788" s="180"/>
      <c r="M788" s="180"/>
      <c r="N788" s="180"/>
      <c r="O788" s="180"/>
      <c r="P788" s="180"/>
      <c r="Q788" s="180"/>
      <c r="R788" s="180"/>
    </row>
    <row r="789" spans="1:18">
      <c r="A789" s="180"/>
      <c r="B789" s="180"/>
      <c r="C789" s="180"/>
      <c r="D789" s="180"/>
      <c r="E789" s="180"/>
      <c r="F789" s="180"/>
      <c r="G789" s="180"/>
      <c r="H789" s="180"/>
      <c r="I789" s="180"/>
      <c r="J789" s="767"/>
      <c r="K789" s="314"/>
      <c r="L789" s="180"/>
      <c r="M789" s="180"/>
      <c r="N789" s="180"/>
      <c r="O789" s="180"/>
      <c r="P789" s="180"/>
      <c r="Q789" s="180"/>
      <c r="R789" s="180"/>
    </row>
    <row r="790" spans="1:18">
      <c r="A790" s="180"/>
      <c r="B790" s="180"/>
      <c r="C790" s="180"/>
      <c r="D790" s="180"/>
      <c r="E790" s="180"/>
      <c r="F790" s="180"/>
      <c r="G790" s="180"/>
      <c r="H790" s="180"/>
      <c r="I790" s="180"/>
      <c r="J790" s="767"/>
      <c r="K790" s="314"/>
      <c r="L790" s="180"/>
      <c r="M790" s="180"/>
      <c r="N790" s="180"/>
      <c r="O790" s="180"/>
      <c r="P790" s="180"/>
      <c r="Q790" s="180"/>
      <c r="R790" s="180"/>
    </row>
    <row r="791" spans="1:18">
      <c r="A791" s="180"/>
      <c r="B791" s="180"/>
      <c r="C791" s="180"/>
      <c r="D791" s="180"/>
      <c r="E791" s="180"/>
      <c r="F791" s="180"/>
      <c r="G791" s="180"/>
      <c r="H791" s="180"/>
      <c r="I791" s="180"/>
      <c r="J791" s="767"/>
      <c r="K791" s="314"/>
      <c r="L791" s="180"/>
      <c r="M791" s="180"/>
      <c r="N791" s="180"/>
      <c r="O791" s="180"/>
      <c r="P791" s="180"/>
      <c r="Q791" s="180"/>
      <c r="R791" s="180"/>
    </row>
    <row r="792" spans="1:18">
      <c r="A792" s="180"/>
      <c r="B792" s="180"/>
      <c r="C792" s="180"/>
      <c r="D792" s="180"/>
      <c r="E792" s="180"/>
      <c r="F792" s="180"/>
      <c r="G792" s="180"/>
      <c r="H792" s="180"/>
      <c r="I792" s="180"/>
      <c r="J792" s="767"/>
      <c r="K792" s="314"/>
      <c r="L792" s="180"/>
      <c r="M792" s="180"/>
      <c r="N792" s="180"/>
      <c r="O792" s="180"/>
      <c r="P792" s="180"/>
      <c r="Q792" s="180"/>
      <c r="R792" s="180"/>
    </row>
    <row r="793" spans="1:18">
      <c r="A793" s="180"/>
      <c r="B793" s="180"/>
      <c r="C793" s="180"/>
      <c r="D793" s="180"/>
      <c r="E793" s="180"/>
      <c r="F793" s="180"/>
      <c r="G793" s="180"/>
      <c r="H793" s="180"/>
      <c r="I793" s="180"/>
      <c r="J793" s="767"/>
      <c r="K793" s="314"/>
      <c r="L793" s="180"/>
      <c r="M793" s="180"/>
      <c r="N793" s="180"/>
      <c r="O793" s="180"/>
      <c r="P793" s="180"/>
      <c r="Q793" s="180"/>
      <c r="R793" s="180"/>
    </row>
    <row r="794" spans="1:18">
      <c r="A794" s="180"/>
      <c r="B794" s="180"/>
      <c r="C794" s="180"/>
      <c r="D794" s="180"/>
      <c r="E794" s="180"/>
      <c r="F794" s="180"/>
      <c r="G794" s="180"/>
      <c r="H794" s="180"/>
      <c r="I794" s="180"/>
      <c r="J794" s="767"/>
      <c r="K794" s="314"/>
      <c r="L794" s="180"/>
      <c r="M794" s="180"/>
      <c r="N794" s="180"/>
      <c r="O794" s="180"/>
      <c r="P794" s="180"/>
      <c r="Q794" s="180"/>
      <c r="R794" s="180"/>
    </row>
    <row r="795" spans="1:18">
      <c r="A795" s="180"/>
      <c r="B795" s="180"/>
      <c r="C795" s="180"/>
      <c r="D795" s="180"/>
      <c r="E795" s="180"/>
      <c r="F795" s="180"/>
      <c r="G795" s="180"/>
      <c r="H795" s="180"/>
      <c r="I795" s="180"/>
      <c r="J795" s="767"/>
      <c r="K795" s="314"/>
      <c r="L795" s="180"/>
      <c r="M795" s="180"/>
      <c r="N795" s="180"/>
      <c r="O795" s="180"/>
      <c r="P795" s="180"/>
      <c r="Q795" s="180"/>
      <c r="R795" s="180"/>
    </row>
    <row r="796" spans="1:18">
      <c r="A796" s="180"/>
      <c r="B796" s="180"/>
      <c r="C796" s="180"/>
      <c r="D796" s="180"/>
      <c r="E796" s="180"/>
      <c r="F796" s="180"/>
      <c r="G796" s="180"/>
      <c r="H796" s="180"/>
      <c r="I796" s="180"/>
      <c r="J796" s="767"/>
      <c r="K796" s="314"/>
      <c r="L796" s="180"/>
      <c r="M796" s="180"/>
      <c r="N796" s="180"/>
      <c r="O796" s="180"/>
      <c r="P796" s="180"/>
      <c r="Q796" s="180"/>
      <c r="R796" s="180"/>
    </row>
    <row r="797" spans="1:18">
      <c r="A797" s="180"/>
      <c r="B797" s="180"/>
      <c r="C797" s="180"/>
      <c r="D797" s="180"/>
      <c r="E797" s="180"/>
      <c r="F797" s="180"/>
      <c r="G797" s="180"/>
      <c r="H797" s="180"/>
      <c r="I797" s="180"/>
      <c r="J797" s="767"/>
      <c r="K797" s="314"/>
      <c r="L797" s="180"/>
      <c r="M797" s="180"/>
      <c r="N797" s="180"/>
      <c r="O797" s="180"/>
      <c r="P797" s="180"/>
      <c r="Q797" s="180"/>
      <c r="R797" s="180"/>
    </row>
    <row r="798" spans="1:18">
      <c r="A798" s="180"/>
      <c r="B798" s="180"/>
      <c r="C798" s="180"/>
      <c r="D798" s="180"/>
      <c r="E798" s="180"/>
      <c r="F798" s="180"/>
      <c r="G798" s="180"/>
      <c r="H798" s="180"/>
      <c r="I798" s="180"/>
      <c r="J798" s="767"/>
      <c r="K798" s="314"/>
      <c r="L798" s="180"/>
      <c r="M798" s="180"/>
      <c r="N798" s="180"/>
      <c r="O798" s="180"/>
      <c r="P798" s="180"/>
      <c r="Q798" s="180"/>
      <c r="R798" s="180"/>
    </row>
    <row r="799" spans="1:18">
      <c r="A799" s="180"/>
      <c r="B799" s="180"/>
      <c r="C799" s="180"/>
      <c r="D799" s="180"/>
      <c r="E799" s="180"/>
      <c r="F799" s="180"/>
      <c r="G799" s="180"/>
      <c r="H799" s="180"/>
      <c r="I799" s="180"/>
      <c r="J799" s="767"/>
      <c r="K799" s="314"/>
      <c r="L799" s="180"/>
      <c r="M799" s="180"/>
      <c r="N799" s="180"/>
      <c r="O799" s="180"/>
      <c r="P799" s="180"/>
      <c r="Q799" s="180"/>
      <c r="R799" s="180"/>
    </row>
    <row r="800" spans="1:18">
      <c r="A800" s="180"/>
      <c r="B800" s="180"/>
      <c r="C800" s="180"/>
      <c r="D800" s="180"/>
      <c r="E800" s="180"/>
      <c r="F800" s="180"/>
      <c r="G800" s="180"/>
      <c r="H800" s="180"/>
      <c r="I800" s="180"/>
      <c r="J800" s="767"/>
      <c r="K800" s="314"/>
      <c r="L800" s="180"/>
      <c r="M800" s="180"/>
      <c r="N800" s="180"/>
      <c r="O800" s="180"/>
      <c r="P800" s="180"/>
      <c r="Q800" s="180"/>
      <c r="R800" s="180"/>
    </row>
    <row r="801" spans="1:18">
      <c r="A801" s="180"/>
      <c r="B801" s="180"/>
      <c r="C801" s="180"/>
      <c r="D801" s="180"/>
      <c r="E801" s="180"/>
      <c r="F801" s="180"/>
      <c r="G801" s="180"/>
      <c r="H801" s="180"/>
      <c r="I801" s="180"/>
      <c r="J801" s="767"/>
      <c r="K801" s="314"/>
      <c r="L801" s="180"/>
      <c r="M801" s="180"/>
      <c r="N801" s="180"/>
      <c r="O801" s="180"/>
      <c r="P801" s="180"/>
      <c r="Q801" s="180"/>
      <c r="R801" s="180"/>
    </row>
    <row r="802" spans="1:18">
      <c r="A802" s="180"/>
      <c r="B802" s="180"/>
      <c r="C802" s="180"/>
      <c r="D802" s="180"/>
      <c r="E802" s="180"/>
      <c r="F802" s="180"/>
      <c r="G802" s="180"/>
      <c r="H802" s="180"/>
      <c r="I802" s="180"/>
      <c r="J802" s="767"/>
      <c r="K802" s="314"/>
      <c r="L802" s="180"/>
      <c r="M802" s="180"/>
      <c r="N802" s="180"/>
      <c r="O802" s="180"/>
      <c r="P802" s="180"/>
      <c r="Q802" s="180"/>
      <c r="R802" s="180"/>
    </row>
    <row r="803" spans="1:18">
      <c r="A803" s="180"/>
      <c r="B803" s="180"/>
      <c r="C803" s="180"/>
      <c r="D803" s="180"/>
      <c r="E803" s="180"/>
      <c r="F803" s="180"/>
      <c r="G803" s="180"/>
      <c r="H803" s="180"/>
      <c r="I803" s="180"/>
      <c r="J803" s="767"/>
      <c r="K803" s="314"/>
      <c r="L803" s="180"/>
      <c r="M803" s="180"/>
      <c r="N803" s="180"/>
      <c r="O803" s="180"/>
      <c r="P803" s="180"/>
      <c r="Q803" s="180"/>
      <c r="R803" s="180"/>
    </row>
    <row r="804" spans="1:18">
      <c r="A804" s="180"/>
      <c r="B804" s="180"/>
      <c r="C804" s="180"/>
      <c r="D804" s="180"/>
      <c r="E804" s="180"/>
      <c r="F804" s="180"/>
      <c r="G804" s="180"/>
      <c r="H804" s="180"/>
      <c r="I804" s="180"/>
      <c r="J804" s="767"/>
      <c r="K804" s="314"/>
      <c r="L804" s="180"/>
      <c r="M804" s="180"/>
      <c r="N804" s="180"/>
      <c r="O804" s="180"/>
      <c r="P804" s="180"/>
      <c r="Q804" s="180"/>
      <c r="R804" s="180"/>
    </row>
    <row r="805" spans="1:18">
      <c r="A805" s="180"/>
      <c r="B805" s="180"/>
      <c r="C805" s="180"/>
      <c r="D805" s="180"/>
      <c r="E805" s="180"/>
      <c r="F805" s="180"/>
      <c r="G805" s="180"/>
      <c r="H805" s="180"/>
      <c r="I805" s="180"/>
      <c r="J805" s="767"/>
      <c r="K805" s="314"/>
      <c r="L805" s="180"/>
      <c r="M805" s="180"/>
      <c r="N805" s="180"/>
      <c r="O805" s="180"/>
      <c r="P805" s="180"/>
      <c r="Q805" s="180"/>
      <c r="R805" s="180"/>
    </row>
    <row r="806" spans="1:18">
      <c r="A806" s="180"/>
      <c r="B806" s="180"/>
      <c r="C806" s="180"/>
      <c r="D806" s="180"/>
      <c r="E806" s="180"/>
      <c r="F806" s="180"/>
      <c r="G806" s="180"/>
      <c r="H806" s="180"/>
      <c r="I806" s="180"/>
      <c r="J806" s="767"/>
      <c r="K806" s="314"/>
      <c r="L806" s="180"/>
      <c r="M806" s="180"/>
      <c r="N806" s="180"/>
      <c r="O806" s="180"/>
      <c r="P806" s="180"/>
      <c r="Q806" s="180"/>
      <c r="R806" s="180"/>
    </row>
    <row r="807" spans="1:18">
      <c r="A807" s="180"/>
      <c r="B807" s="180"/>
      <c r="C807" s="180"/>
      <c r="D807" s="180"/>
      <c r="E807" s="180"/>
      <c r="F807" s="180"/>
      <c r="G807" s="180"/>
      <c r="H807" s="180"/>
      <c r="I807" s="180"/>
      <c r="J807" s="767"/>
      <c r="K807" s="314"/>
      <c r="L807" s="180"/>
      <c r="M807" s="180"/>
      <c r="N807" s="180"/>
      <c r="O807" s="180"/>
      <c r="P807" s="180"/>
      <c r="Q807" s="180"/>
      <c r="R807" s="180"/>
    </row>
    <row r="808" spans="1:18">
      <c r="A808" s="180"/>
      <c r="B808" s="180"/>
      <c r="C808" s="180"/>
      <c r="D808" s="180"/>
      <c r="E808" s="180"/>
      <c r="F808" s="180"/>
      <c r="G808" s="180"/>
      <c r="H808" s="180"/>
      <c r="I808" s="180"/>
      <c r="J808" s="767"/>
      <c r="K808" s="314"/>
      <c r="L808" s="180"/>
      <c r="M808" s="180"/>
      <c r="N808" s="180"/>
      <c r="O808" s="180"/>
      <c r="P808" s="180"/>
      <c r="Q808" s="180"/>
      <c r="R808" s="180"/>
    </row>
    <row r="809" spans="1:18">
      <c r="A809" s="180"/>
      <c r="B809" s="180"/>
      <c r="C809" s="180"/>
      <c r="D809" s="180"/>
      <c r="E809" s="180"/>
      <c r="F809" s="180"/>
      <c r="G809" s="180"/>
      <c r="H809" s="180"/>
      <c r="I809" s="180"/>
      <c r="J809" s="767"/>
      <c r="K809" s="314"/>
      <c r="L809" s="180"/>
      <c r="M809" s="180"/>
      <c r="N809" s="180"/>
      <c r="O809" s="180"/>
      <c r="P809" s="180"/>
      <c r="Q809" s="180"/>
      <c r="R809" s="180"/>
    </row>
    <row r="810" spans="1:18">
      <c r="A810" s="180"/>
      <c r="B810" s="180"/>
      <c r="C810" s="180"/>
      <c r="D810" s="180"/>
      <c r="E810" s="180"/>
      <c r="F810" s="180"/>
      <c r="G810" s="180"/>
      <c r="H810" s="180"/>
      <c r="I810" s="180"/>
      <c r="J810" s="767"/>
      <c r="K810" s="314"/>
      <c r="L810" s="180"/>
      <c r="M810" s="180"/>
      <c r="N810" s="180"/>
      <c r="O810" s="180"/>
      <c r="P810" s="180"/>
      <c r="Q810" s="180"/>
      <c r="R810" s="180"/>
    </row>
    <row r="811" spans="1:18">
      <c r="A811" s="180"/>
      <c r="B811" s="180"/>
      <c r="C811" s="180"/>
      <c r="D811" s="180"/>
      <c r="E811" s="180"/>
      <c r="F811" s="180"/>
      <c r="G811" s="180"/>
      <c r="H811" s="180"/>
      <c r="I811" s="180"/>
      <c r="J811" s="767"/>
      <c r="K811" s="314"/>
      <c r="L811" s="180"/>
      <c r="M811" s="180"/>
      <c r="N811" s="180"/>
      <c r="O811" s="180"/>
      <c r="P811" s="180"/>
      <c r="Q811" s="180"/>
      <c r="R811" s="180"/>
    </row>
    <row r="812" spans="1:18">
      <c r="A812" s="180"/>
      <c r="B812" s="180"/>
      <c r="C812" s="180"/>
      <c r="D812" s="180"/>
      <c r="E812" s="180"/>
      <c r="F812" s="180"/>
      <c r="G812" s="180"/>
      <c r="H812" s="180"/>
      <c r="I812" s="180"/>
      <c r="J812" s="767"/>
      <c r="K812" s="314"/>
      <c r="L812" s="180"/>
      <c r="M812" s="180"/>
      <c r="N812" s="180"/>
      <c r="O812" s="180"/>
      <c r="P812" s="180"/>
      <c r="Q812" s="180"/>
      <c r="R812" s="180"/>
    </row>
    <row r="813" spans="1:18">
      <c r="A813" s="180"/>
      <c r="B813" s="180"/>
      <c r="C813" s="180"/>
      <c r="D813" s="180"/>
      <c r="E813" s="180"/>
      <c r="F813" s="180"/>
      <c r="G813" s="180"/>
      <c r="H813" s="180"/>
      <c r="I813" s="180"/>
      <c r="J813" s="767"/>
      <c r="K813" s="314"/>
      <c r="L813" s="180"/>
      <c r="M813" s="180"/>
      <c r="N813" s="180"/>
      <c r="O813" s="180"/>
      <c r="P813" s="180"/>
      <c r="Q813" s="180"/>
      <c r="R813" s="180"/>
    </row>
    <row r="814" spans="1:18">
      <c r="A814" s="180"/>
      <c r="B814" s="180"/>
      <c r="C814" s="180"/>
      <c r="D814" s="180"/>
      <c r="E814" s="180"/>
      <c r="F814" s="180"/>
      <c r="G814" s="180"/>
      <c r="H814" s="180"/>
      <c r="I814" s="180"/>
      <c r="J814" s="767"/>
      <c r="K814" s="314"/>
      <c r="L814" s="180"/>
      <c r="M814" s="180"/>
      <c r="N814" s="180"/>
      <c r="O814" s="180"/>
      <c r="P814" s="180"/>
      <c r="Q814" s="180"/>
      <c r="R814" s="180"/>
    </row>
    <row r="815" spans="1:18">
      <c r="A815" s="180"/>
      <c r="B815" s="180"/>
      <c r="C815" s="180"/>
      <c r="D815" s="180"/>
      <c r="E815" s="180"/>
      <c r="F815" s="180"/>
      <c r="G815" s="180"/>
      <c r="H815" s="180"/>
      <c r="I815" s="180"/>
      <c r="J815" s="767"/>
      <c r="K815" s="314"/>
      <c r="L815" s="180"/>
      <c r="M815" s="180"/>
      <c r="N815" s="180"/>
      <c r="O815" s="180"/>
      <c r="P815" s="180"/>
      <c r="Q815" s="180"/>
      <c r="R815" s="180"/>
    </row>
    <row r="816" spans="1:18">
      <c r="A816" s="180"/>
      <c r="B816" s="180"/>
      <c r="C816" s="180"/>
      <c r="D816" s="180"/>
      <c r="E816" s="180"/>
      <c r="F816" s="180"/>
      <c r="G816" s="180"/>
      <c r="H816" s="180"/>
      <c r="I816" s="180"/>
      <c r="J816" s="767"/>
      <c r="K816" s="314"/>
      <c r="L816" s="180"/>
      <c r="M816" s="180"/>
      <c r="N816" s="180"/>
      <c r="O816" s="180"/>
      <c r="P816" s="180"/>
      <c r="Q816" s="180"/>
      <c r="R816" s="180"/>
    </row>
    <row r="817" spans="1:18">
      <c r="A817" s="180"/>
      <c r="B817" s="180"/>
      <c r="C817" s="180"/>
      <c r="D817" s="180"/>
      <c r="E817" s="180"/>
      <c r="F817" s="180"/>
      <c r="G817" s="180"/>
      <c r="H817" s="180"/>
      <c r="I817" s="180"/>
      <c r="J817" s="767"/>
      <c r="K817" s="314"/>
      <c r="L817" s="180"/>
      <c r="M817" s="180"/>
      <c r="N817" s="180"/>
      <c r="O817" s="180"/>
      <c r="P817" s="180"/>
      <c r="Q817" s="180"/>
      <c r="R817" s="180"/>
    </row>
    <row r="818" spans="1:18">
      <c r="A818" s="180"/>
      <c r="B818" s="180"/>
      <c r="C818" s="180"/>
      <c r="D818" s="180"/>
      <c r="E818" s="180"/>
      <c r="F818" s="180"/>
      <c r="G818" s="180"/>
      <c r="H818" s="180"/>
      <c r="I818" s="180"/>
      <c r="J818" s="767"/>
      <c r="K818" s="314"/>
      <c r="L818" s="180"/>
      <c r="M818" s="180"/>
      <c r="N818" s="180"/>
      <c r="O818" s="180"/>
      <c r="P818" s="180"/>
      <c r="Q818" s="180"/>
      <c r="R818" s="180"/>
    </row>
    <row r="819" spans="1:18">
      <c r="A819" s="180"/>
      <c r="B819" s="180"/>
      <c r="C819" s="180"/>
      <c r="D819" s="180"/>
      <c r="E819" s="180"/>
      <c r="F819" s="180"/>
      <c r="G819" s="180"/>
      <c r="H819" s="180"/>
      <c r="I819" s="180"/>
      <c r="J819" s="767"/>
      <c r="K819" s="314"/>
      <c r="L819" s="180"/>
      <c r="M819" s="180"/>
      <c r="N819" s="180"/>
      <c r="O819" s="180"/>
      <c r="P819" s="180"/>
      <c r="Q819" s="180"/>
      <c r="R819" s="180"/>
    </row>
    <row r="820" spans="1:18">
      <c r="A820" s="180"/>
      <c r="B820" s="180"/>
      <c r="C820" s="180"/>
      <c r="D820" s="180"/>
      <c r="E820" s="180"/>
      <c r="F820" s="180"/>
      <c r="G820" s="180"/>
      <c r="H820" s="180"/>
      <c r="I820" s="180"/>
      <c r="J820" s="767"/>
      <c r="K820" s="314"/>
      <c r="L820" s="180"/>
      <c r="M820" s="180"/>
      <c r="N820" s="180"/>
      <c r="O820" s="180"/>
      <c r="P820" s="180"/>
      <c r="Q820" s="180"/>
      <c r="R820" s="180"/>
    </row>
    <row r="821" spans="1:18">
      <c r="A821" s="180"/>
      <c r="B821" s="180"/>
      <c r="C821" s="180"/>
      <c r="D821" s="180"/>
      <c r="E821" s="180"/>
      <c r="F821" s="180"/>
      <c r="G821" s="180"/>
      <c r="H821" s="180"/>
      <c r="I821" s="180"/>
      <c r="J821" s="767"/>
      <c r="K821" s="314"/>
      <c r="L821" s="180"/>
      <c r="M821" s="180"/>
      <c r="N821" s="180"/>
      <c r="O821" s="180"/>
      <c r="P821" s="180"/>
      <c r="Q821" s="180"/>
      <c r="R821" s="180"/>
    </row>
    <row r="822" spans="1:18">
      <c r="A822" s="180"/>
      <c r="B822" s="180"/>
      <c r="C822" s="180"/>
      <c r="D822" s="180"/>
      <c r="E822" s="180"/>
      <c r="F822" s="180"/>
      <c r="G822" s="180"/>
      <c r="H822" s="180"/>
      <c r="I822" s="180"/>
      <c r="J822" s="767"/>
      <c r="K822" s="314"/>
      <c r="L822" s="180"/>
      <c r="M822" s="180"/>
      <c r="N822" s="180"/>
      <c r="O822" s="180"/>
      <c r="P822" s="180"/>
      <c r="Q822" s="180"/>
      <c r="R822" s="180"/>
    </row>
    <row r="823" spans="1:18">
      <c r="A823" s="180"/>
      <c r="B823" s="180"/>
      <c r="C823" s="180"/>
      <c r="D823" s="180"/>
      <c r="E823" s="180"/>
      <c r="F823" s="180"/>
      <c r="G823" s="180"/>
      <c r="H823" s="180"/>
      <c r="I823" s="180"/>
      <c r="J823" s="767"/>
      <c r="K823" s="314"/>
      <c r="L823" s="180"/>
      <c r="M823" s="180"/>
      <c r="N823" s="180"/>
      <c r="O823" s="180"/>
      <c r="P823" s="180"/>
      <c r="Q823" s="180"/>
      <c r="R823" s="180"/>
    </row>
    <row r="824" spans="1:18">
      <c r="A824" s="180"/>
      <c r="B824" s="180"/>
      <c r="C824" s="180"/>
      <c r="D824" s="180"/>
      <c r="E824" s="180"/>
      <c r="F824" s="180"/>
      <c r="G824" s="180"/>
      <c r="H824" s="180"/>
      <c r="I824" s="180"/>
      <c r="J824" s="767"/>
      <c r="K824" s="314"/>
      <c r="L824" s="180"/>
      <c r="M824" s="180"/>
      <c r="N824" s="180"/>
      <c r="O824" s="180"/>
      <c r="P824" s="180"/>
      <c r="Q824" s="180"/>
      <c r="R824" s="180"/>
    </row>
    <row r="825" spans="1:18">
      <c r="A825" s="180"/>
      <c r="B825" s="180"/>
      <c r="C825" s="180"/>
      <c r="D825" s="180"/>
      <c r="E825" s="180"/>
      <c r="F825" s="180"/>
      <c r="G825" s="180"/>
      <c r="H825" s="180"/>
      <c r="I825" s="180"/>
      <c r="J825" s="767"/>
      <c r="K825" s="314"/>
      <c r="L825" s="180"/>
      <c r="M825" s="180"/>
      <c r="N825" s="180"/>
      <c r="O825" s="180"/>
      <c r="P825" s="180"/>
      <c r="Q825" s="180"/>
      <c r="R825" s="180"/>
    </row>
    <row r="826" spans="1:18">
      <c r="A826" s="180"/>
      <c r="B826" s="180"/>
      <c r="C826" s="180"/>
      <c r="D826" s="180"/>
      <c r="E826" s="180"/>
      <c r="F826" s="180"/>
      <c r="G826" s="180"/>
      <c r="H826" s="180"/>
      <c r="I826" s="180"/>
      <c r="J826" s="767"/>
      <c r="K826" s="314"/>
      <c r="L826" s="180"/>
      <c r="M826" s="180"/>
      <c r="N826" s="180"/>
      <c r="O826" s="180"/>
      <c r="P826" s="180"/>
      <c r="Q826" s="180"/>
      <c r="R826" s="180"/>
    </row>
    <row r="827" spans="1:18">
      <c r="A827" s="180"/>
      <c r="B827" s="180"/>
      <c r="C827" s="180"/>
      <c r="D827" s="180"/>
      <c r="E827" s="180"/>
      <c r="F827" s="180"/>
      <c r="G827" s="180"/>
      <c r="H827" s="180"/>
      <c r="I827" s="180"/>
      <c r="J827" s="767"/>
      <c r="K827" s="314"/>
      <c r="L827" s="180"/>
      <c r="M827" s="180"/>
      <c r="N827" s="180"/>
      <c r="O827" s="180"/>
      <c r="P827" s="180"/>
      <c r="Q827" s="180"/>
      <c r="R827" s="180"/>
    </row>
    <row r="828" spans="1:18">
      <c r="A828" s="180"/>
      <c r="B828" s="180"/>
      <c r="C828" s="180"/>
      <c r="D828" s="180"/>
      <c r="E828" s="180"/>
      <c r="F828" s="180"/>
      <c r="G828" s="180"/>
      <c r="H828" s="180"/>
      <c r="I828" s="180"/>
      <c r="J828" s="767"/>
      <c r="K828" s="314"/>
      <c r="L828" s="180"/>
      <c r="M828" s="180"/>
      <c r="N828" s="180"/>
      <c r="O828" s="180"/>
      <c r="P828" s="180"/>
      <c r="Q828" s="180"/>
      <c r="R828" s="180"/>
    </row>
    <row r="829" spans="1:18">
      <c r="A829" s="180"/>
      <c r="B829" s="180"/>
      <c r="C829" s="180"/>
      <c r="D829" s="180"/>
      <c r="E829" s="180"/>
      <c r="F829" s="180"/>
      <c r="G829" s="180"/>
      <c r="H829" s="180"/>
      <c r="I829" s="180"/>
      <c r="J829" s="767"/>
      <c r="K829" s="314"/>
      <c r="L829" s="180"/>
      <c r="M829" s="180"/>
      <c r="N829" s="180"/>
      <c r="O829" s="180"/>
      <c r="P829" s="180"/>
      <c r="Q829" s="180"/>
      <c r="R829" s="180"/>
    </row>
    <row r="830" spans="1:18">
      <c r="A830" s="180"/>
      <c r="B830" s="180"/>
      <c r="C830" s="180"/>
      <c r="D830" s="180"/>
      <c r="E830" s="180"/>
      <c r="F830" s="180"/>
      <c r="G830" s="180"/>
      <c r="H830" s="180"/>
      <c r="I830" s="180"/>
      <c r="J830" s="767"/>
      <c r="K830" s="314"/>
      <c r="L830" s="180"/>
      <c r="M830" s="180"/>
      <c r="N830" s="180"/>
      <c r="O830" s="180"/>
      <c r="P830" s="180"/>
      <c r="Q830" s="180"/>
      <c r="R830" s="180"/>
    </row>
    <row r="831" spans="1:18">
      <c r="A831" s="180"/>
      <c r="B831" s="180"/>
      <c r="C831" s="180"/>
      <c r="D831" s="180"/>
      <c r="E831" s="180"/>
      <c r="F831" s="180"/>
      <c r="G831" s="180"/>
      <c r="H831" s="180"/>
      <c r="I831" s="180"/>
      <c r="J831" s="767"/>
      <c r="K831" s="314"/>
      <c r="L831" s="180"/>
      <c r="M831" s="180"/>
      <c r="N831" s="180"/>
      <c r="O831" s="180"/>
      <c r="P831" s="180"/>
      <c r="Q831" s="180"/>
      <c r="R831" s="180"/>
    </row>
    <row r="832" spans="1:18">
      <c r="A832" s="180"/>
      <c r="B832" s="180"/>
      <c r="C832" s="180"/>
      <c r="D832" s="180"/>
      <c r="E832" s="180"/>
      <c r="F832" s="180"/>
      <c r="G832" s="180"/>
      <c r="H832" s="180"/>
      <c r="I832" s="180"/>
      <c r="J832" s="767"/>
      <c r="K832" s="314"/>
      <c r="L832" s="180"/>
      <c r="M832" s="180"/>
      <c r="N832" s="180"/>
      <c r="O832" s="180"/>
      <c r="P832" s="180"/>
      <c r="Q832" s="180"/>
      <c r="R832" s="180"/>
    </row>
    <row r="833" spans="1:18">
      <c r="A833" s="180"/>
      <c r="B833" s="180"/>
      <c r="C833" s="180"/>
      <c r="D833" s="180"/>
      <c r="E833" s="180"/>
      <c r="F833" s="180"/>
      <c r="G833" s="180"/>
      <c r="H833" s="180"/>
      <c r="I833" s="180"/>
      <c r="J833" s="767"/>
      <c r="K833" s="314"/>
      <c r="L833" s="180"/>
      <c r="M833" s="180"/>
      <c r="N833" s="180"/>
      <c r="O833" s="180"/>
      <c r="P833" s="180"/>
      <c r="Q833" s="180"/>
      <c r="R833" s="180"/>
    </row>
    <row r="834" spans="1:18">
      <c r="A834" s="180"/>
      <c r="B834" s="180"/>
      <c r="C834" s="180"/>
      <c r="D834" s="180"/>
      <c r="E834" s="180"/>
      <c r="F834" s="180"/>
      <c r="G834" s="180"/>
      <c r="H834" s="180"/>
      <c r="I834" s="180"/>
      <c r="J834" s="767"/>
      <c r="K834" s="314"/>
      <c r="L834" s="180"/>
      <c r="M834" s="180"/>
      <c r="N834" s="180"/>
      <c r="O834" s="180"/>
      <c r="P834" s="180"/>
      <c r="Q834" s="180"/>
      <c r="R834" s="180"/>
    </row>
    <row r="835" spans="1:18">
      <c r="A835" s="180"/>
      <c r="B835" s="180"/>
      <c r="C835" s="180"/>
      <c r="D835" s="180"/>
      <c r="E835" s="180"/>
      <c r="F835" s="180"/>
      <c r="G835" s="180"/>
      <c r="H835" s="180"/>
      <c r="I835" s="180"/>
      <c r="J835" s="767"/>
      <c r="K835" s="314"/>
      <c r="L835" s="180"/>
      <c r="M835" s="180"/>
      <c r="N835" s="180"/>
      <c r="O835" s="180"/>
      <c r="P835" s="180"/>
      <c r="Q835" s="180"/>
      <c r="R835" s="180"/>
    </row>
    <row r="836" spans="1:18">
      <c r="A836" s="180"/>
      <c r="B836" s="180"/>
      <c r="C836" s="180"/>
      <c r="D836" s="180"/>
      <c r="E836" s="180"/>
      <c r="F836" s="180"/>
      <c r="G836" s="180"/>
      <c r="H836" s="180"/>
      <c r="I836" s="180"/>
      <c r="J836" s="767"/>
      <c r="K836" s="314"/>
      <c r="L836" s="180"/>
      <c r="M836" s="180"/>
      <c r="N836" s="180"/>
      <c r="O836" s="180"/>
      <c r="P836" s="180"/>
      <c r="Q836" s="180"/>
      <c r="R836" s="180"/>
    </row>
    <row r="837" spans="1:18">
      <c r="A837" s="180"/>
      <c r="B837" s="180"/>
      <c r="C837" s="180"/>
      <c r="D837" s="180"/>
      <c r="E837" s="180"/>
      <c r="F837" s="180"/>
      <c r="G837" s="180"/>
      <c r="H837" s="180"/>
      <c r="I837" s="180"/>
      <c r="J837" s="767"/>
      <c r="K837" s="314"/>
      <c r="L837" s="180"/>
      <c r="M837" s="180"/>
      <c r="N837" s="180"/>
      <c r="O837" s="180"/>
      <c r="P837" s="180"/>
      <c r="Q837" s="180"/>
      <c r="R837" s="180"/>
    </row>
    <row r="838" spans="1:18">
      <c r="A838" s="180"/>
      <c r="B838" s="180"/>
      <c r="C838" s="180"/>
      <c r="D838" s="180"/>
      <c r="E838" s="180"/>
      <c r="F838" s="180"/>
      <c r="G838" s="180"/>
      <c r="H838" s="180"/>
      <c r="I838" s="180"/>
      <c r="J838" s="767"/>
      <c r="K838" s="314"/>
      <c r="L838" s="180"/>
      <c r="M838" s="180"/>
      <c r="N838" s="180"/>
      <c r="O838" s="180"/>
      <c r="P838" s="180"/>
      <c r="Q838" s="180"/>
      <c r="R838" s="180"/>
    </row>
    <row r="839" spans="1:18">
      <c r="A839" s="180"/>
      <c r="B839" s="180"/>
      <c r="C839" s="180"/>
      <c r="D839" s="180"/>
      <c r="E839" s="180"/>
      <c r="F839" s="180"/>
      <c r="G839" s="180"/>
      <c r="H839" s="180"/>
      <c r="I839" s="180"/>
      <c r="J839" s="767"/>
      <c r="K839" s="314"/>
      <c r="L839" s="180"/>
      <c r="M839" s="180"/>
      <c r="N839" s="180"/>
      <c r="O839" s="180"/>
      <c r="P839" s="180"/>
      <c r="Q839" s="180"/>
      <c r="R839" s="180"/>
    </row>
    <row r="840" spans="1:18">
      <c r="A840" s="180"/>
      <c r="B840" s="180"/>
      <c r="C840" s="180"/>
      <c r="D840" s="180"/>
      <c r="E840" s="180"/>
      <c r="F840" s="180"/>
      <c r="G840" s="180"/>
      <c r="H840" s="180"/>
      <c r="I840" s="180"/>
      <c r="J840" s="767"/>
      <c r="K840" s="314"/>
      <c r="L840" s="180"/>
      <c r="M840" s="180"/>
      <c r="N840" s="180"/>
      <c r="O840" s="180"/>
      <c r="P840" s="180"/>
      <c r="Q840" s="180"/>
      <c r="R840" s="180"/>
    </row>
    <row r="841" spans="1:18">
      <c r="A841" s="180"/>
      <c r="B841" s="180"/>
      <c r="C841" s="180"/>
      <c r="D841" s="180"/>
      <c r="E841" s="180"/>
      <c r="F841" s="180"/>
      <c r="G841" s="180"/>
      <c r="H841" s="180"/>
      <c r="I841" s="180"/>
      <c r="J841" s="767"/>
      <c r="K841" s="314"/>
      <c r="L841" s="180"/>
      <c r="M841" s="180"/>
      <c r="N841" s="180"/>
      <c r="O841" s="180"/>
      <c r="P841" s="180"/>
      <c r="Q841" s="180"/>
      <c r="R841" s="180"/>
    </row>
    <row r="842" spans="1:18">
      <c r="A842" s="180"/>
      <c r="B842" s="180"/>
      <c r="C842" s="180"/>
      <c r="D842" s="180"/>
      <c r="E842" s="180"/>
      <c r="F842" s="180"/>
      <c r="G842" s="180"/>
      <c r="H842" s="180"/>
      <c r="I842" s="180"/>
      <c r="J842" s="767"/>
      <c r="K842" s="314"/>
      <c r="L842" s="180"/>
      <c r="M842" s="180"/>
      <c r="N842" s="180"/>
      <c r="O842" s="180"/>
      <c r="P842" s="180"/>
      <c r="Q842" s="180"/>
      <c r="R842" s="180"/>
    </row>
    <row r="843" spans="1:18">
      <c r="A843" s="180"/>
      <c r="B843" s="180"/>
      <c r="C843" s="180"/>
      <c r="D843" s="180"/>
      <c r="E843" s="180"/>
      <c r="F843" s="180"/>
      <c r="G843" s="180"/>
      <c r="H843" s="180"/>
      <c r="I843" s="180"/>
      <c r="J843" s="767"/>
      <c r="K843" s="314"/>
      <c r="L843" s="180"/>
      <c r="M843" s="180"/>
      <c r="N843" s="180"/>
      <c r="O843" s="180"/>
      <c r="P843" s="180"/>
      <c r="Q843" s="180"/>
      <c r="R843" s="180"/>
    </row>
    <row r="844" spans="1:18">
      <c r="A844" s="180"/>
      <c r="B844" s="180"/>
      <c r="C844" s="180"/>
      <c r="D844" s="180"/>
      <c r="E844" s="180"/>
      <c r="F844" s="180"/>
      <c r="G844" s="180"/>
      <c r="H844" s="180"/>
      <c r="I844" s="180"/>
      <c r="J844" s="767"/>
      <c r="K844" s="314"/>
      <c r="L844" s="180"/>
      <c r="M844" s="180"/>
      <c r="N844" s="180"/>
      <c r="O844" s="180"/>
      <c r="P844" s="180"/>
      <c r="Q844" s="180"/>
      <c r="R844" s="180"/>
    </row>
    <row r="845" spans="1:18">
      <c r="A845" s="180"/>
      <c r="B845" s="180"/>
      <c r="C845" s="180"/>
      <c r="D845" s="180"/>
      <c r="E845" s="180"/>
      <c r="F845" s="180"/>
      <c r="G845" s="180"/>
      <c r="H845" s="180"/>
      <c r="I845" s="180"/>
      <c r="J845" s="767"/>
      <c r="K845" s="314"/>
      <c r="L845" s="180"/>
      <c r="M845" s="180"/>
      <c r="N845" s="180"/>
      <c r="O845" s="180"/>
      <c r="P845" s="180"/>
      <c r="Q845" s="180"/>
      <c r="R845" s="180"/>
    </row>
    <row r="846" spans="1:18">
      <c r="A846" s="180"/>
      <c r="B846" s="180"/>
      <c r="C846" s="180"/>
      <c r="D846" s="180"/>
      <c r="E846" s="180"/>
      <c r="F846" s="180"/>
      <c r="G846" s="180"/>
      <c r="H846" s="180"/>
      <c r="I846" s="180"/>
      <c r="J846" s="767"/>
      <c r="K846" s="314"/>
      <c r="L846" s="180"/>
      <c r="M846" s="180"/>
      <c r="N846" s="180"/>
      <c r="O846" s="180"/>
      <c r="P846" s="180"/>
      <c r="Q846" s="180"/>
      <c r="R846" s="180"/>
    </row>
    <row r="847" spans="1:18">
      <c r="A847" s="180"/>
      <c r="B847" s="180"/>
      <c r="C847" s="180"/>
      <c r="D847" s="180"/>
      <c r="E847" s="180"/>
      <c r="F847" s="180"/>
      <c r="G847" s="180"/>
      <c r="H847" s="180"/>
      <c r="I847" s="180"/>
      <c r="J847" s="767"/>
      <c r="K847" s="314"/>
      <c r="L847" s="180"/>
      <c r="M847" s="180"/>
      <c r="N847" s="180"/>
      <c r="O847" s="180"/>
      <c r="P847" s="180"/>
      <c r="Q847" s="180"/>
      <c r="R847" s="180"/>
    </row>
    <row r="848" spans="1:18">
      <c r="A848" s="180"/>
      <c r="B848" s="180"/>
      <c r="C848" s="180"/>
      <c r="D848" s="180"/>
      <c r="E848" s="180"/>
      <c r="F848" s="180"/>
      <c r="G848" s="180"/>
      <c r="H848" s="180"/>
      <c r="I848" s="180"/>
      <c r="J848" s="767"/>
      <c r="K848" s="314"/>
      <c r="L848" s="180"/>
      <c r="M848" s="180"/>
      <c r="N848" s="180"/>
      <c r="O848" s="180"/>
      <c r="P848" s="180"/>
      <c r="Q848" s="180"/>
      <c r="R848" s="180"/>
    </row>
    <row r="849" spans="1:18">
      <c r="A849" s="180"/>
      <c r="B849" s="180"/>
      <c r="C849" s="180"/>
      <c r="D849" s="180"/>
      <c r="E849" s="180"/>
      <c r="F849" s="180"/>
      <c r="G849" s="180"/>
      <c r="H849" s="180"/>
      <c r="I849" s="180"/>
      <c r="J849" s="767"/>
      <c r="K849" s="314"/>
      <c r="L849" s="180"/>
      <c r="M849" s="180"/>
      <c r="N849" s="180"/>
      <c r="O849" s="180"/>
      <c r="P849" s="180"/>
      <c r="Q849" s="180"/>
      <c r="R849" s="180"/>
    </row>
    <row r="850" spans="1:18">
      <c r="A850" s="180"/>
      <c r="B850" s="180"/>
      <c r="C850" s="180"/>
      <c r="D850" s="180"/>
      <c r="E850" s="180"/>
      <c r="F850" s="180"/>
      <c r="G850" s="180"/>
      <c r="H850" s="180"/>
      <c r="I850" s="180"/>
      <c r="J850" s="767"/>
      <c r="K850" s="314"/>
      <c r="L850" s="180"/>
      <c r="M850" s="180"/>
      <c r="N850" s="180"/>
      <c r="O850" s="180"/>
      <c r="P850" s="180"/>
      <c r="Q850" s="180"/>
      <c r="R850" s="180"/>
    </row>
    <row r="851" spans="1:18">
      <c r="A851" s="180"/>
      <c r="B851" s="180"/>
      <c r="C851" s="180"/>
      <c r="D851" s="180"/>
      <c r="E851" s="180"/>
      <c r="F851" s="180"/>
      <c r="G851" s="180"/>
      <c r="H851" s="180"/>
      <c r="I851" s="180"/>
      <c r="J851" s="767"/>
      <c r="K851" s="314"/>
      <c r="L851" s="180"/>
      <c r="M851" s="180"/>
      <c r="N851" s="180"/>
      <c r="O851" s="180"/>
      <c r="P851" s="180"/>
      <c r="Q851" s="180"/>
      <c r="R851" s="180"/>
    </row>
    <row r="852" spans="1:18">
      <c r="A852" s="180"/>
      <c r="B852" s="180"/>
      <c r="C852" s="180"/>
      <c r="D852" s="180"/>
      <c r="E852" s="180"/>
      <c r="F852" s="180"/>
      <c r="G852" s="180"/>
      <c r="H852" s="180"/>
      <c r="I852" s="180"/>
      <c r="J852" s="767"/>
      <c r="K852" s="314"/>
      <c r="L852" s="180"/>
      <c r="M852" s="180"/>
      <c r="N852" s="180"/>
      <c r="O852" s="180"/>
      <c r="P852" s="180"/>
      <c r="Q852" s="180"/>
      <c r="R852" s="180"/>
    </row>
    <row r="853" spans="1:18">
      <c r="A853" s="180"/>
      <c r="B853" s="180"/>
      <c r="C853" s="180"/>
      <c r="D853" s="180"/>
      <c r="E853" s="180"/>
      <c r="F853" s="180"/>
      <c r="G853" s="180"/>
      <c r="H853" s="180"/>
      <c r="I853" s="180"/>
      <c r="J853" s="767"/>
      <c r="K853" s="314"/>
      <c r="L853" s="180"/>
      <c r="M853" s="180"/>
      <c r="N853" s="180"/>
      <c r="O853" s="180"/>
      <c r="P853" s="180"/>
      <c r="Q853" s="180"/>
      <c r="R853" s="180"/>
    </row>
    <row r="854" spans="1:18">
      <c r="A854" s="180"/>
      <c r="B854" s="180"/>
      <c r="C854" s="180"/>
      <c r="D854" s="180"/>
      <c r="E854" s="180"/>
      <c r="F854" s="180"/>
      <c r="G854" s="180"/>
      <c r="H854" s="180"/>
      <c r="I854" s="180"/>
      <c r="J854" s="767"/>
      <c r="K854" s="314"/>
      <c r="L854" s="180"/>
      <c r="M854" s="180"/>
      <c r="N854" s="180"/>
      <c r="O854" s="180"/>
      <c r="P854" s="180"/>
      <c r="Q854" s="180"/>
      <c r="R854" s="180"/>
    </row>
    <row r="855" spans="1:18">
      <c r="A855" s="180"/>
      <c r="B855" s="180"/>
      <c r="C855" s="180"/>
      <c r="D855" s="180"/>
      <c r="E855" s="180"/>
      <c r="F855" s="180"/>
      <c r="G855" s="180"/>
      <c r="H855" s="180"/>
      <c r="I855" s="180"/>
      <c r="J855" s="767"/>
      <c r="K855" s="314"/>
      <c r="L855" s="180"/>
      <c r="M855" s="180"/>
      <c r="N855" s="180"/>
      <c r="O855" s="180"/>
      <c r="P855" s="180"/>
      <c r="Q855" s="180"/>
      <c r="R855" s="180"/>
    </row>
    <row r="856" spans="1:18">
      <c r="A856" s="180"/>
      <c r="B856" s="180"/>
      <c r="C856" s="180"/>
      <c r="D856" s="180"/>
      <c r="E856" s="180"/>
      <c r="F856" s="180"/>
      <c r="G856" s="180"/>
      <c r="H856" s="180"/>
      <c r="I856" s="180"/>
      <c r="J856" s="767"/>
      <c r="K856" s="314"/>
      <c r="L856" s="180"/>
      <c r="M856" s="180"/>
      <c r="N856" s="180"/>
      <c r="O856" s="180"/>
      <c r="P856" s="180"/>
      <c r="Q856" s="180"/>
      <c r="R856" s="180"/>
    </row>
    <row r="857" spans="1:18">
      <c r="A857" s="180"/>
      <c r="B857" s="180"/>
      <c r="C857" s="180"/>
      <c r="D857" s="180"/>
      <c r="E857" s="180"/>
      <c r="F857" s="180"/>
      <c r="G857" s="180"/>
      <c r="H857" s="180"/>
      <c r="I857" s="180"/>
      <c r="J857" s="767"/>
      <c r="K857" s="314"/>
      <c r="L857" s="180"/>
      <c r="M857" s="180"/>
      <c r="N857" s="180"/>
      <c r="O857" s="180"/>
      <c r="P857" s="180"/>
      <c r="Q857" s="180"/>
      <c r="R857" s="180"/>
    </row>
    <row r="858" spans="1:18">
      <c r="A858" s="180"/>
      <c r="B858" s="180"/>
      <c r="C858" s="180"/>
      <c r="D858" s="180"/>
      <c r="E858" s="180"/>
      <c r="F858" s="180"/>
      <c r="G858" s="180"/>
      <c r="H858" s="180"/>
      <c r="I858" s="180"/>
      <c r="J858" s="767"/>
      <c r="K858" s="314"/>
      <c r="L858" s="180"/>
      <c r="M858" s="180"/>
      <c r="N858" s="180"/>
      <c r="O858" s="180"/>
      <c r="P858" s="180"/>
      <c r="Q858" s="180"/>
      <c r="R858" s="180"/>
    </row>
    <row r="859" spans="1:18">
      <c r="A859" s="180"/>
      <c r="B859" s="180"/>
      <c r="C859" s="180"/>
      <c r="D859" s="180"/>
      <c r="E859" s="180"/>
      <c r="F859" s="180"/>
      <c r="G859" s="180"/>
      <c r="H859" s="180"/>
      <c r="I859" s="180"/>
      <c r="J859" s="767"/>
      <c r="K859" s="314"/>
      <c r="L859" s="180"/>
      <c r="M859" s="180"/>
      <c r="N859" s="180"/>
      <c r="O859" s="180"/>
      <c r="P859" s="180"/>
      <c r="Q859" s="180"/>
      <c r="R859" s="180"/>
    </row>
    <row r="860" spans="1:18">
      <c r="A860" s="180"/>
      <c r="B860" s="180"/>
      <c r="C860" s="180"/>
      <c r="D860" s="180"/>
      <c r="E860" s="180"/>
      <c r="F860" s="180"/>
      <c r="G860" s="180"/>
      <c r="H860" s="180"/>
      <c r="I860" s="180"/>
      <c r="J860" s="767"/>
      <c r="K860" s="314"/>
      <c r="L860" s="180"/>
      <c r="M860" s="180"/>
      <c r="N860" s="180"/>
      <c r="O860" s="180"/>
      <c r="P860" s="180"/>
      <c r="Q860" s="180"/>
      <c r="R860" s="180"/>
    </row>
    <row r="861" spans="1:18">
      <c r="A861" s="180"/>
      <c r="B861" s="180"/>
      <c r="C861" s="180"/>
      <c r="D861" s="180"/>
      <c r="E861" s="180"/>
      <c r="F861" s="180"/>
      <c r="G861" s="180"/>
      <c r="H861" s="180"/>
      <c r="I861" s="180"/>
      <c r="J861" s="767"/>
      <c r="K861" s="314"/>
      <c r="L861" s="180"/>
      <c r="M861" s="180"/>
      <c r="N861" s="180"/>
      <c r="O861" s="180"/>
      <c r="P861" s="180"/>
      <c r="Q861" s="180"/>
      <c r="R861" s="180"/>
    </row>
    <row r="862" spans="1:18">
      <c r="A862" s="180"/>
      <c r="B862" s="180"/>
      <c r="C862" s="180"/>
      <c r="D862" s="180"/>
      <c r="E862" s="180"/>
      <c r="F862" s="180"/>
      <c r="G862" s="180"/>
      <c r="H862" s="180"/>
      <c r="I862" s="180"/>
      <c r="J862" s="767"/>
      <c r="K862" s="314"/>
      <c r="L862" s="180"/>
      <c r="M862" s="180"/>
      <c r="N862" s="180"/>
      <c r="O862" s="180"/>
      <c r="P862" s="180"/>
      <c r="Q862" s="180"/>
      <c r="R862" s="180"/>
    </row>
    <row r="863" spans="1:18">
      <c r="A863" s="180"/>
      <c r="B863" s="180"/>
      <c r="C863" s="180"/>
      <c r="D863" s="180"/>
      <c r="E863" s="180"/>
      <c r="F863" s="180"/>
      <c r="G863" s="180"/>
      <c r="H863" s="180"/>
      <c r="I863" s="180"/>
      <c r="J863" s="767"/>
      <c r="K863" s="314"/>
      <c r="L863" s="180"/>
      <c r="M863" s="180"/>
      <c r="N863" s="180"/>
      <c r="O863" s="180"/>
      <c r="P863" s="180"/>
      <c r="Q863" s="180"/>
      <c r="R863" s="180"/>
    </row>
    <row r="864" spans="1:18">
      <c r="A864" s="180"/>
      <c r="B864" s="180"/>
      <c r="C864" s="180"/>
      <c r="D864" s="180"/>
      <c r="E864" s="180"/>
      <c r="F864" s="180"/>
      <c r="G864" s="180"/>
      <c r="H864" s="180"/>
      <c r="I864" s="180"/>
      <c r="J864" s="767"/>
      <c r="K864" s="314"/>
      <c r="L864" s="180"/>
      <c r="M864" s="180"/>
      <c r="N864" s="180"/>
      <c r="O864" s="180"/>
      <c r="P864" s="180"/>
      <c r="Q864" s="180"/>
      <c r="R864" s="180"/>
    </row>
    <row r="865" spans="1:18">
      <c r="A865" s="180"/>
      <c r="B865" s="180"/>
      <c r="C865" s="180"/>
      <c r="D865" s="180"/>
      <c r="E865" s="180"/>
      <c r="F865" s="180"/>
      <c r="G865" s="180"/>
      <c r="H865" s="180"/>
      <c r="I865" s="180"/>
      <c r="J865" s="767"/>
      <c r="K865" s="314"/>
      <c r="L865" s="180"/>
      <c r="M865" s="180"/>
      <c r="N865" s="180"/>
      <c r="O865" s="180"/>
      <c r="P865" s="180"/>
      <c r="Q865" s="180"/>
      <c r="R865" s="180"/>
    </row>
    <row r="866" spans="1:18">
      <c r="A866" s="180"/>
      <c r="B866" s="180"/>
      <c r="C866" s="180"/>
      <c r="D866" s="180"/>
      <c r="E866" s="180"/>
      <c r="F866" s="180"/>
      <c r="G866" s="180"/>
      <c r="H866" s="180"/>
      <c r="I866" s="180"/>
      <c r="J866" s="767"/>
      <c r="K866" s="314"/>
      <c r="L866" s="180"/>
      <c r="M866" s="180"/>
      <c r="N866" s="180"/>
      <c r="O866" s="180"/>
      <c r="P866" s="180"/>
      <c r="Q866" s="180"/>
      <c r="R866" s="180"/>
    </row>
    <row r="867" spans="1:18">
      <c r="A867" s="180"/>
      <c r="B867" s="180"/>
      <c r="C867" s="180"/>
      <c r="D867" s="180"/>
      <c r="E867" s="180"/>
      <c r="F867" s="180"/>
      <c r="G867" s="180"/>
      <c r="H867" s="180"/>
      <c r="I867" s="180"/>
      <c r="J867" s="767"/>
      <c r="K867" s="314"/>
      <c r="L867" s="180"/>
      <c r="M867" s="180"/>
      <c r="N867" s="180"/>
      <c r="O867" s="180"/>
      <c r="P867" s="180"/>
      <c r="Q867" s="180"/>
      <c r="R867" s="180"/>
    </row>
    <row r="868" spans="1:18">
      <c r="A868" s="180"/>
      <c r="B868" s="180"/>
      <c r="C868" s="180"/>
      <c r="D868" s="180"/>
      <c r="E868" s="180"/>
      <c r="F868" s="180"/>
      <c r="G868" s="180"/>
      <c r="H868" s="180"/>
      <c r="I868" s="180"/>
      <c r="J868" s="767"/>
      <c r="K868" s="314"/>
      <c r="L868" s="180"/>
      <c r="M868" s="180"/>
      <c r="N868" s="180"/>
      <c r="O868" s="180"/>
      <c r="P868" s="180"/>
      <c r="Q868" s="180"/>
      <c r="R868" s="180"/>
    </row>
    <row r="869" spans="1:18">
      <c r="A869" s="180"/>
      <c r="B869" s="180"/>
      <c r="C869" s="180"/>
      <c r="D869" s="180"/>
      <c r="E869" s="180"/>
      <c r="F869" s="180"/>
      <c r="G869" s="180"/>
      <c r="H869" s="180"/>
      <c r="I869" s="180"/>
      <c r="J869" s="767"/>
      <c r="K869" s="314"/>
      <c r="L869" s="180"/>
      <c r="M869" s="180"/>
      <c r="N869" s="180"/>
      <c r="O869" s="180"/>
      <c r="P869" s="180"/>
      <c r="Q869" s="180"/>
      <c r="R869" s="180"/>
    </row>
    <row r="870" spans="1:18">
      <c r="A870" s="180"/>
      <c r="B870" s="180"/>
      <c r="C870" s="180"/>
      <c r="D870" s="180"/>
      <c r="E870" s="180"/>
      <c r="F870" s="180"/>
      <c r="G870" s="180"/>
      <c r="H870" s="180"/>
      <c r="I870" s="180"/>
      <c r="J870" s="767"/>
      <c r="K870" s="314"/>
      <c r="L870" s="180"/>
      <c r="M870" s="180"/>
      <c r="N870" s="180"/>
      <c r="O870" s="180"/>
      <c r="P870" s="180"/>
      <c r="Q870" s="180"/>
      <c r="R870" s="180"/>
    </row>
    <row r="871" spans="1:18">
      <c r="A871" s="180"/>
      <c r="B871" s="180"/>
      <c r="C871" s="180"/>
      <c r="D871" s="180"/>
      <c r="E871" s="180"/>
      <c r="F871" s="180"/>
      <c r="G871" s="180"/>
      <c r="H871" s="180"/>
      <c r="I871" s="180"/>
      <c r="J871" s="767"/>
      <c r="K871" s="314"/>
      <c r="L871" s="180"/>
      <c r="M871" s="180"/>
      <c r="N871" s="180"/>
      <c r="O871" s="180"/>
      <c r="P871" s="180"/>
      <c r="Q871" s="180"/>
      <c r="R871" s="180"/>
    </row>
    <row r="872" spans="1:18">
      <c r="A872" s="180"/>
      <c r="B872" s="180"/>
      <c r="C872" s="180"/>
      <c r="D872" s="180"/>
      <c r="E872" s="180"/>
      <c r="F872" s="180"/>
      <c r="G872" s="180"/>
      <c r="H872" s="180"/>
      <c r="I872" s="180"/>
      <c r="J872" s="767"/>
      <c r="K872" s="314"/>
      <c r="L872" s="180"/>
      <c r="M872" s="180"/>
      <c r="N872" s="180"/>
      <c r="O872" s="180"/>
      <c r="P872" s="180"/>
      <c r="Q872" s="180"/>
      <c r="R872" s="180"/>
    </row>
    <row r="873" spans="1:18">
      <c r="A873" s="180"/>
      <c r="B873" s="180"/>
      <c r="C873" s="180"/>
      <c r="D873" s="180"/>
      <c r="E873" s="180"/>
      <c r="F873" s="180"/>
      <c r="G873" s="180"/>
      <c r="H873" s="180"/>
      <c r="I873" s="180"/>
      <c r="J873" s="767"/>
      <c r="K873" s="314"/>
      <c r="L873" s="180"/>
      <c r="M873" s="180"/>
      <c r="N873" s="180"/>
      <c r="O873" s="180"/>
      <c r="P873" s="180"/>
      <c r="Q873" s="180"/>
      <c r="R873" s="180"/>
    </row>
    <row r="874" spans="1:18">
      <c r="A874" s="180"/>
      <c r="B874" s="180"/>
      <c r="C874" s="180"/>
      <c r="D874" s="180"/>
      <c r="E874" s="180"/>
      <c r="F874" s="180"/>
      <c r="G874" s="180"/>
      <c r="H874" s="180"/>
      <c r="I874" s="180"/>
      <c r="J874" s="767"/>
      <c r="K874" s="314"/>
      <c r="L874" s="180"/>
      <c r="M874" s="180"/>
      <c r="N874" s="180"/>
      <c r="O874" s="180"/>
      <c r="P874" s="180"/>
      <c r="Q874" s="180"/>
      <c r="R874" s="180"/>
    </row>
    <row r="875" spans="1:18">
      <c r="A875" s="180"/>
      <c r="B875" s="180"/>
      <c r="C875" s="180"/>
      <c r="D875" s="180"/>
      <c r="E875" s="180"/>
      <c r="F875" s="180"/>
      <c r="G875" s="180"/>
      <c r="H875" s="180"/>
      <c r="I875" s="180"/>
      <c r="J875" s="767"/>
      <c r="K875" s="314"/>
      <c r="L875" s="180"/>
      <c r="M875" s="180"/>
      <c r="N875" s="180"/>
      <c r="O875" s="180"/>
      <c r="P875" s="180"/>
      <c r="Q875" s="180"/>
      <c r="R875" s="180"/>
    </row>
    <row r="876" spans="1:18">
      <c r="A876" s="180"/>
      <c r="B876" s="180"/>
      <c r="C876" s="180"/>
      <c r="D876" s="180"/>
      <c r="E876" s="180"/>
      <c r="F876" s="180"/>
      <c r="G876" s="180"/>
      <c r="H876" s="180"/>
      <c r="I876" s="180"/>
      <c r="J876" s="767"/>
      <c r="K876" s="314"/>
      <c r="L876" s="180"/>
      <c r="M876" s="180"/>
      <c r="N876" s="180"/>
      <c r="O876" s="180"/>
      <c r="P876" s="180"/>
      <c r="Q876" s="180"/>
      <c r="R876" s="180"/>
    </row>
    <row r="877" spans="1:18">
      <c r="A877" s="180"/>
      <c r="B877" s="180"/>
      <c r="C877" s="180"/>
      <c r="D877" s="180"/>
      <c r="E877" s="180"/>
      <c r="F877" s="180"/>
      <c r="G877" s="180"/>
      <c r="H877" s="180"/>
      <c r="I877" s="180"/>
      <c r="J877" s="767"/>
      <c r="K877" s="314"/>
      <c r="L877" s="180"/>
      <c r="M877" s="180"/>
      <c r="N877" s="180"/>
      <c r="O877" s="180"/>
      <c r="P877" s="180"/>
      <c r="Q877" s="180"/>
      <c r="R877" s="180"/>
    </row>
    <row r="878" spans="1:18">
      <c r="A878" s="180"/>
      <c r="B878" s="180"/>
      <c r="C878" s="180"/>
      <c r="D878" s="180"/>
      <c r="E878" s="180"/>
      <c r="F878" s="180"/>
      <c r="G878" s="180"/>
      <c r="H878" s="180"/>
      <c r="I878" s="180"/>
      <c r="J878" s="767"/>
      <c r="K878" s="314"/>
      <c r="L878" s="180"/>
      <c r="M878" s="180"/>
      <c r="N878" s="180"/>
      <c r="O878" s="180"/>
      <c r="P878" s="180"/>
      <c r="Q878" s="180"/>
      <c r="R878" s="180"/>
    </row>
    <row r="879" spans="1:18">
      <c r="A879" s="180"/>
      <c r="B879" s="180"/>
      <c r="C879" s="180"/>
      <c r="D879" s="180"/>
      <c r="E879" s="180"/>
      <c r="F879" s="180"/>
      <c r="G879" s="180"/>
      <c r="H879" s="180"/>
      <c r="I879" s="180"/>
      <c r="J879" s="767"/>
      <c r="K879" s="314"/>
      <c r="L879" s="180"/>
      <c r="M879" s="180"/>
      <c r="N879" s="180"/>
      <c r="O879" s="180"/>
      <c r="P879" s="180"/>
      <c r="Q879" s="180"/>
      <c r="R879" s="180"/>
    </row>
    <row r="880" spans="1:18">
      <c r="A880" s="180"/>
      <c r="B880" s="180"/>
      <c r="C880" s="180"/>
      <c r="D880" s="180"/>
      <c r="E880" s="180"/>
      <c r="F880" s="180"/>
      <c r="G880" s="180"/>
      <c r="H880" s="180"/>
      <c r="I880" s="180"/>
      <c r="J880" s="767"/>
      <c r="K880" s="314"/>
      <c r="L880" s="180"/>
      <c r="M880" s="180"/>
      <c r="N880" s="180"/>
      <c r="O880" s="180"/>
      <c r="P880" s="180"/>
      <c r="Q880" s="180"/>
      <c r="R880" s="180"/>
    </row>
    <row r="881" spans="1:18">
      <c r="A881" s="180"/>
      <c r="B881" s="180"/>
      <c r="C881" s="180"/>
      <c r="D881" s="180"/>
      <c r="E881" s="180"/>
      <c r="F881" s="180"/>
      <c r="G881" s="180"/>
      <c r="H881" s="180"/>
      <c r="I881" s="180"/>
      <c r="J881" s="767"/>
      <c r="K881" s="314"/>
      <c r="L881" s="180"/>
      <c r="M881" s="180"/>
      <c r="N881" s="180"/>
      <c r="O881" s="180"/>
      <c r="P881" s="180"/>
      <c r="Q881" s="180"/>
      <c r="R881" s="180"/>
    </row>
    <row r="882" spans="1:18">
      <c r="A882" s="180"/>
      <c r="B882" s="180"/>
      <c r="C882" s="180"/>
      <c r="D882" s="180"/>
      <c r="E882" s="180"/>
      <c r="F882" s="180"/>
      <c r="G882" s="180"/>
      <c r="H882" s="180"/>
      <c r="I882" s="180"/>
      <c r="J882" s="767"/>
      <c r="K882" s="314"/>
      <c r="L882" s="180"/>
      <c r="M882" s="180"/>
      <c r="N882" s="180"/>
      <c r="O882" s="180"/>
      <c r="P882" s="180"/>
      <c r="Q882" s="180"/>
      <c r="R882" s="180"/>
    </row>
    <row r="883" spans="1:18">
      <c r="A883" s="180"/>
      <c r="B883" s="180"/>
      <c r="C883" s="180"/>
      <c r="D883" s="180"/>
      <c r="E883" s="180"/>
      <c r="F883" s="180"/>
      <c r="G883" s="180"/>
      <c r="H883" s="180"/>
      <c r="I883" s="180"/>
      <c r="J883" s="767"/>
      <c r="K883" s="314"/>
      <c r="L883" s="180"/>
      <c r="M883" s="180"/>
      <c r="N883" s="180"/>
      <c r="O883" s="180"/>
      <c r="P883" s="180"/>
      <c r="Q883" s="180"/>
      <c r="R883" s="180"/>
    </row>
    <row r="884" spans="1:18">
      <c r="A884" s="180"/>
      <c r="B884" s="180"/>
      <c r="C884" s="180"/>
      <c r="D884" s="180"/>
      <c r="E884" s="180"/>
      <c r="F884" s="180"/>
      <c r="G884" s="180"/>
      <c r="H884" s="180"/>
      <c r="I884" s="180"/>
      <c r="J884" s="767"/>
      <c r="K884" s="314"/>
      <c r="L884" s="180"/>
      <c r="M884" s="180"/>
      <c r="N884" s="180"/>
      <c r="O884" s="180"/>
      <c r="P884" s="180"/>
      <c r="Q884" s="180"/>
      <c r="R884" s="180"/>
    </row>
    <row r="885" spans="1:18">
      <c r="A885" s="180"/>
      <c r="B885" s="180"/>
      <c r="C885" s="180"/>
      <c r="D885" s="180"/>
      <c r="E885" s="180"/>
      <c r="F885" s="180"/>
      <c r="G885" s="180"/>
      <c r="H885" s="180"/>
      <c r="I885" s="180"/>
      <c r="J885" s="767"/>
      <c r="K885" s="314"/>
      <c r="L885" s="180"/>
      <c r="M885" s="180"/>
      <c r="N885" s="180"/>
      <c r="O885" s="180"/>
      <c r="P885" s="180"/>
      <c r="Q885" s="180"/>
      <c r="R885" s="180"/>
    </row>
    <row r="886" spans="1:18">
      <c r="A886" s="180"/>
      <c r="B886" s="180"/>
      <c r="C886" s="180"/>
      <c r="D886" s="180"/>
      <c r="E886" s="180"/>
      <c r="F886" s="180"/>
      <c r="G886" s="180"/>
      <c r="H886" s="180"/>
      <c r="I886" s="180"/>
      <c r="J886" s="767"/>
      <c r="K886" s="314"/>
      <c r="L886" s="180"/>
      <c r="M886" s="180"/>
      <c r="N886" s="180"/>
      <c r="O886" s="180"/>
      <c r="P886" s="180"/>
      <c r="Q886" s="180"/>
      <c r="R886" s="180"/>
    </row>
    <row r="887" spans="1:18">
      <c r="A887" s="180"/>
      <c r="B887" s="180"/>
      <c r="C887" s="180"/>
      <c r="D887" s="180"/>
      <c r="E887" s="180"/>
      <c r="F887" s="180"/>
      <c r="G887" s="180"/>
      <c r="H887" s="180"/>
      <c r="I887" s="180"/>
      <c r="J887" s="767"/>
      <c r="K887" s="314"/>
      <c r="L887" s="180"/>
      <c r="M887" s="180"/>
      <c r="N887" s="180"/>
      <c r="O887" s="180"/>
      <c r="P887" s="180"/>
      <c r="Q887" s="180"/>
      <c r="R887" s="180"/>
    </row>
    <row r="888" spans="1:18">
      <c r="A888" s="180"/>
      <c r="B888" s="180"/>
      <c r="C888" s="180"/>
      <c r="D888" s="180"/>
      <c r="E888" s="180"/>
      <c r="F888" s="180"/>
      <c r="G888" s="180"/>
      <c r="H888" s="180"/>
      <c r="I888" s="180"/>
      <c r="J888" s="767"/>
      <c r="K888" s="314"/>
      <c r="L888" s="180"/>
      <c r="M888" s="180"/>
      <c r="N888" s="180"/>
      <c r="O888" s="180"/>
      <c r="P888" s="180"/>
      <c r="Q888" s="180"/>
      <c r="R888" s="180"/>
    </row>
    <row r="889" spans="1:18">
      <c r="A889" s="180"/>
      <c r="B889" s="180"/>
      <c r="C889" s="180"/>
      <c r="D889" s="180"/>
      <c r="E889" s="180"/>
      <c r="F889" s="180"/>
      <c r="G889" s="180"/>
      <c r="H889" s="180"/>
      <c r="I889" s="180"/>
      <c r="J889" s="767"/>
      <c r="K889" s="314"/>
      <c r="L889" s="180"/>
      <c r="M889" s="180"/>
      <c r="N889" s="180"/>
      <c r="O889" s="180"/>
      <c r="P889" s="180"/>
      <c r="Q889" s="180"/>
      <c r="R889" s="180"/>
    </row>
    <row r="890" spans="1:18">
      <c r="A890" s="180"/>
      <c r="B890" s="180"/>
      <c r="C890" s="180"/>
      <c r="D890" s="180"/>
      <c r="E890" s="180"/>
      <c r="F890" s="180"/>
      <c r="G890" s="180"/>
      <c r="H890" s="180"/>
      <c r="I890" s="180"/>
      <c r="J890" s="767"/>
      <c r="K890" s="314"/>
      <c r="L890" s="180"/>
      <c r="M890" s="180"/>
      <c r="N890" s="180"/>
      <c r="O890" s="180"/>
      <c r="P890" s="180"/>
      <c r="Q890" s="180"/>
      <c r="R890" s="180"/>
    </row>
    <row r="891" spans="1:18">
      <c r="A891" s="180"/>
      <c r="B891" s="180"/>
      <c r="C891" s="180"/>
      <c r="D891" s="180"/>
      <c r="E891" s="180"/>
      <c r="F891" s="180"/>
      <c r="G891" s="180"/>
      <c r="H891" s="180"/>
      <c r="I891" s="180"/>
      <c r="J891" s="767"/>
      <c r="K891" s="314"/>
      <c r="L891" s="180"/>
      <c r="M891" s="180"/>
      <c r="N891" s="180"/>
      <c r="O891" s="180"/>
      <c r="P891" s="180"/>
      <c r="Q891" s="180"/>
      <c r="R891" s="180"/>
    </row>
    <row r="892" spans="1:18">
      <c r="A892" s="180"/>
      <c r="B892" s="180"/>
      <c r="C892" s="180"/>
      <c r="D892" s="180"/>
      <c r="E892" s="180"/>
      <c r="F892" s="180"/>
      <c r="G892" s="180"/>
      <c r="H892" s="180"/>
      <c r="I892" s="180"/>
      <c r="J892" s="767"/>
      <c r="K892" s="314"/>
      <c r="L892" s="180"/>
      <c r="M892" s="180"/>
      <c r="N892" s="180"/>
      <c r="O892" s="180"/>
      <c r="P892" s="180"/>
      <c r="Q892" s="180"/>
      <c r="R892" s="180"/>
    </row>
    <row r="893" spans="1:18">
      <c r="A893" s="180"/>
      <c r="B893" s="180"/>
      <c r="C893" s="180"/>
      <c r="D893" s="180"/>
      <c r="E893" s="180"/>
      <c r="F893" s="180"/>
      <c r="G893" s="180"/>
      <c r="H893" s="180"/>
      <c r="I893" s="180"/>
      <c r="J893" s="767"/>
      <c r="K893" s="314"/>
      <c r="L893" s="180"/>
      <c r="M893" s="180"/>
      <c r="N893" s="180"/>
      <c r="O893" s="180"/>
      <c r="P893" s="180"/>
      <c r="Q893" s="180"/>
      <c r="R893" s="180"/>
    </row>
    <row r="894" spans="1:18">
      <c r="A894" s="180"/>
      <c r="B894" s="180"/>
      <c r="C894" s="180"/>
      <c r="D894" s="180"/>
      <c r="E894" s="180"/>
      <c r="F894" s="180"/>
      <c r="G894" s="180"/>
      <c r="H894" s="180"/>
      <c r="I894" s="180"/>
      <c r="J894" s="767"/>
      <c r="K894" s="314"/>
      <c r="L894" s="180"/>
      <c r="M894" s="180"/>
      <c r="N894" s="180"/>
      <c r="O894" s="180"/>
      <c r="P894" s="180"/>
      <c r="Q894" s="180"/>
      <c r="R894" s="180"/>
    </row>
    <row r="895" spans="1:18">
      <c r="A895" s="180"/>
      <c r="B895" s="180"/>
      <c r="C895" s="180"/>
      <c r="D895" s="180"/>
      <c r="E895" s="180"/>
      <c r="F895" s="180"/>
      <c r="G895" s="180"/>
      <c r="H895" s="180"/>
      <c r="I895" s="180"/>
      <c r="J895" s="767"/>
      <c r="K895" s="314"/>
      <c r="L895" s="180"/>
      <c r="M895" s="180"/>
      <c r="N895" s="180"/>
      <c r="O895" s="180"/>
      <c r="P895" s="180"/>
      <c r="Q895" s="180"/>
      <c r="R895" s="180"/>
    </row>
    <row r="896" spans="1:18">
      <c r="A896" s="180"/>
      <c r="B896" s="180"/>
      <c r="C896" s="180"/>
      <c r="D896" s="180"/>
      <c r="E896" s="180"/>
      <c r="F896" s="180"/>
      <c r="G896" s="180"/>
      <c r="H896" s="180"/>
      <c r="I896" s="180"/>
      <c r="J896" s="767"/>
      <c r="K896" s="314"/>
      <c r="L896" s="180"/>
      <c r="M896" s="180"/>
      <c r="N896" s="180"/>
      <c r="O896" s="180"/>
      <c r="P896" s="180"/>
      <c r="Q896" s="180"/>
      <c r="R896" s="180"/>
    </row>
    <row r="897" spans="1:18">
      <c r="A897" s="180"/>
      <c r="B897" s="180"/>
      <c r="C897" s="180"/>
      <c r="D897" s="180"/>
      <c r="E897" s="180"/>
      <c r="F897" s="180"/>
      <c r="G897" s="180"/>
      <c r="H897" s="180"/>
      <c r="I897" s="180"/>
      <c r="J897" s="767"/>
      <c r="K897" s="314"/>
      <c r="L897" s="180"/>
      <c r="M897" s="180"/>
      <c r="N897" s="180"/>
      <c r="O897" s="180"/>
      <c r="P897" s="180"/>
      <c r="Q897" s="180"/>
      <c r="R897" s="180"/>
    </row>
    <row r="898" spans="1:18">
      <c r="A898" s="180"/>
      <c r="B898" s="180"/>
      <c r="C898" s="180"/>
      <c r="D898" s="180"/>
      <c r="E898" s="180"/>
      <c r="F898" s="180"/>
      <c r="G898" s="180"/>
      <c r="H898" s="180"/>
      <c r="I898" s="180"/>
      <c r="J898" s="767"/>
      <c r="K898" s="314"/>
      <c r="L898" s="180"/>
      <c r="M898" s="180"/>
      <c r="N898" s="180"/>
      <c r="O898" s="180"/>
      <c r="P898" s="180"/>
      <c r="Q898" s="180"/>
      <c r="R898" s="180"/>
    </row>
    <row r="899" spans="1:18">
      <c r="A899" s="180"/>
      <c r="B899" s="180"/>
      <c r="C899" s="180"/>
      <c r="D899" s="180"/>
      <c r="E899" s="180"/>
      <c r="F899" s="180"/>
      <c r="G899" s="180"/>
      <c r="H899" s="180"/>
      <c r="I899" s="180"/>
      <c r="J899" s="767"/>
      <c r="K899" s="314"/>
      <c r="L899" s="180"/>
      <c r="M899" s="180"/>
      <c r="N899" s="180"/>
      <c r="O899" s="180"/>
      <c r="P899" s="180"/>
      <c r="Q899" s="180"/>
      <c r="R899" s="180"/>
    </row>
    <row r="900" spans="1:18">
      <c r="A900" s="180"/>
      <c r="B900" s="180"/>
      <c r="C900" s="180"/>
      <c r="D900" s="180"/>
      <c r="E900" s="180"/>
      <c r="F900" s="180"/>
      <c r="G900" s="180"/>
      <c r="H900" s="180"/>
      <c r="I900" s="180"/>
      <c r="J900" s="767"/>
      <c r="K900" s="314"/>
      <c r="L900" s="180"/>
      <c r="M900" s="180"/>
      <c r="N900" s="180"/>
      <c r="O900" s="180"/>
      <c r="P900" s="180"/>
      <c r="Q900" s="180"/>
      <c r="R900" s="180"/>
    </row>
    <row r="901" spans="1:18">
      <c r="A901" s="180"/>
      <c r="B901" s="180"/>
      <c r="C901" s="180"/>
      <c r="D901" s="180"/>
      <c r="E901" s="180"/>
      <c r="F901" s="180"/>
      <c r="G901" s="180"/>
      <c r="H901" s="180"/>
      <c r="I901" s="180"/>
      <c r="J901" s="767"/>
      <c r="K901" s="314"/>
      <c r="L901" s="180"/>
      <c r="M901" s="180"/>
      <c r="N901" s="180"/>
      <c r="O901" s="180"/>
      <c r="P901" s="180"/>
      <c r="Q901" s="180"/>
      <c r="R901" s="180"/>
    </row>
    <row r="902" spans="1:18">
      <c r="A902" s="180"/>
      <c r="B902" s="180"/>
      <c r="C902" s="180"/>
      <c r="D902" s="180"/>
      <c r="E902" s="180"/>
      <c r="F902" s="180"/>
      <c r="G902" s="180"/>
      <c r="H902" s="180"/>
      <c r="I902" s="180"/>
      <c r="J902" s="767"/>
      <c r="K902" s="314"/>
      <c r="L902" s="180"/>
      <c r="M902" s="180"/>
      <c r="N902" s="180"/>
      <c r="O902" s="180"/>
      <c r="P902" s="180"/>
      <c r="Q902" s="180"/>
      <c r="R902" s="180"/>
    </row>
    <row r="903" spans="1:18">
      <c r="A903" s="180"/>
      <c r="B903" s="180"/>
      <c r="C903" s="180"/>
      <c r="D903" s="180"/>
      <c r="E903" s="180"/>
      <c r="F903" s="180"/>
      <c r="G903" s="180"/>
      <c r="H903" s="180"/>
      <c r="I903" s="180"/>
      <c r="J903" s="767"/>
      <c r="K903" s="314"/>
      <c r="L903" s="180"/>
      <c r="M903" s="180"/>
      <c r="N903" s="180"/>
      <c r="O903" s="180"/>
      <c r="P903" s="180"/>
      <c r="Q903" s="180"/>
      <c r="R903" s="180"/>
    </row>
    <row r="904" spans="1:18">
      <c r="A904" s="180"/>
      <c r="B904" s="180"/>
      <c r="C904" s="180"/>
      <c r="D904" s="180"/>
      <c r="E904" s="180"/>
      <c r="F904" s="180"/>
      <c r="G904" s="180"/>
      <c r="H904" s="180"/>
      <c r="I904" s="180"/>
      <c r="J904" s="767"/>
      <c r="K904" s="314"/>
      <c r="L904" s="180"/>
      <c r="M904" s="180"/>
      <c r="N904" s="180"/>
      <c r="O904" s="180"/>
      <c r="P904" s="180"/>
      <c r="Q904" s="180"/>
      <c r="R904" s="180"/>
    </row>
    <row r="905" spans="1:18">
      <c r="A905" s="180"/>
      <c r="B905" s="180"/>
      <c r="C905" s="180"/>
      <c r="D905" s="180"/>
      <c r="E905" s="180"/>
      <c r="F905" s="180"/>
      <c r="G905" s="180"/>
      <c r="H905" s="180"/>
      <c r="I905" s="180"/>
      <c r="J905" s="767"/>
      <c r="K905" s="314"/>
      <c r="L905" s="180"/>
      <c r="M905" s="180"/>
      <c r="N905" s="180"/>
      <c r="O905" s="180"/>
      <c r="P905" s="180"/>
      <c r="Q905" s="180"/>
      <c r="R905" s="180"/>
    </row>
    <row r="906" spans="1:18">
      <c r="A906" s="180"/>
      <c r="B906" s="180"/>
      <c r="C906" s="180"/>
      <c r="D906" s="180"/>
      <c r="E906" s="180"/>
      <c r="F906" s="180"/>
      <c r="G906" s="180"/>
      <c r="H906" s="180"/>
      <c r="I906" s="180"/>
      <c r="J906" s="767"/>
      <c r="K906" s="314"/>
      <c r="L906" s="180"/>
      <c r="M906" s="180"/>
      <c r="N906" s="180"/>
      <c r="O906" s="180"/>
      <c r="P906" s="180"/>
      <c r="Q906" s="180"/>
      <c r="R906" s="180"/>
    </row>
    <row r="907" spans="1:18">
      <c r="A907" s="180"/>
      <c r="B907" s="180"/>
      <c r="C907" s="180"/>
      <c r="D907" s="180"/>
      <c r="E907" s="180"/>
      <c r="F907" s="180"/>
      <c r="G907" s="180"/>
      <c r="H907" s="180"/>
      <c r="I907" s="180"/>
      <c r="J907" s="767"/>
      <c r="K907" s="314"/>
      <c r="L907" s="180"/>
      <c r="M907" s="180"/>
      <c r="N907" s="180"/>
      <c r="O907" s="180"/>
      <c r="P907" s="180"/>
      <c r="Q907" s="180"/>
      <c r="R907" s="180"/>
    </row>
    <row r="908" spans="1:18">
      <c r="A908" s="180"/>
      <c r="B908" s="180"/>
      <c r="C908" s="180"/>
      <c r="D908" s="180"/>
      <c r="E908" s="180"/>
      <c r="F908" s="180"/>
      <c r="G908" s="180"/>
      <c r="H908" s="180"/>
      <c r="I908" s="180"/>
      <c r="J908" s="767"/>
      <c r="K908" s="314"/>
      <c r="L908" s="180"/>
      <c r="M908" s="180"/>
      <c r="N908" s="180"/>
      <c r="O908" s="180"/>
      <c r="P908" s="180"/>
      <c r="Q908" s="180"/>
      <c r="R908" s="180"/>
    </row>
    <row r="909" spans="1:18">
      <c r="A909" s="180"/>
      <c r="B909" s="180"/>
      <c r="C909" s="180"/>
      <c r="D909" s="180"/>
      <c r="E909" s="180"/>
      <c r="F909" s="180"/>
      <c r="G909" s="180"/>
      <c r="H909" s="180"/>
      <c r="I909" s="180"/>
      <c r="J909" s="767"/>
      <c r="K909" s="314"/>
      <c r="L909" s="180"/>
      <c r="M909" s="180"/>
      <c r="N909" s="180"/>
      <c r="O909" s="180"/>
      <c r="P909" s="180"/>
      <c r="Q909" s="180"/>
      <c r="R909" s="180"/>
    </row>
    <row r="910" spans="1:18">
      <c r="A910" s="180"/>
      <c r="B910" s="180"/>
      <c r="C910" s="180"/>
      <c r="D910" s="180"/>
      <c r="E910" s="180"/>
      <c r="F910" s="180"/>
      <c r="G910" s="180"/>
      <c r="H910" s="180"/>
      <c r="I910" s="180"/>
      <c r="J910" s="767"/>
      <c r="K910" s="314"/>
      <c r="L910" s="180"/>
      <c r="M910" s="180"/>
      <c r="N910" s="180"/>
      <c r="O910" s="180"/>
      <c r="P910" s="180"/>
      <c r="Q910" s="180"/>
      <c r="R910" s="180"/>
    </row>
    <row r="911" spans="1:18">
      <c r="A911" s="180"/>
      <c r="B911" s="180"/>
      <c r="C911" s="180"/>
      <c r="D911" s="180"/>
      <c r="E911" s="180"/>
      <c r="F911" s="180"/>
      <c r="G911" s="180"/>
      <c r="H911" s="180"/>
      <c r="I911" s="180"/>
      <c r="J911" s="767"/>
      <c r="K911" s="314"/>
      <c r="L911" s="180"/>
      <c r="M911" s="180"/>
      <c r="N911" s="180"/>
      <c r="O911" s="180"/>
      <c r="P911" s="180"/>
      <c r="Q911" s="180"/>
      <c r="R911" s="180"/>
    </row>
    <row r="912" spans="1:18">
      <c r="A912" s="180"/>
      <c r="B912" s="180"/>
      <c r="C912" s="180"/>
      <c r="D912" s="180"/>
      <c r="E912" s="180"/>
      <c r="F912" s="180"/>
      <c r="G912" s="180"/>
      <c r="H912" s="180"/>
      <c r="I912" s="180"/>
      <c r="J912" s="767"/>
      <c r="K912" s="314"/>
      <c r="L912" s="180"/>
      <c r="M912" s="180"/>
      <c r="N912" s="180"/>
      <c r="O912" s="180"/>
      <c r="P912" s="180"/>
      <c r="Q912" s="180"/>
      <c r="R912" s="180"/>
    </row>
    <row r="913" spans="1:18">
      <c r="A913" s="180"/>
      <c r="B913" s="180"/>
      <c r="C913" s="180"/>
      <c r="D913" s="180"/>
      <c r="E913" s="180"/>
      <c r="F913" s="180"/>
      <c r="G913" s="180"/>
      <c r="H913" s="180"/>
      <c r="I913" s="180"/>
      <c r="J913" s="767"/>
      <c r="K913" s="314"/>
      <c r="L913" s="180"/>
      <c r="M913" s="180"/>
      <c r="N913" s="180"/>
      <c r="O913" s="180"/>
      <c r="P913" s="180"/>
      <c r="Q913" s="180"/>
      <c r="R913" s="180"/>
    </row>
    <row r="914" spans="1:18">
      <c r="A914" s="180"/>
      <c r="B914" s="180"/>
      <c r="C914" s="180"/>
      <c r="D914" s="180"/>
      <c r="E914" s="180"/>
      <c r="F914" s="180"/>
      <c r="G914" s="180"/>
      <c r="H914" s="180"/>
      <c r="I914" s="180"/>
      <c r="J914" s="767"/>
      <c r="K914" s="314"/>
      <c r="L914" s="180"/>
      <c r="M914" s="180"/>
      <c r="N914" s="180"/>
      <c r="O914" s="180"/>
      <c r="P914" s="180"/>
      <c r="Q914" s="180"/>
      <c r="R914" s="180"/>
    </row>
    <row r="915" spans="1:18">
      <c r="A915" s="180"/>
      <c r="B915" s="180"/>
      <c r="C915" s="180"/>
      <c r="D915" s="180"/>
      <c r="E915" s="180"/>
      <c r="F915" s="180"/>
      <c r="G915" s="180"/>
      <c r="H915" s="180"/>
      <c r="I915" s="180"/>
      <c r="J915" s="767"/>
      <c r="K915" s="314"/>
      <c r="L915" s="180"/>
      <c r="M915" s="180"/>
      <c r="N915" s="180"/>
      <c r="O915" s="180"/>
      <c r="P915" s="180"/>
      <c r="Q915" s="180"/>
      <c r="R915" s="180"/>
    </row>
    <row r="916" spans="1:18">
      <c r="A916" s="180"/>
      <c r="B916" s="180"/>
      <c r="C916" s="180"/>
      <c r="D916" s="180"/>
      <c r="E916" s="180"/>
      <c r="F916" s="180"/>
      <c r="G916" s="180"/>
      <c r="H916" s="180"/>
      <c r="I916" s="180"/>
      <c r="J916" s="767"/>
      <c r="K916" s="314"/>
      <c r="L916" s="180"/>
      <c r="M916" s="180"/>
      <c r="N916" s="180"/>
      <c r="O916" s="180"/>
      <c r="P916" s="180"/>
      <c r="Q916" s="180"/>
      <c r="R916" s="180"/>
    </row>
    <row r="917" spans="1:18">
      <c r="A917" s="180"/>
      <c r="B917" s="180"/>
      <c r="C917" s="180"/>
      <c r="D917" s="180"/>
      <c r="E917" s="180"/>
      <c r="F917" s="180"/>
      <c r="G917" s="180"/>
      <c r="H917" s="180"/>
      <c r="I917" s="180"/>
      <c r="J917" s="767"/>
      <c r="K917" s="314"/>
      <c r="L917" s="180"/>
      <c r="M917" s="180"/>
      <c r="N917" s="180"/>
      <c r="O917" s="180"/>
      <c r="P917" s="180"/>
      <c r="Q917" s="180"/>
      <c r="R917" s="180"/>
    </row>
    <row r="918" spans="1:18">
      <c r="A918" s="180"/>
      <c r="B918" s="180"/>
      <c r="C918" s="180"/>
      <c r="D918" s="180"/>
      <c r="E918" s="180"/>
      <c r="F918" s="180"/>
      <c r="G918" s="180"/>
      <c r="H918" s="180"/>
      <c r="I918" s="180"/>
      <c r="J918" s="767"/>
      <c r="K918" s="314"/>
      <c r="L918" s="180"/>
      <c r="M918" s="180"/>
      <c r="N918" s="180"/>
      <c r="O918" s="180"/>
      <c r="P918" s="180"/>
      <c r="Q918" s="180"/>
      <c r="R918" s="180"/>
    </row>
    <row r="919" spans="1:18">
      <c r="A919" s="180"/>
      <c r="B919" s="180"/>
      <c r="C919" s="180"/>
      <c r="D919" s="180"/>
      <c r="E919" s="180"/>
      <c r="F919" s="180"/>
      <c r="G919" s="180"/>
      <c r="H919" s="180"/>
      <c r="I919" s="180"/>
      <c r="J919" s="767"/>
      <c r="K919" s="314"/>
      <c r="L919" s="180"/>
      <c r="M919" s="180"/>
      <c r="N919" s="180"/>
      <c r="O919" s="180"/>
      <c r="P919" s="180"/>
      <c r="Q919" s="180"/>
      <c r="R919" s="180"/>
    </row>
    <row r="920" spans="1:18">
      <c r="A920" s="180"/>
      <c r="B920" s="180"/>
      <c r="C920" s="180"/>
      <c r="D920" s="180"/>
      <c r="E920" s="180"/>
      <c r="F920" s="180"/>
      <c r="G920" s="180"/>
      <c r="H920" s="180"/>
      <c r="I920" s="180"/>
      <c r="J920" s="767"/>
      <c r="K920" s="314"/>
      <c r="L920" s="180"/>
      <c r="M920" s="180"/>
      <c r="N920" s="180"/>
      <c r="O920" s="180"/>
      <c r="P920" s="180"/>
      <c r="Q920" s="180"/>
      <c r="R920" s="180"/>
    </row>
    <row r="921" spans="1:18">
      <c r="A921" s="180"/>
      <c r="B921" s="180"/>
      <c r="C921" s="180"/>
      <c r="D921" s="180"/>
      <c r="E921" s="180"/>
      <c r="F921" s="180"/>
      <c r="G921" s="180"/>
      <c r="H921" s="180"/>
      <c r="I921" s="180"/>
      <c r="J921" s="767"/>
      <c r="K921" s="314"/>
      <c r="L921" s="180"/>
      <c r="M921" s="180"/>
      <c r="N921" s="180"/>
      <c r="O921" s="180"/>
      <c r="P921" s="180"/>
      <c r="Q921" s="180"/>
      <c r="R921" s="180"/>
    </row>
    <row r="922" spans="1:18">
      <c r="A922" s="180"/>
      <c r="B922" s="180"/>
      <c r="C922" s="180"/>
      <c r="D922" s="180"/>
      <c r="E922" s="180"/>
      <c r="F922" s="180"/>
      <c r="G922" s="180"/>
      <c r="H922" s="180"/>
      <c r="I922" s="180"/>
      <c r="J922" s="767"/>
      <c r="K922" s="314"/>
      <c r="L922" s="180"/>
      <c r="M922" s="180"/>
      <c r="N922" s="180"/>
      <c r="O922" s="180"/>
      <c r="P922" s="180"/>
      <c r="Q922" s="180"/>
      <c r="R922" s="180"/>
    </row>
    <row r="923" spans="1:18">
      <c r="A923" s="180"/>
      <c r="B923" s="180"/>
      <c r="C923" s="180"/>
      <c r="D923" s="180"/>
      <c r="E923" s="180"/>
      <c r="F923" s="180"/>
      <c r="G923" s="180"/>
      <c r="H923" s="180"/>
      <c r="I923" s="180"/>
      <c r="J923" s="767"/>
      <c r="K923" s="314"/>
      <c r="L923" s="180"/>
      <c r="M923" s="180"/>
      <c r="N923" s="180"/>
      <c r="O923" s="180"/>
      <c r="P923" s="180"/>
      <c r="Q923" s="180"/>
      <c r="R923" s="180"/>
    </row>
    <row r="924" spans="1:18">
      <c r="A924" s="180"/>
      <c r="B924" s="180"/>
      <c r="C924" s="180"/>
      <c r="D924" s="180"/>
      <c r="E924" s="180"/>
      <c r="F924" s="180"/>
      <c r="G924" s="180"/>
      <c r="H924" s="180"/>
      <c r="I924" s="180"/>
      <c r="J924" s="767"/>
      <c r="K924" s="314"/>
      <c r="L924" s="180"/>
      <c r="M924" s="180"/>
      <c r="N924" s="180"/>
      <c r="O924" s="180"/>
      <c r="P924" s="180"/>
      <c r="Q924" s="180"/>
      <c r="R924" s="180"/>
    </row>
    <row r="925" spans="1:18">
      <c r="A925" s="180"/>
      <c r="B925" s="180"/>
      <c r="C925" s="180"/>
      <c r="D925" s="180"/>
      <c r="E925" s="180"/>
      <c r="F925" s="180"/>
      <c r="G925" s="180"/>
      <c r="H925" s="180"/>
      <c r="I925" s="180"/>
      <c r="J925" s="767"/>
      <c r="K925" s="314"/>
      <c r="L925" s="180"/>
      <c r="M925" s="180"/>
      <c r="N925" s="180"/>
      <c r="O925" s="180"/>
      <c r="P925" s="180"/>
      <c r="Q925" s="180"/>
      <c r="R925" s="180"/>
    </row>
    <row r="926" spans="1:18">
      <c r="A926" s="180"/>
      <c r="B926" s="180"/>
      <c r="C926" s="180"/>
      <c r="D926" s="180"/>
      <c r="E926" s="180"/>
      <c r="F926" s="180"/>
      <c r="G926" s="180"/>
      <c r="H926" s="180"/>
      <c r="I926" s="180"/>
      <c r="J926" s="767"/>
      <c r="K926" s="314"/>
      <c r="L926" s="180"/>
      <c r="M926" s="180"/>
      <c r="N926" s="180"/>
      <c r="O926" s="180"/>
      <c r="P926" s="180"/>
      <c r="Q926" s="180"/>
      <c r="R926" s="180"/>
    </row>
    <row r="927" spans="1:18">
      <c r="A927" s="180"/>
      <c r="B927" s="180"/>
      <c r="C927" s="180"/>
      <c r="D927" s="180"/>
      <c r="E927" s="180"/>
      <c r="F927" s="180"/>
      <c r="G927" s="180"/>
      <c r="H927" s="180"/>
      <c r="I927" s="180"/>
      <c r="J927" s="767"/>
      <c r="K927" s="314"/>
      <c r="L927" s="180"/>
      <c r="M927" s="180"/>
      <c r="N927" s="180"/>
      <c r="O927" s="180"/>
      <c r="P927" s="180"/>
      <c r="Q927" s="180"/>
      <c r="R927" s="180"/>
    </row>
    <row r="928" spans="1:18">
      <c r="A928" s="180"/>
      <c r="B928" s="180"/>
      <c r="C928" s="180"/>
      <c r="D928" s="180"/>
      <c r="E928" s="180"/>
      <c r="F928" s="180"/>
      <c r="G928" s="180"/>
      <c r="H928" s="180"/>
      <c r="I928" s="180"/>
      <c r="J928" s="767"/>
      <c r="K928" s="314"/>
      <c r="L928" s="180"/>
      <c r="M928" s="180"/>
      <c r="N928" s="180"/>
      <c r="O928" s="180"/>
      <c r="P928" s="180"/>
      <c r="Q928" s="180"/>
      <c r="R928" s="180"/>
    </row>
    <row r="929" spans="1:18">
      <c r="A929" s="180"/>
      <c r="B929" s="180"/>
      <c r="C929" s="180"/>
      <c r="D929" s="180"/>
      <c r="E929" s="180"/>
      <c r="F929" s="180"/>
      <c r="G929" s="180"/>
      <c r="H929" s="180"/>
      <c r="I929" s="180"/>
      <c r="J929" s="767"/>
      <c r="K929" s="314"/>
      <c r="L929" s="180"/>
      <c r="M929" s="180"/>
      <c r="N929" s="180"/>
      <c r="O929" s="180"/>
      <c r="P929" s="180"/>
      <c r="Q929" s="180"/>
      <c r="R929" s="180"/>
    </row>
    <row r="930" spans="1:18">
      <c r="A930" s="180"/>
      <c r="B930" s="180"/>
      <c r="C930" s="180"/>
      <c r="D930" s="180"/>
      <c r="E930" s="180"/>
      <c r="F930" s="180"/>
      <c r="G930" s="180"/>
      <c r="H930" s="180"/>
      <c r="I930" s="180"/>
      <c r="J930" s="767"/>
      <c r="K930" s="314"/>
      <c r="L930" s="180"/>
      <c r="M930" s="180"/>
      <c r="N930" s="180"/>
      <c r="O930" s="180"/>
      <c r="P930" s="180"/>
      <c r="Q930" s="180"/>
      <c r="R930" s="180"/>
    </row>
    <row r="931" spans="1:18">
      <c r="A931" s="180"/>
      <c r="B931" s="180"/>
      <c r="C931" s="180"/>
      <c r="D931" s="180"/>
      <c r="E931" s="180"/>
      <c r="F931" s="180"/>
      <c r="G931" s="180"/>
      <c r="H931" s="180"/>
      <c r="I931" s="180"/>
      <c r="J931" s="767"/>
      <c r="K931" s="314"/>
      <c r="L931" s="180"/>
      <c r="M931" s="180"/>
      <c r="N931" s="180"/>
      <c r="O931" s="180"/>
      <c r="P931" s="180"/>
      <c r="Q931" s="180"/>
      <c r="R931" s="180"/>
    </row>
    <row r="932" spans="1:18">
      <c r="A932" s="180"/>
      <c r="B932" s="180"/>
      <c r="C932" s="180"/>
      <c r="D932" s="180"/>
      <c r="E932" s="180"/>
      <c r="F932" s="180"/>
      <c r="G932" s="180"/>
      <c r="H932" s="180"/>
      <c r="I932" s="180"/>
      <c r="J932" s="767"/>
      <c r="K932" s="314"/>
      <c r="L932" s="180"/>
      <c r="M932" s="180"/>
      <c r="N932" s="180"/>
      <c r="O932" s="180"/>
      <c r="P932" s="180"/>
      <c r="Q932" s="180"/>
      <c r="R932" s="180"/>
    </row>
    <row r="933" spans="1:18">
      <c r="A933" s="180"/>
      <c r="B933" s="180"/>
      <c r="C933" s="180"/>
      <c r="D933" s="180"/>
      <c r="E933" s="180"/>
      <c r="F933" s="180"/>
      <c r="G933" s="180"/>
      <c r="H933" s="180"/>
      <c r="I933" s="180"/>
      <c r="J933" s="767"/>
      <c r="K933" s="314"/>
      <c r="L933" s="180"/>
      <c r="M933" s="180"/>
      <c r="N933" s="180"/>
      <c r="O933" s="180"/>
      <c r="P933" s="180"/>
      <c r="Q933" s="180"/>
      <c r="R933" s="180"/>
    </row>
    <row r="934" spans="1:18">
      <c r="A934" s="180"/>
      <c r="B934" s="180"/>
      <c r="C934" s="180"/>
      <c r="D934" s="180"/>
      <c r="E934" s="180"/>
      <c r="F934" s="180"/>
      <c r="G934" s="180"/>
      <c r="H934" s="180"/>
      <c r="I934" s="180"/>
      <c r="J934" s="767"/>
      <c r="K934" s="314"/>
      <c r="L934" s="180"/>
      <c r="M934" s="180"/>
      <c r="N934" s="180"/>
      <c r="O934" s="180"/>
      <c r="P934" s="180"/>
      <c r="Q934" s="180"/>
      <c r="R934" s="180"/>
    </row>
    <row r="935" spans="1:18">
      <c r="A935" s="180"/>
      <c r="B935" s="180"/>
      <c r="C935" s="180"/>
      <c r="D935" s="180"/>
      <c r="E935" s="180"/>
      <c r="F935" s="180"/>
      <c r="G935" s="180"/>
      <c r="H935" s="180"/>
      <c r="I935" s="180"/>
      <c r="J935" s="767"/>
      <c r="K935" s="314"/>
      <c r="L935" s="180"/>
      <c r="M935" s="180"/>
      <c r="N935" s="180"/>
      <c r="O935" s="180"/>
      <c r="P935" s="180"/>
      <c r="Q935" s="180"/>
      <c r="R935" s="180"/>
    </row>
    <row r="936" spans="1:18">
      <c r="A936" s="180"/>
      <c r="B936" s="180"/>
      <c r="C936" s="180"/>
      <c r="D936" s="180"/>
      <c r="E936" s="180"/>
      <c r="F936" s="180"/>
      <c r="G936" s="180"/>
      <c r="H936" s="180"/>
      <c r="I936" s="180"/>
      <c r="J936" s="767"/>
      <c r="K936" s="314"/>
      <c r="L936" s="180"/>
      <c r="M936" s="180"/>
      <c r="N936" s="180"/>
      <c r="O936" s="180"/>
      <c r="P936" s="180"/>
      <c r="Q936" s="180"/>
      <c r="R936" s="180"/>
    </row>
    <row r="937" spans="1:18">
      <c r="A937" s="180"/>
      <c r="B937" s="180"/>
      <c r="C937" s="180"/>
      <c r="D937" s="180"/>
      <c r="E937" s="180"/>
      <c r="F937" s="180"/>
      <c r="G937" s="180"/>
      <c r="H937" s="180"/>
      <c r="I937" s="180"/>
      <c r="J937" s="767"/>
      <c r="K937" s="314"/>
      <c r="L937" s="180"/>
      <c r="M937" s="180"/>
      <c r="N937" s="180"/>
      <c r="O937" s="180"/>
      <c r="P937" s="180"/>
      <c r="Q937" s="180"/>
      <c r="R937" s="180"/>
    </row>
    <row r="938" spans="1:18">
      <c r="A938" s="180"/>
      <c r="B938" s="180"/>
      <c r="C938" s="180"/>
      <c r="D938" s="180"/>
      <c r="E938" s="180"/>
      <c r="F938" s="180"/>
      <c r="G938" s="180"/>
      <c r="H938" s="180"/>
      <c r="I938" s="180"/>
      <c r="J938" s="767"/>
      <c r="K938" s="314"/>
      <c r="L938" s="180"/>
      <c r="M938" s="180"/>
      <c r="N938" s="180"/>
      <c r="O938" s="180"/>
      <c r="P938" s="180"/>
      <c r="Q938" s="180"/>
      <c r="R938" s="180"/>
    </row>
    <row r="939" spans="1:18">
      <c r="A939" s="180"/>
      <c r="B939" s="180"/>
      <c r="C939" s="180"/>
      <c r="D939" s="180"/>
      <c r="E939" s="180"/>
      <c r="F939" s="180"/>
      <c r="G939" s="180"/>
      <c r="H939" s="180"/>
      <c r="I939" s="180"/>
      <c r="J939" s="767"/>
      <c r="K939" s="314"/>
      <c r="L939" s="180"/>
      <c r="M939" s="180"/>
      <c r="N939" s="180"/>
      <c r="O939" s="180"/>
      <c r="P939" s="180"/>
      <c r="Q939" s="180"/>
      <c r="R939" s="180"/>
    </row>
    <row r="940" spans="1:18">
      <c r="A940" s="180"/>
      <c r="B940" s="180"/>
      <c r="C940" s="180"/>
      <c r="D940" s="180"/>
      <c r="E940" s="180"/>
      <c r="F940" s="180"/>
      <c r="G940" s="180"/>
      <c r="H940" s="180"/>
      <c r="I940" s="180"/>
      <c r="J940" s="767"/>
      <c r="K940" s="314"/>
      <c r="L940" s="180"/>
      <c r="M940" s="180"/>
      <c r="N940" s="180"/>
      <c r="O940" s="180"/>
      <c r="P940" s="180"/>
      <c r="Q940" s="180"/>
      <c r="R940" s="180"/>
    </row>
    <row r="941" spans="1:18">
      <c r="A941" s="180"/>
      <c r="B941" s="180"/>
      <c r="C941" s="180"/>
      <c r="D941" s="180"/>
      <c r="E941" s="180"/>
      <c r="F941" s="180"/>
      <c r="G941" s="180"/>
      <c r="H941" s="180"/>
      <c r="I941" s="180"/>
      <c r="J941" s="767"/>
      <c r="K941" s="314"/>
      <c r="L941" s="180"/>
      <c r="M941" s="180"/>
      <c r="N941" s="180"/>
      <c r="O941" s="180"/>
      <c r="P941" s="180"/>
      <c r="Q941" s="180"/>
      <c r="R941" s="180"/>
    </row>
    <row r="942" spans="1:18">
      <c r="A942" s="180"/>
      <c r="B942" s="180"/>
      <c r="C942" s="180"/>
      <c r="D942" s="180"/>
      <c r="E942" s="180"/>
      <c r="F942" s="180"/>
      <c r="G942" s="180"/>
      <c r="H942" s="180"/>
      <c r="I942" s="180"/>
      <c r="J942" s="767"/>
      <c r="K942" s="314"/>
      <c r="L942" s="180"/>
      <c r="M942" s="180"/>
      <c r="N942" s="180"/>
      <c r="O942" s="180"/>
      <c r="P942" s="180"/>
      <c r="Q942" s="180"/>
      <c r="R942" s="180"/>
    </row>
    <row r="943" spans="1:18">
      <c r="A943" s="180"/>
      <c r="B943" s="180"/>
      <c r="C943" s="180"/>
      <c r="D943" s="180"/>
      <c r="E943" s="180"/>
      <c r="F943" s="180"/>
      <c r="G943" s="180"/>
      <c r="H943" s="180"/>
      <c r="I943" s="180"/>
      <c r="J943" s="767"/>
      <c r="K943" s="314"/>
      <c r="L943" s="180"/>
      <c r="M943" s="180"/>
      <c r="N943" s="180"/>
      <c r="O943" s="180"/>
      <c r="P943" s="180"/>
      <c r="Q943" s="180"/>
      <c r="R943" s="180"/>
    </row>
    <row r="944" spans="1:18">
      <c r="A944" s="180"/>
      <c r="B944" s="180"/>
      <c r="C944" s="180"/>
      <c r="D944" s="180"/>
      <c r="E944" s="180"/>
      <c r="F944" s="180"/>
      <c r="G944" s="180"/>
      <c r="H944" s="180"/>
      <c r="I944" s="180"/>
      <c r="J944" s="767"/>
      <c r="K944" s="314"/>
      <c r="L944" s="180"/>
      <c r="M944" s="180"/>
      <c r="N944" s="180"/>
      <c r="O944" s="180"/>
      <c r="P944" s="180"/>
      <c r="Q944" s="180"/>
      <c r="R944" s="180"/>
    </row>
    <row r="945" spans="1:18">
      <c r="A945" s="180"/>
      <c r="B945" s="180"/>
      <c r="C945" s="180"/>
      <c r="D945" s="180"/>
      <c r="E945" s="180"/>
      <c r="F945" s="180"/>
      <c r="G945" s="180"/>
      <c r="H945" s="180"/>
      <c r="I945" s="180"/>
      <c r="J945" s="767"/>
      <c r="K945" s="314"/>
      <c r="L945" s="180"/>
      <c r="M945" s="180"/>
      <c r="N945" s="180"/>
      <c r="O945" s="180"/>
      <c r="P945" s="180"/>
      <c r="Q945" s="180"/>
      <c r="R945" s="180"/>
    </row>
    <row r="946" spans="1:18">
      <c r="A946" s="180"/>
      <c r="B946" s="180"/>
      <c r="C946" s="180"/>
      <c r="D946" s="180"/>
      <c r="E946" s="180"/>
      <c r="F946" s="180"/>
      <c r="G946" s="180"/>
      <c r="H946" s="180"/>
      <c r="I946" s="180"/>
      <c r="J946" s="767"/>
      <c r="K946" s="314"/>
      <c r="L946" s="180"/>
      <c r="M946" s="180"/>
      <c r="N946" s="180"/>
      <c r="O946" s="180"/>
      <c r="P946" s="180"/>
      <c r="Q946" s="180"/>
      <c r="R946" s="180"/>
    </row>
    <row r="947" spans="1:18">
      <c r="A947" s="180"/>
      <c r="B947" s="180"/>
      <c r="C947" s="180"/>
      <c r="D947" s="180"/>
      <c r="E947" s="180"/>
      <c r="F947" s="180"/>
      <c r="G947" s="180"/>
      <c r="H947" s="180"/>
      <c r="I947" s="180"/>
      <c r="J947" s="767"/>
      <c r="K947" s="314"/>
      <c r="L947" s="180"/>
      <c r="M947" s="180"/>
      <c r="N947" s="180"/>
      <c r="O947" s="180"/>
      <c r="P947" s="180"/>
      <c r="Q947" s="180"/>
      <c r="R947" s="180"/>
    </row>
    <row r="948" spans="1:18">
      <c r="A948" s="180"/>
      <c r="B948" s="180"/>
      <c r="C948" s="180"/>
      <c r="D948" s="180"/>
      <c r="E948" s="180"/>
      <c r="F948" s="180"/>
      <c r="G948" s="180"/>
      <c r="H948" s="180"/>
      <c r="I948" s="180"/>
      <c r="J948" s="767"/>
      <c r="K948" s="314"/>
      <c r="L948" s="180"/>
      <c r="M948" s="180"/>
      <c r="N948" s="180"/>
      <c r="O948" s="180"/>
      <c r="P948" s="180"/>
      <c r="Q948" s="180"/>
      <c r="R948" s="180"/>
    </row>
    <row r="949" spans="1:18">
      <c r="A949" s="180"/>
      <c r="B949" s="180"/>
      <c r="C949" s="180"/>
      <c r="D949" s="180"/>
      <c r="E949" s="180"/>
      <c r="F949" s="180"/>
      <c r="G949" s="180"/>
      <c r="H949" s="180"/>
      <c r="I949" s="180"/>
      <c r="J949" s="767"/>
      <c r="K949" s="314"/>
      <c r="L949" s="180"/>
      <c r="M949" s="180"/>
      <c r="N949" s="180"/>
      <c r="O949" s="180"/>
      <c r="P949" s="180"/>
      <c r="Q949" s="180"/>
      <c r="R949" s="180"/>
    </row>
    <row r="950" spans="1:18">
      <c r="A950" s="180"/>
      <c r="B950" s="180"/>
      <c r="C950" s="180"/>
      <c r="D950" s="180"/>
      <c r="E950" s="180"/>
      <c r="F950" s="180"/>
      <c r="G950" s="180"/>
      <c r="H950" s="180"/>
      <c r="I950" s="180"/>
      <c r="J950" s="767"/>
      <c r="K950" s="314"/>
      <c r="L950" s="180"/>
      <c r="M950" s="180"/>
      <c r="N950" s="180"/>
      <c r="O950" s="180"/>
      <c r="P950" s="180"/>
      <c r="Q950" s="180"/>
      <c r="R950" s="180"/>
    </row>
    <row r="951" spans="1:18">
      <c r="A951" s="180"/>
      <c r="B951" s="180"/>
      <c r="C951" s="180"/>
      <c r="D951" s="180"/>
      <c r="E951" s="180"/>
      <c r="F951" s="180"/>
      <c r="G951" s="180"/>
      <c r="H951" s="180"/>
      <c r="I951" s="180"/>
      <c r="J951" s="767"/>
      <c r="K951" s="314"/>
      <c r="L951" s="180"/>
      <c r="M951" s="180"/>
      <c r="N951" s="180"/>
      <c r="O951" s="180"/>
      <c r="P951" s="180"/>
      <c r="Q951" s="180"/>
      <c r="R951" s="180"/>
    </row>
    <row r="952" spans="1:18">
      <c r="A952" s="180"/>
      <c r="B952" s="180"/>
      <c r="C952" s="180"/>
      <c r="D952" s="180"/>
      <c r="E952" s="180"/>
      <c r="F952" s="180"/>
      <c r="G952" s="180"/>
      <c r="H952" s="180"/>
      <c r="I952" s="180"/>
      <c r="J952" s="767"/>
      <c r="K952" s="314"/>
      <c r="L952" s="180"/>
      <c r="M952" s="180"/>
      <c r="N952" s="180"/>
      <c r="O952" s="180"/>
      <c r="P952" s="180"/>
      <c r="Q952" s="180"/>
      <c r="R952" s="180"/>
    </row>
    <row r="953" spans="1:18">
      <c r="A953" s="180"/>
      <c r="B953" s="180"/>
      <c r="C953" s="180"/>
      <c r="D953" s="180"/>
      <c r="E953" s="180"/>
      <c r="F953" s="180"/>
      <c r="G953" s="180"/>
      <c r="H953" s="180"/>
      <c r="I953" s="180"/>
      <c r="J953" s="767"/>
      <c r="K953" s="314"/>
      <c r="L953" s="180"/>
      <c r="M953" s="180"/>
      <c r="N953" s="180"/>
      <c r="O953" s="180"/>
      <c r="P953" s="180"/>
      <c r="Q953" s="180"/>
      <c r="R953" s="180"/>
    </row>
    <row r="954" spans="1:18">
      <c r="A954" s="180"/>
      <c r="B954" s="180"/>
      <c r="C954" s="180"/>
      <c r="D954" s="180"/>
      <c r="E954" s="180"/>
      <c r="F954" s="180"/>
      <c r="G954" s="180"/>
      <c r="H954" s="180"/>
      <c r="I954" s="180"/>
      <c r="J954" s="767"/>
      <c r="K954" s="314"/>
      <c r="L954" s="180"/>
      <c r="M954" s="180"/>
      <c r="N954" s="180"/>
      <c r="O954" s="180"/>
      <c r="P954" s="180"/>
      <c r="Q954" s="180"/>
      <c r="R954" s="180"/>
    </row>
    <row r="955" spans="1:18">
      <c r="A955" s="180"/>
      <c r="B955" s="180"/>
      <c r="C955" s="180"/>
      <c r="D955" s="180"/>
      <c r="E955" s="180"/>
      <c r="F955" s="180"/>
      <c r="G955" s="180"/>
      <c r="H955" s="180"/>
      <c r="I955" s="180"/>
      <c r="J955" s="767"/>
      <c r="K955" s="314"/>
      <c r="L955" s="180"/>
      <c r="M955" s="180"/>
      <c r="N955" s="180"/>
      <c r="O955" s="180"/>
      <c r="P955" s="180"/>
      <c r="Q955" s="180"/>
      <c r="R955" s="180"/>
    </row>
    <row r="956" spans="1:18">
      <c r="A956" s="180"/>
      <c r="B956" s="180"/>
      <c r="C956" s="180"/>
      <c r="D956" s="180"/>
      <c r="E956" s="180"/>
      <c r="F956" s="180"/>
      <c r="G956" s="180"/>
      <c r="H956" s="180"/>
      <c r="I956" s="180"/>
      <c r="J956" s="767"/>
      <c r="K956" s="314"/>
      <c r="L956" s="180"/>
      <c r="M956" s="180"/>
      <c r="N956" s="180"/>
      <c r="O956" s="180"/>
      <c r="P956" s="180"/>
      <c r="Q956" s="180"/>
      <c r="R956" s="180"/>
    </row>
    <row r="957" spans="1:18">
      <c r="A957" s="180"/>
      <c r="B957" s="180"/>
      <c r="C957" s="180"/>
      <c r="D957" s="180"/>
      <c r="E957" s="180"/>
      <c r="F957" s="180"/>
      <c r="G957" s="180"/>
      <c r="H957" s="180"/>
      <c r="I957" s="180"/>
      <c r="J957" s="767"/>
      <c r="K957" s="314"/>
      <c r="L957" s="180"/>
      <c r="M957" s="180"/>
      <c r="N957" s="180"/>
      <c r="O957" s="180"/>
      <c r="P957" s="180"/>
      <c r="Q957" s="180"/>
      <c r="R957" s="180"/>
    </row>
    <row r="958" spans="1:18">
      <c r="A958" s="180"/>
      <c r="B958" s="180"/>
      <c r="C958" s="180"/>
      <c r="D958" s="180"/>
      <c r="E958" s="180"/>
      <c r="F958" s="180"/>
      <c r="G958" s="180"/>
      <c r="H958" s="180"/>
      <c r="I958" s="180"/>
      <c r="J958" s="767"/>
      <c r="K958" s="314"/>
      <c r="L958" s="180"/>
      <c r="M958" s="180"/>
      <c r="N958" s="180"/>
      <c r="O958" s="180"/>
      <c r="P958" s="180"/>
      <c r="Q958" s="180"/>
      <c r="R958" s="180"/>
    </row>
    <row r="959" spans="1:18">
      <c r="A959" s="180"/>
      <c r="B959" s="180"/>
      <c r="C959" s="180"/>
      <c r="D959" s="180"/>
      <c r="E959" s="180"/>
      <c r="F959" s="180"/>
      <c r="G959" s="180"/>
      <c r="H959" s="180"/>
      <c r="I959" s="180"/>
      <c r="J959" s="767"/>
      <c r="K959" s="314"/>
      <c r="L959" s="180"/>
      <c r="M959" s="180"/>
      <c r="N959" s="180"/>
      <c r="O959" s="180"/>
      <c r="P959" s="180"/>
      <c r="Q959" s="180"/>
      <c r="R959" s="180"/>
    </row>
    <row r="960" spans="1:18">
      <c r="A960" s="180"/>
      <c r="B960" s="180"/>
      <c r="C960" s="180"/>
      <c r="D960" s="180"/>
      <c r="E960" s="180"/>
      <c r="F960" s="180"/>
      <c r="G960" s="180"/>
      <c r="H960" s="180"/>
      <c r="I960" s="180"/>
      <c r="J960" s="767"/>
      <c r="K960" s="314"/>
      <c r="L960" s="180"/>
      <c r="M960" s="180"/>
      <c r="N960" s="180"/>
      <c r="O960" s="180"/>
      <c r="P960" s="180"/>
      <c r="Q960" s="180"/>
      <c r="R960" s="180"/>
    </row>
    <row r="961" spans="1:18">
      <c r="A961" s="180"/>
      <c r="B961" s="180"/>
      <c r="C961" s="180"/>
      <c r="D961" s="180"/>
      <c r="E961" s="180"/>
      <c r="F961" s="180"/>
      <c r="G961" s="180"/>
      <c r="H961" s="180"/>
      <c r="I961" s="180"/>
      <c r="J961" s="767"/>
      <c r="K961" s="314"/>
      <c r="L961" s="180"/>
      <c r="M961" s="180"/>
      <c r="N961" s="180"/>
      <c r="O961" s="180"/>
      <c r="P961" s="180"/>
      <c r="Q961" s="180"/>
      <c r="R961" s="180"/>
    </row>
    <row r="962" spans="1:18">
      <c r="A962" s="180"/>
      <c r="B962" s="180"/>
      <c r="C962" s="180"/>
      <c r="D962" s="180"/>
      <c r="E962" s="180"/>
      <c r="F962" s="180"/>
      <c r="G962" s="180"/>
      <c r="H962" s="180"/>
      <c r="I962" s="180"/>
      <c r="J962" s="767"/>
      <c r="K962" s="314"/>
      <c r="L962" s="180"/>
      <c r="M962" s="180"/>
      <c r="N962" s="180"/>
      <c r="O962" s="180"/>
      <c r="P962" s="180"/>
      <c r="Q962" s="180"/>
      <c r="R962" s="180"/>
    </row>
    <row r="963" spans="1:18">
      <c r="A963" s="180"/>
      <c r="B963" s="180"/>
      <c r="C963" s="180"/>
      <c r="D963" s="180"/>
      <c r="E963" s="180"/>
      <c r="F963" s="180"/>
      <c r="G963" s="180"/>
      <c r="H963" s="180"/>
      <c r="I963" s="180"/>
      <c r="J963" s="767"/>
      <c r="K963" s="314"/>
      <c r="L963" s="180"/>
      <c r="M963" s="180"/>
      <c r="N963" s="180"/>
      <c r="O963" s="180"/>
      <c r="P963" s="180"/>
      <c r="Q963" s="180"/>
      <c r="R963" s="180"/>
    </row>
    <row r="964" spans="1:18">
      <c r="A964" s="180"/>
      <c r="B964" s="180"/>
      <c r="C964" s="180"/>
      <c r="D964" s="180"/>
      <c r="E964" s="180"/>
      <c r="F964" s="180"/>
      <c r="G964" s="180"/>
      <c r="H964" s="180"/>
      <c r="I964" s="180"/>
      <c r="J964" s="767"/>
      <c r="K964" s="314"/>
      <c r="L964" s="180"/>
      <c r="M964" s="180"/>
      <c r="N964" s="180"/>
      <c r="O964" s="180"/>
      <c r="P964" s="180"/>
      <c r="Q964" s="180"/>
      <c r="R964" s="180"/>
    </row>
    <row r="965" spans="1:18">
      <c r="A965" s="180"/>
      <c r="B965" s="180"/>
      <c r="C965" s="180"/>
      <c r="D965" s="180"/>
      <c r="E965" s="180"/>
      <c r="F965" s="180"/>
      <c r="G965" s="180"/>
      <c r="H965" s="180"/>
      <c r="I965" s="180"/>
      <c r="J965" s="767"/>
      <c r="K965" s="314"/>
      <c r="L965" s="180"/>
      <c r="M965" s="180"/>
      <c r="N965" s="180"/>
      <c r="O965" s="180"/>
      <c r="P965" s="180"/>
      <c r="Q965" s="180"/>
      <c r="R965" s="180"/>
    </row>
    <row r="966" spans="1:18">
      <c r="A966" s="180"/>
      <c r="B966" s="180"/>
      <c r="C966" s="180"/>
      <c r="D966" s="180"/>
      <c r="E966" s="180"/>
      <c r="F966" s="180"/>
      <c r="G966" s="180"/>
      <c r="H966" s="180"/>
      <c r="I966" s="180"/>
      <c r="J966" s="767"/>
      <c r="K966" s="314"/>
      <c r="L966" s="180"/>
      <c r="M966" s="180"/>
      <c r="N966" s="180"/>
      <c r="O966" s="180"/>
      <c r="P966" s="180"/>
      <c r="Q966" s="180"/>
      <c r="R966" s="180"/>
    </row>
    <row r="967" spans="1:18">
      <c r="A967" s="180"/>
      <c r="B967" s="180"/>
      <c r="C967" s="180"/>
      <c r="D967" s="180"/>
      <c r="E967" s="180"/>
      <c r="F967" s="180"/>
      <c r="G967" s="180"/>
      <c r="H967" s="180"/>
      <c r="I967" s="180"/>
      <c r="J967" s="767"/>
      <c r="K967" s="314"/>
      <c r="L967" s="180"/>
      <c r="M967" s="180"/>
      <c r="N967" s="180"/>
      <c r="O967" s="180"/>
      <c r="P967" s="180"/>
      <c r="Q967" s="180"/>
      <c r="R967" s="180"/>
    </row>
    <row r="968" spans="1:18">
      <c r="A968" s="180"/>
      <c r="B968" s="180"/>
      <c r="C968" s="180"/>
      <c r="D968" s="180"/>
      <c r="E968" s="180"/>
      <c r="F968" s="180"/>
      <c r="G968" s="180"/>
      <c r="H968" s="180"/>
      <c r="I968" s="180"/>
      <c r="J968" s="767"/>
      <c r="K968" s="314"/>
      <c r="L968" s="180"/>
      <c r="M968" s="180"/>
      <c r="N968" s="180"/>
      <c r="O968" s="180"/>
      <c r="P968" s="180"/>
      <c r="Q968" s="180"/>
      <c r="R968" s="180"/>
    </row>
    <row r="969" spans="1:18">
      <c r="A969" s="180"/>
      <c r="B969" s="180"/>
      <c r="C969" s="180"/>
      <c r="D969" s="180"/>
      <c r="E969" s="180"/>
      <c r="F969" s="180"/>
      <c r="G969" s="180"/>
      <c r="H969" s="180"/>
      <c r="I969" s="180"/>
      <c r="J969" s="767"/>
      <c r="K969" s="314"/>
      <c r="L969" s="180"/>
      <c r="M969" s="180"/>
      <c r="N969" s="180"/>
      <c r="O969" s="180"/>
      <c r="P969" s="180"/>
      <c r="Q969" s="180"/>
      <c r="R969" s="180"/>
    </row>
    <row r="970" spans="1:18">
      <c r="A970" s="180"/>
      <c r="B970" s="180"/>
      <c r="C970" s="180"/>
      <c r="D970" s="180"/>
      <c r="E970" s="180"/>
      <c r="F970" s="180"/>
      <c r="G970" s="180"/>
      <c r="H970" s="180"/>
      <c r="I970" s="180"/>
      <c r="J970" s="767"/>
      <c r="K970" s="314"/>
      <c r="L970" s="180"/>
      <c r="M970" s="180"/>
      <c r="N970" s="180"/>
      <c r="O970" s="180"/>
      <c r="P970" s="180"/>
      <c r="Q970" s="180"/>
      <c r="R970" s="180"/>
    </row>
    <row r="971" spans="1:18">
      <c r="A971" s="180"/>
      <c r="B971" s="180"/>
      <c r="C971" s="180"/>
      <c r="D971" s="180"/>
      <c r="E971" s="180"/>
      <c r="F971" s="180"/>
      <c r="G971" s="180"/>
      <c r="H971" s="180"/>
      <c r="I971" s="180"/>
      <c r="J971" s="767"/>
      <c r="K971" s="314"/>
      <c r="L971" s="180"/>
      <c r="M971" s="180"/>
      <c r="N971" s="180"/>
      <c r="O971" s="180"/>
      <c r="P971" s="180"/>
      <c r="Q971" s="180"/>
      <c r="R971" s="180"/>
    </row>
    <row r="972" spans="1:18">
      <c r="A972" s="180"/>
      <c r="B972" s="180"/>
      <c r="C972" s="180"/>
      <c r="D972" s="180"/>
      <c r="E972" s="180"/>
      <c r="F972" s="180"/>
      <c r="G972" s="180"/>
      <c r="H972" s="180"/>
      <c r="I972" s="180"/>
      <c r="J972" s="767"/>
      <c r="K972" s="314"/>
      <c r="L972" s="180"/>
      <c r="M972" s="180"/>
      <c r="N972" s="180"/>
      <c r="O972" s="180"/>
      <c r="P972" s="180"/>
      <c r="Q972" s="180"/>
      <c r="R972" s="180"/>
    </row>
    <row r="973" spans="1:18">
      <c r="A973" s="180"/>
      <c r="B973" s="180"/>
      <c r="C973" s="180"/>
      <c r="D973" s="180"/>
      <c r="E973" s="180"/>
      <c r="F973" s="180"/>
      <c r="G973" s="180"/>
      <c r="H973" s="180"/>
      <c r="I973" s="180"/>
      <c r="J973" s="767"/>
      <c r="K973" s="314"/>
      <c r="L973" s="180"/>
      <c r="M973" s="180"/>
      <c r="N973" s="180"/>
      <c r="O973" s="180"/>
      <c r="P973" s="180"/>
      <c r="Q973" s="180"/>
      <c r="R973" s="180"/>
    </row>
    <row r="974" spans="1:18">
      <c r="A974" s="180"/>
      <c r="B974" s="180"/>
      <c r="C974" s="180"/>
      <c r="D974" s="180"/>
      <c r="E974" s="180"/>
      <c r="F974" s="180"/>
      <c r="G974" s="180"/>
      <c r="H974" s="180"/>
      <c r="I974" s="180"/>
      <c r="J974" s="767"/>
      <c r="K974" s="314"/>
      <c r="L974" s="180"/>
      <c r="M974" s="180"/>
      <c r="N974" s="180"/>
      <c r="O974" s="180"/>
      <c r="P974" s="180"/>
      <c r="Q974" s="180"/>
      <c r="R974" s="180"/>
    </row>
    <row r="975" spans="1:18">
      <c r="A975" s="180"/>
      <c r="B975" s="180"/>
      <c r="C975" s="180"/>
      <c r="D975" s="180"/>
      <c r="E975" s="180"/>
      <c r="F975" s="180"/>
      <c r="G975" s="180"/>
      <c r="H975" s="180"/>
      <c r="I975" s="180"/>
      <c r="J975" s="767"/>
      <c r="K975" s="314"/>
      <c r="L975" s="180"/>
      <c r="M975" s="180"/>
      <c r="N975" s="180"/>
      <c r="O975" s="180"/>
      <c r="P975" s="180"/>
      <c r="Q975" s="180"/>
      <c r="R975" s="180"/>
    </row>
    <row r="976" spans="1:18">
      <c r="A976" s="180"/>
      <c r="B976" s="180"/>
      <c r="C976" s="180"/>
      <c r="D976" s="180"/>
      <c r="E976" s="180"/>
      <c r="F976" s="180"/>
      <c r="G976" s="180"/>
      <c r="H976" s="180"/>
      <c r="I976" s="180"/>
      <c r="J976" s="767"/>
      <c r="K976" s="314"/>
      <c r="L976" s="180"/>
      <c r="M976" s="180"/>
      <c r="N976" s="180"/>
      <c r="O976" s="180"/>
      <c r="P976" s="180"/>
      <c r="Q976" s="180"/>
      <c r="R976" s="180"/>
    </row>
    <row r="977" spans="1:18">
      <c r="A977" s="180"/>
      <c r="B977" s="180"/>
      <c r="C977" s="180"/>
      <c r="D977" s="180"/>
      <c r="E977" s="180"/>
      <c r="F977" s="180"/>
      <c r="G977" s="180"/>
      <c r="H977" s="180"/>
      <c r="I977" s="180"/>
      <c r="J977" s="767"/>
      <c r="K977" s="314"/>
      <c r="L977" s="180"/>
      <c r="M977" s="180"/>
      <c r="N977" s="180"/>
      <c r="O977" s="180"/>
      <c r="P977" s="180"/>
      <c r="Q977" s="180"/>
      <c r="R977" s="180"/>
    </row>
    <row r="978" spans="1:18">
      <c r="A978" s="180"/>
      <c r="B978" s="180"/>
      <c r="C978" s="180"/>
      <c r="D978" s="180"/>
      <c r="E978" s="180"/>
      <c r="F978" s="180"/>
      <c r="G978" s="180"/>
      <c r="H978" s="180"/>
      <c r="I978" s="180"/>
      <c r="J978" s="767"/>
      <c r="K978" s="314"/>
      <c r="L978" s="180"/>
      <c r="M978" s="180"/>
      <c r="N978" s="180"/>
      <c r="O978" s="180"/>
      <c r="P978" s="180"/>
      <c r="Q978" s="180"/>
      <c r="R978" s="180"/>
    </row>
    <row r="979" spans="1:18">
      <c r="A979" s="180"/>
      <c r="B979" s="180"/>
      <c r="C979" s="180"/>
      <c r="D979" s="180"/>
      <c r="E979" s="180"/>
      <c r="F979" s="180"/>
      <c r="G979" s="180"/>
      <c r="H979" s="180"/>
      <c r="I979" s="180"/>
      <c r="J979" s="767"/>
      <c r="K979" s="314"/>
      <c r="L979" s="180"/>
      <c r="M979" s="180"/>
      <c r="N979" s="180"/>
      <c r="O979" s="180"/>
      <c r="P979" s="180"/>
      <c r="Q979" s="180"/>
      <c r="R979" s="180"/>
    </row>
    <row r="980" spans="1:18">
      <c r="A980" s="180"/>
      <c r="B980" s="180"/>
      <c r="C980" s="180"/>
      <c r="D980" s="180"/>
      <c r="E980" s="180"/>
      <c r="F980" s="180"/>
      <c r="G980" s="180"/>
      <c r="H980" s="180"/>
      <c r="I980" s="180"/>
      <c r="J980" s="767"/>
      <c r="K980" s="314"/>
      <c r="L980" s="180"/>
      <c r="M980" s="180"/>
      <c r="N980" s="180"/>
      <c r="O980" s="180"/>
      <c r="P980" s="180"/>
      <c r="Q980" s="180"/>
      <c r="R980" s="180"/>
    </row>
    <row r="981" spans="1:18">
      <c r="A981" s="180"/>
      <c r="B981" s="180"/>
      <c r="C981" s="180"/>
      <c r="D981" s="180"/>
      <c r="E981" s="180"/>
      <c r="F981" s="180"/>
      <c r="G981" s="180"/>
      <c r="H981" s="180"/>
      <c r="I981" s="180"/>
      <c r="J981" s="767"/>
      <c r="K981" s="314"/>
      <c r="L981" s="180"/>
      <c r="M981" s="180"/>
      <c r="N981" s="180"/>
      <c r="O981" s="180"/>
      <c r="P981" s="180"/>
      <c r="Q981" s="180"/>
      <c r="R981" s="180"/>
    </row>
    <row r="982" spans="1:18">
      <c r="A982" s="180"/>
      <c r="B982" s="180"/>
      <c r="C982" s="180"/>
      <c r="D982" s="180"/>
      <c r="E982" s="180"/>
      <c r="F982" s="180"/>
      <c r="G982" s="180"/>
      <c r="H982" s="180"/>
      <c r="I982" s="180"/>
      <c r="J982" s="767"/>
      <c r="K982" s="314"/>
      <c r="L982" s="180"/>
      <c r="M982" s="180"/>
      <c r="N982" s="180"/>
      <c r="O982" s="180"/>
      <c r="P982" s="180"/>
      <c r="Q982" s="180"/>
      <c r="R982" s="180"/>
    </row>
    <row r="983" spans="1:18">
      <c r="A983" s="180"/>
      <c r="B983" s="180"/>
      <c r="C983" s="180"/>
      <c r="D983" s="180"/>
      <c r="E983" s="180"/>
      <c r="F983" s="180"/>
      <c r="G983" s="180"/>
      <c r="H983" s="180"/>
      <c r="I983" s="180"/>
      <c r="J983" s="767"/>
      <c r="K983" s="314"/>
      <c r="L983" s="180"/>
      <c r="M983" s="180"/>
      <c r="N983" s="180"/>
      <c r="O983" s="180"/>
      <c r="P983" s="180"/>
      <c r="Q983" s="180"/>
      <c r="R983" s="180"/>
    </row>
    <row r="984" spans="1:18">
      <c r="A984" s="180"/>
      <c r="B984" s="180"/>
      <c r="C984" s="180"/>
      <c r="D984" s="180"/>
      <c r="E984" s="180"/>
      <c r="F984" s="180"/>
      <c r="G984" s="180"/>
      <c r="H984" s="180"/>
      <c r="I984" s="180"/>
      <c r="J984" s="767"/>
      <c r="K984" s="314"/>
      <c r="L984" s="180"/>
      <c r="M984" s="180"/>
      <c r="N984" s="180"/>
      <c r="O984" s="180"/>
      <c r="P984" s="180"/>
      <c r="Q984" s="180"/>
      <c r="R984" s="180"/>
    </row>
    <row r="985" spans="1:18">
      <c r="A985" s="180"/>
      <c r="B985" s="180"/>
      <c r="C985" s="180"/>
      <c r="D985" s="180"/>
      <c r="E985" s="180"/>
      <c r="F985" s="180"/>
      <c r="G985" s="180"/>
      <c r="H985" s="180"/>
      <c r="I985" s="180"/>
      <c r="J985" s="767"/>
      <c r="K985" s="314"/>
      <c r="L985" s="180"/>
      <c r="M985" s="180"/>
      <c r="N985" s="180"/>
      <c r="O985" s="180"/>
      <c r="P985" s="180"/>
      <c r="Q985" s="180"/>
      <c r="R985" s="180"/>
    </row>
    <row r="986" spans="1:18">
      <c r="A986" s="180"/>
      <c r="B986" s="180"/>
      <c r="C986" s="180"/>
      <c r="D986" s="180"/>
      <c r="E986" s="180"/>
      <c r="F986" s="180"/>
      <c r="G986" s="180"/>
      <c r="H986" s="180"/>
      <c r="I986" s="180"/>
      <c r="J986" s="767"/>
      <c r="K986" s="314"/>
      <c r="L986" s="180"/>
      <c r="M986" s="180"/>
      <c r="N986" s="180"/>
      <c r="O986" s="180"/>
      <c r="P986" s="180"/>
      <c r="Q986" s="180"/>
      <c r="R986" s="180"/>
    </row>
    <row r="987" spans="1:18">
      <c r="A987" s="180"/>
      <c r="B987" s="180"/>
      <c r="C987" s="180"/>
      <c r="D987" s="180"/>
      <c r="E987" s="180"/>
      <c r="F987" s="180"/>
      <c r="G987" s="180"/>
      <c r="H987" s="180"/>
      <c r="I987" s="180"/>
      <c r="J987" s="767"/>
      <c r="K987" s="314"/>
      <c r="L987" s="180"/>
      <c r="M987" s="180"/>
      <c r="N987" s="180"/>
      <c r="O987" s="180"/>
      <c r="P987" s="180"/>
      <c r="Q987" s="180"/>
      <c r="R987" s="180"/>
    </row>
    <row r="988" spans="1:18">
      <c r="A988" s="180"/>
      <c r="B988" s="180"/>
      <c r="C988" s="180"/>
      <c r="D988" s="180"/>
      <c r="E988" s="180"/>
      <c r="F988" s="180"/>
      <c r="G988" s="180"/>
      <c r="H988" s="180"/>
      <c r="I988" s="180"/>
      <c r="J988" s="767"/>
      <c r="K988" s="314"/>
      <c r="L988" s="180"/>
      <c r="M988" s="180"/>
      <c r="N988" s="180"/>
      <c r="O988" s="180"/>
      <c r="P988" s="180"/>
      <c r="Q988" s="180"/>
      <c r="R988" s="180"/>
    </row>
    <row r="989" spans="1:18">
      <c r="A989" s="180"/>
      <c r="B989" s="180"/>
      <c r="C989" s="180"/>
      <c r="D989" s="180"/>
      <c r="E989" s="180"/>
      <c r="F989" s="180"/>
      <c r="G989" s="180"/>
      <c r="H989" s="180"/>
      <c r="I989" s="180"/>
      <c r="J989" s="767"/>
      <c r="K989" s="314"/>
      <c r="L989" s="180"/>
      <c r="M989" s="180"/>
      <c r="N989" s="180"/>
      <c r="O989" s="180"/>
      <c r="P989" s="180"/>
      <c r="Q989" s="180"/>
      <c r="R989" s="180"/>
    </row>
    <row r="990" spans="1:18">
      <c r="A990" s="180"/>
      <c r="B990" s="180"/>
      <c r="C990" s="180"/>
      <c r="D990" s="180"/>
      <c r="E990" s="180"/>
      <c r="F990" s="180"/>
      <c r="G990" s="180"/>
      <c r="H990" s="180"/>
      <c r="I990" s="180"/>
      <c r="J990" s="767"/>
      <c r="K990" s="314"/>
      <c r="L990" s="180"/>
      <c r="M990" s="180"/>
      <c r="N990" s="180"/>
      <c r="O990" s="180"/>
      <c r="P990" s="180"/>
      <c r="Q990" s="180"/>
      <c r="R990" s="180"/>
    </row>
    <row r="991" spans="1:18">
      <c r="A991" s="180"/>
      <c r="B991" s="180"/>
      <c r="C991" s="180"/>
      <c r="D991" s="180"/>
      <c r="E991" s="180"/>
      <c r="F991" s="180"/>
      <c r="G991" s="180"/>
      <c r="H991" s="180"/>
      <c r="I991" s="180"/>
      <c r="J991" s="767"/>
      <c r="K991" s="314"/>
      <c r="L991" s="180"/>
      <c r="M991" s="180"/>
      <c r="N991" s="180"/>
      <c r="O991" s="180"/>
      <c r="P991" s="180"/>
      <c r="Q991" s="180"/>
      <c r="R991" s="180"/>
    </row>
    <row r="992" spans="1:18">
      <c r="A992" s="180"/>
      <c r="B992" s="180"/>
      <c r="C992" s="180"/>
      <c r="D992" s="180"/>
      <c r="E992" s="180"/>
      <c r="F992" s="180"/>
      <c r="G992" s="180"/>
      <c r="H992" s="180"/>
      <c r="I992" s="180"/>
      <c r="J992" s="767"/>
      <c r="K992" s="314"/>
      <c r="L992" s="180"/>
      <c r="M992" s="180"/>
      <c r="N992" s="180"/>
      <c r="O992" s="180"/>
      <c r="P992" s="180"/>
      <c r="Q992" s="180"/>
      <c r="R992" s="180"/>
    </row>
    <row r="993" spans="1:18">
      <c r="A993" s="180"/>
      <c r="B993" s="180"/>
      <c r="C993" s="180"/>
      <c r="D993" s="180"/>
      <c r="E993" s="180"/>
      <c r="F993" s="180"/>
      <c r="G993" s="180"/>
      <c r="H993" s="180"/>
      <c r="I993" s="180"/>
      <c r="J993" s="767"/>
      <c r="K993" s="314"/>
      <c r="L993" s="180"/>
      <c r="M993" s="180"/>
      <c r="N993" s="180"/>
      <c r="O993" s="180"/>
      <c r="P993" s="180"/>
      <c r="Q993" s="180"/>
      <c r="R993" s="180"/>
    </row>
    <row r="994" spans="1:18">
      <c r="A994" s="180"/>
      <c r="B994" s="180"/>
      <c r="C994" s="180"/>
      <c r="D994" s="180"/>
      <c r="E994" s="180"/>
      <c r="F994" s="180"/>
      <c r="G994" s="180"/>
      <c r="H994" s="180"/>
      <c r="I994" s="180"/>
      <c r="J994" s="767"/>
      <c r="K994" s="314"/>
      <c r="L994" s="180"/>
      <c r="M994" s="180"/>
      <c r="N994" s="180"/>
      <c r="O994" s="180"/>
      <c r="P994" s="180"/>
      <c r="Q994" s="180"/>
      <c r="R994" s="180"/>
    </row>
    <row r="995" spans="1:18">
      <c r="A995" s="180"/>
      <c r="B995" s="180"/>
      <c r="C995" s="180"/>
      <c r="D995" s="180"/>
      <c r="E995" s="180"/>
      <c r="F995" s="180"/>
      <c r="G995" s="180"/>
      <c r="H995" s="180"/>
      <c r="I995" s="180"/>
      <c r="J995" s="767"/>
      <c r="K995" s="314"/>
      <c r="L995" s="180"/>
      <c r="M995" s="180"/>
      <c r="N995" s="180"/>
      <c r="O995" s="180"/>
      <c r="P995" s="180"/>
      <c r="Q995" s="180"/>
      <c r="R995" s="180"/>
    </row>
    <row r="996" spans="1:18">
      <c r="A996" s="180"/>
      <c r="B996" s="180"/>
      <c r="C996" s="180"/>
      <c r="D996" s="180"/>
      <c r="E996" s="180"/>
      <c r="F996" s="180"/>
      <c r="G996" s="180"/>
      <c r="H996" s="180"/>
      <c r="I996" s="180"/>
      <c r="J996" s="767"/>
      <c r="K996" s="314"/>
      <c r="L996" s="180"/>
      <c r="M996" s="180"/>
      <c r="N996" s="180"/>
      <c r="O996" s="180"/>
      <c r="P996" s="180"/>
      <c r="Q996" s="180"/>
      <c r="R996" s="180"/>
    </row>
    <row r="997" spans="1:18">
      <c r="A997" s="180"/>
      <c r="B997" s="180"/>
      <c r="C997" s="180"/>
      <c r="D997" s="180"/>
      <c r="E997" s="180"/>
      <c r="F997" s="180"/>
      <c r="G997" s="180"/>
      <c r="H997" s="180"/>
      <c r="I997" s="180"/>
      <c r="J997" s="767"/>
      <c r="K997" s="314"/>
      <c r="L997" s="180"/>
      <c r="M997" s="180"/>
      <c r="N997" s="180"/>
      <c r="O997" s="180"/>
      <c r="P997" s="180"/>
      <c r="Q997" s="180"/>
      <c r="R997" s="180"/>
    </row>
    <row r="998" spans="1:18">
      <c r="A998" s="180"/>
      <c r="B998" s="180"/>
      <c r="C998" s="180"/>
      <c r="D998" s="180"/>
      <c r="E998" s="180"/>
      <c r="F998" s="180"/>
      <c r="G998" s="180"/>
      <c r="H998" s="180"/>
      <c r="I998" s="180"/>
      <c r="J998" s="767"/>
      <c r="K998" s="314"/>
      <c r="L998" s="180"/>
      <c r="M998" s="180"/>
      <c r="N998" s="180"/>
      <c r="O998" s="180"/>
      <c r="P998" s="180"/>
      <c r="Q998" s="180"/>
      <c r="R998" s="180"/>
    </row>
    <row r="999" spans="1:18">
      <c r="A999" s="180"/>
      <c r="B999" s="180"/>
      <c r="C999" s="180"/>
      <c r="D999" s="180"/>
      <c r="E999" s="180"/>
      <c r="F999" s="180"/>
      <c r="G999" s="180"/>
      <c r="H999" s="180"/>
      <c r="I999" s="180"/>
      <c r="J999" s="767"/>
      <c r="K999" s="314"/>
      <c r="L999" s="180"/>
      <c r="M999" s="180"/>
      <c r="N999" s="180"/>
      <c r="O999" s="180"/>
      <c r="P999" s="180"/>
      <c r="Q999" s="180"/>
      <c r="R999" s="180"/>
    </row>
    <row r="1000" spans="1:18">
      <c r="A1000" s="180"/>
      <c r="B1000" s="180"/>
      <c r="C1000" s="180"/>
      <c r="D1000" s="180"/>
      <c r="E1000" s="180"/>
      <c r="F1000" s="180"/>
      <c r="G1000" s="180"/>
      <c r="H1000" s="180"/>
      <c r="I1000" s="180"/>
      <c r="J1000" s="767"/>
      <c r="K1000" s="314"/>
      <c r="L1000" s="180"/>
      <c r="M1000" s="180"/>
      <c r="N1000" s="180"/>
      <c r="O1000" s="180"/>
      <c r="P1000" s="180"/>
      <c r="Q1000" s="180"/>
      <c r="R1000" s="180"/>
    </row>
    <row r="1001" spans="1:18">
      <c r="A1001" s="180"/>
      <c r="B1001" s="180"/>
      <c r="C1001" s="180"/>
      <c r="D1001" s="180"/>
      <c r="E1001" s="180"/>
      <c r="F1001" s="180"/>
      <c r="G1001" s="180"/>
      <c r="H1001" s="180"/>
      <c r="I1001" s="180"/>
      <c r="J1001" s="767"/>
      <c r="K1001" s="314"/>
      <c r="L1001" s="180"/>
      <c r="M1001" s="180"/>
      <c r="N1001" s="180"/>
      <c r="O1001" s="180"/>
      <c r="P1001" s="180"/>
      <c r="Q1001" s="180"/>
      <c r="R1001" s="180"/>
    </row>
    <row r="1002" spans="1:18">
      <c r="A1002" s="180"/>
      <c r="B1002" s="180"/>
      <c r="C1002" s="180"/>
      <c r="D1002" s="180"/>
      <c r="E1002" s="180"/>
      <c r="F1002" s="180"/>
      <c r="G1002" s="180"/>
      <c r="H1002" s="180"/>
      <c r="I1002" s="180"/>
      <c r="J1002" s="767"/>
      <c r="K1002" s="314"/>
      <c r="L1002" s="180"/>
      <c r="M1002" s="180"/>
      <c r="N1002" s="180"/>
      <c r="O1002" s="180"/>
      <c r="P1002" s="180"/>
      <c r="Q1002" s="180"/>
      <c r="R1002" s="180"/>
    </row>
    <row r="1003" spans="1:18">
      <c r="A1003" s="180"/>
      <c r="B1003" s="180"/>
      <c r="C1003" s="180"/>
      <c r="D1003" s="180"/>
      <c r="E1003" s="180"/>
      <c r="F1003" s="180"/>
      <c r="G1003" s="180"/>
      <c r="H1003" s="180"/>
      <c r="I1003" s="180"/>
      <c r="J1003" s="767"/>
      <c r="K1003" s="314"/>
      <c r="L1003" s="180"/>
      <c r="M1003" s="180"/>
      <c r="N1003" s="180"/>
      <c r="O1003" s="180"/>
      <c r="P1003" s="180"/>
      <c r="Q1003" s="180"/>
      <c r="R1003" s="180"/>
    </row>
    <row r="1004" spans="1:18">
      <c r="A1004" s="180"/>
      <c r="B1004" s="180"/>
      <c r="C1004" s="180"/>
      <c r="D1004" s="180"/>
      <c r="E1004" s="180"/>
      <c r="F1004" s="180"/>
      <c r="G1004" s="180"/>
      <c r="H1004" s="180"/>
      <c r="I1004" s="180"/>
      <c r="J1004" s="767"/>
      <c r="K1004" s="314"/>
      <c r="L1004" s="180"/>
      <c r="M1004" s="180"/>
      <c r="N1004" s="180"/>
      <c r="O1004" s="180"/>
      <c r="P1004" s="180"/>
      <c r="Q1004" s="180"/>
      <c r="R1004" s="180"/>
    </row>
    <row r="1005" spans="1:18">
      <c r="A1005" s="180"/>
      <c r="B1005" s="180"/>
      <c r="C1005" s="180"/>
      <c r="D1005" s="180"/>
      <c r="E1005" s="180"/>
      <c r="F1005" s="180"/>
      <c r="G1005" s="180"/>
      <c r="H1005" s="180"/>
      <c r="I1005" s="180"/>
      <c r="J1005" s="767"/>
      <c r="K1005" s="314"/>
      <c r="L1005" s="180"/>
      <c r="M1005" s="180"/>
      <c r="N1005" s="180"/>
      <c r="O1005" s="180"/>
      <c r="P1005" s="180"/>
      <c r="Q1005" s="180"/>
      <c r="R1005" s="180"/>
    </row>
    <row r="1006" spans="1:18">
      <c r="A1006" s="180"/>
      <c r="B1006" s="180"/>
      <c r="C1006" s="180"/>
      <c r="D1006" s="180"/>
      <c r="E1006" s="180"/>
      <c r="F1006" s="180"/>
      <c r="G1006" s="180"/>
      <c r="H1006" s="180"/>
      <c r="I1006" s="180"/>
      <c r="J1006" s="767"/>
      <c r="K1006" s="314"/>
      <c r="L1006" s="180"/>
      <c r="M1006" s="180"/>
      <c r="N1006" s="180"/>
      <c r="O1006" s="180"/>
      <c r="P1006" s="180"/>
      <c r="Q1006" s="180"/>
      <c r="R1006" s="180"/>
    </row>
    <row r="1007" spans="1:18">
      <c r="A1007" s="180"/>
      <c r="B1007" s="180"/>
      <c r="C1007" s="180"/>
      <c r="D1007" s="180"/>
      <c r="E1007" s="180"/>
      <c r="F1007" s="180"/>
      <c r="G1007" s="180"/>
      <c r="H1007" s="180"/>
      <c r="I1007" s="180"/>
      <c r="J1007" s="767"/>
      <c r="K1007" s="314"/>
      <c r="L1007" s="180"/>
      <c r="M1007" s="180"/>
      <c r="N1007" s="180"/>
      <c r="O1007" s="180"/>
      <c r="P1007" s="180"/>
      <c r="Q1007" s="180"/>
      <c r="R1007" s="180"/>
    </row>
    <row r="1008" spans="1:18">
      <c r="A1008" s="180"/>
      <c r="B1008" s="180"/>
      <c r="C1008" s="180"/>
      <c r="D1008" s="180"/>
      <c r="E1008" s="180"/>
      <c r="F1008" s="180"/>
      <c r="G1008" s="180"/>
      <c r="H1008" s="180"/>
      <c r="I1008" s="180"/>
      <c r="J1008" s="767"/>
      <c r="K1008" s="314"/>
      <c r="L1008" s="180"/>
      <c r="M1008" s="180"/>
      <c r="N1008" s="180"/>
      <c r="O1008" s="180"/>
      <c r="P1008" s="180"/>
      <c r="Q1008" s="180"/>
      <c r="R1008" s="180"/>
    </row>
    <row r="1009" spans="1:18">
      <c r="A1009" s="180"/>
      <c r="B1009" s="180"/>
      <c r="C1009" s="180"/>
      <c r="D1009" s="180"/>
      <c r="E1009" s="180"/>
      <c r="F1009" s="180"/>
      <c r="G1009" s="180"/>
      <c r="H1009" s="180"/>
      <c r="I1009" s="180"/>
      <c r="J1009" s="767"/>
      <c r="K1009" s="314"/>
      <c r="L1009" s="180"/>
      <c r="M1009" s="180"/>
      <c r="N1009" s="180"/>
      <c r="O1009" s="180"/>
      <c r="P1009" s="180"/>
      <c r="Q1009" s="180"/>
      <c r="R1009" s="180"/>
    </row>
    <row r="1010" spans="1:18">
      <c r="A1010" s="180"/>
      <c r="B1010" s="180"/>
      <c r="C1010" s="180"/>
      <c r="D1010" s="180"/>
      <c r="E1010" s="180"/>
      <c r="F1010" s="180"/>
      <c r="G1010" s="180"/>
      <c r="H1010" s="180"/>
      <c r="I1010" s="180"/>
      <c r="J1010" s="767"/>
      <c r="K1010" s="314"/>
      <c r="L1010" s="180"/>
      <c r="M1010" s="180"/>
      <c r="N1010" s="180"/>
      <c r="O1010" s="180"/>
      <c r="P1010" s="180"/>
      <c r="Q1010" s="180"/>
      <c r="R1010" s="180"/>
    </row>
    <row r="1011" spans="1:18">
      <c r="A1011" s="180"/>
      <c r="B1011" s="180"/>
      <c r="C1011" s="180"/>
      <c r="D1011" s="180"/>
      <c r="E1011" s="180"/>
      <c r="F1011" s="180"/>
      <c r="G1011" s="180"/>
      <c r="H1011" s="180"/>
      <c r="I1011" s="180"/>
      <c r="J1011" s="767"/>
      <c r="K1011" s="314"/>
      <c r="L1011" s="180"/>
      <c r="M1011" s="180"/>
      <c r="N1011" s="180"/>
      <c r="O1011" s="180"/>
      <c r="P1011" s="180"/>
      <c r="Q1011" s="180"/>
      <c r="R1011" s="180"/>
    </row>
    <row r="1012" spans="1:18">
      <c r="A1012" s="180"/>
      <c r="B1012" s="180"/>
      <c r="C1012" s="180"/>
      <c r="D1012" s="180"/>
      <c r="E1012" s="180"/>
      <c r="F1012" s="180"/>
      <c r="G1012" s="180"/>
      <c r="H1012" s="180"/>
      <c r="I1012" s="180"/>
      <c r="J1012" s="767"/>
      <c r="K1012" s="314"/>
      <c r="L1012" s="180"/>
      <c r="M1012" s="180"/>
      <c r="N1012" s="180"/>
      <c r="O1012" s="180"/>
      <c r="P1012" s="180"/>
      <c r="Q1012" s="180"/>
      <c r="R1012" s="180"/>
    </row>
    <row r="1013" spans="1:18">
      <c r="A1013" s="180"/>
      <c r="B1013" s="180"/>
      <c r="C1013" s="180"/>
      <c r="D1013" s="180"/>
      <c r="E1013" s="180"/>
      <c r="F1013" s="180"/>
      <c r="G1013" s="180"/>
      <c r="H1013" s="180"/>
      <c r="I1013" s="180"/>
      <c r="J1013" s="767"/>
      <c r="K1013" s="314"/>
      <c r="L1013" s="180"/>
      <c r="M1013" s="180"/>
      <c r="N1013" s="180"/>
      <c r="O1013" s="180"/>
      <c r="P1013" s="180"/>
      <c r="Q1013" s="180"/>
      <c r="R1013" s="180"/>
    </row>
    <row r="1014" spans="1:18">
      <c r="A1014" s="180"/>
      <c r="B1014" s="180"/>
      <c r="C1014" s="180"/>
      <c r="D1014" s="180"/>
      <c r="E1014" s="180"/>
      <c r="F1014" s="180"/>
      <c r="G1014" s="180"/>
      <c r="H1014" s="180"/>
      <c r="I1014" s="180"/>
      <c r="J1014" s="767"/>
      <c r="K1014" s="314"/>
      <c r="L1014" s="180"/>
      <c r="M1014" s="180"/>
      <c r="N1014" s="180"/>
      <c r="O1014" s="180"/>
      <c r="P1014" s="180"/>
      <c r="Q1014" s="180"/>
      <c r="R1014" s="180"/>
    </row>
    <row r="1015" spans="1:18">
      <c r="A1015" s="180"/>
      <c r="B1015" s="180"/>
      <c r="C1015" s="180"/>
      <c r="D1015" s="180"/>
      <c r="E1015" s="180"/>
      <c r="F1015" s="180"/>
      <c r="G1015" s="180"/>
      <c r="H1015" s="180"/>
      <c r="I1015" s="180"/>
      <c r="J1015" s="767"/>
      <c r="K1015" s="314"/>
      <c r="L1015" s="180"/>
      <c r="M1015" s="180"/>
      <c r="N1015" s="180"/>
      <c r="O1015" s="180"/>
      <c r="P1015" s="180"/>
      <c r="Q1015" s="180"/>
      <c r="R1015" s="180"/>
    </row>
    <row r="1016" spans="1:18">
      <c r="A1016" s="180"/>
      <c r="B1016" s="180"/>
      <c r="C1016" s="180"/>
      <c r="D1016" s="180"/>
      <c r="E1016" s="180"/>
      <c r="F1016" s="180"/>
      <c r="G1016" s="180"/>
      <c r="H1016" s="180"/>
      <c r="I1016" s="180"/>
      <c r="J1016" s="767"/>
      <c r="K1016" s="314"/>
      <c r="L1016" s="180"/>
      <c r="M1016" s="180"/>
      <c r="N1016" s="180"/>
      <c r="O1016" s="180"/>
      <c r="P1016" s="180"/>
      <c r="Q1016" s="180"/>
      <c r="R1016" s="180"/>
    </row>
    <row r="1017" spans="1:18">
      <c r="A1017" s="180"/>
      <c r="B1017" s="180"/>
      <c r="C1017" s="180"/>
      <c r="D1017" s="180"/>
      <c r="E1017" s="180"/>
      <c r="F1017" s="180"/>
      <c r="G1017" s="180"/>
      <c r="H1017" s="180"/>
      <c r="I1017" s="180"/>
      <c r="J1017" s="767"/>
      <c r="K1017" s="314"/>
      <c r="L1017" s="180"/>
      <c r="M1017" s="180"/>
      <c r="N1017" s="180"/>
      <c r="O1017" s="180"/>
      <c r="P1017" s="180"/>
      <c r="Q1017" s="180"/>
      <c r="R1017" s="180"/>
    </row>
    <row r="1018" spans="1:18">
      <c r="A1018" s="180"/>
      <c r="B1018" s="180"/>
      <c r="C1018" s="180"/>
      <c r="D1018" s="180"/>
      <c r="E1018" s="180"/>
      <c r="F1018" s="180"/>
      <c r="G1018" s="180"/>
      <c r="H1018" s="180"/>
      <c r="I1018" s="180"/>
      <c r="J1018" s="767"/>
      <c r="K1018" s="314"/>
      <c r="L1018" s="180"/>
      <c r="M1018" s="180"/>
      <c r="N1018" s="180"/>
      <c r="O1018" s="180"/>
      <c r="P1018" s="180"/>
      <c r="Q1018" s="180"/>
      <c r="R1018" s="180"/>
    </row>
    <row r="1019" spans="1:18">
      <c r="A1019" s="180"/>
      <c r="B1019" s="180"/>
      <c r="C1019" s="180"/>
      <c r="D1019" s="180"/>
      <c r="E1019" s="180"/>
      <c r="F1019" s="180"/>
      <c r="G1019" s="180"/>
      <c r="H1019" s="180"/>
      <c r="I1019" s="180"/>
      <c r="J1019" s="767"/>
      <c r="K1019" s="314"/>
      <c r="L1019" s="180"/>
      <c r="M1019" s="180"/>
      <c r="N1019" s="180"/>
      <c r="O1019" s="180"/>
      <c r="P1019" s="180"/>
      <c r="Q1019" s="180"/>
      <c r="R1019" s="180"/>
    </row>
    <row r="1020" spans="1:18">
      <c r="A1020" s="180"/>
      <c r="B1020" s="180"/>
      <c r="C1020" s="180"/>
      <c r="D1020" s="180"/>
      <c r="E1020" s="180"/>
      <c r="F1020" s="180"/>
      <c r="G1020" s="180"/>
      <c r="H1020" s="180"/>
      <c r="I1020" s="180"/>
      <c r="J1020" s="767"/>
      <c r="K1020" s="314"/>
      <c r="L1020" s="180"/>
      <c r="M1020" s="180"/>
      <c r="N1020" s="180"/>
      <c r="O1020" s="180"/>
      <c r="P1020" s="180"/>
      <c r="Q1020" s="180"/>
      <c r="R1020" s="180"/>
    </row>
    <row r="1021" spans="1:18">
      <c r="A1021" s="180"/>
      <c r="B1021" s="180"/>
      <c r="C1021" s="180"/>
      <c r="D1021" s="180"/>
      <c r="E1021" s="180"/>
      <c r="F1021" s="180"/>
      <c r="G1021" s="180"/>
      <c r="H1021" s="180"/>
      <c r="I1021" s="180"/>
      <c r="J1021" s="767"/>
      <c r="K1021" s="314"/>
      <c r="L1021" s="180"/>
      <c r="M1021" s="180"/>
      <c r="N1021" s="180"/>
      <c r="O1021" s="180"/>
      <c r="P1021" s="180"/>
      <c r="Q1021" s="180"/>
      <c r="R1021" s="180"/>
    </row>
    <row r="1022" spans="1:18">
      <c r="A1022" s="180"/>
      <c r="B1022" s="180"/>
      <c r="C1022" s="180"/>
      <c r="D1022" s="180"/>
      <c r="E1022" s="180"/>
      <c r="F1022" s="180"/>
      <c r="G1022" s="180"/>
      <c r="H1022" s="180"/>
      <c r="I1022" s="180"/>
      <c r="J1022" s="767"/>
      <c r="K1022" s="314"/>
      <c r="L1022" s="180"/>
      <c r="M1022" s="180"/>
      <c r="N1022" s="180"/>
      <c r="O1022" s="180"/>
      <c r="P1022" s="180"/>
      <c r="Q1022" s="180"/>
      <c r="R1022" s="180"/>
    </row>
    <row r="1023" spans="1:18">
      <c r="A1023" s="180"/>
      <c r="B1023" s="180"/>
      <c r="C1023" s="180"/>
      <c r="D1023" s="180"/>
      <c r="E1023" s="180"/>
      <c r="F1023" s="180"/>
      <c r="G1023" s="180"/>
      <c r="H1023" s="180"/>
      <c r="I1023" s="180"/>
      <c r="J1023" s="767"/>
      <c r="K1023" s="314"/>
      <c r="L1023" s="180"/>
      <c r="M1023" s="180"/>
      <c r="N1023" s="180"/>
      <c r="O1023" s="180"/>
      <c r="P1023" s="180"/>
      <c r="Q1023" s="180"/>
      <c r="R1023" s="180"/>
    </row>
    <row r="1024" spans="1:18">
      <c r="A1024" s="180"/>
      <c r="B1024" s="180"/>
      <c r="C1024" s="180"/>
      <c r="D1024" s="180"/>
      <c r="E1024" s="180"/>
      <c r="F1024" s="180"/>
      <c r="G1024" s="180"/>
      <c r="H1024" s="180"/>
      <c r="I1024" s="180"/>
      <c r="J1024" s="767"/>
      <c r="K1024" s="314"/>
      <c r="L1024" s="180"/>
      <c r="M1024" s="180"/>
      <c r="N1024" s="180"/>
      <c r="O1024" s="180"/>
      <c r="P1024" s="180"/>
      <c r="Q1024" s="180"/>
      <c r="R1024" s="180"/>
    </row>
    <row r="1025" spans="1:18">
      <c r="A1025" s="180"/>
      <c r="B1025" s="180"/>
      <c r="C1025" s="180"/>
      <c r="D1025" s="180"/>
      <c r="E1025" s="180"/>
      <c r="F1025" s="180"/>
      <c r="G1025" s="180"/>
      <c r="H1025" s="180"/>
      <c r="I1025" s="180"/>
      <c r="J1025" s="767"/>
      <c r="K1025" s="314"/>
      <c r="L1025" s="180"/>
      <c r="M1025" s="180"/>
      <c r="N1025" s="180"/>
      <c r="O1025" s="180"/>
      <c r="P1025" s="180"/>
      <c r="Q1025" s="180"/>
      <c r="R1025" s="180"/>
    </row>
    <row r="1026" spans="1:18">
      <c r="A1026" s="180"/>
      <c r="B1026" s="180"/>
      <c r="C1026" s="180"/>
      <c r="D1026" s="180"/>
      <c r="E1026" s="180"/>
      <c r="F1026" s="180"/>
      <c r="G1026" s="180"/>
      <c r="H1026" s="180"/>
      <c r="I1026" s="180"/>
      <c r="J1026" s="767"/>
      <c r="K1026" s="314"/>
      <c r="L1026" s="180"/>
      <c r="M1026" s="180"/>
      <c r="N1026" s="180"/>
      <c r="O1026" s="180"/>
      <c r="P1026" s="180"/>
      <c r="Q1026" s="180"/>
      <c r="R1026" s="180"/>
    </row>
    <row r="1027" spans="1:18">
      <c r="A1027" s="180"/>
      <c r="B1027" s="180"/>
      <c r="C1027" s="180"/>
      <c r="D1027" s="180"/>
      <c r="E1027" s="180"/>
      <c r="F1027" s="180"/>
      <c r="G1027" s="180"/>
      <c r="H1027" s="180"/>
      <c r="I1027" s="180"/>
      <c r="J1027" s="767"/>
      <c r="K1027" s="314"/>
      <c r="L1027" s="180"/>
      <c r="M1027" s="180"/>
      <c r="N1027" s="180"/>
      <c r="O1027" s="180"/>
      <c r="P1027" s="180"/>
      <c r="Q1027" s="180"/>
      <c r="R1027" s="180"/>
    </row>
    <row r="1028" spans="1:18">
      <c r="A1028" s="180"/>
      <c r="B1028" s="180"/>
      <c r="C1028" s="180"/>
      <c r="D1028" s="180"/>
      <c r="E1028" s="180"/>
      <c r="F1028" s="180"/>
      <c r="G1028" s="180"/>
      <c r="H1028" s="180"/>
      <c r="I1028" s="180"/>
      <c r="J1028" s="767"/>
      <c r="K1028" s="314"/>
      <c r="L1028" s="180"/>
      <c r="M1028" s="180"/>
      <c r="N1028" s="180"/>
      <c r="O1028" s="180"/>
      <c r="P1028" s="180"/>
      <c r="Q1028" s="180"/>
      <c r="R1028" s="180"/>
    </row>
    <row r="1029" spans="1:18">
      <c r="A1029" s="180"/>
      <c r="B1029" s="180"/>
      <c r="C1029" s="180"/>
      <c r="D1029" s="180"/>
      <c r="E1029" s="180"/>
      <c r="F1029" s="180"/>
      <c r="G1029" s="180"/>
      <c r="H1029" s="180"/>
      <c r="I1029" s="180"/>
      <c r="J1029" s="767"/>
      <c r="K1029" s="314"/>
      <c r="L1029" s="180"/>
      <c r="M1029" s="180"/>
      <c r="N1029" s="180"/>
      <c r="O1029" s="180"/>
      <c r="P1029" s="180"/>
      <c r="Q1029" s="180"/>
      <c r="R1029" s="180"/>
    </row>
    <row r="1030" spans="1:18">
      <c r="A1030" s="180"/>
      <c r="B1030" s="180"/>
      <c r="C1030" s="180"/>
      <c r="D1030" s="180"/>
      <c r="E1030" s="180"/>
      <c r="F1030" s="180"/>
      <c r="G1030" s="180"/>
      <c r="H1030" s="180"/>
      <c r="I1030" s="180"/>
      <c r="J1030" s="767"/>
      <c r="K1030" s="314"/>
      <c r="L1030" s="180"/>
      <c r="M1030" s="180"/>
      <c r="N1030" s="180"/>
      <c r="O1030" s="180"/>
      <c r="P1030" s="180"/>
      <c r="Q1030" s="180"/>
      <c r="R1030" s="180"/>
    </row>
    <row r="1031" spans="1:18">
      <c r="A1031" s="180"/>
      <c r="B1031" s="180"/>
      <c r="C1031" s="180"/>
      <c r="D1031" s="180"/>
      <c r="E1031" s="180"/>
      <c r="F1031" s="180"/>
      <c r="G1031" s="180"/>
      <c r="H1031" s="180"/>
      <c r="I1031" s="180"/>
      <c r="J1031" s="767"/>
      <c r="K1031" s="314"/>
      <c r="L1031" s="180"/>
      <c r="M1031" s="180"/>
      <c r="N1031" s="180"/>
      <c r="O1031" s="180"/>
      <c r="P1031" s="180"/>
      <c r="Q1031" s="180"/>
      <c r="R1031" s="180"/>
    </row>
    <row r="1032" spans="1:18">
      <c r="A1032" s="180"/>
      <c r="B1032" s="180"/>
      <c r="C1032" s="180"/>
      <c r="D1032" s="180"/>
      <c r="E1032" s="180"/>
      <c r="F1032" s="180"/>
      <c r="G1032" s="180"/>
      <c r="H1032" s="180"/>
      <c r="I1032" s="180"/>
      <c r="J1032" s="767"/>
      <c r="K1032" s="314"/>
      <c r="L1032" s="180"/>
      <c r="M1032" s="180"/>
      <c r="N1032" s="180"/>
      <c r="O1032" s="180"/>
      <c r="P1032" s="180"/>
      <c r="Q1032" s="180"/>
      <c r="R1032" s="180"/>
    </row>
    <row r="1033" spans="1:18">
      <c r="A1033" s="180"/>
      <c r="B1033" s="180"/>
      <c r="C1033" s="180"/>
      <c r="D1033" s="180"/>
      <c r="E1033" s="180"/>
      <c r="F1033" s="180"/>
      <c r="G1033" s="180"/>
      <c r="H1033" s="180"/>
      <c r="I1033" s="180"/>
      <c r="J1033" s="767"/>
      <c r="K1033" s="314"/>
      <c r="L1033" s="180"/>
      <c r="M1033" s="180"/>
      <c r="N1033" s="180"/>
      <c r="O1033" s="180"/>
      <c r="P1033" s="180"/>
      <c r="Q1033" s="180"/>
      <c r="R1033" s="180"/>
    </row>
    <row r="1034" spans="1:18">
      <c r="A1034" s="180"/>
      <c r="B1034" s="180"/>
      <c r="C1034" s="180"/>
      <c r="D1034" s="180"/>
      <c r="E1034" s="180"/>
      <c r="F1034" s="180"/>
      <c r="G1034" s="180"/>
      <c r="H1034" s="180"/>
      <c r="I1034" s="180"/>
      <c r="J1034" s="767"/>
      <c r="K1034" s="314"/>
      <c r="L1034" s="180"/>
      <c r="M1034" s="180"/>
      <c r="N1034" s="180"/>
      <c r="O1034" s="180"/>
      <c r="P1034" s="180"/>
      <c r="Q1034" s="180"/>
      <c r="R1034" s="180"/>
    </row>
    <row r="1035" spans="1:18">
      <c r="A1035" s="180"/>
      <c r="B1035" s="180"/>
      <c r="C1035" s="180"/>
      <c r="D1035" s="180"/>
      <c r="E1035" s="180"/>
      <c r="F1035" s="180"/>
      <c r="G1035" s="180"/>
      <c r="H1035" s="180"/>
      <c r="I1035" s="180"/>
      <c r="J1035" s="767"/>
      <c r="K1035" s="314"/>
      <c r="L1035" s="180"/>
      <c r="M1035" s="180"/>
      <c r="N1035" s="180"/>
      <c r="O1035" s="180"/>
      <c r="P1035" s="180"/>
      <c r="Q1035" s="180"/>
      <c r="R1035" s="180"/>
    </row>
    <row r="1036" spans="1:18">
      <c r="A1036" s="180"/>
      <c r="B1036" s="180"/>
      <c r="C1036" s="180"/>
      <c r="D1036" s="180"/>
      <c r="E1036" s="180"/>
      <c r="F1036" s="180"/>
      <c r="G1036" s="180"/>
      <c r="H1036" s="180"/>
      <c r="I1036" s="180"/>
      <c r="J1036" s="767"/>
      <c r="K1036" s="314"/>
      <c r="L1036" s="180"/>
      <c r="M1036" s="180"/>
      <c r="N1036" s="180"/>
      <c r="O1036" s="180"/>
      <c r="P1036" s="180"/>
      <c r="Q1036" s="180"/>
      <c r="R1036" s="180"/>
    </row>
    <row r="1037" spans="1:18">
      <c r="A1037" s="180"/>
      <c r="B1037" s="180"/>
      <c r="C1037" s="180"/>
      <c r="D1037" s="180"/>
      <c r="E1037" s="180"/>
      <c r="F1037" s="180"/>
      <c r="G1037" s="180"/>
      <c r="H1037" s="180"/>
      <c r="I1037" s="180"/>
      <c r="J1037" s="767"/>
      <c r="K1037" s="314"/>
      <c r="L1037" s="180"/>
      <c r="M1037" s="180"/>
      <c r="N1037" s="180"/>
      <c r="O1037" s="180"/>
      <c r="P1037" s="180"/>
      <c r="Q1037" s="180"/>
      <c r="R1037" s="180"/>
    </row>
    <row r="1038" spans="1:18">
      <c r="A1038" s="180"/>
      <c r="B1038" s="180"/>
      <c r="C1038" s="180"/>
      <c r="D1038" s="180"/>
      <c r="E1038" s="180"/>
      <c r="F1038" s="180"/>
      <c r="G1038" s="180"/>
      <c r="H1038" s="180"/>
      <c r="I1038" s="180"/>
      <c r="J1038" s="767"/>
      <c r="K1038" s="314"/>
      <c r="L1038" s="180"/>
      <c r="M1038" s="180"/>
      <c r="N1038" s="180"/>
      <c r="O1038" s="180"/>
      <c r="P1038" s="180"/>
      <c r="Q1038" s="180"/>
      <c r="R1038" s="180"/>
    </row>
    <row r="1039" spans="1:18">
      <c r="A1039" s="180"/>
      <c r="B1039" s="180"/>
      <c r="C1039" s="180"/>
      <c r="D1039" s="180"/>
      <c r="E1039" s="180"/>
      <c r="F1039" s="180"/>
      <c r="G1039" s="180"/>
      <c r="H1039" s="180"/>
      <c r="I1039" s="180"/>
      <c r="J1039" s="767"/>
      <c r="K1039" s="314"/>
      <c r="L1039" s="180"/>
      <c r="M1039" s="180"/>
      <c r="N1039" s="180"/>
      <c r="O1039" s="180"/>
      <c r="P1039" s="180"/>
      <c r="Q1039" s="180"/>
      <c r="R1039" s="180"/>
    </row>
    <row r="1040" spans="1:18">
      <c r="A1040" s="180"/>
      <c r="B1040" s="180"/>
      <c r="C1040" s="180"/>
      <c r="D1040" s="180"/>
      <c r="E1040" s="180"/>
      <c r="F1040" s="180"/>
      <c r="G1040" s="180"/>
      <c r="H1040" s="180"/>
      <c r="I1040" s="180"/>
      <c r="J1040" s="767"/>
      <c r="K1040" s="314"/>
      <c r="L1040" s="180"/>
      <c r="M1040" s="180"/>
      <c r="N1040" s="180"/>
      <c r="O1040" s="180"/>
      <c r="P1040" s="180"/>
      <c r="Q1040" s="180"/>
      <c r="R1040" s="180"/>
    </row>
    <row r="1041" spans="1:18">
      <c r="A1041" s="180"/>
      <c r="B1041" s="180"/>
      <c r="C1041" s="180"/>
      <c r="D1041" s="180"/>
      <c r="E1041" s="180"/>
      <c r="F1041" s="180"/>
      <c r="G1041" s="180"/>
      <c r="H1041" s="180"/>
      <c r="I1041" s="180"/>
      <c r="J1041" s="767"/>
      <c r="K1041" s="314"/>
      <c r="L1041" s="180"/>
      <c r="M1041" s="180"/>
      <c r="N1041" s="180"/>
      <c r="O1041" s="180"/>
      <c r="P1041" s="180"/>
      <c r="Q1041" s="180"/>
      <c r="R1041" s="180"/>
    </row>
    <row r="1042" spans="1:18">
      <c r="A1042" s="180"/>
      <c r="B1042" s="180"/>
      <c r="C1042" s="180"/>
      <c r="D1042" s="180"/>
      <c r="E1042" s="180"/>
      <c r="F1042" s="180"/>
      <c r="G1042" s="180"/>
      <c r="H1042" s="180"/>
      <c r="I1042" s="180"/>
      <c r="J1042" s="767"/>
      <c r="K1042" s="314"/>
      <c r="L1042" s="180"/>
      <c r="M1042" s="180"/>
      <c r="N1042" s="180"/>
      <c r="O1042" s="180"/>
      <c r="P1042" s="180"/>
      <c r="Q1042" s="180"/>
      <c r="R1042" s="180"/>
    </row>
    <row r="1043" spans="1:18">
      <c r="A1043" s="180"/>
      <c r="B1043" s="180"/>
      <c r="C1043" s="180"/>
      <c r="D1043" s="180"/>
      <c r="E1043" s="180"/>
      <c r="F1043" s="180"/>
      <c r="G1043" s="180"/>
      <c r="H1043" s="180"/>
      <c r="I1043" s="180"/>
      <c r="J1043" s="767"/>
      <c r="K1043" s="314"/>
      <c r="L1043" s="180"/>
      <c r="M1043" s="180"/>
      <c r="N1043" s="180"/>
      <c r="O1043" s="180"/>
      <c r="P1043" s="180"/>
      <c r="Q1043" s="180"/>
      <c r="R1043" s="180"/>
    </row>
    <row r="1044" spans="1:18">
      <c r="A1044" s="180"/>
      <c r="B1044" s="180"/>
      <c r="C1044" s="180"/>
      <c r="D1044" s="180"/>
      <c r="E1044" s="180"/>
      <c r="F1044" s="180"/>
      <c r="G1044" s="180"/>
      <c r="H1044" s="180"/>
      <c r="I1044" s="180"/>
      <c r="J1044" s="767"/>
      <c r="K1044" s="314"/>
      <c r="L1044" s="180"/>
      <c r="M1044" s="180"/>
      <c r="N1044" s="180"/>
      <c r="O1044" s="180"/>
      <c r="P1044" s="180"/>
      <c r="Q1044" s="180"/>
      <c r="R1044" s="180"/>
    </row>
    <row r="1045" spans="1:18">
      <c r="A1045" s="180"/>
      <c r="B1045" s="180"/>
      <c r="C1045" s="180"/>
      <c r="D1045" s="180"/>
      <c r="E1045" s="180"/>
      <c r="F1045" s="180"/>
      <c r="G1045" s="180"/>
      <c r="H1045" s="180"/>
      <c r="I1045" s="180"/>
      <c r="J1045" s="767"/>
      <c r="K1045" s="314"/>
      <c r="L1045" s="180"/>
      <c r="M1045" s="180"/>
      <c r="N1045" s="180"/>
      <c r="O1045" s="180"/>
      <c r="P1045" s="180"/>
      <c r="Q1045" s="180"/>
      <c r="R1045" s="180"/>
    </row>
    <row r="1046" spans="1:18">
      <c r="A1046" s="180"/>
      <c r="B1046" s="180"/>
      <c r="C1046" s="180"/>
      <c r="D1046" s="180"/>
      <c r="E1046" s="180"/>
      <c r="F1046" s="180"/>
      <c r="G1046" s="180"/>
      <c r="H1046" s="180"/>
      <c r="I1046" s="180"/>
      <c r="J1046" s="767"/>
      <c r="K1046" s="314"/>
      <c r="L1046" s="180"/>
      <c r="M1046" s="180"/>
      <c r="N1046" s="180"/>
      <c r="O1046" s="180"/>
      <c r="P1046" s="180"/>
      <c r="Q1046" s="180"/>
      <c r="R1046" s="180"/>
    </row>
    <row r="1047" spans="1:18">
      <c r="A1047" s="180"/>
      <c r="B1047" s="180"/>
      <c r="C1047" s="180"/>
      <c r="D1047" s="180"/>
      <c r="E1047" s="180"/>
      <c r="F1047" s="180"/>
      <c r="G1047" s="180"/>
      <c r="H1047" s="180"/>
      <c r="I1047" s="180"/>
      <c r="J1047" s="767"/>
      <c r="K1047" s="314"/>
      <c r="L1047" s="180"/>
      <c r="M1047" s="180"/>
      <c r="N1047" s="180"/>
      <c r="O1047" s="180"/>
      <c r="P1047" s="180"/>
      <c r="Q1047" s="180"/>
      <c r="R1047" s="180"/>
    </row>
    <row r="1048" spans="1:18">
      <c r="A1048" s="180"/>
      <c r="B1048" s="180"/>
      <c r="C1048" s="180"/>
      <c r="D1048" s="180"/>
      <c r="E1048" s="180"/>
      <c r="F1048" s="180"/>
      <c r="G1048" s="180"/>
      <c r="H1048" s="180"/>
      <c r="I1048" s="180"/>
      <c r="J1048" s="767"/>
      <c r="K1048" s="314"/>
      <c r="L1048" s="180"/>
      <c r="M1048" s="180"/>
      <c r="N1048" s="180"/>
      <c r="O1048" s="180"/>
      <c r="P1048" s="180"/>
      <c r="Q1048" s="180"/>
      <c r="R1048" s="180"/>
    </row>
    <row r="1049" spans="1:18">
      <c r="A1049" s="180"/>
      <c r="B1049" s="180"/>
      <c r="C1049" s="180"/>
      <c r="D1049" s="180"/>
      <c r="E1049" s="180"/>
      <c r="F1049" s="180"/>
      <c r="G1049" s="180"/>
      <c r="H1049" s="180"/>
      <c r="I1049" s="180"/>
      <c r="J1049" s="767"/>
      <c r="K1049" s="314"/>
      <c r="L1049" s="180"/>
      <c r="M1049" s="180"/>
      <c r="N1049" s="180"/>
      <c r="O1049" s="180"/>
      <c r="P1049" s="180"/>
      <c r="Q1049" s="180"/>
      <c r="R1049" s="180"/>
    </row>
    <row r="1050" spans="1:18">
      <c r="A1050" s="180"/>
      <c r="B1050" s="180"/>
      <c r="C1050" s="180"/>
      <c r="D1050" s="180"/>
      <c r="E1050" s="180"/>
      <c r="F1050" s="180"/>
      <c r="G1050" s="180"/>
      <c r="H1050" s="180"/>
      <c r="I1050" s="180"/>
      <c r="J1050" s="767"/>
      <c r="K1050" s="314"/>
      <c r="L1050" s="180"/>
      <c r="M1050" s="180"/>
      <c r="N1050" s="180"/>
      <c r="O1050" s="180"/>
      <c r="P1050" s="180"/>
      <c r="Q1050" s="180"/>
      <c r="R1050" s="180"/>
    </row>
    <row r="1051" spans="1:18">
      <c r="A1051" s="180"/>
      <c r="B1051" s="180"/>
      <c r="C1051" s="180"/>
      <c r="D1051" s="180"/>
      <c r="E1051" s="180"/>
      <c r="F1051" s="180"/>
      <c r="G1051" s="180"/>
      <c r="H1051" s="180"/>
      <c r="I1051" s="180"/>
      <c r="J1051" s="767"/>
      <c r="K1051" s="314"/>
      <c r="L1051" s="180"/>
      <c r="M1051" s="180"/>
      <c r="N1051" s="180"/>
      <c r="O1051" s="180"/>
      <c r="P1051" s="180"/>
      <c r="Q1051" s="180"/>
      <c r="R1051" s="180"/>
    </row>
    <row r="1052" spans="1:18">
      <c r="A1052" s="180"/>
      <c r="B1052" s="180"/>
      <c r="C1052" s="180"/>
      <c r="D1052" s="180"/>
      <c r="E1052" s="180"/>
      <c r="F1052" s="180"/>
      <c r="G1052" s="180"/>
      <c r="H1052" s="180"/>
      <c r="I1052" s="180"/>
      <c r="J1052" s="767"/>
      <c r="K1052" s="314"/>
      <c r="L1052" s="180"/>
      <c r="M1052" s="180"/>
      <c r="N1052" s="180"/>
      <c r="O1052" s="180"/>
      <c r="P1052" s="180"/>
      <c r="Q1052" s="180"/>
      <c r="R1052" s="180"/>
    </row>
    <row r="1053" spans="1:18">
      <c r="A1053" s="180"/>
      <c r="B1053" s="180"/>
      <c r="C1053" s="180"/>
      <c r="D1053" s="180"/>
      <c r="E1053" s="180"/>
      <c r="F1053" s="180"/>
      <c r="G1053" s="180"/>
      <c r="H1053" s="180"/>
      <c r="I1053" s="180"/>
      <c r="J1053" s="767"/>
      <c r="K1053" s="314"/>
      <c r="L1053" s="180"/>
      <c r="M1053" s="180"/>
      <c r="N1053" s="180"/>
      <c r="O1053" s="180"/>
      <c r="P1053" s="180"/>
      <c r="Q1053" s="180"/>
      <c r="R1053" s="180"/>
    </row>
    <row r="1054" spans="1:18">
      <c r="A1054" s="180"/>
      <c r="B1054" s="180"/>
      <c r="C1054" s="180"/>
      <c r="D1054" s="180"/>
      <c r="E1054" s="180"/>
      <c r="F1054" s="180"/>
      <c r="G1054" s="180"/>
      <c r="H1054" s="180"/>
      <c r="I1054" s="180"/>
      <c r="J1054" s="767"/>
      <c r="K1054" s="314"/>
      <c r="L1054" s="180"/>
      <c r="M1054" s="180"/>
      <c r="N1054" s="180"/>
      <c r="O1054" s="180"/>
      <c r="P1054" s="180"/>
      <c r="Q1054" s="180"/>
      <c r="R1054" s="180"/>
    </row>
    <row r="1055" spans="1:18">
      <c r="A1055" s="180"/>
      <c r="B1055" s="180"/>
      <c r="C1055" s="180"/>
      <c r="D1055" s="180"/>
      <c r="E1055" s="180"/>
      <c r="F1055" s="180"/>
      <c r="G1055" s="180"/>
      <c r="H1055" s="180"/>
      <c r="I1055" s="180"/>
      <c r="J1055" s="767"/>
      <c r="K1055" s="314"/>
      <c r="L1055" s="180"/>
      <c r="M1055" s="180"/>
      <c r="N1055" s="180"/>
      <c r="O1055" s="180"/>
      <c r="P1055" s="180"/>
      <c r="Q1055" s="180"/>
      <c r="R1055" s="180"/>
    </row>
    <row r="1056" spans="1:18">
      <c r="A1056" s="180"/>
      <c r="B1056" s="180"/>
      <c r="C1056" s="180"/>
      <c r="D1056" s="180"/>
      <c r="E1056" s="180"/>
      <c r="F1056" s="180"/>
      <c r="G1056" s="180"/>
      <c r="H1056" s="180"/>
      <c r="I1056" s="180"/>
      <c r="J1056" s="767"/>
      <c r="K1056" s="314"/>
      <c r="L1056" s="180"/>
      <c r="M1056" s="180"/>
      <c r="N1056" s="180"/>
      <c r="O1056" s="180"/>
      <c r="P1056" s="180"/>
      <c r="Q1056" s="180"/>
      <c r="R1056" s="180"/>
    </row>
    <row r="1057" spans="1:18">
      <c r="A1057" s="180"/>
      <c r="B1057" s="180"/>
      <c r="C1057" s="180"/>
      <c r="D1057" s="180"/>
      <c r="E1057" s="180"/>
      <c r="F1057" s="180"/>
      <c r="G1057" s="180"/>
      <c r="H1057" s="180"/>
      <c r="I1057" s="180"/>
      <c r="J1057" s="767"/>
      <c r="K1057" s="314"/>
      <c r="L1057" s="180"/>
      <c r="M1057" s="180"/>
      <c r="N1057" s="180"/>
      <c r="O1057" s="180"/>
      <c r="P1057" s="180"/>
      <c r="Q1057" s="180"/>
      <c r="R1057" s="180"/>
    </row>
    <row r="1058" spans="1:18">
      <c r="A1058" s="180"/>
      <c r="B1058" s="180"/>
      <c r="C1058" s="180"/>
      <c r="D1058" s="180"/>
      <c r="E1058" s="180"/>
      <c r="F1058" s="180"/>
      <c r="G1058" s="180"/>
      <c r="H1058" s="180"/>
      <c r="I1058" s="180"/>
      <c r="J1058" s="767"/>
      <c r="K1058" s="314"/>
      <c r="L1058" s="180"/>
      <c r="M1058" s="180"/>
      <c r="N1058" s="180"/>
      <c r="O1058" s="180"/>
      <c r="P1058" s="180"/>
      <c r="Q1058" s="180"/>
      <c r="R1058" s="180"/>
    </row>
    <row r="1059" spans="1:18">
      <c r="A1059" s="180"/>
      <c r="B1059" s="180"/>
      <c r="C1059" s="180"/>
      <c r="D1059" s="180"/>
      <c r="E1059" s="180"/>
      <c r="F1059" s="180"/>
      <c r="G1059" s="180"/>
      <c r="H1059" s="180"/>
      <c r="I1059" s="180"/>
      <c r="J1059" s="767"/>
      <c r="K1059" s="314"/>
      <c r="L1059" s="180"/>
      <c r="M1059" s="180"/>
      <c r="N1059" s="180"/>
      <c r="O1059" s="180"/>
      <c r="P1059" s="180"/>
      <c r="Q1059" s="180"/>
      <c r="R1059" s="180"/>
    </row>
    <row r="1060" spans="1:18">
      <c r="A1060" s="180"/>
      <c r="B1060" s="180"/>
      <c r="C1060" s="180"/>
      <c r="D1060" s="180"/>
      <c r="E1060" s="180"/>
      <c r="F1060" s="180"/>
      <c r="G1060" s="180"/>
      <c r="H1060" s="180"/>
      <c r="I1060" s="180"/>
      <c r="J1060" s="767"/>
      <c r="K1060" s="314"/>
      <c r="L1060" s="180"/>
      <c r="M1060" s="180"/>
      <c r="N1060" s="180"/>
      <c r="O1060" s="180"/>
      <c r="P1060" s="180"/>
      <c r="Q1060" s="180"/>
      <c r="R1060" s="180"/>
    </row>
    <row r="1061" spans="1:18">
      <c r="A1061" s="180"/>
      <c r="B1061" s="180"/>
      <c r="C1061" s="180"/>
      <c r="D1061" s="180"/>
      <c r="E1061" s="180"/>
      <c r="F1061" s="180"/>
      <c r="G1061" s="180"/>
      <c r="H1061" s="180"/>
      <c r="I1061" s="180"/>
      <c r="J1061" s="767"/>
      <c r="K1061" s="314"/>
      <c r="L1061" s="180"/>
      <c r="M1061" s="180"/>
      <c r="N1061" s="180"/>
      <c r="O1061" s="180"/>
      <c r="P1061" s="180"/>
      <c r="Q1061" s="180"/>
      <c r="R1061" s="180"/>
    </row>
    <row r="1062" spans="1:18">
      <c r="A1062" s="180"/>
      <c r="B1062" s="180"/>
      <c r="C1062" s="180"/>
      <c r="D1062" s="180"/>
      <c r="E1062" s="180"/>
      <c r="F1062" s="180"/>
      <c r="G1062" s="180"/>
      <c r="H1062" s="180"/>
      <c r="I1062" s="180"/>
      <c r="J1062" s="767"/>
      <c r="K1062" s="314"/>
      <c r="L1062" s="180"/>
      <c r="M1062" s="180"/>
      <c r="N1062" s="180"/>
      <c r="O1062" s="180"/>
      <c r="P1062" s="180"/>
      <c r="Q1062" s="180"/>
      <c r="R1062" s="180"/>
    </row>
    <row r="1063" spans="1:18">
      <c r="A1063" s="180"/>
      <c r="B1063" s="180"/>
      <c r="C1063" s="180"/>
      <c r="D1063" s="180"/>
      <c r="E1063" s="180"/>
      <c r="F1063" s="180"/>
      <c r="G1063" s="180"/>
      <c r="H1063" s="180"/>
      <c r="I1063" s="180"/>
      <c r="J1063" s="767"/>
      <c r="K1063" s="314"/>
      <c r="L1063" s="180"/>
      <c r="M1063" s="180"/>
      <c r="N1063" s="180"/>
      <c r="O1063" s="180"/>
      <c r="P1063" s="180"/>
      <c r="Q1063" s="180"/>
      <c r="R1063" s="180"/>
    </row>
    <row r="1064" spans="1:18">
      <c r="A1064" s="180"/>
      <c r="B1064" s="180"/>
      <c r="C1064" s="180"/>
      <c r="D1064" s="180"/>
      <c r="E1064" s="180"/>
      <c r="F1064" s="180"/>
      <c r="G1064" s="180"/>
      <c r="H1064" s="180"/>
      <c r="I1064" s="180"/>
      <c r="J1064" s="767"/>
      <c r="K1064" s="314"/>
      <c r="L1064" s="180"/>
      <c r="M1064" s="180"/>
      <c r="N1064" s="180"/>
      <c r="O1064" s="180"/>
      <c r="P1064" s="180"/>
      <c r="Q1064" s="180"/>
      <c r="R1064" s="180"/>
    </row>
    <row r="1065" spans="1:18">
      <c r="A1065" s="180"/>
      <c r="B1065" s="180"/>
      <c r="C1065" s="180"/>
      <c r="D1065" s="180"/>
      <c r="E1065" s="180"/>
      <c r="F1065" s="180"/>
      <c r="G1065" s="180"/>
      <c r="H1065" s="180"/>
      <c r="I1065" s="180"/>
      <c r="J1065" s="767"/>
      <c r="K1065" s="314"/>
      <c r="L1065" s="180"/>
      <c r="M1065" s="180"/>
      <c r="N1065" s="180"/>
      <c r="O1065" s="180"/>
      <c r="P1065" s="180"/>
      <c r="Q1065" s="180"/>
      <c r="R1065" s="180"/>
    </row>
    <row r="1066" spans="1:18">
      <c r="A1066" s="180"/>
      <c r="B1066" s="180"/>
      <c r="C1066" s="180"/>
      <c r="D1066" s="180"/>
      <c r="E1066" s="180"/>
      <c r="F1066" s="180"/>
      <c r="G1066" s="180"/>
      <c r="H1066" s="180"/>
      <c r="I1066" s="180"/>
      <c r="J1066" s="767"/>
      <c r="K1066" s="314"/>
      <c r="L1066" s="180"/>
      <c r="M1066" s="180"/>
      <c r="N1066" s="180"/>
      <c r="O1066" s="180"/>
      <c r="P1066" s="180"/>
      <c r="Q1066" s="180"/>
      <c r="R1066" s="180"/>
    </row>
    <row r="1067" spans="1:18">
      <c r="A1067" s="180"/>
      <c r="B1067" s="180"/>
      <c r="C1067" s="180"/>
      <c r="D1067" s="180"/>
      <c r="E1067" s="180"/>
      <c r="F1067" s="180"/>
      <c r="G1067" s="180"/>
      <c r="H1067" s="180"/>
      <c r="I1067" s="180"/>
      <c r="J1067" s="767"/>
      <c r="K1067" s="314"/>
      <c r="L1067" s="180"/>
      <c r="M1067" s="180"/>
      <c r="N1067" s="180"/>
      <c r="O1067" s="180"/>
      <c r="P1067" s="180"/>
      <c r="Q1067" s="180"/>
      <c r="R1067" s="180"/>
    </row>
    <row r="1068" spans="1:18">
      <c r="A1068" s="180"/>
      <c r="B1068" s="180"/>
      <c r="C1068" s="180"/>
      <c r="D1068" s="180"/>
      <c r="E1068" s="180"/>
      <c r="F1068" s="180"/>
      <c r="G1068" s="180"/>
      <c r="H1068" s="180"/>
      <c r="I1068" s="180"/>
      <c r="J1068" s="767"/>
      <c r="K1068" s="314"/>
      <c r="L1068" s="180"/>
      <c r="M1068" s="180"/>
      <c r="N1068" s="180"/>
      <c r="O1068" s="180"/>
      <c r="P1068" s="180"/>
      <c r="Q1068" s="180"/>
      <c r="R1068" s="180"/>
    </row>
    <row r="1069" spans="1:18">
      <c r="A1069" s="180"/>
      <c r="B1069" s="180"/>
      <c r="C1069" s="180"/>
      <c r="D1069" s="180"/>
      <c r="E1069" s="180"/>
      <c r="F1069" s="180"/>
      <c r="G1069" s="180"/>
      <c r="H1069" s="180"/>
      <c r="I1069" s="180"/>
      <c r="J1069" s="767"/>
      <c r="K1069" s="314"/>
      <c r="L1069" s="180"/>
      <c r="M1069" s="180"/>
      <c r="N1069" s="180"/>
      <c r="O1069" s="180"/>
      <c r="P1069" s="180"/>
      <c r="Q1069" s="180"/>
      <c r="R1069" s="180"/>
    </row>
    <row r="1070" spans="1:18">
      <c r="A1070" s="180"/>
      <c r="B1070" s="180"/>
      <c r="C1070" s="180"/>
      <c r="D1070" s="180"/>
      <c r="E1070" s="180"/>
      <c r="F1070" s="180"/>
      <c r="G1070" s="180"/>
      <c r="H1070" s="180"/>
      <c r="I1070" s="180"/>
      <c r="J1070" s="767"/>
      <c r="K1070" s="314"/>
      <c r="L1070" s="180"/>
      <c r="M1070" s="180"/>
      <c r="N1070" s="180"/>
      <c r="O1070" s="180"/>
      <c r="P1070" s="180"/>
      <c r="Q1070" s="180"/>
      <c r="R1070" s="180"/>
    </row>
    <row r="1071" spans="1:18">
      <c r="A1071" s="180"/>
      <c r="B1071" s="180"/>
      <c r="C1071" s="180"/>
      <c r="D1071" s="180"/>
      <c r="E1071" s="180"/>
      <c r="F1071" s="180"/>
      <c r="G1071" s="180"/>
      <c r="H1071" s="180"/>
      <c r="I1071" s="180"/>
      <c r="J1071" s="767"/>
      <c r="K1071" s="314"/>
      <c r="L1071" s="180"/>
      <c r="M1071" s="180"/>
      <c r="N1071" s="180"/>
      <c r="O1071" s="180"/>
      <c r="P1071" s="180"/>
      <c r="Q1071" s="180"/>
      <c r="R1071" s="180"/>
    </row>
    <row r="1072" spans="1:18">
      <c r="A1072" s="180"/>
      <c r="B1072" s="180"/>
      <c r="C1072" s="180"/>
      <c r="D1072" s="180"/>
      <c r="E1072" s="180"/>
      <c r="F1072" s="180"/>
      <c r="G1072" s="180"/>
      <c r="H1072" s="180"/>
      <c r="I1072" s="180"/>
      <c r="J1072" s="767"/>
      <c r="K1072" s="314"/>
      <c r="L1072" s="180"/>
      <c r="M1072" s="180"/>
      <c r="N1072" s="180"/>
      <c r="O1072" s="180"/>
      <c r="P1072" s="180"/>
      <c r="Q1072" s="180"/>
      <c r="R1072" s="180"/>
    </row>
    <row r="1073" spans="1:18">
      <c r="A1073" s="180"/>
      <c r="B1073" s="180"/>
      <c r="C1073" s="180"/>
      <c r="D1073" s="180"/>
      <c r="E1073" s="180"/>
      <c r="F1073" s="180"/>
      <c r="G1073" s="180"/>
      <c r="H1073" s="180"/>
      <c r="I1073" s="180"/>
      <c r="J1073" s="767"/>
      <c r="K1073" s="314"/>
      <c r="L1073" s="180"/>
      <c r="M1073" s="180"/>
      <c r="N1073" s="180"/>
      <c r="O1073" s="180"/>
      <c r="P1073" s="180"/>
      <c r="Q1073" s="180"/>
      <c r="R1073" s="180"/>
    </row>
    <row r="1074" spans="1:18">
      <c r="A1074" s="180"/>
      <c r="B1074" s="180"/>
      <c r="C1074" s="180"/>
      <c r="D1074" s="180"/>
      <c r="E1074" s="180"/>
      <c r="F1074" s="180"/>
      <c r="G1074" s="180"/>
      <c r="H1074" s="180"/>
      <c r="I1074" s="180"/>
      <c r="J1074" s="767"/>
      <c r="K1074" s="314"/>
      <c r="L1074" s="180"/>
      <c r="M1074" s="180"/>
      <c r="N1074" s="180"/>
      <c r="O1074" s="180"/>
      <c r="P1074" s="180"/>
      <c r="Q1074" s="180"/>
      <c r="R1074" s="180"/>
    </row>
    <row r="1075" spans="1:18">
      <c r="A1075" s="180"/>
      <c r="B1075" s="180"/>
      <c r="C1075" s="180"/>
      <c r="D1075" s="180"/>
      <c r="E1075" s="180"/>
      <c r="F1075" s="180"/>
      <c r="G1075" s="180"/>
      <c r="H1075" s="180"/>
      <c r="I1075" s="180"/>
      <c r="J1075" s="767"/>
      <c r="K1075" s="314"/>
      <c r="L1075" s="180"/>
      <c r="M1075" s="180"/>
      <c r="N1075" s="180"/>
      <c r="O1075" s="180"/>
      <c r="P1075" s="180"/>
      <c r="Q1075" s="180"/>
      <c r="R1075" s="180"/>
    </row>
    <row r="1076" spans="1:18">
      <c r="A1076" s="180"/>
      <c r="B1076" s="180"/>
      <c r="C1076" s="180"/>
      <c r="D1076" s="180"/>
      <c r="E1076" s="180"/>
      <c r="F1076" s="180"/>
      <c r="G1076" s="180"/>
      <c r="H1076" s="180"/>
      <c r="I1076" s="180"/>
      <c r="J1076" s="767"/>
      <c r="K1076" s="314"/>
      <c r="L1076" s="180"/>
      <c r="M1076" s="180"/>
      <c r="N1076" s="180"/>
      <c r="O1076" s="180"/>
      <c r="P1076" s="180"/>
      <c r="Q1076" s="180"/>
      <c r="R1076" s="180"/>
    </row>
    <row r="1077" spans="1:18">
      <c r="A1077" s="180"/>
      <c r="B1077" s="180"/>
      <c r="C1077" s="180"/>
      <c r="D1077" s="180"/>
      <c r="E1077" s="180"/>
      <c r="F1077" s="180"/>
      <c r="G1077" s="180"/>
      <c r="H1077" s="180"/>
      <c r="I1077" s="180"/>
      <c r="J1077" s="767"/>
      <c r="K1077" s="314"/>
      <c r="L1077" s="180"/>
      <c r="M1077" s="180"/>
      <c r="N1077" s="180"/>
      <c r="O1077" s="180"/>
      <c r="P1077" s="180"/>
      <c r="Q1077" s="180"/>
      <c r="R1077" s="180"/>
    </row>
    <row r="1078" spans="1:18">
      <c r="A1078" s="180"/>
      <c r="B1078" s="180"/>
      <c r="C1078" s="180"/>
      <c r="D1078" s="180"/>
      <c r="E1078" s="180"/>
      <c r="F1078" s="180"/>
      <c r="G1078" s="180"/>
      <c r="H1078" s="180"/>
      <c r="I1078" s="180"/>
      <c r="J1078" s="767"/>
      <c r="K1078" s="314"/>
      <c r="L1078" s="180"/>
      <c r="M1078" s="180"/>
      <c r="N1078" s="180"/>
      <c r="O1078" s="180"/>
      <c r="P1078" s="180"/>
      <c r="Q1078" s="180"/>
      <c r="R1078" s="180"/>
    </row>
    <row r="1079" spans="1:18">
      <c r="A1079" s="180"/>
      <c r="B1079" s="180"/>
      <c r="C1079" s="180"/>
      <c r="D1079" s="180"/>
      <c r="E1079" s="180"/>
      <c r="F1079" s="180"/>
      <c r="G1079" s="180"/>
      <c r="H1079" s="180"/>
      <c r="I1079" s="180"/>
      <c r="J1079" s="767"/>
      <c r="K1079" s="314"/>
      <c r="L1079" s="180"/>
      <c r="M1079" s="180"/>
      <c r="N1079" s="180"/>
      <c r="O1079" s="180"/>
      <c r="P1079" s="180"/>
      <c r="Q1079" s="180"/>
      <c r="R1079" s="180"/>
    </row>
    <row r="1080" spans="1:18">
      <c r="A1080" s="180"/>
      <c r="B1080" s="180"/>
      <c r="C1080" s="180"/>
      <c r="D1080" s="180"/>
      <c r="E1080" s="180"/>
      <c r="F1080" s="180"/>
      <c r="G1080" s="180"/>
      <c r="H1080" s="180"/>
      <c r="I1080" s="180"/>
      <c r="J1080" s="767"/>
      <c r="K1080" s="314"/>
      <c r="L1080" s="180"/>
      <c r="M1080" s="180"/>
      <c r="N1080" s="180"/>
      <c r="O1080" s="180"/>
      <c r="P1080" s="180"/>
      <c r="Q1080" s="180"/>
      <c r="R1080" s="180"/>
    </row>
    <row r="1081" spans="1:18">
      <c r="A1081" s="180"/>
      <c r="B1081" s="180"/>
      <c r="C1081" s="180"/>
      <c r="D1081" s="180"/>
      <c r="E1081" s="180"/>
      <c r="F1081" s="180"/>
      <c r="G1081" s="180"/>
      <c r="H1081" s="180"/>
      <c r="I1081" s="180"/>
      <c r="J1081" s="767"/>
      <c r="K1081" s="314"/>
      <c r="L1081" s="180"/>
      <c r="M1081" s="180"/>
      <c r="N1081" s="180"/>
      <c r="O1081" s="180"/>
      <c r="P1081" s="180"/>
      <c r="Q1081" s="180"/>
      <c r="R1081" s="180"/>
    </row>
    <row r="1082" spans="1:18">
      <c r="A1082" s="180"/>
      <c r="B1082" s="180"/>
      <c r="C1082" s="180"/>
      <c r="D1082" s="180"/>
      <c r="E1082" s="180"/>
      <c r="F1082" s="180"/>
      <c r="G1082" s="180"/>
      <c r="H1082" s="180"/>
      <c r="I1082" s="180"/>
      <c r="J1082" s="767"/>
      <c r="K1082" s="314"/>
      <c r="L1082" s="180"/>
      <c r="M1082" s="180"/>
      <c r="N1082" s="180"/>
      <c r="O1082" s="180"/>
      <c r="P1082" s="180"/>
      <c r="Q1082" s="180"/>
      <c r="R1082" s="180"/>
    </row>
    <row r="1083" spans="1:18">
      <c r="A1083" s="180"/>
      <c r="B1083" s="180"/>
      <c r="C1083" s="180"/>
      <c r="D1083" s="180"/>
      <c r="E1083" s="180"/>
      <c r="F1083" s="180"/>
      <c r="G1083" s="180"/>
      <c r="H1083" s="180"/>
      <c r="I1083" s="180"/>
      <c r="J1083" s="767"/>
      <c r="K1083" s="314"/>
      <c r="L1083" s="180"/>
      <c r="M1083" s="180"/>
      <c r="N1083" s="180"/>
      <c r="O1083" s="180"/>
      <c r="P1083" s="180"/>
      <c r="Q1083" s="180"/>
      <c r="R1083" s="180"/>
    </row>
    <row r="1084" spans="1:18">
      <c r="A1084" s="180"/>
      <c r="B1084" s="180"/>
      <c r="C1084" s="180"/>
      <c r="D1084" s="180"/>
      <c r="E1084" s="180"/>
      <c r="F1084" s="180"/>
      <c r="G1084" s="180"/>
      <c r="H1084" s="180"/>
      <c r="I1084" s="180"/>
      <c r="J1084" s="767"/>
      <c r="K1084" s="314"/>
      <c r="L1084" s="180"/>
      <c r="M1084" s="180"/>
      <c r="N1084" s="180"/>
      <c r="O1084" s="180"/>
      <c r="P1084" s="180"/>
      <c r="Q1084" s="180"/>
      <c r="R1084" s="180"/>
    </row>
    <row r="1085" spans="1:18">
      <c r="A1085" s="180"/>
      <c r="B1085" s="180"/>
      <c r="C1085" s="180"/>
      <c r="D1085" s="180"/>
      <c r="E1085" s="180"/>
      <c r="F1085" s="180"/>
      <c r="G1085" s="180"/>
      <c r="H1085" s="180"/>
      <c r="I1085" s="180"/>
      <c r="J1085" s="767"/>
      <c r="K1085" s="314"/>
      <c r="L1085" s="180"/>
      <c r="M1085" s="180"/>
      <c r="N1085" s="180"/>
      <c r="O1085" s="180"/>
      <c r="P1085" s="180"/>
      <c r="Q1085" s="180"/>
      <c r="R1085" s="180"/>
    </row>
    <row r="1086" spans="1:18">
      <c r="A1086" s="180"/>
      <c r="B1086" s="180"/>
      <c r="C1086" s="180"/>
      <c r="D1086" s="180"/>
      <c r="E1086" s="180"/>
      <c r="F1086" s="180"/>
      <c r="G1086" s="180"/>
      <c r="H1086" s="180"/>
      <c r="I1086" s="180"/>
      <c r="J1086" s="767"/>
      <c r="K1086" s="314"/>
      <c r="L1086" s="180"/>
      <c r="M1086" s="180"/>
      <c r="N1086" s="180"/>
      <c r="O1086" s="180"/>
      <c r="P1086" s="180"/>
      <c r="Q1086" s="180"/>
      <c r="R1086" s="180"/>
    </row>
    <row r="1087" spans="1:18">
      <c r="A1087" s="180"/>
      <c r="B1087" s="180"/>
      <c r="C1087" s="180"/>
      <c r="D1087" s="180"/>
      <c r="E1087" s="180"/>
      <c r="F1087" s="180"/>
      <c r="G1087" s="180"/>
      <c r="H1087" s="180"/>
      <c r="I1087" s="180"/>
      <c r="J1087" s="314"/>
      <c r="K1087" s="314"/>
      <c r="L1087" s="180"/>
      <c r="M1087" s="180"/>
      <c r="N1087" s="180"/>
      <c r="O1087" s="180"/>
      <c r="P1087" s="180"/>
      <c r="Q1087" s="180"/>
      <c r="R1087" s="180"/>
    </row>
    <row r="1088" spans="1:18">
      <c r="A1088" s="180"/>
      <c r="B1088" s="180"/>
      <c r="C1088" s="180"/>
      <c r="D1088" s="180"/>
      <c r="E1088" s="180"/>
      <c r="F1088" s="180"/>
      <c r="G1088" s="180"/>
      <c r="H1088" s="180"/>
      <c r="I1088" s="180"/>
      <c r="J1088" s="314"/>
      <c r="K1088" s="314"/>
      <c r="L1088" s="180"/>
      <c r="M1088" s="180"/>
      <c r="N1088" s="180"/>
      <c r="O1088" s="180"/>
      <c r="P1088" s="180"/>
      <c r="Q1088" s="180"/>
      <c r="R1088" s="180"/>
    </row>
    <row r="1089" spans="1:18">
      <c r="A1089" s="180"/>
      <c r="B1089" s="180"/>
      <c r="C1089" s="180"/>
      <c r="D1089" s="180"/>
      <c r="E1089" s="180"/>
      <c r="F1089" s="180"/>
      <c r="G1089" s="180"/>
      <c r="H1089" s="180"/>
      <c r="I1089" s="180"/>
      <c r="J1089" s="314"/>
      <c r="K1089" s="314"/>
      <c r="L1089" s="180"/>
      <c r="M1089" s="180"/>
      <c r="N1089" s="180"/>
      <c r="O1089" s="180"/>
      <c r="P1089" s="180"/>
      <c r="Q1089" s="180"/>
      <c r="R1089" s="180"/>
    </row>
    <row r="1090" spans="1:18">
      <c r="A1090" s="180"/>
      <c r="B1090" s="180"/>
      <c r="C1090" s="180"/>
      <c r="D1090" s="180"/>
      <c r="E1090" s="180"/>
      <c r="F1090" s="180"/>
      <c r="G1090" s="180"/>
      <c r="H1090" s="180"/>
      <c r="I1090" s="180"/>
      <c r="J1090" s="314"/>
      <c r="K1090" s="314"/>
      <c r="L1090" s="180"/>
      <c r="M1090" s="180"/>
      <c r="N1090" s="180"/>
      <c r="O1090" s="180"/>
      <c r="P1090" s="180"/>
      <c r="Q1090" s="180"/>
      <c r="R1090" s="180"/>
    </row>
    <row r="1091" spans="1:18">
      <c r="A1091" s="180"/>
      <c r="B1091" s="180"/>
      <c r="C1091" s="180"/>
      <c r="D1091" s="180"/>
      <c r="E1091" s="180"/>
      <c r="F1091" s="180"/>
      <c r="G1091" s="180"/>
      <c r="H1091" s="180"/>
      <c r="I1091" s="180"/>
      <c r="J1091" s="314"/>
      <c r="K1091" s="314"/>
      <c r="L1091" s="180"/>
      <c r="M1091" s="180"/>
      <c r="N1091" s="180"/>
      <c r="O1091" s="180"/>
      <c r="P1091" s="180"/>
      <c r="Q1091" s="180"/>
      <c r="R1091" s="180"/>
    </row>
    <row r="1092" spans="1:18">
      <c r="A1092" s="180"/>
      <c r="B1092" s="180"/>
      <c r="C1092" s="180"/>
      <c r="D1092" s="180"/>
      <c r="E1092" s="180"/>
      <c r="F1092" s="180"/>
      <c r="G1092" s="180"/>
      <c r="H1092" s="180"/>
      <c r="I1092" s="180"/>
      <c r="J1092" s="314"/>
      <c r="K1092" s="314"/>
      <c r="L1092" s="180"/>
      <c r="M1092" s="180"/>
      <c r="N1092" s="180"/>
      <c r="O1092" s="180"/>
      <c r="P1092" s="180"/>
      <c r="Q1092" s="180"/>
      <c r="R1092" s="180"/>
    </row>
    <row r="1093" spans="1:18">
      <c r="A1093" s="180"/>
      <c r="B1093" s="180"/>
      <c r="C1093" s="180"/>
      <c r="D1093" s="180"/>
      <c r="E1093" s="180"/>
      <c r="F1093" s="180"/>
      <c r="G1093" s="180"/>
      <c r="H1093" s="180"/>
      <c r="I1093" s="180"/>
      <c r="J1093" s="314"/>
      <c r="K1093" s="314"/>
      <c r="L1093" s="180"/>
      <c r="M1093" s="180"/>
      <c r="N1093" s="180"/>
      <c r="O1093" s="180"/>
      <c r="P1093" s="180"/>
      <c r="Q1093" s="180"/>
      <c r="R1093" s="180"/>
    </row>
    <row r="1094" spans="1:18">
      <c r="A1094" s="180"/>
      <c r="B1094" s="180"/>
      <c r="C1094" s="180"/>
      <c r="D1094" s="180"/>
      <c r="E1094" s="180"/>
      <c r="F1094" s="180"/>
      <c r="G1094" s="180"/>
      <c r="H1094" s="180"/>
      <c r="I1094" s="180"/>
      <c r="J1094" s="314"/>
      <c r="K1094" s="314"/>
      <c r="L1094" s="180"/>
      <c r="M1094" s="180"/>
      <c r="N1094" s="180"/>
      <c r="O1094" s="180"/>
      <c r="P1094" s="180"/>
      <c r="Q1094" s="180"/>
      <c r="R1094" s="180"/>
    </row>
    <row r="1095" spans="1:18">
      <c r="A1095" s="180"/>
      <c r="B1095" s="180"/>
      <c r="C1095" s="180"/>
      <c r="D1095" s="180"/>
      <c r="E1095" s="180"/>
      <c r="F1095" s="180"/>
      <c r="G1095" s="180"/>
      <c r="H1095" s="180"/>
      <c r="I1095" s="180"/>
      <c r="J1095" s="314"/>
      <c r="K1095" s="314"/>
      <c r="L1095" s="180"/>
      <c r="M1095" s="180"/>
      <c r="N1095" s="180"/>
      <c r="O1095" s="180"/>
      <c r="P1095" s="180"/>
      <c r="Q1095" s="180"/>
      <c r="R1095" s="180"/>
    </row>
    <row r="1096" spans="1:18">
      <c r="A1096" s="180"/>
      <c r="B1096" s="180"/>
      <c r="C1096" s="180"/>
      <c r="D1096" s="180"/>
      <c r="E1096" s="180"/>
      <c r="F1096" s="180"/>
      <c r="G1096" s="180"/>
      <c r="H1096" s="180"/>
      <c r="I1096" s="180"/>
      <c r="J1096" s="314"/>
      <c r="K1096" s="314"/>
      <c r="L1096" s="180"/>
      <c r="M1096" s="180"/>
      <c r="N1096" s="180"/>
      <c r="O1096" s="180"/>
      <c r="P1096" s="180"/>
      <c r="Q1096" s="180"/>
      <c r="R1096" s="180"/>
    </row>
    <row r="1097" spans="1:18">
      <c r="A1097" s="180"/>
      <c r="B1097" s="180"/>
      <c r="C1097" s="180"/>
      <c r="D1097" s="180"/>
      <c r="E1097" s="180"/>
      <c r="F1097" s="180"/>
      <c r="G1097" s="180"/>
      <c r="H1097" s="180"/>
      <c r="I1097" s="180"/>
      <c r="J1097" s="314"/>
      <c r="K1097" s="314"/>
      <c r="L1097" s="180"/>
      <c r="M1097" s="180"/>
      <c r="N1097" s="180"/>
      <c r="O1097" s="180"/>
      <c r="P1097" s="180"/>
      <c r="Q1097" s="180"/>
      <c r="R1097" s="180"/>
    </row>
    <row r="1098" spans="1:18">
      <c r="A1098" s="180"/>
      <c r="B1098" s="180"/>
      <c r="C1098" s="180"/>
      <c r="D1098" s="180"/>
      <c r="E1098" s="180"/>
      <c r="F1098" s="180"/>
      <c r="G1098" s="180"/>
      <c r="H1098" s="180"/>
      <c r="I1098" s="180"/>
      <c r="J1098" s="314"/>
      <c r="K1098" s="314"/>
      <c r="L1098" s="180"/>
      <c r="M1098" s="180"/>
      <c r="N1098" s="180"/>
      <c r="O1098" s="180"/>
      <c r="P1098" s="180"/>
      <c r="Q1098" s="180"/>
      <c r="R1098" s="180"/>
    </row>
    <row r="1099" spans="1:18">
      <c r="A1099" s="180"/>
      <c r="B1099" s="180"/>
      <c r="C1099" s="180"/>
      <c r="D1099" s="180"/>
      <c r="E1099" s="180"/>
      <c r="F1099" s="180"/>
      <c r="G1099" s="180"/>
      <c r="H1099" s="180"/>
      <c r="I1099" s="180"/>
      <c r="J1099" s="314"/>
      <c r="K1099" s="314"/>
      <c r="L1099" s="180"/>
      <c r="M1099" s="180"/>
      <c r="N1099" s="180"/>
      <c r="O1099" s="180"/>
      <c r="P1099" s="180"/>
      <c r="Q1099" s="180"/>
      <c r="R1099" s="180"/>
    </row>
    <row r="1100" spans="1:18">
      <c r="A1100" s="180"/>
      <c r="B1100" s="180"/>
      <c r="C1100" s="180"/>
      <c r="D1100" s="180"/>
      <c r="E1100" s="180"/>
      <c r="F1100" s="180"/>
      <c r="G1100" s="180"/>
      <c r="H1100" s="180"/>
      <c r="I1100" s="180"/>
      <c r="J1100" s="314"/>
      <c r="K1100" s="314"/>
      <c r="L1100" s="180"/>
      <c r="M1100" s="180"/>
      <c r="N1100" s="180"/>
      <c r="O1100" s="180"/>
      <c r="P1100" s="180"/>
      <c r="Q1100" s="180"/>
      <c r="R1100" s="180"/>
    </row>
    <row r="1101" spans="1:18">
      <c r="A1101" s="180"/>
      <c r="B1101" s="180"/>
      <c r="C1101" s="180"/>
      <c r="D1101" s="180"/>
      <c r="E1101" s="180"/>
      <c r="F1101" s="180"/>
      <c r="G1101" s="180"/>
      <c r="H1101" s="180"/>
      <c r="I1101" s="180"/>
      <c r="J1101" s="314"/>
      <c r="K1101" s="314"/>
      <c r="L1101" s="180"/>
      <c r="M1101" s="180"/>
      <c r="N1101" s="180"/>
      <c r="O1101" s="180"/>
      <c r="P1101" s="180"/>
      <c r="Q1101" s="180"/>
      <c r="R1101" s="180"/>
    </row>
    <row r="1102" spans="1:18">
      <c r="A1102" s="180"/>
      <c r="B1102" s="180"/>
      <c r="C1102" s="180"/>
      <c r="D1102" s="180"/>
      <c r="E1102" s="180"/>
      <c r="F1102" s="180"/>
      <c r="G1102" s="180"/>
      <c r="H1102" s="180"/>
      <c r="I1102" s="180"/>
      <c r="J1102" s="314"/>
      <c r="K1102" s="314"/>
      <c r="L1102" s="180"/>
      <c r="M1102" s="180"/>
      <c r="N1102" s="180"/>
      <c r="O1102" s="180"/>
      <c r="P1102" s="180"/>
      <c r="Q1102" s="180"/>
      <c r="R1102" s="180"/>
    </row>
    <row r="1103" spans="1:18">
      <c r="A1103" s="180"/>
      <c r="B1103" s="180"/>
      <c r="C1103" s="180"/>
      <c r="D1103" s="180"/>
      <c r="E1103" s="180"/>
      <c r="F1103" s="180"/>
      <c r="G1103" s="180"/>
      <c r="H1103" s="180"/>
      <c r="I1103" s="180"/>
      <c r="J1103" s="314"/>
      <c r="K1103" s="314"/>
      <c r="L1103" s="180"/>
      <c r="M1103" s="180"/>
      <c r="N1103" s="180"/>
      <c r="O1103" s="180"/>
      <c r="P1103" s="180"/>
      <c r="Q1103" s="180"/>
      <c r="R1103" s="180"/>
    </row>
    <row r="1104" spans="1:18">
      <c r="A1104" s="180"/>
      <c r="B1104" s="180"/>
      <c r="C1104" s="180"/>
      <c r="D1104" s="180"/>
      <c r="E1104" s="180"/>
      <c r="F1104" s="180"/>
      <c r="G1104" s="180"/>
      <c r="H1104" s="180"/>
      <c r="I1104" s="180"/>
      <c r="J1104" s="314"/>
      <c r="K1104" s="314"/>
      <c r="L1104" s="180"/>
      <c r="M1104" s="180"/>
      <c r="N1104" s="180"/>
      <c r="O1104" s="180"/>
      <c r="P1104" s="180"/>
      <c r="Q1104" s="180"/>
      <c r="R1104" s="180"/>
    </row>
    <row r="1105" spans="1:18">
      <c r="A1105" s="180"/>
      <c r="B1105" s="180"/>
      <c r="C1105" s="180"/>
      <c r="D1105" s="180"/>
      <c r="E1105" s="180"/>
      <c r="F1105" s="180"/>
      <c r="G1105" s="180"/>
      <c r="H1105" s="180"/>
      <c r="I1105" s="180"/>
      <c r="J1105" s="314"/>
      <c r="K1105" s="314"/>
      <c r="L1105" s="180"/>
      <c r="M1105" s="180"/>
      <c r="N1105" s="180"/>
      <c r="O1105" s="180"/>
      <c r="P1105" s="180"/>
      <c r="Q1105" s="180"/>
      <c r="R1105" s="180"/>
    </row>
    <row r="1106" spans="1:18">
      <c r="A1106" s="180"/>
      <c r="B1106" s="180"/>
      <c r="C1106" s="180"/>
      <c r="D1106" s="180"/>
      <c r="E1106" s="180"/>
      <c r="F1106" s="180"/>
      <c r="G1106" s="180"/>
      <c r="H1106" s="180"/>
      <c r="I1106" s="180"/>
      <c r="J1106" s="314"/>
      <c r="K1106" s="314"/>
      <c r="L1106" s="180"/>
      <c r="M1106" s="180"/>
      <c r="N1106" s="180"/>
      <c r="O1106" s="180"/>
      <c r="P1106" s="180"/>
      <c r="Q1106" s="180"/>
      <c r="R1106" s="180"/>
    </row>
    <row r="1107" spans="1:18">
      <c r="A1107" s="180"/>
      <c r="B1107" s="180"/>
      <c r="C1107" s="180"/>
      <c r="D1107" s="180"/>
      <c r="E1107" s="180"/>
      <c r="F1107" s="180"/>
      <c r="G1107" s="180"/>
      <c r="H1107" s="180"/>
      <c r="I1107" s="180"/>
      <c r="J1107" s="314"/>
      <c r="K1107" s="314"/>
      <c r="L1107" s="180"/>
      <c r="M1107" s="180"/>
      <c r="N1107" s="180"/>
      <c r="O1107" s="180"/>
      <c r="P1107" s="180"/>
      <c r="Q1107" s="180"/>
      <c r="R1107" s="180"/>
    </row>
    <row r="1108" spans="1:18">
      <c r="A1108" s="180"/>
      <c r="B1108" s="180"/>
      <c r="C1108" s="180"/>
      <c r="D1108" s="180"/>
      <c r="E1108" s="180"/>
      <c r="F1108" s="180"/>
      <c r="G1108" s="180"/>
      <c r="H1108" s="180"/>
      <c r="I1108" s="180"/>
      <c r="J1108" s="314"/>
      <c r="K1108" s="314"/>
      <c r="L1108" s="180"/>
      <c r="M1108" s="180"/>
      <c r="N1108" s="180"/>
      <c r="O1108" s="180"/>
      <c r="P1108" s="180"/>
      <c r="Q1108" s="180"/>
      <c r="R1108" s="180"/>
    </row>
    <row r="1109" spans="1:18">
      <c r="A1109" s="180"/>
      <c r="B1109" s="180"/>
      <c r="C1109" s="180"/>
      <c r="D1109" s="180"/>
      <c r="E1109" s="180"/>
      <c r="F1109" s="180"/>
      <c r="G1109" s="180"/>
      <c r="H1109" s="180"/>
      <c r="I1109" s="180"/>
      <c r="J1109" s="314"/>
      <c r="K1109" s="314"/>
      <c r="L1109" s="180"/>
      <c r="M1109" s="180"/>
      <c r="N1109" s="180"/>
      <c r="O1109" s="180"/>
      <c r="P1109" s="180"/>
      <c r="Q1109" s="180"/>
      <c r="R1109" s="180"/>
    </row>
    <row r="1110" spans="1:18">
      <c r="A1110" s="180"/>
      <c r="B1110" s="180"/>
      <c r="C1110" s="180"/>
      <c r="D1110" s="180"/>
      <c r="E1110" s="180"/>
      <c r="F1110" s="180"/>
      <c r="G1110" s="180"/>
      <c r="H1110" s="180"/>
      <c r="I1110" s="180"/>
      <c r="J1110" s="314"/>
      <c r="K1110" s="314"/>
      <c r="L1110" s="180"/>
      <c r="M1110" s="180"/>
      <c r="N1110" s="180"/>
      <c r="O1110" s="180"/>
      <c r="P1110" s="180"/>
      <c r="Q1110" s="180"/>
      <c r="R1110" s="180"/>
    </row>
    <row r="1111" spans="1:18">
      <c r="A1111" s="180"/>
      <c r="B1111" s="180"/>
      <c r="C1111" s="180"/>
      <c r="D1111" s="180"/>
      <c r="E1111" s="180"/>
      <c r="F1111" s="180"/>
      <c r="G1111" s="180"/>
      <c r="H1111" s="180"/>
      <c r="I1111" s="180"/>
      <c r="J1111" s="314"/>
      <c r="K1111" s="314"/>
      <c r="L1111" s="180"/>
      <c r="M1111" s="180"/>
      <c r="N1111" s="180"/>
      <c r="O1111" s="180"/>
      <c r="P1111" s="180"/>
      <c r="Q1111" s="180"/>
      <c r="R1111" s="180"/>
    </row>
    <row r="1112" spans="1:18">
      <c r="A1112" s="180"/>
      <c r="B1112" s="180"/>
      <c r="C1112" s="180"/>
      <c r="D1112" s="180"/>
      <c r="E1112" s="180"/>
      <c r="F1112" s="180"/>
      <c r="G1112" s="180"/>
      <c r="H1112" s="180"/>
      <c r="I1112" s="180"/>
      <c r="J1112" s="314"/>
      <c r="K1112" s="314"/>
      <c r="L1112" s="180"/>
      <c r="M1112" s="180"/>
      <c r="N1112" s="180"/>
      <c r="O1112" s="180"/>
      <c r="P1112" s="180"/>
      <c r="Q1112" s="180"/>
      <c r="R1112" s="180"/>
    </row>
    <row r="1113" spans="1:18">
      <c r="A1113" s="180"/>
      <c r="B1113" s="180"/>
      <c r="C1113" s="180"/>
      <c r="D1113" s="180"/>
      <c r="E1113" s="180"/>
      <c r="F1113" s="180"/>
      <c r="G1113" s="180"/>
      <c r="H1113" s="180"/>
      <c r="I1113" s="180"/>
      <c r="J1113" s="314"/>
      <c r="K1113" s="314"/>
      <c r="L1113" s="180"/>
      <c r="M1113" s="180"/>
      <c r="N1113" s="180"/>
      <c r="O1113" s="180"/>
      <c r="P1113" s="180"/>
      <c r="Q1113" s="180"/>
      <c r="R1113" s="180"/>
    </row>
    <row r="1114" spans="1:18">
      <c r="A1114" s="180"/>
      <c r="B1114" s="180"/>
      <c r="C1114" s="180"/>
      <c r="D1114" s="180"/>
      <c r="E1114" s="180"/>
      <c r="F1114" s="180"/>
      <c r="G1114" s="180"/>
      <c r="H1114" s="180"/>
      <c r="I1114" s="180"/>
      <c r="J1114" s="314"/>
      <c r="K1114" s="314"/>
      <c r="L1114" s="180"/>
      <c r="M1114" s="180"/>
      <c r="N1114" s="180"/>
      <c r="O1114" s="180"/>
      <c r="P1114" s="180"/>
      <c r="Q1114" s="180"/>
      <c r="R1114" s="180"/>
    </row>
    <row r="1115" spans="1:18">
      <c r="A1115" s="180"/>
      <c r="B1115" s="180"/>
      <c r="C1115" s="180"/>
      <c r="D1115" s="180"/>
      <c r="E1115" s="180"/>
      <c r="F1115" s="180"/>
      <c r="G1115" s="180"/>
      <c r="H1115" s="180"/>
      <c r="I1115" s="180"/>
      <c r="J1115" s="314"/>
      <c r="K1115" s="314"/>
      <c r="L1115" s="180"/>
      <c r="M1115" s="180"/>
      <c r="N1115" s="180"/>
      <c r="O1115" s="180"/>
      <c r="P1115" s="180"/>
      <c r="Q1115" s="180"/>
      <c r="R1115" s="180"/>
    </row>
    <row r="1116" spans="1:18">
      <c r="A1116" s="180"/>
      <c r="B1116" s="180"/>
      <c r="C1116" s="180"/>
      <c r="D1116" s="180"/>
      <c r="E1116" s="180"/>
      <c r="F1116" s="180"/>
      <c r="G1116" s="180"/>
      <c r="H1116" s="180"/>
      <c r="I1116" s="180"/>
      <c r="J1116" s="314"/>
      <c r="K1116" s="314"/>
      <c r="L1116" s="180"/>
      <c r="M1116" s="180"/>
      <c r="N1116" s="180"/>
      <c r="O1116" s="180"/>
      <c r="P1116" s="180"/>
      <c r="Q1116" s="180"/>
      <c r="R1116" s="180"/>
    </row>
    <row r="1117" spans="1:18">
      <c r="A1117" s="180"/>
      <c r="B1117" s="180"/>
      <c r="C1117" s="180"/>
      <c r="D1117" s="180"/>
      <c r="E1117" s="180"/>
      <c r="F1117" s="180"/>
      <c r="G1117" s="180"/>
      <c r="H1117" s="180"/>
      <c r="I1117" s="180"/>
      <c r="J1117" s="314"/>
      <c r="K1117" s="314"/>
      <c r="L1117" s="180"/>
      <c r="M1117" s="180"/>
      <c r="N1117" s="180"/>
      <c r="O1117" s="180"/>
      <c r="P1117" s="180"/>
      <c r="Q1117" s="180"/>
      <c r="R1117" s="180"/>
    </row>
    <row r="1118" spans="1:18">
      <c r="A1118" s="180"/>
      <c r="B1118" s="180"/>
      <c r="C1118" s="180"/>
      <c r="D1118" s="180"/>
      <c r="E1118" s="180"/>
      <c r="F1118" s="180"/>
      <c r="G1118" s="180"/>
      <c r="H1118" s="180"/>
      <c r="I1118" s="180"/>
      <c r="J1118" s="314"/>
      <c r="K1118" s="314"/>
      <c r="L1118" s="180"/>
      <c r="M1118" s="180"/>
      <c r="N1118" s="180"/>
      <c r="O1118" s="180"/>
      <c r="P1118" s="180"/>
      <c r="Q1118" s="180"/>
      <c r="R1118" s="180"/>
    </row>
    <row r="1119" spans="1:18">
      <c r="A1119" s="180"/>
      <c r="B1119" s="180"/>
      <c r="C1119" s="180"/>
      <c r="D1119" s="180"/>
      <c r="E1119" s="180"/>
      <c r="F1119" s="180"/>
      <c r="G1119" s="180"/>
      <c r="H1119" s="180"/>
      <c r="I1119" s="180"/>
      <c r="J1119" s="314"/>
      <c r="K1119" s="314"/>
      <c r="L1119" s="180"/>
      <c r="M1119" s="180"/>
      <c r="N1119" s="180"/>
      <c r="O1119" s="180"/>
      <c r="P1119" s="180"/>
      <c r="Q1119" s="180"/>
      <c r="R1119" s="180"/>
    </row>
    <row r="1120" spans="1:18">
      <c r="A1120" s="180"/>
      <c r="B1120" s="180"/>
      <c r="C1120" s="180"/>
      <c r="D1120" s="180"/>
      <c r="E1120" s="180"/>
      <c r="F1120" s="180"/>
      <c r="G1120" s="180"/>
      <c r="H1120" s="180"/>
      <c r="I1120" s="180"/>
      <c r="J1120" s="314"/>
      <c r="K1120" s="314"/>
      <c r="L1120" s="180"/>
      <c r="M1120" s="180"/>
      <c r="N1120" s="180"/>
      <c r="O1120" s="180"/>
      <c r="P1120" s="180"/>
      <c r="Q1120" s="180"/>
      <c r="R1120" s="180"/>
    </row>
    <row r="1121" spans="1:18">
      <c r="A1121" s="180"/>
      <c r="B1121" s="180"/>
      <c r="C1121" s="180"/>
      <c r="D1121" s="180"/>
      <c r="E1121" s="180"/>
      <c r="F1121" s="180"/>
      <c r="G1121" s="180"/>
      <c r="H1121" s="180"/>
      <c r="I1121" s="180"/>
      <c r="J1121" s="314"/>
      <c r="K1121" s="314"/>
      <c r="L1121" s="180"/>
      <c r="M1121" s="180"/>
      <c r="N1121" s="180"/>
      <c r="O1121" s="180"/>
      <c r="P1121" s="180"/>
      <c r="Q1121" s="180"/>
      <c r="R1121" s="180"/>
    </row>
    <row r="1122" spans="1:18">
      <c r="A1122" s="180"/>
      <c r="B1122" s="180"/>
      <c r="C1122" s="180"/>
      <c r="D1122" s="180"/>
      <c r="E1122" s="180"/>
      <c r="F1122" s="180"/>
      <c r="G1122" s="180"/>
      <c r="H1122" s="180"/>
      <c r="I1122" s="180"/>
      <c r="J1122" s="314"/>
      <c r="K1122" s="314"/>
      <c r="L1122" s="180"/>
      <c r="M1122" s="180"/>
      <c r="N1122" s="180"/>
      <c r="O1122" s="180"/>
      <c r="P1122" s="180"/>
      <c r="Q1122" s="180"/>
      <c r="R1122" s="180"/>
    </row>
    <row r="1123" spans="1:18">
      <c r="A1123" s="180"/>
      <c r="B1123" s="180"/>
      <c r="C1123" s="180"/>
      <c r="D1123" s="180"/>
      <c r="E1123" s="180"/>
      <c r="F1123" s="180"/>
      <c r="G1123" s="180"/>
      <c r="H1123" s="180"/>
      <c r="I1123" s="180"/>
      <c r="J1123" s="314"/>
      <c r="K1123" s="314"/>
      <c r="L1123" s="180"/>
      <c r="M1123" s="180"/>
      <c r="N1123" s="180"/>
      <c r="O1123" s="180"/>
      <c r="P1123" s="180"/>
      <c r="Q1123" s="180"/>
      <c r="R1123" s="180"/>
    </row>
    <row r="1124" spans="1:18">
      <c r="A1124" s="180"/>
      <c r="B1124" s="180"/>
      <c r="C1124" s="180"/>
      <c r="D1124" s="180"/>
      <c r="E1124" s="180"/>
      <c r="F1124" s="180"/>
      <c r="G1124" s="180"/>
      <c r="H1124" s="180"/>
      <c r="I1124" s="180"/>
      <c r="J1124" s="314"/>
      <c r="K1124" s="314"/>
      <c r="L1124" s="180"/>
      <c r="M1124" s="180"/>
      <c r="N1124" s="180"/>
      <c r="O1124" s="180"/>
      <c r="P1124" s="180"/>
      <c r="Q1124" s="180"/>
      <c r="R1124" s="180"/>
    </row>
    <row r="1125" spans="1:18">
      <c r="A1125" s="180"/>
      <c r="B1125" s="180"/>
      <c r="C1125" s="180"/>
      <c r="D1125" s="180"/>
      <c r="E1125" s="180"/>
      <c r="F1125" s="180"/>
      <c r="G1125" s="180"/>
      <c r="H1125" s="180"/>
      <c r="I1125" s="180"/>
      <c r="J1125" s="314"/>
      <c r="K1125" s="314"/>
      <c r="L1125" s="180"/>
      <c r="M1125" s="180"/>
      <c r="N1125" s="180"/>
      <c r="O1125" s="180"/>
      <c r="P1125" s="180"/>
      <c r="Q1125" s="180"/>
      <c r="R1125" s="180"/>
    </row>
    <row r="1126" spans="1:18">
      <c r="A1126" s="180"/>
      <c r="B1126" s="180"/>
      <c r="C1126" s="180"/>
      <c r="D1126" s="180"/>
      <c r="E1126" s="180"/>
      <c r="F1126" s="180"/>
      <c r="G1126" s="180"/>
      <c r="H1126" s="180"/>
      <c r="I1126" s="180"/>
      <c r="J1126" s="314"/>
      <c r="K1126" s="314"/>
      <c r="L1126" s="180"/>
      <c r="M1126" s="180"/>
      <c r="N1126" s="180"/>
      <c r="O1126" s="180"/>
      <c r="P1126" s="180"/>
      <c r="Q1126" s="180"/>
      <c r="R1126" s="180"/>
    </row>
    <row r="1127" spans="1:18">
      <c r="A1127" s="180"/>
      <c r="B1127" s="180"/>
      <c r="C1127" s="180"/>
      <c r="D1127" s="180"/>
      <c r="E1127" s="180"/>
      <c r="F1127" s="180"/>
      <c r="G1127" s="180"/>
      <c r="H1127" s="180"/>
      <c r="I1127" s="180"/>
      <c r="J1127" s="314"/>
      <c r="K1127" s="314"/>
      <c r="L1127" s="180"/>
      <c r="M1127" s="180"/>
      <c r="N1127" s="180"/>
      <c r="O1127" s="180"/>
      <c r="P1127" s="180"/>
      <c r="Q1127" s="180"/>
      <c r="R1127" s="180"/>
    </row>
    <row r="1128" spans="1:18">
      <c r="A1128" s="180"/>
      <c r="B1128" s="180"/>
      <c r="C1128" s="180"/>
      <c r="D1128" s="180"/>
      <c r="E1128" s="180"/>
      <c r="F1128" s="180"/>
      <c r="G1128" s="180"/>
      <c r="H1128" s="180"/>
      <c r="I1128" s="180"/>
      <c r="J1128" s="314"/>
      <c r="K1128" s="314"/>
      <c r="L1128" s="180"/>
      <c r="M1128" s="180"/>
      <c r="N1128" s="180"/>
      <c r="O1128" s="180"/>
      <c r="P1128" s="180"/>
      <c r="Q1128" s="180"/>
      <c r="R1128" s="180"/>
    </row>
    <row r="1129" spans="1:18">
      <c r="A1129" s="180"/>
      <c r="B1129" s="180"/>
      <c r="C1129" s="180"/>
      <c r="D1129" s="180"/>
      <c r="E1129" s="180"/>
      <c r="F1129" s="180"/>
      <c r="G1129" s="180"/>
      <c r="H1129" s="180"/>
      <c r="I1129" s="180"/>
      <c r="J1129" s="314"/>
      <c r="K1129" s="314"/>
      <c r="L1129" s="180"/>
      <c r="M1129" s="180"/>
      <c r="N1129" s="180"/>
      <c r="O1129" s="180"/>
      <c r="P1129" s="180"/>
      <c r="Q1129" s="180"/>
      <c r="R1129" s="180"/>
    </row>
    <row r="1130" spans="1:18">
      <c r="A1130" s="180"/>
      <c r="B1130" s="180"/>
      <c r="C1130" s="180"/>
      <c r="D1130" s="180"/>
      <c r="E1130" s="180"/>
      <c r="F1130" s="180"/>
      <c r="G1130" s="180"/>
      <c r="H1130" s="180"/>
      <c r="I1130" s="180"/>
      <c r="J1130" s="314"/>
      <c r="K1130" s="314"/>
      <c r="L1130" s="180"/>
      <c r="M1130" s="180"/>
      <c r="N1130" s="180"/>
      <c r="O1130" s="180"/>
      <c r="P1130" s="180"/>
      <c r="Q1130" s="180"/>
      <c r="R1130" s="180"/>
    </row>
    <row r="1131" spans="1:18">
      <c r="A1131" s="180"/>
      <c r="B1131" s="180"/>
      <c r="C1131" s="180"/>
      <c r="D1131" s="180"/>
      <c r="E1131" s="180"/>
      <c r="F1131" s="180"/>
      <c r="G1131" s="180"/>
      <c r="H1131" s="180"/>
      <c r="I1131" s="180"/>
      <c r="J1131" s="314"/>
      <c r="K1131" s="314"/>
      <c r="L1131" s="180"/>
      <c r="M1131" s="180"/>
      <c r="N1131" s="180"/>
      <c r="O1131" s="180"/>
      <c r="P1131" s="180"/>
      <c r="Q1131" s="180"/>
      <c r="R1131" s="180"/>
    </row>
    <row r="1132" spans="1:18">
      <c r="A1132" s="180"/>
      <c r="B1132" s="180"/>
      <c r="C1132" s="180"/>
      <c r="D1132" s="180"/>
      <c r="E1132" s="180"/>
      <c r="F1132" s="180"/>
      <c r="G1132" s="180"/>
      <c r="H1132" s="180"/>
      <c r="I1132" s="180"/>
      <c r="J1132" s="314"/>
      <c r="K1132" s="314"/>
      <c r="L1132" s="180"/>
      <c r="M1132" s="180"/>
      <c r="N1132" s="180"/>
      <c r="O1132" s="180"/>
      <c r="P1132" s="180"/>
      <c r="Q1132" s="180"/>
      <c r="R1132" s="180"/>
    </row>
    <row r="1133" spans="1:18">
      <c r="A1133" s="180"/>
      <c r="B1133" s="180"/>
      <c r="C1133" s="180"/>
      <c r="D1133" s="180"/>
      <c r="E1133" s="180"/>
      <c r="F1133" s="180"/>
      <c r="G1133" s="180"/>
      <c r="H1133" s="180"/>
      <c r="I1133" s="180"/>
      <c r="J1133" s="314"/>
      <c r="K1133" s="314"/>
      <c r="L1133" s="180"/>
      <c r="M1133" s="180"/>
      <c r="N1133" s="180"/>
      <c r="O1133" s="180"/>
      <c r="P1133" s="180"/>
      <c r="Q1133" s="180"/>
      <c r="R1133" s="180"/>
    </row>
    <row r="1134" spans="1:18">
      <c r="A1134" s="180"/>
      <c r="B1134" s="180"/>
      <c r="C1134" s="180"/>
      <c r="D1134" s="180"/>
      <c r="E1134" s="180"/>
      <c r="F1134" s="180"/>
      <c r="G1134" s="180"/>
      <c r="H1134" s="180"/>
      <c r="I1134" s="180"/>
      <c r="J1134" s="314"/>
      <c r="K1134" s="314"/>
      <c r="L1134" s="180"/>
      <c r="M1134" s="180"/>
      <c r="N1134" s="180"/>
      <c r="O1134" s="180"/>
      <c r="P1134" s="180"/>
      <c r="Q1134" s="180"/>
      <c r="R1134" s="180"/>
    </row>
    <row r="1135" spans="1:18">
      <c r="A1135" s="180"/>
      <c r="B1135" s="180"/>
      <c r="C1135" s="180"/>
      <c r="D1135" s="180"/>
      <c r="E1135" s="180"/>
      <c r="F1135" s="180"/>
      <c r="G1135" s="180"/>
      <c r="H1135" s="180"/>
      <c r="I1135" s="180"/>
      <c r="J1135" s="314"/>
      <c r="K1135" s="314"/>
      <c r="L1135" s="180"/>
      <c r="M1135" s="180"/>
      <c r="N1135" s="180"/>
      <c r="O1135" s="180"/>
      <c r="P1135" s="180"/>
      <c r="Q1135" s="180"/>
      <c r="R1135" s="180"/>
    </row>
    <row r="1136" spans="1:18">
      <c r="A1136" s="180"/>
      <c r="B1136" s="180"/>
      <c r="C1136" s="180"/>
      <c r="D1136" s="180"/>
      <c r="E1136" s="180"/>
      <c r="F1136" s="180"/>
      <c r="G1136" s="180"/>
      <c r="H1136" s="180"/>
      <c r="I1136" s="180"/>
      <c r="J1136" s="314"/>
      <c r="K1136" s="314"/>
      <c r="L1136" s="180"/>
      <c r="M1136" s="180"/>
      <c r="N1136" s="180"/>
      <c r="O1136" s="180"/>
      <c r="P1136" s="180"/>
      <c r="Q1136" s="180"/>
      <c r="R1136" s="180"/>
    </row>
    <row r="1137" spans="1:18">
      <c r="A1137" s="180"/>
      <c r="B1137" s="180"/>
      <c r="C1137" s="180"/>
      <c r="D1137" s="180"/>
      <c r="E1137" s="180"/>
      <c r="F1137" s="180"/>
      <c r="G1137" s="180"/>
      <c r="H1137" s="180"/>
      <c r="I1137" s="180"/>
      <c r="J1137" s="314"/>
      <c r="K1137" s="314"/>
      <c r="L1137" s="180"/>
      <c r="M1137" s="180"/>
      <c r="N1137" s="180"/>
      <c r="O1137" s="180"/>
      <c r="P1137" s="180"/>
      <c r="Q1137" s="180"/>
      <c r="R1137" s="180"/>
    </row>
    <row r="1138" spans="1:18">
      <c r="A1138" s="180"/>
      <c r="B1138" s="180"/>
      <c r="C1138" s="180"/>
      <c r="D1138" s="180"/>
      <c r="E1138" s="180"/>
      <c r="F1138" s="180"/>
      <c r="G1138" s="180"/>
      <c r="H1138" s="180"/>
      <c r="I1138" s="180"/>
      <c r="J1138" s="314"/>
      <c r="K1138" s="314"/>
      <c r="L1138" s="180"/>
      <c r="M1138" s="180"/>
      <c r="N1138" s="180"/>
      <c r="O1138" s="180"/>
      <c r="P1138" s="180"/>
      <c r="Q1138" s="180"/>
      <c r="R1138" s="180"/>
    </row>
    <row r="1139" spans="1:18">
      <c r="A1139" s="180"/>
      <c r="B1139" s="180"/>
      <c r="C1139" s="180"/>
      <c r="D1139" s="180"/>
      <c r="E1139" s="180"/>
      <c r="F1139" s="180"/>
      <c r="G1139" s="180"/>
      <c r="H1139" s="180"/>
      <c r="I1139" s="180"/>
      <c r="J1139" s="314"/>
      <c r="K1139" s="314"/>
      <c r="L1139" s="180"/>
      <c r="M1139" s="180"/>
      <c r="N1139" s="180"/>
      <c r="O1139" s="180"/>
      <c r="P1139" s="180"/>
      <c r="Q1139" s="180"/>
      <c r="R1139" s="180"/>
    </row>
    <row r="1140" spans="1:18">
      <c r="A1140" s="180"/>
      <c r="B1140" s="180"/>
      <c r="C1140" s="180"/>
      <c r="D1140" s="180"/>
      <c r="E1140" s="180"/>
      <c r="F1140" s="180"/>
      <c r="G1140" s="180"/>
      <c r="H1140" s="180"/>
      <c r="I1140" s="180"/>
      <c r="J1140" s="314"/>
      <c r="K1140" s="314"/>
      <c r="L1140" s="180"/>
      <c r="M1140" s="180"/>
      <c r="N1140" s="180"/>
      <c r="O1140" s="180"/>
      <c r="P1140" s="180"/>
      <c r="Q1140" s="180"/>
      <c r="R1140" s="180"/>
    </row>
    <row r="1141" spans="1:18">
      <c r="A1141" s="180"/>
      <c r="B1141" s="180"/>
      <c r="C1141" s="180"/>
      <c r="D1141" s="180"/>
      <c r="E1141" s="180"/>
      <c r="F1141" s="180"/>
      <c r="G1141" s="180"/>
      <c r="H1141" s="180"/>
      <c r="I1141" s="180"/>
      <c r="J1141" s="314"/>
      <c r="K1141" s="314"/>
      <c r="L1141" s="180"/>
      <c r="M1141" s="180"/>
      <c r="N1141" s="180"/>
      <c r="O1141" s="180"/>
      <c r="P1141" s="180"/>
      <c r="Q1141" s="180"/>
      <c r="R1141" s="180"/>
    </row>
    <row r="1142" spans="1:18">
      <c r="A1142" s="180"/>
      <c r="B1142" s="180"/>
      <c r="C1142" s="180"/>
      <c r="D1142" s="180"/>
      <c r="E1142" s="180"/>
      <c r="F1142" s="180"/>
      <c r="G1142" s="180"/>
      <c r="H1142" s="180"/>
      <c r="I1142" s="180"/>
      <c r="J1142" s="314"/>
      <c r="K1142" s="314"/>
      <c r="L1142" s="180"/>
      <c r="M1142" s="180"/>
      <c r="N1142" s="180"/>
      <c r="O1142" s="180"/>
      <c r="P1142" s="180"/>
      <c r="Q1142" s="180"/>
      <c r="R1142" s="180"/>
    </row>
    <row r="1143" spans="1:18">
      <c r="A1143" s="180"/>
      <c r="B1143" s="180"/>
      <c r="C1143" s="180"/>
      <c r="D1143" s="180"/>
      <c r="E1143" s="180"/>
      <c r="F1143" s="180"/>
      <c r="G1143" s="180"/>
      <c r="H1143" s="180"/>
      <c r="I1143" s="180"/>
      <c r="J1143" s="314"/>
      <c r="K1143" s="314"/>
      <c r="L1143" s="180"/>
      <c r="M1143" s="180"/>
      <c r="N1143" s="180"/>
      <c r="O1143" s="180"/>
      <c r="P1143" s="180"/>
      <c r="Q1143" s="180"/>
      <c r="R1143" s="180"/>
    </row>
    <row r="1144" spans="1:18">
      <c r="A1144" s="180"/>
      <c r="B1144" s="180"/>
      <c r="C1144" s="180"/>
      <c r="D1144" s="180"/>
      <c r="E1144" s="180"/>
      <c r="F1144" s="180"/>
      <c r="G1144" s="180"/>
      <c r="H1144" s="180"/>
      <c r="I1144" s="180"/>
      <c r="J1144" s="314"/>
      <c r="K1144" s="314"/>
      <c r="L1144" s="180"/>
      <c r="M1144" s="180"/>
      <c r="N1144" s="180"/>
      <c r="O1144" s="180"/>
      <c r="P1144" s="180"/>
      <c r="Q1144" s="180"/>
      <c r="R1144" s="180"/>
    </row>
    <row r="1145" spans="1:18">
      <c r="A1145" s="180"/>
      <c r="B1145" s="180"/>
      <c r="C1145" s="180"/>
      <c r="D1145" s="180"/>
      <c r="E1145" s="180"/>
      <c r="F1145" s="180"/>
      <c r="G1145" s="180"/>
      <c r="H1145" s="180"/>
      <c r="I1145" s="180"/>
      <c r="J1145" s="314"/>
      <c r="K1145" s="314"/>
      <c r="L1145" s="180"/>
      <c r="M1145" s="180"/>
      <c r="N1145" s="180"/>
      <c r="O1145" s="180"/>
      <c r="P1145" s="180"/>
      <c r="Q1145" s="180"/>
      <c r="R1145" s="180"/>
    </row>
    <row r="1146" spans="1:18">
      <c r="A1146" s="180"/>
      <c r="B1146" s="180"/>
      <c r="C1146" s="180"/>
      <c r="D1146" s="180"/>
      <c r="E1146" s="180"/>
      <c r="F1146" s="180"/>
      <c r="G1146" s="180"/>
      <c r="H1146" s="180"/>
      <c r="I1146" s="180"/>
      <c r="J1146" s="314"/>
      <c r="K1146" s="314"/>
      <c r="L1146" s="180"/>
      <c r="M1146" s="180"/>
      <c r="N1146" s="180"/>
      <c r="O1146" s="180"/>
      <c r="P1146" s="180"/>
      <c r="Q1146" s="180"/>
      <c r="R1146" s="180"/>
    </row>
    <row r="1147" spans="1:18">
      <c r="A1147" s="180"/>
      <c r="B1147" s="180"/>
      <c r="C1147" s="180"/>
      <c r="D1147" s="180"/>
      <c r="E1147" s="180"/>
      <c r="F1147" s="180"/>
      <c r="G1147" s="180"/>
      <c r="H1147" s="180"/>
      <c r="I1147" s="180"/>
      <c r="J1147" s="314"/>
      <c r="K1147" s="314"/>
      <c r="L1147" s="180"/>
      <c r="M1147" s="180"/>
      <c r="N1147" s="180"/>
      <c r="O1147" s="180"/>
      <c r="P1147" s="180"/>
      <c r="Q1147" s="180"/>
      <c r="R1147" s="180"/>
    </row>
    <row r="1148" spans="1:18">
      <c r="A1148" s="180"/>
      <c r="B1148" s="180"/>
      <c r="C1148" s="180"/>
      <c r="D1148" s="180"/>
      <c r="E1148" s="180"/>
      <c r="F1148" s="180"/>
      <c r="G1148" s="180"/>
      <c r="H1148" s="180"/>
      <c r="I1148" s="180"/>
      <c r="J1148" s="314"/>
      <c r="K1148" s="314"/>
      <c r="L1148" s="180"/>
      <c r="M1148" s="180"/>
      <c r="N1148" s="180"/>
      <c r="O1148" s="180"/>
      <c r="P1148" s="180"/>
      <c r="Q1148" s="180"/>
      <c r="R1148" s="180"/>
    </row>
    <row r="1149" spans="1:18">
      <c r="A1149" s="180"/>
      <c r="B1149" s="180"/>
      <c r="C1149" s="180"/>
      <c r="D1149" s="180"/>
      <c r="E1149" s="180"/>
      <c r="F1149" s="180"/>
      <c r="G1149" s="180"/>
      <c r="H1149" s="180"/>
      <c r="I1149" s="180"/>
      <c r="J1149" s="314"/>
      <c r="K1149" s="314"/>
      <c r="L1149" s="180"/>
      <c r="M1149" s="180"/>
      <c r="N1149" s="180"/>
      <c r="O1149" s="180"/>
      <c r="P1149" s="180"/>
      <c r="Q1149" s="180"/>
      <c r="R1149" s="180"/>
    </row>
    <row r="1150" spans="1:18">
      <c r="A1150" s="180"/>
      <c r="B1150" s="180"/>
      <c r="C1150" s="180"/>
      <c r="D1150" s="180"/>
      <c r="E1150" s="180"/>
      <c r="F1150" s="180"/>
      <c r="G1150" s="180"/>
      <c r="H1150" s="180"/>
      <c r="I1150" s="180"/>
      <c r="J1150" s="314"/>
      <c r="K1150" s="314"/>
      <c r="L1150" s="180"/>
      <c r="M1150" s="180"/>
      <c r="N1150" s="180"/>
      <c r="O1150" s="180"/>
      <c r="P1150" s="180"/>
      <c r="Q1150" s="180"/>
      <c r="R1150" s="180"/>
    </row>
    <row r="1151" spans="1:18">
      <c r="A1151" s="180"/>
      <c r="B1151" s="180"/>
      <c r="C1151" s="180"/>
      <c r="D1151" s="180"/>
      <c r="E1151" s="180"/>
      <c r="F1151" s="180"/>
      <c r="G1151" s="180"/>
      <c r="H1151" s="180"/>
      <c r="I1151" s="180"/>
      <c r="J1151" s="314"/>
      <c r="K1151" s="314"/>
      <c r="L1151" s="180"/>
      <c r="M1151" s="180"/>
      <c r="N1151" s="180"/>
      <c r="O1151" s="180"/>
      <c r="P1151" s="180"/>
      <c r="Q1151" s="180"/>
      <c r="R1151" s="180"/>
    </row>
    <row r="1152" spans="1:18">
      <c r="A1152" s="180"/>
      <c r="B1152" s="180"/>
      <c r="C1152" s="180"/>
      <c r="D1152" s="180"/>
      <c r="E1152" s="180"/>
      <c r="F1152" s="180"/>
      <c r="G1152" s="180"/>
      <c r="H1152" s="180"/>
      <c r="I1152" s="180"/>
      <c r="J1152" s="314"/>
      <c r="K1152" s="314"/>
      <c r="L1152" s="180"/>
      <c r="M1152" s="180"/>
      <c r="N1152" s="180"/>
      <c r="O1152" s="180"/>
      <c r="P1152" s="180"/>
      <c r="Q1152" s="180"/>
      <c r="R1152" s="180"/>
    </row>
    <row r="1153" spans="1:18">
      <c r="A1153" s="180"/>
      <c r="B1153" s="180"/>
      <c r="C1153" s="180"/>
      <c r="D1153" s="180"/>
      <c r="E1153" s="180"/>
      <c r="F1153" s="180"/>
      <c r="G1153" s="180"/>
      <c r="H1153" s="180"/>
      <c r="I1153" s="180"/>
      <c r="J1153" s="314"/>
      <c r="K1153" s="314"/>
      <c r="L1153" s="180"/>
      <c r="M1153" s="180"/>
      <c r="N1153" s="180"/>
      <c r="O1153" s="180"/>
      <c r="P1153" s="180"/>
      <c r="Q1153" s="180"/>
      <c r="R1153" s="180"/>
    </row>
    <row r="1154" spans="1:18">
      <c r="A1154" s="180"/>
      <c r="B1154" s="180"/>
      <c r="C1154" s="180"/>
      <c r="D1154" s="180"/>
      <c r="E1154" s="180"/>
      <c r="F1154" s="180"/>
      <c r="G1154" s="180"/>
      <c r="H1154" s="180"/>
      <c r="I1154" s="180"/>
      <c r="J1154" s="314"/>
      <c r="K1154" s="314"/>
      <c r="L1154" s="180"/>
      <c r="M1154" s="180"/>
      <c r="N1154" s="180"/>
      <c r="O1154" s="180"/>
      <c r="P1154" s="180"/>
      <c r="Q1154" s="180"/>
      <c r="R1154" s="180"/>
    </row>
    <row r="1155" spans="1:18">
      <c r="A1155" s="180"/>
      <c r="B1155" s="180"/>
      <c r="C1155" s="180"/>
      <c r="D1155" s="180"/>
      <c r="E1155" s="180"/>
      <c r="F1155" s="180"/>
      <c r="G1155" s="180"/>
      <c r="H1155" s="180"/>
      <c r="I1155" s="180"/>
      <c r="J1155" s="314"/>
      <c r="K1155" s="314"/>
      <c r="L1155" s="180"/>
      <c r="M1155" s="180"/>
      <c r="N1155" s="180"/>
      <c r="O1155" s="180"/>
      <c r="P1155" s="180"/>
      <c r="Q1155" s="180"/>
      <c r="R1155" s="180"/>
    </row>
    <row r="1156" spans="1:18">
      <c r="A1156" s="180"/>
      <c r="B1156" s="180"/>
      <c r="C1156" s="180"/>
      <c r="D1156" s="180"/>
      <c r="E1156" s="180"/>
      <c r="F1156" s="180"/>
      <c r="G1156" s="180"/>
      <c r="H1156" s="180"/>
      <c r="I1156" s="180"/>
      <c r="J1156" s="314"/>
      <c r="K1156" s="314"/>
      <c r="L1156" s="180"/>
      <c r="M1156" s="180"/>
      <c r="N1156" s="180"/>
      <c r="O1156" s="180"/>
      <c r="P1156" s="180"/>
      <c r="Q1156" s="180"/>
      <c r="R1156" s="180"/>
    </row>
    <row r="1157" spans="1:18">
      <c r="A1157" s="180"/>
      <c r="B1157" s="180"/>
      <c r="C1157" s="180"/>
      <c r="D1157" s="180"/>
      <c r="E1157" s="180"/>
      <c r="F1157" s="180"/>
      <c r="G1157" s="180"/>
      <c r="H1157" s="180"/>
      <c r="I1157" s="180"/>
      <c r="J1157" s="314"/>
      <c r="K1157" s="314"/>
      <c r="L1157" s="180"/>
      <c r="M1157" s="180"/>
      <c r="N1157" s="180"/>
      <c r="O1157" s="180"/>
      <c r="P1157" s="180"/>
      <c r="Q1157" s="180"/>
      <c r="R1157" s="180"/>
    </row>
    <row r="1158" spans="1:18">
      <c r="A1158" s="180"/>
      <c r="B1158" s="180"/>
      <c r="C1158" s="180"/>
      <c r="D1158" s="180"/>
      <c r="E1158" s="180"/>
      <c r="F1158" s="180"/>
      <c r="G1158" s="180"/>
      <c r="H1158" s="180"/>
      <c r="I1158" s="180"/>
      <c r="J1158" s="314"/>
      <c r="K1158" s="314"/>
      <c r="L1158" s="180"/>
      <c r="M1158" s="180"/>
      <c r="N1158" s="180"/>
      <c r="O1158" s="180"/>
      <c r="P1158" s="180"/>
      <c r="Q1158" s="180"/>
      <c r="R1158" s="180"/>
    </row>
    <row r="1159" spans="1:18">
      <c r="A1159" s="180"/>
      <c r="B1159" s="180"/>
      <c r="C1159" s="180"/>
      <c r="D1159" s="180"/>
      <c r="E1159" s="180"/>
      <c r="F1159" s="180"/>
      <c r="G1159" s="180"/>
      <c r="H1159" s="180"/>
      <c r="I1159" s="180"/>
      <c r="J1159" s="314"/>
      <c r="K1159" s="314"/>
      <c r="L1159" s="180"/>
      <c r="M1159" s="180"/>
      <c r="N1159" s="180"/>
      <c r="O1159" s="180"/>
      <c r="P1159" s="180"/>
      <c r="Q1159" s="180"/>
      <c r="R1159" s="180"/>
    </row>
    <row r="1160" spans="1:18">
      <c r="A1160" s="180"/>
      <c r="B1160" s="180"/>
      <c r="C1160" s="180"/>
      <c r="D1160" s="180"/>
      <c r="E1160" s="180"/>
      <c r="F1160" s="180"/>
      <c r="G1160" s="180"/>
      <c r="H1160" s="180"/>
      <c r="I1160" s="180"/>
      <c r="J1160" s="314"/>
      <c r="K1160" s="314"/>
      <c r="L1160" s="180"/>
      <c r="M1160" s="180"/>
      <c r="N1160" s="180"/>
      <c r="O1160" s="180"/>
      <c r="P1160" s="180"/>
      <c r="Q1160" s="180"/>
      <c r="R1160" s="180"/>
    </row>
    <row r="1161" spans="1:18">
      <c r="A1161" s="180"/>
      <c r="B1161" s="180"/>
      <c r="C1161" s="180"/>
      <c r="D1161" s="180"/>
      <c r="E1161" s="180"/>
      <c r="F1161" s="180"/>
      <c r="G1161" s="180"/>
      <c r="H1161" s="180"/>
      <c r="I1161" s="180"/>
      <c r="J1161" s="314"/>
      <c r="K1161" s="314"/>
      <c r="L1161" s="180"/>
      <c r="M1161" s="180"/>
      <c r="N1161" s="180"/>
      <c r="O1161" s="180"/>
      <c r="P1161" s="180"/>
      <c r="Q1161" s="180"/>
      <c r="R1161" s="180"/>
    </row>
    <row r="1162" spans="1:18">
      <c r="A1162" s="180"/>
      <c r="B1162" s="180"/>
      <c r="C1162" s="180"/>
      <c r="D1162" s="180"/>
      <c r="E1162" s="180"/>
      <c r="F1162" s="180"/>
      <c r="G1162" s="180"/>
      <c r="H1162" s="180"/>
      <c r="I1162" s="180"/>
      <c r="J1162" s="314"/>
      <c r="K1162" s="314"/>
      <c r="L1162" s="180"/>
      <c r="M1162" s="180"/>
      <c r="N1162" s="180"/>
      <c r="O1162" s="180"/>
      <c r="P1162" s="180"/>
      <c r="Q1162" s="180"/>
      <c r="R1162" s="180"/>
    </row>
    <row r="1163" spans="1:18">
      <c r="A1163" s="180"/>
      <c r="B1163" s="180"/>
      <c r="C1163" s="180"/>
      <c r="D1163" s="180"/>
      <c r="E1163" s="180"/>
      <c r="F1163" s="180"/>
      <c r="G1163" s="180"/>
      <c r="H1163" s="180"/>
      <c r="I1163" s="180"/>
      <c r="J1163" s="314"/>
      <c r="K1163" s="314"/>
      <c r="L1163" s="180"/>
      <c r="M1163" s="180"/>
      <c r="N1163" s="180"/>
      <c r="O1163" s="180"/>
      <c r="P1163" s="180"/>
      <c r="Q1163" s="180"/>
      <c r="R1163" s="180"/>
    </row>
    <row r="1164" spans="1:18">
      <c r="A1164" s="180"/>
      <c r="B1164" s="180"/>
      <c r="C1164" s="180"/>
      <c r="D1164" s="180"/>
      <c r="E1164" s="180"/>
      <c r="F1164" s="180"/>
      <c r="G1164" s="180"/>
      <c r="H1164" s="180"/>
      <c r="I1164" s="180"/>
      <c r="J1164" s="314"/>
      <c r="K1164" s="314"/>
      <c r="L1164" s="180"/>
      <c r="M1164" s="180"/>
      <c r="N1164" s="180"/>
      <c r="O1164" s="180"/>
      <c r="P1164" s="180"/>
      <c r="Q1164" s="180"/>
      <c r="R1164" s="180"/>
    </row>
    <row r="1165" spans="1:18">
      <c r="A1165" s="180"/>
      <c r="B1165" s="180"/>
      <c r="C1165" s="180"/>
      <c r="D1165" s="180"/>
      <c r="E1165" s="180"/>
      <c r="F1165" s="180"/>
      <c r="G1165" s="180"/>
      <c r="H1165" s="180"/>
      <c r="I1165" s="180"/>
      <c r="J1165" s="314"/>
      <c r="K1165" s="314"/>
      <c r="L1165" s="180"/>
      <c r="M1165" s="180"/>
      <c r="N1165" s="180"/>
      <c r="O1165" s="180"/>
      <c r="P1165" s="180"/>
      <c r="Q1165" s="180"/>
      <c r="R1165" s="180"/>
    </row>
    <row r="1166" spans="1:18">
      <c r="A1166" s="180"/>
      <c r="B1166" s="180"/>
      <c r="C1166" s="180"/>
      <c r="D1166" s="180"/>
      <c r="E1166" s="180"/>
      <c r="F1166" s="180"/>
      <c r="G1166" s="180"/>
      <c r="H1166" s="180"/>
      <c r="I1166" s="180"/>
      <c r="J1166" s="314"/>
      <c r="K1166" s="314"/>
      <c r="L1166" s="180"/>
      <c r="M1166" s="180"/>
      <c r="N1166" s="180"/>
      <c r="O1166" s="180"/>
      <c r="P1166" s="180"/>
      <c r="Q1166" s="180"/>
      <c r="R1166" s="180"/>
    </row>
    <row r="1167" spans="1:18">
      <c r="A1167" s="180"/>
      <c r="B1167" s="180"/>
      <c r="C1167" s="180"/>
      <c r="D1167" s="180"/>
      <c r="E1167" s="180"/>
      <c r="F1167" s="180"/>
      <c r="G1167" s="180"/>
      <c r="H1167" s="180"/>
      <c r="I1167" s="180"/>
      <c r="J1167" s="314"/>
      <c r="K1167" s="314"/>
      <c r="L1167" s="180"/>
      <c r="M1167" s="180"/>
      <c r="N1167" s="180"/>
      <c r="O1167" s="180"/>
      <c r="P1167" s="180"/>
      <c r="Q1167" s="180"/>
      <c r="R1167" s="180"/>
    </row>
    <row r="1168" spans="1:18">
      <c r="A1168" s="180"/>
      <c r="B1168" s="180"/>
      <c r="C1168" s="180"/>
      <c r="D1168" s="180"/>
      <c r="E1168" s="180"/>
      <c r="F1168" s="180"/>
      <c r="G1168" s="180"/>
      <c r="H1168" s="180"/>
      <c r="I1168" s="180"/>
      <c r="J1168" s="314"/>
      <c r="K1168" s="314"/>
      <c r="L1168" s="180"/>
      <c r="M1168" s="180"/>
      <c r="N1168" s="180"/>
      <c r="O1168" s="180"/>
      <c r="P1168" s="180"/>
      <c r="Q1168" s="180"/>
      <c r="R1168" s="180"/>
    </row>
    <row r="1169" spans="1:18">
      <c r="A1169" s="180"/>
      <c r="B1169" s="180"/>
      <c r="C1169" s="180"/>
      <c r="D1169" s="180"/>
      <c r="E1169" s="180"/>
      <c r="F1169" s="180"/>
      <c r="G1169" s="180"/>
      <c r="H1169" s="180"/>
      <c r="I1169" s="180"/>
      <c r="J1169" s="314"/>
      <c r="K1169" s="314"/>
      <c r="L1169" s="180"/>
      <c r="M1169" s="180"/>
      <c r="N1169" s="180"/>
      <c r="O1169" s="180"/>
      <c r="P1169" s="180"/>
      <c r="Q1169" s="180"/>
      <c r="R1169" s="180"/>
    </row>
    <row r="1170" spans="1:18">
      <c r="A1170" s="180"/>
      <c r="B1170" s="180"/>
      <c r="C1170" s="180"/>
      <c r="D1170" s="180"/>
      <c r="E1170" s="180"/>
      <c r="F1170" s="180"/>
      <c r="G1170" s="180"/>
      <c r="H1170" s="180"/>
      <c r="I1170" s="180"/>
      <c r="J1170" s="314"/>
      <c r="K1170" s="314"/>
      <c r="L1170" s="180"/>
      <c r="M1170" s="180"/>
      <c r="N1170" s="180"/>
      <c r="O1170" s="180"/>
      <c r="P1170" s="180"/>
      <c r="Q1170" s="180"/>
      <c r="R1170" s="180"/>
    </row>
    <row r="1171" spans="1:18">
      <c r="A1171" s="180"/>
      <c r="B1171" s="180"/>
      <c r="C1171" s="180"/>
      <c r="D1171" s="180"/>
      <c r="E1171" s="180"/>
      <c r="F1171" s="180"/>
      <c r="G1171" s="180"/>
      <c r="H1171" s="180"/>
      <c r="I1171" s="180"/>
      <c r="J1171" s="314"/>
      <c r="K1171" s="314"/>
      <c r="L1171" s="180"/>
      <c r="M1171" s="180"/>
      <c r="N1171" s="180"/>
      <c r="O1171" s="180"/>
      <c r="P1171" s="180"/>
      <c r="Q1171" s="180"/>
      <c r="R1171" s="180"/>
    </row>
    <row r="1172" spans="1:18">
      <c r="A1172" s="180"/>
      <c r="B1172" s="180"/>
      <c r="C1172" s="180"/>
      <c r="D1172" s="180"/>
      <c r="E1172" s="180"/>
      <c r="F1172" s="180"/>
      <c r="G1172" s="180"/>
      <c r="H1172" s="180"/>
      <c r="I1172" s="180"/>
      <c r="J1172" s="314"/>
      <c r="K1172" s="314"/>
      <c r="L1172" s="180"/>
      <c r="M1172" s="180"/>
      <c r="N1172" s="180"/>
      <c r="O1172" s="180"/>
      <c r="P1172" s="180"/>
      <c r="Q1172" s="180"/>
      <c r="R1172" s="180"/>
    </row>
  </sheetData>
  <autoFilter ref="A3:Q90" xr:uid="{00000000-0009-0000-0000-000010000000}"/>
  <customSheetViews>
    <customSheetView guid="{49D48E7C-95F4-4457-B1FD-BD7B9418DC36}" filter="1" showAutoFilter="1">
      <autoFilter ref="A3:R64" xr:uid="{45210D65-9898-4F21-BBC6-4A9BCF5D5859}"/>
      <extLst>
        <ext uri="GoogleSheetsCustomDataVersion1">
          <go:sheetsCustomData xmlns:go="http://customooxmlschemas.google.com/" filterViewId="1691506455"/>
        </ext>
      </extLst>
    </customSheetView>
  </customSheetViews>
  <mergeCells count="7">
    <mergeCell ref="A223:Q223"/>
    <mergeCell ref="A236:P236"/>
    <mergeCell ref="A1:Q1"/>
    <mergeCell ref="A2:P2"/>
    <mergeCell ref="A105:Q105"/>
    <mergeCell ref="A152:Q152"/>
    <mergeCell ref="A208:Q208"/>
  </mergeCells>
  <conditionalFormatting sqref="K210:K219">
    <cfRule type="notContainsBlanks" dxfId="0" priority="1">
      <formula>LEN(TRIM(K210))&gt;0</formula>
    </cfRule>
  </conditionalFormatting>
  <dataValidations count="11">
    <dataValidation type="list" allowBlank="1" showErrorMessage="1" sqref="F4:F103 F107:F150 F154:F206 F210:F221 F225:F234 F238:F243" xr:uid="{00000000-0002-0000-1000-000000000000}">
      <formula1>"Male,Female"</formula1>
    </dataValidation>
    <dataValidation type="custom" allowBlank="1" showDropDown="1" showErrorMessage="1" sqref="J4:K104 J107:K151 J154:K207 J210:K222 J225:K235 J238:K1172" xr:uid="{00000000-0002-0000-1000-000001000000}">
      <formula1>OR(NOT(ISERROR(DATEVALUE(J4))), AND(ISNUMBER(J4), LEFT(CELL("format", J4))="D"))</formula1>
    </dataValidation>
    <dataValidation type="list" allowBlank="1" showErrorMessage="1" sqref="I4:I103 I107:I150 A153 I154:I206 I210:I221 I225:I234 I238:I243" xr:uid="{00000000-0002-0000-1000-000002000000}">
      <formula1>"National,Expatriate"</formula1>
    </dataValidation>
    <dataValidation type="list" allowBlank="1" showErrorMessage="1" sqref="D108" xr:uid="{00000000-0002-0000-1000-000003000000}">
      <formula1>"Administration,Commercial,Engineering,Finance,Human Resource,Information Technology,Internal Audit,Production,Quality,Regulatory,Supply Chain,Maintenance"</formula1>
    </dataValidation>
    <dataValidation type="list" allowBlank="1" showErrorMessage="1" sqref="O4:O103 O107:O150 O154:O206 O210:O221 O225:O234 O238:O243" xr:uid="{00000000-0002-0000-1000-000004000000}">
      <formula1>"Yes,No"</formula1>
    </dataValidation>
    <dataValidation type="list" allowBlank="1" showErrorMessage="1" sqref="M182:M184" xr:uid="{00000000-0002-0000-1000-000005000000}">
      <formula1>"Resignation,Dismissal,Termination,Retrenchment,Retirement,Death,Non Renewal of Contract"</formula1>
    </dataValidation>
    <dataValidation type="list" allowBlank="1" showErrorMessage="1" sqref="H4:H103 H107:H150 H154:H206 H210:H221 H225:H235 H238:H243" xr:uid="{00000000-0002-0000-1000-000006000000}">
      <formula1>"Direct,Indirect"</formula1>
    </dataValidation>
    <dataValidation type="list" allowBlank="1" showErrorMessage="1" sqref="G4:G61 G107:G150 G154:G206 G210:G221 G225:G234 G238:G243" xr:uid="{00000000-0002-0000-1000-000007000000}">
      <formula1>"EXCO,EXCO 1&amp;2,ML 1&amp;2,STL 1&amp;2"</formula1>
    </dataValidation>
    <dataValidation type="list" allowBlank="1" showErrorMessage="1" sqref="P4:P103 P107:P150 P154:P206 P210:P221 P225:P234 P238:P243" xr:uid="{00000000-0002-0000-1000-000008000000}">
      <formula1>"Voluntary,Involuntary"</formula1>
    </dataValidation>
    <dataValidation type="list" allowBlank="1" showErrorMessage="1" sqref="D4:D103 D107 D109:D150 D154:D206 D210:D221 D225:D234 D238:D243" xr:uid="{00000000-0002-0000-1000-000009000000}">
      <formula1>"Administration,Commercial,Engineering,Finance,Human Resource,Information Technology,Internal Audit,Production,Quality,Regulatory,Supply Chain,Legal and Compliance,Maintenance"</formula1>
    </dataValidation>
    <dataValidation type="list" allowBlank="1" showErrorMessage="1" sqref="M4:M104 M107:M151 M154:M181 M185:M207 M210:M221 M225:M235 M238:M243" xr:uid="{00000000-0002-0000-1000-00000A000000}">
      <formula1>"Resignation,Termination,Dismissal,Retirement,Retrenchment,Death,End of Contract,Transfer"</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V959"/>
  <sheetViews>
    <sheetView workbookViewId="0"/>
  </sheetViews>
  <sheetFormatPr defaultColWidth="14.42578125" defaultRowHeight="15" customHeight="1"/>
  <cols>
    <col min="2" max="2" width="5.28515625" customWidth="1"/>
    <col min="3" max="3" width="26.140625" customWidth="1"/>
    <col min="4" max="4" width="33.5703125" customWidth="1"/>
    <col min="5" max="5" width="16" customWidth="1"/>
    <col min="6" max="6" width="20.7109375" customWidth="1"/>
    <col min="8" max="8" width="18.28515625" customWidth="1"/>
    <col min="10" max="11" width="14.5703125" customWidth="1"/>
    <col min="12" max="12" width="11.140625" customWidth="1"/>
    <col min="13" max="13" width="7.28515625" customWidth="1"/>
    <col min="14" max="14" width="18.140625" customWidth="1"/>
    <col min="15" max="15" width="19.85546875" customWidth="1"/>
    <col min="16" max="16" width="23.7109375" customWidth="1"/>
  </cols>
  <sheetData>
    <row r="1" spans="1:22">
      <c r="A1" s="1134" t="s">
        <v>1663</v>
      </c>
      <c r="B1" s="1423"/>
      <c r="C1" s="1423"/>
      <c r="D1" s="1423"/>
      <c r="E1" s="1423"/>
      <c r="F1" s="1423"/>
      <c r="G1" s="1423"/>
      <c r="H1" s="1423"/>
      <c r="I1" s="1423"/>
      <c r="J1" s="1423"/>
      <c r="K1" s="1423"/>
      <c r="L1" s="1423"/>
      <c r="M1" s="1423"/>
      <c r="N1" s="1423"/>
      <c r="O1" s="1423"/>
      <c r="P1" s="1203"/>
      <c r="Q1" s="180"/>
      <c r="R1" s="180"/>
      <c r="S1" s="180"/>
      <c r="T1" s="180"/>
      <c r="U1" s="180"/>
      <c r="V1" s="180"/>
    </row>
    <row r="2" spans="1:22">
      <c r="A2" s="781" t="s">
        <v>64</v>
      </c>
      <c r="B2" s="782" t="s">
        <v>170</v>
      </c>
      <c r="C2" s="781" t="s">
        <v>1355</v>
      </c>
      <c r="D2" s="781" t="s">
        <v>1356</v>
      </c>
      <c r="E2" s="781" t="s">
        <v>172</v>
      </c>
      <c r="F2" s="781" t="s">
        <v>1357</v>
      </c>
      <c r="G2" s="781" t="s">
        <v>780</v>
      </c>
      <c r="H2" s="781" t="s">
        <v>1358</v>
      </c>
      <c r="I2" s="781" t="s">
        <v>1359</v>
      </c>
      <c r="J2" s="781" t="s">
        <v>1360</v>
      </c>
      <c r="K2" s="781" t="s">
        <v>1361</v>
      </c>
      <c r="L2" s="781" t="s">
        <v>1362</v>
      </c>
      <c r="M2" s="781" t="s">
        <v>1363</v>
      </c>
      <c r="N2" s="781" t="s">
        <v>1364</v>
      </c>
      <c r="O2" s="781" t="s">
        <v>1365</v>
      </c>
      <c r="P2" s="1410" t="s">
        <v>1664</v>
      </c>
      <c r="Q2" s="180"/>
      <c r="R2" s="180"/>
      <c r="S2" s="180"/>
      <c r="T2" s="180"/>
      <c r="U2" s="180"/>
      <c r="V2" s="180"/>
    </row>
    <row r="3" spans="1:22">
      <c r="A3" s="1800" t="s">
        <v>960</v>
      </c>
      <c r="B3" s="783">
        <v>1</v>
      </c>
      <c r="C3" s="784" t="s">
        <v>1369</v>
      </c>
      <c r="D3" s="785" t="s">
        <v>1370</v>
      </c>
      <c r="E3" s="784" t="s">
        <v>242</v>
      </c>
      <c r="F3" s="1398" t="s">
        <v>816</v>
      </c>
      <c r="G3" s="283" t="s">
        <v>15</v>
      </c>
      <c r="H3" s="283" t="s">
        <v>318</v>
      </c>
      <c r="I3" s="283" t="s">
        <v>1371</v>
      </c>
      <c r="J3" s="786" t="s">
        <v>1372</v>
      </c>
      <c r="K3" s="786" t="s">
        <v>1665</v>
      </c>
      <c r="L3" s="787" t="s">
        <v>1666</v>
      </c>
      <c r="M3" s="219">
        <v>14</v>
      </c>
      <c r="N3" s="219" t="s">
        <v>1373</v>
      </c>
      <c r="O3" s="219" t="s">
        <v>1374</v>
      </c>
      <c r="P3" s="788" t="s">
        <v>1139</v>
      </c>
      <c r="Q3" s="180"/>
      <c r="R3" s="180"/>
      <c r="S3" s="180"/>
      <c r="T3" s="180"/>
      <c r="U3" s="180"/>
      <c r="V3" s="180"/>
    </row>
    <row r="4" spans="1:22">
      <c r="A4" s="1209"/>
      <c r="B4" s="1801">
        <v>2</v>
      </c>
      <c r="C4" s="789" t="s">
        <v>319</v>
      </c>
      <c r="D4" s="1802" t="s">
        <v>1380</v>
      </c>
      <c r="E4" s="789" t="s">
        <v>808</v>
      </c>
      <c r="F4" s="789" t="s">
        <v>808</v>
      </c>
      <c r="G4" s="192" t="s">
        <v>15</v>
      </c>
      <c r="H4" s="192" t="s">
        <v>216</v>
      </c>
      <c r="I4" s="192" t="s">
        <v>1371</v>
      </c>
      <c r="J4" s="753" t="s">
        <v>1378</v>
      </c>
      <c r="K4" s="753" t="s">
        <v>1667</v>
      </c>
      <c r="L4" s="764" t="s">
        <v>1668</v>
      </c>
      <c r="M4" s="214">
        <v>3.9</v>
      </c>
      <c r="N4" s="214" t="s">
        <v>1373</v>
      </c>
      <c r="O4" s="214" t="s">
        <v>1382</v>
      </c>
      <c r="P4" s="1803" t="s">
        <v>1139</v>
      </c>
      <c r="Q4" s="180"/>
      <c r="R4" s="180"/>
      <c r="S4" s="180"/>
      <c r="T4" s="180"/>
      <c r="U4" s="180"/>
      <c r="V4" s="180"/>
    </row>
    <row r="5" spans="1:22">
      <c r="A5" s="1209"/>
      <c r="B5" s="1801">
        <v>3</v>
      </c>
      <c r="C5" s="789" t="s">
        <v>1383</v>
      </c>
      <c r="D5" s="1802" t="s">
        <v>1380</v>
      </c>
      <c r="E5" s="789" t="s">
        <v>808</v>
      </c>
      <c r="F5" s="789" t="s">
        <v>808</v>
      </c>
      <c r="G5" s="192" t="s">
        <v>14</v>
      </c>
      <c r="H5" s="192" t="s">
        <v>216</v>
      </c>
      <c r="I5" s="192" t="s">
        <v>1371</v>
      </c>
      <c r="J5" s="753" t="s">
        <v>1378</v>
      </c>
      <c r="K5" s="790">
        <v>45385</v>
      </c>
      <c r="L5" s="764" t="s">
        <v>1666</v>
      </c>
      <c r="M5" s="214">
        <v>1</v>
      </c>
      <c r="N5" s="214" t="s">
        <v>1373</v>
      </c>
      <c r="O5" s="214" t="s">
        <v>1382</v>
      </c>
      <c r="P5" s="1803" t="s">
        <v>1139</v>
      </c>
      <c r="Q5" s="180"/>
      <c r="R5" s="180"/>
      <c r="S5" s="180"/>
      <c r="T5" s="180"/>
      <c r="U5" s="180"/>
      <c r="V5" s="180"/>
    </row>
    <row r="6" spans="1:22">
      <c r="A6" s="1209"/>
      <c r="B6" s="1801">
        <v>4</v>
      </c>
      <c r="C6" s="789" t="s">
        <v>959</v>
      </c>
      <c r="D6" s="1802" t="s">
        <v>805</v>
      </c>
      <c r="E6" s="789" t="s">
        <v>269</v>
      </c>
      <c r="F6" s="1317" t="s">
        <v>269</v>
      </c>
      <c r="G6" s="192" t="s">
        <v>15</v>
      </c>
      <c r="H6" s="192" t="s">
        <v>216</v>
      </c>
      <c r="I6" s="192" t="s">
        <v>1371</v>
      </c>
      <c r="J6" s="764" t="s">
        <v>1378</v>
      </c>
      <c r="K6" s="790">
        <v>44351</v>
      </c>
      <c r="L6" s="764" t="s">
        <v>1669</v>
      </c>
      <c r="M6" s="214">
        <v>3.8</v>
      </c>
      <c r="N6" s="214" t="s">
        <v>1385</v>
      </c>
      <c r="O6" s="214" t="s">
        <v>1385</v>
      </c>
      <c r="P6" s="1803" t="s">
        <v>1139</v>
      </c>
      <c r="Q6" s="180"/>
      <c r="R6" s="180"/>
      <c r="S6" s="180"/>
      <c r="T6" s="180"/>
      <c r="U6" s="180"/>
      <c r="V6" s="180"/>
    </row>
    <row r="7" spans="1:22">
      <c r="A7" s="1209"/>
      <c r="B7" s="791">
        <v>5</v>
      </c>
      <c r="C7" s="792" t="s">
        <v>404</v>
      </c>
      <c r="D7" s="793" t="s">
        <v>237</v>
      </c>
      <c r="E7" s="792" t="s">
        <v>183</v>
      </c>
      <c r="F7" s="1804" t="s">
        <v>1390</v>
      </c>
      <c r="G7" s="1375" t="s">
        <v>15</v>
      </c>
      <c r="H7" s="1375" t="s">
        <v>216</v>
      </c>
      <c r="I7" s="1375" t="s">
        <v>1371</v>
      </c>
      <c r="J7" s="1805" t="s">
        <v>1372</v>
      </c>
      <c r="K7" s="1806">
        <v>43101</v>
      </c>
      <c r="L7" s="1807">
        <v>45716</v>
      </c>
      <c r="M7" s="1808">
        <v>7.2</v>
      </c>
      <c r="N7" s="1808" t="s">
        <v>1373</v>
      </c>
      <c r="O7" s="1808" t="s">
        <v>1379</v>
      </c>
      <c r="P7" s="1803" t="s">
        <v>1139</v>
      </c>
      <c r="Q7" s="180"/>
      <c r="R7" s="180"/>
      <c r="S7" s="180"/>
      <c r="T7" s="180"/>
      <c r="U7" s="180"/>
      <c r="V7" s="180"/>
    </row>
    <row r="8" spans="1:22">
      <c r="A8" s="1209"/>
      <c r="B8" s="791">
        <v>6</v>
      </c>
      <c r="C8" s="792" t="s">
        <v>231</v>
      </c>
      <c r="D8" s="793" t="s">
        <v>237</v>
      </c>
      <c r="E8" s="792" t="s">
        <v>183</v>
      </c>
      <c r="F8" s="1804" t="s">
        <v>1387</v>
      </c>
      <c r="G8" s="1375" t="s">
        <v>15</v>
      </c>
      <c r="H8" s="1375" t="s">
        <v>216</v>
      </c>
      <c r="I8" s="1375" t="s">
        <v>1371</v>
      </c>
      <c r="J8" s="1805" t="s">
        <v>1372</v>
      </c>
      <c r="K8" s="1806">
        <v>42422</v>
      </c>
      <c r="L8" s="1807">
        <v>45731</v>
      </c>
      <c r="M8" s="1808">
        <v>9.1</v>
      </c>
      <c r="N8" s="1808" t="s">
        <v>1373</v>
      </c>
      <c r="O8" s="1808" t="s">
        <v>1392</v>
      </c>
      <c r="P8" s="1803" t="s">
        <v>1139</v>
      </c>
      <c r="Q8" s="180"/>
      <c r="R8" s="180"/>
      <c r="S8" s="180"/>
      <c r="T8" s="180"/>
      <c r="U8" s="180"/>
      <c r="V8" s="180"/>
    </row>
    <row r="9" spans="1:22">
      <c r="A9" s="1210"/>
      <c r="B9" s="794">
        <v>7</v>
      </c>
      <c r="C9" s="795" t="s">
        <v>1394</v>
      </c>
      <c r="D9" s="796" t="s">
        <v>259</v>
      </c>
      <c r="E9" s="795" t="s">
        <v>183</v>
      </c>
      <c r="F9" s="1809" t="s">
        <v>873</v>
      </c>
      <c r="G9" s="247" t="s">
        <v>15</v>
      </c>
      <c r="H9" s="247" t="s">
        <v>216</v>
      </c>
      <c r="I9" s="247" t="s">
        <v>1371</v>
      </c>
      <c r="J9" s="797" t="s">
        <v>1378</v>
      </c>
      <c r="K9" s="798">
        <v>44445</v>
      </c>
      <c r="L9" s="797" t="s">
        <v>1670</v>
      </c>
      <c r="M9" s="246">
        <v>3.9</v>
      </c>
      <c r="N9" s="246" t="s">
        <v>1373</v>
      </c>
      <c r="O9" s="246" t="s">
        <v>1552</v>
      </c>
      <c r="P9" s="799" t="s">
        <v>1139</v>
      </c>
      <c r="Q9" s="180"/>
      <c r="R9" s="180"/>
      <c r="S9" s="180"/>
      <c r="T9" s="180"/>
      <c r="U9" s="180"/>
      <c r="V9" s="180"/>
    </row>
    <row r="10" spans="1:22">
      <c r="A10" s="1800" t="s">
        <v>3</v>
      </c>
      <c r="B10" s="783">
        <v>8</v>
      </c>
      <c r="C10" s="800" t="s">
        <v>440</v>
      </c>
      <c r="D10" s="801" t="s">
        <v>925</v>
      </c>
      <c r="E10" s="784" t="s">
        <v>427</v>
      </c>
      <c r="F10" s="218" t="s">
        <v>924</v>
      </c>
      <c r="G10" s="283" t="s">
        <v>14</v>
      </c>
      <c r="H10" s="283" t="s">
        <v>216</v>
      </c>
      <c r="I10" s="283" t="s">
        <v>1371</v>
      </c>
      <c r="J10" s="786" t="s">
        <v>1378</v>
      </c>
      <c r="K10" s="802">
        <v>43872</v>
      </c>
      <c r="L10" s="803">
        <v>45809</v>
      </c>
      <c r="M10" s="219">
        <v>4.2</v>
      </c>
      <c r="N10" s="219" t="s">
        <v>1373</v>
      </c>
      <c r="O10" s="219" t="s">
        <v>1500</v>
      </c>
      <c r="P10" s="804" t="s">
        <v>1139</v>
      </c>
      <c r="Q10" s="180"/>
      <c r="R10" s="180"/>
      <c r="S10" s="180"/>
      <c r="T10" s="180"/>
      <c r="U10" s="180"/>
      <c r="V10" s="180"/>
    </row>
    <row r="11" spans="1:22">
      <c r="A11" s="1209"/>
      <c r="B11" s="1801">
        <v>9</v>
      </c>
      <c r="C11" s="789" t="s">
        <v>438</v>
      </c>
      <c r="D11" s="1802" t="s">
        <v>437</v>
      </c>
      <c r="E11" s="789" t="s">
        <v>427</v>
      </c>
      <c r="F11" s="1317" t="s">
        <v>924</v>
      </c>
      <c r="G11" s="192" t="s">
        <v>14</v>
      </c>
      <c r="H11" s="192" t="s">
        <v>186</v>
      </c>
      <c r="I11" s="192" t="s">
        <v>1371</v>
      </c>
      <c r="J11" s="764" t="s">
        <v>1378</v>
      </c>
      <c r="K11" s="805">
        <v>44106</v>
      </c>
      <c r="L11" s="753" t="s">
        <v>1671</v>
      </c>
      <c r="M11" s="214">
        <v>5.0999999999999996</v>
      </c>
      <c r="N11" s="192" t="s">
        <v>1373</v>
      </c>
      <c r="O11" s="214" t="s">
        <v>1504</v>
      </c>
      <c r="P11" s="806" t="s">
        <v>1139</v>
      </c>
      <c r="Q11" s="180"/>
      <c r="R11" s="180"/>
      <c r="S11" s="180"/>
      <c r="T11" s="180"/>
      <c r="U11" s="180"/>
      <c r="V11" s="180"/>
    </row>
    <row r="12" spans="1:22">
      <c r="A12" s="1210"/>
      <c r="B12" s="794">
        <v>10</v>
      </c>
      <c r="C12" s="795" t="s">
        <v>1513</v>
      </c>
      <c r="D12" s="796" t="s">
        <v>1514</v>
      </c>
      <c r="E12" s="795" t="s">
        <v>242</v>
      </c>
      <c r="F12" s="1809" t="s">
        <v>924</v>
      </c>
      <c r="G12" s="247" t="s">
        <v>15</v>
      </c>
      <c r="H12" s="247" t="s">
        <v>318</v>
      </c>
      <c r="I12" s="247" t="s">
        <v>1371</v>
      </c>
      <c r="J12" s="797" t="s">
        <v>1372</v>
      </c>
      <c r="K12" s="797" t="s">
        <v>1672</v>
      </c>
      <c r="L12" s="807" t="s">
        <v>1670</v>
      </c>
      <c r="M12" s="246">
        <v>17</v>
      </c>
      <c r="N12" s="247" t="s">
        <v>1373</v>
      </c>
      <c r="O12" s="246" t="s">
        <v>1379</v>
      </c>
      <c r="P12" s="799" t="s">
        <v>1139</v>
      </c>
      <c r="Q12" s="180"/>
      <c r="R12" s="180"/>
      <c r="S12" s="180"/>
      <c r="T12" s="180"/>
      <c r="U12" s="180"/>
      <c r="V12" s="180"/>
    </row>
    <row r="13" spans="1:22">
      <c r="A13" s="1800" t="s">
        <v>1190</v>
      </c>
      <c r="B13" s="783">
        <v>11</v>
      </c>
      <c r="C13" s="784" t="s">
        <v>1549</v>
      </c>
      <c r="D13" s="785" t="s">
        <v>340</v>
      </c>
      <c r="E13" s="784" t="s">
        <v>183</v>
      </c>
      <c r="F13" s="1398" t="s">
        <v>1550</v>
      </c>
      <c r="G13" s="283" t="s">
        <v>14</v>
      </c>
      <c r="H13" s="283" t="s">
        <v>186</v>
      </c>
      <c r="I13" s="283" t="s">
        <v>1371</v>
      </c>
      <c r="J13" s="786" t="s">
        <v>1378</v>
      </c>
      <c r="K13" s="802">
        <v>43834</v>
      </c>
      <c r="L13" s="803">
        <v>45689</v>
      </c>
      <c r="M13" s="219">
        <v>4.8</v>
      </c>
      <c r="N13" s="283" t="s">
        <v>1490</v>
      </c>
      <c r="O13" s="219" t="s">
        <v>1490</v>
      </c>
      <c r="P13" s="808" t="s">
        <v>1139</v>
      </c>
      <c r="Q13" s="180"/>
      <c r="R13" s="180"/>
      <c r="S13" s="180"/>
      <c r="T13" s="180"/>
      <c r="U13" s="180"/>
      <c r="V13" s="180"/>
    </row>
    <row r="14" spans="1:22">
      <c r="A14" s="1209"/>
      <c r="B14" s="1801">
        <v>12</v>
      </c>
      <c r="C14" s="789" t="s">
        <v>590</v>
      </c>
      <c r="D14" s="1802" t="s">
        <v>568</v>
      </c>
      <c r="E14" s="789" t="s">
        <v>183</v>
      </c>
      <c r="F14" s="1317" t="s">
        <v>889</v>
      </c>
      <c r="G14" s="192" t="s">
        <v>14</v>
      </c>
      <c r="H14" s="192" t="s">
        <v>186</v>
      </c>
      <c r="I14" s="192" t="s">
        <v>1371</v>
      </c>
      <c r="J14" s="753" t="s">
        <v>1378</v>
      </c>
      <c r="K14" s="753" t="s">
        <v>1673</v>
      </c>
      <c r="L14" s="764" t="s">
        <v>1674</v>
      </c>
      <c r="M14" s="214">
        <v>3.4</v>
      </c>
      <c r="N14" s="192" t="s">
        <v>1373</v>
      </c>
      <c r="O14" s="214" t="s">
        <v>1379</v>
      </c>
      <c r="P14" s="806" t="s">
        <v>1139</v>
      </c>
      <c r="Q14" s="180"/>
      <c r="R14" s="180"/>
      <c r="S14" s="180"/>
      <c r="T14" s="180"/>
      <c r="U14" s="180"/>
      <c r="V14" s="180"/>
    </row>
    <row r="15" spans="1:22">
      <c r="A15" s="1209"/>
      <c r="B15" s="1801">
        <v>13</v>
      </c>
      <c r="C15" s="789" t="s">
        <v>1564</v>
      </c>
      <c r="D15" s="1802" t="s">
        <v>568</v>
      </c>
      <c r="E15" s="789" t="s">
        <v>183</v>
      </c>
      <c r="F15" s="1317" t="s">
        <v>896</v>
      </c>
      <c r="G15" s="192" t="s">
        <v>14</v>
      </c>
      <c r="H15" s="192" t="s">
        <v>186</v>
      </c>
      <c r="I15" s="192" t="s">
        <v>1371</v>
      </c>
      <c r="J15" s="753" t="s">
        <v>1378</v>
      </c>
      <c r="K15" s="790">
        <v>44564</v>
      </c>
      <c r="L15" s="764" t="s">
        <v>1675</v>
      </c>
      <c r="M15" s="214">
        <v>3</v>
      </c>
      <c r="N15" s="192" t="s">
        <v>1373</v>
      </c>
      <c r="O15" s="214" t="s">
        <v>1379</v>
      </c>
      <c r="P15" s="806" t="s">
        <v>1139</v>
      </c>
      <c r="Q15" s="180"/>
      <c r="R15" s="180"/>
      <c r="S15" s="180"/>
      <c r="T15" s="180"/>
      <c r="U15" s="180"/>
      <c r="V15" s="180"/>
    </row>
    <row r="16" spans="1:22">
      <c r="A16" s="1210"/>
      <c r="B16" s="791">
        <v>14</v>
      </c>
      <c r="C16" s="792" t="s">
        <v>1567</v>
      </c>
      <c r="D16" s="793" t="s">
        <v>1568</v>
      </c>
      <c r="E16" s="792" t="s">
        <v>242</v>
      </c>
      <c r="F16" s="1804" t="s">
        <v>858</v>
      </c>
      <c r="G16" s="1375" t="s">
        <v>15</v>
      </c>
      <c r="H16" s="1375" t="s">
        <v>186</v>
      </c>
      <c r="I16" s="1375" t="s">
        <v>1371</v>
      </c>
      <c r="J16" s="1810" t="s">
        <v>1378</v>
      </c>
      <c r="K16" s="1811">
        <v>43162</v>
      </c>
      <c r="L16" s="1805" t="s">
        <v>1676</v>
      </c>
      <c r="M16" s="1808">
        <v>7.1</v>
      </c>
      <c r="N16" s="1375" t="s">
        <v>1373</v>
      </c>
      <c r="O16" s="1808" t="s">
        <v>1379</v>
      </c>
      <c r="P16" s="809" t="s">
        <v>1139</v>
      </c>
      <c r="Q16" s="180"/>
      <c r="R16" s="180"/>
      <c r="S16" s="180"/>
      <c r="T16" s="180"/>
      <c r="U16" s="180"/>
      <c r="V16" s="180"/>
    </row>
    <row r="17" spans="1:22">
      <c r="A17" s="1800" t="s">
        <v>1199</v>
      </c>
      <c r="B17" s="783">
        <v>15</v>
      </c>
      <c r="C17" s="784" t="s">
        <v>747</v>
      </c>
      <c r="D17" s="1398" t="s">
        <v>962</v>
      </c>
      <c r="E17" s="283" t="s">
        <v>269</v>
      </c>
      <c r="F17" s="283" t="s">
        <v>269</v>
      </c>
      <c r="G17" s="283" t="s">
        <v>14</v>
      </c>
      <c r="H17" s="283" t="s">
        <v>318</v>
      </c>
      <c r="I17" s="283" t="s">
        <v>1371</v>
      </c>
      <c r="J17" s="786" t="s">
        <v>1372</v>
      </c>
      <c r="K17" s="786" t="s">
        <v>1677</v>
      </c>
      <c r="L17" s="803">
        <v>45779</v>
      </c>
      <c r="M17" s="219">
        <v>1.9</v>
      </c>
      <c r="N17" s="219" t="s">
        <v>1373</v>
      </c>
      <c r="O17" s="219" t="s">
        <v>1552</v>
      </c>
      <c r="P17" s="810" t="s">
        <v>1139</v>
      </c>
      <c r="Q17" s="180"/>
      <c r="R17" s="180"/>
      <c r="S17" s="180"/>
      <c r="T17" s="180"/>
      <c r="U17" s="180"/>
      <c r="V17" s="180"/>
    </row>
    <row r="18" spans="1:22">
      <c r="A18" s="1210"/>
      <c r="B18" s="794">
        <v>16</v>
      </c>
      <c r="C18" s="795" t="s">
        <v>1621</v>
      </c>
      <c r="D18" s="1809" t="s">
        <v>1678</v>
      </c>
      <c r="E18" s="247" t="s">
        <v>183</v>
      </c>
      <c r="F18" s="247" t="s">
        <v>315</v>
      </c>
      <c r="G18" s="247" t="s">
        <v>15</v>
      </c>
      <c r="H18" s="247" t="s">
        <v>318</v>
      </c>
      <c r="I18" s="247" t="s">
        <v>1371</v>
      </c>
      <c r="J18" s="807" t="s">
        <v>1372</v>
      </c>
      <c r="K18" s="798">
        <v>45297</v>
      </c>
      <c r="L18" s="797" t="s">
        <v>1679</v>
      </c>
      <c r="M18" s="246">
        <v>0.8</v>
      </c>
      <c r="N18" s="246" t="s">
        <v>1373</v>
      </c>
      <c r="O18" s="246" t="s">
        <v>1552</v>
      </c>
      <c r="P18" s="811" t="s">
        <v>1139</v>
      </c>
      <c r="Q18" s="180"/>
      <c r="R18" s="180"/>
      <c r="S18" s="180"/>
      <c r="T18" s="180"/>
      <c r="U18" s="180"/>
      <c r="V18" s="180"/>
    </row>
    <row r="19" spans="1:22">
      <c r="A19" s="1812" t="s">
        <v>916</v>
      </c>
      <c r="B19" s="1813">
        <v>17</v>
      </c>
      <c r="C19" s="1814" t="s">
        <v>736</v>
      </c>
      <c r="D19" s="1815" t="s">
        <v>182</v>
      </c>
      <c r="E19" s="1814" t="s">
        <v>183</v>
      </c>
      <c r="F19" s="1816" t="s">
        <v>803</v>
      </c>
      <c r="G19" s="812" t="s">
        <v>14</v>
      </c>
      <c r="H19" s="812" t="s">
        <v>186</v>
      </c>
      <c r="I19" s="812" t="s">
        <v>1371</v>
      </c>
      <c r="J19" s="813" t="s">
        <v>1378</v>
      </c>
      <c r="K19" s="814">
        <v>41648</v>
      </c>
      <c r="L19" s="815" t="s">
        <v>1675</v>
      </c>
      <c r="M19" s="816">
        <v>10.5</v>
      </c>
      <c r="N19" s="816" t="s">
        <v>1373</v>
      </c>
      <c r="O19" s="816" t="s">
        <v>1637</v>
      </c>
      <c r="P19" s="1817" t="s">
        <v>1139</v>
      </c>
      <c r="Q19" s="180"/>
      <c r="R19" s="180"/>
      <c r="S19" s="180"/>
      <c r="T19" s="180"/>
      <c r="U19" s="180"/>
      <c r="V19" s="180"/>
    </row>
    <row r="20" spans="1:22">
      <c r="A20" s="1800" t="s">
        <v>1202</v>
      </c>
      <c r="B20" s="783">
        <v>18</v>
      </c>
      <c r="C20" s="784" t="s">
        <v>1649</v>
      </c>
      <c r="D20" s="1398" t="s">
        <v>1650</v>
      </c>
      <c r="E20" s="283" t="s">
        <v>183</v>
      </c>
      <c r="F20" s="283" t="s">
        <v>905</v>
      </c>
      <c r="G20" s="283" t="s">
        <v>15</v>
      </c>
      <c r="H20" s="283" t="s">
        <v>216</v>
      </c>
      <c r="I20" s="283" t="s">
        <v>1371</v>
      </c>
      <c r="J20" s="786" t="s">
        <v>1378</v>
      </c>
      <c r="K20" s="802">
        <v>43472</v>
      </c>
      <c r="L20" s="787" t="s">
        <v>1666</v>
      </c>
      <c r="M20" s="219">
        <v>5.6</v>
      </c>
      <c r="N20" s="219" t="s">
        <v>1373</v>
      </c>
      <c r="O20" s="219" t="s">
        <v>1651</v>
      </c>
      <c r="P20" s="817" t="s">
        <v>1139</v>
      </c>
      <c r="Q20" s="180"/>
      <c r="R20" s="180"/>
      <c r="S20" s="180"/>
      <c r="T20" s="180"/>
      <c r="U20" s="180"/>
      <c r="V20" s="180"/>
    </row>
    <row r="21" spans="1:22">
      <c r="A21" s="1210"/>
      <c r="B21" s="794">
        <v>19</v>
      </c>
      <c r="C21" s="795" t="s">
        <v>1652</v>
      </c>
      <c r="D21" s="1809" t="s">
        <v>714</v>
      </c>
      <c r="E21" s="247" t="s">
        <v>183</v>
      </c>
      <c r="F21" s="247" t="s">
        <v>905</v>
      </c>
      <c r="G21" s="247" t="s">
        <v>14</v>
      </c>
      <c r="H21" s="247" t="s">
        <v>186</v>
      </c>
      <c r="I21" s="247" t="s">
        <v>1371</v>
      </c>
      <c r="J21" s="807" t="s">
        <v>1378</v>
      </c>
      <c r="K21" s="807" t="s">
        <v>1680</v>
      </c>
      <c r="L21" s="797" t="s">
        <v>1681</v>
      </c>
      <c r="M21" s="246">
        <v>15.9</v>
      </c>
      <c r="N21" s="246" t="s">
        <v>1373</v>
      </c>
      <c r="O21" s="246" t="s">
        <v>1682</v>
      </c>
      <c r="P21" s="818" t="s">
        <v>1139</v>
      </c>
      <c r="Q21" s="180"/>
      <c r="R21" s="180"/>
      <c r="S21" s="180"/>
      <c r="T21" s="180"/>
      <c r="U21" s="180"/>
      <c r="V21" s="180"/>
    </row>
    <row r="22" spans="1:22">
      <c r="A22" s="1134" t="s">
        <v>1683</v>
      </c>
      <c r="B22" s="1423"/>
      <c r="C22" s="1423"/>
      <c r="D22" s="1423"/>
      <c r="E22" s="1423"/>
      <c r="F22" s="1423"/>
      <c r="G22" s="1423"/>
      <c r="H22" s="1423"/>
      <c r="I22" s="1423"/>
      <c r="J22" s="1423"/>
      <c r="K22" s="1423"/>
      <c r="L22" s="1423"/>
      <c r="M22" s="1423"/>
      <c r="N22" s="1423"/>
      <c r="O22" s="1423"/>
      <c r="P22" s="1203"/>
      <c r="Q22" s="180"/>
      <c r="R22" s="180"/>
      <c r="S22" s="180"/>
      <c r="T22" s="180"/>
      <c r="U22" s="180"/>
      <c r="V22" s="180"/>
    </row>
    <row r="23" spans="1:22">
      <c r="A23" s="781" t="s">
        <v>64</v>
      </c>
      <c r="B23" s="782" t="s">
        <v>170</v>
      </c>
      <c r="C23" s="781" t="s">
        <v>1355</v>
      </c>
      <c r="D23" s="781" t="s">
        <v>1356</v>
      </c>
      <c r="E23" s="781" t="s">
        <v>172</v>
      </c>
      <c r="F23" s="781" t="s">
        <v>1357</v>
      </c>
      <c r="G23" s="781" t="s">
        <v>780</v>
      </c>
      <c r="H23" s="781" t="s">
        <v>1358</v>
      </c>
      <c r="I23" s="781" t="s">
        <v>1359</v>
      </c>
      <c r="J23" s="781" t="s">
        <v>1360</v>
      </c>
      <c r="K23" s="781" t="s">
        <v>1361</v>
      </c>
      <c r="L23" s="781" t="s">
        <v>1362</v>
      </c>
      <c r="M23" s="781" t="s">
        <v>1363</v>
      </c>
      <c r="N23" s="781" t="s">
        <v>1364</v>
      </c>
      <c r="O23" s="781" t="s">
        <v>1365</v>
      </c>
      <c r="P23" s="1410" t="s">
        <v>1664</v>
      </c>
      <c r="Q23" s="180"/>
      <c r="R23" s="180"/>
      <c r="S23" s="180"/>
      <c r="T23" s="180"/>
      <c r="U23" s="180"/>
      <c r="V23" s="180"/>
    </row>
    <row r="24" spans="1:22">
      <c r="A24" s="1137" t="s">
        <v>960</v>
      </c>
      <c r="B24" s="819">
        <v>1</v>
      </c>
      <c r="C24" s="819" t="s">
        <v>1432</v>
      </c>
      <c r="D24" s="819" t="s">
        <v>843</v>
      </c>
      <c r="E24" s="819" t="s">
        <v>269</v>
      </c>
      <c r="F24" s="819" t="s">
        <v>1384</v>
      </c>
      <c r="G24" s="819" t="s">
        <v>15</v>
      </c>
      <c r="H24" s="819" t="s">
        <v>186</v>
      </c>
      <c r="I24" s="819" t="s">
        <v>1371</v>
      </c>
      <c r="J24" s="819" t="s">
        <v>1378</v>
      </c>
      <c r="K24" s="819" t="s">
        <v>1684</v>
      </c>
      <c r="L24" s="820">
        <v>45781</v>
      </c>
      <c r="M24" s="819">
        <v>1.5</v>
      </c>
      <c r="N24" s="819" t="s">
        <v>1373</v>
      </c>
      <c r="O24" s="819" t="s">
        <v>1382</v>
      </c>
      <c r="P24" s="821" t="s">
        <v>1139</v>
      </c>
      <c r="Q24" s="180"/>
      <c r="R24" s="180"/>
      <c r="S24" s="180"/>
      <c r="T24" s="180"/>
      <c r="U24" s="180"/>
      <c r="V24" s="180"/>
    </row>
    <row r="25" spans="1:22">
      <c r="A25" s="1818"/>
      <c r="B25" s="267">
        <v>2</v>
      </c>
      <c r="C25" s="267" t="s">
        <v>1437</v>
      </c>
      <c r="D25" s="267" t="s">
        <v>1438</v>
      </c>
      <c r="E25" s="267" t="s">
        <v>808</v>
      </c>
      <c r="F25" s="267" t="s">
        <v>1381</v>
      </c>
      <c r="G25" s="267" t="s">
        <v>15</v>
      </c>
      <c r="H25" s="267" t="s">
        <v>224</v>
      </c>
      <c r="I25" s="267" t="s">
        <v>1371</v>
      </c>
      <c r="J25" s="267" t="s">
        <v>1378</v>
      </c>
      <c r="K25" s="822">
        <v>44046</v>
      </c>
      <c r="L25" s="822">
        <v>45934</v>
      </c>
      <c r="M25" s="267">
        <v>4.8</v>
      </c>
      <c r="N25" s="267" t="s">
        <v>1373</v>
      </c>
      <c r="O25" s="267" t="s">
        <v>1382</v>
      </c>
      <c r="P25" s="823" t="s">
        <v>1139</v>
      </c>
      <c r="Q25" s="180"/>
      <c r="R25" s="180"/>
      <c r="S25" s="180"/>
      <c r="T25" s="180"/>
      <c r="U25" s="180"/>
      <c r="V25" s="180"/>
    </row>
    <row r="26" spans="1:22">
      <c r="A26" s="1818"/>
      <c r="B26" s="267">
        <v>3</v>
      </c>
      <c r="C26" s="267" t="s">
        <v>1454</v>
      </c>
      <c r="D26" s="267" t="s">
        <v>855</v>
      </c>
      <c r="E26" s="267" t="s">
        <v>183</v>
      </c>
      <c r="F26" s="267" t="s">
        <v>803</v>
      </c>
      <c r="G26" s="267" t="s">
        <v>15</v>
      </c>
      <c r="H26" s="267" t="s">
        <v>318</v>
      </c>
      <c r="I26" s="267" t="s">
        <v>1371</v>
      </c>
      <c r="J26" s="267" t="s">
        <v>1372</v>
      </c>
      <c r="K26" s="822">
        <v>43771</v>
      </c>
      <c r="L26" s="267" t="s">
        <v>1685</v>
      </c>
      <c r="M26" s="267">
        <v>6.4</v>
      </c>
      <c r="N26" s="267" t="s">
        <v>1373</v>
      </c>
      <c r="O26" s="267" t="s">
        <v>1379</v>
      </c>
      <c r="P26" s="823" t="s">
        <v>1139</v>
      </c>
      <c r="Q26" s="180"/>
      <c r="R26" s="180"/>
      <c r="S26" s="180"/>
      <c r="T26" s="180"/>
      <c r="U26" s="180"/>
      <c r="V26" s="180"/>
    </row>
    <row r="27" spans="1:22">
      <c r="A27" s="1818"/>
      <c r="B27" s="267">
        <v>4</v>
      </c>
      <c r="C27" s="267" t="s">
        <v>1455</v>
      </c>
      <c r="D27" s="267" t="s">
        <v>259</v>
      </c>
      <c r="E27" s="267" t="s">
        <v>183</v>
      </c>
      <c r="F27" s="267" t="s">
        <v>873</v>
      </c>
      <c r="G27" s="267" t="s">
        <v>15</v>
      </c>
      <c r="H27" s="267" t="s">
        <v>318</v>
      </c>
      <c r="I27" s="267" t="s">
        <v>1371</v>
      </c>
      <c r="J27" s="267" t="s">
        <v>1372</v>
      </c>
      <c r="K27" s="267" t="s">
        <v>1686</v>
      </c>
      <c r="L27" s="267" t="s">
        <v>1687</v>
      </c>
      <c r="M27" s="267">
        <v>6.6</v>
      </c>
      <c r="N27" s="267" t="s">
        <v>1373</v>
      </c>
      <c r="O27" s="267" t="s">
        <v>1379</v>
      </c>
      <c r="P27" s="823" t="s">
        <v>1139</v>
      </c>
      <c r="Q27" s="180"/>
      <c r="R27" s="180"/>
      <c r="S27" s="180"/>
      <c r="T27" s="180"/>
      <c r="U27" s="180"/>
      <c r="V27" s="180"/>
    </row>
    <row r="28" spans="1:22">
      <c r="A28" s="1819"/>
      <c r="B28" s="305">
        <v>5</v>
      </c>
      <c r="C28" s="305" t="s">
        <v>1456</v>
      </c>
      <c r="D28" s="305" t="s">
        <v>1457</v>
      </c>
      <c r="E28" s="305" t="s">
        <v>183</v>
      </c>
      <c r="F28" s="305" t="s">
        <v>803</v>
      </c>
      <c r="G28" s="305" t="s">
        <v>14</v>
      </c>
      <c r="H28" s="305" t="s">
        <v>186</v>
      </c>
      <c r="I28" s="305" t="s">
        <v>1371</v>
      </c>
      <c r="J28" s="305" t="s">
        <v>1378</v>
      </c>
      <c r="K28" s="305" t="s">
        <v>1688</v>
      </c>
      <c r="L28" s="305" t="s">
        <v>1689</v>
      </c>
      <c r="M28" s="305">
        <v>2.4</v>
      </c>
      <c r="N28" s="305" t="s">
        <v>1373</v>
      </c>
      <c r="O28" s="305" t="s">
        <v>1379</v>
      </c>
      <c r="P28" s="824" t="s">
        <v>1139</v>
      </c>
      <c r="Q28" s="180"/>
      <c r="R28" s="180"/>
      <c r="S28" s="180"/>
      <c r="T28" s="180"/>
      <c r="U28" s="180"/>
      <c r="V28" s="180"/>
    </row>
    <row r="29" spans="1:22">
      <c r="A29" s="1137" t="s">
        <v>3</v>
      </c>
      <c r="B29" s="819">
        <v>6</v>
      </c>
      <c r="C29" s="819" t="s">
        <v>443</v>
      </c>
      <c r="D29" s="819" t="s">
        <v>426</v>
      </c>
      <c r="E29" s="819" t="s">
        <v>427</v>
      </c>
      <c r="F29" s="819" t="s">
        <v>924</v>
      </c>
      <c r="G29" s="819" t="s">
        <v>15</v>
      </c>
      <c r="H29" s="819" t="s">
        <v>186</v>
      </c>
      <c r="I29" s="819" t="s">
        <v>1371</v>
      </c>
      <c r="J29" s="819" t="s">
        <v>1378</v>
      </c>
      <c r="K29" s="820">
        <v>43076</v>
      </c>
      <c r="L29" s="819" t="s">
        <v>1690</v>
      </c>
      <c r="M29" s="819">
        <v>7.9</v>
      </c>
      <c r="N29" s="819" t="s">
        <v>1373</v>
      </c>
      <c r="O29" s="819" t="s">
        <v>1517</v>
      </c>
      <c r="P29" s="821" t="s">
        <v>1139</v>
      </c>
      <c r="Q29" s="180"/>
      <c r="R29" s="180"/>
      <c r="S29" s="180"/>
      <c r="T29" s="180"/>
      <c r="U29" s="180"/>
      <c r="V29" s="180"/>
    </row>
    <row r="30" spans="1:22">
      <c r="A30" s="1818"/>
      <c r="B30" s="267">
        <v>7</v>
      </c>
      <c r="C30" s="267" t="s">
        <v>1520</v>
      </c>
      <c r="D30" s="267" t="s">
        <v>937</v>
      </c>
      <c r="E30" s="267" t="s">
        <v>421</v>
      </c>
      <c r="F30" s="267" t="s">
        <v>924</v>
      </c>
      <c r="G30" s="267" t="s">
        <v>15</v>
      </c>
      <c r="H30" s="267" t="s">
        <v>216</v>
      </c>
      <c r="I30" s="267" t="s">
        <v>1371</v>
      </c>
      <c r="J30" s="267" t="s">
        <v>1378</v>
      </c>
      <c r="K30" s="267" t="s">
        <v>1691</v>
      </c>
      <c r="L30" s="267" t="s">
        <v>1690</v>
      </c>
      <c r="M30" s="267">
        <v>5.0999999999999996</v>
      </c>
      <c r="N30" s="267" t="s">
        <v>1373</v>
      </c>
      <c r="O30" s="267" t="s">
        <v>1517</v>
      </c>
      <c r="P30" s="823" t="s">
        <v>1139</v>
      </c>
      <c r="Q30" s="180"/>
      <c r="R30" s="180"/>
      <c r="S30" s="180"/>
      <c r="T30" s="180"/>
      <c r="U30" s="180"/>
      <c r="V30" s="180"/>
    </row>
    <row r="31" spans="1:22">
      <c r="A31" s="1818"/>
      <c r="B31" s="267">
        <v>8</v>
      </c>
      <c r="C31" s="267" t="s">
        <v>1521</v>
      </c>
      <c r="D31" s="267" t="s">
        <v>1522</v>
      </c>
      <c r="E31" s="267" t="s">
        <v>421</v>
      </c>
      <c r="F31" s="267" t="s">
        <v>924</v>
      </c>
      <c r="G31" s="267" t="s">
        <v>15</v>
      </c>
      <c r="H31" s="267" t="s">
        <v>216</v>
      </c>
      <c r="I31" s="267" t="s">
        <v>1371</v>
      </c>
      <c r="J31" s="267" t="s">
        <v>1378</v>
      </c>
      <c r="K31" s="267" t="s">
        <v>1692</v>
      </c>
      <c r="L31" s="822">
        <v>45966</v>
      </c>
      <c r="M31" s="267">
        <v>16.2</v>
      </c>
      <c r="N31" s="267" t="s">
        <v>1373</v>
      </c>
      <c r="O31" s="267" t="s">
        <v>1517</v>
      </c>
      <c r="P31" s="823" t="s">
        <v>1139</v>
      </c>
      <c r="Q31" s="180"/>
      <c r="R31" s="180"/>
      <c r="S31" s="180"/>
      <c r="T31" s="180"/>
      <c r="U31" s="180"/>
      <c r="V31" s="180"/>
    </row>
    <row r="32" spans="1:22">
      <c r="A32" s="1819"/>
      <c r="B32" s="305">
        <v>9</v>
      </c>
      <c r="C32" s="305" t="s">
        <v>542</v>
      </c>
      <c r="D32" s="305" t="s">
        <v>420</v>
      </c>
      <c r="E32" s="305" t="s">
        <v>421</v>
      </c>
      <c r="F32" s="305" t="s">
        <v>924</v>
      </c>
      <c r="G32" s="305" t="s">
        <v>15</v>
      </c>
      <c r="H32" s="305" t="s">
        <v>186</v>
      </c>
      <c r="I32" s="305" t="s">
        <v>1371</v>
      </c>
      <c r="J32" s="305" t="s">
        <v>1378</v>
      </c>
      <c r="K32" s="825">
        <v>43709</v>
      </c>
      <c r="L32" s="305" t="s">
        <v>1693</v>
      </c>
      <c r="M32" s="305">
        <v>6.5</v>
      </c>
      <c r="N32" s="305" t="s">
        <v>1373</v>
      </c>
      <c r="O32" s="305" t="s">
        <v>1517</v>
      </c>
      <c r="P32" s="824" t="s">
        <v>1139</v>
      </c>
      <c r="Q32" s="180"/>
      <c r="R32" s="180"/>
      <c r="S32" s="180"/>
      <c r="T32" s="180"/>
      <c r="U32" s="180"/>
      <c r="V32" s="180"/>
    </row>
    <row r="33" spans="1:22">
      <c r="A33" s="826" t="s">
        <v>1190</v>
      </c>
      <c r="B33" s="827">
        <v>10</v>
      </c>
      <c r="C33" s="827" t="s">
        <v>1590</v>
      </c>
      <c r="D33" s="827" t="s">
        <v>340</v>
      </c>
      <c r="E33" s="827" t="s">
        <v>183</v>
      </c>
      <c r="F33" s="827" t="s">
        <v>877</v>
      </c>
      <c r="G33" s="827" t="s">
        <v>14</v>
      </c>
      <c r="H33" s="827" t="s">
        <v>186</v>
      </c>
      <c r="I33" s="827" t="s">
        <v>1371</v>
      </c>
      <c r="J33" s="827" t="s">
        <v>1378</v>
      </c>
      <c r="K33" s="827" t="s">
        <v>1694</v>
      </c>
      <c r="L33" s="828">
        <v>45813</v>
      </c>
      <c r="M33" s="827">
        <v>5.8</v>
      </c>
      <c r="N33" s="827" t="s">
        <v>1396</v>
      </c>
      <c r="O33" s="827" t="s">
        <v>1572</v>
      </c>
      <c r="P33" s="829" t="s">
        <v>1139</v>
      </c>
      <c r="Q33" s="180"/>
      <c r="R33" s="180"/>
      <c r="S33" s="180"/>
      <c r="T33" s="180"/>
      <c r="U33" s="180"/>
      <c r="V33" s="180"/>
    </row>
    <row r="34" spans="1:22">
      <c r="A34" s="1137" t="s">
        <v>1199</v>
      </c>
      <c r="B34" s="819">
        <v>11</v>
      </c>
      <c r="C34" s="819" t="s">
        <v>1625</v>
      </c>
      <c r="D34" s="819" t="s">
        <v>1695</v>
      </c>
      <c r="E34" s="819" t="s">
        <v>183</v>
      </c>
      <c r="F34" s="819" t="s">
        <v>1626</v>
      </c>
      <c r="G34" s="819" t="s">
        <v>15</v>
      </c>
      <c r="H34" s="819" t="s">
        <v>216</v>
      </c>
      <c r="I34" s="819" t="s">
        <v>1371</v>
      </c>
      <c r="J34" s="819" t="s">
        <v>1378</v>
      </c>
      <c r="K34" s="820">
        <v>44724</v>
      </c>
      <c r="L34" s="820">
        <v>45751</v>
      </c>
      <c r="M34" s="819">
        <v>2.4</v>
      </c>
      <c r="N34" s="819" t="s">
        <v>1373</v>
      </c>
      <c r="O34" s="819" t="s">
        <v>1552</v>
      </c>
      <c r="P34" s="821" t="s">
        <v>1139</v>
      </c>
      <c r="Q34" s="180"/>
      <c r="R34" s="180"/>
      <c r="S34" s="180"/>
      <c r="T34" s="180"/>
      <c r="U34" s="180"/>
      <c r="V34" s="180"/>
    </row>
    <row r="35" spans="1:22">
      <c r="A35" s="1819"/>
      <c r="B35" s="305">
        <v>12</v>
      </c>
      <c r="C35" s="305" t="s">
        <v>1696</v>
      </c>
      <c r="D35" s="305" t="s">
        <v>772</v>
      </c>
      <c r="E35" s="305" t="s">
        <v>183</v>
      </c>
      <c r="F35" s="305" t="s">
        <v>1612</v>
      </c>
      <c r="G35" s="305" t="s">
        <v>15</v>
      </c>
      <c r="H35" s="305" t="s">
        <v>216</v>
      </c>
      <c r="I35" s="305" t="s">
        <v>1371</v>
      </c>
      <c r="J35" s="305" t="s">
        <v>1378</v>
      </c>
      <c r="K35" s="830">
        <v>44845</v>
      </c>
      <c r="L35" s="305" t="s">
        <v>1697</v>
      </c>
      <c r="M35" s="305">
        <v>2.5</v>
      </c>
      <c r="N35" s="305" t="s">
        <v>1373</v>
      </c>
      <c r="O35" s="305" t="s">
        <v>1552</v>
      </c>
      <c r="P35" s="824" t="s">
        <v>1139</v>
      </c>
      <c r="Q35" s="180"/>
      <c r="R35" s="180"/>
      <c r="S35" s="180"/>
      <c r="T35" s="180"/>
      <c r="U35" s="180"/>
      <c r="V35" s="180"/>
    </row>
    <row r="36" spans="1:22">
      <c r="A36" s="1138" t="s">
        <v>1698</v>
      </c>
      <c r="B36" s="1423"/>
      <c r="C36" s="1423"/>
      <c r="D36" s="1423"/>
      <c r="E36" s="1423"/>
      <c r="F36" s="1423"/>
      <c r="G36" s="1423"/>
      <c r="H36" s="1423"/>
      <c r="I36" s="1423"/>
      <c r="J36" s="1423"/>
      <c r="K36" s="1423"/>
      <c r="L36" s="1423"/>
      <c r="M36" s="1423"/>
      <c r="N36" s="1423"/>
      <c r="O36" s="1423"/>
      <c r="P36" s="1203"/>
      <c r="Q36" s="180"/>
      <c r="R36" s="180"/>
      <c r="S36" s="180"/>
      <c r="T36" s="180"/>
      <c r="U36" s="180"/>
      <c r="V36" s="180"/>
    </row>
    <row r="37" spans="1:22">
      <c r="A37" s="831" t="s">
        <v>64</v>
      </c>
      <c r="B37" s="832" t="s">
        <v>170</v>
      </c>
      <c r="C37" s="831" t="s">
        <v>1355</v>
      </c>
      <c r="D37" s="831" t="s">
        <v>1356</v>
      </c>
      <c r="E37" s="831" t="s">
        <v>172</v>
      </c>
      <c r="F37" s="831" t="s">
        <v>1357</v>
      </c>
      <c r="G37" s="831" t="s">
        <v>780</v>
      </c>
      <c r="H37" s="831" t="s">
        <v>1358</v>
      </c>
      <c r="I37" s="831" t="s">
        <v>1359</v>
      </c>
      <c r="J37" s="831" t="s">
        <v>1360</v>
      </c>
      <c r="K37" s="831" t="s">
        <v>1361</v>
      </c>
      <c r="L37" s="831" t="s">
        <v>1362</v>
      </c>
      <c r="M37" s="832" t="s">
        <v>1363</v>
      </c>
      <c r="N37" s="831" t="s">
        <v>1364</v>
      </c>
      <c r="O37" s="831" t="s">
        <v>1365</v>
      </c>
      <c r="P37" s="831" t="s">
        <v>1366</v>
      </c>
      <c r="Q37" s="180"/>
      <c r="R37" s="180"/>
      <c r="S37" s="180"/>
      <c r="T37" s="180"/>
      <c r="U37" s="180"/>
      <c r="V37" s="180"/>
    </row>
    <row r="38" spans="1:22">
      <c r="A38" s="1135" t="s">
        <v>960</v>
      </c>
      <c r="B38" s="833">
        <v>1</v>
      </c>
      <c r="C38" s="834" t="s">
        <v>1461</v>
      </c>
      <c r="D38" s="1820" t="s">
        <v>182</v>
      </c>
      <c r="E38" s="1820" t="s">
        <v>183</v>
      </c>
      <c r="F38" s="1820" t="s">
        <v>873</v>
      </c>
      <c r="G38" s="1820" t="s">
        <v>14</v>
      </c>
      <c r="H38" s="1821" t="s">
        <v>186</v>
      </c>
      <c r="I38" s="1820" t="s">
        <v>1371</v>
      </c>
      <c r="J38" s="1820" t="s">
        <v>1378</v>
      </c>
      <c r="K38" s="1820" t="s">
        <v>1699</v>
      </c>
      <c r="L38" s="1822">
        <v>45876</v>
      </c>
      <c r="M38" s="833">
        <v>6.8</v>
      </c>
      <c r="N38" s="835" t="s">
        <v>1373</v>
      </c>
      <c r="O38" s="1820" t="s">
        <v>1379</v>
      </c>
      <c r="P38" s="836" t="s">
        <v>1139</v>
      </c>
      <c r="Q38" s="180"/>
      <c r="R38" s="180"/>
      <c r="S38" s="180"/>
      <c r="T38" s="180"/>
      <c r="U38" s="180"/>
      <c r="V38" s="180"/>
    </row>
    <row r="39" spans="1:22">
      <c r="A39" s="1818"/>
      <c r="B39" s="1823">
        <v>2</v>
      </c>
      <c r="C39" s="837" t="s">
        <v>1471</v>
      </c>
      <c r="D39" s="1824" t="s">
        <v>340</v>
      </c>
      <c r="E39" s="1824" t="s">
        <v>183</v>
      </c>
      <c r="F39" s="1824" t="s">
        <v>803</v>
      </c>
      <c r="G39" s="1824" t="s">
        <v>15</v>
      </c>
      <c r="H39" s="1825" t="s">
        <v>186</v>
      </c>
      <c r="I39" s="1824" t="s">
        <v>1371</v>
      </c>
      <c r="J39" s="1824" t="s">
        <v>1378</v>
      </c>
      <c r="K39" s="1826">
        <v>44202</v>
      </c>
      <c r="L39" s="1825" t="s">
        <v>1700</v>
      </c>
      <c r="M39" s="1823">
        <v>4.3</v>
      </c>
      <c r="N39" s="838" t="s">
        <v>1373</v>
      </c>
      <c r="O39" s="1824" t="s">
        <v>1379</v>
      </c>
      <c r="P39" s="1827" t="s">
        <v>1139</v>
      </c>
      <c r="Q39" s="180"/>
      <c r="R39" s="180"/>
      <c r="S39" s="180"/>
      <c r="T39" s="180"/>
      <c r="U39" s="180"/>
      <c r="V39" s="180"/>
    </row>
    <row r="40" spans="1:22">
      <c r="A40" s="1818"/>
      <c r="B40" s="1823">
        <v>3</v>
      </c>
      <c r="C40" s="837" t="s">
        <v>1472</v>
      </c>
      <c r="D40" s="1824" t="s">
        <v>1473</v>
      </c>
      <c r="E40" s="1824" t="s">
        <v>242</v>
      </c>
      <c r="F40" s="1824" t="s">
        <v>803</v>
      </c>
      <c r="G40" s="1824" t="s">
        <v>15</v>
      </c>
      <c r="H40" s="1825" t="s">
        <v>186</v>
      </c>
      <c r="I40" s="1824" t="s">
        <v>1371</v>
      </c>
      <c r="J40" s="1824" t="s">
        <v>1378</v>
      </c>
      <c r="K40" s="1826">
        <v>43476</v>
      </c>
      <c r="L40" s="1825" t="s">
        <v>1701</v>
      </c>
      <c r="M40" s="1823">
        <v>5.8</v>
      </c>
      <c r="N40" s="838" t="s">
        <v>1373</v>
      </c>
      <c r="O40" s="1824" t="s">
        <v>1379</v>
      </c>
      <c r="P40" s="1827" t="s">
        <v>1139</v>
      </c>
      <c r="Q40" s="180"/>
      <c r="R40" s="180"/>
      <c r="S40" s="180"/>
      <c r="T40" s="180"/>
      <c r="U40" s="180"/>
      <c r="V40" s="180"/>
    </row>
    <row r="41" spans="1:22">
      <c r="A41" s="1818"/>
      <c r="B41" s="1823">
        <v>4</v>
      </c>
      <c r="C41" s="837" t="s">
        <v>1479</v>
      </c>
      <c r="D41" s="1824" t="s">
        <v>373</v>
      </c>
      <c r="E41" s="1824" t="s">
        <v>183</v>
      </c>
      <c r="F41" s="1824" t="s">
        <v>803</v>
      </c>
      <c r="G41" s="1824" t="s">
        <v>15</v>
      </c>
      <c r="H41" s="1825" t="s">
        <v>186</v>
      </c>
      <c r="I41" s="1824" t="s">
        <v>1371</v>
      </c>
      <c r="J41" s="1824" t="s">
        <v>1378</v>
      </c>
      <c r="K41" s="1824" t="s">
        <v>1702</v>
      </c>
      <c r="L41" s="1828">
        <v>45666</v>
      </c>
      <c r="M41" s="1823">
        <v>3.9</v>
      </c>
      <c r="N41" s="838" t="s">
        <v>1373</v>
      </c>
      <c r="O41" s="1824" t="s">
        <v>1379</v>
      </c>
      <c r="P41" s="1827" t="s">
        <v>1139</v>
      </c>
      <c r="Q41" s="180"/>
      <c r="R41" s="180"/>
      <c r="S41" s="180"/>
      <c r="T41" s="180"/>
      <c r="U41" s="180"/>
      <c r="V41" s="180"/>
    </row>
    <row r="42" spans="1:22">
      <c r="A42" s="1819"/>
      <c r="B42" s="1829">
        <v>5</v>
      </c>
      <c r="C42" s="839" t="s">
        <v>376</v>
      </c>
      <c r="D42" s="1830" t="s">
        <v>182</v>
      </c>
      <c r="E42" s="1830" t="s">
        <v>183</v>
      </c>
      <c r="F42" s="1830" t="s">
        <v>1485</v>
      </c>
      <c r="G42" s="1830" t="s">
        <v>15</v>
      </c>
      <c r="H42" s="1831" t="s">
        <v>186</v>
      </c>
      <c r="I42" s="1830" t="s">
        <v>1371</v>
      </c>
      <c r="J42" s="1830" t="s">
        <v>1378</v>
      </c>
      <c r="K42" s="1832">
        <v>42771</v>
      </c>
      <c r="L42" s="1831" t="s">
        <v>1703</v>
      </c>
      <c r="M42" s="1829">
        <v>8.5</v>
      </c>
      <c r="N42" s="840" t="s">
        <v>1373</v>
      </c>
      <c r="O42" s="1830" t="s">
        <v>1379</v>
      </c>
      <c r="P42" s="841" t="s">
        <v>1139</v>
      </c>
      <c r="Q42" s="180"/>
      <c r="R42" s="180"/>
      <c r="S42" s="180"/>
      <c r="T42" s="180"/>
      <c r="U42" s="180"/>
      <c r="V42" s="180"/>
    </row>
    <row r="43" spans="1:22">
      <c r="A43" s="1135" t="s">
        <v>3</v>
      </c>
      <c r="B43" s="833">
        <v>6</v>
      </c>
      <c r="C43" s="834" t="s">
        <v>1532</v>
      </c>
      <c r="D43" s="1820" t="s">
        <v>1533</v>
      </c>
      <c r="E43" s="1820" t="s">
        <v>474</v>
      </c>
      <c r="F43" s="1820" t="s">
        <v>924</v>
      </c>
      <c r="G43" s="1820" t="s">
        <v>15</v>
      </c>
      <c r="H43" s="1820" t="s">
        <v>186</v>
      </c>
      <c r="I43" s="1820" t="s">
        <v>1371</v>
      </c>
      <c r="J43" s="1820" t="s">
        <v>1378</v>
      </c>
      <c r="K43" s="1833">
        <v>41771</v>
      </c>
      <c r="L43" s="1833">
        <v>45937</v>
      </c>
      <c r="M43" s="842">
        <v>10.6</v>
      </c>
      <c r="N43" s="835" t="s">
        <v>1373</v>
      </c>
      <c r="O43" s="1820" t="s">
        <v>1517</v>
      </c>
      <c r="P43" s="843" t="s">
        <v>1139</v>
      </c>
      <c r="Q43" s="180"/>
      <c r="R43" s="180"/>
      <c r="S43" s="180"/>
      <c r="T43" s="180"/>
      <c r="U43" s="180"/>
      <c r="V43" s="180"/>
    </row>
    <row r="44" spans="1:22">
      <c r="A44" s="1818"/>
      <c r="B44" s="1823">
        <v>7</v>
      </c>
      <c r="C44" s="837" t="s">
        <v>1534</v>
      </c>
      <c r="D44" s="1824" t="s">
        <v>505</v>
      </c>
      <c r="E44" s="1824" t="s">
        <v>808</v>
      </c>
      <c r="F44" s="1824" t="s">
        <v>924</v>
      </c>
      <c r="G44" s="1824" t="s">
        <v>14</v>
      </c>
      <c r="H44" s="1824" t="s">
        <v>186</v>
      </c>
      <c r="I44" s="1824" t="s">
        <v>1371</v>
      </c>
      <c r="J44" s="1824" t="s">
        <v>1378</v>
      </c>
      <c r="K44" s="1828">
        <v>44835</v>
      </c>
      <c r="L44" s="1824" t="s">
        <v>1704</v>
      </c>
      <c r="M44" s="1834">
        <v>3.6</v>
      </c>
      <c r="N44" s="838" t="s">
        <v>1373</v>
      </c>
      <c r="O44" s="1824" t="s">
        <v>1517</v>
      </c>
      <c r="P44" s="1835" t="s">
        <v>1139</v>
      </c>
      <c r="Q44" s="180"/>
      <c r="R44" s="180"/>
      <c r="S44" s="180"/>
      <c r="T44" s="180"/>
      <c r="U44" s="180"/>
      <c r="V44" s="180"/>
    </row>
    <row r="45" spans="1:22">
      <c r="A45" s="1818"/>
      <c r="B45" s="1823">
        <v>8</v>
      </c>
      <c r="C45" s="837" t="s">
        <v>1536</v>
      </c>
      <c r="D45" s="1824" t="s">
        <v>437</v>
      </c>
      <c r="E45" s="1824" t="s">
        <v>427</v>
      </c>
      <c r="F45" s="1824" t="s">
        <v>924</v>
      </c>
      <c r="G45" s="1824" t="s">
        <v>14</v>
      </c>
      <c r="H45" s="1824" t="s">
        <v>186</v>
      </c>
      <c r="I45" s="1824" t="s">
        <v>1371</v>
      </c>
      <c r="J45" s="1824" t="s">
        <v>1378</v>
      </c>
      <c r="K45" s="1824" t="s">
        <v>1705</v>
      </c>
      <c r="L45" s="1824" t="s">
        <v>1706</v>
      </c>
      <c r="M45" s="1834">
        <v>5.9</v>
      </c>
      <c r="N45" s="838" t="s">
        <v>1373</v>
      </c>
      <c r="O45" s="1824" t="s">
        <v>1517</v>
      </c>
      <c r="P45" s="1835" t="s">
        <v>1139</v>
      </c>
      <c r="Q45" s="180"/>
      <c r="R45" s="180"/>
      <c r="S45" s="180"/>
      <c r="T45" s="180"/>
      <c r="U45" s="180"/>
      <c r="V45" s="180"/>
    </row>
    <row r="46" spans="1:22">
      <c r="A46" s="1818"/>
      <c r="B46" s="1823">
        <v>9</v>
      </c>
      <c r="C46" s="837" t="s">
        <v>512</v>
      </c>
      <c r="D46" s="1824" t="s">
        <v>437</v>
      </c>
      <c r="E46" s="1824" t="s">
        <v>427</v>
      </c>
      <c r="F46" s="1824" t="s">
        <v>924</v>
      </c>
      <c r="G46" s="1824" t="s">
        <v>14</v>
      </c>
      <c r="H46" s="1824" t="s">
        <v>186</v>
      </c>
      <c r="I46" s="1824" t="s">
        <v>1371</v>
      </c>
      <c r="J46" s="1824" t="s">
        <v>1378</v>
      </c>
      <c r="K46" s="1825" t="s">
        <v>1707</v>
      </c>
      <c r="L46" s="1824" t="s">
        <v>1708</v>
      </c>
      <c r="M46" s="1834">
        <v>6.3</v>
      </c>
      <c r="N46" s="838" t="s">
        <v>1373</v>
      </c>
      <c r="O46" s="1824" t="s">
        <v>1517</v>
      </c>
      <c r="P46" s="1835" t="s">
        <v>1139</v>
      </c>
      <c r="Q46" s="180"/>
      <c r="R46" s="180"/>
      <c r="S46" s="180"/>
      <c r="T46" s="180"/>
      <c r="U46" s="180"/>
      <c r="V46" s="180"/>
    </row>
    <row r="47" spans="1:22">
      <c r="A47" s="1818"/>
      <c r="B47" s="1823">
        <v>10</v>
      </c>
      <c r="C47" s="837" t="s">
        <v>1537</v>
      </c>
      <c r="D47" s="1824" t="s">
        <v>1538</v>
      </c>
      <c r="E47" s="1824" t="s">
        <v>427</v>
      </c>
      <c r="F47" s="1824" t="s">
        <v>924</v>
      </c>
      <c r="G47" s="1824" t="s">
        <v>15</v>
      </c>
      <c r="H47" s="1824" t="s">
        <v>216</v>
      </c>
      <c r="I47" s="1824" t="s">
        <v>1371</v>
      </c>
      <c r="J47" s="1824" t="s">
        <v>1378</v>
      </c>
      <c r="K47" s="1825" t="s">
        <v>1709</v>
      </c>
      <c r="L47" s="1824" t="s">
        <v>1710</v>
      </c>
      <c r="M47" s="1834">
        <v>12.2</v>
      </c>
      <c r="N47" s="838" t="s">
        <v>1373</v>
      </c>
      <c r="O47" s="1824" t="s">
        <v>1517</v>
      </c>
      <c r="P47" s="1835" t="s">
        <v>1139</v>
      </c>
      <c r="Q47" s="180"/>
      <c r="R47" s="180"/>
      <c r="S47" s="180"/>
      <c r="T47" s="180"/>
      <c r="U47" s="180"/>
      <c r="V47" s="180"/>
    </row>
    <row r="48" spans="1:22">
      <c r="A48" s="1819"/>
      <c r="B48" s="1829">
        <v>11</v>
      </c>
      <c r="C48" s="839" t="s">
        <v>1539</v>
      </c>
      <c r="D48" s="1830" t="s">
        <v>951</v>
      </c>
      <c r="E48" s="1830" t="s">
        <v>421</v>
      </c>
      <c r="F48" s="1830" t="s">
        <v>924</v>
      </c>
      <c r="G48" s="1830" t="s">
        <v>15</v>
      </c>
      <c r="H48" s="1830" t="s">
        <v>186</v>
      </c>
      <c r="I48" s="1830" t="s">
        <v>1371</v>
      </c>
      <c r="J48" s="1830" t="s">
        <v>1378</v>
      </c>
      <c r="K48" s="1836">
        <v>44746</v>
      </c>
      <c r="L48" s="1830" t="s">
        <v>1711</v>
      </c>
      <c r="M48" s="1837">
        <v>3.4</v>
      </c>
      <c r="N48" s="840" t="s">
        <v>1373</v>
      </c>
      <c r="O48" s="1830" t="s">
        <v>1517</v>
      </c>
      <c r="P48" s="844" t="s">
        <v>1139</v>
      </c>
      <c r="Q48" s="180"/>
      <c r="R48" s="180"/>
      <c r="S48" s="180"/>
      <c r="T48" s="180"/>
      <c r="U48" s="180"/>
      <c r="V48" s="180"/>
    </row>
    <row r="49" spans="1:22">
      <c r="A49" s="1135" t="s">
        <v>1190</v>
      </c>
      <c r="B49" s="833">
        <v>12</v>
      </c>
      <c r="C49" s="834" t="s">
        <v>670</v>
      </c>
      <c r="D49" s="1820" t="s">
        <v>564</v>
      </c>
      <c r="E49" s="1820" t="s">
        <v>242</v>
      </c>
      <c r="F49" s="1820" t="s">
        <v>858</v>
      </c>
      <c r="G49" s="1820" t="s">
        <v>15</v>
      </c>
      <c r="H49" s="1820" t="s">
        <v>186</v>
      </c>
      <c r="I49" s="1820" t="s">
        <v>1371</v>
      </c>
      <c r="J49" s="1820" t="s">
        <v>1378</v>
      </c>
      <c r="K49" s="1821" t="s">
        <v>1712</v>
      </c>
      <c r="L49" s="1820" t="s">
        <v>1713</v>
      </c>
      <c r="M49" s="842">
        <v>5.0999999999999996</v>
      </c>
      <c r="N49" s="835" t="s">
        <v>1584</v>
      </c>
      <c r="O49" s="1821" t="s">
        <v>1585</v>
      </c>
      <c r="P49" s="843" t="s">
        <v>1139</v>
      </c>
      <c r="Q49" s="180"/>
      <c r="R49" s="180"/>
      <c r="S49" s="180"/>
      <c r="T49" s="180"/>
      <c r="U49" s="180"/>
      <c r="V49" s="180"/>
    </row>
    <row r="50" spans="1:22">
      <c r="A50" s="1819"/>
      <c r="B50" s="1829">
        <v>13</v>
      </c>
      <c r="C50" s="839" t="s">
        <v>1604</v>
      </c>
      <c r="D50" s="1830" t="s">
        <v>568</v>
      </c>
      <c r="E50" s="1830" t="s">
        <v>242</v>
      </c>
      <c r="F50" s="1830" t="s">
        <v>858</v>
      </c>
      <c r="G50" s="1830" t="s">
        <v>14</v>
      </c>
      <c r="H50" s="1830" t="s">
        <v>186</v>
      </c>
      <c r="I50" s="1830" t="s">
        <v>1371</v>
      </c>
      <c r="J50" s="1830" t="s">
        <v>1378</v>
      </c>
      <c r="K50" s="1831" t="s">
        <v>1714</v>
      </c>
      <c r="L50" s="1831" t="s">
        <v>1715</v>
      </c>
      <c r="M50" s="1837">
        <v>4.3</v>
      </c>
      <c r="N50" s="840" t="s">
        <v>1373</v>
      </c>
      <c r="O50" s="1831" t="s">
        <v>1379</v>
      </c>
      <c r="P50" s="844" t="s">
        <v>1139</v>
      </c>
      <c r="Q50" s="180"/>
      <c r="R50" s="180"/>
      <c r="S50" s="180"/>
      <c r="T50" s="180"/>
      <c r="U50" s="180"/>
      <c r="V50" s="180"/>
    </row>
    <row r="51" spans="1:22">
      <c r="A51" s="845" t="s">
        <v>916</v>
      </c>
      <c r="B51" s="1838">
        <v>14</v>
      </c>
      <c r="C51" s="846" t="s">
        <v>743</v>
      </c>
      <c r="D51" s="846" t="s">
        <v>1642</v>
      </c>
      <c r="E51" s="846" t="s">
        <v>183</v>
      </c>
      <c r="F51" s="846" t="s">
        <v>803</v>
      </c>
      <c r="G51" s="846" t="s">
        <v>15</v>
      </c>
      <c r="H51" s="846" t="s">
        <v>186</v>
      </c>
      <c r="I51" s="846" t="s">
        <v>1371</v>
      </c>
      <c r="J51" s="846" t="s">
        <v>1378</v>
      </c>
      <c r="K51" s="847">
        <v>44751</v>
      </c>
      <c r="L51" s="846" t="s">
        <v>1716</v>
      </c>
      <c r="M51" s="1839">
        <v>3.1</v>
      </c>
      <c r="N51" s="848" t="s">
        <v>1373</v>
      </c>
      <c r="O51" s="848" t="s">
        <v>1643</v>
      </c>
      <c r="P51" s="849" t="s">
        <v>1139</v>
      </c>
      <c r="Q51" s="180"/>
      <c r="R51" s="180"/>
      <c r="S51" s="180"/>
      <c r="T51" s="180"/>
      <c r="U51" s="180"/>
      <c r="V51" s="180"/>
    </row>
    <row r="52" spans="1:22">
      <c r="A52" s="1138" t="s">
        <v>1717</v>
      </c>
      <c r="B52" s="1423"/>
      <c r="C52" s="1423"/>
      <c r="D52" s="1423"/>
      <c r="E52" s="1423"/>
      <c r="F52" s="1423"/>
      <c r="G52" s="1423"/>
      <c r="H52" s="1423"/>
      <c r="I52" s="1423"/>
      <c r="J52" s="1423"/>
      <c r="K52" s="1423"/>
      <c r="L52" s="1423"/>
      <c r="M52" s="1423"/>
      <c r="N52" s="1423"/>
      <c r="O52" s="1423"/>
      <c r="P52" s="1203"/>
      <c r="Q52" s="180"/>
      <c r="R52" s="180"/>
      <c r="S52" s="180"/>
      <c r="T52" s="180"/>
      <c r="U52" s="180"/>
      <c r="V52" s="180"/>
    </row>
    <row r="53" spans="1:22">
      <c r="A53" s="850" t="s">
        <v>64</v>
      </c>
      <c r="B53" s="1840" t="s">
        <v>170</v>
      </c>
      <c r="C53" s="851" t="s">
        <v>1355</v>
      </c>
      <c r="D53" s="851" t="s">
        <v>1356</v>
      </c>
      <c r="E53" s="851" t="s">
        <v>172</v>
      </c>
      <c r="F53" s="851" t="s">
        <v>1357</v>
      </c>
      <c r="G53" s="851" t="s">
        <v>780</v>
      </c>
      <c r="H53" s="851" t="s">
        <v>1358</v>
      </c>
      <c r="I53" s="851" t="s">
        <v>1359</v>
      </c>
      <c r="J53" s="851" t="s">
        <v>1360</v>
      </c>
      <c r="K53" s="851" t="s">
        <v>1361</v>
      </c>
      <c r="L53" s="851" t="s">
        <v>1362</v>
      </c>
      <c r="M53" s="1840" t="s">
        <v>1363</v>
      </c>
      <c r="N53" s="851" t="s">
        <v>1364</v>
      </c>
      <c r="O53" s="851" t="s">
        <v>1365</v>
      </c>
      <c r="P53" s="852" t="s">
        <v>1366</v>
      </c>
      <c r="Q53" s="180"/>
      <c r="R53" s="180"/>
      <c r="S53" s="180"/>
      <c r="T53" s="180"/>
      <c r="U53" s="180"/>
      <c r="V53" s="180"/>
    </row>
    <row r="54" spans="1:22">
      <c r="A54" s="1136" t="s">
        <v>960</v>
      </c>
      <c r="B54" s="853">
        <v>1</v>
      </c>
      <c r="C54" s="854" t="s">
        <v>1486</v>
      </c>
      <c r="D54" s="854" t="s">
        <v>225</v>
      </c>
      <c r="E54" s="854" t="s">
        <v>183</v>
      </c>
      <c r="F54" s="854" t="s">
        <v>1377</v>
      </c>
      <c r="G54" s="854" t="s">
        <v>15</v>
      </c>
      <c r="H54" s="854" t="s">
        <v>186</v>
      </c>
      <c r="I54" s="854" t="s">
        <v>1371</v>
      </c>
      <c r="J54" s="854" t="s">
        <v>1378</v>
      </c>
      <c r="K54" s="819" t="s">
        <v>1718</v>
      </c>
      <c r="L54" s="854" t="s">
        <v>1719</v>
      </c>
      <c r="M54" s="854">
        <v>2.6</v>
      </c>
      <c r="N54" s="854" t="s">
        <v>1373</v>
      </c>
      <c r="O54" s="854" t="s">
        <v>1379</v>
      </c>
      <c r="P54" s="855" t="s">
        <v>1139</v>
      </c>
      <c r="Q54" s="180"/>
      <c r="R54" s="180"/>
      <c r="S54" s="180"/>
      <c r="T54" s="180"/>
      <c r="U54" s="180"/>
      <c r="V54" s="180"/>
    </row>
    <row r="55" spans="1:22">
      <c r="A55" s="1818"/>
      <c r="B55" s="669">
        <v>2</v>
      </c>
      <c r="C55" s="198" t="s">
        <v>1488</v>
      </c>
      <c r="D55" s="198" t="s">
        <v>228</v>
      </c>
      <c r="E55" s="198" t="s">
        <v>183</v>
      </c>
      <c r="F55" s="198" t="s">
        <v>1489</v>
      </c>
      <c r="G55" s="198" t="s">
        <v>14</v>
      </c>
      <c r="H55" s="198" t="s">
        <v>186</v>
      </c>
      <c r="I55" s="198" t="s">
        <v>1371</v>
      </c>
      <c r="J55" s="198" t="s">
        <v>1378</v>
      </c>
      <c r="K55" s="822">
        <v>41010</v>
      </c>
      <c r="L55" s="856">
        <v>45727</v>
      </c>
      <c r="M55" s="198">
        <v>13</v>
      </c>
      <c r="N55" s="198" t="s">
        <v>1490</v>
      </c>
      <c r="O55" s="198" t="s">
        <v>1490</v>
      </c>
      <c r="P55" s="857" t="s">
        <v>1139</v>
      </c>
      <c r="Q55" s="180"/>
      <c r="R55" s="180"/>
      <c r="S55" s="180"/>
      <c r="T55" s="180"/>
      <c r="U55" s="180"/>
      <c r="V55" s="180"/>
    </row>
    <row r="56" spans="1:22">
      <c r="A56" s="1818"/>
      <c r="B56" s="669">
        <v>3</v>
      </c>
      <c r="C56" s="198" t="s">
        <v>398</v>
      </c>
      <c r="D56" s="198" t="s">
        <v>237</v>
      </c>
      <c r="E56" s="198" t="s">
        <v>183</v>
      </c>
      <c r="F56" s="198" t="s">
        <v>1494</v>
      </c>
      <c r="G56" s="198" t="s">
        <v>15</v>
      </c>
      <c r="H56" s="198" t="s">
        <v>216</v>
      </c>
      <c r="I56" s="198" t="s">
        <v>1371</v>
      </c>
      <c r="J56" s="198" t="s">
        <v>1372</v>
      </c>
      <c r="K56" s="822">
        <v>44655</v>
      </c>
      <c r="L56" s="198" t="s">
        <v>1720</v>
      </c>
      <c r="M56" s="198">
        <v>3.8</v>
      </c>
      <c r="N56" s="198" t="s">
        <v>1373</v>
      </c>
      <c r="O56" s="198" t="s">
        <v>1374</v>
      </c>
      <c r="P56" s="857" t="s">
        <v>1139</v>
      </c>
      <c r="Q56" s="180"/>
      <c r="R56" s="180"/>
      <c r="S56" s="180"/>
      <c r="T56" s="180"/>
      <c r="U56" s="180"/>
      <c r="V56" s="180"/>
    </row>
    <row r="57" spans="1:22">
      <c r="A57" s="1818"/>
      <c r="B57" s="669">
        <v>4</v>
      </c>
      <c r="C57" s="198" t="s">
        <v>416</v>
      </c>
      <c r="D57" s="198" t="s">
        <v>182</v>
      </c>
      <c r="E57" s="198" t="s">
        <v>183</v>
      </c>
      <c r="F57" s="198" t="s">
        <v>803</v>
      </c>
      <c r="G57" s="198" t="s">
        <v>14</v>
      </c>
      <c r="H57" s="198" t="s">
        <v>186</v>
      </c>
      <c r="I57" s="198" t="s">
        <v>1371</v>
      </c>
      <c r="J57" s="198" t="s">
        <v>1378</v>
      </c>
      <c r="K57" s="267" t="s">
        <v>1721</v>
      </c>
      <c r="L57" s="856">
        <v>45881</v>
      </c>
      <c r="M57" s="198">
        <v>5.5</v>
      </c>
      <c r="N57" s="198" t="s">
        <v>1373</v>
      </c>
      <c r="O57" s="198" t="s">
        <v>1379</v>
      </c>
      <c r="P57" s="857" t="s">
        <v>1139</v>
      </c>
      <c r="Q57" s="180"/>
      <c r="R57" s="180"/>
      <c r="S57" s="180"/>
      <c r="T57" s="180"/>
      <c r="U57" s="180"/>
      <c r="V57" s="180"/>
    </row>
    <row r="58" spans="1:22">
      <c r="A58" s="1818"/>
      <c r="B58" s="669">
        <v>5</v>
      </c>
      <c r="C58" s="198" t="s">
        <v>414</v>
      </c>
      <c r="D58" s="198" t="s">
        <v>182</v>
      </c>
      <c r="E58" s="198" t="s">
        <v>183</v>
      </c>
      <c r="F58" s="198" t="s">
        <v>873</v>
      </c>
      <c r="G58" s="198" t="s">
        <v>14</v>
      </c>
      <c r="H58" s="198" t="s">
        <v>186</v>
      </c>
      <c r="I58" s="198" t="s">
        <v>1371</v>
      </c>
      <c r="J58" s="198" t="s">
        <v>1378</v>
      </c>
      <c r="K58" s="822">
        <v>42744</v>
      </c>
      <c r="L58" s="858">
        <v>45942</v>
      </c>
      <c r="M58" s="198">
        <v>8.3000000000000007</v>
      </c>
      <c r="N58" s="198" t="s">
        <v>1373</v>
      </c>
      <c r="O58" s="198" t="s">
        <v>1379</v>
      </c>
      <c r="P58" s="857" t="s">
        <v>1139</v>
      </c>
      <c r="Q58" s="180"/>
      <c r="R58" s="180"/>
      <c r="S58" s="180"/>
      <c r="T58" s="180"/>
      <c r="U58" s="180"/>
      <c r="V58" s="180"/>
    </row>
    <row r="59" spans="1:22">
      <c r="A59" s="1819"/>
      <c r="B59" s="859">
        <v>6</v>
      </c>
      <c r="C59" s="248" t="s">
        <v>1497</v>
      </c>
      <c r="D59" s="248" t="s">
        <v>182</v>
      </c>
      <c r="E59" s="248" t="s">
        <v>183</v>
      </c>
      <c r="F59" s="248" t="s">
        <v>873</v>
      </c>
      <c r="G59" s="248" t="s">
        <v>15</v>
      </c>
      <c r="H59" s="248" t="s">
        <v>186</v>
      </c>
      <c r="I59" s="248" t="s">
        <v>1371</v>
      </c>
      <c r="J59" s="248" t="s">
        <v>1378</v>
      </c>
      <c r="K59" s="825">
        <v>43468</v>
      </c>
      <c r="L59" s="860">
        <v>45973</v>
      </c>
      <c r="M59" s="248">
        <v>6.8</v>
      </c>
      <c r="N59" s="248" t="s">
        <v>1373</v>
      </c>
      <c r="O59" s="248" t="s">
        <v>1379</v>
      </c>
      <c r="P59" s="861" t="s">
        <v>1139</v>
      </c>
      <c r="Q59" s="180"/>
      <c r="R59" s="180"/>
      <c r="S59" s="180"/>
      <c r="T59" s="180"/>
      <c r="U59" s="180"/>
      <c r="V59" s="180"/>
    </row>
    <row r="60" spans="1:22">
      <c r="A60" s="862" t="s">
        <v>1202</v>
      </c>
      <c r="B60" s="863">
        <v>7</v>
      </c>
      <c r="C60" s="864" t="s">
        <v>1662</v>
      </c>
      <c r="D60" s="864" t="s">
        <v>248</v>
      </c>
      <c r="E60" s="864" t="s">
        <v>221</v>
      </c>
      <c r="F60" s="864" t="s">
        <v>905</v>
      </c>
      <c r="G60" s="864" t="s">
        <v>15</v>
      </c>
      <c r="H60" s="864" t="s">
        <v>186</v>
      </c>
      <c r="I60" s="864" t="s">
        <v>1371</v>
      </c>
      <c r="J60" s="864" t="s">
        <v>1378</v>
      </c>
      <c r="K60" s="828">
        <v>43533</v>
      </c>
      <c r="L60" s="864" t="s">
        <v>1722</v>
      </c>
      <c r="M60" s="864">
        <v>6.3</v>
      </c>
      <c r="N60" s="864" t="s">
        <v>1373</v>
      </c>
      <c r="O60" s="864" t="s">
        <v>1723</v>
      </c>
      <c r="P60" s="865" t="s">
        <v>1139</v>
      </c>
      <c r="Q60" s="180"/>
      <c r="R60" s="180"/>
      <c r="S60" s="180"/>
      <c r="T60" s="180"/>
      <c r="U60" s="180"/>
      <c r="V60" s="180"/>
    </row>
    <row r="61" spans="1:22">
      <c r="A61" s="180"/>
      <c r="B61" s="311"/>
      <c r="C61" s="180"/>
      <c r="D61" s="180"/>
      <c r="E61" s="180"/>
      <c r="F61" s="180"/>
      <c r="G61" s="180"/>
      <c r="H61" s="180"/>
      <c r="I61" s="180"/>
      <c r="J61" s="180"/>
      <c r="K61" s="180"/>
      <c r="L61" s="180"/>
      <c r="M61" s="180"/>
      <c r="N61" s="180"/>
      <c r="O61" s="180"/>
      <c r="P61" s="180"/>
      <c r="Q61" s="180"/>
      <c r="R61" s="180"/>
      <c r="S61" s="180"/>
      <c r="T61" s="180"/>
      <c r="U61" s="180"/>
      <c r="V61" s="180"/>
    </row>
    <row r="62" spans="1:22">
      <c r="A62" s="180"/>
      <c r="B62" s="311"/>
      <c r="C62" s="180"/>
      <c r="D62" s="180"/>
      <c r="E62" s="180"/>
      <c r="F62" s="180"/>
      <c r="G62" s="180"/>
      <c r="H62" s="180"/>
      <c r="I62" s="180"/>
      <c r="J62" s="180"/>
      <c r="K62" s="180"/>
      <c r="L62" s="180"/>
      <c r="M62" s="180"/>
      <c r="N62" s="180"/>
      <c r="O62" s="180"/>
      <c r="P62" s="180"/>
      <c r="Q62" s="180"/>
      <c r="R62" s="180"/>
      <c r="S62" s="180"/>
      <c r="T62" s="180"/>
      <c r="U62" s="180"/>
      <c r="V62" s="180"/>
    </row>
    <row r="63" spans="1:22">
      <c r="A63" s="180"/>
      <c r="B63" s="311"/>
      <c r="C63" s="180"/>
      <c r="D63" s="180"/>
      <c r="E63" s="180"/>
      <c r="F63" s="180"/>
      <c r="G63" s="180"/>
      <c r="H63" s="180"/>
      <c r="I63" s="180"/>
      <c r="J63" s="180"/>
      <c r="K63" s="180"/>
      <c r="L63" s="180"/>
      <c r="M63" s="180"/>
      <c r="N63" s="180"/>
      <c r="O63" s="180"/>
      <c r="P63" s="180"/>
      <c r="Q63" s="180"/>
      <c r="R63" s="180"/>
      <c r="S63" s="180"/>
      <c r="T63" s="180"/>
      <c r="U63" s="180"/>
      <c r="V63" s="180"/>
    </row>
    <row r="64" spans="1:22">
      <c r="A64" s="180"/>
      <c r="B64" s="311"/>
      <c r="C64" s="180"/>
      <c r="D64" s="180"/>
      <c r="E64" s="180"/>
      <c r="F64" s="180"/>
      <c r="G64" s="180"/>
      <c r="H64" s="180"/>
      <c r="I64" s="180"/>
      <c r="J64" s="180"/>
      <c r="K64" s="180"/>
      <c r="L64" s="180"/>
      <c r="M64" s="180"/>
      <c r="N64" s="180"/>
      <c r="O64" s="180"/>
      <c r="P64" s="180"/>
      <c r="Q64" s="180"/>
      <c r="R64" s="180"/>
      <c r="S64" s="180"/>
      <c r="T64" s="180"/>
      <c r="U64" s="180"/>
      <c r="V64" s="180"/>
    </row>
    <row r="65" spans="1:22">
      <c r="A65" s="180"/>
      <c r="B65" s="311"/>
      <c r="C65" s="180"/>
      <c r="D65" s="180"/>
      <c r="E65" s="180"/>
      <c r="F65" s="180"/>
      <c r="G65" s="180"/>
      <c r="H65" s="180"/>
      <c r="I65" s="180"/>
      <c r="J65" s="180"/>
      <c r="K65" s="180"/>
      <c r="L65" s="180"/>
      <c r="M65" s="180"/>
      <c r="N65" s="180"/>
      <c r="O65" s="180"/>
      <c r="P65" s="180"/>
      <c r="Q65" s="180"/>
      <c r="R65" s="180"/>
      <c r="S65" s="180"/>
      <c r="T65" s="180"/>
      <c r="U65" s="180"/>
      <c r="V65" s="180"/>
    </row>
    <row r="66" spans="1:22">
      <c r="A66" s="180"/>
      <c r="B66" s="311"/>
      <c r="C66" s="180"/>
      <c r="D66" s="180"/>
      <c r="E66" s="180"/>
      <c r="F66" s="180"/>
      <c r="G66" s="180"/>
      <c r="H66" s="180"/>
      <c r="I66" s="180"/>
      <c r="J66" s="180"/>
      <c r="K66" s="180"/>
      <c r="L66" s="180"/>
      <c r="M66" s="180"/>
      <c r="N66" s="180"/>
      <c r="O66" s="180"/>
      <c r="P66" s="180"/>
      <c r="Q66" s="180"/>
      <c r="R66" s="180"/>
      <c r="S66" s="180"/>
      <c r="T66" s="180"/>
      <c r="U66" s="180"/>
      <c r="V66" s="180"/>
    </row>
    <row r="67" spans="1:22">
      <c r="A67" s="180"/>
      <c r="B67" s="311"/>
      <c r="C67" s="180"/>
      <c r="D67" s="180"/>
      <c r="E67" s="180"/>
      <c r="F67" s="180"/>
      <c r="G67" s="180"/>
      <c r="H67" s="180"/>
      <c r="I67" s="180"/>
      <c r="J67" s="180"/>
      <c r="K67" s="180"/>
      <c r="L67" s="180"/>
      <c r="M67" s="180"/>
      <c r="N67" s="180"/>
      <c r="O67" s="180"/>
      <c r="P67" s="180"/>
      <c r="Q67" s="180"/>
      <c r="R67" s="180"/>
      <c r="S67" s="180"/>
      <c r="T67" s="180"/>
      <c r="U67" s="180"/>
      <c r="V67" s="180"/>
    </row>
    <row r="68" spans="1:22">
      <c r="A68" s="180"/>
      <c r="B68" s="311"/>
      <c r="C68" s="180"/>
      <c r="D68" s="180"/>
      <c r="E68" s="180"/>
      <c r="F68" s="180"/>
      <c r="G68" s="180"/>
      <c r="H68" s="180"/>
      <c r="I68" s="180"/>
      <c r="J68" s="180"/>
      <c r="K68" s="180"/>
      <c r="L68" s="180"/>
      <c r="M68" s="180"/>
      <c r="N68" s="180"/>
      <c r="O68" s="180"/>
      <c r="P68" s="180"/>
      <c r="Q68" s="180"/>
      <c r="R68" s="180"/>
      <c r="S68" s="180"/>
      <c r="T68" s="180"/>
      <c r="U68" s="180"/>
      <c r="V68" s="180"/>
    </row>
    <row r="69" spans="1:22">
      <c r="A69" s="180"/>
      <c r="B69" s="311"/>
      <c r="C69" s="180"/>
      <c r="D69" s="180"/>
      <c r="E69" s="180"/>
      <c r="F69" s="180"/>
      <c r="G69" s="180"/>
      <c r="H69" s="180"/>
      <c r="I69" s="180"/>
      <c r="J69" s="180"/>
      <c r="K69" s="180"/>
      <c r="L69" s="180"/>
      <c r="M69" s="180"/>
      <c r="N69" s="180"/>
      <c r="O69" s="180"/>
      <c r="P69" s="180"/>
      <c r="Q69" s="180"/>
      <c r="R69" s="180"/>
      <c r="S69" s="180"/>
      <c r="T69" s="180"/>
      <c r="U69" s="180"/>
      <c r="V69" s="180"/>
    </row>
    <row r="70" spans="1:22">
      <c r="A70" s="180"/>
      <c r="B70" s="311"/>
      <c r="C70" s="180"/>
      <c r="D70" s="180"/>
      <c r="E70" s="180"/>
      <c r="F70" s="180"/>
      <c r="G70" s="180"/>
      <c r="H70" s="180"/>
      <c r="I70" s="180"/>
      <c r="J70" s="180"/>
      <c r="K70" s="180"/>
      <c r="L70" s="180"/>
      <c r="M70" s="180"/>
      <c r="N70" s="180"/>
      <c r="O70" s="180"/>
      <c r="P70" s="180"/>
      <c r="Q70" s="180"/>
      <c r="R70" s="180"/>
      <c r="S70" s="180"/>
      <c r="T70" s="180"/>
      <c r="U70" s="180"/>
      <c r="V70" s="180"/>
    </row>
    <row r="71" spans="1:22">
      <c r="A71" s="180"/>
      <c r="B71" s="311"/>
      <c r="C71" s="180"/>
      <c r="D71" s="180"/>
      <c r="E71" s="180"/>
      <c r="F71" s="180"/>
      <c r="G71" s="180"/>
      <c r="H71" s="180"/>
      <c r="I71" s="180"/>
      <c r="J71" s="180"/>
      <c r="K71" s="180"/>
      <c r="L71" s="180"/>
      <c r="M71" s="180"/>
      <c r="N71" s="180"/>
      <c r="O71" s="180"/>
      <c r="P71" s="180"/>
      <c r="Q71" s="180"/>
      <c r="R71" s="180"/>
      <c r="S71" s="180"/>
      <c r="T71" s="180"/>
      <c r="U71" s="180"/>
      <c r="V71" s="180"/>
    </row>
    <row r="72" spans="1:22">
      <c r="A72" s="180"/>
      <c r="B72" s="311"/>
      <c r="C72" s="180"/>
      <c r="D72" s="180"/>
      <c r="E72" s="180"/>
      <c r="F72" s="180"/>
      <c r="G72" s="180"/>
      <c r="H72" s="180"/>
      <c r="I72" s="180"/>
      <c r="J72" s="180"/>
      <c r="K72" s="180"/>
      <c r="L72" s="180"/>
      <c r="M72" s="180"/>
      <c r="N72" s="180"/>
      <c r="O72" s="180"/>
      <c r="P72" s="180"/>
      <c r="Q72" s="180"/>
      <c r="R72" s="180"/>
      <c r="S72" s="180"/>
      <c r="T72" s="180"/>
      <c r="U72" s="180"/>
      <c r="V72" s="180"/>
    </row>
    <row r="73" spans="1:22">
      <c r="A73" s="180"/>
      <c r="B73" s="311"/>
      <c r="C73" s="180"/>
      <c r="D73" s="180"/>
      <c r="E73" s="180"/>
      <c r="F73" s="180"/>
      <c r="G73" s="180"/>
      <c r="H73" s="180"/>
      <c r="I73" s="180"/>
      <c r="J73" s="180"/>
      <c r="K73" s="180"/>
      <c r="L73" s="180"/>
      <c r="M73" s="180"/>
      <c r="N73" s="180"/>
      <c r="O73" s="180"/>
      <c r="P73" s="180"/>
      <c r="Q73" s="180"/>
      <c r="R73" s="180"/>
      <c r="S73" s="180"/>
      <c r="T73" s="180"/>
      <c r="U73" s="180"/>
      <c r="V73" s="180"/>
    </row>
    <row r="74" spans="1:22">
      <c r="A74" s="180"/>
      <c r="B74" s="311"/>
      <c r="C74" s="180"/>
      <c r="D74" s="180"/>
      <c r="E74" s="180"/>
      <c r="F74" s="180"/>
      <c r="G74" s="180"/>
      <c r="H74" s="180"/>
      <c r="I74" s="180"/>
      <c r="J74" s="180"/>
      <c r="K74" s="180"/>
      <c r="L74" s="180"/>
      <c r="M74" s="180"/>
      <c r="N74" s="180"/>
      <c r="O74" s="180"/>
      <c r="P74" s="180"/>
      <c r="Q74" s="180"/>
      <c r="R74" s="180"/>
      <c r="S74" s="180"/>
      <c r="T74" s="180"/>
      <c r="U74" s="180"/>
      <c r="V74" s="180"/>
    </row>
    <row r="75" spans="1:22">
      <c r="A75" s="180"/>
      <c r="B75" s="311"/>
      <c r="C75" s="180"/>
      <c r="D75" s="180"/>
      <c r="E75" s="180"/>
      <c r="F75" s="180"/>
      <c r="G75" s="180"/>
      <c r="H75" s="180"/>
      <c r="I75" s="180"/>
      <c r="J75" s="180"/>
      <c r="K75" s="180"/>
      <c r="L75" s="180"/>
      <c r="M75" s="180"/>
      <c r="N75" s="180"/>
      <c r="O75" s="180"/>
      <c r="P75" s="180"/>
      <c r="Q75" s="180"/>
      <c r="R75" s="180"/>
      <c r="S75" s="180"/>
      <c r="T75" s="180"/>
      <c r="U75" s="180"/>
      <c r="V75" s="180"/>
    </row>
    <row r="76" spans="1:22">
      <c r="A76" s="180"/>
      <c r="B76" s="311"/>
      <c r="C76" s="180"/>
      <c r="D76" s="180"/>
      <c r="E76" s="180"/>
      <c r="F76" s="180"/>
      <c r="G76" s="180"/>
      <c r="H76" s="180"/>
      <c r="I76" s="180"/>
      <c r="J76" s="180"/>
      <c r="K76" s="180"/>
      <c r="L76" s="180"/>
      <c r="M76" s="180"/>
      <c r="N76" s="180"/>
      <c r="O76" s="180"/>
      <c r="P76" s="180"/>
      <c r="Q76" s="180"/>
      <c r="R76" s="180"/>
      <c r="S76" s="180"/>
      <c r="T76" s="180"/>
      <c r="U76" s="180"/>
      <c r="V76" s="180"/>
    </row>
    <row r="77" spans="1:22">
      <c r="A77" s="180"/>
      <c r="B77" s="311"/>
      <c r="C77" s="180"/>
      <c r="D77" s="180"/>
      <c r="E77" s="180"/>
      <c r="F77" s="180"/>
      <c r="G77" s="180"/>
      <c r="H77" s="180"/>
      <c r="I77" s="180"/>
      <c r="J77" s="180"/>
      <c r="K77" s="180"/>
      <c r="L77" s="180"/>
      <c r="M77" s="180"/>
      <c r="N77" s="180"/>
      <c r="O77" s="180"/>
      <c r="P77" s="180"/>
      <c r="Q77" s="180"/>
      <c r="R77" s="180"/>
      <c r="S77" s="180"/>
      <c r="T77" s="180"/>
      <c r="U77" s="180"/>
      <c r="V77" s="180"/>
    </row>
    <row r="78" spans="1:22">
      <c r="A78" s="180"/>
      <c r="B78" s="311"/>
      <c r="C78" s="180"/>
      <c r="D78" s="180"/>
      <c r="E78" s="180"/>
      <c r="F78" s="180"/>
      <c r="G78" s="180"/>
      <c r="H78" s="180"/>
      <c r="I78" s="180"/>
      <c r="J78" s="180"/>
      <c r="K78" s="180"/>
      <c r="L78" s="180"/>
      <c r="M78" s="180"/>
      <c r="N78" s="180"/>
      <c r="O78" s="180"/>
      <c r="P78" s="180"/>
      <c r="Q78" s="180"/>
      <c r="R78" s="180"/>
      <c r="S78" s="180"/>
      <c r="T78" s="180"/>
      <c r="U78" s="180"/>
      <c r="V78" s="180"/>
    </row>
    <row r="79" spans="1:22">
      <c r="A79" s="180"/>
      <c r="B79" s="311"/>
      <c r="C79" s="180"/>
      <c r="D79" s="180"/>
      <c r="E79" s="180"/>
      <c r="F79" s="180"/>
      <c r="G79" s="180"/>
      <c r="H79" s="180"/>
      <c r="I79" s="180"/>
      <c r="J79" s="180"/>
      <c r="K79" s="180"/>
      <c r="L79" s="180"/>
      <c r="M79" s="180"/>
      <c r="N79" s="180"/>
      <c r="O79" s="180"/>
      <c r="P79" s="180"/>
      <c r="Q79" s="180"/>
      <c r="R79" s="180"/>
      <c r="S79" s="180"/>
      <c r="T79" s="180"/>
      <c r="U79" s="180"/>
      <c r="V79" s="180"/>
    </row>
    <row r="80" spans="1:22">
      <c r="A80" s="180"/>
      <c r="B80" s="311"/>
      <c r="C80" s="180"/>
      <c r="D80" s="180"/>
      <c r="E80" s="180"/>
      <c r="F80" s="180"/>
      <c r="G80" s="180"/>
      <c r="H80" s="180"/>
      <c r="I80" s="180"/>
      <c r="J80" s="180"/>
      <c r="K80" s="180"/>
      <c r="L80" s="180"/>
      <c r="M80" s="180"/>
      <c r="N80" s="180"/>
      <c r="O80" s="180"/>
      <c r="P80" s="180"/>
      <c r="Q80" s="180"/>
      <c r="R80" s="180"/>
      <c r="S80" s="180"/>
      <c r="T80" s="180"/>
      <c r="U80" s="180"/>
      <c r="V80" s="180"/>
    </row>
    <row r="81" spans="1:22">
      <c r="A81" s="180"/>
      <c r="B81" s="311"/>
      <c r="C81" s="180"/>
      <c r="D81" s="180"/>
      <c r="E81" s="180"/>
      <c r="F81" s="180"/>
      <c r="G81" s="180"/>
      <c r="H81" s="180"/>
      <c r="I81" s="180"/>
      <c r="J81" s="180"/>
      <c r="K81" s="180"/>
      <c r="L81" s="180"/>
      <c r="M81" s="180"/>
      <c r="N81" s="180"/>
      <c r="O81" s="180"/>
      <c r="P81" s="180"/>
      <c r="Q81" s="180"/>
      <c r="R81" s="180"/>
      <c r="S81" s="180"/>
      <c r="T81" s="180"/>
      <c r="U81" s="180"/>
      <c r="V81" s="180"/>
    </row>
    <row r="82" spans="1:22">
      <c r="A82" s="180"/>
      <c r="B82" s="311"/>
      <c r="C82" s="180"/>
      <c r="D82" s="180"/>
      <c r="E82" s="180"/>
      <c r="F82" s="180"/>
      <c r="G82" s="180"/>
      <c r="H82" s="180"/>
      <c r="I82" s="180"/>
      <c r="J82" s="180"/>
      <c r="K82" s="180"/>
      <c r="L82" s="180"/>
      <c r="M82" s="180"/>
      <c r="N82" s="180"/>
      <c r="O82" s="180"/>
      <c r="P82" s="180"/>
      <c r="Q82" s="180"/>
      <c r="R82" s="180"/>
      <c r="S82" s="180"/>
      <c r="T82" s="180"/>
      <c r="U82" s="180"/>
      <c r="V82" s="180"/>
    </row>
    <row r="83" spans="1:22">
      <c r="A83" s="180"/>
      <c r="B83" s="311"/>
      <c r="C83" s="180"/>
      <c r="D83" s="180"/>
      <c r="E83" s="180"/>
      <c r="F83" s="180"/>
      <c r="G83" s="180"/>
      <c r="H83" s="180"/>
      <c r="I83" s="180"/>
      <c r="J83" s="180"/>
      <c r="K83" s="180"/>
      <c r="L83" s="180"/>
      <c r="M83" s="180"/>
      <c r="N83" s="180"/>
      <c r="O83" s="180"/>
      <c r="P83" s="180"/>
      <c r="Q83" s="180"/>
      <c r="R83" s="180"/>
      <c r="S83" s="180"/>
      <c r="T83" s="180"/>
      <c r="U83" s="180"/>
      <c r="V83" s="180"/>
    </row>
    <row r="84" spans="1:22">
      <c r="A84" s="180"/>
      <c r="B84" s="311"/>
      <c r="C84" s="180"/>
      <c r="D84" s="180"/>
      <c r="E84" s="180"/>
      <c r="F84" s="180"/>
      <c r="G84" s="180"/>
      <c r="H84" s="180"/>
      <c r="I84" s="180"/>
      <c r="J84" s="180"/>
      <c r="K84" s="180"/>
      <c r="L84" s="180"/>
      <c r="M84" s="180"/>
      <c r="N84" s="180"/>
      <c r="O84" s="180"/>
      <c r="P84" s="180"/>
      <c r="Q84" s="180"/>
      <c r="R84" s="180"/>
      <c r="S84" s="180"/>
      <c r="T84" s="180"/>
      <c r="U84" s="180"/>
      <c r="V84" s="180"/>
    </row>
    <row r="85" spans="1:22">
      <c r="A85" s="180"/>
      <c r="B85" s="311"/>
      <c r="C85" s="180"/>
      <c r="D85" s="180"/>
      <c r="E85" s="180"/>
      <c r="F85" s="180"/>
      <c r="G85" s="180"/>
      <c r="H85" s="180"/>
      <c r="I85" s="180"/>
      <c r="J85" s="180"/>
      <c r="K85" s="180"/>
      <c r="L85" s="180"/>
      <c r="M85" s="180"/>
      <c r="N85" s="180"/>
      <c r="O85" s="180"/>
      <c r="P85" s="180"/>
      <c r="Q85" s="180"/>
      <c r="R85" s="180"/>
      <c r="S85" s="180"/>
      <c r="T85" s="180"/>
      <c r="U85" s="180"/>
      <c r="V85" s="180"/>
    </row>
    <row r="86" spans="1:22">
      <c r="A86" s="180"/>
      <c r="B86" s="311"/>
      <c r="C86" s="180"/>
      <c r="D86" s="180"/>
      <c r="E86" s="180"/>
      <c r="F86" s="180"/>
      <c r="G86" s="180"/>
      <c r="H86" s="180"/>
      <c r="I86" s="180"/>
      <c r="J86" s="180"/>
      <c r="K86" s="180"/>
      <c r="L86" s="180"/>
      <c r="M86" s="180"/>
      <c r="N86" s="180"/>
      <c r="O86" s="180"/>
      <c r="P86" s="180"/>
      <c r="Q86" s="180"/>
      <c r="R86" s="180"/>
      <c r="S86" s="180"/>
      <c r="T86" s="180"/>
      <c r="U86" s="180"/>
      <c r="V86" s="180"/>
    </row>
    <row r="87" spans="1:22">
      <c r="A87" s="180"/>
      <c r="B87" s="311"/>
      <c r="C87" s="180"/>
      <c r="D87" s="180"/>
      <c r="E87" s="180"/>
      <c r="F87" s="180"/>
      <c r="G87" s="180"/>
      <c r="H87" s="180"/>
      <c r="I87" s="180"/>
      <c r="J87" s="180"/>
      <c r="K87" s="180"/>
      <c r="L87" s="180"/>
      <c r="M87" s="180"/>
      <c r="N87" s="180"/>
      <c r="O87" s="180"/>
      <c r="P87" s="180"/>
      <c r="Q87" s="180"/>
      <c r="R87" s="180"/>
      <c r="S87" s="180"/>
      <c r="T87" s="180"/>
      <c r="U87" s="180"/>
      <c r="V87" s="180"/>
    </row>
    <row r="88" spans="1:22">
      <c r="A88" s="180"/>
      <c r="B88" s="311"/>
      <c r="C88" s="180"/>
      <c r="D88" s="180"/>
      <c r="E88" s="180"/>
      <c r="F88" s="180"/>
      <c r="G88" s="180"/>
      <c r="H88" s="180"/>
      <c r="I88" s="180"/>
      <c r="J88" s="180"/>
      <c r="K88" s="180"/>
      <c r="L88" s="180"/>
      <c r="M88" s="180"/>
      <c r="N88" s="180"/>
      <c r="O88" s="180"/>
      <c r="P88" s="180"/>
      <c r="Q88" s="180"/>
      <c r="R88" s="180"/>
      <c r="S88" s="180"/>
      <c r="T88" s="180"/>
      <c r="U88" s="180"/>
      <c r="V88" s="180"/>
    </row>
    <row r="89" spans="1:22">
      <c r="A89" s="180"/>
      <c r="B89" s="311"/>
      <c r="C89" s="180"/>
      <c r="D89" s="180"/>
      <c r="E89" s="180"/>
      <c r="F89" s="180"/>
      <c r="G89" s="180"/>
      <c r="H89" s="180"/>
      <c r="I89" s="180"/>
      <c r="J89" s="180"/>
      <c r="K89" s="180"/>
      <c r="L89" s="180"/>
      <c r="M89" s="180"/>
      <c r="N89" s="180"/>
      <c r="O89" s="180"/>
      <c r="P89" s="180"/>
      <c r="Q89" s="180"/>
      <c r="R89" s="180"/>
      <c r="S89" s="180"/>
      <c r="T89" s="180"/>
      <c r="U89" s="180"/>
      <c r="V89" s="180"/>
    </row>
    <row r="90" spans="1:22">
      <c r="A90" s="180"/>
      <c r="B90" s="311"/>
      <c r="C90" s="180"/>
      <c r="D90" s="180"/>
      <c r="E90" s="180"/>
      <c r="F90" s="180"/>
      <c r="G90" s="180"/>
      <c r="H90" s="180"/>
      <c r="I90" s="180"/>
      <c r="J90" s="180"/>
      <c r="K90" s="180"/>
      <c r="L90" s="180"/>
      <c r="M90" s="180"/>
      <c r="N90" s="180"/>
      <c r="O90" s="180"/>
      <c r="P90" s="180"/>
      <c r="Q90" s="180"/>
      <c r="R90" s="180"/>
      <c r="S90" s="180"/>
      <c r="T90" s="180"/>
      <c r="U90" s="180"/>
      <c r="V90" s="180"/>
    </row>
    <row r="91" spans="1:22">
      <c r="A91" s="180"/>
      <c r="B91" s="311"/>
      <c r="C91" s="180"/>
      <c r="D91" s="180"/>
      <c r="E91" s="180"/>
      <c r="F91" s="180"/>
      <c r="G91" s="180"/>
      <c r="H91" s="180"/>
      <c r="I91" s="180"/>
      <c r="J91" s="180"/>
      <c r="K91" s="180"/>
      <c r="L91" s="180"/>
      <c r="M91" s="180"/>
      <c r="N91" s="180"/>
      <c r="O91" s="180"/>
      <c r="P91" s="180"/>
      <c r="Q91" s="180"/>
      <c r="R91" s="180"/>
      <c r="S91" s="180"/>
      <c r="T91" s="180"/>
      <c r="U91" s="180"/>
      <c r="V91" s="180"/>
    </row>
    <row r="92" spans="1:22">
      <c r="A92" s="180"/>
      <c r="B92" s="311"/>
      <c r="C92" s="180"/>
      <c r="D92" s="180"/>
      <c r="E92" s="180"/>
      <c r="F92" s="180"/>
      <c r="G92" s="180"/>
      <c r="H92" s="180"/>
      <c r="I92" s="180"/>
      <c r="J92" s="180"/>
      <c r="K92" s="180"/>
      <c r="L92" s="180"/>
      <c r="M92" s="180"/>
      <c r="N92" s="180"/>
      <c r="O92" s="180"/>
      <c r="P92" s="180"/>
      <c r="Q92" s="180"/>
      <c r="R92" s="180"/>
      <c r="S92" s="180"/>
      <c r="T92" s="180"/>
      <c r="U92" s="180"/>
      <c r="V92" s="180"/>
    </row>
    <row r="93" spans="1:22">
      <c r="A93" s="180"/>
      <c r="B93" s="311"/>
      <c r="C93" s="180"/>
      <c r="D93" s="180"/>
      <c r="E93" s="180"/>
      <c r="F93" s="180"/>
      <c r="G93" s="180"/>
      <c r="H93" s="180"/>
      <c r="I93" s="180"/>
      <c r="J93" s="180"/>
      <c r="K93" s="180"/>
      <c r="L93" s="180"/>
      <c r="M93" s="180"/>
      <c r="N93" s="180"/>
      <c r="O93" s="180"/>
      <c r="P93" s="180"/>
      <c r="Q93" s="180"/>
      <c r="R93" s="180"/>
      <c r="S93" s="180"/>
      <c r="T93" s="180"/>
      <c r="U93" s="180"/>
      <c r="V93" s="180"/>
    </row>
    <row r="94" spans="1:22">
      <c r="A94" s="180"/>
      <c r="B94" s="311"/>
      <c r="C94" s="180"/>
      <c r="D94" s="180"/>
      <c r="E94" s="180"/>
      <c r="F94" s="180"/>
      <c r="G94" s="180"/>
      <c r="H94" s="180"/>
      <c r="I94" s="180"/>
      <c r="J94" s="180"/>
      <c r="K94" s="180"/>
      <c r="L94" s="180"/>
      <c r="M94" s="180"/>
      <c r="N94" s="180"/>
      <c r="O94" s="180"/>
      <c r="P94" s="180"/>
      <c r="Q94" s="180"/>
      <c r="R94" s="180"/>
      <c r="S94" s="180"/>
      <c r="T94" s="180"/>
      <c r="U94" s="180"/>
      <c r="V94" s="180"/>
    </row>
    <row r="95" spans="1:22">
      <c r="A95" s="180"/>
      <c r="B95" s="311"/>
      <c r="C95" s="180"/>
      <c r="D95" s="180"/>
      <c r="E95" s="180"/>
      <c r="F95" s="180"/>
      <c r="G95" s="180"/>
      <c r="H95" s="180"/>
      <c r="I95" s="180"/>
      <c r="J95" s="180"/>
      <c r="K95" s="180"/>
      <c r="L95" s="180"/>
      <c r="M95" s="180"/>
      <c r="N95" s="180"/>
      <c r="O95" s="180"/>
      <c r="P95" s="180"/>
      <c r="Q95" s="180"/>
      <c r="R95" s="180"/>
      <c r="S95" s="180"/>
      <c r="T95" s="180"/>
      <c r="U95" s="180"/>
      <c r="V95" s="180"/>
    </row>
    <row r="96" spans="1:22">
      <c r="A96" s="180"/>
      <c r="B96" s="311"/>
      <c r="C96" s="180"/>
      <c r="D96" s="180"/>
      <c r="E96" s="180"/>
      <c r="F96" s="180"/>
      <c r="G96" s="180"/>
      <c r="H96" s="180"/>
      <c r="I96" s="180"/>
      <c r="J96" s="180"/>
      <c r="K96" s="180"/>
      <c r="L96" s="180"/>
      <c r="M96" s="180"/>
      <c r="N96" s="180"/>
      <c r="O96" s="180"/>
      <c r="P96" s="180"/>
      <c r="Q96" s="180"/>
      <c r="R96" s="180"/>
      <c r="S96" s="180"/>
      <c r="T96" s="180"/>
      <c r="U96" s="180"/>
      <c r="V96" s="180"/>
    </row>
    <row r="97" spans="1:22">
      <c r="A97" s="180"/>
      <c r="B97" s="311"/>
      <c r="C97" s="180"/>
      <c r="D97" s="180"/>
      <c r="E97" s="180"/>
      <c r="F97" s="180"/>
      <c r="G97" s="180"/>
      <c r="H97" s="180"/>
      <c r="I97" s="180"/>
      <c r="J97" s="180"/>
      <c r="K97" s="180"/>
      <c r="L97" s="180"/>
      <c r="M97" s="180"/>
      <c r="N97" s="180"/>
      <c r="O97" s="180"/>
      <c r="P97" s="180"/>
      <c r="Q97" s="180"/>
      <c r="R97" s="180"/>
      <c r="S97" s="180"/>
      <c r="T97" s="180"/>
      <c r="U97" s="180"/>
      <c r="V97" s="180"/>
    </row>
    <row r="98" spans="1:22">
      <c r="A98" s="180"/>
      <c r="B98" s="311"/>
      <c r="C98" s="180"/>
      <c r="D98" s="180"/>
      <c r="E98" s="180"/>
      <c r="F98" s="180"/>
      <c r="G98" s="180"/>
      <c r="H98" s="180"/>
      <c r="I98" s="180"/>
      <c r="J98" s="180"/>
      <c r="K98" s="180"/>
      <c r="L98" s="180"/>
      <c r="M98" s="180"/>
      <c r="N98" s="180"/>
      <c r="O98" s="180"/>
      <c r="P98" s="180"/>
      <c r="Q98" s="180"/>
      <c r="R98" s="180"/>
      <c r="S98" s="180"/>
      <c r="T98" s="180"/>
      <c r="U98" s="180"/>
      <c r="V98" s="180"/>
    </row>
    <row r="99" spans="1:22">
      <c r="A99" s="180"/>
      <c r="B99" s="311"/>
      <c r="C99" s="180"/>
      <c r="D99" s="180"/>
      <c r="E99" s="180"/>
      <c r="F99" s="180"/>
      <c r="G99" s="180"/>
      <c r="H99" s="180"/>
      <c r="I99" s="180"/>
      <c r="J99" s="180"/>
      <c r="K99" s="180"/>
      <c r="L99" s="180"/>
      <c r="M99" s="180"/>
      <c r="N99" s="180"/>
      <c r="O99" s="180"/>
      <c r="P99" s="180"/>
      <c r="Q99" s="180"/>
      <c r="R99" s="180"/>
      <c r="S99" s="180"/>
      <c r="T99" s="180"/>
      <c r="U99" s="180"/>
      <c r="V99" s="180"/>
    </row>
    <row r="100" spans="1:22">
      <c r="A100" s="180"/>
      <c r="B100" s="311"/>
      <c r="C100" s="180"/>
      <c r="D100" s="180"/>
      <c r="E100" s="180"/>
      <c r="F100" s="180"/>
      <c r="G100" s="180"/>
      <c r="H100" s="180"/>
      <c r="I100" s="180"/>
      <c r="J100" s="180"/>
      <c r="K100" s="180"/>
      <c r="L100" s="180"/>
      <c r="M100" s="180"/>
      <c r="N100" s="180"/>
      <c r="O100" s="180"/>
      <c r="P100" s="180"/>
      <c r="Q100" s="180"/>
      <c r="R100" s="180"/>
      <c r="S100" s="180"/>
      <c r="T100" s="180"/>
      <c r="U100" s="180"/>
      <c r="V100" s="180"/>
    </row>
    <row r="101" spans="1:22">
      <c r="A101" s="180"/>
      <c r="B101" s="311"/>
      <c r="C101" s="180"/>
      <c r="D101" s="180"/>
      <c r="E101" s="180"/>
      <c r="F101" s="180"/>
      <c r="G101" s="180"/>
      <c r="H101" s="180"/>
      <c r="I101" s="180"/>
      <c r="J101" s="180"/>
      <c r="K101" s="180"/>
      <c r="L101" s="180"/>
      <c r="M101" s="180"/>
      <c r="N101" s="180"/>
      <c r="O101" s="180"/>
      <c r="P101" s="180"/>
      <c r="Q101" s="180"/>
      <c r="R101" s="180"/>
      <c r="S101" s="180"/>
      <c r="T101" s="180"/>
      <c r="U101" s="180"/>
      <c r="V101" s="180"/>
    </row>
    <row r="102" spans="1:22">
      <c r="A102" s="180"/>
      <c r="B102" s="311"/>
      <c r="C102" s="180"/>
      <c r="D102" s="180"/>
      <c r="E102" s="180"/>
      <c r="F102" s="180"/>
      <c r="G102" s="180"/>
      <c r="H102" s="180"/>
      <c r="I102" s="180"/>
      <c r="J102" s="180"/>
      <c r="K102" s="180"/>
      <c r="L102" s="180"/>
      <c r="M102" s="180"/>
      <c r="N102" s="180"/>
      <c r="O102" s="180"/>
      <c r="P102" s="180"/>
      <c r="Q102" s="180"/>
      <c r="R102" s="180"/>
      <c r="S102" s="180"/>
      <c r="T102" s="180"/>
      <c r="U102" s="180"/>
      <c r="V102" s="180"/>
    </row>
    <row r="103" spans="1:22">
      <c r="A103" s="180"/>
      <c r="B103" s="311"/>
      <c r="C103" s="180"/>
      <c r="D103" s="180"/>
      <c r="E103" s="180"/>
      <c r="F103" s="180"/>
      <c r="G103" s="180"/>
      <c r="H103" s="180"/>
      <c r="I103" s="180"/>
      <c r="J103" s="180"/>
      <c r="K103" s="180"/>
      <c r="L103" s="180"/>
      <c r="M103" s="180"/>
      <c r="N103" s="180"/>
      <c r="O103" s="180"/>
      <c r="P103" s="180"/>
      <c r="Q103" s="180"/>
      <c r="R103" s="180"/>
      <c r="S103" s="180"/>
      <c r="T103" s="180"/>
      <c r="U103" s="180"/>
      <c r="V103" s="180"/>
    </row>
    <row r="104" spans="1:22">
      <c r="A104" s="180"/>
      <c r="B104" s="311"/>
      <c r="C104" s="180"/>
      <c r="D104" s="180"/>
      <c r="E104" s="180"/>
      <c r="F104" s="180"/>
      <c r="G104" s="180"/>
      <c r="H104" s="180"/>
      <c r="I104" s="180"/>
      <c r="J104" s="180"/>
      <c r="K104" s="180"/>
      <c r="L104" s="180"/>
      <c r="M104" s="180"/>
      <c r="N104" s="180"/>
      <c r="O104" s="180"/>
      <c r="P104" s="180"/>
      <c r="Q104" s="180"/>
      <c r="R104" s="180"/>
      <c r="S104" s="180"/>
      <c r="T104" s="180"/>
      <c r="U104" s="180"/>
      <c r="V104" s="180"/>
    </row>
    <row r="105" spans="1:22">
      <c r="A105" s="180"/>
      <c r="B105" s="311"/>
      <c r="C105" s="180"/>
      <c r="D105" s="180"/>
      <c r="E105" s="180"/>
      <c r="F105" s="180"/>
      <c r="G105" s="180"/>
      <c r="H105" s="180"/>
      <c r="I105" s="180"/>
      <c r="J105" s="180"/>
      <c r="K105" s="180"/>
      <c r="L105" s="180"/>
      <c r="M105" s="180"/>
      <c r="N105" s="180"/>
      <c r="O105" s="180"/>
      <c r="P105" s="180"/>
      <c r="Q105" s="180"/>
      <c r="R105" s="180"/>
      <c r="S105" s="180"/>
      <c r="T105" s="180"/>
      <c r="U105" s="180"/>
      <c r="V105" s="180"/>
    </row>
    <row r="106" spans="1:22">
      <c r="A106" s="180"/>
      <c r="B106" s="311"/>
      <c r="C106" s="180"/>
      <c r="D106" s="180"/>
      <c r="E106" s="180"/>
      <c r="F106" s="180"/>
      <c r="G106" s="180"/>
      <c r="H106" s="180"/>
      <c r="I106" s="180"/>
      <c r="J106" s="180"/>
      <c r="K106" s="180"/>
      <c r="L106" s="180"/>
      <c r="M106" s="180"/>
      <c r="N106" s="180"/>
      <c r="O106" s="180"/>
      <c r="P106" s="180"/>
      <c r="Q106" s="180"/>
      <c r="R106" s="180"/>
      <c r="S106" s="180"/>
      <c r="T106" s="180"/>
      <c r="U106" s="180"/>
      <c r="V106" s="180"/>
    </row>
    <row r="107" spans="1:22">
      <c r="A107" s="180"/>
      <c r="B107" s="311"/>
      <c r="C107" s="180"/>
      <c r="D107" s="180"/>
      <c r="E107" s="180"/>
      <c r="F107" s="180"/>
      <c r="G107" s="180"/>
      <c r="H107" s="180"/>
      <c r="I107" s="180"/>
      <c r="J107" s="180"/>
      <c r="K107" s="180"/>
      <c r="L107" s="180"/>
      <c r="M107" s="180"/>
      <c r="N107" s="180"/>
      <c r="O107" s="180"/>
      <c r="P107" s="180"/>
      <c r="Q107" s="180"/>
      <c r="R107" s="180"/>
      <c r="S107" s="180"/>
      <c r="T107" s="180"/>
      <c r="U107" s="180"/>
      <c r="V107" s="180"/>
    </row>
    <row r="108" spans="1:22">
      <c r="A108" s="180"/>
      <c r="B108" s="311"/>
      <c r="C108" s="180"/>
      <c r="D108" s="180"/>
      <c r="E108" s="180"/>
      <c r="F108" s="180"/>
      <c r="G108" s="180"/>
      <c r="H108" s="180"/>
      <c r="I108" s="180"/>
      <c r="J108" s="180"/>
      <c r="K108" s="180"/>
      <c r="L108" s="180"/>
      <c r="M108" s="180"/>
      <c r="N108" s="180"/>
      <c r="O108" s="180"/>
      <c r="P108" s="180"/>
      <c r="Q108" s="180"/>
      <c r="R108" s="180"/>
      <c r="S108" s="180"/>
      <c r="T108" s="180"/>
      <c r="U108" s="180"/>
      <c r="V108" s="180"/>
    </row>
    <row r="109" spans="1:22">
      <c r="A109" s="180"/>
      <c r="B109" s="311"/>
      <c r="C109" s="180"/>
      <c r="D109" s="180"/>
      <c r="E109" s="180"/>
      <c r="F109" s="180"/>
      <c r="G109" s="180"/>
      <c r="H109" s="180"/>
      <c r="I109" s="180"/>
      <c r="J109" s="180"/>
      <c r="K109" s="180"/>
      <c r="L109" s="180"/>
      <c r="M109" s="180"/>
      <c r="N109" s="180"/>
      <c r="O109" s="180"/>
      <c r="P109" s="180"/>
      <c r="Q109" s="180"/>
      <c r="R109" s="180"/>
      <c r="S109" s="180"/>
      <c r="T109" s="180"/>
      <c r="U109" s="180"/>
      <c r="V109" s="180"/>
    </row>
    <row r="110" spans="1:22">
      <c r="A110" s="180"/>
      <c r="B110" s="311"/>
      <c r="C110" s="180"/>
      <c r="D110" s="180"/>
      <c r="E110" s="180"/>
      <c r="F110" s="180"/>
      <c r="G110" s="180"/>
      <c r="H110" s="180"/>
      <c r="I110" s="180"/>
      <c r="J110" s="180"/>
      <c r="K110" s="180"/>
      <c r="L110" s="180"/>
      <c r="M110" s="180"/>
      <c r="N110" s="180"/>
      <c r="O110" s="180"/>
      <c r="P110" s="180"/>
      <c r="Q110" s="180"/>
      <c r="R110" s="180"/>
      <c r="S110" s="180"/>
      <c r="T110" s="180"/>
      <c r="U110" s="180"/>
      <c r="V110" s="180"/>
    </row>
    <row r="111" spans="1:22">
      <c r="A111" s="180"/>
      <c r="B111" s="311"/>
      <c r="C111" s="180"/>
      <c r="D111" s="180"/>
      <c r="E111" s="180"/>
      <c r="F111" s="180"/>
      <c r="G111" s="180"/>
      <c r="H111" s="180"/>
      <c r="I111" s="180"/>
      <c r="J111" s="180"/>
      <c r="K111" s="180"/>
      <c r="L111" s="180"/>
      <c r="M111" s="180"/>
      <c r="N111" s="180"/>
      <c r="O111" s="180"/>
      <c r="P111" s="180"/>
      <c r="Q111" s="180"/>
      <c r="R111" s="180"/>
      <c r="S111" s="180"/>
      <c r="T111" s="180"/>
      <c r="U111" s="180"/>
      <c r="V111" s="180"/>
    </row>
    <row r="112" spans="1:22">
      <c r="A112" s="180"/>
      <c r="B112" s="311"/>
      <c r="C112" s="180"/>
      <c r="D112" s="180"/>
      <c r="E112" s="180"/>
      <c r="F112" s="180"/>
      <c r="G112" s="180"/>
      <c r="H112" s="180"/>
      <c r="I112" s="180"/>
      <c r="J112" s="180"/>
      <c r="K112" s="180"/>
      <c r="L112" s="180"/>
      <c r="M112" s="180"/>
      <c r="N112" s="180"/>
      <c r="O112" s="180"/>
      <c r="P112" s="180"/>
      <c r="Q112" s="180"/>
      <c r="R112" s="180"/>
      <c r="S112" s="180"/>
      <c r="T112" s="180"/>
      <c r="U112" s="180"/>
      <c r="V112" s="180"/>
    </row>
    <row r="113" spans="1:22">
      <c r="A113" s="180"/>
      <c r="B113" s="311"/>
      <c r="C113" s="180"/>
      <c r="D113" s="180"/>
      <c r="E113" s="180"/>
      <c r="F113" s="180"/>
      <c r="G113" s="180"/>
      <c r="H113" s="180"/>
      <c r="I113" s="180"/>
      <c r="J113" s="180"/>
      <c r="K113" s="180"/>
      <c r="L113" s="180"/>
      <c r="M113" s="180"/>
      <c r="N113" s="180"/>
      <c r="O113" s="180"/>
      <c r="P113" s="180"/>
      <c r="Q113" s="180"/>
      <c r="R113" s="180"/>
      <c r="S113" s="180"/>
      <c r="T113" s="180"/>
      <c r="U113" s="180"/>
      <c r="V113" s="180"/>
    </row>
    <row r="114" spans="1:22">
      <c r="A114" s="180"/>
      <c r="B114" s="311"/>
      <c r="C114" s="180"/>
      <c r="D114" s="180"/>
      <c r="E114" s="180"/>
      <c r="F114" s="180"/>
      <c r="G114" s="180"/>
      <c r="H114" s="180"/>
      <c r="I114" s="180"/>
      <c r="J114" s="180"/>
      <c r="K114" s="180"/>
      <c r="L114" s="180"/>
      <c r="M114" s="180"/>
      <c r="N114" s="180"/>
      <c r="O114" s="180"/>
      <c r="P114" s="180"/>
      <c r="Q114" s="180"/>
      <c r="R114" s="180"/>
      <c r="S114" s="180"/>
      <c r="T114" s="180"/>
      <c r="U114" s="180"/>
      <c r="V114" s="180"/>
    </row>
    <row r="115" spans="1:22">
      <c r="A115" s="180"/>
      <c r="B115" s="311"/>
      <c r="C115" s="180"/>
      <c r="D115" s="180"/>
      <c r="E115" s="180"/>
      <c r="F115" s="180"/>
      <c r="G115" s="180"/>
      <c r="H115" s="180"/>
      <c r="I115" s="180"/>
      <c r="J115" s="180"/>
      <c r="K115" s="180"/>
      <c r="L115" s="180"/>
      <c r="M115" s="180"/>
      <c r="N115" s="180"/>
      <c r="O115" s="180"/>
      <c r="P115" s="180"/>
      <c r="Q115" s="180"/>
      <c r="R115" s="180"/>
      <c r="S115" s="180"/>
      <c r="T115" s="180"/>
      <c r="U115" s="180"/>
      <c r="V115" s="180"/>
    </row>
    <row r="116" spans="1:22">
      <c r="A116" s="180"/>
      <c r="B116" s="311"/>
      <c r="C116" s="180"/>
      <c r="D116" s="180"/>
      <c r="E116" s="180"/>
      <c r="F116" s="180"/>
      <c r="G116" s="180"/>
      <c r="H116" s="180"/>
      <c r="I116" s="180"/>
      <c r="J116" s="180"/>
      <c r="K116" s="180"/>
      <c r="L116" s="180"/>
      <c r="M116" s="180"/>
      <c r="N116" s="180"/>
      <c r="O116" s="180"/>
      <c r="P116" s="180"/>
      <c r="Q116" s="180"/>
      <c r="R116" s="180"/>
      <c r="S116" s="180"/>
      <c r="T116" s="180"/>
      <c r="U116" s="180"/>
      <c r="V116" s="180"/>
    </row>
    <row r="117" spans="1:22">
      <c r="A117" s="180"/>
      <c r="B117" s="311"/>
      <c r="C117" s="180"/>
      <c r="D117" s="180"/>
      <c r="E117" s="180"/>
      <c r="F117" s="180"/>
      <c r="G117" s="180"/>
      <c r="H117" s="180"/>
      <c r="I117" s="180"/>
      <c r="J117" s="180"/>
      <c r="K117" s="180"/>
      <c r="L117" s="180"/>
      <c r="M117" s="180"/>
      <c r="N117" s="180"/>
      <c r="O117" s="180"/>
      <c r="P117" s="180"/>
      <c r="Q117" s="180"/>
      <c r="R117" s="180"/>
      <c r="S117" s="180"/>
      <c r="T117" s="180"/>
      <c r="U117" s="180"/>
      <c r="V117" s="180"/>
    </row>
    <row r="118" spans="1:22">
      <c r="A118" s="180"/>
      <c r="B118" s="311"/>
      <c r="C118" s="180"/>
      <c r="D118" s="180"/>
      <c r="E118" s="180"/>
      <c r="F118" s="180"/>
      <c r="G118" s="180"/>
      <c r="H118" s="180"/>
      <c r="I118" s="180"/>
      <c r="J118" s="180"/>
      <c r="K118" s="180"/>
      <c r="L118" s="180"/>
      <c r="M118" s="180"/>
      <c r="N118" s="180"/>
      <c r="O118" s="180"/>
      <c r="P118" s="180"/>
      <c r="Q118" s="180"/>
      <c r="R118" s="180"/>
      <c r="S118" s="180"/>
      <c r="T118" s="180"/>
      <c r="U118" s="180"/>
      <c r="V118" s="180"/>
    </row>
    <row r="119" spans="1:22">
      <c r="A119" s="180"/>
      <c r="B119" s="311"/>
      <c r="C119" s="180"/>
      <c r="D119" s="180"/>
      <c r="E119" s="180"/>
      <c r="F119" s="180"/>
      <c r="G119" s="180"/>
      <c r="H119" s="180"/>
      <c r="I119" s="180"/>
      <c r="J119" s="180"/>
      <c r="K119" s="180"/>
      <c r="L119" s="180"/>
      <c r="M119" s="180"/>
      <c r="N119" s="180"/>
      <c r="O119" s="180"/>
      <c r="P119" s="180"/>
      <c r="Q119" s="180"/>
      <c r="R119" s="180"/>
      <c r="S119" s="180"/>
      <c r="T119" s="180"/>
      <c r="U119" s="180"/>
      <c r="V119" s="180"/>
    </row>
    <row r="120" spans="1:22">
      <c r="A120" s="180"/>
      <c r="B120" s="311"/>
      <c r="C120" s="180"/>
      <c r="D120" s="180"/>
      <c r="E120" s="180"/>
      <c r="F120" s="180"/>
      <c r="G120" s="180"/>
      <c r="H120" s="180"/>
      <c r="I120" s="180"/>
      <c r="J120" s="180"/>
      <c r="K120" s="180"/>
      <c r="L120" s="180"/>
      <c r="M120" s="180"/>
      <c r="N120" s="180"/>
      <c r="O120" s="180"/>
      <c r="P120" s="180"/>
      <c r="Q120" s="180"/>
      <c r="R120" s="180"/>
      <c r="S120" s="180"/>
      <c r="T120" s="180"/>
      <c r="U120" s="180"/>
      <c r="V120" s="180"/>
    </row>
    <row r="121" spans="1:22">
      <c r="A121" s="180"/>
      <c r="B121" s="311"/>
      <c r="C121" s="180"/>
      <c r="D121" s="180"/>
      <c r="E121" s="180"/>
      <c r="F121" s="180"/>
      <c r="G121" s="180"/>
      <c r="H121" s="180"/>
      <c r="I121" s="180"/>
      <c r="J121" s="180"/>
      <c r="K121" s="180"/>
      <c r="L121" s="180"/>
      <c r="M121" s="180"/>
      <c r="N121" s="180"/>
      <c r="O121" s="180"/>
      <c r="P121" s="180"/>
      <c r="Q121" s="180"/>
      <c r="R121" s="180"/>
      <c r="S121" s="180"/>
      <c r="T121" s="180"/>
      <c r="U121" s="180"/>
      <c r="V121" s="180"/>
    </row>
    <row r="122" spans="1:22">
      <c r="A122" s="180"/>
      <c r="B122" s="311"/>
      <c r="C122" s="180"/>
      <c r="D122" s="180"/>
      <c r="E122" s="180"/>
      <c r="F122" s="180"/>
      <c r="G122" s="180"/>
      <c r="H122" s="180"/>
      <c r="I122" s="180"/>
      <c r="J122" s="180"/>
      <c r="K122" s="180"/>
      <c r="L122" s="180"/>
      <c r="M122" s="180"/>
      <c r="N122" s="180"/>
      <c r="O122" s="180"/>
      <c r="P122" s="180"/>
      <c r="Q122" s="180"/>
      <c r="R122" s="180"/>
      <c r="S122" s="180"/>
      <c r="T122" s="180"/>
      <c r="U122" s="180"/>
      <c r="V122" s="180"/>
    </row>
    <row r="123" spans="1:22">
      <c r="A123" s="180"/>
      <c r="B123" s="311"/>
      <c r="C123" s="180"/>
      <c r="D123" s="180"/>
      <c r="E123" s="180"/>
      <c r="F123" s="180"/>
      <c r="G123" s="180"/>
      <c r="H123" s="180"/>
      <c r="I123" s="180"/>
      <c r="J123" s="180"/>
      <c r="K123" s="180"/>
      <c r="L123" s="180"/>
      <c r="M123" s="180"/>
      <c r="N123" s="180"/>
      <c r="O123" s="180"/>
      <c r="P123" s="180"/>
      <c r="Q123" s="180"/>
      <c r="R123" s="180"/>
      <c r="S123" s="180"/>
      <c r="T123" s="180"/>
      <c r="U123" s="180"/>
      <c r="V123" s="180"/>
    </row>
    <row r="124" spans="1:22">
      <c r="A124" s="180"/>
      <c r="B124" s="311"/>
      <c r="C124" s="180"/>
      <c r="D124" s="180"/>
      <c r="E124" s="180"/>
      <c r="F124" s="180"/>
      <c r="G124" s="180"/>
      <c r="H124" s="180"/>
      <c r="I124" s="180"/>
      <c r="J124" s="180"/>
      <c r="K124" s="180"/>
      <c r="L124" s="180"/>
      <c r="M124" s="180"/>
      <c r="N124" s="180"/>
      <c r="O124" s="180"/>
      <c r="P124" s="180"/>
      <c r="Q124" s="180"/>
      <c r="R124" s="180"/>
      <c r="S124" s="180"/>
      <c r="T124" s="180"/>
      <c r="U124" s="180"/>
      <c r="V124" s="180"/>
    </row>
    <row r="125" spans="1:22">
      <c r="A125" s="180"/>
      <c r="B125" s="311"/>
      <c r="C125" s="180"/>
      <c r="D125" s="180"/>
      <c r="E125" s="180"/>
      <c r="F125" s="180"/>
      <c r="G125" s="180"/>
      <c r="H125" s="180"/>
      <c r="I125" s="180"/>
      <c r="J125" s="180"/>
      <c r="K125" s="180"/>
      <c r="L125" s="180"/>
      <c r="M125" s="180"/>
      <c r="N125" s="180"/>
      <c r="O125" s="180"/>
      <c r="P125" s="180"/>
      <c r="Q125" s="180"/>
      <c r="R125" s="180"/>
      <c r="S125" s="180"/>
      <c r="T125" s="180"/>
      <c r="U125" s="180"/>
      <c r="V125" s="180"/>
    </row>
    <row r="126" spans="1:22">
      <c r="A126" s="180"/>
      <c r="B126" s="311"/>
      <c r="C126" s="180"/>
      <c r="D126" s="180"/>
      <c r="E126" s="180"/>
      <c r="F126" s="180"/>
      <c r="G126" s="180"/>
      <c r="H126" s="180"/>
      <c r="I126" s="180"/>
      <c r="J126" s="180"/>
      <c r="K126" s="180"/>
      <c r="L126" s="180"/>
      <c r="M126" s="180"/>
      <c r="N126" s="180"/>
      <c r="O126" s="180"/>
      <c r="P126" s="180"/>
      <c r="Q126" s="180"/>
      <c r="R126" s="180"/>
      <c r="S126" s="180"/>
      <c r="T126" s="180"/>
      <c r="U126" s="180"/>
      <c r="V126" s="180"/>
    </row>
    <row r="127" spans="1:22">
      <c r="A127" s="180"/>
      <c r="B127" s="311"/>
      <c r="C127" s="180"/>
      <c r="D127" s="180"/>
      <c r="E127" s="180"/>
      <c r="F127" s="180"/>
      <c r="G127" s="180"/>
      <c r="H127" s="180"/>
      <c r="I127" s="180"/>
      <c r="J127" s="180"/>
      <c r="K127" s="180"/>
      <c r="L127" s="180"/>
      <c r="M127" s="180"/>
      <c r="N127" s="180"/>
      <c r="O127" s="180"/>
      <c r="P127" s="180"/>
      <c r="Q127" s="180"/>
      <c r="R127" s="180"/>
      <c r="S127" s="180"/>
      <c r="T127" s="180"/>
      <c r="U127" s="180"/>
      <c r="V127" s="180"/>
    </row>
    <row r="128" spans="1:22">
      <c r="A128" s="180"/>
      <c r="B128" s="311"/>
      <c r="C128" s="180"/>
      <c r="D128" s="180"/>
      <c r="E128" s="180"/>
      <c r="F128" s="180"/>
      <c r="G128" s="180"/>
      <c r="H128" s="180"/>
      <c r="I128" s="180"/>
      <c r="J128" s="180"/>
      <c r="K128" s="180"/>
      <c r="L128" s="180"/>
      <c r="M128" s="180"/>
      <c r="N128" s="180"/>
      <c r="O128" s="180"/>
      <c r="P128" s="180"/>
      <c r="Q128" s="180"/>
      <c r="R128" s="180"/>
      <c r="S128" s="180"/>
      <c r="T128" s="180"/>
      <c r="U128" s="180"/>
      <c r="V128" s="180"/>
    </row>
    <row r="129" spans="1:22">
      <c r="A129" s="180"/>
      <c r="B129" s="311"/>
      <c r="C129" s="180"/>
      <c r="D129" s="180"/>
      <c r="E129" s="180"/>
      <c r="F129" s="180"/>
      <c r="G129" s="180"/>
      <c r="H129" s="180"/>
      <c r="I129" s="180"/>
      <c r="J129" s="180"/>
      <c r="K129" s="180"/>
      <c r="L129" s="180"/>
      <c r="M129" s="180"/>
      <c r="N129" s="180"/>
      <c r="O129" s="180"/>
      <c r="P129" s="180"/>
      <c r="Q129" s="180"/>
      <c r="R129" s="180"/>
      <c r="S129" s="180"/>
      <c r="T129" s="180"/>
      <c r="U129" s="180"/>
      <c r="V129" s="180"/>
    </row>
    <row r="130" spans="1:22">
      <c r="A130" s="180"/>
      <c r="B130" s="311"/>
      <c r="C130" s="180"/>
      <c r="D130" s="180"/>
      <c r="E130" s="180"/>
      <c r="F130" s="180"/>
      <c r="G130" s="180"/>
      <c r="H130" s="180"/>
      <c r="I130" s="180"/>
      <c r="J130" s="180"/>
      <c r="K130" s="180"/>
      <c r="L130" s="180"/>
      <c r="M130" s="180"/>
      <c r="N130" s="180"/>
      <c r="O130" s="180"/>
      <c r="P130" s="180"/>
      <c r="Q130" s="180"/>
      <c r="R130" s="180"/>
      <c r="S130" s="180"/>
      <c r="T130" s="180"/>
      <c r="U130" s="180"/>
      <c r="V130" s="180"/>
    </row>
    <row r="131" spans="1:22">
      <c r="A131" s="180"/>
      <c r="B131" s="311"/>
      <c r="C131" s="180"/>
      <c r="D131" s="180"/>
      <c r="E131" s="180"/>
      <c r="F131" s="180"/>
      <c r="G131" s="180"/>
      <c r="H131" s="180"/>
      <c r="I131" s="180"/>
      <c r="J131" s="180"/>
      <c r="K131" s="180"/>
      <c r="L131" s="180"/>
      <c r="M131" s="180"/>
      <c r="N131" s="180"/>
      <c r="O131" s="180"/>
      <c r="P131" s="180"/>
      <c r="Q131" s="180"/>
      <c r="R131" s="180"/>
      <c r="S131" s="180"/>
      <c r="T131" s="180"/>
      <c r="U131" s="180"/>
      <c r="V131" s="180"/>
    </row>
    <row r="132" spans="1:22">
      <c r="A132" s="180"/>
      <c r="B132" s="311"/>
      <c r="C132" s="180"/>
      <c r="D132" s="180"/>
      <c r="E132" s="180"/>
      <c r="F132" s="180"/>
      <c r="G132" s="180"/>
      <c r="H132" s="180"/>
      <c r="I132" s="180"/>
      <c r="J132" s="180"/>
      <c r="K132" s="180"/>
      <c r="L132" s="180"/>
      <c r="M132" s="180"/>
      <c r="N132" s="180"/>
      <c r="O132" s="180"/>
      <c r="P132" s="180"/>
      <c r="Q132" s="180"/>
      <c r="R132" s="180"/>
      <c r="S132" s="180"/>
      <c r="T132" s="180"/>
      <c r="U132" s="180"/>
      <c r="V132" s="180"/>
    </row>
    <row r="133" spans="1:22">
      <c r="A133" s="180"/>
      <c r="B133" s="311"/>
      <c r="C133" s="180"/>
      <c r="D133" s="180"/>
      <c r="E133" s="180"/>
      <c r="F133" s="180"/>
      <c r="G133" s="180"/>
      <c r="H133" s="180"/>
      <c r="I133" s="180"/>
      <c r="J133" s="180"/>
      <c r="K133" s="180"/>
      <c r="L133" s="180"/>
      <c r="M133" s="180"/>
      <c r="N133" s="180"/>
      <c r="O133" s="180"/>
      <c r="P133" s="180"/>
      <c r="Q133" s="180"/>
      <c r="R133" s="180"/>
      <c r="S133" s="180"/>
      <c r="T133" s="180"/>
      <c r="U133" s="180"/>
      <c r="V133" s="180"/>
    </row>
    <row r="134" spans="1:22">
      <c r="A134" s="180"/>
      <c r="B134" s="311"/>
      <c r="C134" s="180"/>
      <c r="D134" s="180"/>
      <c r="E134" s="180"/>
      <c r="F134" s="180"/>
      <c r="G134" s="180"/>
      <c r="H134" s="180"/>
      <c r="I134" s="180"/>
      <c r="J134" s="180"/>
      <c r="K134" s="180"/>
      <c r="L134" s="180"/>
      <c r="M134" s="180"/>
      <c r="N134" s="180"/>
      <c r="O134" s="180"/>
      <c r="P134" s="180"/>
      <c r="Q134" s="180"/>
      <c r="R134" s="180"/>
      <c r="S134" s="180"/>
      <c r="T134" s="180"/>
      <c r="U134" s="180"/>
      <c r="V134" s="180"/>
    </row>
    <row r="135" spans="1:22">
      <c r="A135" s="180"/>
      <c r="B135" s="311"/>
      <c r="C135" s="180"/>
      <c r="D135" s="180"/>
      <c r="E135" s="180"/>
      <c r="F135" s="180"/>
      <c r="G135" s="180"/>
      <c r="H135" s="180"/>
      <c r="I135" s="180"/>
      <c r="J135" s="180"/>
      <c r="K135" s="180"/>
      <c r="L135" s="180"/>
      <c r="M135" s="180"/>
      <c r="N135" s="180"/>
      <c r="O135" s="180"/>
      <c r="P135" s="180"/>
      <c r="Q135" s="180"/>
      <c r="R135" s="180"/>
      <c r="S135" s="180"/>
      <c r="T135" s="180"/>
      <c r="U135" s="180"/>
      <c r="V135" s="180"/>
    </row>
    <row r="136" spans="1:22">
      <c r="A136" s="180"/>
      <c r="B136" s="311"/>
      <c r="C136" s="180"/>
      <c r="D136" s="180"/>
      <c r="E136" s="180"/>
      <c r="F136" s="180"/>
      <c r="G136" s="180"/>
      <c r="H136" s="180"/>
      <c r="I136" s="180"/>
      <c r="J136" s="180"/>
      <c r="K136" s="180"/>
      <c r="L136" s="180"/>
      <c r="M136" s="180"/>
      <c r="N136" s="180"/>
      <c r="O136" s="180"/>
      <c r="P136" s="180"/>
      <c r="Q136" s="180"/>
      <c r="R136" s="180"/>
      <c r="S136" s="180"/>
      <c r="T136" s="180"/>
      <c r="U136" s="180"/>
      <c r="V136" s="180"/>
    </row>
    <row r="137" spans="1:22">
      <c r="A137" s="180"/>
      <c r="B137" s="311"/>
      <c r="C137" s="180"/>
      <c r="D137" s="180"/>
      <c r="E137" s="180"/>
      <c r="F137" s="180"/>
      <c r="G137" s="180"/>
      <c r="H137" s="180"/>
      <c r="I137" s="180"/>
      <c r="J137" s="180"/>
      <c r="K137" s="180"/>
      <c r="L137" s="180"/>
      <c r="M137" s="180"/>
      <c r="N137" s="180"/>
      <c r="O137" s="180"/>
      <c r="P137" s="180"/>
      <c r="Q137" s="180"/>
      <c r="R137" s="180"/>
      <c r="S137" s="180"/>
      <c r="T137" s="180"/>
      <c r="U137" s="180"/>
      <c r="V137" s="180"/>
    </row>
    <row r="138" spans="1:22">
      <c r="A138" s="180"/>
      <c r="B138" s="311"/>
      <c r="C138" s="180"/>
      <c r="D138" s="180"/>
      <c r="E138" s="180"/>
      <c r="F138" s="180"/>
      <c r="G138" s="180"/>
      <c r="H138" s="180"/>
      <c r="I138" s="180"/>
      <c r="J138" s="180"/>
      <c r="K138" s="180"/>
      <c r="L138" s="180"/>
      <c r="M138" s="180"/>
      <c r="N138" s="180"/>
      <c r="O138" s="180"/>
      <c r="P138" s="180"/>
      <c r="Q138" s="180"/>
      <c r="R138" s="180"/>
      <c r="S138" s="180"/>
      <c r="T138" s="180"/>
      <c r="U138" s="180"/>
      <c r="V138" s="180"/>
    </row>
    <row r="139" spans="1:22">
      <c r="A139" s="180"/>
      <c r="B139" s="311"/>
      <c r="C139" s="180"/>
      <c r="D139" s="180"/>
      <c r="E139" s="180"/>
      <c r="F139" s="180"/>
      <c r="G139" s="180"/>
      <c r="H139" s="180"/>
      <c r="I139" s="180"/>
      <c r="J139" s="180"/>
      <c r="K139" s="180"/>
      <c r="L139" s="180"/>
      <c r="M139" s="180"/>
      <c r="N139" s="180"/>
      <c r="O139" s="180"/>
      <c r="P139" s="180"/>
      <c r="Q139" s="180"/>
      <c r="R139" s="180"/>
      <c r="S139" s="180"/>
      <c r="T139" s="180"/>
      <c r="U139" s="180"/>
      <c r="V139" s="180"/>
    </row>
    <row r="140" spans="1:22">
      <c r="A140" s="180"/>
      <c r="B140" s="311"/>
      <c r="C140" s="180"/>
      <c r="D140" s="180"/>
      <c r="E140" s="180"/>
      <c r="F140" s="180"/>
      <c r="G140" s="180"/>
      <c r="H140" s="180"/>
      <c r="I140" s="180"/>
      <c r="J140" s="180"/>
      <c r="K140" s="180"/>
      <c r="L140" s="180"/>
      <c r="M140" s="180"/>
      <c r="N140" s="180"/>
      <c r="O140" s="180"/>
      <c r="P140" s="180"/>
      <c r="Q140" s="180"/>
      <c r="R140" s="180"/>
      <c r="S140" s="180"/>
      <c r="T140" s="180"/>
      <c r="U140" s="180"/>
      <c r="V140" s="180"/>
    </row>
    <row r="141" spans="1:22">
      <c r="A141" s="180"/>
      <c r="B141" s="311"/>
      <c r="C141" s="180"/>
      <c r="D141" s="180"/>
      <c r="E141" s="180"/>
      <c r="F141" s="180"/>
      <c r="G141" s="180"/>
      <c r="H141" s="180"/>
      <c r="I141" s="180"/>
      <c r="J141" s="180"/>
      <c r="K141" s="180"/>
      <c r="L141" s="180"/>
      <c r="M141" s="180"/>
      <c r="N141" s="180"/>
      <c r="O141" s="180"/>
      <c r="P141" s="180"/>
      <c r="Q141" s="180"/>
      <c r="R141" s="180"/>
      <c r="S141" s="180"/>
      <c r="T141" s="180"/>
      <c r="U141" s="180"/>
      <c r="V141" s="180"/>
    </row>
    <row r="142" spans="1:22">
      <c r="A142" s="180"/>
      <c r="B142" s="311"/>
      <c r="C142" s="180"/>
      <c r="D142" s="180"/>
      <c r="E142" s="180"/>
      <c r="F142" s="180"/>
      <c r="G142" s="180"/>
      <c r="H142" s="180"/>
      <c r="I142" s="180"/>
      <c r="J142" s="180"/>
      <c r="K142" s="180"/>
      <c r="L142" s="180"/>
      <c r="M142" s="180"/>
      <c r="N142" s="180"/>
      <c r="O142" s="180"/>
      <c r="P142" s="180"/>
      <c r="Q142" s="180"/>
      <c r="R142" s="180"/>
      <c r="S142" s="180"/>
      <c r="T142" s="180"/>
      <c r="U142" s="180"/>
      <c r="V142" s="180"/>
    </row>
    <row r="143" spans="1:22">
      <c r="A143" s="180"/>
      <c r="B143" s="311"/>
      <c r="C143" s="180"/>
      <c r="D143" s="180"/>
      <c r="E143" s="180"/>
      <c r="F143" s="180"/>
      <c r="G143" s="180"/>
      <c r="H143" s="180"/>
      <c r="I143" s="180"/>
      <c r="J143" s="180"/>
      <c r="K143" s="180"/>
      <c r="L143" s="180"/>
      <c r="M143" s="180"/>
      <c r="N143" s="180"/>
      <c r="O143" s="180"/>
      <c r="P143" s="180"/>
      <c r="Q143" s="180"/>
      <c r="R143" s="180"/>
      <c r="S143" s="180"/>
      <c r="T143" s="180"/>
      <c r="U143" s="180"/>
      <c r="V143" s="180"/>
    </row>
    <row r="144" spans="1:22">
      <c r="A144" s="180"/>
      <c r="B144" s="311"/>
      <c r="C144" s="180"/>
      <c r="D144" s="180"/>
      <c r="E144" s="180"/>
      <c r="F144" s="180"/>
      <c r="G144" s="180"/>
      <c r="H144" s="180"/>
      <c r="I144" s="180"/>
      <c r="J144" s="180"/>
      <c r="K144" s="180"/>
      <c r="L144" s="180"/>
      <c r="M144" s="180"/>
      <c r="N144" s="180"/>
      <c r="O144" s="180"/>
      <c r="P144" s="180"/>
      <c r="Q144" s="180"/>
      <c r="R144" s="180"/>
      <c r="S144" s="180"/>
      <c r="T144" s="180"/>
      <c r="U144" s="180"/>
      <c r="V144" s="180"/>
    </row>
    <row r="145" spans="1:22">
      <c r="A145" s="180"/>
      <c r="B145" s="311"/>
      <c r="C145" s="180"/>
      <c r="D145" s="180"/>
      <c r="E145" s="180"/>
      <c r="F145" s="180"/>
      <c r="G145" s="180"/>
      <c r="H145" s="180"/>
      <c r="I145" s="180"/>
      <c r="J145" s="180"/>
      <c r="K145" s="180"/>
      <c r="L145" s="180"/>
      <c r="M145" s="180"/>
      <c r="N145" s="180"/>
      <c r="O145" s="180"/>
      <c r="P145" s="180"/>
      <c r="Q145" s="180"/>
      <c r="R145" s="180"/>
      <c r="S145" s="180"/>
      <c r="T145" s="180"/>
      <c r="U145" s="180"/>
      <c r="V145" s="180"/>
    </row>
    <row r="146" spans="1:22">
      <c r="A146" s="180"/>
      <c r="B146" s="311"/>
      <c r="C146" s="180"/>
      <c r="D146" s="180"/>
      <c r="E146" s="180"/>
      <c r="F146" s="180"/>
      <c r="G146" s="180"/>
      <c r="H146" s="180"/>
      <c r="I146" s="180"/>
      <c r="J146" s="180"/>
      <c r="K146" s="180"/>
      <c r="L146" s="180"/>
      <c r="M146" s="180"/>
      <c r="N146" s="180"/>
      <c r="O146" s="180"/>
      <c r="P146" s="180"/>
      <c r="Q146" s="180"/>
      <c r="R146" s="180"/>
      <c r="S146" s="180"/>
      <c r="T146" s="180"/>
      <c r="U146" s="180"/>
      <c r="V146" s="180"/>
    </row>
    <row r="147" spans="1:22">
      <c r="A147" s="180"/>
      <c r="B147" s="311"/>
      <c r="C147" s="180"/>
      <c r="D147" s="180"/>
      <c r="E147" s="180"/>
      <c r="F147" s="180"/>
      <c r="G147" s="180"/>
      <c r="H147" s="180"/>
      <c r="I147" s="180"/>
      <c r="J147" s="180"/>
      <c r="K147" s="180"/>
      <c r="L147" s="180"/>
      <c r="M147" s="180"/>
      <c r="N147" s="180"/>
      <c r="O147" s="180"/>
      <c r="P147" s="180"/>
      <c r="Q147" s="180"/>
      <c r="R147" s="180"/>
      <c r="S147" s="180"/>
      <c r="T147" s="180"/>
      <c r="U147" s="180"/>
      <c r="V147" s="180"/>
    </row>
    <row r="148" spans="1:22">
      <c r="A148" s="180"/>
      <c r="B148" s="311"/>
      <c r="C148" s="180"/>
      <c r="D148" s="180"/>
      <c r="E148" s="180"/>
      <c r="F148" s="180"/>
      <c r="G148" s="180"/>
      <c r="H148" s="180"/>
      <c r="I148" s="180"/>
      <c r="J148" s="180"/>
      <c r="K148" s="180"/>
      <c r="L148" s="180"/>
      <c r="M148" s="180"/>
      <c r="N148" s="180"/>
      <c r="O148" s="180"/>
      <c r="P148" s="180"/>
      <c r="Q148" s="180"/>
      <c r="R148" s="180"/>
      <c r="S148" s="180"/>
      <c r="T148" s="180"/>
      <c r="U148" s="180"/>
      <c r="V148" s="180"/>
    </row>
    <row r="149" spans="1:22">
      <c r="A149" s="180"/>
      <c r="B149" s="311"/>
      <c r="C149" s="180"/>
      <c r="D149" s="180"/>
      <c r="E149" s="180"/>
      <c r="F149" s="180"/>
      <c r="G149" s="180"/>
      <c r="H149" s="180"/>
      <c r="I149" s="180"/>
      <c r="J149" s="180"/>
      <c r="K149" s="180"/>
      <c r="L149" s="180"/>
      <c r="M149" s="180"/>
      <c r="N149" s="180"/>
      <c r="O149" s="180"/>
      <c r="P149" s="180"/>
      <c r="Q149" s="180"/>
      <c r="R149" s="180"/>
      <c r="S149" s="180"/>
      <c r="T149" s="180"/>
      <c r="U149" s="180"/>
      <c r="V149" s="180"/>
    </row>
    <row r="150" spans="1:22">
      <c r="A150" s="180"/>
      <c r="B150" s="311"/>
      <c r="C150" s="180"/>
      <c r="D150" s="180"/>
      <c r="E150" s="180"/>
      <c r="F150" s="180"/>
      <c r="G150" s="180"/>
      <c r="H150" s="180"/>
      <c r="I150" s="180"/>
      <c r="J150" s="180"/>
      <c r="K150" s="180"/>
      <c r="L150" s="180"/>
      <c r="M150" s="180"/>
      <c r="N150" s="180"/>
      <c r="O150" s="180"/>
      <c r="P150" s="180"/>
      <c r="Q150" s="180"/>
      <c r="R150" s="180"/>
      <c r="S150" s="180"/>
      <c r="T150" s="180"/>
      <c r="U150" s="180"/>
      <c r="V150" s="180"/>
    </row>
    <row r="151" spans="1:22">
      <c r="A151" s="180"/>
      <c r="B151" s="311"/>
      <c r="C151" s="180"/>
      <c r="D151" s="180"/>
      <c r="E151" s="180"/>
      <c r="F151" s="180"/>
      <c r="G151" s="180"/>
      <c r="H151" s="180"/>
      <c r="I151" s="180"/>
      <c r="J151" s="180"/>
      <c r="K151" s="180"/>
      <c r="L151" s="180"/>
      <c r="M151" s="180"/>
      <c r="N151" s="180"/>
      <c r="O151" s="180"/>
      <c r="P151" s="180"/>
      <c r="Q151" s="180"/>
      <c r="R151" s="180"/>
      <c r="S151" s="180"/>
      <c r="T151" s="180"/>
      <c r="U151" s="180"/>
      <c r="V151" s="180"/>
    </row>
    <row r="152" spans="1:22">
      <c r="A152" s="180"/>
      <c r="B152" s="311"/>
      <c r="C152" s="180"/>
      <c r="D152" s="180"/>
      <c r="E152" s="180"/>
      <c r="F152" s="180"/>
      <c r="G152" s="180"/>
      <c r="H152" s="180"/>
      <c r="I152" s="180"/>
      <c r="J152" s="180"/>
      <c r="K152" s="180"/>
      <c r="L152" s="180"/>
      <c r="M152" s="180"/>
      <c r="N152" s="180"/>
      <c r="O152" s="180"/>
      <c r="P152" s="180"/>
      <c r="Q152" s="180"/>
      <c r="R152" s="180"/>
      <c r="S152" s="180"/>
      <c r="T152" s="180"/>
      <c r="U152" s="180"/>
      <c r="V152" s="180"/>
    </row>
    <row r="153" spans="1:22">
      <c r="A153" s="180"/>
      <c r="B153" s="311"/>
      <c r="C153" s="180"/>
      <c r="D153" s="180"/>
      <c r="E153" s="180"/>
      <c r="F153" s="180"/>
      <c r="G153" s="180"/>
      <c r="H153" s="180"/>
      <c r="I153" s="180"/>
      <c r="J153" s="180"/>
      <c r="K153" s="180"/>
      <c r="L153" s="180"/>
      <c r="M153" s="180"/>
      <c r="N153" s="180"/>
      <c r="O153" s="180"/>
      <c r="P153" s="180"/>
      <c r="Q153" s="180"/>
      <c r="R153" s="180"/>
      <c r="S153" s="180"/>
      <c r="T153" s="180"/>
      <c r="U153" s="180"/>
      <c r="V153" s="180"/>
    </row>
    <row r="154" spans="1:22">
      <c r="A154" s="180"/>
      <c r="B154" s="311"/>
      <c r="C154" s="180"/>
      <c r="D154" s="180"/>
      <c r="E154" s="180"/>
      <c r="F154" s="180"/>
      <c r="G154" s="180"/>
      <c r="H154" s="180"/>
      <c r="I154" s="180"/>
      <c r="J154" s="180"/>
      <c r="K154" s="180"/>
      <c r="L154" s="180"/>
      <c r="M154" s="180"/>
      <c r="N154" s="180"/>
      <c r="O154" s="180"/>
      <c r="P154" s="180"/>
      <c r="Q154" s="180"/>
      <c r="R154" s="180"/>
      <c r="S154" s="180"/>
      <c r="T154" s="180"/>
      <c r="U154" s="180"/>
      <c r="V154" s="180"/>
    </row>
    <row r="155" spans="1:22">
      <c r="A155" s="180"/>
      <c r="B155" s="311"/>
      <c r="C155" s="180"/>
      <c r="D155" s="180"/>
      <c r="E155" s="180"/>
      <c r="F155" s="180"/>
      <c r="G155" s="180"/>
      <c r="H155" s="180"/>
      <c r="I155" s="180"/>
      <c r="J155" s="180"/>
      <c r="K155" s="180"/>
      <c r="L155" s="180"/>
      <c r="M155" s="180"/>
      <c r="N155" s="180"/>
      <c r="O155" s="180"/>
      <c r="P155" s="180"/>
      <c r="Q155" s="180"/>
      <c r="R155" s="180"/>
      <c r="S155" s="180"/>
      <c r="T155" s="180"/>
      <c r="U155" s="180"/>
      <c r="V155" s="180"/>
    </row>
    <row r="156" spans="1:22">
      <c r="A156" s="180"/>
      <c r="B156" s="311"/>
      <c r="C156" s="180"/>
      <c r="D156" s="180"/>
      <c r="E156" s="180"/>
      <c r="F156" s="180"/>
      <c r="G156" s="180"/>
      <c r="H156" s="180"/>
      <c r="I156" s="180"/>
      <c r="J156" s="180"/>
      <c r="K156" s="180"/>
      <c r="L156" s="180"/>
      <c r="M156" s="180"/>
      <c r="N156" s="180"/>
      <c r="O156" s="180"/>
      <c r="P156" s="180"/>
      <c r="Q156" s="180"/>
      <c r="R156" s="180"/>
      <c r="S156" s="180"/>
      <c r="T156" s="180"/>
      <c r="U156" s="180"/>
      <c r="V156" s="180"/>
    </row>
    <row r="157" spans="1:22">
      <c r="A157" s="180"/>
      <c r="B157" s="311"/>
      <c r="C157" s="180"/>
      <c r="D157" s="180"/>
      <c r="E157" s="180"/>
      <c r="F157" s="180"/>
      <c r="G157" s="180"/>
      <c r="H157" s="180"/>
      <c r="I157" s="180"/>
      <c r="J157" s="180"/>
      <c r="K157" s="180"/>
      <c r="L157" s="180"/>
      <c r="M157" s="180"/>
      <c r="N157" s="180"/>
      <c r="O157" s="180"/>
      <c r="P157" s="180"/>
      <c r="Q157" s="180"/>
      <c r="R157" s="180"/>
      <c r="S157" s="180"/>
      <c r="T157" s="180"/>
      <c r="U157" s="180"/>
      <c r="V157" s="180"/>
    </row>
    <row r="158" spans="1:22">
      <c r="A158" s="180"/>
      <c r="B158" s="311"/>
      <c r="C158" s="180"/>
      <c r="D158" s="180"/>
      <c r="E158" s="180"/>
      <c r="F158" s="180"/>
      <c r="G158" s="180"/>
      <c r="H158" s="180"/>
      <c r="I158" s="180"/>
      <c r="J158" s="180"/>
      <c r="K158" s="180"/>
      <c r="L158" s="180"/>
      <c r="M158" s="180"/>
      <c r="N158" s="180"/>
      <c r="O158" s="180"/>
      <c r="P158" s="180"/>
      <c r="Q158" s="180"/>
      <c r="R158" s="180"/>
      <c r="S158" s="180"/>
      <c r="T158" s="180"/>
      <c r="U158" s="180"/>
      <c r="V158" s="180"/>
    </row>
    <row r="159" spans="1:22">
      <c r="A159" s="180"/>
      <c r="B159" s="311"/>
      <c r="C159" s="180"/>
      <c r="D159" s="180"/>
      <c r="E159" s="180"/>
      <c r="F159" s="180"/>
      <c r="G159" s="180"/>
      <c r="H159" s="180"/>
      <c r="I159" s="180"/>
      <c r="J159" s="180"/>
      <c r="K159" s="180"/>
      <c r="L159" s="180"/>
      <c r="M159" s="180"/>
      <c r="N159" s="180"/>
      <c r="O159" s="180"/>
      <c r="P159" s="180"/>
      <c r="Q159" s="180"/>
      <c r="R159" s="180"/>
      <c r="S159" s="180"/>
      <c r="T159" s="180"/>
      <c r="U159" s="180"/>
      <c r="V159" s="180"/>
    </row>
    <row r="160" spans="1:22">
      <c r="A160" s="180"/>
      <c r="B160" s="311"/>
      <c r="C160" s="180"/>
      <c r="D160" s="180"/>
      <c r="E160" s="180"/>
      <c r="F160" s="180"/>
      <c r="G160" s="180"/>
      <c r="H160" s="180"/>
      <c r="I160" s="180"/>
      <c r="J160" s="180"/>
      <c r="K160" s="180"/>
      <c r="L160" s="180"/>
      <c r="M160" s="180"/>
      <c r="N160" s="180"/>
      <c r="O160" s="180"/>
      <c r="P160" s="180"/>
      <c r="Q160" s="180"/>
      <c r="R160" s="180"/>
      <c r="S160" s="180"/>
      <c r="T160" s="180"/>
      <c r="U160" s="180"/>
      <c r="V160" s="180"/>
    </row>
    <row r="161" spans="1:22">
      <c r="A161" s="180"/>
      <c r="B161" s="311"/>
      <c r="C161" s="180"/>
      <c r="D161" s="180"/>
      <c r="E161" s="180"/>
      <c r="F161" s="180"/>
      <c r="G161" s="180"/>
      <c r="H161" s="180"/>
      <c r="I161" s="180"/>
      <c r="J161" s="180"/>
      <c r="K161" s="180"/>
      <c r="L161" s="180"/>
      <c r="M161" s="180"/>
      <c r="N161" s="180"/>
      <c r="O161" s="180"/>
      <c r="P161" s="180"/>
      <c r="Q161" s="180"/>
      <c r="R161" s="180"/>
      <c r="S161" s="180"/>
      <c r="T161" s="180"/>
      <c r="U161" s="180"/>
      <c r="V161" s="180"/>
    </row>
    <row r="162" spans="1:22">
      <c r="A162" s="180"/>
      <c r="B162" s="311"/>
      <c r="C162" s="180"/>
      <c r="D162" s="180"/>
      <c r="E162" s="180"/>
      <c r="F162" s="180"/>
      <c r="G162" s="180"/>
      <c r="H162" s="180"/>
      <c r="I162" s="180"/>
      <c r="J162" s="180"/>
      <c r="K162" s="180"/>
      <c r="L162" s="180"/>
      <c r="M162" s="180"/>
      <c r="N162" s="180"/>
      <c r="O162" s="180"/>
      <c r="P162" s="180"/>
      <c r="Q162" s="180"/>
      <c r="R162" s="180"/>
      <c r="S162" s="180"/>
      <c r="T162" s="180"/>
      <c r="U162" s="180"/>
      <c r="V162" s="180"/>
    </row>
    <row r="163" spans="1:22">
      <c r="A163" s="180"/>
      <c r="B163" s="311"/>
      <c r="C163" s="180"/>
      <c r="D163" s="180"/>
      <c r="E163" s="180"/>
      <c r="F163" s="180"/>
      <c r="G163" s="180"/>
      <c r="H163" s="180"/>
      <c r="I163" s="180"/>
      <c r="J163" s="180"/>
      <c r="K163" s="180"/>
      <c r="L163" s="180"/>
      <c r="M163" s="180"/>
      <c r="N163" s="180"/>
      <c r="O163" s="180"/>
      <c r="P163" s="180"/>
      <c r="Q163" s="180"/>
      <c r="R163" s="180"/>
      <c r="S163" s="180"/>
      <c r="T163" s="180"/>
      <c r="U163" s="180"/>
      <c r="V163" s="180"/>
    </row>
    <row r="164" spans="1:22">
      <c r="A164" s="180"/>
      <c r="B164" s="311"/>
      <c r="C164" s="180"/>
      <c r="D164" s="180"/>
      <c r="E164" s="180"/>
      <c r="F164" s="180"/>
      <c r="G164" s="180"/>
      <c r="H164" s="180"/>
      <c r="I164" s="180"/>
      <c r="J164" s="180"/>
      <c r="K164" s="180"/>
      <c r="L164" s="180"/>
      <c r="M164" s="180"/>
      <c r="N164" s="180"/>
      <c r="O164" s="180"/>
      <c r="P164" s="180"/>
      <c r="Q164" s="180"/>
      <c r="R164" s="180"/>
      <c r="S164" s="180"/>
      <c r="T164" s="180"/>
      <c r="U164" s="180"/>
      <c r="V164" s="180"/>
    </row>
    <row r="165" spans="1:22">
      <c r="A165" s="180"/>
      <c r="B165" s="311"/>
      <c r="C165" s="180"/>
      <c r="D165" s="180"/>
      <c r="E165" s="180"/>
      <c r="F165" s="180"/>
      <c r="G165" s="180"/>
      <c r="H165" s="180"/>
      <c r="I165" s="180"/>
      <c r="J165" s="180"/>
      <c r="K165" s="180"/>
      <c r="L165" s="180"/>
      <c r="M165" s="180"/>
      <c r="N165" s="180"/>
      <c r="O165" s="180"/>
      <c r="P165" s="180"/>
      <c r="Q165" s="180"/>
      <c r="R165" s="180"/>
      <c r="S165" s="180"/>
      <c r="T165" s="180"/>
      <c r="U165" s="180"/>
      <c r="V165" s="180"/>
    </row>
    <row r="166" spans="1:22">
      <c r="A166" s="180"/>
      <c r="B166" s="311"/>
      <c r="C166" s="180"/>
      <c r="D166" s="180"/>
      <c r="E166" s="180"/>
      <c r="F166" s="180"/>
      <c r="G166" s="180"/>
      <c r="H166" s="180"/>
      <c r="I166" s="180"/>
      <c r="J166" s="180"/>
      <c r="K166" s="180"/>
      <c r="L166" s="180"/>
      <c r="M166" s="180"/>
      <c r="N166" s="180"/>
      <c r="O166" s="180"/>
      <c r="P166" s="180"/>
      <c r="Q166" s="180"/>
      <c r="R166" s="180"/>
      <c r="S166" s="180"/>
      <c r="T166" s="180"/>
      <c r="U166" s="180"/>
      <c r="V166" s="180"/>
    </row>
    <row r="167" spans="1:22">
      <c r="A167" s="180"/>
      <c r="B167" s="311"/>
      <c r="C167" s="180"/>
      <c r="D167" s="180"/>
      <c r="E167" s="180"/>
      <c r="F167" s="180"/>
      <c r="G167" s="180"/>
      <c r="H167" s="180"/>
      <c r="I167" s="180"/>
      <c r="J167" s="180"/>
      <c r="K167" s="180"/>
      <c r="L167" s="180"/>
      <c r="M167" s="180"/>
      <c r="N167" s="180"/>
      <c r="O167" s="180"/>
      <c r="P167" s="180"/>
      <c r="Q167" s="180"/>
      <c r="R167" s="180"/>
      <c r="S167" s="180"/>
      <c r="T167" s="180"/>
      <c r="U167" s="180"/>
      <c r="V167" s="180"/>
    </row>
    <row r="168" spans="1:22">
      <c r="A168" s="180"/>
      <c r="B168" s="311"/>
      <c r="C168" s="180"/>
      <c r="D168" s="180"/>
      <c r="E168" s="180"/>
      <c r="F168" s="180"/>
      <c r="G168" s="180"/>
      <c r="H168" s="180"/>
      <c r="I168" s="180"/>
      <c r="J168" s="180"/>
      <c r="K168" s="180"/>
      <c r="L168" s="180"/>
      <c r="M168" s="180"/>
      <c r="N168" s="180"/>
      <c r="O168" s="180"/>
      <c r="P168" s="180"/>
      <c r="Q168" s="180"/>
      <c r="R168" s="180"/>
      <c r="S168" s="180"/>
      <c r="T168" s="180"/>
      <c r="U168" s="180"/>
      <c r="V168" s="180"/>
    </row>
    <row r="169" spans="1:22">
      <c r="A169" s="180"/>
      <c r="B169" s="311"/>
      <c r="C169" s="180"/>
      <c r="D169" s="180"/>
      <c r="E169" s="180"/>
      <c r="F169" s="180"/>
      <c r="G169" s="180"/>
      <c r="H169" s="180"/>
      <c r="I169" s="180"/>
      <c r="J169" s="180"/>
      <c r="K169" s="180"/>
      <c r="L169" s="180"/>
      <c r="M169" s="180"/>
      <c r="N169" s="180"/>
      <c r="O169" s="180"/>
      <c r="P169" s="180"/>
      <c r="Q169" s="180"/>
      <c r="R169" s="180"/>
      <c r="S169" s="180"/>
      <c r="T169" s="180"/>
      <c r="U169" s="180"/>
      <c r="V169" s="180"/>
    </row>
    <row r="170" spans="1:22">
      <c r="A170" s="180"/>
      <c r="B170" s="311"/>
      <c r="C170" s="180"/>
      <c r="D170" s="180"/>
      <c r="E170" s="180"/>
      <c r="F170" s="180"/>
      <c r="G170" s="180"/>
      <c r="H170" s="180"/>
      <c r="I170" s="180"/>
      <c r="J170" s="180"/>
      <c r="K170" s="180"/>
      <c r="L170" s="180"/>
      <c r="M170" s="180"/>
      <c r="N170" s="180"/>
      <c r="O170" s="180"/>
      <c r="P170" s="180"/>
      <c r="Q170" s="180"/>
      <c r="R170" s="180"/>
      <c r="S170" s="180"/>
      <c r="T170" s="180"/>
      <c r="U170" s="180"/>
      <c r="V170" s="180"/>
    </row>
    <row r="171" spans="1:22">
      <c r="A171" s="180"/>
      <c r="B171" s="311"/>
      <c r="C171" s="180"/>
      <c r="D171" s="180"/>
      <c r="E171" s="180"/>
      <c r="F171" s="180"/>
      <c r="G171" s="180"/>
      <c r="H171" s="180"/>
      <c r="I171" s="180"/>
      <c r="J171" s="180"/>
      <c r="K171" s="180"/>
      <c r="L171" s="180"/>
      <c r="M171" s="180"/>
      <c r="N171" s="180"/>
      <c r="O171" s="180"/>
      <c r="P171" s="180"/>
      <c r="Q171" s="180"/>
      <c r="R171" s="180"/>
      <c r="S171" s="180"/>
      <c r="T171" s="180"/>
      <c r="U171" s="180"/>
      <c r="V171" s="180"/>
    </row>
    <row r="172" spans="1:22">
      <c r="A172" s="180"/>
      <c r="B172" s="311"/>
      <c r="C172" s="180"/>
      <c r="D172" s="180"/>
      <c r="E172" s="180"/>
      <c r="F172" s="180"/>
      <c r="G172" s="180"/>
      <c r="H172" s="180"/>
      <c r="I172" s="180"/>
      <c r="J172" s="180"/>
      <c r="K172" s="180"/>
      <c r="L172" s="180"/>
      <c r="M172" s="180"/>
      <c r="N172" s="180"/>
      <c r="O172" s="180"/>
      <c r="P172" s="180"/>
      <c r="Q172" s="180"/>
      <c r="R172" s="180"/>
      <c r="S172" s="180"/>
      <c r="T172" s="180"/>
      <c r="U172" s="180"/>
      <c r="V172" s="180"/>
    </row>
    <row r="173" spans="1:22">
      <c r="A173" s="180"/>
      <c r="B173" s="311"/>
      <c r="C173" s="180"/>
      <c r="D173" s="180"/>
      <c r="E173" s="180"/>
      <c r="F173" s="180"/>
      <c r="G173" s="180"/>
      <c r="H173" s="180"/>
      <c r="I173" s="180"/>
      <c r="J173" s="180"/>
      <c r="K173" s="180"/>
      <c r="L173" s="180"/>
      <c r="M173" s="180"/>
      <c r="N173" s="180"/>
      <c r="O173" s="180"/>
      <c r="P173" s="180"/>
      <c r="Q173" s="180"/>
      <c r="R173" s="180"/>
      <c r="S173" s="180"/>
      <c r="T173" s="180"/>
      <c r="U173" s="180"/>
      <c r="V173" s="180"/>
    </row>
    <row r="174" spans="1:22">
      <c r="A174" s="180"/>
      <c r="B174" s="311"/>
      <c r="C174" s="180"/>
      <c r="D174" s="180"/>
      <c r="E174" s="180"/>
      <c r="F174" s="180"/>
      <c r="G174" s="180"/>
      <c r="H174" s="180"/>
      <c r="I174" s="180"/>
      <c r="J174" s="180"/>
      <c r="K174" s="180"/>
      <c r="L174" s="180"/>
      <c r="M174" s="180"/>
      <c r="N174" s="180"/>
      <c r="O174" s="180"/>
      <c r="P174" s="180"/>
      <c r="Q174" s="180"/>
      <c r="R174" s="180"/>
      <c r="S174" s="180"/>
      <c r="T174" s="180"/>
      <c r="U174" s="180"/>
      <c r="V174" s="180"/>
    </row>
    <row r="175" spans="1:22">
      <c r="A175" s="180"/>
      <c r="B175" s="311"/>
      <c r="C175" s="180"/>
      <c r="D175" s="180"/>
      <c r="E175" s="180"/>
      <c r="F175" s="180"/>
      <c r="G175" s="180"/>
      <c r="H175" s="180"/>
      <c r="I175" s="180"/>
      <c r="J175" s="180"/>
      <c r="K175" s="180"/>
      <c r="L175" s="180"/>
      <c r="M175" s="180"/>
      <c r="N175" s="180"/>
      <c r="O175" s="180"/>
      <c r="P175" s="180"/>
      <c r="Q175" s="180"/>
      <c r="R175" s="180"/>
      <c r="S175" s="180"/>
      <c r="T175" s="180"/>
      <c r="U175" s="180"/>
      <c r="V175" s="180"/>
    </row>
    <row r="176" spans="1:22">
      <c r="A176" s="180"/>
      <c r="B176" s="311"/>
      <c r="C176" s="180"/>
      <c r="D176" s="180"/>
      <c r="E176" s="180"/>
      <c r="F176" s="180"/>
      <c r="G176" s="180"/>
      <c r="H176" s="180"/>
      <c r="I176" s="180"/>
      <c r="J176" s="180"/>
      <c r="K176" s="180"/>
      <c r="L176" s="180"/>
      <c r="M176" s="180"/>
      <c r="N176" s="180"/>
      <c r="O176" s="180"/>
      <c r="P176" s="180"/>
      <c r="Q176" s="180"/>
      <c r="R176" s="180"/>
      <c r="S176" s="180"/>
      <c r="T176" s="180"/>
      <c r="U176" s="180"/>
      <c r="V176" s="180"/>
    </row>
    <row r="177" spans="1:22">
      <c r="A177" s="180"/>
      <c r="B177" s="311"/>
      <c r="C177" s="180"/>
      <c r="D177" s="180"/>
      <c r="E177" s="180"/>
      <c r="F177" s="180"/>
      <c r="G177" s="180"/>
      <c r="H177" s="180"/>
      <c r="I177" s="180"/>
      <c r="J177" s="180"/>
      <c r="K177" s="180"/>
      <c r="L177" s="180"/>
      <c r="M177" s="180"/>
      <c r="N177" s="180"/>
      <c r="O177" s="180"/>
      <c r="P177" s="180"/>
      <c r="Q177" s="180"/>
      <c r="R177" s="180"/>
      <c r="S177" s="180"/>
      <c r="T177" s="180"/>
      <c r="U177" s="180"/>
      <c r="V177" s="180"/>
    </row>
    <row r="178" spans="1:22">
      <c r="A178" s="180"/>
      <c r="B178" s="311"/>
      <c r="C178" s="180"/>
      <c r="D178" s="180"/>
      <c r="E178" s="180"/>
      <c r="F178" s="180"/>
      <c r="G178" s="180"/>
      <c r="H178" s="180"/>
      <c r="I178" s="180"/>
      <c r="J178" s="180"/>
      <c r="K178" s="180"/>
      <c r="L178" s="180"/>
      <c r="M178" s="180"/>
      <c r="N178" s="180"/>
      <c r="O178" s="180"/>
      <c r="P178" s="180"/>
      <c r="Q178" s="180"/>
      <c r="R178" s="180"/>
      <c r="S178" s="180"/>
      <c r="T178" s="180"/>
      <c r="U178" s="180"/>
      <c r="V178" s="180"/>
    </row>
    <row r="179" spans="1:22">
      <c r="A179" s="180"/>
      <c r="B179" s="311"/>
      <c r="C179" s="180"/>
      <c r="D179" s="180"/>
      <c r="E179" s="180"/>
      <c r="F179" s="180"/>
      <c r="G179" s="180"/>
      <c r="H179" s="180"/>
      <c r="I179" s="180"/>
      <c r="J179" s="180"/>
      <c r="K179" s="180"/>
      <c r="L179" s="180"/>
      <c r="M179" s="180"/>
      <c r="N179" s="180"/>
      <c r="O179" s="180"/>
      <c r="P179" s="180"/>
      <c r="Q179" s="180"/>
      <c r="R179" s="180"/>
      <c r="S179" s="180"/>
      <c r="T179" s="180"/>
      <c r="U179" s="180"/>
      <c r="V179" s="180"/>
    </row>
    <row r="180" spans="1:22">
      <c r="A180" s="180"/>
      <c r="B180" s="311"/>
      <c r="C180" s="180"/>
      <c r="D180" s="180"/>
      <c r="E180" s="180"/>
      <c r="F180" s="180"/>
      <c r="G180" s="180"/>
      <c r="H180" s="180"/>
      <c r="I180" s="180"/>
      <c r="J180" s="180"/>
      <c r="K180" s="180"/>
      <c r="L180" s="180"/>
      <c r="M180" s="180"/>
      <c r="N180" s="180"/>
      <c r="O180" s="180"/>
      <c r="P180" s="180"/>
      <c r="Q180" s="180"/>
      <c r="R180" s="180"/>
      <c r="S180" s="180"/>
      <c r="T180" s="180"/>
      <c r="U180" s="180"/>
      <c r="V180" s="180"/>
    </row>
    <row r="181" spans="1:22">
      <c r="A181" s="180"/>
      <c r="B181" s="311"/>
      <c r="C181" s="180"/>
      <c r="D181" s="180"/>
      <c r="E181" s="180"/>
      <c r="F181" s="180"/>
      <c r="G181" s="180"/>
      <c r="H181" s="180"/>
      <c r="I181" s="180"/>
      <c r="J181" s="180"/>
      <c r="K181" s="180"/>
      <c r="L181" s="180"/>
      <c r="M181" s="180"/>
      <c r="N181" s="180"/>
      <c r="O181" s="180"/>
      <c r="P181" s="180"/>
      <c r="Q181" s="180"/>
      <c r="R181" s="180"/>
      <c r="S181" s="180"/>
      <c r="T181" s="180"/>
      <c r="U181" s="180"/>
      <c r="V181" s="180"/>
    </row>
    <row r="182" spans="1:22">
      <c r="A182" s="180"/>
      <c r="B182" s="311"/>
      <c r="C182" s="180"/>
      <c r="D182" s="180"/>
      <c r="E182" s="180"/>
      <c r="F182" s="180"/>
      <c r="G182" s="180"/>
      <c r="H182" s="180"/>
      <c r="I182" s="180"/>
      <c r="J182" s="180"/>
      <c r="K182" s="180"/>
      <c r="L182" s="180"/>
      <c r="M182" s="180"/>
      <c r="N182" s="180"/>
      <c r="O182" s="180"/>
      <c r="P182" s="180"/>
      <c r="Q182" s="180"/>
      <c r="R182" s="180"/>
      <c r="S182" s="180"/>
      <c r="T182" s="180"/>
      <c r="U182" s="180"/>
      <c r="V182" s="180"/>
    </row>
    <row r="183" spans="1:22">
      <c r="A183" s="180"/>
      <c r="B183" s="311"/>
      <c r="C183" s="180"/>
      <c r="D183" s="180"/>
      <c r="E183" s="180"/>
      <c r="F183" s="180"/>
      <c r="G183" s="180"/>
      <c r="H183" s="180"/>
      <c r="I183" s="180"/>
      <c r="J183" s="180"/>
      <c r="K183" s="180"/>
      <c r="L183" s="180"/>
      <c r="M183" s="180"/>
      <c r="N183" s="180"/>
      <c r="O183" s="180"/>
      <c r="P183" s="180"/>
      <c r="Q183" s="180"/>
      <c r="R183" s="180"/>
      <c r="S183" s="180"/>
      <c r="T183" s="180"/>
      <c r="U183" s="180"/>
      <c r="V183" s="180"/>
    </row>
    <row r="184" spans="1:22">
      <c r="A184" s="180"/>
      <c r="B184" s="311"/>
      <c r="C184" s="180"/>
      <c r="D184" s="180"/>
      <c r="E184" s="180"/>
      <c r="F184" s="180"/>
      <c r="G184" s="180"/>
      <c r="H184" s="180"/>
      <c r="I184" s="180"/>
      <c r="J184" s="180"/>
      <c r="K184" s="180"/>
      <c r="L184" s="180"/>
      <c r="M184" s="180"/>
      <c r="N184" s="180"/>
      <c r="O184" s="180"/>
      <c r="P184" s="180"/>
      <c r="Q184" s="180"/>
      <c r="R184" s="180"/>
      <c r="S184" s="180"/>
      <c r="T184" s="180"/>
      <c r="U184" s="180"/>
      <c r="V184" s="180"/>
    </row>
    <row r="185" spans="1:22">
      <c r="A185" s="180"/>
      <c r="B185" s="311"/>
      <c r="C185" s="180"/>
      <c r="D185" s="180"/>
      <c r="E185" s="180"/>
      <c r="F185" s="180"/>
      <c r="G185" s="180"/>
      <c r="H185" s="180"/>
      <c r="I185" s="180"/>
      <c r="J185" s="180"/>
      <c r="K185" s="180"/>
      <c r="L185" s="180"/>
      <c r="M185" s="180"/>
      <c r="N185" s="180"/>
      <c r="O185" s="180"/>
      <c r="P185" s="180"/>
      <c r="Q185" s="180"/>
      <c r="R185" s="180"/>
      <c r="S185" s="180"/>
      <c r="T185" s="180"/>
      <c r="U185" s="180"/>
      <c r="V185" s="180"/>
    </row>
    <row r="186" spans="1:22">
      <c r="A186" s="180"/>
      <c r="B186" s="311"/>
      <c r="C186" s="180"/>
      <c r="D186" s="180"/>
      <c r="E186" s="180"/>
      <c r="F186" s="180"/>
      <c r="G186" s="180"/>
      <c r="H186" s="180"/>
      <c r="I186" s="180"/>
      <c r="J186" s="180"/>
      <c r="K186" s="180"/>
      <c r="L186" s="180"/>
      <c r="M186" s="180"/>
      <c r="N186" s="180"/>
      <c r="O186" s="180"/>
      <c r="P186" s="180"/>
      <c r="Q186" s="180"/>
      <c r="R186" s="180"/>
      <c r="S186" s="180"/>
      <c r="T186" s="180"/>
      <c r="U186" s="180"/>
      <c r="V186" s="180"/>
    </row>
    <row r="187" spans="1:22">
      <c r="A187" s="180"/>
      <c r="B187" s="311"/>
      <c r="C187" s="180"/>
      <c r="D187" s="180"/>
      <c r="E187" s="180"/>
      <c r="F187" s="180"/>
      <c r="G187" s="180"/>
      <c r="H187" s="180"/>
      <c r="I187" s="180"/>
      <c r="J187" s="180"/>
      <c r="K187" s="180"/>
      <c r="L187" s="180"/>
      <c r="M187" s="180"/>
      <c r="N187" s="180"/>
      <c r="O187" s="180"/>
      <c r="P187" s="180"/>
      <c r="Q187" s="180"/>
      <c r="R187" s="180"/>
      <c r="S187" s="180"/>
      <c r="T187" s="180"/>
      <c r="U187" s="180"/>
      <c r="V187" s="180"/>
    </row>
    <row r="188" spans="1:22">
      <c r="A188" s="180"/>
      <c r="B188" s="311"/>
      <c r="C188" s="180"/>
      <c r="D188" s="180"/>
      <c r="E188" s="180"/>
      <c r="F188" s="180"/>
      <c r="G188" s="180"/>
      <c r="H188" s="180"/>
      <c r="I188" s="180"/>
      <c r="J188" s="180"/>
      <c r="K188" s="180"/>
      <c r="L188" s="180"/>
      <c r="M188" s="180"/>
      <c r="N188" s="180"/>
      <c r="O188" s="180"/>
      <c r="P188" s="180"/>
      <c r="Q188" s="180"/>
      <c r="R188" s="180"/>
      <c r="S188" s="180"/>
      <c r="T188" s="180"/>
      <c r="U188" s="180"/>
      <c r="V188" s="180"/>
    </row>
    <row r="189" spans="1:22">
      <c r="A189" s="180"/>
      <c r="B189" s="311"/>
      <c r="C189" s="180"/>
      <c r="D189" s="180"/>
      <c r="E189" s="180"/>
      <c r="F189" s="180"/>
      <c r="G189" s="180"/>
      <c r="H189" s="180"/>
      <c r="I189" s="180"/>
      <c r="J189" s="180"/>
      <c r="K189" s="180"/>
      <c r="L189" s="180"/>
      <c r="M189" s="180"/>
      <c r="N189" s="180"/>
      <c r="O189" s="180"/>
      <c r="P189" s="180"/>
      <c r="Q189" s="180"/>
      <c r="R189" s="180"/>
      <c r="S189" s="180"/>
      <c r="T189" s="180"/>
      <c r="U189" s="180"/>
      <c r="V189" s="180"/>
    </row>
    <row r="190" spans="1:22">
      <c r="A190" s="180"/>
      <c r="B190" s="311"/>
      <c r="C190" s="180"/>
      <c r="D190" s="180"/>
      <c r="E190" s="180"/>
      <c r="F190" s="180"/>
      <c r="G190" s="180"/>
      <c r="H190" s="180"/>
      <c r="I190" s="180"/>
      <c r="J190" s="180"/>
      <c r="K190" s="180"/>
      <c r="L190" s="180"/>
      <c r="M190" s="180"/>
      <c r="N190" s="180"/>
      <c r="O190" s="180"/>
      <c r="P190" s="180"/>
      <c r="Q190" s="180"/>
      <c r="R190" s="180"/>
      <c r="S190" s="180"/>
      <c r="T190" s="180"/>
      <c r="U190" s="180"/>
      <c r="V190" s="180"/>
    </row>
    <row r="191" spans="1:22">
      <c r="A191" s="180"/>
      <c r="B191" s="311"/>
      <c r="C191" s="180"/>
      <c r="D191" s="180"/>
      <c r="E191" s="180"/>
      <c r="F191" s="180"/>
      <c r="G191" s="180"/>
      <c r="H191" s="180"/>
      <c r="I191" s="180"/>
      <c r="J191" s="180"/>
      <c r="K191" s="180"/>
      <c r="L191" s="180"/>
      <c r="M191" s="180"/>
      <c r="N191" s="180"/>
      <c r="O191" s="180"/>
      <c r="P191" s="180"/>
      <c r="Q191" s="180"/>
      <c r="R191" s="180"/>
      <c r="S191" s="180"/>
      <c r="T191" s="180"/>
      <c r="U191" s="180"/>
      <c r="V191" s="180"/>
    </row>
    <row r="192" spans="1:22">
      <c r="A192" s="180"/>
      <c r="B192" s="311"/>
      <c r="C192" s="180"/>
      <c r="D192" s="180"/>
      <c r="E192" s="180"/>
      <c r="F192" s="180"/>
      <c r="G192" s="180"/>
      <c r="H192" s="180"/>
      <c r="I192" s="180"/>
      <c r="J192" s="180"/>
      <c r="K192" s="180"/>
      <c r="L192" s="180"/>
      <c r="M192" s="180"/>
      <c r="N192" s="180"/>
      <c r="O192" s="180"/>
      <c r="P192" s="180"/>
      <c r="Q192" s="180"/>
      <c r="R192" s="180"/>
      <c r="S192" s="180"/>
      <c r="T192" s="180"/>
      <c r="U192" s="180"/>
      <c r="V192" s="180"/>
    </row>
    <row r="193" spans="1:22">
      <c r="A193" s="180"/>
      <c r="B193" s="311"/>
      <c r="C193" s="180"/>
      <c r="D193" s="180"/>
      <c r="E193" s="180"/>
      <c r="F193" s="180"/>
      <c r="G193" s="180"/>
      <c r="H193" s="180"/>
      <c r="I193" s="180"/>
      <c r="J193" s="180"/>
      <c r="K193" s="180"/>
      <c r="L193" s="180"/>
      <c r="M193" s="180"/>
      <c r="N193" s="180"/>
      <c r="O193" s="180"/>
      <c r="P193" s="180"/>
      <c r="Q193" s="180"/>
      <c r="R193" s="180"/>
      <c r="S193" s="180"/>
      <c r="T193" s="180"/>
      <c r="U193" s="180"/>
      <c r="V193" s="180"/>
    </row>
    <row r="194" spans="1:22">
      <c r="A194" s="180"/>
      <c r="B194" s="311"/>
      <c r="C194" s="180"/>
      <c r="D194" s="180"/>
      <c r="E194" s="180"/>
      <c r="F194" s="180"/>
      <c r="G194" s="180"/>
      <c r="H194" s="180"/>
      <c r="I194" s="180"/>
      <c r="J194" s="180"/>
      <c r="K194" s="180"/>
      <c r="L194" s="180"/>
      <c r="M194" s="180"/>
      <c r="N194" s="180"/>
      <c r="O194" s="180"/>
      <c r="P194" s="180"/>
      <c r="Q194" s="180"/>
      <c r="R194" s="180"/>
      <c r="S194" s="180"/>
      <c r="T194" s="180"/>
      <c r="U194" s="180"/>
      <c r="V194" s="180"/>
    </row>
    <row r="195" spans="1:22">
      <c r="A195" s="180"/>
      <c r="B195" s="311"/>
      <c r="C195" s="180"/>
      <c r="D195" s="180"/>
      <c r="E195" s="180"/>
      <c r="F195" s="180"/>
      <c r="G195" s="180"/>
      <c r="H195" s="180"/>
      <c r="I195" s="180"/>
      <c r="J195" s="180"/>
      <c r="K195" s="180"/>
      <c r="L195" s="180"/>
      <c r="M195" s="180"/>
      <c r="N195" s="180"/>
      <c r="O195" s="180"/>
      <c r="P195" s="180"/>
      <c r="Q195" s="180"/>
      <c r="R195" s="180"/>
      <c r="S195" s="180"/>
      <c r="T195" s="180"/>
      <c r="U195" s="180"/>
      <c r="V195" s="180"/>
    </row>
    <row r="196" spans="1:22">
      <c r="A196" s="180"/>
      <c r="B196" s="311"/>
      <c r="C196" s="180"/>
      <c r="D196" s="180"/>
      <c r="E196" s="180"/>
      <c r="F196" s="180"/>
      <c r="G196" s="180"/>
      <c r="H196" s="180"/>
      <c r="I196" s="180"/>
      <c r="J196" s="180"/>
      <c r="K196" s="180"/>
      <c r="L196" s="180"/>
      <c r="M196" s="180"/>
      <c r="N196" s="180"/>
      <c r="O196" s="180"/>
      <c r="P196" s="180"/>
      <c r="Q196" s="180"/>
      <c r="R196" s="180"/>
      <c r="S196" s="180"/>
      <c r="T196" s="180"/>
      <c r="U196" s="180"/>
      <c r="V196" s="180"/>
    </row>
    <row r="197" spans="1:22">
      <c r="A197" s="180"/>
      <c r="B197" s="311"/>
      <c r="C197" s="180"/>
      <c r="D197" s="180"/>
      <c r="E197" s="180"/>
      <c r="F197" s="180"/>
      <c r="G197" s="180"/>
      <c r="H197" s="180"/>
      <c r="I197" s="180"/>
      <c r="J197" s="180"/>
      <c r="K197" s="180"/>
      <c r="L197" s="180"/>
      <c r="M197" s="180"/>
      <c r="N197" s="180"/>
      <c r="O197" s="180"/>
      <c r="P197" s="180"/>
      <c r="Q197" s="180"/>
      <c r="R197" s="180"/>
      <c r="S197" s="180"/>
      <c r="T197" s="180"/>
      <c r="U197" s="180"/>
      <c r="V197" s="180"/>
    </row>
    <row r="198" spans="1:22">
      <c r="A198" s="180"/>
      <c r="B198" s="311"/>
      <c r="C198" s="180"/>
      <c r="D198" s="180"/>
      <c r="E198" s="180"/>
      <c r="F198" s="180"/>
      <c r="G198" s="180"/>
      <c r="H198" s="180"/>
      <c r="I198" s="180"/>
      <c r="J198" s="180"/>
      <c r="K198" s="180"/>
      <c r="L198" s="180"/>
      <c r="M198" s="180"/>
      <c r="N198" s="180"/>
      <c r="O198" s="180"/>
      <c r="P198" s="180"/>
      <c r="Q198" s="180"/>
      <c r="R198" s="180"/>
      <c r="S198" s="180"/>
      <c r="T198" s="180"/>
      <c r="U198" s="180"/>
      <c r="V198" s="180"/>
    </row>
    <row r="199" spans="1:22">
      <c r="A199" s="180"/>
      <c r="B199" s="311"/>
      <c r="C199" s="180"/>
      <c r="D199" s="180"/>
      <c r="E199" s="180"/>
      <c r="F199" s="180"/>
      <c r="G199" s="180"/>
      <c r="H199" s="180"/>
      <c r="I199" s="180"/>
      <c r="J199" s="180"/>
      <c r="K199" s="180"/>
      <c r="L199" s="180"/>
      <c r="M199" s="180"/>
      <c r="N199" s="180"/>
      <c r="O199" s="180"/>
      <c r="P199" s="180"/>
      <c r="Q199" s="180"/>
      <c r="R199" s="180"/>
      <c r="S199" s="180"/>
      <c r="T199" s="180"/>
      <c r="U199" s="180"/>
      <c r="V199" s="180"/>
    </row>
    <row r="200" spans="1:22">
      <c r="A200" s="180"/>
      <c r="B200" s="311"/>
      <c r="C200" s="180"/>
      <c r="D200" s="180"/>
      <c r="E200" s="180"/>
      <c r="F200" s="180"/>
      <c r="G200" s="180"/>
      <c r="H200" s="180"/>
      <c r="I200" s="180"/>
      <c r="J200" s="180"/>
      <c r="K200" s="180"/>
      <c r="L200" s="180"/>
      <c r="M200" s="180"/>
      <c r="N200" s="180"/>
      <c r="O200" s="180"/>
      <c r="P200" s="180"/>
      <c r="Q200" s="180"/>
      <c r="R200" s="180"/>
      <c r="S200" s="180"/>
      <c r="T200" s="180"/>
      <c r="U200" s="180"/>
      <c r="V200" s="180"/>
    </row>
    <row r="201" spans="1:22">
      <c r="A201" s="180"/>
      <c r="B201" s="311"/>
      <c r="C201" s="180"/>
      <c r="D201" s="180"/>
      <c r="E201" s="180"/>
      <c r="F201" s="180"/>
      <c r="G201" s="180"/>
      <c r="H201" s="180"/>
      <c r="I201" s="180"/>
      <c r="J201" s="180"/>
      <c r="K201" s="180"/>
      <c r="L201" s="180"/>
      <c r="M201" s="180"/>
      <c r="N201" s="180"/>
      <c r="O201" s="180"/>
      <c r="P201" s="180"/>
      <c r="Q201" s="180"/>
      <c r="R201" s="180"/>
      <c r="S201" s="180"/>
      <c r="T201" s="180"/>
      <c r="U201" s="180"/>
      <c r="V201" s="180"/>
    </row>
    <row r="202" spans="1:22">
      <c r="A202" s="180"/>
      <c r="B202" s="311"/>
      <c r="C202" s="180"/>
      <c r="D202" s="180"/>
      <c r="E202" s="180"/>
      <c r="F202" s="180"/>
      <c r="G202" s="180"/>
      <c r="H202" s="180"/>
      <c r="I202" s="180"/>
      <c r="J202" s="180"/>
      <c r="K202" s="180"/>
      <c r="L202" s="180"/>
      <c r="M202" s="180"/>
      <c r="N202" s="180"/>
      <c r="O202" s="180"/>
      <c r="P202" s="180"/>
      <c r="Q202" s="180"/>
      <c r="R202" s="180"/>
      <c r="S202" s="180"/>
      <c r="T202" s="180"/>
      <c r="U202" s="180"/>
      <c r="V202" s="180"/>
    </row>
    <row r="203" spans="1:22">
      <c r="A203" s="180"/>
      <c r="B203" s="311"/>
      <c r="C203" s="180"/>
      <c r="D203" s="180"/>
      <c r="E203" s="180"/>
      <c r="F203" s="180"/>
      <c r="G203" s="180"/>
      <c r="H203" s="180"/>
      <c r="I203" s="180"/>
      <c r="J203" s="180"/>
      <c r="K203" s="180"/>
      <c r="L203" s="180"/>
      <c r="M203" s="180"/>
      <c r="N203" s="180"/>
      <c r="O203" s="180"/>
      <c r="P203" s="180"/>
      <c r="Q203" s="180"/>
      <c r="R203" s="180"/>
      <c r="S203" s="180"/>
      <c r="T203" s="180"/>
      <c r="U203" s="180"/>
      <c r="V203" s="180"/>
    </row>
    <row r="204" spans="1:22">
      <c r="A204" s="180"/>
      <c r="B204" s="311"/>
      <c r="C204" s="180"/>
      <c r="D204" s="180"/>
      <c r="E204" s="180"/>
      <c r="F204" s="180"/>
      <c r="G204" s="180"/>
      <c r="H204" s="180"/>
      <c r="I204" s="180"/>
      <c r="J204" s="180"/>
      <c r="K204" s="180"/>
      <c r="L204" s="180"/>
      <c r="M204" s="180"/>
      <c r="N204" s="180"/>
      <c r="O204" s="180"/>
      <c r="P204" s="180"/>
      <c r="Q204" s="180"/>
      <c r="R204" s="180"/>
      <c r="S204" s="180"/>
      <c r="T204" s="180"/>
      <c r="U204" s="180"/>
      <c r="V204" s="180"/>
    </row>
    <row r="205" spans="1:22">
      <c r="A205" s="180"/>
      <c r="B205" s="311"/>
      <c r="C205" s="180"/>
      <c r="D205" s="180"/>
      <c r="E205" s="180"/>
      <c r="F205" s="180"/>
      <c r="G205" s="180"/>
      <c r="H205" s="180"/>
      <c r="I205" s="180"/>
      <c r="J205" s="180"/>
      <c r="K205" s="180"/>
      <c r="L205" s="180"/>
      <c r="M205" s="180"/>
      <c r="N205" s="180"/>
      <c r="O205" s="180"/>
      <c r="P205" s="180"/>
      <c r="Q205" s="180"/>
      <c r="R205" s="180"/>
      <c r="S205" s="180"/>
      <c r="T205" s="180"/>
      <c r="U205" s="180"/>
      <c r="V205" s="180"/>
    </row>
    <row r="206" spans="1:22">
      <c r="A206" s="180"/>
      <c r="B206" s="311"/>
      <c r="C206" s="180"/>
      <c r="D206" s="180"/>
      <c r="E206" s="180"/>
      <c r="F206" s="180"/>
      <c r="G206" s="180"/>
      <c r="H206" s="180"/>
      <c r="I206" s="180"/>
      <c r="J206" s="180"/>
      <c r="K206" s="180"/>
      <c r="L206" s="180"/>
      <c r="M206" s="180"/>
      <c r="N206" s="180"/>
      <c r="O206" s="180"/>
      <c r="P206" s="180"/>
      <c r="Q206" s="180"/>
      <c r="R206" s="180"/>
      <c r="S206" s="180"/>
      <c r="T206" s="180"/>
      <c r="U206" s="180"/>
      <c r="V206" s="180"/>
    </row>
    <row r="207" spans="1:22">
      <c r="A207" s="180"/>
      <c r="B207" s="311"/>
      <c r="C207" s="180"/>
      <c r="D207" s="180"/>
      <c r="E207" s="180"/>
      <c r="F207" s="180"/>
      <c r="G207" s="180"/>
      <c r="H207" s="180"/>
      <c r="I207" s="180"/>
      <c r="J207" s="180"/>
      <c r="K207" s="180"/>
      <c r="L207" s="180"/>
      <c r="M207" s="180"/>
      <c r="N207" s="180"/>
      <c r="O207" s="180"/>
      <c r="P207" s="180"/>
      <c r="Q207" s="180"/>
      <c r="R207" s="180"/>
      <c r="S207" s="180"/>
      <c r="T207" s="180"/>
      <c r="U207" s="180"/>
      <c r="V207" s="180"/>
    </row>
    <row r="208" spans="1:22">
      <c r="A208" s="180"/>
      <c r="B208" s="311"/>
      <c r="C208" s="180"/>
      <c r="D208" s="180"/>
      <c r="E208" s="180"/>
      <c r="F208" s="180"/>
      <c r="G208" s="180"/>
      <c r="H208" s="180"/>
      <c r="I208" s="180"/>
      <c r="J208" s="180"/>
      <c r="K208" s="180"/>
      <c r="L208" s="180"/>
      <c r="M208" s="180"/>
      <c r="N208" s="180"/>
      <c r="O208" s="180"/>
      <c r="P208" s="180"/>
      <c r="Q208" s="180"/>
      <c r="R208" s="180"/>
      <c r="S208" s="180"/>
      <c r="T208" s="180"/>
      <c r="U208" s="180"/>
      <c r="V208" s="180"/>
    </row>
    <row r="209" spans="1:22">
      <c r="A209" s="180"/>
      <c r="B209" s="311"/>
      <c r="C209" s="180"/>
      <c r="D209" s="180"/>
      <c r="E209" s="180"/>
      <c r="F209" s="180"/>
      <c r="G209" s="180"/>
      <c r="H209" s="180"/>
      <c r="I209" s="180"/>
      <c r="J209" s="180"/>
      <c r="K209" s="180"/>
      <c r="L209" s="180"/>
      <c r="M209" s="180"/>
      <c r="N209" s="180"/>
      <c r="O209" s="180"/>
      <c r="P209" s="180"/>
      <c r="Q209" s="180"/>
      <c r="R209" s="180"/>
      <c r="S209" s="180"/>
      <c r="T209" s="180"/>
      <c r="U209" s="180"/>
      <c r="V209" s="180"/>
    </row>
    <row r="210" spans="1:22">
      <c r="A210" s="180"/>
      <c r="B210" s="311"/>
      <c r="C210" s="180"/>
      <c r="D210" s="180"/>
      <c r="E210" s="180"/>
      <c r="F210" s="180"/>
      <c r="G210" s="180"/>
      <c r="H210" s="180"/>
      <c r="I210" s="180"/>
      <c r="J210" s="180"/>
      <c r="K210" s="180"/>
      <c r="L210" s="180"/>
      <c r="M210" s="180"/>
      <c r="N210" s="180"/>
      <c r="O210" s="180"/>
      <c r="P210" s="180"/>
      <c r="Q210" s="180"/>
      <c r="R210" s="180"/>
      <c r="S210" s="180"/>
      <c r="T210" s="180"/>
      <c r="U210" s="180"/>
      <c r="V210" s="180"/>
    </row>
    <row r="211" spans="1:22">
      <c r="A211" s="180"/>
      <c r="B211" s="311"/>
      <c r="C211" s="180"/>
      <c r="D211" s="180"/>
      <c r="E211" s="180"/>
      <c r="F211" s="180"/>
      <c r="G211" s="180"/>
      <c r="H211" s="180"/>
      <c r="I211" s="180"/>
      <c r="J211" s="180"/>
      <c r="K211" s="180"/>
      <c r="L211" s="180"/>
      <c r="M211" s="180"/>
      <c r="N211" s="180"/>
      <c r="O211" s="180"/>
      <c r="P211" s="180"/>
      <c r="Q211" s="180"/>
      <c r="R211" s="180"/>
      <c r="S211" s="180"/>
      <c r="T211" s="180"/>
      <c r="U211" s="180"/>
      <c r="V211" s="180"/>
    </row>
    <row r="212" spans="1:22">
      <c r="A212" s="180"/>
      <c r="B212" s="311"/>
      <c r="C212" s="180"/>
      <c r="D212" s="180"/>
      <c r="E212" s="180"/>
      <c r="F212" s="180"/>
      <c r="G212" s="180"/>
      <c r="H212" s="180"/>
      <c r="I212" s="180"/>
      <c r="J212" s="180"/>
      <c r="K212" s="180"/>
      <c r="L212" s="180"/>
      <c r="M212" s="180"/>
      <c r="N212" s="180"/>
      <c r="O212" s="180"/>
      <c r="P212" s="180"/>
      <c r="Q212" s="180"/>
      <c r="R212" s="180"/>
      <c r="S212" s="180"/>
      <c r="T212" s="180"/>
      <c r="U212" s="180"/>
      <c r="V212" s="180"/>
    </row>
    <row r="213" spans="1:22">
      <c r="A213" s="180"/>
      <c r="B213" s="311"/>
      <c r="C213" s="180"/>
      <c r="D213" s="180"/>
      <c r="E213" s="180"/>
      <c r="F213" s="180"/>
      <c r="G213" s="180"/>
      <c r="H213" s="180"/>
      <c r="I213" s="180"/>
      <c r="J213" s="180"/>
      <c r="K213" s="180"/>
      <c r="L213" s="180"/>
      <c r="M213" s="180"/>
      <c r="N213" s="180"/>
      <c r="O213" s="180"/>
      <c r="P213" s="180"/>
      <c r="Q213" s="180"/>
      <c r="R213" s="180"/>
      <c r="S213" s="180"/>
      <c r="T213" s="180"/>
      <c r="U213" s="180"/>
      <c r="V213" s="180"/>
    </row>
    <row r="214" spans="1:22">
      <c r="A214" s="180"/>
      <c r="B214" s="311"/>
      <c r="C214" s="180"/>
      <c r="D214" s="180"/>
      <c r="E214" s="180"/>
      <c r="F214" s="180"/>
      <c r="G214" s="180"/>
      <c r="H214" s="180"/>
      <c r="I214" s="180"/>
      <c r="J214" s="180"/>
      <c r="K214" s="180"/>
      <c r="L214" s="180"/>
      <c r="M214" s="180"/>
      <c r="N214" s="180"/>
      <c r="O214" s="180"/>
      <c r="P214" s="180"/>
      <c r="Q214" s="180"/>
      <c r="R214" s="180"/>
      <c r="S214" s="180"/>
      <c r="T214" s="180"/>
      <c r="U214" s="180"/>
      <c r="V214" s="180"/>
    </row>
    <row r="215" spans="1:22">
      <c r="A215" s="180"/>
      <c r="B215" s="311"/>
      <c r="C215" s="180"/>
      <c r="D215" s="180"/>
      <c r="E215" s="180"/>
      <c r="F215" s="180"/>
      <c r="G215" s="180"/>
      <c r="H215" s="180"/>
      <c r="I215" s="180"/>
      <c r="J215" s="180"/>
      <c r="K215" s="180"/>
      <c r="L215" s="180"/>
      <c r="M215" s="180"/>
      <c r="N215" s="180"/>
      <c r="O215" s="180"/>
      <c r="P215" s="180"/>
      <c r="Q215" s="180"/>
      <c r="R215" s="180"/>
      <c r="S215" s="180"/>
      <c r="T215" s="180"/>
      <c r="U215" s="180"/>
      <c r="V215" s="180"/>
    </row>
    <row r="216" spans="1:22">
      <c r="A216" s="180"/>
      <c r="B216" s="311"/>
      <c r="C216" s="180"/>
      <c r="D216" s="180"/>
      <c r="E216" s="180"/>
      <c r="F216" s="180"/>
      <c r="G216" s="180"/>
      <c r="H216" s="180"/>
      <c r="I216" s="180"/>
      <c r="J216" s="180"/>
      <c r="K216" s="180"/>
      <c r="L216" s="180"/>
      <c r="M216" s="180"/>
      <c r="N216" s="180"/>
      <c r="O216" s="180"/>
      <c r="P216" s="180"/>
      <c r="Q216" s="180"/>
      <c r="R216" s="180"/>
      <c r="S216" s="180"/>
      <c r="T216" s="180"/>
      <c r="U216" s="180"/>
      <c r="V216" s="180"/>
    </row>
    <row r="217" spans="1:22">
      <c r="A217" s="180"/>
      <c r="B217" s="311"/>
      <c r="C217" s="180"/>
      <c r="D217" s="180"/>
      <c r="E217" s="180"/>
      <c r="F217" s="180"/>
      <c r="G217" s="180"/>
      <c r="H217" s="180"/>
      <c r="I217" s="180"/>
      <c r="J217" s="180"/>
      <c r="K217" s="180"/>
      <c r="L217" s="180"/>
      <c r="M217" s="180"/>
      <c r="N217" s="180"/>
      <c r="O217" s="180"/>
      <c r="P217" s="180"/>
      <c r="Q217" s="180"/>
      <c r="R217" s="180"/>
      <c r="S217" s="180"/>
      <c r="T217" s="180"/>
      <c r="U217" s="180"/>
      <c r="V217" s="180"/>
    </row>
    <row r="218" spans="1:22">
      <c r="A218" s="180"/>
      <c r="B218" s="311"/>
      <c r="C218" s="180"/>
      <c r="D218" s="180"/>
      <c r="E218" s="180"/>
      <c r="F218" s="180"/>
      <c r="G218" s="180"/>
      <c r="H218" s="180"/>
      <c r="I218" s="180"/>
      <c r="J218" s="180"/>
      <c r="K218" s="180"/>
      <c r="L218" s="180"/>
      <c r="M218" s="180"/>
      <c r="N218" s="180"/>
      <c r="O218" s="180"/>
      <c r="P218" s="180"/>
      <c r="Q218" s="180"/>
      <c r="R218" s="180"/>
      <c r="S218" s="180"/>
      <c r="T218" s="180"/>
      <c r="U218" s="180"/>
      <c r="V218" s="180"/>
    </row>
    <row r="219" spans="1:22">
      <c r="A219" s="180"/>
      <c r="B219" s="311"/>
      <c r="C219" s="180"/>
      <c r="D219" s="180"/>
      <c r="E219" s="180"/>
      <c r="F219" s="180"/>
      <c r="G219" s="180"/>
      <c r="H219" s="180"/>
      <c r="I219" s="180"/>
      <c r="J219" s="180"/>
      <c r="K219" s="180"/>
      <c r="L219" s="180"/>
      <c r="M219" s="180"/>
      <c r="N219" s="180"/>
      <c r="O219" s="180"/>
      <c r="P219" s="180"/>
      <c r="Q219" s="180"/>
      <c r="R219" s="180"/>
      <c r="S219" s="180"/>
      <c r="T219" s="180"/>
      <c r="U219" s="180"/>
      <c r="V219" s="180"/>
    </row>
    <row r="220" spans="1:22">
      <c r="A220" s="180"/>
      <c r="B220" s="311"/>
      <c r="C220" s="180"/>
      <c r="D220" s="180"/>
      <c r="E220" s="180"/>
      <c r="F220" s="180"/>
      <c r="G220" s="180"/>
      <c r="H220" s="180"/>
      <c r="I220" s="180"/>
      <c r="J220" s="180"/>
      <c r="K220" s="180"/>
      <c r="L220" s="180"/>
      <c r="M220" s="180"/>
      <c r="N220" s="180"/>
      <c r="O220" s="180"/>
      <c r="P220" s="180"/>
      <c r="Q220" s="180"/>
      <c r="R220" s="180"/>
      <c r="S220" s="180"/>
      <c r="T220" s="180"/>
      <c r="U220" s="180"/>
      <c r="V220" s="180"/>
    </row>
    <row r="221" spans="1:22">
      <c r="A221" s="180"/>
      <c r="B221" s="311"/>
      <c r="C221" s="180"/>
      <c r="D221" s="180"/>
      <c r="E221" s="180"/>
      <c r="F221" s="180"/>
      <c r="G221" s="180"/>
      <c r="H221" s="180"/>
      <c r="I221" s="180"/>
      <c r="J221" s="180"/>
      <c r="K221" s="180"/>
      <c r="L221" s="180"/>
      <c r="M221" s="180"/>
      <c r="N221" s="180"/>
      <c r="O221" s="180"/>
      <c r="P221" s="180"/>
      <c r="Q221" s="180"/>
      <c r="R221" s="180"/>
      <c r="S221" s="180"/>
      <c r="T221" s="180"/>
      <c r="U221" s="180"/>
      <c r="V221" s="180"/>
    </row>
    <row r="222" spans="1:22">
      <c r="A222" s="180"/>
      <c r="B222" s="311"/>
      <c r="C222" s="180"/>
      <c r="D222" s="180"/>
      <c r="E222" s="180"/>
      <c r="F222" s="180"/>
      <c r="G222" s="180"/>
      <c r="H222" s="180"/>
      <c r="I222" s="180"/>
      <c r="J222" s="180"/>
      <c r="K222" s="180"/>
      <c r="L222" s="180"/>
      <c r="M222" s="180"/>
      <c r="N222" s="180"/>
      <c r="O222" s="180"/>
      <c r="P222" s="180"/>
      <c r="Q222" s="180"/>
      <c r="R222" s="180"/>
      <c r="S222" s="180"/>
      <c r="T222" s="180"/>
      <c r="U222" s="180"/>
      <c r="V222" s="180"/>
    </row>
    <row r="223" spans="1:22">
      <c r="A223" s="180"/>
      <c r="B223" s="311"/>
      <c r="C223" s="180"/>
      <c r="D223" s="180"/>
      <c r="E223" s="180"/>
      <c r="F223" s="180"/>
      <c r="G223" s="180"/>
      <c r="H223" s="180"/>
      <c r="I223" s="180"/>
      <c r="J223" s="180"/>
      <c r="K223" s="180"/>
      <c r="L223" s="180"/>
      <c r="M223" s="180"/>
      <c r="N223" s="180"/>
      <c r="O223" s="180"/>
      <c r="P223" s="180"/>
      <c r="Q223" s="180"/>
      <c r="R223" s="180"/>
      <c r="S223" s="180"/>
      <c r="T223" s="180"/>
      <c r="U223" s="180"/>
      <c r="V223" s="180"/>
    </row>
    <row r="224" spans="1:22">
      <c r="A224" s="180"/>
      <c r="B224" s="311"/>
      <c r="C224" s="180"/>
      <c r="D224" s="180"/>
      <c r="E224" s="180"/>
      <c r="F224" s="180"/>
      <c r="G224" s="180"/>
      <c r="H224" s="180"/>
      <c r="I224" s="180"/>
      <c r="J224" s="180"/>
      <c r="K224" s="180"/>
      <c r="L224" s="180"/>
      <c r="M224" s="180"/>
      <c r="N224" s="180"/>
      <c r="O224" s="180"/>
      <c r="P224" s="180"/>
      <c r="Q224" s="180"/>
      <c r="R224" s="180"/>
      <c r="S224" s="180"/>
      <c r="T224" s="180"/>
      <c r="U224" s="180"/>
      <c r="V224" s="180"/>
    </row>
    <row r="225" spans="1:22">
      <c r="A225" s="180"/>
      <c r="B225" s="311"/>
      <c r="C225" s="180"/>
      <c r="D225" s="180"/>
      <c r="E225" s="180"/>
      <c r="F225" s="180"/>
      <c r="G225" s="180"/>
      <c r="H225" s="180"/>
      <c r="I225" s="180"/>
      <c r="J225" s="180"/>
      <c r="K225" s="180"/>
      <c r="L225" s="180"/>
      <c r="M225" s="180"/>
      <c r="N225" s="180"/>
      <c r="O225" s="180"/>
      <c r="P225" s="180"/>
      <c r="Q225" s="180"/>
      <c r="R225" s="180"/>
      <c r="S225" s="180"/>
      <c r="T225" s="180"/>
      <c r="U225" s="180"/>
      <c r="V225" s="180"/>
    </row>
    <row r="226" spans="1:22">
      <c r="A226" s="180"/>
      <c r="B226" s="311"/>
      <c r="C226" s="180"/>
      <c r="D226" s="180"/>
      <c r="E226" s="180"/>
      <c r="F226" s="180"/>
      <c r="G226" s="180"/>
      <c r="H226" s="180"/>
      <c r="I226" s="180"/>
      <c r="J226" s="180"/>
      <c r="K226" s="180"/>
      <c r="L226" s="180"/>
      <c r="M226" s="180"/>
      <c r="N226" s="180"/>
      <c r="O226" s="180"/>
      <c r="P226" s="180"/>
      <c r="Q226" s="180"/>
      <c r="R226" s="180"/>
      <c r="S226" s="180"/>
      <c r="T226" s="180"/>
      <c r="U226" s="180"/>
      <c r="V226" s="180"/>
    </row>
    <row r="227" spans="1:22">
      <c r="A227" s="180"/>
      <c r="B227" s="311"/>
      <c r="C227" s="180"/>
      <c r="D227" s="180"/>
      <c r="E227" s="180"/>
      <c r="F227" s="180"/>
      <c r="G227" s="180"/>
      <c r="H227" s="180"/>
      <c r="I227" s="180"/>
      <c r="J227" s="180"/>
      <c r="K227" s="180"/>
      <c r="L227" s="180"/>
      <c r="M227" s="180"/>
      <c r="N227" s="180"/>
      <c r="O227" s="180"/>
      <c r="P227" s="180"/>
      <c r="Q227" s="180"/>
      <c r="R227" s="180"/>
      <c r="S227" s="180"/>
      <c r="T227" s="180"/>
      <c r="U227" s="180"/>
      <c r="V227" s="180"/>
    </row>
    <row r="228" spans="1:22">
      <c r="A228" s="180"/>
      <c r="B228" s="311"/>
      <c r="C228" s="180"/>
      <c r="D228" s="180"/>
      <c r="E228" s="180"/>
      <c r="F228" s="180"/>
      <c r="G228" s="180"/>
      <c r="H228" s="180"/>
      <c r="I228" s="180"/>
      <c r="J228" s="180"/>
      <c r="K228" s="180"/>
      <c r="L228" s="180"/>
      <c r="M228" s="180"/>
      <c r="N228" s="180"/>
      <c r="O228" s="180"/>
      <c r="P228" s="180"/>
      <c r="Q228" s="180"/>
      <c r="R228" s="180"/>
      <c r="S228" s="180"/>
      <c r="T228" s="180"/>
      <c r="U228" s="180"/>
      <c r="V228" s="180"/>
    </row>
    <row r="229" spans="1:22">
      <c r="A229" s="180"/>
      <c r="B229" s="311"/>
      <c r="C229" s="180"/>
      <c r="D229" s="180"/>
      <c r="E229" s="180"/>
      <c r="F229" s="180"/>
      <c r="G229" s="180"/>
      <c r="H229" s="180"/>
      <c r="I229" s="180"/>
      <c r="J229" s="180"/>
      <c r="K229" s="180"/>
      <c r="L229" s="180"/>
      <c r="M229" s="180"/>
      <c r="N229" s="180"/>
      <c r="O229" s="180"/>
      <c r="P229" s="180"/>
      <c r="Q229" s="180"/>
      <c r="R229" s="180"/>
      <c r="S229" s="180"/>
      <c r="T229" s="180"/>
      <c r="U229" s="180"/>
      <c r="V229" s="180"/>
    </row>
    <row r="230" spans="1:22">
      <c r="A230" s="180"/>
      <c r="B230" s="311"/>
      <c r="C230" s="180"/>
      <c r="D230" s="180"/>
      <c r="E230" s="180"/>
      <c r="F230" s="180"/>
      <c r="G230" s="180"/>
      <c r="H230" s="180"/>
      <c r="I230" s="180"/>
      <c r="J230" s="180"/>
      <c r="K230" s="180"/>
      <c r="L230" s="180"/>
      <c r="M230" s="180"/>
      <c r="N230" s="180"/>
      <c r="O230" s="180"/>
      <c r="P230" s="180"/>
      <c r="Q230" s="180"/>
      <c r="R230" s="180"/>
      <c r="S230" s="180"/>
      <c r="T230" s="180"/>
      <c r="U230" s="180"/>
      <c r="V230" s="180"/>
    </row>
    <row r="231" spans="1:22">
      <c r="A231" s="180"/>
      <c r="B231" s="311"/>
      <c r="C231" s="180"/>
      <c r="D231" s="180"/>
      <c r="E231" s="180"/>
      <c r="F231" s="180"/>
      <c r="G231" s="180"/>
      <c r="H231" s="180"/>
      <c r="I231" s="180"/>
      <c r="J231" s="180"/>
      <c r="K231" s="180"/>
      <c r="L231" s="180"/>
      <c r="M231" s="180"/>
      <c r="N231" s="180"/>
      <c r="O231" s="180"/>
      <c r="P231" s="180"/>
      <c r="Q231" s="180"/>
      <c r="R231" s="180"/>
      <c r="S231" s="180"/>
      <c r="T231" s="180"/>
      <c r="U231" s="180"/>
      <c r="V231" s="180"/>
    </row>
    <row r="232" spans="1:22">
      <c r="A232" s="180"/>
      <c r="B232" s="311"/>
      <c r="C232" s="180"/>
      <c r="D232" s="180"/>
      <c r="E232" s="180"/>
      <c r="F232" s="180"/>
      <c r="G232" s="180"/>
      <c r="H232" s="180"/>
      <c r="I232" s="180"/>
      <c r="J232" s="180"/>
      <c r="K232" s="180"/>
      <c r="L232" s="180"/>
      <c r="M232" s="180"/>
      <c r="N232" s="180"/>
      <c r="O232" s="180"/>
      <c r="P232" s="180"/>
      <c r="Q232" s="180"/>
      <c r="R232" s="180"/>
      <c r="S232" s="180"/>
      <c r="T232" s="180"/>
      <c r="U232" s="180"/>
      <c r="V232" s="180"/>
    </row>
    <row r="233" spans="1:22">
      <c r="A233" s="180"/>
      <c r="B233" s="311"/>
      <c r="C233" s="180"/>
      <c r="D233" s="180"/>
      <c r="E233" s="180"/>
      <c r="F233" s="180"/>
      <c r="G233" s="180"/>
      <c r="H233" s="180"/>
      <c r="I233" s="180"/>
      <c r="J233" s="180"/>
      <c r="K233" s="180"/>
      <c r="L233" s="180"/>
      <c r="M233" s="180"/>
      <c r="N233" s="180"/>
      <c r="O233" s="180"/>
      <c r="P233" s="180"/>
      <c r="Q233" s="180"/>
      <c r="R233" s="180"/>
      <c r="S233" s="180"/>
      <c r="T233" s="180"/>
      <c r="U233" s="180"/>
      <c r="V233" s="180"/>
    </row>
    <row r="234" spans="1:22">
      <c r="A234" s="180"/>
      <c r="B234" s="311"/>
      <c r="C234" s="180"/>
      <c r="D234" s="180"/>
      <c r="E234" s="180"/>
      <c r="F234" s="180"/>
      <c r="G234" s="180"/>
      <c r="H234" s="180"/>
      <c r="I234" s="180"/>
      <c r="J234" s="180"/>
      <c r="K234" s="180"/>
      <c r="L234" s="180"/>
      <c r="M234" s="180"/>
      <c r="N234" s="180"/>
      <c r="O234" s="180"/>
      <c r="P234" s="180"/>
      <c r="Q234" s="180"/>
      <c r="R234" s="180"/>
      <c r="S234" s="180"/>
      <c r="T234" s="180"/>
      <c r="U234" s="180"/>
      <c r="V234" s="180"/>
    </row>
    <row r="235" spans="1:22">
      <c r="A235" s="180"/>
      <c r="B235" s="311"/>
      <c r="C235" s="180"/>
      <c r="D235" s="180"/>
      <c r="E235" s="180"/>
      <c r="F235" s="180"/>
      <c r="G235" s="180"/>
      <c r="H235" s="180"/>
      <c r="I235" s="180"/>
      <c r="J235" s="180"/>
      <c r="K235" s="180"/>
      <c r="L235" s="180"/>
      <c r="M235" s="180"/>
      <c r="N235" s="180"/>
      <c r="O235" s="180"/>
      <c r="P235" s="180"/>
      <c r="Q235" s="180"/>
      <c r="R235" s="180"/>
      <c r="S235" s="180"/>
      <c r="T235" s="180"/>
      <c r="U235" s="180"/>
      <c r="V235" s="180"/>
    </row>
    <row r="236" spans="1:22">
      <c r="A236" s="180"/>
      <c r="B236" s="311"/>
      <c r="C236" s="180"/>
      <c r="D236" s="180"/>
      <c r="E236" s="180"/>
      <c r="F236" s="180"/>
      <c r="G236" s="180"/>
      <c r="H236" s="180"/>
      <c r="I236" s="180"/>
      <c r="J236" s="180"/>
      <c r="K236" s="180"/>
      <c r="L236" s="180"/>
      <c r="M236" s="180"/>
      <c r="N236" s="180"/>
      <c r="O236" s="180"/>
      <c r="P236" s="180"/>
      <c r="Q236" s="180"/>
      <c r="R236" s="180"/>
      <c r="S236" s="180"/>
      <c r="T236" s="180"/>
      <c r="U236" s="180"/>
      <c r="V236" s="180"/>
    </row>
    <row r="237" spans="1:22">
      <c r="A237" s="180"/>
      <c r="B237" s="311"/>
      <c r="C237" s="180"/>
      <c r="D237" s="180"/>
      <c r="E237" s="180"/>
      <c r="F237" s="180"/>
      <c r="G237" s="180"/>
      <c r="H237" s="180"/>
      <c r="I237" s="180"/>
      <c r="J237" s="180"/>
      <c r="K237" s="180"/>
      <c r="L237" s="180"/>
      <c r="M237" s="180"/>
      <c r="N237" s="180"/>
      <c r="O237" s="180"/>
      <c r="P237" s="180"/>
      <c r="Q237" s="180"/>
      <c r="R237" s="180"/>
      <c r="S237" s="180"/>
      <c r="T237" s="180"/>
      <c r="U237" s="180"/>
      <c r="V237" s="180"/>
    </row>
    <row r="238" spans="1:22">
      <c r="A238" s="180"/>
      <c r="B238" s="311"/>
      <c r="C238" s="180"/>
      <c r="D238" s="180"/>
      <c r="E238" s="180"/>
      <c r="F238" s="180"/>
      <c r="G238" s="180"/>
      <c r="H238" s="180"/>
      <c r="I238" s="180"/>
      <c r="J238" s="180"/>
      <c r="K238" s="180"/>
      <c r="L238" s="180"/>
      <c r="M238" s="180"/>
      <c r="N238" s="180"/>
      <c r="O238" s="180"/>
      <c r="P238" s="180"/>
      <c r="Q238" s="180"/>
      <c r="R238" s="180"/>
      <c r="S238" s="180"/>
      <c r="T238" s="180"/>
      <c r="U238" s="180"/>
      <c r="V238" s="180"/>
    </row>
    <row r="239" spans="1:22">
      <c r="A239" s="180"/>
      <c r="B239" s="311"/>
      <c r="C239" s="180"/>
      <c r="D239" s="180"/>
      <c r="E239" s="180"/>
      <c r="F239" s="180"/>
      <c r="G239" s="180"/>
      <c r="H239" s="180"/>
      <c r="I239" s="180"/>
      <c r="J239" s="180"/>
      <c r="K239" s="180"/>
      <c r="L239" s="180"/>
      <c r="M239" s="180"/>
      <c r="N239" s="180"/>
      <c r="O239" s="180"/>
      <c r="P239" s="180"/>
      <c r="Q239" s="180"/>
      <c r="R239" s="180"/>
      <c r="S239" s="180"/>
      <c r="T239" s="180"/>
      <c r="U239" s="180"/>
      <c r="V239" s="180"/>
    </row>
    <row r="240" spans="1:22">
      <c r="A240" s="180"/>
      <c r="B240" s="311"/>
      <c r="C240" s="180"/>
      <c r="D240" s="180"/>
      <c r="E240" s="180"/>
      <c r="F240" s="180"/>
      <c r="G240" s="180"/>
      <c r="H240" s="180"/>
      <c r="I240" s="180"/>
      <c r="J240" s="180"/>
      <c r="K240" s="180"/>
      <c r="L240" s="180"/>
      <c r="M240" s="180"/>
      <c r="N240" s="180"/>
      <c r="O240" s="180"/>
      <c r="P240" s="180"/>
      <c r="Q240" s="180"/>
      <c r="R240" s="180"/>
      <c r="S240" s="180"/>
      <c r="T240" s="180"/>
      <c r="U240" s="180"/>
      <c r="V240" s="180"/>
    </row>
    <row r="241" spans="1:22">
      <c r="A241" s="180"/>
      <c r="B241" s="311"/>
      <c r="C241" s="180"/>
      <c r="D241" s="180"/>
      <c r="E241" s="180"/>
      <c r="F241" s="180"/>
      <c r="G241" s="180"/>
      <c r="H241" s="180"/>
      <c r="I241" s="180"/>
      <c r="J241" s="180"/>
      <c r="K241" s="180"/>
      <c r="L241" s="180"/>
      <c r="M241" s="180"/>
      <c r="N241" s="180"/>
      <c r="O241" s="180"/>
      <c r="P241" s="180"/>
      <c r="Q241" s="180"/>
      <c r="R241" s="180"/>
      <c r="S241" s="180"/>
      <c r="T241" s="180"/>
      <c r="U241" s="180"/>
      <c r="V241" s="180"/>
    </row>
    <row r="242" spans="1:22">
      <c r="A242" s="180"/>
      <c r="B242" s="311"/>
      <c r="C242" s="180"/>
      <c r="D242" s="180"/>
      <c r="E242" s="180"/>
      <c r="F242" s="180"/>
      <c r="G242" s="180"/>
      <c r="H242" s="180"/>
      <c r="I242" s="180"/>
      <c r="J242" s="180"/>
      <c r="K242" s="180"/>
      <c r="L242" s="180"/>
      <c r="M242" s="180"/>
      <c r="N242" s="180"/>
      <c r="O242" s="180"/>
      <c r="P242" s="180"/>
      <c r="Q242" s="180"/>
      <c r="R242" s="180"/>
      <c r="S242" s="180"/>
      <c r="T242" s="180"/>
      <c r="U242" s="180"/>
      <c r="V242" s="180"/>
    </row>
    <row r="243" spans="1:22">
      <c r="A243" s="180"/>
      <c r="B243" s="311"/>
      <c r="C243" s="180"/>
      <c r="D243" s="180"/>
      <c r="E243" s="180"/>
      <c r="F243" s="180"/>
      <c r="G243" s="180"/>
      <c r="H243" s="180"/>
      <c r="I243" s="180"/>
      <c r="J243" s="180"/>
      <c r="K243" s="180"/>
      <c r="L243" s="180"/>
      <c r="M243" s="180"/>
      <c r="N243" s="180"/>
      <c r="O243" s="180"/>
      <c r="P243" s="180"/>
      <c r="Q243" s="180"/>
      <c r="R243" s="180"/>
      <c r="S243" s="180"/>
      <c r="T243" s="180"/>
      <c r="U243" s="180"/>
      <c r="V243" s="180"/>
    </row>
    <row r="244" spans="1:22">
      <c r="A244" s="180"/>
      <c r="B244" s="311"/>
      <c r="C244" s="180"/>
      <c r="D244" s="180"/>
      <c r="E244" s="180"/>
      <c r="F244" s="180"/>
      <c r="G244" s="180"/>
      <c r="H244" s="180"/>
      <c r="I244" s="180"/>
      <c r="J244" s="180"/>
      <c r="K244" s="180"/>
      <c r="L244" s="180"/>
      <c r="M244" s="180"/>
      <c r="N244" s="180"/>
      <c r="O244" s="180"/>
      <c r="P244" s="180"/>
      <c r="Q244" s="180"/>
      <c r="R244" s="180"/>
      <c r="S244" s="180"/>
      <c r="T244" s="180"/>
      <c r="U244" s="180"/>
      <c r="V244" s="180"/>
    </row>
    <row r="245" spans="1:22">
      <c r="A245" s="180"/>
      <c r="B245" s="311"/>
      <c r="C245" s="180"/>
      <c r="D245" s="180"/>
      <c r="E245" s="180"/>
      <c r="F245" s="180"/>
      <c r="G245" s="180"/>
      <c r="H245" s="180"/>
      <c r="I245" s="180"/>
      <c r="J245" s="180"/>
      <c r="K245" s="180"/>
      <c r="L245" s="180"/>
      <c r="M245" s="180"/>
      <c r="N245" s="180"/>
      <c r="O245" s="180"/>
      <c r="P245" s="180"/>
      <c r="Q245" s="180"/>
      <c r="R245" s="180"/>
      <c r="S245" s="180"/>
      <c r="T245" s="180"/>
      <c r="U245" s="180"/>
      <c r="V245" s="180"/>
    </row>
    <row r="246" spans="1:22">
      <c r="A246" s="180"/>
      <c r="B246" s="311"/>
      <c r="C246" s="180"/>
      <c r="D246" s="180"/>
      <c r="E246" s="180"/>
      <c r="F246" s="180"/>
      <c r="G246" s="180"/>
      <c r="H246" s="180"/>
      <c r="I246" s="180"/>
      <c r="J246" s="180"/>
      <c r="K246" s="180"/>
      <c r="L246" s="180"/>
      <c r="M246" s="180"/>
      <c r="N246" s="180"/>
      <c r="O246" s="180"/>
      <c r="P246" s="180"/>
      <c r="Q246" s="180"/>
      <c r="R246" s="180"/>
      <c r="S246" s="180"/>
      <c r="T246" s="180"/>
      <c r="U246" s="180"/>
      <c r="V246" s="180"/>
    </row>
    <row r="247" spans="1:22">
      <c r="A247" s="180"/>
      <c r="B247" s="311"/>
      <c r="C247" s="180"/>
      <c r="D247" s="180"/>
      <c r="E247" s="180"/>
      <c r="F247" s="180"/>
      <c r="G247" s="180"/>
      <c r="H247" s="180"/>
      <c r="I247" s="180"/>
      <c r="J247" s="180"/>
      <c r="K247" s="180"/>
      <c r="L247" s="180"/>
      <c r="M247" s="180"/>
      <c r="N247" s="180"/>
      <c r="O247" s="180"/>
      <c r="P247" s="180"/>
      <c r="Q247" s="180"/>
      <c r="R247" s="180"/>
      <c r="S247" s="180"/>
      <c r="T247" s="180"/>
      <c r="U247" s="180"/>
      <c r="V247" s="180"/>
    </row>
    <row r="248" spans="1:22">
      <c r="A248" s="180"/>
      <c r="B248" s="311"/>
      <c r="C248" s="180"/>
      <c r="D248" s="180"/>
      <c r="E248" s="180"/>
      <c r="F248" s="180"/>
      <c r="G248" s="180"/>
      <c r="H248" s="180"/>
      <c r="I248" s="180"/>
      <c r="J248" s="180"/>
      <c r="K248" s="180"/>
      <c r="L248" s="180"/>
      <c r="M248" s="180"/>
      <c r="N248" s="180"/>
      <c r="O248" s="180"/>
      <c r="P248" s="180"/>
      <c r="Q248" s="180"/>
      <c r="R248" s="180"/>
      <c r="S248" s="180"/>
      <c r="T248" s="180"/>
      <c r="U248" s="180"/>
      <c r="V248" s="180"/>
    </row>
    <row r="249" spans="1:22">
      <c r="A249" s="180"/>
      <c r="B249" s="311"/>
      <c r="C249" s="180"/>
      <c r="D249" s="180"/>
      <c r="E249" s="180"/>
      <c r="F249" s="180"/>
      <c r="G249" s="180"/>
      <c r="H249" s="180"/>
      <c r="I249" s="180"/>
      <c r="J249" s="180"/>
      <c r="K249" s="180"/>
      <c r="L249" s="180"/>
      <c r="M249" s="180"/>
      <c r="N249" s="180"/>
      <c r="O249" s="180"/>
      <c r="P249" s="180"/>
      <c r="Q249" s="180"/>
      <c r="R249" s="180"/>
      <c r="S249" s="180"/>
      <c r="T249" s="180"/>
      <c r="U249" s="180"/>
      <c r="V249" s="180"/>
    </row>
    <row r="250" spans="1:22">
      <c r="A250" s="180"/>
      <c r="B250" s="311"/>
      <c r="C250" s="180"/>
      <c r="D250" s="180"/>
      <c r="E250" s="180"/>
      <c r="F250" s="180"/>
      <c r="G250" s="180"/>
      <c r="H250" s="180"/>
      <c r="I250" s="180"/>
      <c r="J250" s="180"/>
      <c r="K250" s="180"/>
      <c r="L250" s="180"/>
      <c r="M250" s="180"/>
      <c r="N250" s="180"/>
      <c r="O250" s="180"/>
      <c r="P250" s="180"/>
      <c r="Q250" s="180"/>
      <c r="R250" s="180"/>
      <c r="S250" s="180"/>
      <c r="T250" s="180"/>
      <c r="U250" s="180"/>
      <c r="V250" s="180"/>
    </row>
    <row r="251" spans="1:22">
      <c r="A251" s="180"/>
      <c r="B251" s="311"/>
      <c r="C251" s="180"/>
      <c r="D251" s="180"/>
      <c r="E251" s="180"/>
      <c r="F251" s="180"/>
      <c r="G251" s="180"/>
      <c r="H251" s="180"/>
      <c r="I251" s="180"/>
      <c r="J251" s="180"/>
      <c r="K251" s="180"/>
      <c r="L251" s="180"/>
      <c r="M251" s="180"/>
      <c r="N251" s="180"/>
      <c r="O251" s="180"/>
      <c r="P251" s="180"/>
      <c r="Q251" s="180"/>
      <c r="R251" s="180"/>
      <c r="S251" s="180"/>
      <c r="T251" s="180"/>
      <c r="U251" s="180"/>
      <c r="V251" s="180"/>
    </row>
    <row r="252" spans="1:22">
      <c r="A252" s="180"/>
      <c r="B252" s="311"/>
      <c r="C252" s="180"/>
      <c r="D252" s="180"/>
      <c r="E252" s="180"/>
      <c r="F252" s="180"/>
      <c r="G252" s="180"/>
      <c r="H252" s="180"/>
      <c r="I252" s="180"/>
      <c r="J252" s="180"/>
      <c r="K252" s="180"/>
      <c r="L252" s="180"/>
      <c r="M252" s="180"/>
      <c r="N252" s="180"/>
      <c r="O252" s="180"/>
      <c r="P252" s="180"/>
      <c r="Q252" s="180"/>
      <c r="R252" s="180"/>
      <c r="S252" s="180"/>
      <c r="T252" s="180"/>
      <c r="U252" s="180"/>
      <c r="V252" s="180"/>
    </row>
    <row r="253" spans="1:22">
      <c r="A253" s="180"/>
      <c r="B253" s="311"/>
      <c r="C253" s="180"/>
      <c r="D253" s="180"/>
      <c r="E253" s="180"/>
      <c r="F253" s="180"/>
      <c r="G253" s="180"/>
      <c r="H253" s="180"/>
      <c r="I253" s="180"/>
      <c r="J253" s="180"/>
      <c r="K253" s="180"/>
      <c r="L253" s="180"/>
      <c r="M253" s="180"/>
      <c r="N253" s="180"/>
      <c r="O253" s="180"/>
      <c r="P253" s="180"/>
      <c r="Q253" s="180"/>
      <c r="R253" s="180"/>
      <c r="S253" s="180"/>
      <c r="T253" s="180"/>
      <c r="U253" s="180"/>
      <c r="V253" s="180"/>
    </row>
    <row r="254" spans="1:22">
      <c r="A254" s="180"/>
      <c r="B254" s="311"/>
      <c r="C254" s="180"/>
      <c r="D254" s="180"/>
      <c r="E254" s="180"/>
      <c r="F254" s="180"/>
      <c r="G254" s="180"/>
      <c r="H254" s="180"/>
      <c r="I254" s="180"/>
      <c r="J254" s="180"/>
      <c r="K254" s="180"/>
      <c r="L254" s="180"/>
      <c r="M254" s="180"/>
      <c r="N254" s="180"/>
      <c r="O254" s="180"/>
      <c r="P254" s="180"/>
      <c r="Q254" s="180"/>
      <c r="R254" s="180"/>
      <c r="S254" s="180"/>
      <c r="T254" s="180"/>
      <c r="U254" s="180"/>
      <c r="V254" s="180"/>
    </row>
    <row r="255" spans="1:22">
      <c r="A255" s="180"/>
      <c r="B255" s="311"/>
      <c r="C255" s="180"/>
      <c r="D255" s="180"/>
      <c r="E255" s="180"/>
      <c r="F255" s="180"/>
      <c r="G255" s="180"/>
      <c r="H255" s="180"/>
      <c r="I255" s="180"/>
      <c r="J255" s="180"/>
      <c r="K255" s="180"/>
      <c r="L255" s="180"/>
      <c r="M255" s="180"/>
      <c r="N255" s="180"/>
      <c r="O255" s="180"/>
      <c r="P255" s="180"/>
      <c r="Q255" s="180"/>
      <c r="R255" s="180"/>
      <c r="S255" s="180"/>
      <c r="T255" s="180"/>
      <c r="U255" s="180"/>
      <c r="V255" s="180"/>
    </row>
    <row r="256" spans="1:22">
      <c r="A256" s="180"/>
      <c r="B256" s="311"/>
      <c r="C256" s="180"/>
      <c r="D256" s="180"/>
      <c r="E256" s="180"/>
      <c r="F256" s="180"/>
      <c r="G256" s="180"/>
      <c r="H256" s="180"/>
      <c r="I256" s="180"/>
      <c r="J256" s="180"/>
      <c r="K256" s="180"/>
      <c r="L256" s="180"/>
      <c r="M256" s="180"/>
      <c r="N256" s="180"/>
      <c r="O256" s="180"/>
      <c r="P256" s="180"/>
      <c r="Q256" s="180"/>
      <c r="R256" s="180"/>
      <c r="S256" s="180"/>
      <c r="T256" s="180"/>
      <c r="U256" s="180"/>
      <c r="V256" s="180"/>
    </row>
    <row r="257" spans="1:22">
      <c r="A257" s="180"/>
      <c r="B257" s="311"/>
      <c r="C257" s="180"/>
      <c r="D257" s="180"/>
      <c r="E257" s="180"/>
      <c r="F257" s="180"/>
      <c r="G257" s="180"/>
      <c r="H257" s="180"/>
      <c r="I257" s="180"/>
      <c r="J257" s="180"/>
      <c r="K257" s="180"/>
      <c r="L257" s="180"/>
      <c r="M257" s="180"/>
      <c r="N257" s="180"/>
      <c r="O257" s="180"/>
      <c r="P257" s="180"/>
      <c r="Q257" s="180"/>
      <c r="R257" s="180"/>
      <c r="S257" s="180"/>
      <c r="T257" s="180"/>
      <c r="U257" s="180"/>
      <c r="V257" s="180"/>
    </row>
    <row r="258" spans="1:22">
      <c r="A258" s="180"/>
      <c r="B258" s="311"/>
      <c r="C258" s="180"/>
      <c r="D258" s="180"/>
      <c r="E258" s="180"/>
      <c r="F258" s="180"/>
      <c r="G258" s="180"/>
      <c r="H258" s="180"/>
      <c r="I258" s="180"/>
      <c r="J258" s="180"/>
      <c r="K258" s="180"/>
      <c r="L258" s="180"/>
      <c r="M258" s="180"/>
      <c r="N258" s="180"/>
      <c r="O258" s="180"/>
      <c r="P258" s="180"/>
      <c r="Q258" s="180"/>
      <c r="R258" s="180"/>
      <c r="S258" s="180"/>
      <c r="T258" s="180"/>
      <c r="U258" s="180"/>
      <c r="V258" s="180"/>
    </row>
    <row r="259" spans="1:22">
      <c r="A259" s="180"/>
      <c r="B259" s="311"/>
      <c r="C259" s="180"/>
      <c r="D259" s="180"/>
      <c r="E259" s="180"/>
      <c r="F259" s="180"/>
      <c r="G259" s="180"/>
      <c r="H259" s="180"/>
      <c r="I259" s="180"/>
      <c r="J259" s="180"/>
      <c r="K259" s="180"/>
      <c r="L259" s="180"/>
      <c r="M259" s="180"/>
      <c r="N259" s="180"/>
      <c r="O259" s="180"/>
      <c r="P259" s="180"/>
      <c r="Q259" s="180"/>
      <c r="R259" s="180"/>
      <c r="S259" s="180"/>
      <c r="T259" s="180"/>
      <c r="U259" s="180"/>
      <c r="V259" s="180"/>
    </row>
    <row r="260" spans="1:22">
      <c r="A260" s="180"/>
      <c r="B260" s="311"/>
      <c r="C260" s="180"/>
      <c r="D260" s="180"/>
      <c r="E260" s="180"/>
      <c r="F260" s="180"/>
      <c r="G260" s="180"/>
      <c r="H260" s="180"/>
      <c r="I260" s="180"/>
      <c r="J260" s="180"/>
      <c r="K260" s="180"/>
      <c r="L260" s="180"/>
      <c r="M260" s="180"/>
      <c r="N260" s="180"/>
      <c r="O260" s="180"/>
      <c r="P260" s="180"/>
      <c r="Q260" s="180"/>
      <c r="R260" s="180"/>
      <c r="S260" s="180"/>
      <c r="T260" s="180"/>
      <c r="U260" s="180"/>
      <c r="V260" s="180"/>
    </row>
    <row r="261" spans="1:22">
      <c r="A261" s="180"/>
      <c r="B261" s="311"/>
      <c r="C261" s="180"/>
      <c r="D261" s="180"/>
      <c r="E261" s="180"/>
      <c r="F261" s="180"/>
      <c r="G261" s="180"/>
      <c r="H261" s="180"/>
      <c r="I261" s="180"/>
      <c r="J261" s="180"/>
      <c r="K261" s="180"/>
      <c r="L261" s="180"/>
      <c r="M261" s="180"/>
      <c r="N261" s="180"/>
      <c r="O261" s="180"/>
      <c r="P261" s="180"/>
      <c r="Q261" s="180"/>
      <c r="R261" s="180"/>
      <c r="S261" s="180"/>
      <c r="T261" s="180"/>
      <c r="U261" s="180"/>
      <c r="V261" s="180"/>
    </row>
    <row r="262" spans="1:22">
      <c r="A262" s="180"/>
      <c r="B262" s="311"/>
      <c r="C262" s="180"/>
      <c r="D262" s="180"/>
      <c r="E262" s="180"/>
      <c r="F262" s="180"/>
      <c r="G262" s="180"/>
      <c r="H262" s="180"/>
      <c r="I262" s="180"/>
      <c r="J262" s="180"/>
      <c r="K262" s="180"/>
      <c r="L262" s="180"/>
      <c r="M262" s="180"/>
      <c r="N262" s="180"/>
      <c r="O262" s="180"/>
      <c r="P262" s="180"/>
      <c r="Q262" s="180"/>
      <c r="R262" s="180"/>
      <c r="S262" s="180"/>
      <c r="T262" s="180"/>
      <c r="U262" s="180"/>
      <c r="V262" s="180"/>
    </row>
    <row r="263" spans="1:22">
      <c r="A263" s="180"/>
      <c r="B263" s="311"/>
      <c r="C263" s="180"/>
      <c r="D263" s="180"/>
      <c r="E263" s="180"/>
      <c r="F263" s="180"/>
      <c r="G263" s="180"/>
      <c r="H263" s="180"/>
      <c r="I263" s="180"/>
      <c r="J263" s="180"/>
      <c r="K263" s="180"/>
      <c r="L263" s="180"/>
      <c r="M263" s="180"/>
      <c r="N263" s="180"/>
      <c r="O263" s="180"/>
      <c r="P263" s="180"/>
      <c r="Q263" s="180"/>
      <c r="R263" s="180"/>
      <c r="S263" s="180"/>
      <c r="T263" s="180"/>
      <c r="U263" s="180"/>
      <c r="V263" s="180"/>
    </row>
    <row r="264" spans="1:22">
      <c r="A264" s="180"/>
      <c r="B264" s="311"/>
      <c r="C264" s="180"/>
      <c r="D264" s="180"/>
      <c r="E264" s="180"/>
      <c r="F264" s="180"/>
      <c r="G264" s="180"/>
      <c r="H264" s="180"/>
      <c r="I264" s="180"/>
      <c r="J264" s="180"/>
      <c r="K264" s="180"/>
      <c r="L264" s="180"/>
      <c r="M264" s="180"/>
      <c r="N264" s="180"/>
      <c r="O264" s="180"/>
      <c r="P264" s="180"/>
      <c r="Q264" s="180"/>
      <c r="R264" s="180"/>
      <c r="S264" s="180"/>
      <c r="T264" s="180"/>
      <c r="U264" s="180"/>
      <c r="V264" s="180"/>
    </row>
    <row r="265" spans="1:22">
      <c r="A265" s="180"/>
      <c r="B265" s="311"/>
      <c r="C265" s="180"/>
      <c r="D265" s="180"/>
      <c r="E265" s="180"/>
      <c r="F265" s="180"/>
      <c r="G265" s="180"/>
      <c r="H265" s="180"/>
      <c r="I265" s="180"/>
      <c r="J265" s="180"/>
      <c r="K265" s="180"/>
      <c r="L265" s="180"/>
      <c r="M265" s="180"/>
      <c r="N265" s="180"/>
      <c r="O265" s="180"/>
      <c r="P265" s="180"/>
      <c r="Q265" s="180"/>
      <c r="R265" s="180"/>
      <c r="S265" s="180"/>
      <c r="T265" s="180"/>
      <c r="U265" s="180"/>
      <c r="V265" s="180"/>
    </row>
    <row r="266" spans="1:22">
      <c r="A266" s="180"/>
      <c r="B266" s="311"/>
      <c r="C266" s="180"/>
      <c r="D266" s="180"/>
      <c r="E266" s="180"/>
      <c r="F266" s="180"/>
      <c r="G266" s="180"/>
      <c r="H266" s="180"/>
      <c r="I266" s="180"/>
      <c r="J266" s="180"/>
      <c r="K266" s="180"/>
      <c r="L266" s="180"/>
      <c r="M266" s="180"/>
      <c r="N266" s="180"/>
      <c r="O266" s="180"/>
      <c r="P266" s="180"/>
      <c r="Q266" s="180"/>
      <c r="R266" s="180"/>
      <c r="S266" s="180"/>
      <c r="T266" s="180"/>
      <c r="U266" s="180"/>
      <c r="V266" s="180"/>
    </row>
    <row r="267" spans="1:22">
      <c r="A267" s="180"/>
      <c r="B267" s="311"/>
      <c r="C267" s="180"/>
      <c r="D267" s="180"/>
      <c r="E267" s="180"/>
      <c r="F267" s="180"/>
      <c r="G267" s="180"/>
      <c r="H267" s="180"/>
      <c r="I267" s="180"/>
      <c r="J267" s="180"/>
      <c r="K267" s="180"/>
      <c r="L267" s="180"/>
      <c r="M267" s="180"/>
      <c r="N267" s="180"/>
      <c r="O267" s="180"/>
      <c r="P267" s="180"/>
      <c r="Q267" s="180"/>
      <c r="R267" s="180"/>
      <c r="S267" s="180"/>
      <c r="T267" s="180"/>
      <c r="U267" s="180"/>
      <c r="V267" s="180"/>
    </row>
    <row r="268" spans="1:22">
      <c r="A268" s="180"/>
      <c r="B268" s="311"/>
      <c r="C268" s="180"/>
      <c r="D268" s="180"/>
      <c r="E268" s="180"/>
      <c r="F268" s="180"/>
      <c r="G268" s="180"/>
      <c r="H268" s="180"/>
      <c r="I268" s="180"/>
      <c r="J268" s="180"/>
      <c r="K268" s="180"/>
      <c r="L268" s="180"/>
      <c r="M268" s="180"/>
      <c r="N268" s="180"/>
      <c r="O268" s="180"/>
      <c r="P268" s="180"/>
      <c r="Q268" s="180"/>
      <c r="R268" s="180"/>
      <c r="S268" s="180"/>
      <c r="T268" s="180"/>
      <c r="U268" s="180"/>
      <c r="V268" s="180"/>
    </row>
    <row r="269" spans="1:22">
      <c r="A269" s="180"/>
      <c r="B269" s="311"/>
      <c r="C269" s="180"/>
      <c r="D269" s="180"/>
      <c r="E269" s="180"/>
      <c r="F269" s="180"/>
      <c r="G269" s="180"/>
      <c r="H269" s="180"/>
      <c r="I269" s="180"/>
      <c r="J269" s="180"/>
      <c r="K269" s="180"/>
      <c r="L269" s="180"/>
      <c r="M269" s="180"/>
      <c r="N269" s="180"/>
      <c r="O269" s="180"/>
      <c r="P269" s="180"/>
      <c r="Q269" s="180"/>
      <c r="R269" s="180"/>
      <c r="S269" s="180"/>
      <c r="T269" s="180"/>
      <c r="U269" s="180"/>
      <c r="V269" s="180"/>
    </row>
    <row r="270" spans="1:22">
      <c r="A270" s="180"/>
      <c r="B270" s="311"/>
      <c r="C270" s="180"/>
      <c r="D270" s="180"/>
      <c r="E270" s="180"/>
      <c r="F270" s="180"/>
      <c r="G270" s="180"/>
      <c r="H270" s="180"/>
      <c r="I270" s="180"/>
      <c r="J270" s="180"/>
      <c r="K270" s="180"/>
      <c r="L270" s="180"/>
      <c r="M270" s="180"/>
      <c r="N270" s="180"/>
      <c r="O270" s="180"/>
      <c r="P270" s="180"/>
      <c r="Q270" s="180"/>
      <c r="R270" s="180"/>
      <c r="S270" s="180"/>
      <c r="T270" s="180"/>
      <c r="U270" s="180"/>
      <c r="V270" s="180"/>
    </row>
    <row r="271" spans="1:22">
      <c r="A271" s="180"/>
      <c r="B271" s="311"/>
      <c r="C271" s="180"/>
      <c r="D271" s="180"/>
      <c r="E271" s="180"/>
      <c r="F271" s="180"/>
      <c r="G271" s="180"/>
      <c r="H271" s="180"/>
      <c r="I271" s="180"/>
      <c r="J271" s="180"/>
      <c r="K271" s="180"/>
      <c r="L271" s="180"/>
      <c r="M271" s="180"/>
      <c r="N271" s="180"/>
      <c r="O271" s="180"/>
      <c r="P271" s="180"/>
      <c r="Q271" s="180"/>
      <c r="R271" s="180"/>
      <c r="S271" s="180"/>
      <c r="T271" s="180"/>
      <c r="U271" s="180"/>
      <c r="V271" s="180"/>
    </row>
    <row r="272" spans="1:22">
      <c r="A272" s="180"/>
      <c r="B272" s="311"/>
      <c r="C272" s="180"/>
      <c r="D272" s="180"/>
      <c r="E272" s="180"/>
      <c r="F272" s="180"/>
      <c r="G272" s="180"/>
      <c r="H272" s="180"/>
      <c r="I272" s="180"/>
      <c r="J272" s="180"/>
      <c r="K272" s="180"/>
      <c r="L272" s="180"/>
      <c r="M272" s="180"/>
      <c r="N272" s="180"/>
      <c r="O272" s="180"/>
      <c r="P272" s="180"/>
      <c r="Q272" s="180"/>
      <c r="R272" s="180"/>
      <c r="S272" s="180"/>
      <c r="T272" s="180"/>
      <c r="U272" s="180"/>
      <c r="V272" s="180"/>
    </row>
    <row r="273" spans="1:22">
      <c r="A273" s="180"/>
      <c r="B273" s="311"/>
      <c r="C273" s="180"/>
      <c r="D273" s="180"/>
      <c r="E273" s="180"/>
      <c r="F273" s="180"/>
      <c r="G273" s="180"/>
      <c r="H273" s="180"/>
      <c r="I273" s="180"/>
      <c r="J273" s="180"/>
      <c r="K273" s="180"/>
      <c r="L273" s="180"/>
      <c r="M273" s="180"/>
      <c r="N273" s="180"/>
      <c r="O273" s="180"/>
      <c r="P273" s="180"/>
      <c r="Q273" s="180"/>
      <c r="R273" s="180"/>
      <c r="S273" s="180"/>
      <c r="T273" s="180"/>
      <c r="U273" s="180"/>
      <c r="V273" s="180"/>
    </row>
    <row r="274" spans="1:22">
      <c r="A274" s="180"/>
      <c r="B274" s="311"/>
      <c r="C274" s="180"/>
      <c r="D274" s="180"/>
      <c r="E274" s="180"/>
      <c r="F274" s="180"/>
      <c r="G274" s="180"/>
      <c r="H274" s="180"/>
      <c r="I274" s="180"/>
      <c r="J274" s="180"/>
      <c r="K274" s="180"/>
      <c r="L274" s="180"/>
      <c r="M274" s="180"/>
      <c r="N274" s="180"/>
      <c r="O274" s="180"/>
      <c r="P274" s="180"/>
      <c r="Q274" s="180"/>
      <c r="R274" s="180"/>
      <c r="S274" s="180"/>
      <c r="T274" s="180"/>
      <c r="U274" s="180"/>
      <c r="V274" s="180"/>
    </row>
    <row r="275" spans="1:22">
      <c r="A275" s="180"/>
      <c r="B275" s="311"/>
      <c r="C275" s="180"/>
      <c r="D275" s="180"/>
      <c r="E275" s="180"/>
      <c r="F275" s="180"/>
      <c r="G275" s="180"/>
      <c r="H275" s="180"/>
      <c r="I275" s="180"/>
      <c r="J275" s="180"/>
      <c r="K275" s="180"/>
      <c r="L275" s="180"/>
      <c r="M275" s="180"/>
      <c r="N275" s="180"/>
      <c r="O275" s="180"/>
      <c r="P275" s="180"/>
      <c r="Q275" s="180"/>
      <c r="R275" s="180"/>
      <c r="S275" s="180"/>
      <c r="T275" s="180"/>
      <c r="U275" s="180"/>
      <c r="V275" s="180"/>
    </row>
    <row r="276" spans="1:22">
      <c r="A276" s="180"/>
      <c r="B276" s="311"/>
      <c r="C276" s="180"/>
      <c r="D276" s="180"/>
      <c r="E276" s="180"/>
      <c r="F276" s="180"/>
      <c r="G276" s="180"/>
      <c r="H276" s="180"/>
      <c r="I276" s="180"/>
      <c r="J276" s="180"/>
      <c r="K276" s="180"/>
      <c r="L276" s="180"/>
      <c r="M276" s="180"/>
      <c r="N276" s="180"/>
      <c r="O276" s="180"/>
      <c r="P276" s="180"/>
      <c r="Q276" s="180"/>
      <c r="R276" s="180"/>
      <c r="S276" s="180"/>
      <c r="T276" s="180"/>
      <c r="U276" s="180"/>
      <c r="V276" s="180"/>
    </row>
    <row r="277" spans="1:22">
      <c r="A277" s="180"/>
      <c r="B277" s="311"/>
      <c r="C277" s="180"/>
      <c r="D277" s="180"/>
      <c r="E277" s="180"/>
      <c r="F277" s="180"/>
      <c r="G277" s="180"/>
      <c r="H277" s="180"/>
      <c r="I277" s="180"/>
      <c r="J277" s="180"/>
      <c r="K277" s="180"/>
      <c r="L277" s="180"/>
      <c r="M277" s="180"/>
      <c r="N277" s="180"/>
      <c r="O277" s="180"/>
      <c r="P277" s="180"/>
      <c r="Q277" s="180"/>
      <c r="R277" s="180"/>
      <c r="S277" s="180"/>
      <c r="T277" s="180"/>
      <c r="U277" s="180"/>
      <c r="V277" s="180"/>
    </row>
    <row r="278" spans="1:22">
      <c r="A278" s="180"/>
      <c r="B278" s="311"/>
      <c r="C278" s="180"/>
      <c r="D278" s="180"/>
      <c r="E278" s="180"/>
      <c r="F278" s="180"/>
      <c r="G278" s="180"/>
      <c r="H278" s="180"/>
      <c r="I278" s="180"/>
      <c r="J278" s="180"/>
      <c r="K278" s="180"/>
      <c r="L278" s="180"/>
      <c r="M278" s="180"/>
      <c r="N278" s="180"/>
      <c r="O278" s="180"/>
      <c r="P278" s="180"/>
      <c r="Q278" s="180"/>
      <c r="R278" s="180"/>
      <c r="S278" s="180"/>
      <c r="T278" s="180"/>
      <c r="U278" s="180"/>
      <c r="V278" s="180"/>
    </row>
    <row r="279" spans="1:22">
      <c r="A279" s="180"/>
      <c r="B279" s="311"/>
      <c r="C279" s="180"/>
      <c r="D279" s="180"/>
      <c r="E279" s="180"/>
      <c r="F279" s="180"/>
      <c r="G279" s="180"/>
      <c r="H279" s="180"/>
      <c r="I279" s="180"/>
      <c r="J279" s="180"/>
      <c r="K279" s="180"/>
      <c r="L279" s="180"/>
      <c r="M279" s="180"/>
      <c r="N279" s="180"/>
      <c r="O279" s="180"/>
      <c r="P279" s="180"/>
      <c r="Q279" s="180"/>
      <c r="R279" s="180"/>
      <c r="S279" s="180"/>
      <c r="T279" s="180"/>
      <c r="U279" s="180"/>
      <c r="V279" s="180"/>
    </row>
    <row r="280" spans="1:22">
      <c r="A280" s="180"/>
      <c r="B280" s="311"/>
      <c r="C280" s="180"/>
      <c r="D280" s="180"/>
      <c r="E280" s="180"/>
      <c r="F280" s="180"/>
      <c r="G280" s="180"/>
      <c r="H280" s="180"/>
      <c r="I280" s="180"/>
      <c r="J280" s="180"/>
      <c r="K280" s="180"/>
      <c r="L280" s="180"/>
      <c r="M280" s="180"/>
      <c r="N280" s="180"/>
      <c r="O280" s="180"/>
      <c r="P280" s="180"/>
      <c r="Q280" s="180"/>
      <c r="R280" s="180"/>
      <c r="S280" s="180"/>
      <c r="T280" s="180"/>
      <c r="U280" s="180"/>
      <c r="V280" s="180"/>
    </row>
    <row r="281" spans="1:22">
      <c r="A281" s="180"/>
      <c r="B281" s="311"/>
      <c r="C281" s="180"/>
      <c r="D281" s="180"/>
      <c r="E281" s="180"/>
      <c r="F281" s="180"/>
      <c r="G281" s="180"/>
      <c r="H281" s="180"/>
      <c r="I281" s="180"/>
      <c r="J281" s="180"/>
      <c r="K281" s="180"/>
      <c r="L281" s="180"/>
      <c r="M281" s="180"/>
      <c r="N281" s="180"/>
      <c r="O281" s="180"/>
      <c r="P281" s="180"/>
      <c r="Q281" s="180"/>
      <c r="R281" s="180"/>
      <c r="S281" s="180"/>
      <c r="T281" s="180"/>
      <c r="U281" s="180"/>
      <c r="V281" s="180"/>
    </row>
    <row r="282" spans="1:22">
      <c r="A282" s="180"/>
      <c r="B282" s="311"/>
      <c r="C282" s="180"/>
      <c r="D282" s="180"/>
      <c r="E282" s="180"/>
      <c r="F282" s="180"/>
      <c r="G282" s="180"/>
      <c r="H282" s="180"/>
      <c r="I282" s="180"/>
      <c r="J282" s="180"/>
      <c r="K282" s="180"/>
      <c r="L282" s="180"/>
      <c r="M282" s="180"/>
      <c r="N282" s="180"/>
      <c r="O282" s="180"/>
      <c r="P282" s="180"/>
      <c r="Q282" s="180"/>
      <c r="R282" s="180"/>
      <c r="S282" s="180"/>
      <c r="T282" s="180"/>
      <c r="U282" s="180"/>
      <c r="V282" s="180"/>
    </row>
    <row r="283" spans="1:22">
      <c r="A283" s="180"/>
      <c r="B283" s="311"/>
      <c r="C283" s="180"/>
      <c r="D283" s="180"/>
      <c r="E283" s="180"/>
      <c r="F283" s="180"/>
      <c r="G283" s="180"/>
      <c r="H283" s="180"/>
      <c r="I283" s="180"/>
      <c r="J283" s="180"/>
      <c r="K283" s="180"/>
      <c r="L283" s="180"/>
      <c r="M283" s="180"/>
      <c r="N283" s="180"/>
      <c r="O283" s="180"/>
      <c r="P283" s="180"/>
      <c r="Q283" s="180"/>
      <c r="R283" s="180"/>
      <c r="S283" s="180"/>
      <c r="T283" s="180"/>
      <c r="U283" s="180"/>
      <c r="V283" s="180"/>
    </row>
    <row r="284" spans="1:22">
      <c r="A284" s="180"/>
      <c r="B284" s="311"/>
      <c r="C284" s="180"/>
      <c r="D284" s="180"/>
      <c r="E284" s="180"/>
      <c r="F284" s="180"/>
      <c r="G284" s="180"/>
      <c r="H284" s="180"/>
      <c r="I284" s="180"/>
      <c r="J284" s="180"/>
      <c r="K284" s="180"/>
      <c r="L284" s="180"/>
      <c r="M284" s="180"/>
      <c r="N284" s="180"/>
      <c r="O284" s="180"/>
      <c r="P284" s="180"/>
      <c r="Q284" s="180"/>
      <c r="R284" s="180"/>
      <c r="S284" s="180"/>
      <c r="T284" s="180"/>
      <c r="U284" s="180"/>
      <c r="V284" s="180"/>
    </row>
    <row r="285" spans="1:22">
      <c r="A285" s="180"/>
      <c r="B285" s="311"/>
      <c r="C285" s="180"/>
      <c r="D285" s="180"/>
      <c r="E285" s="180"/>
      <c r="F285" s="180"/>
      <c r="G285" s="180"/>
      <c r="H285" s="180"/>
      <c r="I285" s="180"/>
      <c r="J285" s="180"/>
      <c r="K285" s="180"/>
      <c r="L285" s="180"/>
      <c r="M285" s="180"/>
      <c r="N285" s="180"/>
      <c r="O285" s="180"/>
      <c r="P285" s="180"/>
      <c r="Q285" s="180"/>
      <c r="R285" s="180"/>
      <c r="S285" s="180"/>
      <c r="T285" s="180"/>
      <c r="U285" s="180"/>
      <c r="V285" s="180"/>
    </row>
    <row r="286" spans="1:22">
      <c r="A286" s="180"/>
      <c r="B286" s="311"/>
      <c r="C286" s="180"/>
      <c r="D286" s="180"/>
      <c r="E286" s="180"/>
      <c r="F286" s="180"/>
      <c r="G286" s="180"/>
      <c r="H286" s="180"/>
      <c r="I286" s="180"/>
      <c r="J286" s="180"/>
      <c r="K286" s="180"/>
      <c r="L286" s="180"/>
      <c r="M286" s="180"/>
      <c r="N286" s="180"/>
      <c r="O286" s="180"/>
      <c r="P286" s="180"/>
      <c r="Q286" s="180"/>
      <c r="R286" s="180"/>
      <c r="S286" s="180"/>
      <c r="T286" s="180"/>
      <c r="U286" s="180"/>
      <c r="V286" s="180"/>
    </row>
    <row r="287" spans="1:22">
      <c r="A287" s="180"/>
      <c r="B287" s="311"/>
      <c r="C287" s="180"/>
      <c r="D287" s="180"/>
      <c r="E287" s="180"/>
      <c r="F287" s="180"/>
      <c r="G287" s="180"/>
      <c r="H287" s="180"/>
      <c r="I287" s="180"/>
      <c r="J287" s="180"/>
      <c r="K287" s="180"/>
      <c r="L287" s="180"/>
      <c r="M287" s="180"/>
      <c r="N287" s="180"/>
      <c r="O287" s="180"/>
      <c r="P287" s="180"/>
      <c r="Q287" s="180"/>
      <c r="R287" s="180"/>
      <c r="S287" s="180"/>
      <c r="T287" s="180"/>
      <c r="U287" s="180"/>
      <c r="V287" s="180"/>
    </row>
    <row r="288" spans="1:22">
      <c r="A288" s="180"/>
      <c r="B288" s="311"/>
      <c r="C288" s="180"/>
      <c r="D288" s="180"/>
      <c r="E288" s="180"/>
      <c r="F288" s="180"/>
      <c r="G288" s="180"/>
      <c r="H288" s="180"/>
      <c r="I288" s="180"/>
      <c r="J288" s="180"/>
      <c r="K288" s="180"/>
      <c r="L288" s="180"/>
      <c r="M288" s="180"/>
      <c r="N288" s="180"/>
      <c r="O288" s="180"/>
      <c r="P288" s="180"/>
      <c r="Q288" s="180"/>
      <c r="R288" s="180"/>
      <c r="S288" s="180"/>
      <c r="T288" s="180"/>
      <c r="U288" s="180"/>
      <c r="V288" s="180"/>
    </row>
    <row r="289" spans="1:22">
      <c r="A289" s="180"/>
      <c r="B289" s="311"/>
      <c r="C289" s="180"/>
      <c r="D289" s="180"/>
      <c r="E289" s="180"/>
      <c r="F289" s="180"/>
      <c r="G289" s="180"/>
      <c r="H289" s="180"/>
      <c r="I289" s="180"/>
      <c r="J289" s="180"/>
      <c r="K289" s="180"/>
      <c r="L289" s="180"/>
      <c r="M289" s="180"/>
      <c r="N289" s="180"/>
      <c r="O289" s="180"/>
      <c r="P289" s="180"/>
      <c r="Q289" s="180"/>
      <c r="R289" s="180"/>
      <c r="S289" s="180"/>
      <c r="T289" s="180"/>
      <c r="U289" s="180"/>
      <c r="V289" s="180"/>
    </row>
    <row r="290" spans="1:22">
      <c r="A290" s="180"/>
      <c r="B290" s="311"/>
      <c r="C290" s="180"/>
      <c r="D290" s="180"/>
      <c r="E290" s="180"/>
      <c r="F290" s="180"/>
      <c r="G290" s="180"/>
      <c r="H290" s="180"/>
      <c r="I290" s="180"/>
      <c r="J290" s="180"/>
      <c r="K290" s="180"/>
      <c r="L290" s="180"/>
      <c r="M290" s="180"/>
      <c r="N290" s="180"/>
      <c r="O290" s="180"/>
      <c r="P290" s="180"/>
      <c r="Q290" s="180"/>
      <c r="R290" s="180"/>
      <c r="S290" s="180"/>
      <c r="T290" s="180"/>
      <c r="U290" s="180"/>
      <c r="V290" s="180"/>
    </row>
    <row r="291" spans="1:22">
      <c r="A291" s="180"/>
      <c r="B291" s="311"/>
      <c r="C291" s="180"/>
      <c r="D291" s="180"/>
      <c r="E291" s="180"/>
      <c r="F291" s="180"/>
      <c r="G291" s="180"/>
      <c r="H291" s="180"/>
      <c r="I291" s="180"/>
      <c r="J291" s="180"/>
      <c r="K291" s="180"/>
      <c r="L291" s="180"/>
      <c r="M291" s="180"/>
      <c r="N291" s="180"/>
      <c r="O291" s="180"/>
      <c r="P291" s="180"/>
      <c r="Q291" s="180"/>
      <c r="R291" s="180"/>
      <c r="S291" s="180"/>
      <c r="T291" s="180"/>
      <c r="U291" s="180"/>
      <c r="V291" s="180"/>
    </row>
    <row r="292" spans="1:22">
      <c r="A292" s="180"/>
      <c r="B292" s="311"/>
      <c r="C292" s="180"/>
      <c r="D292" s="180"/>
      <c r="E292" s="180"/>
      <c r="F292" s="180"/>
      <c r="G292" s="180"/>
      <c r="H292" s="180"/>
      <c r="I292" s="180"/>
      <c r="J292" s="180"/>
      <c r="K292" s="180"/>
      <c r="L292" s="180"/>
      <c r="M292" s="180"/>
      <c r="N292" s="180"/>
      <c r="O292" s="180"/>
      <c r="P292" s="180"/>
      <c r="Q292" s="180"/>
      <c r="R292" s="180"/>
      <c r="S292" s="180"/>
      <c r="T292" s="180"/>
      <c r="U292" s="180"/>
      <c r="V292" s="180"/>
    </row>
    <row r="293" spans="1:22">
      <c r="A293" s="180"/>
      <c r="B293" s="311"/>
      <c r="C293" s="180"/>
      <c r="D293" s="180"/>
      <c r="E293" s="180"/>
      <c r="F293" s="180"/>
      <c r="G293" s="180"/>
      <c r="H293" s="180"/>
      <c r="I293" s="180"/>
      <c r="J293" s="180"/>
      <c r="K293" s="180"/>
      <c r="L293" s="180"/>
      <c r="M293" s="180"/>
      <c r="N293" s="180"/>
      <c r="O293" s="180"/>
      <c r="P293" s="180"/>
      <c r="Q293" s="180"/>
      <c r="R293" s="180"/>
      <c r="S293" s="180"/>
      <c r="T293" s="180"/>
      <c r="U293" s="180"/>
      <c r="V293" s="180"/>
    </row>
    <row r="294" spans="1:22">
      <c r="A294" s="180"/>
      <c r="B294" s="311"/>
      <c r="C294" s="180"/>
      <c r="D294" s="180"/>
      <c r="E294" s="180"/>
      <c r="F294" s="180"/>
      <c r="G294" s="180"/>
      <c r="H294" s="180"/>
      <c r="I294" s="180"/>
      <c r="J294" s="180"/>
      <c r="K294" s="180"/>
      <c r="L294" s="180"/>
      <c r="M294" s="180"/>
      <c r="N294" s="180"/>
      <c r="O294" s="180"/>
      <c r="P294" s="180"/>
      <c r="Q294" s="180"/>
      <c r="R294" s="180"/>
      <c r="S294" s="180"/>
      <c r="T294" s="180"/>
      <c r="U294" s="180"/>
      <c r="V294" s="180"/>
    </row>
    <row r="295" spans="1:22">
      <c r="A295" s="180"/>
      <c r="B295" s="311"/>
      <c r="C295" s="180"/>
      <c r="D295" s="180"/>
      <c r="E295" s="180"/>
      <c r="F295" s="180"/>
      <c r="G295" s="180"/>
      <c r="H295" s="180"/>
      <c r="I295" s="180"/>
      <c r="J295" s="180"/>
      <c r="K295" s="180"/>
      <c r="L295" s="180"/>
      <c r="M295" s="180"/>
      <c r="N295" s="180"/>
      <c r="O295" s="180"/>
      <c r="P295" s="180"/>
      <c r="Q295" s="180"/>
      <c r="R295" s="180"/>
      <c r="S295" s="180"/>
      <c r="T295" s="180"/>
      <c r="U295" s="180"/>
      <c r="V295" s="180"/>
    </row>
    <row r="296" spans="1:22">
      <c r="A296" s="180"/>
      <c r="B296" s="311"/>
      <c r="C296" s="180"/>
      <c r="D296" s="180"/>
      <c r="E296" s="180"/>
      <c r="F296" s="180"/>
      <c r="G296" s="180"/>
      <c r="H296" s="180"/>
      <c r="I296" s="180"/>
      <c r="J296" s="180"/>
      <c r="K296" s="180"/>
      <c r="L296" s="180"/>
      <c r="M296" s="180"/>
      <c r="N296" s="180"/>
      <c r="O296" s="180"/>
      <c r="P296" s="180"/>
      <c r="Q296" s="180"/>
      <c r="R296" s="180"/>
      <c r="S296" s="180"/>
      <c r="T296" s="180"/>
      <c r="U296" s="180"/>
      <c r="V296" s="180"/>
    </row>
    <row r="297" spans="1:22">
      <c r="A297" s="180"/>
      <c r="B297" s="311"/>
      <c r="C297" s="180"/>
      <c r="D297" s="180"/>
      <c r="E297" s="180"/>
      <c r="F297" s="180"/>
      <c r="G297" s="180"/>
      <c r="H297" s="180"/>
      <c r="I297" s="180"/>
      <c r="J297" s="180"/>
      <c r="K297" s="180"/>
      <c r="L297" s="180"/>
      <c r="M297" s="180"/>
      <c r="N297" s="180"/>
      <c r="O297" s="180"/>
      <c r="P297" s="180"/>
      <c r="Q297" s="180"/>
      <c r="R297" s="180"/>
      <c r="S297" s="180"/>
      <c r="T297" s="180"/>
      <c r="U297" s="180"/>
      <c r="V297" s="180"/>
    </row>
    <row r="298" spans="1:22">
      <c r="A298" s="180"/>
      <c r="B298" s="311"/>
      <c r="C298" s="180"/>
      <c r="D298" s="180"/>
      <c r="E298" s="180"/>
      <c r="F298" s="180"/>
      <c r="G298" s="180"/>
      <c r="H298" s="180"/>
      <c r="I298" s="180"/>
      <c r="J298" s="180"/>
      <c r="K298" s="180"/>
      <c r="L298" s="180"/>
      <c r="M298" s="180"/>
      <c r="N298" s="180"/>
      <c r="O298" s="180"/>
      <c r="P298" s="180"/>
      <c r="Q298" s="180"/>
      <c r="R298" s="180"/>
      <c r="S298" s="180"/>
      <c r="T298" s="180"/>
      <c r="U298" s="180"/>
      <c r="V298" s="180"/>
    </row>
    <row r="299" spans="1:22">
      <c r="A299" s="180"/>
      <c r="B299" s="311"/>
      <c r="C299" s="180"/>
      <c r="D299" s="180"/>
      <c r="E299" s="180"/>
      <c r="F299" s="180"/>
      <c r="G299" s="180"/>
      <c r="H299" s="180"/>
      <c r="I299" s="180"/>
      <c r="J299" s="180"/>
      <c r="K299" s="180"/>
      <c r="L299" s="180"/>
      <c r="M299" s="180"/>
      <c r="N299" s="180"/>
      <c r="O299" s="180"/>
      <c r="P299" s="180"/>
      <c r="Q299" s="180"/>
      <c r="R299" s="180"/>
      <c r="S299" s="180"/>
      <c r="T299" s="180"/>
      <c r="U299" s="180"/>
      <c r="V299" s="180"/>
    </row>
    <row r="300" spans="1:22">
      <c r="A300" s="180"/>
      <c r="B300" s="311"/>
      <c r="C300" s="180"/>
      <c r="D300" s="180"/>
      <c r="E300" s="180"/>
      <c r="F300" s="180"/>
      <c r="G300" s="180"/>
      <c r="H300" s="180"/>
      <c r="I300" s="180"/>
      <c r="J300" s="180"/>
      <c r="K300" s="180"/>
      <c r="L300" s="180"/>
      <c r="M300" s="180"/>
      <c r="N300" s="180"/>
      <c r="O300" s="180"/>
      <c r="P300" s="180"/>
      <c r="Q300" s="180"/>
      <c r="R300" s="180"/>
      <c r="S300" s="180"/>
      <c r="T300" s="180"/>
      <c r="U300" s="180"/>
      <c r="V300" s="180"/>
    </row>
    <row r="301" spans="1:22">
      <c r="A301" s="180"/>
      <c r="B301" s="311"/>
      <c r="C301" s="180"/>
      <c r="D301" s="180"/>
      <c r="E301" s="180"/>
      <c r="F301" s="180"/>
      <c r="G301" s="180"/>
      <c r="H301" s="180"/>
      <c r="I301" s="180"/>
      <c r="J301" s="180"/>
      <c r="K301" s="180"/>
      <c r="L301" s="180"/>
      <c r="M301" s="180"/>
      <c r="N301" s="180"/>
      <c r="O301" s="180"/>
      <c r="P301" s="180"/>
      <c r="Q301" s="180"/>
      <c r="R301" s="180"/>
      <c r="S301" s="180"/>
      <c r="T301" s="180"/>
      <c r="U301" s="180"/>
      <c r="V301" s="180"/>
    </row>
    <row r="302" spans="1:22">
      <c r="A302" s="180"/>
      <c r="B302" s="311"/>
      <c r="C302" s="180"/>
      <c r="D302" s="180"/>
      <c r="E302" s="180"/>
      <c r="F302" s="180"/>
      <c r="G302" s="180"/>
      <c r="H302" s="180"/>
      <c r="I302" s="180"/>
      <c r="J302" s="180"/>
      <c r="K302" s="180"/>
      <c r="L302" s="180"/>
      <c r="M302" s="180"/>
      <c r="N302" s="180"/>
      <c r="O302" s="180"/>
      <c r="P302" s="180"/>
      <c r="Q302" s="180"/>
      <c r="R302" s="180"/>
      <c r="S302" s="180"/>
      <c r="T302" s="180"/>
      <c r="U302" s="180"/>
      <c r="V302" s="180"/>
    </row>
    <row r="303" spans="1:22">
      <c r="A303" s="180"/>
      <c r="B303" s="311"/>
      <c r="C303" s="180"/>
      <c r="D303" s="180"/>
      <c r="E303" s="180"/>
      <c r="F303" s="180"/>
      <c r="G303" s="180"/>
      <c r="H303" s="180"/>
      <c r="I303" s="180"/>
      <c r="J303" s="180"/>
      <c r="K303" s="180"/>
      <c r="L303" s="180"/>
      <c r="M303" s="180"/>
      <c r="N303" s="180"/>
      <c r="O303" s="180"/>
      <c r="P303" s="180"/>
      <c r="Q303" s="180"/>
      <c r="R303" s="180"/>
      <c r="S303" s="180"/>
      <c r="T303" s="180"/>
      <c r="U303" s="180"/>
      <c r="V303" s="180"/>
    </row>
    <row r="304" spans="1:22">
      <c r="A304" s="180"/>
      <c r="B304" s="311"/>
      <c r="C304" s="180"/>
      <c r="D304" s="180"/>
      <c r="E304" s="180"/>
      <c r="F304" s="180"/>
      <c r="G304" s="180"/>
      <c r="H304" s="180"/>
      <c r="I304" s="180"/>
      <c r="J304" s="180"/>
      <c r="K304" s="180"/>
      <c r="L304" s="180"/>
      <c r="M304" s="180"/>
      <c r="N304" s="180"/>
      <c r="O304" s="180"/>
      <c r="P304" s="180"/>
      <c r="Q304" s="180"/>
      <c r="R304" s="180"/>
      <c r="S304" s="180"/>
      <c r="T304" s="180"/>
      <c r="U304" s="180"/>
      <c r="V304" s="180"/>
    </row>
    <row r="305" spans="1:22">
      <c r="A305" s="180"/>
      <c r="B305" s="311"/>
      <c r="C305" s="180"/>
      <c r="D305" s="180"/>
      <c r="E305" s="180"/>
      <c r="F305" s="180"/>
      <c r="G305" s="180"/>
      <c r="H305" s="180"/>
      <c r="I305" s="180"/>
      <c r="J305" s="180"/>
      <c r="K305" s="180"/>
      <c r="L305" s="180"/>
      <c r="M305" s="180"/>
      <c r="N305" s="180"/>
      <c r="O305" s="180"/>
      <c r="P305" s="180"/>
      <c r="Q305" s="180"/>
      <c r="R305" s="180"/>
      <c r="S305" s="180"/>
      <c r="T305" s="180"/>
      <c r="U305" s="180"/>
      <c r="V305" s="180"/>
    </row>
    <row r="306" spans="1:22">
      <c r="A306" s="180"/>
      <c r="B306" s="311"/>
      <c r="C306" s="180"/>
      <c r="D306" s="180"/>
      <c r="E306" s="180"/>
      <c r="F306" s="180"/>
      <c r="G306" s="180"/>
      <c r="H306" s="180"/>
      <c r="I306" s="180"/>
      <c r="J306" s="180"/>
      <c r="K306" s="180"/>
      <c r="L306" s="180"/>
      <c r="M306" s="180"/>
      <c r="N306" s="180"/>
      <c r="O306" s="180"/>
      <c r="P306" s="180"/>
      <c r="Q306" s="180"/>
      <c r="R306" s="180"/>
      <c r="S306" s="180"/>
      <c r="T306" s="180"/>
      <c r="U306" s="180"/>
      <c r="V306" s="180"/>
    </row>
    <row r="307" spans="1:22">
      <c r="A307" s="180"/>
      <c r="B307" s="311"/>
      <c r="C307" s="180"/>
      <c r="D307" s="180"/>
      <c r="E307" s="180"/>
      <c r="F307" s="180"/>
      <c r="G307" s="180"/>
      <c r="H307" s="180"/>
      <c r="I307" s="180"/>
      <c r="J307" s="180"/>
      <c r="K307" s="180"/>
      <c r="L307" s="180"/>
      <c r="M307" s="180"/>
      <c r="N307" s="180"/>
      <c r="O307" s="180"/>
      <c r="P307" s="180"/>
      <c r="Q307" s="180"/>
      <c r="R307" s="180"/>
      <c r="S307" s="180"/>
      <c r="T307" s="180"/>
      <c r="U307" s="180"/>
      <c r="V307" s="180"/>
    </row>
    <row r="308" spans="1:22">
      <c r="A308" s="180"/>
      <c r="B308" s="311"/>
      <c r="C308" s="180"/>
      <c r="D308" s="180"/>
      <c r="E308" s="180"/>
      <c r="F308" s="180"/>
      <c r="G308" s="180"/>
      <c r="H308" s="180"/>
      <c r="I308" s="180"/>
      <c r="J308" s="180"/>
      <c r="K308" s="180"/>
      <c r="L308" s="180"/>
      <c r="M308" s="180"/>
      <c r="N308" s="180"/>
      <c r="O308" s="180"/>
      <c r="P308" s="180"/>
      <c r="Q308" s="180"/>
      <c r="R308" s="180"/>
      <c r="S308" s="180"/>
      <c r="T308" s="180"/>
      <c r="U308" s="180"/>
      <c r="V308" s="180"/>
    </row>
    <row r="309" spans="1:22">
      <c r="A309" s="180"/>
      <c r="B309" s="311"/>
      <c r="C309" s="180"/>
      <c r="D309" s="180"/>
      <c r="E309" s="180"/>
      <c r="F309" s="180"/>
      <c r="G309" s="180"/>
      <c r="H309" s="180"/>
      <c r="I309" s="180"/>
      <c r="J309" s="180"/>
      <c r="K309" s="180"/>
      <c r="L309" s="180"/>
      <c r="M309" s="180"/>
      <c r="N309" s="180"/>
      <c r="O309" s="180"/>
      <c r="P309" s="180"/>
      <c r="Q309" s="180"/>
      <c r="R309" s="180"/>
      <c r="S309" s="180"/>
      <c r="T309" s="180"/>
      <c r="U309" s="180"/>
      <c r="V309" s="180"/>
    </row>
    <row r="310" spans="1:22">
      <c r="A310" s="180"/>
      <c r="B310" s="311"/>
      <c r="C310" s="180"/>
      <c r="D310" s="180"/>
      <c r="E310" s="180"/>
      <c r="F310" s="180"/>
      <c r="G310" s="180"/>
      <c r="H310" s="180"/>
      <c r="I310" s="180"/>
      <c r="J310" s="180"/>
      <c r="K310" s="180"/>
      <c r="L310" s="180"/>
      <c r="M310" s="180"/>
      <c r="N310" s="180"/>
      <c r="O310" s="180"/>
      <c r="P310" s="180"/>
      <c r="Q310" s="180"/>
      <c r="R310" s="180"/>
      <c r="S310" s="180"/>
      <c r="T310" s="180"/>
      <c r="U310" s="180"/>
      <c r="V310" s="180"/>
    </row>
    <row r="311" spans="1:22">
      <c r="A311" s="180"/>
      <c r="B311" s="311"/>
      <c r="C311" s="180"/>
      <c r="D311" s="180"/>
      <c r="E311" s="180"/>
      <c r="F311" s="180"/>
      <c r="G311" s="180"/>
      <c r="H311" s="180"/>
      <c r="I311" s="180"/>
      <c r="J311" s="180"/>
      <c r="K311" s="180"/>
      <c r="L311" s="180"/>
      <c r="M311" s="180"/>
      <c r="N311" s="180"/>
      <c r="O311" s="180"/>
      <c r="P311" s="180"/>
      <c r="Q311" s="180"/>
      <c r="R311" s="180"/>
      <c r="S311" s="180"/>
      <c r="T311" s="180"/>
      <c r="U311" s="180"/>
      <c r="V311" s="180"/>
    </row>
    <row r="312" spans="1:22">
      <c r="A312" s="180"/>
      <c r="B312" s="311"/>
      <c r="C312" s="180"/>
      <c r="D312" s="180"/>
      <c r="E312" s="180"/>
      <c r="F312" s="180"/>
      <c r="G312" s="180"/>
      <c r="H312" s="180"/>
      <c r="I312" s="180"/>
      <c r="J312" s="180"/>
      <c r="K312" s="180"/>
      <c r="L312" s="180"/>
      <c r="M312" s="180"/>
      <c r="N312" s="180"/>
      <c r="O312" s="180"/>
      <c r="P312" s="180"/>
      <c r="Q312" s="180"/>
      <c r="R312" s="180"/>
      <c r="S312" s="180"/>
      <c r="T312" s="180"/>
      <c r="U312" s="180"/>
      <c r="V312" s="180"/>
    </row>
    <row r="313" spans="1:22">
      <c r="A313" s="180"/>
      <c r="B313" s="311"/>
      <c r="C313" s="180"/>
      <c r="D313" s="180"/>
      <c r="E313" s="180"/>
      <c r="F313" s="180"/>
      <c r="G313" s="180"/>
      <c r="H313" s="180"/>
      <c r="I313" s="180"/>
      <c r="J313" s="180"/>
      <c r="K313" s="180"/>
      <c r="L313" s="180"/>
      <c r="M313" s="180"/>
      <c r="N313" s="180"/>
      <c r="O313" s="180"/>
      <c r="P313" s="180"/>
      <c r="Q313" s="180"/>
      <c r="R313" s="180"/>
      <c r="S313" s="180"/>
      <c r="T313" s="180"/>
      <c r="U313" s="180"/>
      <c r="V313" s="180"/>
    </row>
    <row r="314" spans="1:22">
      <c r="A314" s="180"/>
      <c r="B314" s="311"/>
      <c r="C314" s="180"/>
      <c r="D314" s="180"/>
      <c r="E314" s="180"/>
      <c r="F314" s="180"/>
      <c r="G314" s="180"/>
      <c r="H314" s="180"/>
      <c r="I314" s="180"/>
      <c r="J314" s="180"/>
      <c r="K314" s="180"/>
      <c r="L314" s="180"/>
      <c r="M314" s="180"/>
      <c r="N314" s="180"/>
      <c r="O314" s="180"/>
      <c r="P314" s="180"/>
      <c r="Q314" s="180"/>
      <c r="R314" s="180"/>
      <c r="S314" s="180"/>
      <c r="T314" s="180"/>
      <c r="U314" s="180"/>
      <c r="V314" s="180"/>
    </row>
    <row r="315" spans="1:22">
      <c r="A315" s="180"/>
      <c r="B315" s="311"/>
      <c r="C315" s="180"/>
      <c r="D315" s="180"/>
      <c r="E315" s="180"/>
      <c r="F315" s="180"/>
      <c r="G315" s="180"/>
      <c r="H315" s="180"/>
      <c r="I315" s="180"/>
      <c r="J315" s="180"/>
      <c r="K315" s="180"/>
      <c r="L315" s="180"/>
      <c r="M315" s="180"/>
      <c r="N315" s="180"/>
      <c r="O315" s="180"/>
      <c r="P315" s="180"/>
      <c r="Q315" s="180"/>
      <c r="R315" s="180"/>
      <c r="S315" s="180"/>
      <c r="T315" s="180"/>
      <c r="U315" s="180"/>
      <c r="V315" s="180"/>
    </row>
    <row r="316" spans="1:22">
      <c r="A316" s="180"/>
      <c r="B316" s="311"/>
      <c r="C316" s="180"/>
      <c r="D316" s="180"/>
      <c r="E316" s="180"/>
      <c r="F316" s="180"/>
      <c r="G316" s="180"/>
      <c r="H316" s="180"/>
      <c r="I316" s="180"/>
      <c r="J316" s="180"/>
      <c r="K316" s="180"/>
      <c r="L316" s="180"/>
      <c r="M316" s="180"/>
      <c r="N316" s="180"/>
      <c r="O316" s="180"/>
      <c r="P316" s="180"/>
      <c r="Q316" s="180"/>
      <c r="R316" s="180"/>
      <c r="S316" s="180"/>
      <c r="T316" s="180"/>
      <c r="U316" s="180"/>
      <c r="V316" s="180"/>
    </row>
    <row r="317" spans="1:22">
      <c r="A317" s="180"/>
      <c r="B317" s="311"/>
      <c r="C317" s="180"/>
      <c r="D317" s="180"/>
      <c r="E317" s="180"/>
      <c r="F317" s="180"/>
      <c r="G317" s="180"/>
      <c r="H317" s="180"/>
      <c r="I317" s="180"/>
      <c r="J317" s="180"/>
      <c r="K317" s="180"/>
      <c r="L317" s="180"/>
      <c r="M317" s="180"/>
      <c r="N317" s="180"/>
      <c r="O317" s="180"/>
      <c r="P317" s="180"/>
      <c r="Q317" s="180"/>
      <c r="R317" s="180"/>
      <c r="S317" s="180"/>
      <c r="T317" s="180"/>
      <c r="U317" s="180"/>
      <c r="V317" s="180"/>
    </row>
    <row r="318" spans="1:22">
      <c r="A318" s="180"/>
      <c r="B318" s="311"/>
      <c r="C318" s="180"/>
      <c r="D318" s="180"/>
      <c r="E318" s="180"/>
      <c r="F318" s="180"/>
      <c r="G318" s="180"/>
      <c r="H318" s="180"/>
      <c r="I318" s="180"/>
      <c r="J318" s="180"/>
      <c r="K318" s="180"/>
      <c r="L318" s="180"/>
      <c r="M318" s="180"/>
      <c r="N318" s="180"/>
      <c r="O318" s="180"/>
      <c r="P318" s="180"/>
      <c r="Q318" s="180"/>
      <c r="R318" s="180"/>
      <c r="S318" s="180"/>
      <c r="T318" s="180"/>
      <c r="U318" s="180"/>
      <c r="V318" s="180"/>
    </row>
    <row r="319" spans="1:22">
      <c r="A319" s="180"/>
      <c r="B319" s="311"/>
      <c r="C319" s="180"/>
      <c r="D319" s="180"/>
      <c r="E319" s="180"/>
      <c r="F319" s="180"/>
      <c r="G319" s="180"/>
      <c r="H319" s="180"/>
      <c r="I319" s="180"/>
      <c r="J319" s="180"/>
      <c r="K319" s="180"/>
      <c r="L319" s="180"/>
      <c r="M319" s="180"/>
      <c r="N319" s="180"/>
      <c r="O319" s="180"/>
      <c r="P319" s="180"/>
      <c r="Q319" s="180"/>
      <c r="R319" s="180"/>
      <c r="S319" s="180"/>
      <c r="T319" s="180"/>
      <c r="U319" s="180"/>
      <c r="V319" s="180"/>
    </row>
    <row r="320" spans="1:22">
      <c r="A320" s="180"/>
      <c r="B320" s="311"/>
      <c r="C320" s="180"/>
      <c r="D320" s="180"/>
      <c r="E320" s="180"/>
      <c r="F320" s="180"/>
      <c r="G320" s="180"/>
      <c r="H320" s="180"/>
      <c r="I320" s="180"/>
      <c r="J320" s="180"/>
      <c r="K320" s="180"/>
      <c r="L320" s="180"/>
      <c r="M320" s="180"/>
      <c r="N320" s="180"/>
      <c r="O320" s="180"/>
      <c r="P320" s="180"/>
      <c r="Q320" s="180"/>
      <c r="R320" s="180"/>
      <c r="S320" s="180"/>
      <c r="T320" s="180"/>
      <c r="U320" s="180"/>
      <c r="V320" s="180"/>
    </row>
    <row r="321" spans="1:22">
      <c r="A321" s="180"/>
      <c r="B321" s="311"/>
      <c r="C321" s="180"/>
      <c r="D321" s="180"/>
      <c r="E321" s="180"/>
      <c r="F321" s="180"/>
      <c r="G321" s="180"/>
      <c r="H321" s="180"/>
      <c r="I321" s="180"/>
      <c r="J321" s="180"/>
      <c r="K321" s="180"/>
      <c r="L321" s="180"/>
      <c r="M321" s="180"/>
      <c r="N321" s="180"/>
      <c r="O321" s="180"/>
      <c r="P321" s="180"/>
      <c r="Q321" s="180"/>
      <c r="R321" s="180"/>
      <c r="S321" s="180"/>
      <c r="T321" s="180"/>
      <c r="U321" s="180"/>
      <c r="V321" s="180"/>
    </row>
    <row r="322" spans="1:22">
      <c r="A322" s="180"/>
      <c r="B322" s="311"/>
      <c r="C322" s="180"/>
      <c r="D322" s="180"/>
      <c r="E322" s="180"/>
      <c r="F322" s="180"/>
      <c r="G322" s="180"/>
      <c r="H322" s="180"/>
      <c r="I322" s="180"/>
      <c r="J322" s="180"/>
      <c r="K322" s="180"/>
      <c r="L322" s="180"/>
      <c r="M322" s="180"/>
      <c r="N322" s="180"/>
      <c r="O322" s="180"/>
      <c r="P322" s="180"/>
      <c r="Q322" s="180"/>
      <c r="R322" s="180"/>
      <c r="S322" s="180"/>
      <c r="T322" s="180"/>
      <c r="U322" s="180"/>
      <c r="V322" s="180"/>
    </row>
    <row r="323" spans="1:22">
      <c r="A323" s="180"/>
      <c r="B323" s="311"/>
      <c r="C323" s="180"/>
      <c r="D323" s="180"/>
      <c r="E323" s="180"/>
      <c r="F323" s="180"/>
      <c r="G323" s="180"/>
      <c r="H323" s="180"/>
      <c r="I323" s="180"/>
      <c r="J323" s="180"/>
      <c r="K323" s="180"/>
      <c r="L323" s="180"/>
      <c r="M323" s="180"/>
      <c r="N323" s="180"/>
      <c r="O323" s="180"/>
      <c r="P323" s="180"/>
      <c r="Q323" s="180"/>
      <c r="R323" s="180"/>
      <c r="S323" s="180"/>
      <c r="T323" s="180"/>
      <c r="U323" s="180"/>
      <c r="V323" s="180"/>
    </row>
    <row r="324" spans="1:22">
      <c r="A324" s="180"/>
      <c r="B324" s="311"/>
      <c r="C324" s="180"/>
      <c r="D324" s="180"/>
      <c r="E324" s="180"/>
      <c r="F324" s="180"/>
      <c r="G324" s="180"/>
      <c r="H324" s="180"/>
      <c r="I324" s="180"/>
      <c r="J324" s="180"/>
      <c r="K324" s="180"/>
      <c r="L324" s="180"/>
      <c r="M324" s="180"/>
      <c r="N324" s="180"/>
      <c r="O324" s="180"/>
      <c r="P324" s="180"/>
      <c r="Q324" s="180"/>
      <c r="R324" s="180"/>
      <c r="S324" s="180"/>
      <c r="T324" s="180"/>
      <c r="U324" s="180"/>
      <c r="V324" s="180"/>
    </row>
    <row r="325" spans="1:22">
      <c r="A325" s="180"/>
      <c r="B325" s="311"/>
      <c r="C325" s="180"/>
      <c r="D325" s="180"/>
      <c r="E325" s="180"/>
      <c r="F325" s="180"/>
      <c r="G325" s="180"/>
      <c r="H325" s="180"/>
      <c r="I325" s="180"/>
      <c r="J325" s="180"/>
      <c r="K325" s="180"/>
      <c r="L325" s="180"/>
      <c r="M325" s="180"/>
      <c r="N325" s="180"/>
      <c r="O325" s="180"/>
      <c r="P325" s="180"/>
      <c r="Q325" s="180"/>
      <c r="R325" s="180"/>
      <c r="S325" s="180"/>
      <c r="T325" s="180"/>
      <c r="U325" s="180"/>
      <c r="V325" s="180"/>
    </row>
    <row r="326" spans="1:22">
      <c r="A326" s="180"/>
      <c r="B326" s="311"/>
      <c r="C326" s="180"/>
      <c r="D326" s="180"/>
      <c r="E326" s="180"/>
      <c r="F326" s="180"/>
      <c r="G326" s="180"/>
      <c r="H326" s="180"/>
      <c r="I326" s="180"/>
      <c r="J326" s="180"/>
      <c r="K326" s="180"/>
      <c r="L326" s="180"/>
      <c r="M326" s="180"/>
      <c r="N326" s="180"/>
      <c r="O326" s="180"/>
      <c r="P326" s="180"/>
      <c r="Q326" s="180"/>
      <c r="R326" s="180"/>
      <c r="S326" s="180"/>
      <c r="T326" s="180"/>
      <c r="U326" s="180"/>
      <c r="V326" s="180"/>
    </row>
    <row r="327" spans="1:22">
      <c r="A327" s="180"/>
      <c r="B327" s="311"/>
      <c r="C327" s="180"/>
      <c r="D327" s="180"/>
      <c r="E327" s="180"/>
      <c r="F327" s="180"/>
      <c r="G327" s="180"/>
      <c r="H327" s="180"/>
      <c r="I327" s="180"/>
      <c r="J327" s="180"/>
      <c r="K327" s="180"/>
      <c r="L327" s="180"/>
      <c r="M327" s="180"/>
      <c r="N327" s="180"/>
      <c r="O327" s="180"/>
      <c r="P327" s="180"/>
      <c r="Q327" s="180"/>
      <c r="R327" s="180"/>
      <c r="S327" s="180"/>
      <c r="T327" s="180"/>
      <c r="U327" s="180"/>
      <c r="V327" s="180"/>
    </row>
    <row r="328" spans="1:22">
      <c r="A328" s="180"/>
      <c r="B328" s="311"/>
      <c r="C328" s="180"/>
      <c r="D328" s="180"/>
      <c r="E328" s="180"/>
      <c r="F328" s="180"/>
      <c r="G328" s="180"/>
      <c r="H328" s="180"/>
      <c r="I328" s="180"/>
      <c r="J328" s="180"/>
      <c r="K328" s="180"/>
      <c r="L328" s="180"/>
      <c r="M328" s="180"/>
      <c r="N328" s="180"/>
      <c r="O328" s="180"/>
      <c r="P328" s="180"/>
      <c r="Q328" s="180"/>
      <c r="R328" s="180"/>
      <c r="S328" s="180"/>
      <c r="T328" s="180"/>
      <c r="U328" s="180"/>
      <c r="V328" s="180"/>
    </row>
    <row r="329" spans="1:22">
      <c r="A329" s="180"/>
      <c r="B329" s="311"/>
      <c r="C329" s="180"/>
      <c r="D329" s="180"/>
      <c r="E329" s="180"/>
      <c r="F329" s="180"/>
      <c r="G329" s="180"/>
      <c r="H329" s="180"/>
      <c r="I329" s="180"/>
      <c r="J329" s="180"/>
      <c r="K329" s="180"/>
      <c r="L329" s="180"/>
      <c r="M329" s="180"/>
      <c r="N329" s="180"/>
      <c r="O329" s="180"/>
      <c r="P329" s="180"/>
      <c r="Q329" s="180"/>
      <c r="R329" s="180"/>
      <c r="S329" s="180"/>
      <c r="T329" s="180"/>
      <c r="U329" s="180"/>
      <c r="V329" s="180"/>
    </row>
    <row r="330" spans="1:22">
      <c r="A330" s="180"/>
      <c r="B330" s="311"/>
      <c r="C330" s="180"/>
      <c r="D330" s="180"/>
      <c r="E330" s="180"/>
      <c r="F330" s="180"/>
      <c r="G330" s="180"/>
      <c r="H330" s="180"/>
      <c r="I330" s="180"/>
      <c r="J330" s="180"/>
      <c r="K330" s="180"/>
      <c r="L330" s="180"/>
      <c r="M330" s="180"/>
      <c r="N330" s="180"/>
      <c r="O330" s="180"/>
      <c r="P330" s="180"/>
      <c r="Q330" s="180"/>
      <c r="R330" s="180"/>
      <c r="S330" s="180"/>
      <c r="T330" s="180"/>
      <c r="U330" s="180"/>
      <c r="V330" s="180"/>
    </row>
    <row r="331" spans="1:22">
      <c r="A331" s="180"/>
      <c r="B331" s="311"/>
      <c r="C331" s="180"/>
      <c r="D331" s="180"/>
      <c r="E331" s="180"/>
      <c r="F331" s="180"/>
      <c r="G331" s="180"/>
      <c r="H331" s="180"/>
      <c r="I331" s="180"/>
      <c r="J331" s="180"/>
      <c r="K331" s="180"/>
      <c r="L331" s="180"/>
      <c r="M331" s="180"/>
      <c r="N331" s="180"/>
      <c r="O331" s="180"/>
      <c r="P331" s="180"/>
      <c r="Q331" s="180"/>
      <c r="R331" s="180"/>
      <c r="S331" s="180"/>
      <c r="T331" s="180"/>
      <c r="U331" s="180"/>
      <c r="V331" s="180"/>
    </row>
    <row r="332" spans="1:22">
      <c r="A332" s="180"/>
      <c r="B332" s="311"/>
      <c r="C332" s="180"/>
      <c r="D332" s="180"/>
      <c r="E332" s="180"/>
      <c r="F332" s="180"/>
      <c r="G332" s="180"/>
      <c r="H332" s="180"/>
      <c r="I332" s="180"/>
      <c r="J332" s="180"/>
      <c r="K332" s="180"/>
      <c r="L332" s="180"/>
      <c r="M332" s="180"/>
      <c r="N332" s="180"/>
      <c r="O332" s="180"/>
      <c r="P332" s="180"/>
      <c r="Q332" s="180"/>
      <c r="R332" s="180"/>
      <c r="S332" s="180"/>
      <c r="T332" s="180"/>
      <c r="U332" s="180"/>
      <c r="V332" s="180"/>
    </row>
    <row r="333" spans="1:22">
      <c r="A333" s="180"/>
      <c r="B333" s="311"/>
      <c r="C333" s="180"/>
      <c r="D333" s="180"/>
      <c r="E333" s="180"/>
      <c r="F333" s="180"/>
      <c r="G333" s="180"/>
      <c r="H333" s="180"/>
      <c r="I333" s="180"/>
      <c r="J333" s="180"/>
      <c r="K333" s="180"/>
      <c r="L333" s="180"/>
      <c r="M333" s="180"/>
      <c r="N333" s="180"/>
      <c r="O333" s="180"/>
      <c r="P333" s="180"/>
      <c r="Q333" s="180"/>
      <c r="R333" s="180"/>
      <c r="S333" s="180"/>
      <c r="T333" s="180"/>
      <c r="U333" s="180"/>
      <c r="V333" s="180"/>
    </row>
    <row r="334" spans="1:22">
      <c r="A334" s="180"/>
      <c r="B334" s="311"/>
      <c r="C334" s="180"/>
      <c r="D334" s="180"/>
      <c r="E334" s="180"/>
      <c r="F334" s="180"/>
      <c r="G334" s="180"/>
      <c r="H334" s="180"/>
      <c r="I334" s="180"/>
      <c r="J334" s="180"/>
      <c r="K334" s="180"/>
      <c r="L334" s="180"/>
      <c r="M334" s="180"/>
      <c r="N334" s="180"/>
      <c r="O334" s="180"/>
      <c r="P334" s="180"/>
      <c r="Q334" s="180"/>
      <c r="R334" s="180"/>
      <c r="S334" s="180"/>
      <c r="T334" s="180"/>
      <c r="U334" s="180"/>
      <c r="V334" s="180"/>
    </row>
    <row r="335" spans="1:22">
      <c r="A335" s="180"/>
      <c r="B335" s="311"/>
      <c r="C335" s="180"/>
      <c r="D335" s="180"/>
      <c r="E335" s="180"/>
      <c r="F335" s="180"/>
      <c r="G335" s="180"/>
      <c r="H335" s="180"/>
      <c r="I335" s="180"/>
      <c r="J335" s="180"/>
      <c r="K335" s="180"/>
      <c r="L335" s="180"/>
      <c r="M335" s="180"/>
      <c r="N335" s="180"/>
      <c r="O335" s="180"/>
      <c r="P335" s="180"/>
      <c r="Q335" s="180"/>
      <c r="R335" s="180"/>
      <c r="S335" s="180"/>
      <c r="T335" s="180"/>
      <c r="U335" s="180"/>
      <c r="V335" s="180"/>
    </row>
    <row r="336" spans="1:22">
      <c r="A336" s="180"/>
      <c r="B336" s="311"/>
      <c r="C336" s="180"/>
      <c r="D336" s="180"/>
      <c r="E336" s="180"/>
      <c r="F336" s="180"/>
      <c r="G336" s="180"/>
      <c r="H336" s="180"/>
      <c r="I336" s="180"/>
      <c r="J336" s="180"/>
      <c r="K336" s="180"/>
      <c r="L336" s="180"/>
      <c r="M336" s="180"/>
      <c r="N336" s="180"/>
      <c r="O336" s="180"/>
      <c r="P336" s="180"/>
      <c r="Q336" s="180"/>
      <c r="R336" s="180"/>
      <c r="S336" s="180"/>
      <c r="T336" s="180"/>
      <c r="U336" s="180"/>
      <c r="V336" s="180"/>
    </row>
    <row r="337" spans="1:22">
      <c r="A337" s="180"/>
      <c r="B337" s="311"/>
      <c r="C337" s="180"/>
      <c r="D337" s="180"/>
      <c r="E337" s="180"/>
      <c r="F337" s="180"/>
      <c r="G337" s="180"/>
      <c r="H337" s="180"/>
      <c r="I337" s="180"/>
      <c r="J337" s="180"/>
      <c r="K337" s="180"/>
      <c r="L337" s="180"/>
      <c r="M337" s="180"/>
      <c r="N337" s="180"/>
      <c r="O337" s="180"/>
      <c r="P337" s="180"/>
      <c r="Q337" s="180"/>
      <c r="R337" s="180"/>
      <c r="S337" s="180"/>
      <c r="T337" s="180"/>
      <c r="U337" s="180"/>
      <c r="V337" s="180"/>
    </row>
    <row r="338" spans="1:22">
      <c r="A338" s="180"/>
      <c r="B338" s="311"/>
      <c r="C338" s="180"/>
      <c r="D338" s="180"/>
      <c r="E338" s="180"/>
      <c r="F338" s="180"/>
      <c r="G338" s="180"/>
      <c r="H338" s="180"/>
      <c r="I338" s="180"/>
      <c r="J338" s="180"/>
      <c r="K338" s="180"/>
      <c r="L338" s="180"/>
      <c r="M338" s="180"/>
      <c r="N338" s="180"/>
      <c r="O338" s="180"/>
      <c r="P338" s="180"/>
      <c r="Q338" s="180"/>
      <c r="R338" s="180"/>
      <c r="S338" s="180"/>
      <c r="T338" s="180"/>
      <c r="U338" s="180"/>
      <c r="V338" s="180"/>
    </row>
    <row r="339" spans="1:22">
      <c r="A339" s="180"/>
      <c r="B339" s="311"/>
      <c r="C339" s="180"/>
      <c r="D339" s="180"/>
      <c r="E339" s="180"/>
      <c r="F339" s="180"/>
      <c r="G339" s="180"/>
      <c r="H339" s="180"/>
      <c r="I339" s="180"/>
      <c r="J339" s="180"/>
      <c r="K339" s="180"/>
      <c r="L339" s="180"/>
      <c r="M339" s="180"/>
      <c r="N339" s="180"/>
      <c r="O339" s="180"/>
      <c r="P339" s="180"/>
      <c r="Q339" s="180"/>
      <c r="R339" s="180"/>
      <c r="S339" s="180"/>
      <c r="T339" s="180"/>
      <c r="U339" s="180"/>
      <c r="V339" s="180"/>
    </row>
    <row r="340" spans="1:22">
      <c r="A340" s="180"/>
      <c r="B340" s="311"/>
      <c r="C340" s="180"/>
      <c r="D340" s="180"/>
      <c r="E340" s="180"/>
      <c r="F340" s="180"/>
      <c r="G340" s="180"/>
      <c r="H340" s="180"/>
      <c r="I340" s="180"/>
      <c r="J340" s="180"/>
      <c r="K340" s="180"/>
      <c r="L340" s="180"/>
      <c r="M340" s="180"/>
      <c r="N340" s="180"/>
      <c r="O340" s="180"/>
      <c r="P340" s="180"/>
      <c r="Q340" s="180"/>
      <c r="R340" s="180"/>
      <c r="S340" s="180"/>
      <c r="T340" s="180"/>
      <c r="U340" s="180"/>
      <c r="V340" s="180"/>
    </row>
    <row r="341" spans="1:22">
      <c r="A341" s="180"/>
      <c r="B341" s="311"/>
      <c r="C341" s="180"/>
      <c r="D341" s="180"/>
      <c r="E341" s="180"/>
      <c r="F341" s="180"/>
      <c r="G341" s="180"/>
      <c r="H341" s="180"/>
      <c r="I341" s="180"/>
      <c r="J341" s="180"/>
      <c r="K341" s="180"/>
      <c r="L341" s="180"/>
      <c r="M341" s="180"/>
      <c r="N341" s="180"/>
      <c r="O341" s="180"/>
      <c r="P341" s="180"/>
      <c r="Q341" s="180"/>
      <c r="R341" s="180"/>
      <c r="S341" s="180"/>
      <c r="T341" s="180"/>
      <c r="U341" s="180"/>
      <c r="V341" s="180"/>
    </row>
    <row r="342" spans="1:22">
      <c r="A342" s="180"/>
      <c r="B342" s="311"/>
      <c r="C342" s="180"/>
      <c r="D342" s="180"/>
      <c r="E342" s="180"/>
      <c r="F342" s="180"/>
      <c r="G342" s="180"/>
      <c r="H342" s="180"/>
      <c r="I342" s="180"/>
      <c r="J342" s="180"/>
      <c r="K342" s="180"/>
      <c r="L342" s="180"/>
      <c r="M342" s="180"/>
      <c r="N342" s="180"/>
      <c r="O342" s="180"/>
      <c r="P342" s="180"/>
      <c r="Q342" s="180"/>
      <c r="R342" s="180"/>
      <c r="S342" s="180"/>
      <c r="T342" s="180"/>
      <c r="U342" s="180"/>
      <c r="V342" s="180"/>
    </row>
    <row r="343" spans="1:22">
      <c r="A343" s="180"/>
      <c r="B343" s="311"/>
      <c r="C343" s="180"/>
      <c r="D343" s="180"/>
      <c r="E343" s="180"/>
      <c r="F343" s="180"/>
      <c r="G343" s="180"/>
      <c r="H343" s="180"/>
      <c r="I343" s="180"/>
      <c r="J343" s="180"/>
      <c r="K343" s="180"/>
      <c r="L343" s="180"/>
      <c r="M343" s="180"/>
      <c r="N343" s="180"/>
      <c r="O343" s="180"/>
      <c r="P343" s="180"/>
      <c r="Q343" s="180"/>
      <c r="R343" s="180"/>
      <c r="S343" s="180"/>
      <c r="T343" s="180"/>
      <c r="U343" s="180"/>
      <c r="V343" s="180"/>
    </row>
    <row r="344" spans="1:22">
      <c r="A344" s="180"/>
      <c r="B344" s="311"/>
      <c r="C344" s="180"/>
      <c r="D344" s="180"/>
      <c r="E344" s="180"/>
      <c r="F344" s="180"/>
      <c r="G344" s="180"/>
      <c r="H344" s="180"/>
      <c r="I344" s="180"/>
      <c r="J344" s="180"/>
      <c r="K344" s="180"/>
      <c r="L344" s="180"/>
      <c r="M344" s="180"/>
      <c r="N344" s="180"/>
      <c r="O344" s="180"/>
      <c r="P344" s="180"/>
      <c r="Q344" s="180"/>
      <c r="R344" s="180"/>
      <c r="S344" s="180"/>
      <c r="T344" s="180"/>
      <c r="U344" s="180"/>
      <c r="V344" s="180"/>
    </row>
    <row r="345" spans="1:22">
      <c r="A345" s="180"/>
      <c r="B345" s="311"/>
      <c r="C345" s="180"/>
      <c r="D345" s="180"/>
      <c r="E345" s="180"/>
      <c r="F345" s="180"/>
      <c r="G345" s="180"/>
      <c r="H345" s="180"/>
      <c r="I345" s="180"/>
      <c r="J345" s="180"/>
      <c r="K345" s="180"/>
      <c r="L345" s="180"/>
      <c r="M345" s="180"/>
      <c r="N345" s="180"/>
      <c r="O345" s="180"/>
      <c r="P345" s="180"/>
      <c r="Q345" s="180"/>
      <c r="R345" s="180"/>
      <c r="S345" s="180"/>
      <c r="T345" s="180"/>
      <c r="U345" s="180"/>
      <c r="V345" s="180"/>
    </row>
    <row r="346" spans="1:22">
      <c r="A346" s="180"/>
      <c r="B346" s="311"/>
      <c r="C346" s="180"/>
      <c r="D346" s="180"/>
      <c r="E346" s="180"/>
      <c r="F346" s="180"/>
      <c r="G346" s="180"/>
      <c r="H346" s="180"/>
      <c r="I346" s="180"/>
      <c r="J346" s="180"/>
      <c r="K346" s="180"/>
      <c r="L346" s="180"/>
      <c r="M346" s="180"/>
      <c r="N346" s="180"/>
      <c r="O346" s="180"/>
      <c r="P346" s="180"/>
      <c r="Q346" s="180"/>
      <c r="R346" s="180"/>
      <c r="S346" s="180"/>
      <c r="T346" s="180"/>
      <c r="U346" s="180"/>
      <c r="V346" s="180"/>
    </row>
    <row r="347" spans="1:22">
      <c r="A347" s="180"/>
      <c r="B347" s="311"/>
      <c r="C347" s="180"/>
      <c r="D347" s="180"/>
      <c r="E347" s="180"/>
      <c r="F347" s="180"/>
      <c r="G347" s="180"/>
      <c r="H347" s="180"/>
      <c r="I347" s="180"/>
      <c r="J347" s="180"/>
      <c r="K347" s="180"/>
      <c r="L347" s="180"/>
      <c r="M347" s="180"/>
      <c r="N347" s="180"/>
      <c r="O347" s="180"/>
      <c r="P347" s="180"/>
      <c r="Q347" s="180"/>
      <c r="R347" s="180"/>
      <c r="S347" s="180"/>
      <c r="T347" s="180"/>
      <c r="U347" s="180"/>
      <c r="V347" s="180"/>
    </row>
    <row r="348" spans="1:22">
      <c r="A348" s="180"/>
      <c r="B348" s="311"/>
      <c r="C348" s="180"/>
      <c r="D348" s="180"/>
      <c r="E348" s="180"/>
      <c r="F348" s="180"/>
      <c r="G348" s="180"/>
      <c r="H348" s="180"/>
      <c r="I348" s="180"/>
      <c r="J348" s="180"/>
      <c r="K348" s="180"/>
      <c r="L348" s="180"/>
      <c r="M348" s="180"/>
      <c r="N348" s="180"/>
      <c r="O348" s="180"/>
      <c r="P348" s="180"/>
      <c r="Q348" s="180"/>
      <c r="R348" s="180"/>
      <c r="S348" s="180"/>
      <c r="T348" s="180"/>
      <c r="U348" s="180"/>
      <c r="V348" s="180"/>
    </row>
    <row r="349" spans="1:22">
      <c r="A349" s="180"/>
      <c r="B349" s="311"/>
      <c r="C349" s="180"/>
      <c r="D349" s="180"/>
      <c r="E349" s="180"/>
      <c r="F349" s="180"/>
      <c r="G349" s="180"/>
      <c r="H349" s="180"/>
      <c r="I349" s="180"/>
      <c r="J349" s="180"/>
      <c r="K349" s="180"/>
      <c r="L349" s="180"/>
      <c r="M349" s="180"/>
      <c r="N349" s="180"/>
      <c r="O349" s="180"/>
      <c r="P349" s="180"/>
      <c r="Q349" s="180"/>
      <c r="R349" s="180"/>
      <c r="S349" s="180"/>
      <c r="T349" s="180"/>
      <c r="U349" s="180"/>
      <c r="V349" s="180"/>
    </row>
    <row r="350" spans="1:22">
      <c r="A350" s="180"/>
      <c r="B350" s="311"/>
      <c r="C350" s="180"/>
      <c r="D350" s="180"/>
      <c r="E350" s="180"/>
      <c r="F350" s="180"/>
      <c r="G350" s="180"/>
      <c r="H350" s="180"/>
      <c r="I350" s="180"/>
      <c r="J350" s="180"/>
      <c r="K350" s="180"/>
      <c r="L350" s="180"/>
      <c r="M350" s="180"/>
      <c r="N350" s="180"/>
      <c r="O350" s="180"/>
      <c r="P350" s="180"/>
      <c r="Q350" s="180"/>
      <c r="R350" s="180"/>
      <c r="S350" s="180"/>
      <c r="T350" s="180"/>
      <c r="U350" s="180"/>
      <c r="V350" s="180"/>
    </row>
    <row r="351" spans="1:22">
      <c r="A351" s="180"/>
      <c r="B351" s="311"/>
      <c r="C351" s="180"/>
      <c r="D351" s="180"/>
      <c r="E351" s="180"/>
      <c r="F351" s="180"/>
      <c r="G351" s="180"/>
      <c r="H351" s="180"/>
      <c r="I351" s="180"/>
      <c r="J351" s="180"/>
      <c r="K351" s="180"/>
      <c r="L351" s="180"/>
      <c r="M351" s="180"/>
      <c r="N351" s="180"/>
      <c r="O351" s="180"/>
      <c r="P351" s="180"/>
      <c r="Q351" s="180"/>
      <c r="R351" s="180"/>
      <c r="S351" s="180"/>
      <c r="T351" s="180"/>
      <c r="U351" s="180"/>
      <c r="V351" s="180"/>
    </row>
    <row r="352" spans="1:22">
      <c r="A352" s="180"/>
      <c r="B352" s="311"/>
      <c r="C352" s="180"/>
      <c r="D352" s="180"/>
      <c r="E352" s="180"/>
      <c r="F352" s="180"/>
      <c r="G352" s="180"/>
      <c r="H352" s="180"/>
      <c r="I352" s="180"/>
      <c r="J352" s="180"/>
      <c r="K352" s="180"/>
      <c r="L352" s="180"/>
      <c r="M352" s="180"/>
      <c r="N352" s="180"/>
      <c r="O352" s="180"/>
      <c r="P352" s="180"/>
      <c r="Q352" s="180"/>
      <c r="R352" s="180"/>
      <c r="S352" s="180"/>
      <c r="T352" s="180"/>
      <c r="U352" s="180"/>
      <c r="V352" s="180"/>
    </row>
    <row r="353" spans="1:22">
      <c r="A353" s="180"/>
      <c r="B353" s="311"/>
      <c r="C353" s="180"/>
      <c r="D353" s="180"/>
      <c r="E353" s="180"/>
      <c r="F353" s="180"/>
      <c r="G353" s="180"/>
      <c r="H353" s="180"/>
      <c r="I353" s="180"/>
      <c r="J353" s="180"/>
      <c r="K353" s="180"/>
      <c r="L353" s="180"/>
      <c r="M353" s="180"/>
      <c r="N353" s="180"/>
      <c r="O353" s="180"/>
      <c r="P353" s="180"/>
      <c r="Q353" s="180"/>
      <c r="R353" s="180"/>
      <c r="S353" s="180"/>
      <c r="T353" s="180"/>
      <c r="U353" s="180"/>
      <c r="V353" s="180"/>
    </row>
    <row r="354" spans="1:22">
      <c r="A354" s="180"/>
      <c r="B354" s="311"/>
      <c r="C354" s="180"/>
      <c r="D354" s="180"/>
      <c r="E354" s="180"/>
      <c r="F354" s="180"/>
      <c r="G354" s="180"/>
      <c r="H354" s="180"/>
      <c r="I354" s="180"/>
      <c r="J354" s="180"/>
      <c r="K354" s="180"/>
      <c r="L354" s="180"/>
      <c r="M354" s="180"/>
      <c r="N354" s="180"/>
      <c r="O354" s="180"/>
      <c r="P354" s="180"/>
      <c r="Q354" s="180"/>
      <c r="R354" s="180"/>
      <c r="S354" s="180"/>
      <c r="T354" s="180"/>
      <c r="U354" s="180"/>
      <c r="V354" s="180"/>
    </row>
    <row r="355" spans="1:22">
      <c r="A355" s="180"/>
      <c r="B355" s="311"/>
      <c r="C355" s="180"/>
      <c r="D355" s="180"/>
      <c r="E355" s="180"/>
      <c r="F355" s="180"/>
      <c r="G355" s="180"/>
      <c r="H355" s="180"/>
      <c r="I355" s="180"/>
      <c r="J355" s="180"/>
      <c r="K355" s="180"/>
      <c r="L355" s="180"/>
      <c r="M355" s="180"/>
      <c r="N355" s="180"/>
      <c r="O355" s="180"/>
      <c r="P355" s="180"/>
      <c r="Q355" s="180"/>
      <c r="R355" s="180"/>
      <c r="S355" s="180"/>
      <c r="T355" s="180"/>
      <c r="U355" s="180"/>
      <c r="V355" s="180"/>
    </row>
    <row r="356" spans="1:22">
      <c r="A356" s="180"/>
      <c r="B356" s="311"/>
      <c r="C356" s="180"/>
      <c r="D356" s="180"/>
      <c r="E356" s="180"/>
      <c r="F356" s="180"/>
      <c r="G356" s="180"/>
      <c r="H356" s="180"/>
      <c r="I356" s="180"/>
      <c r="J356" s="180"/>
      <c r="K356" s="180"/>
      <c r="L356" s="180"/>
      <c r="M356" s="180"/>
      <c r="N356" s="180"/>
      <c r="O356" s="180"/>
      <c r="P356" s="180"/>
      <c r="Q356" s="180"/>
      <c r="R356" s="180"/>
      <c r="S356" s="180"/>
      <c r="T356" s="180"/>
      <c r="U356" s="180"/>
      <c r="V356" s="180"/>
    </row>
    <row r="357" spans="1:22">
      <c r="A357" s="180"/>
      <c r="B357" s="311"/>
      <c r="C357" s="180"/>
      <c r="D357" s="180"/>
      <c r="E357" s="180"/>
      <c r="F357" s="180"/>
      <c r="G357" s="180"/>
      <c r="H357" s="180"/>
      <c r="I357" s="180"/>
      <c r="J357" s="180"/>
      <c r="K357" s="180"/>
      <c r="L357" s="180"/>
      <c r="M357" s="180"/>
      <c r="N357" s="180"/>
      <c r="O357" s="180"/>
      <c r="P357" s="180"/>
      <c r="Q357" s="180"/>
      <c r="R357" s="180"/>
      <c r="S357" s="180"/>
      <c r="T357" s="180"/>
      <c r="U357" s="180"/>
      <c r="V357" s="180"/>
    </row>
    <row r="358" spans="1:22">
      <c r="A358" s="180"/>
      <c r="B358" s="311"/>
      <c r="C358" s="180"/>
      <c r="D358" s="180"/>
      <c r="E358" s="180"/>
      <c r="F358" s="180"/>
      <c r="G358" s="180"/>
      <c r="H358" s="180"/>
      <c r="I358" s="180"/>
      <c r="J358" s="180"/>
      <c r="K358" s="180"/>
      <c r="L358" s="180"/>
      <c r="M358" s="180"/>
      <c r="N358" s="180"/>
      <c r="O358" s="180"/>
      <c r="P358" s="180"/>
      <c r="Q358" s="180"/>
      <c r="R358" s="180"/>
      <c r="S358" s="180"/>
      <c r="T358" s="180"/>
      <c r="U358" s="180"/>
      <c r="V358" s="180"/>
    </row>
    <row r="359" spans="1:22">
      <c r="A359" s="180"/>
      <c r="B359" s="311"/>
      <c r="C359" s="180"/>
      <c r="D359" s="180"/>
      <c r="E359" s="180"/>
      <c r="F359" s="180"/>
      <c r="G359" s="180"/>
      <c r="H359" s="180"/>
      <c r="I359" s="180"/>
      <c r="J359" s="180"/>
      <c r="K359" s="180"/>
      <c r="L359" s="180"/>
      <c r="M359" s="180"/>
      <c r="N359" s="180"/>
      <c r="O359" s="180"/>
      <c r="P359" s="180"/>
      <c r="Q359" s="180"/>
      <c r="R359" s="180"/>
      <c r="S359" s="180"/>
      <c r="T359" s="180"/>
      <c r="U359" s="180"/>
      <c r="V359" s="180"/>
    </row>
    <row r="360" spans="1:22">
      <c r="A360" s="180"/>
      <c r="B360" s="311"/>
      <c r="C360" s="180"/>
      <c r="D360" s="180"/>
      <c r="E360" s="180"/>
      <c r="F360" s="180"/>
      <c r="G360" s="180"/>
      <c r="H360" s="180"/>
      <c r="I360" s="180"/>
      <c r="J360" s="180"/>
      <c r="K360" s="180"/>
      <c r="L360" s="180"/>
      <c r="M360" s="180"/>
      <c r="N360" s="180"/>
      <c r="O360" s="180"/>
      <c r="P360" s="180"/>
      <c r="Q360" s="180"/>
      <c r="R360" s="180"/>
      <c r="S360" s="180"/>
      <c r="T360" s="180"/>
      <c r="U360" s="180"/>
      <c r="V360" s="180"/>
    </row>
    <row r="361" spans="1:22">
      <c r="A361" s="180"/>
      <c r="B361" s="311"/>
      <c r="C361" s="180"/>
      <c r="D361" s="180"/>
      <c r="E361" s="180"/>
      <c r="F361" s="180"/>
      <c r="G361" s="180"/>
      <c r="H361" s="180"/>
      <c r="I361" s="180"/>
      <c r="J361" s="180"/>
      <c r="K361" s="180"/>
      <c r="L361" s="180"/>
      <c r="M361" s="180"/>
      <c r="N361" s="180"/>
      <c r="O361" s="180"/>
      <c r="P361" s="180"/>
      <c r="Q361" s="180"/>
      <c r="R361" s="180"/>
      <c r="S361" s="180"/>
      <c r="T361" s="180"/>
      <c r="U361" s="180"/>
      <c r="V361" s="180"/>
    </row>
    <row r="362" spans="1:22">
      <c r="A362" s="180"/>
      <c r="B362" s="311"/>
      <c r="C362" s="180"/>
      <c r="D362" s="180"/>
      <c r="E362" s="180"/>
      <c r="F362" s="180"/>
      <c r="G362" s="180"/>
      <c r="H362" s="180"/>
      <c r="I362" s="180"/>
      <c r="J362" s="180"/>
      <c r="K362" s="180"/>
      <c r="L362" s="180"/>
      <c r="M362" s="180"/>
      <c r="N362" s="180"/>
      <c r="O362" s="180"/>
      <c r="P362" s="180"/>
      <c r="Q362" s="180"/>
      <c r="R362" s="180"/>
      <c r="S362" s="180"/>
      <c r="T362" s="180"/>
      <c r="U362" s="180"/>
      <c r="V362" s="180"/>
    </row>
    <row r="363" spans="1:22">
      <c r="A363" s="180"/>
      <c r="B363" s="311"/>
      <c r="C363" s="180"/>
      <c r="D363" s="180"/>
      <c r="E363" s="180"/>
      <c r="F363" s="180"/>
      <c r="G363" s="180"/>
      <c r="H363" s="180"/>
      <c r="I363" s="180"/>
      <c r="J363" s="180"/>
      <c r="K363" s="180"/>
      <c r="L363" s="180"/>
      <c r="M363" s="180"/>
      <c r="N363" s="180"/>
      <c r="O363" s="180"/>
      <c r="P363" s="180"/>
      <c r="Q363" s="180"/>
      <c r="R363" s="180"/>
      <c r="S363" s="180"/>
      <c r="T363" s="180"/>
      <c r="U363" s="180"/>
      <c r="V363" s="180"/>
    </row>
    <row r="364" spans="1:22">
      <c r="A364" s="180"/>
      <c r="B364" s="311"/>
      <c r="C364" s="180"/>
      <c r="D364" s="180"/>
      <c r="E364" s="180"/>
      <c r="F364" s="180"/>
      <c r="G364" s="180"/>
      <c r="H364" s="180"/>
      <c r="I364" s="180"/>
      <c r="J364" s="180"/>
      <c r="K364" s="180"/>
      <c r="L364" s="180"/>
      <c r="M364" s="180"/>
      <c r="N364" s="180"/>
      <c r="O364" s="180"/>
      <c r="P364" s="180"/>
      <c r="Q364" s="180"/>
      <c r="R364" s="180"/>
      <c r="S364" s="180"/>
      <c r="T364" s="180"/>
      <c r="U364" s="180"/>
      <c r="V364" s="180"/>
    </row>
    <row r="365" spans="1:22">
      <c r="A365" s="180"/>
      <c r="B365" s="311"/>
      <c r="C365" s="180"/>
      <c r="D365" s="180"/>
      <c r="E365" s="180"/>
      <c r="F365" s="180"/>
      <c r="G365" s="180"/>
      <c r="H365" s="180"/>
      <c r="I365" s="180"/>
      <c r="J365" s="180"/>
      <c r="K365" s="180"/>
      <c r="L365" s="180"/>
      <c r="M365" s="180"/>
      <c r="N365" s="180"/>
      <c r="O365" s="180"/>
      <c r="P365" s="180"/>
      <c r="Q365" s="180"/>
      <c r="R365" s="180"/>
      <c r="S365" s="180"/>
      <c r="T365" s="180"/>
      <c r="U365" s="180"/>
      <c r="V365" s="180"/>
    </row>
    <row r="366" spans="1:22">
      <c r="A366" s="180"/>
      <c r="B366" s="311"/>
      <c r="C366" s="180"/>
      <c r="D366" s="180"/>
      <c r="E366" s="180"/>
      <c r="F366" s="180"/>
      <c r="G366" s="180"/>
      <c r="H366" s="180"/>
      <c r="I366" s="180"/>
      <c r="J366" s="180"/>
      <c r="K366" s="180"/>
      <c r="L366" s="180"/>
      <c r="M366" s="180"/>
      <c r="N366" s="180"/>
      <c r="O366" s="180"/>
      <c r="P366" s="180"/>
      <c r="Q366" s="180"/>
      <c r="R366" s="180"/>
      <c r="S366" s="180"/>
      <c r="T366" s="180"/>
      <c r="U366" s="180"/>
      <c r="V366" s="180"/>
    </row>
    <row r="367" spans="1:22">
      <c r="A367" s="180"/>
      <c r="B367" s="311"/>
      <c r="C367" s="180"/>
      <c r="D367" s="180"/>
      <c r="E367" s="180"/>
      <c r="F367" s="180"/>
      <c r="G367" s="180"/>
      <c r="H367" s="180"/>
      <c r="I367" s="180"/>
      <c r="J367" s="180"/>
      <c r="K367" s="180"/>
      <c r="L367" s="180"/>
      <c r="M367" s="180"/>
      <c r="N367" s="180"/>
      <c r="O367" s="180"/>
      <c r="P367" s="180"/>
      <c r="Q367" s="180"/>
      <c r="R367" s="180"/>
      <c r="S367" s="180"/>
      <c r="T367" s="180"/>
      <c r="U367" s="180"/>
      <c r="V367" s="180"/>
    </row>
    <row r="368" spans="1:22">
      <c r="A368" s="180"/>
      <c r="B368" s="311"/>
      <c r="C368" s="180"/>
      <c r="D368" s="180"/>
      <c r="E368" s="180"/>
      <c r="F368" s="180"/>
      <c r="G368" s="180"/>
      <c r="H368" s="180"/>
      <c r="I368" s="180"/>
      <c r="J368" s="180"/>
      <c r="K368" s="180"/>
      <c r="L368" s="180"/>
      <c r="M368" s="180"/>
      <c r="N368" s="180"/>
      <c r="O368" s="180"/>
      <c r="P368" s="180"/>
      <c r="Q368" s="180"/>
      <c r="R368" s="180"/>
      <c r="S368" s="180"/>
      <c r="T368" s="180"/>
      <c r="U368" s="180"/>
      <c r="V368" s="180"/>
    </row>
    <row r="369" spans="1:22">
      <c r="A369" s="180"/>
      <c r="B369" s="311"/>
      <c r="C369" s="180"/>
      <c r="D369" s="180"/>
      <c r="E369" s="180"/>
      <c r="F369" s="180"/>
      <c r="G369" s="180"/>
      <c r="H369" s="180"/>
      <c r="I369" s="180"/>
      <c r="J369" s="180"/>
      <c r="K369" s="180"/>
      <c r="L369" s="180"/>
      <c r="M369" s="180"/>
      <c r="N369" s="180"/>
      <c r="O369" s="180"/>
      <c r="P369" s="180"/>
      <c r="Q369" s="180"/>
      <c r="R369" s="180"/>
      <c r="S369" s="180"/>
      <c r="T369" s="180"/>
      <c r="U369" s="180"/>
      <c r="V369" s="180"/>
    </row>
    <row r="370" spans="1:22">
      <c r="A370" s="180"/>
      <c r="B370" s="311"/>
      <c r="C370" s="180"/>
      <c r="D370" s="180"/>
      <c r="E370" s="180"/>
      <c r="F370" s="180"/>
      <c r="G370" s="180"/>
      <c r="H370" s="180"/>
      <c r="I370" s="180"/>
      <c r="J370" s="180"/>
      <c r="K370" s="180"/>
      <c r="L370" s="180"/>
      <c r="M370" s="180"/>
      <c r="N370" s="180"/>
      <c r="O370" s="180"/>
      <c r="P370" s="180"/>
      <c r="Q370" s="180"/>
      <c r="R370" s="180"/>
      <c r="S370" s="180"/>
      <c r="T370" s="180"/>
      <c r="U370" s="180"/>
      <c r="V370" s="180"/>
    </row>
    <row r="371" spans="1:22">
      <c r="A371" s="180"/>
      <c r="B371" s="311"/>
      <c r="C371" s="180"/>
      <c r="D371" s="180"/>
      <c r="E371" s="180"/>
      <c r="F371" s="180"/>
      <c r="G371" s="180"/>
      <c r="H371" s="180"/>
      <c r="I371" s="180"/>
      <c r="J371" s="180"/>
      <c r="K371" s="180"/>
      <c r="L371" s="180"/>
      <c r="M371" s="180"/>
      <c r="N371" s="180"/>
      <c r="O371" s="180"/>
      <c r="P371" s="180"/>
      <c r="Q371" s="180"/>
      <c r="R371" s="180"/>
      <c r="S371" s="180"/>
      <c r="T371" s="180"/>
      <c r="U371" s="180"/>
      <c r="V371" s="180"/>
    </row>
    <row r="372" spans="1:22">
      <c r="A372" s="180"/>
      <c r="B372" s="311"/>
      <c r="C372" s="180"/>
      <c r="D372" s="180"/>
      <c r="E372" s="180"/>
      <c r="F372" s="180"/>
      <c r="G372" s="180"/>
      <c r="H372" s="180"/>
      <c r="I372" s="180"/>
      <c r="J372" s="180"/>
      <c r="K372" s="180"/>
      <c r="L372" s="180"/>
      <c r="M372" s="180"/>
      <c r="N372" s="180"/>
      <c r="O372" s="180"/>
      <c r="P372" s="180"/>
      <c r="Q372" s="180"/>
      <c r="R372" s="180"/>
      <c r="S372" s="180"/>
      <c r="T372" s="180"/>
      <c r="U372" s="180"/>
      <c r="V372" s="180"/>
    </row>
    <row r="373" spans="1:22">
      <c r="A373" s="180"/>
      <c r="B373" s="311"/>
      <c r="C373" s="180"/>
      <c r="D373" s="180"/>
      <c r="E373" s="180"/>
      <c r="F373" s="180"/>
      <c r="G373" s="180"/>
      <c r="H373" s="180"/>
      <c r="I373" s="180"/>
      <c r="J373" s="180"/>
      <c r="K373" s="180"/>
      <c r="L373" s="180"/>
      <c r="M373" s="180"/>
      <c r="N373" s="180"/>
      <c r="O373" s="180"/>
      <c r="P373" s="180"/>
      <c r="Q373" s="180"/>
      <c r="R373" s="180"/>
      <c r="S373" s="180"/>
      <c r="T373" s="180"/>
      <c r="U373" s="180"/>
      <c r="V373" s="180"/>
    </row>
    <row r="374" spans="1:22">
      <c r="A374" s="180"/>
      <c r="B374" s="311"/>
      <c r="C374" s="180"/>
      <c r="D374" s="180"/>
      <c r="E374" s="180"/>
      <c r="F374" s="180"/>
      <c r="G374" s="180"/>
      <c r="H374" s="180"/>
      <c r="I374" s="180"/>
      <c r="J374" s="180"/>
      <c r="K374" s="180"/>
      <c r="L374" s="180"/>
      <c r="M374" s="180"/>
      <c r="N374" s="180"/>
      <c r="O374" s="180"/>
      <c r="P374" s="180"/>
      <c r="Q374" s="180"/>
      <c r="R374" s="180"/>
      <c r="S374" s="180"/>
      <c r="T374" s="180"/>
      <c r="U374" s="180"/>
      <c r="V374" s="180"/>
    </row>
    <row r="375" spans="1:22">
      <c r="A375" s="180"/>
      <c r="B375" s="311"/>
      <c r="C375" s="180"/>
      <c r="D375" s="180"/>
      <c r="E375" s="180"/>
      <c r="F375" s="180"/>
      <c r="G375" s="180"/>
      <c r="H375" s="180"/>
      <c r="I375" s="180"/>
      <c r="J375" s="180"/>
      <c r="K375" s="180"/>
      <c r="L375" s="180"/>
      <c r="M375" s="180"/>
      <c r="N375" s="180"/>
      <c r="O375" s="180"/>
      <c r="P375" s="180"/>
      <c r="Q375" s="180"/>
      <c r="R375" s="180"/>
      <c r="S375" s="180"/>
      <c r="T375" s="180"/>
      <c r="U375" s="180"/>
      <c r="V375" s="180"/>
    </row>
    <row r="376" spans="1:22">
      <c r="A376" s="180"/>
      <c r="B376" s="311"/>
      <c r="C376" s="180"/>
      <c r="D376" s="180"/>
      <c r="E376" s="180"/>
      <c r="F376" s="180"/>
      <c r="G376" s="180"/>
      <c r="H376" s="180"/>
      <c r="I376" s="180"/>
      <c r="J376" s="180"/>
      <c r="K376" s="180"/>
      <c r="L376" s="180"/>
      <c r="M376" s="180"/>
      <c r="N376" s="180"/>
      <c r="O376" s="180"/>
      <c r="P376" s="180"/>
      <c r="Q376" s="180"/>
      <c r="R376" s="180"/>
      <c r="S376" s="180"/>
      <c r="T376" s="180"/>
      <c r="U376" s="180"/>
      <c r="V376" s="180"/>
    </row>
    <row r="377" spans="1:22">
      <c r="A377" s="180"/>
      <c r="B377" s="311"/>
      <c r="C377" s="180"/>
      <c r="D377" s="180"/>
      <c r="E377" s="180"/>
      <c r="F377" s="180"/>
      <c r="G377" s="180"/>
      <c r="H377" s="180"/>
      <c r="I377" s="180"/>
      <c r="J377" s="180"/>
      <c r="K377" s="180"/>
      <c r="L377" s="180"/>
      <c r="M377" s="180"/>
      <c r="N377" s="180"/>
      <c r="O377" s="180"/>
      <c r="P377" s="180"/>
      <c r="Q377" s="180"/>
      <c r="R377" s="180"/>
      <c r="S377" s="180"/>
      <c r="T377" s="180"/>
      <c r="U377" s="180"/>
      <c r="V377" s="180"/>
    </row>
    <row r="378" spans="1:22">
      <c r="A378" s="180"/>
      <c r="B378" s="311"/>
      <c r="C378" s="180"/>
      <c r="D378" s="180"/>
      <c r="E378" s="180"/>
      <c r="F378" s="180"/>
      <c r="G378" s="180"/>
      <c r="H378" s="180"/>
      <c r="I378" s="180"/>
      <c r="J378" s="180"/>
      <c r="K378" s="180"/>
      <c r="L378" s="180"/>
      <c r="M378" s="180"/>
      <c r="N378" s="180"/>
      <c r="O378" s="180"/>
      <c r="P378" s="180"/>
      <c r="Q378" s="180"/>
      <c r="R378" s="180"/>
      <c r="S378" s="180"/>
      <c r="T378" s="180"/>
      <c r="U378" s="180"/>
      <c r="V378" s="180"/>
    </row>
    <row r="379" spans="1:22">
      <c r="A379" s="180"/>
      <c r="B379" s="311"/>
      <c r="C379" s="180"/>
      <c r="D379" s="180"/>
      <c r="E379" s="180"/>
      <c r="F379" s="180"/>
      <c r="G379" s="180"/>
      <c r="H379" s="180"/>
      <c r="I379" s="180"/>
      <c r="J379" s="180"/>
      <c r="K379" s="180"/>
      <c r="L379" s="180"/>
      <c r="M379" s="180"/>
      <c r="N379" s="180"/>
      <c r="O379" s="180"/>
      <c r="P379" s="180"/>
      <c r="Q379" s="180"/>
      <c r="R379" s="180"/>
      <c r="S379" s="180"/>
      <c r="T379" s="180"/>
      <c r="U379" s="180"/>
      <c r="V379" s="180"/>
    </row>
    <row r="380" spans="1:22">
      <c r="A380" s="180"/>
      <c r="B380" s="311"/>
      <c r="C380" s="180"/>
      <c r="D380" s="180"/>
      <c r="E380" s="180"/>
      <c r="F380" s="180"/>
      <c r="G380" s="180"/>
      <c r="H380" s="180"/>
      <c r="I380" s="180"/>
      <c r="J380" s="180"/>
      <c r="K380" s="180"/>
      <c r="L380" s="180"/>
      <c r="M380" s="180"/>
      <c r="N380" s="180"/>
      <c r="O380" s="180"/>
      <c r="P380" s="180"/>
      <c r="Q380" s="180"/>
      <c r="R380" s="180"/>
      <c r="S380" s="180"/>
      <c r="T380" s="180"/>
      <c r="U380" s="180"/>
      <c r="V380" s="180"/>
    </row>
    <row r="381" spans="1:22">
      <c r="A381" s="180"/>
      <c r="B381" s="311"/>
      <c r="C381" s="180"/>
      <c r="D381" s="180"/>
      <c r="E381" s="180"/>
      <c r="F381" s="180"/>
      <c r="G381" s="180"/>
      <c r="H381" s="180"/>
      <c r="I381" s="180"/>
      <c r="J381" s="180"/>
      <c r="K381" s="180"/>
      <c r="L381" s="180"/>
      <c r="M381" s="180"/>
      <c r="N381" s="180"/>
      <c r="O381" s="180"/>
      <c r="P381" s="180"/>
      <c r="Q381" s="180"/>
      <c r="R381" s="180"/>
      <c r="S381" s="180"/>
      <c r="T381" s="180"/>
      <c r="U381" s="180"/>
      <c r="V381" s="180"/>
    </row>
    <row r="382" spans="1:22">
      <c r="A382" s="180"/>
      <c r="B382" s="311"/>
      <c r="C382" s="180"/>
      <c r="D382" s="180"/>
      <c r="E382" s="180"/>
      <c r="F382" s="180"/>
      <c r="G382" s="180"/>
      <c r="H382" s="180"/>
      <c r="I382" s="180"/>
      <c r="J382" s="180"/>
      <c r="K382" s="180"/>
      <c r="L382" s="180"/>
      <c r="M382" s="180"/>
      <c r="N382" s="180"/>
      <c r="O382" s="180"/>
      <c r="P382" s="180"/>
      <c r="Q382" s="180"/>
      <c r="R382" s="180"/>
      <c r="S382" s="180"/>
      <c r="T382" s="180"/>
      <c r="U382" s="180"/>
      <c r="V382" s="180"/>
    </row>
    <row r="383" spans="1:22">
      <c r="A383" s="180"/>
      <c r="B383" s="311"/>
      <c r="C383" s="180"/>
      <c r="D383" s="180"/>
      <c r="E383" s="180"/>
      <c r="F383" s="180"/>
      <c r="G383" s="180"/>
      <c r="H383" s="180"/>
      <c r="I383" s="180"/>
      <c r="J383" s="180"/>
      <c r="K383" s="180"/>
      <c r="L383" s="180"/>
      <c r="M383" s="180"/>
      <c r="N383" s="180"/>
      <c r="O383" s="180"/>
      <c r="P383" s="180"/>
      <c r="Q383" s="180"/>
      <c r="R383" s="180"/>
      <c r="S383" s="180"/>
      <c r="T383" s="180"/>
      <c r="U383" s="180"/>
      <c r="V383" s="180"/>
    </row>
    <row r="384" spans="1:22">
      <c r="A384" s="180"/>
      <c r="B384" s="311"/>
      <c r="C384" s="180"/>
      <c r="D384" s="180"/>
      <c r="E384" s="180"/>
      <c r="F384" s="180"/>
      <c r="G384" s="180"/>
      <c r="H384" s="180"/>
      <c r="I384" s="180"/>
      <c r="J384" s="180"/>
      <c r="K384" s="180"/>
      <c r="L384" s="180"/>
      <c r="M384" s="180"/>
      <c r="N384" s="180"/>
      <c r="O384" s="180"/>
      <c r="P384" s="180"/>
      <c r="Q384" s="180"/>
      <c r="R384" s="180"/>
      <c r="S384" s="180"/>
      <c r="T384" s="180"/>
      <c r="U384" s="180"/>
      <c r="V384" s="180"/>
    </row>
    <row r="385" spans="1:22">
      <c r="A385" s="180"/>
      <c r="B385" s="311"/>
      <c r="C385" s="180"/>
      <c r="D385" s="180"/>
      <c r="E385" s="180"/>
      <c r="F385" s="180"/>
      <c r="G385" s="180"/>
      <c r="H385" s="180"/>
      <c r="I385" s="180"/>
      <c r="J385" s="180"/>
      <c r="K385" s="180"/>
      <c r="L385" s="180"/>
      <c r="M385" s="180"/>
      <c r="N385" s="180"/>
      <c r="O385" s="180"/>
      <c r="P385" s="180"/>
      <c r="Q385" s="180"/>
      <c r="R385" s="180"/>
      <c r="S385" s="180"/>
      <c r="T385" s="180"/>
      <c r="U385" s="180"/>
      <c r="V385" s="180"/>
    </row>
    <row r="386" spans="1:22">
      <c r="A386" s="180"/>
      <c r="B386" s="311"/>
      <c r="C386" s="180"/>
      <c r="D386" s="180"/>
      <c r="E386" s="180"/>
      <c r="F386" s="180"/>
      <c r="G386" s="180"/>
      <c r="H386" s="180"/>
      <c r="I386" s="180"/>
      <c r="J386" s="180"/>
      <c r="K386" s="180"/>
      <c r="L386" s="180"/>
      <c r="M386" s="180"/>
      <c r="N386" s="180"/>
      <c r="O386" s="180"/>
      <c r="P386" s="180"/>
      <c r="Q386" s="180"/>
      <c r="R386" s="180"/>
      <c r="S386" s="180"/>
      <c r="T386" s="180"/>
      <c r="U386" s="180"/>
      <c r="V386" s="180"/>
    </row>
    <row r="387" spans="1:22">
      <c r="A387" s="180"/>
      <c r="B387" s="311"/>
      <c r="C387" s="180"/>
      <c r="D387" s="180"/>
      <c r="E387" s="180"/>
      <c r="F387" s="180"/>
      <c r="G387" s="180"/>
      <c r="H387" s="180"/>
      <c r="I387" s="180"/>
      <c r="J387" s="180"/>
      <c r="K387" s="180"/>
      <c r="L387" s="180"/>
      <c r="M387" s="180"/>
      <c r="N387" s="180"/>
      <c r="O387" s="180"/>
      <c r="P387" s="180"/>
      <c r="Q387" s="180"/>
      <c r="R387" s="180"/>
      <c r="S387" s="180"/>
      <c r="T387" s="180"/>
      <c r="U387" s="180"/>
      <c r="V387" s="180"/>
    </row>
    <row r="388" spans="1:22">
      <c r="A388" s="180"/>
      <c r="B388" s="311"/>
      <c r="C388" s="180"/>
      <c r="D388" s="180"/>
      <c r="E388" s="180"/>
      <c r="F388" s="180"/>
      <c r="G388" s="180"/>
      <c r="H388" s="180"/>
      <c r="I388" s="180"/>
      <c r="J388" s="180"/>
      <c r="K388" s="180"/>
      <c r="L388" s="180"/>
      <c r="M388" s="180"/>
      <c r="N388" s="180"/>
      <c r="O388" s="180"/>
      <c r="P388" s="180"/>
      <c r="Q388" s="180"/>
      <c r="R388" s="180"/>
      <c r="S388" s="180"/>
      <c r="T388" s="180"/>
      <c r="U388" s="180"/>
      <c r="V388" s="180"/>
    </row>
    <row r="389" spans="1:22">
      <c r="A389" s="180"/>
      <c r="B389" s="311"/>
      <c r="C389" s="180"/>
      <c r="D389" s="180"/>
      <c r="E389" s="180"/>
      <c r="F389" s="180"/>
      <c r="G389" s="180"/>
      <c r="H389" s="180"/>
      <c r="I389" s="180"/>
      <c r="J389" s="180"/>
      <c r="K389" s="180"/>
      <c r="L389" s="180"/>
      <c r="M389" s="180"/>
      <c r="N389" s="180"/>
      <c r="O389" s="180"/>
      <c r="P389" s="180"/>
      <c r="Q389" s="180"/>
      <c r="R389" s="180"/>
      <c r="S389" s="180"/>
      <c r="T389" s="180"/>
      <c r="U389" s="180"/>
      <c r="V389" s="180"/>
    </row>
    <row r="390" spans="1:22">
      <c r="A390" s="180"/>
      <c r="B390" s="311"/>
      <c r="C390" s="180"/>
      <c r="D390" s="180"/>
      <c r="E390" s="180"/>
      <c r="F390" s="180"/>
      <c r="G390" s="180"/>
      <c r="H390" s="180"/>
      <c r="I390" s="180"/>
      <c r="J390" s="180"/>
      <c r="K390" s="180"/>
      <c r="L390" s="180"/>
      <c r="M390" s="180"/>
      <c r="N390" s="180"/>
      <c r="O390" s="180"/>
      <c r="P390" s="180"/>
      <c r="Q390" s="180"/>
      <c r="R390" s="180"/>
      <c r="S390" s="180"/>
      <c r="T390" s="180"/>
      <c r="U390" s="180"/>
      <c r="V390" s="180"/>
    </row>
    <row r="391" spans="1:22">
      <c r="A391" s="180"/>
      <c r="B391" s="311"/>
      <c r="C391" s="180"/>
      <c r="D391" s="180"/>
      <c r="E391" s="180"/>
      <c r="F391" s="180"/>
      <c r="G391" s="180"/>
      <c r="H391" s="180"/>
      <c r="I391" s="180"/>
      <c r="J391" s="180"/>
      <c r="K391" s="180"/>
      <c r="L391" s="180"/>
      <c r="M391" s="180"/>
      <c r="N391" s="180"/>
      <c r="O391" s="180"/>
      <c r="P391" s="180"/>
      <c r="Q391" s="180"/>
      <c r="R391" s="180"/>
      <c r="S391" s="180"/>
      <c r="T391" s="180"/>
      <c r="U391" s="180"/>
      <c r="V391" s="180"/>
    </row>
    <row r="392" spans="1:22">
      <c r="A392" s="180"/>
      <c r="B392" s="311"/>
      <c r="C392" s="180"/>
      <c r="D392" s="180"/>
      <c r="E392" s="180"/>
      <c r="F392" s="180"/>
      <c r="G392" s="180"/>
      <c r="H392" s="180"/>
      <c r="I392" s="180"/>
      <c r="J392" s="180"/>
      <c r="K392" s="180"/>
      <c r="L392" s="180"/>
      <c r="M392" s="180"/>
      <c r="N392" s="180"/>
      <c r="O392" s="180"/>
      <c r="P392" s="180"/>
      <c r="Q392" s="180"/>
      <c r="R392" s="180"/>
      <c r="S392" s="180"/>
      <c r="T392" s="180"/>
      <c r="U392" s="180"/>
      <c r="V392" s="180"/>
    </row>
    <row r="393" spans="1:22">
      <c r="A393" s="180"/>
      <c r="B393" s="311"/>
      <c r="C393" s="180"/>
      <c r="D393" s="180"/>
      <c r="E393" s="180"/>
      <c r="F393" s="180"/>
      <c r="G393" s="180"/>
      <c r="H393" s="180"/>
      <c r="I393" s="180"/>
      <c r="J393" s="180"/>
      <c r="K393" s="180"/>
      <c r="L393" s="180"/>
      <c r="M393" s="180"/>
      <c r="N393" s="180"/>
      <c r="O393" s="180"/>
      <c r="P393" s="180"/>
      <c r="Q393" s="180"/>
      <c r="R393" s="180"/>
      <c r="S393" s="180"/>
      <c r="T393" s="180"/>
      <c r="U393" s="180"/>
      <c r="V393" s="180"/>
    </row>
    <row r="394" spans="1:22">
      <c r="A394" s="180"/>
      <c r="B394" s="311"/>
      <c r="C394" s="180"/>
      <c r="D394" s="180"/>
      <c r="E394" s="180"/>
      <c r="F394" s="180"/>
      <c r="G394" s="180"/>
      <c r="H394" s="180"/>
      <c r="I394" s="180"/>
      <c r="J394" s="180"/>
      <c r="K394" s="180"/>
      <c r="L394" s="180"/>
      <c r="M394" s="180"/>
      <c r="N394" s="180"/>
      <c r="O394" s="180"/>
      <c r="P394" s="180"/>
      <c r="Q394" s="180"/>
      <c r="R394" s="180"/>
      <c r="S394" s="180"/>
      <c r="T394" s="180"/>
      <c r="U394" s="180"/>
      <c r="V394" s="180"/>
    </row>
    <row r="395" spans="1:22">
      <c r="A395" s="180"/>
      <c r="B395" s="311"/>
      <c r="C395" s="180"/>
      <c r="D395" s="180"/>
      <c r="E395" s="180"/>
      <c r="F395" s="180"/>
      <c r="G395" s="180"/>
      <c r="H395" s="180"/>
      <c r="I395" s="180"/>
      <c r="J395" s="180"/>
      <c r="K395" s="180"/>
      <c r="L395" s="180"/>
      <c r="M395" s="180"/>
      <c r="N395" s="180"/>
      <c r="O395" s="180"/>
      <c r="P395" s="180"/>
      <c r="Q395" s="180"/>
      <c r="R395" s="180"/>
      <c r="S395" s="180"/>
      <c r="T395" s="180"/>
      <c r="U395" s="180"/>
      <c r="V395" s="180"/>
    </row>
    <row r="396" spans="1:22">
      <c r="A396" s="180"/>
      <c r="B396" s="311"/>
      <c r="C396" s="180"/>
      <c r="D396" s="180"/>
      <c r="E396" s="180"/>
      <c r="F396" s="180"/>
      <c r="G396" s="180"/>
      <c r="H396" s="180"/>
      <c r="I396" s="180"/>
      <c r="J396" s="180"/>
      <c r="K396" s="180"/>
      <c r="L396" s="180"/>
      <c r="M396" s="180"/>
      <c r="N396" s="180"/>
      <c r="O396" s="180"/>
      <c r="P396" s="180"/>
      <c r="Q396" s="180"/>
      <c r="R396" s="180"/>
      <c r="S396" s="180"/>
      <c r="T396" s="180"/>
      <c r="U396" s="180"/>
      <c r="V396" s="180"/>
    </row>
    <row r="397" spans="1:22">
      <c r="A397" s="180"/>
      <c r="B397" s="311"/>
      <c r="C397" s="180"/>
      <c r="D397" s="180"/>
      <c r="E397" s="180"/>
      <c r="F397" s="180"/>
      <c r="G397" s="180"/>
      <c r="H397" s="180"/>
      <c r="I397" s="180"/>
      <c r="J397" s="180"/>
      <c r="K397" s="180"/>
      <c r="L397" s="180"/>
      <c r="M397" s="180"/>
      <c r="N397" s="180"/>
      <c r="O397" s="180"/>
      <c r="P397" s="180"/>
      <c r="Q397" s="180"/>
      <c r="R397" s="180"/>
      <c r="S397" s="180"/>
      <c r="T397" s="180"/>
      <c r="U397" s="180"/>
      <c r="V397" s="180"/>
    </row>
    <row r="398" spans="1:22">
      <c r="A398" s="180"/>
      <c r="B398" s="311"/>
      <c r="C398" s="180"/>
      <c r="D398" s="180"/>
      <c r="E398" s="180"/>
      <c r="F398" s="180"/>
      <c r="G398" s="180"/>
      <c r="H398" s="180"/>
      <c r="I398" s="180"/>
      <c r="J398" s="180"/>
      <c r="K398" s="180"/>
      <c r="L398" s="180"/>
      <c r="M398" s="180"/>
      <c r="N398" s="180"/>
      <c r="O398" s="180"/>
      <c r="P398" s="180"/>
      <c r="Q398" s="180"/>
      <c r="R398" s="180"/>
      <c r="S398" s="180"/>
      <c r="T398" s="180"/>
      <c r="U398" s="180"/>
      <c r="V398" s="180"/>
    </row>
    <row r="399" spans="1:22">
      <c r="A399" s="180"/>
      <c r="B399" s="311"/>
      <c r="C399" s="180"/>
      <c r="D399" s="180"/>
      <c r="E399" s="180"/>
      <c r="F399" s="180"/>
      <c r="G399" s="180"/>
      <c r="H399" s="180"/>
      <c r="I399" s="180"/>
      <c r="J399" s="180"/>
      <c r="K399" s="180"/>
      <c r="L399" s="180"/>
      <c r="M399" s="180"/>
      <c r="N399" s="180"/>
      <c r="O399" s="180"/>
      <c r="P399" s="180"/>
      <c r="Q399" s="180"/>
      <c r="R399" s="180"/>
      <c r="S399" s="180"/>
      <c r="T399" s="180"/>
      <c r="U399" s="180"/>
      <c r="V399" s="180"/>
    </row>
    <row r="400" spans="1:22">
      <c r="A400" s="180"/>
      <c r="B400" s="311"/>
      <c r="C400" s="180"/>
      <c r="D400" s="180"/>
      <c r="E400" s="180"/>
      <c r="F400" s="180"/>
      <c r="G400" s="180"/>
      <c r="H400" s="180"/>
      <c r="I400" s="180"/>
      <c r="J400" s="180"/>
      <c r="K400" s="180"/>
      <c r="L400" s="180"/>
      <c r="M400" s="180"/>
      <c r="N400" s="180"/>
      <c r="O400" s="180"/>
      <c r="P400" s="180"/>
      <c r="Q400" s="180"/>
      <c r="R400" s="180"/>
      <c r="S400" s="180"/>
      <c r="T400" s="180"/>
      <c r="U400" s="180"/>
      <c r="V400" s="180"/>
    </row>
    <row r="401" spans="1:22">
      <c r="A401" s="180"/>
      <c r="B401" s="311"/>
      <c r="C401" s="180"/>
      <c r="D401" s="180"/>
      <c r="E401" s="180"/>
      <c r="F401" s="180"/>
      <c r="G401" s="180"/>
      <c r="H401" s="180"/>
      <c r="I401" s="180"/>
      <c r="J401" s="180"/>
      <c r="K401" s="180"/>
      <c r="L401" s="180"/>
      <c r="M401" s="180"/>
      <c r="N401" s="180"/>
      <c r="O401" s="180"/>
      <c r="P401" s="180"/>
      <c r="Q401" s="180"/>
      <c r="R401" s="180"/>
      <c r="S401" s="180"/>
      <c r="T401" s="180"/>
      <c r="U401" s="180"/>
      <c r="V401" s="180"/>
    </row>
    <row r="402" spans="1:22">
      <c r="A402" s="180"/>
      <c r="B402" s="311"/>
      <c r="C402" s="180"/>
      <c r="D402" s="180"/>
      <c r="E402" s="180"/>
      <c r="F402" s="180"/>
      <c r="G402" s="180"/>
      <c r="H402" s="180"/>
      <c r="I402" s="180"/>
      <c r="J402" s="180"/>
      <c r="K402" s="180"/>
      <c r="L402" s="180"/>
      <c r="M402" s="180"/>
      <c r="N402" s="180"/>
      <c r="O402" s="180"/>
      <c r="P402" s="180"/>
      <c r="Q402" s="180"/>
      <c r="R402" s="180"/>
      <c r="S402" s="180"/>
      <c r="T402" s="180"/>
      <c r="U402" s="180"/>
      <c r="V402" s="180"/>
    </row>
    <row r="403" spans="1:22">
      <c r="A403" s="180"/>
      <c r="B403" s="311"/>
      <c r="C403" s="180"/>
      <c r="D403" s="180"/>
      <c r="E403" s="180"/>
      <c r="F403" s="180"/>
      <c r="G403" s="180"/>
      <c r="H403" s="180"/>
      <c r="I403" s="180"/>
      <c r="J403" s="180"/>
      <c r="K403" s="180"/>
      <c r="L403" s="180"/>
      <c r="M403" s="180"/>
      <c r="N403" s="180"/>
      <c r="O403" s="180"/>
      <c r="P403" s="180"/>
      <c r="Q403" s="180"/>
      <c r="R403" s="180"/>
      <c r="S403" s="180"/>
      <c r="T403" s="180"/>
      <c r="U403" s="180"/>
      <c r="V403" s="180"/>
    </row>
    <row r="404" spans="1:22">
      <c r="A404" s="180"/>
      <c r="B404" s="311"/>
      <c r="C404" s="180"/>
      <c r="D404" s="180"/>
      <c r="E404" s="180"/>
      <c r="F404" s="180"/>
      <c r="G404" s="180"/>
      <c r="H404" s="180"/>
      <c r="I404" s="180"/>
      <c r="J404" s="180"/>
      <c r="K404" s="180"/>
      <c r="L404" s="180"/>
      <c r="M404" s="180"/>
      <c r="N404" s="180"/>
      <c r="O404" s="180"/>
      <c r="P404" s="180"/>
      <c r="Q404" s="180"/>
      <c r="R404" s="180"/>
      <c r="S404" s="180"/>
      <c r="T404" s="180"/>
      <c r="U404" s="180"/>
      <c r="V404" s="180"/>
    </row>
    <row r="405" spans="1:22">
      <c r="A405" s="180"/>
      <c r="B405" s="311"/>
      <c r="C405" s="180"/>
      <c r="D405" s="180"/>
      <c r="E405" s="180"/>
      <c r="F405" s="180"/>
      <c r="G405" s="180"/>
      <c r="H405" s="180"/>
      <c r="I405" s="180"/>
      <c r="J405" s="180"/>
      <c r="K405" s="180"/>
      <c r="L405" s="180"/>
      <c r="M405" s="180"/>
      <c r="N405" s="180"/>
      <c r="O405" s="180"/>
      <c r="P405" s="180"/>
      <c r="Q405" s="180"/>
      <c r="R405" s="180"/>
      <c r="S405" s="180"/>
      <c r="T405" s="180"/>
      <c r="U405" s="180"/>
      <c r="V405" s="180"/>
    </row>
    <row r="406" spans="1:22">
      <c r="A406" s="180"/>
      <c r="B406" s="311"/>
      <c r="C406" s="180"/>
      <c r="D406" s="180"/>
      <c r="E406" s="180"/>
      <c r="F406" s="180"/>
      <c r="G406" s="180"/>
      <c r="H406" s="180"/>
      <c r="I406" s="180"/>
      <c r="J406" s="180"/>
      <c r="K406" s="180"/>
      <c r="L406" s="180"/>
      <c r="M406" s="180"/>
      <c r="N406" s="180"/>
      <c r="O406" s="180"/>
      <c r="P406" s="180"/>
      <c r="Q406" s="180"/>
      <c r="R406" s="180"/>
      <c r="S406" s="180"/>
      <c r="T406" s="180"/>
      <c r="U406" s="180"/>
      <c r="V406" s="180"/>
    </row>
    <row r="407" spans="1:22">
      <c r="A407" s="180"/>
      <c r="B407" s="311"/>
      <c r="C407" s="180"/>
      <c r="D407" s="180"/>
      <c r="E407" s="180"/>
      <c r="F407" s="180"/>
      <c r="G407" s="180"/>
      <c r="H407" s="180"/>
      <c r="I407" s="180"/>
      <c r="J407" s="180"/>
      <c r="K407" s="180"/>
      <c r="L407" s="180"/>
      <c r="M407" s="180"/>
      <c r="N407" s="180"/>
      <c r="O407" s="180"/>
      <c r="P407" s="180"/>
      <c r="Q407" s="180"/>
      <c r="R407" s="180"/>
      <c r="S407" s="180"/>
      <c r="T407" s="180"/>
      <c r="U407" s="180"/>
      <c r="V407" s="180"/>
    </row>
    <row r="408" spans="1:22">
      <c r="A408" s="180"/>
      <c r="B408" s="311"/>
      <c r="C408" s="180"/>
      <c r="D408" s="180"/>
      <c r="E408" s="180"/>
      <c r="F408" s="180"/>
      <c r="G408" s="180"/>
      <c r="H408" s="180"/>
      <c r="I408" s="180"/>
      <c r="J408" s="180"/>
      <c r="K408" s="180"/>
      <c r="L408" s="180"/>
      <c r="M408" s="180"/>
      <c r="N408" s="180"/>
      <c r="O408" s="180"/>
      <c r="P408" s="180"/>
      <c r="Q408" s="180"/>
      <c r="R408" s="180"/>
      <c r="S408" s="180"/>
      <c r="T408" s="180"/>
      <c r="U408" s="180"/>
      <c r="V408" s="180"/>
    </row>
    <row r="409" spans="1:22">
      <c r="A409" s="180"/>
      <c r="B409" s="311"/>
      <c r="C409" s="180"/>
      <c r="D409" s="180"/>
      <c r="E409" s="180"/>
      <c r="F409" s="180"/>
      <c r="G409" s="180"/>
      <c r="H409" s="180"/>
      <c r="I409" s="180"/>
      <c r="J409" s="180"/>
      <c r="K409" s="180"/>
      <c r="L409" s="180"/>
      <c r="M409" s="180"/>
      <c r="N409" s="180"/>
      <c r="O409" s="180"/>
      <c r="P409" s="180"/>
      <c r="Q409" s="180"/>
      <c r="R409" s="180"/>
      <c r="S409" s="180"/>
      <c r="T409" s="180"/>
      <c r="U409" s="180"/>
      <c r="V409" s="180"/>
    </row>
    <row r="410" spans="1:22">
      <c r="A410" s="180"/>
      <c r="B410" s="311"/>
      <c r="C410" s="180"/>
      <c r="D410" s="180"/>
      <c r="E410" s="180"/>
      <c r="F410" s="180"/>
      <c r="G410" s="180"/>
      <c r="H410" s="180"/>
      <c r="I410" s="180"/>
      <c r="J410" s="180"/>
      <c r="K410" s="180"/>
      <c r="L410" s="180"/>
      <c r="M410" s="180"/>
      <c r="N410" s="180"/>
      <c r="O410" s="180"/>
      <c r="P410" s="180"/>
      <c r="Q410" s="180"/>
      <c r="R410" s="180"/>
      <c r="S410" s="180"/>
      <c r="T410" s="180"/>
      <c r="U410" s="180"/>
      <c r="V410" s="180"/>
    </row>
    <row r="411" spans="1:22">
      <c r="A411" s="180"/>
      <c r="B411" s="311"/>
      <c r="C411" s="180"/>
      <c r="D411" s="180"/>
      <c r="E411" s="180"/>
      <c r="F411" s="180"/>
      <c r="G411" s="180"/>
      <c r="H411" s="180"/>
      <c r="I411" s="180"/>
      <c r="J411" s="180"/>
      <c r="K411" s="180"/>
      <c r="L411" s="180"/>
      <c r="M411" s="180"/>
      <c r="N411" s="180"/>
      <c r="O411" s="180"/>
      <c r="P411" s="180"/>
      <c r="Q411" s="180"/>
      <c r="R411" s="180"/>
      <c r="S411" s="180"/>
      <c r="T411" s="180"/>
      <c r="U411" s="180"/>
      <c r="V411" s="180"/>
    </row>
    <row r="412" spans="1:22">
      <c r="A412" s="180"/>
      <c r="B412" s="311"/>
      <c r="C412" s="180"/>
      <c r="D412" s="180"/>
      <c r="E412" s="180"/>
      <c r="F412" s="180"/>
      <c r="G412" s="180"/>
      <c r="H412" s="180"/>
      <c r="I412" s="180"/>
      <c r="J412" s="180"/>
      <c r="K412" s="180"/>
      <c r="L412" s="180"/>
      <c r="M412" s="180"/>
      <c r="N412" s="180"/>
      <c r="O412" s="180"/>
      <c r="P412" s="180"/>
      <c r="Q412" s="180"/>
      <c r="R412" s="180"/>
      <c r="S412" s="180"/>
      <c r="T412" s="180"/>
      <c r="U412" s="180"/>
      <c r="V412" s="180"/>
    </row>
    <row r="413" spans="1:22">
      <c r="A413" s="180"/>
      <c r="B413" s="311"/>
      <c r="C413" s="180"/>
      <c r="D413" s="180"/>
      <c r="E413" s="180"/>
      <c r="F413" s="180"/>
      <c r="G413" s="180"/>
      <c r="H413" s="180"/>
      <c r="I413" s="180"/>
      <c r="J413" s="180"/>
      <c r="K413" s="180"/>
      <c r="L413" s="180"/>
      <c r="M413" s="180"/>
      <c r="N413" s="180"/>
      <c r="O413" s="180"/>
      <c r="P413" s="180"/>
      <c r="Q413" s="180"/>
      <c r="R413" s="180"/>
      <c r="S413" s="180"/>
      <c r="T413" s="180"/>
      <c r="U413" s="180"/>
      <c r="V413" s="180"/>
    </row>
    <row r="414" spans="1:22">
      <c r="A414" s="180"/>
      <c r="B414" s="311"/>
      <c r="C414" s="180"/>
      <c r="D414" s="180"/>
      <c r="E414" s="180"/>
      <c r="F414" s="180"/>
      <c r="G414" s="180"/>
      <c r="H414" s="180"/>
      <c r="I414" s="180"/>
      <c r="J414" s="180"/>
      <c r="K414" s="180"/>
      <c r="L414" s="180"/>
      <c r="M414" s="180"/>
      <c r="N414" s="180"/>
      <c r="O414" s="180"/>
      <c r="P414" s="180"/>
      <c r="Q414" s="180"/>
      <c r="R414" s="180"/>
      <c r="S414" s="180"/>
      <c r="T414" s="180"/>
      <c r="U414" s="180"/>
      <c r="V414" s="180"/>
    </row>
    <row r="415" spans="1:22">
      <c r="A415" s="180"/>
      <c r="B415" s="311"/>
      <c r="C415" s="180"/>
      <c r="D415" s="180"/>
      <c r="E415" s="180"/>
      <c r="F415" s="180"/>
      <c r="G415" s="180"/>
      <c r="H415" s="180"/>
      <c r="I415" s="180"/>
      <c r="J415" s="180"/>
      <c r="K415" s="180"/>
      <c r="L415" s="180"/>
      <c r="M415" s="180"/>
      <c r="N415" s="180"/>
      <c r="O415" s="180"/>
      <c r="P415" s="180"/>
      <c r="Q415" s="180"/>
      <c r="R415" s="180"/>
      <c r="S415" s="180"/>
      <c r="T415" s="180"/>
      <c r="U415" s="180"/>
      <c r="V415" s="180"/>
    </row>
    <row r="416" spans="1:22">
      <c r="A416" s="180"/>
      <c r="B416" s="311"/>
      <c r="C416" s="180"/>
      <c r="D416" s="180"/>
      <c r="E416" s="180"/>
      <c r="F416" s="180"/>
      <c r="G416" s="180"/>
      <c r="H416" s="180"/>
      <c r="I416" s="180"/>
      <c r="J416" s="180"/>
      <c r="K416" s="180"/>
      <c r="L416" s="180"/>
      <c r="M416" s="180"/>
      <c r="N416" s="180"/>
      <c r="O416" s="180"/>
      <c r="P416" s="180"/>
      <c r="Q416" s="180"/>
      <c r="R416" s="180"/>
      <c r="S416" s="180"/>
      <c r="T416" s="180"/>
      <c r="U416" s="180"/>
      <c r="V416" s="180"/>
    </row>
    <row r="417" spans="1:22">
      <c r="A417" s="180"/>
      <c r="B417" s="311"/>
      <c r="C417" s="180"/>
      <c r="D417" s="180"/>
      <c r="E417" s="180"/>
      <c r="F417" s="180"/>
      <c r="G417" s="180"/>
      <c r="H417" s="180"/>
      <c r="I417" s="180"/>
      <c r="J417" s="180"/>
      <c r="K417" s="180"/>
      <c r="L417" s="180"/>
      <c r="M417" s="180"/>
      <c r="N417" s="180"/>
      <c r="O417" s="180"/>
      <c r="P417" s="180"/>
      <c r="Q417" s="180"/>
      <c r="R417" s="180"/>
      <c r="S417" s="180"/>
      <c r="T417" s="180"/>
      <c r="U417" s="180"/>
      <c r="V417" s="180"/>
    </row>
    <row r="418" spans="1:22">
      <c r="A418" s="180"/>
      <c r="B418" s="311"/>
      <c r="C418" s="180"/>
      <c r="D418" s="180"/>
      <c r="E418" s="180"/>
      <c r="F418" s="180"/>
      <c r="G418" s="180"/>
      <c r="H418" s="180"/>
      <c r="I418" s="180"/>
      <c r="J418" s="180"/>
      <c r="K418" s="180"/>
      <c r="L418" s="180"/>
      <c r="M418" s="180"/>
      <c r="N418" s="180"/>
      <c r="O418" s="180"/>
      <c r="P418" s="180"/>
      <c r="Q418" s="180"/>
      <c r="R418" s="180"/>
      <c r="S418" s="180"/>
      <c r="T418" s="180"/>
      <c r="U418" s="180"/>
      <c r="V418" s="180"/>
    </row>
    <row r="419" spans="1:22">
      <c r="A419" s="180"/>
      <c r="B419" s="311"/>
      <c r="C419" s="180"/>
      <c r="D419" s="180"/>
      <c r="E419" s="180"/>
      <c r="F419" s="180"/>
      <c r="G419" s="180"/>
      <c r="H419" s="180"/>
      <c r="I419" s="180"/>
      <c r="J419" s="180"/>
      <c r="K419" s="180"/>
      <c r="L419" s="180"/>
      <c r="M419" s="180"/>
      <c r="N419" s="180"/>
      <c r="O419" s="180"/>
      <c r="P419" s="180"/>
      <c r="Q419" s="180"/>
      <c r="R419" s="180"/>
      <c r="S419" s="180"/>
      <c r="T419" s="180"/>
      <c r="U419" s="180"/>
      <c r="V419" s="180"/>
    </row>
    <row r="420" spans="1:22">
      <c r="A420" s="180"/>
      <c r="B420" s="311"/>
      <c r="C420" s="180"/>
      <c r="D420" s="180"/>
      <c r="E420" s="180"/>
      <c r="F420" s="180"/>
      <c r="G420" s="180"/>
      <c r="H420" s="180"/>
      <c r="I420" s="180"/>
      <c r="J420" s="180"/>
      <c r="K420" s="180"/>
      <c r="L420" s="180"/>
      <c r="M420" s="180"/>
      <c r="N420" s="180"/>
      <c r="O420" s="180"/>
      <c r="P420" s="180"/>
      <c r="Q420" s="180"/>
      <c r="R420" s="180"/>
      <c r="S420" s="180"/>
      <c r="T420" s="180"/>
      <c r="U420" s="180"/>
      <c r="V420" s="180"/>
    </row>
    <row r="421" spans="1:22">
      <c r="A421" s="180"/>
      <c r="B421" s="311"/>
      <c r="C421" s="180"/>
      <c r="D421" s="180"/>
      <c r="E421" s="180"/>
      <c r="F421" s="180"/>
      <c r="G421" s="180"/>
      <c r="H421" s="180"/>
      <c r="I421" s="180"/>
      <c r="J421" s="180"/>
      <c r="K421" s="180"/>
      <c r="L421" s="180"/>
      <c r="M421" s="180"/>
      <c r="N421" s="180"/>
      <c r="O421" s="180"/>
      <c r="P421" s="180"/>
      <c r="Q421" s="180"/>
      <c r="R421" s="180"/>
      <c r="S421" s="180"/>
      <c r="T421" s="180"/>
      <c r="U421" s="180"/>
      <c r="V421" s="180"/>
    </row>
    <row r="422" spans="1:22">
      <c r="A422" s="180"/>
      <c r="B422" s="311"/>
      <c r="C422" s="180"/>
      <c r="D422" s="180"/>
      <c r="E422" s="180"/>
      <c r="F422" s="180"/>
      <c r="G422" s="180"/>
      <c r="H422" s="180"/>
      <c r="I422" s="180"/>
      <c r="J422" s="180"/>
      <c r="K422" s="180"/>
      <c r="L422" s="180"/>
      <c r="M422" s="180"/>
      <c r="N422" s="180"/>
      <c r="O422" s="180"/>
      <c r="P422" s="180"/>
      <c r="Q422" s="180"/>
      <c r="R422" s="180"/>
      <c r="S422" s="180"/>
      <c r="T422" s="180"/>
      <c r="U422" s="180"/>
      <c r="V422" s="180"/>
    </row>
    <row r="423" spans="1:22">
      <c r="A423" s="180"/>
      <c r="B423" s="311"/>
      <c r="C423" s="180"/>
      <c r="D423" s="180"/>
      <c r="E423" s="180"/>
      <c r="F423" s="180"/>
      <c r="G423" s="180"/>
      <c r="H423" s="180"/>
      <c r="I423" s="180"/>
      <c r="J423" s="180"/>
      <c r="K423" s="180"/>
      <c r="L423" s="180"/>
      <c r="M423" s="180"/>
      <c r="N423" s="180"/>
      <c r="O423" s="180"/>
      <c r="P423" s="180"/>
      <c r="Q423" s="180"/>
      <c r="R423" s="180"/>
      <c r="S423" s="180"/>
      <c r="T423" s="180"/>
      <c r="U423" s="180"/>
      <c r="V423" s="180"/>
    </row>
    <row r="424" spans="1:22">
      <c r="A424" s="180"/>
      <c r="B424" s="311"/>
      <c r="C424" s="180"/>
      <c r="D424" s="180"/>
      <c r="E424" s="180"/>
      <c r="F424" s="180"/>
      <c r="G424" s="180"/>
      <c r="H424" s="180"/>
      <c r="I424" s="180"/>
      <c r="J424" s="180"/>
      <c r="K424" s="180"/>
      <c r="L424" s="180"/>
      <c r="M424" s="180"/>
      <c r="N424" s="180"/>
      <c r="O424" s="180"/>
      <c r="P424" s="180"/>
      <c r="Q424" s="180"/>
      <c r="R424" s="180"/>
      <c r="S424" s="180"/>
      <c r="T424" s="180"/>
      <c r="U424" s="180"/>
      <c r="V424" s="180"/>
    </row>
    <row r="425" spans="1:22">
      <c r="A425" s="180"/>
      <c r="B425" s="311"/>
      <c r="C425" s="180"/>
      <c r="D425" s="180"/>
      <c r="E425" s="180"/>
      <c r="F425" s="180"/>
      <c r="G425" s="180"/>
      <c r="H425" s="180"/>
      <c r="I425" s="180"/>
      <c r="J425" s="180"/>
      <c r="K425" s="180"/>
      <c r="L425" s="180"/>
      <c r="M425" s="180"/>
      <c r="N425" s="180"/>
      <c r="O425" s="180"/>
      <c r="P425" s="180"/>
      <c r="Q425" s="180"/>
      <c r="R425" s="180"/>
      <c r="S425" s="180"/>
      <c r="T425" s="180"/>
      <c r="U425" s="180"/>
      <c r="V425" s="180"/>
    </row>
    <row r="426" spans="1:22">
      <c r="A426" s="180"/>
      <c r="B426" s="311"/>
      <c r="C426" s="180"/>
      <c r="D426" s="180"/>
      <c r="E426" s="180"/>
      <c r="F426" s="180"/>
      <c r="G426" s="180"/>
      <c r="H426" s="180"/>
      <c r="I426" s="180"/>
      <c r="J426" s="180"/>
      <c r="K426" s="180"/>
      <c r="L426" s="180"/>
      <c r="M426" s="180"/>
      <c r="N426" s="180"/>
      <c r="O426" s="180"/>
      <c r="P426" s="180"/>
      <c r="Q426" s="180"/>
      <c r="R426" s="180"/>
      <c r="S426" s="180"/>
      <c r="T426" s="180"/>
      <c r="U426" s="180"/>
      <c r="V426" s="180"/>
    </row>
    <row r="427" spans="1:22">
      <c r="A427" s="180"/>
      <c r="B427" s="311"/>
      <c r="C427" s="180"/>
      <c r="D427" s="180"/>
      <c r="E427" s="180"/>
      <c r="F427" s="180"/>
      <c r="G427" s="180"/>
      <c r="H427" s="180"/>
      <c r="I427" s="180"/>
      <c r="J427" s="180"/>
      <c r="K427" s="180"/>
      <c r="L427" s="180"/>
      <c r="M427" s="180"/>
      <c r="N427" s="180"/>
      <c r="O427" s="180"/>
      <c r="P427" s="180"/>
      <c r="Q427" s="180"/>
      <c r="R427" s="180"/>
      <c r="S427" s="180"/>
      <c r="T427" s="180"/>
      <c r="U427" s="180"/>
      <c r="V427" s="180"/>
    </row>
    <row r="428" spans="1:22">
      <c r="A428" s="180"/>
      <c r="B428" s="311"/>
      <c r="C428" s="180"/>
      <c r="D428" s="180"/>
      <c r="E428" s="180"/>
      <c r="F428" s="180"/>
      <c r="G428" s="180"/>
      <c r="H428" s="180"/>
      <c r="I428" s="180"/>
      <c r="J428" s="180"/>
      <c r="K428" s="180"/>
      <c r="L428" s="180"/>
      <c r="M428" s="180"/>
      <c r="N428" s="180"/>
      <c r="O428" s="180"/>
      <c r="P428" s="180"/>
      <c r="Q428" s="180"/>
      <c r="R428" s="180"/>
      <c r="S428" s="180"/>
      <c r="T428" s="180"/>
      <c r="U428" s="180"/>
      <c r="V428" s="180"/>
    </row>
    <row r="429" spans="1:22">
      <c r="A429" s="180"/>
      <c r="B429" s="311"/>
      <c r="C429" s="180"/>
      <c r="D429" s="180"/>
      <c r="E429" s="180"/>
      <c r="F429" s="180"/>
      <c r="G429" s="180"/>
      <c r="H429" s="180"/>
      <c r="I429" s="180"/>
      <c r="J429" s="180"/>
      <c r="K429" s="180"/>
      <c r="L429" s="180"/>
      <c r="M429" s="180"/>
      <c r="N429" s="180"/>
      <c r="O429" s="180"/>
      <c r="P429" s="180"/>
      <c r="Q429" s="180"/>
      <c r="R429" s="180"/>
      <c r="S429" s="180"/>
      <c r="T429" s="180"/>
      <c r="U429" s="180"/>
      <c r="V429" s="180"/>
    </row>
    <row r="430" spans="1:22">
      <c r="A430" s="180"/>
      <c r="B430" s="311"/>
      <c r="C430" s="180"/>
      <c r="D430" s="180"/>
      <c r="E430" s="180"/>
      <c r="F430" s="180"/>
      <c r="G430" s="180"/>
      <c r="H430" s="180"/>
      <c r="I430" s="180"/>
      <c r="J430" s="180"/>
      <c r="K430" s="180"/>
      <c r="L430" s="180"/>
      <c r="M430" s="180"/>
      <c r="N430" s="180"/>
      <c r="O430" s="180"/>
      <c r="P430" s="180"/>
      <c r="Q430" s="180"/>
      <c r="R430" s="180"/>
      <c r="S430" s="180"/>
      <c r="T430" s="180"/>
      <c r="U430" s="180"/>
      <c r="V430" s="180"/>
    </row>
    <row r="431" spans="1:22">
      <c r="A431" s="180"/>
      <c r="B431" s="311"/>
      <c r="C431" s="180"/>
      <c r="D431" s="180"/>
      <c r="E431" s="180"/>
      <c r="F431" s="180"/>
      <c r="G431" s="180"/>
      <c r="H431" s="180"/>
      <c r="I431" s="180"/>
      <c r="J431" s="180"/>
      <c r="K431" s="180"/>
      <c r="L431" s="180"/>
      <c r="M431" s="180"/>
      <c r="N431" s="180"/>
      <c r="O431" s="180"/>
      <c r="P431" s="180"/>
      <c r="Q431" s="180"/>
      <c r="R431" s="180"/>
      <c r="S431" s="180"/>
      <c r="T431" s="180"/>
      <c r="U431" s="180"/>
      <c r="V431" s="180"/>
    </row>
    <row r="432" spans="1:22">
      <c r="A432" s="180"/>
      <c r="B432" s="311"/>
      <c r="C432" s="180"/>
      <c r="D432" s="180"/>
      <c r="E432" s="180"/>
      <c r="F432" s="180"/>
      <c r="G432" s="180"/>
      <c r="H432" s="180"/>
      <c r="I432" s="180"/>
      <c r="J432" s="180"/>
      <c r="K432" s="180"/>
      <c r="L432" s="180"/>
      <c r="M432" s="180"/>
      <c r="N432" s="180"/>
      <c r="O432" s="180"/>
      <c r="P432" s="180"/>
      <c r="Q432" s="180"/>
      <c r="R432" s="180"/>
      <c r="S432" s="180"/>
      <c r="T432" s="180"/>
      <c r="U432" s="180"/>
      <c r="V432" s="180"/>
    </row>
    <row r="433" spans="1:22">
      <c r="A433" s="180"/>
      <c r="B433" s="311"/>
      <c r="C433" s="180"/>
      <c r="D433" s="180"/>
      <c r="E433" s="180"/>
      <c r="F433" s="180"/>
      <c r="G433" s="180"/>
      <c r="H433" s="180"/>
      <c r="I433" s="180"/>
      <c r="J433" s="180"/>
      <c r="K433" s="180"/>
      <c r="L433" s="180"/>
      <c r="M433" s="180"/>
      <c r="N433" s="180"/>
      <c r="O433" s="180"/>
      <c r="P433" s="180"/>
      <c r="Q433" s="180"/>
      <c r="R433" s="180"/>
      <c r="S433" s="180"/>
      <c r="T433" s="180"/>
      <c r="U433" s="180"/>
      <c r="V433" s="180"/>
    </row>
    <row r="434" spans="1:22">
      <c r="A434" s="180"/>
      <c r="B434" s="311"/>
      <c r="C434" s="180"/>
      <c r="D434" s="180"/>
      <c r="E434" s="180"/>
      <c r="F434" s="180"/>
      <c r="G434" s="180"/>
      <c r="H434" s="180"/>
      <c r="I434" s="180"/>
      <c r="J434" s="180"/>
      <c r="K434" s="180"/>
      <c r="L434" s="180"/>
      <c r="M434" s="180"/>
      <c r="N434" s="180"/>
      <c r="O434" s="180"/>
      <c r="P434" s="180"/>
      <c r="Q434" s="180"/>
      <c r="R434" s="180"/>
      <c r="S434" s="180"/>
      <c r="T434" s="180"/>
      <c r="U434" s="180"/>
      <c r="V434" s="180"/>
    </row>
    <row r="435" spans="1:22">
      <c r="A435" s="180"/>
      <c r="B435" s="311"/>
      <c r="C435" s="180"/>
      <c r="D435" s="180"/>
      <c r="E435" s="180"/>
      <c r="F435" s="180"/>
      <c r="G435" s="180"/>
      <c r="H435" s="180"/>
      <c r="I435" s="180"/>
      <c r="J435" s="180"/>
      <c r="K435" s="180"/>
      <c r="L435" s="180"/>
      <c r="M435" s="180"/>
      <c r="N435" s="180"/>
      <c r="O435" s="180"/>
      <c r="P435" s="180"/>
      <c r="Q435" s="180"/>
      <c r="R435" s="180"/>
      <c r="S435" s="180"/>
      <c r="T435" s="180"/>
      <c r="U435" s="180"/>
      <c r="V435" s="180"/>
    </row>
    <row r="436" spans="1:22">
      <c r="A436" s="180"/>
      <c r="B436" s="311"/>
      <c r="C436" s="180"/>
      <c r="D436" s="180"/>
      <c r="E436" s="180"/>
      <c r="F436" s="180"/>
      <c r="G436" s="180"/>
      <c r="H436" s="180"/>
      <c r="I436" s="180"/>
      <c r="J436" s="180"/>
      <c r="K436" s="180"/>
      <c r="L436" s="180"/>
      <c r="M436" s="180"/>
      <c r="N436" s="180"/>
      <c r="O436" s="180"/>
      <c r="P436" s="180"/>
      <c r="Q436" s="180"/>
      <c r="R436" s="180"/>
      <c r="S436" s="180"/>
      <c r="T436" s="180"/>
      <c r="U436" s="180"/>
      <c r="V436" s="180"/>
    </row>
    <row r="437" spans="1:22">
      <c r="A437" s="180"/>
      <c r="B437" s="311"/>
      <c r="C437" s="180"/>
      <c r="D437" s="180"/>
      <c r="E437" s="180"/>
      <c r="F437" s="180"/>
      <c r="G437" s="180"/>
      <c r="H437" s="180"/>
      <c r="I437" s="180"/>
      <c r="J437" s="180"/>
      <c r="K437" s="180"/>
      <c r="L437" s="180"/>
      <c r="M437" s="180"/>
      <c r="N437" s="180"/>
      <c r="O437" s="180"/>
      <c r="P437" s="180"/>
      <c r="Q437" s="180"/>
      <c r="R437" s="180"/>
      <c r="S437" s="180"/>
      <c r="T437" s="180"/>
      <c r="U437" s="180"/>
      <c r="V437" s="180"/>
    </row>
    <row r="438" spans="1:22">
      <c r="A438" s="180"/>
      <c r="B438" s="311"/>
      <c r="C438" s="180"/>
      <c r="D438" s="180"/>
      <c r="E438" s="180"/>
      <c r="F438" s="180"/>
      <c r="G438" s="180"/>
      <c r="H438" s="180"/>
      <c r="I438" s="180"/>
      <c r="J438" s="180"/>
      <c r="K438" s="180"/>
      <c r="L438" s="180"/>
      <c r="M438" s="180"/>
      <c r="N438" s="180"/>
      <c r="O438" s="180"/>
      <c r="P438" s="180"/>
      <c r="Q438" s="180"/>
      <c r="R438" s="180"/>
      <c r="S438" s="180"/>
      <c r="T438" s="180"/>
      <c r="U438" s="180"/>
      <c r="V438" s="180"/>
    </row>
    <row r="439" spans="1:22">
      <c r="A439" s="180"/>
      <c r="B439" s="311"/>
      <c r="C439" s="180"/>
      <c r="D439" s="180"/>
      <c r="E439" s="180"/>
      <c r="F439" s="180"/>
      <c r="G439" s="180"/>
      <c r="H439" s="180"/>
      <c r="I439" s="180"/>
      <c r="J439" s="180"/>
      <c r="K439" s="180"/>
      <c r="L439" s="180"/>
      <c r="M439" s="180"/>
      <c r="N439" s="180"/>
      <c r="O439" s="180"/>
      <c r="P439" s="180"/>
      <c r="Q439" s="180"/>
      <c r="R439" s="180"/>
      <c r="S439" s="180"/>
      <c r="T439" s="180"/>
      <c r="U439" s="180"/>
      <c r="V439" s="180"/>
    </row>
    <row r="440" spans="1:22">
      <c r="A440" s="180"/>
      <c r="B440" s="311"/>
      <c r="C440" s="180"/>
      <c r="D440" s="180"/>
      <c r="E440" s="180"/>
      <c r="F440" s="180"/>
      <c r="G440" s="180"/>
      <c r="H440" s="180"/>
      <c r="I440" s="180"/>
      <c r="J440" s="180"/>
      <c r="K440" s="180"/>
      <c r="L440" s="180"/>
      <c r="M440" s="180"/>
      <c r="N440" s="180"/>
      <c r="O440" s="180"/>
      <c r="P440" s="180"/>
      <c r="Q440" s="180"/>
      <c r="R440" s="180"/>
      <c r="S440" s="180"/>
      <c r="T440" s="180"/>
      <c r="U440" s="180"/>
      <c r="V440" s="180"/>
    </row>
    <row r="441" spans="1:22">
      <c r="A441" s="180"/>
      <c r="B441" s="311"/>
      <c r="C441" s="180"/>
      <c r="D441" s="180"/>
      <c r="E441" s="180"/>
      <c r="F441" s="180"/>
      <c r="G441" s="180"/>
      <c r="H441" s="180"/>
      <c r="I441" s="180"/>
      <c r="J441" s="180"/>
      <c r="K441" s="180"/>
      <c r="L441" s="180"/>
      <c r="M441" s="180"/>
      <c r="N441" s="180"/>
      <c r="O441" s="180"/>
      <c r="P441" s="180"/>
      <c r="Q441" s="180"/>
      <c r="R441" s="180"/>
      <c r="S441" s="180"/>
      <c r="T441" s="180"/>
      <c r="U441" s="180"/>
      <c r="V441" s="180"/>
    </row>
    <row r="442" spans="1:22">
      <c r="A442" s="180"/>
      <c r="B442" s="311"/>
      <c r="C442" s="180"/>
      <c r="D442" s="180"/>
      <c r="E442" s="180"/>
      <c r="F442" s="180"/>
      <c r="G442" s="180"/>
      <c r="H442" s="180"/>
      <c r="I442" s="180"/>
      <c r="J442" s="180"/>
      <c r="K442" s="180"/>
      <c r="L442" s="180"/>
      <c r="M442" s="180"/>
      <c r="N442" s="180"/>
      <c r="O442" s="180"/>
      <c r="P442" s="180"/>
      <c r="Q442" s="180"/>
      <c r="R442" s="180"/>
      <c r="S442" s="180"/>
      <c r="T442" s="180"/>
      <c r="U442" s="180"/>
      <c r="V442" s="180"/>
    </row>
    <row r="443" spans="1:22">
      <c r="A443" s="180"/>
      <c r="B443" s="311"/>
      <c r="C443" s="180"/>
      <c r="D443" s="180"/>
      <c r="E443" s="180"/>
      <c r="F443" s="180"/>
      <c r="G443" s="180"/>
      <c r="H443" s="180"/>
      <c r="I443" s="180"/>
      <c r="J443" s="180"/>
      <c r="K443" s="180"/>
      <c r="L443" s="180"/>
      <c r="M443" s="180"/>
      <c r="N443" s="180"/>
      <c r="O443" s="180"/>
      <c r="P443" s="180"/>
      <c r="Q443" s="180"/>
      <c r="R443" s="180"/>
      <c r="S443" s="180"/>
      <c r="T443" s="180"/>
      <c r="U443" s="180"/>
      <c r="V443" s="180"/>
    </row>
    <row r="444" spans="1:22">
      <c r="A444" s="180"/>
      <c r="B444" s="311"/>
      <c r="C444" s="180"/>
      <c r="D444" s="180"/>
      <c r="E444" s="180"/>
      <c r="F444" s="180"/>
      <c r="G444" s="180"/>
      <c r="H444" s="180"/>
      <c r="I444" s="180"/>
      <c r="J444" s="180"/>
      <c r="K444" s="180"/>
      <c r="L444" s="180"/>
      <c r="M444" s="180"/>
      <c r="N444" s="180"/>
      <c r="O444" s="180"/>
      <c r="P444" s="180"/>
      <c r="Q444" s="180"/>
      <c r="R444" s="180"/>
      <c r="S444" s="180"/>
      <c r="T444" s="180"/>
      <c r="U444" s="180"/>
      <c r="V444" s="180"/>
    </row>
    <row r="445" spans="1:22">
      <c r="A445" s="180"/>
      <c r="B445" s="311"/>
      <c r="C445" s="180"/>
      <c r="D445" s="180"/>
      <c r="E445" s="180"/>
      <c r="F445" s="180"/>
      <c r="G445" s="180"/>
      <c r="H445" s="180"/>
      <c r="I445" s="180"/>
      <c r="J445" s="180"/>
      <c r="K445" s="180"/>
      <c r="L445" s="180"/>
      <c r="M445" s="180"/>
      <c r="N445" s="180"/>
      <c r="O445" s="180"/>
      <c r="P445" s="180"/>
      <c r="Q445" s="180"/>
      <c r="R445" s="180"/>
      <c r="S445" s="180"/>
      <c r="T445" s="180"/>
      <c r="U445" s="180"/>
      <c r="V445" s="180"/>
    </row>
    <row r="446" spans="1:22">
      <c r="A446" s="180"/>
      <c r="B446" s="311"/>
      <c r="C446" s="180"/>
      <c r="D446" s="180"/>
      <c r="E446" s="180"/>
      <c r="F446" s="180"/>
      <c r="G446" s="180"/>
      <c r="H446" s="180"/>
      <c r="I446" s="180"/>
      <c r="J446" s="180"/>
      <c r="K446" s="180"/>
      <c r="L446" s="180"/>
      <c r="M446" s="180"/>
      <c r="N446" s="180"/>
      <c r="O446" s="180"/>
      <c r="P446" s="180"/>
      <c r="Q446" s="180"/>
      <c r="R446" s="180"/>
      <c r="S446" s="180"/>
      <c r="T446" s="180"/>
      <c r="U446" s="180"/>
      <c r="V446" s="180"/>
    </row>
    <row r="447" spans="1:22">
      <c r="A447" s="180"/>
      <c r="B447" s="311"/>
      <c r="C447" s="180"/>
      <c r="D447" s="180"/>
      <c r="E447" s="180"/>
      <c r="F447" s="180"/>
      <c r="G447" s="180"/>
      <c r="H447" s="180"/>
      <c r="I447" s="180"/>
      <c r="J447" s="180"/>
      <c r="K447" s="180"/>
      <c r="L447" s="180"/>
      <c r="M447" s="180"/>
      <c r="N447" s="180"/>
      <c r="O447" s="180"/>
      <c r="P447" s="180"/>
      <c r="Q447" s="180"/>
      <c r="R447" s="180"/>
      <c r="S447" s="180"/>
      <c r="T447" s="180"/>
      <c r="U447" s="180"/>
      <c r="V447" s="180"/>
    </row>
    <row r="448" spans="1:22">
      <c r="A448" s="180"/>
      <c r="B448" s="311"/>
      <c r="C448" s="180"/>
      <c r="D448" s="180"/>
      <c r="E448" s="180"/>
      <c r="F448" s="180"/>
      <c r="G448" s="180"/>
      <c r="H448" s="180"/>
      <c r="I448" s="180"/>
      <c r="J448" s="180"/>
      <c r="K448" s="180"/>
      <c r="L448" s="180"/>
      <c r="M448" s="180"/>
      <c r="N448" s="180"/>
      <c r="O448" s="180"/>
      <c r="P448" s="180"/>
      <c r="Q448" s="180"/>
      <c r="R448" s="180"/>
      <c r="S448" s="180"/>
      <c r="T448" s="180"/>
      <c r="U448" s="180"/>
      <c r="V448" s="180"/>
    </row>
    <row r="449" spans="1:22">
      <c r="A449" s="180"/>
      <c r="B449" s="311"/>
      <c r="C449" s="180"/>
      <c r="D449" s="180"/>
      <c r="E449" s="180"/>
      <c r="F449" s="180"/>
      <c r="G449" s="180"/>
      <c r="H449" s="180"/>
      <c r="I449" s="180"/>
      <c r="J449" s="180"/>
      <c r="K449" s="180"/>
      <c r="L449" s="180"/>
      <c r="M449" s="180"/>
      <c r="N449" s="180"/>
      <c r="O449" s="180"/>
      <c r="P449" s="180"/>
      <c r="Q449" s="180"/>
      <c r="R449" s="180"/>
      <c r="S449" s="180"/>
      <c r="T449" s="180"/>
      <c r="U449" s="180"/>
      <c r="V449" s="180"/>
    </row>
    <row r="450" spans="1:22">
      <c r="A450" s="180"/>
      <c r="B450" s="311"/>
      <c r="C450" s="180"/>
      <c r="D450" s="180"/>
      <c r="E450" s="180"/>
      <c r="F450" s="180"/>
      <c r="G450" s="180"/>
      <c r="H450" s="180"/>
      <c r="I450" s="180"/>
      <c r="J450" s="180"/>
      <c r="K450" s="180"/>
      <c r="L450" s="180"/>
      <c r="M450" s="180"/>
      <c r="N450" s="180"/>
      <c r="O450" s="180"/>
      <c r="P450" s="180"/>
      <c r="Q450" s="180"/>
      <c r="R450" s="180"/>
      <c r="S450" s="180"/>
      <c r="T450" s="180"/>
      <c r="U450" s="180"/>
      <c r="V450" s="180"/>
    </row>
    <row r="451" spans="1:22">
      <c r="A451" s="180"/>
      <c r="B451" s="311"/>
      <c r="C451" s="180"/>
      <c r="D451" s="180"/>
      <c r="E451" s="180"/>
      <c r="F451" s="180"/>
      <c r="G451" s="180"/>
      <c r="H451" s="180"/>
      <c r="I451" s="180"/>
      <c r="J451" s="180"/>
      <c r="K451" s="180"/>
      <c r="L451" s="180"/>
      <c r="M451" s="180"/>
      <c r="N451" s="180"/>
      <c r="O451" s="180"/>
      <c r="P451" s="180"/>
      <c r="Q451" s="180"/>
      <c r="R451" s="180"/>
      <c r="S451" s="180"/>
      <c r="T451" s="180"/>
      <c r="U451" s="180"/>
      <c r="V451" s="180"/>
    </row>
    <row r="452" spans="1:22">
      <c r="A452" s="180"/>
      <c r="B452" s="311"/>
      <c r="C452" s="180"/>
      <c r="D452" s="180"/>
      <c r="E452" s="180"/>
      <c r="F452" s="180"/>
      <c r="G452" s="180"/>
      <c r="H452" s="180"/>
      <c r="I452" s="180"/>
      <c r="J452" s="180"/>
      <c r="K452" s="180"/>
      <c r="L452" s="180"/>
      <c r="M452" s="180"/>
      <c r="N452" s="180"/>
      <c r="O452" s="180"/>
      <c r="P452" s="180"/>
      <c r="Q452" s="180"/>
      <c r="R452" s="180"/>
      <c r="S452" s="180"/>
      <c r="T452" s="180"/>
      <c r="U452" s="180"/>
      <c r="V452" s="180"/>
    </row>
    <row r="453" spans="1:22">
      <c r="A453" s="180"/>
      <c r="B453" s="311"/>
      <c r="C453" s="180"/>
      <c r="D453" s="180"/>
      <c r="E453" s="180"/>
      <c r="F453" s="180"/>
      <c r="G453" s="180"/>
      <c r="H453" s="180"/>
      <c r="I453" s="180"/>
      <c r="J453" s="180"/>
      <c r="K453" s="180"/>
      <c r="L453" s="180"/>
      <c r="M453" s="180"/>
      <c r="N453" s="180"/>
      <c r="O453" s="180"/>
      <c r="P453" s="180"/>
      <c r="Q453" s="180"/>
      <c r="R453" s="180"/>
      <c r="S453" s="180"/>
      <c r="T453" s="180"/>
      <c r="U453" s="180"/>
      <c r="V453" s="180"/>
    </row>
    <row r="454" spans="1:22">
      <c r="A454" s="180"/>
      <c r="B454" s="311"/>
      <c r="C454" s="180"/>
      <c r="D454" s="180"/>
      <c r="E454" s="180"/>
      <c r="F454" s="180"/>
      <c r="G454" s="180"/>
      <c r="H454" s="180"/>
      <c r="I454" s="180"/>
      <c r="J454" s="180"/>
      <c r="K454" s="180"/>
      <c r="L454" s="180"/>
      <c r="M454" s="180"/>
      <c r="N454" s="180"/>
      <c r="O454" s="180"/>
      <c r="P454" s="180"/>
      <c r="Q454" s="180"/>
      <c r="R454" s="180"/>
      <c r="S454" s="180"/>
      <c r="T454" s="180"/>
      <c r="U454" s="180"/>
      <c r="V454" s="180"/>
    </row>
    <row r="455" spans="1:22">
      <c r="A455" s="180"/>
      <c r="B455" s="311"/>
      <c r="C455" s="180"/>
      <c r="D455" s="180"/>
      <c r="E455" s="180"/>
      <c r="F455" s="180"/>
      <c r="G455" s="180"/>
      <c r="H455" s="180"/>
      <c r="I455" s="180"/>
      <c r="J455" s="180"/>
      <c r="K455" s="180"/>
      <c r="L455" s="180"/>
      <c r="M455" s="180"/>
      <c r="N455" s="180"/>
      <c r="O455" s="180"/>
      <c r="P455" s="180"/>
      <c r="Q455" s="180"/>
      <c r="R455" s="180"/>
      <c r="S455" s="180"/>
      <c r="T455" s="180"/>
      <c r="U455" s="180"/>
      <c r="V455" s="180"/>
    </row>
    <row r="456" spans="1:22">
      <c r="A456" s="180"/>
      <c r="B456" s="311"/>
      <c r="C456" s="180"/>
      <c r="D456" s="180"/>
      <c r="E456" s="180"/>
      <c r="F456" s="180"/>
      <c r="G456" s="180"/>
      <c r="H456" s="180"/>
      <c r="I456" s="180"/>
      <c r="J456" s="180"/>
      <c r="K456" s="180"/>
      <c r="L456" s="180"/>
      <c r="M456" s="180"/>
      <c r="N456" s="180"/>
      <c r="O456" s="180"/>
      <c r="P456" s="180"/>
      <c r="Q456" s="180"/>
      <c r="R456" s="180"/>
      <c r="S456" s="180"/>
      <c r="T456" s="180"/>
      <c r="U456" s="180"/>
      <c r="V456" s="180"/>
    </row>
    <row r="457" spans="1:22">
      <c r="A457" s="180"/>
      <c r="B457" s="311"/>
      <c r="C457" s="180"/>
      <c r="D457" s="180"/>
      <c r="E457" s="180"/>
      <c r="F457" s="180"/>
      <c r="G457" s="180"/>
      <c r="H457" s="180"/>
      <c r="I457" s="180"/>
      <c r="J457" s="180"/>
      <c r="K457" s="180"/>
      <c r="L457" s="180"/>
      <c r="M457" s="180"/>
      <c r="N457" s="180"/>
      <c r="O457" s="180"/>
      <c r="P457" s="180"/>
      <c r="Q457" s="180"/>
      <c r="R457" s="180"/>
      <c r="S457" s="180"/>
      <c r="T457" s="180"/>
      <c r="U457" s="180"/>
      <c r="V457" s="180"/>
    </row>
    <row r="458" spans="1:22">
      <c r="A458" s="180"/>
      <c r="B458" s="311"/>
      <c r="C458" s="180"/>
      <c r="D458" s="180"/>
      <c r="E458" s="180"/>
      <c r="F458" s="180"/>
      <c r="G458" s="180"/>
      <c r="H458" s="180"/>
      <c r="I458" s="180"/>
      <c r="J458" s="180"/>
      <c r="K458" s="180"/>
      <c r="L458" s="180"/>
      <c r="M458" s="180"/>
      <c r="N458" s="180"/>
      <c r="O458" s="180"/>
      <c r="P458" s="180"/>
      <c r="Q458" s="180"/>
      <c r="R458" s="180"/>
      <c r="S458" s="180"/>
      <c r="T458" s="180"/>
      <c r="U458" s="180"/>
      <c r="V458" s="180"/>
    </row>
    <row r="459" spans="1:22">
      <c r="A459" s="180"/>
      <c r="B459" s="311"/>
      <c r="C459" s="180"/>
      <c r="D459" s="180"/>
      <c r="E459" s="180"/>
      <c r="F459" s="180"/>
      <c r="G459" s="180"/>
      <c r="H459" s="180"/>
      <c r="I459" s="180"/>
      <c r="J459" s="180"/>
      <c r="K459" s="180"/>
      <c r="L459" s="180"/>
      <c r="M459" s="180"/>
      <c r="N459" s="180"/>
      <c r="O459" s="180"/>
      <c r="P459" s="180"/>
      <c r="Q459" s="180"/>
      <c r="R459" s="180"/>
      <c r="S459" s="180"/>
      <c r="T459" s="180"/>
      <c r="U459" s="180"/>
      <c r="V459" s="180"/>
    </row>
    <row r="460" spans="1:22">
      <c r="A460" s="180"/>
      <c r="B460" s="311"/>
      <c r="C460" s="180"/>
      <c r="D460" s="180"/>
      <c r="E460" s="180"/>
      <c r="F460" s="180"/>
      <c r="G460" s="180"/>
      <c r="H460" s="180"/>
      <c r="I460" s="180"/>
      <c r="J460" s="180"/>
      <c r="K460" s="180"/>
      <c r="L460" s="180"/>
      <c r="M460" s="180"/>
      <c r="N460" s="180"/>
      <c r="O460" s="180"/>
      <c r="P460" s="180"/>
      <c r="Q460" s="180"/>
      <c r="R460" s="180"/>
      <c r="S460" s="180"/>
      <c r="T460" s="180"/>
      <c r="U460" s="180"/>
      <c r="V460" s="180"/>
    </row>
    <row r="461" spans="1:22">
      <c r="A461" s="180"/>
      <c r="B461" s="311"/>
      <c r="C461" s="180"/>
      <c r="D461" s="180"/>
      <c r="E461" s="180"/>
      <c r="F461" s="180"/>
      <c r="G461" s="180"/>
      <c r="H461" s="180"/>
      <c r="I461" s="180"/>
      <c r="J461" s="180"/>
      <c r="K461" s="180"/>
      <c r="L461" s="180"/>
      <c r="M461" s="180"/>
      <c r="N461" s="180"/>
      <c r="O461" s="180"/>
      <c r="P461" s="180"/>
      <c r="Q461" s="180"/>
      <c r="R461" s="180"/>
      <c r="S461" s="180"/>
      <c r="T461" s="180"/>
      <c r="U461" s="180"/>
      <c r="V461" s="180"/>
    </row>
    <row r="462" spans="1:22">
      <c r="A462" s="180"/>
      <c r="B462" s="311"/>
      <c r="C462" s="180"/>
      <c r="D462" s="180"/>
      <c r="E462" s="180"/>
      <c r="F462" s="180"/>
      <c r="G462" s="180"/>
      <c r="H462" s="180"/>
      <c r="I462" s="180"/>
      <c r="J462" s="180"/>
      <c r="K462" s="180"/>
      <c r="L462" s="180"/>
      <c r="M462" s="180"/>
      <c r="N462" s="180"/>
      <c r="O462" s="180"/>
      <c r="P462" s="180"/>
      <c r="Q462" s="180"/>
      <c r="R462" s="180"/>
      <c r="S462" s="180"/>
      <c r="T462" s="180"/>
      <c r="U462" s="180"/>
      <c r="V462" s="180"/>
    </row>
    <row r="463" spans="1:22">
      <c r="A463" s="180"/>
      <c r="B463" s="311"/>
      <c r="C463" s="180"/>
      <c r="D463" s="180"/>
      <c r="E463" s="180"/>
      <c r="F463" s="180"/>
      <c r="G463" s="180"/>
      <c r="H463" s="180"/>
      <c r="I463" s="180"/>
      <c r="J463" s="180"/>
      <c r="K463" s="180"/>
      <c r="L463" s="180"/>
      <c r="M463" s="180"/>
      <c r="N463" s="180"/>
      <c r="O463" s="180"/>
      <c r="P463" s="180"/>
      <c r="Q463" s="180"/>
      <c r="R463" s="180"/>
      <c r="S463" s="180"/>
      <c r="T463" s="180"/>
      <c r="U463" s="180"/>
      <c r="V463" s="180"/>
    </row>
    <row r="464" spans="1:22">
      <c r="A464" s="180"/>
      <c r="B464" s="311"/>
      <c r="C464" s="180"/>
      <c r="D464" s="180"/>
      <c r="E464" s="180"/>
      <c r="F464" s="180"/>
      <c r="G464" s="180"/>
      <c r="H464" s="180"/>
      <c r="I464" s="180"/>
      <c r="J464" s="180"/>
      <c r="K464" s="180"/>
      <c r="L464" s="180"/>
      <c r="M464" s="180"/>
      <c r="N464" s="180"/>
      <c r="O464" s="180"/>
      <c r="P464" s="180"/>
      <c r="Q464" s="180"/>
      <c r="R464" s="180"/>
      <c r="S464" s="180"/>
      <c r="T464" s="180"/>
      <c r="U464" s="180"/>
      <c r="V464" s="180"/>
    </row>
    <row r="465" spans="1:22">
      <c r="A465" s="180"/>
      <c r="B465" s="311"/>
      <c r="C465" s="180"/>
      <c r="D465" s="180"/>
      <c r="E465" s="180"/>
      <c r="F465" s="180"/>
      <c r="G465" s="180"/>
      <c r="H465" s="180"/>
      <c r="I465" s="180"/>
      <c r="J465" s="180"/>
      <c r="K465" s="180"/>
      <c r="L465" s="180"/>
      <c r="M465" s="180"/>
      <c r="N465" s="180"/>
      <c r="O465" s="180"/>
      <c r="P465" s="180"/>
      <c r="Q465" s="180"/>
      <c r="R465" s="180"/>
      <c r="S465" s="180"/>
      <c r="T465" s="180"/>
      <c r="U465" s="180"/>
      <c r="V465" s="180"/>
    </row>
    <row r="466" spans="1:22">
      <c r="A466" s="180"/>
      <c r="B466" s="311"/>
      <c r="C466" s="180"/>
      <c r="D466" s="180"/>
      <c r="E466" s="180"/>
      <c r="F466" s="180"/>
      <c r="G466" s="180"/>
      <c r="H466" s="180"/>
      <c r="I466" s="180"/>
      <c r="J466" s="180"/>
      <c r="K466" s="180"/>
      <c r="L466" s="180"/>
      <c r="M466" s="180"/>
      <c r="N466" s="180"/>
      <c r="O466" s="180"/>
      <c r="P466" s="180"/>
      <c r="Q466" s="180"/>
      <c r="R466" s="180"/>
      <c r="S466" s="180"/>
      <c r="T466" s="180"/>
      <c r="U466" s="180"/>
      <c r="V466" s="180"/>
    </row>
    <row r="467" spans="1:22">
      <c r="A467" s="180"/>
      <c r="B467" s="311"/>
      <c r="C467" s="180"/>
      <c r="D467" s="180"/>
      <c r="E467" s="180"/>
      <c r="F467" s="180"/>
      <c r="G467" s="180"/>
      <c r="H467" s="180"/>
      <c r="I467" s="180"/>
      <c r="J467" s="180"/>
      <c r="K467" s="180"/>
      <c r="L467" s="180"/>
      <c r="M467" s="180"/>
      <c r="N467" s="180"/>
      <c r="O467" s="180"/>
      <c r="P467" s="180"/>
      <c r="Q467" s="180"/>
      <c r="R467" s="180"/>
      <c r="S467" s="180"/>
      <c r="T467" s="180"/>
      <c r="U467" s="180"/>
      <c r="V467" s="180"/>
    </row>
    <row r="468" spans="1:22">
      <c r="A468" s="180"/>
      <c r="B468" s="311"/>
      <c r="C468" s="180"/>
      <c r="D468" s="180"/>
      <c r="E468" s="180"/>
      <c r="F468" s="180"/>
      <c r="G468" s="180"/>
      <c r="H468" s="180"/>
      <c r="I468" s="180"/>
      <c r="J468" s="180"/>
      <c r="K468" s="180"/>
      <c r="L468" s="180"/>
      <c r="M468" s="180"/>
      <c r="N468" s="180"/>
      <c r="O468" s="180"/>
      <c r="P468" s="180"/>
      <c r="Q468" s="180"/>
      <c r="R468" s="180"/>
      <c r="S468" s="180"/>
      <c r="T468" s="180"/>
      <c r="U468" s="180"/>
      <c r="V468" s="180"/>
    </row>
    <row r="469" spans="1:22">
      <c r="A469" s="180"/>
      <c r="B469" s="311"/>
      <c r="C469" s="180"/>
      <c r="D469" s="180"/>
      <c r="E469" s="180"/>
      <c r="F469" s="180"/>
      <c r="G469" s="180"/>
      <c r="H469" s="180"/>
      <c r="I469" s="180"/>
      <c r="J469" s="180"/>
      <c r="K469" s="180"/>
      <c r="L469" s="180"/>
      <c r="M469" s="180"/>
      <c r="N469" s="180"/>
      <c r="O469" s="180"/>
      <c r="P469" s="180"/>
      <c r="Q469" s="180"/>
      <c r="R469" s="180"/>
      <c r="S469" s="180"/>
      <c r="T469" s="180"/>
      <c r="U469" s="180"/>
      <c r="V469" s="180"/>
    </row>
    <row r="470" spans="1:22">
      <c r="A470" s="180"/>
      <c r="B470" s="311"/>
      <c r="C470" s="180"/>
      <c r="D470" s="180"/>
      <c r="E470" s="180"/>
      <c r="F470" s="180"/>
      <c r="G470" s="180"/>
      <c r="H470" s="180"/>
      <c r="I470" s="180"/>
      <c r="J470" s="180"/>
      <c r="K470" s="180"/>
      <c r="L470" s="180"/>
      <c r="M470" s="180"/>
      <c r="N470" s="180"/>
      <c r="O470" s="180"/>
      <c r="P470" s="180"/>
      <c r="Q470" s="180"/>
      <c r="R470" s="180"/>
      <c r="S470" s="180"/>
      <c r="T470" s="180"/>
      <c r="U470" s="180"/>
      <c r="V470" s="180"/>
    </row>
    <row r="471" spans="1:22">
      <c r="A471" s="180"/>
      <c r="B471" s="311"/>
      <c r="C471" s="180"/>
      <c r="D471" s="180"/>
      <c r="E471" s="180"/>
      <c r="F471" s="180"/>
      <c r="G471" s="180"/>
      <c r="H471" s="180"/>
      <c r="I471" s="180"/>
      <c r="J471" s="180"/>
      <c r="K471" s="180"/>
      <c r="L471" s="180"/>
      <c r="M471" s="180"/>
      <c r="N471" s="180"/>
      <c r="O471" s="180"/>
      <c r="P471" s="180"/>
      <c r="Q471" s="180"/>
      <c r="R471" s="180"/>
      <c r="S471" s="180"/>
      <c r="T471" s="180"/>
      <c r="U471" s="180"/>
      <c r="V471" s="180"/>
    </row>
    <row r="472" spans="1:22">
      <c r="A472" s="180"/>
      <c r="B472" s="311"/>
      <c r="C472" s="180"/>
      <c r="D472" s="180"/>
      <c r="E472" s="180"/>
      <c r="F472" s="180"/>
      <c r="G472" s="180"/>
      <c r="H472" s="180"/>
      <c r="I472" s="180"/>
      <c r="J472" s="180"/>
      <c r="K472" s="180"/>
      <c r="L472" s="180"/>
      <c r="M472" s="180"/>
      <c r="N472" s="180"/>
      <c r="O472" s="180"/>
      <c r="P472" s="180"/>
      <c r="Q472" s="180"/>
      <c r="R472" s="180"/>
      <c r="S472" s="180"/>
      <c r="T472" s="180"/>
      <c r="U472" s="180"/>
      <c r="V472" s="180"/>
    </row>
    <row r="473" spans="1:22">
      <c r="A473" s="180"/>
      <c r="B473" s="311"/>
      <c r="C473" s="180"/>
      <c r="D473" s="180"/>
      <c r="E473" s="180"/>
      <c r="F473" s="180"/>
      <c r="G473" s="180"/>
      <c r="H473" s="180"/>
      <c r="I473" s="180"/>
      <c r="J473" s="180"/>
      <c r="K473" s="180"/>
      <c r="L473" s="180"/>
      <c r="M473" s="180"/>
      <c r="N473" s="180"/>
      <c r="O473" s="180"/>
      <c r="P473" s="180"/>
      <c r="Q473" s="180"/>
      <c r="R473" s="180"/>
      <c r="S473" s="180"/>
      <c r="T473" s="180"/>
      <c r="U473" s="180"/>
      <c r="V473" s="180"/>
    </row>
    <row r="474" spans="1:22">
      <c r="A474" s="180"/>
      <c r="B474" s="311"/>
      <c r="C474" s="180"/>
      <c r="D474" s="180"/>
      <c r="E474" s="180"/>
      <c r="F474" s="180"/>
      <c r="G474" s="180"/>
      <c r="H474" s="180"/>
      <c r="I474" s="180"/>
      <c r="J474" s="180"/>
      <c r="K474" s="180"/>
      <c r="L474" s="180"/>
      <c r="M474" s="180"/>
      <c r="N474" s="180"/>
      <c r="O474" s="180"/>
      <c r="P474" s="180"/>
      <c r="Q474" s="180"/>
      <c r="R474" s="180"/>
      <c r="S474" s="180"/>
      <c r="T474" s="180"/>
      <c r="U474" s="180"/>
      <c r="V474" s="180"/>
    </row>
    <row r="475" spans="1:22">
      <c r="A475" s="180"/>
      <c r="B475" s="311"/>
      <c r="C475" s="180"/>
      <c r="D475" s="180"/>
      <c r="E475" s="180"/>
      <c r="F475" s="180"/>
      <c r="G475" s="180"/>
      <c r="H475" s="180"/>
      <c r="I475" s="180"/>
      <c r="J475" s="180"/>
      <c r="K475" s="180"/>
      <c r="L475" s="180"/>
      <c r="M475" s="180"/>
      <c r="N475" s="180"/>
      <c r="O475" s="180"/>
      <c r="P475" s="180"/>
      <c r="Q475" s="180"/>
      <c r="R475" s="180"/>
      <c r="S475" s="180"/>
      <c r="T475" s="180"/>
      <c r="U475" s="180"/>
      <c r="V475" s="180"/>
    </row>
    <row r="476" spans="1:22">
      <c r="A476" s="180"/>
      <c r="B476" s="311"/>
      <c r="C476" s="180"/>
      <c r="D476" s="180"/>
      <c r="E476" s="180"/>
      <c r="F476" s="180"/>
      <c r="G476" s="180"/>
      <c r="H476" s="180"/>
      <c r="I476" s="180"/>
      <c r="J476" s="180"/>
      <c r="K476" s="180"/>
      <c r="L476" s="180"/>
      <c r="M476" s="180"/>
      <c r="N476" s="180"/>
      <c r="O476" s="180"/>
      <c r="P476" s="180"/>
      <c r="Q476" s="180"/>
      <c r="R476" s="180"/>
      <c r="S476" s="180"/>
      <c r="T476" s="180"/>
      <c r="U476" s="180"/>
      <c r="V476" s="180"/>
    </row>
    <row r="477" spans="1:22">
      <c r="A477" s="180"/>
      <c r="B477" s="311"/>
      <c r="C477" s="180"/>
      <c r="D477" s="180"/>
      <c r="E477" s="180"/>
      <c r="F477" s="180"/>
      <c r="G477" s="180"/>
      <c r="H477" s="180"/>
      <c r="I477" s="180"/>
      <c r="J477" s="180"/>
      <c r="K477" s="180"/>
      <c r="L477" s="180"/>
      <c r="M477" s="180"/>
      <c r="N477" s="180"/>
      <c r="O477" s="180"/>
      <c r="P477" s="180"/>
      <c r="Q477" s="180"/>
      <c r="R477" s="180"/>
      <c r="S477" s="180"/>
      <c r="T477" s="180"/>
      <c r="U477" s="180"/>
      <c r="V477" s="180"/>
    </row>
    <row r="478" spans="1:22">
      <c r="A478" s="180"/>
      <c r="B478" s="311"/>
      <c r="C478" s="180"/>
      <c r="D478" s="180"/>
      <c r="E478" s="180"/>
      <c r="F478" s="180"/>
      <c r="G478" s="180"/>
      <c r="H478" s="180"/>
      <c r="I478" s="180"/>
      <c r="J478" s="180"/>
      <c r="K478" s="180"/>
      <c r="L478" s="180"/>
      <c r="M478" s="180"/>
      <c r="N478" s="180"/>
      <c r="O478" s="180"/>
      <c r="P478" s="180"/>
      <c r="Q478" s="180"/>
      <c r="R478" s="180"/>
      <c r="S478" s="180"/>
      <c r="T478" s="180"/>
      <c r="U478" s="180"/>
      <c r="V478" s="180"/>
    </row>
    <row r="479" spans="1:22">
      <c r="A479" s="180"/>
      <c r="B479" s="311"/>
      <c r="C479" s="180"/>
      <c r="D479" s="180"/>
      <c r="E479" s="180"/>
      <c r="F479" s="180"/>
      <c r="G479" s="180"/>
      <c r="H479" s="180"/>
      <c r="I479" s="180"/>
      <c r="J479" s="180"/>
      <c r="K479" s="180"/>
      <c r="L479" s="180"/>
      <c r="M479" s="180"/>
      <c r="N479" s="180"/>
      <c r="O479" s="180"/>
      <c r="P479" s="180"/>
      <c r="Q479" s="180"/>
      <c r="R479" s="180"/>
      <c r="S479" s="180"/>
      <c r="T479" s="180"/>
      <c r="U479" s="180"/>
      <c r="V479" s="180"/>
    </row>
    <row r="480" spans="1:22">
      <c r="A480" s="180"/>
      <c r="B480" s="311"/>
      <c r="C480" s="180"/>
      <c r="D480" s="180"/>
      <c r="E480" s="180"/>
      <c r="F480" s="180"/>
      <c r="G480" s="180"/>
      <c r="H480" s="180"/>
      <c r="I480" s="180"/>
      <c r="J480" s="180"/>
      <c r="K480" s="180"/>
      <c r="L480" s="180"/>
      <c r="M480" s="180"/>
      <c r="N480" s="180"/>
      <c r="O480" s="180"/>
      <c r="P480" s="180"/>
      <c r="Q480" s="180"/>
      <c r="R480" s="180"/>
      <c r="S480" s="180"/>
      <c r="T480" s="180"/>
      <c r="U480" s="180"/>
      <c r="V480" s="180"/>
    </row>
    <row r="481" spans="1:22">
      <c r="A481" s="180"/>
      <c r="B481" s="311"/>
      <c r="C481" s="180"/>
      <c r="D481" s="180"/>
      <c r="E481" s="180"/>
      <c r="F481" s="180"/>
      <c r="G481" s="180"/>
      <c r="H481" s="180"/>
      <c r="I481" s="180"/>
      <c r="J481" s="180"/>
      <c r="K481" s="180"/>
      <c r="L481" s="180"/>
      <c r="M481" s="180"/>
      <c r="N481" s="180"/>
      <c r="O481" s="180"/>
      <c r="P481" s="180"/>
      <c r="Q481" s="180"/>
      <c r="R481" s="180"/>
      <c r="S481" s="180"/>
      <c r="T481" s="180"/>
      <c r="U481" s="180"/>
      <c r="V481" s="180"/>
    </row>
    <row r="482" spans="1:22">
      <c r="A482" s="180"/>
      <c r="B482" s="311"/>
      <c r="C482" s="180"/>
      <c r="D482" s="180"/>
      <c r="E482" s="180"/>
      <c r="F482" s="180"/>
      <c r="G482" s="180"/>
      <c r="H482" s="180"/>
      <c r="I482" s="180"/>
      <c r="J482" s="180"/>
      <c r="K482" s="180"/>
      <c r="L482" s="180"/>
      <c r="M482" s="180"/>
      <c r="N482" s="180"/>
      <c r="O482" s="180"/>
      <c r="P482" s="180"/>
      <c r="Q482" s="180"/>
      <c r="R482" s="180"/>
      <c r="S482" s="180"/>
      <c r="T482" s="180"/>
      <c r="U482" s="180"/>
      <c r="V482" s="180"/>
    </row>
    <row r="483" spans="1:22">
      <c r="A483" s="180"/>
      <c r="B483" s="311"/>
      <c r="C483" s="180"/>
      <c r="D483" s="180"/>
      <c r="E483" s="180"/>
      <c r="F483" s="180"/>
      <c r="G483" s="180"/>
      <c r="H483" s="180"/>
      <c r="I483" s="180"/>
      <c r="J483" s="180"/>
      <c r="K483" s="180"/>
      <c r="L483" s="180"/>
      <c r="M483" s="180"/>
      <c r="N483" s="180"/>
      <c r="O483" s="180"/>
      <c r="P483" s="180"/>
      <c r="Q483" s="180"/>
      <c r="R483" s="180"/>
      <c r="S483" s="180"/>
      <c r="T483" s="180"/>
      <c r="U483" s="180"/>
      <c r="V483" s="180"/>
    </row>
    <row r="484" spans="1:22">
      <c r="A484" s="180"/>
      <c r="B484" s="311"/>
      <c r="C484" s="180"/>
      <c r="D484" s="180"/>
      <c r="E484" s="180"/>
      <c r="F484" s="180"/>
      <c r="G484" s="180"/>
      <c r="H484" s="180"/>
      <c r="I484" s="180"/>
      <c r="J484" s="180"/>
      <c r="K484" s="180"/>
      <c r="L484" s="180"/>
      <c r="M484" s="180"/>
      <c r="N484" s="180"/>
      <c r="O484" s="180"/>
      <c r="P484" s="180"/>
      <c r="Q484" s="180"/>
      <c r="R484" s="180"/>
      <c r="S484" s="180"/>
      <c r="T484" s="180"/>
      <c r="U484" s="180"/>
      <c r="V484" s="180"/>
    </row>
    <row r="485" spans="1:22">
      <c r="A485" s="180"/>
      <c r="B485" s="311"/>
      <c r="C485" s="180"/>
      <c r="D485" s="180"/>
      <c r="E485" s="180"/>
      <c r="F485" s="180"/>
      <c r="G485" s="180"/>
      <c r="H485" s="180"/>
      <c r="I485" s="180"/>
      <c r="J485" s="180"/>
      <c r="K485" s="180"/>
      <c r="L485" s="180"/>
      <c r="M485" s="180"/>
      <c r="N485" s="180"/>
      <c r="O485" s="180"/>
      <c r="P485" s="180"/>
      <c r="Q485" s="180"/>
      <c r="R485" s="180"/>
      <c r="S485" s="180"/>
      <c r="T485" s="180"/>
      <c r="U485" s="180"/>
      <c r="V485" s="180"/>
    </row>
    <row r="486" spans="1:22">
      <c r="A486" s="180"/>
      <c r="B486" s="311"/>
      <c r="C486" s="180"/>
      <c r="D486" s="180"/>
      <c r="E486" s="180"/>
      <c r="F486" s="180"/>
      <c r="G486" s="180"/>
      <c r="H486" s="180"/>
      <c r="I486" s="180"/>
      <c r="J486" s="180"/>
      <c r="K486" s="180"/>
      <c r="L486" s="180"/>
      <c r="M486" s="180"/>
      <c r="N486" s="180"/>
      <c r="O486" s="180"/>
      <c r="P486" s="180"/>
      <c r="Q486" s="180"/>
      <c r="R486" s="180"/>
      <c r="S486" s="180"/>
      <c r="T486" s="180"/>
      <c r="U486" s="180"/>
      <c r="V486" s="180"/>
    </row>
    <row r="487" spans="1:22">
      <c r="A487" s="180"/>
      <c r="B487" s="311"/>
      <c r="C487" s="180"/>
      <c r="D487" s="180"/>
      <c r="E487" s="180"/>
      <c r="F487" s="180"/>
      <c r="G487" s="180"/>
      <c r="H487" s="180"/>
      <c r="I487" s="180"/>
      <c r="J487" s="180"/>
      <c r="K487" s="180"/>
      <c r="L487" s="180"/>
      <c r="M487" s="180"/>
      <c r="N487" s="180"/>
      <c r="O487" s="180"/>
      <c r="P487" s="180"/>
      <c r="Q487" s="180"/>
      <c r="R487" s="180"/>
      <c r="S487" s="180"/>
      <c r="T487" s="180"/>
      <c r="U487" s="180"/>
      <c r="V487" s="180"/>
    </row>
    <row r="488" spans="1:22">
      <c r="A488" s="180"/>
      <c r="B488" s="311"/>
      <c r="C488" s="180"/>
      <c r="D488" s="180"/>
      <c r="E488" s="180"/>
      <c r="F488" s="180"/>
      <c r="G488" s="180"/>
      <c r="H488" s="180"/>
      <c r="I488" s="180"/>
      <c r="J488" s="180"/>
      <c r="K488" s="180"/>
      <c r="L488" s="180"/>
      <c r="M488" s="180"/>
      <c r="N488" s="180"/>
      <c r="O488" s="180"/>
      <c r="P488" s="180"/>
      <c r="Q488" s="180"/>
      <c r="R488" s="180"/>
      <c r="S488" s="180"/>
      <c r="T488" s="180"/>
      <c r="U488" s="180"/>
      <c r="V488" s="180"/>
    </row>
    <row r="489" spans="1:22">
      <c r="A489" s="180"/>
      <c r="B489" s="311"/>
      <c r="C489" s="180"/>
      <c r="D489" s="180"/>
      <c r="E489" s="180"/>
      <c r="F489" s="180"/>
      <c r="G489" s="180"/>
      <c r="H489" s="180"/>
      <c r="I489" s="180"/>
      <c r="J489" s="180"/>
      <c r="K489" s="180"/>
      <c r="L489" s="180"/>
      <c r="M489" s="180"/>
      <c r="N489" s="180"/>
      <c r="O489" s="180"/>
      <c r="P489" s="180"/>
      <c r="Q489" s="180"/>
      <c r="R489" s="180"/>
      <c r="S489" s="180"/>
      <c r="T489" s="180"/>
      <c r="U489" s="180"/>
      <c r="V489" s="180"/>
    </row>
    <row r="490" spans="1:22">
      <c r="A490" s="180"/>
      <c r="B490" s="311"/>
      <c r="C490" s="180"/>
      <c r="D490" s="180"/>
      <c r="E490" s="180"/>
      <c r="F490" s="180"/>
      <c r="G490" s="180"/>
      <c r="H490" s="180"/>
      <c r="I490" s="180"/>
      <c r="J490" s="180"/>
      <c r="K490" s="180"/>
      <c r="L490" s="180"/>
      <c r="M490" s="180"/>
      <c r="N490" s="180"/>
      <c r="O490" s="180"/>
      <c r="P490" s="180"/>
      <c r="Q490" s="180"/>
      <c r="R490" s="180"/>
      <c r="S490" s="180"/>
      <c r="T490" s="180"/>
      <c r="U490" s="180"/>
      <c r="V490" s="180"/>
    </row>
    <row r="491" spans="1:22">
      <c r="A491" s="180"/>
      <c r="B491" s="311"/>
      <c r="C491" s="180"/>
      <c r="D491" s="180"/>
      <c r="E491" s="180"/>
      <c r="F491" s="180"/>
      <c r="G491" s="180"/>
      <c r="H491" s="180"/>
      <c r="I491" s="180"/>
      <c r="J491" s="180"/>
      <c r="K491" s="180"/>
      <c r="L491" s="180"/>
      <c r="M491" s="180"/>
      <c r="N491" s="180"/>
      <c r="O491" s="180"/>
      <c r="P491" s="180"/>
      <c r="Q491" s="180"/>
      <c r="R491" s="180"/>
      <c r="S491" s="180"/>
      <c r="T491" s="180"/>
      <c r="U491" s="180"/>
      <c r="V491" s="180"/>
    </row>
    <row r="492" spans="1:22">
      <c r="A492" s="180"/>
      <c r="B492" s="311"/>
      <c r="C492" s="180"/>
      <c r="D492" s="180"/>
      <c r="E492" s="180"/>
      <c r="F492" s="180"/>
      <c r="G492" s="180"/>
      <c r="H492" s="180"/>
      <c r="I492" s="180"/>
      <c r="J492" s="180"/>
      <c r="K492" s="180"/>
      <c r="L492" s="180"/>
      <c r="M492" s="180"/>
      <c r="N492" s="180"/>
      <c r="O492" s="180"/>
      <c r="P492" s="180"/>
      <c r="Q492" s="180"/>
      <c r="R492" s="180"/>
      <c r="S492" s="180"/>
      <c r="T492" s="180"/>
      <c r="U492" s="180"/>
      <c r="V492" s="180"/>
    </row>
    <row r="493" spans="1:22">
      <c r="A493" s="180"/>
      <c r="B493" s="311"/>
      <c r="C493" s="180"/>
      <c r="D493" s="180"/>
      <c r="E493" s="180"/>
      <c r="F493" s="180"/>
      <c r="G493" s="180"/>
      <c r="H493" s="180"/>
      <c r="I493" s="180"/>
      <c r="J493" s="180"/>
      <c r="K493" s="180"/>
      <c r="L493" s="180"/>
      <c r="M493" s="180"/>
      <c r="N493" s="180"/>
      <c r="O493" s="180"/>
      <c r="P493" s="180"/>
      <c r="Q493" s="180"/>
      <c r="R493" s="180"/>
      <c r="S493" s="180"/>
      <c r="T493" s="180"/>
      <c r="U493" s="180"/>
      <c r="V493" s="180"/>
    </row>
    <row r="494" spans="1:22">
      <c r="A494" s="180"/>
      <c r="B494" s="311"/>
      <c r="C494" s="180"/>
      <c r="D494" s="180"/>
      <c r="E494" s="180"/>
      <c r="F494" s="180"/>
      <c r="G494" s="180"/>
      <c r="H494" s="180"/>
      <c r="I494" s="180"/>
      <c r="J494" s="180"/>
      <c r="K494" s="180"/>
      <c r="L494" s="180"/>
      <c r="M494" s="180"/>
      <c r="N494" s="180"/>
      <c r="O494" s="180"/>
      <c r="P494" s="180"/>
      <c r="Q494" s="180"/>
      <c r="R494" s="180"/>
      <c r="S494" s="180"/>
      <c r="T494" s="180"/>
      <c r="U494" s="180"/>
      <c r="V494" s="180"/>
    </row>
    <row r="495" spans="1:22">
      <c r="A495" s="180"/>
      <c r="B495" s="311"/>
      <c r="C495" s="180"/>
      <c r="D495" s="180"/>
      <c r="E495" s="180"/>
      <c r="F495" s="180"/>
      <c r="G495" s="180"/>
      <c r="H495" s="180"/>
      <c r="I495" s="180"/>
      <c r="J495" s="180"/>
      <c r="K495" s="180"/>
      <c r="L495" s="180"/>
      <c r="M495" s="180"/>
      <c r="N495" s="180"/>
      <c r="O495" s="180"/>
      <c r="P495" s="180"/>
      <c r="Q495" s="180"/>
      <c r="R495" s="180"/>
      <c r="S495" s="180"/>
      <c r="T495" s="180"/>
      <c r="U495" s="180"/>
      <c r="V495" s="180"/>
    </row>
    <row r="496" spans="1:22">
      <c r="A496" s="180"/>
      <c r="B496" s="311"/>
      <c r="C496" s="180"/>
      <c r="D496" s="180"/>
      <c r="E496" s="180"/>
      <c r="F496" s="180"/>
      <c r="G496" s="180"/>
      <c r="H496" s="180"/>
      <c r="I496" s="180"/>
      <c r="J496" s="180"/>
      <c r="K496" s="180"/>
      <c r="L496" s="180"/>
      <c r="M496" s="180"/>
      <c r="N496" s="180"/>
      <c r="O496" s="180"/>
      <c r="P496" s="180"/>
      <c r="Q496" s="180"/>
      <c r="R496" s="180"/>
      <c r="S496" s="180"/>
      <c r="T496" s="180"/>
      <c r="U496" s="180"/>
      <c r="V496" s="180"/>
    </row>
    <row r="497" spans="1:22">
      <c r="A497" s="180"/>
      <c r="B497" s="311"/>
      <c r="C497" s="180"/>
      <c r="D497" s="180"/>
      <c r="E497" s="180"/>
      <c r="F497" s="180"/>
      <c r="G497" s="180"/>
      <c r="H497" s="180"/>
      <c r="I497" s="180"/>
      <c r="J497" s="180"/>
      <c r="K497" s="180"/>
      <c r="L497" s="180"/>
      <c r="M497" s="180"/>
      <c r="N497" s="180"/>
      <c r="O497" s="180"/>
      <c r="P497" s="180"/>
      <c r="Q497" s="180"/>
      <c r="R497" s="180"/>
      <c r="S497" s="180"/>
      <c r="T497" s="180"/>
      <c r="U497" s="180"/>
      <c r="V497" s="180"/>
    </row>
    <row r="498" spans="1:22">
      <c r="A498" s="180"/>
      <c r="B498" s="311"/>
      <c r="C498" s="180"/>
      <c r="D498" s="180"/>
      <c r="E498" s="180"/>
      <c r="F498" s="180"/>
      <c r="G498" s="180"/>
      <c r="H498" s="180"/>
      <c r="I498" s="180"/>
      <c r="J498" s="180"/>
      <c r="K498" s="180"/>
      <c r="L498" s="180"/>
      <c r="M498" s="180"/>
      <c r="N498" s="180"/>
      <c r="O498" s="180"/>
      <c r="P498" s="180"/>
      <c r="Q498" s="180"/>
      <c r="R498" s="180"/>
      <c r="S498" s="180"/>
      <c r="T498" s="180"/>
      <c r="U498" s="180"/>
      <c r="V498" s="180"/>
    </row>
    <row r="499" spans="1:22">
      <c r="A499" s="180"/>
      <c r="B499" s="311"/>
      <c r="C499" s="180"/>
      <c r="D499" s="180"/>
      <c r="E499" s="180"/>
      <c r="F499" s="180"/>
      <c r="G499" s="180"/>
      <c r="H499" s="180"/>
      <c r="I499" s="180"/>
      <c r="J499" s="180"/>
      <c r="K499" s="180"/>
      <c r="L499" s="180"/>
      <c r="M499" s="180"/>
      <c r="N499" s="180"/>
      <c r="O499" s="180"/>
      <c r="P499" s="180"/>
      <c r="Q499" s="180"/>
      <c r="R499" s="180"/>
      <c r="S499" s="180"/>
      <c r="T499" s="180"/>
      <c r="U499" s="180"/>
      <c r="V499" s="180"/>
    </row>
    <row r="500" spans="1:22">
      <c r="A500" s="180"/>
      <c r="B500" s="311"/>
      <c r="C500" s="180"/>
      <c r="D500" s="180"/>
      <c r="E500" s="180"/>
      <c r="F500" s="180"/>
      <c r="G500" s="180"/>
      <c r="H500" s="180"/>
      <c r="I500" s="180"/>
      <c r="J500" s="180"/>
      <c r="K500" s="180"/>
      <c r="L500" s="180"/>
      <c r="M500" s="180"/>
      <c r="N500" s="180"/>
      <c r="O500" s="180"/>
      <c r="P500" s="180"/>
      <c r="Q500" s="180"/>
      <c r="R500" s="180"/>
      <c r="S500" s="180"/>
      <c r="T500" s="180"/>
      <c r="U500" s="180"/>
      <c r="V500" s="180"/>
    </row>
    <row r="501" spans="1:22">
      <c r="A501" s="180"/>
      <c r="B501" s="311"/>
      <c r="C501" s="180"/>
      <c r="D501" s="180"/>
      <c r="E501" s="180"/>
      <c r="F501" s="180"/>
      <c r="G501" s="180"/>
      <c r="H501" s="180"/>
      <c r="I501" s="180"/>
      <c r="J501" s="180"/>
      <c r="K501" s="180"/>
      <c r="L501" s="180"/>
      <c r="M501" s="180"/>
      <c r="N501" s="180"/>
      <c r="O501" s="180"/>
      <c r="P501" s="180"/>
      <c r="Q501" s="180"/>
      <c r="R501" s="180"/>
      <c r="S501" s="180"/>
      <c r="T501" s="180"/>
      <c r="U501" s="180"/>
      <c r="V501" s="180"/>
    </row>
    <row r="502" spans="1:22">
      <c r="A502" s="180"/>
      <c r="B502" s="311"/>
      <c r="C502" s="180"/>
      <c r="D502" s="180"/>
      <c r="E502" s="180"/>
      <c r="F502" s="180"/>
      <c r="G502" s="180"/>
      <c r="H502" s="180"/>
      <c r="I502" s="180"/>
      <c r="J502" s="180"/>
      <c r="K502" s="180"/>
      <c r="L502" s="180"/>
      <c r="M502" s="180"/>
      <c r="N502" s="180"/>
      <c r="O502" s="180"/>
      <c r="P502" s="180"/>
      <c r="Q502" s="180"/>
      <c r="R502" s="180"/>
      <c r="S502" s="180"/>
      <c r="T502" s="180"/>
      <c r="U502" s="180"/>
      <c r="V502" s="180"/>
    </row>
    <row r="503" spans="1:22">
      <c r="A503" s="180"/>
      <c r="B503" s="311"/>
      <c r="C503" s="180"/>
      <c r="D503" s="180"/>
      <c r="E503" s="180"/>
      <c r="F503" s="180"/>
      <c r="G503" s="180"/>
      <c r="H503" s="180"/>
      <c r="I503" s="180"/>
      <c r="J503" s="180"/>
      <c r="K503" s="180"/>
      <c r="L503" s="180"/>
      <c r="M503" s="180"/>
      <c r="N503" s="180"/>
      <c r="O503" s="180"/>
      <c r="P503" s="180"/>
      <c r="Q503" s="180"/>
      <c r="R503" s="180"/>
      <c r="S503" s="180"/>
      <c r="T503" s="180"/>
      <c r="U503" s="180"/>
      <c r="V503" s="180"/>
    </row>
    <row r="504" spans="1:22">
      <c r="A504" s="180"/>
      <c r="B504" s="311"/>
      <c r="C504" s="180"/>
      <c r="D504" s="180"/>
      <c r="E504" s="180"/>
      <c r="F504" s="180"/>
      <c r="G504" s="180"/>
      <c r="H504" s="180"/>
      <c r="I504" s="180"/>
      <c r="J504" s="180"/>
      <c r="K504" s="180"/>
      <c r="L504" s="180"/>
      <c r="M504" s="180"/>
      <c r="N504" s="180"/>
      <c r="O504" s="180"/>
      <c r="P504" s="180"/>
      <c r="Q504" s="180"/>
      <c r="R504" s="180"/>
      <c r="S504" s="180"/>
      <c r="T504" s="180"/>
      <c r="U504" s="180"/>
      <c r="V504" s="180"/>
    </row>
    <row r="505" spans="1:22">
      <c r="A505" s="180"/>
      <c r="B505" s="311"/>
      <c r="C505" s="180"/>
      <c r="D505" s="180"/>
      <c r="E505" s="180"/>
      <c r="F505" s="180"/>
      <c r="G505" s="180"/>
      <c r="H505" s="180"/>
      <c r="I505" s="180"/>
      <c r="J505" s="180"/>
      <c r="K505" s="180"/>
      <c r="L505" s="180"/>
      <c r="M505" s="180"/>
      <c r="N505" s="180"/>
      <c r="O505" s="180"/>
      <c r="P505" s="180"/>
      <c r="Q505" s="180"/>
      <c r="R505" s="180"/>
      <c r="S505" s="180"/>
      <c r="T505" s="180"/>
      <c r="U505" s="180"/>
      <c r="V505" s="180"/>
    </row>
    <row r="506" spans="1:22">
      <c r="A506" s="180"/>
      <c r="B506" s="311"/>
      <c r="C506" s="180"/>
      <c r="D506" s="180"/>
      <c r="E506" s="180"/>
      <c r="F506" s="180"/>
      <c r="G506" s="180"/>
      <c r="H506" s="180"/>
      <c r="I506" s="180"/>
      <c r="J506" s="180"/>
      <c r="K506" s="180"/>
      <c r="L506" s="180"/>
      <c r="M506" s="180"/>
      <c r="N506" s="180"/>
      <c r="O506" s="180"/>
      <c r="P506" s="180"/>
      <c r="Q506" s="180"/>
      <c r="R506" s="180"/>
      <c r="S506" s="180"/>
      <c r="T506" s="180"/>
      <c r="U506" s="180"/>
      <c r="V506" s="180"/>
    </row>
    <row r="507" spans="1:22">
      <c r="A507" s="180"/>
      <c r="B507" s="311"/>
      <c r="C507" s="180"/>
      <c r="D507" s="180"/>
      <c r="E507" s="180"/>
      <c r="F507" s="180"/>
      <c r="G507" s="180"/>
      <c r="H507" s="180"/>
      <c r="I507" s="180"/>
      <c r="J507" s="180"/>
      <c r="K507" s="180"/>
      <c r="L507" s="180"/>
      <c r="M507" s="180"/>
      <c r="N507" s="180"/>
      <c r="O507" s="180"/>
      <c r="P507" s="180"/>
      <c r="Q507" s="180"/>
      <c r="R507" s="180"/>
      <c r="S507" s="180"/>
      <c r="T507" s="180"/>
      <c r="U507" s="180"/>
      <c r="V507" s="180"/>
    </row>
    <row r="508" spans="1:22">
      <c r="A508" s="180"/>
      <c r="B508" s="311"/>
      <c r="C508" s="180"/>
      <c r="D508" s="180"/>
      <c r="E508" s="180"/>
      <c r="F508" s="180"/>
      <c r="G508" s="180"/>
      <c r="H508" s="180"/>
      <c r="I508" s="180"/>
      <c r="J508" s="180"/>
      <c r="K508" s="180"/>
      <c r="L508" s="180"/>
      <c r="M508" s="180"/>
      <c r="N508" s="180"/>
      <c r="O508" s="180"/>
      <c r="P508" s="180"/>
      <c r="Q508" s="180"/>
      <c r="R508" s="180"/>
      <c r="S508" s="180"/>
      <c r="T508" s="180"/>
      <c r="U508" s="180"/>
      <c r="V508" s="180"/>
    </row>
    <row r="509" spans="1:22">
      <c r="A509" s="180"/>
      <c r="B509" s="311"/>
      <c r="C509" s="180"/>
      <c r="D509" s="180"/>
      <c r="E509" s="180"/>
      <c r="F509" s="180"/>
      <c r="G509" s="180"/>
      <c r="H509" s="180"/>
      <c r="I509" s="180"/>
      <c r="J509" s="180"/>
      <c r="K509" s="180"/>
      <c r="L509" s="180"/>
      <c r="M509" s="180"/>
      <c r="N509" s="180"/>
      <c r="O509" s="180"/>
      <c r="P509" s="180"/>
      <c r="Q509" s="180"/>
      <c r="R509" s="180"/>
      <c r="S509" s="180"/>
      <c r="T509" s="180"/>
      <c r="U509" s="180"/>
      <c r="V509" s="180"/>
    </row>
    <row r="510" spans="1:22">
      <c r="A510" s="180"/>
      <c r="B510" s="311"/>
      <c r="C510" s="180"/>
      <c r="D510" s="180"/>
      <c r="E510" s="180"/>
      <c r="F510" s="180"/>
      <c r="G510" s="180"/>
      <c r="H510" s="180"/>
      <c r="I510" s="180"/>
      <c r="J510" s="180"/>
      <c r="K510" s="180"/>
      <c r="L510" s="180"/>
      <c r="M510" s="180"/>
      <c r="N510" s="180"/>
      <c r="O510" s="180"/>
      <c r="P510" s="180"/>
      <c r="Q510" s="180"/>
      <c r="R510" s="180"/>
      <c r="S510" s="180"/>
      <c r="T510" s="180"/>
      <c r="U510" s="180"/>
      <c r="V510" s="180"/>
    </row>
    <row r="511" spans="1:22">
      <c r="A511" s="180"/>
      <c r="B511" s="311"/>
      <c r="C511" s="180"/>
      <c r="D511" s="180"/>
      <c r="E511" s="180"/>
      <c r="F511" s="180"/>
      <c r="G511" s="180"/>
      <c r="H511" s="180"/>
      <c r="I511" s="180"/>
      <c r="J511" s="180"/>
      <c r="K511" s="180"/>
      <c r="L511" s="180"/>
      <c r="M511" s="180"/>
      <c r="N511" s="180"/>
      <c r="O511" s="180"/>
      <c r="P511" s="180"/>
      <c r="Q511" s="180"/>
      <c r="R511" s="180"/>
      <c r="S511" s="180"/>
      <c r="T511" s="180"/>
      <c r="U511" s="180"/>
      <c r="V511" s="180"/>
    </row>
    <row r="512" spans="1:22">
      <c r="A512" s="180"/>
      <c r="B512" s="311"/>
      <c r="C512" s="180"/>
      <c r="D512" s="180"/>
      <c r="E512" s="180"/>
      <c r="F512" s="180"/>
      <c r="G512" s="180"/>
      <c r="H512" s="180"/>
      <c r="I512" s="180"/>
      <c r="J512" s="180"/>
      <c r="K512" s="180"/>
      <c r="L512" s="180"/>
      <c r="M512" s="180"/>
      <c r="N512" s="180"/>
      <c r="O512" s="180"/>
      <c r="P512" s="180"/>
      <c r="Q512" s="180"/>
      <c r="R512" s="180"/>
      <c r="S512" s="180"/>
      <c r="T512" s="180"/>
      <c r="U512" s="180"/>
      <c r="V512" s="180"/>
    </row>
    <row r="513" spans="1:22">
      <c r="A513" s="180"/>
      <c r="B513" s="311"/>
      <c r="C513" s="180"/>
      <c r="D513" s="180"/>
      <c r="E513" s="180"/>
      <c r="F513" s="180"/>
      <c r="G513" s="180"/>
      <c r="H513" s="180"/>
      <c r="I513" s="180"/>
      <c r="J513" s="180"/>
      <c r="K513" s="180"/>
      <c r="L513" s="180"/>
      <c r="M513" s="180"/>
      <c r="N513" s="180"/>
      <c r="O513" s="180"/>
      <c r="P513" s="180"/>
      <c r="Q513" s="180"/>
      <c r="R513" s="180"/>
      <c r="S513" s="180"/>
      <c r="T513" s="180"/>
      <c r="U513" s="180"/>
      <c r="V513" s="180"/>
    </row>
    <row r="514" spans="1:22">
      <c r="A514" s="180"/>
      <c r="B514" s="311"/>
      <c r="C514" s="180"/>
      <c r="D514" s="180"/>
      <c r="E514" s="180"/>
      <c r="F514" s="180"/>
      <c r="G514" s="180"/>
      <c r="H514" s="180"/>
      <c r="I514" s="180"/>
      <c r="J514" s="180"/>
      <c r="K514" s="180"/>
      <c r="L514" s="180"/>
      <c r="M514" s="180"/>
      <c r="N514" s="180"/>
      <c r="O514" s="180"/>
      <c r="P514" s="180"/>
      <c r="Q514" s="180"/>
      <c r="R514" s="180"/>
      <c r="S514" s="180"/>
      <c r="T514" s="180"/>
      <c r="U514" s="180"/>
      <c r="V514" s="180"/>
    </row>
    <row r="515" spans="1:22">
      <c r="A515" s="180"/>
      <c r="B515" s="311"/>
      <c r="C515" s="180"/>
      <c r="D515" s="180"/>
      <c r="E515" s="180"/>
      <c r="F515" s="180"/>
      <c r="G515" s="180"/>
      <c r="H515" s="180"/>
      <c r="I515" s="180"/>
      <c r="J515" s="180"/>
      <c r="K515" s="180"/>
      <c r="L515" s="180"/>
      <c r="M515" s="180"/>
      <c r="N515" s="180"/>
      <c r="O515" s="180"/>
      <c r="P515" s="180"/>
      <c r="Q515" s="180"/>
      <c r="R515" s="180"/>
      <c r="S515" s="180"/>
      <c r="T515" s="180"/>
      <c r="U515" s="180"/>
      <c r="V515" s="180"/>
    </row>
    <row r="516" spans="1:22">
      <c r="A516" s="180"/>
      <c r="B516" s="311"/>
      <c r="C516" s="180"/>
      <c r="D516" s="180"/>
      <c r="E516" s="180"/>
      <c r="F516" s="180"/>
      <c r="G516" s="180"/>
      <c r="H516" s="180"/>
      <c r="I516" s="180"/>
      <c r="J516" s="180"/>
      <c r="K516" s="180"/>
      <c r="L516" s="180"/>
      <c r="M516" s="180"/>
      <c r="N516" s="180"/>
      <c r="O516" s="180"/>
      <c r="P516" s="180"/>
      <c r="Q516" s="180"/>
      <c r="R516" s="180"/>
      <c r="S516" s="180"/>
      <c r="T516" s="180"/>
      <c r="U516" s="180"/>
      <c r="V516" s="180"/>
    </row>
    <row r="517" spans="1:22">
      <c r="A517" s="180"/>
      <c r="B517" s="311"/>
      <c r="C517" s="180"/>
      <c r="D517" s="180"/>
      <c r="E517" s="180"/>
      <c r="F517" s="180"/>
      <c r="G517" s="180"/>
      <c r="H517" s="180"/>
      <c r="I517" s="180"/>
      <c r="J517" s="180"/>
      <c r="K517" s="180"/>
      <c r="L517" s="180"/>
      <c r="M517" s="180"/>
      <c r="N517" s="180"/>
      <c r="O517" s="180"/>
      <c r="P517" s="180"/>
      <c r="Q517" s="180"/>
      <c r="R517" s="180"/>
      <c r="S517" s="180"/>
      <c r="T517" s="180"/>
      <c r="U517" s="180"/>
      <c r="V517" s="180"/>
    </row>
    <row r="518" spans="1:22">
      <c r="A518" s="180"/>
      <c r="B518" s="311"/>
      <c r="C518" s="180"/>
      <c r="D518" s="180"/>
      <c r="E518" s="180"/>
      <c r="F518" s="180"/>
      <c r="G518" s="180"/>
      <c r="H518" s="180"/>
      <c r="I518" s="180"/>
      <c r="J518" s="180"/>
      <c r="K518" s="180"/>
      <c r="L518" s="180"/>
      <c r="M518" s="180"/>
      <c r="N518" s="180"/>
      <c r="O518" s="180"/>
      <c r="P518" s="180"/>
      <c r="Q518" s="180"/>
      <c r="R518" s="180"/>
      <c r="S518" s="180"/>
      <c r="T518" s="180"/>
      <c r="U518" s="180"/>
      <c r="V518" s="180"/>
    </row>
    <row r="519" spans="1:22">
      <c r="A519" s="180"/>
      <c r="B519" s="311"/>
      <c r="C519" s="180"/>
      <c r="D519" s="180"/>
      <c r="E519" s="180"/>
      <c r="F519" s="180"/>
      <c r="G519" s="180"/>
      <c r="H519" s="180"/>
      <c r="I519" s="180"/>
      <c r="J519" s="180"/>
      <c r="K519" s="180"/>
      <c r="L519" s="180"/>
      <c r="M519" s="180"/>
      <c r="N519" s="180"/>
      <c r="O519" s="180"/>
      <c r="P519" s="180"/>
      <c r="Q519" s="180"/>
      <c r="R519" s="180"/>
      <c r="S519" s="180"/>
      <c r="T519" s="180"/>
      <c r="U519" s="180"/>
      <c r="V519" s="180"/>
    </row>
    <row r="520" spans="1:22">
      <c r="A520" s="180"/>
      <c r="B520" s="311"/>
      <c r="C520" s="180"/>
      <c r="D520" s="180"/>
      <c r="E520" s="180"/>
      <c r="F520" s="180"/>
      <c r="G520" s="180"/>
      <c r="H520" s="180"/>
      <c r="I520" s="180"/>
      <c r="J520" s="180"/>
      <c r="K520" s="180"/>
      <c r="L520" s="180"/>
      <c r="M520" s="180"/>
      <c r="N520" s="180"/>
      <c r="O520" s="180"/>
      <c r="P520" s="180"/>
      <c r="Q520" s="180"/>
      <c r="R520" s="180"/>
      <c r="S520" s="180"/>
      <c r="T520" s="180"/>
      <c r="U520" s="180"/>
      <c r="V520" s="180"/>
    </row>
    <row r="521" spans="1:22">
      <c r="A521" s="180"/>
      <c r="B521" s="311"/>
      <c r="C521" s="180"/>
      <c r="D521" s="180"/>
      <c r="E521" s="180"/>
      <c r="F521" s="180"/>
      <c r="G521" s="180"/>
      <c r="H521" s="180"/>
      <c r="I521" s="180"/>
      <c r="J521" s="180"/>
      <c r="K521" s="180"/>
      <c r="L521" s="180"/>
      <c r="M521" s="180"/>
      <c r="N521" s="180"/>
      <c r="O521" s="180"/>
      <c r="P521" s="180"/>
      <c r="Q521" s="180"/>
      <c r="R521" s="180"/>
      <c r="S521" s="180"/>
      <c r="T521" s="180"/>
      <c r="U521" s="180"/>
      <c r="V521" s="180"/>
    </row>
    <row r="522" spans="1:22">
      <c r="A522" s="180"/>
      <c r="B522" s="311"/>
      <c r="C522" s="180"/>
      <c r="D522" s="180"/>
      <c r="E522" s="180"/>
      <c r="F522" s="180"/>
      <c r="G522" s="180"/>
      <c r="H522" s="180"/>
      <c r="I522" s="180"/>
      <c r="J522" s="180"/>
      <c r="K522" s="180"/>
      <c r="L522" s="180"/>
      <c r="M522" s="180"/>
      <c r="N522" s="180"/>
      <c r="O522" s="180"/>
      <c r="P522" s="180"/>
      <c r="Q522" s="180"/>
      <c r="R522" s="180"/>
      <c r="S522" s="180"/>
      <c r="T522" s="180"/>
      <c r="U522" s="180"/>
      <c r="V522" s="180"/>
    </row>
    <row r="523" spans="1:22">
      <c r="A523" s="180"/>
      <c r="B523" s="311"/>
      <c r="C523" s="180"/>
      <c r="D523" s="180"/>
      <c r="E523" s="180"/>
      <c r="F523" s="180"/>
      <c r="G523" s="180"/>
      <c r="H523" s="180"/>
      <c r="I523" s="180"/>
      <c r="J523" s="180"/>
      <c r="K523" s="180"/>
      <c r="L523" s="180"/>
      <c r="M523" s="180"/>
      <c r="N523" s="180"/>
      <c r="O523" s="180"/>
      <c r="P523" s="180"/>
      <c r="Q523" s="180"/>
      <c r="R523" s="180"/>
      <c r="S523" s="180"/>
      <c r="T523" s="180"/>
      <c r="U523" s="180"/>
      <c r="V523" s="180"/>
    </row>
    <row r="524" spans="1:22">
      <c r="A524" s="180"/>
      <c r="B524" s="311"/>
      <c r="C524" s="180"/>
      <c r="D524" s="180"/>
      <c r="E524" s="180"/>
      <c r="F524" s="180"/>
      <c r="G524" s="180"/>
      <c r="H524" s="180"/>
      <c r="I524" s="180"/>
      <c r="J524" s="180"/>
      <c r="K524" s="180"/>
      <c r="L524" s="180"/>
      <c r="M524" s="180"/>
      <c r="N524" s="180"/>
      <c r="O524" s="180"/>
      <c r="P524" s="180"/>
      <c r="Q524" s="180"/>
      <c r="R524" s="180"/>
      <c r="S524" s="180"/>
      <c r="T524" s="180"/>
      <c r="U524" s="180"/>
      <c r="V524" s="180"/>
    </row>
    <row r="525" spans="1:22">
      <c r="A525" s="180"/>
      <c r="B525" s="311"/>
      <c r="C525" s="180"/>
      <c r="D525" s="180"/>
      <c r="E525" s="180"/>
      <c r="F525" s="180"/>
      <c r="G525" s="180"/>
      <c r="H525" s="180"/>
      <c r="I525" s="180"/>
      <c r="J525" s="180"/>
      <c r="K525" s="180"/>
      <c r="L525" s="180"/>
      <c r="M525" s="180"/>
      <c r="N525" s="180"/>
      <c r="O525" s="180"/>
      <c r="P525" s="180"/>
      <c r="Q525" s="180"/>
      <c r="R525" s="180"/>
      <c r="S525" s="180"/>
      <c r="T525" s="180"/>
      <c r="U525" s="180"/>
      <c r="V525" s="180"/>
    </row>
    <row r="526" spans="1:22">
      <c r="A526" s="180"/>
      <c r="B526" s="311"/>
      <c r="C526" s="180"/>
      <c r="D526" s="180"/>
      <c r="E526" s="180"/>
      <c r="F526" s="180"/>
      <c r="G526" s="180"/>
      <c r="H526" s="180"/>
      <c r="I526" s="180"/>
      <c r="J526" s="180"/>
      <c r="K526" s="180"/>
      <c r="L526" s="180"/>
      <c r="M526" s="180"/>
      <c r="N526" s="180"/>
      <c r="O526" s="180"/>
      <c r="P526" s="180"/>
      <c r="Q526" s="180"/>
      <c r="R526" s="180"/>
      <c r="S526" s="180"/>
      <c r="T526" s="180"/>
      <c r="U526" s="180"/>
      <c r="V526" s="180"/>
    </row>
    <row r="527" spans="1:22">
      <c r="A527" s="180"/>
      <c r="B527" s="311"/>
      <c r="C527" s="180"/>
      <c r="D527" s="180"/>
      <c r="E527" s="180"/>
      <c r="F527" s="180"/>
      <c r="G527" s="180"/>
      <c r="H527" s="180"/>
      <c r="I527" s="180"/>
      <c r="J527" s="180"/>
      <c r="K527" s="180"/>
      <c r="L527" s="180"/>
      <c r="M527" s="180"/>
      <c r="N527" s="180"/>
      <c r="O527" s="180"/>
      <c r="P527" s="180"/>
      <c r="Q527" s="180"/>
      <c r="R527" s="180"/>
      <c r="S527" s="180"/>
      <c r="T527" s="180"/>
      <c r="U527" s="180"/>
      <c r="V527" s="180"/>
    </row>
    <row r="528" spans="1:22">
      <c r="A528" s="180"/>
      <c r="B528" s="311"/>
      <c r="C528" s="180"/>
      <c r="D528" s="180"/>
      <c r="E528" s="180"/>
      <c r="F528" s="180"/>
      <c r="G528" s="180"/>
      <c r="H528" s="180"/>
      <c r="I528" s="180"/>
      <c r="J528" s="180"/>
      <c r="K528" s="180"/>
      <c r="L528" s="180"/>
      <c r="M528" s="180"/>
      <c r="N528" s="180"/>
      <c r="O528" s="180"/>
      <c r="P528" s="180"/>
      <c r="Q528" s="180"/>
      <c r="R528" s="180"/>
      <c r="S528" s="180"/>
      <c r="T528" s="180"/>
      <c r="U528" s="180"/>
      <c r="V528" s="180"/>
    </row>
    <row r="529" spans="1:22">
      <c r="A529" s="180"/>
      <c r="B529" s="311"/>
      <c r="C529" s="180"/>
      <c r="D529" s="180"/>
      <c r="E529" s="180"/>
      <c r="F529" s="180"/>
      <c r="G529" s="180"/>
      <c r="H529" s="180"/>
      <c r="I529" s="180"/>
      <c r="J529" s="180"/>
      <c r="K529" s="180"/>
      <c r="L529" s="180"/>
      <c r="M529" s="180"/>
      <c r="N529" s="180"/>
      <c r="O529" s="180"/>
      <c r="P529" s="180"/>
      <c r="Q529" s="180"/>
      <c r="R529" s="180"/>
      <c r="S529" s="180"/>
      <c r="T529" s="180"/>
      <c r="U529" s="180"/>
      <c r="V529" s="180"/>
    </row>
    <row r="530" spans="1:22">
      <c r="A530" s="180"/>
      <c r="B530" s="311"/>
      <c r="C530" s="180"/>
      <c r="D530" s="180"/>
      <c r="E530" s="180"/>
      <c r="F530" s="180"/>
      <c r="G530" s="180"/>
      <c r="H530" s="180"/>
      <c r="I530" s="180"/>
      <c r="J530" s="180"/>
      <c r="K530" s="180"/>
      <c r="L530" s="180"/>
      <c r="M530" s="180"/>
      <c r="N530" s="180"/>
      <c r="O530" s="180"/>
      <c r="P530" s="180"/>
      <c r="Q530" s="180"/>
      <c r="R530" s="180"/>
      <c r="S530" s="180"/>
      <c r="T530" s="180"/>
      <c r="U530" s="180"/>
      <c r="V530" s="180"/>
    </row>
    <row r="531" spans="1:22">
      <c r="A531" s="180"/>
      <c r="B531" s="311"/>
      <c r="C531" s="180"/>
      <c r="D531" s="180"/>
      <c r="E531" s="180"/>
      <c r="F531" s="180"/>
      <c r="G531" s="180"/>
      <c r="H531" s="180"/>
      <c r="I531" s="180"/>
      <c r="J531" s="180"/>
      <c r="K531" s="180"/>
      <c r="L531" s="180"/>
      <c r="M531" s="180"/>
      <c r="N531" s="180"/>
      <c r="O531" s="180"/>
      <c r="P531" s="180"/>
      <c r="Q531" s="180"/>
      <c r="R531" s="180"/>
      <c r="S531" s="180"/>
      <c r="T531" s="180"/>
      <c r="U531" s="180"/>
      <c r="V531" s="180"/>
    </row>
    <row r="532" spans="1:22">
      <c r="A532" s="180"/>
      <c r="B532" s="311"/>
      <c r="C532" s="180"/>
      <c r="D532" s="180"/>
      <c r="E532" s="180"/>
      <c r="F532" s="180"/>
      <c r="G532" s="180"/>
      <c r="H532" s="180"/>
      <c r="I532" s="180"/>
      <c r="J532" s="180"/>
      <c r="K532" s="180"/>
      <c r="L532" s="180"/>
      <c r="M532" s="180"/>
      <c r="N532" s="180"/>
      <c r="O532" s="180"/>
      <c r="P532" s="180"/>
      <c r="Q532" s="180"/>
      <c r="R532" s="180"/>
      <c r="S532" s="180"/>
      <c r="T532" s="180"/>
      <c r="U532" s="180"/>
      <c r="V532" s="180"/>
    </row>
    <row r="533" spans="1:22">
      <c r="A533" s="180"/>
      <c r="B533" s="311"/>
      <c r="C533" s="180"/>
      <c r="D533" s="180"/>
      <c r="E533" s="180"/>
      <c r="F533" s="180"/>
      <c r="G533" s="180"/>
      <c r="H533" s="180"/>
      <c r="I533" s="180"/>
      <c r="J533" s="180"/>
      <c r="K533" s="180"/>
      <c r="L533" s="180"/>
      <c r="M533" s="180"/>
      <c r="N533" s="180"/>
      <c r="O533" s="180"/>
      <c r="P533" s="180"/>
      <c r="Q533" s="180"/>
      <c r="R533" s="180"/>
      <c r="S533" s="180"/>
      <c r="T533" s="180"/>
      <c r="U533" s="180"/>
      <c r="V533" s="180"/>
    </row>
    <row r="534" spans="1:22">
      <c r="A534" s="180"/>
      <c r="B534" s="311"/>
      <c r="C534" s="180"/>
      <c r="D534" s="180"/>
      <c r="E534" s="180"/>
      <c r="F534" s="180"/>
      <c r="G534" s="180"/>
      <c r="H534" s="180"/>
      <c r="I534" s="180"/>
      <c r="J534" s="180"/>
      <c r="K534" s="180"/>
      <c r="L534" s="180"/>
      <c r="M534" s="180"/>
      <c r="N534" s="180"/>
      <c r="O534" s="180"/>
      <c r="P534" s="180"/>
      <c r="Q534" s="180"/>
      <c r="R534" s="180"/>
      <c r="S534" s="180"/>
      <c r="T534" s="180"/>
      <c r="U534" s="180"/>
      <c r="V534" s="180"/>
    </row>
    <row r="535" spans="1:22">
      <c r="A535" s="180"/>
      <c r="B535" s="311"/>
      <c r="C535" s="180"/>
      <c r="D535" s="180"/>
      <c r="E535" s="180"/>
      <c r="F535" s="180"/>
      <c r="G535" s="180"/>
      <c r="H535" s="180"/>
      <c r="I535" s="180"/>
      <c r="J535" s="180"/>
      <c r="K535" s="180"/>
      <c r="L535" s="180"/>
      <c r="M535" s="180"/>
      <c r="N535" s="180"/>
      <c r="O535" s="180"/>
      <c r="P535" s="180"/>
      <c r="Q535" s="180"/>
      <c r="R535" s="180"/>
      <c r="S535" s="180"/>
      <c r="T535" s="180"/>
      <c r="U535" s="180"/>
      <c r="V535" s="180"/>
    </row>
    <row r="536" spans="1:22">
      <c r="A536" s="180"/>
      <c r="B536" s="311"/>
      <c r="C536" s="180"/>
      <c r="D536" s="180"/>
      <c r="E536" s="180"/>
      <c r="F536" s="180"/>
      <c r="G536" s="180"/>
      <c r="H536" s="180"/>
      <c r="I536" s="180"/>
      <c r="J536" s="180"/>
      <c r="K536" s="180"/>
      <c r="L536" s="180"/>
      <c r="M536" s="180"/>
      <c r="N536" s="180"/>
      <c r="O536" s="180"/>
      <c r="P536" s="180"/>
      <c r="Q536" s="180"/>
      <c r="R536" s="180"/>
      <c r="S536" s="180"/>
      <c r="T536" s="180"/>
      <c r="U536" s="180"/>
      <c r="V536" s="180"/>
    </row>
    <row r="537" spans="1:22">
      <c r="A537" s="180"/>
      <c r="B537" s="311"/>
      <c r="C537" s="180"/>
      <c r="D537" s="180"/>
      <c r="E537" s="180"/>
      <c r="F537" s="180"/>
      <c r="G537" s="180"/>
      <c r="H537" s="180"/>
      <c r="I537" s="180"/>
      <c r="J537" s="180"/>
      <c r="K537" s="180"/>
      <c r="L537" s="180"/>
      <c r="M537" s="180"/>
      <c r="N537" s="180"/>
      <c r="O537" s="180"/>
      <c r="P537" s="180"/>
      <c r="Q537" s="180"/>
      <c r="R537" s="180"/>
      <c r="S537" s="180"/>
      <c r="T537" s="180"/>
      <c r="U537" s="180"/>
      <c r="V537" s="180"/>
    </row>
    <row r="538" spans="1:22">
      <c r="A538" s="180"/>
      <c r="B538" s="311"/>
      <c r="C538" s="180"/>
      <c r="D538" s="180"/>
      <c r="E538" s="180"/>
      <c r="F538" s="180"/>
      <c r="G538" s="180"/>
      <c r="H538" s="180"/>
      <c r="I538" s="180"/>
      <c r="J538" s="180"/>
      <c r="K538" s="180"/>
      <c r="L538" s="180"/>
      <c r="M538" s="180"/>
      <c r="N538" s="180"/>
      <c r="O538" s="180"/>
      <c r="P538" s="180"/>
      <c r="Q538" s="180"/>
      <c r="R538" s="180"/>
      <c r="S538" s="180"/>
      <c r="T538" s="180"/>
      <c r="U538" s="180"/>
      <c r="V538" s="180"/>
    </row>
    <row r="539" spans="1:22">
      <c r="A539" s="180"/>
      <c r="B539" s="311"/>
      <c r="C539" s="180"/>
      <c r="D539" s="180"/>
      <c r="E539" s="180"/>
      <c r="F539" s="180"/>
      <c r="G539" s="180"/>
      <c r="H539" s="180"/>
      <c r="I539" s="180"/>
      <c r="J539" s="180"/>
      <c r="K539" s="180"/>
      <c r="L539" s="180"/>
      <c r="M539" s="180"/>
      <c r="N539" s="180"/>
      <c r="O539" s="180"/>
      <c r="P539" s="180"/>
      <c r="Q539" s="180"/>
      <c r="R539" s="180"/>
      <c r="S539" s="180"/>
      <c r="T539" s="180"/>
      <c r="U539" s="180"/>
      <c r="V539" s="180"/>
    </row>
    <row r="540" spans="1:22">
      <c r="A540" s="180"/>
      <c r="B540" s="311"/>
      <c r="C540" s="180"/>
      <c r="D540" s="180"/>
      <c r="E540" s="180"/>
      <c r="F540" s="180"/>
      <c r="G540" s="180"/>
      <c r="H540" s="180"/>
      <c r="I540" s="180"/>
      <c r="J540" s="180"/>
      <c r="K540" s="180"/>
      <c r="L540" s="180"/>
      <c r="M540" s="180"/>
      <c r="N540" s="180"/>
      <c r="O540" s="180"/>
      <c r="P540" s="180"/>
      <c r="Q540" s="180"/>
      <c r="R540" s="180"/>
      <c r="S540" s="180"/>
      <c r="T540" s="180"/>
      <c r="U540" s="180"/>
      <c r="V540" s="180"/>
    </row>
    <row r="541" spans="1:22">
      <c r="A541" s="180"/>
      <c r="B541" s="311"/>
      <c r="C541" s="180"/>
      <c r="D541" s="180"/>
      <c r="E541" s="180"/>
      <c r="F541" s="180"/>
      <c r="G541" s="180"/>
      <c r="H541" s="180"/>
      <c r="I541" s="180"/>
      <c r="J541" s="180"/>
      <c r="K541" s="180"/>
      <c r="L541" s="180"/>
      <c r="M541" s="180"/>
      <c r="N541" s="180"/>
      <c r="O541" s="180"/>
      <c r="P541" s="180"/>
      <c r="Q541" s="180"/>
      <c r="R541" s="180"/>
      <c r="S541" s="180"/>
      <c r="T541" s="180"/>
      <c r="U541" s="180"/>
      <c r="V541" s="180"/>
    </row>
    <row r="542" spans="1:22">
      <c r="A542" s="180"/>
      <c r="B542" s="311"/>
      <c r="C542" s="180"/>
      <c r="D542" s="180"/>
      <c r="E542" s="180"/>
      <c r="F542" s="180"/>
      <c r="G542" s="180"/>
      <c r="H542" s="180"/>
      <c r="I542" s="180"/>
      <c r="J542" s="180"/>
      <c r="K542" s="180"/>
      <c r="L542" s="180"/>
      <c r="M542" s="180"/>
      <c r="N542" s="180"/>
      <c r="O542" s="180"/>
      <c r="P542" s="180"/>
      <c r="Q542" s="180"/>
      <c r="R542" s="180"/>
      <c r="S542" s="180"/>
      <c r="T542" s="180"/>
      <c r="U542" s="180"/>
      <c r="V542" s="180"/>
    </row>
    <row r="543" spans="1:22">
      <c r="A543" s="180"/>
      <c r="B543" s="311"/>
      <c r="C543" s="180"/>
      <c r="D543" s="180"/>
      <c r="E543" s="180"/>
      <c r="F543" s="180"/>
      <c r="G543" s="180"/>
      <c r="H543" s="180"/>
      <c r="I543" s="180"/>
      <c r="J543" s="180"/>
      <c r="K543" s="180"/>
      <c r="L543" s="180"/>
      <c r="M543" s="180"/>
      <c r="N543" s="180"/>
      <c r="O543" s="180"/>
      <c r="P543" s="180"/>
      <c r="Q543" s="180"/>
      <c r="R543" s="180"/>
      <c r="S543" s="180"/>
      <c r="T543" s="180"/>
      <c r="U543" s="180"/>
      <c r="V543" s="180"/>
    </row>
    <row r="544" spans="1:22">
      <c r="A544" s="180"/>
      <c r="B544" s="311"/>
      <c r="C544" s="180"/>
      <c r="D544" s="180"/>
      <c r="E544" s="180"/>
      <c r="F544" s="180"/>
      <c r="G544" s="180"/>
      <c r="H544" s="180"/>
      <c r="I544" s="180"/>
      <c r="J544" s="180"/>
      <c r="K544" s="180"/>
      <c r="L544" s="180"/>
      <c r="M544" s="180"/>
      <c r="N544" s="180"/>
      <c r="O544" s="180"/>
      <c r="P544" s="180"/>
      <c r="Q544" s="180"/>
      <c r="R544" s="180"/>
      <c r="S544" s="180"/>
      <c r="T544" s="180"/>
      <c r="U544" s="180"/>
      <c r="V544" s="180"/>
    </row>
    <row r="545" spans="1:22">
      <c r="A545" s="180"/>
      <c r="B545" s="311"/>
      <c r="C545" s="180"/>
      <c r="D545" s="180"/>
      <c r="E545" s="180"/>
      <c r="F545" s="180"/>
      <c r="G545" s="180"/>
      <c r="H545" s="180"/>
      <c r="I545" s="180"/>
      <c r="J545" s="180"/>
      <c r="K545" s="180"/>
      <c r="L545" s="180"/>
      <c r="M545" s="180"/>
      <c r="N545" s="180"/>
      <c r="O545" s="180"/>
      <c r="P545" s="180"/>
      <c r="Q545" s="180"/>
      <c r="R545" s="180"/>
      <c r="S545" s="180"/>
      <c r="T545" s="180"/>
      <c r="U545" s="180"/>
      <c r="V545" s="180"/>
    </row>
    <row r="546" spans="1:22">
      <c r="A546" s="180"/>
      <c r="B546" s="311"/>
      <c r="C546" s="180"/>
      <c r="D546" s="180"/>
      <c r="E546" s="180"/>
      <c r="F546" s="180"/>
      <c r="G546" s="180"/>
      <c r="H546" s="180"/>
      <c r="I546" s="180"/>
      <c r="J546" s="180"/>
      <c r="K546" s="180"/>
      <c r="L546" s="180"/>
      <c r="M546" s="180"/>
      <c r="N546" s="180"/>
      <c r="O546" s="180"/>
      <c r="P546" s="180"/>
      <c r="Q546" s="180"/>
      <c r="R546" s="180"/>
      <c r="S546" s="180"/>
      <c r="T546" s="180"/>
      <c r="U546" s="180"/>
      <c r="V546" s="180"/>
    </row>
    <row r="547" spans="1:22">
      <c r="A547" s="180"/>
      <c r="B547" s="311"/>
      <c r="C547" s="180"/>
      <c r="D547" s="180"/>
      <c r="E547" s="180"/>
      <c r="F547" s="180"/>
      <c r="G547" s="180"/>
      <c r="H547" s="180"/>
      <c r="I547" s="180"/>
      <c r="J547" s="180"/>
      <c r="K547" s="180"/>
      <c r="L547" s="180"/>
      <c r="M547" s="180"/>
      <c r="N547" s="180"/>
      <c r="O547" s="180"/>
      <c r="P547" s="180"/>
      <c r="Q547" s="180"/>
      <c r="R547" s="180"/>
      <c r="S547" s="180"/>
      <c r="T547" s="180"/>
      <c r="U547" s="180"/>
      <c r="V547" s="180"/>
    </row>
    <row r="548" spans="1:22">
      <c r="A548" s="180"/>
      <c r="B548" s="311"/>
      <c r="C548" s="180"/>
      <c r="D548" s="180"/>
      <c r="E548" s="180"/>
      <c r="F548" s="180"/>
      <c r="G548" s="180"/>
      <c r="H548" s="180"/>
      <c r="I548" s="180"/>
      <c r="J548" s="180"/>
      <c r="K548" s="180"/>
      <c r="L548" s="180"/>
      <c r="M548" s="180"/>
      <c r="N548" s="180"/>
      <c r="O548" s="180"/>
      <c r="P548" s="180"/>
      <c r="Q548" s="180"/>
      <c r="R548" s="180"/>
      <c r="S548" s="180"/>
      <c r="T548" s="180"/>
      <c r="U548" s="180"/>
      <c r="V548" s="180"/>
    </row>
    <row r="549" spans="1:22">
      <c r="A549" s="180"/>
      <c r="B549" s="311"/>
      <c r="C549" s="180"/>
      <c r="D549" s="180"/>
      <c r="E549" s="180"/>
      <c r="F549" s="180"/>
      <c r="G549" s="180"/>
      <c r="H549" s="180"/>
      <c r="I549" s="180"/>
      <c r="J549" s="180"/>
      <c r="K549" s="180"/>
      <c r="L549" s="180"/>
      <c r="M549" s="180"/>
      <c r="N549" s="180"/>
      <c r="O549" s="180"/>
      <c r="P549" s="180"/>
      <c r="Q549" s="180"/>
      <c r="R549" s="180"/>
      <c r="S549" s="180"/>
      <c r="T549" s="180"/>
      <c r="U549" s="180"/>
      <c r="V549" s="180"/>
    </row>
    <row r="550" spans="1:22">
      <c r="A550" s="180"/>
      <c r="B550" s="311"/>
      <c r="C550" s="180"/>
      <c r="D550" s="180"/>
      <c r="E550" s="180"/>
      <c r="F550" s="180"/>
      <c r="G550" s="180"/>
      <c r="H550" s="180"/>
      <c r="I550" s="180"/>
      <c r="J550" s="180"/>
      <c r="K550" s="180"/>
      <c r="L550" s="180"/>
      <c r="M550" s="180"/>
      <c r="N550" s="180"/>
      <c r="O550" s="180"/>
      <c r="P550" s="180"/>
      <c r="Q550" s="180"/>
      <c r="R550" s="180"/>
      <c r="S550" s="180"/>
      <c r="T550" s="180"/>
      <c r="U550" s="180"/>
      <c r="V550" s="180"/>
    </row>
    <row r="551" spans="1:22">
      <c r="A551" s="180"/>
      <c r="B551" s="311"/>
      <c r="C551" s="180"/>
      <c r="D551" s="180"/>
      <c r="E551" s="180"/>
      <c r="F551" s="180"/>
      <c r="G551" s="180"/>
      <c r="H551" s="180"/>
      <c r="I551" s="180"/>
      <c r="J551" s="180"/>
      <c r="K551" s="180"/>
      <c r="L551" s="180"/>
      <c r="M551" s="180"/>
      <c r="N551" s="180"/>
      <c r="O551" s="180"/>
      <c r="P551" s="180"/>
      <c r="Q551" s="180"/>
      <c r="R551" s="180"/>
      <c r="S551" s="180"/>
      <c r="T551" s="180"/>
      <c r="U551" s="180"/>
      <c r="V551" s="180"/>
    </row>
    <row r="552" spans="1:22">
      <c r="A552" s="180"/>
      <c r="B552" s="311"/>
      <c r="C552" s="180"/>
      <c r="D552" s="180"/>
      <c r="E552" s="180"/>
      <c r="F552" s="180"/>
      <c r="G552" s="180"/>
      <c r="H552" s="180"/>
      <c r="I552" s="180"/>
      <c r="J552" s="180"/>
      <c r="K552" s="180"/>
      <c r="L552" s="180"/>
      <c r="M552" s="180"/>
      <c r="N552" s="180"/>
      <c r="O552" s="180"/>
      <c r="P552" s="180"/>
      <c r="Q552" s="180"/>
      <c r="R552" s="180"/>
      <c r="S552" s="180"/>
      <c r="T552" s="180"/>
      <c r="U552" s="180"/>
      <c r="V552" s="180"/>
    </row>
    <row r="553" spans="1:22">
      <c r="A553" s="180"/>
      <c r="B553" s="311"/>
      <c r="C553" s="180"/>
      <c r="D553" s="180"/>
      <c r="E553" s="180"/>
      <c r="F553" s="180"/>
      <c r="G553" s="180"/>
      <c r="H553" s="180"/>
      <c r="I553" s="180"/>
      <c r="J553" s="180"/>
      <c r="K553" s="180"/>
      <c r="L553" s="180"/>
      <c r="M553" s="180"/>
      <c r="N553" s="180"/>
      <c r="O553" s="180"/>
      <c r="P553" s="180"/>
      <c r="Q553" s="180"/>
      <c r="R553" s="180"/>
      <c r="S553" s="180"/>
      <c r="T553" s="180"/>
      <c r="U553" s="180"/>
      <c r="V553" s="180"/>
    </row>
    <row r="554" spans="1:22">
      <c r="A554" s="180"/>
      <c r="B554" s="311"/>
      <c r="C554" s="180"/>
      <c r="D554" s="180"/>
      <c r="E554" s="180"/>
      <c r="F554" s="180"/>
      <c r="G554" s="180"/>
      <c r="H554" s="180"/>
      <c r="I554" s="180"/>
      <c r="J554" s="180"/>
      <c r="K554" s="180"/>
      <c r="L554" s="180"/>
      <c r="M554" s="180"/>
      <c r="N554" s="180"/>
      <c r="O554" s="180"/>
      <c r="P554" s="180"/>
      <c r="Q554" s="180"/>
      <c r="R554" s="180"/>
      <c r="S554" s="180"/>
      <c r="T554" s="180"/>
      <c r="U554" s="180"/>
      <c r="V554" s="180"/>
    </row>
    <row r="555" spans="1:22">
      <c r="A555" s="180"/>
      <c r="B555" s="311"/>
      <c r="C555" s="180"/>
      <c r="D555" s="180"/>
      <c r="E555" s="180"/>
      <c r="F555" s="180"/>
      <c r="G555" s="180"/>
      <c r="H555" s="180"/>
      <c r="I555" s="180"/>
      <c r="J555" s="180"/>
      <c r="K555" s="180"/>
      <c r="L555" s="180"/>
      <c r="M555" s="180"/>
      <c r="N555" s="180"/>
      <c r="O555" s="180"/>
      <c r="P555" s="180"/>
      <c r="Q555" s="180"/>
      <c r="R555" s="180"/>
      <c r="S555" s="180"/>
      <c r="T555" s="180"/>
      <c r="U555" s="180"/>
      <c r="V555" s="180"/>
    </row>
    <row r="556" spans="1:22">
      <c r="A556" s="180"/>
      <c r="B556" s="311"/>
      <c r="C556" s="180"/>
      <c r="D556" s="180"/>
      <c r="E556" s="180"/>
      <c r="F556" s="180"/>
      <c r="G556" s="180"/>
      <c r="H556" s="180"/>
      <c r="I556" s="180"/>
      <c r="J556" s="180"/>
      <c r="K556" s="180"/>
      <c r="L556" s="180"/>
      <c r="M556" s="180"/>
      <c r="N556" s="180"/>
      <c r="O556" s="180"/>
      <c r="P556" s="180"/>
      <c r="Q556" s="180"/>
      <c r="R556" s="180"/>
      <c r="S556" s="180"/>
      <c r="T556" s="180"/>
      <c r="U556" s="180"/>
      <c r="V556" s="180"/>
    </row>
    <row r="557" spans="1:22">
      <c r="A557" s="180"/>
      <c r="B557" s="311"/>
      <c r="C557" s="180"/>
      <c r="D557" s="180"/>
      <c r="E557" s="180"/>
      <c r="F557" s="180"/>
      <c r="G557" s="180"/>
      <c r="H557" s="180"/>
      <c r="I557" s="180"/>
      <c r="J557" s="180"/>
      <c r="K557" s="180"/>
      <c r="L557" s="180"/>
      <c r="M557" s="180"/>
      <c r="N557" s="180"/>
      <c r="O557" s="180"/>
      <c r="P557" s="180"/>
      <c r="Q557" s="180"/>
      <c r="R557" s="180"/>
      <c r="S557" s="180"/>
      <c r="T557" s="180"/>
      <c r="U557" s="180"/>
      <c r="V557" s="180"/>
    </row>
    <row r="558" spans="1:22">
      <c r="A558" s="180"/>
      <c r="B558" s="311"/>
      <c r="C558" s="180"/>
      <c r="D558" s="180"/>
      <c r="E558" s="180"/>
      <c r="F558" s="180"/>
      <c r="G558" s="180"/>
      <c r="H558" s="180"/>
      <c r="I558" s="180"/>
      <c r="J558" s="180"/>
      <c r="K558" s="180"/>
      <c r="L558" s="180"/>
      <c r="M558" s="180"/>
      <c r="N558" s="180"/>
      <c r="O558" s="180"/>
      <c r="P558" s="180"/>
      <c r="Q558" s="180"/>
      <c r="R558" s="180"/>
      <c r="S558" s="180"/>
      <c r="T558" s="180"/>
      <c r="U558" s="180"/>
      <c r="V558" s="180"/>
    </row>
    <row r="559" spans="1:22">
      <c r="A559" s="180"/>
      <c r="B559" s="311"/>
      <c r="C559" s="180"/>
      <c r="D559" s="180"/>
      <c r="E559" s="180"/>
      <c r="F559" s="180"/>
      <c r="G559" s="180"/>
      <c r="H559" s="180"/>
      <c r="I559" s="180"/>
      <c r="J559" s="180"/>
      <c r="K559" s="180"/>
      <c r="L559" s="180"/>
      <c r="M559" s="180"/>
      <c r="N559" s="180"/>
      <c r="O559" s="180"/>
      <c r="P559" s="180"/>
      <c r="Q559" s="180"/>
      <c r="R559" s="180"/>
      <c r="S559" s="180"/>
      <c r="T559" s="180"/>
      <c r="U559" s="180"/>
      <c r="V559" s="180"/>
    </row>
    <row r="560" spans="1:22">
      <c r="A560" s="180"/>
      <c r="B560" s="311"/>
      <c r="C560" s="180"/>
      <c r="D560" s="180"/>
      <c r="E560" s="180"/>
      <c r="F560" s="180"/>
      <c r="G560" s="180"/>
      <c r="H560" s="180"/>
      <c r="I560" s="180"/>
      <c r="J560" s="180"/>
      <c r="K560" s="180"/>
      <c r="L560" s="180"/>
      <c r="M560" s="180"/>
      <c r="N560" s="180"/>
      <c r="O560" s="180"/>
      <c r="P560" s="180"/>
      <c r="Q560" s="180"/>
      <c r="R560" s="180"/>
      <c r="S560" s="180"/>
      <c r="T560" s="180"/>
      <c r="U560" s="180"/>
      <c r="V560" s="180"/>
    </row>
    <row r="561" spans="1:22">
      <c r="A561" s="180"/>
      <c r="B561" s="311"/>
      <c r="C561" s="180"/>
      <c r="D561" s="180"/>
      <c r="E561" s="180"/>
      <c r="F561" s="180"/>
      <c r="G561" s="180"/>
      <c r="H561" s="180"/>
      <c r="I561" s="180"/>
      <c r="J561" s="180"/>
      <c r="K561" s="180"/>
      <c r="L561" s="180"/>
      <c r="M561" s="180"/>
      <c r="N561" s="180"/>
      <c r="O561" s="180"/>
      <c r="P561" s="180"/>
      <c r="Q561" s="180"/>
      <c r="R561" s="180"/>
      <c r="S561" s="180"/>
      <c r="T561" s="180"/>
      <c r="U561" s="180"/>
      <c r="V561" s="180"/>
    </row>
    <row r="562" spans="1:22">
      <c r="A562" s="180"/>
      <c r="B562" s="311"/>
      <c r="C562" s="180"/>
      <c r="D562" s="180"/>
      <c r="E562" s="180"/>
      <c r="F562" s="180"/>
      <c r="G562" s="180"/>
      <c r="H562" s="180"/>
      <c r="I562" s="180"/>
      <c r="J562" s="180"/>
      <c r="K562" s="180"/>
      <c r="L562" s="180"/>
      <c r="M562" s="180"/>
      <c r="N562" s="180"/>
      <c r="O562" s="180"/>
      <c r="P562" s="180"/>
      <c r="Q562" s="180"/>
      <c r="R562" s="180"/>
      <c r="S562" s="180"/>
      <c r="T562" s="180"/>
      <c r="U562" s="180"/>
      <c r="V562" s="180"/>
    </row>
    <row r="563" spans="1:22">
      <c r="A563" s="180"/>
      <c r="B563" s="311"/>
      <c r="C563" s="180"/>
      <c r="D563" s="180"/>
      <c r="E563" s="180"/>
      <c r="F563" s="180"/>
      <c r="G563" s="180"/>
      <c r="H563" s="180"/>
      <c r="I563" s="180"/>
      <c r="J563" s="180"/>
      <c r="K563" s="180"/>
      <c r="L563" s="180"/>
      <c r="M563" s="180"/>
      <c r="N563" s="180"/>
      <c r="O563" s="180"/>
      <c r="P563" s="180"/>
      <c r="Q563" s="180"/>
      <c r="R563" s="180"/>
      <c r="S563" s="180"/>
      <c r="T563" s="180"/>
      <c r="U563" s="180"/>
      <c r="V563" s="180"/>
    </row>
    <row r="564" spans="1:22">
      <c r="A564" s="180"/>
      <c r="B564" s="311"/>
      <c r="C564" s="180"/>
      <c r="D564" s="180"/>
      <c r="E564" s="180"/>
      <c r="F564" s="180"/>
      <c r="G564" s="180"/>
      <c r="H564" s="180"/>
      <c r="I564" s="180"/>
      <c r="J564" s="180"/>
      <c r="K564" s="180"/>
      <c r="L564" s="180"/>
      <c r="M564" s="180"/>
      <c r="N564" s="180"/>
      <c r="O564" s="180"/>
      <c r="P564" s="180"/>
      <c r="Q564" s="180"/>
      <c r="R564" s="180"/>
      <c r="S564" s="180"/>
      <c r="T564" s="180"/>
      <c r="U564" s="180"/>
      <c r="V564" s="180"/>
    </row>
    <row r="565" spans="1:22">
      <c r="A565" s="180"/>
      <c r="B565" s="311"/>
      <c r="C565" s="180"/>
      <c r="D565" s="180"/>
      <c r="E565" s="180"/>
      <c r="F565" s="180"/>
      <c r="G565" s="180"/>
      <c r="H565" s="180"/>
      <c r="I565" s="180"/>
      <c r="J565" s="180"/>
      <c r="K565" s="180"/>
      <c r="L565" s="180"/>
      <c r="M565" s="180"/>
      <c r="N565" s="180"/>
      <c r="O565" s="180"/>
      <c r="P565" s="180"/>
      <c r="Q565" s="180"/>
      <c r="R565" s="180"/>
      <c r="S565" s="180"/>
      <c r="T565" s="180"/>
      <c r="U565" s="180"/>
      <c r="V565" s="180"/>
    </row>
    <row r="566" spans="1:22">
      <c r="A566" s="180"/>
      <c r="B566" s="311"/>
      <c r="C566" s="180"/>
      <c r="D566" s="180"/>
      <c r="E566" s="180"/>
      <c r="F566" s="180"/>
      <c r="G566" s="180"/>
      <c r="H566" s="180"/>
      <c r="I566" s="180"/>
      <c r="J566" s="180"/>
      <c r="K566" s="180"/>
      <c r="L566" s="180"/>
      <c r="M566" s="180"/>
      <c r="N566" s="180"/>
      <c r="O566" s="180"/>
      <c r="P566" s="180"/>
      <c r="Q566" s="180"/>
      <c r="R566" s="180"/>
      <c r="S566" s="180"/>
      <c r="T566" s="180"/>
      <c r="U566" s="180"/>
      <c r="V566" s="180"/>
    </row>
    <row r="567" spans="1:22">
      <c r="A567" s="180"/>
      <c r="B567" s="311"/>
      <c r="C567" s="180"/>
      <c r="D567" s="180"/>
      <c r="E567" s="180"/>
      <c r="F567" s="180"/>
      <c r="G567" s="180"/>
      <c r="H567" s="180"/>
      <c r="I567" s="180"/>
      <c r="J567" s="180"/>
      <c r="K567" s="180"/>
      <c r="L567" s="180"/>
      <c r="M567" s="180"/>
      <c r="N567" s="180"/>
      <c r="O567" s="180"/>
      <c r="P567" s="180"/>
      <c r="Q567" s="180"/>
      <c r="R567" s="180"/>
      <c r="S567" s="180"/>
      <c r="T567" s="180"/>
      <c r="U567" s="180"/>
      <c r="V567" s="180"/>
    </row>
    <row r="568" spans="1:22">
      <c r="A568" s="180"/>
      <c r="B568" s="311"/>
      <c r="C568" s="180"/>
      <c r="D568" s="180"/>
      <c r="E568" s="180"/>
      <c r="F568" s="180"/>
      <c r="G568" s="180"/>
      <c r="H568" s="180"/>
      <c r="I568" s="180"/>
      <c r="J568" s="180"/>
      <c r="K568" s="180"/>
      <c r="L568" s="180"/>
      <c r="M568" s="180"/>
      <c r="N568" s="180"/>
      <c r="O568" s="180"/>
      <c r="P568" s="180"/>
      <c r="Q568" s="180"/>
      <c r="R568" s="180"/>
      <c r="S568" s="180"/>
      <c r="T568" s="180"/>
      <c r="U568" s="180"/>
      <c r="V568" s="180"/>
    </row>
    <row r="569" spans="1:22">
      <c r="A569" s="180"/>
      <c r="B569" s="311"/>
      <c r="C569" s="180"/>
      <c r="D569" s="180"/>
      <c r="E569" s="180"/>
      <c r="F569" s="180"/>
      <c r="G569" s="180"/>
      <c r="H569" s="180"/>
      <c r="I569" s="180"/>
      <c r="J569" s="180"/>
      <c r="K569" s="180"/>
      <c r="L569" s="180"/>
      <c r="M569" s="180"/>
      <c r="N569" s="180"/>
      <c r="O569" s="180"/>
      <c r="P569" s="180"/>
      <c r="Q569" s="180"/>
      <c r="R569" s="180"/>
      <c r="S569" s="180"/>
      <c r="T569" s="180"/>
      <c r="U569" s="180"/>
      <c r="V569" s="180"/>
    </row>
    <row r="570" spans="1:22">
      <c r="A570" s="180"/>
      <c r="B570" s="311"/>
      <c r="C570" s="180"/>
      <c r="D570" s="180"/>
      <c r="E570" s="180"/>
      <c r="F570" s="180"/>
      <c r="G570" s="180"/>
      <c r="H570" s="180"/>
      <c r="I570" s="180"/>
      <c r="J570" s="180"/>
      <c r="K570" s="180"/>
      <c r="L570" s="180"/>
      <c r="M570" s="180"/>
      <c r="N570" s="180"/>
      <c r="O570" s="180"/>
      <c r="P570" s="180"/>
      <c r="Q570" s="180"/>
      <c r="R570" s="180"/>
      <c r="S570" s="180"/>
      <c r="T570" s="180"/>
      <c r="U570" s="180"/>
      <c r="V570" s="180"/>
    </row>
    <row r="571" spans="1:22">
      <c r="A571" s="180"/>
      <c r="B571" s="311"/>
      <c r="C571" s="180"/>
      <c r="D571" s="180"/>
      <c r="E571" s="180"/>
      <c r="F571" s="180"/>
      <c r="G571" s="180"/>
      <c r="H571" s="180"/>
      <c r="I571" s="180"/>
      <c r="J571" s="180"/>
      <c r="K571" s="180"/>
      <c r="L571" s="180"/>
      <c r="M571" s="180"/>
      <c r="N571" s="180"/>
      <c r="O571" s="180"/>
      <c r="P571" s="180"/>
      <c r="Q571" s="180"/>
      <c r="R571" s="180"/>
      <c r="S571" s="180"/>
      <c r="T571" s="180"/>
      <c r="U571" s="180"/>
      <c r="V571" s="180"/>
    </row>
    <row r="572" spans="1:22">
      <c r="A572" s="180"/>
      <c r="B572" s="311"/>
      <c r="C572" s="180"/>
      <c r="D572" s="180"/>
      <c r="E572" s="180"/>
      <c r="F572" s="180"/>
      <c r="G572" s="180"/>
      <c r="H572" s="180"/>
      <c r="I572" s="180"/>
      <c r="J572" s="180"/>
      <c r="K572" s="180"/>
      <c r="L572" s="180"/>
      <c r="M572" s="180"/>
      <c r="N572" s="180"/>
      <c r="O572" s="180"/>
      <c r="P572" s="180"/>
      <c r="Q572" s="180"/>
      <c r="R572" s="180"/>
      <c r="S572" s="180"/>
      <c r="T572" s="180"/>
      <c r="U572" s="180"/>
      <c r="V572" s="180"/>
    </row>
    <row r="573" spans="1:22">
      <c r="A573" s="180"/>
      <c r="B573" s="311"/>
      <c r="C573" s="180"/>
      <c r="D573" s="180"/>
      <c r="E573" s="180"/>
      <c r="F573" s="180"/>
      <c r="G573" s="180"/>
      <c r="H573" s="180"/>
      <c r="I573" s="180"/>
      <c r="J573" s="180"/>
      <c r="K573" s="180"/>
      <c r="L573" s="180"/>
      <c r="M573" s="180"/>
      <c r="N573" s="180"/>
      <c r="O573" s="180"/>
      <c r="P573" s="180"/>
      <c r="Q573" s="180"/>
      <c r="R573" s="180"/>
      <c r="S573" s="180"/>
      <c r="T573" s="180"/>
      <c r="U573" s="180"/>
      <c r="V573" s="180"/>
    </row>
    <row r="574" spans="1:22">
      <c r="A574" s="180"/>
      <c r="B574" s="311"/>
      <c r="C574" s="180"/>
      <c r="D574" s="180"/>
      <c r="E574" s="180"/>
      <c r="F574" s="180"/>
      <c r="G574" s="180"/>
      <c r="H574" s="180"/>
      <c r="I574" s="180"/>
      <c r="J574" s="180"/>
      <c r="K574" s="180"/>
      <c r="L574" s="180"/>
      <c r="M574" s="180"/>
      <c r="N574" s="180"/>
      <c r="O574" s="180"/>
      <c r="P574" s="180"/>
      <c r="Q574" s="180"/>
      <c r="R574" s="180"/>
      <c r="S574" s="180"/>
      <c r="T574" s="180"/>
      <c r="U574" s="180"/>
      <c r="V574" s="180"/>
    </row>
    <row r="575" spans="1:22">
      <c r="A575" s="180"/>
      <c r="B575" s="311"/>
      <c r="C575" s="180"/>
      <c r="D575" s="180"/>
      <c r="E575" s="180"/>
      <c r="F575" s="180"/>
      <c r="G575" s="180"/>
      <c r="H575" s="180"/>
      <c r="I575" s="180"/>
      <c r="J575" s="180"/>
      <c r="K575" s="180"/>
      <c r="L575" s="180"/>
      <c r="M575" s="180"/>
      <c r="N575" s="180"/>
      <c r="O575" s="180"/>
      <c r="P575" s="180"/>
      <c r="Q575" s="180"/>
      <c r="R575" s="180"/>
      <c r="S575" s="180"/>
      <c r="T575" s="180"/>
      <c r="U575" s="180"/>
      <c r="V575" s="180"/>
    </row>
    <row r="576" spans="1:22">
      <c r="A576" s="180"/>
      <c r="B576" s="311"/>
      <c r="C576" s="180"/>
      <c r="D576" s="180"/>
      <c r="E576" s="180"/>
      <c r="F576" s="180"/>
      <c r="G576" s="180"/>
      <c r="H576" s="180"/>
      <c r="I576" s="180"/>
      <c r="J576" s="180"/>
      <c r="K576" s="180"/>
      <c r="L576" s="180"/>
      <c r="M576" s="180"/>
      <c r="N576" s="180"/>
      <c r="O576" s="180"/>
      <c r="P576" s="180"/>
      <c r="Q576" s="180"/>
      <c r="R576" s="180"/>
      <c r="S576" s="180"/>
      <c r="T576" s="180"/>
      <c r="U576" s="180"/>
      <c r="V576" s="180"/>
    </row>
    <row r="577" spans="1:22">
      <c r="A577" s="180"/>
      <c r="B577" s="311"/>
      <c r="C577" s="180"/>
      <c r="D577" s="180"/>
      <c r="E577" s="180"/>
      <c r="F577" s="180"/>
      <c r="G577" s="180"/>
      <c r="H577" s="180"/>
      <c r="I577" s="180"/>
      <c r="J577" s="180"/>
      <c r="K577" s="180"/>
      <c r="L577" s="180"/>
      <c r="M577" s="180"/>
      <c r="N577" s="180"/>
      <c r="O577" s="180"/>
      <c r="P577" s="180"/>
      <c r="Q577" s="180"/>
      <c r="R577" s="180"/>
      <c r="S577" s="180"/>
      <c r="T577" s="180"/>
      <c r="U577" s="180"/>
      <c r="V577" s="180"/>
    </row>
    <row r="578" spans="1:22">
      <c r="A578" s="180"/>
      <c r="B578" s="311"/>
      <c r="C578" s="180"/>
      <c r="D578" s="180"/>
      <c r="E578" s="180"/>
      <c r="F578" s="180"/>
      <c r="G578" s="180"/>
      <c r="H578" s="180"/>
      <c r="I578" s="180"/>
      <c r="J578" s="180"/>
      <c r="K578" s="180"/>
      <c r="L578" s="180"/>
      <c r="M578" s="180"/>
      <c r="N578" s="180"/>
      <c r="O578" s="180"/>
      <c r="P578" s="180"/>
      <c r="Q578" s="180"/>
      <c r="R578" s="180"/>
      <c r="S578" s="180"/>
      <c r="T578" s="180"/>
      <c r="U578" s="180"/>
      <c r="V578" s="180"/>
    </row>
    <row r="579" spans="1:22">
      <c r="A579" s="180"/>
      <c r="B579" s="311"/>
      <c r="C579" s="180"/>
      <c r="D579" s="180"/>
      <c r="E579" s="180"/>
      <c r="F579" s="180"/>
      <c r="G579" s="180"/>
      <c r="H579" s="180"/>
      <c r="I579" s="180"/>
      <c r="J579" s="180"/>
      <c r="K579" s="180"/>
      <c r="L579" s="180"/>
      <c r="M579" s="180"/>
      <c r="N579" s="180"/>
      <c r="O579" s="180"/>
      <c r="P579" s="180"/>
      <c r="Q579" s="180"/>
      <c r="R579" s="180"/>
      <c r="S579" s="180"/>
      <c r="T579" s="180"/>
      <c r="U579" s="180"/>
      <c r="V579" s="180"/>
    </row>
    <row r="580" spans="1:22">
      <c r="A580" s="180"/>
      <c r="B580" s="311"/>
      <c r="C580" s="180"/>
      <c r="D580" s="180"/>
      <c r="E580" s="180"/>
      <c r="F580" s="180"/>
      <c r="G580" s="180"/>
      <c r="H580" s="180"/>
      <c r="I580" s="180"/>
      <c r="J580" s="180"/>
      <c r="K580" s="180"/>
      <c r="L580" s="180"/>
      <c r="M580" s="180"/>
      <c r="N580" s="180"/>
      <c r="O580" s="180"/>
      <c r="P580" s="180"/>
      <c r="Q580" s="180"/>
      <c r="R580" s="180"/>
      <c r="S580" s="180"/>
      <c r="T580" s="180"/>
      <c r="U580" s="180"/>
      <c r="V580" s="180"/>
    </row>
    <row r="581" spans="1:22">
      <c r="A581" s="180"/>
      <c r="B581" s="311"/>
      <c r="C581" s="180"/>
      <c r="D581" s="180"/>
      <c r="E581" s="180"/>
      <c r="F581" s="180"/>
      <c r="G581" s="180"/>
      <c r="H581" s="180"/>
      <c r="I581" s="180"/>
      <c r="J581" s="180"/>
      <c r="K581" s="180"/>
      <c r="L581" s="180"/>
      <c r="M581" s="180"/>
      <c r="N581" s="180"/>
      <c r="O581" s="180"/>
      <c r="P581" s="180"/>
      <c r="Q581" s="180"/>
      <c r="R581" s="180"/>
      <c r="S581" s="180"/>
      <c r="T581" s="180"/>
      <c r="U581" s="180"/>
      <c r="V581" s="180"/>
    </row>
    <row r="582" spans="1:22">
      <c r="A582" s="180"/>
      <c r="B582" s="311"/>
      <c r="C582" s="180"/>
      <c r="D582" s="180"/>
      <c r="E582" s="180"/>
      <c r="F582" s="180"/>
      <c r="G582" s="180"/>
      <c r="H582" s="180"/>
      <c r="I582" s="180"/>
      <c r="J582" s="180"/>
      <c r="K582" s="180"/>
      <c r="L582" s="180"/>
      <c r="M582" s="180"/>
      <c r="N582" s="180"/>
      <c r="O582" s="180"/>
      <c r="P582" s="180"/>
      <c r="Q582" s="180"/>
      <c r="R582" s="180"/>
      <c r="S582" s="180"/>
      <c r="T582" s="180"/>
      <c r="U582" s="180"/>
      <c r="V582" s="180"/>
    </row>
    <row r="583" spans="1:22">
      <c r="A583" s="180"/>
      <c r="B583" s="311"/>
      <c r="C583" s="180"/>
      <c r="D583" s="180"/>
      <c r="E583" s="180"/>
      <c r="F583" s="180"/>
      <c r="G583" s="180"/>
      <c r="H583" s="180"/>
      <c r="I583" s="180"/>
      <c r="J583" s="180"/>
      <c r="K583" s="180"/>
      <c r="L583" s="180"/>
      <c r="M583" s="180"/>
      <c r="N583" s="180"/>
      <c r="O583" s="180"/>
      <c r="P583" s="180"/>
      <c r="Q583" s="180"/>
      <c r="R583" s="180"/>
      <c r="S583" s="180"/>
      <c r="T583" s="180"/>
      <c r="U583" s="180"/>
      <c r="V583" s="180"/>
    </row>
    <row r="584" spans="1:22">
      <c r="A584" s="180"/>
      <c r="B584" s="311"/>
      <c r="C584" s="180"/>
      <c r="D584" s="180"/>
      <c r="E584" s="180"/>
      <c r="F584" s="180"/>
      <c r="G584" s="180"/>
      <c r="H584" s="180"/>
      <c r="I584" s="180"/>
      <c r="J584" s="180"/>
      <c r="K584" s="180"/>
      <c r="L584" s="180"/>
      <c r="M584" s="180"/>
      <c r="N584" s="180"/>
      <c r="O584" s="180"/>
      <c r="P584" s="180"/>
      <c r="Q584" s="180"/>
      <c r="R584" s="180"/>
      <c r="S584" s="180"/>
      <c r="T584" s="180"/>
      <c r="U584" s="180"/>
      <c r="V584" s="180"/>
    </row>
    <row r="585" spans="1:22">
      <c r="A585" s="180"/>
      <c r="B585" s="311"/>
      <c r="C585" s="180"/>
      <c r="D585" s="180"/>
      <c r="E585" s="180"/>
      <c r="F585" s="180"/>
      <c r="G585" s="180"/>
      <c r="H585" s="180"/>
      <c r="I585" s="180"/>
      <c r="J585" s="180"/>
      <c r="K585" s="180"/>
      <c r="L585" s="180"/>
      <c r="M585" s="180"/>
      <c r="N585" s="180"/>
      <c r="O585" s="180"/>
      <c r="P585" s="180"/>
      <c r="Q585" s="180"/>
      <c r="R585" s="180"/>
      <c r="S585" s="180"/>
      <c r="T585" s="180"/>
      <c r="U585" s="180"/>
      <c r="V585" s="180"/>
    </row>
    <row r="586" spans="1:22">
      <c r="A586" s="180"/>
      <c r="B586" s="311"/>
      <c r="C586" s="180"/>
      <c r="D586" s="180"/>
      <c r="E586" s="180"/>
      <c r="F586" s="180"/>
      <c r="G586" s="180"/>
      <c r="H586" s="180"/>
      <c r="I586" s="180"/>
      <c r="J586" s="180"/>
      <c r="K586" s="180"/>
      <c r="L586" s="180"/>
      <c r="M586" s="180"/>
      <c r="N586" s="180"/>
      <c r="O586" s="180"/>
      <c r="P586" s="180"/>
      <c r="Q586" s="180"/>
      <c r="R586" s="180"/>
      <c r="S586" s="180"/>
      <c r="T586" s="180"/>
      <c r="U586" s="180"/>
      <c r="V586" s="180"/>
    </row>
    <row r="587" spans="1:22">
      <c r="A587" s="180"/>
      <c r="B587" s="311"/>
      <c r="C587" s="180"/>
      <c r="D587" s="180"/>
      <c r="E587" s="180"/>
      <c r="F587" s="180"/>
      <c r="G587" s="180"/>
      <c r="H587" s="180"/>
      <c r="I587" s="180"/>
      <c r="J587" s="180"/>
      <c r="K587" s="180"/>
      <c r="L587" s="180"/>
      <c r="M587" s="180"/>
      <c r="N587" s="180"/>
      <c r="O587" s="180"/>
      <c r="P587" s="180"/>
      <c r="Q587" s="180"/>
      <c r="R587" s="180"/>
      <c r="S587" s="180"/>
      <c r="T587" s="180"/>
      <c r="U587" s="180"/>
      <c r="V587" s="180"/>
    </row>
    <row r="588" spans="1:22">
      <c r="A588" s="180"/>
      <c r="B588" s="311"/>
      <c r="C588" s="180"/>
      <c r="D588" s="180"/>
      <c r="E588" s="180"/>
      <c r="F588" s="180"/>
      <c r="G588" s="180"/>
      <c r="H588" s="180"/>
      <c r="I588" s="180"/>
      <c r="J588" s="180"/>
      <c r="K588" s="180"/>
      <c r="L588" s="180"/>
      <c r="M588" s="180"/>
      <c r="N588" s="180"/>
      <c r="O588" s="180"/>
      <c r="P588" s="180"/>
      <c r="Q588" s="180"/>
      <c r="R588" s="180"/>
      <c r="S588" s="180"/>
      <c r="T588" s="180"/>
      <c r="U588" s="180"/>
      <c r="V588" s="180"/>
    </row>
    <row r="589" spans="1:22">
      <c r="A589" s="180"/>
      <c r="B589" s="311"/>
      <c r="C589" s="180"/>
      <c r="D589" s="180"/>
      <c r="E589" s="180"/>
      <c r="F589" s="180"/>
      <c r="G589" s="180"/>
      <c r="H589" s="180"/>
      <c r="I589" s="180"/>
      <c r="J589" s="180"/>
      <c r="K589" s="180"/>
      <c r="L589" s="180"/>
      <c r="M589" s="180"/>
      <c r="N589" s="180"/>
      <c r="O589" s="180"/>
      <c r="P589" s="180"/>
      <c r="Q589" s="180"/>
      <c r="R589" s="180"/>
      <c r="S589" s="180"/>
      <c r="T589" s="180"/>
      <c r="U589" s="180"/>
      <c r="V589" s="180"/>
    </row>
    <row r="590" spans="1:22">
      <c r="A590" s="180"/>
      <c r="B590" s="311"/>
      <c r="C590" s="180"/>
      <c r="D590" s="180"/>
      <c r="E590" s="180"/>
      <c r="F590" s="180"/>
      <c r="G590" s="180"/>
      <c r="H590" s="180"/>
      <c r="I590" s="180"/>
      <c r="J590" s="180"/>
      <c r="K590" s="180"/>
      <c r="L590" s="180"/>
      <c r="M590" s="180"/>
      <c r="N590" s="180"/>
      <c r="O590" s="180"/>
      <c r="P590" s="180"/>
      <c r="Q590" s="180"/>
      <c r="R590" s="180"/>
      <c r="S590" s="180"/>
      <c r="T590" s="180"/>
      <c r="U590" s="180"/>
      <c r="V590" s="180"/>
    </row>
    <row r="591" spans="1:22">
      <c r="A591" s="180"/>
      <c r="B591" s="311"/>
      <c r="C591" s="180"/>
      <c r="D591" s="180"/>
      <c r="E591" s="180"/>
      <c r="F591" s="180"/>
      <c r="G591" s="180"/>
      <c r="H591" s="180"/>
      <c r="I591" s="180"/>
      <c r="J591" s="180"/>
      <c r="K591" s="180"/>
      <c r="L591" s="180"/>
      <c r="M591" s="180"/>
      <c r="N591" s="180"/>
      <c r="O591" s="180"/>
      <c r="P591" s="180"/>
      <c r="Q591" s="180"/>
      <c r="R591" s="180"/>
      <c r="S591" s="180"/>
      <c r="T591" s="180"/>
      <c r="U591" s="180"/>
      <c r="V591" s="180"/>
    </row>
    <row r="592" spans="1:22">
      <c r="A592" s="180"/>
      <c r="B592" s="311"/>
      <c r="C592" s="180"/>
      <c r="D592" s="180"/>
      <c r="E592" s="180"/>
      <c r="F592" s="180"/>
      <c r="G592" s="180"/>
      <c r="H592" s="180"/>
      <c r="I592" s="180"/>
      <c r="J592" s="180"/>
      <c r="K592" s="180"/>
      <c r="L592" s="180"/>
      <c r="M592" s="180"/>
      <c r="N592" s="180"/>
      <c r="O592" s="180"/>
      <c r="P592" s="180"/>
      <c r="Q592" s="180"/>
      <c r="R592" s="180"/>
      <c r="S592" s="180"/>
      <c r="T592" s="180"/>
      <c r="U592" s="180"/>
      <c r="V592" s="180"/>
    </row>
    <row r="593" spans="1:22">
      <c r="A593" s="180"/>
      <c r="B593" s="311"/>
      <c r="C593" s="180"/>
      <c r="D593" s="180"/>
      <c r="E593" s="180"/>
      <c r="F593" s="180"/>
      <c r="G593" s="180"/>
      <c r="H593" s="180"/>
      <c r="I593" s="180"/>
      <c r="J593" s="180"/>
      <c r="K593" s="180"/>
      <c r="L593" s="180"/>
      <c r="M593" s="180"/>
      <c r="N593" s="180"/>
      <c r="O593" s="180"/>
      <c r="P593" s="180"/>
      <c r="Q593" s="180"/>
      <c r="R593" s="180"/>
      <c r="S593" s="180"/>
      <c r="T593" s="180"/>
      <c r="U593" s="180"/>
      <c r="V593" s="180"/>
    </row>
    <row r="594" spans="1:22">
      <c r="A594" s="180"/>
      <c r="B594" s="311"/>
      <c r="C594" s="180"/>
      <c r="D594" s="180"/>
      <c r="E594" s="180"/>
      <c r="F594" s="180"/>
      <c r="G594" s="180"/>
      <c r="H594" s="180"/>
      <c r="I594" s="180"/>
      <c r="J594" s="180"/>
      <c r="K594" s="180"/>
      <c r="L594" s="180"/>
      <c r="M594" s="180"/>
      <c r="N594" s="180"/>
      <c r="O594" s="180"/>
      <c r="P594" s="180"/>
      <c r="Q594" s="180"/>
      <c r="R594" s="180"/>
      <c r="S594" s="180"/>
      <c r="T594" s="180"/>
      <c r="U594" s="180"/>
      <c r="V594" s="180"/>
    </row>
    <row r="595" spans="1:22">
      <c r="A595" s="180"/>
      <c r="B595" s="311"/>
      <c r="C595" s="180"/>
      <c r="D595" s="180"/>
      <c r="E595" s="180"/>
      <c r="F595" s="180"/>
      <c r="G595" s="180"/>
      <c r="H595" s="180"/>
      <c r="I595" s="180"/>
      <c r="J595" s="180"/>
      <c r="K595" s="180"/>
      <c r="L595" s="180"/>
      <c r="M595" s="180"/>
      <c r="N595" s="180"/>
      <c r="O595" s="180"/>
      <c r="P595" s="180"/>
      <c r="Q595" s="180"/>
      <c r="R595" s="180"/>
      <c r="S595" s="180"/>
      <c r="T595" s="180"/>
      <c r="U595" s="180"/>
      <c r="V595" s="180"/>
    </row>
    <row r="596" spans="1:22">
      <c r="A596" s="180"/>
      <c r="B596" s="311"/>
      <c r="C596" s="180"/>
      <c r="D596" s="180"/>
      <c r="E596" s="180"/>
      <c r="F596" s="180"/>
      <c r="G596" s="180"/>
      <c r="H596" s="180"/>
      <c r="I596" s="180"/>
      <c r="J596" s="180"/>
      <c r="K596" s="180"/>
      <c r="L596" s="180"/>
      <c r="M596" s="180"/>
      <c r="N596" s="180"/>
      <c r="O596" s="180"/>
      <c r="P596" s="180"/>
      <c r="Q596" s="180"/>
      <c r="R596" s="180"/>
      <c r="S596" s="180"/>
      <c r="T596" s="180"/>
      <c r="U596" s="180"/>
      <c r="V596" s="180"/>
    </row>
    <row r="597" spans="1:22">
      <c r="A597" s="180"/>
      <c r="B597" s="311"/>
      <c r="C597" s="180"/>
      <c r="D597" s="180"/>
      <c r="E597" s="180"/>
      <c r="F597" s="180"/>
      <c r="G597" s="180"/>
      <c r="H597" s="180"/>
      <c r="I597" s="180"/>
      <c r="J597" s="180"/>
      <c r="K597" s="180"/>
      <c r="L597" s="180"/>
      <c r="M597" s="180"/>
      <c r="N597" s="180"/>
      <c r="O597" s="180"/>
      <c r="P597" s="180"/>
      <c r="Q597" s="180"/>
      <c r="R597" s="180"/>
      <c r="S597" s="180"/>
      <c r="T597" s="180"/>
      <c r="U597" s="180"/>
      <c r="V597" s="180"/>
    </row>
    <row r="598" spans="1:22">
      <c r="A598" s="180"/>
      <c r="B598" s="311"/>
      <c r="C598" s="180"/>
      <c r="D598" s="180"/>
      <c r="E598" s="180"/>
      <c r="F598" s="180"/>
      <c r="G598" s="180"/>
      <c r="H598" s="180"/>
      <c r="I598" s="180"/>
      <c r="J598" s="180"/>
      <c r="K598" s="180"/>
      <c r="L598" s="180"/>
      <c r="M598" s="180"/>
      <c r="N598" s="180"/>
      <c r="O598" s="180"/>
      <c r="P598" s="180"/>
      <c r="Q598" s="180"/>
      <c r="R598" s="180"/>
      <c r="S598" s="180"/>
      <c r="T598" s="180"/>
      <c r="U598" s="180"/>
      <c r="V598" s="180"/>
    </row>
    <row r="599" spans="1:22">
      <c r="A599" s="180"/>
      <c r="B599" s="311"/>
      <c r="C599" s="180"/>
      <c r="D599" s="180"/>
      <c r="E599" s="180"/>
      <c r="F599" s="180"/>
      <c r="G599" s="180"/>
      <c r="H599" s="180"/>
      <c r="I599" s="180"/>
      <c r="J599" s="180"/>
      <c r="K599" s="180"/>
      <c r="L599" s="180"/>
      <c r="M599" s="180"/>
      <c r="N599" s="180"/>
      <c r="O599" s="180"/>
      <c r="P599" s="180"/>
      <c r="Q599" s="180"/>
      <c r="R599" s="180"/>
      <c r="S599" s="180"/>
      <c r="T599" s="180"/>
      <c r="U599" s="180"/>
      <c r="V599" s="180"/>
    </row>
    <row r="600" spans="1:22">
      <c r="A600" s="180"/>
      <c r="B600" s="311"/>
      <c r="C600" s="180"/>
      <c r="D600" s="180"/>
      <c r="E600" s="180"/>
      <c r="F600" s="180"/>
      <c r="G600" s="180"/>
      <c r="H600" s="180"/>
      <c r="I600" s="180"/>
      <c r="J600" s="180"/>
      <c r="K600" s="180"/>
      <c r="L600" s="180"/>
      <c r="M600" s="180"/>
      <c r="N600" s="180"/>
      <c r="O600" s="180"/>
      <c r="P600" s="180"/>
      <c r="Q600" s="180"/>
      <c r="R600" s="180"/>
      <c r="S600" s="180"/>
      <c r="T600" s="180"/>
      <c r="U600" s="180"/>
      <c r="V600" s="180"/>
    </row>
    <row r="601" spans="1:22">
      <c r="A601" s="180"/>
      <c r="B601" s="311"/>
      <c r="C601" s="180"/>
      <c r="D601" s="180"/>
      <c r="E601" s="180"/>
      <c r="F601" s="180"/>
      <c r="G601" s="180"/>
      <c r="H601" s="180"/>
      <c r="I601" s="180"/>
      <c r="J601" s="180"/>
      <c r="K601" s="180"/>
      <c r="L601" s="180"/>
      <c r="M601" s="180"/>
      <c r="N601" s="180"/>
      <c r="O601" s="180"/>
      <c r="P601" s="180"/>
      <c r="Q601" s="180"/>
      <c r="R601" s="180"/>
      <c r="S601" s="180"/>
      <c r="T601" s="180"/>
      <c r="U601" s="180"/>
      <c r="V601" s="180"/>
    </row>
    <row r="602" spans="1:22">
      <c r="A602" s="180"/>
      <c r="B602" s="311"/>
      <c r="C602" s="180"/>
      <c r="D602" s="180"/>
      <c r="E602" s="180"/>
      <c r="F602" s="180"/>
      <c r="G602" s="180"/>
      <c r="H602" s="180"/>
      <c r="I602" s="180"/>
      <c r="J602" s="180"/>
      <c r="K602" s="180"/>
      <c r="L602" s="180"/>
      <c r="M602" s="180"/>
      <c r="N602" s="180"/>
      <c r="O602" s="180"/>
      <c r="P602" s="180"/>
      <c r="Q602" s="180"/>
      <c r="R602" s="180"/>
      <c r="S602" s="180"/>
      <c r="T602" s="180"/>
      <c r="U602" s="180"/>
      <c r="V602" s="180"/>
    </row>
    <row r="603" spans="1:22">
      <c r="A603" s="180"/>
      <c r="B603" s="311"/>
      <c r="C603" s="180"/>
      <c r="D603" s="180"/>
      <c r="E603" s="180"/>
      <c r="F603" s="180"/>
      <c r="G603" s="180"/>
      <c r="H603" s="180"/>
      <c r="I603" s="180"/>
      <c r="J603" s="180"/>
      <c r="K603" s="180"/>
      <c r="L603" s="180"/>
      <c r="M603" s="180"/>
      <c r="N603" s="180"/>
      <c r="O603" s="180"/>
      <c r="P603" s="180"/>
      <c r="Q603" s="180"/>
      <c r="R603" s="180"/>
      <c r="S603" s="180"/>
      <c r="T603" s="180"/>
      <c r="U603" s="180"/>
      <c r="V603" s="180"/>
    </row>
    <row r="604" spans="1:22">
      <c r="A604" s="180"/>
      <c r="B604" s="311"/>
      <c r="C604" s="180"/>
      <c r="D604" s="180"/>
      <c r="E604" s="180"/>
      <c r="F604" s="180"/>
      <c r="G604" s="180"/>
      <c r="H604" s="180"/>
      <c r="I604" s="180"/>
      <c r="J604" s="180"/>
      <c r="K604" s="180"/>
      <c r="L604" s="180"/>
      <c r="M604" s="180"/>
      <c r="N604" s="180"/>
      <c r="O604" s="180"/>
      <c r="P604" s="180"/>
      <c r="Q604" s="180"/>
      <c r="R604" s="180"/>
      <c r="S604" s="180"/>
      <c r="T604" s="180"/>
      <c r="U604" s="180"/>
      <c r="V604" s="180"/>
    </row>
    <row r="605" spans="1:22">
      <c r="A605" s="180"/>
      <c r="B605" s="311"/>
      <c r="C605" s="180"/>
      <c r="D605" s="180"/>
      <c r="E605" s="180"/>
      <c r="F605" s="180"/>
      <c r="G605" s="180"/>
      <c r="H605" s="180"/>
      <c r="I605" s="180"/>
      <c r="J605" s="180"/>
      <c r="K605" s="180"/>
      <c r="L605" s="180"/>
      <c r="M605" s="180"/>
      <c r="N605" s="180"/>
      <c r="O605" s="180"/>
      <c r="P605" s="180"/>
      <c r="Q605" s="180"/>
      <c r="R605" s="180"/>
      <c r="S605" s="180"/>
      <c r="T605" s="180"/>
      <c r="U605" s="180"/>
      <c r="V605" s="180"/>
    </row>
    <row r="606" spans="1:22">
      <c r="A606" s="180"/>
      <c r="B606" s="311"/>
      <c r="C606" s="180"/>
      <c r="D606" s="180"/>
      <c r="E606" s="180"/>
      <c r="F606" s="180"/>
      <c r="G606" s="180"/>
      <c r="H606" s="180"/>
      <c r="I606" s="180"/>
      <c r="J606" s="180"/>
      <c r="K606" s="180"/>
      <c r="L606" s="180"/>
      <c r="M606" s="180"/>
      <c r="N606" s="180"/>
      <c r="O606" s="180"/>
      <c r="P606" s="180"/>
      <c r="Q606" s="180"/>
      <c r="R606" s="180"/>
      <c r="S606" s="180"/>
      <c r="T606" s="180"/>
      <c r="U606" s="180"/>
      <c r="V606" s="180"/>
    </row>
    <row r="607" spans="1:22">
      <c r="A607" s="180"/>
      <c r="B607" s="311"/>
      <c r="C607" s="180"/>
      <c r="D607" s="180"/>
      <c r="E607" s="180"/>
      <c r="F607" s="180"/>
      <c r="G607" s="180"/>
      <c r="H607" s="180"/>
      <c r="I607" s="180"/>
      <c r="J607" s="180"/>
      <c r="K607" s="180"/>
      <c r="L607" s="180"/>
      <c r="M607" s="180"/>
      <c r="N607" s="180"/>
      <c r="O607" s="180"/>
      <c r="P607" s="180"/>
      <c r="Q607" s="180"/>
      <c r="R607" s="180"/>
      <c r="S607" s="180"/>
      <c r="T607" s="180"/>
      <c r="U607" s="180"/>
      <c r="V607" s="180"/>
    </row>
    <row r="608" spans="1:22">
      <c r="A608" s="180"/>
      <c r="B608" s="311"/>
      <c r="C608" s="180"/>
      <c r="D608" s="180"/>
      <c r="E608" s="180"/>
      <c r="F608" s="180"/>
      <c r="G608" s="180"/>
      <c r="H608" s="180"/>
      <c r="I608" s="180"/>
      <c r="J608" s="180"/>
      <c r="K608" s="180"/>
      <c r="L608" s="180"/>
      <c r="M608" s="180"/>
      <c r="N608" s="180"/>
      <c r="O608" s="180"/>
      <c r="P608" s="180"/>
      <c r="Q608" s="180"/>
      <c r="R608" s="180"/>
      <c r="S608" s="180"/>
      <c r="T608" s="180"/>
      <c r="U608" s="180"/>
      <c r="V608" s="180"/>
    </row>
    <row r="609" spans="1:22">
      <c r="A609" s="180"/>
      <c r="B609" s="311"/>
      <c r="C609" s="180"/>
      <c r="D609" s="180"/>
      <c r="E609" s="180"/>
      <c r="F609" s="180"/>
      <c r="G609" s="180"/>
      <c r="H609" s="180"/>
      <c r="I609" s="180"/>
      <c r="J609" s="180"/>
      <c r="K609" s="180"/>
      <c r="L609" s="180"/>
      <c r="M609" s="180"/>
      <c r="N609" s="180"/>
      <c r="O609" s="180"/>
      <c r="P609" s="180"/>
      <c r="Q609" s="180"/>
      <c r="R609" s="180"/>
      <c r="S609" s="180"/>
      <c r="T609" s="180"/>
      <c r="U609" s="180"/>
      <c r="V609" s="180"/>
    </row>
    <row r="610" spans="1:22">
      <c r="A610" s="180"/>
      <c r="B610" s="311"/>
      <c r="C610" s="180"/>
      <c r="D610" s="180"/>
      <c r="E610" s="180"/>
      <c r="F610" s="180"/>
      <c r="G610" s="180"/>
      <c r="H610" s="180"/>
      <c r="I610" s="180"/>
      <c r="J610" s="180"/>
      <c r="K610" s="180"/>
      <c r="L610" s="180"/>
      <c r="M610" s="180"/>
      <c r="N610" s="180"/>
      <c r="O610" s="180"/>
      <c r="P610" s="180"/>
      <c r="Q610" s="180"/>
      <c r="R610" s="180"/>
      <c r="S610" s="180"/>
      <c r="T610" s="180"/>
      <c r="U610" s="180"/>
      <c r="V610" s="180"/>
    </row>
    <row r="611" spans="1:22">
      <c r="A611" s="180"/>
      <c r="B611" s="311"/>
      <c r="C611" s="180"/>
      <c r="D611" s="180"/>
      <c r="E611" s="180"/>
      <c r="F611" s="180"/>
      <c r="G611" s="180"/>
      <c r="H611" s="180"/>
      <c r="I611" s="180"/>
      <c r="J611" s="180"/>
      <c r="K611" s="180"/>
      <c r="L611" s="180"/>
      <c r="M611" s="180"/>
      <c r="N611" s="180"/>
      <c r="O611" s="180"/>
      <c r="P611" s="180"/>
      <c r="Q611" s="180"/>
      <c r="R611" s="180"/>
      <c r="S611" s="180"/>
      <c r="T611" s="180"/>
      <c r="U611" s="180"/>
      <c r="V611" s="180"/>
    </row>
    <row r="612" spans="1:22">
      <c r="A612" s="180"/>
      <c r="B612" s="311"/>
      <c r="C612" s="180"/>
      <c r="D612" s="180"/>
      <c r="E612" s="180"/>
      <c r="F612" s="180"/>
      <c r="G612" s="180"/>
      <c r="H612" s="180"/>
      <c r="I612" s="180"/>
      <c r="J612" s="180"/>
      <c r="K612" s="180"/>
      <c r="L612" s="180"/>
      <c r="M612" s="180"/>
      <c r="N612" s="180"/>
      <c r="O612" s="180"/>
      <c r="P612" s="180"/>
      <c r="Q612" s="180"/>
      <c r="R612" s="180"/>
      <c r="S612" s="180"/>
      <c r="T612" s="180"/>
      <c r="U612" s="180"/>
      <c r="V612" s="180"/>
    </row>
    <row r="613" spans="1:22">
      <c r="A613" s="180"/>
      <c r="B613" s="311"/>
      <c r="C613" s="180"/>
      <c r="D613" s="180"/>
      <c r="E613" s="180"/>
      <c r="F613" s="180"/>
      <c r="G613" s="180"/>
      <c r="H613" s="180"/>
      <c r="I613" s="180"/>
      <c r="J613" s="180"/>
      <c r="K613" s="180"/>
      <c r="L613" s="180"/>
      <c r="M613" s="180"/>
      <c r="N613" s="180"/>
      <c r="O613" s="180"/>
      <c r="P613" s="180"/>
      <c r="Q613" s="180"/>
      <c r="R613" s="180"/>
      <c r="S613" s="180"/>
      <c r="T613" s="180"/>
      <c r="U613" s="180"/>
      <c r="V613" s="180"/>
    </row>
    <row r="614" spans="1:22">
      <c r="A614" s="180"/>
      <c r="B614" s="311"/>
      <c r="C614" s="180"/>
      <c r="D614" s="180"/>
      <c r="E614" s="180"/>
      <c r="F614" s="180"/>
      <c r="G614" s="180"/>
      <c r="H614" s="180"/>
      <c r="I614" s="180"/>
      <c r="J614" s="180"/>
      <c r="K614" s="180"/>
      <c r="L614" s="180"/>
      <c r="M614" s="180"/>
      <c r="N614" s="180"/>
      <c r="O614" s="180"/>
      <c r="P614" s="180"/>
      <c r="Q614" s="180"/>
      <c r="R614" s="180"/>
      <c r="S614" s="180"/>
      <c r="T614" s="180"/>
      <c r="U614" s="180"/>
      <c r="V614" s="180"/>
    </row>
    <row r="615" spans="1:22">
      <c r="A615" s="180"/>
      <c r="B615" s="311"/>
      <c r="C615" s="180"/>
      <c r="D615" s="180"/>
      <c r="E615" s="180"/>
      <c r="F615" s="180"/>
      <c r="G615" s="180"/>
      <c r="H615" s="180"/>
      <c r="I615" s="180"/>
      <c r="J615" s="180"/>
      <c r="K615" s="180"/>
      <c r="L615" s="180"/>
      <c r="M615" s="180"/>
      <c r="N615" s="180"/>
      <c r="O615" s="180"/>
      <c r="P615" s="180"/>
      <c r="Q615" s="180"/>
      <c r="R615" s="180"/>
      <c r="S615" s="180"/>
      <c r="T615" s="180"/>
      <c r="U615" s="180"/>
      <c r="V615" s="180"/>
    </row>
    <row r="616" spans="1:22">
      <c r="A616" s="180"/>
      <c r="B616" s="311"/>
      <c r="C616" s="180"/>
      <c r="D616" s="180"/>
      <c r="E616" s="180"/>
      <c r="F616" s="180"/>
      <c r="G616" s="180"/>
      <c r="H616" s="180"/>
      <c r="I616" s="180"/>
      <c r="J616" s="180"/>
      <c r="K616" s="180"/>
      <c r="L616" s="180"/>
      <c r="M616" s="180"/>
      <c r="N616" s="180"/>
      <c r="O616" s="180"/>
      <c r="P616" s="180"/>
      <c r="Q616" s="180"/>
      <c r="R616" s="180"/>
      <c r="S616" s="180"/>
      <c r="T616" s="180"/>
      <c r="U616" s="180"/>
      <c r="V616" s="180"/>
    </row>
    <row r="617" spans="1:22">
      <c r="A617" s="180"/>
      <c r="B617" s="311"/>
      <c r="C617" s="180"/>
      <c r="D617" s="180"/>
      <c r="E617" s="180"/>
      <c r="F617" s="180"/>
      <c r="G617" s="180"/>
      <c r="H617" s="180"/>
      <c r="I617" s="180"/>
      <c r="J617" s="180"/>
      <c r="K617" s="180"/>
      <c r="L617" s="180"/>
      <c r="M617" s="180"/>
      <c r="N617" s="180"/>
      <c r="O617" s="180"/>
      <c r="P617" s="180"/>
      <c r="Q617" s="180"/>
      <c r="R617" s="180"/>
      <c r="S617" s="180"/>
      <c r="T617" s="180"/>
      <c r="U617" s="180"/>
      <c r="V617" s="180"/>
    </row>
    <row r="618" spans="1:22">
      <c r="A618" s="180"/>
      <c r="B618" s="311"/>
      <c r="C618" s="180"/>
      <c r="D618" s="180"/>
      <c r="E618" s="180"/>
      <c r="F618" s="180"/>
      <c r="G618" s="180"/>
      <c r="H618" s="180"/>
      <c r="I618" s="180"/>
      <c r="J618" s="180"/>
      <c r="K618" s="180"/>
      <c r="L618" s="180"/>
      <c r="M618" s="180"/>
      <c r="N618" s="180"/>
      <c r="O618" s="180"/>
      <c r="P618" s="180"/>
      <c r="Q618" s="180"/>
      <c r="R618" s="180"/>
      <c r="S618" s="180"/>
      <c r="T618" s="180"/>
      <c r="U618" s="180"/>
      <c r="V618" s="180"/>
    </row>
    <row r="619" spans="1:22">
      <c r="A619" s="180"/>
      <c r="B619" s="311"/>
      <c r="C619" s="180"/>
      <c r="D619" s="180"/>
      <c r="E619" s="180"/>
      <c r="F619" s="180"/>
      <c r="G619" s="180"/>
      <c r="H619" s="180"/>
      <c r="I619" s="180"/>
      <c r="J619" s="180"/>
      <c r="K619" s="180"/>
      <c r="L619" s="180"/>
      <c r="M619" s="180"/>
      <c r="N619" s="180"/>
      <c r="O619" s="180"/>
      <c r="P619" s="180"/>
      <c r="Q619" s="180"/>
      <c r="R619" s="180"/>
      <c r="S619" s="180"/>
      <c r="T619" s="180"/>
      <c r="U619" s="180"/>
      <c r="V619" s="180"/>
    </row>
    <row r="620" spans="1:22">
      <c r="A620" s="180"/>
      <c r="B620" s="311"/>
      <c r="C620" s="180"/>
      <c r="D620" s="180"/>
      <c r="E620" s="180"/>
      <c r="F620" s="180"/>
      <c r="G620" s="180"/>
      <c r="H620" s="180"/>
      <c r="I620" s="180"/>
      <c r="J620" s="180"/>
      <c r="K620" s="180"/>
      <c r="L620" s="180"/>
      <c r="M620" s="180"/>
      <c r="N620" s="180"/>
      <c r="O620" s="180"/>
      <c r="P620" s="180"/>
      <c r="Q620" s="180"/>
      <c r="R620" s="180"/>
      <c r="S620" s="180"/>
      <c r="T620" s="180"/>
      <c r="U620" s="180"/>
      <c r="V620" s="180"/>
    </row>
    <row r="621" spans="1:22">
      <c r="A621" s="180"/>
      <c r="B621" s="311"/>
      <c r="C621" s="180"/>
      <c r="D621" s="180"/>
      <c r="E621" s="180"/>
      <c r="F621" s="180"/>
      <c r="G621" s="180"/>
      <c r="H621" s="180"/>
      <c r="I621" s="180"/>
      <c r="J621" s="180"/>
      <c r="K621" s="180"/>
      <c r="L621" s="180"/>
      <c r="M621" s="180"/>
      <c r="N621" s="180"/>
      <c r="O621" s="180"/>
      <c r="P621" s="180"/>
      <c r="Q621" s="180"/>
      <c r="R621" s="180"/>
      <c r="S621" s="180"/>
      <c r="T621" s="180"/>
      <c r="U621" s="180"/>
      <c r="V621" s="180"/>
    </row>
    <row r="622" spans="1:22">
      <c r="A622" s="180"/>
      <c r="B622" s="311"/>
      <c r="C622" s="180"/>
      <c r="D622" s="180"/>
      <c r="E622" s="180"/>
      <c r="F622" s="180"/>
      <c r="G622" s="180"/>
      <c r="H622" s="180"/>
      <c r="I622" s="180"/>
      <c r="J622" s="180"/>
      <c r="K622" s="180"/>
      <c r="L622" s="180"/>
      <c r="M622" s="180"/>
      <c r="N622" s="180"/>
      <c r="O622" s="180"/>
      <c r="P622" s="180"/>
      <c r="Q622" s="180"/>
      <c r="R622" s="180"/>
      <c r="S622" s="180"/>
      <c r="T622" s="180"/>
      <c r="U622" s="180"/>
      <c r="V622" s="180"/>
    </row>
    <row r="623" spans="1:22">
      <c r="A623" s="180"/>
      <c r="B623" s="311"/>
      <c r="C623" s="180"/>
      <c r="D623" s="180"/>
      <c r="E623" s="180"/>
      <c r="F623" s="180"/>
      <c r="G623" s="180"/>
      <c r="H623" s="180"/>
      <c r="I623" s="180"/>
      <c r="J623" s="180"/>
      <c r="K623" s="180"/>
      <c r="L623" s="180"/>
      <c r="M623" s="180"/>
      <c r="N623" s="180"/>
      <c r="O623" s="180"/>
      <c r="P623" s="180"/>
      <c r="Q623" s="180"/>
      <c r="R623" s="180"/>
      <c r="S623" s="180"/>
      <c r="T623" s="180"/>
      <c r="U623" s="180"/>
      <c r="V623" s="180"/>
    </row>
    <row r="624" spans="1:22">
      <c r="A624" s="180"/>
      <c r="B624" s="311"/>
      <c r="C624" s="180"/>
      <c r="D624" s="180"/>
      <c r="E624" s="180"/>
      <c r="F624" s="180"/>
      <c r="G624" s="180"/>
      <c r="H624" s="180"/>
      <c r="I624" s="180"/>
      <c r="J624" s="180"/>
      <c r="K624" s="180"/>
      <c r="L624" s="180"/>
      <c r="M624" s="180"/>
      <c r="N624" s="180"/>
      <c r="O624" s="180"/>
      <c r="P624" s="180"/>
      <c r="Q624" s="180"/>
      <c r="R624" s="180"/>
      <c r="S624" s="180"/>
      <c r="T624" s="180"/>
      <c r="U624" s="180"/>
      <c r="V624" s="180"/>
    </row>
    <row r="625" spans="1:22">
      <c r="A625" s="180"/>
      <c r="B625" s="311"/>
      <c r="C625" s="180"/>
      <c r="D625" s="180"/>
      <c r="E625" s="180"/>
      <c r="F625" s="180"/>
      <c r="G625" s="180"/>
      <c r="H625" s="180"/>
      <c r="I625" s="180"/>
      <c r="J625" s="180"/>
      <c r="K625" s="180"/>
      <c r="L625" s="180"/>
      <c r="M625" s="180"/>
      <c r="N625" s="180"/>
      <c r="O625" s="180"/>
      <c r="P625" s="180"/>
      <c r="Q625" s="180"/>
      <c r="R625" s="180"/>
      <c r="S625" s="180"/>
      <c r="T625" s="180"/>
      <c r="U625" s="180"/>
      <c r="V625" s="180"/>
    </row>
    <row r="626" spans="1:22">
      <c r="A626" s="180"/>
      <c r="B626" s="311"/>
      <c r="C626" s="180"/>
      <c r="D626" s="180"/>
      <c r="E626" s="180"/>
      <c r="F626" s="180"/>
      <c r="G626" s="180"/>
      <c r="H626" s="180"/>
      <c r="I626" s="180"/>
      <c r="J626" s="180"/>
      <c r="K626" s="180"/>
      <c r="L626" s="180"/>
      <c r="M626" s="180"/>
      <c r="N626" s="180"/>
      <c r="O626" s="180"/>
      <c r="P626" s="180"/>
      <c r="Q626" s="180"/>
      <c r="R626" s="180"/>
      <c r="S626" s="180"/>
      <c r="T626" s="180"/>
      <c r="U626" s="180"/>
      <c r="V626" s="180"/>
    </row>
    <row r="627" spans="1:22">
      <c r="A627" s="180"/>
      <c r="B627" s="311"/>
      <c r="C627" s="180"/>
      <c r="D627" s="180"/>
      <c r="E627" s="180"/>
      <c r="F627" s="180"/>
      <c r="G627" s="180"/>
      <c r="H627" s="180"/>
      <c r="I627" s="180"/>
      <c r="J627" s="180"/>
      <c r="K627" s="180"/>
      <c r="L627" s="180"/>
      <c r="M627" s="180"/>
      <c r="N627" s="180"/>
      <c r="O627" s="180"/>
      <c r="P627" s="180"/>
      <c r="Q627" s="180"/>
      <c r="R627" s="180"/>
      <c r="S627" s="180"/>
      <c r="T627" s="180"/>
      <c r="U627" s="180"/>
      <c r="V627" s="180"/>
    </row>
    <row r="628" spans="1:22">
      <c r="A628" s="180"/>
      <c r="B628" s="311"/>
      <c r="C628" s="180"/>
      <c r="D628" s="180"/>
      <c r="E628" s="180"/>
      <c r="F628" s="180"/>
      <c r="G628" s="180"/>
      <c r="H628" s="180"/>
      <c r="I628" s="180"/>
      <c r="J628" s="180"/>
      <c r="K628" s="180"/>
      <c r="L628" s="180"/>
      <c r="M628" s="180"/>
      <c r="N628" s="180"/>
      <c r="O628" s="180"/>
      <c r="P628" s="180"/>
      <c r="Q628" s="180"/>
      <c r="R628" s="180"/>
      <c r="S628" s="180"/>
      <c r="T628" s="180"/>
      <c r="U628" s="180"/>
      <c r="V628" s="180"/>
    </row>
    <row r="629" spans="1:22">
      <c r="A629" s="180"/>
      <c r="B629" s="311"/>
      <c r="C629" s="180"/>
      <c r="D629" s="180"/>
      <c r="E629" s="180"/>
      <c r="F629" s="180"/>
      <c r="G629" s="180"/>
      <c r="H629" s="180"/>
      <c r="I629" s="180"/>
      <c r="J629" s="180"/>
      <c r="K629" s="180"/>
      <c r="L629" s="180"/>
      <c r="M629" s="180"/>
      <c r="N629" s="180"/>
      <c r="O629" s="180"/>
      <c r="P629" s="180"/>
      <c r="Q629" s="180"/>
      <c r="R629" s="180"/>
      <c r="S629" s="180"/>
      <c r="T629" s="180"/>
      <c r="U629" s="180"/>
      <c r="V629" s="180"/>
    </row>
    <row r="630" spans="1:22">
      <c r="A630" s="180"/>
      <c r="B630" s="311"/>
      <c r="C630" s="180"/>
      <c r="D630" s="180"/>
      <c r="E630" s="180"/>
      <c r="F630" s="180"/>
      <c r="G630" s="180"/>
      <c r="H630" s="180"/>
      <c r="I630" s="180"/>
      <c r="J630" s="180"/>
      <c r="K630" s="180"/>
      <c r="L630" s="180"/>
      <c r="M630" s="180"/>
      <c r="N630" s="180"/>
      <c r="O630" s="180"/>
      <c r="P630" s="180"/>
      <c r="Q630" s="180"/>
      <c r="R630" s="180"/>
      <c r="S630" s="180"/>
      <c r="T630" s="180"/>
      <c r="U630" s="180"/>
      <c r="V630" s="180"/>
    </row>
    <row r="631" spans="1:22">
      <c r="A631" s="180"/>
      <c r="B631" s="311"/>
      <c r="C631" s="180"/>
      <c r="D631" s="180"/>
      <c r="E631" s="180"/>
      <c r="F631" s="180"/>
      <c r="G631" s="180"/>
      <c r="H631" s="180"/>
      <c r="I631" s="180"/>
      <c r="J631" s="180"/>
      <c r="K631" s="180"/>
      <c r="L631" s="180"/>
      <c r="M631" s="180"/>
      <c r="N631" s="180"/>
      <c r="O631" s="180"/>
      <c r="P631" s="180"/>
      <c r="Q631" s="180"/>
      <c r="R631" s="180"/>
      <c r="S631" s="180"/>
      <c r="T631" s="180"/>
      <c r="U631" s="180"/>
      <c r="V631" s="180"/>
    </row>
    <row r="632" spans="1:22">
      <c r="A632" s="180"/>
      <c r="B632" s="311"/>
      <c r="C632" s="180"/>
      <c r="D632" s="180"/>
      <c r="E632" s="180"/>
      <c r="F632" s="180"/>
      <c r="G632" s="180"/>
      <c r="H632" s="180"/>
      <c r="I632" s="180"/>
      <c r="J632" s="180"/>
      <c r="K632" s="180"/>
      <c r="L632" s="180"/>
      <c r="M632" s="180"/>
      <c r="N632" s="180"/>
      <c r="O632" s="180"/>
      <c r="P632" s="180"/>
      <c r="Q632" s="180"/>
      <c r="R632" s="180"/>
      <c r="S632" s="180"/>
      <c r="T632" s="180"/>
      <c r="U632" s="180"/>
      <c r="V632" s="180"/>
    </row>
    <row r="633" spans="1:22">
      <c r="A633" s="180"/>
      <c r="B633" s="311"/>
      <c r="C633" s="180"/>
      <c r="D633" s="180"/>
      <c r="E633" s="180"/>
      <c r="F633" s="180"/>
      <c r="G633" s="180"/>
      <c r="H633" s="180"/>
      <c r="I633" s="180"/>
      <c r="J633" s="180"/>
      <c r="K633" s="180"/>
      <c r="L633" s="180"/>
      <c r="M633" s="180"/>
      <c r="N633" s="180"/>
      <c r="O633" s="180"/>
      <c r="P633" s="180"/>
      <c r="Q633" s="180"/>
      <c r="R633" s="180"/>
      <c r="S633" s="180"/>
      <c r="T633" s="180"/>
      <c r="U633" s="180"/>
      <c r="V633" s="180"/>
    </row>
    <row r="634" spans="1:22">
      <c r="A634" s="180"/>
      <c r="B634" s="311"/>
      <c r="C634" s="180"/>
      <c r="D634" s="180"/>
      <c r="E634" s="180"/>
      <c r="F634" s="180"/>
      <c r="G634" s="180"/>
      <c r="H634" s="180"/>
      <c r="I634" s="180"/>
      <c r="J634" s="180"/>
      <c r="K634" s="180"/>
      <c r="L634" s="180"/>
      <c r="M634" s="180"/>
      <c r="N634" s="180"/>
      <c r="O634" s="180"/>
      <c r="P634" s="180"/>
      <c r="Q634" s="180"/>
      <c r="R634" s="180"/>
      <c r="S634" s="180"/>
      <c r="T634" s="180"/>
      <c r="U634" s="180"/>
      <c r="V634" s="180"/>
    </row>
    <row r="635" spans="1:22">
      <c r="A635" s="180"/>
      <c r="B635" s="311"/>
      <c r="C635" s="180"/>
      <c r="D635" s="180"/>
      <c r="E635" s="180"/>
      <c r="F635" s="180"/>
      <c r="G635" s="180"/>
      <c r="H635" s="180"/>
      <c r="I635" s="180"/>
      <c r="J635" s="180"/>
      <c r="K635" s="180"/>
      <c r="L635" s="180"/>
      <c r="M635" s="180"/>
      <c r="N635" s="180"/>
      <c r="O635" s="180"/>
      <c r="P635" s="180"/>
      <c r="Q635" s="180"/>
      <c r="R635" s="180"/>
      <c r="S635" s="180"/>
      <c r="T635" s="180"/>
      <c r="U635" s="180"/>
      <c r="V635" s="180"/>
    </row>
    <row r="636" spans="1:22">
      <c r="A636" s="180"/>
      <c r="B636" s="311"/>
      <c r="C636" s="180"/>
      <c r="D636" s="180"/>
      <c r="E636" s="180"/>
      <c r="F636" s="180"/>
      <c r="G636" s="180"/>
      <c r="H636" s="180"/>
      <c r="I636" s="180"/>
      <c r="J636" s="180"/>
      <c r="K636" s="180"/>
      <c r="L636" s="180"/>
      <c r="M636" s="180"/>
      <c r="N636" s="180"/>
      <c r="O636" s="180"/>
      <c r="P636" s="180"/>
      <c r="Q636" s="180"/>
      <c r="R636" s="180"/>
      <c r="S636" s="180"/>
      <c r="T636" s="180"/>
      <c r="U636" s="180"/>
      <c r="V636" s="180"/>
    </row>
    <row r="637" spans="1:22">
      <c r="A637" s="180"/>
      <c r="B637" s="311"/>
      <c r="C637" s="180"/>
      <c r="D637" s="180"/>
      <c r="E637" s="180"/>
      <c r="F637" s="180"/>
      <c r="G637" s="180"/>
      <c r="H637" s="180"/>
      <c r="I637" s="180"/>
      <c r="J637" s="180"/>
      <c r="K637" s="180"/>
      <c r="L637" s="180"/>
      <c r="M637" s="180"/>
      <c r="N637" s="180"/>
      <c r="O637" s="180"/>
      <c r="P637" s="180"/>
      <c r="Q637" s="180"/>
      <c r="R637" s="180"/>
      <c r="S637" s="180"/>
      <c r="T637" s="180"/>
      <c r="U637" s="180"/>
      <c r="V637" s="180"/>
    </row>
    <row r="638" spans="1:22">
      <c r="A638" s="180"/>
      <c r="B638" s="311"/>
      <c r="C638" s="180"/>
      <c r="D638" s="180"/>
      <c r="E638" s="180"/>
      <c r="F638" s="180"/>
      <c r="G638" s="180"/>
      <c r="H638" s="180"/>
      <c r="I638" s="180"/>
      <c r="J638" s="180"/>
      <c r="K638" s="180"/>
      <c r="L638" s="180"/>
      <c r="M638" s="180"/>
      <c r="N638" s="180"/>
      <c r="O638" s="180"/>
      <c r="P638" s="180"/>
      <c r="Q638" s="180"/>
      <c r="R638" s="180"/>
      <c r="S638" s="180"/>
      <c r="T638" s="180"/>
      <c r="U638" s="180"/>
      <c r="V638" s="180"/>
    </row>
    <row r="639" spans="1:22">
      <c r="A639" s="180"/>
      <c r="B639" s="311"/>
      <c r="C639" s="180"/>
      <c r="D639" s="180"/>
      <c r="E639" s="180"/>
      <c r="F639" s="180"/>
      <c r="G639" s="180"/>
      <c r="H639" s="180"/>
      <c r="I639" s="180"/>
      <c r="J639" s="180"/>
      <c r="K639" s="180"/>
      <c r="L639" s="180"/>
      <c r="M639" s="180"/>
      <c r="N639" s="180"/>
      <c r="O639" s="180"/>
      <c r="P639" s="180"/>
      <c r="Q639" s="180"/>
      <c r="R639" s="180"/>
      <c r="S639" s="180"/>
      <c r="T639" s="180"/>
      <c r="U639" s="180"/>
      <c r="V639" s="180"/>
    </row>
    <row r="640" spans="1:22">
      <c r="A640" s="180"/>
      <c r="B640" s="311"/>
      <c r="C640" s="180"/>
      <c r="D640" s="180"/>
      <c r="E640" s="180"/>
      <c r="F640" s="180"/>
      <c r="G640" s="180"/>
      <c r="H640" s="180"/>
      <c r="I640" s="180"/>
      <c r="J640" s="180"/>
      <c r="K640" s="180"/>
      <c r="L640" s="180"/>
      <c r="M640" s="180"/>
      <c r="N640" s="180"/>
      <c r="O640" s="180"/>
      <c r="P640" s="180"/>
      <c r="Q640" s="180"/>
      <c r="R640" s="180"/>
      <c r="S640" s="180"/>
      <c r="T640" s="180"/>
      <c r="U640" s="180"/>
      <c r="V640" s="180"/>
    </row>
    <row r="641" spans="1:22">
      <c r="A641" s="180"/>
      <c r="B641" s="311"/>
      <c r="C641" s="180"/>
      <c r="D641" s="180"/>
      <c r="E641" s="180"/>
      <c r="F641" s="180"/>
      <c r="G641" s="180"/>
      <c r="H641" s="180"/>
      <c r="I641" s="180"/>
      <c r="J641" s="180"/>
      <c r="K641" s="180"/>
      <c r="L641" s="180"/>
      <c r="M641" s="180"/>
      <c r="N641" s="180"/>
      <c r="O641" s="180"/>
      <c r="P641" s="180"/>
      <c r="Q641" s="180"/>
      <c r="R641" s="180"/>
      <c r="S641" s="180"/>
      <c r="T641" s="180"/>
      <c r="U641" s="180"/>
      <c r="V641" s="180"/>
    </row>
    <row r="642" spans="1:22">
      <c r="A642" s="180"/>
      <c r="B642" s="311"/>
      <c r="C642" s="180"/>
      <c r="D642" s="180"/>
      <c r="E642" s="180"/>
      <c r="F642" s="180"/>
      <c r="G642" s="180"/>
      <c r="H642" s="180"/>
      <c r="I642" s="180"/>
      <c r="J642" s="180"/>
      <c r="K642" s="180"/>
      <c r="L642" s="180"/>
      <c r="M642" s="180"/>
      <c r="N642" s="180"/>
      <c r="O642" s="180"/>
      <c r="P642" s="180"/>
      <c r="Q642" s="180"/>
      <c r="R642" s="180"/>
      <c r="S642" s="180"/>
      <c r="T642" s="180"/>
      <c r="U642" s="180"/>
      <c r="V642" s="180"/>
    </row>
    <row r="643" spans="1:22">
      <c r="A643" s="180"/>
      <c r="B643" s="311"/>
      <c r="C643" s="180"/>
      <c r="D643" s="180"/>
      <c r="E643" s="180"/>
      <c r="F643" s="180"/>
      <c r="G643" s="180"/>
      <c r="H643" s="180"/>
      <c r="I643" s="180"/>
      <c r="J643" s="180"/>
      <c r="K643" s="180"/>
      <c r="L643" s="180"/>
      <c r="M643" s="180"/>
      <c r="N643" s="180"/>
      <c r="O643" s="180"/>
      <c r="P643" s="180"/>
      <c r="Q643" s="180"/>
      <c r="R643" s="180"/>
      <c r="S643" s="180"/>
      <c r="T643" s="180"/>
      <c r="U643" s="180"/>
      <c r="V643" s="180"/>
    </row>
    <row r="644" spans="1:22">
      <c r="A644" s="180"/>
      <c r="B644" s="311"/>
      <c r="C644" s="180"/>
      <c r="D644" s="180"/>
      <c r="E644" s="180"/>
      <c r="F644" s="180"/>
      <c r="G644" s="180"/>
      <c r="H644" s="180"/>
      <c r="I644" s="180"/>
      <c r="J644" s="180"/>
      <c r="K644" s="180"/>
      <c r="L644" s="180"/>
      <c r="M644" s="180"/>
      <c r="N644" s="180"/>
      <c r="O644" s="180"/>
      <c r="P644" s="180"/>
      <c r="Q644" s="180"/>
      <c r="R644" s="180"/>
      <c r="S644" s="180"/>
      <c r="T644" s="180"/>
      <c r="U644" s="180"/>
      <c r="V644" s="180"/>
    </row>
    <row r="645" spans="1:22">
      <c r="A645" s="180"/>
      <c r="B645" s="311"/>
      <c r="C645" s="180"/>
      <c r="D645" s="180"/>
      <c r="E645" s="180"/>
      <c r="F645" s="180"/>
      <c r="G645" s="180"/>
      <c r="H645" s="180"/>
      <c r="I645" s="180"/>
      <c r="J645" s="180"/>
      <c r="K645" s="180"/>
      <c r="L645" s="180"/>
      <c r="M645" s="180"/>
      <c r="N645" s="180"/>
      <c r="O645" s="180"/>
      <c r="P645" s="180"/>
      <c r="Q645" s="180"/>
      <c r="R645" s="180"/>
      <c r="S645" s="180"/>
      <c r="T645" s="180"/>
      <c r="U645" s="180"/>
      <c r="V645" s="180"/>
    </row>
    <row r="646" spans="1:22">
      <c r="A646" s="180"/>
      <c r="B646" s="311"/>
      <c r="C646" s="180"/>
      <c r="D646" s="180"/>
      <c r="E646" s="180"/>
      <c r="F646" s="180"/>
      <c r="G646" s="180"/>
      <c r="H646" s="180"/>
      <c r="I646" s="180"/>
      <c r="J646" s="180"/>
      <c r="K646" s="180"/>
      <c r="L646" s="180"/>
      <c r="M646" s="180"/>
      <c r="N646" s="180"/>
      <c r="O646" s="180"/>
      <c r="P646" s="180"/>
      <c r="Q646" s="180"/>
      <c r="R646" s="180"/>
      <c r="S646" s="180"/>
      <c r="T646" s="180"/>
      <c r="U646" s="180"/>
      <c r="V646" s="180"/>
    </row>
    <row r="647" spans="1:22">
      <c r="A647" s="180"/>
      <c r="B647" s="311"/>
      <c r="C647" s="180"/>
      <c r="D647" s="180"/>
      <c r="E647" s="180"/>
      <c r="F647" s="180"/>
      <c r="G647" s="180"/>
      <c r="H647" s="180"/>
      <c r="I647" s="180"/>
      <c r="J647" s="180"/>
      <c r="K647" s="180"/>
      <c r="L647" s="180"/>
      <c r="M647" s="180"/>
      <c r="N647" s="180"/>
      <c r="O647" s="180"/>
      <c r="P647" s="180"/>
      <c r="Q647" s="180"/>
      <c r="R647" s="180"/>
      <c r="S647" s="180"/>
      <c r="T647" s="180"/>
      <c r="U647" s="180"/>
      <c r="V647" s="180"/>
    </row>
    <row r="648" spans="1:22">
      <c r="A648" s="180"/>
      <c r="B648" s="311"/>
      <c r="C648" s="180"/>
      <c r="D648" s="180"/>
      <c r="E648" s="180"/>
      <c r="F648" s="180"/>
      <c r="G648" s="180"/>
      <c r="H648" s="180"/>
      <c r="I648" s="180"/>
      <c r="J648" s="180"/>
      <c r="K648" s="180"/>
      <c r="L648" s="180"/>
      <c r="M648" s="180"/>
      <c r="N648" s="180"/>
      <c r="O648" s="180"/>
      <c r="P648" s="180"/>
      <c r="Q648" s="180"/>
      <c r="R648" s="180"/>
      <c r="S648" s="180"/>
      <c r="T648" s="180"/>
      <c r="U648" s="180"/>
      <c r="V648" s="180"/>
    </row>
    <row r="649" spans="1:22">
      <c r="A649" s="180"/>
      <c r="B649" s="311"/>
      <c r="C649" s="180"/>
      <c r="D649" s="180"/>
      <c r="E649" s="180"/>
      <c r="F649" s="180"/>
      <c r="G649" s="180"/>
      <c r="H649" s="180"/>
      <c r="I649" s="180"/>
      <c r="J649" s="180"/>
      <c r="K649" s="180"/>
      <c r="L649" s="180"/>
      <c r="M649" s="180"/>
      <c r="N649" s="180"/>
      <c r="O649" s="180"/>
      <c r="P649" s="180"/>
      <c r="Q649" s="180"/>
      <c r="R649" s="180"/>
      <c r="S649" s="180"/>
      <c r="T649" s="180"/>
      <c r="U649" s="180"/>
      <c r="V649" s="180"/>
    </row>
    <row r="650" spans="1:22">
      <c r="A650" s="180"/>
      <c r="B650" s="311"/>
      <c r="C650" s="180"/>
      <c r="D650" s="180"/>
      <c r="E650" s="180"/>
      <c r="F650" s="180"/>
      <c r="G650" s="180"/>
      <c r="H650" s="180"/>
      <c r="I650" s="180"/>
      <c r="J650" s="180"/>
      <c r="K650" s="180"/>
      <c r="L650" s="180"/>
      <c r="M650" s="180"/>
      <c r="N650" s="180"/>
      <c r="O650" s="180"/>
      <c r="P650" s="180"/>
      <c r="Q650" s="180"/>
      <c r="R650" s="180"/>
      <c r="S650" s="180"/>
      <c r="T650" s="180"/>
      <c r="U650" s="180"/>
      <c r="V650" s="180"/>
    </row>
    <row r="651" spans="1:22">
      <c r="A651" s="180"/>
      <c r="B651" s="311"/>
      <c r="C651" s="180"/>
      <c r="D651" s="180"/>
      <c r="E651" s="180"/>
      <c r="F651" s="180"/>
      <c r="G651" s="180"/>
      <c r="H651" s="180"/>
      <c r="I651" s="180"/>
      <c r="J651" s="180"/>
      <c r="K651" s="180"/>
      <c r="L651" s="180"/>
      <c r="M651" s="180"/>
      <c r="N651" s="180"/>
      <c r="O651" s="180"/>
      <c r="P651" s="180"/>
      <c r="Q651" s="180"/>
      <c r="R651" s="180"/>
      <c r="S651" s="180"/>
      <c r="T651" s="180"/>
      <c r="U651" s="180"/>
      <c r="V651" s="180"/>
    </row>
    <row r="652" spans="1:22">
      <c r="A652" s="180"/>
      <c r="B652" s="311"/>
      <c r="C652" s="180"/>
      <c r="D652" s="180"/>
      <c r="E652" s="180"/>
      <c r="F652" s="180"/>
      <c r="G652" s="180"/>
      <c r="H652" s="180"/>
      <c r="I652" s="180"/>
      <c r="J652" s="180"/>
      <c r="K652" s="180"/>
      <c r="L652" s="180"/>
      <c r="M652" s="180"/>
      <c r="N652" s="180"/>
      <c r="O652" s="180"/>
      <c r="P652" s="180"/>
      <c r="Q652" s="180"/>
      <c r="R652" s="180"/>
      <c r="S652" s="180"/>
      <c r="T652" s="180"/>
      <c r="U652" s="180"/>
      <c r="V652" s="180"/>
    </row>
    <row r="653" spans="1:22">
      <c r="A653" s="180"/>
      <c r="B653" s="311"/>
      <c r="C653" s="180"/>
      <c r="D653" s="180"/>
      <c r="E653" s="180"/>
      <c r="F653" s="180"/>
      <c r="G653" s="180"/>
      <c r="H653" s="180"/>
      <c r="I653" s="180"/>
      <c r="J653" s="180"/>
      <c r="K653" s="180"/>
      <c r="L653" s="180"/>
      <c r="M653" s="180"/>
      <c r="N653" s="180"/>
      <c r="O653" s="180"/>
      <c r="P653" s="180"/>
      <c r="Q653" s="180"/>
      <c r="R653" s="180"/>
      <c r="S653" s="180"/>
      <c r="T653" s="180"/>
      <c r="U653" s="180"/>
      <c r="V653" s="180"/>
    </row>
    <row r="654" spans="1:22">
      <c r="A654" s="180"/>
      <c r="B654" s="311"/>
      <c r="C654" s="180"/>
      <c r="D654" s="180"/>
      <c r="E654" s="180"/>
      <c r="F654" s="180"/>
      <c r="G654" s="180"/>
      <c r="H654" s="180"/>
      <c r="I654" s="180"/>
      <c r="J654" s="180"/>
      <c r="K654" s="180"/>
      <c r="L654" s="180"/>
      <c r="M654" s="180"/>
      <c r="N654" s="180"/>
      <c r="O654" s="180"/>
      <c r="P654" s="180"/>
      <c r="Q654" s="180"/>
      <c r="R654" s="180"/>
      <c r="S654" s="180"/>
      <c r="T654" s="180"/>
      <c r="U654" s="180"/>
      <c r="V654" s="180"/>
    </row>
    <row r="655" spans="1:22">
      <c r="A655" s="180"/>
      <c r="B655" s="311"/>
      <c r="C655" s="180"/>
      <c r="D655" s="180"/>
      <c r="E655" s="180"/>
      <c r="F655" s="180"/>
      <c r="G655" s="180"/>
      <c r="H655" s="180"/>
      <c r="I655" s="180"/>
      <c r="J655" s="180"/>
      <c r="K655" s="180"/>
      <c r="L655" s="180"/>
      <c r="M655" s="180"/>
      <c r="N655" s="180"/>
      <c r="O655" s="180"/>
      <c r="P655" s="180"/>
      <c r="Q655" s="180"/>
      <c r="R655" s="180"/>
      <c r="S655" s="180"/>
      <c r="T655" s="180"/>
      <c r="U655" s="180"/>
      <c r="V655" s="180"/>
    </row>
    <row r="656" spans="1:22">
      <c r="A656" s="180"/>
      <c r="B656" s="311"/>
      <c r="C656" s="180"/>
      <c r="D656" s="180"/>
      <c r="E656" s="180"/>
      <c r="F656" s="180"/>
      <c r="G656" s="180"/>
      <c r="H656" s="180"/>
      <c r="I656" s="180"/>
      <c r="J656" s="180"/>
      <c r="K656" s="180"/>
      <c r="L656" s="180"/>
      <c r="M656" s="180"/>
      <c r="N656" s="180"/>
      <c r="O656" s="180"/>
      <c r="P656" s="180"/>
      <c r="Q656" s="180"/>
      <c r="R656" s="180"/>
      <c r="S656" s="180"/>
      <c r="T656" s="180"/>
      <c r="U656" s="180"/>
      <c r="V656" s="180"/>
    </row>
    <row r="657" spans="1:22">
      <c r="A657" s="180"/>
      <c r="B657" s="311"/>
      <c r="C657" s="180"/>
      <c r="D657" s="180"/>
      <c r="E657" s="180"/>
      <c r="F657" s="180"/>
      <c r="G657" s="180"/>
      <c r="H657" s="180"/>
      <c r="I657" s="180"/>
      <c r="J657" s="180"/>
      <c r="K657" s="180"/>
      <c r="L657" s="180"/>
      <c r="M657" s="180"/>
      <c r="N657" s="180"/>
      <c r="O657" s="180"/>
      <c r="P657" s="180"/>
      <c r="Q657" s="180"/>
      <c r="R657" s="180"/>
      <c r="S657" s="180"/>
      <c r="T657" s="180"/>
      <c r="U657" s="180"/>
      <c r="V657" s="180"/>
    </row>
    <row r="658" spans="1:22">
      <c r="A658" s="180"/>
      <c r="B658" s="311"/>
      <c r="C658" s="180"/>
      <c r="D658" s="180"/>
      <c r="E658" s="180"/>
      <c r="F658" s="180"/>
      <c r="G658" s="180"/>
      <c r="H658" s="180"/>
      <c r="I658" s="180"/>
      <c r="J658" s="180"/>
      <c r="K658" s="180"/>
      <c r="L658" s="180"/>
      <c r="M658" s="180"/>
      <c r="N658" s="180"/>
      <c r="O658" s="180"/>
      <c r="P658" s="180"/>
      <c r="Q658" s="180"/>
      <c r="R658" s="180"/>
      <c r="S658" s="180"/>
      <c r="T658" s="180"/>
      <c r="U658" s="180"/>
      <c r="V658" s="180"/>
    </row>
    <row r="659" spans="1:22">
      <c r="A659" s="180"/>
      <c r="B659" s="311"/>
      <c r="C659" s="180"/>
      <c r="D659" s="180"/>
      <c r="E659" s="180"/>
      <c r="F659" s="180"/>
      <c r="G659" s="180"/>
      <c r="H659" s="180"/>
      <c r="I659" s="180"/>
      <c r="J659" s="180"/>
      <c r="K659" s="180"/>
      <c r="L659" s="180"/>
      <c r="M659" s="180"/>
      <c r="N659" s="180"/>
      <c r="O659" s="180"/>
      <c r="P659" s="180"/>
      <c r="Q659" s="180"/>
      <c r="R659" s="180"/>
      <c r="S659" s="180"/>
      <c r="T659" s="180"/>
      <c r="U659" s="180"/>
      <c r="V659" s="180"/>
    </row>
    <row r="660" spans="1:22">
      <c r="A660" s="180"/>
      <c r="B660" s="311"/>
      <c r="C660" s="180"/>
      <c r="D660" s="180"/>
      <c r="E660" s="180"/>
      <c r="F660" s="180"/>
      <c r="G660" s="180"/>
      <c r="H660" s="180"/>
      <c r="I660" s="180"/>
      <c r="J660" s="180"/>
      <c r="K660" s="180"/>
      <c r="L660" s="180"/>
      <c r="M660" s="180"/>
      <c r="N660" s="180"/>
      <c r="O660" s="180"/>
      <c r="P660" s="180"/>
      <c r="Q660" s="180"/>
      <c r="R660" s="180"/>
      <c r="S660" s="180"/>
      <c r="T660" s="180"/>
      <c r="U660" s="180"/>
      <c r="V660" s="180"/>
    </row>
    <row r="661" spans="1:22">
      <c r="A661" s="180"/>
      <c r="B661" s="311"/>
      <c r="C661" s="180"/>
      <c r="D661" s="180"/>
      <c r="E661" s="180"/>
      <c r="F661" s="180"/>
      <c r="G661" s="180"/>
      <c r="H661" s="180"/>
      <c r="I661" s="180"/>
      <c r="J661" s="180"/>
      <c r="K661" s="180"/>
      <c r="L661" s="180"/>
      <c r="M661" s="180"/>
      <c r="N661" s="180"/>
      <c r="O661" s="180"/>
      <c r="P661" s="180"/>
      <c r="Q661" s="180"/>
      <c r="R661" s="180"/>
      <c r="S661" s="180"/>
      <c r="T661" s="180"/>
      <c r="U661" s="180"/>
      <c r="V661" s="180"/>
    </row>
    <row r="662" spans="1:22">
      <c r="A662" s="180"/>
      <c r="B662" s="311"/>
      <c r="C662" s="180"/>
      <c r="D662" s="180"/>
      <c r="E662" s="180"/>
      <c r="F662" s="180"/>
      <c r="G662" s="180"/>
      <c r="H662" s="180"/>
      <c r="I662" s="180"/>
      <c r="J662" s="180"/>
      <c r="K662" s="180"/>
      <c r="L662" s="180"/>
      <c r="M662" s="180"/>
      <c r="N662" s="180"/>
      <c r="O662" s="180"/>
      <c r="P662" s="180"/>
      <c r="Q662" s="180"/>
      <c r="R662" s="180"/>
      <c r="S662" s="180"/>
      <c r="T662" s="180"/>
      <c r="U662" s="180"/>
      <c r="V662" s="180"/>
    </row>
    <row r="663" spans="1:22">
      <c r="A663" s="180"/>
      <c r="B663" s="311"/>
      <c r="C663" s="180"/>
      <c r="D663" s="180"/>
      <c r="E663" s="180"/>
      <c r="F663" s="180"/>
      <c r="G663" s="180"/>
      <c r="H663" s="180"/>
      <c r="I663" s="180"/>
      <c r="J663" s="180"/>
      <c r="K663" s="180"/>
      <c r="L663" s="180"/>
      <c r="M663" s="180"/>
      <c r="N663" s="180"/>
      <c r="O663" s="180"/>
      <c r="P663" s="180"/>
      <c r="Q663" s="180"/>
      <c r="R663" s="180"/>
      <c r="S663" s="180"/>
      <c r="T663" s="180"/>
      <c r="U663" s="180"/>
      <c r="V663" s="180"/>
    </row>
    <row r="664" spans="1:22">
      <c r="A664" s="180"/>
      <c r="B664" s="311"/>
      <c r="C664" s="180"/>
      <c r="D664" s="180"/>
      <c r="E664" s="180"/>
      <c r="F664" s="180"/>
      <c r="G664" s="180"/>
      <c r="H664" s="180"/>
      <c r="I664" s="180"/>
      <c r="J664" s="180"/>
      <c r="K664" s="180"/>
      <c r="L664" s="180"/>
      <c r="M664" s="180"/>
      <c r="N664" s="180"/>
      <c r="O664" s="180"/>
      <c r="P664" s="180"/>
      <c r="Q664" s="180"/>
      <c r="R664" s="180"/>
      <c r="S664" s="180"/>
      <c r="T664" s="180"/>
      <c r="U664" s="180"/>
      <c r="V664" s="180"/>
    </row>
    <row r="665" spans="1:22">
      <c r="A665" s="180"/>
      <c r="B665" s="311"/>
      <c r="C665" s="180"/>
      <c r="D665" s="180"/>
      <c r="E665" s="180"/>
      <c r="F665" s="180"/>
      <c r="G665" s="180"/>
      <c r="H665" s="180"/>
      <c r="I665" s="180"/>
      <c r="J665" s="180"/>
      <c r="K665" s="180"/>
      <c r="L665" s="180"/>
      <c r="M665" s="180"/>
      <c r="N665" s="180"/>
      <c r="O665" s="180"/>
      <c r="P665" s="180"/>
      <c r="Q665" s="180"/>
      <c r="R665" s="180"/>
      <c r="S665" s="180"/>
      <c r="T665" s="180"/>
      <c r="U665" s="180"/>
      <c r="V665" s="180"/>
    </row>
    <row r="666" spans="1:22">
      <c r="A666" s="180"/>
      <c r="B666" s="311"/>
      <c r="C666" s="180"/>
      <c r="D666" s="180"/>
      <c r="E666" s="180"/>
      <c r="F666" s="180"/>
      <c r="G666" s="180"/>
      <c r="H666" s="180"/>
      <c r="I666" s="180"/>
      <c r="J666" s="180"/>
      <c r="K666" s="180"/>
      <c r="L666" s="180"/>
      <c r="M666" s="180"/>
      <c r="N666" s="180"/>
      <c r="O666" s="180"/>
      <c r="P666" s="180"/>
      <c r="Q666" s="180"/>
      <c r="R666" s="180"/>
      <c r="S666" s="180"/>
      <c r="T666" s="180"/>
      <c r="U666" s="180"/>
      <c r="V666" s="180"/>
    </row>
    <row r="667" spans="1:22">
      <c r="A667" s="180"/>
      <c r="B667" s="311"/>
      <c r="C667" s="180"/>
      <c r="D667" s="180"/>
      <c r="E667" s="180"/>
      <c r="F667" s="180"/>
      <c r="G667" s="180"/>
      <c r="H667" s="180"/>
      <c r="I667" s="180"/>
      <c r="J667" s="180"/>
      <c r="K667" s="180"/>
      <c r="L667" s="180"/>
      <c r="M667" s="180"/>
      <c r="N667" s="180"/>
      <c r="O667" s="180"/>
      <c r="P667" s="180"/>
      <c r="Q667" s="180"/>
      <c r="R667" s="180"/>
      <c r="S667" s="180"/>
      <c r="T667" s="180"/>
      <c r="U667" s="180"/>
      <c r="V667" s="180"/>
    </row>
    <row r="668" spans="1:22">
      <c r="A668" s="180"/>
      <c r="B668" s="311"/>
      <c r="C668" s="180"/>
      <c r="D668" s="180"/>
      <c r="E668" s="180"/>
      <c r="F668" s="180"/>
      <c r="G668" s="180"/>
      <c r="H668" s="180"/>
      <c r="I668" s="180"/>
      <c r="J668" s="180"/>
      <c r="K668" s="180"/>
      <c r="L668" s="180"/>
      <c r="M668" s="180"/>
      <c r="N668" s="180"/>
      <c r="O668" s="180"/>
      <c r="P668" s="180"/>
      <c r="Q668" s="180"/>
      <c r="R668" s="180"/>
      <c r="S668" s="180"/>
      <c r="T668" s="180"/>
      <c r="U668" s="180"/>
      <c r="V668" s="180"/>
    </row>
    <row r="669" spans="1:22">
      <c r="A669" s="180"/>
      <c r="B669" s="311"/>
      <c r="C669" s="180"/>
      <c r="D669" s="180"/>
      <c r="E669" s="180"/>
      <c r="F669" s="180"/>
      <c r="G669" s="180"/>
      <c r="H669" s="180"/>
      <c r="I669" s="180"/>
      <c r="J669" s="180"/>
      <c r="K669" s="180"/>
      <c r="L669" s="180"/>
      <c r="M669" s="180"/>
      <c r="N669" s="180"/>
      <c r="O669" s="180"/>
      <c r="P669" s="180"/>
      <c r="Q669" s="180"/>
      <c r="R669" s="180"/>
      <c r="S669" s="180"/>
      <c r="T669" s="180"/>
      <c r="U669" s="180"/>
      <c r="V669" s="180"/>
    </row>
    <row r="670" spans="1:22">
      <c r="A670" s="180"/>
      <c r="B670" s="311"/>
      <c r="C670" s="180"/>
      <c r="D670" s="180"/>
      <c r="E670" s="180"/>
      <c r="F670" s="180"/>
      <c r="G670" s="180"/>
      <c r="H670" s="180"/>
      <c r="I670" s="180"/>
      <c r="J670" s="180"/>
      <c r="K670" s="180"/>
      <c r="L670" s="180"/>
      <c r="M670" s="180"/>
      <c r="N670" s="180"/>
      <c r="O670" s="180"/>
      <c r="P670" s="180"/>
      <c r="Q670" s="180"/>
      <c r="R670" s="180"/>
      <c r="S670" s="180"/>
      <c r="T670" s="180"/>
      <c r="U670" s="180"/>
      <c r="V670" s="180"/>
    </row>
    <row r="671" spans="1:22">
      <c r="A671" s="180"/>
      <c r="B671" s="311"/>
      <c r="C671" s="180"/>
      <c r="D671" s="180"/>
      <c r="E671" s="180"/>
      <c r="F671" s="180"/>
      <c r="G671" s="180"/>
      <c r="H671" s="180"/>
      <c r="I671" s="180"/>
      <c r="J671" s="180"/>
      <c r="K671" s="180"/>
      <c r="L671" s="180"/>
      <c r="M671" s="180"/>
      <c r="N671" s="180"/>
      <c r="O671" s="180"/>
      <c r="P671" s="180"/>
      <c r="Q671" s="180"/>
      <c r="R671" s="180"/>
      <c r="S671" s="180"/>
      <c r="T671" s="180"/>
      <c r="U671" s="180"/>
      <c r="V671" s="180"/>
    </row>
    <row r="672" spans="1:22">
      <c r="A672" s="180"/>
      <c r="B672" s="311"/>
      <c r="C672" s="180"/>
      <c r="D672" s="180"/>
      <c r="E672" s="180"/>
      <c r="F672" s="180"/>
      <c r="G672" s="180"/>
      <c r="H672" s="180"/>
      <c r="I672" s="180"/>
      <c r="J672" s="180"/>
      <c r="K672" s="180"/>
      <c r="L672" s="180"/>
      <c r="M672" s="180"/>
      <c r="N672" s="180"/>
      <c r="O672" s="180"/>
      <c r="P672" s="180"/>
      <c r="Q672" s="180"/>
      <c r="R672" s="180"/>
      <c r="S672" s="180"/>
      <c r="T672" s="180"/>
      <c r="U672" s="180"/>
      <c r="V672" s="180"/>
    </row>
    <row r="673" spans="1:22">
      <c r="A673" s="180"/>
      <c r="B673" s="311"/>
      <c r="C673" s="180"/>
      <c r="D673" s="180"/>
      <c r="E673" s="180"/>
      <c r="F673" s="180"/>
      <c r="G673" s="180"/>
      <c r="H673" s="180"/>
      <c r="I673" s="180"/>
      <c r="J673" s="180"/>
      <c r="K673" s="180"/>
      <c r="L673" s="180"/>
      <c r="M673" s="180"/>
      <c r="N673" s="180"/>
      <c r="O673" s="180"/>
      <c r="P673" s="180"/>
      <c r="Q673" s="180"/>
      <c r="R673" s="180"/>
      <c r="S673" s="180"/>
      <c r="T673" s="180"/>
      <c r="U673" s="180"/>
      <c r="V673" s="180"/>
    </row>
    <row r="674" spans="1:22">
      <c r="A674" s="180"/>
      <c r="B674" s="311"/>
      <c r="C674" s="180"/>
      <c r="D674" s="180"/>
      <c r="E674" s="180"/>
      <c r="F674" s="180"/>
      <c r="G674" s="180"/>
      <c r="H674" s="180"/>
      <c r="I674" s="180"/>
      <c r="J674" s="180"/>
      <c r="K674" s="180"/>
      <c r="L674" s="180"/>
      <c r="M674" s="180"/>
      <c r="N674" s="180"/>
      <c r="O674" s="180"/>
      <c r="P674" s="180"/>
      <c r="Q674" s="180"/>
      <c r="R674" s="180"/>
      <c r="S674" s="180"/>
      <c r="T674" s="180"/>
      <c r="U674" s="180"/>
      <c r="V674" s="180"/>
    </row>
    <row r="675" spans="1:22">
      <c r="A675" s="180"/>
      <c r="B675" s="311"/>
      <c r="C675" s="180"/>
      <c r="D675" s="180"/>
      <c r="E675" s="180"/>
      <c r="F675" s="180"/>
      <c r="G675" s="180"/>
      <c r="H675" s="180"/>
      <c r="I675" s="180"/>
      <c r="J675" s="180"/>
      <c r="K675" s="180"/>
      <c r="L675" s="180"/>
      <c r="M675" s="180"/>
      <c r="N675" s="180"/>
      <c r="O675" s="180"/>
      <c r="P675" s="180"/>
      <c r="Q675" s="180"/>
      <c r="R675" s="180"/>
      <c r="S675" s="180"/>
      <c r="T675" s="180"/>
      <c r="U675" s="180"/>
      <c r="V675" s="180"/>
    </row>
    <row r="676" spans="1:22">
      <c r="A676" s="180"/>
      <c r="B676" s="311"/>
      <c r="C676" s="180"/>
      <c r="D676" s="180"/>
      <c r="E676" s="180"/>
      <c r="F676" s="180"/>
      <c r="G676" s="180"/>
      <c r="H676" s="180"/>
      <c r="I676" s="180"/>
      <c r="J676" s="180"/>
      <c r="K676" s="180"/>
      <c r="L676" s="180"/>
      <c r="M676" s="180"/>
      <c r="N676" s="180"/>
      <c r="O676" s="180"/>
      <c r="P676" s="180"/>
      <c r="Q676" s="180"/>
      <c r="R676" s="180"/>
      <c r="S676" s="180"/>
      <c r="T676" s="180"/>
      <c r="U676" s="180"/>
      <c r="V676" s="180"/>
    </row>
    <row r="677" spans="1:22">
      <c r="A677" s="180"/>
      <c r="B677" s="311"/>
      <c r="C677" s="180"/>
      <c r="D677" s="180"/>
      <c r="E677" s="180"/>
      <c r="F677" s="180"/>
      <c r="G677" s="180"/>
      <c r="H677" s="180"/>
      <c r="I677" s="180"/>
      <c r="J677" s="180"/>
      <c r="K677" s="180"/>
      <c r="L677" s="180"/>
      <c r="M677" s="180"/>
      <c r="N677" s="180"/>
      <c r="O677" s="180"/>
      <c r="P677" s="180"/>
      <c r="Q677" s="180"/>
      <c r="R677" s="180"/>
      <c r="S677" s="180"/>
      <c r="T677" s="180"/>
      <c r="U677" s="180"/>
      <c r="V677" s="180"/>
    </row>
    <row r="678" spans="1:22">
      <c r="A678" s="180"/>
      <c r="B678" s="311"/>
      <c r="C678" s="180"/>
      <c r="D678" s="180"/>
      <c r="E678" s="180"/>
      <c r="F678" s="180"/>
      <c r="G678" s="180"/>
      <c r="H678" s="180"/>
      <c r="I678" s="180"/>
      <c r="J678" s="180"/>
      <c r="K678" s="180"/>
      <c r="L678" s="180"/>
      <c r="M678" s="180"/>
      <c r="N678" s="180"/>
      <c r="O678" s="180"/>
      <c r="P678" s="180"/>
      <c r="Q678" s="180"/>
      <c r="R678" s="180"/>
      <c r="S678" s="180"/>
      <c r="T678" s="180"/>
      <c r="U678" s="180"/>
      <c r="V678" s="180"/>
    </row>
    <row r="679" spans="1:22">
      <c r="A679" s="180"/>
      <c r="B679" s="311"/>
      <c r="C679" s="180"/>
      <c r="D679" s="180"/>
      <c r="E679" s="180"/>
      <c r="F679" s="180"/>
      <c r="G679" s="180"/>
      <c r="H679" s="180"/>
      <c r="I679" s="180"/>
      <c r="J679" s="180"/>
      <c r="K679" s="180"/>
      <c r="L679" s="180"/>
      <c r="M679" s="180"/>
      <c r="N679" s="180"/>
      <c r="O679" s="180"/>
      <c r="P679" s="180"/>
      <c r="Q679" s="180"/>
      <c r="R679" s="180"/>
      <c r="S679" s="180"/>
      <c r="T679" s="180"/>
      <c r="U679" s="180"/>
      <c r="V679" s="180"/>
    </row>
    <row r="680" spans="1:22">
      <c r="A680" s="180"/>
      <c r="B680" s="311"/>
      <c r="C680" s="180"/>
      <c r="D680" s="180"/>
      <c r="E680" s="180"/>
      <c r="F680" s="180"/>
      <c r="G680" s="180"/>
      <c r="H680" s="180"/>
      <c r="I680" s="180"/>
      <c r="J680" s="180"/>
      <c r="K680" s="180"/>
      <c r="L680" s="180"/>
      <c r="M680" s="180"/>
      <c r="N680" s="180"/>
      <c r="O680" s="180"/>
      <c r="P680" s="180"/>
      <c r="Q680" s="180"/>
      <c r="R680" s="180"/>
      <c r="S680" s="180"/>
      <c r="T680" s="180"/>
      <c r="U680" s="180"/>
      <c r="V680" s="180"/>
    </row>
    <row r="681" spans="1:22">
      <c r="A681" s="180"/>
      <c r="B681" s="311"/>
      <c r="C681" s="180"/>
      <c r="D681" s="180"/>
      <c r="E681" s="180"/>
      <c r="F681" s="180"/>
      <c r="G681" s="180"/>
      <c r="H681" s="180"/>
      <c r="I681" s="180"/>
      <c r="J681" s="180"/>
      <c r="K681" s="180"/>
      <c r="L681" s="180"/>
      <c r="M681" s="180"/>
      <c r="N681" s="180"/>
      <c r="O681" s="180"/>
      <c r="P681" s="180"/>
      <c r="Q681" s="180"/>
      <c r="R681" s="180"/>
      <c r="S681" s="180"/>
      <c r="T681" s="180"/>
      <c r="U681" s="180"/>
      <c r="V681" s="180"/>
    </row>
    <row r="682" spans="1:22">
      <c r="A682" s="180"/>
      <c r="B682" s="311"/>
      <c r="C682" s="180"/>
      <c r="D682" s="180"/>
      <c r="E682" s="180"/>
      <c r="F682" s="180"/>
      <c r="G682" s="180"/>
      <c r="H682" s="180"/>
      <c r="I682" s="180"/>
      <c r="J682" s="180"/>
      <c r="K682" s="180"/>
      <c r="L682" s="180"/>
      <c r="M682" s="180"/>
      <c r="N682" s="180"/>
      <c r="O682" s="180"/>
      <c r="P682" s="180"/>
      <c r="Q682" s="180"/>
      <c r="R682" s="180"/>
      <c r="S682" s="180"/>
      <c r="T682" s="180"/>
      <c r="U682" s="180"/>
      <c r="V682" s="180"/>
    </row>
    <row r="683" spans="1:22">
      <c r="A683" s="180"/>
      <c r="B683" s="311"/>
      <c r="C683" s="180"/>
      <c r="D683" s="180"/>
      <c r="E683" s="180"/>
      <c r="F683" s="180"/>
      <c r="G683" s="180"/>
      <c r="H683" s="180"/>
      <c r="I683" s="180"/>
      <c r="J683" s="180"/>
      <c r="K683" s="180"/>
      <c r="L683" s="180"/>
      <c r="M683" s="180"/>
      <c r="N683" s="180"/>
      <c r="O683" s="180"/>
      <c r="P683" s="180"/>
      <c r="Q683" s="180"/>
      <c r="R683" s="180"/>
      <c r="S683" s="180"/>
      <c r="T683" s="180"/>
      <c r="U683" s="180"/>
      <c r="V683" s="180"/>
    </row>
    <row r="684" spans="1:22">
      <c r="A684" s="180"/>
      <c r="B684" s="311"/>
      <c r="C684" s="180"/>
      <c r="D684" s="180"/>
      <c r="E684" s="180"/>
      <c r="F684" s="180"/>
      <c r="G684" s="180"/>
      <c r="H684" s="180"/>
      <c r="I684" s="180"/>
      <c r="J684" s="180"/>
      <c r="K684" s="180"/>
      <c r="L684" s="180"/>
      <c r="M684" s="180"/>
      <c r="N684" s="180"/>
      <c r="O684" s="180"/>
      <c r="P684" s="180"/>
      <c r="Q684" s="180"/>
      <c r="R684" s="180"/>
      <c r="S684" s="180"/>
      <c r="T684" s="180"/>
      <c r="U684" s="180"/>
      <c r="V684" s="180"/>
    </row>
    <row r="685" spans="1:22">
      <c r="A685" s="180"/>
      <c r="B685" s="311"/>
      <c r="C685" s="180"/>
      <c r="D685" s="180"/>
      <c r="E685" s="180"/>
      <c r="F685" s="180"/>
      <c r="G685" s="180"/>
      <c r="H685" s="180"/>
      <c r="I685" s="180"/>
      <c r="J685" s="180"/>
      <c r="K685" s="180"/>
      <c r="L685" s="180"/>
      <c r="M685" s="180"/>
      <c r="N685" s="180"/>
      <c r="O685" s="180"/>
      <c r="P685" s="180"/>
      <c r="Q685" s="180"/>
      <c r="R685" s="180"/>
      <c r="S685" s="180"/>
      <c r="T685" s="180"/>
      <c r="U685" s="180"/>
      <c r="V685" s="180"/>
    </row>
    <row r="686" spans="1:22">
      <c r="A686" s="180"/>
      <c r="B686" s="311"/>
      <c r="C686" s="180"/>
      <c r="D686" s="180"/>
      <c r="E686" s="180"/>
      <c r="F686" s="180"/>
      <c r="G686" s="180"/>
      <c r="H686" s="180"/>
      <c r="I686" s="180"/>
      <c r="J686" s="180"/>
      <c r="K686" s="180"/>
      <c r="L686" s="180"/>
      <c r="M686" s="180"/>
      <c r="N686" s="180"/>
      <c r="O686" s="180"/>
      <c r="P686" s="180"/>
      <c r="Q686" s="180"/>
      <c r="R686" s="180"/>
      <c r="S686" s="180"/>
      <c r="T686" s="180"/>
      <c r="U686" s="180"/>
      <c r="V686" s="180"/>
    </row>
    <row r="687" spans="1:22">
      <c r="A687" s="180"/>
      <c r="B687" s="311"/>
      <c r="C687" s="180"/>
      <c r="D687" s="180"/>
      <c r="E687" s="180"/>
      <c r="F687" s="180"/>
      <c r="G687" s="180"/>
      <c r="H687" s="180"/>
      <c r="I687" s="180"/>
      <c r="J687" s="180"/>
      <c r="K687" s="180"/>
      <c r="L687" s="180"/>
      <c r="M687" s="180"/>
      <c r="N687" s="180"/>
      <c r="O687" s="180"/>
      <c r="P687" s="180"/>
      <c r="Q687" s="180"/>
      <c r="R687" s="180"/>
      <c r="S687" s="180"/>
      <c r="T687" s="180"/>
      <c r="U687" s="180"/>
      <c r="V687" s="180"/>
    </row>
    <row r="688" spans="1:22">
      <c r="A688" s="180"/>
      <c r="B688" s="311"/>
      <c r="C688" s="180"/>
      <c r="D688" s="180"/>
      <c r="E688" s="180"/>
      <c r="F688" s="180"/>
      <c r="G688" s="180"/>
      <c r="H688" s="180"/>
      <c r="I688" s="180"/>
      <c r="J688" s="180"/>
      <c r="K688" s="180"/>
      <c r="L688" s="180"/>
      <c r="M688" s="180"/>
      <c r="N688" s="180"/>
      <c r="O688" s="180"/>
      <c r="P688" s="180"/>
      <c r="Q688" s="180"/>
      <c r="R688" s="180"/>
      <c r="S688" s="180"/>
      <c r="T688" s="180"/>
      <c r="U688" s="180"/>
      <c r="V688" s="180"/>
    </row>
    <row r="689" spans="1:22">
      <c r="A689" s="180"/>
      <c r="B689" s="311"/>
      <c r="C689" s="180"/>
      <c r="D689" s="180"/>
      <c r="E689" s="180"/>
      <c r="F689" s="180"/>
      <c r="G689" s="180"/>
      <c r="H689" s="180"/>
      <c r="I689" s="180"/>
      <c r="J689" s="180"/>
      <c r="K689" s="180"/>
      <c r="L689" s="180"/>
      <c r="M689" s="180"/>
      <c r="N689" s="180"/>
      <c r="O689" s="180"/>
      <c r="P689" s="180"/>
      <c r="Q689" s="180"/>
      <c r="R689" s="180"/>
      <c r="S689" s="180"/>
      <c r="T689" s="180"/>
      <c r="U689" s="180"/>
      <c r="V689" s="180"/>
    </row>
    <row r="690" spans="1:22">
      <c r="A690" s="180"/>
      <c r="B690" s="311"/>
      <c r="C690" s="180"/>
      <c r="D690" s="180"/>
      <c r="E690" s="180"/>
      <c r="F690" s="180"/>
      <c r="G690" s="180"/>
      <c r="H690" s="180"/>
      <c r="I690" s="180"/>
      <c r="J690" s="180"/>
      <c r="K690" s="180"/>
      <c r="L690" s="180"/>
      <c r="M690" s="180"/>
      <c r="N690" s="180"/>
      <c r="O690" s="180"/>
      <c r="P690" s="180"/>
      <c r="Q690" s="180"/>
      <c r="R690" s="180"/>
      <c r="S690" s="180"/>
      <c r="T690" s="180"/>
      <c r="U690" s="180"/>
      <c r="V690" s="180"/>
    </row>
    <row r="691" spans="1:22">
      <c r="A691" s="180"/>
      <c r="B691" s="311"/>
      <c r="C691" s="180"/>
      <c r="D691" s="180"/>
      <c r="E691" s="180"/>
      <c r="F691" s="180"/>
      <c r="G691" s="180"/>
      <c r="H691" s="180"/>
      <c r="I691" s="180"/>
      <c r="J691" s="180"/>
      <c r="K691" s="180"/>
      <c r="L691" s="180"/>
      <c r="M691" s="180"/>
      <c r="N691" s="180"/>
      <c r="O691" s="180"/>
      <c r="P691" s="180"/>
      <c r="Q691" s="180"/>
      <c r="R691" s="180"/>
      <c r="S691" s="180"/>
      <c r="T691" s="180"/>
      <c r="U691" s="180"/>
      <c r="V691" s="180"/>
    </row>
    <row r="692" spans="1:22">
      <c r="A692" s="180"/>
      <c r="B692" s="311"/>
      <c r="C692" s="180"/>
      <c r="D692" s="180"/>
      <c r="E692" s="180"/>
      <c r="F692" s="180"/>
      <c r="G692" s="180"/>
      <c r="H692" s="180"/>
      <c r="I692" s="180"/>
      <c r="J692" s="180"/>
      <c r="K692" s="180"/>
      <c r="L692" s="180"/>
      <c r="M692" s="180"/>
      <c r="N692" s="180"/>
      <c r="O692" s="180"/>
      <c r="P692" s="180"/>
      <c r="Q692" s="180"/>
      <c r="R692" s="180"/>
      <c r="S692" s="180"/>
      <c r="T692" s="180"/>
      <c r="U692" s="180"/>
      <c r="V692" s="180"/>
    </row>
    <row r="693" spans="1:22">
      <c r="A693" s="180"/>
      <c r="B693" s="311"/>
      <c r="C693" s="180"/>
      <c r="D693" s="180"/>
      <c r="E693" s="180"/>
      <c r="F693" s="180"/>
      <c r="G693" s="180"/>
      <c r="H693" s="180"/>
      <c r="I693" s="180"/>
      <c r="J693" s="180"/>
      <c r="K693" s="180"/>
      <c r="L693" s="180"/>
      <c r="M693" s="180"/>
      <c r="N693" s="180"/>
      <c r="O693" s="180"/>
      <c r="P693" s="180"/>
      <c r="Q693" s="180"/>
      <c r="R693" s="180"/>
      <c r="S693" s="180"/>
      <c r="T693" s="180"/>
      <c r="U693" s="180"/>
      <c r="V693" s="180"/>
    </row>
    <row r="694" spans="1:22">
      <c r="A694" s="180"/>
      <c r="B694" s="311"/>
      <c r="C694" s="180"/>
      <c r="D694" s="180"/>
      <c r="E694" s="180"/>
      <c r="F694" s="180"/>
      <c r="G694" s="180"/>
      <c r="H694" s="180"/>
      <c r="I694" s="180"/>
      <c r="J694" s="180"/>
      <c r="K694" s="180"/>
      <c r="L694" s="180"/>
      <c r="M694" s="180"/>
      <c r="N694" s="180"/>
      <c r="O694" s="180"/>
      <c r="P694" s="180"/>
      <c r="Q694" s="180"/>
      <c r="R694" s="180"/>
      <c r="S694" s="180"/>
      <c r="T694" s="180"/>
      <c r="U694" s="180"/>
      <c r="V694" s="180"/>
    </row>
    <row r="695" spans="1:22">
      <c r="A695" s="180"/>
      <c r="B695" s="311"/>
      <c r="C695" s="180"/>
      <c r="D695" s="180"/>
      <c r="E695" s="180"/>
      <c r="F695" s="180"/>
      <c r="G695" s="180"/>
      <c r="H695" s="180"/>
      <c r="I695" s="180"/>
      <c r="J695" s="180"/>
      <c r="K695" s="180"/>
      <c r="L695" s="180"/>
      <c r="M695" s="180"/>
      <c r="N695" s="180"/>
      <c r="O695" s="180"/>
      <c r="P695" s="180"/>
      <c r="Q695" s="180"/>
      <c r="R695" s="180"/>
      <c r="S695" s="180"/>
      <c r="T695" s="180"/>
      <c r="U695" s="180"/>
      <c r="V695" s="180"/>
    </row>
    <row r="696" spans="1:22">
      <c r="A696" s="180"/>
      <c r="B696" s="311"/>
      <c r="C696" s="180"/>
      <c r="D696" s="180"/>
      <c r="E696" s="180"/>
      <c r="F696" s="180"/>
      <c r="G696" s="180"/>
      <c r="H696" s="180"/>
      <c r="I696" s="180"/>
      <c r="J696" s="180"/>
      <c r="K696" s="180"/>
      <c r="L696" s="180"/>
      <c r="M696" s="180"/>
      <c r="N696" s="180"/>
      <c r="O696" s="180"/>
      <c r="P696" s="180"/>
      <c r="Q696" s="180"/>
      <c r="R696" s="180"/>
      <c r="S696" s="180"/>
      <c r="T696" s="180"/>
      <c r="U696" s="180"/>
      <c r="V696" s="180"/>
    </row>
    <row r="697" spans="1:22">
      <c r="A697" s="180"/>
      <c r="B697" s="311"/>
      <c r="C697" s="180"/>
      <c r="D697" s="180"/>
      <c r="E697" s="180"/>
      <c r="F697" s="180"/>
      <c r="G697" s="180"/>
      <c r="H697" s="180"/>
      <c r="I697" s="180"/>
      <c r="J697" s="180"/>
      <c r="K697" s="180"/>
      <c r="L697" s="180"/>
      <c r="M697" s="180"/>
      <c r="N697" s="180"/>
      <c r="O697" s="180"/>
      <c r="P697" s="180"/>
      <c r="Q697" s="180"/>
      <c r="R697" s="180"/>
      <c r="S697" s="180"/>
      <c r="T697" s="180"/>
      <c r="U697" s="180"/>
      <c r="V697" s="180"/>
    </row>
    <row r="698" spans="1:22">
      <c r="A698" s="180"/>
      <c r="B698" s="311"/>
      <c r="C698" s="180"/>
      <c r="D698" s="180"/>
      <c r="E698" s="180"/>
      <c r="F698" s="180"/>
      <c r="G698" s="180"/>
      <c r="H698" s="180"/>
      <c r="I698" s="180"/>
      <c r="J698" s="180"/>
      <c r="K698" s="180"/>
      <c r="L698" s="180"/>
      <c r="M698" s="180"/>
      <c r="N698" s="180"/>
      <c r="O698" s="180"/>
      <c r="P698" s="180"/>
      <c r="Q698" s="180"/>
      <c r="R698" s="180"/>
      <c r="S698" s="180"/>
      <c r="T698" s="180"/>
      <c r="U698" s="180"/>
      <c r="V698" s="180"/>
    </row>
    <row r="699" spans="1:22">
      <c r="A699" s="180"/>
      <c r="B699" s="311"/>
      <c r="C699" s="180"/>
      <c r="D699" s="180"/>
      <c r="E699" s="180"/>
      <c r="F699" s="180"/>
      <c r="G699" s="180"/>
      <c r="H699" s="180"/>
      <c r="I699" s="180"/>
      <c r="J699" s="180"/>
      <c r="K699" s="180"/>
      <c r="L699" s="180"/>
      <c r="M699" s="180"/>
      <c r="N699" s="180"/>
      <c r="O699" s="180"/>
      <c r="P699" s="180"/>
      <c r="Q699" s="180"/>
      <c r="R699" s="180"/>
      <c r="S699" s="180"/>
      <c r="T699" s="180"/>
      <c r="U699" s="180"/>
      <c r="V699" s="180"/>
    </row>
    <row r="700" spans="1:22">
      <c r="A700" s="180"/>
      <c r="B700" s="311"/>
      <c r="C700" s="180"/>
      <c r="D700" s="180"/>
      <c r="E700" s="180"/>
      <c r="F700" s="180"/>
      <c r="G700" s="180"/>
      <c r="H700" s="180"/>
      <c r="I700" s="180"/>
      <c r="J700" s="180"/>
      <c r="K700" s="180"/>
      <c r="L700" s="180"/>
      <c r="M700" s="180"/>
      <c r="N700" s="180"/>
      <c r="O700" s="180"/>
      <c r="P700" s="180"/>
      <c r="Q700" s="180"/>
      <c r="R700" s="180"/>
      <c r="S700" s="180"/>
      <c r="T700" s="180"/>
      <c r="U700" s="180"/>
      <c r="V700" s="180"/>
    </row>
    <row r="701" spans="1:22">
      <c r="A701" s="180"/>
      <c r="B701" s="311"/>
      <c r="C701" s="180"/>
      <c r="D701" s="180"/>
      <c r="E701" s="180"/>
      <c r="F701" s="180"/>
      <c r="G701" s="180"/>
      <c r="H701" s="180"/>
      <c r="I701" s="180"/>
      <c r="J701" s="180"/>
      <c r="K701" s="180"/>
      <c r="L701" s="180"/>
      <c r="M701" s="180"/>
      <c r="N701" s="180"/>
      <c r="O701" s="180"/>
      <c r="P701" s="180"/>
      <c r="Q701" s="180"/>
      <c r="R701" s="180"/>
      <c r="S701" s="180"/>
      <c r="T701" s="180"/>
      <c r="U701" s="180"/>
      <c r="V701" s="180"/>
    </row>
    <row r="702" spans="1:22">
      <c r="A702" s="180"/>
      <c r="B702" s="311"/>
      <c r="C702" s="180"/>
      <c r="D702" s="180"/>
      <c r="E702" s="180"/>
      <c r="F702" s="180"/>
      <c r="G702" s="180"/>
      <c r="H702" s="180"/>
      <c r="I702" s="180"/>
      <c r="J702" s="180"/>
      <c r="K702" s="180"/>
      <c r="L702" s="180"/>
      <c r="M702" s="180"/>
      <c r="N702" s="180"/>
      <c r="O702" s="180"/>
      <c r="P702" s="180"/>
      <c r="Q702" s="180"/>
      <c r="R702" s="180"/>
      <c r="S702" s="180"/>
      <c r="T702" s="180"/>
      <c r="U702" s="180"/>
      <c r="V702" s="180"/>
    </row>
    <row r="703" spans="1:22">
      <c r="A703" s="180"/>
      <c r="B703" s="311"/>
      <c r="C703" s="180"/>
      <c r="D703" s="180"/>
      <c r="E703" s="180"/>
      <c r="F703" s="180"/>
      <c r="G703" s="180"/>
      <c r="H703" s="180"/>
      <c r="I703" s="180"/>
      <c r="J703" s="180"/>
      <c r="K703" s="180"/>
      <c r="L703" s="180"/>
      <c r="M703" s="180"/>
      <c r="N703" s="180"/>
      <c r="O703" s="180"/>
      <c r="P703" s="180"/>
      <c r="Q703" s="180"/>
      <c r="R703" s="180"/>
      <c r="S703" s="180"/>
      <c r="T703" s="180"/>
      <c r="U703" s="180"/>
      <c r="V703" s="180"/>
    </row>
    <row r="704" spans="1:22">
      <c r="A704" s="180"/>
      <c r="B704" s="311"/>
      <c r="C704" s="180"/>
      <c r="D704" s="180"/>
      <c r="E704" s="180"/>
      <c r="F704" s="180"/>
      <c r="G704" s="180"/>
      <c r="H704" s="180"/>
      <c r="I704" s="180"/>
      <c r="J704" s="180"/>
      <c r="K704" s="180"/>
      <c r="L704" s="180"/>
      <c r="M704" s="180"/>
      <c r="N704" s="180"/>
      <c r="O704" s="180"/>
      <c r="P704" s="180"/>
      <c r="Q704" s="180"/>
      <c r="R704" s="180"/>
      <c r="S704" s="180"/>
      <c r="T704" s="180"/>
      <c r="U704" s="180"/>
      <c r="V704" s="180"/>
    </row>
    <row r="705" spans="1:22">
      <c r="A705" s="180"/>
      <c r="B705" s="311"/>
      <c r="C705" s="180"/>
      <c r="D705" s="180"/>
      <c r="E705" s="180"/>
      <c r="F705" s="180"/>
      <c r="G705" s="180"/>
      <c r="H705" s="180"/>
      <c r="I705" s="180"/>
      <c r="J705" s="180"/>
      <c r="K705" s="180"/>
      <c r="L705" s="180"/>
      <c r="M705" s="180"/>
      <c r="N705" s="180"/>
      <c r="O705" s="180"/>
      <c r="P705" s="180"/>
      <c r="Q705" s="180"/>
      <c r="R705" s="180"/>
      <c r="S705" s="180"/>
      <c r="T705" s="180"/>
      <c r="U705" s="180"/>
      <c r="V705" s="180"/>
    </row>
    <row r="706" spans="1:22">
      <c r="A706" s="180"/>
      <c r="B706" s="311"/>
      <c r="C706" s="180"/>
      <c r="D706" s="180"/>
      <c r="E706" s="180"/>
      <c r="F706" s="180"/>
      <c r="G706" s="180"/>
      <c r="H706" s="180"/>
      <c r="I706" s="180"/>
      <c r="J706" s="180"/>
      <c r="K706" s="180"/>
      <c r="L706" s="180"/>
      <c r="M706" s="180"/>
      <c r="N706" s="180"/>
      <c r="O706" s="180"/>
      <c r="P706" s="180"/>
      <c r="Q706" s="180"/>
      <c r="R706" s="180"/>
      <c r="S706" s="180"/>
      <c r="T706" s="180"/>
      <c r="U706" s="180"/>
      <c r="V706" s="180"/>
    </row>
    <row r="707" spans="1:22">
      <c r="A707" s="180"/>
      <c r="B707" s="311"/>
      <c r="C707" s="180"/>
      <c r="D707" s="180"/>
      <c r="E707" s="180"/>
      <c r="F707" s="180"/>
      <c r="G707" s="180"/>
      <c r="H707" s="180"/>
      <c r="I707" s="180"/>
      <c r="J707" s="180"/>
      <c r="K707" s="180"/>
      <c r="L707" s="180"/>
      <c r="M707" s="180"/>
      <c r="N707" s="180"/>
      <c r="O707" s="180"/>
      <c r="P707" s="180"/>
      <c r="Q707" s="180"/>
      <c r="R707" s="180"/>
      <c r="S707" s="180"/>
      <c r="T707" s="180"/>
      <c r="U707" s="180"/>
      <c r="V707" s="180"/>
    </row>
    <row r="708" spans="1:22">
      <c r="A708" s="180"/>
      <c r="B708" s="311"/>
      <c r="C708" s="180"/>
      <c r="D708" s="180"/>
      <c r="E708" s="180"/>
      <c r="F708" s="180"/>
      <c r="G708" s="180"/>
      <c r="H708" s="180"/>
      <c r="I708" s="180"/>
      <c r="J708" s="180"/>
      <c r="K708" s="180"/>
      <c r="L708" s="180"/>
      <c r="M708" s="180"/>
      <c r="N708" s="180"/>
      <c r="O708" s="180"/>
      <c r="P708" s="180"/>
      <c r="Q708" s="180"/>
      <c r="R708" s="180"/>
      <c r="S708" s="180"/>
      <c r="T708" s="180"/>
      <c r="U708" s="180"/>
      <c r="V708" s="180"/>
    </row>
    <row r="709" spans="1:22">
      <c r="A709" s="180"/>
      <c r="B709" s="311"/>
      <c r="C709" s="180"/>
      <c r="D709" s="180"/>
      <c r="E709" s="180"/>
      <c r="F709" s="180"/>
      <c r="G709" s="180"/>
      <c r="H709" s="180"/>
      <c r="I709" s="180"/>
      <c r="J709" s="180"/>
      <c r="K709" s="180"/>
      <c r="L709" s="180"/>
      <c r="M709" s="180"/>
      <c r="N709" s="180"/>
      <c r="O709" s="180"/>
      <c r="P709" s="180"/>
      <c r="Q709" s="180"/>
      <c r="R709" s="180"/>
      <c r="S709" s="180"/>
      <c r="T709" s="180"/>
      <c r="U709" s="180"/>
      <c r="V709" s="180"/>
    </row>
    <row r="710" spans="1:22">
      <c r="A710" s="180"/>
      <c r="B710" s="311"/>
      <c r="C710" s="180"/>
      <c r="D710" s="180"/>
      <c r="E710" s="180"/>
      <c r="F710" s="180"/>
      <c r="G710" s="180"/>
      <c r="H710" s="180"/>
      <c r="I710" s="180"/>
      <c r="J710" s="180"/>
      <c r="K710" s="180"/>
      <c r="L710" s="180"/>
      <c r="M710" s="180"/>
      <c r="N710" s="180"/>
      <c r="O710" s="180"/>
      <c r="P710" s="180"/>
      <c r="Q710" s="180"/>
      <c r="R710" s="180"/>
      <c r="S710" s="180"/>
      <c r="T710" s="180"/>
      <c r="U710" s="180"/>
      <c r="V710" s="180"/>
    </row>
    <row r="711" spans="1:22">
      <c r="A711" s="180"/>
      <c r="B711" s="311"/>
      <c r="C711" s="180"/>
      <c r="D711" s="180"/>
      <c r="E711" s="180"/>
      <c r="F711" s="180"/>
      <c r="G711" s="180"/>
      <c r="H711" s="180"/>
      <c r="I711" s="180"/>
      <c r="J711" s="180"/>
      <c r="K711" s="180"/>
      <c r="L711" s="180"/>
      <c r="M711" s="180"/>
      <c r="N711" s="180"/>
      <c r="O711" s="180"/>
      <c r="P711" s="180"/>
      <c r="Q711" s="180"/>
      <c r="R711" s="180"/>
      <c r="S711" s="180"/>
      <c r="T711" s="180"/>
      <c r="U711" s="180"/>
      <c r="V711" s="180"/>
    </row>
    <row r="712" spans="1:22">
      <c r="A712" s="180"/>
      <c r="B712" s="311"/>
      <c r="C712" s="180"/>
      <c r="D712" s="180"/>
      <c r="E712" s="180"/>
      <c r="F712" s="180"/>
      <c r="G712" s="180"/>
      <c r="H712" s="180"/>
      <c r="I712" s="180"/>
      <c r="J712" s="180"/>
      <c r="K712" s="180"/>
      <c r="L712" s="180"/>
      <c r="M712" s="180"/>
      <c r="N712" s="180"/>
      <c r="O712" s="180"/>
      <c r="P712" s="180"/>
      <c r="Q712" s="180"/>
      <c r="R712" s="180"/>
      <c r="S712" s="180"/>
      <c r="T712" s="180"/>
      <c r="U712" s="180"/>
      <c r="V712" s="180"/>
    </row>
    <row r="713" spans="1:22">
      <c r="A713" s="180"/>
      <c r="B713" s="311"/>
      <c r="C713" s="180"/>
      <c r="D713" s="180"/>
      <c r="E713" s="180"/>
      <c r="F713" s="180"/>
      <c r="G713" s="180"/>
      <c r="H713" s="180"/>
      <c r="I713" s="180"/>
      <c r="J713" s="180"/>
      <c r="K713" s="180"/>
      <c r="L713" s="180"/>
      <c r="M713" s="180"/>
      <c r="N713" s="180"/>
      <c r="O713" s="180"/>
      <c r="P713" s="180"/>
      <c r="Q713" s="180"/>
      <c r="R713" s="180"/>
      <c r="S713" s="180"/>
      <c r="T713" s="180"/>
      <c r="U713" s="180"/>
      <c r="V713" s="180"/>
    </row>
    <row r="714" spans="1:22">
      <c r="A714" s="180"/>
      <c r="B714" s="311"/>
      <c r="C714" s="180"/>
      <c r="D714" s="180"/>
      <c r="E714" s="180"/>
      <c r="F714" s="180"/>
      <c r="G714" s="180"/>
      <c r="H714" s="180"/>
      <c r="I714" s="180"/>
      <c r="J714" s="180"/>
      <c r="K714" s="180"/>
      <c r="L714" s="180"/>
      <c r="M714" s="180"/>
      <c r="N714" s="180"/>
      <c r="O714" s="180"/>
      <c r="P714" s="180"/>
      <c r="Q714" s="180"/>
      <c r="R714" s="180"/>
      <c r="S714" s="180"/>
      <c r="T714" s="180"/>
      <c r="U714" s="180"/>
      <c r="V714" s="180"/>
    </row>
    <row r="715" spans="1:22">
      <c r="A715" s="180"/>
      <c r="B715" s="311"/>
      <c r="C715" s="180"/>
      <c r="D715" s="180"/>
      <c r="E715" s="180"/>
      <c r="F715" s="180"/>
      <c r="G715" s="180"/>
      <c r="H715" s="180"/>
      <c r="I715" s="180"/>
      <c r="J715" s="180"/>
      <c r="K715" s="180"/>
      <c r="L715" s="180"/>
      <c r="M715" s="180"/>
      <c r="N715" s="180"/>
      <c r="O715" s="180"/>
      <c r="P715" s="180"/>
      <c r="Q715" s="180"/>
      <c r="R715" s="180"/>
      <c r="S715" s="180"/>
      <c r="T715" s="180"/>
      <c r="U715" s="180"/>
      <c r="V715" s="180"/>
    </row>
    <row r="716" spans="1:22">
      <c r="A716" s="180"/>
      <c r="B716" s="311"/>
      <c r="C716" s="180"/>
      <c r="D716" s="180"/>
      <c r="E716" s="180"/>
      <c r="F716" s="180"/>
      <c r="G716" s="180"/>
      <c r="H716" s="180"/>
      <c r="I716" s="180"/>
      <c r="J716" s="180"/>
      <c r="K716" s="180"/>
      <c r="L716" s="180"/>
      <c r="M716" s="180"/>
      <c r="N716" s="180"/>
      <c r="O716" s="180"/>
      <c r="P716" s="180"/>
      <c r="Q716" s="180"/>
      <c r="R716" s="180"/>
      <c r="S716" s="180"/>
      <c r="T716" s="180"/>
      <c r="U716" s="180"/>
      <c r="V716" s="180"/>
    </row>
    <row r="717" spans="1:22">
      <c r="A717" s="180"/>
      <c r="B717" s="311"/>
      <c r="C717" s="180"/>
      <c r="D717" s="180"/>
      <c r="E717" s="180"/>
      <c r="F717" s="180"/>
      <c r="G717" s="180"/>
      <c r="H717" s="180"/>
      <c r="I717" s="180"/>
      <c r="J717" s="180"/>
      <c r="K717" s="180"/>
      <c r="L717" s="180"/>
      <c r="M717" s="180"/>
      <c r="N717" s="180"/>
      <c r="O717" s="180"/>
      <c r="P717" s="180"/>
      <c r="Q717" s="180"/>
      <c r="R717" s="180"/>
      <c r="S717" s="180"/>
      <c r="T717" s="180"/>
      <c r="U717" s="180"/>
      <c r="V717" s="180"/>
    </row>
    <row r="718" spans="1:22">
      <c r="A718" s="180"/>
      <c r="B718" s="311"/>
      <c r="C718" s="180"/>
      <c r="D718" s="180"/>
      <c r="E718" s="180"/>
      <c r="F718" s="180"/>
      <c r="G718" s="180"/>
      <c r="H718" s="180"/>
      <c r="I718" s="180"/>
      <c r="J718" s="180"/>
      <c r="K718" s="180"/>
      <c r="L718" s="180"/>
      <c r="M718" s="180"/>
      <c r="N718" s="180"/>
      <c r="O718" s="180"/>
      <c r="P718" s="180"/>
      <c r="Q718" s="180"/>
      <c r="R718" s="180"/>
      <c r="S718" s="180"/>
      <c r="T718" s="180"/>
      <c r="U718" s="180"/>
      <c r="V718" s="180"/>
    </row>
    <row r="719" spans="1:22">
      <c r="A719" s="180"/>
      <c r="B719" s="311"/>
      <c r="C719" s="180"/>
      <c r="D719" s="180"/>
      <c r="E719" s="180"/>
      <c r="F719" s="180"/>
      <c r="G719" s="180"/>
      <c r="H719" s="180"/>
      <c r="I719" s="180"/>
      <c r="J719" s="180"/>
      <c r="K719" s="180"/>
      <c r="L719" s="180"/>
      <c r="M719" s="180"/>
      <c r="N719" s="180"/>
      <c r="O719" s="180"/>
      <c r="P719" s="180"/>
      <c r="Q719" s="180"/>
      <c r="R719" s="180"/>
      <c r="S719" s="180"/>
      <c r="T719" s="180"/>
      <c r="U719" s="180"/>
      <c r="V719" s="180"/>
    </row>
    <row r="720" spans="1:22">
      <c r="A720" s="180"/>
      <c r="B720" s="311"/>
      <c r="C720" s="180"/>
      <c r="D720" s="180"/>
      <c r="E720" s="180"/>
      <c r="F720" s="180"/>
      <c r="G720" s="180"/>
      <c r="H720" s="180"/>
      <c r="I720" s="180"/>
      <c r="J720" s="180"/>
      <c r="K720" s="180"/>
      <c r="L720" s="180"/>
      <c r="M720" s="180"/>
      <c r="N720" s="180"/>
      <c r="O720" s="180"/>
      <c r="P720" s="180"/>
      <c r="Q720" s="180"/>
      <c r="R720" s="180"/>
      <c r="S720" s="180"/>
      <c r="T720" s="180"/>
      <c r="U720" s="180"/>
      <c r="V720" s="180"/>
    </row>
    <row r="721" spans="1:22">
      <c r="A721" s="180"/>
      <c r="B721" s="311"/>
      <c r="C721" s="180"/>
      <c r="D721" s="180"/>
      <c r="E721" s="180"/>
      <c r="F721" s="180"/>
      <c r="G721" s="180"/>
      <c r="H721" s="180"/>
      <c r="I721" s="180"/>
      <c r="J721" s="180"/>
      <c r="K721" s="180"/>
      <c r="L721" s="180"/>
      <c r="M721" s="180"/>
      <c r="N721" s="180"/>
      <c r="O721" s="180"/>
      <c r="P721" s="180"/>
      <c r="Q721" s="180"/>
      <c r="R721" s="180"/>
      <c r="S721" s="180"/>
      <c r="T721" s="180"/>
      <c r="U721" s="180"/>
      <c r="V721" s="180"/>
    </row>
    <row r="722" spans="1:22">
      <c r="A722" s="180"/>
      <c r="B722" s="311"/>
      <c r="C722" s="180"/>
      <c r="D722" s="180"/>
      <c r="E722" s="180"/>
      <c r="F722" s="180"/>
      <c r="G722" s="180"/>
      <c r="H722" s="180"/>
      <c r="I722" s="180"/>
      <c r="J722" s="180"/>
      <c r="K722" s="180"/>
      <c r="L722" s="180"/>
      <c r="M722" s="180"/>
      <c r="N722" s="180"/>
      <c r="O722" s="180"/>
      <c r="P722" s="180"/>
      <c r="Q722" s="180"/>
      <c r="R722" s="180"/>
      <c r="S722" s="180"/>
      <c r="T722" s="180"/>
      <c r="U722" s="180"/>
      <c r="V722" s="180"/>
    </row>
    <row r="723" spans="1:22">
      <c r="A723" s="180"/>
      <c r="B723" s="311"/>
      <c r="C723" s="180"/>
      <c r="D723" s="180"/>
      <c r="E723" s="180"/>
      <c r="F723" s="180"/>
      <c r="G723" s="180"/>
      <c r="H723" s="180"/>
      <c r="I723" s="180"/>
      <c r="J723" s="180"/>
      <c r="K723" s="180"/>
      <c r="L723" s="180"/>
      <c r="M723" s="180"/>
      <c r="N723" s="180"/>
      <c r="O723" s="180"/>
      <c r="P723" s="180"/>
      <c r="Q723" s="180"/>
      <c r="R723" s="180"/>
      <c r="S723" s="180"/>
      <c r="T723" s="180"/>
      <c r="U723" s="180"/>
      <c r="V723" s="180"/>
    </row>
    <row r="724" spans="1:22">
      <c r="A724" s="180"/>
      <c r="B724" s="311"/>
      <c r="C724" s="180"/>
      <c r="D724" s="180"/>
      <c r="E724" s="180"/>
      <c r="F724" s="180"/>
      <c r="G724" s="180"/>
      <c r="H724" s="180"/>
      <c r="I724" s="180"/>
      <c r="J724" s="180"/>
      <c r="K724" s="180"/>
      <c r="L724" s="180"/>
      <c r="M724" s="180"/>
      <c r="N724" s="180"/>
      <c r="O724" s="180"/>
      <c r="P724" s="180"/>
      <c r="Q724" s="180"/>
      <c r="R724" s="180"/>
      <c r="S724" s="180"/>
      <c r="T724" s="180"/>
      <c r="U724" s="180"/>
      <c r="V724" s="180"/>
    </row>
    <row r="725" spans="1:22">
      <c r="A725" s="180"/>
      <c r="B725" s="311"/>
      <c r="C725" s="180"/>
      <c r="D725" s="180"/>
      <c r="E725" s="180"/>
      <c r="F725" s="180"/>
      <c r="G725" s="180"/>
      <c r="H725" s="180"/>
      <c r="I725" s="180"/>
      <c r="J725" s="180"/>
      <c r="K725" s="180"/>
      <c r="L725" s="180"/>
      <c r="M725" s="180"/>
      <c r="N725" s="180"/>
      <c r="O725" s="180"/>
      <c r="P725" s="180"/>
      <c r="Q725" s="180"/>
      <c r="R725" s="180"/>
      <c r="S725" s="180"/>
      <c r="T725" s="180"/>
      <c r="U725" s="180"/>
      <c r="V725" s="180"/>
    </row>
    <row r="726" spans="1:22">
      <c r="A726" s="180"/>
      <c r="B726" s="311"/>
      <c r="C726" s="180"/>
      <c r="D726" s="180"/>
      <c r="E726" s="180"/>
      <c r="F726" s="180"/>
      <c r="G726" s="180"/>
      <c r="H726" s="180"/>
      <c r="I726" s="180"/>
      <c r="J726" s="180"/>
      <c r="K726" s="180"/>
      <c r="L726" s="180"/>
      <c r="M726" s="180"/>
      <c r="N726" s="180"/>
      <c r="O726" s="180"/>
      <c r="P726" s="180"/>
      <c r="Q726" s="180"/>
      <c r="R726" s="180"/>
      <c r="S726" s="180"/>
      <c r="T726" s="180"/>
      <c r="U726" s="180"/>
      <c r="V726" s="180"/>
    </row>
    <row r="727" spans="1:22">
      <c r="A727" s="180"/>
      <c r="B727" s="311"/>
      <c r="C727" s="180"/>
      <c r="D727" s="180"/>
      <c r="E727" s="180"/>
      <c r="F727" s="180"/>
      <c r="G727" s="180"/>
      <c r="H727" s="180"/>
      <c r="I727" s="180"/>
      <c r="J727" s="180"/>
      <c r="K727" s="180"/>
      <c r="L727" s="180"/>
      <c r="M727" s="180"/>
      <c r="N727" s="180"/>
      <c r="O727" s="180"/>
      <c r="P727" s="180"/>
      <c r="Q727" s="180"/>
      <c r="R727" s="180"/>
      <c r="S727" s="180"/>
      <c r="T727" s="180"/>
      <c r="U727" s="180"/>
      <c r="V727" s="180"/>
    </row>
    <row r="728" spans="1:22">
      <c r="A728" s="180"/>
      <c r="B728" s="311"/>
      <c r="C728" s="180"/>
      <c r="D728" s="180"/>
      <c r="E728" s="180"/>
      <c r="F728" s="180"/>
      <c r="G728" s="180"/>
      <c r="H728" s="180"/>
      <c r="I728" s="180"/>
      <c r="J728" s="180"/>
      <c r="K728" s="180"/>
      <c r="L728" s="180"/>
      <c r="M728" s="180"/>
      <c r="N728" s="180"/>
      <c r="O728" s="180"/>
      <c r="P728" s="180"/>
      <c r="Q728" s="180"/>
      <c r="R728" s="180"/>
      <c r="S728" s="180"/>
      <c r="T728" s="180"/>
      <c r="U728" s="180"/>
      <c r="V728" s="180"/>
    </row>
    <row r="729" spans="1:22">
      <c r="A729" s="180"/>
      <c r="B729" s="311"/>
      <c r="C729" s="180"/>
      <c r="D729" s="180"/>
      <c r="E729" s="180"/>
      <c r="F729" s="180"/>
      <c r="G729" s="180"/>
      <c r="H729" s="180"/>
      <c r="I729" s="180"/>
      <c r="J729" s="180"/>
      <c r="K729" s="180"/>
      <c r="L729" s="180"/>
      <c r="M729" s="180"/>
      <c r="N729" s="180"/>
      <c r="O729" s="180"/>
      <c r="P729" s="180"/>
      <c r="Q729" s="180"/>
      <c r="R729" s="180"/>
      <c r="S729" s="180"/>
      <c r="T729" s="180"/>
      <c r="U729" s="180"/>
      <c r="V729" s="180"/>
    </row>
    <row r="730" spans="1:22">
      <c r="A730" s="180"/>
      <c r="B730" s="311"/>
      <c r="C730" s="180"/>
      <c r="D730" s="180"/>
      <c r="E730" s="180"/>
      <c r="F730" s="180"/>
      <c r="G730" s="180"/>
      <c r="H730" s="180"/>
      <c r="I730" s="180"/>
      <c r="J730" s="180"/>
      <c r="K730" s="180"/>
      <c r="L730" s="180"/>
      <c r="M730" s="180"/>
      <c r="N730" s="180"/>
      <c r="O730" s="180"/>
      <c r="P730" s="180"/>
      <c r="Q730" s="180"/>
      <c r="R730" s="180"/>
      <c r="S730" s="180"/>
      <c r="T730" s="180"/>
      <c r="U730" s="180"/>
      <c r="V730" s="180"/>
    </row>
    <row r="731" spans="1:22">
      <c r="A731" s="180"/>
      <c r="B731" s="311"/>
      <c r="C731" s="180"/>
      <c r="D731" s="180"/>
      <c r="E731" s="180"/>
      <c r="F731" s="180"/>
      <c r="G731" s="180"/>
      <c r="H731" s="180"/>
      <c r="I731" s="180"/>
      <c r="J731" s="180"/>
      <c r="K731" s="180"/>
      <c r="L731" s="180"/>
      <c r="M731" s="180"/>
      <c r="N731" s="180"/>
      <c r="O731" s="180"/>
      <c r="P731" s="180"/>
      <c r="Q731" s="180"/>
      <c r="R731" s="180"/>
      <c r="S731" s="180"/>
      <c r="T731" s="180"/>
      <c r="U731" s="180"/>
      <c r="V731" s="180"/>
    </row>
    <row r="732" spans="1:22">
      <c r="A732" s="180"/>
      <c r="B732" s="311"/>
      <c r="C732" s="180"/>
      <c r="D732" s="180"/>
      <c r="E732" s="180"/>
      <c r="F732" s="180"/>
      <c r="G732" s="180"/>
      <c r="H732" s="180"/>
      <c r="I732" s="180"/>
      <c r="J732" s="180"/>
      <c r="K732" s="180"/>
      <c r="L732" s="180"/>
      <c r="M732" s="180"/>
      <c r="N732" s="180"/>
      <c r="O732" s="180"/>
      <c r="P732" s="180"/>
      <c r="Q732" s="180"/>
      <c r="R732" s="180"/>
      <c r="S732" s="180"/>
      <c r="T732" s="180"/>
      <c r="U732" s="180"/>
      <c r="V732" s="180"/>
    </row>
    <row r="733" spans="1:22">
      <c r="A733" s="180"/>
      <c r="B733" s="311"/>
      <c r="C733" s="180"/>
      <c r="D733" s="180"/>
      <c r="E733" s="180"/>
      <c r="F733" s="180"/>
      <c r="G733" s="180"/>
      <c r="H733" s="180"/>
      <c r="I733" s="180"/>
      <c r="J733" s="180"/>
      <c r="K733" s="180"/>
      <c r="L733" s="180"/>
      <c r="M733" s="180"/>
      <c r="N733" s="180"/>
      <c r="O733" s="180"/>
      <c r="P733" s="180"/>
      <c r="Q733" s="180"/>
      <c r="R733" s="180"/>
      <c r="S733" s="180"/>
      <c r="T733" s="180"/>
      <c r="U733" s="180"/>
      <c r="V733" s="180"/>
    </row>
    <row r="734" spans="1:22">
      <c r="A734" s="180"/>
      <c r="B734" s="311"/>
      <c r="C734" s="180"/>
      <c r="D734" s="180"/>
      <c r="E734" s="180"/>
      <c r="F734" s="180"/>
      <c r="G734" s="180"/>
      <c r="H734" s="180"/>
      <c r="I734" s="180"/>
      <c r="J734" s="180"/>
      <c r="K734" s="180"/>
      <c r="L734" s="180"/>
      <c r="M734" s="180"/>
      <c r="N734" s="180"/>
      <c r="O734" s="180"/>
      <c r="P734" s="180"/>
      <c r="Q734" s="180"/>
      <c r="R734" s="180"/>
      <c r="S734" s="180"/>
      <c r="T734" s="180"/>
      <c r="U734" s="180"/>
      <c r="V734" s="180"/>
    </row>
    <row r="735" spans="1:22">
      <c r="A735" s="180"/>
      <c r="B735" s="311"/>
      <c r="C735" s="180"/>
      <c r="D735" s="180"/>
      <c r="E735" s="180"/>
      <c r="F735" s="180"/>
      <c r="G735" s="180"/>
      <c r="H735" s="180"/>
      <c r="I735" s="180"/>
      <c r="J735" s="180"/>
      <c r="K735" s="180"/>
      <c r="L735" s="180"/>
      <c r="M735" s="180"/>
      <c r="N735" s="180"/>
      <c r="O735" s="180"/>
      <c r="P735" s="180"/>
      <c r="Q735" s="180"/>
      <c r="R735" s="180"/>
      <c r="S735" s="180"/>
      <c r="T735" s="180"/>
      <c r="U735" s="180"/>
      <c r="V735" s="180"/>
    </row>
    <row r="736" spans="1:22">
      <c r="A736" s="180"/>
      <c r="B736" s="311"/>
      <c r="C736" s="180"/>
      <c r="D736" s="180"/>
      <c r="E736" s="180"/>
      <c r="F736" s="180"/>
      <c r="G736" s="180"/>
      <c r="H736" s="180"/>
      <c r="I736" s="180"/>
      <c r="J736" s="180"/>
      <c r="K736" s="180"/>
      <c r="L736" s="180"/>
      <c r="M736" s="180"/>
      <c r="N736" s="180"/>
      <c r="O736" s="180"/>
      <c r="P736" s="180"/>
      <c r="Q736" s="180"/>
      <c r="R736" s="180"/>
      <c r="S736" s="180"/>
      <c r="T736" s="180"/>
      <c r="U736" s="180"/>
      <c r="V736" s="180"/>
    </row>
    <row r="737" spans="1:22">
      <c r="A737" s="180"/>
      <c r="B737" s="311"/>
      <c r="C737" s="180"/>
      <c r="D737" s="180"/>
      <c r="E737" s="180"/>
      <c r="F737" s="180"/>
      <c r="G737" s="180"/>
      <c r="H737" s="180"/>
      <c r="I737" s="180"/>
      <c r="J737" s="180"/>
      <c r="K737" s="180"/>
      <c r="L737" s="180"/>
      <c r="M737" s="180"/>
      <c r="N737" s="180"/>
      <c r="O737" s="180"/>
      <c r="P737" s="180"/>
      <c r="Q737" s="180"/>
      <c r="R737" s="180"/>
      <c r="S737" s="180"/>
      <c r="T737" s="180"/>
      <c r="U737" s="180"/>
      <c r="V737" s="180"/>
    </row>
    <row r="738" spans="1:22">
      <c r="A738" s="180"/>
      <c r="B738" s="311"/>
      <c r="C738" s="180"/>
      <c r="D738" s="180"/>
      <c r="E738" s="180"/>
      <c r="F738" s="180"/>
      <c r="G738" s="180"/>
      <c r="H738" s="180"/>
      <c r="I738" s="180"/>
      <c r="J738" s="180"/>
      <c r="K738" s="180"/>
      <c r="L738" s="180"/>
      <c r="M738" s="180"/>
      <c r="N738" s="180"/>
      <c r="O738" s="180"/>
      <c r="P738" s="180"/>
      <c r="Q738" s="180"/>
      <c r="R738" s="180"/>
      <c r="S738" s="180"/>
      <c r="T738" s="180"/>
      <c r="U738" s="180"/>
      <c r="V738" s="180"/>
    </row>
    <row r="739" spans="1:22">
      <c r="A739" s="180"/>
      <c r="B739" s="311"/>
      <c r="C739" s="180"/>
      <c r="D739" s="180"/>
      <c r="E739" s="180"/>
      <c r="F739" s="180"/>
      <c r="G739" s="180"/>
      <c r="H739" s="180"/>
      <c r="I739" s="180"/>
      <c r="J739" s="180"/>
      <c r="K739" s="180"/>
      <c r="L739" s="180"/>
      <c r="M739" s="180"/>
      <c r="N739" s="180"/>
      <c r="O739" s="180"/>
      <c r="P739" s="180"/>
      <c r="Q739" s="180"/>
      <c r="R739" s="180"/>
      <c r="S739" s="180"/>
      <c r="T739" s="180"/>
      <c r="U739" s="180"/>
      <c r="V739" s="180"/>
    </row>
    <row r="740" spans="1:22">
      <c r="A740" s="180"/>
      <c r="B740" s="311"/>
      <c r="C740" s="180"/>
      <c r="D740" s="180"/>
      <c r="E740" s="180"/>
      <c r="F740" s="180"/>
      <c r="G740" s="180"/>
      <c r="H740" s="180"/>
      <c r="I740" s="180"/>
      <c r="J740" s="180"/>
      <c r="K740" s="180"/>
      <c r="L740" s="180"/>
      <c r="M740" s="180"/>
      <c r="N740" s="180"/>
      <c r="O740" s="180"/>
      <c r="P740" s="180"/>
      <c r="Q740" s="180"/>
      <c r="R740" s="180"/>
      <c r="S740" s="180"/>
      <c r="T740" s="180"/>
      <c r="U740" s="180"/>
      <c r="V740" s="180"/>
    </row>
    <row r="741" spans="1:22">
      <c r="A741" s="180"/>
      <c r="B741" s="311"/>
      <c r="C741" s="180"/>
      <c r="D741" s="180"/>
      <c r="E741" s="180"/>
      <c r="F741" s="180"/>
      <c r="G741" s="180"/>
      <c r="H741" s="180"/>
      <c r="I741" s="180"/>
      <c r="J741" s="180"/>
      <c r="K741" s="180"/>
      <c r="L741" s="180"/>
      <c r="M741" s="180"/>
      <c r="N741" s="180"/>
      <c r="O741" s="180"/>
      <c r="P741" s="180"/>
      <c r="Q741" s="180"/>
      <c r="R741" s="180"/>
      <c r="S741" s="180"/>
      <c r="T741" s="180"/>
      <c r="U741" s="180"/>
      <c r="V741" s="180"/>
    </row>
    <row r="742" spans="1:22">
      <c r="A742" s="180"/>
      <c r="B742" s="311"/>
      <c r="C742" s="180"/>
      <c r="D742" s="180"/>
      <c r="E742" s="180"/>
      <c r="F742" s="180"/>
      <c r="G742" s="180"/>
      <c r="H742" s="180"/>
      <c r="I742" s="180"/>
      <c r="J742" s="180"/>
      <c r="K742" s="180"/>
      <c r="L742" s="180"/>
      <c r="M742" s="180"/>
      <c r="N742" s="180"/>
      <c r="O742" s="180"/>
      <c r="P742" s="180"/>
      <c r="Q742" s="180"/>
      <c r="R742" s="180"/>
      <c r="S742" s="180"/>
      <c r="T742" s="180"/>
      <c r="U742" s="180"/>
      <c r="V742" s="180"/>
    </row>
    <row r="743" spans="1:22">
      <c r="A743" s="180"/>
      <c r="B743" s="311"/>
      <c r="C743" s="180"/>
      <c r="D743" s="180"/>
      <c r="E743" s="180"/>
      <c r="F743" s="180"/>
      <c r="G743" s="180"/>
      <c r="H743" s="180"/>
      <c r="I743" s="180"/>
      <c r="J743" s="180"/>
      <c r="K743" s="180"/>
      <c r="L743" s="180"/>
      <c r="M743" s="180"/>
      <c r="N743" s="180"/>
      <c r="O743" s="180"/>
      <c r="P743" s="180"/>
      <c r="Q743" s="180"/>
      <c r="R743" s="180"/>
      <c r="S743" s="180"/>
      <c r="T743" s="180"/>
      <c r="U743" s="180"/>
      <c r="V743" s="180"/>
    </row>
    <row r="744" spans="1:22">
      <c r="A744" s="180"/>
      <c r="B744" s="311"/>
      <c r="C744" s="180"/>
      <c r="D744" s="180"/>
      <c r="E744" s="180"/>
      <c r="F744" s="180"/>
      <c r="G744" s="180"/>
      <c r="H744" s="180"/>
      <c r="I744" s="180"/>
      <c r="J744" s="180"/>
      <c r="K744" s="180"/>
      <c r="L744" s="180"/>
      <c r="M744" s="180"/>
      <c r="N744" s="180"/>
      <c r="O744" s="180"/>
      <c r="P744" s="180"/>
      <c r="Q744" s="180"/>
      <c r="R744" s="180"/>
      <c r="S744" s="180"/>
      <c r="T744" s="180"/>
      <c r="U744" s="180"/>
      <c r="V744" s="180"/>
    </row>
    <row r="745" spans="1:22">
      <c r="A745" s="180"/>
      <c r="B745" s="311"/>
      <c r="C745" s="180"/>
      <c r="D745" s="180"/>
      <c r="E745" s="180"/>
      <c r="F745" s="180"/>
      <c r="G745" s="180"/>
      <c r="H745" s="180"/>
      <c r="I745" s="180"/>
      <c r="J745" s="180"/>
      <c r="K745" s="180"/>
      <c r="L745" s="180"/>
      <c r="M745" s="180"/>
      <c r="N745" s="180"/>
      <c r="O745" s="180"/>
      <c r="P745" s="180"/>
      <c r="Q745" s="180"/>
      <c r="R745" s="180"/>
      <c r="S745" s="180"/>
      <c r="T745" s="180"/>
      <c r="U745" s="180"/>
      <c r="V745" s="180"/>
    </row>
    <row r="746" spans="1:22">
      <c r="A746" s="180"/>
      <c r="B746" s="311"/>
      <c r="C746" s="180"/>
      <c r="D746" s="180"/>
      <c r="E746" s="180"/>
      <c r="F746" s="180"/>
      <c r="G746" s="180"/>
      <c r="H746" s="180"/>
      <c r="I746" s="180"/>
      <c r="J746" s="180"/>
      <c r="K746" s="180"/>
      <c r="L746" s="180"/>
      <c r="M746" s="180"/>
      <c r="N746" s="180"/>
      <c r="O746" s="180"/>
      <c r="P746" s="180"/>
      <c r="Q746" s="180"/>
      <c r="R746" s="180"/>
      <c r="S746" s="180"/>
      <c r="T746" s="180"/>
      <c r="U746" s="180"/>
      <c r="V746" s="180"/>
    </row>
    <row r="747" spans="1:22">
      <c r="A747" s="180"/>
      <c r="B747" s="311"/>
      <c r="C747" s="180"/>
      <c r="D747" s="180"/>
      <c r="E747" s="180"/>
      <c r="F747" s="180"/>
      <c r="G747" s="180"/>
      <c r="H747" s="180"/>
      <c r="I747" s="180"/>
      <c r="J747" s="180"/>
      <c r="K747" s="180"/>
      <c r="L747" s="180"/>
      <c r="M747" s="180"/>
      <c r="N747" s="180"/>
      <c r="O747" s="180"/>
      <c r="P747" s="180"/>
      <c r="Q747" s="180"/>
      <c r="R747" s="180"/>
      <c r="S747" s="180"/>
      <c r="T747" s="180"/>
      <c r="U747" s="180"/>
      <c r="V747" s="180"/>
    </row>
    <row r="748" spans="1:22">
      <c r="A748" s="180"/>
      <c r="B748" s="311"/>
      <c r="C748" s="180"/>
      <c r="D748" s="180"/>
      <c r="E748" s="180"/>
      <c r="F748" s="180"/>
      <c r="G748" s="180"/>
      <c r="H748" s="180"/>
      <c r="I748" s="180"/>
      <c r="J748" s="180"/>
      <c r="K748" s="180"/>
      <c r="L748" s="180"/>
      <c r="M748" s="180"/>
      <c r="N748" s="180"/>
      <c r="O748" s="180"/>
      <c r="P748" s="180"/>
      <c r="Q748" s="180"/>
      <c r="R748" s="180"/>
      <c r="S748" s="180"/>
      <c r="T748" s="180"/>
      <c r="U748" s="180"/>
      <c r="V748" s="180"/>
    </row>
    <row r="749" spans="1:22">
      <c r="A749" s="180"/>
      <c r="B749" s="311"/>
      <c r="C749" s="180"/>
      <c r="D749" s="180"/>
      <c r="E749" s="180"/>
      <c r="F749" s="180"/>
      <c r="G749" s="180"/>
      <c r="H749" s="180"/>
      <c r="I749" s="180"/>
      <c r="J749" s="180"/>
      <c r="K749" s="180"/>
      <c r="L749" s="180"/>
      <c r="M749" s="180"/>
      <c r="N749" s="180"/>
      <c r="O749" s="180"/>
      <c r="P749" s="180"/>
      <c r="Q749" s="180"/>
      <c r="R749" s="180"/>
      <c r="S749" s="180"/>
      <c r="T749" s="180"/>
      <c r="U749" s="180"/>
      <c r="V749" s="180"/>
    </row>
    <row r="750" spans="1:22">
      <c r="A750" s="180"/>
      <c r="B750" s="311"/>
      <c r="C750" s="180"/>
      <c r="D750" s="180"/>
      <c r="E750" s="180"/>
      <c r="F750" s="180"/>
      <c r="G750" s="180"/>
      <c r="H750" s="180"/>
      <c r="I750" s="180"/>
      <c r="J750" s="180"/>
      <c r="K750" s="180"/>
      <c r="L750" s="180"/>
      <c r="M750" s="180"/>
      <c r="N750" s="180"/>
      <c r="O750" s="180"/>
      <c r="P750" s="180"/>
      <c r="Q750" s="180"/>
      <c r="R750" s="180"/>
      <c r="S750" s="180"/>
      <c r="T750" s="180"/>
      <c r="U750" s="180"/>
      <c r="V750" s="180"/>
    </row>
    <row r="751" spans="1:22">
      <c r="A751" s="180"/>
      <c r="B751" s="311"/>
      <c r="C751" s="180"/>
      <c r="D751" s="180"/>
      <c r="E751" s="180"/>
      <c r="F751" s="180"/>
      <c r="G751" s="180"/>
      <c r="H751" s="180"/>
      <c r="I751" s="180"/>
      <c r="J751" s="180"/>
      <c r="K751" s="180"/>
      <c r="L751" s="180"/>
      <c r="M751" s="180"/>
      <c r="N751" s="180"/>
      <c r="O751" s="180"/>
      <c r="P751" s="180"/>
      <c r="Q751" s="180"/>
      <c r="R751" s="180"/>
      <c r="S751" s="180"/>
      <c r="T751" s="180"/>
      <c r="U751" s="180"/>
      <c r="V751" s="180"/>
    </row>
    <row r="752" spans="1:22">
      <c r="A752" s="180"/>
      <c r="B752" s="311"/>
      <c r="C752" s="180"/>
      <c r="D752" s="180"/>
      <c r="E752" s="180"/>
      <c r="F752" s="180"/>
      <c r="G752" s="180"/>
      <c r="H752" s="180"/>
      <c r="I752" s="180"/>
      <c r="J752" s="180"/>
      <c r="K752" s="180"/>
      <c r="L752" s="180"/>
      <c r="M752" s="180"/>
      <c r="N752" s="180"/>
      <c r="O752" s="180"/>
      <c r="P752" s="180"/>
      <c r="Q752" s="180"/>
      <c r="R752" s="180"/>
      <c r="S752" s="180"/>
      <c r="T752" s="180"/>
      <c r="U752" s="180"/>
      <c r="V752" s="180"/>
    </row>
    <row r="753" spans="1:22">
      <c r="A753" s="180"/>
      <c r="B753" s="311"/>
      <c r="C753" s="180"/>
      <c r="D753" s="180"/>
      <c r="E753" s="180"/>
      <c r="F753" s="180"/>
      <c r="G753" s="180"/>
      <c r="H753" s="180"/>
      <c r="I753" s="180"/>
      <c r="J753" s="180"/>
      <c r="K753" s="180"/>
      <c r="L753" s="180"/>
      <c r="M753" s="180"/>
      <c r="N753" s="180"/>
      <c r="O753" s="180"/>
      <c r="P753" s="180"/>
      <c r="Q753" s="180"/>
      <c r="R753" s="180"/>
      <c r="S753" s="180"/>
      <c r="T753" s="180"/>
      <c r="U753" s="180"/>
      <c r="V753" s="180"/>
    </row>
    <row r="754" spans="1:22">
      <c r="A754" s="180"/>
      <c r="B754" s="311"/>
      <c r="C754" s="180"/>
      <c r="D754" s="180"/>
      <c r="E754" s="180"/>
      <c r="F754" s="180"/>
      <c r="G754" s="180"/>
      <c r="H754" s="180"/>
      <c r="I754" s="180"/>
      <c r="J754" s="180"/>
      <c r="K754" s="180"/>
      <c r="L754" s="180"/>
      <c r="M754" s="180"/>
      <c r="N754" s="180"/>
      <c r="O754" s="180"/>
      <c r="P754" s="180"/>
      <c r="Q754" s="180"/>
      <c r="R754" s="180"/>
      <c r="S754" s="180"/>
      <c r="T754" s="180"/>
      <c r="U754" s="180"/>
      <c r="V754" s="180"/>
    </row>
    <row r="755" spans="1:22">
      <c r="A755" s="180"/>
      <c r="B755" s="311"/>
      <c r="C755" s="180"/>
      <c r="D755" s="180"/>
      <c r="E755" s="180"/>
      <c r="F755" s="180"/>
      <c r="G755" s="180"/>
      <c r="H755" s="180"/>
      <c r="I755" s="180"/>
      <c r="J755" s="180"/>
      <c r="K755" s="180"/>
      <c r="L755" s="180"/>
      <c r="M755" s="180"/>
      <c r="N755" s="180"/>
      <c r="O755" s="180"/>
      <c r="P755" s="180"/>
      <c r="Q755" s="180"/>
      <c r="R755" s="180"/>
      <c r="S755" s="180"/>
      <c r="T755" s="180"/>
      <c r="U755" s="180"/>
      <c r="V755" s="180"/>
    </row>
    <row r="756" spans="1:22">
      <c r="A756" s="180"/>
      <c r="B756" s="311"/>
      <c r="C756" s="180"/>
      <c r="D756" s="180"/>
      <c r="E756" s="180"/>
      <c r="F756" s="180"/>
      <c r="G756" s="180"/>
      <c r="H756" s="180"/>
      <c r="I756" s="180"/>
      <c r="J756" s="180"/>
      <c r="K756" s="180"/>
      <c r="L756" s="180"/>
      <c r="M756" s="180"/>
      <c r="N756" s="180"/>
      <c r="O756" s="180"/>
      <c r="P756" s="180"/>
      <c r="Q756" s="180"/>
      <c r="R756" s="180"/>
      <c r="S756" s="180"/>
      <c r="T756" s="180"/>
      <c r="U756" s="180"/>
      <c r="V756" s="180"/>
    </row>
    <row r="757" spans="1:22">
      <c r="A757" s="180"/>
      <c r="B757" s="311"/>
      <c r="C757" s="180"/>
      <c r="D757" s="180"/>
      <c r="E757" s="180"/>
      <c r="F757" s="180"/>
      <c r="G757" s="180"/>
      <c r="H757" s="180"/>
      <c r="I757" s="180"/>
      <c r="J757" s="180"/>
      <c r="K757" s="180"/>
      <c r="L757" s="180"/>
      <c r="M757" s="180"/>
      <c r="N757" s="180"/>
      <c r="O757" s="180"/>
      <c r="P757" s="180"/>
      <c r="Q757" s="180"/>
      <c r="R757" s="180"/>
      <c r="S757" s="180"/>
      <c r="T757" s="180"/>
      <c r="U757" s="180"/>
      <c r="V757" s="180"/>
    </row>
    <row r="758" spans="1:22">
      <c r="A758" s="180"/>
      <c r="B758" s="311"/>
      <c r="C758" s="180"/>
      <c r="D758" s="180"/>
      <c r="E758" s="180"/>
      <c r="F758" s="180"/>
      <c r="G758" s="180"/>
      <c r="H758" s="180"/>
      <c r="I758" s="180"/>
      <c r="J758" s="180"/>
      <c r="K758" s="180"/>
      <c r="L758" s="180"/>
      <c r="M758" s="180"/>
      <c r="N758" s="180"/>
      <c r="O758" s="180"/>
      <c r="P758" s="180"/>
      <c r="Q758" s="180"/>
      <c r="R758" s="180"/>
      <c r="S758" s="180"/>
      <c r="T758" s="180"/>
      <c r="U758" s="180"/>
      <c r="V758" s="180"/>
    </row>
    <row r="759" spans="1:22">
      <c r="A759" s="180"/>
      <c r="B759" s="311"/>
      <c r="C759" s="180"/>
      <c r="D759" s="180"/>
      <c r="E759" s="180"/>
      <c r="F759" s="180"/>
      <c r="G759" s="180"/>
      <c r="H759" s="180"/>
      <c r="I759" s="180"/>
      <c r="J759" s="180"/>
      <c r="K759" s="180"/>
      <c r="L759" s="180"/>
      <c r="M759" s="180"/>
      <c r="N759" s="180"/>
      <c r="O759" s="180"/>
      <c r="P759" s="180"/>
      <c r="Q759" s="180"/>
      <c r="R759" s="180"/>
      <c r="S759" s="180"/>
      <c r="T759" s="180"/>
      <c r="U759" s="180"/>
      <c r="V759" s="180"/>
    </row>
    <row r="760" spans="1:22">
      <c r="A760" s="180"/>
      <c r="B760" s="311"/>
      <c r="C760" s="180"/>
      <c r="D760" s="180"/>
      <c r="E760" s="180"/>
      <c r="F760" s="180"/>
      <c r="G760" s="180"/>
      <c r="H760" s="180"/>
      <c r="I760" s="180"/>
      <c r="J760" s="180"/>
      <c r="K760" s="180"/>
      <c r="L760" s="180"/>
      <c r="M760" s="180"/>
      <c r="N760" s="180"/>
      <c r="O760" s="180"/>
      <c r="P760" s="180"/>
      <c r="Q760" s="180"/>
      <c r="R760" s="180"/>
      <c r="S760" s="180"/>
      <c r="T760" s="180"/>
      <c r="U760" s="180"/>
      <c r="V760" s="180"/>
    </row>
    <row r="761" spans="1:22">
      <c r="A761" s="180"/>
      <c r="B761" s="311"/>
      <c r="C761" s="180"/>
      <c r="D761" s="180"/>
      <c r="E761" s="180"/>
      <c r="F761" s="180"/>
      <c r="G761" s="180"/>
      <c r="H761" s="180"/>
      <c r="I761" s="180"/>
      <c r="J761" s="180"/>
      <c r="K761" s="180"/>
      <c r="L761" s="180"/>
      <c r="M761" s="180"/>
      <c r="N761" s="180"/>
      <c r="O761" s="180"/>
      <c r="P761" s="180"/>
      <c r="Q761" s="180"/>
      <c r="R761" s="180"/>
      <c r="S761" s="180"/>
      <c r="T761" s="180"/>
      <c r="U761" s="180"/>
      <c r="V761" s="180"/>
    </row>
    <row r="762" spans="1:22">
      <c r="A762" s="180"/>
      <c r="B762" s="311"/>
      <c r="C762" s="180"/>
      <c r="D762" s="180"/>
      <c r="E762" s="180"/>
      <c r="F762" s="180"/>
      <c r="G762" s="180"/>
      <c r="H762" s="180"/>
      <c r="I762" s="180"/>
      <c r="J762" s="180"/>
      <c r="K762" s="180"/>
      <c r="L762" s="180"/>
      <c r="M762" s="180"/>
      <c r="N762" s="180"/>
      <c r="O762" s="180"/>
      <c r="P762" s="180"/>
      <c r="Q762" s="180"/>
      <c r="R762" s="180"/>
      <c r="S762" s="180"/>
      <c r="T762" s="180"/>
      <c r="U762" s="180"/>
      <c r="V762" s="180"/>
    </row>
    <row r="763" spans="1:22">
      <c r="A763" s="180"/>
      <c r="B763" s="311"/>
      <c r="C763" s="180"/>
      <c r="D763" s="180"/>
      <c r="E763" s="180"/>
      <c r="F763" s="180"/>
      <c r="G763" s="180"/>
      <c r="H763" s="180"/>
      <c r="I763" s="180"/>
      <c r="J763" s="180"/>
      <c r="K763" s="180"/>
      <c r="L763" s="180"/>
      <c r="M763" s="180"/>
      <c r="N763" s="180"/>
      <c r="O763" s="180"/>
      <c r="P763" s="180"/>
      <c r="Q763" s="180"/>
      <c r="R763" s="180"/>
      <c r="S763" s="180"/>
      <c r="T763" s="180"/>
      <c r="U763" s="180"/>
      <c r="V763" s="180"/>
    </row>
    <row r="764" spans="1:22">
      <c r="A764" s="180"/>
      <c r="B764" s="311"/>
      <c r="C764" s="180"/>
      <c r="D764" s="180"/>
      <c r="E764" s="180"/>
      <c r="F764" s="180"/>
      <c r="G764" s="180"/>
      <c r="H764" s="180"/>
      <c r="I764" s="180"/>
      <c r="J764" s="180"/>
      <c r="K764" s="180"/>
      <c r="L764" s="180"/>
      <c r="M764" s="180"/>
      <c r="N764" s="180"/>
      <c r="O764" s="180"/>
      <c r="P764" s="180"/>
      <c r="Q764" s="180"/>
      <c r="R764" s="180"/>
      <c r="S764" s="180"/>
      <c r="T764" s="180"/>
      <c r="U764" s="180"/>
      <c r="V764" s="180"/>
    </row>
    <row r="765" spans="1:22">
      <c r="A765" s="180"/>
      <c r="B765" s="311"/>
      <c r="C765" s="180"/>
      <c r="D765" s="180"/>
      <c r="E765" s="180"/>
      <c r="F765" s="180"/>
      <c r="G765" s="180"/>
      <c r="H765" s="180"/>
      <c r="I765" s="180"/>
      <c r="J765" s="180"/>
      <c r="K765" s="180"/>
      <c r="L765" s="180"/>
      <c r="M765" s="180"/>
      <c r="N765" s="180"/>
      <c r="O765" s="180"/>
      <c r="P765" s="180"/>
      <c r="Q765" s="180"/>
      <c r="R765" s="180"/>
      <c r="S765" s="180"/>
      <c r="T765" s="180"/>
      <c r="U765" s="180"/>
      <c r="V765" s="180"/>
    </row>
    <row r="766" spans="1:22">
      <c r="A766" s="180"/>
      <c r="B766" s="311"/>
      <c r="C766" s="180"/>
      <c r="D766" s="180"/>
      <c r="E766" s="180"/>
      <c r="F766" s="180"/>
      <c r="G766" s="180"/>
      <c r="H766" s="180"/>
      <c r="I766" s="180"/>
      <c r="J766" s="180"/>
      <c r="K766" s="180"/>
      <c r="L766" s="180"/>
      <c r="M766" s="180"/>
      <c r="N766" s="180"/>
      <c r="O766" s="180"/>
      <c r="P766" s="180"/>
      <c r="Q766" s="180"/>
      <c r="R766" s="180"/>
      <c r="S766" s="180"/>
      <c r="T766" s="180"/>
      <c r="U766" s="180"/>
      <c r="V766" s="180"/>
    </row>
    <row r="767" spans="1:22">
      <c r="A767" s="180"/>
      <c r="B767" s="311"/>
      <c r="C767" s="180"/>
      <c r="D767" s="180"/>
      <c r="E767" s="180"/>
      <c r="F767" s="180"/>
      <c r="G767" s="180"/>
      <c r="H767" s="180"/>
      <c r="I767" s="180"/>
      <c r="J767" s="180"/>
      <c r="K767" s="180"/>
      <c r="L767" s="180"/>
      <c r="M767" s="180"/>
      <c r="N767" s="180"/>
      <c r="O767" s="180"/>
      <c r="P767" s="180"/>
      <c r="Q767" s="180"/>
      <c r="R767" s="180"/>
      <c r="S767" s="180"/>
      <c r="T767" s="180"/>
      <c r="U767" s="180"/>
      <c r="V767" s="180"/>
    </row>
    <row r="768" spans="1:22">
      <c r="A768" s="180"/>
      <c r="B768" s="311"/>
      <c r="C768" s="180"/>
      <c r="D768" s="180"/>
      <c r="E768" s="180"/>
      <c r="F768" s="180"/>
      <c r="G768" s="180"/>
      <c r="H768" s="180"/>
      <c r="I768" s="180"/>
      <c r="J768" s="180"/>
      <c r="K768" s="180"/>
      <c r="L768" s="180"/>
      <c r="M768" s="180"/>
      <c r="N768" s="180"/>
      <c r="O768" s="180"/>
      <c r="P768" s="180"/>
      <c r="Q768" s="180"/>
      <c r="R768" s="180"/>
      <c r="S768" s="180"/>
      <c r="T768" s="180"/>
      <c r="U768" s="180"/>
      <c r="V768" s="180"/>
    </row>
    <row r="769" spans="1:22">
      <c r="A769" s="180"/>
      <c r="B769" s="311"/>
      <c r="C769" s="180"/>
      <c r="D769" s="180"/>
      <c r="E769" s="180"/>
      <c r="F769" s="180"/>
      <c r="G769" s="180"/>
      <c r="H769" s="180"/>
      <c r="I769" s="180"/>
      <c r="J769" s="180"/>
      <c r="K769" s="180"/>
      <c r="L769" s="180"/>
      <c r="M769" s="180"/>
      <c r="N769" s="180"/>
      <c r="O769" s="180"/>
      <c r="P769" s="180"/>
      <c r="Q769" s="180"/>
      <c r="R769" s="180"/>
      <c r="S769" s="180"/>
      <c r="T769" s="180"/>
      <c r="U769" s="180"/>
      <c r="V769" s="180"/>
    </row>
    <row r="770" spans="1:22">
      <c r="A770" s="180"/>
      <c r="B770" s="311"/>
      <c r="C770" s="180"/>
      <c r="D770" s="180"/>
      <c r="E770" s="180"/>
      <c r="F770" s="180"/>
      <c r="G770" s="180"/>
      <c r="H770" s="180"/>
      <c r="I770" s="180"/>
      <c r="J770" s="180"/>
      <c r="K770" s="180"/>
      <c r="L770" s="180"/>
      <c r="M770" s="180"/>
      <c r="N770" s="180"/>
      <c r="O770" s="180"/>
      <c r="P770" s="180"/>
      <c r="Q770" s="180"/>
      <c r="R770" s="180"/>
      <c r="S770" s="180"/>
      <c r="T770" s="180"/>
      <c r="U770" s="180"/>
      <c r="V770" s="180"/>
    </row>
    <row r="771" spans="1:22">
      <c r="A771" s="180"/>
      <c r="B771" s="311"/>
      <c r="C771" s="180"/>
      <c r="D771" s="180"/>
      <c r="E771" s="180"/>
      <c r="F771" s="180"/>
      <c r="G771" s="180"/>
      <c r="H771" s="180"/>
      <c r="I771" s="180"/>
      <c r="J771" s="180"/>
      <c r="K771" s="180"/>
      <c r="L771" s="180"/>
      <c r="M771" s="180"/>
      <c r="N771" s="180"/>
      <c r="O771" s="180"/>
      <c r="P771" s="180"/>
      <c r="Q771" s="180"/>
      <c r="R771" s="180"/>
      <c r="S771" s="180"/>
      <c r="T771" s="180"/>
      <c r="U771" s="180"/>
      <c r="V771" s="180"/>
    </row>
    <row r="772" spans="1:22">
      <c r="A772" s="180"/>
      <c r="B772" s="311"/>
      <c r="C772" s="180"/>
      <c r="D772" s="180"/>
      <c r="E772" s="180"/>
      <c r="F772" s="180"/>
      <c r="G772" s="180"/>
      <c r="H772" s="180"/>
      <c r="I772" s="180"/>
      <c r="J772" s="180"/>
      <c r="K772" s="180"/>
      <c r="L772" s="180"/>
      <c r="M772" s="180"/>
      <c r="N772" s="180"/>
      <c r="O772" s="180"/>
      <c r="P772" s="180"/>
      <c r="Q772" s="180"/>
      <c r="R772" s="180"/>
      <c r="S772" s="180"/>
      <c r="T772" s="180"/>
      <c r="U772" s="180"/>
      <c r="V772" s="180"/>
    </row>
    <row r="773" spans="1:22">
      <c r="A773" s="180"/>
      <c r="B773" s="311"/>
      <c r="C773" s="180"/>
      <c r="D773" s="180"/>
      <c r="E773" s="180"/>
      <c r="F773" s="180"/>
      <c r="G773" s="180"/>
      <c r="H773" s="180"/>
      <c r="I773" s="180"/>
      <c r="J773" s="180"/>
      <c r="K773" s="180"/>
      <c r="L773" s="180"/>
      <c r="M773" s="180"/>
      <c r="N773" s="180"/>
      <c r="O773" s="180"/>
      <c r="P773" s="180"/>
      <c r="Q773" s="180"/>
      <c r="R773" s="180"/>
      <c r="S773" s="180"/>
      <c r="T773" s="180"/>
      <c r="U773" s="180"/>
      <c r="V773" s="180"/>
    </row>
    <row r="774" spans="1:22">
      <c r="A774" s="180"/>
      <c r="B774" s="311"/>
      <c r="C774" s="180"/>
      <c r="D774" s="180"/>
      <c r="E774" s="180"/>
      <c r="F774" s="180"/>
      <c r="G774" s="180"/>
      <c r="H774" s="180"/>
      <c r="I774" s="180"/>
      <c r="J774" s="180"/>
      <c r="K774" s="180"/>
      <c r="L774" s="180"/>
      <c r="M774" s="180"/>
      <c r="N774" s="180"/>
      <c r="O774" s="180"/>
      <c r="P774" s="180"/>
      <c r="Q774" s="180"/>
      <c r="R774" s="180"/>
      <c r="S774" s="180"/>
      <c r="T774" s="180"/>
      <c r="U774" s="180"/>
      <c r="V774" s="180"/>
    </row>
    <row r="775" spans="1:22">
      <c r="A775" s="180"/>
      <c r="B775" s="311"/>
      <c r="C775" s="180"/>
      <c r="D775" s="180"/>
      <c r="E775" s="180"/>
      <c r="F775" s="180"/>
      <c r="G775" s="180"/>
      <c r="H775" s="180"/>
      <c r="I775" s="180"/>
      <c r="J775" s="180"/>
      <c r="K775" s="180"/>
      <c r="L775" s="180"/>
      <c r="M775" s="180"/>
      <c r="N775" s="180"/>
      <c r="O775" s="180"/>
      <c r="P775" s="180"/>
      <c r="Q775" s="180"/>
      <c r="R775" s="180"/>
      <c r="S775" s="180"/>
      <c r="T775" s="180"/>
      <c r="U775" s="180"/>
      <c r="V775" s="180"/>
    </row>
    <row r="776" spans="1:22">
      <c r="A776" s="180"/>
      <c r="B776" s="311"/>
      <c r="C776" s="180"/>
      <c r="D776" s="180"/>
      <c r="E776" s="180"/>
      <c r="F776" s="180"/>
      <c r="G776" s="180"/>
      <c r="H776" s="180"/>
      <c r="I776" s="180"/>
      <c r="J776" s="180"/>
      <c r="K776" s="180"/>
      <c r="L776" s="180"/>
      <c r="M776" s="180"/>
      <c r="N776" s="180"/>
      <c r="O776" s="180"/>
      <c r="P776" s="180"/>
      <c r="Q776" s="180"/>
      <c r="R776" s="180"/>
      <c r="S776" s="180"/>
      <c r="T776" s="180"/>
      <c r="U776" s="180"/>
      <c r="V776" s="180"/>
    </row>
    <row r="777" spans="1:22">
      <c r="A777" s="180"/>
      <c r="B777" s="311"/>
      <c r="C777" s="180"/>
      <c r="D777" s="180"/>
      <c r="E777" s="180"/>
      <c r="F777" s="180"/>
      <c r="G777" s="180"/>
      <c r="H777" s="180"/>
      <c r="I777" s="180"/>
      <c r="J777" s="180"/>
      <c r="K777" s="180"/>
      <c r="L777" s="180"/>
      <c r="M777" s="180"/>
      <c r="N777" s="180"/>
      <c r="O777" s="180"/>
      <c r="P777" s="180"/>
      <c r="Q777" s="180"/>
      <c r="R777" s="180"/>
      <c r="S777" s="180"/>
      <c r="T777" s="180"/>
      <c r="U777" s="180"/>
      <c r="V777" s="180"/>
    </row>
    <row r="778" spans="1:22">
      <c r="A778" s="180"/>
      <c r="B778" s="311"/>
      <c r="C778" s="180"/>
      <c r="D778" s="180"/>
      <c r="E778" s="180"/>
      <c r="F778" s="180"/>
      <c r="G778" s="180"/>
      <c r="H778" s="180"/>
      <c r="I778" s="180"/>
      <c r="J778" s="180"/>
      <c r="K778" s="180"/>
      <c r="L778" s="180"/>
      <c r="M778" s="180"/>
      <c r="N778" s="180"/>
      <c r="O778" s="180"/>
      <c r="P778" s="180"/>
      <c r="Q778" s="180"/>
      <c r="R778" s="180"/>
      <c r="S778" s="180"/>
      <c r="T778" s="180"/>
      <c r="U778" s="180"/>
      <c r="V778" s="180"/>
    </row>
    <row r="779" spans="1:22">
      <c r="A779" s="180"/>
      <c r="B779" s="311"/>
      <c r="C779" s="180"/>
      <c r="D779" s="180"/>
      <c r="E779" s="180"/>
      <c r="F779" s="180"/>
      <c r="G779" s="180"/>
      <c r="H779" s="180"/>
      <c r="I779" s="180"/>
      <c r="J779" s="180"/>
      <c r="K779" s="180"/>
      <c r="L779" s="180"/>
      <c r="M779" s="180"/>
      <c r="N779" s="180"/>
      <c r="O779" s="180"/>
      <c r="P779" s="180"/>
      <c r="Q779" s="180"/>
      <c r="R779" s="180"/>
      <c r="S779" s="180"/>
      <c r="T779" s="180"/>
      <c r="U779" s="180"/>
      <c r="V779" s="180"/>
    </row>
    <row r="780" spans="1:22">
      <c r="A780" s="180"/>
      <c r="B780" s="311"/>
      <c r="C780" s="180"/>
      <c r="D780" s="180"/>
      <c r="E780" s="180"/>
      <c r="F780" s="180"/>
      <c r="G780" s="180"/>
      <c r="H780" s="180"/>
      <c r="I780" s="180"/>
      <c r="J780" s="180"/>
      <c r="K780" s="180"/>
      <c r="L780" s="180"/>
      <c r="M780" s="180"/>
      <c r="N780" s="180"/>
      <c r="O780" s="180"/>
      <c r="P780" s="180"/>
      <c r="Q780" s="180"/>
      <c r="R780" s="180"/>
      <c r="S780" s="180"/>
      <c r="T780" s="180"/>
      <c r="U780" s="180"/>
      <c r="V780" s="180"/>
    </row>
    <row r="781" spans="1:22">
      <c r="A781" s="180"/>
      <c r="B781" s="311"/>
      <c r="C781" s="180"/>
      <c r="D781" s="180"/>
      <c r="E781" s="180"/>
      <c r="F781" s="180"/>
      <c r="G781" s="180"/>
      <c r="H781" s="180"/>
      <c r="I781" s="180"/>
      <c r="J781" s="180"/>
      <c r="K781" s="180"/>
      <c r="L781" s="180"/>
      <c r="M781" s="180"/>
      <c r="N781" s="180"/>
      <c r="O781" s="180"/>
      <c r="P781" s="180"/>
      <c r="Q781" s="180"/>
      <c r="R781" s="180"/>
      <c r="S781" s="180"/>
      <c r="T781" s="180"/>
      <c r="U781" s="180"/>
      <c r="V781" s="180"/>
    </row>
    <row r="782" spans="1:22">
      <c r="A782" s="180"/>
      <c r="B782" s="311"/>
      <c r="C782" s="180"/>
      <c r="D782" s="180"/>
      <c r="E782" s="180"/>
      <c r="F782" s="180"/>
      <c r="G782" s="180"/>
      <c r="H782" s="180"/>
      <c r="I782" s="180"/>
      <c r="J782" s="180"/>
      <c r="K782" s="180"/>
      <c r="L782" s="180"/>
      <c r="M782" s="180"/>
      <c r="N782" s="180"/>
      <c r="O782" s="180"/>
      <c r="P782" s="180"/>
      <c r="Q782" s="180"/>
      <c r="R782" s="180"/>
      <c r="S782" s="180"/>
      <c r="T782" s="180"/>
      <c r="U782" s="180"/>
      <c r="V782" s="180"/>
    </row>
    <row r="783" spans="1:22">
      <c r="A783" s="180"/>
      <c r="B783" s="311"/>
      <c r="C783" s="180"/>
      <c r="D783" s="180"/>
      <c r="E783" s="180"/>
      <c r="F783" s="180"/>
      <c r="G783" s="180"/>
      <c r="H783" s="180"/>
      <c r="I783" s="180"/>
      <c r="J783" s="180"/>
      <c r="K783" s="180"/>
      <c r="L783" s="180"/>
      <c r="M783" s="180"/>
      <c r="N783" s="180"/>
      <c r="O783" s="180"/>
      <c r="P783" s="180"/>
      <c r="Q783" s="180"/>
      <c r="R783" s="180"/>
      <c r="S783" s="180"/>
      <c r="T783" s="180"/>
      <c r="U783" s="180"/>
      <c r="V783" s="180"/>
    </row>
    <row r="784" spans="1:22">
      <c r="A784" s="180"/>
      <c r="B784" s="311"/>
      <c r="C784" s="180"/>
      <c r="D784" s="180"/>
      <c r="E784" s="180"/>
      <c r="F784" s="180"/>
      <c r="G784" s="180"/>
      <c r="H784" s="180"/>
      <c r="I784" s="180"/>
      <c r="J784" s="180"/>
      <c r="K784" s="180"/>
      <c r="L784" s="180"/>
      <c r="M784" s="180"/>
      <c r="N784" s="180"/>
      <c r="O784" s="180"/>
      <c r="P784" s="180"/>
      <c r="Q784" s="180"/>
      <c r="R784" s="180"/>
      <c r="S784" s="180"/>
      <c r="T784" s="180"/>
      <c r="U784" s="180"/>
      <c r="V784" s="180"/>
    </row>
    <row r="785" spans="1:22">
      <c r="A785" s="180"/>
      <c r="B785" s="311"/>
      <c r="C785" s="180"/>
      <c r="D785" s="180"/>
      <c r="E785" s="180"/>
      <c r="F785" s="180"/>
      <c r="G785" s="180"/>
      <c r="H785" s="180"/>
      <c r="I785" s="180"/>
      <c r="J785" s="180"/>
      <c r="K785" s="180"/>
      <c r="L785" s="180"/>
      <c r="M785" s="180"/>
      <c r="N785" s="180"/>
      <c r="O785" s="180"/>
      <c r="P785" s="180"/>
      <c r="Q785" s="180"/>
      <c r="R785" s="180"/>
      <c r="S785" s="180"/>
      <c r="T785" s="180"/>
      <c r="U785" s="180"/>
      <c r="V785" s="180"/>
    </row>
    <row r="786" spans="1:22">
      <c r="A786" s="180"/>
      <c r="B786" s="311"/>
      <c r="C786" s="180"/>
      <c r="D786" s="180"/>
      <c r="E786" s="180"/>
      <c r="F786" s="180"/>
      <c r="G786" s="180"/>
      <c r="H786" s="180"/>
      <c r="I786" s="180"/>
      <c r="J786" s="180"/>
      <c r="K786" s="180"/>
      <c r="L786" s="180"/>
      <c r="M786" s="180"/>
      <c r="N786" s="180"/>
      <c r="O786" s="180"/>
      <c r="P786" s="180"/>
      <c r="Q786" s="180"/>
      <c r="R786" s="180"/>
      <c r="S786" s="180"/>
      <c r="T786" s="180"/>
      <c r="U786" s="180"/>
      <c r="V786" s="180"/>
    </row>
    <row r="787" spans="1:22">
      <c r="A787" s="180"/>
      <c r="B787" s="311"/>
      <c r="C787" s="180"/>
      <c r="D787" s="180"/>
      <c r="E787" s="180"/>
      <c r="F787" s="180"/>
      <c r="G787" s="180"/>
      <c r="H787" s="180"/>
      <c r="I787" s="180"/>
      <c r="J787" s="180"/>
      <c r="K787" s="180"/>
      <c r="L787" s="180"/>
      <c r="M787" s="180"/>
      <c r="N787" s="180"/>
      <c r="O787" s="180"/>
      <c r="P787" s="180"/>
      <c r="Q787" s="180"/>
      <c r="R787" s="180"/>
      <c r="S787" s="180"/>
      <c r="T787" s="180"/>
      <c r="U787" s="180"/>
      <c r="V787" s="180"/>
    </row>
    <row r="788" spans="1:22">
      <c r="A788" s="180"/>
      <c r="B788" s="311"/>
      <c r="C788" s="180"/>
      <c r="D788" s="180"/>
      <c r="E788" s="180"/>
      <c r="F788" s="180"/>
      <c r="G788" s="180"/>
      <c r="H788" s="180"/>
      <c r="I788" s="180"/>
      <c r="J788" s="180"/>
      <c r="K788" s="180"/>
      <c r="L788" s="180"/>
      <c r="M788" s="180"/>
      <c r="N788" s="180"/>
      <c r="O788" s="180"/>
      <c r="P788" s="180"/>
      <c r="Q788" s="180"/>
      <c r="R788" s="180"/>
      <c r="S788" s="180"/>
      <c r="T788" s="180"/>
      <c r="U788" s="180"/>
      <c r="V788" s="180"/>
    </row>
    <row r="789" spans="1:22">
      <c r="A789" s="180"/>
      <c r="B789" s="311"/>
      <c r="C789" s="180"/>
      <c r="D789" s="180"/>
      <c r="E789" s="180"/>
      <c r="F789" s="180"/>
      <c r="G789" s="180"/>
      <c r="H789" s="180"/>
      <c r="I789" s="180"/>
      <c r="J789" s="180"/>
      <c r="K789" s="180"/>
      <c r="L789" s="180"/>
      <c r="M789" s="180"/>
      <c r="N789" s="180"/>
      <c r="O789" s="180"/>
      <c r="P789" s="180"/>
      <c r="Q789" s="180"/>
      <c r="R789" s="180"/>
      <c r="S789" s="180"/>
      <c r="T789" s="180"/>
      <c r="U789" s="180"/>
      <c r="V789" s="180"/>
    </row>
    <row r="790" spans="1:22">
      <c r="A790" s="180"/>
      <c r="B790" s="311"/>
      <c r="C790" s="180"/>
      <c r="D790" s="180"/>
      <c r="E790" s="180"/>
      <c r="F790" s="180"/>
      <c r="G790" s="180"/>
      <c r="H790" s="180"/>
      <c r="I790" s="180"/>
      <c r="J790" s="180"/>
      <c r="K790" s="180"/>
      <c r="L790" s="180"/>
      <c r="M790" s="180"/>
      <c r="N790" s="180"/>
      <c r="O790" s="180"/>
      <c r="P790" s="180"/>
      <c r="Q790" s="180"/>
      <c r="R790" s="180"/>
      <c r="S790" s="180"/>
      <c r="T790" s="180"/>
      <c r="U790" s="180"/>
      <c r="V790" s="180"/>
    </row>
    <row r="791" spans="1:22">
      <c r="A791" s="180"/>
      <c r="B791" s="311"/>
      <c r="C791" s="180"/>
      <c r="D791" s="180"/>
      <c r="E791" s="180"/>
      <c r="F791" s="180"/>
      <c r="G791" s="180"/>
      <c r="H791" s="180"/>
      <c r="I791" s="180"/>
      <c r="J791" s="180"/>
      <c r="K791" s="180"/>
      <c r="L791" s="180"/>
      <c r="M791" s="180"/>
      <c r="N791" s="180"/>
      <c r="O791" s="180"/>
      <c r="P791" s="180"/>
      <c r="Q791" s="180"/>
      <c r="R791" s="180"/>
      <c r="S791" s="180"/>
      <c r="T791" s="180"/>
      <c r="U791" s="180"/>
      <c r="V791" s="180"/>
    </row>
    <row r="792" spans="1:22">
      <c r="A792" s="180"/>
      <c r="B792" s="311"/>
      <c r="C792" s="180"/>
      <c r="D792" s="180"/>
      <c r="E792" s="180"/>
      <c r="F792" s="180"/>
      <c r="G792" s="180"/>
      <c r="H792" s="180"/>
      <c r="I792" s="180"/>
      <c r="J792" s="180"/>
      <c r="K792" s="180"/>
      <c r="L792" s="180"/>
      <c r="M792" s="180"/>
      <c r="N792" s="180"/>
      <c r="O792" s="180"/>
      <c r="P792" s="180"/>
      <c r="Q792" s="180"/>
      <c r="R792" s="180"/>
      <c r="S792" s="180"/>
      <c r="T792" s="180"/>
      <c r="U792" s="180"/>
      <c r="V792" s="180"/>
    </row>
    <row r="793" spans="1:22">
      <c r="A793" s="180"/>
      <c r="B793" s="311"/>
      <c r="C793" s="180"/>
      <c r="D793" s="180"/>
      <c r="E793" s="180"/>
      <c r="F793" s="180"/>
      <c r="G793" s="180"/>
      <c r="H793" s="180"/>
      <c r="I793" s="180"/>
      <c r="J793" s="180"/>
      <c r="K793" s="180"/>
      <c r="L793" s="180"/>
      <c r="M793" s="180"/>
      <c r="N793" s="180"/>
      <c r="O793" s="180"/>
      <c r="P793" s="180"/>
      <c r="Q793" s="180"/>
      <c r="R793" s="180"/>
      <c r="S793" s="180"/>
      <c r="T793" s="180"/>
      <c r="U793" s="180"/>
      <c r="V793" s="180"/>
    </row>
    <row r="794" spans="1:22">
      <c r="A794" s="180"/>
      <c r="B794" s="311"/>
      <c r="C794" s="180"/>
      <c r="D794" s="180"/>
      <c r="E794" s="180"/>
      <c r="F794" s="180"/>
      <c r="G794" s="180"/>
      <c r="H794" s="180"/>
      <c r="I794" s="180"/>
      <c r="J794" s="180"/>
      <c r="K794" s="180"/>
      <c r="L794" s="180"/>
      <c r="M794" s="180"/>
      <c r="N794" s="180"/>
      <c r="O794" s="180"/>
      <c r="P794" s="180"/>
      <c r="Q794" s="180"/>
      <c r="R794" s="180"/>
      <c r="S794" s="180"/>
      <c r="T794" s="180"/>
      <c r="U794" s="180"/>
      <c r="V794" s="180"/>
    </row>
    <row r="795" spans="1:22">
      <c r="A795" s="180"/>
      <c r="B795" s="311"/>
      <c r="C795" s="180"/>
      <c r="D795" s="180"/>
      <c r="E795" s="180"/>
      <c r="F795" s="180"/>
      <c r="G795" s="180"/>
      <c r="H795" s="180"/>
      <c r="I795" s="180"/>
      <c r="J795" s="180"/>
      <c r="K795" s="180"/>
      <c r="L795" s="180"/>
      <c r="M795" s="180"/>
      <c r="N795" s="180"/>
      <c r="O795" s="180"/>
      <c r="P795" s="180"/>
      <c r="Q795" s="180"/>
      <c r="R795" s="180"/>
      <c r="S795" s="180"/>
      <c r="T795" s="180"/>
      <c r="U795" s="180"/>
      <c r="V795" s="180"/>
    </row>
    <row r="796" spans="1:22">
      <c r="A796" s="180"/>
      <c r="B796" s="311"/>
      <c r="C796" s="180"/>
      <c r="D796" s="180"/>
      <c r="E796" s="180"/>
      <c r="F796" s="180"/>
      <c r="G796" s="180"/>
      <c r="H796" s="180"/>
      <c r="I796" s="180"/>
      <c r="J796" s="180"/>
      <c r="K796" s="180"/>
      <c r="L796" s="180"/>
      <c r="M796" s="180"/>
      <c r="N796" s="180"/>
      <c r="O796" s="180"/>
      <c r="P796" s="180"/>
      <c r="Q796" s="180"/>
      <c r="R796" s="180"/>
      <c r="S796" s="180"/>
      <c r="T796" s="180"/>
      <c r="U796" s="180"/>
      <c r="V796" s="180"/>
    </row>
    <row r="797" spans="1:22">
      <c r="A797" s="180"/>
      <c r="B797" s="311"/>
      <c r="C797" s="180"/>
      <c r="D797" s="180"/>
      <c r="E797" s="180"/>
      <c r="F797" s="180"/>
      <c r="G797" s="180"/>
      <c r="H797" s="180"/>
      <c r="I797" s="180"/>
      <c r="J797" s="180"/>
      <c r="K797" s="180"/>
      <c r="L797" s="180"/>
      <c r="M797" s="180"/>
      <c r="N797" s="180"/>
      <c r="O797" s="180"/>
      <c r="P797" s="180"/>
      <c r="Q797" s="180"/>
      <c r="R797" s="180"/>
      <c r="S797" s="180"/>
      <c r="T797" s="180"/>
      <c r="U797" s="180"/>
      <c r="V797" s="180"/>
    </row>
    <row r="798" spans="1:22">
      <c r="A798" s="180"/>
      <c r="B798" s="311"/>
      <c r="C798" s="180"/>
      <c r="D798" s="180"/>
      <c r="E798" s="180"/>
      <c r="F798" s="180"/>
      <c r="G798" s="180"/>
      <c r="H798" s="180"/>
      <c r="I798" s="180"/>
      <c r="J798" s="180"/>
      <c r="K798" s="180"/>
      <c r="L798" s="180"/>
      <c r="M798" s="180"/>
      <c r="N798" s="180"/>
      <c r="O798" s="180"/>
      <c r="P798" s="180"/>
      <c r="Q798" s="180"/>
      <c r="R798" s="180"/>
      <c r="S798" s="180"/>
      <c r="T798" s="180"/>
      <c r="U798" s="180"/>
      <c r="V798" s="180"/>
    </row>
    <row r="799" spans="1:22">
      <c r="A799" s="180"/>
      <c r="B799" s="311"/>
      <c r="C799" s="180"/>
      <c r="D799" s="180"/>
      <c r="E799" s="180"/>
      <c r="F799" s="180"/>
      <c r="G799" s="180"/>
      <c r="H799" s="180"/>
      <c r="I799" s="180"/>
      <c r="J799" s="180"/>
      <c r="K799" s="180"/>
      <c r="L799" s="180"/>
      <c r="M799" s="180"/>
      <c r="N799" s="180"/>
      <c r="O799" s="180"/>
      <c r="P799" s="180"/>
      <c r="Q799" s="180"/>
      <c r="R799" s="180"/>
      <c r="S799" s="180"/>
      <c r="T799" s="180"/>
      <c r="U799" s="180"/>
      <c r="V799" s="180"/>
    </row>
    <row r="800" spans="1:22">
      <c r="A800" s="180"/>
      <c r="B800" s="311"/>
      <c r="C800" s="180"/>
      <c r="D800" s="180"/>
      <c r="E800" s="180"/>
      <c r="F800" s="180"/>
      <c r="G800" s="180"/>
      <c r="H800" s="180"/>
      <c r="I800" s="180"/>
      <c r="J800" s="180"/>
      <c r="K800" s="180"/>
      <c r="L800" s="180"/>
      <c r="M800" s="180"/>
      <c r="N800" s="180"/>
      <c r="O800" s="180"/>
      <c r="P800" s="180"/>
      <c r="Q800" s="180"/>
      <c r="R800" s="180"/>
      <c r="S800" s="180"/>
      <c r="T800" s="180"/>
      <c r="U800" s="180"/>
      <c r="V800" s="180"/>
    </row>
    <row r="801" spans="1:22">
      <c r="A801" s="180"/>
      <c r="B801" s="311"/>
      <c r="C801" s="180"/>
      <c r="D801" s="180"/>
      <c r="E801" s="180"/>
      <c r="F801" s="180"/>
      <c r="G801" s="180"/>
      <c r="H801" s="180"/>
      <c r="I801" s="180"/>
      <c r="J801" s="180"/>
      <c r="K801" s="180"/>
      <c r="L801" s="180"/>
      <c r="M801" s="180"/>
      <c r="N801" s="180"/>
      <c r="O801" s="180"/>
      <c r="P801" s="180"/>
      <c r="Q801" s="180"/>
      <c r="R801" s="180"/>
      <c r="S801" s="180"/>
      <c r="T801" s="180"/>
      <c r="U801" s="180"/>
      <c r="V801" s="180"/>
    </row>
    <row r="802" spans="1:22">
      <c r="A802" s="180"/>
      <c r="B802" s="311"/>
      <c r="C802" s="180"/>
      <c r="D802" s="180"/>
      <c r="E802" s="180"/>
      <c r="F802" s="180"/>
      <c r="G802" s="180"/>
      <c r="H802" s="180"/>
      <c r="I802" s="180"/>
      <c r="J802" s="180"/>
      <c r="K802" s="180"/>
      <c r="L802" s="180"/>
      <c r="M802" s="180"/>
      <c r="N802" s="180"/>
      <c r="O802" s="180"/>
      <c r="P802" s="180"/>
      <c r="Q802" s="180"/>
      <c r="R802" s="180"/>
      <c r="S802" s="180"/>
      <c r="T802" s="180"/>
      <c r="U802" s="180"/>
      <c r="V802" s="180"/>
    </row>
    <row r="803" spans="1:22">
      <c r="A803" s="180"/>
      <c r="B803" s="311"/>
      <c r="C803" s="180"/>
      <c r="D803" s="180"/>
      <c r="E803" s="180"/>
      <c r="F803" s="180"/>
      <c r="G803" s="180"/>
      <c r="H803" s="180"/>
      <c r="I803" s="180"/>
      <c r="J803" s="180"/>
      <c r="K803" s="180"/>
      <c r="L803" s="180"/>
      <c r="M803" s="180"/>
      <c r="N803" s="180"/>
      <c r="O803" s="180"/>
      <c r="P803" s="180"/>
      <c r="Q803" s="180"/>
      <c r="R803" s="180"/>
      <c r="S803" s="180"/>
      <c r="T803" s="180"/>
      <c r="U803" s="180"/>
      <c r="V803" s="180"/>
    </row>
    <row r="804" spans="1:22">
      <c r="A804" s="180"/>
      <c r="B804" s="311"/>
      <c r="C804" s="180"/>
      <c r="D804" s="180"/>
      <c r="E804" s="180"/>
      <c r="F804" s="180"/>
      <c r="G804" s="180"/>
      <c r="H804" s="180"/>
      <c r="I804" s="180"/>
      <c r="J804" s="180"/>
      <c r="K804" s="180"/>
      <c r="L804" s="180"/>
      <c r="M804" s="180"/>
      <c r="N804" s="180"/>
      <c r="O804" s="180"/>
      <c r="P804" s="180"/>
      <c r="Q804" s="180"/>
      <c r="R804" s="180"/>
      <c r="S804" s="180"/>
      <c r="T804" s="180"/>
      <c r="U804" s="180"/>
      <c r="V804" s="180"/>
    </row>
    <row r="805" spans="1:22">
      <c r="A805" s="180"/>
      <c r="B805" s="311"/>
      <c r="C805" s="180"/>
      <c r="D805" s="180"/>
      <c r="E805" s="180"/>
      <c r="F805" s="180"/>
      <c r="G805" s="180"/>
      <c r="H805" s="180"/>
      <c r="I805" s="180"/>
      <c r="J805" s="180"/>
      <c r="K805" s="180"/>
      <c r="L805" s="180"/>
      <c r="M805" s="180"/>
      <c r="N805" s="180"/>
      <c r="O805" s="180"/>
      <c r="P805" s="180"/>
      <c r="Q805" s="180"/>
      <c r="R805" s="180"/>
      <c r="S805" s="180"/>
      <c r="T805" s="180"/>
      <c r="U805" s="180"/>
      <c r="V805" s="180"/>
    </row>
    <row r="806" spans="1:22">
      <c r="A806" s="180"/>
      <c r="B806" s="311"/>
      <c r="C806" s="180"/>
      <c r="D806" s="180"/>
      <c r="E806" s="180"/>
      <c r="F806" s="180"/>
      <c r="G806" s="180"/>
      <c r="H806" s="180"/>
      <c r="I806" s="180"/>
      <c r="J806" s="180"/>
      <c r="K806" s="180"/>
      <c r="L806" s="180"/>
      <c r="M806" s="180"/>
      <c r="N806" s="180"/>
      <c r="O806" s="180"/>
      <c r="P806" s="180"/>
      <c r="Q806" s="180"/>
      <c r="R806" s="180"/>
      <c r="S806" s="180"/>
      <c r="T806" s="180"/>
      <c r="U806" s="180"/>
      <c r="V806" s="180"/>
    </row>
    <row r="807" spans="1:22">
      <c r="A807" s="180"/>
      <c r="B807" s="311"/>
      <c r="C807" s="180"/>
      <c r="D807" s="180"/>
      <c r="E807" s="180"/>
      <c r="F807" s="180"/>
      <c r="G807" s="180"/>
      <c r="H807" s="180"/>
      <c r="I807" s="180"/>
      <c r="J807" s="180"/>
      <c r="K807" s="180"/>
      <c r="L807" s="180"/>
      <c r="M807" s="180"/>
      <c r="N807" s="180"/>
      <c r="O807" s="180"/>
      <c r="P807" s="180"/>
      <c r="Q807" s="180"/>
      <c r="R807" s="180"/>
      <c r="S807" s="180"/>
      <c r="T807" s="180"/>
      <c r="U807" s="180"/>
      <c r="V807" s="180"/>
    </row>
    <row r="808" spans="1:22">
      <c r="A808" s="180"/>
      <c r="B808" s="311"/>
      <c r="C808" s="180"/>
      <c r="D808" s="180"/>
      <c r="E808" s="180"/>
      <c r="F808" s="180"/>
      <c r="G808" s="180"/>
      <c r="H808" s="180"/>
      <c r="I808" s="180"/>
      <c r="J808" s="180"/>
      <c r="K808" s="180"/>
      <c r="L808" s="180"/>
      <c r="M808" s="180"/>
      <c r="N808" s="180"/>
      <c r="O808" s="180"/>
      <c r="P808" s="180"/>
      <c r="Q808" s="180"/>
      <c r="R808" s="180"/>
      <c r="S808" s="180"/>
      <c r="T808" s="180"/>
      <c r="U808" s="180"/>
      <c r="V808" s="180"/>
    </row>
    <row r="809" spans="1:22">
      <c r="A809" s="180"/>
      <c r="B809" s="311"/>
      <c r="C809" s="180"/>
      <c r="D809" s="180"/>
      <c r="E809" s="180"/>
      <c r="F809" s="180"/>
      <c r="G809" s="180"/>
      <c r="H809" s="180"/>
      <c r="I809" s="180"/>
      <c r="J809" s="180"/>
      <c r="K809" s="180"/>
      <c r="L809" s="180"/>
      <c r="M809" s="180"/>
      <c r="N809" s="180"/>
      <c r="O809" s="180"/>
      <c r="P809" s="180"/>
      <c r="Q809" s="180"/>
      <c r="R809" s="180"/>
      <c r="S809" s="180"/>
      <c r="T809" s="180"/>
      <c r="U809" s="180"/>
      <c r="V809" s="180"/>
    </row>
    <row r="810" spans="1:22">
      <c r="A810" s="180"/>
      <c r="B810" s="311"/>
      <c r="C810" s="180"/>
      <c r="D810" s="180"/>
      <c r="E810" s="180"/>
      <c r="F810" s="180"/>
      <c r="G810" s="180"/>
      <c r="H810" s="180"/>
      <c r="I810" s="180"/>
      <c r="J810" s="180"/>
      <c r="K810" s="180"/>
      <c r="L810" s="180"/>
      <c r="M810" s="180"/>
      <c r="N810" s="180"/>
      <c r="O810" s="180"/>
      <c r="P810" s="180"/>
      <c r="Q810" s="180"/>
      <c r="R810" s="180"/>
      <c r="S810" s="180"/>
      <c r="T810" s="180"/>
      <c r="U810" s="180"/>
      <c r="V810" s="180"/>
    </row>
    <row r="811" spans="1:22">
      <c r="A811" s="180"/>
      <c r="B811" s="311"/>
      <c r="C811" s="180"/>
      <c r="D811" s="180"/>
      <c r="E811" s="180"/>
      <c r="F811" s="180"/>
      <c r="G811" s="180"/>
      <c r="H811" s="180"/>
      <c r="I811" s="180"/>
      <c r="J811" s="180"/>
      <c r="K811" s="180"/>
      <c r="L811" s="180"/>
      <c r="M811" s="180"/>
      <c r="N811" s="180"/>
      <c r="O811" s="180"/>
      <c r="P811" s="180"/>
      <c r="Q811" s="180"/>
      <c r="R811" s="180"/>
      <c r="S811" s="180"/>
      <c r="T811" s="180"/>
      <c r="U811" s="180"/>
      <c r="V811" s="180"/>
    </row>
    <row r="812" spans="1:22">
      <c r="A812" s="180"/>
      <c r="B812" s="311"/>
      <c r="C812" s="180"/>
      <c r="D812" s="180"/>
      <c r="E812" s="180"/>
      <c r="F812" s="180"/>
      <c r="G812" s="180"/>
      <c r="H812" s="180"/>
      <c r="I812" s="180"/>
      <c r="J812" s="180"/>
      <c r="K812" s="180"/>
      <c r="L812" s="180"/>
      <c r="M812" s="180"/>
      <c r="N812" s="180"/>
      <c r="O812" s="180"/>
      <c r="P812" s="180"/>
      <c r="Q812" s="180"/>
      <c r="R812" s="180"/>
      <c r="S812" s="180"/>
      <c r="T812" s="180"/>
      <c r="U812" s="180"/>
      <c r="V812" s="180"/>
    </row>
    <row r="813" spans="1:22">
      <c r="A813" s="180"/>
      <c r="B813" s="311"/>
      <c r="C813" s="180"/>
      <c r="D813" s="180"/>
      <c r="E813" s="180"/>
      <c r="F813" s="180"/>
      <c r="G813" s="180"/>
      <c r="H813" s="180"/>
      <c r="I813" s="180"/>
      <c r="J813" s="180"/>
      <c r="K813" s="180"/>
      <c r="L813" s="180"/>
      <c r="M813" s="180"/>
      <c r="N813" s="180"/>
      <c r="O813" s="180"/>
      <c r="P813" s="180"/>
      <c r="Q813" s="180"/>
      <c r="R813" s="180"/>
      <c r="S813" s="180"/>
      <c r="T813" s="180"/>
      <c r="U813" s="180"/>
      <c r="V813" s="180"/>
    </row>
    <row r="814" spans="1:22">
      <c r="A814" s="180"/>
      <c r="B814" s="311"/>
      <c r="C814" s="180"/>
      <c r="D814" s="180"/>
      <c r="E814" s="180"/>
      <c r="F814" s="180"/>
      <c r="G814" s="180"/>
      <c r="H814" s="180"/>
      <c r="I814" s="180"/>
      <c r="J814" s="180"/>
      <c r="K814" s="180"/>
      <c r="L814" s="180"/>
      <c r="M814" s="180"/>
      <c r="N814" s="180"/>
      <c r="O814" s="180"/>
      <c r="P814" s="180"/>
      <c r="Q814" s="180"/>
      <c r="R814" s="180"/>
      <c r="S814" s="180"/>
      <c r="T814" s="180"/>
      <c r="U814" s="180"/>
      <c r="V814" s="180"/>
    </row>
    <row r="815" spans="1:22">
      <c r="A815" s="180"/>
      <c r="B815" s="311"/>
      <c r="C815" s="180"/>
      <c r="D815" s="180"/>
      <c r="E815" s="180"/>
      <c r="F815" s="180"/>
      <c r="G815" s="180"/>
      <c r="H815" s="180"/>
      <c r="I815" s="180"/>
      <c r="J815" s="180"/>
      <c r="K815" s="180"/>
      <c r="L815" s="180"/>
      <c r="M815" s="180"/>
      <c r="N815" s="180"/>
      <c r="O815" s="180"/>
      <c r="P815" s="180"/>
      <c r="Q815" s="180"/>
      <c r="R815" s="180"/>
      <c r="S815" s="180"/>
      <c r="T815" s="180"/>
      <c r="U815" s="180"/>
      <c r="V815" s="180"/>
    </row>
    <row r="816" spans="1:22">
      <c r="A816" s="180"/>
      <c r="B816" s="311"/>
      <c r="C816" s="180"/>
      <c r="D816" s="180"/>
      <c r="E816" s="180"/>
      <c r="F816" s="180"/>
      <c r="G816" s="180"/>
      <c r="H816" s="180"/>
      <c r="I816" s="180"/>
      <c r="J816" s="180"/>
      <c r="K816" s="180"/>
      <c r="L816" s="180"/>
      <c r="M816" s="180"/>
      <c r="N816" s="180"/>
      <c r="O816" s="180"/>
      <c r="P816" s="180"/>
      <c r="Q816" s="180"/>
      <c r="R816" s="180"/>
      <c r="S816" s="180"/>
      <c r="T816" s="180"/>
      <c r="U816" s="180"/>
      <c r="V816" s="180"/>
    </row>
    <row r="817" spans="1:22">
      <c r="A817" s="180"/>
      <c r="B817" s="311"/>
      <c r="C817" s="180"/>
      <c r="D817" s="180"/>
      <c r="E817" s="180"/>
      <c r="F817" s="180"/>
      <c r="G817" s="180"/>
      <c r="H817" s="180"/>
      <c r="I817" s="180"/>
      <c r="J817" s="180"/>
      <c r="K817" s="180"/>
      <c r="L817" s="180"/>
      <c r="M817" s="180"/>
      <c r="N817" s="180"/>
      <c r="O817" s="180"/>
      <c r="P817" s="180"/>
      <c r="Q817" s="180"/>
      <c r="R817" s="180"/>
      <c r="S817" s="180"/>
      <c r="T817" s="180"/>
      <c r="U817" s="180"/>
      <c r="V817" s="180"/>
    </row>
    <row r="818" spans="1:22">
      <c r="A818" s="180"/>
      <c r="B818" s="311"/>
      <c r="C818" s="180"/>
      <c r="D818" s="180"/>
      <c r="E818" s="180"/>
      <c r="F818" s="180"/>
      <c r="G818" s="180"/>
      <c r="H818" s="180"/>
      <c r="I818" s="180"/>
      <c r="J818" s="180"/>
      <c r="K818" s="180"/>
      <c r="L818" s="180"/>
      <c r="M818" s="180"/>
      <c r="N818" s="180"/>
      <c r="O818" s="180"/>
      <c r="P818" s="180"/>
      <c r="Q818" s="180"/>
      <c r="R818" s="180"/>
      <c r="S818" s="180"/>
      <c r="T818" s="180"/>
      <c r="U818" s="180"/>
      <c r="V818" s="180"/>
    </row>
    <row r="819" spans="1:22">
      <c r="A819" s="180"/>
      <c r="B819" s="311"/>
      <c r="C819" s="180"/>
      <c r="D819" s="180"/>
      <c r="E819" s="180"/>
      <c r="F819" s="180"/>
      <c r="G819" s="180"/>
      <c r="H819" s="180"/>
      <c r="I819" s="180"/>
      <c r="J819" s="180"/>
      <c r="K819" s="180"/>
      <c r="L819" s="180"/>
      <c r="M819" s="180"/>
      <c r="N819" s="180"/>
      <c r="O819" s="180"/>
      <c r="P819" s="180"/>
      <c r="Q819" s="180"/>
      <c r="R819" s="180"/>
      <c r="S819" s="180"/>
      <c r="T819" s="180"/>
      <c r="U819" s="180"/>
      <c r="V819" s="180"/>
    </row>
    <row r="820" spans="1:22">
      <c r="A820" s="180"/>
      <c r="B820" s="311"/>
      <c r="C820" s="180"/>
      <c r="D820" s="180"/>
      <c r="E820" s="180"/>
      <c r="F820" s="180"/>
      <c r="G820" s="180"/>
      <c r="H820" s="180"/>
      <c r="I820" s="180"/>
      <c r="J820" s="180"/>
      <c r="K820" s="180"/>
      <c r="L820" s="180"/>
      <c r="M820" s="180"/>
      <c r="N820" s="180"/>
      <c r="O820" s="180"/>
      <c r="P820" s="180"/>
      <c r="Q820" s="180"/>
      <c r="R820" s="180"/>
      <c r="S820" s="180"/>
      <c r="T820" s="180"/>
      <c r="U820" s="180"/>
      <c r="V820" s="180"/>
    </row>
    <row r="821" spans="1:22">
      <c r="A821" s="180"/>
      <c r="B821" s="311"/>
      <c r="C821" s="180"/>
      <c r="D821" s="180"/>
      <c r="E821" s="180"/>
      <c r="F821" s="180"/>
      <c r="G821" s="180"/>
      <c r="H821" s="180"/>
      <c r="I821" s="180"/>
      <c r="J821" s="180"/>
      <c r="K821" s="180"/>
      <c r="L821" s="180"/>
      <c r="M821" s="180"/>
      <c r="N821" s="180"/>
      <c r="O821" s="180"/>
      <c r="P821" s="180"/>
      <c r="Q821" s="180"/>
      <c r="R821" s="180"/>
      <c r="S821" s="180"/>
      <c r="T821" s="180"/>
      <c r="U821" s="180"/>
      <c r="V821" s="180"/>
    </row>
    <row r="822" spans="1:22">
      <c r="A822" s="180"/>
      <c r="B822" s="311"/>
      <c r="C822" s="180"/>
      <c r="D822" s="180"/>
      <c r="E822" s="180"/>
      <c r="F822" s="180"/>
      <c r="G822" s="180"/>
      <c r="H822" s="180"/>
      <c r="I822" s="180"/>
      <c r="J822" s="180"/>
      <c r="K822" s="180"/>
      <c r="L822" s="180"/>
      <c r="M822" s="180"/>
      <c r="N822" s="180"/>
      <c r="O822" s="180"/>
      <c r="P822" s="180"/>
      <c r="Q822" s="180"/>
      <c r="R822" s="180"/>
      <c r="S822" s="180"/>
      <c r="T822" s="180"/>
      <c r="U822" s="180"/>
      <c r="V822" s="180"/>
    </row>
    <row r="823" spans="1:22">
      <c r="A823" s="180"/>
      <c r="B823" s="311"/>
      <c r="C823" s="180"/>
      <c r="D823" s="180"/>
      <c r="E823" s="180"/>
      <c r="F823" s="180"/>
      <c r="G823" s="180"/>
      <c r="H823" s="180"/>
      <c r="I823" s="180"/>
      <c r="J823" s="180"/>
      <c r="K823" s="180"/>
      <c r="L823" s="180"/>
      <c r="M823" s="180"/>
      <c r="N823" s="180"/>
      <c r="O823" s="180"/>
      <c r="P823" s="180"/>
      <c r="Q823" s="180"/>
      <c r="R823" s="180"/>
      <c r="S823" s="180"/>
      <c r="T823" s="180"/>
      <c r="U823" s="180"/>
      <c r="V823" s="180"/>
    </row>
    <row r="824" spans="1:22">
      <c r="A824" s="180"/>
      <c r="B824" s="311"/>
      <c r="C824" s="180"/>
      <c r="D824" s="180"/>
      <c r="E824" s="180"/>
      <c r="F824" s="180"/>
      <c r="G824" s="180"/>
      <c r="H824" s="180"/>
      <c r="I824" s="180"/>
      <c r="J824" s="180"/>
      <c r="K824" s="180"/>
      <c r="L824" s="180"/>
      <c r="M824" s="180"/>
      <c r="N824" s="180"/>
      <c r="O824" s="180"/>
      <c r="P824" s="180"/>
      <c r="Q824" s="180"/>
      <c r="R824" s="180"/>
      <c r="S824" s="180"/>
      <c r="T824" s="180"/>
      <c r="U824" s="180"/>
      <c r="V824" s="180"/>
    </row>
    <row r="825" spans="1:22">
      <c r="A825" s="180"/>
      <c r="B825" s="311"/>
      <c r="C825" s="180"/>
      <c r="D825" s="180"/>
      <c r="E825" s="180"/>
      <c r="F825" s="180"/>
      <c r="G825" s="180"/>
      <c r="H825" s="180"/>
      <c r="I825" s="180"/>
      <c r="J825" s="180"/>
      <c r="K825" s="180"/>
      <c r="L825" s="180"/>
      <c r="M825" s="180"/>
      <c r="N825" s="180"/>
      <c r="O825" s="180"/>
      <c r="P825" s="180"/>
      <c r="Q825" s="180"/>
      <c r="R825" s="180"/>
      <c r="S825" s="180"/>
      <c r="T825" s="180"/>
      <c r="U825" s="180"/>
      <c r="V825" s="180"/>
    </row>
    <row r="826" spans="1:22">
      <c r="A826" s="180"/>
      <c r="B826" s="311"/>
      <c r="C826" s="180"/>
      <c r="D826" s="180"/>
      <c r="E826" s="180"/>
      <c r="F826" s="180"/>
      <c r="G826" s="180"/>
      <c r="H826" s="180"/>
      <c r="I826" s="180"/>
      <c r="J826" s="180"/>
      <c r="K826" s="180"/>
      <c r="L826" s="180"/>
      <c r="M826" s="180"/>
      <c r="N826" s="180"/>
      <c r="O826" s="180"/>
      <c r="P826" s="180"/>
      <c r="Q826" s="180"/>
      <c r="R826" s="180"/>
      <c r="S826" s="180"/>
      <c r="T826" s="180"/>
      <c r="U826" s="180"/>
      <c r="V826" s="180"/>
    </row>
    <row r="827" spans="1:22">
      <c r="A827" s="180"/>
      <c r="B827" s="311"/>
      <c r="C827" s="180"/>
      <c r="D827" s="180"/>
      <c r="E827" s="180"/>
      <c r="F827" s="180"/>
      <c r="G827" s="180"/>
      <c r="H827" s="180"/>
      <c r="I827" s="180"/>
      <c r="J827" s="180"/>
      <c r="K827" s="180"/>
      <c r="L827" s="180"/>
      <c r="M827" s="180"/>
      <c r="N827" s="180"/>
      <c r="O827" s="180"/>
      <c r="P827" s="180"/>
      <c r="Q827" s="180"/>
      <c r="R827" s="180"/>
      <c r="S827" s="180"/>
      <c r="T827" s="180"/>
      <c r="U827" s="180"/>
      <c r="V827" s="180"/>
    </row>
    <row r="828" spans="1:22">
      <c r="A828" s="180"/>
      <c r="B828" s="311"/>
      <c r="C828" s="180"/>
      <c r="D828" s="180"/>
      <c r="E828" s="180"/>
      <c r="F828" s="180"/>
      <c r="G828" s="180"/>
      <c r="H828" s="180"/>
      <c r="I828" s="180"/>
      <c r="J828" s="180"/>
      <c r="K828" s="180"/>
      <c r="L828" s="180"/>
      <c r="M828" s="180"/>
      <c r="N828" s="180"/>
      <c r="O828" s="180"/>
      <c r="P828" s="180"/>
      <c r="Q828" s="180"/>
      <c r="R828" s="180"/>
      <c r="S828" s="180"/>
      <c r="T828" s="180"/>
      <c r="U828" s="180"/>
      <c r="V828" s="180"/>
    </row>
    <row r="829" spans="1:22">
      <c r="A829" s="180"/>
      <c r="B829" s="311"/>
      <c r="C829" s="180"/>
      <c r="D829" s="180"/>
      <c r="E829" s="180"/>
      <c r="F829" s="180"/>
      <c r="G829" s="180"/>
      <c r="H829" s="180"/>
      <c r="I829" s="180"/>
      <c r="J829" s="180"/>
      <c r="K829" s="180"/>
      <c r="L829" s="180"/>
      <c r="M829" s="180"/>
      <c r="N829" s="180"/>
      <c r="O829" s="180"/>
      <c r="P829" s="180"/>
      <c r="Q829" s="180"/>
      <c r="R829" s="180"/>
      <c r="S829" s="180"/>
      <c r="T829" s="180"/>
      <c r="U829" s="180"/>
      <c r="V829" s="180"/>
    </row>
    <row r="830" spans="1:22">
      <c r="A830" s="180"/>
      <c r="B830" s="311"/>
      <c r="C830" s="180"/>
      <c r="D830" s="180"/>
      <c r="E830" s="180"/>
      <c r="F830" s="180"/>
      <c r="G830" s="180"/>
      <c r="H830" s="180"/>
      <c r="I830" s="180"/>
      <c r="J830" s="180"/>
      <c r="K830" s="180"/>
      <c r="L830" s="180"/>
      <c r="M830" s="180"/>
      <c r="N830" s="180"/>
      <c r="O830" s="180"/>
      <c r="P830" s="180"/>
      <c r="Q830" s="180"/>
      <c r="R830" s="180"/>
      <c r="S830" s="180"/>
      <c r="T830" s="180"/>
      <c r="U830" s="180"/>
      <c r="V830" s="180"/>
    </row>
    <row r="831" spans="1:22">
      <c r="A831" s="180"/>
      <c r="B831" s="311"/>
      <c r="C831" s="180"/>
      <c r="D831" s="180"/>
      <c r="E831" s="180"/>
      <c r="F831" s="180"/>
      <c r="G831" s="180"/>
      <c r="H831" s="180"/>
      <c r="I831" s="180"/>
      <c r="J831" s="180"/>
      <c r="K831" s="180"/>
      <c r="L831" s="180"/>
      <c r="M831" s="180"/>
      <c r="N831" s="180"/>
      <c r="O831" s="180"/>
      <c r="P831" s="180"/>
      <c r="Q831" s="180"/>
      <c r="R831" s="180"/>
      <c r="S831" s="180"/>
      <c r="T831" s="180"/>
      <c r="U831" s="180"/>
      <c r="V831" s="180"/>
    </row>
    <row r="832" spans="1:22">
      <c r="A832" s="180"/>
      <c r="B832" s="311"/>
      <c r="C832" s="180"/>
      <c r="D832" s="180"/>
      <c r="E832" s="180"/>
      <c r="F832" s="180"/>
      <c r="G832" s="180"/>
      <c r="H832" s="180"/>
      <c r="I832" s="180"/>
      <c r="J832" s="180"/>
      <c r="K832" s="180"/>
      <c r="L832" s="180"/>
      <c r="M832" s="180"/>
      <c r="N832" s="180"/>
      <c r="O832" s="180"/>
      <c r="P832" s="180"/>
      <c r="Q832" s="180"/>
      <c r="R832" s="180"/>
      <c r="S832" s="180"/>
      <c r="T832" s="180"/>
      <c r="U832" s="180"/>
      <c r="V832" s="180"/>
    </row>
    <row r="833" spans="1:22">
      <c r="A833" s="180"/>
      <c r="B833" s="311"/>
      <c r="C833" s="180"/>
      <c r="D833" s="180"/>
      <c r="E833" s="180"/>
      <c r="F833" s="180"/>
      <c r="G833" s="180"/>
      <c r="H833" s="180"/>
      <c r="I833" s="180"/>
      <c r="J833" s="180"/>
      <c r="K833" s="180"/>
      <c r="L833" s="180"/>
      <c r="M833" s="180"/>
      <c r="N833" s="180"/>
      <c r="O833" s="180"/>
      <c r="P833" s="180"/>
      <c r="Q833" s="180"/>
      <c r="R833" s="180"/>
      <c r="S833" s="180"/>
      <c r="T833" s="180"/>
      <c r="U833" s="180"/>
      <c r="V833" s="180"/>
    </row>
    <row r="834" spans="1:22">
      <c r="A834" s="180"/>
      <c r="B834" s="311"/>
      <c r="C834" s="180"/>
      <c r="D834" s="180"/>
      <c r="E834" s="180"/>
      <c r="F834" s="180"/>
      <c r="G834" s="180"/>
      <c r="H834" s="180"/>
      <c r="I834" s="180"/>
      <c r="J834" s="180"/>
      <c r="K834" s="180"/>
      <c r="L834" s="180"/>
      <c r="M834" s="180"/>
      <c r="N834" s="180"/>
      <c r="O834" s="180"/>
      <c r="P834" s="180"/>
      <c r="Q834" s="180"/>
      <c r="R834" s="180"/>
      <c r="S834" s="180"/>
      <c r="T834" s="180"/>
      <c r="U834" s="180"/>
      <c r="V834" s="180"/>
    </row>
    <row r="835" spans="1:22">
      <c r="A835" s="180"/>
      <c r="B835" s="311"/>
      <c r="C835" s="180"/>
      <c r="D835" s="180"/>
      <c r="E835" s="180"/>
      <c r="F835" s="180"/>
      <c r="G835" s="180"/>
      <c r="H835" s="180"/>
      <c r="I835" s="180"/>
      <c r="J835" s="180"/>
      <c r="K835" s="180"/>
      <c r="L835" s="180"/>
      <c r="M835" s="180"/>
      <c r="N835" s="180"/>
      <c r="O835" s="180"/>
      <c r="P835" s="180"/>
      <c r="Q835" s="180"/>
      <c r="R835" s="180"/>
      <c r="S835" s="180"/>
      <c r="T835" s="180"/>
      <c r="U835" s="180"/>
      <c r="V835" s="180"/>
    </row>
    <row r="836" spans="1:22">
      <c r="A836" s="180"/>
      <c r="B836" s="311"/>
      <c r="C836" s="180"/>
      <c r="D836" s="180"/>
      <c r="E836" s="180"/>
      <c r="F836" s="180"/>
      <c r="G836" s="180"/>
      <c r="H836" s="180"/>
      <c r="I836" s="180"/>
      <c r="J836" s="180"/>
      <c r="K836" s="180"/>
      <c r="L836" s="180"/>
      <c r="M836" s="180"/>
      <c r="N836" s="180"/>
      <c r="O836" s="180"/>
      <c r="P836" s="180"/>
      <c r="Q836" s="180"/>
      <c r="R836" s="180"/>
      <c r="S836" s="180"/>
      <c r="T836" s="180"/>
      <c r="U836" s="180"/>
      <c r="V836" s="180"/>
    </row>
    <row r="837" spans="1:22">
      <c r="A837" s="180"/>
      <c r="B837" s="311"/>
      <c r="C837" s="180"/>
      <c r="D837" s="180"/>
      <c r="E837" s="180"/>
      <c r="F837" s="180"/>
      <c r="G837" s="180"/>
      <c r="H837" s="180"/>
      <c r="I837" s="180"/>
      <c r="J837" s="180"/>
      <c r="K837" s="180"/>
      <c r="L837" s="180"/>
      <c r="M837" s="180"/>
      <c r="N837" s="180"/>
      <c r="O837" s="180"/>
      <c r="P837" s="180"/>
      <c r="Q837" s="180"/>
      <c r="R837" s="180"/>
      <c r="S837" s="180"/>
      <c r="T837" s="180"/>
      <c r="U837" s="180"/>
      <c r="V837" s="180"/>
    </row>
    <row r="838" spans="1:22">
      <c r="A838" s="180"/>
      <c r="B838" s="311"/>
      <c r="C838" s="180"/>
      <c r="D838" s="180"/>
      <c r="E838" s="180"/>
      <c r="F838" s="180"/>
      <c r="G838" s="180"/>
      <c r="H838" s="180"/>
      <c r="I838" s="180"/>
      <c r="J838" s="180"/>
      <c r="K838" s="180"/>
      <c r="L838" s="180"/>
      <c r="M838" s="180"/>
      <c r="N838" s="180"/>
      <c r="O838" s="180"/>
      <c r="P838" s="180"/>
      <c r="Q838" s="180"/>
      <c r="R838" s="180"/>
      <c r="S838" s="180"/>
      <c r="T838" s="180"/>
      <c r="U838" s="180"/>
      <c r="V838" s="180"/>
    </row>
    <row r="839" spans="1:22">
      <c r="A839" s="180"/>
      <c r="B839" s="311"/>
      <c r="C839" s="180"/>
      <c r="D839" s="180"/>
      <c r="E839" s="180"/>
      <c r="F839" s="180"/>
      <c r="G839" s="180"/>
      <c r="H839" s="180"/>
      <c r="I839" s="180"/>
      <c r="J839" s="180"/>
      <c r="K839" s="180"/>
      <c r="L839" s="180"/>
      <c r="M839" s="180"/>
      <c r="N839" s="180"/>
      <c r="O839" s="180"/>
      <c r="P839" s="180"/>
      <c r="Q839" s="180"/>
      <c r="R839" s="180"/>
      <c r="S839" s="180"/>
      <c r="T839" s="180"/>
      <c r="U839" s="180"/>
      <c r="V839" s="180"/>
    </row>
    <row r="840" spans="1:22">
      <c r="A840" s="180"/>
      <c r="B840" s="311"/>
      <c r="C840" s="180"/>
      <c r="D840" s="180"/>
      <c r="E840" s="180"/>
      <c r="F840" s="180"/>
      <c r="G840" s="180"/>
      <c r="H840" s="180"/>
      <c r="I840" s="180"/>
      <c r="J840" s="180"/>
      <c r="K840" s="180"/>
      <c r="L840" s="180"/>
      <c r="M840" s="180"/>
      <c r="N840" s="180"/>
      <c r="O840" s="180"/>
      <c r="P840" s="180"/>
      <c r="Q840" s="180"/>
      <c r="R840" s="180"/>
      <c r="S840" s="180"/>
      <c r="T840" s="180"/>
      <c r="U840" s="180"/>
      <c r="V840" s="180"/>
    </row>
    <row r="841" spans="1:22">
      <c r="A841" s="180"/>
      <c r="B841" s="311"/>
      <c r="C841" s="180"/>
      <c r="D841" s="180"/>
      <c r="E841" s="180"/>
      <c r="F841" s="180"/>
      <c r="G841" s="180"/>
      <c r="H841" s="180"/>
      <c r="I841" s="180"/>
      <c r="J841" s="180"/>
      <c r="K841" s="180"/>
      <c r="L841" s="180"/>
      <c r="M841" s="180"/>
      <c r="N841" s="180"/>
      <c r="O841" s="180"/>
      <c r="P841" s="180"/>
      <c r="Q841" s="180"/>
      <c r="R841" s="180"/>
      <c r="S841" s="180"/>
      <c r="T841" s="180"/>
      <c r="U841" s="180"/>
      <c r="V841" s="180"/>
    </row>
    <row r="842" spans="1:22">
      <c r="A842" s="180"/>
      <c r="B842" s="311"/>
      <c r="C842" s="180"/>
      <c r="D842" s="180"/>
      <c r="E842" s="180"/>
      <c r="F842" s="180"/>
      <c r="G842" s="180"/>
      <c r="H842" s="180"/>
      <c r="I842" s="180"/>
      <c r="J842" s="180"/>
      <c r="K842" s="180"/>
      <c r="L842" s="180"/>
      <c r="M842" s="180"/>
      <c r="N842" s="180"/>
      <c r="O842" s="180"/>
      <c r="P842" s="180"/>
      <c r="Q842" s="180"/>
      <c r="R842" s="180"/>
      <c r="S842" s="180"/>
      <c r="T842" s="180"/>
      <c r="U842" s="180"/>
      <c r="V842" s="180"/>
    </row>
    <row r="843" spans="1:22">
      <c r="A843" s="180"/>
      <c r="B843" s="311"/>
      <c r="C843" s="180"/>
      <c r="D843" s="180"/>
      <c r="E843" s="180"/>
      <c r="F843" s="180"/>
      <c r="G843" s="180"/>
      <c r="H843" s="180"/>
      <c r="I843" s="180"/>
      <c r="J843" s="180"/>
      <c r="K843" s="180"/>
      <c r="L843" s="180"/>
      <c r="M843" s="180"/>
      <c r="N843" s="180"/>
      <c r="O843" s="180"/>
      <c r="P843" s="180"/>
      <c r="Q843" s="180"/>
      <c r="R843" s="180"/>
      <c r="S843" s="180"/>
      <c r="T843" s="180"/>
      <c r="U843" s="180"/>
      <c r="V843" s="180"/>
    </row>
    <row r="844" spans="1:22">
      <c r="A844" s="180"/>
      <c r="B844" s="311"/>
      <c r="C844" s="180"/>
      <c r="D844" s="180"/>
      <c r="E844" s="180"/>
      <c r="F844" s="180"/>
      <c r="G844" s="180"/>
      <c r="H844" s="180"/>
      <c r="I844" s="180"/>
      <c r="J844" s="180"/>
      <c r="K844" s="180"/>
      <c r="L844" s="180"/>
      <c r="M844" s="180"/>
      <c r="N844" s="180"/>
      <c r="O844" s="180"/>
      <c r="P844" s="180"/>
      <c r="Q844" s="180"/>
      <c r="R844" s="180"/>
      <c r="S844" s="180"/>
      <c r="T844" s="180"/>
      <c r="U844" s="180"/>
      <c r="V844" s="180"/>
    </row>
    <row r="845" spans="1:22">
      <c r="A845" s="180"/>
      <c r="B845" s="311"/>
      <c r="C845" s="180"/>
      <c r="D845" s="180"/>
      <c r="E845" s="180"/>
      <c r="F845" s="180"/>
      <c r="G845" s="180"/>
      <c r="H845" s="180"/>
      <c r="I845" s="180"/>
      <c r="J845" s="180"/>
      <c r="K845" s="180"/>
      <c r="L845" s="180"/>
      <c r="M845" s="180"/>
      <c r="N845" s="180"/>
      <c r="O845" s="180"/>
      <c r="P845" s="180"/>
      <c r="Q845" s="180"/>
      <c r="R845" s="180"/>
      <c r="S845" s="180"/>
      <c r="T845" s="180"/>
      <c r="U845" s="180"/>
      <c r="V845" s="180"/>
    </row>
    <row r="846" spans="1:22">
      <c r="A846" s="180"/>
      <c r="B846" s="311"/>
      <c r="C846" s="180"/>
      <c r="D846" s="180"/>
      <c r="E846" s="180"/>
      <c r="F846" s="180"/>
      <c r="G846" s="180"/>
      <c r="H846" s="180"/>
      <c r="I846" s="180"/>
      <c r="J846" s="180"/>
      <c r="K846" s="180"/>
      <c r="L846" s="180"/>
      <c r="M846" s="180"/>
      <c r="N846" s="180"/>
      <c r="O846" s="180"/>
      <c r="P846" s="180"/>
      <c r="Q846" s="180"/>
      <c r="R846" s="180"/>
      <c r="S846" s="180"/>
      <c r="T846" s="180"/>
      <c r="U846" s="180"/>
      <c r="V846" s="180"/>
    </row>
    <row r="847" spans="1:22">
      <c r="A847" s="180"/>
      <c r="B847" s="311"/>
      <c r="C847" s="180"/>
      <c r="D847" s="180"/>
      <c r="E847" s="180"/>
      <c r="F847" s="180"/>
      <c r="G847" s="180"/>
      <c r="H847" s="180"/>
      <c r="I847" s="180"/>
      <c r="J847" s="180"/>
      <c r="K847" s="180"/>
      <c r="L847" s="180"/>
      <c r="M847" s="180"/>
      <c r="N847" s="180"/>
      <c r="O847" s="180"/>
      <c r="P847" s="180"/>
      <c r="Q847" s="180"/>
      <c r="R847" s="180"/>
      <c r="S847" s="180"/>
      <c r="T847" s="180"/>
      <c r="U847" s="180"/>
      <c r="V847" s="180"/>
    </row>
    <row r="848" spans="1:22">
      <c r="A848" s="180"/>
      <c r="B848" s="311"/>
      <c r="C848" s="180"/>
      <c r="D848" s="180"/>
      <c r="E848" s="180"/>
      <c r="F848" s="180"/>
      <c r="G848" s="180"/>
      <c r="H848" s="180"/>
      <c r="I848" s="180"/>
      <c r="J848" s="180"/>
      <c r="K848" s="180"/>
      <c r="L848" s="180"/>
      <c r="M848" s="180"/>
      <c r="N848" s="180"/>
      <c r="O848" s="180"/>
      <c r="P848" s="180"/>
      <c r="Q848" s="180"/>
      <c r="R848" s="180"/>
      <c r="S848" s="180"/>
      <c r="T848" s="180"/>
      <c r="U848" s="180"/>
      <c r="V848" s="180"/>
    </row>
    <row r="849" spans="1:22">
      <c r="A849" s="180"/>
      <c r="B849" s="311"/>
      <c r="C849" s="180"/>
      <c r="D849" s="180"/>
      <c r="E849" s="180"/>
      <c r="F849" s="180"/>
      <c r="G849" s="180"/>
      <c r="H849" s="180"/>
      <c r="I849" s="180"/>
      <c r="J849" s="180"/>
      <c r="K849" s="180"/>
      <c r="L849" s="180"/>
      <c r="M849" s="180"/>
      <c r="N849" s="180"/>
      <c r="O849" s="180"/>
      <c r="P849" s="180"/>
      <c r="Q849" s="180"/>
      <c r="R849" s="180"/>
      <c r="S849" s="180"/>
      <c r="T849" s="180"/>
      <c r="U849" s="180"/>
      <c r="V849" s="180"/>
    </row>
    <row r="850" spans="1:22">
      <c r="A850" s="180"/>
      <c r="B850" s="311"/>
      <c r="C850" s="180"/>
      <c r="D850" s="180"/>
      <c r="E850" s="180"/>
      <c r="F850" s="180"/>
      <c r="G850" s="180"/>
      <c r="H850" s="180"/>
      <c r="I850" s="180"/>
      <c r="J850" s="180"/>
      <c r="K850" s="180"/>
      <c r="L850" s="180"/>
      <c r="M850" s="180"/>
      <c r="N850" s="180"/>
      <c r="O850" s="180"/>
      <c r="P850" s="180"/>
      <c r="Q850" s="180"/>
      <c r="R850" s="180"/>
      <c r="S850" s="180"/>
      <c r="T850" s="180"/>
      <c r="U850" s="180"/>
      <c r="V850" s="180"/>
    </row>
    <row r="851" spans="1:22">
      <c r="A851" s="180"/>
      <c r="B851" s="311"/>
      <c r="C851" s="180"/>
      <c r="D851" s="180"/>
      <c r="E851" s="180"/>
      <c r="F851" s="180"/>
      <c r="G851" s="180"/>
      <c r="H851" s="180"/>
      <c r="I851" s="180"/>
      <c r="J851" s="180"/>
      <c r="K851" s="180"/>
      <c r="L851" s="180"/>
      <c r="M851" s="180"/>
      <c r="N851" s="180"/>
      <c r="O851" s="180"/>
      <c r="P851" s="180"/>
      <c r="Q851" s="180"/>
      <c r="R851" s="180"/>
      <c r="S851" s="180"/>
      <c r="T851" s="180"/>
      <c r="U851" s="180"/>
      <c r="V851" s="180"/>
    </row>
    <row r="852" spans="1:22">
      <c r="A852" s="180"/>
      <c r="B852" s="311"/>
      <c r="C852" s="180"/>
      <c r="D852" s="180"/>
      <c r="E852" s="180"/>
      <c r="F852" s="180"/>
      <c r="G852" s="180"/>
      <c r="H852" s="180"/>
      <c r="I852" s="180"/>
      <c r="J852" s="180"/>
      <c r="K852" s="180"/>
      <c r="L852" s="180"/>
      <c r="M852" s="180"/>
      <c r="N852" s="180"/>
      <c r="O852" s="180"/>
      <c r="P852" s="180"/>
      <c r="Q852" s="180"/>
      <c r="R852" s="180"/>
      <c r="S852" s="180"/>
      <c r="T852" s="180"/>
      <c r="U852" s="180"/>
      <c r="V852" s="180"/>
    </row>
    <row r="853" spans="1:22">
      <c r="A853" s="180"/>
      <c r="B853" s="311"/>
      <c r="C853" s="180"/>
      <c r="D853" s="180"/>
      <c r="E853" s="180"/>
      <c r="F853" s="180"/>
      <c r="G853" s="180"/>
      <c r="H853" s="180"/>
      <c r="I853" s="180"/>
      <c r="J853" s="180"/>
      <c r="K853" s="180"/>
      <c r="L853" s="180"/>
      <c r="M853" s="180"/>
      <c r="N853" s="180"/>
      <c r="O853" s="180"/>
      <c r="P853" s="180"/>
      <c r="Q853" s="180"/>
      <c r="R853" s="180"/>
      <c r="S853" s="180"/>
      <c r="T853" s="180"/>
      <c r="U853" s="180"/>
      <c r="V853" s="180"/>
    </row>
    <row r="854" spans="1:22">
      <c r="A854" s="180"/>
      <c r="B854" s="311"/>
      <c r="C854" s="180"/>
      <c r="D854" s="180"/>
      <c r="E854" s="180"/>
      <c r="F854" s="180"/>
      <c r="G854" s="180"/>
      <c r="H854" s="180"/>
      <c r="I854" s="180"/>
      <c r="J854" s="180"/>
      <c r="K854" s="180"/>
      <c r="L854" s="180"/>
      <c r="M854" s="180"/>
      <c r="N854" s="180"/>
      <c r="O854" s="180"/>
      <c r="P854" s="180"/>
      <c r="Q854" s="180"/>
      <c r="R854" s="180"/>
      <c r="S854" s="180"/>
      <c r="T854" s="180"/>
      <c r="U854" s="180"/>
      <c r="V854" s="180"/>
    </row>
    <row r="855" spans="1:22">
      <c r="A855" s="180"/>
      <c r="B855" s="311"/>
      <c r="C855" s="180"/>
      <c r="D855" s="180"/>
      <c r="E855" s="180"/>
      <c r="F855" s="180"/>
      <c r="G855" s="180"/>
      <c r="H855" s="180"/>
      <c r="I855" s="180"/>
      <c r="J855" s="180"/>
      <c r="K855" s="180"/>
      <c r="L855" s="180"/>
      <c r="M855" s="180"/>
      <c r="N855" s="180"/>
      <c r="O855" s="180"/>
      <c r="P855" s="180"/>
      <c r="Q855" s="180"/>
      <c r="R855" s="180"/>
      <c r="S855" s="180"/>
      <c r="T855" s="180"/>
      <c r="U855" s="180"/>
      <c r="V855" s="180"/>
    </row>
    <row r="856" spans="1:22">
      <c r="A856" s="180"/>
      <c r="B856" s="311"/>
      <c r="C856" s="180"/>
      <c r="D856" s="180"/>
      <c r="E856" s="180"/>
      <c r="F856" s="180"/>
      <c r="G856" s="180"/>
      <c r="H856" s="180"/>
      <c r="I856" s="180"/>
      <c r="J856" s="180"/>
      <c r="K856" s="180"/>
      <c r="L856" s="180"/>
      <c r="M856" s="180"/>
      <c r="N856" s="180"/>
      <c r="O856" s="180"/>
      <c r="P856" s="180"/>
      <c r="Q856" s="180"/>
      <c r="R856" s="180"/>
      <c r="S856" s="180"/>
      <c r="T856" s="180"/>
      <c r="U856" s="180"/>
      <c r="V856" s="180"/>
    </row>
    <row r="857" spans="1:22">
      <c r="A857" s="180"/>
      <c r="B857" s="311"/>
      <c r="C857" s="180"/>
      <c r="D857" s="180"/>
      <c r="E857" s="180"/>
      <c r="F857" s="180"/>
      <c r="G857" s="180"/>
      <c r="H857" s="180"/>
      <c r="I857" s="180"/>
      <c r="J857" s="180"/>
      <c r="K857" s="180"/>
      <c r="L857" s="180"/>
      <c r="M857" s="180"/>
      <c r="N857" s="180"/>
      <c r="O857" s="180"/>
      <c r="P857" s="180"/>
      <c r="Q857" s="180"/>
      <c r="R857" s="180"/>
      <c r="S857" s="180"/>
      <c r="T857" s="180"/>
      <c r="U857" s="180"/>
      <c r="V857" s="180"/>
    </row>
    <row r="858" spans="1:22">
      <c r="A858" s="180"/>
      <c r="B858" s="311"/>
      <c r="C858" s="180"/>
      <c r="D858" s="180"/>
      <c r="E858" s="180"/>
      <c r="F858" s="180"/>
      <c r="G858" s="180"/>
      <c r="H858" s="180"/>
      <c r="I858" s="180"/>
      <c r="J858" s="180"/>
      <c r="K858" s="180"/>
      <c r="L858" s="180"/>
      <c r="M858" s="180"/>
      <c r="N858" s="180"/>
      <c r="O858" s="180"/>
      <c r="P858" s="180"/>
      <c r="Q858" s="180"/>
      <c r="R858" s="180"/>
      <c r="S858" s="180"/>
      <c r="T858" s="180"/>
      <c r="U858" s="180"/>
      <c r="V858" s="180"/>
    </row>
    <row r="859" spans="1:22">
      <c r="A859" s="180"/>
      <c r="B859" s="311"/>
      <c r="C859" s="180"/>
      <c r="D859" s="180"/>
      <c r="E859" s="180"/>
      <c r="F859" s="180"/>
      <c r="G859" s="180"/>
      <c r="H859" s="180"/>
      <c r="I859" s="180"/>
      <c r="J859" s="180"/>
      <c r="K859" s="180"/>
      <c r="L859" s="180"/>
      <c r="M859" s="180"/>
      <c r="N859" s="180"/>
      <c r="O859" s="180"/>
      <c r="P859" s="180"/>
      <c r="Q859" s="180"/>
      <c r="R859" s="180"/>
      <c r="S859" s="180"/>
      <c r="T859" s="180"/>
      <c r="U859" s="180"/>
      <c r="V859" s="180"/>
    </row>
    <row r="860" spans="1:22">
      <c r="A860" s="180"/>
      <c r="B860" s="311"/>
      <c r="C860" s="180"/>
      <c r="D860" s="180"/>
      <c r="E860" s="180"/>
      <c r="F860" s="180"/>
      <c r="G860" s="180"/>
      <c r="H860" s="180"/>
      <c r="I860" s="180"/>
      <c r="J860" s="180"/>
      <c r="K860" s="180"/>
      <c r="L860" s="180"/>
      <c r="M860" s="180"/>
      <c r="N860" s="180"/>
      <c r="O860" s="180"/>
      <c r="P860" s="180"/>
      <c r="Q860" s="180"/>
      <c r="R860" s="180"/>
      <c r="S860" s="180"/>
      <c r="T860" s="180"/>
      <c r="U860" s="180"/>
      <c r="V860" s="180"/>
    </row>
    <row r="861" spans="1:22">
      <c r="A861" s="180"/>
      <c r="B861" s="311"/>
      <c r="C861" s="180"/>
      <c r="D861" s="180"/>
      <c r="E861" s="180"/>
      <c r="F861" s="180"/>
      <c r="G861" s="180"/>
      <c r="H861" s="180"/>
      <c r="I861" s="180"/>
      <c r="J861" s="180"/>
      <c r="K861" s="180"/>
      <c r="L861" s="180"/>
      <c r="M861" s="180"/>
      <c r="N861" s="180"/>
      <c r="O861" s="180"/>
      <c r="P861" s="180"/>
      <c r="Q861" s="180"/>
      <c r="R861" s="180"/>
      <c r="S861" s="180"/>
      <c r="T861" s="180"/>
      <c r="U861" s="180"/>
      <c r="V861" s="180"/>
    </row>
    <row r="862" spans="1:22">
      <c r="A862" s="180"/>
      <c r="B862" s="311"/>
      <c r="C862" s="180"/>
      <c r="D862" s="180"/>
      <c r="E862" s="180"/>
      <c r="F862" s="180"/>
      <c r="G862" s="180"/>
      <c r="H862" s="180"/>
      <c r="I862" s="180"/>
      <c r="J862" s="180"/>
      <c r="K862" s="180"/>
      <c r="L862" s="180"/>
      <c r="M862" s="180"/>
      <c r="N862" s="180"/>
      <c r="O862" s="180"/>
      <c r="P862" s="180"/>
      <c r="Q862" s="180"/>
      <c r="R862" s="180"/>
      <c r="S862" s="180"/>
      <c r="T862" s="180"/>
      <c r="U862" s="180"/>
      <c r="V862" s="180"/>
    </row>
    <row r="863" spans="1:22">
      <c r="A863" s="180"/>
      <c r="B863" s="311"/>
      <c r="C863" s="180"/>
      <c r="D863" s="180"/>
      <c r="E863" s="180"/>
      <c r="F863" s="180"/>
      <c r="G863" s="180"/>
      <c r="H863" s="180"/>
      <c r="I863" s="180"/>
      <c r="J863" s="180"/>
      <c r="K863" s="180"/>
      <c r="L863" s="180"/>
      <c r="M863" s="180"/>
      <c r="N863" s="180"/>
      <c r="O863" s="180"/>
      <c r="P863" s="180"/>
      <c r="Q863" s="180"/>
      <c r="R863" s="180"/>
      <c r="S863" s="180"/>
      <c r="T863" s="180"/>
      <c r="U863" s="180"/>
      <c r="V863" s="180"/>
    </row>
    <row r="864" spans="1:22">
      <c r="A864" s="180"/>
      <c r="B864" s="311"/>
      <c r="C864" s="180"/>
      <c r="D864" s="180"/>
      <c r="E864" s="180"/>
      <c r="F864" s="180"/>
      <c r="G864" s="180"/>
      <c r="H864" s="180"/>
      <c r="I864" s="180"/>
      <c r="J864" s="180"/>
      <c r="K864" s="180"/>
      <c r="L864" s="180"/>
      <c r="M864" s="180"/>
      <c r="N864" s="180"/>
      <c r="O864" s="180"/>
      <c r="P864" s="180"/>
      <c r="Q864" s="180"/>
      <c r="R864" s="180"/>
      <c r="S864" s="180"/>
      <c r="T864" s="180"/>
      <c r="U864" s="180"/>
      <c r="V864" s="180"/>
    </row>
    <row r="865" spans="1:22">
      <c r="A865" s="180"/>
      <c r="B865" s="311"/>
      <c r="C865" s="180"/>
      <c r="D865" s="180"/>
      <c r="E865" s="180"/>
      <c r="F865" s="180"/>
      <c r="G865" s="180"/>
      <c r="H865" s="180"/>
      <c r="I865" s="180"/>
      <c r="J865" s="180"/>
      <c r="K865" s="180"/>
      <c r="L865" s="180"/>
      <c r="M865" s="180"/>
      <c r="N865" s="180"/>
      <c r="O865" s="180"/>
      <c r="P865" s="180"/>
      <c r="Q865" s="180"/>
      <c r="R865" s="180"/>
      <c r="S865" s="180"/>
      <c r="T865" s="180"/>
      <c r="U865" s="180"/>
      <c r="V865" s="180"/>
    </row>
    <row r="866" spans="1:22">
      <c r="A866" s="180"/>
      <c r="B866" s="311"/>
      <c r="C866" s="180"/>
      <c r="D866" s="180"/>
      <c r="E866" s="180"/>
      <c r="F866" s="180"/>
      <c r="G866" s="180"/>
      <c r="H866" s="180"/>
      <c r="I866" s="180"/>
      <c r="J866" s="180"/>
      <c r="K866" s="180"/>
      <c r="L866" s="180"/>
      <c r="M866" s="180"/>
      <c r="N866" s="180"/>
      <c r="O866" s="180"/>
      <c r="P866" s="180"/>
      <c r="Q866" s="180"/>
      <c r="R866" s="180"/>
      <c r="S866" s="180"/>
      <c r="T866" s="180"/>
      <c r="U866" s="180"/>
      <c r="V866" s="180"/>
    </row>
    <row r="867" spans="1:22">
      <c r="A867" s="180"/>
      <c r="B867" s="311"/>
      <c r="C867" s="180"/>
      <c r="D867" s="180"/>
      <c r="E867" s="180"/>
      <c r="F867" s="180"/>
      <c r="G867" s="180"/>
      <c r="H867" s="180"/>
      <c r="I867" s="180"/>
      <c r="J867" s="180"/>
      <c r="K867" s="180"/>
      <c r="L867" s="180"/>
      <c r="M867" s="180"/>
      <c r="N867" s="180"/>
      <c r="O867" s="180"/>
      <c r="P867" s="180"/>
      <c r="Q867" s="180"/>
      <c r="R867" s="180"/>
      <c r="S867" s="180"/>
      <c r="T867" s="180"/>
      <c r="U867" s="180"/>
      <c r="V867" s="180"/>
    </row>
    <row r="868" spans="1:22">
      <c r="A868" s="180"/>
      <c r="B868" s="311"/>
      <c r="C868" s="180"/>
      <c r="D868" s="180"/>
      <c r="E868" s="180"/>
      <c r="F868" s="180"/>
      <c r="G868" s="180"/>
      <c r="H868" s="180"/>
      <c r="I868" s="180"/>
      <c r="J868" s="180"/>
      <c r="K868" s="180"/>
      <c r="L868" s="180"/>
      <c r="M868" s="180"/>
      <c r="N868" s="180"/>
      <c r="O868" s="180"/>
      <c r="P868" s="180"/>
      <c r="Q868" s="180"/>
      <c r="R868" s="180"/>
      <c r="S868" s="180"/>
      <c r="T868" s="180"/>
      <c r="U868" s="180"/>
      <c r="V868" s="180"/>
    </row>
    <row r="869" spans="1:22">
      <c r="A869" s="180"/>
      <c r="B869" s="311"/>
      <c r="C869" s="180"/>
      <c r="D869" s="180"/>
      <c r="E869" s="180"/>
      <c r="F869" s="180"/>
      <c r="G869" s="180"/>
      <c r="H869" s="180"/>
      <c r="I869" s="180"/>
      <c r="J869" s="180"/>
      <c r="K869" s="180"/>
      <c r="L869" s="180"/>
      <c r="M869" s="180"/>
      <c r="N869" s="180"/>
      <c r="O869" s="180"/>
      <c r="P869" s="180"/>
      <c r="Q869" s="180"/>
      <c r="R869" s="180"/>
      <c r="S869" s="180"/>
      <c r="T869" s="180"/>
      <c r="U869" s="180"/>
      <c r="V869" s="180"/>
    </row>
    <row r="870" spans="1:22">
      <c r="A870" s="180"/>
      <c r="B870" s="311"/>
      <c r="C870" s="180"/>
      <c r="D870" s="180"/>
      <c r="E870" s="180"/>
      <c r="F870" s="180"/>
      <c r="G870" s="180"/>
      <c r="H870" s="180"/>
      <c r="I870" s="180"/>
      <c r="J870" s="180"/>
      <c r="K870" s="180"/>
      <c r="L870" s="180"/>
      <c r="M870" s="180"/>
      <c r="N870" s="180"/>
      <c r="O870" s="180"/>
      <c r="P870" s="180"/>
      <c r="Q870" s="180"/>
      <c r="R870" s="180"/>
      <c r="S870" s="180"/>
      <c r="T870" s="180"/>
      <c r="U870" s="180"/>
      <c r="V870" s="180"/>
    </row>
    <row r="871" spans="1:22">
      <c r="A871" s="180"/>
      <c r="B871" s="311"/>
      <c r="C871" s="180"/>
      <c r="D871" s="180"/>
      <c r="E871" s="180"/>
      <c r="F871" s="180"/>
      <c r="G871" s="180"/>
      <c r="H871" s="180"/>
      <c r="I871" s="180"/>
      <c r="J871" s="180"/>
      <c r="K871" s="180"/>
      <c r="L871" s="180"/>
      <c r="M871" s="180"/>
      <c r="N871" s="180"/>
      <c r="O871" s="180"/>
      <c r="P871" s="180"/>
      <c r="Q871" s="180"/>
      <c r="R871" s="180"/>
      <c r="S871" s="180"/>
      <c r="T871" s="180"/>
      <c r="U871" s="180"/>
      <c r="V871" s="180"/>
    </row>
    <row r="872" spans="1:22">
      <c r="A872" s="180"/>
      <c r="B872" s="311"/>
      <c r="C872" s="180"/>
      <c r="D872" s="180"/>
      <c r="E872" s="180"/>
      <c r="F872" s="180"/>
      <c r="G872" s="180"/>
      <c r="H872" s="180"/>
      <c r="I872" s="180"/>
      <c r="J872" s="180"/>
      <c r="K872" s="180"/>
      <c r="L872" s="180"/>
      <c r="M872" s="180"/>
      <c r="N872" s="180"/>
      <c r="O872" s="180"/>
      <c r="P872" s="180"/>
      <c r="Q872" s="180"/>
      <c r="R872" s="180"/>
      <c r="S872" s="180"/>
      <c r="T872" s="180"/>
      <c r="U872" s="180"/>
      <c r="V872" s="180"/>
    </row>
    <row r="873" spans="1:22">
      <c r="A873" s="180"/>
      <c r="B873" s="311"/>
      <c r="C873" s="180"/>
      <c r="D873" s="180"/>
      <c r="E873" s="180"/>
      <c r="F873" s="180"/>
      <c r="G873" s="180"/>
      <c r="H873" s="180"/>
      <c r="I873" s="180"/>
      <c r="J873" s="180"/>
      <c r="K873" s="180"/>
      <c r="L873" s="180"/>
      <c r="M873" s="180"/>
      <c r="N873" s="180"/>
      <c r="O873" s="180"/>
      <c r="P873" s="180"/>
      <c r="Q873" s="180"/>
      <c r="R873" s="180"/>
      <c r="S873" s="180"/>
      <c r="T873" s="180"/>
      <c r="U873" s="180"/>
      <c r="V873" s="180"/>
    </row>
    <row r="874" spans="1:22">
      <c r="A874" s="180"/>
      <c r="B874" s="311"/>
      <c r="C874" s="180"/>
      <c r="D874" s="180"/>
      <c r="E874" s="180"/>
      <c r="F874" s="180"/>
      <c r="G874" s="180"/>
      <c r="H874" s="180"/>
      <c r="I874" s="180"/>
      <c r="J874" s="180"/>
      <c r="K874" s="180"/>
      <c r="L874" s="180"/>
      <c r="M874" s="180"/>
      <c r="N874" s="180"/>
      <c r="O874" s="180"/>
      <c r="P874" s="180"/>
      <c r="Q874" s="180"/>
      <c r="R874" s="180"/>
      <c r="S874" s="180"/>
      <c r="T874" s="180"/>
      <c r="U874" s="180"/>
      <c r="V874" s="180"/>
    </row>
    <row r="875" spans="1:22">
      <c r="A875" s="180"/>
      <c r="B875" s="311"/>
      <c r="C875" s="180"/>
      <c r="D875" s="180"/>
      <c r="E875" s="180"/>
      <c r="F875" s="180"/>
      <c r="G875" s="180"/>
      <c r="H875" s="180"/>
      <c r="I875" s="180"/>
      <c r="J875" s="180"/>
      <c r="K875" s="180"/>
      <c r="L875" s="180"/>
      <c r="M875" s="180"/>
      <c r="N875" s="180"/>
      <c r="O875" s="180"/>
      <c r="P875" s="180"/>
      <c r="Q875" s="180"/>
      <c r="R875" s="180"/>
      <c r="S875" s="180"/>
      <c r="T875" s="180"/>
      <c r="U875" s="180"/>
      <c r="V875" s="180"/>
    </row>
    <row r="876" spans="1:22">
      <c r="A876" s="180"/>
      <c r="B876" s="311"/>
      <c r="C876" s="180"/>
      <c r="D876" s="180"/>
      <c r="E876" s="180"/>
      <c r="F876" s="180"/>
      <c r="G876" s="180"/>
      <c r="H876" s="180"/>
      <c r="I876" s="180"/>
      <c r="J876" s="180"/>
      <c r="K876" s="180"/>
      <c r="L876" s="180"/>
      <c r="M876" s="180"/>
      <c r="N876" s="180"/>
      <c r="O876" s="180"/>
      <c r="P876" s="180"/>
      <c r="Q876" s="180"/>
      <c r="R876" s="180"/>
      <c r="S876" s="180"/>
      <c r="T876" s="180"/>
      <c r="U876" s="180"/>
      <c r="V876" s="180"/>
    </row>
    <row r="877" spans="1:22">
      <c r="A877" s="180"/>
      <c r="B877" s="311"/>
      <c r="C877" s="180"/>
      <c r="D877" s="180"/>
      <c r="E877" s="180"/>
      <c r="F877" s="180"/>
      <c r="G877" s="180"/>
      <c r="H877" s="180"/>
      <c r="I877" s="180"/>
      <c r="J877" s="180"/>
      <c r="K877" s="180"/>
      <c r="L877" s="180"/>
      <c r="M877" s="180"/>
      <c r="N877" s="180"/>
      <c r="O877" s="180"/>
      <c r="P877" s="180"/>
      <c r="Q877" s="180"/>
      <c r="R877" s="180"/>
      <c r="S877" s="180"/>
      <c r="T877" s="180"/>
      <c r="U877" s="180"/>
      <c r="V877" s="180"/>
    </row>
    <row r="878" spans="1:22">
      <c r="A878" s="180"/>
      <c r="B878" s="311"/>
      <c r="C878" s="180"/>
      <c r="D878" s="180"/>
      <c r="E878" s="180"/>
      <c r="F878" s="180"/>
      <c r="G878" s="180"/>
      <c r="H878" s="180"/>
      <c r="I878" s="180"/>
      <c r="J878" s="180"/>
      <c r="K878" s="180"/>
      <c r="L878" s="180"/>
      <c r="M878" s="180"/>
      <c r="N878" s="180"/>
      <c r="O878" s="180"/>
      <c r="P878" s="180"/>
      <c r="Q878" s="180"/>
      <c r="R878" s="180"/>
      <c r="S878" s="180"/>
      <c r="T878" s="180"/>
      <c r="U878" s="180"/>
      <c r="V878" s="180"/>
    </row>
    <row r="879" spans="1:22">
      <c r="A879" s="180"/>
      <c r="B879" s="311"/>
      <c r="C879" s="180"/>
      <c r="D879" s="180"/>
      <c r="E879" s="180"/>
      <c r="F879" s="180"/>
      <c r="G879" s="180"/>
      <c r="H879" s="180"/>
      <c r="I879" s="180"/>
      <c r="J879" s="180"/>
      <c r="K879" s="180"/>
      <c r="L879" s="180"/>
      <c r="M879" s="180"/>
      <c r="N879" s="180"/>
      <c r="O879" s="180"/>
      <c r="P879" s="180"/>
      <c r="Q879" s="180"/>
      <c r="R879" s="180"/>
      <c r="S879" s="180"/>
      <c r="T879" s="180"/>
      <c r="U879" s="180"/>
      <c r="V879" s="180"/>
    </row>
    <row r="880" spans="1:22">
      <c r="A880" s="180"/>
      <c r="B880" s="311"/>
      <c r="C880" s="180"/>
      <c r="D880" s="180"/>
      <c r="E880" s="180"/>
      <c r="F880" s="180"/>
      <c r="G880" s="180"/>
      <c r="H880" s="180"/>
      <c r="I880" s="180"/>
      <c r="J880" s="180"/>
      <c r="K880" s="180"/>
      <c r="L880" s="180"/>
      <c r="M880" s="180"/>
      <c r="N880" s="180"/>
      <c r="O880" s="180"/>
      <c r="P880" s="180"/>
      <c r="Q880" s="180"/>
      <c r="R880" s="180"/>
      <c r="S880" s="180"/>
      <c r="T880" s="180"/>
      <c r="U880" s="180"/>
      <c r="V880" s="180"/>
    </row>
    <row r="881" spans="1:22">
      <c r="A881" s="180"/>
      <c r="B881" s="311"/>
      <c r="C881" s="180"/>
      <c r="D881" s="180"/>
      <c r="E881" s="180"/>
      <c r="F881" s="180"/>
      <c r="G881" s="180"/>
      <c r="H881" s="180"/>
      <c r="I881" s="180"/>
      <c r="J881" s="180"/>
      <c r="K881" s="180"/>
      <c r="L881" s="180"/>
      <c r="M881" s="180"/>
      <c r="N881" s="180"/>
      <c r="O881" s="180"/>
      <c r="P881" s="180"/>
      <c r="Q881" s="180"/>
      <c r="R881" s="180"/>
      <c r="S881" s="180"/>
      <c r="T881" s="180"/>
      <c r="U881" s="180"/>
      <c r="V881" s="180"/>
    </row>
    <row r="882" spans="1:22">
      <c r="A882" s="180"/>
      <c r="B882" s="311"/>
      <c r="C882" s="180"/>
      <c r="D882" s="180"/>
      <c r="E882" s="180"/>
      <c r="F882" s="180"/>
      <c r="G882" s="180"/>
      <c r="H882" s="180"/>
      <c r="I882" s="180"/>
      <c r="J882" s="180"/>
      <c r="K882" s="180"/>
      <c r="L882" s="180"/>
      <c r="M882" s="180"/>
      <c r="N882" s="180"/>
      <c r="O882" s="180"/>
      <c r="P882" s="180"/>
      <c r="Q882" s="180"/>
      <c r="R882" s="180"/>
      <c r="S882" s="180"/>
      <c r="T882" s="180"/>
      <c r="U882" s="180"/>
      <c r="V882" s="180"/>
    </row>
    <row r="883" spans="1:22">
      <c r="A883" s="180"/>
      <c r="B883" s="311"/>
      <c r="C883" s="180"/>
      <c r="D883" s="180"/>
      <c r="E883" s="180"/>
      <c r="F883" s="180"/>
      <c r="G883" s="180"/>
      <c r="H883" s="180"/>
      <c r="I883" s="180"/>
      <c r="J883" s="180"/>
      <c r="K883" s="180"/>
      <c r="L883" s="180"/>
      <c r="M883" s="180"/>
      <c r="N883" s="180"/>
      <c r="O883" s="180"/>
      <c r="P883" s="180"/>
      <c r="Q883" s="180"/>
      <c r="R883" s="180"/>
      <c r="S883" s="180"/>
      <c r="T883" s="180"/>
      <c r="U883" s="180"/>
      <c r="V883" s="180"/>
    </row>
    <row r="884" spans="1:22">
      <c r="A884" s="180"/>
      <c r="B884" s="311"/>
      <c r="C884" s="180"/>
      <c r="D884" s="180"/>
      <c r="E884" s="180"/>
      <c r="F884" s="180"/>
      <c r="G884" s="180"/>
      <c r="H884" s="180"/>
      <c r="I884" s="180"/>
      <c r="J884" s="180"/>
      <c r="K884" s="180"/>
      <c r="L884" s="180"/>
      <c r="M884" s="180"/>
      <c r="N884" s="180"/>
      <c r="O884" s="180"/>
      <c r="P884" s="180"/>
      <c r="Q884" s="180"/>
      <c r="R884" s="180"/>
      <c r="S884" s="180"/>
      <c r="T884" s="180"/>
      <c r="U884" s="180"/>
      <c r="V884" s="180"/>
    </row>
    <row r="885" spans="1:22">
      <c r="A885" s="180"/>
      <c r="B885" s="311"/>
      <c r="C885" s="180"/>
      <c r="D885" s="180"/>
      <c r="E885" s="180"/>
      <c r="F885" s="180"/>
      <c r="G885" s="180"/>
      <c r="H885" s="180"/>
      <c r="I885" s="180"/>
      <c r="J885" s="180"/>
      <c r="K885" s="180"/>
      <c r="L885" s="180"/>
      <c r="M885" s="180"/>
      <c r="N885" s="180"/>
      <c r="O885" s="180"/>
      <c r="P885" s="180"/>
      <c r="Q885" s="180"/>
      <c r="R885" s="180"/>
      <c r="S885" s="180"/>
      <c r="T885" s="180"/>
      <c r="U885" s="180"/>
      <c r="V885" s="180"/>
    </row>
    <row r="886" spans="1:22">
      <c r="A886" s="180"/>
      <c r="B886" s="311"/>
      <c r="C886" s="180"/>
      <c r="D886" s="180"/>
      <c r="E886" s="180"/>
      <c r="F886" s="180"/>
      <c r="G886" s="180"/>
      <c r="H886" s="180"/>
      <c r="I886" s="180"/>
      <c r="J886" s="180"/>
      <c r="K886" s="180"/>
      <c r="L886" s="180"/>
      <c r="M886" s="180"/>
      <c r="N886" s="180"/>
      <c r="O886" s="180"/>
      <c r="P886" s="180"/>
      <c r="Q886" s="180"/>
      <c r="R886" s="180"/>
      <c r="S886" s="180"/>
      <c r="T886" s="180"/>
      <c r="U886" s="180"/>
      <c r="V886" s="180"/>
    </row>
    <row r="887" spans="1:22">
      <c r="A887" s="180"/>
      <c r="B887" s="311"/>
      <c r="C887" s="180"/>
      <c r="D887" s="180"/>
      <c r="E887" s="180"/>
      <c r="F887" s="180"/>
      <c r="G887" s="180"/>
      <c r="H887" s="180"/>
      <c r="I887" s="180"/>
      <c r="J887" s="180"/>
      <c r="K887" s="180"/>
      <c r="L887" s="180"/>
      <c r="M887" s="180"/>
      <c r="N887" s="180"/>
      <c r="O887" s="180"/>
      <c r="P887" s="180"/>
      <c r="Q887" s="180"/>
      <c r="R887" s="180"/>
      <c r="S887" s="180"/>
      <c r="T887" s="180"/>
      <c r="U887" s="180"/>
      <c r="V887" s="180"/>
    </row>
    <row r="888" spans="1:22">
      <c r="A888" s="180"/>
      <c r="B888" s="311"/>
      <c r="C888" s="180"/>
      <c r="D888" s="180"/>
      <c r="E888" s="180"/>
      <c r="F888" s="180"/>
      <c r="G888" s="180"/>
      <c r="H888" s="180"/>
      <c r="I888" s="180"/>
      <c r="J888" s="180"/>
      <c r="K888" s="180"/>
      <c r="L888" s="180"/>
      <c r="M888" s="180"/>
      <c r="N888" s="180"/>
      <c r="O888" s="180"/>
      <c r="P888" s="180"/>
      <c r="Q888" s="180"/>
      <c r="R888" s="180"/>
      <c r="S888" s="180"/>
      <c r="T888" s="180"/>
      <c r="U888" s="180"/>
      <c r="V888" s="180"/>
    </row>
    <row r="889" spans="1:22">
      <c r="A889" s="180"/>
      <c r="B889" s="311"/>
      <c r="C889" s="180"/>
      <c r="D889" s="180"/>
      <c r="E889" s="180"/>
      <c r="F889" s="180"/>
      <c r="G889" s="180"/>
      <c r="H889" s="180"/>
      <c r="I889" s="180"/>
      <c r="J889" s="180"/>
      <c r="K889" s="180"/>
      <c r="L889" s="180"/>
      <c r="M889" s="180"/>
      <c r="N889" s="180"/>
      <c r="O889" s="180"/>
      <c r="P889" s="180"/>
      <c r="Q889" s="180"/>
      <c r="R889" s="180"/>
      <c r="S889" s="180"/>
      <c r="T889" s="180"/>
      <c r="U889" s="180"/>
      <c r="V889" s="180"/>
    </row>
    <row r="890" spans="1:22">
      <c r="A890" s="180"/>
      <c r="B890" s="311"/>
      <c r="C890" s="180"/>
      <c r="D890" s="180"/>
      <c r="E890" s="180"/>
      <c r="F890" s="180"/>
      <c r="G890" s="180"/>
      <c r="H890" s="180"/>
      <c r="I890" s="180"/>
      <c r="J890" s="180"/>
      <c r="K890" s="180"/>
      <c r="L890" s="180"/>
      <c r="M890" s="180"/>
      <c r="N890" s="180"/>
      <c r="O890" s="180"/>
      <c r="P890" s="180"/>
      <c r="Q890" s="180"/>
      <c r="R890" s="180"/>
      <c r="S890" s="180"/>
      <c r="T890" s="180"/>
      <c r="U890" s="180"/>
      <c r="V890" s="180"/>
    </row>
    <row r="891" spans="1:22">
      <c r="A891" s="180"/>
      <c r="B891" s="311"/>
      <c r="C891" s="180"/>
      <c r="D891" s="180"/>
      <c r="E891" s="180"/>
      <c r="F891" s="180"/>
      <c r="G891" s="180"/>
      <c r="H891" s="180"/>
      <c r="I891" s="180"/>
      <c r="J891" s="180"/>
      <c r="K891" s="180"/>
      <c r="L891" s="180"/>
      <c r="M891" s="180"/>
      <c r="N891" s="180"/>
      <c r="O891" s="180"/>
      <c r="P891" s="180"/>
      <c r="Q891" s="180"/>
      <c r="R891" s="180"/>
      <c r="S891" s="180"/>
      <c r="T891" s="180"/>
      <c r="U891" s="180"/>
      <c r="V891" s="180"/>
    </row>
    <row r="892" spans="1:22">
      <c r="A892" s="180"/>
      <c r="B892" s="311"/>
      <c r="C892" s="180"/>
      <c r="D892" s="180"/>
      <c r="E892" s="180"/>
      <c r="F892" s="180"/>
      <c r="G892" s="180"/>
      <c r="H892" s="180"/>
      <c r="I892" s="180"/>
      <c r="J892" s="180"/>
      <c r="K892" s="180"/>
      <c r="L892" s="180"/>
      <c r="M892" s="180"/>
      <c r="N892" s="180"/>
      <c r="O892" s="180"/>
      <c r="P892" s="180"/>
      <c r="Q892" s="180"/>
      <c r="R892" s="180"/>
      <c r="S892" s="180"/>
      <c r="T892" s="180"/>
      <c r="U892" s="180"/>
      <c r="V892" s="180"/>
    </row>
    <row r="893" spans="1:22">
      <c r="A893" s="180"/>
      <c r="B893" s="311"/>
      <c r="C893" s="180"/>
      <c r="D893" s="180"/>
      <c r="E893" s="180"/>
      <c r="F893" s="180"/>
      <c r="G893" s="180"/>
      <c r="H893" s="180"/>
      <c r="I893" s="180"/>
      <c r="J893" s="180"/>
      <c r="K893" s="180"/>
      <c r="L893" s="180"/>
      <c r="M893" s="180"/>
      <c r="N893" s="180"/>
      <c r="O893" s="180"/>
      <c r="P893" s="180"/>
      <c r="Q893" s="180"/>
      <c r="R893" s="180"/>
      <c r="S893" s="180"/>
      <c r="T893" s="180"/>
      <c r="U893" s="180"/>
      <c r="V893" s="180"/>
    </row>
    <row r="894" spans="1:22">
      <c r="A894" s="180"/>
      <c r="B894" s="311"/>
      <c r="C894" s="180"/>
      <c r="D894" s="180"/>
      <c r="E894" s="180"/>
      <c r="F894" s="180"/>
      <c r="G894" s="180"/>
      <c r="H894" s="180"/>
      <c r="I894" s="180"/>
      <c r="J894" s="180"/>
      <c r="K894" s="180"/>
      <c r="L894" s="180"/>
      <c r="M894" s="180"/>
      <c r="N894" s="180"/>
      <c r="O894" s="180"/>
      <c r="P894" s="180"/>
      <c r="Q894" s="180"/>
      <c r="R894" s="180"/>
      <c r="S894" s="180"/>
      <c r="T894" s="180"/>
      <c r="U894" s="180"/>
      <c r="V894" s="180"/>
    </row>
    <row r="895" spans="1:22">
      <c r="A895" s="180"/>
      <c r="B895" s="311"/>
      <c r="C895" s="180"/>
      <c r="D895" s="180"/>
      <c r="E895" s="180"/>
      <c r="F895" s="180"/>
      <c r="G895" s="180"/>
      <c r="H895" s="180"/>
      <c r="I895" s="180"/>
      <c r="J895" s="180"/>
      <c r="K895" s="180"/>
      <c r="L895" s="180"/>
      <c r="M895" s="180"/>
      <c r="N895" s="180"/>
      <c r="O895" s="180"/>
      <c r="P895" s="180"/>
      <c r="Q895" s="180"/>
      <c r="R895" s="180"/>
      <c r="S895" s="180"/>
      <c r="T895" s="180"/>
      <c r="U895" s="180"/>
      <c r="V895" s="180"/>
    </row>
    <row r="896" spans="1:22">
      <c r="A896" s="180"/>
      <c r="B896" s="311"/>
      <c r="C896" s="180"/>
      <c r="D896" s="180"/>
      <c r="E896" s="180"/>
      <c r="F896" s="180"/>
      <c r="G896" s="180"/>
      <c r="H896" s="180"/>
      <c r="I896" s="180"/>
      <c r="J896" s="180"/>
      <c r="K896" s="180"/>
      <c r="L896" s="180"/>
      <c r="M896" s="180"/>
      <c r="N896" s="180"/>
      <c r="O896" s="180"/>
      <c r="P896" s="180"/>
      <c r="Q896" s="180"/>
      <c r="R896" s="180"/>
      <c r="S896" s="180"/>
      <c r="T896" s="180"/>
      <c r="U896" s="180"/>
      <c r="V896" s="180"/>
    </row>
    <row r="897" spans="1:22">
      <c r="A897" s="180"/>
      <c r="B897" s="311"/>
      <c r="C897" s="180"/>
      <c r="D897" s="180"/>
      <c r="E897" s="180"/>
      <c r="F897" s="180"/>
      <c r="G897" s="180"/>
      <c r="H897" s="180"/>
      <c r="I897" s="180"/>
      <c r="J897" s="180"/>
      <c r="K897" s="180"/>
      <c r="L897" s="180"/>
      <c r="M897" s="180"/>
      <c r="N897" s="180"/>
      <c r="O897" s="180"/>
      <c r="P897" s="180"/>
      <c r="Q897" s="180"/>
      <c r="R897" s="180"/>
      <c r="S897" s="180"/>
      <c r="T897" s="180"/>
      <c r="U897" s="180"/>
      <c r="V897" s="180"/>
    </row>
    <row r="898" spans="1:22">
      <c r="A898" s="180"/>
      <c r="B898" s="311"/>
      <c r="C898" s="180"/>
      <c r="D898" s="180"/>
      <c r="E898" s="180"/>
      <c r="F898" s="180"/>
      <c r="G898" s="180"/>
      <c r="H898" s="180"/>
      <c r="I898" s="180"/>
      <c r="J898" s="180"/>
      <c r="K898" s="180"/>
      <c r="L898" s="180"/>
      <c r="M898" s="180"/>
      <c r="N898" s="180"/>
      <c r="O898" s="180"/>
      <c r="P898" s="180"/>
      <c r="Q898" s="180"/>
      <c r="R898" s="180"/>
      <c r="S898" s="180"/>
      <c r="T898" s="180"/>
      <c r="U898" s="180"/>
      <c r="V898" s="180"/>
    </row>
    <row r="899" spans="1:22">
      <c r="A899" s="180"/>
      <c r="B899" s="311"/>
      <c r="C899" s="180"/>
      <c r="D899" s="180"/>
      <c r="E899" s="180"/>
      <c r="F899" s="180"/>
      <c r="G899" s="180"/>
      <c r="H899" s="180"/>
      <c r="I899" s="180"/>
      <c r="J899" s="180"/>
      <c r="K899" s="180"/>
      <c r="L899" s="180"/>
      <c r="M899" s="180"/>
      <c r="N899" s="180"/>
      <c r="O899" s="180"/>
      <c r="P899" s="180"/>
      <c r="Q899" s="180"/>
      <c r="R899" s="180"/>
      <c r="S899" s="180"/>
      <c r="T899" s="180"/>
      <c r="U899" s="180"/>
      <c r="V899" s="180"/>
    </row>
    <row r="900" spans="1:22">
      <c r="A900" s="180"/>
      <c r="B900" s="311"/>
      <c r="C900" s="180"/>
      <c r="D900" s="180"/>
      <c r="E900" s="180"/>
      <c r="F900" s="180"/>
      <c r="G900" s="180"/>
      <c r="H900" s="180"/>
      <c r="I900" s="180"/>
      <c r="J900" s="180"/>
      <c r="K900" s="180"/>
      <c r="L900" s="180"/>
      <c r="M900" s="180"/>
      <c r="N900" s="180"/>
      <c r="O900" s="180"/>
      <c r="P900" s="180"/>
      <c r="Q900" s="180"/>
      <c r="R900" s="180"/>
      <c r="S900" s="180"/>
      <c r="T900" s="180"/>
      <c r="U900" s="180"/>
      <c r="V900" s="180"/>
    </row>
    <row r="901" spans="1:22">
      <c r="A901" s="180"/>
      <c r="B901" s="311"/>
      <c r="C901" s="180"/>
      <c r="D901" s="180"/>
      <c r="E901" s="180"/>
      <c r="F901" s="180"/>
      <c r="G901" s="180"/>
      <c r="H901" s="180"/>
      <c r="I901" s="180"/>
      <c r="J901" s="180"/>
      <c r="K901" s="180"/>
      <c r="L901" s="180"/>
      <c r="M901" s="180"/>
      <c r="N901" s="180"/>
      <c r="O901" s="180"/>
      <c r="P901" s="180"/>
      <c r="Q901" s="180"/>
      <c r="R901" s="180"/>
      <c r="S901" s="180"/>
      <c r="T901" s="180"/>
      <c r="U901" s="180"/>
      <c r="V901" s="180"/>
    </row>
    <row r="902" spans="1:22">
      <c r="A902" s="180"/>
      <c r="B902" s="311"/>
      <c r="C902" s="180"/>
      <c r="D902" s="180"/>
      <c r="E902" s="180"/>
      <c r="F902" s="180"/>
      <c r="G902" s="180"/>
      <c r="H902" s="180"/>
      <c r="I902" s="180"/>
      <c r="J902" s="180"/>
      <c r="K902" s="180"/>
      <c r="L902" s="180"/>
      <c r="M902" s="180"/>
      <c r="N902" s="180"/>
      <c r="O902" s="180"/>
      <c r="P902" s="180"/>
      <c r="Q902" s="180"/>
      <c r="R902" s="180"/>
      <c r="S902" s="180"/>
      <c r="T902" s="180"/>
      <c r="U902" s="180"/>
      <c r="V902" s="180"/>
    </row>
    <row r="903" spans="1:22">
      <c r="A903" s="180"/>
      <c r="B903" s="311"/>
      <c r="C903" s="180"/>
      <c r="D903" s="180"/>
      <c r="E903" s="180"/>
      <c r="F903" s="180"/>
      <c r="G903" s="180"/>
      <c r="H903" s="180"/>
      <c r="I903" s="180"/>
      <c r="J903" s="180"/>
      <c r="K903" s="180"/>
      <c r="L903" s="180"/>
      <c r="M903" s="180"/>
      <c r="N903" s="180"/>
      <c r="O903" s="180"/>
      <c r="P903" s="180"/>
      <c r="Q903" s="180"/>
      <c r="R903" s="180"/>
      <c r="S903" s="180"/>
      <c r="T903" s="180"/>
      <c r="U903" s="180"/>
      <c r="V903" s="180"/>
    </row>
    <row r="904" spans="1:22">
      <c r="A904" s="180"/>
      <c r="B904" s="311"/>
      <c r="C904" s="180"/>
      <c r="D904" s="180"/>
      <c r="E904" s="180"/>
      <c r="F904" s="180"/>
      <c r="G904" s="180"/>
      <c r="H904" s="180"/>
      <c r="I904" s="180"/>
      <c r="J904" s="180"/>
      <c r="K904" s="180"/>
      <c r="L904" s="180"/>
      <c r="M904" s="180"/>
      <c r="N904" s="180"/>
      <c r="O904" s="180"/>
      <c r="P904" s="180"/>
      <c r="Q904" s="180"/>
      <c r="R904" s="180"/>
      <c r="S904" s="180"/>
      <c r="T904" s="180"/>
      <c r="U904" s="180"/>
      <c r="V904" s="180"/>
    </row>
    <row r="905" spans="1:22">
      <c r="A905" s="180"/>
      <c r="B905" s="311"/>
      <c r="C905" s="180"/>
      <c r="D905" s="180"/>
      <c r="E905" s="180"/>
      <c r="F905" s="180"/>
      <c r="G905" s="180"/>
      <c r="H905" s="180"/>
      <c r="I905" s="180"/>
      <c r="J905" s="180"/>
      <c r="K905" s="180"/>
      <c r="L905" s="180"/>
      <c r="M905" s="180"/>
      <c r="N905" s="180"/>
      <c r="O905" s="180"/>
      <c r="P905" s="180"/>
      <c r="Q905" s="180"/>
      <c r="R905" s="180"/>
      <c r="S905" s="180"/>
      <c r="T905" s="180"/>
      <c r="U905" s="180"/>
      <c r="V905" s="180"/>
    </row>
    <row r="906" spans="1:22">
      <c r="A906" s="180"/>
      <c r="B906" s="311"/>
      <c r="C906" s="180"/>
      <c r="D906" s="180"/>
      <c r="E906" s="180"/>
      <c r="F906" s="180"/>
      <c r="G906" s="180"/>
      <c r="H906" s="180"/>
      <c r="I906" s="180"/>
      <c r="J906" s="180"/>
      <c r="K906" s="180"/>
      <c r="L906" s="180"/>
      <c r="M906" s="180"/>
      <c r="N906" s="180"/>
      <c r="O906" s="180"/>
      <c r="P906" s="180"/>
      <c r="Q906" s="180"/>
      <c r="R906" s="180"/>
      <c r="S906" s="180"/>
      <c r="T906" s="180"/>
      <c r="U906" s="180"/>
      <c r="V906" s="180"/>
    </row>
    <row r="907" spans="1:22">
      <c r="A907" s="180"/>
      <c r="B907" s="311"/>
      <c r="C907" s="180"/>
      <c r="D907" s="180"/>
      <c r="E907" s="180"/>
      <c r="F907" s="180"/>
      <c r="G907" s="180"/>
      <c r="H907" s="180"/>
      <c r="I907" s="180"/>
      <c r="J907" s="180"/>
      <c r="K907" s="180"/>
      <c r="L907" s="180"/>
      <c r="M907" s="180"/>
      <c r="N907" s="180"/>
      <c r="O907" s="180"/>
      <c r="P907" s="180"/>
      <c r="Q907" s="180"/>
      <c r="R907" s="180"/>
      <c r="S907" s="180"/>
      <c r="T907" s="180"/>
      <c r="U907" s="180"/>
      <c r="V907" s="180"/>
    </row>
    <row r="908" spans="1:22">
      <c r="A908" s="180"/>
      <c r="B908" s="311"/>
      <c r="C908" s="180"/>
      <c r="D908" s="180"/>
      <c r="E908" s="180"/>
      <c r="F908" s="180"/>
      <c r="G908" s="180"/>
      <c r="H908" s="180"/>
      <c r="I908" s="180"/>
      <c r="J908" s="180"/>
      <c r="K908" s="180"/>
      <c r="L908" s="180"/>
      <c r="M908" s="180"/>
      <c r="N908" s="180"/>
      <c r="O908" s="180"/>
      <c r="P908" s="180"/>
      <c r="Q908" s="180"/>
      <c r="R908" s="180"/>
      <c r="S908" s="180"/>
      <c r="T908" s="180"/>
      <c r="U908" s="180"/>
      <c r="V908" s="180"/>
    </row>
    <row r="909" spans="1:22">
      <c r="A909" s="180"/>
      <c r="B909" s="311"/>
      <c r="C909" s="180"/>
      <c r="D909" s="180"/>
      <c r="E909" s="180"/>
      <c r="F909" s="180"/>
      <c r="G909" s="180"/>
      <c r="H909" s="180"/>
      <c r="I909" s="180"/>
      <c r="J909" s="180"/>
      <c r="K909" s="180"/>
      <c r="L909" s="180"/>
      <c r="M909" s="180"/>
      <c r="N909" s="180"/>
      <c r="O909" s="180"/>
      <c r="P909" s="180"/>
      <c r="Q909" s="180"/>
      <c r="R909" s="180"/>
      <c r="S909" s="180"/>
      <c r="T909" s="180"/>
      <c r="U909" s="180"/>
      <c r="V909" s="180"/>
    </row>
    <row r="910" spans="1:22">
      <c r="A910" s="180"/>
      <c r="B910" s="311"/>
      <c r="C910" s="180"/>
      <c r="D910" s="180"/>
      <c r="E910" s="180"/>
      <c r="F910" s="180"/>
      <c r="G910" s="180"/>
      <c r="H910" s="180"/>
      <c r="I910" s="180"/>
      <c r="J910" s="180"/>
      <c r="K910" s="180"/>
      <c r="L910" s="180"/>
      <c r="M910" s="180"/>
      <c r="N910" s="180"/>
      <c r="O910" s="180"/>
      <c r="P910" s="180"/>
      <c r="Q910" s="180"/>
      <c r="R910" s="180"/>
      <c r="S910" s="180"/>
      <c r="T910" s="180"/>
      <c r="U910" s="180"/>
      <c r="V910" s="180"/>
    </row>
    <row r="911" spans="1:22">
      <c r="A911" s="180"/>
      <c r="B911" s="311"/>
      <c r="C911" s="180"/>
      <c r="D911" s="180"/>
      <c r="E911" s="180"/>
      <c r="F911" s="180"/>
      <c r="G911" s="180"/>
      <c r="H911" s="180"/>
      <c r="I911" s="180"/>
      <c r="J911" s="180"/>
      <c r="K911" s="180"/>
      <c r="L911" s="180"/>
      <c r="M911" s="180"/>
      <c r="N911" s="180"/>
      <c r="O911" s="180"/>
      <c r="P911" s="180"/>
      <c r="Q911" s="180"/>
      <c r="R911" s="180"/>
      <c r="S911" s="180"/>
      <c r="T911" s="180"/>
      <c r="U911" s="180"/>
      <c r="V911" s="180"/>
    </row>
    <row r="912" spans="1:22">
      <c r="A912" s="180"/>
      <c r="B912" s="311"/>
      <c r="C912" s="180"/>
      <c r="D912" s="180"/>
      <c r="E912" s="180"/>
      <c r="F912" s="180"/>
      <c r="G912" s="180"/>
      <c r="H912" s="180"/>
      <c r="I912" s="180"/>
      <c r="J912" s="180"/>
      <c r="K912" s="180"/>
      <c r="L912" s="180"/>
      <c r="M912" s="180"/>
      <c r="N912" s="180"/>
      <c r="O912" s="180"/>
      <c r="P912" s="180"/>
      <c r="Q912" s="180"/>
      <c r="R912" s="180"/>
      <c r="S912" s="180"/>
      <c r="T912" s="180"/>
      <c r="U912" s="180"/>
      <c r="V912" s="180"/>
    </row>
    <row r="913" spans="1:22">
      <c r="A913" s="180"/>
      <c r="B913" s="311"/>
      <c r="C913" s="180"/>
      <c r="D913" s="180"/>
      <c r="E913" s="180"/>
      <c r="F913" s="180"/>
      <c r="G913" s="180"/>
      <c r="H913" s="180"/>
      <c r="I913" s="180"/>
      <c r="J913" s="180"/>
      <c r="K913" s="180"/>
      <c r="L913" s="180"/>
      <c r="M913" s="180"/>
      <c r="N913" s="180"/>
      <c r="O913" s="180"/>
      <c r="P913" s="180"/>
      <c r="Q913" s="180"/>
      <c r="R913" s="180"/>
      <c r="S913" s="180"/>
      <c r="T913" s="180"/>
      <c r="U913" s="180"/>
      <c r="V913" s="180"/>
    </row>
    <row r="914" spans="1:22">
      <c r="A914" s="180"/>
      <c r="B914" s="311"/>
      <c r="C914" s="180"/>
      <c r="D914" s="180"/>
      <c r="E914" s="180"/>
      <c r="F914" s="180"/>
      <c r="G914" s="180"/>
      <c r="H914" s="180"/>
      <c r="I914" s="180"/>
      <c r="J914" s="180"/>
      <c r="K914" s="180"/>
      <c r="L914" s="180"/>
      <c r="M914" s="180"/>
      <c r="N914" s="180"/>
      <c r="O914" s="180"/>
      <c r="P914" s="180"/>
      <c r="Q914" s="180"/>
      <c r="R914" s="180"/>
      <c r="S914" s="180"/>
      <c r="T914" s="180"/>
      <c r="U914" s="180"/>
      <c r="V914" s="180"/>
    </row>
    <row r="915" spans="1:22">
      <c r="A915" s="180"/>
      <c r="B915" s="311"/>
      <c r="C915" s="180"/>
      <c r="D915" s="180"/>
      <c r="E915" s="180"/>
      <c r="F915" s="180"/>
      <c r="G915" s="180"/>
      <c r="H915" s="180"/>
      <c r="I915" s="180"/>
      <c r="J915" s="180"/>
      <c r="K915" s="180"/>
      <c r="L915" s="180"/>
      <c r="M915" s="180"/>
      <c r="N915" s="180"/>
      <c r="O915" s="180"/>
      <c r="P915" s="180"/>
      <c r="Q915" s="180"/>
      <c r="R915" s="180"/>
      <c r="S915" s="180"/>
      <c r="T915" s="180"/>
      <c r="U915" s="180"/>
      <c r="V915" s="180"/>
    </row>
    <row r="916" spans="1:22">
      <c r="A916" s="180"/>
      <c r="B916" s="311"/>
      <c r="C916" s="180"/>
      <c r="D916" s="180"/>
      <c r="E916" s="180"/>
      <c r="F916" s="180"/>
      <c r="G916" s="180"/>
      <c r="H916" s="180"/>
      <c r="I916" s="180"/>
      <c r="J916" s="180"/>
      <c r="K916" s="180"/>
      <c r="L916" s="180"/>
      <c r="M916" s="180"/>
      <c r="N916" s="180"/>
      <c r="O916" s="180"/>
      <c r="P916" s="180"/>
      <c r="Q916" s="180"/>
      <c r="R916" s="180"/>
      <c r="S916" s="180"/>
      <c r="T916" s="180"/>
      <c r="U916" s="180"/>
      <c r="V916" s="180"/>
    </row>
    <row r="917" spans="1:22">
      <c r="A917" s="180"/>
      <c r="B917" s="311"/>
      <c r="C917" s="180"/>
      <c r="D917" s="180"/>
      <c r="E917" s="180"/>
      <c r="F917" s="180"/>
      <c r="G917" s="180"/>
      <c r="H917" s="180"/>
      <c r="I917" s="180"/>
      <c r="J917" s="180"/>
      <c r="K917" s="180"/>
      <c r="L917" s="180"/>
      <c r="M917" s="180"/>
      <c r="N917" s="180"/>
      <c r="O917" s="180"/>
      <c r="P917" s="180"/>
      <c r="Q917" s="180"/>
      <c r="R917" s="180"/>
      <c r="S917" s="180"/>
      <c r="T917" s="180"/>
      <c r="U917" s="180"/>
      <c r="V917" s="180"/>
    </row>
    <row r="918" spans="1:22">
      <c r="A918" s="180"/>
      <c r="B918" s="311"/>
      <c r="C918" s="180"/>
      <c r="D918" s="180"/>
      <c r="E918" s="180"/>
      <c r="F918" s="180"/>
      <c r="G918" s="180"/>
      <c r="H918" s="180"/>
      <c r="I918" s="180"/>
      <c r="J918" s="180"/>
      <c r="K918" s="180"/>
      <c r="L918" s="180"/>
      <c r="M918" s="180"/>
      <c r="N918" s="180"/>
      <c r="O918" s="180"/>
      <c r="P918" s="180"/>
      <c r="Q918" s="180"/>
      <c r="R918" s="180"/>
      <c r="S918" s="180"/>
      <c r="T918" s="180"/>
      <c r="U918" s="180"/>
      <c r="V918" s="180"/>
    </row>
    <row r="919" spans="1:22">
      <c r="A919" s="180"/>
      <c r="B919" s="311"/>
      <c r="C919" s="180"/>
      <c r="D919" s="180"/>
      <c r="E919" s="180"/>
      <c r="F919" s="180"/>
      <c r="G919" s="180"/>
      <c r="H919" s="180"/>
      <c r="I919" s="180"/>
      <c r="J919" s="180"/>
      <c r="K919" s="180"/>
      <c r="L919" s="180"/>
      <c r="M919" s="180"/>
      <c r="N919" s="180"/>
      <c r="O919" s="180"/>
      <c r="P919" s="180"/>
      <c r="Q919" s="180"/>
      <c r="R919" s="180"/>
      <c r="S919" s="180"/>
      <c r="T919" s="180"/>
      <c r="U919" s="180"/>
      <c r="V919" s="180"/>
    </row>
    <row r="920" spans="1:22">
      <c r="A920" s="180"/>
      <c r="B920" s="311"/>
      <c r="C920" s="180"/>
      <c r="D920" s="180"/>
      <c r="E920" s="180"/>
      <c r="F920" s="180"/>
      <c r="G920" s="180"/>
      <c r="H920" s="180"/>
      <c r="I920" s="180"/>
      <c r="J920" s="180"/>
      <c r="K920" s="180"/>
      <c r="L920" s="180"/>
      <c r="M920" s="180"/>
      <c r="N920" s="180"/>
      <c r="O920" s="180"/>
      <c r="P920" s="180"/>
      <c r="Q920" s="180"/>
      <c r="R920" s="180"/>
      <c r="S920" s="180"/>
      <c r="T920" s="180"/>
      <c r="U920" s="180"/>
      <c r="V920" s="180"/>
    </row>
    <row r="921" spans="1:22">
      <c r="A921" s="180"/>
      <c r="B921" s="311"/>
      <c r="C921" s="180"/>
      <c r="D921" s="180"/>
      <c r="E921" s="180"/>
      <c r="F921" s="180"/>
      <c r="G921" s="180"/>
      <c r="H921" s="180"/>
      <c r="I921" s="180"/>
      <c r="J921" s="180"/>
      <c r="K921" s="180"/>
      <c r="L921" s="180"/>
      <c r="M921" s="180"/>
      <c r="N921" s="180"/>
      <c r="O921" s="180"/>
      <c r="P921" s="180"/>
      <c r="Q921" s="180"/>
      <c r="R921" s="180"/>
      <c r="S921" s="180"/>
      <c r="T921" s="180"/>
      <c r="U921" s="180"/>
      <c r="V921" s="180"/>
    </row>
    <row r="922" spans="1:22">
      <c r="A922" s="180"/>
      <c r="B922" s="311"/>
      <c r="C922" s="180"/>
      <c r="D922" s="180"/>
      <c r="E922" s="180"/>
      <c r="F922" s="180"/>
      <c r="G922" s="180"/>
      <c r="H922" s="180"/>
      <c r="I922" s="180"/>
      <c r="J922" s="180"/>
      <c r="K922" s="180"/>
      <c r="L922" s="180"/>
      <c r="M922" s="180"/>
      <c r="N922" s="180"/>
      <c r="O922" s="180"/>
      <c r="P922" s="180"/>
      <c r="Q922" s="180"/>
      <c r="R922" s="180"/>
      <c r="S922" s="180"/>
      <c r="T922" s="180"/>
      <c r="U922" s="180"/>
      <c r="V922" s="180"/>
    </row>
    <row r="923" spans="1:22">
      <c r="A923" s="180"/>
      <c r="B923" s="311"/>
      <c r="C923" s="180"/>
      <c r="D923" s="180"/>
      <c r="E923" s="180"/>
      <c r="F923" s="180"/>
      <c r="G923" s="180"/>
      <c r="H923" s="180"/>
      <c r="I923" s="180"/>
      <c r="J923" s="180"/>
      <c r="K923" s="180"/>
      <c r="L923" s="180"/>
      <c r="M923" s="180"/>
      <c r="N923" s="180"/>
      <c r="O923" s="180"/>
      <c r="P923" s="180"/>
      <c r="Q923" s="180"/>
      <c r="R923" s="180"/>
      <c r="S923" s="180"/>
      <c r="T923" s="180"/>
      <c r="U923" s="180"/>
      <c r="V923" s="180"/>
    </row>
    <row r="924" spans="1:22">
      <c r="A924" s="180"/>
      <c r="B924" s="311"/>
      <c r="C924" s="180"/>
      <c r="D924" s="180"/>
      <c r="E924" s="180"/>
      <c r="F924" s="180"/>
      <c r="G924" s="180"/>
      <c r="H924" s="180"/>
      <c r="I924" s="180"/>
      <c r="J924" s="180"/>
      <c r="K924" s="180"/>
      <c r="L924" s="180"/>
      <c r="M924" s="180"/>
      <c r="N924" s="180"/>
      <c r="O924" s="180"/>
      <c r="P924" s="180"/>
      <c r="Q924" s="180"/>
      <c r="R924" s="180"/>
      <c r="S924" s="180"/>
      <c r="T924" s="180"/>
      <c r="U924" s="180"/>
      <c r="V924" s="180"/>
    </row>
    <row r="925" spans="1:22">
      <c r="A925" s="180"/>
      <c r="B925" s="311"/>
      <c r="C925" s="180"/>
      <c r="D925" s="180"/>
      <c r="E925" s="180"/>
      <c r="F925" s="180"/>
      <c r="G925" s="180"/>
      <c r="H925" s="180"/>
      <c r="I925" s="180"/>
      <c r="J925" s="180"/>
      <c r="K925" s="180"/>
      <c r="L925" s="180"/>
      <c r="M925" s="180"/>
      <c r="N925" s="180"/>
      <c r="O925" s="180"/>
      <c r="P925" s="180"/>
      <c r="Q925" s="180"/>
      <c r="R925" s="180"/>
      <c r="S925" s="180"/>
      <c r="T925" s="180"/>
      <c r="U925" s="180"/>
      <c r="V925" s="180"/>
    </row>
    <row r="926" spans="1:22">
      <c r="A926" s="180"/>
      <c r="B926" s="311"/>
      <c r="C926" s="180"/>
      <c r="D926" s="180"/>
      <c r="E926" s="180"/>
      <c r="F926" s="180"/>
      <c r="G926" s="180"/>
      <c r="H926" s="180"/>
      <c r="I926" s="180"/>
      <c r="J926" s="180"/>
      <c r="K926" s="180"/>
      <c r="L926" s="180"/>
      <c r="M926" s="180"/>
      <c r="N926" s="180"/>
      <c r="O926" s="180"/>
      <c r="P926" s="180"/>
      <c r="Q926" s="180"/>
      <c r="R926" s="180"/>
      <c r="S926" s="180"/>
      <c r="T926" s="180"/>
      <c r="U926" s="180"/>
      <c r="V926" s="180"/>
    </row>
    <row r="927" spans="1:22">
      <c r="A927" s="180"/>
      <c r="B927" s="311"/>
      <c r="C927" s="180"/>
      <c r="D927" s="180"/>
      <c r="E927" s="180"/>
      <c r="F927" s="180"/>
      <c r="G927" s="180"/>
      <c r="H927" s="180"/>
      <c r="I927" s="180"/>
      <c r="J927" s="180"/>
      <c r="K927" s="180"/>
      <c r="L927" s="180"/>
      <c r="M927" s="180"/>
      <c r="N927" s="180"/>
      <c r="O927" s="180"/>
      <c r="P927" s="180"/>
      <c r="Q927" s="180"/>
      <c r="R927" s="180"/>
      <c r="S927" s="180"/>
      <c r="T927" s="180"/>
      <c r="U927" s="180"/>
      <c r="V927" s="180"/>
    </row>
    <row r="928" spans="1:22">
      <c r="A928" s="180"/>
      <c r="B928" s="311"/>
      <c r="C928" s="180"/>
      <c r="D928" s="180"/>
      <c r="E928" s="180"/>
      <c r="F928" s="180"/>
      <c r="G928" s="180"/>
      <c r="H928" s="180"/>
      <c r="I928" s="180"/>
      <c r="J928" s="180"/>
      <c r="K928" s="180"/>
      <c r="L928" s="180"/>
      <c r="M928" s="180"/>
      <c r="N928" s="180"/>
      <c r="O928" s="180"/>
      <c r="P928" s="180"/>
      <c r="Q928" s="180"/>
      <c r="R928" s="180"/>
      <c r="S928" s="180"/>
      <c r="T928" s="180"/>
      <c r="U928" s="180"/>
      <c r="V928" s="180"/>
    </row>
    <row r="929" spans="1:22">
      <c r="A929" s="180"/>
      <c r="B929" s="311"/>
      <c r="C929" s="180"/>
      <c r="D929" s="180"/>
      <c r="E929" s="180"/>
      <c r="F929" s="180"/>
      <c r="G929" s="180"/>
      <c r="H929" s="180"/>
      <c r="I929" s="180"/>
      <c r="J929" s="180"/>
      <c r="K929" s="180"/>
      <c r="L929" s="180"/>
      <c r="M929" s="180"/>
      <c r="N929" s="180"/>
      <c r="O929" s="180"/>
      <c r="P929" s="180"/>
      <c r="Q929" s="180"/>
      <c r="R929" s="180"/>
      <c r="S929" s="180"/>
      <c r="T929" s="180"/>
      <c r="U929" s="180"/>
      <c r="V929" s="180"/>
    </row>
    <row r="930" spans="1:22">
      <c r="A930" s="180"/>
      <c r="B930" s="311"/>
      <c r="C930" s="180"/>
      <c r="D930" s="180"/>
      <c r="E930" s="180"/>
      <c r="F930" s="180"/>
      <c r="G930" s="180"/>
      <c r="H930" s="180"/>
      <c r="I930" s="180"/>
      <c r="J930" s="180"/>
      <c r="K930" s="180"/>
      <c r="L930" s="180"/>
      <c r="M930" s="180"/>
      <c r="N930" s="180"/>
      <c r="O930" s="180"/>
      <c r="P930" s="180"/>
      <c r="Q930" s="180"/>
      <c r="R930" s="180"/>
      <c r="S930" s="180"/>
      <c r="T930" s="180"/>
      <c r="U930" s="180"/>
      <c r="V930" s="180"/>
    </row>
    <row r="931" spans="1:22">
      <c r="A931" s="180"/>
      <c r="B931" s="311"/>
      <c r="C931" s="180"/>
      <c r="D931" s="180"/>
      <c r="E931" s="180"/>
      <c r="F931" s="180"/>
      <c r="G931" s="180"/>
      <c r="H931" s="180"/>
      <c r="I931" s="180"/>
      <c r="J931" s="180"/>
      <c r="K931" s="180"/>
      <c r="L931" s="180"/>
      <c r="M931" s="180"/>
      <c r="N931" s="180"/>
      <c r="O931" s="180"/>
      <c r="P931" s="180"/>
      <c r="Q931" s="180"/>
      <c r="R931" s="180"/>
      <c r="S931" s="180"/>
      <c r="T931" s="180"/>
      <c r="U931" s="180"/>
      <c r="V931" s="180"/>
    </row>
    <row r="932" spans="1:22">
      <c r="A932" s="180"/>
      <c r="B932" s="311"/>
      <c r="C932" s="180"/>
      <c r="D932" s="180"/>
      <c r="E932" s="180"/>
      <c r="F932" s="180"/>
      <c r="G932" s="180"/>
      <c r="H932" s="180"/>
      <c r="I932" s="180"/>
      <c r="J932" s="180"/>
      <c r="K932" s="180"/>
      <c r="L932" s="180"/>
      <c r="M932" s="180"/>
      <c r="N932" s="180"/>
      <c r="O932" s="180"/>
      <c r="P932" s="180"/>
      <c r="Q932" s="180"/>
      <c r="R932" s="180"/>
      <c r="S932" s="180"/>
      <c r="T932" s="180"/>
      <c r="U932" s="180"/>
      <c r="V932" s="180"/>
    </row>
    <row r="933" spans="1:22">
      <c r="A933" s="180"/>
      <c r="B933" s="311"/>
      <c r="C933" s="180"/>
      <c r="D933" s="180"/>
      <c r="E933" s="180"/>
      <c r="F933" s="180"/>
      <c r="G933" s="180"/>
      <c r="H933" s="180"/>
      <c r="I933" s="180"/>
      <c r="J933" s="180"/>
      <c r="K933" s="180"/>
      <c r="L933" s="180"/>
      <c r="M933" s="180"/>
      <c r="N933" s="180"/>
      <c r="O933" s="180"/>
      <c r="P933" s="180"/>
      <c r="Q933" s="180"/>
      <c r="R933" s="180"/>
      <c r="S933" s="180"/>
      <c r="T933" s="180"/>
      <c r="U933" s="180"/>
      <c r="V933" s="180"/>
    </row>
    <row r="934" spans="1:22">
      <c r="A934" s="180"/>
      <c r="B934" s="311"/>
      <c r="C934" s="180"/>
      <c r="D934" s="180"/>
      <c r="E934" s="180"/>
      <c r="F934" s="180"/>
      <c r="G934" s="180"/>
      <c r="H934" s="180"/>
      <c r="I934" s="180"/>
      <c r="J934" s="180"/>
      <c r="K934" s="180"/>
      <c r="L934" s="180"/>
      <c r="M934" s="180"/>
      <c r="N934" s="180"/>
      <c r="O934" s="180"/>
      <c r="P934" s="180"/>
      <c r="Q934" s="180"/>
      <c r="R934" s="180"/>
      <c r="S934" s="180"/>
      <c r="T934" s="180"/>
      <c r="U934" s="180"/>
      <c r="V934" s="180"/>
    </row>
    <row r="935" spans="1:22">
      <c r="A935" s="180"/>
      <c r="B935" s="311"/>
      <c r="C935" s="180"/>
      <c r="D935" s="180"/>
      <c r="E935" s="180"/>
      <c r="F935" s="180"/>
      <c r="G935" s="180"/>
      <c r="H935" s="180"/>
      <c r="I935" s="180"/>
      <c r="J935" s="180"/>
      <c r="K935" s="180"/>
      <c r="L935" s="180"/>
      <c r="M935" s="180"/>
      <c r="N935" s="180"/>
      <c r="O935" s="180"/>
      <c r="P935" s="180"/>
      <c r="Q935" s="180"/>
      <c r="R935" s="180"/>
      <c r="S935" s="180"/>
      <c r="T935" s="180"/>
      <c r="U935" s="180"/>
      <c r="V935" s="180"/>
    </row>
    <row r="936" spans="1:22">
      <c r="A936" s="180"/>
      <c r="B936" s="311"/>
      <c r="C936" s="180"/>
      <c r="D936" s="180"/>
      <c r="E936" s="180"/>
      <c r="F936" s="180"/>
      <c r="G936" s="180"/>
      <c r="H936" s="180"/>
      <c r="I936" s="180"/>
      <c r="J936" s="180"/>
      <c r="K936" s="180"/>
      <c r="L936" s="180"/>
      <c r="M936" s="180"/>
      <c r="N936" s="180"/>
      <c r="O936" s="180"/>
      <c r="P936" s="180"/>
      <c r="Q936" s="180"/>
      <c r="R936" s="180"/>
      <c r="S936" s="180"/>
      <c r="T936" s="180"/>
      <c r="U936" s="180"/>
      <c r="V936" s="180"/>
    </row>
    <row r="937" spans="1:22">
      <c r="A937" s="180"/>
      <c r="B937" s="311"/>
      <c r="C937" s="180"/>
      <c r="D937" s="180"/>
      <c r="E937" s="180"/>
      <c r="F937" s="180"/>
      <c r="G937" s="180"/>
      <c r="H937" s="180"/>
      <c r="I937" s="180"/>
      <c r="J937" s="180"/>
      <c r="K937" s="180"/>
      <c r="L937" s="180"/>
      <c r="M937" s="180"/>
      <c r="N937" s="180"/>
      <c r="O937" s="180"/>
      <c r="P937" s="180"/>
      <c r="Q937" s="180"/>
      <c r="R937" s="180"/>
      <c r="S937" s="180"/>
      <c r="T937" s="180"/>
      <c r="U937" s="180"/>
      <c r="V937" s="180"/>
    </row>
    <row r="938" spans="1:22">
      <c r="A938" s="180"/>
      <c r="B938" s="311"/>
      <c r="C938" s="180"/>
      <c r="D938" s="180"/>
      <c r="E938" s="180"/>
      <c r="F938" s="180"/>
      <c r="G938" s="180"/>
      <c r="H938" s="180"/>
      <c r="I938" s="180"/>
      <c r="J938" s="180"/>
      <c r="K938" s="180"/>
      <c r="L938" s="180"/>
      <c r="M938" s="180"/>
      <c r="N938" s="180"/>
      <c r="O938" s="180"/>
      <c r="P938" s="180"/>
      <c r="Q938" s="180"/>
      <c r="R938" s="180"/>
      <c r="S938" s="180"/>
      <c r="T938" s="180"/>
      <c r="U938" s="180"/>
      <c r="V938" s="180"/>
    </row>
    <row r="939" spans="1:22">
      <c r="A939" s="180"/>
      <c r="B939" s="311"/>
      <c r="C939" s="180"/>
      <c r="D939" s="180"/>
      <c r="E939" s="180"/>
      <c r="F939" s="180"/>
      <c r="G939" s="180"/>
      <c r="H939" s="180"/>
      <c r="I939" s="180"/>
      <c r="J939" s="180"/>
      <c r="K939" s="180"/>
      <c r="L939" s="180"/>
      <c r="M939" s="180"/>
      <c r="N939" s="180"/>
      <c r="O939" s="180"/>
      <c r="P939" s="180"/>
      <c r="Q939" s="180"/>
      <c r="R939" s="180"/>
      <c r="S939" s="180"/>
      <c r="T939" s="180"/>
      <c r="U939" s="180"/>
      <c r="V939" s="180"/>
    </row>
    <row r="940" spans="1:22">
      <c r="A940" s="180"/>
      <c r="B940" s="311"/>
      <c r="C940" s="180"/>
      <c r="D940" s="180"/>
      <c r="E940" s="180"/>
      <c r="F940" s="180"/>
      <c r="G940" s="180"/>
      <c r="H940" s="180"/>
      <c r="I940" s="180"/>
      <c r="J940" s="180"/>
      <c r="K940" s="180"/>
      <c r="L940" s="180"/>
      <c r="M940" s="180"/>
      <c r="N940" s="180"/>
      <c r="O940" s="180"/>
      <c r="P940" s="180"/>
      <c r="Q940" s="180"/>
      <c r="R940" s="180"/>
      <c r="S940" s="180"/>
      <c r="T940" s="180"/>
      <c r="U940" s="180"/>
      <c r="V940" s="180"/>
    </row>
    <row r="941" spans="1:22">
      <c r="A941" s="180"/>
      <c r="B941" s="311"/>
      <c r="C941" s="180"/>
      <c r="D941" s="180"/>
      <c r="E941" s="180"/>
      <c r="F941" s="180"/>
      <c r="G941" s="180"/>
      <c r="H941" s="180"/>
      <c r="I941" s="180"/>
      <c r="J941" s="180"/>
      <c r="K941" s="180"/>
      <c r="L941" s="180"/>
      <c r="M941" s="180"/>
      <c r="N941" s="180"/>
      <c r="O941" s="180"/>
      <c r="P941" s="180"/>
      <c r="Q941" s="180"/>
      <c r="R941" s="180"/>
      <c r="S941" s="180"/>
      <c r="T941" s="180"/>
      <c r="U941" s="180"/>
      <c r="V941" s="180"/>
    </row>
    <row r="942" spans="1:22">
      <c r="A942" s="180"/>
      <c r="B942" s="311"/>
      <c r="C942" s="180"/>
      <c r="D942" s="180"/>
      <c r="E942" s="180"/>
      <c r="F942" s="180"/>
      <c r="G942" s="180"/>
      <c r="H942" s="180"/>
      <c r="I942" s="180"/>
      <c r="J942" s="180"/>
      <c r="K942" s="180"/>
      <c r="L942" s="180"/>
      <c r="M942" s="180"/>
      <c r="N942" s="180"/>
      <c r="O942" s="180"/>
      <c r="P942" s="180"/>
      <c r="Q942" s="180"/>
      <c r="R942" s="180"/>
      <c r="S942" s="180"/>
      <c r="T942" s="180"/>
      <c r="U942" s="180"/>
      <c r="V942" s="180"/>
    </row>
    <row r="943" spans="1:22">
      <c r="A943" s="180"/>
      <c r="B943" s="311"/>
      <c r="C943" s="180"/>
      <c r="D943" s="180"/>
      <c r="E943" s="180"/>
      <c r="F943" s="180"/>
      <c r="G943" s="180"/>
      <c r="H943" s="180"/>
      <c r="I943" s="180"/>
      <c r="J943" s="180"/>
      <c r="K943" s="180"/>
      <c r="L943" s="180"/>
      <c r="M943" s="180"/>
      <c r="N943" s="180"/>
      <c r="O943" s="180"/>
      <c r="P943" s="180"/>
      <c r="Q943" s="180"/>
      <c r="R943" s="180"/>
      <c r="S943" s="180"/>
      <c r="T943" s="180"/>
      <c r="U943" s="180"/>
      <c r="V943" s="180"/>
    </row>
    <row r="944" spans="1:22">
      <c r="A944" s="180"/>
      <c r="B944" s="311"/>
      <c r="C944" s="180"/>
      <c r="D944" s="180"/>
      <c r="E944" s="180"/>
      <c r="F944" s="180"/>
      <c r="G944" s="180"/>
      <c r="H944" s="180"/>
      <c r="I944" s="180"/>
      <c r="J944" s="180"/>
      <c r="K944" s="180"/>
      <c r="L944" s="180"/>
      <c r="M944" s="180"/>
      <c r="N944" s="180"/>
      <c r="O944" s="180"/>
      <c r="P944" s="180"/>
      <c r="Q944" s="180"/>
      <c r="R944" s="180"/>
      <c r="S944" s="180"/>
      <c r="T944" s="180"/>
      <c r="U944" s="180"/>
      <c r="V944" s="180"/>
    </row>
    <row r="945" spans="1:22">
      <c r="A945" s="180"/>
      <c r="B945" s="311"/>
      <c r="C945" s="180"/>
      <c r="D945" s="180"/>
      <c r="E945" s="180"/>
      <c r="F945" s="180"/>
      <c r="G945" s="180"/>
      <c r="H945" s="180"/>
      <c r="I945" s="180"/>
      <c r="J945" s="180"/>
      <c r="K945" s="180"/>
      <c r="L945" s="180"/>
      <c r="M945" s="180"/>
      <c r="N945" s="180"/>
      <c r="O945" s="180"/>
      <c r="P945" s="180"/>
      <c r="Q945" s="180"/>
      <c r="R945" s="180"/>
      <c r="S945" s="180"/>
      <c r="T945" s="180"/>
      <c r="U945" s="180"/>
      <c r="V945" s="180"/>
    </row>
    <row r="946" spans="1:22">
      <c r="A946" s="180"/>
      <c r="B946" s="311"/>
      <c r="C946" s="180"/>
      <c r="D946" s="180"/>
      <c r="E946" s="180"/>
      <c r="F946" s="180"/>
      <c r="G946" s="180"/>
      <c r="H946" s="180"/>
      <c r="I946" s="180"/>
      <c r="J946" s="180"/>
      <c r="K946" s="180"/>
      <c r="L946" s="180"/>
      <c r="M946" s="180"/>
      <c r="N946" s="180"/>
      <c r="O946" s="180"/>
      <c r="P946" s="180"/>
      <c r="Q946" s="180"/>
      <c r="R946" s="180"/>
      <c r="S946" s="180"/>
      <c r="T946" s="180"/>
      <c r="U946" s="180"/>
      <c r="V946" s="180"/>
    </row>
    <row r="947" spans="1:22">
      <c r="A947" s="180"/>
      <c r="B947" s="311"/>
      <c r="C947" s="180"/>
      <c r="D947" s="180"/>
      <c r="E947" s="180"/>
      <c r="F947" s="180"/>
      <c r="G947" s="180"/>
      <c r="H947" s="180"/>
      <c r="I947" s="180"/>
      <c r="J947" s="180"/>
      <c r="K947" s="180"/>
      <c r="L947" s="180"/>
      <c r="M947" s="180"/>
      <c r="N947" s="180"/>
      <c r="O947" s="180"/>
      <c r="P947" s="180"/>
      <c r="Q947" s="180"/>
      <c r="R947" s="180"/>
      <c r="S947" s="180"/>
      <c r="T947" s="180"/>
      <c r="U947" s="180"/>
      <c r="V947" s="180"/>
    </row>
    <row r="948" spans="1:22">
      <c r="A948" s="180"/>
      <c r="B948" s="311"/>
      <c r="C948" s="180"/>
      <c r="D948" s="180"/>
      <c r="E948" s="180"/>
      <c r="F948" s="180"/>
      <c r="G948" s="180"/>
      <c r="H948" s="180"/>
      <c r="I948" s="180"/>
      <c r="J948" s="180"/>
      <c r="K948" s="180"/>
      <c r="L948" s="180"/>
      <c r="M948" s="180"/>
      <c r="N948" s="180"/>
      <c r="O948" s="180"/>
      <c r="P948" s="180"/>
      <c r="Q948" s="180"/>
      <c r="R948" s="180"/>
      <c r="S948" s="180"/>
      <c r="T948" s="180"/>
      <c r="U948" s="180"/>
      <c r="V948" s="180"/>
    </row>
    <row r="949" spans="1:22">
      <c r="A949" s="180"/>
      <c r="B949" s="311"/>
      <c r="C949" s="180"/>
      <c r="D949" s="180"/>
      <c r="E949" s="180"/>
      <c r="F949" s="180"/>
      <c r="G949" s="180"/>
      <c r="H949" s="180"/>
      <c r="I949" s="180"/>
      <c r="J949" s="180"/>
      <c r="K949" s="180"/>
      <c r="L949" s="180"/>
      <c r="M949" s="180"/>
      <c r="N949" s="180"/>
      <c r="O949" s="180"/>
      <c r="P949" s="180"/>
      <c r="Q949" s="180"/>
      <c r="R949" s="180"/>
      <c r="S949" s="180"/>
      <c r="T949" s="180"/>
      <c r="U949" s="180"/>
      <c r="V949" s="180"/>
    </row>
    <row r="950" spans="1:22">
      <c r="A950" s="180"/>
      <c r="B950" s="311"/>
      <c r="C950" s="180"/>
      <c r="D950" s="180"/>
      <c r="E950" s="180"/>
      <c r="F950" s="180"/>
      <c r="G950" s="180"/>
      <c r="H950" s="180"/>
      <c r="I950" s="180"/>
      <c r="J950" s="180"/>
      <c r="K950" s="180"/>
      <c r="L950" s="180"/>
      <c r="M950" s="180"/>
      <c r="N950" s="180"/>
      <c r="O950" s="180"/>
      <c r="P950" s="180"/>
      <c r="Q950" s="180"/>
      <c r="R950" s="180"/>
      <c r="S950" s="180"/>
      <c r="T950" s="180"/>
      <c r="U950" s="180"/>
      <c r="V950" s="180"/>
    </row>
    <row r="951" spans="1:22">
      <c r="A951" s="180"/>
      <c r="B951" s="311"/>
      <c r="C951" s="180"/>
      <c r="D951" s="180"/>
      <c r="E951" s="180"/>
      <c r="F951" s="180"/>
      <c r="G951" s="180"/>
      <c r="H951" s="180"/>
      <c r="I951" s="180"/>
      <c r="J951" s="180"/>
      <c r="K951" s="180"/>
      <c r="L951" s="180"/>
      <c r="M951" s="180"/>
      <c r="N951" s="180"/>
      <c r="O951" s="180"/>
      <c r="P951" s="180"/>
      <c r="Q951" s="180"/>
      <c r="R951" s="180"/>
      <c r="S951" s="180"/>
      <c r="T951" s="180"/>
      <c r="U951" s="180"/>
      <c r="V951" s="180"/>
    </row>
    <row r="952" spans="1:22">
      <c r="A952" s="180"/>
      <c r="B952" s="311"/>
      <c r="C952" s="180"/>
      <c r="D952" s="180"/>
      <c r="E952" s="180"/>
      <c r="F952" s="180"/>
      <c r="G952" s="180"/>
      <c r="H952" s="180"/>
      <c r="I952" s="180"/>
      <c r="J952" s="180"/>
      <c r="K952" s="180"/>
      <c r="L952" s="180"/>
      <c r="M952" s="180"/>
      <c r="N952" s="180"/>
      <c r="O952" s="180"/>
      <c r="P952" s="180"/>
      <c r="Q952" s="180"/>
      <c r="R952" s="180"/>
      <c r="S952" s="180"/>
      <c r="T952" s="180"/>
      <c r="U952" s="180"/>
      <c r="V952" s="180"/>
    </row>
    <row r="953" spans="1:22">
      <c r="A953" s="180"/>
      <c r="B953" s="311"/>
      <c r="C953" s="180"/>
      <c r="D953" s="180"/>
      <c r="E953" s="180"/>
      <c r="F953" s="180"/>
      <c r="G953" s="180"/>
      <c r="H953" s="180"/>
      <c r="I953" s="180"/>
      <c r="J953" s="180"/>
      <c r="K953" s="180"/>
      <c r="L953" s="180"/>
      <c r="M953" s="180"/>
      <c r="N953" s="180"/>
      <c r="O953" s="180"/>
      <c r="P953" s="180"/>
      <c r="Q953" s="180"/>
      <c r="R953" s="180"/>
      <c r="S953" s="180"/>
      <c r="T953" s="180"/>
      <c r="U953" s="180"/>
      <c r="V953" s="180"/>
    </row>
    <row r="954" spans="1:22">
      <c r="A954" s="180"/>
      <c r="B954" s="311"/>
      <c r="C954" s="180"/>
      <c r="D954" s="180"/>
      <c r="E954" s="180"/>
      <c r="F954" s="180"/>
      <c r="G954" s="180"/>
      <c r="H954" s="180"/>
      <c r="I954" s="180"/>
      <c r="J954" s="180"/>
      <c r="K954" s="180"/>
      <c r="L954" s="180"/>
      <c r="M954" s="180"/>
      <c r="N954" s="180"/>
      <c r="O954" s="180"/>
      <c r="P954" s="180"/>
      <c r="Q954" s="180"/>
      <c r="R954" s="180"/>
      <c r="S954" s="180"/>
      <c r="T954" s="180"/>
      <c r="U954" s="180"/>
      <c r="V954" s="180"/>
    </row>
    <row r="955" spans="1:22">
      <c r="A955" s="180"/>
      <c r="B955" s="311"/>
      <c r="C955" s="180"/>
      <c r="D955" s="180"/>
      <c r="E955" s="180"/>
      <c r="F955" s="180"/>
      <c r="G955" s="180"/>
      <c r="H955" s="180"/>
      <c r="I955" s="180"/>
      <c r="J955" s="180"/>
      <c r="K955" s="180"/>
      <c r="L955" s="180"/>
      <c r="M955" s="180"/>
      <c r="N955" s="180"/>
      <c r="O955" s="180"/>
      <c r="P955" s="180"/>
      <c r="Q955" s="180"/>
      <c r="R955" s="180"/>
      <c r="S955" s="180"/>
      <c r="T955" s="180"/>
      <c r="U955" s="180"/>
      <c r="V955" s="180"/>
    </row>
    <row r="956" spans="1:22">
      <c r="A956" s="180"/>
      <c r="B956" s="311"/>
      <c r="C956" s="180"/>
      <c r="D956" s="180"/>
      <c r="E956" s="180"/>
      <c r="F956" s="180"/>
      <c r="G956" s="180"/>
      <c r="H956" s="180"/>
      <c r="I956" s="180"/>
      <c r="J956" s="180"/>
      <c r="K956" s="180"/>
      <c r="L956" s="180"/>
      <c r="M956" s="180"/>
      <c r="N956" s="180"/>
      <c r="O956" s="180"/>
      <c r="P956" s="180"/>
      <c r="Q956" s="180"/>
      <c r="R956" s="180"/>
      <c r="S956" s="180"/>
      <c r="T956" s="180"/>
      <c r="U956" s="180"/>
      <c r="V956" s="180"/>
    </row>
    <row r="957" spans="1:22">
      <c r="A957" s="180"/>
      <c r="B957" s="311"/>
      <c r="C957" s="180"/>
      <c r="D957" s="180"/>
      <c r="E957" s="180"/>
      <c r="F957" s="180"/>
      <c r="G957" s="180"/>
      <c r="H957" s="180"/>
      <c r="I957" s="180"/>
      <c r="J957" s="180"/>
      <c r="K957" s="180"/>
      <c r="L957" s="180"/>
      <c r="M957" s="180"/>
      <c r="N957" s="180"/>
      <c r="O957" s="180"/>
      <c r="P957" s="180"/>
      <c r="Q957" s="180"/>
      <c r="R957" s="180"/>
      <c r="S957" s="180"/>
      <c r="T957" s="180"/>
      <c r="U957" s="180"/>
      <c r="V957" s="180"/>
    </row>
    <row r="958" spans="1:22">
      <c r="A958" s="180"/>
      <c r="B958" s="311"/>
      <c r="C958" s="180"/>
      <c r="D958" s="180"/>
      <c r="E958" s="180"/>
      <c r="F958" s="180"/>
      <c r="G958" s="180"/>
      <c r="H958" s="180"/>
      <c r="I958" s="180"/>
      <c r="J958" s="180"/>
      <c r="K958" s="180"/>
      <c r="L958" s="180"/>
      <c r="M958" s="180"/>
      <c r="N958" s="180"/>
      <c r="O958" s="180"/>
      <c r="P958" s="180"/>
      <c r="Q958" s="180"/>
      <c r="R958" s="180"/>
      <c r="S958" s="180"/>
      <c r="T958" s="180"/>
      <c r="U958" s="180"/>
      <c r="V958" s="180"/>
    </row>
    <row r="959" spans="1:22">
      <c r="A959" s="180"/>
      <c r="B959" s="311"/>
      <c r="C959" s="180"/>
      <c r="D959" s="180"/>
      <c r="E959" s="180"/>
      <c r="F959" s="180"/>
      <c r="G959" s="180"/>
      <c r="H959" s="180"/>
      <c r="I959" s="180"/>
      <c r="J959" s="180"/>
      <c r="K959" s="180"/>
      <c r="L959" s="180"/>
      <c r="M959" s="180"/>
      <c r="N959" s="180"/>
      <c r="O959" s="180"/>
      <c r="P959" s="180"/>
      <c r="Q959" s="180"/>
      <c r="R959" s="180"/>
      <c r="S959" s="180"/>
      <c r="T959" s="180"/>
      <c r="U959" s="180"/>
      <c r="V959" s="180"/>
    </row>
  </sheetData>
  <mergeCells count="16">
    <mergeCell ref="A20:A21"/>
    <mergeCell ref="A22:P22"/>
    <mergeCell ref="A49:A50"/>
    <mergeCell ref="A54:A59"/>
    <mergeCell ref="A24:A28"/>
    <mergeCell ref="A29:A32"/>
    <mergeCell ref="A34:A35"/>
    <mergeCell ref="A36:P36"/>
    <mergeCell ref="A38:A42"/>
    <mergeCell ref="A43:A48"/>
    <mergeCell ref="A52:P52"/>
    <mergeCell ref="A1:P1"/>
    <mergeCell ref="A3:A9"/>
    <mergeCell ref="A10:A12"/>
    <mergeCell ref="A13:A16"/>
    <mergeCell ref="A17:A18"/>
  </mergeCells>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1009"/>
  <sheetViews>
    <sheetView workbookViewId="0"/>
  </sheetViews>
  <sheetFormatPr defaultColWidth="14.42578125" defaultRowHeight="15" customHeight="1"/>
  <cols>
    <col min="1" max="1" width="6.140625" customWidth="1"/>
    <col min="2" max="2" width="43.7109375" customWidth="1"/>
    <col min="3" max="3" width="23.28515625" customWidth="1"/>
    <col min="4" max="4" width="16.28515625" customWidth="1"/>
    <col min="5" max="6" width="19.5703125" customWidth="1"/>
    <col min="7" max="7" width="23" customWidth="1"/>
    <col min="8" max="8" width="36.5703125" customWidth="1"/>
    <col min="9" max="9" width="49.85546875" customWidth="1"/>
    <col min="10" max="10" width="19" customWidth="1"/>
    <col min="11" max="11" width="27.7109375" customWidth="1"/>
  </cols>
  <sheetData>
    <row r="1" spans="1:27" ht="15" customHeight="1">
      <c r="A1" s="1841" t="s">
        <v>1724</v>
      </c>
      <c r="B1" s="1216"/>
      <c r="C1" s="1216"/>
      <c r="D1" s="1216"/>
      <c r="E1" s="1216"/>
      <c r="F1" s="1216"/>
      <c r="G1" s="1216"/>
      <c r="H1" s="1216"/>
      <c r="I1" s="1216"/>
      <c r="J1" s="1217"/>
      <c r="K1" s="180"/>
      <c r="L1" s="180"/>
      <c r="M1" s="180"/>
      <c r="N1" s="180"/>
      <c r="O1" s="180"/>
      <c r="P1" s="180"/>
      <c r="Q1" s="180"/>
      <c r="R1" s="180"/>
      <c r="S1" s="180"/>
      <c r="T1" s="180"/>
      <c r="U1" s="180"/>
      <c r="V1" s="180"/>
      <c r="W1" s="180"/>
      <c r="X1" s="180"/>
      <c r="Y1" s="180"/>
      <c r="Z1" s="180"/>
      <c r="AA1" s="180"/>
    </row>
    <row r="2" spans="1:27">
      <c r="A2" s="1842" t="s">
        <v>1725</v>
      </c>
      <c r="B2" s="1258"/>
      <c r="C2" s="1258"/>
      <c r="D2" s="1258"/>
      <c r="E2" s="1258"/>
      <c r="F2" s="1258"/>
      <c r="G2" s="1258"/>
      <c r="H2" s="1258"/>
      <c r="I2" s="1258"/>
      <c r="J2" s="1259"/>
      <c r="K2" s="180"/>
      <c r="L2" s="180"/>
      <c r="M2" s="180"/>
      <c r="N2" s="180"/>
      <c r="O2" s="180"/>
      <c r="P2" s="180"/>
      <c r="Q2" s="180"/>
      <c r="R2" s="180"/>
      <c r="S2" s="180"/>
      <c r="T2" s="180"/>
      <c r="U2" s="180"/>
      <c r="V2" s="180"/>
      <c r="W2" s="180"/>
      <c r="X2" s="180"/>
      <c r="Y2" s="180"/>
      <c r="Z2" s="180"/>
      <c r="AA2" s="180"/>
    </row>
    <row r="3" spans="1:27">
      <c r="A3" s="1843" t="s">
        <v>1726</v>
      </c>
      <c r="B3" s="1844" t="s">
        <v>1727</v>
      </c>
      <c r="C3" s="1844" t="s">
        <v>172</v>
      </c>
      <c r="D3" s="1844" t="s">
        <v>1728</v>
      </c>
      <c r="E3" s="1844" t="s">
        <v>1729</v>
      </c>
      <c r="F3" s="1844" t="s">
        <v>1730</v>
      </c>
      <c r="G3" s="1845" t="s">
        <v>1731</v>
      </c>
      <c r="H3" s="1844" t="s">
        <v>1732</v>
      </c>
      <c r="I3" s="1844" t="s">
        <v>1733</v>
      </c>
      <c r="J3" s="866" t="s">
        <v>1734</v>
      </c>
      <c r="K3" s="180"/>
      <c r="L3" s="180"/>
      <c r="M3" s="180"/>
      <c r="N3" s="180"/>
      <c r="O3" s="180"/>
      <c r="P3" s="180"/>
      <c r="Q3" s="180"/>
      <c r="R3" s="180"/>
      <c r="S3" s="180"/>
      <c r="T3" s="180"/>
      <c r="U3" s="180"/>
      <c r="V3" s="180"/>
      <c r="W3" s="180"/>
      <c r="X3" s="180"/>
      <c r="Y3" s="180"/>
      <c r="Z3" s="180"/>
      <c r="AA3" s="180"/>
    </row>
    <row r="4" spans="1:27">
      <c r="A4" s="867">
        <v>1</v>
      </c>
      <c r="B4" s="198" t="s">
        <v>1735</v>
      </c>
      <c r="C4" s="198" t="s">
        <v>315</v>
      </c>
      <c r="D4" s="198" t="s">
        <v>1736</v>
      </c>
      <c r="E4" s="198" t="s">
        <v>1371</v>
      </c>
      <c r="F4" s="198" t="s">
        <v>1737</v>
      </c>
      <c r="G4" s="198" t="s">
        <v>1737</v>
      </c>
      <c r="H4" s="198" t="s">
        <v>1738</v>
      </c>
      <c r="I4" s="198" t="s">
        <v>1739</v>
      </c>
      <c r="J4" s="867" t="s">
        <v>1740</v>
      </c>
      <c r="K4" s="198" t="s">
        <v>1741</v>
      </c>
      <c r="L4" s="180"/>
      <c r="M4" s="180"/>
      <c r="N4" s="180"/>
      <c r="O4" s="180"/>
      <c r="P4" s="180"/>
      <c r="Q4" s="180"/>
      <c r="R4" s="180"/>
      <c r="S4" s="180"/>
      <c r="T4" s="180"/>
      <c r="U4" s="180"/>
      <c r="V4" s="180"/>
      <c r="W4" s="180"/>
      <c r="X4" s="180"/>
      <c r="Y4" s="180"/>
      <c r="Z4" s="180"/>
      <c r="AA4" s="180"/>
    </row>
    <row r="5" spans="1:27">
      <c r="A5" s="867">
        <v>2</v>
      </c>
      <c r="B5" s="198" t="s">
        <v>1742</v>
      </c>
      <c r="C5" s="198" t="s">
        <v>269</v>
      </c>
      <c r="D5" s="198" t="s">
        <v>1736</v>
      </c>
      <c r="E5" s="198" t="s">
        <v>1371</v>
      </c>
      <c r="F5" s="198" t="s">
        <v>1743</v>
      </c>
      <c r="G5" s="198" t="s">
        <v>1743</v>
      </c>
      <c r="H5" s="198" t="s">
        <v>1744</v>
      </c>
      <c r="I5" s="198" t="s">
        <v>1744</v>
      </c>
      <c r="J5" s="867" t="s">
        <v>1740</v>
      </c>
      <c r="K5" s="198" t="s">
        <v>1741</v>
      </c>
      <c r="L5" s="180"/>
      <c r="M5" s="180"/>
      <c r="N5" s="180"/>
      <c r="O5" s="180"/>
      <c r="P5" s="180"/>
      <c r="Q5" s="180"/>
      <c r="R5" s="180"/>
      <c r="S5" s="180"/>
      <c r="T5" s="180"/>
      <c r="U5" s="180"/>
      <c r="V5" s="180"/>
      <c r="W5" s="180"/>
      <c r="X5" s="180"/>
      <c r="Y5" s="180"/>
      <c r="Z5" s="180"/>
      <c r="AA5" s="180"/>
    </row>
    <row r="6" spans="1:27">
      <c r="A6" s="867">
        <v>3</v>
      </c>
      <c r="B6" s="198" t="s">
        <v>1745</v>
      </c>
      <c r="C6" s="198" t="s">
        <v>183</v>
      </c>
      <c r="D6" s="198" t="s">
        <v>1736</v>
      </c>
      <c r="E6" s="198" t="s">
        <v>1371</v>
      </c>
      <c r="F6" s="198" t="s">
        <v>1746</v>
      </c>
      <c r="G6" s="198" t="s">
        <v>1746</v>
      </c>
      <c r="H6" s="198" t="s">
        <v>1747</v>
      </c>
      <c r="I6" s="198" t="s">
        <v>1748</v>
      </c>
      <c r="J6" s="867" t="s">
        <v>1749</v>
      </c>
      <c r="K6" s="198" t="s">
        <v>1741</v>
      </c>
      <c r="L6" s="180"/>
      <c r="M6" s="180"/>
      <c r="N6" s="180"/>
      <c r="O6" s="180"/>
      <c r="P6" s="180"/>
      <c r="Q6" s="180"/>
      <c r="R6" s="180"/>
      <c r="S6" s="180"/>
      <c r="T6" s="180"/>
      <c r="U6" s="180"/>
      <c r="V6" s="180"/>
      <c r="W6" s="180"/>
      <c r="X6" s="180"/>
      <c r="Y6" s="180"/>
      <c r="Z6" s="180"/>
      <c r="AA6" s="180"/>
    </row>
    <row r="7" spans="1:27">
      <c r="A7" s="867">
        <v>4</v>
      </c>
      <c r="B7" s="198" t="s">
        <v>1750</v>
      </c>
      <c r="C7" s="198" t="s">
        <v>183</v>
      </c>
      <c r="D7" s="198" t="s">
        <v>1736</v>
      </c>
      <c r="E7" s="198" t="s">
        <v>1371</v>
      </c>
      <c r="F7" s="198" t="s">
        <v>1751</v>
      </c>
      <c r="G7" s="198" t="s">
        <v>1751</v>
      </c>
      <c r="H7" s="198" t="s">
        <v>1752</v>
      </c>
      <c r="I7" s="198" t="s">
        <v>1752</v>
      </c>
      <c r="J7" s="867" t="s">
        <v>1753</v>
      </c>
      <c r="K7" s="198" t="s">
        <v>1741</v>
      </c>
      <c r="L7" s="213"/>
      <c r="M7" s="213"/>
      <c r="N7" s="213"/>
      <c r="O7" s="213"/>
      <c r="P7" s="180"/>
      <c r="Q7" s="180"/>
      <c r="R7" s="180"/>
      <c r="S7" s="180"/>
      <c r="T7" s="180"/>
      <c r="U7" s="180"/>
      <c r="V7" s="180"/>
      <c r="W7" s="180"/>
      <c r="X7" s="180"/>
      <c r="Y7" s="180"/>
      <c r="Z7" s="180"/>
      <c r="AA7" s="180"/>
    </row>
    <row r="8" spans="1:27">
      <c r="A8" s="867">
        <v>5</v>
      </c>
      <c r="B8" s="198" t="s">
        <v>1754</v>
      </c>
      <c r="C8" s="198" t="s">
        <v>269</v>
      </c>
      <c r="D8" s="198" t="s">
        <v>1755</v>
      </c>
      <c r="E8" s="198" t="s">
        <v>1371</v>
      </c>
      <c r="F8" s="198" t="s">
        <v>1756</v>
      </c>
      <c r="G8" s="198" t="s">
        <v>1757</v>
      </c>
      <c r="H8" s="198" t="s">
        <v>1758</v>
      </c>
      <c r="I8" s="198" t="s">
        <v>1759</v>
      </c>
      <c r="J8" s="868">
        <v>47068</v>
      </c>
      <c r="K8" s="198" t="s">
        <v>1741</v>
      </c>
      <c r="L8" s="180"/>
      <c r="M8" s="180"/>
      <c r="N8" s="180"/>
      <c r="O8" s="180"/>
      <c r="P8" s="180"/>
      <c r="Q8" s="180"/>
      <c r="R8" s="180"/>
      <c r="S8" s="180"/>
      <c r="T8" s="180"/>
      <c r="U8" s="180"/>
      <c r="V8" s="180"/>
      <c r="W8" s="180"/>
      <c r="X8" s="180"/>
      <c r="Y8" s="180"/>
      <c r="Z8" s="180"/>
      <c r="AA8" s="180"/>
    </row>
    <row r="9" spans="1:27">
      <c r="A9" s="867">
        <v>6</v>
      </c>
      <c r="B9" s="198" t="s">
        <v>1760</v>
      </c>
      <c r="C9" s="198" t="s">
        <v>183</v>
      </c>
      <c r="D9" s="198" t="s">
        <v>1736</v>
      </c>
      <c r="E9" s="198" t="s">
        <v>1371</v>
      </c>
      <c r="F9" s="198" t="s">
        <v>1761</v>
      </c>
      <c r="G9" s="198" t="s">
        <v>1761</v>
      </c>
      <c r="H9" s="198" t="s">
        <v>237</v>
      </c>
      <c r="I9" s="198" t="s">
        <v>237</v>
      </c>
      <c r="J9" s="869">
        <v>46789</v>
      </c>
      <c r="K9" s="198" t="s">
        <v>1741</v>
      </c>
      <c r="L9" s="180"/>
      <c r="M9" s="180"/>
      <c r="N9" s="180"/>
      <c r="O9" s="180"/>
      <c r="P9" s="180"/>
      <c r="Q9" s="180"/>
      <c r="R9" s="180"/>
      <c r="S9" s="180"/>
      <c r="T9" s="180"/>
      <c r="U9" s="180"/>
      <c r="V9" s="180"/>
      <c r="W9" s="180"/>
      <c r="X9" s="180"/>
      <c r="Y9" s="180"/>
      <c r="Z9" s="180"/>
      <c r="AA9" s="180"/>
    </row>
    <row r="10" spans="1:27">
      <c r="A10" s="867">
        <v>7</v>
      </c>
      <c r="B10" s="198" t="s">
        <v>1762</v>
      </c>
      <c r="C10" s="198" t="s">
        <v>183</v>
      </c>
      <c r="D10" s="198" t="s">
        <v>1736</v>
      </c>
      <c r="E10" s="198" t="s">
        <v>1371</v>
      </c>
      <c r="F10" s="198" t="s">
        <v>1763</v>
      </c>
      <c r="G10" s="198" t="s">
        <v>1763</v>
      </c>
      <c r="H10" s="198" t="s">
        <v>1764</v>
      </c>
      <c r="I10" s="198" t="s">
        <v>237</v>
      </c>
      <c r="J10" s="868">
        <v>46650</v>
      </c>
      <c r="K10" s="198" t="s">
        <v>1741</v>
      </c>
      <c r="L10" s="180"/>
      <c r="M10" s="180"/>
      <c r="N10" s="180"/>
      <c r="O10" s="180"/>
      <c r="P10" s="180"/>
      <c r="Q10" s="180"/>
      <c r="R10" s="180"/>
      <c r="S10" s="180"/>
      <c r="T10" s="180"/>
      <c r="U10" s="180"/>
      <c r="V10" s="180"/>
      <c r="W10" s="180"/>
      <c r="X10" s="180"/>
      <c r="Y10" s="180"/>
      <c r="Z10" s="180"/>
      <c r="AA10" s="180"/>
    </row>
    <row r="11" spans="1:27">
      <c r="A11" s="867">
        <v>8</v>
      </c>
      <c r="B11" s="198" t="s">
        <v>1765</v>
      </c>
      <c r="C11" s="198" t="s">
        <v>183</v>
      </c>
      <c r="D11" s="198" t="s">
        <v>1736</v>
      </c>
      <c r="E11" s="198" t="s">
        <v>1371</v>
      </c>
      <c r="F11" s="198" t="s">
        <v>1766</v>
      </c>
      <c r="G11" s="198" t="s">
        <v>1767</v>
      </c>
      <c r="H11" s="198" t="s">
        <v>237</v>
      </c>
      <c r="I11" s="198" t="s">
        <v>237</v>
      </c>
      <c r="J11" s="869">
        <v>47415</v>
      </c>
      <c r="K11" s="198" t="s">
        <v>1741</v>
      </c>
      <c r="L11" s="180"/>
      <c r="M11" s="180"/>
      <c r="N11" s="180"/>
      <c r="O11" s="180"/>
      <c r="P11" s="180"/>
      <c r="Q11" s="180"/>
      <c r="R11" s="180"/>
      <c r="S11" s="180"/>
      <c r="T11" s="180"/>
      <c r="U11" s="180"/>
      <c r="V11" s="180"/>
      <c r="W11" s="180"/>
      <c r="X11" s="180"/>
      <c r="Y11" s="180"/>
      <c r="Z11" s="180"/>
      <c r="AA11" s="180"/>
    </row>
    <row r="12" spans="1:27">
      <c r="A12" s="867">
        <v>9</v>
      </c>
      <c r="B12" s="198" t="s">
        <v>1768</v>
      </c>
      <c r="C12" s="198" t="s">
        <v>183</v>
      </c>
      <c r="D12" s="198" t="s">
        <v>1736</v>
      </c>
      <c r="E12" s="198" t="s">
        <v>1371</v>
      </c>
      <c r="F12" s="198" t="s">
        <v>1769</v>
      </c>
      <c r="G12" s="198" t="s">
        <v>1769</v>
      </c>
      <c r="H12" s="198" t="s">
        <v>259</v>
      </c>
      <c r="I12" s="198" t="s">
        <v>259</v>
      </c>
      <c r="J12" s="869">
        <v>46935</v>
      </c>
      <c r="K12" s="198" t="s">
        <v>1741</v>
      </c>
      <c r="L12" s="180"/>
      <c r="M12" s="180"/>
      <c r="N12" s="180"/>
      <c r="O12" s="180"/>
      <c r="P12" s="180"/>
      <c r="Q12" s="180"/>
      <c r="R12" s="180"/>
      <c r="S12" s="180"/>
      <c r="T12" s="180"/>
      <c r="U12" s="180"/>
      <c r="V12" s="180"/>
      <c r="W12" s="180"/>
      <c r="X12" s="180"/>
      <c r="Y12" s="180"/>
      <c r="Z12" s="180"/>
      <c r="AA12" s="180"/>
    </row>
    <row r="13" spans="1:27">
      <c r="A13" s="867">
        <v>10</v>
      </c>
      <c r="B13" s="198" t="s">
        <v>1001</v>
      </c>
      <c r="C13" s="198" t="s">
        <v>183</v>
      </c>
      <c r="D13" s="198" t="s">
        <v>1736</v>
      </c>
      <c r="E13" s="198" t="s">
        <v>1371</v>
      </c>
      <c r="F13" s="198" t="s">
        <v>1770</v>
      </c>
      <c r="G13" s="198" t="s">
        <v>1770</v>
      </c>
      <c r="H13" s="198" t="s">
        <v>237</v>
      </c>
      <c r="I13" s="198" t="s">
        <v>237</v>
      </c>
      <c r="J13" s="869">
        <v>48460</v>
      </c>
      <c r="K13" s="198" t="s">
        <v>1741</v>
      </c>
      <c r="L13" s="180"/>
      <c r="M13" s="180"/>
      <c r="N13" s="180"/>
      <c r="O13" s="180"/>
      <c r="P13" s="180"/>
      <c r="Q13" s="180"/>
      <c r="R13" s="180"/>
      <c r="S13" s="180"/>
      <c r="T13" s="180"/>
      <c r="U13" s="180"/>
      <c r="V13" s="180"/>
      <c r="W13" s="180"/>
      <c r="X13" s="180"/>
      <c r="Y13" s="180"/>
      <c r="Z13" s="180"/>
      <c r="AA13" s="180"/>
    </row>
    <row r="14" spans="1:27">
      <c r="A14" s="867">
        <v>11</v>
      </c>
      <c r="B14" s="198" t="s">
        <v>1771</v>
      </c>
      <c r="C14" s="198" t="s">
        <v>183</v>
      </c>
      <c r="D14" s="198" t="s">
        <v>1736</v>
      </c>
      <c r="E14" s="198" t="s">
        <v>1371</v>
      </c>
      <c r="F14" s="198" t="s">
        <v>1772</v>
      </c>
      <c r="G14" s="198" t="s">
        <v>1772</v>
      </c>
      <c r="H14" s="198" t="s">
        <v>1773</v>
      </c>
      <c r="I14" s="198" t="s">
        <v>237</v>
      </c>
      <c r="J14" s="867" t="s">
        <v>1740</v>
      </c>
      <c r="K14" s="198" t="s">
        <v>1741</v>
      </c>
      <c r="L14" s="180"/>
      <c r="M14" s="180"/>
      <c r="N14" s="180"/>
      <c r="O14" s="180"/>
      <c r="P14" s="180"/>
      <c r="Q14" s="180"/>
      <c r="R14" s="180"/>
      <c r="S14" s="180"/>
      <c r="T14" s="180"/>
      <c r="U14" s="180"/>
      <c r="V14" s="180"/>
      <c r="W14" s="180"/>
      <c r="X14" s="180"/>
      <c r="Y14" s="180"/>
      <c r="Z14" s="180"/>
      <c r="AA14" s="180"/>
    </row>
    <row r="15" spans="1:27">
      <c r="A15" s="867">
        <v>12</v>
      </c>
      <c r="B15" s="198" t="s">
        <v>1774</v>
      </c>
      <c r="C15" s="198" t="s">
        <v>183</v>
      </c>
      <c r="D15" s="198" t="s">
        <v>1736</v>
      </c>
      <c r="E15" s="198" t="s">
        <v>1371</v>
      </c>
      <c r="F15" s="198" t="s">
        <v>1775</v>
      </c>
      <c r="G15" s="198" t="s">
        <v>1776</v>
      </c>
      <c r="H15" s="198" t="s">
        <v>237</v>
      </c>
      <c r="I15" s="198" t="s">
        <v>237</v>
      </c>
      <c r="J15" s="869">
        <v>46697</v>
      </c>
      <c r="K15" s="198" t="s">
        <v>1741</v>
      </c>
      <c r="L15" s="180"/>
      <c r="M15" s="180"/>
      <c r="N15" s="180"/>
      <c r="O15" s="180"/>
      <c r="P15" s="180"/>
      <c r="Q15" s="180"/>
      <c r="R15" s="180"/>
      <c r="S15" s="180"/>
      <c r="T15" s="180"/>
      <c r="U15" s="180"/>
      <c r="V15" s="180"/>
      <c r="W15" s="180"/>
      <c r="X15" s="180"/>
      <c r="Y15" s="180"/>
      <c r="Z15" s="180"/>
      <c r="AA15" s="180"/>
    </row>
    <row r="16" spans="1:27">
      <c r="A16" s="867">
        <v>13</v>
      </c>
      <c r="B16" s="198" t="s">
        <v>1777</v>
      </c>
      <c r="C16" s="198" t="s">
        <v>183</v>
      </c>
      <c r="D16" s="198" t="s">
        <v>1736</v>
      </c>
      <c r="E16" s="198" t="s">
        <v>1371</v>
      </c>
      <c r="F16" s="198" t="s">
        <v>1778</v>
      </c>
      <c r="G16" s="198" t="s">
        <v>1779</v>
      </c>
      <c r="H16" s="198" t="s">
        <v>237</v>
      </c>
      <c r="I16" s="198" t="s">
        <v>237</v>
      </c>
      <c r="J16" s="869">
        <v>46699</v>
      </c>
      <c r="K16" s="198" t="s">
        <v>1741</v>
      </c>
      <c r="L16" s="180"/>
      <c r="M16" s="180"/>
      <c r="N16" s="180"/>
      <c r="O16" s="180"/>
      <c r="P16" s="180"/>
      <c r="Q16" s="180"/>
      <c r="R16" s="180"/>
      <c r="S16" s="180"/>
      <c r="T16" s="180"/>
      <c r="U16" s="180"/>
      <c r="V16" s="180"/>
      <c r="W16" s="180"/>
      <c r="X16" s="180"/>
      <c r="Y16" s="180"/>
      <c r="Z16" s="180"/>
      <c r="AA16" s="180"/>
    </row>
    <row r="17" spans="1:27">
      <c r="A17" s="867">
        <v>14</v>
      </c>
      <c r="B17" s="870" t="s">
        <v>1780</v>
      </c>
      <c r="C17" s="870" t="s">
        <v>183</v>
      </c>
      <c r="D17" s="870" t="s">
        <v>1736</v>
      </c>
      <c r="E17" s="870" t="s">
        <v>1371</v>
      </c>
      <c r="F17" s="870" t="s">
        <v>1781</v>
      </c>
      <c r="G17" s="870" t="s">
        <v>1782</v>
      </c>
      <c r="H17" s="870" t="s">
        <v>237</v>
      </c>
      <c r="I17" s="870" t="s">
        <v>237</v>
      </c>
      <c r="J17" s="871" t="s">
        <v>1783</v>
      </c>
      <c r="K17" s="870" t="s">
        <v>1784</v>
      </c>
      <c r="L17" s="872" t="s">
        <v>1785</v>
      </c>
      <c r="M17" s="213"/>
      <c r="N17" s="213"/>
      <c r="O17" s="213"/>
      <c r="P17" s="180"/>
      <c r="Q17" s="180"/>
      <c r="R17" s="180"/>
      <c r="S17" s="180"/>
      <c r="T17" s="180"/>
      <c r="U17" s="180"/>
      <c r="V17" s="180"/>
      <c r="W17" s="180"/>
      <c r="X17" s="180"/>
      <c r="Y17" s="180"/>
      <c r="Z17" s="180"/>
      <c r="AA17" s="180"/>
    </row>
    <row r="18" spans="1:27">
      <c r="A18" s="867">
        <v>15</v>
      </c>
      <c r="B18" s="198" t="s">
        <v>1786</v>
      </c>
      <c r="C18" s="198" t="s">
        <v>183</v>
      </c>
      <c r="D18" s="198" t="s">
        <v>1736</v>
      </c>
      <c r="E18" s="198" t="s">
        <v>1371</v>
      </c>
      <c r="F18" s="198" t="s">
        <v>1787</v>
      </c>
      <c r="G18" s="198" t="s">
        <v>1788</v>
      </c>
      <c r="H18" s="198" t="s">
        <v>237</v>
      </c>
      <c r="I18" s="198" t="s">
        <v>237</v>
      </c>
      <c r="J18" s="867" t="s">
        <v>1740</v>
      </c>
      <c r="K18" s="198" t="s">
        <v>1741</v>
      </c>
      <c r="L18" s="180"/>
      <c r="M18" s="180"/>
      <c r="N18" s="180"/>
      <c r="O18" s="180"/>
      <c r="P18" s="180"/>
      <c r="Q18" s="180"/>
      <c r="R18" s="180"/>
      <c r="S18" s="180"/>
      <c r="T18" s="180"/>
      <c r="U18" s="180"/>
      <c r="V18" s="180"/>
      <c r="W18" s="180"/>
      <c r="X18" s="180"/>
      <c r="Y18" s="180"/>
      <c r="Z18" s="180"/>
      <c r="AA18" s="180"/>
    </row>
    <row r="19" spans="1:27">
      <c r="A19" s="867">
        <v>16</v>
      </c>
      <c r="B19" s="198" t="s">
        <v>1789</v>
      </c>
      <c r="C19" s="198" t="s">
        <v>183</v>
      </c>
      <c r="D19" s="198" t="s">
        <v>1736</v>
      </c>
      <c r="E19" s="198" t="s">
        <v>1371</v>
      </c>
      <c r="F19" s="198" t="s">
        <v>1790</v>
      </c>
      <c r="G19" s="198" t="s">
        <v>1791</v>
      </c>
      <c r="H19" s="198" t="s">
        <v>237</v>
      </c>
      <c r="I19" s="198" t="s">
        <v>237</v>
      </c>
      <c r="J19" s="867" t="s">
        <v>1792</v>
      </c>
      <c r="K19" s="198" t="s">
        <v>1741</v>
      </c>
      <c r="L19" s="873"/>
      <c r="M19" s="180"/>
      <c r="N19" s="180"/>
      <c r="O19" s="180"/>
      <c r="P19" s="180"/>
      <c r="Q19" s="180"/>
      <c r="R19" s="180"/>
      <c r="S19" s="180"/>
      <c r="T19" s="180"/>
      <c r="U19" s="180"/>
      <c r="V19" s="180"/>
      <c r="W19" s="180"/>
      <c r="X19" s="180"/>
      <c r="Y19" s="180"/>
      <c r="Z19" s="180"/>
      <c r="AA19" s="180"/>
    </row>
    <row r="20" spans="1:27" ht="15.75" customHeight="1">
      <c r="A20" s="867">
        <v>17</v>
      </c>
      <c r="B20" s="198" t="s">
        <v>1793</v>
      </c>
      <c r="C20" s="198" t="s">
        <v>183</v>
      </c>
      <c r="D20" s="198" t="s">
        <v>1736</v>
      </c>
      <c r="E20" s="198" t="s">
        <v>1371</v>
      </c>
      <c r="F20" s="198" t="s">
        <v>1794</v>
      </c>
      <c r="G20" s="198" t="s">
        <v>1795</v>
      </c>
      <c r="H20" s="198" t="s">
        <v>237</v>
      </c>
      <c r="I20" s="198" t="s">
        <v>237</v>
      </c>
      <c r="J20" s="867" t="s">
        <v>1796</v>
      </c>
      <c r="K20" s="198" t="s">
        <v>1741</v>
      </c>
      <c r="L20" s="180"/>
      <c r="M20" s="180"/>
      <c r="N20" s="180"/>
      <c r="O20" s="180"/>
      <c r="P20" s="180"/>
      <c r="Q20" s="180"/>
      <c r="R20" s="180"/>
      <c r="S20" s="180"/>
      <c r="T20" s="180"/>
      <c r="U20" s="180"/>
      <c r="V20" s="180"/>
      <c r="W20" s="180"/>
      <c r="X20" s="180"/>
      <c r="Y20" s="180"/>
      <c r="Z20" s="180"/>
      <c r="AA20" s="180"/>
    </row>
    <row r="21" spans="1:27" ht="15.75" customHeight="1">
      <c r="A21" s="867">
        <v>18</v>
      </c>
      <c r="B21" s="211" t="s">
        <v>833</v>
      </c>
      <c r="C21" s="211" t="s">
        <v>183</v>
      </c>
      <c r="D21" s="211" t="s">
        <v>1736</v>
      </c>
      <c r="E21" s="211" t="s">
        <v>1371</v>
      </c>
      <c r="F21" s="211" t="s">
        <v>1797</v>
      </c>
      <c r="G21" s="211" t="s">
        <v>1798</v>
      </c>
      <c r="H21" s="211" t="s">
        <v>1799</v>
      </c>
      <c r="I21" s="211" t="s">
        <v>237</v>
      </c>
      <c r="J21" s="874" t="s">
        <v>1800</v>
      </c>
      <c r="K21" s="211" t="s">
        <v>1741</v>
      </c>
      <c r="L21" s="213"/>
      <c r="M21" s="213"/>
      <c r="N21" s="213"/>
      <c r="O21" s="213"/>
      <c r="P21" s="180"/>
      <c r="Q21" s="180"/>
      <c r="R21" s="180"/>
      <c r="S21" s="180"/>
      <c r="T21" s="180"/>
      <c r="U21" s="180"/>
      <c r="V21" s="180"/>
      <c r="W21" s="180"/>
      <c r="X21" s="180"/>
      <c r="Y21" s="180"/>
      <c r="Z21" s="180"/>
      <c r="AA21" s="180"/>
    </row>
    <row r="22" spans="1:27" ht="15.75" customHeight="1">
      <c r="A22" s="867">
        <v>19</v>
      </c>
      <c r="B22" s="211" t="s">
        <v>1801</v>
      </c>
      <c r="C22" s="211" t="s">
        <v>183</v>
      </c>
      <c r="D22" s="211" t="s">
        <v>1736</v>
      </c>
      <c r="E22" s="211" t="s">
        <v>1371</v>
      </c>
      <c r="F22" s="211" t="s">
        <v>1802</v>
      </c>
      <c r="G22" s="211" t="s">
        <v>1803</v>
      </c>
      <c r="H22" s="211" t="s">
        <v>237</v>
      </c>
      <c r="I22" s="211" t="s">
        <v>237</v>
      </c>
      <c r="J22" s="875" t="s">
        <v>1804</v>
      </c>
      <c r="K22" s="211" t="s">
        <v>1741</v>
      </c>
      <c r="L22" s="873"/>
      <c r="M22" s="180"/>
      <c r="N22" s="180"/>
      <c r="O22" s="180"/>
      <c r="P22" s="180"/>
      <c r="Q22" s="180"/>
      <c r="R22" s="180"/>
      <c r="S22" s="180"/>
      <c r="T22" s="180"/>
      <c r="U22" s="180"/>
      <c r="V22" s="180"/>
      <c r="W22" s="180"/>
      <c r="X22" s="180"/>
      <c r="Y22" s="180"/>
      <c r="Z22" s="180"/>
      <c r="AA22" s="180"/>
    </row>
    <row r="23" spans="1:27" ht="15.75" customHeight="1">
      <c r="A23" s="867">
        <v>20</v>
      </c>
      <c r="B23" s="198" t="s">
        <v>1805</v>
      </c>
      <c r="C23" s="198" t="s">
        <v>183</v>
      </c>
      <c r="D23" s="198" t="s">
        <v>1736</v>
      </c>
      <c r="E23" s="198" t="s">
        <v>1371</v>
      </c>
      <c r="F23" s="198" t="s">
        <v>1806</v>
      </c>
      <c r="G23" s="198" t="s">
        <v>1807</v>
      </c>
      <c r="H23" s="198" t="s">
        <v>237</v>
      </c>
      <c r="I23" s="198" t="s">
        <v>237</v>
      </c>
      <c r="J23" s="867" t="s">
        <v>1808</v>
      </c>
      <c r="K23" s="198" t="s">
        <v>1809</v>
      </c>
      <c r="L23" s="180"/>
      <c r="M23" s="180"/>
      <c r="N23" s="180"/>
      <c r="O23" s="180"/>
      <c r="P23" s="180"/>
      <c r="Q23" s="180"/>
      <c r="R23" s="180"/>
      <c r="S23" s="180"/>
      <c r="T23" s="180"/>
      <c r="U23" s="180"/>
      <c r="V23" s="180"/>
      <c r="W23" s="180"/>
      <c r="X23" s="180"/>
      <c r="Y23" s="180"/>
      <c r="Z23" s="180"/>
      <c r="AA23" s="180"/>
    </row>
    <row r="24" spans="1:27" ht="15.75" customHeight="1">
      <c r="A24" s="867">
        <v>21</v>
      </c>
      <c r="B24" s="198" t="s">
        <v>1810</v>
      </c>
      <c r="C24" s="198" t="s">
        <v>183</v>
      </c>
      <c r="D24" s="198" t="s">
        <v>1736</v>
      </c>
      <c r="E24" s="198" t="s">
        <v>1371</v>
      </c>
      <c r="F24" s="198" t="s">
        <v>1811</v>
      </c>
      <c r="G24" s="198" t="s">
        <v>1811</v>
      </c>
      <c r="H24" s="198" t="s">
        <v>237</v>
      </c>
      <c r="I24" s="198" t="s">
        <v>237</v>
      </c>
      <c r="J24" s="867" t="s">
        <v>1812</v>
      </c>
      <c r="K24" s="198" t="s">
        <v>1741</v>
      </c>
      <c r="L24" s="180"/>
      <c r="M24" s="180"/>
      <c r="N24" s="180"/>
      <c r="O24" s="180"/>
      <c r="P24" s="180"/>
      <c r="Q24" s="180"/>
      <c r="R24" s="180"/>
      <c r="S24" s="180"/>
      <c r="T24" s="180"/>
      <c r="U24" s="180"/>
      <c r="V24" s="180"/>
      <c r="W24" s="180"/>
      <c r="X24" s="180"/>
      <c r="Y24" s="180"/>
      <c r="Z24" s="180"/>
      <c r="AA24" s="180"/>
    </row>
    <row r="25" spans="1:27" ht="15.75" customHeight="1">
      <c r="A25" s="867">
        <v>22</v>
      </c>
      <c r="B25" s="198" t="s">
        <v>1813</v>
      </c>
      <c r="C25" s="198" t="s">
        <v>183</v>
      </c>
      <c r="D25" s="198" t="s">
        <v>1736</v>
      </c>
      <c r="E25" s="198" t="s">
        <v>1371</v>
      </c>
      <c r="F25" s="198" t="s">
        <v>1814</v>
      </c>
      <c r="G25" s="198" t="s">
        <v>1814</v>
      </c>
      <c r="H25" s="198" t="s">
        <v>237</v>
      </c>
      <c r="I25" s="198" t="s">
        <v>237</v>
      </c>
      <c r="J25" s="869">
        <v>46640</v>
      </c>
      <c r="K25" s="198" t="s">
        <v>1741</v>
      </c>
      <c r="L25" s="180"/>
      <c r="M25" s="180"/>
      <c r="N25" s="180"/>
      <c r="O25" s="180"/>
      <c r="P25" s="180"/>
      <c r="Q25" s="180"/>
      <c r="R25" s="180"/>
      <c r="S25" s="180"/>
      <c r="T25" s="180"/>
      <c r="U25" s="180"/>
      <c r="V25" s="180"/>
      <c r="W25" s="180"/>
      <c r="X25" s="180"/>
      <c r="Y25" s="180"/>
      <c r="Z25" s="180"/>
      <c r="AA25" s="180"/>
    </row>
    <row r="26" spans="1:27" ht="15.75" customHeight="1">
      <c r="A26" s="867">
        <v>23</v>
      </c>
      <c r="B26" s="198" t="s">
        <v>1815</v>
      </c>
      <c r="C26" s="198" t="s">
        <v>183</v>
      </c>
      <c r="D26" s="198" t="s">
        <v>1736</v>
      </c>
      <c r="E26" s="198" t="s">
        <v>1371</v>
      </c>
      <c r="F26" s="211" t="s">
        <v>1816</v>
      </c>
      <c r="G26" s="198" t="s">
        <v>1817</v>
      </c>
      <c r="H26" s="211" t="s">
        <v>237</v>
      </c>
      <c r="I26" s="198" t="s">
        <v>237</v>
      </c>
      <c r="J26" s="856" t="s">
        <v>1818</v>
      </c>
      <c r="K26" s="198" t="s">
        <v>1741</v>
      </c>
      <c r="L26" s="180"/>
      <c r="M26" s="180"/>
      <c r="N26" s="180"/>
      <c r="O26" s="180"/>
      <c r="P26" s="180"/>
      <c r="Q26" s="180"/>
      <c r="R26" s="180"/>
      <c r="S26" s="180"/>
      <c r="T26" s="180"/>
      <c r="U26" s="180"/>
      <c r="V26" s="180"/>
      <c r="W26" s="180"/>
      <c r="X26" s="180"/>
      <c r="Y26" s="180"/>
      <c r="Z26" s="180"/>
      <c r="AA26" s="180"/>
    </row>
    <row r="27" spans="1:27" ht="15.75" customHeight="1">
      <c r="A27" s="867">
        <v>24</v>
      </c>
      <c r="B27" s="198" t="s">
        <v>1819</v>
      </c>
      <c r="C27" s="198" t="s">
        <v>183</v>
      </c>
      <c r="D27" s="198" t="s">
        <v>1736</v>
      </c>
      <c r="E27" s="198" t="s">
        <v>1371</v>
      </c>
      <c r="F27" s="198" t="s">
        <v>1820</v>
      </c>
      <c r="G27" s="198" t="s">
        <v>1821</v>
      </c>
      <c r="H27" s="198" t="s">
        <v>213</v>
      </c>
      <c r="I27" s="198" t="s">
        <v>188</v>
      </c>
      <c r="J27" s="869">
        <v>48526</v>
      </c>
      <c r="K27" s="198" t="s">
        <v>1741</v>
      </c>
      <c r="L27" s="180"/>
      <c r="M27" s="180"/>
      <c r="N27" s="180"/>
      <c r="O27" s="180"/>
      <c r="P27" s="180"/>
      <c r="Q27" s="180"/>
      <c r="R27" s="180"/>
      <c r="S27" s="180"/>
      <c r="T27" s="180"/>
      <c r="U27" s="180"/>
      <c r="V27" s="180"/>
      <c r="W27" s="180"/>
      <c r="X27" s="180"/>
      <c r="Y27" s="180"/>
      <c r="Z27" s="180"/>
      <c r="AA27" s="180"/>
    </row>
    <row r="28" spans="1:27" ht="15.75" customHeight="1">
      <c r="A28" s="867">
        <v>25</v>
      </c>
      <c r="B28" s="198" t="s">
        <v>1822</v>
      </c>
      <c r="C28" s="198" t="s">
        <v>183</v>
      </c>
      <c r="D28" s="198" t="s">
        <v>1736</v>
      </c>
      <c r="E28" s="198" t="s">
        <v>1371</v>
      </c>
      <c r="F28" s="211" t="s">
        <v>1823</v>
      </c>
      <c r="G28" s="198" t="s">
        <v>1824</v>
      </c>
      <c r="H28" s="211" t="s">
        <v>237</v>
      </c>
      <c r="I28" s="198" t="s">
        <v>259</v>
      </c>
      <c r="J28" s="869">
        <v>46332</v>
      </c>
      <c r="K28" s="198" t="s">
        <v>1741</v>
      </c>
      <c r="L28" s="180"/>
      <c r="M28" s="180"/>
      <c r="N28" s="180"/>
      <c r="O28" s="180"/>
      <c r="P28" s="180"/>
      <c r="Q28" s="180"/>
      <c r="R28" s="180"/>
      <c r="S28" s="180"/>
      <c r="T28" s="180"/>
      <c r="U28" s="180"/>
      <c r="V28" s="180"/>
      <c r="W28" s="180"/>
      <c r="X28" s="180"/>
      <c r="Y28" s="180"/>
      <c r="Z28" s="180"/>
      <c r="AA28" s="180"/>
    </row>
    <row r="29" spans="1:27" ht="15.75" customHeight="1">
      <c r="A29" s="867">
        <v>26</v>
      </c>
      <c r="B29" s="198" t="s">
        <v>1825</v>
      </c>
      <c r="C29" s="198" t="s">
        <v>183</v>
      </c>
      <c r="D29" s="198" t="s">
        <v>1736</v>
      </c>
      <c r="E29" s="198" t="s">
        <v>1371</v>
      </c>
      <c r="F29" s="198" t="s">
        <v>1826</v>
      </c>
      <c r="G29" s="198" t="s">
        <v>1827</v>
      </c>
      <c r="H29" s="198" t="s">
        <v>213</v>
      </c>
      <c r="I29" s="198" t="s">
        <v>237</v>
      </c>
      <c r="J29" s="869">
        <v>46332</v>
      </c>
      <c r="K29" s="198" t="s">
        <v>1741</v>
      </c>
      <c r="L29" s="180"/>
      <c r="M29" s="180"/>
      <c r="N29" s="180"/>
      <c r="O29" s="180"/>
      <c r="P29" s="180"/>
      <c r="Q29" s="180"/>
      <c r="R29" s="180"/>
      <c r="S29" s="180"/>
      <c r="T29" s="180"/>
      <c r="U29" s="180"/>
      <c r="V29" s="180"/>
      <c r="W29" s="180"/>
      <c r="X29" s="180"/>
      <c r="Y29" s="180"/>
      <c r="Z29" s="180"/>
      <c r="AA29" s="180"/>
    </row>
    <row r="30" spans="1:27" ht="15.75" customHeight="1">
      <c r="A30" s="867">
        <v>27</v>
      </c>
      <c r="B30" s="211" t="s">
        <v>1828</v>
      </c>
      <c r="C30" s="211" t="s">
        <v>183</v>
      </c>
      <c r="D30" s="211" t="s">
        <v>1736</v>
      </c>
      <c r="E30" s="211" t="s">
        <v>1371</v>
      </c>
      <c r="F30" s="211" t="s">
        <v>1829</v>
      </c>
      <c r="G30" s="211" t="s">
        <v>1830</v>
      </c>
      <c r="H30" s="211" t="s">
        <v>1764</v>
      </c>
      <c r="I30" s="211" t="s">
        <v>237</v>
      </c>
      <c r="J30" s="874">
        <v>46733</v>
      </c>
      <c r="K30" s="211" t="s">
        <v>1741</v>
      </c>
      <c r="L30" s="180"/>
      <c r="M30" s="180"/>
      <c r="N30" s="180"/>
      <c r="O30" s="180"/>
      <c r="P30" s="180"/>
      <c r="Q30" s="180"/>
      <c r="R30" s="180"/>
      <c r="S30" s="180"/>
      <c r="T30" s="180"/>
      <c r="U30" s="180"/>
      <c r="V30" s="180"/>
      <c r="W30" s="180"/>
      <c r="X30" s="180"/>
      <c r="Y30" s="180"/>
      <c r="Z30" s="180"/>
      <c r="AA30" s="180"/>
    </row>
    <row r="31" spans="1:27" ht="15.75" customHeight="1">
      <c r="A31" s="867">
        <v>28</v>
      </c>
      <c r="B31" s="198" t="s">
        <v>1831</v>
      </c>
      <c r="C31" s="198" t="s">
        <v>183</v>
      </c>
      <c r="D31" s="198" t="s">
        <v>1736</v>
      </c>
      <c r="E31" s="198" t="s">
        <v>1371</v>
      </c>
      <c r="F31" s="198" t="s">
        <v>1832</v>
      </c>
      <c r="G31" s="198" t="s">
        <v>1832</v>
      </c>
      <c r="H31" s="198" t="s">
        <v>1764</v>
      </c>
      <c r="I31" s="198" t="s">
        <v>237</v>
      </c>
      <c r="J31" s="874">
        <v>46699</v>
      </c>
      <c r="K31" s="198" t="s">
        <v>1741</v>
      </c>
      <c r="L31" s="180"/>
      <c r="M31" s="180"/>
      <c r="N31" s="180"/>
      <c r="O31" s="180"/>
      <c r="P31" s="180"/>
      <c r="Q31" s="180"/>
      <c r="R31" s="180"/>
      <c r="S31" s="180"/>
      <c r="T31" s="180"/>
      <c r="U31" s="180"/>
      <c r="V31" s="180"/>
      <c r="W31" s="180"/>
      <c r="X31" s="180"/>
      <c r="Y31" s="180"/>
      <c r="Z31" s="180"/>
      <c r="AA31" s="180"/>
    </row>
    <row r="32" spans="1:27" ht="15.75" customHeight="1">
      <c r="A32" s="867">
        <v>29</v>
      </c>
      <c r="B32" s="211" t="s">
        <v>1833</v>
      </c>
      <c r="C32" s="211" t="s">
        <v>183</v>
      </c>
      <c r="D32" s="211" t="s">
        <v>1736</v>
      </c>
      <c r="E32" s="211" t="s">
        <v>1371</v>
      </c>
      <c r="F32" s="211" t="s">
        <v>1834</v>
      </c>
      <c r="G32" s="211" t="s">
        <v>1835</v>
      </c>
      <c r="H32" s="211" t="s">
        <v>237</v>
      </c>
      <c r="I32" s="211" t="s">
        <v>237</v>
      </c>
      <c r="J32" s="874" t="s">
        <v>1836</v>
      </c>
      <c r="K32" s="211" t="s">
        <v>1741</v>
      </c>
      <c r="L32" s="180"/>
      <c r="M32" s="180"/>
      <c r="N32" s="180"/>
      <c r="O32" s="180"/>
      <c r="P32" s="180"/>
      <c r="Q32" s="180"/>
      <c r="R32" s="180"/>
      <c r="S32" s="180"/>
      <c r="T32" s="180"/>
      <c r="U32" s="180"/>
      <c r="V32" s="180"/>
      <c r="W32" s="180"/>
      <c r="X32" s="180"/>
      <c r="Y32" s="180"/>
      <c r="Z32" s="180"/>
      <c r="AA32" s="180"/>
    </row>
    <row r="33" spans="1:27" ht="15.75" customHeight="1">
      <c r="A33" s="867">
        <v>30</v>
      </c>
      <c r="B33" s="198" t="s">
        <v>1837</v>
      </c>
      <c r="C33" s="198" t="s">
        <v>242</v>
      </c>
      <c r="D33" s="198" t="s">
        <v>1736</v>
      </c>
      <c r="E33" s="198" t="s">
        <v>1371</v>
      </c>
      <c r="F33" s="198" t="s">
        <v>1838</v>
      </c>
      <c r="G33" s="198" t="s">
        <v>1839</v>
      </c>
      <c r="H33" s="198" t="s">
        <v>1764</v>
      </c>
      <c r="I33" s="198" t="s">
        <v>237</v>
      </c>
      <c r="J33" s="869" t="s">
        <v>1840</v>
      </c>
      <c r="K33" s="198" t="s">
        <v>1741</v>
      </c>
      <c r="L33" s="180"/>
      <c r="M33" s="180"/>
      <c r="N33" s="180"/>
      <c r="O33" s="180"/>
      <c r="P33" s="180"/>
      <c r="Q33" s="180"/>
      <c r="R33" s="180"/>
      <c r="S33" s="180"/>
      <c r="T33" s="180"/>
      <c r="U33" s="180"/>
      <c r="V33" s="180"/>
      <c r="W33" s="180"/>
      <c r="X33" s="180"/>
      <c r="Y33" s="180"/>
      <c r="Z33" s="180"/>
      <c r="AA33" s="180"/>
    </row>
    <row r="34" spans="1:27" ht="15.75" customHeight="1">
      <c r="A34" s="867">
        <v>31</v>
      </c>
      <c r="B34" s="211" t="s">
        <v>1841</v>
      </c>
      <c r="C34" s="211" t="s">
        <v>183</v>
      </c>
      <c r="D34" s="211" t="s">
        <v>1736</v>
      </c>
      <c r="E34" s="211" t="s">
        <v>1371</v>
      </c>
      <c r="F34" s="211" t="s">
        <v>1842</v>
      </c>
      <c r="G34" s="211" t="s">
        <v>1843</v>
      </c>
      <c r="H34" s="211" t="s">
        <v>237</v>
      </c>
      <c r="I34" s="211" t="s">
        <v>237</v>
      </c>
      <c r="J34" s="875" t="s">
        <v>1844</v>
      </c>
      <c r="K34" s="211" t="s">
        <v>1741</v>
      </c>
      <c r="L34" s="213"/>
      <c r="M34" s="213"/>
      <c r="N34" s="213"/>
      <c r="O34" s="213"/>
      <c r="P34" s="180"/>
      <c r="Q34" s="180"/>
      <c r="R34" s="180"/>
      <c r="S34" s="180"/>
      <c r="T34" s="180"/>
      <c r="U34" s="180"/>
      <c r="V34" s="180"/>
      <c r="W34" s="180"/>
      <c r="X34" s="180"/>
      <c r="Y34" s="180"/>
      <c r="Z34" s="180"/>
      <c r="AA34" s="180"/>
    </row>
    <row r="35" spans="1:27" ht="15.75" customHeight="1">
      <c r="A35" s="867">
        <v>32</v>
      </c>
      <c r="B35" s="198" t="s">
        <v>1845</v>
      </c>
      <c r="C35" s="198" t="s">
        <v>183</v>
      </c>
      <c r="D35" s="198" t="s">
        <v>1736</v>
      </c>
      <c r="E35" s="198" t="s">
        <v>1371</v>
      </c>
      <c r="F35" s="198" t="s">
        <v>1846</v>
      </c>
      <c r="G35" s="198" t="s">
        <v>1846</v>
      </c>
      <c r="H35" s="198" t="s">
        <v>1764</v>
      </c>
      <c r="I35" s="198" t="s">
        <v>237</v>
      </c>
      <c r="J35" s="869">
        <v>46176</v>
      </c>
      <c r="K35" s="198" t="s">
        <v>1741</v>
      </c>
      <c r="L35" s="180"/>
      <c r="M35" s="180"/>
      <c r="N35" s="180"/>
      <c r="O35" s="180"/>
      <c r="P35" s="180"/>
      <c r="Q35" s="180"/>
      <c r="R35" s="180"/>
      <c r="S35" s="180"/>
      <c r="T35" s="180"/>
      <c r="U35" s="180"/>
      <c r="V35" s="180"/>
      <c r="W35" s="180"/>
      <c r="X35" s="180"/>
      <c r="Y35" s="180"/>
      <c r="Z35" s="180"/>
      <c r="AA35" s="180"/>
    </row>
    <row r="36" spans="1:27" ht="15.75" customHeight="1">
      <c r="A36" s="867">
        <v>33</v>
      </c>
      <c r="B36" s="198" t="s">
        <v>1847</v>
      </c>
      <c r="C36" s="198" t="s">
        <v>183</v>
      </c>
      <c r="D36" s="198" t="s">
        <v>1736</v>
      </c>
      <c r="E36" s="198" t="s">
        <v>1371</v>
      </c>
      <c r="F36" s="198" t="s">
        <v>1848</v>
      </c>
      <c r="G36" s="198" t="s">
        <v>1848</v>
      </c>
      <c r="H36" s="198" t="s">
        <v>1764</v>
      </c>
      <c r="I36" s="198" t="s">
        <v>237</v>
      </c>
      <c r="J36" s="869">
        <v>47000</v>
      </c>
      <c r="K36" s="198" t="s">
        <v>1741</v>
      </c>
      <c r="L36" s="213"/>
      <c r="M36" s="213"/>
      <c r="N36" s="213"/>
      <c r="O36" s="213"/>
      <c r="P36" s="180"/>
      <c r="Q36" s="180"/>
      <c r="R36" s="180"/>
      <c r="S36" s="180"/>
      <c r="T36" s="180"/>
      <c r="U36" s="180"/>
      <c r="V36" s="180"/>
      <c r="W36" s="180"/>
      <c r="X36" s="180"/>
      <c r="Y36" s="180"/>
      <c r="Z36" s="180"/>
      <c r="AA36" s="180"/>
    </row>
    <row r="37" spans="1:27" ht="15.75" customHeight="1">
      <c r="A37" s="867">
        <v>34</v>
      </c>
      <c r="B37" s="198" t="s">
        <v>1849</v>
      </c>
      <c r="C37" s="198" t="s">
        <v>183</v>
      </c>
      <c r="D37" s="198" t="s">
        <v>1736</v>
      </c>
      <c r="E37" s="198" t="s">
        <v>1371</v>
      </c>
      <c r="F37" s="198" t="s">
        <v>1850</v>
      </c>
      <c r="G37" s="198" t="s">
        <v>1850</v>
      </c>
      <c r="H37" s="198" t="s">
        <v>1764</v>
      </c>
      <c r="I37" s="198" t="s">
        <v>237</v>
      </c>
      <c r="J37" s="869" t="s">
        <v>1851</v>
      </c>
      <c r="K37" s="198" t="s">
        <v>1741</v>
      </c>
      <c r="L37" s="180"/>
      <c r="M37" s="180"/>
      <c r="N37" s="180"/>
      <c r="O37" s="180"/>
      <c r="P37" s="180"/>
      <c r="Q37" s="180"/>
      <c r="R37" s="180"/>
      <c r="S37" s="180"/>
      <c r="T37" s="180"/>
      <c r="U37" s="180"/>
      <c r="V37" s="180"/>
      <c r="W37" s="180"/>
      <c r="X37" s="180"/>
      <c r="Y37" s="180"/>
      <c r="Z37" s="180"/>
      <c r="AA37" s="180"/>
    </row>
    <row r="38" spans="1:27" ht="15.75" customHeight="1">
      <c r="A38" s="867">
        <v>35</v>
      </c>
      <c r="B38" s="198" t="s">
        <v>1852</v>
      </c>
      <c r="C38" s="198" t="s">
        <v>183</v>
      </c>
      <c r="D38" s="198" t="s">
        <v>1736</v>
      </c>
      <c r="E38" s="198" t="s">
        <v>1371</v>
      </c>
      <c r="F38" s="198" t="s">
        <v>1853</v>
      </c>
      <c r="G38" s="198" t="s">
        <v>1854</v>
      </c>
      <c r="H38" s="198" t="s">
        <v>1764</v>
      </c>
      <c r="I38" s="198" t="s">
        <v>237</v>
      </c>
      <c r="J38" s="869">
        <v>46545</v>
      </c>
      <c r="K38" s="198" t="s">
        <v>1741</v>
      </c>
      <c r="L38" s="180"/>
      <c r="M38" s="180"/>
      <c r="N38" s="180"/>
      <c r="O38" s="180"/>
      <c r="P38" s="180"/>
      <c r="Q38" s="180"/>
      <c r="R38" s="180"/>
      <c r="S38" s="180"/>
      <c r="T38" s="180"/>
      <c r="U38" s="180"/>
      <c r="V38" s="180"/>
      <c r="W38" s="180"/>
      <c r="X38" s="180"/>
      <c r="Y38" s="180"/>
      <c r="Z38" s="180"/>
      <c r="AA38" s="180"/>
    </row>
    <row r="39" spans="1:27" ht="15.75" customHeight="1">
      <c r="A39" s="867">
        <v>36</v>
      </c>
      <c r="B39" s="211" t="s">
        <v>1855</v>
      </c>
      <c r="C39" s="211" t="s">
        <v>183</v>
      </c>
      <c r="D39" s="211" t="s">
        <v>1736</v>
      </c>
      <c r="E39" s="211" t="s">
        <v>1371</v>
      </c>
      <c r="F39" s="211" t="s">
        <v>1856</v>
      </c>
      <c r="G39" s="211" t="s">
        <v>1856</v>
      </c>
      <c r="H39" s="211" t="s">
        <v>1764</v>
      </c>
      <c r="I39" s="211" t="s">
        <v>237</v>
      </c>
      <c r="J39" s="874">
        <v>46637</v>
      </c>
      <c r="K39" s="198" t="s">
        <v>1741</v>
      </c>
      <c r="L39" s="180"/>
      <c r="M39" s="180"/>
      <c r="N39" s="180"/>
      <c r="O39" s="180"/>
      <c r="P39" s="180"/>
      <c r="Q39" s="180"/>
      <c r="R39" s="180"/>
      <c r="S39" s="180"/>
      <c r="T39" s="180"/>
      <c r="U39" s="180"/>
      <c r="V39" s="180"/>
      <c r="W39" s="180"/>
      <c r="X39" s="180"/>
      <c r="Y39" s="180"/>
      <c r="Z39" s="180"/>
      <c r="AA39" s="180"/>
    </row>
    <row r="40" spans="1:27" ht="15.75" customHeight="1">
      <c r="A40" s="867">
        <v>37</v>
      </c>
      <c r="B40" s="198" t="s">
        <v>1857</v>
      </c>
      <c r="C40" s="198" t="s">
        <v>183</v>
      </c>
      <c r="D40" s="198" t="s">
        <v>1736</v>
      </c>
      <c r="E40" s="198" t="s">
        <v>1371</v>
      </c>
      <c r="F40" s="198" t="s">
        <v>1858</v>
      </c>
      <c r="G40" s="198" t="s">
        <v>1859</v>
      </c>
      <c r="H40" s="198" t="s">
        <v>1764</v>
      </c>
      <c r="I40" s="198" t="s">
        <v>237</v>
      </c>
      <c r="J40" s="869">
        <v>46879</v>
      </c>
      <c r="K40" s="198" t="s">
        <v>1741</v>
      </c>
      <c r="L40" s="180"/>
      <c r="M40" s="180"/>
      <c r="N40" s="180"/>
      <c r="O40" s="180"/>
      <c r="P40" s="180"/>
      <c r="Q40" s="180"/>
      <c r="R40" s="180"/>
      <c r="S40" s="180"/>
      <c r="T40" s="180"/>
      <c r="U40" s="180"/>
      <c r="V40" s="180"/>
      <c r="W40" s="180"/>
      <c r="X40" s="180"/>
      <c r="Y40" s="180"/>
      <c r="Z40" s="180"/>
      <c r="AA40" s="180"/>
    </row>
    <row r="41" spans="1:27" ht="15.75" customHeight="1">
      <c r="A41" s="867">
        <v>38</v>
      </c>
      <c r="B41" s="198" t="s">
        <v>1860</v>
      </c>
      <c r="C41" s="198" t="s">
        <v>183</v>
      </c>
      <c r="D41" s="198" t="s">
        <v>1736</v>
      </c>
      <c r="E41" s="198" t="s">
        <v>1371</v>
      </c>
      <c r="F41" s="198" t="s">
        <v>1861</v>
      </c>
      <c r="G41" s="198" t="s">
        <v>1862</v>
      </c>
      <c r="H41" s="198" t="s">
        <v>1764</v>
      </c>
      <c r="I41" s="198" t="s">
        <v>1863</v>
      </c>
      <c r="J41" s="869">
        <v>46426</v>
      </c>
      <c r="K41" s="198" t="s">
        <v>1741</v>
      </c>
      <c r="L41" s="180"/>
      <c r="M41" s="180"/>
      <c r="N41" s="180"/>
      <c r="O41" s="180"/>
      <c r="P41" s="180"/>
      <c r="Q41" s="180"/>
      <c r="R41" s="180"/>
      <c r="S41" s="180"/>
      <c r="T41" s="180"/>
      <c r="U41" s="180"/>
      <c r="V41" s="180"/>
      <c r="W41" s="180"/>
      <c r="X41" s="180"/>
      <c r="Y41" s="180"/>
      <c r="Z41" s="180"/>
      <c r="AA41" s="180"/>
    </row>
    <row r="42" spans="1:27" ht="15.75" customHeight="1">
      <c r="A42" s="867">
        <v>39</v>
      </c>
      <c r="B42" s="198" t="s">
        <v>1864</v>
      </c>
      <c r="C42" s="198" t="s">
        <v>183</v>
      </c>
      <c r="D42" s="198" t="s">
        <v>1736</v>
      </c>
      <c r="E42" s="198" t="s">
        <v>1371</v>
      </c>
      <c r="F42" s="198" t="s">
        <v>1865</v>
      </c>
      <c r="G42" s="198" t="s">
        <v>1866</v>
      </c>
      <c r="H42" s="198" t="s">
        <v>1764</v>
      </c>
      <c r="I42" s="198" t="s">
        <v>237</v>
      </c>
      <c r="J42" s="869" t="s">
        <v>1812</v>
      </c>
      <c r="K42" s="198" t="s">
        <v>1741</v>
      </c>
      <c r="L42" s="180"/>
      <c r="M42" s="180"/>
      <c r="N42" s="180"/>
      <c r="O42" s="180"/>
      <c r="P42" s="180"/>
      <c r="Q42" s="180"/>
      <c r="R42" s="180"/>
      <c r="S42" s="180"/>
      <c r="T42" s="180"/>
      <c r="U42" s="180"/>
      <c r="V42" s="180"/>
      <c r="W42" s="180"/>
      <c r="X42" s="180"/>
      <c r="Y42" s="180"/>
      <c r="Z42" s="180"/>
      <c r="AA42" s="180"/>
    </row>
    <row r="43" spans="1:27" ht="15.75" customHeight="1">
      <c r="A43" s="867">
        <v>40</v>
      </c>
      <c r="B43" s="198" t="s">
        <v>1867</v>
      </c>
      <c r="C43" s="198" t="s">
        <v>242</v>
      </c>
      <c r="D43" s="198" t="s">
        <v>1736</v>
      </c>
      <c r="E43" s="198" t="s">
        <v>1371</v>
      </c>
      <c r="F43" s="198" t="s">
        <v>1868</v>
      </c>
      <c r="G43" s="211" t="s">
        <v>1869</v>
      </c>
      <c r="H43" s="198" t="s">
        <v>1870</v>
      </c>
      <c r="I43" s="198" t="s">
        <v>1871</v>
      </c>
      <c r="J43" s="869">
        <v>46239</v>
      </c>
      <c r="K43" s="198" t="s">
        <v>1741</v>
      </c>
      <c r="L43" s="180"/>
      <c r="M43" s="180"/>
      <c r="N43" s="180"/>
      <c r="O43" s="180"/>
      <c r="P43" s="180"/>
      <c r="Q43" s="180"/>
      <c r="R43" s="180"/>
      <c r="S43" s="180"/>
      <c r="T43" s="180"/>
      <c r="U43" s="180"/>
      <c r="V43" s="180"/>
      <c r="W43" s="180"/>
      <c r="X43" s="180"/>
      <c r="Y43" s="180"/>
      <c r="Z43" s="180"/>
      <c r="AA43" s="180"/>
    </row>
    <row r="44" spans="1:27" ht="15.75" customHeight="1">
      <c r="A44" s="867">
        <v>41</v>
      </c>
      <c r="B44" s="198" t="s">
        <v>396</v>
      </c>
      <c r="C44" s="198" t="s">
        <v>183</v>
      </c>
      <c r="D44" s="198" t="s">
        <v>1736</v>
      </c>
      <c r="E44" s="198" t="s">
        <v>1371</v>
      </c>
      <c r="F44" s="198" t="s">
        <v>1872</v>
      </c>
      <c r="G44" s="198" t="s">
        <v>1873</v>
      </c>
      <c r="H44" s="198" t="s">
        <v>1764</v>
      </c>
      <c r="I44" s="198" t="s">
        <v>237</v>
      </c>
      <c r="J44" s="869" t="s">
        <v>1874</v>
      </c>
      <c r="K44" s="198" t="s">
        <v>1741</v>
      </c>
      <c r="L44" s="180"/>
      <c r="M44" s="180"/>
      <c r="N44" s="180"/>
      <c r="O44" s="180"/>
      <c r="P44" s="213"/>
      <c r="Q44" s="213"/>
      <c r="R44" s="213"/>
      <c r="S44" s="213"/>
      <c r="T44" s="213"/>
      <c r="U44" s="213"/>
      <c r="V44" s="213"/>
      <c r="W44" s="213"/>
      <c r="X44" s="213"/>
      <c r="Y44" s="213"/>
      <c r="Z44" s="213"/>
      <c r="AA44" s="213"/>
    </row>
    <row r="45" spans="1:27" ht="15.75" customHeight="1">
      <c r="A45" s="867">
        <v>42</v>
      </c>
      <c r="B45" s="198" t="s">
        <v>1875</v>
      </c>
      <c r="C45" s="198" t="s">
        <v>183</v>
      </c>
      <c r="D45" s="198" t="s">
        <v>1876</v>
      </c>
      <c r="E45" s="198" t="s">
        <v>1371</v>
      </c>
      <c r="F45" s="198" t="s">
        <v>1877</v>
      </c>
      <c r="G45" s="198" t="s">
        <v>1878</v>
      </c>
      <c r="H45" s="198" t="s">
        <v>1764</v>
      </c>
      <c r="I45" s="198" t="s">
        <v>237</v>
      </c>
      <c r="J45" s="867" t="s">
        <v>1879</v>
      </c>
      <c r="K45" s="198" t="s">
        <v>1741</v>
      </c>
      <c r="L45" s="180"/>
      <c r="M45" s="180"/>
      <c r="N45" s="180"/>
      <c r="O45" s="180"/>
      <c r="P45" s="180"/>
      <c r="Q45" s="180"/>
      <c r="R45" s="180"/>
      <c r="S45" s="180"/>
      <c r="T45" s="180"/>
      <c r="U45" s="180"/>
      <c r="V45" s="180"/>
      <c r="W45" s="180"/>
      <c r="X45" s="180"/>
      <c r="Y45" s="180"/>
      <c r="Z45" s="180"/>
      <c r="AA45" s="180"/>
    </row>
    <row r="46" spans="1:27" ht="15.75" customHeight="1">
      <c r="A46" s="867">
        <v>43</v>
      </c>
      <c r="B46" s="198" t="s">
        <v>1880</v>
      </c>
      <c r="C46" s="198" t="s">
        <v>183</v>
      </c>
      <c r="D46" s="198" t="s">
        <v>1736</v>
      </c>
      <c r="E46" s="198" t="s">
        <v>1371</v>
      </c>
      <c r="F46" s="198" t="s">
        <v>1881</v>
      </c>
      <c r="G46" s="198" t="s">
        <v>1881</v>
      </c>
      <c r="H46" s="198" t="s">
        <v>1764</v>
      </c>
      <c r="I46" s="198" t="s">
        <v>1882</v>
      </c>
      <c r="J46" s="867" t="s">
        <v>1883</v>
      </c>
      <c r="K46" s="198" t="s">
        <v>1741</v>
      </c>
      <c r="L46" s="180"/>
      <c r="M46" s="180"/>
      <c r="N46" s="180"/>
      <c r="O46" s="180"/>
      <c r="P46" s="180"/>
      <c r="Q46" s="180"/>
      <c r="R46" s="180"/>
      <c r="S46" s="180"/>
      <c r="T46" s="180"/>
      <c r="U46" s="180"/>
      <c r="V46" s="180"/>
      <c r="W46" s="180"/>
      <c r="X46" s="180"/>
      <c r="Y46" s="180"/>
      <c r="Z46" s="180"/>
      <c r="AA46" s="180"/>
    </row>
    <row r="47" spans="1:27" ht="15.75" customHeight="1">
      <c r="A47" s="867">
        <v>44</v>
      </c>
      <c r="B47" s="198" t="s">
        <v>1884</v>
      </c>
      <c r="C47" s="198" t="s">
        <v>183</v>
      </c>
      <c r="D47" s="198" t="s">
        <v>1736</v>
      </c>
      <c r="E47" s="198" t="s">
        <v>1371</v>
      </c>
      <c r="F47" s="198" t="s">
        <v>1885</v>
      </c>
      <c r="G47" s="198" t="s">
        <v>1886</v>
      </c>
      <c r="H47" s="198" t="s">
        <v>1407</v>
      </c>
      <c r="I47" s="198" t="s">
        <v>1887</v>
      </c>
      <c r="J47" s="867" t="s">
        <v>1888</v>
      </c>
      <c r="K47" s="198" t="s">
        <v>1741</v>
      </c>
      <c r="L47" s="180"/>
      <c r="M47" s="180"/>
      <c r="N47" s="180"/>
      <c r="O47" s="180"/>
      <c r="P47" s="180"/>
      <c r="Q47" s="180"/>
      <c r="R47" s="180"/>
      <c r="S47" s="180"/>
      <c r="T47" s="180"/>
      <c r="U47" s="180"/>
      <c r="V47" s="180"/>
      <c r="W47" s="180"/>
      <c r="X47" s="180"/>
      <c r="Y47" s="180"/>
      <c r="Z47" s="180"/>
      <c r="AA47" s="180"/>
    </row>
    <row r="48" spans="1:27" ht="15.75" customHeight="1">
      <c r="A48" s="867">
        <v>45</v>
      </c>
      <c r="B48" s="198" t="s">
        <v>1889</v>
      </c>
      <c r="C48" s="198" t="s">
        <v>183</v>
      </c>
      <c r="D48" s="198" t="s">
        <v>1736</v>
      </c>
      <c r="E48" s="198" t="s">
        <v>1371</v>
      </c>
      <c r="F48" s="198" t="s">
        <v>1890</v>
      </c>
      <c r="G48" s="198" t="s">
        <v>1891</v>
      </c>
      <c r="H48" s="198" t="s">
        <v>1764</v>
      </c>
      <c r="I48" s="198" t="s">
        <v>237</v>
      </c>
      <c r="J48" s="869">
        <v>46576</v>
      </c>
      <c r="K48" s="198" t="s">
        <v>1741</v>
      </c>
      <c r="L48" s="180"/>
      <c r="M48" s="180"/>
      <c r="N48" s="180"/>
      <c r="O48" s="180"/>
      <c r="P48" s="180"/>
      <c r="Q48" s="180"/>
      <c r="R48" s="180"/>
      <c r="S48" s="180"/>
      <c r="T48" s="180"/>
      <c r="U48" s="180"/>
      <c r="V48" s="180"/>
      <c r="W48" s="180"/>
      <c r="X48" s="180"/>
      <c r="Y48" s="180"/>
      <c r="Z48" s="180"/>
      <c r="AA48" s="180"/>
    </row>
    <row r="49" spans="1:27" ht="15.75" customHeight="1">
      <c r="A49" s="867">
        <v>46</v>
      </c>
      <c r="B49" s="211" t="s">
        <v>1892</v>
      </c>
      <c r="C49" s="211" t="s">
        <v>183</v>
      </c>
      <c r="D49" s="211" t="s">
        <v>1736</v>
      </c>
      <c r="E49" s="211" t="s">
        <v>1371</v>
      </c>
      <c r="F49" s="211" t="s">
        <v>1893</v>
      </c>
      <c r="G49" s="211" t="s">
        <v>1894</v>
      </c>
      <c r="H49" s="211" t="s">
        <v>1764</v>
      </c>
      <c r="I49" s="211" t="s">
        <v>237</v>
      </c>
      <c r="J49" s="874">
        <v>47331</v>
      </c>
      <c r="K49" s="211" t="s">
        <v>1741</v>
      </c>
      <c r="L49" s="180"/>
      <c r="M49" s="180"/>
      <c r="N49" s="180"/>
      <c r="O49" s="180"/>
      <c r="P49" s="180"/>
      <c r="Q49" s="180"/>
      <c r="R49" s="180"/>
      <c r="S49" s="180"/>
      <c r="T49" s="180"/>
      <c r="U49" s="180"/>
      <c r="V49" s="180"/>
      <c r="W49" s="180"/>
      <c r="X49" s="180"/>
      <c r="Y49" s="180"/>
      <c r="Z49" s="180"/>
      <c r="AA49" s="180"/>
    </row>
    <row r="50" spans="1:27" ht="15.75" customHeight="1">
      <c r="A50" s="867">
        <v>47</v>
      </c>
      <c r="B50" s="198" t="s">
        <v>1895</v>
      </c>
      <c r="C50" s="198" t="s">
        <v>183</v>
      </c>
      <c r="D50" s="198" t="s">
        <v>1736</v>
      </c>
      <c r="E50" s="198" t="s">
        <v>1371</v>
      </c>
      <c r="F50" s="198" t="s">
        <v>1896</v>
      </c>
      <c r="G50" s="198" t="s">
        <v>1897</v>
      </c>
      <c r="H50" s="198" t="s">
        <v>1764</v>
      </c>
      <c r="I50" s="198" t="s">
        <v>1863</v>
      </c>
      <c r="J50" s="869" t="s">
        <v>1898</v>
      </c>
      <c r="K50" s="198" t="s">
        <v>1741</v>
      </c>
      <c r="L50" s="180"/>
      <c r="M50" s="180"/>
      <c r="N50" s="180"/>
      <c r="O50" s="180"/>
      <c r="P50" s="180"/>
      <c r="Q50" s="180"/>
      <c r="R50" s="180"/>
      <c r="S50" s="180"/>
      <c r="T50" s="180"/>
      <c r="U50" s="180"/>
      <c r="V50" s="180"/>
      <c r="W50" s="180"/>
      <c r="X50" s="180"/>
      <c r="Y50" s="180"/>
      <c r="Z50" s="180"/>
      <c r="AA50" s="180"/>
    </row>
    <row r="51" spans="1:27" ht="15.75" customHeight="1">
      <c r="A51" s="867">
        <v>48</v>
      </c>
      <c r="B51" s="198" t="s">
        <v>1899</v>
      </c>
      <c r="C51" s="198" t="s">
        <v>183</v>
      </c>
      <c r="D51" s="198" t="s">
        <v>1736</v>
      </c>
      <c r="E51" s="198" t="s">
        <v>1371</v>
      </c>
      <c r="F51" s="198" t="s">
        <v>1900</v>
      </c>
      <c r="G51" s="198" t="s">
        <v>1900</v>
      </c>
      <c r="H51" s="198" t="s">
        <v>1764</v>
      </c>
      <c r="I51" s="198" t="s">
        <v>1901</v>
      </c>
      <c r="J51" s="867" t="s">
        <v>1902</v>
      </c>
      <c r="K51" s="198" t="s">
        <v>1741</v>
      </c>
      <c r="L51" s="180"/>
      <c r="M51" s="180"/>
      <c r="N51" s="180"/>
      <c r="O51" s="180"/>
      <c r="P51" s="180"/>
      <c r="Q51" s="180"/>
      <c r="R51" s="180"/>
      <c r="S51" s="180"/>
      <c r="T51" s="180"/>
      <c r="U51" s="180"/>
      <c r="V51" s="180"/>
      <c r="W51" s="180"/>
      <c r="X51" s="180"/>
      <c r="Y51" s="180"/>
      <c r="Z51" s="180"/>
      <c r="AA51" s="180"/>
    </row>
    <row r="52" spans="1:27" ht="15.75" customHeight="1">
      <c r="A52" s="867">
        <v>49</v>
      </c>
      <c r="B52" s="198" t="s">
        <v>1903</v>
      </c>
      <c r="C52" s="198" t="s">
        <v>242</v>
      </c>
      <c r="D52" s="198" t="s">
        <v>1736</v>
      </c>
      <c r="E52" s="198" t="s">
        <v>1371</v>
      </c>
      <c r="F52" s="198" t="s">
        <v>1904</v>
      </c>
      <c r="G52" s="198" t="s">
        <v>1905</v>
      </c>
      <c r="H52" s="198" t="s">
        <v>1870</v>
      </c>
      <c r="I52" s="198" t="s">
        <v>237</v>
      </c>
      <c r="J52" s="867" t="s">
        <v>1906</v>
      </c>
      <c r="K52" s="198" t="s">
        <v>1741</v>
      </c>
      <c r="L52" s="180"/>
      <c r="M52" s="180"/>
      <c r="N52" s="180"/>
      <c r="O52" s="180"/>
      <c r="P52" s="180"/>
      <c r="Q52" s="180"/>
      <c r="R52" s="180"/>
      <c r="S52" s="180"/>
      <c r="T52" s="180"/>
      <c r="U52" s="180"/>
      <c r="V52" s="180"/>
      <c r="W52" s="180"/>
      <c r="X52" s="180"/>
      <c r="Y52" s="180"/>
      <c r="Z52" s="180"/>
      <c r="AA52" s="180"/>
    </row>
    <row r="53" spans="1:27" ht="15.75" customHeight="1">
      <c r="A53" s="867">
        <v>50</v>
      </c>
      <c r="B53" s="198" t="s">
        <v>1907</v>
      </c>
      <c r="C53" s="198" t="s">
        <v>183</v>
      </c>
      <c r="D53" s="198" t="s">
        <v>1736</v>
      </c>
      <c r="E53" s="198" t="s">
        <v>1371</v>
      </c>
      <c r="F53" s="198" t="s">
        <v>1908</v>
      </c>
      <c r="G53" s="198" t="s">
        <v>1908</v>
      </c>
      <c r="H53" s="198" t="s">
        <v>1764</v>
      </c>
      <c r="I53" s="198" t="s">
        <v>237</v>
      </c>
      <c r="J53" s="869">
        <v>46816</v>
      </c>
      <c r="K53" s="198" t="s">
        <v>1741</v>
      </c>
      <c r="L53" s="180"/>
      <c r="M53" s="180"/>
      <c r="N53" s="180"/>
      <c r="O53" s="180"/>
      <c r="P53" s="180"/>
      <c r="Q53" s="180"/>
      <c r="R53" s="180"/>
      <c r="S53" s="180"/>
      <c r="T53" s="180"/>
      <c r="U53" s="180"/>
      <c r="V53" s="180"/>
      <c r="W53" s="180"/>
      <c r="X53" s="180"/>
      <c r="Y53" s="180"/>
      <c r="Z53" s="180"/>
      <c r="AA53" s="180"/>
    </row>
    <row r="54" spans="1:27" ht="15.75" customHeight="1">
      <c r="A54" s="867">
        <v>51</v>
      </c>
      <c r="B54" s="198" t="s">
        <v>1909</v>
      </c>
      <c r="C54" s="198" t="s">
        <v>183</v>
      </c>
      <c r="D54" s="198" t="s">
        <v>1736</v>
      </c>
      <c r="E54" s="198" t="s">
        <v>1371</v>
      </c>
      <c r="F54" s="198" t="s">
        <v>1910</v>
      </c>
      <c r="G54" s="198" t="s">
        <v>1911</v>
      </c>
      <c r="H54" s="198" t="s">
        <v>1764</v>
      </c>
      <c r="I54" s="198" t="s">
        <v>237</v>
      </c>
      <c r="J54" s="869">
        <v>46854</v>
      </c>
      <c r="K54" s="198" t="s">
        <v>1741</v>
      </c>
      <c r="L54" s="180"/>
      <c r="M54" s="180"/>
      <c r="N54" s="180"/>
      <c r="O54" s="180"/>
      <c r="P54" s="180"/>
      <c r="Q54" s="180"/>
      <c r="R54" s="180"/>
      <c r="S54" s="180"/>
      <c r="T54" s="180"/>
      <c r="U54" s="180"/>
      <c r="V54" s="180"/>
      <c r="W54" s="180"/>
      <c r="X54" s="180"/>
      <c r="Y54" s="180"/>
      <c r="Z54" s="180"/>
      <c r="AA54" s="180"/>
    </row>
    <row r="55" spans="1:27" ht="15.75" customHeight="1">
      <c r="A55" s="867">
        <v>52</v>
      </c>
      <c r="B55" s="198" t="s">
        <v>799</v>
      </c>
      <c r="C55" s="198" t="s">
        <v>183</v>
      </c>
      <c r="D55" s="198" t="s">
        <v>1736</v>
      </c>
      <c r="E55" s="198" t="s">
        <v>1371</v>
      </c>
      <c r="F55" s="198" t="s">
        <v>1912</v>
      </c>
      <c r="G55" s="198" t="s">
        <v>1913</v>
      </c>
      <c r="H55" s="198" t="s">
        <v>1764</v>
      </c>
      <c r="I55" s="198" t="s">
        <v>237</v>
      </c>
      <c r="J55" s="869">
        <v>46302</v>
      </c>
      <c r="K55" s="198" t="s">
        <v>1741</v>
      </c>
      <c r="L55" s="180"/>
      <c r="M55" s="180"/>
      <c r="N55" s="180"/>
      <c r="O55" s="180"/>
      <c r="P55" s="180"/>
      <c r="Q55" s="180"/>
      <c r="R55" s="180"/>
      <c r="S55" s="180"/>
      <c r="T55" s="180"/>
      <c r="U55" s="180"/>
      <c r="V55" s="180"/>
      <c r="W55" s="180"/>
      <c r="X55" s="180"/>
      <c r="Y55" s="180"/>
      <c r="Z55" s="180"/>
      <c r="AA55" s="180"/>
    </row>
    <row r="56" spans="1:27" ht="15.75" customHeight="1">
      <c r="A56" s="867">
        <v>53</v>
      </c>
      <c r="B56" s="211" t="s">
        <v>1914</v>
      </c>
      <c r="C56" s="211" t="s">
        <v>242</v>
      </c>
      <c r="D56" s="211" t="s">
        <v>1736</v>
      </c>
      <c r="E56" s="211" t="s">
        <v>1371</v>
      </c>
      <c r="F56" s="211" t="s">
        <v>1915</v>
      </c>
      <c r="G56" s="211" t="s">
        <v>1916</v>
      </c>
      <c r="H56" s="211" t="s">
        <v>1917</v>
      </c>
      <c r="I56" s="211" t="s">
        <v>1918</v>
      </c>
      <c r="J56" s="874" t="s">
        <v>1919</v>
      </c>
      <c r="K56" s="198" t="s">
        <v>1741</v>
      </c>
      <c r="L56" s="180"/>
      <c r="M56" s="180"/>
      <c r="N56" s="180"/>
      <c r="O56" s="180"/>
      <c r="P56" s="180"/>
      <c r="Q56" s="180"/>
      <c r="R56" s="180"/>
      <c r="S56" s="180"/>
      <c r="T56" s="180"/>
      <c r="U56" s="180"/>
      <c r="V56" s="180"/>
      <c r="W56" s="180"/>
      <c r="X56" s="180"/>
      <c r="Y56" s="180"/>
      <c r="Z56" s="180"/>
      <c r="AA56" s="180"/>
    </row>
    <row r="57" spans="1:27" ht="15.75" customHeight="1">
      <c r="A57" s="867">
        <v>54</v>
      </c>
      <c r="B57" s="211" t="s">
        <v>1920</v>
      </c>
      <c r="C57" s="198" t="s">
        <v>183</v>
      </c>
      <c r="D57" s="198" t="s">
        <v>1736</v>
      </c>
      <c r="E57" s="198" t="s">
        <v>1371</v>
      </c>
      <c r="F57" s="198" t="s">
        <v>1921</v>
      </c>
      <c r="G57" s="198" t="s">
        <v>1922</v>
      </c>
      <c r="H57" s="211" t="s">
        <v>1764</v>
      </c>
      <c r="I57" s="211" t="s">
        <v>237</v>
      </c>
      <c r="J57" s="869">
        <v>47453</v>
      </c>
      <c r="K57" s="198" t="s">
        <v>1741</v>
      </c>
      <c r="L57" s="180"/>
      <c r="M57" s="180"/>
      <c r="N57" s="180"/>
      <c r="O57" s="180"/>
      <c r="P57" s="180"/>
      <c r="Q57" s="180"/>
      <c r="R57" s="180"/>
      <c r="S57" s="180"/>
      <c r="T57" s="180"/>
      <c r="U57" s="180"/>
      <c r="V57" s="180"/>
      <c r="W57" s="180"/>
      <c r="X57" s="180"/>
      <c r="Y57" s="180"/>
      <c r="Z57" s="180"/>
      <c r="AA57" s="180"/>
    </row>
    <row r="58" spans="1:27" ht="15.75" customHeight="1">
      <c r="A58" s="867">
        <v>55</v>
      </c>
      <c r="B58" s="211" t="s">
        <v>1923</v>
      </c>
      <c r="C58" s="198" t="s">
        <v>932</v>
      </c>
      <c r="D58" s="198" t="s">
        <v>1924</v>
      </c>
      <c r="E58" s="198" t="s">
        <v>1371</v>
      </c>
      <c r="F58" s="198" t="s">
        <v>1925</v>
      </c>
      <c r="G58" s="198" t="s">
        <v>1926</v>
      </c>
      <c r="H58" s="211" t="s">
        <v>1927</v>
      </c>
      <c r="I58" s="211" t="s">
        <v>1928</v>
      </c>
      <c r="J58" s="869">
        <v>46874</v>
      </c>
      <c r="K58" s="876" t="s">
        <v>1741</v>
      </c>
      <c r="L58" s="213"/>
      <c r="M58" s="213"/>
      <c r="N58" s="213"/>
      <c r="O58" s="213"/>
      <c r="P58" s="180"/>
      <c r="Q58" s="180"/>
      <c r="R58" s="180"/>
      <c r="S58" s="180"/>
      <c r="T58" s="180"/>
      <c r="U58" s="180"/>
      <c r="V58" s="180"/>
      <c r="W58" s="180"/>
      <c r="X58" s="180"/>
      <c r="Y58" s="180"/>
      <c r="Z58" s="180"/>
      <c r="AA58" s="180"/>
    </row>
    <row r="59" spans="1:27" ht="15.75" customHeight="1">
      <c r="A59" s="867">
        <v>56</v>
      </c>
      <c r="B59" s="211" t="s">
        <v>1929</v>
      </c>
      <c r="C59" s="198" t="s">
        <v>183</v>
      </c>
      <c r="D59" s="198" t="s">
        <v>1736</v>
      </c>
      <c r="E59" s="198" t="s">
        <v>1371</v>
      </c>
      <c r="F59" s="198" t="s">
        <v>1930</v>
      </c>
      <c r="G59" s="198" t="s">
        <v>1931</v>
      </c>
      <c r="H59" s="211" t="s">
        <v>213</v>
      </c>
      <c r="I59" s="211" t="s">
        <v>1932</v>
      </c>
      <c r="J59" s="869" t="s">
        <v>1933</v>
      </c>
      <c r="K59" s="198" t="s">
        <v>1741</v>
      </c>
      <c r="L59" s="213"/>
      <c r="M59" s="213"/>
      <c r="N59" s="213"/>
      <c r="O59" s="213"/>
      <c r="P59" s="180"/>
      <c r="Q59" s="180"/>
      <c r="R59" s="180"/>
      <c r="S59" s="180"/>
      <c r="T59" s="180"/>
      <c r="U59" s="180"/>
      <c r="V59" s="180"/>
      <c r="W59" s="180"/>
      <c r="X59" s="180"/>
      <c r="Y59" s="180"/>
      <c r="Z59" s="180"/>
      <c r="AA59" s="180"/>
    </row>
    <row r="60" spans="1:27" ht="15.75" customHeight="1">
      <c r="A60" s="867">
        <v>57</v>
      </c>
      <c r="B60" s="870" t="s">
        <v>1934</v>
      </c>
      <c r="C60" s="870" t="s">
        <v>183</v>
      </c>
      <c r="D60" s="870" t="s">
        <v>1736</v>
      </c>
      <c r="E60" s="870" t="s">
        <v>1371</v>
      </c>
      <c r="F60" s="870" t="s">
        <v>1935</v>
      </c>
      <c r="G60" s="870" t="s">
        <v>1936</v>
      </c>
      <c r="H60" s="870" t="s">
        <v>237</v>
      </c>
      <c r="I60" s="870" t="s">
        <v>237</v>
      </c>
      <c r="J60" s="877" t="s">
        <v>1937</v>
      </c>
      <c r="K60" s="870" t="s">
        <v>1938</v>
      </c>
      <c r="L60" s="180" t="s">
        <v>1939</v>
      </c>
      <c r="M60" s="180"/>
      <c r="N60" s="180"/>
      <c r="O60" s="180"/>
      <c r="P60" s="180"/>
      <c r="Q60" s="180"/>
      <c r="R60" s="180"/>
      <c r="S60" s="180"/>
      <c r="T60" s="180"/>
      <c r="U60" s="180"/>
      <c r="V60" s="180"/>
      <c r="W60" s="180"/>
      <c r="X60" s="180"/>
      <c r="Y60" s="180"/>
      <c r="Z60" s="180"/>
      <c r="AA60" s="180"/>
    </row>
    <row r="61" spans="1:27" ht="15.75" customHeight="1">
      <c r="A61" s="867">
        <v>58</v>
      </c>
      <c r="B61" s="198" t="s">
        <v>1940</v>
      </c>
      <c r="C61" s="198" t="s">
        <v>183</v>
      </c>
      <c r="D61" s="198" t="s">
        <v>1736</v>
      </c>
      <c r="E61" s="198" t="s">
        <v>1371</v>
      </c>
      <c r="F61" s="198" t="s">
        <v>1941</v>
      </c>
      <c r="G61" s="198" t="s">
        <v>1942</v>
      </c>
      <c r="H61" s="198" t="s">
        <v>1943</v>
      </c>
      <c r="I61" s="198" t="s">
        <v>1944</v>
      </c>
      <c r="J61" s="869">
        <v>46635</v>
      </c>
      <c r="K61" s="198" t="s">
        <v>1741</v>
      </c>
      <c r="L61" s="180"/>
      <c r="M61" s="180"/>
      <c r="N61" s="180"/>
      <c r="O61" s="180"/>
      <c r="P61" s="180"/>
      <c r="Q61" s="180"/>
      <c r="R61" s="180"/>
      <c r="S61" s="180"/>
      <c r="T61" s="180"/>
      <c r="U61" s="180"/>
      <c r="V61" s="180"/>
      <c r="W61" s="180"/>
      <c r="X61" s="180"/>
      <c r="Y61" s="180"/>
      <c r="Z61" s="180"/>
      <c r="AA61" s="180"/>
    </row>
    <row r="62" spans="1:27" ht="15.75" customHeight="1">
      <c r="A62" s="867">
        <v>59</v>
      </c>
      <c r="B62" s="211" t="s">
        <v>1945</v>
      </c>
      <c r="C62" s="198" t="s">
        <v>183</v>
      </c>
      <c r="D62" s="198" t="s">
        <v>1736</v>
      </c>
      <c r="E62" s="198" t="s">
        <v>1371</v>
      </c>
      <c r="F62" s="211" t="s">
        <v>1946</v>
      </c>
      <c r="G62" s="211" t="s">
        <v>1947</v>
      </c>
      <c r="H62" s="211" t="s">
        <v>237</v>
      </c>
      <c r="I62" s="211" t="s">
        <v>237</v>
      </c>
      <c r="J62" s="867" t="s">
        <v>1948</v>
      </c>
      <c r="K62" s="198" t="s">
        <v>1741</v>
      </c>
      <c r="L62" s="180"/>
      <c r="M62" s="180"/>
      <c r="N62" s="180"/>
      <c r="O62" s="180"/>
      <c r="P62" s="180"/>
      <c r="Q62" s="180"/>
      <c r="R62" s="180"/>
      <c r="S62" s="180"/>
      <c r="T62" s="180"/>
      <c r="U62" s="180"/>
      <c r="V62" s="180"/>
      <c r="W62" s="180"/>
      <c r="X62" s="180"/>
      <c r="Y62" s="180"/>
      <c r="Z62" s="180"/>
      <c r="AA62" s="180"/>
    </row>
    <row r="63" spans="1:27" ht="15.75" customHeight="1">
      <c r="A63" s="867">
        <v>60</v>
      </c>
      <c r="B63" s="211" t="s">
        <v>1949</v>
      </c>
      <c r="C63" s="198" t="s">
        <v>183</v>
      </c>
      <c r="D63" s="198" t="s">
        <v>1736</v>
      </c>
      <c r="E63" s="198" t="s">
        <v>1371</v>
      </c>
      <c r="F63" s="198" t="s">
        <v>1950</v>
      </c>
      <c r="G63" s="211" t="s">
        <v>1951</v>
      </c>
      <c r="H63" s="211" t="s">
        <v>1952</v>
      </c>
      <c r="I63" s="198" t="s">
        <v>1953</v>
      </c>
      <c r="J63" s="869" t="s">
        <v>1954</v>
      </c>
      <c r="K63" s="198" t="s">
        <v>1741</v>
      </c>
      <c r="L63" s="213"/>
      <c r="M63" s="213"/>
      <c r="N63" s="213"/>
      <c r="O63" s="213"/>
      <c r="P63" s="180"/>
      <c r="Q63" s="180"/>
      <c r="R63" s="180"/>
      <c r="S63" s="180"/>
      <c r="T63" s="180"/>
      <c r="U63" s="180"/>
      <c r="V63" s="180"/>
      <c r="W63" s="180"/>
      <c r="X63" s="180"/>
      <c r="Y63" s="180"/>
      <c r="Z63" s="180"/>
      <c r="AA63" s="180"/>
    </row>
    <row r="64" spans="1:27" ht="15.75" customHeight="1">
      <c r="A64" s="867">
        <v>61</v>
      </c>
      <c r="B64" s="211" t="s">
        <v>1955</v>
      </c>
      <c r="C64" s="198" t="s">
        <v>315</v>
      </c>
      <c r="D64" s="198" t="s">
        <v>1736</v>
      </c>
      <c r="E64" s="198" t="s">
        <v>1371</v>
      </c>
      <c r="F64" s="198" t="s">
        <v>1956</v>
      </c>
      <c r="G64" s="198" t="s">
        <v>1957</v>
      </c>
      <c r="H64" s="211" t="s">
        <v>1958</v>
      </c>
      <c r="I64" s="211" t="s">
        <v>1738</v>
      </c>
      <c r="J64" s="867" t="s">
        <v>1959</v>
      </c>
      <c r="K64" s="198" t="s">
        <v>1741</v>
      </c>
      <c r="L64" s="213"/>
      <c r="M64" s="213"/>
      <c r="N64" s="213"/>
      <c r="O64" s="213"/>
      <c r="P64" s="180"/>
      <c r="Q64" s="180"/>
      <c r="R64" s="180"/>
      <c r="S64" s="180"/>
      <c r="T64" s="180"/>
      <c r="U64" s="180"/>
      <c r="V64" s="180"/>
      <c r="W64" s="180"/>
      <c r="X64" s="180"/>
      <c r="Y64" s="180"/>
      <c r="Z64" s="180"/>
      <c r="AA64" s="180"/>
    </row>
    <row r="65" spans="1:27" ht="15.75" customHeight="1">
      <c r="A65" s="867">
        <v>62</v>
      </c>
      <c r="B65" s="211" t="s">
        <v>1960</v>
      </c>
      <c r="C65" s="198" t="s">
        <v>183</v>
      </c>
      <c r="D65" s="198" t="s">
        <v>1736</v>
      </c>
      <c r="E65" s="198" t="s">
        <v>1371</v>
      </c>
      <c r="F65" s="211" t="s">
        <v>1816</v>
      </c>
      <c r="G65" s="211" t="s">
        <v>1961</v>
      </c>
      <c r="H65" s="211" t="s">
        <v>237</v>
      </c>
      <c r="I65" s="211" t="s">
        <v>237</v>
      </c>
      <c r="J65" s="869">
        <v>46610</v>
      </c>
      <c r="K65" s="198" t="s">
        <v>1741</v>
      </c>
      <c r="L65" s="213"/>
      <c r="M65" s="213"/>
      <c r="N65" s="213"/>
      <c r="O65" s="213"/>
      <c r="P65" s="180"/>
      <c r="Q65" s="180"/>
      <c r="R65" s="180"/>
      <c r="S65" s="180"/>
      <c r="T65" s="180"/>
      <c r="U65" s="180"/>
      <c r="V65" s="180"/>
      <c r="W65" s="180"/>
      <c r="X65" s="180"/>
      <c r="Y65" s="180"/>
      <c r="Z65" s="180"/>
      <c r="AA65" s="180"/>
    </row>
    <row r="66" spans="1:27" ht="15.75" customHeight="1">
      <c r="A66" s="867">
        <v>63</v>
      </c>
      <c r="B66" s="211" t="s">
        <v>1962</v>
      </c>
      <c r="C66" s="211" t="s">
        <v>242</v>
      </c>
      <c r="D66" s="211" t="s">
        <v>1736</v>
      </c>
      <c r="E66" s="211" t="s">
        <v>1371</v>
      </c>
      <c r="F66" s="211" t="s">
        <v>1963</v>
      </c>
      <c r="G66" s="211" t="s">
        <v>1964</v>
      </c>
      <c r="H66" s="211" t="s">
        <v>1965</v>
      </c>
      <c r="I66" s="211" t="s">
        <v>237</v>
      </c>
      <c r="J66" s="875" t="s">
        <v>1966</v>
      </c>
      <c r="K66" s="198" t="s">
        <v>1741</v>
      </c>
      <c r="L66" s="213"/>
      <c r="M66" s="213"/>
      <c r="N66" s="213"/>
      <c r="O66" s="213"/>
      <c r="P66" s="180"/>
      <c r="Q66" s="180"/>
      <c r="R66" s="180"/>
      <c r="S66" s="180"/>
      <c r="T66" s="180"/>
      <c r="U66" s="180"/>
      <c r="V66" s="180"/>
      <c r="W66" s="180"/>
      <c r="X66" s="180"/>
      <c r="Y66" s="180"/>
      <c r="Z66" s="180"/>
      <c r="AA66" s="180"/>
    </row>
    <row r="67" spans="1:27" ht="15.75" customHeight="1">
      <c r="A67" s="867">
        <v>64</v>
      </c>
      <c r="B67" s="211" t="s">
        <v>1967</v>
      </c>
      <c r="C67" s="211" t="s">
        <v>183</v>
      </c>
      <c r="D67" s="211" t="s">
        <v>1736</v>
      </c>
      <c r="E67" s="211" t="s">
        <v>1371</v>
      </c>
      <c r="F67" s="211" t="s">
        <v>1968</v>
      </c>
      <c r="G67" s="211" t="s">
        <v>1969</v>
      </c>
      <c r="H67" s="211" t="s">
        <v>213</v>
      </c>
      <c r="I67" s="211" t="s">
        <v>237</v>
      </c>
      <c r="J67" s="869" t="s">
        <v>1970</v>
      </c>
      <c r="K67" s="198" t="s">
        <v>1741</v>
      </c>
      <c r="L67" s="213"/>
      <c r="M67" s="213"/>
      <c r="N67" s="213"/>
      <c r="O67" s="213"/>
      <c r="P67" s="180"/>
      <c r="Q67" s="180"/>
      <c r="R67" s="180"/>
      <c r="S67" s="180"/>
      <c r="T67" s="180"/>
      <c r="U67" s="180"/>
      <c r="V67" s="180"/>
      <c r="W67" s="180"/>
      <c r="X67" s="180"/>
      <c r="Y67" s="180"/>
      <c r="Z67" s="180"/>
      <c r="AA67" s="180"/>
    </row>
    <row r="68" spans="1:27" ht="15.75" customHeight="1">
      <c r="A68" s="867">
        <v>65</v>
      </c>
      <c r="B68" s="211" t="s">
        <v>1971</v>
      </c>
      <c r="C68" s="211" t="s">
        <v>183</v>
      </c>
      <c r="D68" s="211" t="s">
        <v>1736</v>
      </c>
      <c r="E68" s="211" t="s">
        <v>1371</v>
      </c>
      <c r="F68" s="211" t="s">
        <v>1972</v>
      </c>
      <c r="G68" s="211" t="s">
        <v>1973</v>
      </c>
      <c r="H68" s="211" t="s">
        <v>213</v>
      </c>
      <c r="I68" s="211" t="s">
        <v>237</v>
      </c>
      <c r="J68" s="867" t="s">
        <v>1974</v>
      </c>
      <c r="K68" s="198" t="s">
        <v>1741</v>
      </c>
      <c r="L68" s="213"/>
      <c r="M68" s="213"/>
      <c r="N68" s="213"/>
      <c r="O68" s="213"/>
      <c r="P68" s="180"/>
      <c r="Q68" s="180"/>
      <c r="R68" s="180"/>
      <c r="S68" s="180"/>
      <c r="T68" s="180"/>
      <c r="U68" s="180"/>
      <c r="V68" s="180"/>
      <c r="W68" s="180"/>
      <c r="X68" s="180"/>
      <c r="Y68" s="180"/>
      <c r="Z68" s="180"/>
      <c r="AA68" s="180"/>
    </row>
    <row r="69" spans="1:27" ht="15.75" customHeight="1">
      <c r="A69" s="867">
        <v>66</v>
      </c>
      <c r="B69" s="211" t="s">
        <v>1975</v>
      </c>
      <c r="C69" s="211" t="s">
        <v>183</v>
      </c>
      <c r="D69" s="211" t="s">
        <v>1736</v>
      </c>
      <c r="E69" s="211" t="s">
        <v>1371</v>
      </c>
      <c r="F69" s="198" t="s">
        <v>1976</v>
      </c>
      <c r="G69" s="211" t="s">
        <v>1977</v>
      </c>
      <c r="H69" s="211" t="s">
        <v>213</v>
      </c>
      <c r="I69" s="211" t="s">
        <v>237</v>
      </c>
      <c r="J69" s="869">
        <v>46966</v>
      </c>
      <c r="K69" s="198" t="s">
        <v>1741</v>
      </c>
      <c r="L69" s="213"/>
      <c r="M69" s="213"/>
      <c r="N69" s="213"/>
      <c r="O69" s="213"/>
      <c r="P69" s="180"/>
      <c r="Q69" s="180"/>
      <c r="R69" s="180"/>
      <c r="S69" s="180"/>
      <c r="T69" s="180"/>
      <c r="U69" s="180"/>
      <c r="V69" s="180"/>
      <c r="W69" s="180"/>
      <c r="X69" s="180"/>
      <c r="Y69" s="180"/>
      <c r="Z69" s="180"/>
      <c r="AA69" s="180"/>
    </row>
    <row r="70" spans="1:27" ht="15.75" customHeight="1">
      <c r="A70" s="867">
        <v>67</v>
      </c>
      <c r="B70" s="211" t="s">
        <v>232</v>
      </c>
      <c r="C70" s="198" t="s">
        <v>183</v>
      </c>
      <c r="D70" s="198" t="s">
        <v>1736</v>
      </c>
      <c r="E70" s="198" t="s">
        <v>1371</v>
      </c>
      <c r="F70" s="198" t="s">
        <v>1978</v>
      </c>
      <c r="G70" s="198" t="s">
        <v>1979</v>
      </c>
      <c r="H70" s="211" t="s">
        <v>1773</v>
      </c>
      <c r="I70" s="198" t="s">
        <v>1773</v>
      </c>
      <c r="J70" s="867" t="s">
        <v>1980</v>
      </c>
      <c r="K70" s="198" t="s">
        <v>1741</v>
      </c>
      <c r="L70" s="213"/>
      <c r="M70" s="213"/>
      <c r="N70" s="213"/>
      <c r="O70" s="213"/>
      <c r="P70" s="180"/>
      <c r="Q70" s="180"/>
      <c r="R70" s="180"/>
      <c r="S70" s="180"/>
      <c r="T70" s="180"/>
      <c r="U70" s="180"/>
      <c r="V70" s="180"/>
      <c r="W70" s="180"/>
      <c r="X70" s="180"/>
      <c r="Y70" s="180"/>
      <c r="Z70" s="180"/>
      <c r="AA70" s="180"/>
    </row>
    <row r="71" spans="1:27" ht="15.75" customHeight="1">
      <c r="A71" s="867">
        <v>68</v>
      </c>
      <c r="B71" s="198" t="s">
        <v>1981</v>
      </c>
      <c r="C71" s="211" t="s">
        <v>183</v>
      </c>
      <c r="D71" s="198" t="s">
        <v>1736</v>
      </c>
      <c r="E71" s="211" t="s">
        <v>1371</v>
      </c>
      <c r="F71" s="198" t="s">
        <v>1820</v>
      </c>
      <c r="G71" s="198" t="s">
        <v>1982</v>
      </c>
      <c r="H71" s="198" t="s">
        <v>213</v>
      </c>
      <c r="I71" s="198" t="s">
        <v>237</v>
      </c>
      <c r="J71" s="878" t="s">
        <v>1983</v>
      </c>
      <c r="K71" s="198" t="s">
        <v>1741</v>
      </c>
      <c r="L71" s="213"/>
      <c r="M71" s="213"/>
      <c r="N71" s="213"/>
      <c r="O71" s="213"/>
      <c r="P71" s="180"/>
      <c r="Q71" s="180"/>
      <c r="R71" s="180"/>
      <c r="S71" s="180"/>
      <c r="T71" s="180"/>
      <c r="U71" s="180"/>
      <c r="V71" s="180"/>
      <c r="W71" s="180"/>
      <c r="X71" s="180"/>
      <c r="Y71" s="180"/>
      <c r="Z71" s="180"/>
      <c r="AA71" s="180"/>
    </row>
    <row r="72" spans="1:27" ht="15.75" customHeight="1">
      <c r="A72" s="867">
        <v>69</v>
      </c>
      <c r="B72" s="211" t="s">
        <v>867</v>
      </c>
      <c r="C72" s="198" t="s">
        <v>183</v>
      </c>
      <c r="D72" s="198" t="s">
        <v>1736</v>
      </c>
      <c r="E72" s="198" t="s">
        <v>1371</v>
      </c>
      <c r="F72" s="211" t="s">
        <v>1984</v>
      </c>
      <c r="G72" s="198" t="s">
        <v>1985</v>
      </c>
      <c r="H72" s="198" t="s">
        <v>237</v>
      </c>
      <c r="I72" s="198" t="s">
        <v>237</v>
      </c>
      <c r="J72" s="869">
        <v>46907</v>
      </c>
      <c r="K72" s="198" t="s">
        <v>1741</v>
      </c>
      <c r="L72" s="213"/>
      <c r="M72" s="213"/>
      <c r="N72" s="213"/>
      <c r="O72" s="213"/>
      <c r="P72" s="180"/>
      <c r="Q72" s="180"/>
      <c r="R72" s="180"/>
      <c r="S72" s="180"/>
      <c r="T72" s="180"/>
      <c r="U72" s="180"/>
      <c r="V72" s="180"/>
      <c r="W72" s="180"/>
      <c r="X72" s="180"/>
      <c r="Y72" s="180"/>
      <c r="Z72" s="180"/>
      <c r="AA72" s="180"/>
    </row>
    <row r="73" spans="1:27" ht="15.75" customHeight="1">
      <c r="A73" s="867">
        <v>70</v>
      </c>
      <c r="B73" s="211" t="s">
        <v>1986</v>
      </c>
      <c r="C73" s="198" t="s">
        <v>183</v>
      </c>
      <c r="D73" s="198" t="s">
        <v>1736</v>
      </c>
      <c r="E73" s="198" t="s">
        <v>1371</v>
      </c>
      <c r="F73" s="198" t="s">
        <v>1987</v>
      </c>
      <c r="G73" s="198" t="s">
        <v>1988</v>
      </c>
      <c r="H73" s="198" t="s">
        <v>237</v>
      </c>
      <c r="I73" s="198" t="s">
        <v>237</v>
      </c>
      <c r="J73" s="867" t="s">
        <v>1989</v>
      </c>
      <c r="K73" s="198" t="s">
        <v>1741</v>
      </c>
      <c r="L73" s="180"/>
      <c r="M73" s="180"/>
      <c r="N73" s="180"/>
      <c r="O73" s="180"/>
      <c r="P73" s="180"/>
      <c r="Q73" s="180"/>
      <c r="R73" s="180"/>
      <c r="S73" s="180"/>
      <c r="T73" s="180"/>
      <c r="U73" s="180"/>
      <c r="V73" s="180"/>
      <c r="W73" s="180"/>
      <c r="X73" s="180"/>
      <c r="Y73" s="180"/>
      <c r="Z73" s="180"/>
      <c r="AA73" s="180"/>
    </row>
    <row r="74" spans="1:27" ht="15.75" customHeight="1">
      <c r="A74" s="867">
        <v>71</v>
      </c>
      <c r="B74" s="211" t="s">
        <v>1990</v>
      </c>
      <c r="C74" s="198" t="s">
        <v>183</v>
      </c>
      <c r="D74" s="198" t="s">
        <v>1736</v>
      </c>
      <c r="E74" s="198" t="s">
        <v>1371</v>
      </c>
      <c r="F74" s="198" t="s">
        <v>1991</v>
      </c>
      <c r="G74" s="198" t="s">
        <v>1992</v>
      </c>
      <c r="H74" s="198" t="s">
        <v>1993</v>
      </c>
      <c r="I74" s="198" t="s">
        <v>237</v>
      </c>
      <c r="J74" s="878" t="s">
        <v>1994</v>
      </c>
      <c r="K74" s="198" t="s">
        <v>1741</v>
      </c>
      <c r="L74" s="180"/>
      <c r="M74" s="180"/>
      <c r="N74" s="180"/>
      <c r="O74" s="180"/>
      <c r="P74" s="180"/>
      <c r="Q74" s="180"/>
      <c r="R74" s="180"/>
      <c r="S74" s="180"/>
      <c r="T74" s="180"/>
      <c r="U74" s="180"/>
      <c r="V74" s="180"/>
      <c r="W74" s="180"/>
      <c r="X74" s="180"/>
      <c r="Y74" s="180"/>
      <c r="Z74" s="180"/>
      <c r="AA74" s="180"/>
    </row>
    <row r="75" spans="1:27">
      <c r="A75" s="867">
        <v>72</v>
      </c>
      <c r="B75" s="198" t="s">
        <v>1024</v>
      </c>
      <c r="C75" s="198" t="s">
        <v>183</v>
      </c>
      <c r="D75" s="198" t="s">
        <v>1736</v>
      </c>
      <c r="E75" s="198" t="s">
        <v>1371</v>
      </c>
      <c r="F75" s="198" t="s">
        <v>1995</v>
      </c>
      <c r="G75" s="198" t="s">
        <v>1996</v>
      </c>
      <c r="H75" s="198" t="s">
        <v>1965</v>
      </c>
      <c r="I75" s="198" t="s">
        <v>237</v>
      </c>
      <c r="J75" s="867" t="s">
        <v>1997</v>
      </c>
      <c r="K75" s="198" t="s">
        <v>1741</v>
      </c>
      <c r="L75" s="180"/>
      <c r="M75" s="180"/>
      <c r="N75" s="180"/>
      <c r="O75" s="180"/>
      <c r="P75" s="463"/>
      <c r="Q75" s="463"/>
      <c r="R75" s="463"/>
      <c r="S75" s="463"/>
      <c r="T75" s="463"/>
      <c r="U75" s="463"/>
      <c r="V75" s="463"/>
      <c r="W75" s="463"/>
      <c r="X75" s="463"/>
      <c r="Y75" s="463"/>
      <c r="Z75" s="463"/>
      <c r="AA75" s="463"/>
    </row>
    <row r="76" spans="1:27" ht="15.75" customHeight="1">
      <c r="A76" s="867">
        <v>73</v>
      </c>
      <c r="B76" s="198" t="s">
        <v>244</v>
      </c>
      <c r="C76" s="198" t="s">
        <v>183</v>
      </c>
      <c r="D76" s="198" t="s">
        <v>1736</v>
      </c>
      <c r="E76" s="198" t="s">
        <v>1371</v>
      </c>
      <c r="F76" s="198" t="s">
        <v>1998</v>
      </c>
      <c r="G76" s="198" t="s">
        <v>1999</v>
      </c>
      <c r="H76" s="198" t="s">
        <v>1965</v>
      </c>
      <c r="I76" s="198" t="s">
        <v>237</v>
      </c>
      <c r="J76" s="867" t="s">
        <v>2000</v>
      </c>
      <c r="K76" s="198" t="s">
        <v>1741</v>
      </c>
      <c r="L76" s="180"/>
      <c r="M76" s="180"/>
      <c r="N76" s="180"/>
      <c r="O76" s="180"/>
      <c r="P76" s="463"/>
      <c r="Q76" s="463"/>
      <c r="R76" s="463"/>
      <c r="S76" s="463"/>
      <c r="T76" s="463"/>
      <c r="U76" s="463"/>
      <c r="V76" s="463"/>
      <c r="W76" s="463"/>
      <c r="X76" s="463"/>
      <c r="Y76" s="463"/>
      <c r="Z76" s="463"/>
      <c r="AA76" s="463"/>
    </row>
    <row r="77" spans="1:27" ht="15.75" customHeight="1">
      <c r="A77" s="867">
        <v>74</v>
      </c>
      <c r="B77" s="198" t="s">
        <v>2001</v>
      </c>
      <c r="C77" s="198" t="s">
        <v>183</v>
      </c>
      <c r="D77" s="198" t="s">
        <v>1736</v>
      </c>
      <c r="E77" s="198" t="s">
        <v>1371</v>
      </c>
      <c r="F77" s="198" t="s">
        <v>2002</v>
      </c>
      <c r="G77" s="198" t="s">
        <v>2003</v>
      </c>
      <c r="H77" s="198" t="s">
        <v>262</v>
      </c>
      <c r="I77" s="198" t="s">
        <v>262</v>
      </c>
      <c r="J77" s="867" t="s">
        <v>2004</v>
      </c>
      <c r="K77" s="198" t="s">
        <v>1741</v>
      </c>
      <c r="L77" s="180"/>
      <c r="M77" s="180"/>
      <c r="N77" s="180"/>
      <c r="O77" s="180"/>
      <c r="P77" s="463"/>
      <c r="Q77" s="463"/>
      <c r="R77" s="463"/>
      <c r="S77" s="463"/>
      <c r="T77" s="463"/>
      <c r="U77" s="463"/>
      <c r="V77" s="463"/>
      <c r="W77" s="463"/>
      <c r="X77" s="463"/>
      <c r="Y77" s="463"/>
      <c r="Z77" s="463"/>
      <c r="AA77" s="463"/>
    </row>
    <row r="78" spans="1:27" ht="15.75" customHeight="1">
      <c r="A78" s="867">
        <v>75</v>
      </c>
      <c r="B78" s="198" t="s">
        <v>2005</v>
      </c>
      <c r="C78" s="198" t="s">
        <v>183</v>
      </c>
      <c r="D78" s="198" t="s">
        <v>1736</v>
      </c>
      <c r="E78" s="198" t="s">
        <v>1371</v>
      </c>
      <c r="F78" s="198" t="s">
        <v>2006</v>
      </c>
      <c r="G78" s="198" t="s">
        <v>2007</v>
      </c>
      <c r="H78" s="198" t="s">
        <v>213</v>
      </c>
      <c r="I78" s="198" t="s">
        <v>237</v>
      </c>
      <c r="J78" s="869">
        <v>46792</v>
      </c>
      <c r="K78" s="198" t="s">
        <v>1741</v>
      </c>
      <c r="L78" s="180"/>
      <c r="M78" s="180"/>
      <c r="N78" s="180"/>
      <c r="O78" s="180"/>
      <c r="P78" s="180"/>
      <c r="Q78" s="180"/>
      <c r="R78" s="180"/>
      <c r="S78" s="180"/>
      <c r="T78" s="180"/>
      <c r="U78" s="180"/>
      <c r="V78" s="180"/>
      <c r="W78" s="180"/>
      <c r="X78" s="180"/>
      <c r="Y78" s="180"/>
      <c r="Z78" s="180"/>
      <c r="AA78" s="180"/>
    </row>
    <row r="79" spans="1:27" ht="15.75" customHeight="1">
      <c r="A79" s="867">
        <v>76</v>
      </c>
      <c r="B79" s="198" t="s">
        <v>2008</v>
      </c>
      <c r="C79" s="198" t="s">
        <v>183</v>
      </c>
      <c r="D79" s="198" t="s">
        <v>1736</v>
      </c>
      <c r="E79" s="198" t="s">
        <v>1371</v>
      </c>
      <c r="F79" s="198" t="s">
        <v>2009</v>
      </c>
      <c r="G79" s="198" t="s">
        <v>2010</v>
      </c>
      <c r="H79" s="198" t="s">
        <v>213</v>
      </c>
      <c r="I79" s="198" t="s">
        <v>237</v>
      </c>
      <c r="J79" s="867" t="s">
        <v>2011</v>
      </c>
      <c r="K79" s="198" t="s">
        <v>1741</v>
      </c>
      <c r="L79" s="180"/>
      <c r="M79" s="180"/>
      <c r="N79" s="180"/>
      <c r="O79" s="180"/>
      <c r="P79" s="180"/>
      <c r="Q79" s="180"/>
      <c r="R79" s="180"/>
      <c r="S79" s="180"/>
      <c r="T79" s="180"/>
      <c r="U79" s="180"/>
      <c r="V79" s="180"/>
      <c r="W79" s="180"/>
      <c r="X79" s="180"/>
      <c r="Y79" s="180"/>
      <c r="Z79" s="180"/>
      <c r="AA79" s="180"/>
    </row>
    <row r="80" spans="1:27" ht="15.75" customHeight="1">
      <c r="A80" s="867">
        <v>77</v>
      </c>
      <c r="B80" s="180" t="s">
        <v>2012</v>
      </c>
      <c r="C80" s="198" t="s">
        <v>183</v>
      </c>
      <c r="D80" s="198" t="s">
        <v>1736</v>
      </c>
      <c r="E80" s="198" t="s">
        <v>1371</v>
      </c>
      <c r="F80" s="198" t="s">
        <v>2013</v>
      </c>
      <c r="G80" s="198" t="s">
        <v>2014</v>
      </c>
      <c r="H80" s="198" t="s">
        <v>213</v>
      </c>
      <c r="I80" s="198" t="s">
        <v>237</v>
      </c>
      <c r="J80" s="867" t="s">
        <v>2015</v>
      </c>
      <c r="K80" s="198" t="s">
        <v>1741</v>
      </c>
      <c r="L80" s="180"/>
      <c r="M80" s="180"/>
      <c r="N80" s="180"/>
      <c r="O80" s="180"/>
      <c r="P80" s="180"/>
      <c r="Q80" s="180"/>
      <c r="R80" s="180"/>
      <c r="S80" s="180"/>
      <c r="T80" s="180"/>
      <c r="U80" s="180"/>
      <c r="V80" s="180"/>
      <c r="W80" s="180"/>
      <c r="X80" s="180"/>
      <c r="Y80" s="180"/>
      <c r="Z80" s="180"/>
      <c r="AA80" s="180"/>
    </row>
    <row r="81" spans="1:27" ht="15.75" customHeight="1">
      <c r="A81" s="867">
        <v>78</v>
      </c>
      <c r="B81" s="198" t="s">
        <v>2016</v>
      </c>
      <c r="C81" s="198" t="s">
        <v>183</v>
      </c>
      <c r="D81" s="198" t="s">
        <v>1736</v>
      </c>
      <c r="E81" s="198" t="s">
        <v>1371</v>
      </c>
      <c r="F81" s="198" t="s">
        <v>2017</v>
      </c>
      <c r="G81" s="198" t="s">
        <v>2018</v>
      </c>
      <c r="H81" s="198" t="s">
        <v>237</v>
      </c>
      <c r="I81" s="198" t="s">
        <v>237</v>
      </c>
      <c r="J81" s="869" t="s">
        <v>2019</v>
      </c>
      <c r="K81" s="198" t="s">
        <v>2020</v>
      </c>
      <c r="L81" s="180" t="s">
        <v>2021</v>
      </c>
      <c r="M81" s="180"/>
      <c r="N81" s="180"/>
      <c r="O81" s="180"/>
      <c r="P81" s="180"/>
      <c r="Q81" s="180"/>
      <c r="R81" s="180"/>
      <c r="S81" s="180"/>
      <c r="T81" s="180"/>
      <c r="U81" s="180"/>
      <c r="V81" s="180"/>
      <c r="W81" s="180"/>
      <c r="X81" s="180"/>
      <c r="Y81" s="180"/>
      <c r="Z81" s="180"/>
      <c r="AA81" s="180"/>
    </row>
    <row r="82" spans="1:27" ht="15.75" customHeight="1">
      <c r="A82" s="867">
        <v>79</v>
      </c>
      <c r="B82" s="198" t="s">
        <v>2022</v>
      </c>
      <c r="C82" s="198" t="s">
        <v>183</v>
      </c>
      <c r="D82" s="198" t="s">
        <v>1736</v>
      </c>
      <c r="E82" s="198" t="s">
        <v>1371</v>
      </c>
      <c r="F82" s="198" t="s">
        <v>2023</v>
      </c>
      <c r="G82" s="198" t="s">
        <v>2024</v>
      </c>
      <c r="H82" s="198" t="s">
        <v>2025</v>
      </c>
      <c r="I82" s="198" t="s">
        <v>2025</v>
      </c>
      <c r="J82" s="869">
        <v>46144</v>
      </c>
      <c r="K82" s="198" t="s">
        <v>1741</v>
      </c>
      <c r="L82" s="180" t="s">
        <v>2026</v>
      </c>
      <c r="M82" s="180"/>
      <c r="N82" s="180"/>
      <c r="O82" s="180"/>
      <c r="P82" s="180"/>
      <c r="Q82" s="180"/>
      <c r="R82" s="180"/>
      <c r="S82" s="180"/>
      <c r="T82" s="180"/>
      <c r="U82" s="180"/>
      <c r="V82" s="180"/>
      <c r="W82" s="180"/>
      <c r="X82" s="180"/>
      <c r="Y82" s="180"/>
      <c r="Z82" s="180"/>
      <c r="AA82" s="180"/>
    </row>
    <row r="83" spans="1:27" ht="15.75" customHeight="1">
      <c r="A83" s="867">
        <v>80</v>
      </c>
      <c r="B83" s="198" t="s">
        <v>2027</v>
      </c>
      <c r="C83" s="198" t="s">
        <v>183</v>
      </c>
      <c r="D83" s="198" t="s">
        <v>1736</v>
      </c>
      <c r="E83" s="198" t="s">
        <v>1371</v>
      </c>
      <c r="F83" s="198" t="s">
        <v>2028</v>
      </c>
      <c r="G83" s="198" t="s">
        <v>2029</v>
      </c>
      <c r="H83" s="198" t="s">
        <v>237</v>
      </c>
      <c r="I83" s="198" t="s">
        <v>237</v>
      </c>
      <c r="J83" s="868">
        <v>47038</v>
      </c>
      <c r="K83" s="198" t="s">
        <v>1741</v>
      </c>
      <c r="L83" s="180"/>
      <c r="M83" s="180"/>
      <c r="N83" s="180"/>
      <c r="O83" s="180"/>
      <c r="P83" s="180"/>
      <c r="Q83" s="180"/>
      <c r="R83" s="180"/>
      <c r="S83" s="180"/>
      <c r="T83" s="180"/>
      <c r="U83" s="180"/>
      <c r="V83" s="180"/>
      <c r="W83" s="180"/>
      <c r="X83" s="180"/>
      <c r="Y83" s="180"/>
      <c r="Z83" s="180"/>
      <c r="AA83" s="180"/>
    </row>
    <row r="84" spans="1:27" ht="15.75" customHeight="1">
      <c r="A84" s="867">
        <v>81</v>
      </c>
      <c r="B84" s="198" t="s">
        <v>2030</v>
      </c>
      <c r="C84" s="198" t="s">
        <v>183</v>
      </c>
      <c r="D84" s="198" t="s">
        <v>1736</v>
      </c>
      <c r="E84" s="198" t="s">
        <v>1371</v>
      </c>
      <c r="F84" s="198" t="s">
        <v>2031</v>
      </c>
      <c r="G84" s="198" t="s">
        <v>2032</v>
      </c>
      <c r="H84" s="198" t="s">
        <v>237</v>
      </c>
      <c r="I84" s="198" t="s">
        <v>237</v>
      </c>
      <c r="J84" s="869">
        <v>46359</v>
      </c>
      <c r="K84" s="198" t="s">
        <v>1741</v>
      </c>
      <c r="L84" s="879"/>
      <c r="M84" s="180"/>
      <c r="N84" s="180"/>
      <c r="O84" s="180"/>
      <c r="P84" s="180"/>
      <c r="Q84" s="180"/>
      <c r="R84" s="180"/>
      <c r="S84" s="180"/>
      <c r="T84" s="180"/>
      <c r="U84" s="180"/>
      <c r="V84" s="180"/>
      <c r="W84" s="180"/>
      <c r="X84" s="180"/>
      <c r="Y84" s="180"/>
      <c r="Z84" s="180"/>
      <c r="AA84" s="180"/>
    </row>
    <row r="85" spans="1:27" ht="15.75" customHeight="1">
      <c r="A85" s="867">
        <v>82</v>
      </c>
      <c r="B85" s="198" t="s">
        <v>397</v>
      </c>
      <c r="C85" s="198" t="s">
        <v>183</v>
      </c>
      <c r="D85" s="198" t="s">
        <v>1736</v>
      </c>
      <c r="E85" s="198" t="s">
        <v>1371</v>
      </c>
      <c r="F85" s="198" t="s">
        <v>2033</v>
      </c>
      <c r="G85" s="198" t="s">
        <v>2034</v>
      </c>
      <c r="H85" s="198" t="s">
        <v>213</v>
      </c>
      <c r="I85" s="198" t="s">
        <v>2035</v>
      </c>
      <c r="J85" s="869">
        <v>46056</v>
      </c>
      <c r="K85" s="198" t="s">
        <v>1741</v>
      </c>
      <c r="L85" s="879"/>
      <c r="M85" s="180"/>
      <c r="N85" s="180"/>
      <c r="O85" s="180"/>
      <c r="P85" s="180"/>
      <c r="Q85" s="180"/>
      <c r="R85" s="180"/>
      <c r="S85" s="180"/>
      <c r="T85" s="180"/>
      <c r="U85" s="180"/>
      <c r="V85" s="180"/>
      <c r="W85" s="180"/>
      <c r="X85" s="180"/>
      <c r="Y85" s="180"/>
      <c r="Z85" s="180"/>
      <c r="AA85" s="180"/>
    </row>
    <row r="86" spans="1:27" ht="15.75" customHeight="1">
      <c r="A86" s="867">
        <v>83</v>
      </c>
      <c r="B86" s="198" t="s">
        <v>2036</v>
      </c>
      <c r="C86" s="198" t="s">
        <v>183</v>
      </c>
      <c r="D86" s="198" t="s">
        <v>1736</v>
      </c>
      <c r="E86" s="198" t="s">
        <v>1371</v>
      </c>
      <c r="F86" s="198" t="s">
        <v>2037</v>
      </c>
      <c r="G86" s="198" t="s">
        <v>2038</v>
      </c>
      <c r="H86" s="198" t="s">
        <v>213</v>
      </c>
      <c r="I86" s="198" t="s">
        <v>237</v>
      </c>
      <c r="J86" s="867" t="s">
        <v>2039</v>
      </c>
      <c r="K86" s="198" t="s">
        <v>1741</v>
      </c>
      <c r="L86" s="180"/>
      <c r="M86" s="180"/>
      <c r="N86" s="180"/>
      <c r="O86" s="180"/>
      <c r="P86" s="180"/>
      <c r="Q86" s="180"/>
      <c r="R86" s="180"/>
      <c r="S86" s="180"/>
      <c r="T86" s="180"/>
      <c r="U86" s="180"/>
      <c r="V86" s="180"/>
      <c r="W86" s="180"/>
      <c r="X86" s="180"/>
      <c r="Y86" s="180"/>
      <c r="Z86" s="180"/>
      <c r="AA86" s="180"/>
    </row>
    <row r="87" spans="1:27" ht="15.75" customHeight="1">
      <c r="A87" s="867">
        <v>84</v>
      </c>
      <c r="B87" s="198" t="s">
        <v>2040</v>
      </c>
      <c r="C87" s="198" t="s">
        <v>183</v>
      </c>
      <c r="D87" s="198" t="s">
        <v>1736</v>
      </c>
      <c r="E87" s="198" t="s">
        <v>1371</v>
      </c>
      <c r="F87" s="198" t="s">
        <v>2041</v>
      </c>
      <c r="G87" s="198" t="s">
        <v>2042</v>
      </c>
      <c r="H87" s="198" t="s">
        <v>213</v>
      </c>
      <c r="I87" s="198" t="s">
        <v>237</v>
      </c>
      <c r="J87" s="867" t="s">
        <v>2039</v>
      </c>
      <c r="K87" s="198" t="s">
        <v>1741</v>
      </c>
      <c r="L87" s="180"/>
      <c r="M87" s="180"/>
      <c r="N87" s="180"/>
      <c r="O87" s="180"/>
      <c r="P87" s="180"/>
      <c r="Q87" s="180"/>
      <c r="R87" s="180"/>
      <c r="S87" s="180"/>
      <c r="T87" s="180"/>
      <c r="U87" s="180"/>
      <c r="V87" s="180"/>
      <c r="W87" s="180"/>
      <c r="X87" s="180"/>
      <c r="Y87" s="180"/>
      <c r="Z87" s="180"/>
      <c r="AA87" s="180"/>
    </row>
    <row r="88" spans="1:27" ht="15.75" customHeight="1">
      <c r="A88" s="867">
        <v>85</v>
      </c>
      <c r="B88" s="198" t="s">
        <v>403</v>
      </c>
      <c r="C88" s="198" t="s">
        <v>183</v>
      </c>
      <c r="D88" s="198" t="s">
        <v>1736</v>
      </c>
      <c r="E88" s="198" t="s">
        <v>1371</v>
      </c>
      <c r="F88" s="198" t="s">
        <v>2043</v>
      </c>
      <c r="G88" s="198"/>
      <c r="H88" s="198" t="s">
        <v>906</v>
      </c>
      <c r="I88" s="198"/>
      <c r="J88" s="869"/>
      <c r="K88" s="198"/>
      <c r="L88" s="180"/>
      <c r="M88" s="180"/>
      <c r="N88" s="180"/>
      <c r="O88" s="180"/>
      <c r="P88" s="180"/>
      <c r="Q88" s="180"/>
      <c r="R88" s="180"/>
      <c r="S88" s="180"/>
      <c r="T88" s="180"/>
      <c r="U88" s="180"/>
      <c r="V88" s="180"/>
      <c r="W88" s="180"/>
      <c r="X88" s="180"/>
      <c r="Y88" s="180"/>
      <c r="Z88" s="180"/>
      <c r="AA88" s="180"/>
    </row>
    <row r="89" spans="1:27" ht="15.75" customHeight="1">
      <c r="A89" s="867">
        <v>86</v>
      </c>
      <c r="B89" s="198" t="s">
        <v>1476</v>
      </c>
      <c r="C89" s="198" t="s">
        <v>183</v>
      </c>
      <c r="D89" s="198" t="s">
        <v>1736</v>
      </c>
      <c r="E89" s="198" t="s">
        <v>1371</v>
      </c>
      <c r="F89" s="198" t="s">
        <v>2044</v>
      </c>
      <c r="G89" s="198" t="s">
        <v>2045</v>
      </c>
      <c r="H89" s="198" t="s">
        <v>1477</v>
      </c>
      <c r="I89" s="198" t="s">
        <v>1477</v>
      </c>
      <c r="J89" s="869">
        <v>46360</v>
      </c>
      <c r="K89" s="198" t="s">
        <v>1741</v>
      </c>
      <c r="L89" s="180"/>
      <c r="M89" s="180"/>
      <c r="N89" s="180"/>
      <c r="O89" s="180"/>
      <c r="P89" s="180"/>
      <c r="Q89" s="180"/>
      <c r="R89" s="180"/>
      <c r="S89" s="180"/>
      <c r="T89" s="180"/>
      <c r="U89" s="180"/>
      <c r="V89" s="180"/>
      <c r="W89" s="180"/>
      <c r="X89" s="180"/>
      <c r="Y89" s="180"/>
      <c r="Z89" s="180"/>
      <c r="AA89" s="180"/>
    </row>
    <row r="90" spans="1:27">
      <c r="A90" s="880"/>
      <c r="B90" s="880"/>
      <c r="C90" s="1846"/>
      <c r="D90" s="1846"/>
      <c r="E90" s="1846"/>
      <c r="F90" s="880"/>
      <c r="G90" s="880"/>
      <c r="H90" s="880"/>
      <c r="I90" s="880"/>
      <c r="J90" s="880"/>
      <c r="K90" s="180"/>
      <c r="L90" s="180"/>
      <c r="M90" s="180"/>
      <c r="N90" s="180"/>
      <c r="O90" s="180"/>
      <c r="P90" s="180"/>
      <c r="Q90" s="180"/>
      <c r="R90" s="180"/>
      <c r="S90" s="180"/>
      <c r="T90" s="180"/>
      <c r="U90" s="180"/>
      <c r="V90" s="180"/>
      <c r="W90" s="180"/>
      <c r="X90" s="180"/>
      <c r="Y90" s="180"/>
      <c r="Z90" s="180"/>
      <c r="AA90" s="180"/>
    </row>
    <row r="91" spans="1:27" ht="15.75" customHeight="1">
      <c r="A91" s="1841" t="s">
        <v>2046</v>
      </c>
      <c r="B91" s="1216"/>
      <c r="C91" s="1216"/>
      <c r="D91" s="1216"/>
      <c r="E91" s="1216"/>
      <c r="F91" s="1216"/>
      <c r="G91" s="1216"/>
      <c r="H91" s="1216"/>
      <c r="I91" s="1216"/>
      <c r="J91" s="1217"/>
      <c r="K91" s="180"/>
      <c r="L91" s="180"/>
      <c r="M91" s="180"/>
      <c r="N91" s="180"/>
      <c r="O91" s="180"/>
      <c r="P91" s="180"/>
      <c r="Q91" s="180"/>
      <c r="R91" s="180"/>
      <c r="S91" s="180"/>
      <c r="T91" s="180"/>
      <c r="U91" s="180"/>
      <c r="V91" s="180"/>
      <c r="W91" s="180"/>
      <c r="X91" s="180"/>
      <c r="Y91" s="180"/>
      <c r="Z91" s="180"/>
      <c r="AA91" s="180"/>
    </row>
    <row r="92" spans="1:27" ht="15.75" customHeight="1">
      <c r="A92" s="1847" t="s">
        <v>1726</v>
      </c>
      <c r="B92" s="881" t="s">
        <v>1727</v>
      </c>
      <c r="C92" s="882" t="s">
        <v>172</v>
      </c>
      <c r="D92" s="882" t="s">
        <v>1728</v>
      </c>
      <c r="E92" s="882" t="s">
        <v>1359</v>
      </c>
      <c r="F92" s="882" t="s">
        <v>1730</v>
      </c>
      <c r="G92" s="883" t="s">
        <v>1731</v>
      </c>
      <c r="H92" s="882" t="s">
        <v>1732</v>
      </c>
      <c r="I92" s="882" t="s">
        <v>2047</v>
      </c>
      <c r="J92" s="866" t="s">
        <v>1734</v>
      </c>
      <c r="K92" s="180"/>
      <c r="L92" s="180"/>
      <c r="M92" s="180"/>
      <c r="N92" s="180"/>
      <c r="O92" s="180"/>
      <c r="P92" s="180"/>
      <c r="Q92" s="180"/>
      <c r="R92" s="180"/>
      <c r="S92" s="180"/>
      <c r="T92" s="180"/>
      <c r="U92" s="180"/>
      <c r="V92" s="180"/>
      <c r="W92" s="180"/>
      <c r="X92" s="180"/>
      <c r="Y92" s="180"/>
      <c r="Z92" s="180"/>
      <c r="AA92" s="180"/>
    </row>
    <row r="93" spans="1:27" ht="15.75" customHeight="1">
      <c r="A93" s="884">
        <v>1</v>
      </c>
      <c r="B93" s="1848" t="s">
        <v>2048</v>
      </c>
      <c r="C93" s="1327" t="s">
        <v>474</v>
      </c>
      <c r="D93" s="1319" t="s">
        <v>1736</v>
      </c>
      <c r="E93" s="1848" t="s">
        <v>1371</v>
      </c>
      <c r="F93" s="1848" t="s">
        <v>2049</v>
      </c>
      <c r="G93" s="1392" t="s">
        <v>2050</v>
      </c>
      <c r="H93" s="1848" t="s">
        <v>2051</v>
      </c>
      <c r="I93" s="1848" t="s">
        <v>2052</v>
      </c>
      <c r="J93" s="746">
        <v>46363</v>
      </c>
      <c r="K93" s="180"/>
      <c r="L93" s="180"/>
      <c r="M93" s="180"/>
      <c r="N93" s="180"/>
      <c r="O93" s="180"/>
      <c r="P93" s="180"/>
      <c r="Q93" s="180"/>
      <c r="R93" s="180"/>
      <c r="S93" s="180"/>
      <c r="T93" s="180"/>
      <c r="U93" s="180"/>
      <c r="V93" s="180"/>
      <c r="W93" s="180"/>
      <c r="X93" s="180"/>
      <c r="Y93" s="180"/>
      <c r="Z93" s="180"/>
      <c r="AA93" s="180"/>
    </row>
    <row r="94" spans="1:27" ht="15.75" customHeight="1">
      <c r="A94" s="884">
        <v>2</v>
      </c>
      <c r="B94" s="1848" t="s">
        <v>2053</v>
      </c>
      <c r="C94" s="1327" t="s">
        <v>315</v>
      </c>
      <c r="D94" s="1319" t="s">
        <v>2054</v>
      </c>
      <c r="E94" s="1848" t="s">
        <v>1371</v>
      </c>
      <c r="F94" s="1848" t="s">
        <v>2055</v>
      </c>
      <c r="G94" s="1392" t="s">
        <v>2056</v>
      </c>
      <c r="H94" s="1848" t="s">
        <v>2057</v>
      </c>
      <c r="I94" s="1848" t="s">
        <v>2057</v>
      </c>
      <c r="J94" s="746">
        <v>46082</v>
      </c>
      <c r="K94" s="180"/>
      <c r="L94" s="180"/>
      <c r="M94" s="180"/>
      <c r="N94" s="180"/>
      <c r="O94" s="180"/>
      <c r="P94" s="180"/>
      <c r="Q94" s="180"/>
      <c r="R94" s="180"/>
      <c r="S94" s="180"/>
      <c r="T94" s="180"/>
      <c r="U94" s="180"/>
      <c r="V94" s="180"/>
      <c r="W94" s="180"/>
      <c r="X94" s="180"/>
      <c r="Y94" s="180"/>
      <c r="Z94" s="180"/>
      <c r="AA94" s="180"/>
    </row>
    <row r="95" spans="1:27" ht="15.75" customHeight="1">
      <c r="A95" s="884">
        <v>3</v>
      </c>
      <c r="B95" s="1848" t="s">
        <v>2058</v>
      </c>
      <c r="C95" s="1327" t="s">
        <v>315</v>
      </c>
      <c r="D95" s="1319" t="s">
        <v>1736</v>
      </c>
      <c r="E95" s="1848" t="s">
        <v>1371</v>
      </c>
      <c r="F95" s="1848" t="s">
        <v>2059</v>
      </c>
      <c r="G95" s="1392" t="s">
        <v>2060</v>
      </c>
      <c r="H95" s="1848" t="s">
        <v>829</v>
      </c>
      <c r="I95" s="1848" t="s">
        <v>2061</v>
      </c>
      <c r="J95" s="746">
        <v>46277</v>
      </c>
      <c r="K95" s="180"/>
      <c r="L95" s="180"/>
      <c r="M95" s="180"/>
      <c r="N95" s="180"/>
      <c r="O95" s="180"/>
      <c r="P95" s="180"/>
      <c r="Q95" s="180"/>
      <c r="R95" s="180"/>
      <c r="S95" s="180"/>
      <c r="T95" s="180"/>
      <c r="U95" s="180"/>
      <c r="V95" s="180"/>
      <c r="W95" s="180"/>
      <c r="X95" s="180"/>
      <c r="Y95" s="180"/>
      <c r="Z95" s="180"/>
      <c r="AA95" s="180"/>
    </row>
    <row r="96" spans="1:27" ht="15.75" customHeight="1">
      <c r="A96" s="884">
        <v>4</v>
      </c>
      <c r="B96" s="1848" t="s">
        <v>2062</v>
      </c>
      <c r="C96" s="1327" t="s">
        <v>421</v>
      </c>
      <c r="D96" s="1319" t="s">
        <v>1736</v>
      </c>
      <c r="E96" s="1848" t="s">
        <v>1371</v>
      </c>
      <c r="F96" s="1848" t="s">
        <v>2063</v>
      </c>
      <c r="G96" s="1392" t="s">
        <v>2064</v>
      </c>
      <c r="H96" s="1848" t="s">
        <v>2065</v>
      </c>
      <c r="I96" s="1848" t="s">
        <v>2066</v>
      </c>
      <c r="J96" s="746">
        <v>46728</v>
      </c>
      <c r="K96" s="180"/>
      <c r="L96" s="180"/>
      <c r="M96" s="180"/>
      <c r="N96" s="180"/>
      <c r="O96" s="180"/>
      <c r="P96" s="180"/>
      <c r="Q96" s="180"/>
      <c r="R96" s="180"/>
      <c r="S96" s="180"/>
      <c r="T96" s="180"/>
      <c r="U96" s="180"/>
      <c r="V96" s="180"/>
      <c r="W96" s="180"/>
      <c r="X96" s="180"/>
      <c r="Y96" s="180"/>
      <c r="Z96" s="180"/>
      <c r="AA96" s="180"/>
    </row>
    <row r="97" spans="1:27" ht="15.75" customHeight="1">
      <c r="A97" s="884">
        <v>5</v>
      </c>
      <c r="B97" s="1848" t="s">
        <v>2067</v>
      </c>
      <c r="C97" s="1327" t="s">
        <v>427</v>
      </c>
      <c r="D97" s="1319" t="s">
        <v>1736</v>
      </c>
      <c r="E97" s="1848" t="s">
        <v>1371</v>
      </c>
      <c r="F97" s="1848" t="s">
        <v>2068</v>
      </c>
      <c r="G97" s="1392" t="s">
        <v>2069</v>
      </c>
      <c r="H97" s="1848" t="s">
        <v>1882</v>
      </c>
      <c r="I97" s="1848" t="s">
        <v>2070</v>
      </c>
      <c r="J97" s="746">
        <v>47289</v>
      </c>
      <c r="K97" s="180"/>
      <c r="L97" s="180"/>
      <c r="M97" s="180"/>
      <c r="N97" s="180"/>
      <c r="O97" s="180"/>
      <c r="P97" s="180"/>
      <c r="Q97" s="180"/>
      <c r="R97" s="180"/>
      <c r="S97" s="180"/>
      <c r="T97" s="180"/>
      <c r="U97" s="180"/>
      <c r="V97" s="180"/>
      <c r="W97" s="180"/>
      <c r="X97" s="180"/>
      <c r="Y97" s="180"/>
      <c r="Z97" s="180"/>
      <c r="AA97" s="180"/>
    </row>
    <row r="98" spans="1:27" ht="15.75" customHeight="1">
      <c r="A98" s="884">
        <v>6</v>
      </c>
      <c r="B98" s="1848" t="s">
        <v>2071</v>
      </c>
      <c r="C98" s="1327" t="s">
        <v>183</v>
      </c>
      <c r="D98" s="1319" t="s">
        <v>1736</v>
      </c>
      <c r="E98" s="1848" t="s">
        <v>1371</v>
      </c>
      <c r="F98" s="1848" t="s">
        <v>2072</v>
      </c>
      <c r="G98" s="1392" t="s">
        <v>2073</v>
      </c>
      <c r="H98" s="1848" t="s">
        <v>2074</v>
      </c>
      <c r="I98" s="1848" t="s">
        <v>2074</v>
      </c>
      <c r="J98" s="746">
        <v>46233</v>
      </c>
      <c r="K98" s="180"/>
      <c r="L98" s="180"/>
      <c r="M98" s="180"/>
      <c r="N98" s="180"/>
      <c r="O98" s="180"/>
      <c r="P98" s="180"/>
      <c r="Q98" s="180"/>
      <c r="R98" s="180"/>
      <c r="S98" s="180"/>
      <c r="T98" s="180"/>
      <c r="U98" s="180"/>
      <c r="V98" s="180"/>
      <c r="W98" s="180"/>
      <c r="X98" s="180"/>
      <c r="Y98" s="180"/>
      <c r="Z98" s="180"/>
      <c r="AA98" s="180"/>
    </row>
    <row r="99" spans="1:27" ht="15.75" customHeight="1">
      <c r="A99" s="884">
        <v>7</v>
      </c>
      <c r="B99" s="1848" t="s">
        <v>2075</v>
      </c>
      <c r="C99" s="1327" t="s">
        <v>183</v>
      </c>
      <c r="D99" s="1319" t="s">
        <v>1736</v>
      </c>
      <c r="E99" s="1848" t="s">
        <v>1371</v>
      </c>
      <c r="F99" s="1848" t="s">
        <v>2076</v>
      </c>
      <c r="G99" s="1392" t="s">
        <v>2077</v>
      </c>
      <c r="H99" s="1848" t="s">
        <v>2078</v>
      </c>
      <c r="I99" s="1848" t="s">
        <v>2079</v>
      </c>
      <c r="J99" s="746">
        <v>46528</v>
      </c>
      <c r="K99" s="180"/>
      <c r="L99" s="180"/>
      <c r="M99" s="180"/>
      <c r="N99" s="180"/>
      <c r="O99" s="180"/>
      <c r="P99" s="180"/>
      <c r="Q99" s="180"/>
      <c r="R99" s="180"/>
      <c r="S99" s="180"/>
      <c r="T99" s="180"/>
      <c r="U99" s="180"/>
      <c r="V99" s="180"/>
      <c r="W99" s="180"/>
      <c r="X99" s="180"/>
      <c r="Y99" s="180"/>
      <c r="Z99" s="180"/>
      <c r="AA99" s="180"/>
    </row>
    <row r="100" spans="1:27" ht="15.75" customHeight="1">
      <c r="A100" s="884">
        <v>8</v>
      </c>
      <c r="B100" s="1848" t="s">
        <v>2080</v>
      </c>
      <c r="C100" s="1327" t="s">
        <v>242</v>
      </c>
      <c r="D100" s="1319" t="s">
        <v>1736</v>
      </c>
      <c r="E100" s="1848" t="s">
        <v>1371</v>
      </c>
      <c r="F100" s="1848" t="s">
        <v>2081</v>
      </c>
      <c r="G100" s="1392" t="s">
        <v>2082</v>
      </c>
      <c r="H100" s="1848" t="s">
        <v>2083</v>
      </c>
      <c r="I100" s="1848" t="s">
        <v>262</v>
      </c>
      <c r="J100" s="746">
        <v>46587</v>
      </c>
      <c r="K100" s="180"/>
      <c r="L100" s="180"/>
      <c r="M100" s="180"/>
      <c r="N100" s="180"/>
      <c r="O100" s="180"/>
      <c r="P100" s="180"/>
      <c r="Q100" s="180"/>
      <c r="R100" s="180"/>
      <c r="S100" s="180"/>
      <c r="T100" s="180"/>
      <c r="U100" s="180"/>
      <c r="V100" s="180"/>
      <c r="W100" s="180"/>
      <c r="X100" s="180"/>
      <c r="Y100" s="180"/>
      <c r="Z100" s="180"/>
      <c r="AA100" s="180"/>
    </row>
    <row r="101" spans="1:27" ht="15.75" customHeight="1">
      <c r="A101" s="884">
        <v>9</v>
      </c>
      <c r="B101" s="1848" t="s">
        <v>2084</v>
      </c>
      <c r="C101" s="1327" t="s">
        <v>932</v>
      </c>
      <c r="D101" s="1319" t="s">
        <v>1736</v>
      </c>
      <c r="E101" s="1324" t="s">
        <v>1371</v>
      </c>
      <c r="F101" s="1324" t="s">
        <v>2085</v>
      </c>
      <c r="G101" s="1327" t="s">
        <v>2086</v>
      </c>
      <c r="H101" s="1324" t="s">
        <v>2087</v>
      </c>
      <c r="I101" s="1324" t="s">
        <v>1887</v>
      </c>
      <c r="J101" s="746">
        <v>46084</v>
      </c>
      <c r="K101" s="180"/>
      <c r="L101" s="180"/>
      <c r="M101" s="180"/>
      <c r="N101" s="180"/>
      <c r="O101" s="180"/>
      <c r="P101" s="180"/>
      <c r="Q101" s="180"/>
      <c r="R101" s="180"/>
      <c r="S101" s="180"/>
      <c r="T101" s="180"/>
      <c r="U101" s="180"/>
      <c r="V101" s="180"/>
      <c r="W101" s="180"/>
      <c r="X101" s="180"/>
      <c r="Y101" s="180"/>
      <c r="Z101" s="180"/>
      <c r="AA101" s="180"/>
    </row>
    <row r="102" spans="1:27">
      <c r="A102" s="753">
        <v>10</v>
      </c>
      <c r="B102" s="885" t="s">
        <v>2088</v>
      </c>
      <c r="C102" s="1327" t="s">
        <v>183</v>
      </c>
      <c r="D102" s="1319" t="s">
        <v>1736</v>
      </c>
      <c r="E102" s="1317" t="s">
        <v>1371</v>
      </c>
      <c r="F102" s="192" t="s">
        <v>2089</v>
      </c>
      <c r="G102" s="225" t="s">
        <v>2090</v>
      </c>
      <c r="H102" s="192" t="s">
        <v>259</v>
      </c>
      <c r="I102" s="192" t="s">
        <v>259</v>
      </c>
      <c r="J102" s="746">
        <v>46310</v>
      </c>
      <c r="K102" s="180"/>
      <c r="L102" s="180"/>
      <c r="M102" s="180"/>
      <c r="N102" s="180"/>
      <c r="O102" s="180"/>
      <c r="P102" s="180"/>
      <c r="Q102" s="180"/>
      <c r="R102" s="180"/>
      <c r="S102" s="180"/>
      <c r="T102" s="180"/>
      <c r="U102" s="180"/>
      <c r="V102" s="180"/>
      <c r="W102" s="180"/>
      <c r="X102" s="180"/>
      <c r="Y102" s="180"/>
      <c r="Z102" s="180"/>
      <c r="AA102" s="180"/>
    </row>
    <row r="103" spans="1:27">
      <c r="A103" s="753">
        <v>11</v>
      </c>
      <c r="B103" s="885" t="s">
        <v>455</v>
      </c>
      <c r="C103" s="225" t="s">
        <v>242</v>
      </c>
      <c r="D103" s="225" t="s">
        <v>1736</v>
      </c>
      <c r="E103" s="192" t="s">
        <v>1371</v>
      </c>
      <c r="F103" s="192" t="s">
        <v>2091</v>
      </c>
      <c r="G103" s="225" t="s">
        <v>2092</v>
      </c>
      <c r="H103" s="192" t="s">
        <v>453</v>
      </c>
      <c r="I103" s="192" t="s">
        <v>2093</v>
      </c>
      <c r="J103" s="746">
        <v>47015</v>
      </c>
      <c r="K103" s="180"/>
      <c r="L103" s="180"/>
      <c r="M103" s="180"/>
      <c r="N103" s="180"/>
      <c r="O103" s="180"/>
      <c r="P103" s="180"/>
      <c r="Q103" s="180"/>
      <c r="R103" s="180"/>
      <c r="S103" s="180"/>
      <c r="T103" s="180"/>
      <c r="U103" s="180"/>
      <c r="V103" s="180"/>
      <c r="W103" s="180"/>
      <c r="X103" s="180"/>
      <c r="Y103" s="180"/>
      <c r="Z103" s="180"/>
      <c r="AA103" s="180"/>
    </row>
    <row r="104" spans="1:27">
      <c r="A104" s="753"/>
      <c r="B104" s="885"/>
      <c r="C104" s="225"/>
      <c r="D104" s="225"/>
      <c r="E104" s="192"/>
      <c r="F104" s="192"/>
      <c r="G104" s="225"/>
      <c r="H104" s="192"/>
      <c r="I104" s="192"/>
      <c r="J104" s="746"/>
      <c r="K104" s="180"/>
      <c r="L104" s="180"/>
      <c r="M104" s="180"/>
      <c r="N104" s="180"/>
      <c r="O104" s="180"/>
      <c r="P104" s="180"/>
      <c r="Q104" s="180"/>
      <c r="R104" s="180"/>
      <c r="S104" s="180"/>
      <c r="T104" s="180"/>
      <c r="U104" s="180"/>
      <c r="V104" s="180"/>
      <c r="W104" s="180"/>
      <c r="X104" s="180"/>
      <c r="Y104" s="180"/>
      <c r="Z104" s="180"/>
      <c r="AA104" s="180"/>
    </row>
    <row r="105" spans="1:27">
      <c r="A105" s="753"/>
      <c r="B105" s="885"/>
      <c r="C105" s="225"/>
      <c r="D105" s="225"/>
      <c r="E105" s="192"/>
      <c r="F105" s="192"/>
      <c r="G105" s="225"/>
      <c r="H105" s="192"/>
      <c r="I105" s="192"/>
      <c r="J105" s="746"/>
      <c r="K105" s="180"/>
      <c r="L105" s="180"/>
      <c r="M105" s="180"/>
      <c r="N105" s="180"/>
      <c r="O105" s="180"/>
      <c r="P105" s="180"/>
      <c r="Q105" s="180"/>
      <c r="R105" s="180"/>
      <c r="S105" s="180"/>
      <c r="T105" s="180"/>
      <c r="U105" s="180"/>
      <c r="V105" s="180"/>
      <c r="W105" s="180"/>
      <c r="X105" s="180"/>
      <c r="Y105" s="180"/>
      <c r="Z105" s="180"/>
      <c r="AA105" s="180"/>
    </row>
    <row r="106" spans="1:27">
      <c r="A106" s="156"/>
      <c r="B106" s="156"/>
      <c r="C106" s="1327"/>
      <c r="D106" s="1319"/>
      <c r="E106" s="156"/>
      <c r="F106" s="156"/>
      <c r="G106" s="728"/>
      <c r="H106" s="156"/>
      <c r="I106" s="156"/>
      <c r="J106" s="180"/>
      <c r="K106" s="180"/>
      <c r="L106" s="180"/>
      <c r="M106" s="180"/>
      <c r="N106" s="180"/>
      <c r="O106" s="180"/>
      <c r="P106" s="180"/>
      <c r="Q106" s="180"/>
      <c r="R106" s="180"/>
      <c r="S106" s="180"/>
      <c r="T106" s="180"/>
      <c r="U106" s="180"/>
      <c r="V106" s="180"/>
      <c r="W106" s="180"/>
      <c r="X106" s="180"/>
      <c r="Y106" s="180"/>
      <c r="Z106" s="180"/>
      <c r="AA106" s="180"/>
    </row>
    <row r="107" spans="1:27" ht="15.75" customHeight="1">
      <c r="A107" s="1849" t="s">
        <v>2094</v>
      </c>
      <c r="B107" s="1216"/>
      <c r="C107" s="1216"/>
      <c r="D107" s="1216"/>
      <c r="E107" s="1216"/>
      <c r="F107" s="1216"/>
      <c r="G107" s="1216"/>
      <c r="H107" s="1216"/>
      <c r="I107" s="1217"/>
      <c r="J107" s="886"/>
      <c r="K107" s="180"/>
      <c r="L107" s="180"/>
      <c r="M107" s="180"/>
      <c r="N107" s="180"/>
      <c r="O107" s="180"/>
      <c r="P107" s="180"/>
      <c r="Q107" s="180"/>
      <c r="R107" s="180"/>
      <c r="S107" s="180"/>
      <c r="T107" s="180"/>
      <c r="U107" s="180"/>
      <c r="V107" s="180"/>
      <c r="W107" s="180"/>
      <c r="X107" s="180"/>
      <c r="Y107" s="180"/>
      <c r="Z107" s="180"/>
      <c r="AA107" s="180"/>
    </row>
    <row r="108" spans="1:27" ht="15.75" customHeight="1">
      <c r="A108" s="1850" t="s">
        <v>1726</v>
      </c>
      <c r="B108" s="1851" t="s">
        <v>1727</v>
      </c>
      <c r="C108" s="1852" t="s">
        <v>172</v>
      </c>
      <c r="D108" s="1852" t="s">
        <v>1728</v>
      </c>
      <c r="E108" s="1851" t="s">
        <v>1359</v>
      </c>
      <c r="F108" s="1851" t="s">
        <v>1730</v>
      </c>
      <c r="G108" s="1852" t="s">
        <v>1731</v>
      </c>
      <c r="H108" s="1851" t="s">
        <v>783</v>
      </c>
      <c r="I108" s="1851" t="s">
        <v>2047</v>
      </c>
      <c r="J108" s="887" t="s">
        <v>2095</v>
      </c>
      <c r="K108" s="180"/>
      <c r="L108" s="180"/>
      <c r="M108" s="180"/>
      <c r="N108" s="180"/>
      <c r="O108" s="180"/>
      <c r="P108" s="180"/>
      <c r="Q108" s="180"/>
      <c r="R108" s="180"/>
      <c r="S108" s="180"/>
      <c r="T108" s="180"/>
      <c r="U108" s="180"/>
      <c r="V108" s="180"/>
      <c r="W108" s="180"/>
      <c r="X108" s="180"/>
      <c r="Y108" s="180"/>
      <c r="Z108" s="180"/>
      <c r="AA108" s="180"/>
    </row>
    <row r="109" spans="1:27" ht="15.75" customHeight="1">
      <c r="A109" s="888">
        <v>1</v>
      </c>
      <c r="B109" s="1298" t="s">
        <v>2096</v>
      </c>
      <c r="C109" s="1327" t="s">
        <v>183</v>
      </c>
      <c r="D109" s="1319" t="s">
        <v>1736</v>
      </c>
      <c r="E109" s="1298" t="s">
        <v>1371</v>
      </c>
      <c r="F109" s="1298" t="s">
        <v>2097</v>
      </c>
      <c r="G109" s="1391">
        <v>133235</v>
      </c>
      <c r="H109" s="1391" t="s">
        <v>2098</v>
      </c>
      <c r="I109" s="1298" t="s">
        <v>2098</v>
      </c>
      <c r="J109" s="746">
        <v>46255</v>
      </c>
      <c r="K109" s="180"/>
      <c r="L109" s="180"/>
      <c r="M109" s="180"/>
      <c r="N109" s="180"/>
      <c r="O109" s="180"/>
      <c r="P109" s="180"/>
      <c r="Q109" s="180"/>
      <c r="R109" s="180"/>
      <c r="S109" s="180"/>
      <c r="T109" s="180"/>
      <c r="U109" s="180"/>
      <c r="V109" s="180"/>
      <c r="W109" s="180"/>
      <c r="X109" s="180"/>
      <c r="Y109" s="180"/>
      <c r="Z109" s="180"/>
      <c r="AA109" s="180"/>
    </row>
    <row r="110" spans="1:27">
      <c r="A110" s="156"/>
      <c r="B110" s="156"/>
      <c r="C110" s="1327"/>
      <c r="D110" s="1319"/>
      <c r="E110" s="156"/>
      <c r="F110" s="156"/>
      <c r="G110" s="728"/>
      <c r="H110" s="156"/>
      <c r="I110" s="156"/>
      <c r="J110" s="180"/>
      <c r="K110" s="180"/>
      <c r="L110" s="180"/>
      <c r="M110" s="180"/>
      <c r="N110" s="180"/>
      <c r="O110" s="180"/>
      <c r="P110" s="180"/>
      <c r="Q110" s="180"/>
      <c r="R110" s="180"/>
      <c r="S110" s="180"/>
      <c r="T110" s="180"/>
      <c r="U110" s="180"/>
      <c r="V110" s="180"/>
      <c r="W110" s="180"/>
      <c r="X110" s="180"/>
      <c r="Y110" s="180"/>
      <c r="Z110" s="180"/>
      <c r="AA110" s="180"/>
    </row>
    <row r="111" spans="1:27" ht="15.75" customHeight="1">
      <c r="A111" s="1841" t="s">
        <v>2099</v>
      </c>
      <c r="B111" s="1216"/>
      <c r="C111" s="1216"/>
      <c r="D111" s="1216"/>
      <c r="E111" s="1216"/>
      <c r="F111" s="1216"/>
      <c r="G111" s="1216"/>
      <c r="H111" s="1216"/>
      <c r="I111" s="1216"/>
      <c r="J111" s="1217"/>
      <c r="K111" s="180"/>
      <c r="L111" s="180"/>
      <c r="M111" s="180"/>
      <c r="N111" s="180"/>
      <c r="O111" s="180"/>
      <c r="P111" s="180"/>
      <c r="Q111" s="180"/>
      <c r="R111" s="180"/>
      <c r="S111" s="180"/>
      <c r="T111" s="180"/>
      <c r="U111" s="180"/>
      <c r="V111" s="180"/>
      <c r="W111" s="180"/>
      <c r="X111" s="180"/>
      <c r="Y111" s="180"/>
      <c r="Z111" s="180"/>
      <c r="AA111" s="180"/>
    </row>
    <row r="112" spans="1:27" ht="15.75" customHeight="1">
      <c r="A112" s="1853"/>
      <c r="B112" s="1851" t="s">
        <v>1727</v>
      </c>
      <c r="C112" s="1851" t="s">
        <v>172</v>
      </c>
      <c r="D112" s="1851" t="s">
        <v>1728</v>
      </c>
      <c r="E112" s="1851" t="s">
        <v>1359</v>
      </c>
      <c r="F112" s="1851" t="s">
        <v>1730</v>
      </c>
      <c r="G112" s="1852" t="s">
        <v>1731</v>
      </c>
      <c r="H112" s="1851" t="s">
        <v>1732</v>
      </c>
      <c r="I112" s="1851" t="s">
        <v>2047</v>
      </c>
      <c r="J112" s="887" t="s">
        <v>2095</v>
      </c>
      <c r="K112" s="180"/>
      <c r="L112" s="180"/>
      <c r="M112" s="180"/>
      <c r="N112" s="180"/>
      <c r="O112" s="180"/>
      <c r="P112" s="180"/>
      <c r="Q112" s="180"/>
      <c r="R112" s="180"/>
      <c r="S112" s="180"/>
      <c r="T112" s="180"/>
      <c r="U112" s="180"/>
      <c r="V112" s="180"/>
      <c r="W112" s="180"/>
      <c r="X112" s="180"/>
      <c r="Y112" s="180"/>
      <c r="Z112" s="180"/>
      <c r="AA112" s="180"/>
    </row>
    <row r="113" spans="1:27" ht="15.75" customHeight="1">
      <c r="A113" s="753">
        <v>1</v>
      </c>
      <c r="B113" s="192" t="s">
        <v>2100</v>
      </c>
      <c r="C113" s="225" t="s">
        <v>183</v>
      </c>
      <c r="D113" s="225" t="s">
        <v>1736</v>
      </c>
      <c r="E113" s="192" t="s">
        <v>1371</v>
      </c>
      <c r="F113" s="192" t="s">
        <v>2101</v>
      </c>
      <c r="G113" s="225">
        <v>447595</v>
      </c>
      <c r="H113" s="192" t="s">
        <v>262</v>
      </c>
      <c r="I113" s="192" t="s">
        <v>2102</v>
      </c>
      <c r="J113" s="822">
        <v>46516</v>
      </c>
      <c r="K113" s="180"/>
      <c r="L113" s="180"/>
      <c r="M113" s="180"/>
      <c r="N113" s="180"/>
      <c r="O113" s="180"/>
      <c r="P113" s="180"/>
      <c r="Q113" s="180"/>
      <c r="R113" s="180"/>
      <c r="S113" s="180"/>
      <c r="T113" s="180"/>
      <c r="U113" s="180"/>
      <c r="V113" s="180"/>
      <c r="W113" s="180"/>
      <c r="X113" s="180"/>
      <c r="Y113" s="180"/>
      <c r="Z113" s="180"/>
      <c r="AA113" s="180"/>
    </row>
    <row r="114" spans="1:27" ht="15.75" customHeight="1">
      <c r="A114" s="753">
        <v>2</v>
      </c>
      <c r="B114" s="192" t="s">
        <v>2103</v>
      </c>
      <c r="C114" s="225" t="s">
        <v>269</v>
      </c>
      <c r="D114" s="225" t="s">
        <v>2</v>
      </c>
      <c r="E114" s="192" t="s">
        <v>1371</v>
      </c>
      <c r="F114" s="192" t="s">
        <v>2104</v>
      </c>
      <c r="G114" s="889">
        <v>524332</v>
      </c>
      <c r="H114" s="192" t="s">
        <v>962</v>
      </c>
      <c r="I114" s="192" t="s">
        <v>962</v>
      </c>
      <c r="J114" s="267" t="s">
        <v>2105</v>
      </c>
      <c r="K114" s="180"/>
      <c r="L114" s="180"/>
      <c r="M114" s="180"/>
      <c r="N114" s="180"/>
      <c r="O114" s="180"/>
      <c r="P114" s="180"/>
      <c r="Q114" s="180"/>
      <c r="R114" s="180"/>
      <c r="S114" s="180"/>
      <c r="T114" s="180"/>
      <c r="U114" s="180"/>
      <c r="V114" s="180"/>
      <c r="W114" s="180"/>
      <c r="X114" s="180"/>
      <c r="Y114" s="180"/>
      <c r="Z114" s="180"/>
      <c r="AA114" s="180"/>
    </row>
    <row r="115" spans="1:27" ht="15.75" customHeight="1">
      <c r="A115" s="753">
        <v>3</v>
      </c>
      <c r="B115" s="192" t="s">
        <v>751</v>
      </c>
      <c r="C115" s="225" t="s">
        <v>183</v>
      </c>
      <c r="D115" s="225" t="s">
        <v>1736</v>
      </c>
      <c r="E115" s="192" t="s">
        <v>1371</v>
      </c>
      <c r="F115" s="192" t="s">
        <v>2106</v>
      </c>
      <c r="G115" s="889" t="s">
        <v>2106</v>
      </c>
      <c r="H115" s="192" t="s">
        <v>749</v>
      </c>
      <c r="I115" s="192" t="s">
        <v>2107</v>
      </c>
      <c r="J115" s="267" t="s">
        <v>2108</v>
      </c>
      <c r="K115" s="180"/>
      <c r="L115" s="180"/>
      <c r="M115" s="180"/>
      <c r="N115" s="180"/>
      <c r="O115" s="180"/>
      <c r="P115" s="180"/>
      <c r="Q115" s="180"/>
      <c r="R115" s="180"/>
      <c r="S115" s="180"/>
      <c r="T115" s="180"/>
      <c r="U115" s="180"/>
      <c r="V115" s="180"/>
      <c r="W115" s="180"/>
      <c r="X115" s="180"/>
      <c r="Y115" s="180"/>
      <c r="Z115" s="180"/>
      <c r="AA115" s="180"/>
    </row>
    <row r="116" spans="1:27" ht="15.75" customHeight="1">
      <c r="A116" s="753">
        <v>4</v>
      </c>
      <c r="B116" s="192" t="s">
        <v>761</v>
      </c>
      <c r="C116" s="225" t="s">
        <v>183</v>
      </c>
      <c r="D116" s="225" t="s">
        <v>2109</v>
      </c>
      <c r="E116" s="192" t="s">
        <v>1371</v>
      </c>
      <c r="F116" s="192" t="s">
        <v>2110</v>
      </c>
      <c r="G116" s="889">
        <v>531841</v>
      </c>
      <c r="H116" s="192" t="s">
        <v>182</v>
      </c>
      <c r="I116" s="192" t="s">
        <v>182</v>
      </c>
      <c r="J116" s="267" t="s">
        <v>2111</v>
      </c>
      <c r="K116" s="180"/>
      <c r="L116" s="180"/>
      <c r="M116" s="180"/>
      <c r="N116" s="180"/>
      <c r="O116" s="180"/>
      <c r="P116" s="180"/>
      <c r="Q116" s="180"/>
      <c r="R116" s="180"/>
      <c r="S116" s="180"/>
      <c r="T116" s="180"/>
      <c r="U116" s="180"/>
      <c r="V116" s="180"/>
      <c r="W116" s="180"/>
      <c r="X116" s="180"/>
      <c r="Y116" s="180"/>
      <c r="Z116" s="180"/>
      <c r="AA116" s="180"/>
    </row>
    <row r="117" spans="1:27" ht="15.75" customHeight="1">
      <c r="A117" s="156"/>
      <c r="B117" s="156"/>
      <c r="C117" s="1327"/>
      <c r="D117" s="1319"/>
      <c r="E117" s="156"/>
      <c r="F117" s="156"/>
      <c r="G117" s="728"/>
      <c r="H117" s="156"/>
      <c r="I117" s="156"/>
      <c r="J117" s="180"/>
      <c r="K117" s="180"/>
      <c r="L117" s="180"/>
      <c r="M117" s="180"/>
      <c r="N117" s="180"/>
      <c r="O117" s="180"/>
      <c r="P117" s="180"/>
      <c r="Q117" s="180"/>
      <c r="R117" s="180"/>
      <c r="S117" s="180"/>
      <c r="T117" s="180"/>
      <c r="U117" s="180"/>
      <c r="V117" s="180"/>
      <c r="W117" s="180"/>
      <c r="X117" s="180"/>
      <c r="Y117" s="180"/>
      <c r="Z117" s="180"/>
      <c r="AA117" s="180"/>
    </row>
    <row r="118" spans="1:27" ht="15.75" customHeight="1">
      <c r="A118" s="1841" t="s">
        <v>2112</v>
      </c>
      <c r="B118" s="1216"/>
      <c r="C118" s="1216"/>
      <c r="D118" s="1216"/>
      <c r="E118" s="1216"/>
      <c r="F118" s="1216"/>
      <c r="G118" s="1216"/>
      <c r="H118" s="1216"/>
      <c r="I118" s="1216"/>
      <c r="J118" s="1217"/>
      <c r="K118" s="180"/>
      <c r="L118" s="180"/>
      <c r="M118" s="180"/>
      <c r="N118" s="180"/>
      <c r="O118" s="180"/>
      <c r="P118" s="180"/>
      <c r="Q118" s="180"/>
      <c r="R118" s="180"/>
      <c r="S118" s="180"/>
      <c r="T118" s="180"/>
      <c r="U118" s="180"/>
      <c r="V118" s="180"/>
      <c r="W118" s="180"/>
      <c r="X118" s="180"/>
      <c r="Y118" s="180"/>
      <c r="Z118" s="180"/>
      <c r="AA118" s="180"/>
    </row>
    <row r="119" spans="1:27" ht="15.75" customHeight="1">
      <c r="A119" s="1850"/>
      <c r="B119" s="1851" t="s">
        <v>1727</v>
      </c>
      <c r="C119" s="1851" t="s">
        <v>172</v>
      </c>
      <c r="D119" s="1851" t="s">
        <v>1728</v>
      </c>
      <c r="E119" s="1851" t="s">
        <v>1729</v>
      </c>
      <c r="F119" s="1851" t="s">
        <v>1730</v>
      </c>
      <c r="G119" s="1852" t="s">
        <v>1731</v>
      </c>
      <c r="H119" s="1851" t="s">
        <v>1732</v>
      </c>
      <c r="I119" s="1851" t="s">
        <v>2047</v>
      </c>
      <c r="J119" s="890" t="s">
        <v>2095</v>
      </c>
      <c r="K119" s="180"/>
      <c r="L119" s="180"/>
      <c r="M119" s="180"/>
      <c r="N119" s="180"/>
      <c r="O119" s="180"/>
      <c r="P119" s="180"/>
      <c r="Q119" s="180"/>
      <c r="R119" s="180"/>
      <c r="S119" s="180"/>
      <c r="T119" s="180"/>
      <c r="U119" s="180"/>
      <c r="V119" s="180"/>
      <c r="W119" s="180"/>
      <c r="X119" s="180"/>
      <c r="Y119" s="180"/>
      <c r="Z119" s="180"/>
      <c r="AA119" s="180"/>
    </row>
    <row r="120" spans="1:27" ht="15.75" customHeight="1">
      <c r="A120" s="884">
        <v>1</v>
      </c>
      <c r="B120" s="1298" t="s">
        <v>2113</v>
      </c>
      <c r="C120" s="1327" t="s">
        <v>183</v>
      </c>
      <c r="D120" s="1319" t="s">
        <v>1736</v>
      </c>
      <c r="E120" s="1298" t="s">
        <v>1371</v>
      </c>
      <c r="F120" s="1298" t="s">
        <v>2114</v>
      </c>
      <c r="G120" s="1327" t="s">
        <v>2115</v>
      </c>
      <c r="H120" s="1298" t="s">
        <v>2116</v>
      </c>
      <c r="I120" s="1298" t="s">
        <v>2117</v>
      </c>
      <c r="J120" s="891">
        <v>45946</v>
      </c>
      <c r="K120" s="892"/>
      <c r="L120" s="892"/>
      <c r="M120" s="180"/>
      <c r="N120" s="180"/>
      <c r="O120" s="180"/>
      <c r="P120" s="180"/>
      <c r="Q120" s="180"/>
      <c r="R120" s="180"/>
      <c r="S120" s="180"/>
      <c r="T120" s="180"/>
      <c r="U120" s="180"/>
      <c r="V120" s="180"/>
      <c r="W120" s="180"/>
      <c r="X120" s="180"/>
      <c r="Y120" s="180"/>
      <c r="Z120" s="180"/>
      <c r="AA120" s="180"/>
    </row>
    <row r="121" spans="1:27" ht="15.75" customHeight="1">
      <c r="A121" s="884">
        <v>2</v>
      </c>
      <c r="B121" s="1298" t="s">
        <v>2118</v>
      </c>
      <c r="C121" s="1327" t="s">
        <v>183</v>
      </c>
      <c r="D121" s="1319" t="s">
        <v>1736</v>
      </c>
      <c r="E121" s="1298" t="s">
        <v>1371</v>
      </c>
      <c r="F121" s="1298" t="s">
        <v>2119</v>
      </c>
      <c r="G121" s="1327" t="s">
        <v>2120</v>
      </c>
      <c r="H121" s="1298" t="s">
        <v>2121</v>
      </c>
      <c r="I121" s="1298" t="s">
        <v>2122</v>
      </c>
      <c r="J121" s="891">
        <v>45987</v>
      </c>
      <c r="K121" s="892"/>
      <c r="L121" s="892"/>
      <c r="M121" s="180"/>
      <c r="N121" s="180"/>
      <c r="O121" s="180"/>
      <c r="P121" s="180"/>
      <c r="Q121" s="180"/>
      <c r="R121" s="180"/>
      <c r="S121" s="180"/>
      <c r="T121" s="180"/>
      <c r="U121" s="180"/>
      <c r="V121" s="180"/>
      <c r="W121" s="180"/>
      <c r="X121" s="180"/>
      <c r="Y121" s="180"/>
      <c r="Z121" s="180"/>
      <c r="AA121" s="180"/>
    </row>
    <row r="122" spans="1:27" ht="15.75" customHeight="1">
      <c r="A122" s="884">
        <v>3</v>
      </c>
      <c r="B122" s="1298" t="s">
        <v>2123</v>
      </c>
      <c r="C122" s="1327" t="s">
        <v>183</v>
      </c>
      <c r="D122" s="1319" t="s">
        <v>1736</v>
      </c>
      <c r="E122" s="1298" t="s">
        <v>1371</v>
      </c>
      <c r="F122" s="1298" t="s">
        <v>2124</v>
      </c>
      <c r="G122" s="1327" t="s">
        <v>2125</v>
      </c>
      <c r="H122" s="1298" t="s">
        <v>237</v>
      </c>
      <c r="I122" s="1298" t="s">
        <v>2126</v>
      </c>
      <c r="J122" s="891">
        <v>46050</v>
      </c>
      <c r="K122" s="892"/>
      <c r="L122" s="892"/>
      <c r="M122" s="180"/>
      <c r="N122" s="180"/>
      <c r="O122" s="180"/>
      <c r="P122" s="180"/>
      <c r="Q122" s="180"/>
      <c r="R122" s="180"/>
      <c r="S122" s="180"/>
      <c r="T122" s="180"/>
      <c r="U122" s="180"/>
      <c r="V122" s="180"/>
      <c r="W122" s="180"/>
      <c r="X122" s="180"/>
      <c r="Y122" s="180"/>
      <c r="Z122" s="180"/>
      <c r="AA122" s="180"/>
    </row>
    <row r="123" spans="1:27" ht="15.75" customHeight="1">
      <c r="A123" s="884">
        <v>4</v>
      </c>
      <c r="B123" s="1298" t="s">
        <v>2127</v>
      </c>
      <c r="C123" s="1327" t="s">
        <v>183</v>
      </c>
      <c r="D123" s="1319" t="s">
        <v>1736</v>
      </c>
      <c r="E123" s="1298" t="s">
        <v>1371</v>
      </c>
      <c r="F123" s="1298" t="s">
        <v>2128</v>
      </c>
      <c r="G123" s="1327" t="s">
        <v>2129</v>
      </c>
      <c r="H123" s="1298" t="s">
        <v>2130</v>
      </c>
      <c r="I123" s="1298" t="s">
        <v>2131</v>
      </c>
      <c r="J123" s="891">
        <v>46083</v>
      </c>
      <c r="K123" s="892"/>
      <c r="L123" s="892"/>
      <c r="M123" s="180"/>
      <c r="N123" s="180"/>
      <c r="O123" s="180"/>
      <c r="P123" s="180"/>
      <c r="Q123" s="180"/>
      <c r="R123" s="180"/>
      <c r="S123" s="180"/>
      <c r="T123" s="180"/>
      <c r="U123" s="180"/>
      <c r="V123" s="180"/>
      <c r="W123" s="180"/>
      <c r="X123" s="180"/>
      <c r="Y123" s="180"/>
      <c r="Z123" s="180"/>
      <c r="AA123" s="180"/>
    </row>
    <row r="124" spans="1:27" ht="15.75" customHeight="1">
      <c r="A124" s="884">
        <v>5</v>
      </c>
      <c r="B124" s="1298" t="s">
        <v>2132</v>
      </c>
      <c r="C124" s="1327" t="s">
        <v>242</v>
      </c>
      <c r="D124" s="1319" t="s">
        <v>1736</v>
      </c>
      <c r="E124" s="1298" t="s">
        <v>1371</v>
      </c>
      <c r="F124" s="1298" t="s">
        <v>2133</v>
      </c>
      <c r="G124" s="1327" t="s">
        <v>2134</v>
      </c>
      <c r="H124" s="1298" t="s">
        <v>237</v>
      </c>
      <c r="I124" s="1298" t="s">
        <v>2135</v>
      </c>
      <c r="J124" s="891">
        <v>46083</v>
      </c>
      <c r="K124" s="892"/>
      <c r="L124" s="892"/>
      <c r="M124" s="180"/>
      <c r="N124" s="180"/>
      <c r="O124" s="180"/>
      <c r="P124" s="180"/>
      <c r="Q124" s="180"/>
      <c r="R124" s="180"/>
      <c r="S124" s="180"/>
      <c r="T124" s="180"/>
      <c r="U124" s="180"/>
      <c r="V124" s="180"/>
      <c r="W124" s="180"/>
      <c r="X124" s="180"/>
      <c r="Y124" s="180"/>
      <c r="Z124" s="180"/>
      <c r="AA124" s="180"/>
    </row>
    <row r="125" spans="1:27" ht="15.75" customHeight="1">
      <c r="A125" s="884">
        <v>6</v>
      </c>
      <c r="B125" s="1298" t="s">
        <v>2136</v>
      </c>
      <c r="C125" s="1327" t="s">
        <v>269</v>
      </c>
      <c r="D125" s="1319" t="s">
        <v>1755</v>
      </c>
      <c r="E125" s="1298" t="s">
        <v>1371</v>
      </c>
      <c r="F125" s="1298" t="s">
        <v>2137</v>
      </c>
      <c r="G125" s="1327" t="s">
        <v>2138</v>
      </c>
      <c r="H125" s="1298" t="s">
        <v>962</v>
      </c>
      <c r="I125" s="1298" t="s">
        <v>2139</v>
      </c>
      <c r="J125" s="891">
        <v>46200</v>
      </c>
      <c r="K125" s="892"/>
      <c r="L125" s="892"/>
      <c r="M125" s="180"/>
      <c r="N125" s="180"/>
      <c r="O125" s="180"/>
      <c r="P125" s="180"/>
      <c r="Q125" s="180"/>
      <c r="R125" s="180"/>
      <c r="S125" s="180"/>
      <c r="T125" s="180"/>
      <c r="U125" s="180"/>
      <c r="V125" s="180"/>
      <c r="W125" s="180"/>
      <c r="X125" s="180"/>
      <c r="Y125" s="180"/>
      <c r="Z125" s="180"/>
      <c r="AA125" s="180"/>
    </row>
    <row r="126" spans="1:27" ht="15.75" customHeight="1">
      <c r="A126" s="884">
        <v>7</v>
      </c>
      <c r="B126" s="1298" t="s">
        <v>2140</v>
      </c>
      <c r="C126" s="1327" t="s">
        <v>183</v>
      </c>
      <c r="D126" s="1319" t="s">
        <v>1736</v>
      </c>
      <c r="E126" s="1298" t="s">
        <v>1371</v>
      </c>
      <c r="F126" s="1298" t="s">
        <v>2141</v>
      </c>
      <c r="G126" s="1327" t="s">
        <v>2142</v>
      </c>
      <c r="H126" s="1298" t="s">
        <v>2143</v>
      </c>
      <c r="I126" s="1298" t="s">
        <v>2143</v>
      </c>
      <c r="J126" s="891">
        <v>46267</v>
      </c>
      <c r="K126" s="892"/>
      <c r="L126" s="892"/>
      <c r="M126" s="180"/>
      <c r="N126" s="180"/>
      <c r="O126" s="180"/>
      <c r="P126" s="180"/>
      <c r="Q126" s="180"/>
      <c r="R126" s="180"/>
      <c r="S126" s="180"/>
      <c r="T126" s="180"/>
      <c r="U126" s="180"/>
      <c r="V126" s="180"/>
      <c r="W126" s="180"/>
      <c r="X126" s="180"/>
      <c r="Y126" s="180"/>
      <c r="Z126" s="180"/>
      <c r="AA126" s="180"/>
    </row>
    <row r="127" spans="1:27" ht="15.75" customHeight="1">
      <c r="A127" s="884">
        <v>8</v>
      </c>
      <c r="B127" s="1298" t="s">
        <v>2144</v>
      </c>
      <c r="C127" s="1327" t="s">
        <v>242</v>
      </c>
      <c r="D127" s="1319" t="s">
        <v>1736</v>
      </c>
      <c r="E127" s="1298" t="s">
        <v>1371</v>
      </c>
      <c r="F127" s="1298" t="s">
        <v>2145</v>
      </c>
      <c r="G127" s="1327" t="s">
        <v>2146</v>
      </c>
      <c r="H127" s="1298" t="s">
        <v>241</v>
      </c>
      <c r="I127" s="1298" t="s">
        <v>2147</v>
      </c>
      <c r="J127" s="891">
        <v>46304</v>
      </c>
      <c r="K127" s="892"/>
      <c r="L127" s="892"/>
      <c r="M127" s="180"/>
      <c r="N127" s="180"/>
      <c r="O127" s="180"/>
      <c r="P127" s="180"/>
      <c r="Q127" s="180"/>
      <c r="R127" s="180"/>
      <c r="S127" s="180"/>
      <c r="T127" s="180"/>
      <c r="U127" s="180"/>
      <c r="V127" s="180"/>
      <c r="W127" s="180"/>
      <c r="X127" s="180"/>
      <c r="Y127" s="180"/>
      <c r="Z127" s="180"/>
      <c r="AA127" s="180"/>
    </row>
    <row r="128" spans="1:27" ht="15.75" customHeight="1">
      <c r="A128" s="884">
        <v>9</v>
      </c>
      <c r="B128" s="1298" t="s">
        <v>2148</v>
      </c>
      <c r="C128" s="1327" t="s">
        <v>183</v>
      </c>
      <c r="D128" s="1319" t="s">
        <v>1736</v>
      </c>
      <c r="E128" s="1298" t="s">
        <v>1371</v>
      </c>
      <c r="F128" s="1298" t="s">
        <v>2149</v>
      </c>
      <c r="G128" s="1327" t="s">
        <v>2150</v>
      </c>
      <c r="H128" s="1298" t="s">
        <v>237</v>
      </c>
      <c r="I128" s="1298" t="s">
        <v>1882</v>
      </c>
      <c r="J128" s="891">
        <v>46380</v>
      </c>
      <c r="K128" s="892"/>
      <c r="L128" s="892"/>
      <c r="M128" s="180"/>
      <c r="N128" s="180"/>
      <c r="O128" s="180"/>
      <c r="P128" s="180"/>
      <c r="Q128" s="180"/>
      <c r="R128" s="180"/>
      <c r="S128" s="180"/>
      <c r="T128" s="180"/>
      <c r="U128" s="180"/>
      <c r="V128" s="180"/>
      <c r="W128" s="180"/>
      <c r="X128" s="180"/>
      <c r="Y128" s="180"/>
      <c r="Z128" s="180"/>
      <c r="AA128" s="180"/>
    </row>
    <row r="129" spans="1:27" ht="15.75" customHeight="1">
      <c r="A129" s="753">
        <v>10</v>
      </c>
      <c r="B129" s="192" t="s">
        <v>2151</v>
      </c>
      <c r="C129" s="225" t="s">
        <v>183</v>
      </c>
      <c r="D129" s="225" t="s">
        <v>1736</v>
      </c>
      <c r="E129" s="893" t="s">
        <v>1371</v>
      </c>
      <c r="F129" s="192" t="s">
        <v>2152</v>
      </c>
      <c r="G129" s="225" t="s">
        <v>2153</v>
      </c>
      <c r="H129" s="192" t="s">
        <v>237</v>
      </c>
      <c r="I129" s="192" t="s">
        <v>2154</v>
      </c>
      <c r="J129" s="891">
        <v>46396</v>
      </c>
      <c r="K129" s="892"/>
      <c r="L129" s="892"/>
      <c r="M129" s="180"/>
      <c r="N129" s="180"/>
      <c r="O129" s="180"/>
      <c r="P129" s="180"/>
      <c r="Q129" s="180"/>
      <c r="R129" s="180"/>
      <c r="S129" s="180"/>
      <c r="T129" s="180"/>
      <c r="U129" s="180"/>
      <c r="V129" s="180"/>
      <c r="W129" s="180"/>
      <c r="X129" s="180"/>
      <c r="Y129" s="180"/>
      <c r="Z129" s="180"/>
      <c r="AA129" s="180"/>
    </row>
    <row r="130" spans="1:27" ht="15.75" customHeight="1">
      <c r="A130" s="753">
        <v>11</v>
      </c>
      <c r="B130" s="192" t="s">
        <v>579</v>
      </c>
      <c r="C130" s="225" t="s">
        <v>183</v>
      </c>
      <c r="D130" s="225" t="s">
        <v>1736</v>
      </c>
      <c r="E130" s="893" t="s">
        <v>1371</v>
      </c>
      <c r="F130" s="192" t="s">
        <v>2155</v>
      </c>
      <c r="G130" s="225" t="s">
        <v>2156</v>
      </c>
      <c r="H130" s="192" t="s">
        <v>237</v>
      </c>
      <c r="I130" s="192" t="s">
        <v>2157</v>
      </c>
      <c r="J130" s="891">
        <v>46402</v>
      </c>
      <c r="K130" s="892"/>
      <c r="L130" s="892"/>
      <c r="M130" s="180"/>
      <c r="N130" s="180"/>
      <c r="O130" s="180"/>
      <c r="P130" s="180"/>
      <c r="Q130" s="180"/>
      <c r="R130" s="180"/>
      <c r="S130" s="180"/>
      <c r="T130" s="180"/>
      <c r="U130" s="180"/>
      <c r="V130" s="180"/>
      <c r="W130" s="180"/>
      <c r="X130" s="180"/>
      <c r="Y130" s="180"/>
      <c r="Z130" s="180"/>
      <c r="AA130" s="180"/>
    </row>
    <row r="131" spans="1:27" ht="15.75" customHeight="1">
      <c r="A131" s="753">
        <v>12</v>
      </c>
      <c r="B131" s="192" t="s">
        <v>2158</v>
      </c>
      <c r="C131" s="225" t="s">
        <v>183</v>
      </c>
      <c r="D131" s="225" t="s">
        <v>1736</v>
      </c>
      <c r="E131" s="893" t="s">
        <v>1371</v>
      </c>
      <c r="F131" s="192" t="s">
        <v>2159</v>
      </c>
      <c r="G131" s="225" t="s">
        <v>2160</v>
      </c>
      <c r="H131" s="192" t="s">
        <v>582</v>
      </c>
      <c r="I131" s="192" t="s">
        <v>2161</v>
      </c>
      <c r="J131" s="891">
        <v>46430</v>
      </c>
      <c r="K131" s="892"/>
      <c r="L131" s="892"/>
      <c r="M131" s="180"/>
      <c r="N131" s="180"/>
      <c r="O131" s="180"/>
      <c r="P131" s="180"/>
      <c r="Q131" s="180"/>
      <c r="R131" s="180"/>
      <c r="S131" s="180"/>
      <c r="T131" s="180"/>
      <c r="U131" s="180"/>
      <c r="V131" s="180"/>
      <c r="W131" s="180"/>
      <c r="X131" s="180"/>
      <c r="Y131" s="180"/>
      <c r="Z131" s="180"/>
      <c r="AA131" s="180"/>
    </row>
    <row r="132" spans="1:27" ht="15.75" customHeight="1">
      <c r="A132" s="753">
        <v>13</v>
      </c>
      <c r="B132" s="192" t="s">
        <v>2162</v>
      </c>
      <c r="C132" s="225" t="s">
        <v>183</v>
      </c>
      <c r="D132" s="225" t="s">
        <v>1736</v>
      </c>
      <c r="E132" s="893" t="s">
        <v>1371</v>
      </c>
      <c r="F132" s="192" t="s">
        <v>2163</v>
      </c>
      <c r="G132" s="225" t="s">
        <v>2164</v>
      </c>
      <c r="H132" s="192" t="s">
        <v>237</v>
      </c>
      <c r="I132" s="192" t="s">
        <v>2165</v>
      </c>
      <c r="J132" s="891">
        <v>46466</v>
      </c>
      <c r="K132" s="892"/>
      <c r="L132" s="892"/>
      <c r="M132" s="180"/>
      <c r="N132" s="180"/>
      <c r="O132" s="180"/>
      <c r="P132" s="180"/>
      <c r="Q132" s="180"/>
      <c r="R132" s="180"/>
      <c r="S132" s="180"/>
      <c r="T132" s="180"/>
      <c r="U132" s="180"/>
      <c r="V132" s="180"/>
      <c r="W132" s="180"/>
      <c r="X132" s="180"/>
      <c r="Y132" s="180"/>
      <c r="Z132" s="180"/>
      <c r="AA132" s="180"/>
    </row>
    <row r="133" spans="1:27" ht="15.75" customHeight="1">
      <c r="A133" s="753">
        <v>14</v>
      </c>
      <c r="B133" s="192" t="s">
        <v>677</v>
      </c>
      <c r="C133" s="225" t="s">
        <v>183</v>
      </c>
      <c r="D133" s="225" t="s">
        <v>1736</v>
      </c>
      <c r="E133" s="893" t="s">
        <v>1371</v>
      </c>
      <c r="F133" s="192" t="s">
        <v>2166</v>
      </c>
      <c r="G133" s="225" t="s">
        <v>2167</v>
      </c>
      <c r="H133" s="192" t="s">
        <v>237</v>
      </c>
      <c r="I133" s="192" t="s">
        <v>2168</v>
      </c>
      <c r="J133" s="894">
        <v>46531</v>
      </c>
      <c r="K133" s="895"/>
      <c r="L133" s="895"/>
      <c r="M133" s="180"/>
      <c r="N133" s="180"/>
      <c r="O133" s="180"/>
      <c r="P133" s="180"/>
      <c r="Q133" s="180"/>
      <c r="R133" s="180"/>
      <c r="S133" s="180"/>
      <c r="T133" s="180"/>
      <c r="U133" s="180"/>
      <c r="V133" s="180"/>
      <c r="W133" s="180"/>
      <c r="X133" s="180"/>
      <c r="Y133" s="180"/>
      <c r="Z133" s="180"/>
      <c r="AA133" s="180"/>
    </row>
    <row r="134" spans="1:27" ht="15.75" customHeight="1">
      <c r="A134" s="753">
        <v>15</v>
      </c>
      <c r="B134" s="192" t="s">
        <v>2169</v>
      </c>
      <c r="C134" s="225" t="s">
        <v>183</v>
      </c>
      <c r="D134" s="225" t="s">
        <v>1736</v>
      </c>
      <c r="E134" s="893" t="s">
        <v>1371</v>
      </c>
      <c r="F134" s="192" t="s">
        <v>2170</v>
      </c>
      <c r="G134" s="896"/>
      <c r="H134" s="192" t="s">
        <v>237</v>
      </c>
      <c r="I134" s="192" t="s">
        <v>2157</v>
      </c>
      <c r="J134" s="746">
        <v>46681</v>
      </c>
      <c r="K134" s="892"/>
      <c r="L134" s="892"/>
      <c r="M134" s="180"/>
      <c r="N134" s="180"/>
      <c r="O134" s="180"/>
      <c r="P134" s="180"/>
      <c r="Q134" s="180"/>
      <c r="R134" s="180"/>
      <c r="S134" s="180"/>
      <c r="T134" s="180"/>
      <c r="U134" s="180"/>
      <c r="V134" s="180"/>
      <c r="W134" s="180"/>
      <c r="X134" s="180"/>
      <c r="Y134" s="180"/>
      <c r="Z134" s="180"/>
      <c r="AA134" s="180"/>
    </row>
    <row r="135" spans="1:27" ht="15.75" customHeight="1">
      <c r="A135" s="753">
        <v>16</v>
      </c>
      <c r="B135" s="192" t="s">
        <v>676</v>
      </c>
      <c r="C135" s="225" t="s">
        <v>183</v>
      </c>
      <c r="D135" s="225" t="s">
        <v>1736</v>
      </c>
      <c r="E135" s="893" t="s">
        <v>1371</v>
      </c>
      <c r="F135" s="192" t="s">
        <v>2171</v>
      </c>
      <c r="G135" s="896"/>
      <c r="H135" s="192" t="s">
        <v>237</v>
      </c>
      <c r="I135" s="192" t="s">
        <v>2157</v>
      </c>
      <c r="J135" s="746">
        <v>46710</v>
      </c>
      <c r="K135" s="892"/>
      <c r="L135" s="892"/>
      <c r="M135" s="180"/>
      <c r="N135" s="180"/>
      <c r="O135" s="180"/>
      <c r="P135" s="180"/>
      <c r="Q135" s="180"/>
      <c r="R135" s="180"/>
      <c r="S135" s="180"/>
      <c r="T135" s="180"/>
      <c r="U135" s="180"/>
      <c r="V135" s="180"/>
      <c r="W135" s="180"/>
      <c r="X135" s="180"/>
      <c r="Y135" s="180"/>
      <c r="Z135" s="180"/>
      <c r="AA135" s="180"/>
    </row>
    <row r="136" spans="1:27">
      <c r="A136" s="156"/>
      <c r="B136" s="156"/>
      <c r="C136" s="1327"/>
      <c r="D136" s="1319"/>
      <c r="E136" s="156"/>
      <c r="F136" s="156"/>
      <c r="G136" s="728"/>
      <c r="H136" s="156"/>
      <c r="I136" s="156"/>
      <c r="J136" s="180"/>
      <c r="K136" s="180"/>
      <c r="L136" s="180"/>
      <c r="M136" s="180"/>
      <c r="N136" s="180"/>
      <c r="O136" s="180"/>
      <c r="P136" s="180"/>
      <c r="Q136" s="180"/>
      <c r="R136" s="180"/>
      <c r="S136" s="180"/>
      <c r="T136" s="180"/>
      <c r="U136" s="180"/>
      <c r="V136" s="180"/>
      <c r="W136" s="180"/>
      <c r="X136" s="180"/>
      <c r="Y136" s="180"/>
      <c r="Z136" s="180"/>
      <c r="AA136" s="180"/>
    </row>
    <row r="137" spans="1:27" ht="15.75" customHeight="1">
      <c r="A137" s="1854" t="s">
        <v>2172</v>
      </c>
      <c r="B137" s="1216"/>
      <c r="C137" s="1216"/>
      <c r="D137" s="1216"/>
      <c r="E137" s="1216"/>
      <c r="F137" s="1216"/>
      <c r="G137" s="1216"/>
      <c r="H137" s="1216"/>
      <c r="I137" s="1216"/>
      <c r="J137" s="1217"/>
      <c r="K137" s="180"/>
      <c r="L137" s="180"/>
      <c r="M137" s="180"/>
      <c r="N137" s="180"/>
      <c r="O137" s="180"/>
      <c r="P137" s="180"/>
      <c r="Q137" s="180"/>
      <c r="R137" s="180"/>
      <c r="S137" s="180"/>
      <c r="T137" s="180"/>
      <c r="U137" s="180"/>
      <c r="V137" s="180"/>
      <c r="W137" s="180"/>
      <c r="X137" s="180"/>
      <c r="Y137" s="180"/>
      <c r="Z137" s="180"/>
      <c r="AA137" s="180"/>
    </row>
    <row r="138" spans="1:27" ht="15.75" customHeight="1">
      <c r="A138" s="897" t="s">
        <v>1726</v>
      </c>
      <c r="B138" s="897" t="s">
        <v>1727</v>
      </c>
      <c r="C138" s="897" t="s">
        <v>172</v>
      </c>
      <c r="D138" s="897" t="s">
        <v>1728</v>
      </c>
      <c r="E138" s="897" t="s">
        <v>1729</v>
      </c>
      <c r="F138" s="897" t="s">
        <v>1730</v>
      </c>
      <c r="G138" s="898" t="s">
        <v>1731</v>
      </c>
      <c r="H138" s="897" t="s">
        <v>1732</v>
      </c>
      <c r="I138" s="897" t="s">
        <v>2047</v>
      </c>
      <c r="J138" s="866" t="s">
        <v>2095</v>
      </c>
      <c r="K138" s="180"/>
      <c r="L138" s="180"/>
      <c r="M138" s="180"/>
      <c r="N138" s="180"/>
      <c r="O138" s="180"/>
      <c r="P138" s="180"/>
      <c r="Q138" s="180"/>
      <c r="R138" s="180"/>
      <c r="S138" s="180"/>
      <c r="T138" s="180"/>
      <c r="U138" s="180"/>
      <c r="V138" s="180"/>
      <c r="W138" s="180"/>
      <c r="X138" s="180"/>
      <c r="Y138" s="180"/>
      <c r="Z138" s="180"/>
      <c r="AA138" s="180"/>
    </row>
    <row r="139" spans="1:27" ht="15.75" customHeight="1">
      <c r="A139" s="753">
        <v>1</v>
      </c>
      <c r="B139" s="1324" t="s">
        <v>2173</v>
      </c>
      <c r="C139" s="1327" t="s">
        <v>183</v>
      </c>
      <c r="D139" s="1319" t="s">
        <v>1736</v>
      </c>
      <c r="E139" s="1317" t="s">
        <v>1371</v>
      </c>
      <c r="F139" s="1317" t="s">
        <v>2174</v>
      </c>
      <c r="G139" s="1327" t="s">
        <v>2175</v>
      </c>
      <c r="H139" s="1324" t="s">
        <v>237</v>
      </c>
      <c r="I139" s="1324" t="s">
        <v>237</v>
      </c>
      <c r="J139" s="822">
        <v>46176</v>
      </c>
      <c r="K139" s="180"/>
      <c r="L139" s="180"/>
      <c r="M139" s="180"/>
      <c r="N139" s="180"/>
      <c r="O139" s="180"/>
      <c r="P139" s="180"/>
      <c r="Q139" s="180"/>
      <c r="R139" s="180"/>
      <c r="S139" s="180"/>
      <c r="T139" s="180"/>
      <c r="U139" s="180"/>
      <c r="V139" s="180"/>
      <c r="W139" s="180"/>
      <c r="X139" s="180"/>
      <c r="Y139" s="180"/>
      <c r="Z139" s="180"/>
      <c r="AA139" s="180"/>
    </row>
    <row r="140" spans="1:27" ht="15.75" customHeight="1">
      <c r="A140" s="753">
        <v>2</v>
      </c>
      <c r="B140" s="1324" t="s">
        <v>2176</v>
      </c>
      <c r="C140" s="1327" t="s">
        <v>183</v>
      </c>
      <c r="D140" s="1319" t="s">
        <v>1736</v>
      </c>
      <c r="E140" s="1324" t="s">
        <v>1371</v>
      </c>
      <c r="F140" s="1324" t="s">
        <v>2177</v>
      </c>
      <c r="G140" s="1327" t="s">
        <v>2178</v>
      </c>
      <c r="H140" s="1324" t="s">
        <v>237</v>
      </c>
      <c r="I140" s="1324" t="s">
        <v>237</v>
      </c>
      <c r="J140" s="899" t="s">
        <v>2179</v>
      </c>
      <c r="K140" s="180"/>
      <c r="L140" s="180"/>
      <c r="M140" s="180"/>
      <c r="N140" s="180"/>
      <c r="O140" s="180"/>
      <c r="P140" s="180"/>
      <c r="Q140" s="180"/>
      <c r="R140" s="180"/>
      <c r="S140" s="180"/>
      <c r="T140" s="180"/>
      <c r="U140" s="180"/>
      <c r="V140" s="180"/>
      <c r="W140" s="180"/>
      <c r="X140" s="180"/>
      <c r="Y140" s="180"/>
      <c r="Z140" s="180"/>
      <c r="AA140" s="180"/>
    </row>
    <row r="141" spans="1:27" ht="15.75" customHeight="1">
      <c r="A141" s="753">
        <v>3</v>
      </c>
      <c r="B141" s="1324" t="s">
        <v>2180</v>
      </c>
      <c r="C141" s="1327" t="s">
        <v>183</v>
      </c>
      <c r="D141" s="1319" t="s">
        <v>1736</v>
      </c>
      <c r="E141" s="1324" t="s">
        <v>1371</v>
      </c>
      <c r="F141" s="1324" t="s">
        <v>2181</v>
      </c>
      <c r="G141" s="1327" t="s">
        <v>2182</v>
      </c>
      <c r="H141" s="1324" t="s">
        <v>237</v>
      </c>
      <c r="I141" s="1324" t="s">
        <v>237</v>
      </c>
      <c r="J141" s="899" t="s">
        <v>2179</v>
      </c>
      <c r="K141" s="180"/>
      <c r="L141" s="180"/>
      <c r="M141" s="180"/>
      <c r="N141" s="180"/>
      <c r="O141" s="180"/>
      <c r="P141" s="180"/>
      <c r="Q141" s="180"/>
      <c r="R141" s="180"/>
      <c r="S141" s="180"/>
      <c r="T141" s="180"/>
      <c r="U141" s="180"/>
      <c r="V141" s="180"/>
      <c r="W141" s="180"/>
      <c r="X141" s="180"/>
      <c r="Y141" s="180"/>
      <c r="Z141" s="180"/>
      <c r="AA141" s="180"/>
    </row>
    <row r="142" spans="1:27" ht="15.75" customHeight="1">
      <c r="A142" s="753">
        <v>4</v>
      </c>
      <c r="B142" s="1324" t="s">
        <v>2183</v>
      </c>
      <c r="C142" s="1327" t="s">
        <v>269</v>
      </c>
      <c r="D142" s="1319" t="s">
        <v>1755</v>
      </c>
      <c r="E142" s="1324" t="s">
        <v>1371</v>
      </c>
      <c r="F142" s="1324" t="s">
        <v>2184</v>
      </c>
      <c r="G142" s="1327" t="s">
        <v>2185</v>
      </c>
      <c r="H142" s="1324" t="s">
        <v>2186</v>
      </c>
      <c r="I142" s="1324" t="s">
        <v>2186</v>
      </c>
      <c r="J142" s="899" t="s">
        <v>2179</v>
      </c>
      <c r="K142" s="180"/>
      <c r="L142" s="180"/>
      <c r="M142" s="180"/>
      <c r="N142" s="180"/>
      <c r="O142" s="180"/>
      <c r="P142" s="180"/>
      <c r="Q142" s="180"/>
      <c r="R142" s="180"/>
      <c r="S142" s="180"/>
      <c r="T142" s="180"/>
      <c r="U142" s="180"/>
      <c r="V142" s="180"/>
      <c r="W142" s="180"/>
      <c r="X142" s="180"/>
      <c r="Y142" s="180"/>
      <c r="Z142" s="180"/>
      <c r="AA142" s="180"/>
    </row>
    <row r="143" spans="1:27" ht="15.75" customHeight="1">
      <c r="A143" s="753">
        <v>5</v>
      </c>
      <c r="B143" s="1324" t="s">
        <v>2187</v>
      </c>
      <c r="C143" s="1327" t="s">
        <v>183</v>
      </c>
      <c r="D143" s="1319" t="s">
        <v>1736</v>
      </c>
      <c r="E143" s="1324" t="s">
        <v>1371</v>
      </c>
      <c r="F143" s="1324" t="s">
        <v>2188</v>
      </c>
      <c r="G143" s="1327" t="s">
        <v>2189</v>
      </c>
      <c r="H143" s="1324" t="s">
        <v>237</v>
      </c>
      <c r="I143" s="1324" t="s">
        <v>237</v>
      </c>
      <c r="J143" s="899" t="s">
        <v>2190</v>
      </c>
      <c r="K143" s="180"/>
      <c r="L143" s="180"/>
      <c r="M143" s="180"/>
      <c r="N143" s="180"/>
      <c r="O143" s="180"/>
      <c r="P143" s="180"/>
      <c r="Q143" s="180"/>
      <c r="R143" s="180"/>
      <c r="S143" s="180"/>
      <c r="T143" s="180"/>
      <c r="U143" s="180"/>
      <c r="V143" s="180"/>
      <c r="W143" s="180"/>
      <c r="X143" s="180"/>
      <c r="Y143" s="180"/>
      <c r="Z143" s="180"/>
      <c r="AA143" s="180"/>
    </row>
    <row r="144" spans="1:27" ht="15.75" customHeight="1">
      <c r="A144" s="198">
        <v>6</v>
      </c>
      <c r="B144" s="198" t="s">
        <v>992</v>
      </c>
      <c r="C144" s="1327" t="s">
        <v>242</v>
      </c>
      <c r="D144" s="1319" t="s">
        <v>2</v>
      </c>
      <c r="E144" s="1324" t="s">
        <v>1371</v>
      </c>
      <c r="F144" s="198" t="s">
        <v>2191</v>
      </c>
      <c r="G144" s="198"/>
      <c r="H144" s="198" t="s">
        <v>717</v>
      </c>
      <c r="I144" s="198" t="s">
        <v>717</v>
      </c>
      <c r="J144" s="198"/>
      <c r="K144" s="180"/>
      <c r="L144" s="180"/>
      <c r="M144" s="180"/>
      <c r="N144" s="180"/>
      <c r="O144" s="180"/>
      <c r="P144" s="180"/>
      <c r="Q144" s="180"/>
      <c r="R144" s="180"/>
      <c r="S144" s="180"/>
      <c r="T144" s="180"/>
      <c r="U144" s="180"/>
      <c r="V144" s="180"/>
      <c r="W144" s="180"/>
      <c r="X144" s="180"/>
      <c r="Y144" s="180"/>
      <c r="Z144" s="180"/>
      <c r="AA144" s="180"/>
    </row>
    <row r="145" spans="1:27"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row>
    <row r="146" spans="1:27"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row>
    <row r="147" spans="1:2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row>
    <row r="148" spans="1:27"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row>
    <row r="149" spans="1:27"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row>
    <row r="150" spans="1:27"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row>
    <row r="151" spans="1:27"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row>
    <row r="152" spans="1:27"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row>
    <row r="153" spans="1:27"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row>
    <row r="154" spans="1:27"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row>
    <row r="155" spans="1:27"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row>
    <row r="156" spans="1:27"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row>
    <row r="157" spans="1:2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row>
    <row r="158" spans="1:27"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row>
    <row r="159" spans="1:27"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row>
    <row r="160" spans="1:27"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row>
    <row r="161" spans="1:27"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row>
    <row r="162" spans="1:27"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row>
    <row r="163" spans="1:27"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row>
    <row r="164" spans="1:27"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row>
    <row r="165" spans="1:27"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row>
    <row r="166" spans="1:27"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row>
    <row r="167" spans="1:2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row>
    <row r="168" spans="1:27"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row>
    <row r="169" spans="1:27"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row>
    <row r="170" spans="1:27"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row>
    <row r="171" spans="1:27"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row>
    <row r="172" spans="1:27"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row>
    <row r="173" spans="1:27"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row>
    <row r="174" spans="1:27"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row>
    <row r="175" spans="1:27"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row>
    <row r="176" spans="1:27"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row>
    <row r="177" spans="1:2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row>
    <row r="178" spans="1:27"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row>
    <row r="179" spans="1:27"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row>
    <row r="180" spans="1:27"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row>
    <row r="181" spans="1:27"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row>
    <row r="182" spans="1:27"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row>
    <row r="183" spans="1:27"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row>
    <row r="184" spans="1:27"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row>
    <row r="185" spans="1:27"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row>
    <row r="186" spans="1:27"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row>
    <row r="187" spans="1:2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row>
    <row r="188" spans="1:27"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row>
    <row r="189" spans="1:27"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row>
    <row r="190" spans="1:27"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row>
    <row r="191" spans="1:27"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row>
    <row r="192" spans="1:27"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row>
    <row r="193" spans="1:27"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row>
    <row r="194" spans="1:27"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row>
    <row r="195" spans="1:27"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row>
    <row r="196" spans="1:27"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row>
    <row r="197" spans="1:2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row>
    <row r="198" spans="1:27"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row>
    <row r="199" spans="1:27"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row>
    <row r="200" spans="1:27"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row>
    <row r="201" spans="1:27"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row>
    <row r="202" spans="1:27"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row>
    <row r="203" spans="1:27"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row>
    <row r="204" spans="1:27"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row>
    <row r="205" spans="1:27"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row>
    <row r="206" spans="1:27"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row>
    <row r="207" spans="1:2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row>
    <row r="208" spans="1:27"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row>
    <row r="209" spans="1:27"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row>
    <row r="210" spans="1:27"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row>
    <row r="211" spans="1:27"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row>
    <row r="212" spans="1:27"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row>
    <row r="213" spans="1:27"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row>
    <row r="214" spans="1:27"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row>
    <row r="215" spans="1:27"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row>
    <row r="216" spans="1:27"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row>
    <row r="217" spans="1:2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row>
    <row r="218" spans="1:27"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row>
    <row r="219" spans="1:27"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row>
    <row r="220" spans="1:27"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row>
    <row r="221" spans="1:27" ht="15.75" customHeight="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row>
    <row r="222" spans="1:27" ht="15.75" customHeight="1">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row>
    <row r="223" spans="1:27" ht="15.75" customHeight="1">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row>
    <row r="224" spans="1:27" ht="15.75" customHeight="1">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row>
    <row r="225" spans="1:27" ht="15.75" customHeight="1">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row>
    <row r="226" spans="1:27" ht="15.75" customHeight="1">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row>
    <row r="227" spans="1:27" ht="15.75" customHeight="1">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row>
    <row r="228" spans="1:27" ht="15.75" customHeight="1">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row>
    <row r="229" spans="1:27" ht="15.75" customHeight="1">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row>
    <row r="230" spans="1:27" ht="15.75" customHeight="1">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row>
    <row r="231" spans="1:27" ht="15.75" customHeight="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row>
    <row r="232" spans="1:27" ht="15.75" customHeight="1">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row>
    <row r="233" spans="1:27" ht="15.75" customHeight="1">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row>
    <row r="234" spans="1:27" ht="15.75" customHeight="1">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row>
    <row r="235" spans="1:27" ht="15.75" customHeight="1">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row>
    <row r="236" spans="1:27" ht="15.75" customHeight="1">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row>
    <row r="237" spans="1:27" ht="15.75" customHeight="1">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row>
    <row r="238" spans="1:27" ht="15.75" customHeight="1">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row>
    <row r="239" spans="1:27" ht="15.75" customHeight="1">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row>
    <row r="240" spans="1:27" ht="15.75" customHeight="1">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row>
    <row r="241" spans="1:27" ht="15.75" customHeight="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row>
    <row r="242" spans="1:27" ht="15.75" customHeight="1">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row>
    <row r="243" spans="1:27" ht="15.75" customHeight="1">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row>
    <row r="244" spans="1:27" ht="15.75" customHeight="1">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row>
    <row r="245" spans="1:27" ht="15.75" customHeight="1">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row>
    <row r="246" spans="1:27" ht="15.75" customHeight="1">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row>
    <row r="247" spans="1:27" ht="15.75" customHeight="1">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row>
    <row r="248" spans="1:27" ht="15.75" customHeight="1">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row>
    <row r="249" spans="1:27" ht="15.75" customHeight="1">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row>
    <row r="250" spans="1:27" ht="15.75" customHeight="1">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row>
    <row r="251" spans="1:27" ht="15.75" customHeight="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row>
    <row r="252" spans="1:27" ht="15.75" customHeight="1">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row>
    <row r="253" spans="1:27" ht="15.75" customHeight="1">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row>
    <row r="254" spans="1:27" ht="15.75" customHeight="1">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row>
    <row r="255" spans="1:27" ht="15.75" customHeight="1">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row>
    <row r="256" spans="1:27" ht="15.75" customHeight="1">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row>
    <row r="257" spans="1:27" ht="15.75" customHeight="1">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row>
    <row r="258" spans="1:27" ht="15.75" customHeight="1">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row>
    <row r="259" spans="1:27" ht="15.75" customHeight="1">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row>
    <row r="260" spans="1:27" ht="15.75" customHeight="1">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row>
    <row r="261" spans="1:27" ht="15.75" customHeight="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row>
    <row r="262" spans="1:27" ht="15.75" customHeight="1">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row>
    <row r="263" spans="1:27" ht="15.75" customHeight="1">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row>
    <row r="264" spans="1:27" ht="15.75" customHeight="1">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row>
    <row r="265" spans="1:27" ht="15.75" customHeight="1">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row>
    <row r="266" spans="1:27" ht="15.75" customHeight="1">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row>
    <row r="267" spans="1:27" ht="15.75" customHeight="1">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row>
    <row r="268" spans="1:27" ht="15.75" customHeight="1">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row>
    <row r="269" spans="1:27" ht="15.75" customHeight="1">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row>
    <row r="270" spans="1:27" ht="15.75" customHeight="1">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row>
    <row r="271" spans="1:27" ht="15.75" customHeight="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row>
    <row r="272" spans="1:27" ht="15.75" customHeight="1">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row>
    <row r="273" spans="1:27" ht="15.75" customHeight="1">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row>
    <row r="274" spans="1:27" ht="15.75" customHeight="1">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row>
    <row r="275" spans="1:27" ht="15.75" customHeight="1">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row>
    <row r="276" spans="1:27" ht="15.75" customHeight="1">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row>
    <row r="277" spans="1:27" ht="15.75" customHeight="1">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row>
    <row r="278" spans="1:27" ht="15.75" customHeight="1">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row>
    <row r="279" spans="1:27" ht="15.75" customHeight="1">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row>
    <row r="280" spans="1:27" ht="15.75" customHeight="1">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row>
    <row r="281" spans="1:27" ht="15.75" customHeight="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row>
    <row r="282" spans="1:27" ht="15.75" customHeight="1">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row>
    <row r="283" spans="1:27" ht="15.75" customHeight="1">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row>
    <row r="284" spans="1:27" ht="15.75" customHeight="1">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row>
    <row r="285" spans="1:27" ht="15.75" customHeight="1">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row>
    <row r="286" spans="1:27" ht="15.75" customHeight="1">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row>
    <row r="287" spans="1:27" ht="15.75" customHeight="1">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row>
    <row r="288" spans="1:27" ht="15.75" customHeight="1">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row>
    <row r="289" spans="1:27" ht="15.75" customHeight="1">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row>
    <row r="290" spans="1:27" ht="15.75" customHeight="1">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row>
    <row r="291" spans="1:27" ht="15.75" customHeight="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row>
    <row r="292" spans="1:27" ht="15.75" customHeight="1">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row>
    <row r="293" spans="1:27" ht="15.75" customHeight="1">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row>
    <row r="294" spans="1:27" ht="15.75" customHeight="1">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row>
    <row r="295" spans="1:27" ht="15.75" customHeight="1">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row>
    <row r="296" spans="1:27" ht="15.75" customHeight="1">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row>
    <row r="297" spans="1:27" ht="15.75" customHeight="1">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row>
    <row r="298" spans="1:27" ht="15.75" customHeight="1">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row>
    <row r="299" spans="1:27" ht="15.75" customHeight="1">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row>
    <row r="300" spans="1:27" ht="15.75" customHeight="1">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row>
    <row r="301" spans="1:27" ht="15.75" customHeight="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row>
    <row r="302" spans="1:27" ht="15.75" customHeight="1">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row>
    <row r="303" spans="1:27" ht="15.75" customHeight="1">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row>
    <row r="304" spans="1:27" ht="15.75" customHeight="1">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row>
    <row r="305" spans="1:27" ht="15.75" customHeight="1">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row>
    <row r="306" spans="1:27" ht="15.75" customHeight="1">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row>
    <row r="307" spans="1:27" ht="15.75" customHeight="1">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row>
    <row r="308" spans="1:27" ht="15.75" customHeight="1">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row>
    <row r="309" spans="1:27" ht="15.75" customHeight="1">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row>
    <row r="310" spans="1:27" ht="15.75" customHeight="1">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row>
    <row r="311" spans="1:27" ht="15.75" customHeight="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row>
    <row r="312" spans="1:27" ht="15.75" customHeight="1">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row>
    <row r="313" spans="1:27" ht="15.75" customHeight="1">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row>
    <row r="314" spans="1:27" ht="15.75" customHeight="1">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row>
    <row r="315" spans="1:27" ht="15.75" customHeight="1">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row>
    <row r="316" spans="1:27" ht="15.75" customHeight="1">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row>
    <row r="317" spans="1:27" ht="15.75" customHeight="1">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row>
    <row r="318" spans="1:27" ht="15.75" customHeight="1">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row>
    <row r="319" spans="1:27" ht="15.75" customHeight="1">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row>
    <row r="320" spans="1:27" ht="15.75" customHeight="1">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row>
    <row r="321" spans="1:27" ht="15.75" customHeight="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row>
    <row r="322" spans="1:27" ht="15.75" customHeight="1">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row>
    <row r="323" spans="1:27" ht="15.75" customHeight="1">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row>
    <row r="324" spans="1:27" ht="15.75" customHeight="1">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row>
    <row r="325" spans="1:27" ht="15.75" customHeight="1">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row>
    <row r="326" spans="1:27" ht="15.75" customHeight="1">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row>
    <row r="327" spans="1:27" ht="15.75" customHeight="1">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row>
    <row r="328" spans="1:27" ht="15.75" customHeight="1">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row>
    <row r="329" spans="1:27" ht="15.75" customHeight="1">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row>
    <row r="330" spans="1:27" ht="15.75" customHeight="1">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row>
    <row r="331" spans="1:27" ht="15.75" customHeight="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row>
    <row r="332" spans="1:27" ht="15.75" customHeight="1">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row>
    <row r="333" spans="1:27" ht="15.75" customHeight="1">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row>
    <row r="334" spans="1:27" ht="15.75" customHeight="1">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row>
    <row r="335" spans="1:27" ht="15.75" customHeight="1">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row>
    <row r="336" spans="1:27" ht="15.75" customHeight="1">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row>
    <row r="337" spans="1:27" ht="15.75" customHeight="1">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row>
    <row r="338" spans="1:27" ht="15.75" customHeight="1">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row>
    <row r="339" spans="1:27" ht="15.75" customHeight="1">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row>
    <row r="340" spans="1:27" ht="15.75" customHeight="1">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row>
    <row r="341" spans="1:27" ht="15.75" customHeight="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row>
    <row r="342" spans="1:27" ht="15.75" customHeight="1">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row>
    <row r="343" spans="1:27" ht="15.75" customHeight="1">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row>
    <row r="344" spans="1:27" ht="15.75" customHeight="1">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row>
    <row r="345" spans="1:27" ht="15.75" customHeight="1">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row>
    <row r="346" spans="1:27" ht="15.75" customHeight="1">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row>
    <row r="347" spans="1:27" ht="15.7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row>
    <row r="348" spans="1:27" ht="15.7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row>
    <row r="349" spans="1:27" ht="15.7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row>
    <row r="350" spans="1:27" ht="15.7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row>
    <row r="351" spans="1:27" ht="15.7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row>
    <row r="352" spans="1:27" ht="15.7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row>
    <row r="353" spans="1:27" ht="15.7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row>
    <row r="354" spans="1:27" ht="15.7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row>
    <row r="355" spans="1:27" ht="15.7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row>
    <row r="356" spans="1:27" ht="15.75" customHeight="1">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row>
    <row r="357" spans="1:27" ht="15.75" customHeight="1">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row>
    <row r="358" spans="1:27" ht="15.75" customHeight="1">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row>
    <row r="359" spans="1:27" ht="15.7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row>
    <row r="360" spans="1:27" ht="15.7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row>
    <row r="361" spans="1:27" ht="15.7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row>
    <row r="362" spans="1:27" ht="15.7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row>
    <row r="363" spans="1:27" ht="15.7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row>
    <row r="364" spans="1:27" ht="15.7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row>
    <row r="365" spans="1:27" ht="15.7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row>
    <row r="366" spans="1:27" ht="15.7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row>
    <row r="367" spans="1:27" ht="15.7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row>
    <row r="368" spans="1:27" ht="15.7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row>
    <row r="369" spans="1:27" ht="15.7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row>
    <row r="370" spans="1:27" ht="15.7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row>
    <row r="371" spans="1:27" ht="15.7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row>
    <row r="372" spans="1:27" ht="15.7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row>
    <row r="373" spans="1:27" ht="15.7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row>
    <row r="374" spans="1:27" ht="15.7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row>
    <row r="375" spans="1:27" ht="15.7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row>
    <row r="376" spans="1:27" ht="15.7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row>
    <row r="377" spans="1:27" ht="15.7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row>
    <row r="378" spans="1:27" ht="15.7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row>
    <row r="379" spans="1:27" ht="15.75" customHeight="1">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row>
    <row r="380" spans="1:27" ht="15.7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row>
    <row r="381" spans="1:27" ht="15.7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row>
    <row r="382" spans="1:27" ht="15.7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row>
    <row r="384" spans="1:27" ht="15.7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row>
    <row r="385" spans="1:27" ht="15.7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row>
    <row r="386" spans="1:27" ht="15.75" customHeight="1">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row>
    <row r="387" spans="1:27" ht="15.75" customHeight="1">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row>
    <row r="388" spans="1:27" ht="15.7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row>
    <row r="389" spans="1:27" ht="15.7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row>
    <row r="390" spans="1:27" ht="15.7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row>
    <row r="391" spans="1:27" ht="15.7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row>
    <row r="392" spans="1:27" ht="15.7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row>
    <row r="393" spans="1:27" ht="15.75" customHeight="1">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row>
    <row r="394" spans="1:27" ht="15.7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row>
    <row r="395" spans="1:27" ht="15.7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row>
    <row r="396" spans="1:27" ht="15.7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row>
    <row r="397" spans="1:27" ht="15.7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row>
    <row r="398" spans="1:27" ht="15.7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row>
    <row r="399" spans="1:27" ht="15.7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row>
    <row r="400" spans="1:27" ht="15.75" customHeight="1">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row>
    <row r="401" spans="1:27" ht="15.75" customHeight="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row>
    <row r="402" spans="1:27" ht="15.7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row>
    <row r="403" spans="1:27" ht="15.7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row>
    <row r="404" spans="1:27" ht="15.7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row>
    <row r="405" spans="1:27" ht="15.7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row>
    <row r="406" spans="1:27" ht="15.7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row>
    <row r="407" spans="1:27" ht="15.7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row>
    <row r="408" spans="1:27" ht="15.7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row>
    <row r="409" spans="1:27" ht="15.7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row>
    <row r="410" spans="1:27" ht="15.75" customHeight="1">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row>
    <row r="411" spans="1:27" ht="15.75" customHeight="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row>
    <row r="412" spans="1:27" ht="15.7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row>
    <row r="413" spans="1:27" ht="15.7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row>
    <row r="414" spans="1:27" ht="15.7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row>
    <row r="415" spans="1:27" ht="15.7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row>
    <row r="416" spans="1:27" ht="15.7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row>
    <row r="417" spans="1:27" ht="15.75" customHeight="1">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row>
    <row r="418" spans="1:27" ht="15.7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row>
    <row r="419" spans="1:27" ht="15.7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row>
    <row r="420" spans="1:27" ht="15.7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row>
    <row r="421" spans="1:27" ht="15.7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row>
    <row r="422" spans="1:27" ht="15.7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row>
    <row r="423" spans="1:27" ht="15.7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row>
    <row r="424" spans="1:27" ht="15.75" customHeight="1">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row>
    <row r="425" spans="1:27" ht="15.75" customHeight="1">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row>
    <row r="426" spans="1:27" ht="15.7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row>
    <row r="427" spans="1:27" ht="15.7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row>
    <row r="428" spans="1:27" ht="15.7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row>
    <row r="429" spans="1:27" ht="15.7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row>
    <row r="430" spans="1:27" ht="15.7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row>
    <row r="431" spans="1:27" ht="15.7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row>
    <row r="432" spans="1:27" ht="15.7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row>
    <row r="433" spans="1:27" ht="15.75" customHeight="1">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row>
    <row r="434" spans="1:27" ht="15.7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row>
    <row r="435" spans="1:27" ht="15.7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row>
    <row r="436" spans="1:27" ht="15.7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row>
    <row r="437" spans="1:27" ht="15.7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row>
    <row r="438" spans="1:27" ht="15.7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row>
    <row r="439" spans="1:27" ht="15.7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row>
    <row r="440" spans="1:27" ht="15.7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row>
    <row r="441" spans="1:27" ht="15.75" customHeight="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row>
    <row r="442" spans="1:27" ht="15.7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row>
    <row r="443" spans="1:27" ht="15.7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row>
    <row r="444" spans="1:27" ht="15.75" customHeight="1">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row>
    <row r="445" spans="1:27" ht="15.75" customHeight="1">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row>
    <row r="446" spans="1:27" ht="15.7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row>
    <row r="447" spans="1:27" ht="15.7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row>
    <row r="448" spans="1:27" ht="15.7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row>
    <row r="449" spans="1:27" ht="15.7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row>
    <row r="450" spans="1:27" ht="15.7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row>
    <row r="451" spans="1:27" ht="15.75" customHeight="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row>
    <row r="452" spans="1:27" ht="15.7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row>
    <row r="453" spans="1:27" ht="15.7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row>
    <row r="454" spans="1:27" ht="15.7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row>
    <row r="455" spans="1:27" ht="15.7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row>
    <row r="456" spans="1:27" ht="15.7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row>
    <row r="457" spans="1:27" ht="15.7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row>
    <row r="458" spans="1:27" ht="15.75" customHeight="1">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row>
    <row r="459" spans="1:27" ht="15.75" customHeight="1">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row>
    <row r="460" spans="1:27" ht="15.7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row>
    <row r="461" spans="1:27" ht="15.7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row>
    <row r="462" spans="1:27" ht="15.7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row>
    <row r="463" spans="1:27" ht="15.7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row>
    <row r="464" spans="1:27" ht="15.7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row>
    <row r="465" spans="1:27" ht="15.7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row>
    <row r="466" spans="1:27" ht="15.7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row>
    <row r="467" spans="1:27" ht="15.75" customHeight="1">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row>
    <row r="468" spans="1:27" ht="15.7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row>
    <row r="469" spans="1:27" ht="15.7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row>
    <row r="470" spans="1:27" ht="15.7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row>
    <row r="471" spans="1:27" ht="15.7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row>
    <row r="472" spans="1:27" ht="15.7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row>
    <row r="473" spans="1:27" ht="15.7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row>
    <row r="474" spans="1:27" ht="15.7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row>
    <row r="475" spans="1:27" ht="15.75" customHeight="1">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row>
    <row r="476" spans="1:27" ht="15.7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row>
    <row r="477" spans="1:27" ht="15.7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row>
    <row r="478" spans="1:27" ht="15.75" customHeight="1">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row>
    <row r="479" spans="1:27" ht="15.7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row>
    <row r="480" spans="1:27" ht="15.7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row>
    <row r="481" spans="1:27" ht="15.7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row>
    <row r="482" spans="1:27" ht="15.7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row>
    <row r="483" spans="1:27" ht="15.7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row>
    <row r="484" spans="1:27" ht="15.7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row>
    <row r="485" spans="1:27" ht="15.7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row>
    <row r="486" spans="1:27" ht="15.7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row>
    <row r="487" spans="1:27" ht="15.75" customHeight="1">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row>
    <row r="488" spans="1:27" ht="15.7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row>
    <row r="489" spans="1:27" ht="15.7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row>
    <row r="490" spans="1:27" ht="15.75" customHeight="1">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row>
    <row r="491" spans="1:27" ht="15.7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row>
    <row r="492" spans="1:27" ht="15.7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row>
    <row r="493" spans="1:27" ht="15.7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row>
    <row r="494" spans="1:27" ht="15.7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row>
    <row r="495" spans="1:27" ht="15.7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row>
    <row r="496" spans="1:27" ht="15.75" customHeight="1">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row>
    <row r="497" spans="1:27" ht="15.75" customHeight="1">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row>
    <row r="498" spans="1:27" ht="15.75" customHeight="1">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row>
    <row r="499" spans="1:27" ht="15.75" customHeight="1">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row>
    <row r="500" spans="1:27" ht="15.75" customHeight="1">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row>
    <row r="501" spans="1:27" ht="15.75" customHeight="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row>
    <row r="502" spans="1:27" ht="15.75" customHeight="1">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row>
    <row r="503" spans="1:27" ht="15.75" customHeight="1">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row>
    <row r="504" spans="1:27" ht="15.75" customHeight="1">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row>
    <row r="505" spans="1:27" ht="15.75" customHeight="1">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row>
    <row r="506" spans="1:27" ht="15.75" customHeight="1">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row>
    <row r="507" spans="1:27" ht="15.75" customHeight="1">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row>
    <row r="508" spans="1:27" ht="15.75" customHeight="1">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row>
    <row r="509" spans="1:27" ht="15.75" customHeight="1">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row>
    <row r="510" spans="1:27" ht="15.75" customHeight="1">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row>
    <row r="511" spans="1:27" ht="15.75" customHeight="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row>
    <row r="512" spans="1:27" ht="15.75" customHeight="1">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row>
    <row r="513" spans="1:27" ht="15.75" customHeight="1">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row>
    <row r="514" spans="1:27" ht="15.75" customHeight="1">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row>
    <row r="515" spans="1:27" ht="15.75" customHeight="1">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row>
    <row r="516" spans="1:27" ht="15.75" customHeight="1">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row>
    <row r="517" spans="1:27" ht="15.75" customHeight="1">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row>
    <row r="518" spans="1:27" ht="15.75" customHeight="1">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row>
    <row r="519" spans="1:27" ht="15.75" customHeight="1">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row>
    <row r="520" spans="1:27" ht="15.75" customHeight="1">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row>
    <row r="521" spans="1:27" ht="15.75" customHeight="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row>
    <row r="522" spans="1:27" ht="15.75" customHeight="1">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row>
    <row r="523" spans="1:27" ht="15.75" customHeight="1">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row>
    <row r="524" spans="1:27" ht="15.75" customHeight="1">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row>
    <row r="525" spans="1:27" ht="15.75" customHeight="1">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row>
    <row r="526" spans="1:27" ht="15.75" customHeight="1">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row>
    <row r="527" spans="1:27" ht="15.75" customHeight="1">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row>
    <row r="528" spans="1:27" ht="15.75" customHeight="1">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row>
    <row r="529" spans="1:27" ht="15.75" customHeight="1">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row>
    <row r="530" spans="1:27" ht="15.75" customHeight="1">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row>
    <row r="531" spans="1:27" ht="15.75" customHeight="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row>
    <row r="532" spans="1:27" ht="15.75" customHeight="1">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row>
    <row r="533" spans="1:27" ht="15.75" customHeight="1">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row>
    <row r="534" spans="1:27" ht="15.75" customHeight="1">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row>
    <row r="535" spans="1:27" ht="15.75" customHeight="1">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row>
    <row r="536" spans="1:27" ht="15.75" customHeight="1">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row>
    <row r="537" spans="1:27" ht="15.75" customHeight="1">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row>
    <row r="538" spans="1:27" ht="15.75" customHeight="1">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row>
    <row r="539" spans="1:27" ht="15.75" customHeight="1">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row>
    <row r="540" spans="1:27" ht="15.75" customHeight="1">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row>
    <row r="541" spans="1:27" ht="15.75" customHeight="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row>
    <row r="542" spans="1:27" ht="15.75" customHeight="1">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row>
    <row r="543" spans="1:27" ht="15.75" customHeight="1">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row>
    <row r="544" spans="1:27" ht="15.75" customHeight="1">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row>
    <row r="545" spans="1:27" ht="15.75" customHeight="1">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row>
    <row r="546" spans="1:27" ht="15.75" customHeight="1">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row>
    <row r="547" spans="1:27" ht="15.75" customHeight="1">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row>
    <row r="548" spans="1:27" ht="15.75" customHeight="1">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row>
    <row r="549" spans="1:27" ht="15.75" customHeight="1">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row>
    <row r="550" spans="1:27" ht="15.75" customHeight="1">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row>
    <row r="551" spans="1:27" ht="15.75" customHeight="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row>
    <row r="552" spans="1:27" ht="15.75" customHeight="1">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row>
    <row r="553" spans="1:27" ht="15.75" customHeight="1">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row>
    <row r="554" spans="1:27" ht="15.75" customHeight="1">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row>
    <row r="555" spans="1:27" ht="15.75" customHeight="1">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row>
    <row r="556" spans="1:27" ht="15.75" customHeight="1">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row>
    <row r="557" spans="1:27" ht="15.75" customHeight="1">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row>
    <row r="558" spans="1:27" ht="15.75" customHeight="1">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row>
    <row r="559" spans="1:27" ht="15.75" customHeight="1">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row>
    <row r="560" spans="1:27" ht="15.75" customHeight="1">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row>
    <row r="561" spans="1:27" ht="15.75" customHeight="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row>
    <row r="562" spans="1:27" ht="15.75" customHeight="1">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row>
    <row r="563" spans="1:27" ht="15.75" customHeight="1">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row>
    <row r="564" spans="1:27" ht="15.75" customHeight="1">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row>
    <row r="565" spans="1:27" ht="15.75" customHeight="1">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row>
    <row r="566" spans="1:27" ht="15.75" customHeight="1">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row>
    <row r="567" spans="1:27" ht="15.75" customHeight="1">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row>
    <row r="568" spans="1:27" ht="15.75" customHeight="1">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row>
    <row r="569" spans="1:27" ht="15.75" customHeight="1">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row>
    <row r="570" spans="1:27" ht="15.75" customHeight="1">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row>
    <row r="571" spans="1:27" ht="15.75" customHeight="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row>
    <row r="572" spans="1:27" ht="15.75" customHeight="1">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row>
    <row r="573" spans="1:27" ht="15.75" customHeight="1">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row>
    <row r="574" spans="1:27" ht="15.75" customHeight="1">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row>
    <row r="575" spans="1:27" ht="15.75" customHeight="1">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row>
    <row r="576" spans="1:27" ht="15.75" customHeight="1">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row>
    <row r="577" spans="1:27" ht="15.75" customHeight="1">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row>
    <row r="578" spans="1:27" ht="15.75" customHeight="1">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row>
    <row r="579" spans="1:27" ht="15.75" customHeight="1">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row>
    <row r="580" spans="1:27" ht="15.75" customHeight="1">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row>
    <row r="581" spans="1:27" ht="15.75" customHeight="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row>
    <row r="582" spans="1:27" ht="15.75" customHeight="1">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row>
    <row r="583" spans="1:27" ht="15.75" customHeight="1">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row>
    <row r="584" spans="1:27" ht="15.75" customHeight="1">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row>
    <row r="585" spans="1:27" ht="15.75" customHeight="1">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row>
    <row r="586" spans="1:27" ht="15.75" customHeight="1">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row>
    <row r="587" spans="1:27" ht="15.75" customHeight="1">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row>
    <row r="588" spans="1:27" ht="15.75" customHeight="1">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row>
    <row r="589" spans="1:27" ht="15.75" customHeight="1">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row>
    <row r="590" spans="1:27" ht="15.75" customHeight="1">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row>
    <row r="591" spans="1:27" ht="15.75" customHeight="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row>
    <row r="592" spans="1:27" ht="15.75" customHeight="1">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row>
    <row r="593" spans="1:27" ht="15.75" customHeight="1">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row>
    <row r="594" spans="1:27" ht="15.75" customHeight="1">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row>
    <row r="595" spans="1:27" ht="15.75" customHeight="1">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row>
    <row r="596" spans="1:27" ht="15.75" customHeight="1">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row>
    <row r="597" spans="1:27" ht="15.75" customHeight="1">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row>
    <row r="598" spans="1:27" ht="15.75" customHeight="1">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row>
    <row r="599" spans="1:27" ht="15.75" customHeight="1">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row>
    <row r="600" spans="1:27" ht="15.75" customHeight="1">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row>
    <row r="601" spans="1:27" ht="15.75" customHeight="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row>
    <row r="602" spans="1:27" ht="15.75" customHeight="1">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row>
    <row r="603" spans="1:27" ht="15.75" customHeight="1">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row>
    <row r="604" spans="1:27" ht="15.75" customHeight="1">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row>
    <row r="605" spans="1:27" ht="15.75" customHeight="1">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row>
    <row r="606" spans="1:27" ht="15.75" customHeight="1">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row>
    <row r="607" spans="1:27" ht="15.75" customHeight="1">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row>
    <row r="608" spans="1:27" ht="15.75" customHeight="1">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row>
    <row r="609" spans="1:27" ht="15.75" customHeight="1">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row>
    <row r="610" spans="1:27" ht="15.75" customHeight="1">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row>
    <row r="611" spans="1:27" ht="15.75" customHeight="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row>
    <row r="612" spans="1:27" ht="15.75" customHeight="1">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row>
    <row r="613" spans="1:27" ht="15.75" customHeight="1">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row>
    <row r="614" spans="1:27" ht="15.75" customHeight="1">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row>
    <row r="615" spans="1:27" ht="15.75" customHeight="1">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row>
    <row r="616" spans="1:27" ht="15.75" customHeight="1">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row>
    <row r="617" spans="1:27" ht="15.75" customHeight="1">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row>
    <row r="618" spans="1:27" ht="15.75" customHeight="1">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row>
    <row r="619" spans="1:27" ht="15.75" customHeight="1">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row>
    <row r="620" spans="1:27" ht="15.75" customHeight="1">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row>
    <row r="621" spans="1:27" ht="15.75" customHeight="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row>
    <row r="622" spans="1:27" ht="15.75" customHeight="1">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row>
    <row r="623" spans="1:27" ht="15.75" customHeight="1">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row>
    <row r="624" spans="1:27" ht="15.75" customHeight="1">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row>
    <row r="625" spans="1:27" ht="15.75" customHeight="1">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row>
    <row r="626" spans="1:27" ht="15.75" customHeight="1">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row>
    <row r="627" spans="1:27" ht="15.75" customHeight="1">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row>
    <row r="628" spans="1:27" ht="15.75" customHeight="1">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row>
    <row r="629" spans="1:27" ht="15.75" customHeight="1">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row>
    <row r="630" spans="1:27" ht="15.75" customHeight="1">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row>
    <row r="631" spans="1:27" ht="15.75" customHeight="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row>
    <row r="632" spans="1:27" ht="15.75" customHeight="1">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row>
    <row r="633" spans="1:27" ht="15.75" customHeight="1">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row>
    <row r="634" spans="1:27" ht="15.75" customHeight="1">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row>
    <row r="635" spans="1:27" ht="15.75" customHeight="1">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row>
    <row r="636" spans="1:27" ht="15.75" customHeight="1">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row>
    <row r="637" spans="1:27" ht="15.75" customHeight="1">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row>
    <row r="638" spans="1:27" ht="15.75" customHeight="1">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row>
    <row r="639" spans="1:27" ht="15.75" customHeight="1">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row>
    <row r="640" spans="1:27" ht="15.75" customHeight="1">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row>
    <row r="641" spans="1:27" ht="15.75" customHeight="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row>
    <row r="642" spans="1:27" ht="15.75" customHeight="1">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row>
    <row r="643" spans="1:27" ht="15.75" customHeight="1">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row>
    <row r="644" spans="1:27" ht="15.75" customHeight="1">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row>
    <row r="645" spans="1:27" ht="15.75" customHeight="1">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row>
    <row r="646" spans="1:27" ht="15.75" customHeight="1">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row>
    <row r="647" spans="1:27" ht="15.75" customHeight="1">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row>
    <row r="648" spans="1:27" ht="15.75" customHeight="1">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row>
    <row r="649" spans="1:27" ht="15.75" customHeight="1">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row>
    <row r="650" spans="1:27" ht="15.75" customHeight="1">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row>
    <row r="651" spans="1:27" ht="15.75" customHeight="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row>
    <row r="652" spans="1:27" ht="15.75" customHeight="1">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row>
    <row r="653" spans="1:27" ht="15.75" customHeight="1">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row>
    <row r="654" spans="1:27" ht="15.75" customHeight="1">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row>
    <row r="655" spans="1:27" ht="15.75" customHeight="1">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row>
    <row r="656" spans="1:27" ht="15.75" customHeight="1">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row>
    <row r="657" spans="1:27" ht="15.75" customHeight="1">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row>
    <row r="658" spans="1:27" ht="15.75" customHeight="1">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row>
    <row r="659" spans="1:27" ht="15.75" customHeight="1">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row>
    <row r="660" spans="1:27" ht="15.75" customHeight="1">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row>
    <row r="661" spans="1:27" ht="15.75" customHeight="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row>
    <row r="662" spans="1:27" ht="15.75" customHeight="1">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row>
    <row r="663" spans="1:27" ht="15.75" customHeight="1">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row>
    <row r="664" spans="1:27" ht="15.75" customHeight="1">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row>
    <row r="665" spans="1:27" ht="15.75" customHeight="1">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row>
    <row r="666" spans="1:27" ht="15.75" customHeight="1">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row>
    <row r="667" spans="1:27" ht="15.75" customHeight="1">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row>
    <row r="668" spans="1:27" ht="15.75" customHeight="1">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row>
    <row r="669" spans="1:27" ht="15.75" customHeight="1">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row>
    <row r="670" spans="1:27" ht="15.75" customHeight="1">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row>
    <row r="671" spans="1:27" ht="15.75" customHeight="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row>
    <row r="672" spans="1:27" ht="15.75" customHeight="1">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row>
    <row r="673" spans="1:27" ht="15.75" customHeight="1">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row>
    <row r="674" spans="1:27" ht="15.75" customHeight="1">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row>
    <row r="675" spans="1:27" ht="15.75" customHeight="1">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row>
    <row r="676" spans="1:27" ht="15.75" customHeight="1">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row>
    <row r="677" spans="1:27" ht="15.75" customHeight="1">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row>
    <row r="678" spans="1:27" ht="15.75" customHeight="1">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row>
    <row r="679" spans="1:27" ht="15.75" customHeight="1">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row>
    <row r="680" spans="1:27" ht="15.75" customHeight="1">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row>
    <row r="681" spans="1:27" ht="15.75" customHeight="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row>
    <row r="682" spans="1:27" ht="15.75" customHeight="1">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row>
    <row r="683" spans="1:27" ht="15.75" customHeight="1">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row>
    <row r="684" spans="1:27" ht="15.75" customHeight="1">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row>
    <row r="685" spans="1:27" ht="15.75" customHeight="1">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row>
    <row r="686" spans="1:27" ht="15.75" customHeight="1">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row>
    <row r="687" spans="1:27" ht="15.75" customHeight="1">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row>
    <row r="688" spans="1:27" ht="15.75" customHeight="1">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row>
    <row r="689" spans="1:27" ht="15.75" customHeight="1">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row>
    <row r="690" spans="1:27" ht="15.75" customHeight="1">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row>
    <row r="691" spans="1:27" ht="15.75" customHeight="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row>
    <row r="692" spans="1:27" ht="15.75" customHeight="1">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row>
    <row r="693" spans="1:27" ht="15.75" customHeight="1">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row>
    <row r="694" spans="1:27" ht="15.75" customHeight="1">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row>
    <row r="695" spans="1:27" ht="15.75" customHeight="1">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row>
    <row r="696" spans="1:27" ht="15.75" customHeight="1">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row>
    <row r="697" spans="1:27" ht="15.75" customHeight="1">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row>
    <row r="698" spans="1:27" ht="15.75" customHeight="1">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row>
    <row r="699" spans="1:27" ht="15.75" customHeight="1">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row>
    <row r="700" spans="1:27" ht="15.75" customHeight="1">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row>
    <row r="701" spans="1:27" ht="15.75" customHeight="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row>
    <row r="702" spans="1:27" ht="15.75" customHeight="1">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row>
    <row r="703" spans="1:27" ht="15.75" customHeight="1">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row>
    <row r="704" spans="1:27" ht="15.75" customHeight="1">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row>
    <row r="705" spans="1:27" ht="15.75" customHeight="1">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row>
    <row r="706" spans="1:27" ht="15.75" customHeight="1">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row>
    <row r="707" spans="1:27" ht="15.75" customHeight="1">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row>
    <row r="708" spans="1:27" ht="15.75" customHeight="1">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row>
    <row r="709" spans="1:27" ht="15.75" customHeight="1">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row>
    <row r="710" spans="1:27" ht="15.75" customHeight="1">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row>
    <row r="711" spans="1:27" ht="15.75" customHeight="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row>
    <row r="712" spans="1:27" ht="15.75" customHeight="1">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row>
    <row r="713" spans="1:27" ht="15.75" customHeight="1">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row>
    <row r="714" spans="1:27" ht="15.75" customHeight="1">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row>
    <row r="715" spans="1:27" ht="15.75" customHeight="1">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row>
    <row r="716" spans="1:27" ht="15.75" customHeight="1">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row>
    <row r="717" spans="1:27" ht="15.75" customHeight="1">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row>
    <row r="718" spans="1:27" ht="15.75" customHeight="1">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row>
    <row r="719" spans="1:27" ht="15.75" customHeight="1">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row>
    <row r="720" spans="1:27" ht="15.75" customHeight="1">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row>
    <row r="721" spans="1:27" ht="15.75" customHeight="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row>
    <row r="722" spans="1:27" ht="15.75" customHeight="1">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row>
    <row r="723" spans="1:27" ht="15.75" customHeight="1">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row>
    <row r="724" spans="1:27" ht="15.75" customHeight="1">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row>
    <row r="725" spans="1:27" ht="15.75" customHeight="1">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row>
    <row r="726" spans="1:27" ht="15.75" customHeight="1">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row>
    <row r="727" spans="1:27" ht="15.75" customHeight="1">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row>
    <row r="728" spans="1:27" ht="15.75" customHeight="1">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row>
    <row r="729" spans="1:27" ht="15.75" customHeight="1">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row>
    <row r="730" spans="1:27" ht="15.75" customHeight="1">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row>
    <row r="731" spans="1:27" ht="15.75" customHeight="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row>
    <row r="732" spans="1:27" ht="15.75" customHeight="1">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row>
    <row r="733" spans="1:27" ht="15.75" customHeight="1">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row>
    <row r="734" spans="1:27" ht="15.75" customHeight="1">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row>
    <row r="735" spans="1:27" ht="15.75" customHeight="1">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row>
    <row r="736" spans="1:27" ht="15.75" customHeight="1">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row>
    <row r="737" spans="1:27" ht="15.75" customHeight="1">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row>
    <row r="738" spans="1:27" ht="15.75" customHeight="1">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row>
    <row r="739" spans="1:27" ht="15.75" customHeight="1">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row>
    <row r="740" spans="1:27" ht="15.75" customHeight="1">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row>
    <row r="741" spans="1:27" ht="15.75" customHeight="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row>
    <row r="742" spans="1:27" ht="15.75" customHeight="1">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row>
    <row r="743" spans="1:27" ht="15.75" customHeight="1">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row>
    <row r="744" spans="1:27" ht="15.75" customHeight="1">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row>
    <row r="745" spans="1:27" ht="15.75" customHeight="1">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row>
    <row r="746" spans="1:27" ht="15.75" customHeight="1">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row>
    <row r="747" spans="1:27" ht="15.75" customHeight="1">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row>
    <row r="748" spans="1:27" ht="15.75" customHeight="1">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row>
    <row r="749" spans="1:27" ht="15.75" customHeight="1">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row>
    <row r="750" spans="1:27" ht="15.75" customHeight="1">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row>
    <row r="751" spans="1:27" ht="15.75" customHeight="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row>
    <row r="752" spans="1:27" ht="15.75" customHeight="1">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row>
    <row r="753" spans="1:27" ht="15.75" customHeight="1">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row>
    <row r="754" spans="1:27" ht="15.75" customHeight="1">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row>
    <row r="755" spans="1:27" ht="15.75" customHeight="1">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row>
    <row r="756" spans="1:27" ht="15.75" customHeight="1">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row>
    <row r="757" spans="1:27" ht="15.75" customHeight="1">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row>
    <row r="758" spans="1:27" ht="15.75" customHeight="1">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row>
    <row r="759" spans="1:27" ht="15.75" customHeight="1">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row>
    <row r="760" spans="1:27" ht="15.75" customHeight="1">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row>
    <row r="761" spans="1:27" ht="15.75" customHeight="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row>
    <row r="762" spans="1:27" ht="15.75" customHeight="1">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row>
    <row r="763" spans="1:27" ht="15.75" customHeight="1">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row>
    <row r="764" spans="1:27" ht="15.75" customHeight="1">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row>
    <row r="765" spans="1:27" ht="15.75" customHeight="1">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row>
    <row r="766" spans="1:27" ht="15.75" customHeight="1">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row>
    <row r="767" spans="1:27" ht="15.75" customHeight="1">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row>
    <row r="768" spans="1:27" ht="15.75" customHeight="1">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row>
    <row r="769" spans="1:27" ht="15.75" customHeight="1">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row>
    <row r="770" spans="1:27" ht="15.75" customHeight="1">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row>
    <row r="771" spans="1:27" ht="15.75" customHeight="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row>
    <row r="772" spans="1:27" ht="15.75" customHeight="1">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row>
    <row r="773" spans="1:27" ht="15.75" customHeight="1">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row>
    <row r="774" spans="1:27" ht="15.75" customHeight="1">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row>
    <row r="775" spans="1:27" ht="15.75" customHeight="1">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row>
    <row r="776" spans="1:27" ht="15.75" customHeight="1">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row>
    <row r="777" spans="1:27" ht="15.75" customHeight="1">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row>
    <row r="778" spans="1:27" ht="15.75" customHeight="1">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row>
    <row r="779" spans="1:27" ht="15.75" customHeight="1">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row>
    <row r="780" spans="1:27" ht="15.75" customHeight="1">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row>
    <row r="781" spans="1:27" ht="15.75" customHeight="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row>
    <row r="782" spans="1:27" ht="15.75" customHeight="1">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row>
    <row r="783" spans="1:27" ht="15.75" customHeight="1">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row>
    <row r="784" spans="1:27" ht="15.75" customHeight="1">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row>
    <row r="785" spans="1:27" ht="15.75" customHeight="1">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row>
    <row r="786" spans="1:27" ht="15.75" customHeight="1">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row>
    <row r="787" spans="1:27" ht="15.75" customHeight="1">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row>
    <row r="788" spans="1:27" ht="15.75" customHeight="1">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row>
    <row r="789" spans="1:27" ht="15.75" customHeight="1">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row>
    <row r="790" spans="1:27" ht="15.75" customHeight="1">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row>
    <row r="791" spans="1:27" ht="15.75" customHeight="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row>
    <row r="792" spans="1:27" ht="15.75" customHeight="1">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row>
    <row r="793" spans="1:27" ht="15.75" customHeight="1">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row>
    <row r="794" spans="1:27" ht="15.75" customHeight="1">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row>
    <row r="795" spans="1:27" ht="15.75" customHeight="1">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row>
    <row r="796" spans="1:27" ht="15.75" customHeight="1">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row>
    <row r="797" spans="1:27" ht="15.75" customHeight="1">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row>
    <row r="798" spans="1:27" ht="15.75" customHeight="1">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row>
    <row r="799" spans="1:27" ht="15.75" customHeight="1">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row>
    <row r="800" spans="1:27" ht="15.75" customHeight="1">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row>
    <row r="801" spans="1:27" ht="15.75" customHeight="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row>
    <row r="802" spans="1:27" ht="15.75" customHeight="1">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row>
    <row r="803" spans="1:27" ht="15.75" customHeight="1">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row>
    <row r="804" spans="1:27" ht="15.75" customHeight="1">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row>
    <row r="805" spans="1:27" ht="15.75" customHeight="1">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row>
    <row r="806" spans="1:27" ht="15.75" customHeight="1">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row>
    <row r="807" spans="1:27" ht="15.75" customHeight="1">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row>
    <row r="808" spans="1:27" ht="15.75" customHeight="1">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row>
    <row r="809" spans="1:27" ht="15.75" customHeight="1">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row>
    <row r="810" spans="1:27" ht="15.75" customHeight="1">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row>
    <row r="811" spans="1:27" ht="15.75" customHeight="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row>
    <row r="812" spans="1:27" ht="15.75" customHeight="1">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row>
    <row r="813" spans="1:27" ht="15.75" customHeight="1">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row>
    <row r="814" spans="1:27" ht="15.75" customHeight="1">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row>
    <row r="815" spans="1:27" ht="15.75" customHeight="1">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row>
    <row r="816" spans="1:27" ht="15.75" customHeight="1">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row>
    <row r="817" spans="1:27" ht="15.75" customHeight="1">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row>
    <row r="818" spans="1:27" ht="15.75" customHeight="1">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row>
    <row r="819" spans="1:27" ht="15.75" customHeight="1">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row>
    <row r="820" spans="1:27" ht="15.75" customHeight="1">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row>
    <row r="821" spans="1:27" ht="15.75" customHeight="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row>
    <row r="822" spans="1:27" ht="15.75" customHeight="1">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row>
    <row r="823" spans="1:27" ht="15.75" customHeight="1">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row>
    <row r="824" spans="1:27" ht="15.75" customHeight="1">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row>
    <row r="825" spans="1:27" ht="15.75" customHeight="1">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row>
    <row r="826" spans="1:27" ht="15.75" customHeight="1">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row>
    <row r="827" spans="1:27" ht="15.75" customHeight="1">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row>
    <row r="828" spans="1:27" ht="15.75" customHeight="1">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row>
    <row r="829" spans="1:27" ht="15.75" customHeight="1">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row>
    <row r="830" spans="1:27" ht="15.75" customHeight="1">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row>
    <row r="831" spans="1:27" ht="15.75" customHeight="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row>
    <row r="832" spans="1:27" ht="15.75" customHeight="1">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row>
    <row r="833" spans="1:27" ht="15.75" customHeight="1">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row>
    <row r="834" spans="1:27" ht="15.75" customHeight="1">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row>
    <row r="835" spans="1:27" ht="15.75" customHeight="1">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row>
    <row r="836" spans="1:27" ht="15.75" customHeight="1">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row>
    <row r="837" spans="1:27" ht="15.75" customHeight="1">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row>
    <row r="838" spans="1:27" ht="15.75" customHeight="1">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row>
    <row r="839" spans="1:27" ht="15.75" customHeight="1">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row>
    <row r="840" spans="1:27" ht="15.75" customHeight="1">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row>
    <row r="841" spans="1:27" ht="15.75" customHeight="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row>
    <row r="842" spans="1:27" ht="15.75" customHeight="1">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row>
    <row r="843" spans="1:27" ht="15.75" customHeight="1">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row>
    <row r="844" spans="1:27" ht="15.75" customHeight="1">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row>
    <row r="845" spans="1:27" ht="15.75" customHeight="1">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row>
    <row r="846" spans="1:27" ht="15.75" customHeight="1">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row>
    <row r="847" spans="1:27" ht="15.75" customHeight="1">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row>
    <row r="848" spans="1:27" ht="15.75" customHeight="1">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row>
    <row r="849" spans="1:27" ht="15.75" customHeight="1">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row>
    <row r="850" spans="1:27" ht="15.75" customHeight="1">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row>
    <row r="851" spans="1:27" ht="15.75" customHeight="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row>
    <row r="852" spans="1:27" ht="15.75" customHeight="1">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row>
    <row r="853" spans="1:27" ht="15.75" customHeight="1">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row>
    <row r="854" spans="1:27" ht="15.75" customHeight="1">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row>
    <row r="855" spans="1:27" ht="15.75" customHeight="1">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row>
    <row r="856" spans="1:27" ht="15.75" customHeight="1">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row>
    <row r="857" spans="1:27" ht="15.75" customHeight="1">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row>
    <row r="858" spans="1:27" ht="15.75" customHeight="1">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row>
    <row r="859" spans="1:27" ht="15.75" customHeight="1">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row>
    <row r="860" spans="1:27" ht="15.75" customHeight="1">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row>
    <row r="861" spans="1:27" ht="15.75" customHeight="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row>
    <row r="862" spans="1:27" ht="15.75" customHeight="1">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row>
    <row r="863" spans="1:27" ht="15.75" customHeight="1">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row>
    <row r="864" spans="1:27" ht="15.75" customHeight="1">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row>
    <row r="865" spans="1:27" ht="15.75" customHeight="1">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row>
    <row r="866" spans="1:27" ht="15.75" customHeight="1">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row>
    <row r="867" spans="1:27" ht="15.75" customHeight="1">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row>
    <row r="868" spans="1:27" ht="15.75" customHeight="1">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row>
    <row r="869" spans="1:27" ht="15.75" customHeight="1">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row>
    <row r="870" spans="1:27" ht="15.75" customHeight="1">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row>
    <row r="871" spans="1:27" ht="15.75" customHeight="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row>
    <row r="872" spans="1:27" ht="15.75" customHeight="1">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row>
    <row r="873" spans="1:27" ht="15.75" customHeight="1">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row>
    <row r="874" spans="1:27" ht="15.75" customHeight="1">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row>
    <row r="875" spans="1:27" ht="15.75" customHeight="1">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row>
    <row r="876" spans="1:27" ht="15.75" customHeight="1">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row>
    <row r="877" spans="1:27" ht="15.75" customHeight="1">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row>
    <row r="878" spans="1:27" ht="15.75" customHeight="1">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row>
    <row r="879" spans="1:27" ht="15.75" customHeight="1">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row>
    <row r="880" spans="1:27" ht="15.75" customHeight="1">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row>
    <row r="881" spans="1:27" ht="15.75" customHeight="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row>
    <row r="882" spans="1:27" ht="15.75" customHeight="1">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row>
    <row r="883" spans="1:27" ht="15.75" customHeight="1">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row>
    <row r="884" spans="1:27" ht="15.75" customHeight="1">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row>
    <row r="885" spans="1:27" ht="15.75" customHeight="1">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row>
    <row r="886" spans="1:27" ht="15.75" customHeight="1">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row>
    <row r="887" spans="1:27" ht="15.75" customHeight="1">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row>
    <row r="888" spans="1:27" ht="15.75" customHeight="1">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row>
    <row r="889" spans="1:27" ht="15.75" customHeight="1">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row>
    <row r="890" spans="1:27" ht="15.75" customHeight="1">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row>
    <row r="891" spans="1:27" ht="15.75" customHeight="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row>
    <row r="892" spans="1:27" ht="15.75" customHeight="1">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row>
    <row r="893" spans="1:27" ht="15.75" customHeight="1">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row>
    <row r="894" spans="1:27" ht="15.75" customHeight="1">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row>
    <row r="895" spans="1:27" ht="15.75" customHeight="1">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row>
    <row r="896" spans="1:27" ht="15.75" customHeight="1">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row>
    <row r="897" spans="1:27" ht="15.75" customHeight="1">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row>
    <row r="898" spans="1:27" ht="15.75" customHeight="1">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row>
    <row r="899" spans="1:27" ht="15.75" customHeight="1">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row>
    <row r="900" spans="1:27" ht="15.75" customHeight="1">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row>
    <row r="901" spans="1:27" ht="15.75" customHeight="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row>
    <row r="902" spans="1:27" ht="15.75" customHeight="1">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row>
    <row r="903" spans="1:27" ht="15.75" customHeight="1">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row>
    <row r="904" spans="1:27" ht="15.75" customHeight="1">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row>
    <row r="905" spans="1:27" ht="15.75" customHeight="1">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row>
    <row r="906" spans="1:27" ht="15.75" customHeight="1">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row>
    <row r="907" spans="1:27" ht="15.75" customHeight="1">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row>
    <row r="908" spans="1:27" ht="15.75" customHeight="1">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row>
    <row r="909" spans="1:27" ht="15.75" customHeight="1">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row>
    <row r="910" spans="1:27" ht="15.75" customHeight="1">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row>
    <row r="911" spans="1:27" ht="15.75" customHeight="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row>
    <row r="912" spans="1:27" ht="15.75" customHeight="1">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row>
    <row r="913" spans="1:27" ht="15.75" customHeight="1">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row>
    <row r="914" spans="1:27" ht="15.75" customHeight="1">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row>
    <row r="915" spans="1:27" ht="15.75" customHeight="1">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row>
    <row r="916" spans="1:27" ht="15.75" customHeight="1">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row>
    <row r="917" spans="1:27" ht="15.75" customHeight="1">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row>
    <row r="918" spans="1:27" ht="15.75" customHeight="1">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row>
    <row r="919" spans="1:27" ht="15.75" customHeight="1">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row>
    <row r="920" spans="1:27" ht="15.75" customHeight="1">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row>
    <row r="921" spans="1:27" ht="15.75" customHeight="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row>
    <row r="922" spans="1:27" ht="15.75" customHeight="1">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row>
    <row r="923" spans="1:27" ht="15.75" customHeight="1">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row>
    <row r="924" spans="1:27" ht="15.75" customHeight="1">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row>
    <row r="925" spans="1:27" ht="15.75" customHeight="1">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row>
    <row r="926" spans="1:27" ht="15.75" customHeight="1">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row>
    <row r="927" spans="1:27" ht="15.75" customHeight="1">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row>
    <row r="928" spans="1:27" ht="15.75" customHeight="1">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row>
    <row r="929" spans="1:27" ht="15.75" customHeight="1">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row>
    <row r="930" spans="1:27" ht="15.75" customHeight="1">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row>
    <row r="931" spans="1:27" ht="15.75" customHeight="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row>
    <row r="932" spans="1:27" ht="15.75" customHeight="1">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row>
    <row r="933" spans="1:27" ht="15.75" customHeight="1">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row>
    <row r="934" spans="1:27" ht="15.75" customHeight="1">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row>
    <row r="935" spans="1:27" ht="15.75" customHeight="1">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row>
    <row r="936" spans="1:27" ht="15.75" customHeight="1">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row>
    <row r="937" spans="1:27" ht="15.75" customHeight="1">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row>
    <row r="938" spans="1:27" ht="15.75" customHeight="1">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row>
    <row r="939" spans="1:27" ht="15.75" customHeight="1">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row>
    <row r="940" spans="1:27" ht="15.75" customHeight="1">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row>
    <row r="941" spans="1:27" ht="15.75" customHeight="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row>
    <row r="942" spans="1:27" ht="15.75" customHeight="1">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row>
    <row r="943" spans="1:27" ht="15.75" customHeight="1">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row>
    <row r="944" spans="1:27" ht="15.75" customHeight="1">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row>
    <row r="945" spans="1:27" ht="15.75" customHeight="1">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row>
    <row r="946" spans="1:27" ht="15.75" customHeight="1">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row>
    <row r="947" spans="1:27" ht="15.75" customHeight="1">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row>
    <row r="948" spans="1:27" ht="15.75" customHeight="1">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row>
    <row r="949" spans="1:27" ht="15.75" customHeight="1">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row>
    <row r="950" spans="1:27" ht="15.75" customHeight="1">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row>
    <row r="951" spans="1:27" ht="15.75" customHeight="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row>
    <row r="952" spans="1:27" ht="15.75" customHeight="1">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row>
    <row r="953" spans="1:27" ht="15.75" customHeight="1">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row>
    <row r="954" spans="1:27" ht="15.75" customHeight="1">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row>
    <row r="955" spans="1:27" ht="15.75" customHeight="1">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row>
    <row r="956" spans="1:27" ht="15.75" customHeight="1">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row>
    <row r="957" spans="1:27" ht="15.75" customHeight="1">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row>
    <row r="958" spans="1:27" ht="15.75" customHeight="1">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row>
    <row r="959" spans="1:27" ht="15.75" customHeight="1">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row>
    <row r="960" spans="1:27" ht="15.75" customHeight="1">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row>
    <row r="961" spans="1:27" ht="15.75" customHeight="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row>
    <row r="962" spans="1:27" ht="15.75" customHeight="1">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row>
    <row r="963" spans="1:27" ht="15.75" customHeight="1">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row>
    <row r="964" spans="1:27" ht="15.75" customHeight="1">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row>
    <row r="965" spans="1:27" ht="15.75" customHeight="1">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row>
    <row r="966" spans="1:27" ht="15.75" customHeight="1">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row>
    <row r="967" spans="1:27" ht="15.75" customHeight="1">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row>
    <row r="968" spans="1:27" ht="15.75" customHeight="1">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row>
    <row r="969" spans="1:27" ht="15.75" customHeight="1">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row>
    <row r="970" spans="1:27" ht="15.75" customHeight="1">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row>
    <row r="971" spans="1:27" ht="15.75" customHeight="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row>
    <row r="972" spans="1:27" ht="15.75" customHeight="1">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row>
    <row r="973" spans="1:27" ht="15.75" customHeight="1">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row>
    <row r="974" spans="1:27" ht="15.75" customHeight="1">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row>
    <row r="975" spans="1:27" ht="15.75" customHeight="1">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row>
    <row r="976" spans="1:27" ht="15.75" customHeight="1">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row>
    <row r="977" spans="1:27" ht="15.75" customHeight="1">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row>
    <row r="978" spans="1:27" ht="15.75" customHeight="1">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row>
    <row r="979" spans="1:27" ht="15.75" customHeight="1">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row>
    <row r="980" spans="1:27" ht="15.75" customHeight="1">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row>
    <row r="981" spans="1:27" ht="15.75" customHeight="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row>
    <row r="982" spans="1:27" ht="15.75" customHeight="1">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row>
    <row r="983" spans="1:27" ht="15.75" customHeight="1">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row>
    <row r="984" spans="1:27" ht="15.75" customHeight="1">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row>
    <row r="985" spans="1:27" ht="15.75" customHeight="1">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row>
    <row r="986" spans="1:27" ht="15.75" customHeight="1">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row>
    <row r="987" spans="1:27" ht="15.75" customHeight="1">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row>
    <row r="988" spans="1:27" ht="15.75" customHeight="1">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row>
    <row r="989" spans="1:27" ht="15.75" customHeight="1">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row>
    <row r="990" spans="1:27" ht="15.75" customHeight="1">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row>
    <row r="991" spans="1:27" ht="15.75" customHeight="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row>
    <row r="992" spans="1:27" ht="15.75" customHeight="1">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row>
    <row r="993" spans="1:27" ht="15.75" customHeight="1">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row>
    <row r="994" spans="1:27" ht="15.75" customHeight="1">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row>
    <row r="995" spans="1:27" ht="15.75" customHeight="1">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row>
    <row r="996" spans="1:27" ht="15.75" customHeight="1">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row>
    <row r="997" spans="1:27" ht="15.75" customHeight="1">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row>
    <row r="998" spans="1:27" ht="15.75" customHeight="1">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row>
    <row r="999" spans="1:27" ht="15.75" customHeight="1">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row>
    <row r="1000" spans="1:27" ht="15.75" customHeight="1">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row>
    <row r="1001" spans="1:27" ht="15.75" customHeight="1">
      <c r="A1001" s="180"/>
      <c r="B1001" s="180"/>
      <c r="C1001" s="180"/>
      <c r="D1001" s="180"/>
      <c r="E1001" s="180"/>
      <c r="F1001" s="180"/>
      <c r="G1001" s="180"/>
      <c r="H1001" s="180"/>
      <c r="I1001" s="180"/>
      <c r="J1001" s="180"/>
      <c r="K1001" s="180"/>
      <c r="L1001" s="180"/>
      <c r="M1001" s="180"/>
      <c r="N1001" s="180"/>
      <c r="O1001" s="180"/>
      <c r="P1001" s="180"/>
      <c r="Q1001" s="180"/>
      <c r="R1001" s="180"/>
      <c r="S1001" s="180"/>
      <c r="T1001" s="180"/>
      <c r="U1001" s="180"/>
      <c r="V1001" s="180"/>
      <c r="W1001" s="180"/>
      <c r="X1001" s="180"/>
      <c r="Y1001" s="180"/>
      <c r="Z1001" s="180"/>
      <c r="AA1001" s="180"/>
    </row>
    <row r="1002" spans="1:27" ht="15.75" customHeight="1">
      <c r="A1002" s="180"/>
      <c r="B1002" s="180"/>
      <c r="C1002" s="180"/>
      <c r="D1002" s="180"/>
      <c r="E1002" s="180"/>
      <c r="F1002" s="180"/>
      <c r="G1002" s="180"/>
      <c r="H1002" s="180"/>
      <c r="I1002" s="180"/>
      <c r="J1002" s="180"/>
      <c r="K1002" s="180"/>
      <c r="L1002" s="180"/>
      <c r="M1002" s="180"/>
      <c r="N1002" s="180"/>
      <c r="O1002" s="180"/>
      <c r="P1002" s="180"/>
      <c r="Q1002" s="180"/>
      <c r="R1002" s="180"/>
      <c r="S1002" s="180"/>
      <c r="T1002" s="180"/>
      <c r="U1002" s="180"/>
      <c r="V1002" s="180"/>
      <c r="W1002" s="180"/>
      <c r="X1002" s="180"/>
      <c r="Y1002" s="180"/>
      <c r="Z1002" s="180"/>
      <c r="AA1002" s="180"/>
    </row>
    <row r="1003" spans="1:27" ht="15.75" customHeight="1">
      <c r="A1003" s="180"/>
      <c r="B1003" s="180"/>
      <c r="C1003" s="180"/>
      <c r="D1003" s="180"/>
      <c r="E1003" s="180"/>
      <c r="F1003" s="180"/>
      <c r="G1003" s="180"/>
      <c r="H1003" s="180"/>
      <c r="I1003" s="180"/>
      <c r="J1003" s="180"/>
      <c r="K1003" s="180"/>
      <c r="L1003" s="180"/>
      <c r="M1003" s="180"/>
      <c r="N1003" s="180"/>
      <c r="O1003" s="180"/>
      <c r="P1003" s="180"/>
      <c r="Q1003" s="180"/>
      <c r="R1003" s="180"/>
      <c r="S1003" s="180"/>
      <c r="T1003" s="180"/>
      <c r="U1003" s="180"/>
      <c r="V1003" s="180"/>
      <c r="W1003" s="180"/>
      <c r="X1003" s="180"/>
      <c r="Y1003" s="180"/>
      <c r="Z1003" s="180"/>
      <c r="AA1003" s="180"/>
    </row>
    <row r="1004" spans="1:27" ht="15.75" customHeight="1">
      <c r="A1004" s="180"/>
      <c r="B1004" s="180"/>
      <c r="C1004" s="180"/>
      <c r="D1004" s="180"/>
      <c r="E1004" s="180"/>
      <c r="F1004" s="180"/>
      <c r="G1004" s="180"/>
      <c r="H1004" s="180"/>
      <c r="I1004" s="180"/>
      <c r="J1004" s="180"/>
      <c r="K1004" s="180"/>
      <c r="L1004" s="180"/>
      <c r="M1004" s="180"/>
      <c r="N1004" s="180"/>
      <c r="O1004" s="180"/>
      <c r="P1004" s="180"/>
      <c r="Q1004" s="180"/>
      <c r="R1004" s="180"/>
      <c r="S1004" s="180"/>
      <c r="T1004" s="180"/>
      <c r="U1004" s="180"/>
      <c r="V1004" s="180"/>
      <c r="W1004" s="180"/>
      <c r="X1004" s="180"/>
      <c r="Y1004" s="180"/>
      <c r="Z1004" s="180"/>
      <c r="AA1004" s="180"/>
    </row>
    <row r="1005" spans="1:27" ht="15.75" customHeight="1">
      <c r="A1005" s="180"/>
      <c r="B1005" s="180"/>
      <c r="C1005" s="180"/>
      <c r="D1005" s="180"/>
      <c r="E1005" s="180"/>
      <c r="F1005" s="180"/>
      <c r="G1005" s="180"/>
      <c r="H1005" s="180"/>
      <c r="I1005" s="180"/>
      <c r="J1005" s="180"/>
      <c r="K1005" s="180"/>
      <c r="L1005" s="180"/>
      <c r="M1005" s="180"/>
      <c r="N1005" s="180"/>
      <c r="O1005" s="180"/>
      <c r="P1005" s="180"/>
      <c r="Q1005" s="180"/>
      <c r="R1005" s="180"/>
      <c r="S1005" s="180"/>
      <c r="T1005" s="180"/>
      <c r="U1005" s="180"/>
      <c r="V1005" s="180"/>
      <c r="W1005" s="180"/>
      <c r="X1005" s="180"/>
      <c r="Y1005" s="180"/>
      <c r="Z1005" s="180"/>
      <c r="AA1005" s="180"/>
    </row>
    <row r="1006" spans="1:27" ht="15.75" customHeight="1">
      <c r="A1006" s="180"/>
      <c r="B1006" s="180"/>
      <c r="C1006" s="180"/>
      <c r="D1006" s="180"/>
      <c r="E1006" s="180"/>
      <c r="F1006" s="180"/>
      <c r="G1006" s="180"/>
      <c r="H1006" s="180"/>
      <c r="I1006" s="180"/>
      <c r="J1006" s="180"/>
      <c r="K1006" s="180"/>
      <c r="L1006" s="180"/>
      <c r="M1006" s="180"/>
      <c r="N1006" s="180"/>
      <c r="O1006" s="180"/>
      <c r="P1006" s="180"/>
      <c r="Q1006" s="180"/>
      <c r="R1006" s="180"/>
      <c r="S1006" s="180"/>
      <c r="T1006" s="180"/>
      <c r="U1006" s="180"/>
      <c r="V1006" s="180"/>
      <c r="W1006" s="180"/>
      <c r="X1006" s="180"/>
      <c r="Y1006" s="180"/>
      <c r="Z1006" s="180"/>
      <c r="AA1006" s="180"/>
    </row>
    <row r="1007" spans="1:27" ht="15.75" customHeight="1">
      <c r="A1007" s="180"/>
      <c r="B1007" s="180"/>
      <c r="C1007" s="180"/>
      <c r="D1007" s="180"/>
      <c r="E1007" s="180"/>
      <c r="F1007" s="180"/>
      <c r="G1007" s="180"/>
      <c r="H1007" s="180"/>
      <c r="I1007" s="180"/>
      <c r="J1007" s="180"/>
      <c r="K1007" s="180"/>
      <c r="L1007" s="180"/>
      <c r="M1007" s="180"/>
      <c r="N1007" s="180"/>
      <c r="O1007" s="180"/>
      <c r="P1007" s="180"/>
      <c r="Q1007" s="180"/>
      <c r="R1007" s="180"/>
      <c r="S1007" s="180"/>
      <c r="T1007" s="180"/>
      <c r="U1007" s="180"/>
      <c r="V1007" s="180"/>
      <c r="W1007" s="180"/>
      <c r="X1007" s="180"/>
      <c r="Y1007" s="180"/>
      <c r="Z1007" s="180"/>
      <c r="AA1007" s="180"/>
    </row>
    <row r="1008" spans="1:27" ht="15.75" customHeight="1">
      <c r="A1008" s="180"/>
      <c r="B1008" s="180"/>
      <c r="C1008" s="180"/>
      <c r="D1008" s="180"/>
      <c r="E1008" s="180"/>
      <c r="F1008" s="180"/>
      <c r="G1008" s="180"/>
      <c r="H1008" s="180"/>
      <c r="I1008" s="180"/>
      <c r="J1008" s="180"/>
      <c r="K1008" s="180"/>
      <c r="L1008" s="180"/>
      <c r="M1008" s="180"/>
      <c r="N1008" s="180"/>
      <c r="O1008" s="180"/>
      <c r="P1008" s="180"/>
      <c r="Q1008" s="180"/>
      <c r="R1008" s="180"/>
      <c r="S1008" s="180"/>
      <c r="T1008" s="180"/>
      <c r="U1008" s="180"/>
      <c r="V1008" s="180"/>
      <c r="W1008" s="180"/>
      <c r="X1008" s="180"/>
      <c r="Y1008" s="180"/>
      <c r="Z1008" s="180"/>
      <c r="AA1008" s="180"/>
    </row>
    <row r="1009" spans="1:27" ht="15.75" customHeight="1">
      <c r="A1009" s="180"/>
      <c r="B1009" s="180"/>
      <c r="C1009" s="180"/>
      <c r="D1009" s="180"/>
      <c r="E1009" s="180"/>
      <c r="F1009" s="180"/>
      <c r="G1009" s="180"/>
      <c r="H1009" s="180"/>
      <c r="I1009" s="180"/>
      <c r="J1009" s="180"/>
      <c r="K1009" s="180"/>
      <c r="L1009" s="180"/>
      <c r="M1009" s="180"/>
      <c r="N1009" s="180"/>
      <c r="O1009" s="180"/>
      <c r="P1009" s="180"/>
      <c r="Q1009" s="180"/>
      <c r="R1009" s="180"/>
      <c r="S1009" s="180"/>
      <c r="T1009" s="180"/>
      <c r="U1009" s="180"/>
      <c r="V1009" s="180"/>
      <c r="W1009" s="180"/>
      <c r="X1009" s="180"/>
      <c r="Y1009" s="180"/>
      <c r="Z1009" s="180"/>
      <c r="AA1009" s="180"/>
    </row>
  </sheetData>
  <autoFilter ref="A3:AA89" xr:uid="{00000000-0009-0000-0000-000012000000}"/>
  <mergeCells count="7">
    <mergeCell ref="A118:J118"/>
    <mergeCell ref="A137:J137"/>
    <mergeCell ref="A1:J1"/>
    <mergeCell ref="A2:J2"/>
    <mergeCell ref="A91:J91"/>
    <mergeCell ref="A107:I107"/>
    <mergeCell ref="A111:J111"/>
  </mergeCells>
  <dataValidations count="5">
    <dataValidation type="custom" allowBlank="1" showDropDown="1" showErrorMessage="1" sqref="J93:J105 J109" xr:uid="{00000000-0002-0000-1200-000000000000}">
      <formula1>OR(NOT(ISERROR(DATEVALUE(J93))), AND(ISNUMBER(J93), LEFT(CELL("format", J93))="D"))</formula1>
    </dataValidation>
    <dataValidation type="list" allowBlank="1" showErrorMessage="1" sqref="D4:D89 D93:D106 D109:D110 D113:D117 D120:D136 D139:D144" xr:uid="{00000000-0002-0000-1200-000001000000}">
      <formula1>"Indian,Kenyan,Zimbabwean,South African,Bangaladeshi,Uganda,Burundian"</formula1>
    </dataValidation>
    <dataValidation type="list" allowBlank="1" showErrorMessage="1" sqref="E4:E89 E93:E105 E109 E113:E116 E120:E135 E139:E144" xr:uid="{00000000-0002-0000-1200-000002000000}">
      <formula1>"Direct,Consultant,Indirect"</formula1>
    </dataValidation>
    <dataValidation type="list" allowBlank="1" showErrorMessage="1" sqref="K4:K89" xr:uid="{00000000-0002-0000-1200-000003000000}">
      <formula1>"Valid,New App,Defered/Rejected,Under Renewal,Invalid"</formula1>
    </dataValidation>
    <dataValidation type="list" allowBlank="1" showErrorMessage="1" sqref="C4:C89 C93:C106 C109:C110 C113:C117 C120:C136 C139:C144" xr:uid="{00000000-0002-0000-1200-000004000000}">
      <formula1>"Administration,Commercial,Engineering,Finance,Human Resource,Information Technology,Internal Audit,Production,Quality,Regulatory,Supply Chain,ADPL Commercial"</formula1>
    </dataValidation>
  </dataValidation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J8"/>
  <sheetViews>
    <sheetView workbookViewId="0"/>
  </sheetViews>
  <sheetFormatPr defaultColWidth="14.42578125" defaultRowHeight="15" customHeight="1"/>
  <cols>
    <col min="1" max="1" width="14.140625" customWidth="1"/>
    <col min="4" max="4" width="17.85546875" customWidth="1"/>
    <col min="7" max="7" width="18.85546875" customWidth="1"/>
    <col min="8" max="8" width="19" customWidth="1"/>
  </cols>
  <sheetData>
    <row r="1" spans="1:10">
      <c r="A1" s="1855" t="s">
        <v>64</v>
      </c>
      <c r="B1" s="1856" t="s">
        <v>2192</v>
      </c>
      <c r="C1" s="1856" t="s">
        <v>2193</v>
      </c>
      <c r="D1" s="1856" t="s">
        <v>2194</v>
      </c>
      <c r="E1" s="1856" t="s">
        <v>2195</v>
      </c>
      <c r="F1" s="1856" t="s">
        <v>2196</v>
      </c>
      <c r="G1" s="1856" t="s">
        <v>2197</v>
      </c>
      <c r="H1" s="1857" t="s">
        <v>2198</v>
      </c>
    </row>
    <row r="2" spans="1:10">
      <c r="A2" s="1858" t="s">
        <v>960</v>
      </c>
      <c r="B2" s="1859"/>
      <c r="C2" s="1859"/>
      <c r="D2" s="1859"/>
      <c r="E2" s="1859"/>
      <c r="F2" s="1859"/>
      <c r="G2" s="1859"/>
      <c r="H2" s="1860"/>
    </row>
    <row r="3" spans="1:10">
      <c r="A3" s="1861" t="s">
        <v>3</v>
      </c>
      <c r="B3" s="149"/>
      <c r="C3" s="149"/>
      <c r="D3" s="149"/>
      <c r="E3" s="149"/>
      <c r="F3" s="149"/>
      <c r="G3" s="149"/>
      <c r="H3" s="1862">
        <f>G3/3900</f>
        <v>0</v>
      </c>
    </row>
    <row r="4" spans="1:10">
      <c r="A4" s="1861" t="s">
        <v>1190</v>
      </c>
      <c r="B4" s="149"/>
      <c r="C4" s="154"/>
      <c r="D4" s="149"/>
      <c r="E4" s="149"/>
      <c r="F4" s="149"/>
      <c r="G4" s="154"/>
      <c r="H4" s="1862">
        <f>G4/2700</f>
        <v>0</v>
      </c>
    </row>
    <row r="5" spans="1:10">
      <c r="A5" s="1861" t="s">
        <v>916</v>
      </c>
      <c r="B5" s="149"/>
      <c r="C5" s="149"/>
      <c r="D5" s="149"/>
      <c r="E5" s="149"/>
      <c r="F5" s="1863"/>
      <c r="G5" s="154"/>
      <c r="H5" s="1862">
        <f>G5/160</f>
        <v>0</v>
      </c>
    </row>
    <row r="6" spans="1:10">
      <c r="A6" s="1861" t="s">
        <v>1199</v>
      </c>
      <c r="B6" s="149"/>
      <c r="C6" s="149"/>
      <c r="D6" s="149"/>
      <c r="E6" s="149"/>
      <c r="F6" s="149"/>
      <c r="G6" s="154"/>
      <c r="H6" s="1862">
        <f>G6/1300</f>
        <v>0</v>
      </c>
      <c r="J6" s="316"/>
    </row>
    <row r="7" spans="1:10">
      <c r="A7" s="1861" t="s">
        <v>1202</v>
      </c>
      <c r="B7" s="149"/>
      <c r="C7" s="149"/>
      <c r="D7" s="149"/>
      <c r="E7" s="149"/>
      <c r="F7" s="149"/>
      <c r="G7" s="149"/>
      <c r="H7" s="1862">
        <f>G7/3000</f>
        <v>0</v>
      </c>
      <c r="J7" s="316"/>
    </row>
    <row r="8" spans="1:10">
      <c r="A8" s="900" t="s">
        <v>1129</v>
      </c>
      <c r="B8" s="901">
        <f t="shared" ref="B8:H8" si="0">SUM(B2:B7)</f>
        <v>0</v>
      </c>
      <c r="C8" s="902">
        <f t="shared" si="0"/>
        <v>0</v>
      </c>
      <c r="D8" s="901">
        <f t="shared" si="0"/>
        <v>0</v>
      </c>
      <c r="E8" s="901">
        <f t="shared" si="0"/>
        <v>0</v>
      </c>
      <c r="F8" s="903">
        <f t="shared" si="0"/>
        <v>0</v>
      </c>
      <c r="G8" s="901">
        <f t="shared" si="0"/>
        <v>0</v>
      </c>
      <c r="H8" s="904">
        <f t="shared" si="0"/>
        <v>0</v>
      </c>
    </row>
  </sheetData>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T1000"/>
  <sheetViews>
    <sheetView workbookViewId="0"/>
  </sheetViews>
  <sheetFormatPr defaultColWidth="14.42578125" defaultRowHeight="15" customHeight="1"/>
  <cols>
    <col min="2" max="2" width="30.7109375" customWidth="1"/>
    <col min="3" max="3" width="9.85546875" customWidth="1"/>
    <col min="4" max="4" width="7.85546875" customWidth="1"/>
    <col min="5" max="5" width="11.140625" customWidth="1"/>
    <col min="6" max="6" width="10.28515625" customWidth="1"/>
    <col min="7" max="7" width="7.85546875" customWidth="1"/>
    <col min="8" max="8" width="11.140625" customWidth="1"/>
    <col min="9" max="9" width="9.85546875" customWidth="1"/>
    <col min="10" max="10" width="7.85546875" customWidth="1"/>
    <col min="11" max="11" width="11.140625" customWidth="1"/>
    <col min="12" max="12" width="11.85546875" customWidth="1"/>
    <col min="13" max="13" width="7.85546875" customWidth="1"/>
    <col min="14" max="14" width="11.140625" customWidth="1"/>
    <col min="15" max="15" width="10.85546875" customWidth="1"/>
    <col min="16" max="16" width="7.85546875" customWidth="1"/>
    <col min="17" max="17" width="11.140625" customWidth="1"/>
    <col min="18" max="18" width="10.85546875" customWidth="1"/>
    <col min="19" max="19" width="7.85546875" customWidth="1"/>
    <col min="20" max="20" width="11.140625" customWidth="1"/>
    <col min="21" max="21" width="9.85546875" customWidth="1"/>
    <col min="22" max="22" width="7.85546875" customWidth="1"/>
    <col min="23" max="23" width="11.28515625" customWidth="1"/>
    <col min="44" max="46" width="14.42578125" style="316"/>
  </cols>
  <sheetData>
    <row r="1" spans="1:43">
      <c r="A1" s="905"/>
      <c r="B1" s="1864"/>
      <c r="C1" s="1139" t="s">
        <v>1</v>
      </c>
      <c r="D1" s="1646"/>
      <c r="E1" s="1150"/>
      <c r="F1" s="1139" t="s">
        <v>2</v>
      </c>
      <c r="G1" s="1646"/>
      <c r="H1" s="1150"/>
      <c r="I1" s="1139" t="s">
        <v>3</v>
      </c>
      <c r="J1" s="1646"/>
      <c r="K1" s="1150"/>
      <c r="L1" s="1139" t="s">
        <v>4</v>
      </c>
      <c r="M1" s="1646"/>
      <c r="N1" s="1150"/>
      <c r="O1" s="1139" t="s">
        <v>5</v>
      </c>
      <c r="P1" s="1646"/>
      <c r="Q1" s="1150"/>
      <c r="R1" s="1139" t="s">
        <v>6</v>
      </c>
      <c r="S1" s="1646"/>
      <c r="T1" s="1150"/>
      <c r="U1" s="1140" t="s">
        <v>7</v>
      </c>
      <c r="V1" s="1646"/>
      <c r="W1" s="1151"/>
      <c r="X1" s="316"/>
      <c r="Y1" s="316"/>
      <c r="Z1" s="316"/>
      <c r="AA1" s="316"/>
      <c r="AB1" s="316"/>
      <c r="AC1" s="316"/>
      <c r="AD1" s="316"/>
      <c r="AE1" s="316"/>
      <c r="AF1" s="316"/>
      <c r="AG1" s="316"/>
      <c r="AH1" s="1865"/>
      <c r="AI1" s="1865"/>
      <c r="AJ1" s="1865"/>
      <c r="AK1" s="1865"/>
      <c r="AL1" s="1865"/>
      <c r="AM1" s="1865"/>
      <c r="AN1" s="906"/>
      <c r="AO1" s="1866"/>
      <c r="AP1" s="1866"/>
      <c r="AQ1" s="1866"/>
    </row>
    <row r="2" spans="1:43">
      <c r="A2" s="907"/>
      <c r="B2" s="1867" t="s">
        <v>60</v>
      </c>
      <c r="C2" s="1868" t="s">
        <v>61</v>
      </c>
      <c r="D2" s="1869" t="s">
        <v>62</v>
      </c>
      <c r="E2" s="1869" t="s">
        <v>63</v>
      </c>
      <c r="F2" s="1868" t="s">
        <v>61</v>
      </c>
      <c r="G2" s="1869" t="s">
        <v>62</v>
      </c>
      <c r="H2" s="1869" t="s">
        <v>63</v>
      </c>
      <c r="I2" s="1868" t="s">
        <v>61</v>
      </c>
      <c r="J2" s="1869" t="s">
        <v>62</v>
      </c>
      <c r="K2" s="1869" t="s">
        <v>63</v>
      </c>
      <c r="L2" s="1868" t="s">
        <v>61</v>
      </c>
      <c r="M2" s="1869" t="s">
        <v>62</v>
      </c>
      <c r="N2" s="1869" t="s">
        <v>63</v>
      </c>
      <c r="O2" s="1868" t="s">
        <v>61</v>
      </c>
      <c r="P2" s="1869" t="s">
        <v>62</v>
      </c>
      <c r="Q2" s="1869" t="s">
        <v>63</v>
      </c>
      <c r="R2" s="1868" t="s">
        <v>61</v>
      </c>
      <c r="S2" s="1869" t="s">
        <v>62</v>
      </c>
      <c r="T2" s="1869" t="s">
        <v>63</v>
      </c>
      <c r="U2" s="1868" t="s">
        <v>61</v>
      </c>
      <c r="V2" s="1869" t="s">
        <v>62</v>
      </c>
      <c r="W2" s="1538" t="s">
        <v>63</v>
      </c>
      <c r="X2" s="316"/>
      <c r="Y2" s="316"/>
      <c r="Z2" s="316"/>
      <c r="AA2" s="316"/>
      <c r="AB2" s="316"/>
      <c r="AC2" s="316"/>
      <c r="AD2" s="316"/>
      <c r="AE2" s="316"/>
      <c r="AF2" s="316"/>
      <c r="AG2" s="1870"/>
      <c r="AH2" s="1871"/>
      <c r="AI2" s="1871"/>
      <c r="AJ2" s="1871"/>
      <c r="AK2" s="1871"/>
      <c r="AL2" s="1871"/>
      <c r="AM2" s="1871"/>
      <c r="AN2" s="1871"/>
      <c r="AO2" s="1871"/>
      <c r="AP2" s="1871"/>
      <c r="AQ2" s="1871"/>
    </row>
    <row r="3" spans="1:43">
      <c r="A3" s="1872">
        <v>44927</v>
      </c>
      <c r="B3" s="1873" t="s">
        <v>2199</v>
      </c>
      <c r="C3" s="1874" t="e">
        <f t="shared" ref="C3:E3" si="0">SUM(F3,I3,L3,O3,R3,U3)</f>
        <v>#REF!</v>
      </c>
      <c r="D3" s="1874">
        <f t="shared" si="0"/>
        <v>0</v>
      </c>
      <c r="E3" s="1875" t="e">
        <f t="shared" si="0"/>
        <v>#REF!</v>
      </c>
      <c r="F3" s="1874" t="e">
        <f t="shared" ref="F3:G3" si="1">SUM(F4,F8,F13,F14)</f>
        <v>#REF!</v>
      </c>
      <c r="G3" s="1874">
        <f t="shared" si="1"/>
        <v>0</v>
      </c>
      <c r="H3" s="1875" t="e">
        <f>F3/C$3</f>
        <v>#REF!</v>
      </c>
      <c r="I3" s="1874" t="e">
        <f t="shared" ref="I3:J3" si="2">SUM(I4,I8,I13,I14)</f>
        <v>#REF!</v>
      </c>
      <c r="J3" s="1874">
        <f t="shared" si="2"/>
        <v>0</v>
      </c>
      <c r="K3" s="1875" t="e">
        <f>I3/C$3</f>
        <v>#REF!</v>
      </c>
      <c r="L3" s="1874" t="e">
        <f t="shared" ref="L3:M3" si="3">SUM(L4,L8,L13,L14)</f>
        <v>#REF!</v>
      </c>
      <c r="M3" s="1874">
        <f t="shared" si="3"/>
        <v>0</v>
      </c>
      <c r="N3" s="1875" t="e">
        <f>L3/C$3</f>
        <v>#REF!</v>
      </c>
      <c r="O3" s="1874" t="e">
        <f t="shared" ref="O3:P3" si="4">SUM(O4,O8,O13,O14)</f>
        <v>#REF!</v>
      </c>
      <c r="P3" s="1874">
        <f t="shared" si="4"/>
        <v>0</v>
      </c>
      <c r="Q3" s="1875" t="e">
        <f>O3/C$3</f>
        <v>#REF!</v>
      </c>
      <c r="R3" s="1874" t="e">
        <f t="shared" ref="R3:S3" si="5">SUM(R4,R8,R13,R14)</f>
        <v>#REF!</v>
      </c>
      <c r="S3" s="1874">
        <f t="shared" si="5"/>
        <v>0</v>
      </c>
      <c r="T3" s="1875" t="e">
        <f>R3/C$3</f>
        <v>#REF!</v>
      </c>
      <c r="U3" s="1874" t="e">
        <f t="shared" ref="U3:V3" si="6">SUM(U4,U8,U13,U14)</f>
        <v>#REF!</v>
      </c>
      <c r="V3" s="1874">
        <f t="shared" si="6"/>
        <v>0</v>
      </c>
      <c r="W3" s="1876" t="e">
        <f>U3/C$3</f>
        <v>#REF!</v>
      </c>
      <c r="X3" s="316"/>
      <c r="Y3" s="316"/>
      <c r="Z3" s="316"/>
      <c r="AA3" s="316"/>
      <c r="AB3" s="316"/>
      <c r="AC3" s="316"/>
      <c r="AD3" s="316"/>
      <c r="AE3" s="316"/>
      <c r="AF3" s="316"/>
      <c r="AG3" s="316"/>
      <c r="AH3" s="1877"/>
      <c r="AI3" s="1877"/>
      <c r="AJ3" s="1877"/>
      <c r="AK3" s="1877"/>
      <c r="AL3" s="1877"/>
      <c r="AM3" s="1877"/>
      <c r="AN3" s="1877"/>
      <c r="AO3" s="1877"/>
      <c r="AP3" s="1877"/>
      <c r="AQ3" s="1878"/>
    </row>
    <row r="4" spans="1:43">
      <c r="A4" s="1209"/>
      <c r="B4" s="1879" t="s">
        <v>2200</v>
      </c>
      <c r="C4" s="1880">
        <f t="shared" ref="C4:D4" si="7">SUM(F4,I4,L4,O4,R4,U4)</f>
        <v>0</v>
      </c>
      <c r="D4" s="1880">
        <f t="shared" si="7"/>
        <v>0</v>
      </c>
      <c r="E4" s="1881" t="e">
        <f t="shared" ref="E4:E5" si="8">C4/C3</f>
        <v>#REF!</v>
      </c>
      <c r="F4" s="1880">
        <f t="shared" ref="F4:G4" si="9">SUM(F5:F7)</f>
        <v>0</v>
      </c>
      <c r="G4" s="1880">
        <f t="shared" si="9"/>
        <v>0</v>
      </c>
      <c r="H4" s="1881" t="e">
        <f>F4/C4</f>
        <v>#DIV/0!</v>
      </c>
      <c r="I4" s="1880">
        <f>I5+I6</f>
        <v>0</v>
      </c>
      <c r="J4" s="1880"/>
      <c r="K4" s="1881" t="e">
        <f>I4/C4</f>
        <v>#DIV/0!</v>
      </c>
      <c r="L4" s="1880">
        <f>L5+L6</f>
        <v>0</v>
      </c>
      <c r="M4" s="1881"/>
      <c r="N4" s="1881" t="e">
        <f>L4/C4</f>
        <v>#DIV/0!</v>
      </c>
      <c r="O4" s="1880">
        <f>O5+O6</f>
        <v>0</v>
      </c>
      <c r="P4" s="1880"/>
      <c r="Q4" s="1881" t="e">
        <f>O4/C4</f>
        <v>#DIV/0!</v>
      </c>
      <c r="R4" s="1880">
        <f>R5+R6</f>
        <v>0</v>
      </c>
      <c r="S4" s="1881"/>
      <c r="T4" s="1881" t="e">
        <f>R4/C4</f>
        <v>#DIV/0!</v>
      </c>
      <c r="U4" s="1880">
        <f>U5+U6</f>
        <v>0</v>
      </c>
      <c r="V4" s="1881"/>
      <c r="W4" s="1882" t="e">
        <f>U4/C4</f>
        <v>#DIV/0!</v>
      </c>
      <c r="X4" s="1883"/>
      <c r="Y4" s="1883"/>
      <c r="Z4" s="1883"/>
      <c r="AA4" s="1883"/>
      <c r="AB4" s="1883"/>
      <c r="AC4" s="1883"/>
      <c r="AD4" s="1883"/>
      <c r="AE4" s="1883"/>
      <c r="AF4" s="1883"/>
      <c r="AG4" s="1883"/>
      <c r="AH4" s="1382"/>
      <c r="AI4" s="1382"/>
      <c r="AJ4" s="1382"/>
      <c r="AK4" s="1382"/>
      <c r="AL4" s="1382"/>
      <c r="AM4" s="1884"/>
      <c r="AN4" s="1380"/>
      <c r="AO4" s="1382"/>
      <c r="AP4" s="1382"/>
      <c r="AQ4" s="1885"/>
    </row>
    <row r="5" spans="1:43">
      <c r="A5" s="1209"/>
      <c r="B5" s="1886" t="s">
        <v>75</v>
      </c>
      <c r="C5" s="1887">
        <f t="shared" ref="C5:C146" si="10">SUM(F5,I5,L5,O5,R5,U5)</f>
        <v>0</v>
      </c>
      <c r="D5" s="1888"/>
      <c r="E5" s="1888" t="e">
        <f t="shared" si="8"/>
        <v>#DIV/0!</v>
      </c>
      <c r="F5" s="1889"/>
      <c r="G5" s="1888"/>
      <c r="H5" s="1888" t="e">
        <f>F5/F4</f>
        <v>#DIV/0!</v>
      </c>
      <c r="I5" s="1889"/>
      <c r="J5" s="1889"/>
      <c r="K5" s="1888" t="e">
        <f>I5/I4</f>
        <v>#DIV/0!</v>
      </c>
      <c r="L5" s="1889"/>
      <c r="M5" s="1888"/>
      <c r="N5" s="1888" t="e">
        <f>L5/L4</f>
        <v>#DIV/0!</v>
      </c>
      <c r="O5" s="1889"/>
      <c r="P5" s="1889"/>
      <c r="Q5" s="1888" t="e">
        <f>O5/O4</f>
        <v>#DIV/0!</v>
      </c>
      <c r="R5" s="1889"/>
      <c r="S5" s="1888"/>
      <c r="T5" s="1888" t="e">
        <f>R5/R4</f>
        <v>#DIV/0!</v>
      </c>
      <c r="U5" s="1889"/>
      <c r="V5" s="1888"/>
      <c r="W5" s="1890" t="e">
        <f>U5/U4</f>
        <v>#DIV/0!</v>
      </c>
      <c r="X5" s="1883"/>
      <c r="Y5" s="1883"/>
      <c r="Z5" s="1883"/>
      <c r="AA5" s="1883"/>
      <c r="AB5" s="1883"/>
      <c r="AC5" s="1883"/>
      <c r="AD5" s="1883"/>
      <c r="AE5" s="1883"/>
      <c r="AF5" s="1883"/>
      <c r="AG5" s="1883"/>
      <c r="AH5" s="1382"/>
      <c r="AI5" s="1382"/>
      <c r="AJ5" s="1382"/>
      <c r="AK5" s="1382"/>
      <c r="AL5" s="1382"/>
      <c r="AM5" s="1884"/>
      <c r="AN5" s="1380"/>
      <c r="AO5" s="1382"/>
      <c r="AP5" s="1382"/>
      <c r="AQ5" s="1885"/>
    </row>
    <row r="6" spans="1:43">
      <c r="A6" s="1209"/>
      <c r="B6" s="1886" t="s">
        <v>76</v>
      </c>
      <c r="C6" s="1887">
        <f t="shared" si="10"/>
        <v>0</v>
      </c>
      <c r="D6" s="1888"/>
      <c r="E6" s="1888" t="e">
        <f>C6/C4</f>
        <v>#DIV/0!</v>
      </c>
      <c r="F6" s="1889"/>
      <c r="G6" s="1888"/>
      <c r="H6" s="1888" t="e">
        <f>F7/F4</f>
        <v>#DIV/0!</v>
      </c>
      <c r="I6" s="1889"/>
      <c r="J6" s="1889"/>
      <c r="K6" s="1888" t="e">
        <f>I6/I4</f>
        <v>#DIV/0!</v>
      </c>
      <c r="L6" s="1889"/>
      <c r="M6" s="1888"/>
      <c r="N6" s="1888" t="e">
        <f>L6/L4</f>
        <v>#DIV/0!</v>
      </c>
      <c r="O6" s="1889"/>
      <c r="P6" s="1889"/>
      <c r="Q6" s="1888" t="e">
        <f>O6/O4</f>
        <v>#DIV/0!</v>
      </c>
      <c r="R6" s="1889"/>
      <c r="S6" s="1888"/>
      <c r="T6" s="1888" t="e">
        <f>R6/R4</f>
        <v>#DIV/0!</v>
      </c>
      <c r="U6" s="1889"/>
      <c r="V6" s="1888"/>
      <c r="W6" s="1890" t="e">
        <f>U6/U4</f>
        <v>#DIV/0!</v>
      </c>
      <c r="X6" s="1883"/>
      <c r="Y6" s="1883"/>
      <c r="Z6" s="1883"/>
      <c r="AA6" s="1883"/>
      <c r="AB6" s="1883"/>
      <c r="AC6" s="1883"/>
      <c r="AD6" s="1883"/>
      <c r="AE6" s="1883"/>
      <c r="AF6" s="1883"/>
      <c r="AG6" s="1883"/>
      <c r="AH6" s="1382"/>
      <c r="AI6" s="1382"/>
      <c r="AJ6" s="1382"/>
      <c r="AK6" s="1382"/>
      <c r="AL6" s="1884"/>
      <c r="AM6" s="1884"/>
      <c r="AN6" s="1380"/>
      <c r="AO6" s="1382"/>
      <c r="AP6" s="1382"/>
      <c r="AQ6" s="1885"/>
    </row>
    <row r="7" spans="1:43">
      <c r="A7" s="1209"/>
      <c r="B7" s="1886" t="s">
        <v>77</v>
      </c>
      <c r="C7" s="1887">
        <f t="shared" si="10"/>
        <v>0</v>
      </c>
      <c r="D7" s="1888"/>
      <c r="E7" s="1888" t="e">
        <f>C7/C4</f>
        <v>#DIV/0!</v>
      </c>
      <c r="F7" s="1889"/>
      <c r="G7" s="1888"/>
      <c r="H7" s="1888" t="e">
        <f>#REF!/F5</f>
        <v>#REF!</v>
      </c>
      <c r="I7" s="1889"/>
      <c r="J7" s="1889"/>
      <c r="K7" s="1888" t="e">
        <f>I7/I4</f>
        <v>#DIV/0!</v>
      </c>
      <c r="L7" s="1889"/>
      <c r="M7" s="1888"/>
      <c r="N7" s="1888" t="e">
        <f>L7/L4</f>
        <v>#DIV/0!</v>
      </c>
      <c r="O7" s="1889"/>
      <c r="P7" s="1889"/>
      <c r="Q7" s="1888" t="e">
        <f>O7/O4</f>
        <v>#DIV/0!</v>
      </c>
      <c r="R7" s="1889"/>
      <c r="S7" s="1888"/>
      <c r="T7" s="1888" t="e">
        <f>R7/R4</f>
        <v>#DIV/0!</v>
      </c>
      <c r="U7" s="1889"/>
      <c r="V7" s="1888"/>
      <c r="W7" s="1890" t="e">
        <f>U7/U4</f>
        <v>#DIV/0!</v>
      </c>
      <c r="X7" s="1883"/>
      <c r="Y7" s="1883"/>
      <c r="Z7" s="1883"/>
      <c r="AA7" s="1883"/>
      <c r="AB7" s="1883"/>
      <c r="AC7" s="1883"/>
      <c r="AD7" s="1883"/>
      <c r="AE7" s="1883"/>
      <c r="AF7" s="1883"/>
      <c r="AG7" s="1883"/>
      <c r="AH7" s="1382"/>
      <c r="AI7" s="1382"/>
      <c r="AJ7" s="1382"/>
      <c r="AK7" s="1382"/>
      <c r="AL7" s="1884"/>
      <c r="AM7" s="1884"/>
      <c r="AN7" s="1380"/>
      <c r="AO7" s="1382"/>
      <c r="AP7" s="1382"/>
      <c r="AQ7" s="1885"/>
    </row>
    <row r="8" spans="1:43">
      <c r="A8" s="1209"/>
      <c r="B8" s="1879" t="s">
        <v>78</v>
      </c>
      <c r="C8" s="1880">
        <f t="shared" si="10"/>
        <v>0</v>
      </c>
      <c r="D8" s="1881"/>
      <c r="E8" s="1881" t="e">
        <f>C8/C4</f>
        <v>#DIV/0!</v>
      </c>
      <c r="F8" s="1880">
        <f t="shared" ref="F8:G8" si="11">SUM(F9:F12)</f>
        <v>0</v>
      </c>
      <c r="G8" s="1880">
        <f t="shared" si="11"/>
        <v>0</v>
      </c>
      <c r="H8" s="1881" t="e">
        <f>F8/F4</f>
        <v>#DIV/0!</v>
      </c>
      <c r="I8" s="1880"/>
      <c r="J8" s="1880"/>
      <c r="K8" s="1881" t="e">
        <f>I8/I4</f>
        <v>#DIV/0!</v>
      </c>
      <c r="L8" s="1880"/>
      <c r="M8" s="1881"/>
      <c r="N8" s="1881" t="e">
        <f>L8/L4</f>
        <v>#DIV/0!</v>
      </c>
      <c r="O8" s="1880"/>
      <c r="P8" s="1880"/>
      <c r="Q8" s="1881" t="e">
        <f>O8/O4</f>
        <v>#DIV/0!</v>
      </c>
      <c r="R8" s="1880"/>
      <c r="S8" s="1881"/>
      <c r="T8" s="1881" t="e">
        <f>R8/R4</f>
        <v>#DIV/0!</v>
      </c>
      <c r="U8" s="1880"/>
      <c r="V8" s="1881"/>
      <c r="W8" s="1882" t="e">
        <f>U8/U4</f>
        <v>#DIV/0!</v>
      </c>
      <c r="X8" s="1883"/>
      <c r="Y8" s="1883"/>
      <c r="Z8" s="1883"/>
      <c r="AA8" s="1883"/>
      <c r="AB8" s="1883"/>
      <c r="AC8" s="1883"/>
      <c r="AD8" s="1883"/>
      <c r="AE8" s="1883"/>
      <c r="AF8" s="1883"/>
      <c r="AG8" s="1883"/>
      <c r="AH8" s="1382"/>
      <c r="AI8" s="1382"/>
      <c r="AJ8" s="1382"/>
      <c r="AK8" s="1382"/>
      <c r="AL8" s="1884"/>
      <c r="AM8" s="1884"/>
      <c r="AN8" s="1380"/>
      <c r="AO8" s="1382"/>
      <c r="AP8" s="1382"/>
      <c r="AQ8" s="1885"/>
    </row>
    <row r="9" spans="1:43">
      <c r="A9" s="1209"/>
      <c r="B9" s="1886" t="s">
        <v>79</v>
      </c>
      <c r="C9" s="1887">
        <f t="shared" si="10"/>
        <v>0</v>
      </c>
      <c r="D9" s="1888"/>
      <c r="E9" s="1888" t="e">
        <f>C9/C8</f>
        <v>#DIV/0!</v>
      </c>
      <c r="F9" s="1889"/>
      <c r="G9" s="1888"/>
      <c r="H9" s="1888" t="e">
        <f>F9/F8</f>
        <v>#DIV/0!</v>
      </c>
      <c r="I9" s="1889"/>
      <c r="J9" s="1889"/>
      <c r="K9" s="1888" t="e">
        <f>I9/I8</f>
        <v>#DIV/0!</v>
      </c>
      <c r="L9" s="1889"/>
      <c r="M9" s="1888"/>
      <c r="N9" s="1888" t="e">
        <f>L9/L8</f>
        <v>#DIV/0!</v>
      </c>
      <c r="O9" s="1889"/>
      <c r="P9" s="1889"/>
      <c r="Q9" s="1888" t="e">
        <f>O9/O8</f>
        <v>#DIV/0!</v>
      </c>
      <c r="R9" s="1889"/>
      <c r="S9" s="1888"/>
      <c r="T9" s="1888" t="e">
        <f>R9/R8</f>
        <v>#DIV/0!</v>
      </c>
      <c r="U9" s="1889"/>
      <c r="V9" s="1888"/>
      <c r="W9" s="1890" t="e">
        <f>U9/U8</f>
        <v>#DIV/0!</v>
      </c>
      <c r="X9" s="1883"/>
      <c r="Y9" s="1883"/>
      <c r="Z9" s="1883"/>
      <c r="AA9" s="1883"/>
      <c r="AB9" s="1883"/>
      <c r="AC9" s="1883"/>
      <c r="AD9" s="1883"/>
      <c r="AE9" s="1883"/>
      <c r="AF9" s="1883"/>
      <c r="AG9" s="1883"/>
      <c r="AH9" s="1382"/>
      <c r="AI9" s="1382"/>
      <c r="AJ9" s="1382"/>
      <c r="AK9" s="1382"/>
      <c r="AL9" s="1884"/>
      <c r="AM9" s="1884"/>
      <c r="AN9" s="1380"/>
      <c r="AO9" s="1382"/>
      <c r="AP9" s="1382"/>
      <c r="AQ9" s="1885"/>
    </row>
    <row r="10" spans="1:43">
      <c r="A10" s="1209"/>
      <c r="B10" s="1886" t="s">
        <v>80</v>
      </c>
      <c r="C10" s="1887">
        <f t="shared" si="10"/>
        <v>0</v>
      </c>
      <c r="D10" s="1888"/>
      <c r="E10" s="1888" t="e">
        <f>C10/C4</f>
        <v>#DIV/0!</v>
      </c>
      <c r="F10" s="1889"/>
      <c r="G10" s="1888"/>
      <c r="H10" s="1888" t="e">
        <f>F10/F4</f>
        <v>#DIV/0!</v>
      </c>
      <c r="I10" s="1889"/>
      <c r="J10" s="1889"/>
      <c r="K10" s="1888" t="e">
        <f>I10/I4</f>
        <v>#DIV/0!</v>
      </c>
      <c r="L10" s="1889"/>
      <c r="M10" s="1888"/>
      <c r="N10" s="1888" t="e">
        <f>L10/L4</f>
        <v>#DIV/0!</v>
      </c>
      <c r="O10" s="1889"/>
      <c r="P10" s="1889"/>
      <c r="Q10" s="1888" t="e">
        <f>O10/O4</f>
        <v>#DIV/0!</v>
      </c>
      <c r="R10" s="1889"/>
      <c r="S10" s="1888"/>
      <c r="T10" s="1888" t="e">
        <f>R10/R4</f>
        <v>#DIV/0!</v>
      </c>
      <c r="U10" s="1889"/>
      <c r="V10" s="1888"/>
      <c r="W10" s="1890" t="e">
        <f>U10/U4</f>
        <v>#DIV/0!</v>
      </c>
      <c r="X10" s="1883"/>
      <c r="Y10" s="1883"/>
      <c r="Z10" s="1883"/>
      <c r="AA10" s="1883"/>
      <c r="AB10" s="1883"/>
      <c r="AC10" s="1883"/>
      <c r="AD10" s="1883"/>
      <c r="AE10" s="1883"/>
      <c r="AF10" s="1883"/>
      <c r="AG10" s="1883"/>
      <c r="AH10" s="1382"/>
      <c r="AI10" s="1382"/>
      <c r="AJ10" s="1382"/>
      <c r="AK10" s="1382"/>
      <c r="AL10" s="1884"/>
      <c r="AM10" s="1884"/>
      <c r="AN10" s="1380"/>
      <c r="AO10" s="1382"/>
      <c r="AP10" s="1382"/>
      <c r="AQ10" s="1885"/>
    </row>
    <row r="11" spans="1:43">
      <c r="A11" s="1209"/>
      <c r="B11" s="1886" t="s">
        <v>82</v>
      </c>
      <c r="C11" s="1887">
        <f t="shared" si="10"/>
        <v>0</v>
      </c>
      <c r="D11" s="1888"/>
      <c r="E11" s="1888" t="e">
        <f>C11/C4</f>
        <v>#DIV/0!</v>
      </c>
      <c r="F11" s="1889"/>
      <c r="G11" s="1888"/>
      <c r="H11" s="1888" t="e">
        <f>F11/F4</f>
        <v>#DIV/0!</v>
      </c>
      <c r="I11" s="1889"/>
      <c r="J11" s="1889"/>
      <c r="K11" s="1888" t="e">
        <f>I11/I4</f>
        <v>#DIV/0!</v>
      </c>
      <c r="L11" s="1889"/>
      <c r="M11" s="1888"/>
      <c r="N11" s="1888" t="e">
        <f>L11/L4</f>
        <v>#DIV/0!</v>
      </c>
      <c r="O11" s="1889"/>
      <c r="P11" s="1889"/>
      <c r="Q11" s="1888" t="e">
        <f>O11/O4</f>
        <v>#DIV/0!</v>
      </c>
      <c r="R11" s="1889"/>
      <c r="S11" s="1888"/>
      <c r="T11" s="1888" t="e">
        <f>R11/R4</f>
        <v>#DIV/0!</v>
      </c>
      <c r="U11" s="1889"/>
      <c r="V11" s="1888"/>
      <c r="W11" s="1890" t="e">
        <f>U11/U4</f>
        <v>#DIV/0!</v>
      </c>
      <c r="X11" s="1883"/>
      <c r="Y11" s="1883"/>
      <c r="Z11" s="1883"/>
      <c r="AA11" s="1883"/>
      <c r="AB11" s="1883"/>
      <c r="AC11" s="1883"/>
      <c r="AD11" s="1883"/>
      <c r="AE11" s="1883"/>
      <c r="AF11" s="1883"/>
      <c r="AG11" s="1883"/>
      <c r="AH11" s="1382"/>
      <c r="AI11" s="1382"/>
      <c r="AJ11" s="1382"/>
      <c r="AK11" s="1382"/>
      <c r="AL11" s="1884"/>
      <c r="AM11" s="1884"/>
      <c r="AN11" s="1380"/>
      <c r="AO11" s="1382"/>
      <c r="AP11" s="1382"/>
      <c r="AQ11" s="1885"/>
    </row>
    <row r="12" spans="1:43">
      <c r="A12" s="1209"/>
      <c r="B12" s="1886" t="s">
        <v>83</v>
      </c>
      <c r="C12" s="1887">
        <f t="shared" si="10"/>
        <v>0</v>
      </c>
      <c r="D12" s="1888"/>
      <c r="E12" s="1888" t="e">
        <f>C12/C4</f>
        <v>#DIV/0!</v>
      </c>
      <c r="F12" s="1889"/>
      <c r="G12" s="1888"/>
      <c r="H12" s="1888" t="e">
        <f>F12/F4</f>
        <v>#DIV/0!</v>
      </c>
      <c r="I12" s="1889"/>
      <c r="J12" s="1889"/>
      <c r="K12" s="1888" t="e">
        <f>I12/I4</f>
        <v>#DIV/0!</v>
      </c>
      <c r="L12" s="1889"/>
      <c r="M12" s="1888"/>
      <c r="N12" s="1888" t="e">
        <f>L12/L4</f>
        <v>#DIV/0!</v>
      </c>
      <c r="O12" s="1889"/>
      <c r="P12" s="1889"/>
      <c r="Q12" s="1888" t="e">
        <f>O12/O4</f>
        <v>#DIV/0!</v>
      </c>
      <c r="R12" s="1889"/>
      <c r="S12" s="1888"/>
      <c r="T12" s="1888" t="e">
        <f>R12/R4</f>
        <v>#DIV/0!</v>
      </c>
      <c r="U12" s="1889"/>
      <c r="V12" s="1888"/>
      <c r="W12" s="1890" t="e">
        <f>U12/U4</f>
        <v>#DIV/0!</v>
      </c>
      <c r="X12" s="1883"/>
      <c r="Y12" s="1883"/>
      <c r="Z12" s="1883"/>
      <c r="AA12" s="1883"/>
      <c r="AB12" s="1883"/>
      <c r="AC12" s="1883"/>
      <c r="AD12" s="1883"/>
      <c r="AE12" s="1883"/>
      <c r="AF12" s="1883"/>
      <c r="AG12" s="1883"/>
      <c r="AH12" s="1382"/>
      <c r="AI12" s="1382"/>
      <c r="AJ12" s="1382"/>
      <c r="AK12" s="1382"/>
      <c r="AL12" s="1891"/>
      <c r="AM12" s="1884"/>
      <c r="AN12" s="1380"/>
      <c r="AO12" s="1382"/>
      <c r="AP12" s="1382"/>
      <c r="AQ12" s="1885"/>
    </row>
    <row r="13" spans="1:43">
      <c r="A13" s="1209"/>
      <c r="B13" s="1892" t="s">
        <v>84</v>
      </c>
      <c r="C13" s="1880" t="e">
        <f t="shared" si="10"/>
        <v>#REF!</v>
      </c>
      <c r="D13" s="1881"/>
      <c r="E13" s="1881" t="e">
        <f>C13/C3</f>
        <v>#REF!</v>
      </c>
      <c r="F13" s="1880" t="e">
        <f t="shared" ref="F13:F14" si="12">#REF!+#REF!</f>
        <v>#REF!</v>
      </c>
      <c r="G13" s="1893"/>
      <c r="H13" s="1893" t="e">
        <f t="shared" ref="H13:H14" si="13">F13/C13</f>
        <v>#REF!</v>
      </c>
      <c r="I13" s="1880" t="e">
        <f t="shared" ref="I13:I14" si="14">#REF!+#REF!</f>
        <v>#REF!</v>
      </c>
      <c r="J13" s="1880"/>
      <c r="K13" s="1894" t="e">
        <f t="shared" ref="K13:K14" si="15">I13/C13</f>
        <v>#REF!</v>
      </c>
      <c r="L13" s="1880" t="e">
        <f t="shared" ref="L13:L14" si="16">#REF!+#REF!</f>
        <v>#REF!</v>
      </c>
      <c r="M13" s="1893"/>
      <c r="N13" s="1893" t="e">
        <f>L13/C13</f>
        <v>#REF!</v>
      </c>
      <c r="O13" s="1880" t="e">
        <f t="shared" ref="O13:O14" si="17">#REF!+#REF!</f>
        <v>#REF!</v>
      </c>
      <c r="P13" s="1880"/>
      <c r="Q13" s="1893" t="e">
        <f>O13/F13</f>
        <v>#REF!</v>
      </c>
      <c r="R13" s="1880" t="e">
        <f t="shared" ref="R13:R14" si="18">#REF!+#REF!</f>
        <v>#REF!</v>
      </c>
      <c r="S13" s="1893"/>
      <c r="T13" s="1893" t="e">
        <f>R13/C13</f>
        <v>#REF!</v>
      </c>
      <c r="U13" s="1880" t="e">
        <f t="shared" ref="U13:U14" si="19">#REF!+#REF!</f>
        <v>#REF!</v>
      </c>
      <c r="V13" s="1893"/>
      <c r="W13" s="1895" t="e">
        <f>U13/C13</f>
        <v>#REF!</v>
      </c>
      <c r="X13" s="316"/>
      <c r="Y13" s="316"/>
      <c r="Z13" s="316"/>
      <c r="AA13" s="316"/>
      <c r="AB13" s="316"/>
      <c r="AC13" s="316"/>
      <c r="AD13" s="316"/>
      <c r="AE13" s="316"/>
      <c r="AF13" s="316"/>
      <c r="AG13" s="316"/>
      <c r="AH13" s="316"/>
      <c r="AI13" s="316"/>
      <c r="AJ13" s="316"/>
      <c r="AK13" s="316"/>
      <c r="AL13" s="316"/>
      <c r="AM13" s="316"/>
      <c r="AN13" s="316"/>
      <c r="AO13" s="316"/>
      <c r="AP13" s="316"/>
      <c r="AQ13" s="316"/>
    </row>
    <row r="14" spans="1:43">
      <c r="A14" s="1210"/>
      <c r="B14" s="908" t="s">
        <v>87</v>
      </c>
      <c r="C14" s="909" t="e">
        <f t="shared" si="10"/>
        <v>#REF!</v>
      </c>
      <c r="D14" s="910"/>
      <c r="E14" s="910" t="e">
        <f>C14/C3</f>
        <v>#REF!</v>
      </c>
      <c r="F14" s="909" t="e">
        <f t="shared" si="12"/>
        <v>#REF!</v>
      </c>
      <c r="G14" s="910"/>
      <c r="H14" s="910" t="e">
        <f t="shared" si="13"/>
        <v>#REF!</v>
      </c>
      <c r="I14" s="909" t="e">
        <f t="shared" si="14"/>
        <v>#REF!</v>
      </c>
      <c r="J14" s="909"/>
      <c r="K14" s="910" t="e">
        <f t="shared" si="15"/>
        <v>#REF!</v>
      </c>
      <c r="L14" s="909" t="e">
        <f t="shared" si="16"/>
        <v>#REF!</v>
      </c>
      <c r="M14" s="911"/>
      <c r="N14" s="911">
        <v>0</v>
      </c>
      <c r="O14" s="909" t="e">
        <f t="shared" si="17"/>
        <v>#REF!</v>
      </c>
      <c r="P14" s="909"/>
      <c r="Q14" s="910" t="e">
        <f>O14/C14</f>
        <v>#REF!</v>
      </c>
      <c r="R14" s="909" t="e">
        <f t="shared" si="18"/>
        <v>#REF!</v>
      </c>
      <c r="S14" s="911"/>
      <c r="T14" s="911">
        <v>0</v>
      </c>
      <c r="U14" s="909" t="e">
        <f t="shared" si="19"/>
        <v>#REF!</v>
      </c>
      <c r="V14" s="911"/>
      <c r="W14" s="1896">
        <v>0</v>
      </c>
      <c r="X14" s="316"/>
      <c r="Y14" s="316"/>
      <c r="Z14" s="316"/>
      <c r="AA14" s="316"/>
      <c r="AB14" s="316"/>
      <c r="AC14" s="316"/>
      <c r="AD14" s="316"/>
      <c r="AE14" s="316"/>
      <c r="AF14" s="316"/>
      <c r="AG14" s="316"/>
      <c r="AH14" s="316"/>
      <c r="AI14" s="316"/>
      <c r="AJ14" s="316"/>
      <c r="AK14" s="316"/>
      <c r="AL14" s="316"/>
      <c r="AM14" s="316"/>
      <c r="AN14" s="316"/>
      <c r="AO14" s="316"/>
      <c r="AP14" s="316"/>
      <c r="AQ14" s="316"/>
    </row>
    <row r="15" spans="1:43">
      <c r="A15" s="1872">
        <v>44958</v>
      </c>
      <c r="B15" s="1873" t="s">
        <v>2199</v>
      </c>
      <c r="C15" s="1874" t="e">
        <f t="shared" si="10"/>
        <v>#REF!</v>
      </c>
      <c r="D15" s="1874">
        <f t="shared" ref="D15:E15" si="20">SUM(G15,J15,M15,P15,S15,V15)</f>
        <v>0</v>
      </c>
      <c r="E15" s="1875" t="e">
        <f t="shared" si="20"/>
        <v>#REF!</v>
      </c>
      <c r="F15" s="1874" t="e">
        <f t="shared" ref="F15:G15" si="21">SUM(F16,F20,F25,F26)</f>
        <v>#REF!</v>
      </c>
      <c r="G15" s="1874">
        <f t="shared" si="21"/>
        <v>0</v>
      </c>
      <c r="H15" s="1875" t="e">
        <f>F15/C$3</f>
        <v>#REF!</v>
      </c>
      <c r="I15" s="1874" t="e">
        <f t="shared" ref="I15:J15" si="22">SUM(I16,I20,I25,I26)</f>
        <v>#REF!</v>
      </c>
      <c r="J15" s="1874">
        <f t="shared" si="22"/>
        <v>0</v>
      </c>
      <c r="K15" s="1875" t="e">
        <f>I15/C$3</f>
        <v>#REF!</v>
      </c>
      <c r="L15" s="1874" t="e">
        <f t="shared" ref="L15:M15" si="23">SUM(L16,L20,L25,L26)</f>
        <v>#REF!</v>
      </c>
      <c r="M15" s="1874">
        <f t="shared" si="23"/>
        <v>0</v>
      </c>
      <c r="N15" s="1875" t="e">
        <f>L15/C$3</f>
        <v>#REF!</v>
      </c>
      <c r="O15" s="1874" t="e">
        <f t="shared" ref="O15:P15" si="24">SUM(O16,O20,O25,O26)</f>
        <v>#REF!</v>
      </c>
      <c r="P15" s="1874">
        <f t="shared" si="24"/>
        <v>0</v>
      </c>
      <c r="Q15" s="1875" t="e">
        <f>O15/C$3</f>
        <v>#REF!</v>
      </c>
      <c r="R15" s="1874" t="e">
        <f t="shared" ref="R15:S15" si="25">SUM(R16,R20,R25,R26)</f>
        <v>#REF!</v>
      </c>
      <c r="S15" s="1874">
        <f t="shared" si="25"/>
        <v>0</v>
      </c>
      <c r="T15" s="1875" t="e">
        <f>R15/C$3</f>
        <v>#REF!</v>
      </c>
      <c r="U15" s="1874" t="e">
        <f t="shared" ref="U15:V15" si="26">SUM(U16,U20,U25,U26)</f>
        <v>#REF!</v>
      </c>
      <c r="V15" s="1874">
        <f t="shared" si="26"/>
        <v>0</v>
      </c>
      <c r="W15" s="1876" t="e">
        <f>U15/C$3</f>
        <v>#REF!</v>
      </c>
      <c r="X15" s="316"/>
      <c r="Y15" s="316"/>
      <c r="Z15" s="316"/>
      <c r="AA15" s="316"/>
      <c r="AB15" s="316"/>
      <c r="AC15" s="316"/>
      <c r="AD15" s="316"/>
      <c r="AE15" s="316"/>
      <c r="AF15" s="316"/>
      <c r="AG15" s="316"/>
      <c r="AH15" s="1877"/>
      <c r="AI15" s="1877"/>
      <c r="AJ15" s="1877"/>
      <c r="AK15" s="1877"/>
      <c r="AL15" s="1877"/>
      <c r="AM15" s="1877"/>
      <c r="AN15" s="1877"/>
      <c r="AO15" s="1877"/>
      <c r="AP15" s="1877"/>
      <c r="AQ15" s="1878"/>
    </row>
    <row r="16" spans="1:43">
      <c r="A16" s="1209"/>
      <c r="B16" s="1879" t="s">
        <v>2200</v>
      </c>
      <c r="C16" s="1880">
        <f t="shared" si="10"/>
        <v>0</v>
      </c>
      <c r="D16" s="1880">
        <f>SUM(G16,J16,M16,P16,S16,V16)</f>
        <v>0</v>
      </c>
      <c r="E16" s="1881" t="e">
        <f t="shared" ref="E16:E17" si="27">C16/C15</f>
        <v>#REF!</v>
      </c>
      <c r="F16" s="1880">
        <f t="shared" ref="F16:G16" si="28">SUM(F17:F19)</f>
        <v>0</v>
      </c>
      <c r="G16" s="1880">
        <f t="shared" si="28"/>
        <v>0</v>
      </c>
      <c r="H16" s="1881" t="e">
        <f>F16/C16</f>
        <v>#DIV/0!</v>
      </c>
      <c r="I16" s="1880">
        <f>I17+I18</f>
        <v>0</v>
      </c>
      <c r="J16" s="1880"/>
      <c r="K16" s="1881" t="e">
        <f>I16/C16</f>
        <v>#DIV/0!</v>
      </c>
      <c r="L16" s="1880">
        <f>L17+L18</f>
        <v>0</v>
      </c>
      <c r="M16" s="1881"/>
      <c r="N16" s="1881" t="e">
        <f>L16/C16</f>
        <v>#DIV/0!</v>
      </c>
      <c r="O16" s="1880">
        <f>O17+O18</f>
        <v>0</v>
      </c>
      <c r="P16" s="1880"/>
      <c r="Q16" s="1881" t="e">
        <f>O16/C16</f>
        <v>#DIV/0!</v>
      </c>
      <c r="R16" s="1880">
        <f>R17+R18</f>
        <v>0</v>
      </c>
      <c r="S16" s="1881"/>
      <c r="T16" s="1881" t="e">
        <f>R16/C16</f>
        <v>#DIV/0!</v>
      </c>
      <c r="U16" s="1880">
        <f>U17+U18</f>
        <v>0</v>
      </c>
      <c r="V16" s="1881"/>
      <c r="W16" s="1882" t="e">
        <f>U16/C16</f>
        <v>#DIV/0!</v>
      </c>
      <c r="X16" s="1883"/>
      <c r="Y16" s="1883"/>
      <c r="Z16" s="1883"/>
      <c r="AA16" s="1883"/>
      <c r="AB16" s="1883"/>
      <c r="AC16" s="1883"/>
      <c r="AD16" s="1883"/>
      <c r="AE16" s="1883"/>
      <c r="AF16" s="1883"/>
      <c r="AG16" s="1883"/>
      <c r="AH16" s="1382"/>
      <c r="AI16" s="1382"/>
      <c r="AJ16" s="1382"/>
      <c r="AK16" s="1382"/>
      <c r="AL16" s="1382"/>
      <c r="AM16" s="1884"/>
      <c r="AN16" s="1380"/>
      <c r="AO16" s="1382"/>
      <c r="AP16" s="1382"/>
      <c r="AQ16" s="1885"/>
    </row>
    <row r="17" spans="1:43">
      <c r="A17" s="1209"/>
      <c r="B17" s="1886" t="s">
        <v>75</v>
      </c>
      <c r="C17" s="1887">
        <f t="shared" si="10"/>
        <v>0</v>
      </c>
      <c r="D17" s="1888"/>
      <c r="E17" s="1888" t="e">
        <f t="shared" si="27"/>
        <v>#DIV/0!</v>
      </c>
      <c r="F17" s="1889"/>
      <c r="G17" s="1888"/>
      <c r="H17" s="1888" t="e">
        <f>F17/F16</f>
        <v>#DIV/0!</v>
      </c>
      <c r="I17" s="1889"/>
      <c r="J17" s="1889"/>
      <c r="K17" s="1888" t="e">
        <f>I17/I16</f>
        <v>#DIV/0!</v>
      </c>
      <c r="L17" s="1889"/>
      <c r="M17" s="1888"/>
      <c r="N17" s="1888" t="e">
        <f>L17/L16</f>
        <v>#DIV/0!</v>
      </c>
      <c r="O17" s="1889"/>
      <c r="P17" s="1889"/>
      <c r="Q17" s="1888" t="e">
        <f>O17/O16</f>
        <v>#DIV/0!</v>
      </c>
      <c r="R17" s="1889"/>
      <c r="S17" s="1888"/>
      <c r="T17" s="1888" t="e">
        <f>R17/R16</f>
        <v>#DIV/0!</v>
      </c>
      <c r="U17" s="1889"/>
      <c r="V17" s="1888"/>
      <c r="W17" s="1890" t="e">
        <f>U17/U16</f>
        <v>#DIV/0!</v>
      </c>
      <c r="X17" s="1883"/>
      <c r="Y17" s="1883"/>
      <c r="Z17" s="1883"/>
      <c r="AA17" s="1883"/>
      <c r="AB17" s="1883"/>
      <c r="AC17" s="1883"/>
      <c r="AD17" s="1883"/>
      <c r="AE17" s="1883"/>
      <c r="AF17" s="1883"/>
      <c r="AG17" s="1883"/>
      <c r="AH17" s="1382"/>
      <c r="AI17" s="1382"/>
      <c r="AJ17" s="1382"/>
      <c r="AK17" s="1382"/>
      <c r="AL17" s="1382"/>
      <c r="AM17" s="1884"/>
      <c r="AN17" s="1380"/>
      <c r="AO17" s="1382"/>
      <c r="AP17" s="1382"/>
      <c r="AQ17" s="1885"/>
    </row>
    <row r="18" spans="1:43">
      <c r="A18" s="1209"/>
      <c r="B18" s="1886" t="s">
        <v>76</v>
      </c>
      <c r="C18" s="1887">
        <f t="shared" si="10"/>
        <v>0</v>
      </c>
      <c r="D18" s="1888"/>
      <c r="E18" s="1888" t="e">
        <f>C18/C16</f>
        <v>#DIV/0!</v>
      </c>
      <c r="F18" s="1889"/>
      <c r="G18" s="1888"/>
      <c r="H18" s="1888" t="e">
        <f>F19/F16</f>
        <v>#DIV/0!</v>
      </c>
      <c r="I18" s="1889"/>
      <c r="J18" s="1889"/>
      <c r="K18" s="1888" t="e">
        <f>I18/I16</f>
        <v>#DIV/0!</v>
      </c>
      <c r="L18" s="1889"/>
      <c r="M18" s="1888"/>
      <c r="N18" s="1888" t="e">
        <f>L18/L16</f>
        <v>#DIV/0!</v>
      </c>
      <c r="O18" s="1889"/>
      <c r="P18" s="1889"/>
      <c r="Q18" s="1888" t="e">
        <f>O18/O16</f>
        <v>#DIV/0!</v>
      </c>
      <c r="R18" s="1889"/>
      <c r="S18" s="1888"/>
      <c r="T18" s="1888" t="e">
        <f>R18/R16</f>
        <v>#DIV/0!</v>
      </c>
      <c r="U18" s="1889"/>
      <c r="V18" s="1888"/>
      <c r="W18" s="1890" t="e">
        <f>U18/U16</f>
        <v>#DIV/0!</v>
      </c>
      <c r="X18" s="1883"/>
      <c r="Y18" s="1883"/>
      <c r="Z18" s="1883"/>
      <c r="AA18" s="1883"/>
      <c r="AB18" s="1883"/>
      <c r="AC18" s="1883"/>
      <c r="AD18" s="1883"/>
      <c r="AE18" s="1883"/>
      <c r="AF18" s="1883"/>
      <c r="AG18" s="1883"/>
      <c r="AH18" s="1382"/>
      <c r="AI18" s="1382"/>
      <c r="AJ18" s="1382"/>
      <c r="AK18" s="1382"/>
      <c r="AL18" s="1884"/>
      <c r="AM18" s="1884"/>
      <c r="AN18" s="1380"/>
      <c r="AO18" s="1382"/>
      <c r="AP18" s="1382"/>
      <c r="AQ18" s="1885"/>
    </row>
    <row r="19" spans="1:43">
      <c r="A19" s="1209"/>
      <c r="B19" s="1886" t="s">
        <v>77</v>
      </c>
      <c r="C19" s="1887">
        <f t="shared" si="10"/>
        <v>0</v>
      </c>
      <c r="D19" s="1888"/>
      <c r="E19" s="1888" t="e">
        <f>C19/C16</f>
        <v>#DIV/0!</v>
      </c>
      <c r="F19" s="1889"/>
      <c r="G19" s="1888"/>
      <c r="H19" s="1888" t="e">
        <f>#REF!/F17</f>
        <v>#REF!</v>
      </c>
      <c r="I19" s="1889"/>
      <c r="J19" s="1889"/>
      <c r="K19" s="1888" t="e">
        <f>I19/I16</f>
        <v>#DIV/0!</v>
      </c>
      <c r="L19" s="1889"/>
      <c r="M19" s="1888"/>
      <c r="N19" s="1888" t="e">
        <f>L19/L16</f>
        <v>#DIV/0!</v>
      </c>
      <c r="O19" s="1889"/>
      <c r="P19" s="1889"/>
      <c r="Q19" s="1888" t="e">
        <f>O19/O16</f>
        <v>#DIV/0!</v>
      </c>
      <c r="R19" s="1889"/>
      <c r="S19" s="1888"/>
      <c r="T19" s="1888" t="e">
        <f>R19/R16</f>
        <v>#DIV/0!</v>
      </c>
      <c r="U19" s="1889"/>
      <c r="V19" s="1888"/>
      <c r="W19" s="1890" t="e">
        <f>U19/U16</f>
        <v>#DIV/0!</v>
      </c>
      <c r="X19" s="1883"/>
      <c r="Y19" s="1883"/>
      <c r="Z19" s="1883"/>
      <c r="AA19" s="1883"/>
      <c r="AB19" s="1883"/>
      <c r="AC19" s="1883"/>
      <c r="AD19" s="1883"/>
      <c r="AE19" s="1883"/>
      <c r="AF19" s="1883"/>
      <c r="AG19" s="1883"/>
      <c r="AH19" s="1382"/>
      <c r="AI19" s="1382"/>
      <c r="AJ19" s="1382"/>
      <c r="AK19" s="1382"/>
      <c r="AL19" s="1884"/>
      <c r="AM19" s="1884"/>
      <c r="AN19" s="1380"/>
      <c r="AO19" s="1382"/>
      <c r="AP19" s="1382"/>
      <c r="AQ19" s="1885"/>
    </row>
    <row r="20" spans="1:43">
      <c r="A20" s="1209"/>
      <c r="B20" s="1879" t="s">
        <v>78</v>
      </c>
      <c r="C20" s="1880">
        <f t="shared" si="10"/>
        <v>0</v>
      </c>
      <c r="D20" s="1881"/>
      <c r="E20" s="1881" t="e">
        <f>C20/C16</f>
        <v>#DIV/0!</v>
      </c>
      <c r="F20" s="1880">
        <f t="shared" ref="F20:G20" si="29">SUM(F21:F24)</f>
        <v>0</v>
      </c>
      <c r="G20" s="1880">
        <f t="shared" si="29"/>
        <v>0</v>
      </c>
      <c r="H20" s="1881" t="e">
        <f>F20/F16</f>
        <v>#DIV/0!</v>
      </c>
      <c r="I20" s="1880"/>
      <c r="J20" s="1880"/>
      <c r="K20" s="1881" t="e">
        <f>I20/I16</f>
        <v>#DIV/0!</v>
      </c>
      <c r="L20" s="1880"/>
      <c r="M20" s="1881"/>
      <c r="N20" s="1881" t="e">
        <f>L20/L16</f>
        <v>#DIV/0!</v>
      </c>
      <c r="O20" s="1880"/>
      <c r="P20" s="1880"/>
      <c r="Q20" s="1881" t="e">
        <f>O20/O16</f>
        <v>#DIV/0!</v>
      </c>
      <c r="R20" s="1880"/>
      <c r="S20" s="1881"/>
      <c r="T20" s="1881" t="e">
        <f>R20/R16</f>
        <v>#DIV/0!</v>
      </c>
      <c r="U20" s="1880"/>
      <c r="V20" s="1881"/>
      <c r="W20" s="1882" t="e">
        <f>U20/U16</f>
        <v>#DIV/0!</v>
      </c>
      <c r="X20" s="1883"/>
      <c r="Y20" s="1883"/>
      <c r="Z20" s="1883"/>
      <c r="AA20" s="1883"/>
      <c r="AB20" s="1883"/>
      <c r="AC20" s="1883"/>
      <c r="AD20" s="1883"/>
      <c r="AE20" s="1883"/>
      <c r="AF20" s="1883"/>
      <c r="AG20" s="1883"/>
      <c r="AH20" s="1382"/>
      <c r="AI20" s="1382"/>
      <c r="AJ20" s="1382"/>
      <c r="AK20" s="1382"/>
      <c r="AL20" s="1884"/>
      <c r="AM20" s="1884"/>
      <c r="AN20" s="1380"/>
      <c r="AO20" s="1382"/>
      <c r="AP20" s="1382"/>
      <c r="AQ20" s="1885"/>
    </row>
    <row r="21" spans="1:43">
      <c r="A21" s="1209"/>
      <c r="B21" s="1886" t="s">
        <v>79</v>
      </c>
      <c r="C21" s="1887">
        <f t="shared" si="10"/>
        <v>0</v>
      </c>
      <c r="D21" s="1888"/>
      <c r="E21" s="1888" t="e">
        <f>C21/C20</f>
        <v>#DIV/0!</v>
      </c>
      <c r="F21" s="1889"/>
      <c r="G21" s="1888"/>
      <c r="H21" s="1888" t="e">
        <f>F21/F20</f>
        <v>#DIV/0!</v>
      </c>
      <c r="I21" s="1889"/>
      <c r="J21" s="1889"/>
      <c r="K21" s="1888" t="e">
        <f>I21/I20</f>
        <v>#DIV/0!</v>
      </c>
      <c r="L21" s="1889"/>
      <c r="M21" s="1888"/>
      <c r="N21" s="1888" t="e">
        <f>L21/L20</f>
        <v>#DIV/0!</v>
      </c>
      <c r="O21" s="1889"/>
      <c r="P21" s="1889"/>
      <c r="Q21" s="1888" t="e">
        <f>O21/O20</f>
        <v>#DIV/0!</v>
      </c>
      <c r="R21" s="1889"/>
      <c r="S21" s="1888"/>
      <c r="T21" s="1888" t="e">
        <f>R21/R20</f>
        <v>#DIV/0!</v>
      </c>
      <c r="U21" s="1889"/>
      <c r="V21" s="1888"/>
      <c r="W21" s="1890" t="e">
        <f>U21/U20</f>
        <v>#DIV/0!</v>
      </c>
      <c r="X21" s="1883"/>
      <c r="Y21" s="1883"/>
      <c r="Z21" s="1883"/>
      <c r="AA21" s="1883"/>
      <c r="AB21" s="1883"/>
      <c r="AC21" s="1883"/>
      <c r="AD21" s="1883"/>
      <c r="AE21" s="1883"/>
      <c r="AF21" s="1883"/>
      <c r="AG21" s="1883"/>
      <c r="AH21" s="1382"/>
      <c r="AI21" s="1382"/>
      <c r="AJ21" s="1382"/>
      <c r="AK21" s="1382"/>
      <c r="AL21" s="1884"/>
      <c r="AM21" s="1884"/>
      <c r="AN21" s="1380"/>
      <c r="AO21" s="1382"/>
      <c r="AP21" s="1382"/>
      <c r="AQ21" s="1885"/>
    </row>
    <row r="22" spans="1:43">
      <c r="A22" s="1209"/>
      <c r="B22" s="1886" t="s">
        <v>80</v>
      </c>
      <c r="C22" s="1887">
        <f t="shared" si="10"/>
        <v>0</v>
      </c>
      <c r="D22" s="1888"/>
      <c r="E22" s="1888" t="e">
        <f>C22/C16</f>
        <v>#DIV/0!</v>
      </c>
      <c r="F22" s="1889"/>
      <c r="G22" s="1888"/>
      <c r="H22" s="1888" t="e">
        <f>F22/F16</f>
        <v>#DIV/0!</v>
      </c>
      <c r="I22" s="1889"/>
      <c r="J22" s="1889"/>
      <c r="K22" s="1888" t="e">
        <f>I22/I16</f>
        <v>#DIV/0!</v>
      </c>
      <c r="L22" s="1889"/>
      <c r="M22" s="1888"/>
      <c r="N22" s="1888" t="e">
        <f>L22/L16</f>
        <v>#DIV/0!</v>
      </c>
      <c r="O22" s="1889"/>
      <c r="P22" s="1889"/>
      <c r="Q22" s="1888" t="e">
        <f>O22/O16</f>
        <v>#DIV/0!</v>
      </c>
      <c r="R22" s="1889"/>
      <c r="S22" s="1888"/>
      <c r="T22" s="1888" t="e">
        <f>R22/R16</f>
        <v>#DIV/0!</v>
      </c>
      <c r="U22" s="1889"/>
      <c r="V22" s="1888"/>
      <c r="W22" s="1890" t="e">
        <f>U22/U16</f>
        <v>#DIV/0!</v>
      </c>
      <c r="X22" s="1883"/>
      <c r="Y22" s="1883"/>
      <c r="Z22" s="1883"/>
      <c r="AA22" s="1883"/>
      <c r="AB22" s="1883"/>
      <c r="AC22" s="1883"/>
      <c r="AD22" s="1883"/>
      <c r="AE22" s="1883"/>
      <c r="AF22" s="1883"/>
      <c r="AG22" s="1883"/>
      <c r="AH22" s="1382"/>
      <c r="AI22" s="1382"/>
      <c r="AJ22" s="1382"/>
      <c r="AK22" s="1382"/>
      <c r="AL22" s="1884"/>
      <c r="AM22" s="1884"/>
      <c r="AN22" s="1380"/>
      <c r="AO22" s="1382"/>
      <c r="AP22" s="1382"/>
      <c r="AQ22" s="1885"/>
    </row>
    <row r="23" spans="1:43">
      <c r="A23" s="1209"/>
      <c r="B23" s="1886" t="s">
        <v>82</v>
      </c>
      <c r="C23" s="1887">
        <f t="shared" si="10"/>
        <v>0</v>
      </c>
      <c r="D23" s="1888"/>
      <c r="E23" s="1888" t="e">
        <f>C23/C16</f>
        <v>#DIV/0!</v>
      </c>
      <c r="F23" s="1889"/>
      <c r="G23" s="1888"/>
      <c r="H23" s="1888" t="e">
        <f>F23/F16</f>
        <v>#DIV/0!</v>
      </c>
      <c r="I23" s="1889"/>
      <c r="J23" s="1889"/>
      <c r="K23" s="1888" t="e">
        <f>I23/I16</f>
        <v>#DIV/0!</v>
      </c>
      <c r="L23" s="1889"/>
      <c r="M23" s="1888"/>
      <c r="N23" s="1888" t="e">
        <f>L23/L16</f>
        <v>#DIV/0!</v>
      </c>
      <c r="O23" s="1889"/>
      <c r="P23" s="1889"/>
      <c r="Q23" s="1888" t="e">
        <f>O23/O16</f>
        <v>#DIV/0!</v>
      </c>
      <c r="R23" s="1889"/>
      <c r="S23" s="1888"/>
      <c r="T23" s="1888" t="e">
        <f>R23/R16</f>
        <v>#DIV/0!</v>
      </c>
      <c r="U23" s="1889"/>
      <c r="V23" s="1888"/>
      <c r="W23" s="1890" t="e">
        <f>U23/U16</f>
        <v>#DIV/0!</v>
      </c>
      <c r="X23" s="1883"/>
      <c r="Y23" s="1883"/>
      <c r="Z23" s="1883"/>
      <c r="AA23" s="1883"/>
      <c r="AB23" s="1883"/>
      <c r="AC23" s="1883"/>
      <c r="AD23" s="1883"/>
      <c r="AE23" s="1883"/>
      <c r="AF23" s="1883"/>
      <c r="AG23" s="1883"/>
      <c r="AH23" s="1382"/>
      <c r="AI23" s="1382"/>
      <c r="AJ23" s="1382"/>
      <c r="AK23" s="1382"/>
      <c r="AL23" s="1884"/>
      <c r="AM23" s="1884"/>
      <c r="AN23" s="1380"/>
      <c r="AO23" s="1382"/>
      <c r="AP23" s="1382"/>
      <c r="AQ23" s="1885"/>
    </row>
    <row r="24" spans="1:43">
      <c r="A24" s="1209"/>
      <c r="B24" s="1886" t="s">
        <v>83</v>
      </c>
      <c r="C24" s="1887">
        <f t="shared" si="10"/>
        <v>0</v>
      </c>
      <c r="D24" s="1888"/>
      <c r="E24" s="1888" t="e">
        <f>C24/C16</f>
        <v>#DIV/0!</v>
      </c>
      <c r="F24" s="1889"/>
      <c r="G24" s="1888"/>
      <c r="H24" s="1888" t="e">
        <f>F24/F16</f>
        <v>#DIV/0!</v>
      </c>
      <c r="I24" s="1889"/>
      <c r="J24" s="1889"/>
      <c r="K24" s="1888" t="e">
        <f>I24/I16</f>
        <v>#DIV/0!</v>
      </c>
      <c r="L24" s="1889"/>
      <c r="M24" s="1888"/>
      <c r="N24" s="1888" t="e">
        <f>L24/L16</f>
        <v>#DIV/0!</v>
      </c>
      <c r="O24" s="1889"/>
      <c r="P24" s="1889"/>
      <c r="Q24" s="1888" t="e">
        <f>O24/O16</f>
        <v>#DIV/0!</v>
      </c>
      <c r="R24" s="1889"/>
      <c r="S24" s="1888"/>
      <c r="T24" s="1888" t="e">
        <f>R24/R16</f>
        <v>#DIV/0!</v>
      </c>
      <c r="U24" s="1889"/>
      <c r="V24" s="1888"/>
      <c r="W24" s="1890" t="e">
        <f>U24/U16</f>
        <v>#DIV/0!</v>
      </c>
      <c r="X24" s="1883"/>
      <c r="Y24" s="1883"/>
      <c r="Z24" s="1883"/>
      <c r="AA24" s="1883"/>
      <c r="AB24" s="1883"/>
      <c r="AC24" s="1883"/>
      <c r="AD24" s="1883"/>
      <c r="AE24" s="1883"/>
      <c r="AF24" s="1883"/>
      <c r="AG24" s="1883"/>
      <c r="AH24" s="1382"/>
      <c r="AI24" s="1382"/>
      <c r="AJ24" s="1382"/>
      <c r="AK24" s="1382"/>
      <c r="AL24" s="1891"/>
      <c r="AM24" s="1884"/>
      <c r="AN24" s="1380"/>
      <c r="AO24" s="1382"/>
      <c r="AP24" s="1382"/>
      <c r="AQ24" s="1885"/>
    </row>
    <row r="25" spans="1:43">
      <c r="A25" s="1209"/>
      <c r="B25" s="1892" t="s">
        <v>84</v>
      </c>
      <c r="C25" s="1880" t="e">
        <f t="shared" si="10"/>
        <v>#REF!</v>
      </c>
      <c r="D25" s="1881"/>
      <c r="E25" s="1881" t="e">
        <f>C25/C15</f>
        <v>#REF!</v>
      </c>
      <c r="F25" s="1880" t="e">
        <f t="shared" ref="F25:F26" si="30">#REF!+#REF!</f>
        <v>#REF!</v>
      </c>
      <c r="G25" s="1893"/>
      <c r="H25" s="1893" t="e">
        <f t="shared" ref="H25:H26" si="31">F25/C25</f>
        <v>#REF!</v>
      </c>
      <c r="I25" s="1880" t="e">
        <f t="shared" ref="I25:I26" si="32">#REF!+#REF!</f>
        <v>#REF!</v>
      </c>
      <c r="J25" s="1880"/>
      <c r="K25" s="1894" t="e">
        <f t="shared" ref="K25:K26" si="33">I25/C25</f>
        <v>#REF!</v>
      </c>
      <c r="L25" s="1880" t="e">
        <f t="shared" ref="L25:L26" si="34">#REF!+#REF!</f>
        <v>#REF!</v>
      </c>
      <c r="M25" s="1893"/>
      <c r="N25" s="1893" t="e">
        <f>L25/C25</f>
        <v>#REF!</v>
      </c>
      <c r="O25" s="1880" t="e">
        <f t="shared" ref="O25:O26" si="35">#REF!+#REF!</f>
        <v>#REF!</v>
      </c>
      <c r="P25" s="1880"/>
      <c r="Q25" s="1893" t="e">
        <f>O25/F25</f>
        <v>#REF!</v>
      </c>
      <c r="R25" s="1880" t="e">
        <f t="shared" ref="R25:R26" si="36">#REF!+#REF!</f>
        <v>#REF!</v>
      </c>
      <c r="S25" s="1893"/>
      <c r="T25" s="1893" t="e">
        <f>R25/C25</f>
        <v>#REF!</v>
      </c>
      <c r="U25" s="1880" t="e">
        <f t="shared" ref="U25:U26" si="37">#REF!+#REF!</f>
        <v>#REF!</v>
      </c>
      <c r="V25" s="1893"/>
      <c r="W25" s="1895" t="e">
        <f>U25/C25</f>
        <v>#REF!</v>
      </c>
      <c r="X25" s="316"/>
      <c r="Y25" s="316"/>
      <c r="Z25" s="316"/>
      <c r="AA25" s="316"/>
      <c r="AB25" s="316"/>
      <c r="AC25" s="316"/>
      <c r="AD25" s="316"/>
      <c r="AE25" s="316"/>
      <c r="AF25" s="316"/>
      <c r="AG25" s="316"/>
      <c r="AH25" s="316"/>
      <c r="AI25" s="316"/>
      <c r="AJ25" s="316"/>
      <c r="AK25" s="316"/>
      <c r="AL25" s="316"/>
      <c r="AM25" s="316"/>
      <c r="AN25" s="316"/>
      <c r="AO25" s="316"/>
      <c r="AP25" s="316"/>
      <c r="AQ25" s="316"/>
    </row>
    <row r="26" spans="1:43">
      <c r="A26" s="1210"/>
      <c r="B26" s="908" t="s">
        <v>87</v>
      </c>
      <c r="C26" s="909" t="e">
        <f t="shared" si="10"/>
        <v>#REF!</v>
      </c>
      <c r="D26" s="910"/>
      <c r="E26" s="910" t="e">
        <f>C26/C15</f>
        <v>#REF!</v>
      </c>
      <c r="F26" s="909" t="e">
        <f t="shared" si="30"/>
        <v>#REF!</v>
      </c>
      <c r="G26" s="910"/>
      <c r="H26" s="910" t="e">
        <f t="shared" si="31"/>
        <v>#REF!</v>
      </c>
      <c r="I26" s="909" t="e">
        <f t="shared" si="32"/>
        <v>#REF!</v>
      </c>
      <c r="J26" s="909"/>
      <c r="K26" s="910" t="e">
        <f t="shared" si="33"/>
        <v>#REF!</v>
      </c>
      <c r="L26" s="909" t="e">
        <f t="shared" si="34"/>
        <v>#REF!</v>
      </c>
      <c r="M26" s="911"/>
      <c r="N26" s="911">
        <v>0</v>
      </c>
      <c r="O26" s="909" t="e">
        <f t="shared" si="35"/>
        <v>#REF!</v>
      </c>
      <c r="P26" s="909"/>
      <c r="Q26" s="910" t="e">
        <f>O26/C26</f>
        <v>#REF!</v>
      </c>
      <c r="R26" s="909" t="e">
        <f t="shared" si="36"/>
        <v>#REF!</v>
      </c>
      <c r="S26" s="911"/>
      <c r="T26" s="911">
        <v>0</v>
      </c>
      <c r="U26" s="909" t="e">
        <f t="shared" si="37"/>
        <v>#REF!</v>
      </c>
      <c r="V26" s="911"/>
      <c r="W26" s="1896">
        <v>0</v>
      </c>
      <c r="X26" s="316"/>
      <c r="Y26" s="316"/>
      <c r="Z26" s="316"/>
      <c r="AA26" s="316"/>
      <c r="AB26" s="316"/>
      <c r="AC26" s="316"/>
      <c r="AD26" s="316"/>
      <c r="AE26" s="316"/>
      <c r="AF26" s="316"/>
      <c r="AG26" s="316"/>
      <c r="AH26" s="316"/>
      <c r="AI26" s="316"/>
      <c r="AJ26" s="316"/>
      <c r="AK26" s="316"/>
      <c r="AL26" s="316"/>
      <c r="AM26" s="316"/>
      <c r="AN26" s="316"/>
      <c r="AO26" s="316"/>
      <c r="AP26" s="316"/>
      <c r="AQ26" s="316"/>
    </row>
    <row r="27" spans="1:43">
      <c r="A27" s="1872">
        <v>44986</v>
      </c>
      <c r="B27" s="1873" t="s">
        <v>2199</v>
      </c>
      <c r="C27" s="1874" t="e">
        <f t="shared" si="10"/>
        <v>#REF!</v>
      </c>
      <c r="D27" s="1874">
        <f t="shared" ref="D27:E27" si="38">SUM(G27,J27,M27,P27,S27,V27)</f>
        <v>0</v>
      </c>
      <c r="E27" s="1875" t="e">
        <f t="shared" si="38"/>
        <v>#REF!</v>
      </c>
      <c r="F27" s="1874" t="e">
        <f t="shared" ref="F27:G27" si="39">SUM(F28,F32,F37,F38)</f>
        <v>#REF!</v>
      </c>
      <c r="G27" s="1874">
        <f t="shared" si="39"/>
        <v>0</v>
      </c>
      <c r="H27" s="1875" t="e">
        <f>F27/C$3</f>
        <v>#REF!</v>
      </c>
      <c r="I27" s="1874" t="e">
        <f t="shared" ref="I27:J27" si="40">SUM(I28,I32,I37,I38)</f>
        <v>#REF!</v>
      </c>
      <c r="J27" s="1874">
        <f t="shared" si="40"/>
        <v>0</v>
      </c>
      <c r="K27" s="1875" t="e">
        <f>I27/C$3</f>
        <v>#REF!</v>
      </c>
      <c r="L27" s="1874" t="e">
        <f t="shared" ref="L27:M27" si="41">SUM(L28,L32,L37,L38)</f>
        <v>#REF!</v>
      </c>
      <c r="M27" s="1874">
        <f t="shared" si="41"/>
        <v>0</v>
      </c>
      <c r="N27" s="1875" t="e">
        <f>L27/C$3</f>
        <v>#REF!</v>
      </c>
      <c r="O27" s="1874" t="e">
        <f t="shared" ref="O27:P27" si="42">SUM(O28,O32,O37,O38)</f>
        <v>#REF!</v>
      </c>
      <c r="P27" s="1874">
        <f t="shared" si="42"/>
        <v>0</v>
      </c>
      <c r="Q27" s="1875" t="e">
        <f>O27/C$3</f>
        <v>#REF!</v>
      </c>
      <c r="R27" s="1874" t="e">
        <f t="shared" ref="R27:S27" si="43">SUM(R28,R32,R37,R38)</f>
        <v>#REF!</v>
      </c>
      <c r="S27" s="1874">
        <f t="shared" si="43"/>
        <v>0</v>
      </c>
      <c r="T27" s="1875" t="e">
        <f>R27/C$3</f>
        <v>#REF!</v>
      </c>
      <c r="U27" s="1874" t="e">
        <f t="shared" ref="U27:V27" si="44">SUM(U28,U32,U37,U38)</f>
        <v>#REF!</v>
      </c>
      <c r="V27" s="1874">
        <f t="shared" si="44"/>
        <v>0</v>
      </c>
      <c r="W27" s="1876" t="e">
        <f>U27/C$3</f>
        <v>#REF!</v>
      </c>
      <c r="X27" s="316"/>
      <c r="Y27" s="316"/>
      <c r="Z27" s="316"/>
      <c r="AA27" s="316"/>
      <c r="AB27" s="316"/>
      <c r="AC27" s="316"/>
      <c r="AD27" s="316"/>
      <c r="AE27" s="316"/>
      <c r="AF27" s="316"/>
      <c r="AG27" s="316"/>
      <c r="AH27" s="1877"/>
      <c r="AI27" s="1877"/>
      <c r="AJ27" s="1877"/>
      <c r="AK27" s="1877"/>
      <c r="AL27" s="1877"/>
      <c r="AM27" s="1877"/>
      <c r="AN27" s="1877"/>
      <c r="AO27" s="1877"/>
      <c r="AP27" s="1877"/>
      <c r="AQ27" s="1878"/>
    </row>
    <row r="28" spans="1:43">
      <c r="A28" s="1209"/>
      <c r="B28" s="1879" t="s">
        <v>2200</v>
      </c>
      <c r="C28" s="1880">
        <f t="shared" si="10"/>
        <v>0</v>
      </c>
      <c r="D28" s="1880">
        <f>SUM(G28,J28,M28,P28,S28,V28)</f>
        <v>0</v>
      </c>
      <c r="E28" s="1881" t="e">
        <f t="shared" ref="E28:E29" si="45">C28/C27</f>
        <v>#REF!</v>
      </c>
      <c r="F28" s="1880">
        <f t="shared" ref="F28:G28" si="46">SUM(F29:F31)</f>
        <v>0</v>
      </c>
      <c r="G28" s="1880">
        <f t="shared" si="46"/>
        <v>0</v>
      </c>
      <c r="H28" s="1881" t="e">
        <f>F28/C28</f>
        <v>#DIV/0!</v>
      </c>
      <c r="I28" s="1880">
        <f>I29+I30</f>
        <v>0</v>
      </c>
      <c r="J28" s="1880"/>
      <c r="K28" s="1881" t="e">
        <f>I28/C28</f>
        <v>#DIV/0!</v>
      </c>
      <c r="L28" s="1880">
        <f>L29+L30</f>
        <v>0</v>
      </c>
      <c r="M28" s="1881"/>
      <c r="N28" s="1881" t="e">
        <f>L28/C28</f>
        <v>#DIV/0!</v>
      </c>
      <c r="O28" s="1880">
        <f>O29+O30</f>
        <v>0</v>
      </c>
      <c r="P28" s="1880"/>
      <c r="Q28" s="1881" t="e">
        <f>O28/C28</f>
        <v>#DIV/0!</v>
      </c>
      <c r="R28" s="1880">
        <f>R29+R30</f>
        <v>0</v>
      </c>
      <c r="S28" s="1881"/>
      <c r="T28" s="1881" t="e">
        <f>R28/C28</f>
        <v>#DIV/0!</v>
      </c>
      <c r="U28" s="1880">
        <f>U29+U30</f>
        <v>0</v>
      </c>
      <c r="V28" s="1881"/>
      <c r="W28" s="1882" t="e">
        <f>U28/C28</f>
        <v>#DIV/0!</v>
      </c>
      <c r="X28" s="1883"/>
      <c r="Y28" s="1883"/>
      <c r="Z28" s="1883"/>
      <c r="AA28" s="1883"/>
      <c r="AB28" s="1883"/>
      <c r="AC28" s="1883"/>
      <c r="AD28" s="1883"/>
      <c r="AE28" s="1883"/>
      <c r="AF28" s="1883"/>
      <c r="AG28" s="1883"/>
      <c r="AH28" s="1382"/>
      <c r="AI28" s="1382"/>
      <c r="AJ28" s="1382"/>
      <c r="AK28" s="1382"/>
      <c r="AL28" s="1382"/>
      <c r="AM28" s="1884"/>
      <c r="AN28" s="1380"/>
      <c r="AO28" s="1382"/>
      <c r="AP28" s="1382"/>
      <c r="AQ28" s="1885"/>
    </row>
    <row r="29" spans="1:43">
      <c r="A29" s="1209"/>
      <c r="B29" s="1886" t="s">
        <v>75</v>
      </c>
      <c r="C29" s="1887">
        <f t="shared" si="10"/>
        <v>0</v>
      </c>
      <c r="D29" s="1888"/>
      <c r="E29" s="1888" t="e">
        <f t="shared" si="45"/>
        <v>#DIV/0!</v>
      </c>
      <c r="F29" s="1889"/>
      <c r="G29" s="1888"/>
      <c r="H29" s="1888" t="e">
        <f>F29/F28</f>
        <v>#DIV/0!</v>
      </c>
      <c r="I29" s="1889"/>
      <c r="J29" s="1889"/>
      <c r="K29" s="1888" t="e">
        <f>I29/I28</f>
        <v>#DIV/0!</v>
      </c>
      <c r="L29" s="1889"/>
      <c r="M29" s="1888"/>
      <c r="N29" s="1888" t="e">
        <f>L29/L28</f>
        <v>#DIV/0!</v>
      </c>
      <c r="O29" s="1889"/>
      <c r="P29" s="1889"/>
      <c r="Q29" s="1888" t="e">
        <f>O29/O28</f>
        <v>#DIV/0!</v>
      </c>
      <c r="R29" s="1889"/>
      <c r="S29" s="1888"/>
      <c r="T29" s="1888" t="e">
        <f>R29/R28</f>
        <v>#DIV/0!</v>
      </c>
      <c r="U29" s="1889"/>
      <c r="V29" s="1888"/>
      <c r="W29" s="1890" t="e">
        <f>U29/U28</f>
        <v>#DIV/0!</v>
      </c>
      <c r="X29" s="1883"/>
      <c r="Y29" s="1883"/>
      <c r="Z29" s="1883"/>
      <c r="AA29" s="1883"/>
      <c r="AB29" s="1883"/>
      <c r="AC29" s="1883"/>
      <c r="AD29" s="1883"/>
      <c r="AE29" s="1883"/>
      <c r="AF29" s="1883"/>
      <c r="AG29" s="1883"/>
      <c r="AH29" s="1382"/>
      <c r="AI29" s="1382"/>
      <c r="AJ29" s="1382"/>
      <c r="AK29" s="1382"/>
      <c r="AL29" s="1382"/>
      <c r="AM29" s="1884"/>
      <c r="AN29" s="1380"/>
      <c r="AO29" s="1382"/>
      <c r="AP29" s="1382"/>
      <c r="AQ29" s="1885"/>
    </row>
    <row r="30" spans="1:43">
      <c r="A30" s="1209"/>
      <c r="B30" s="1886" t="s">
        <v>76</v>
      </c>
      <c r="C30" s="1887">
        <f t="shared" si="10"/>
        <v>0</v>
      </c>
      <c r="D30" s="1888"/>
      <c r="E30" s="1888" t="e">
        <f>C30/C28</f>
        <v>#DIV/0!</v>
      </c>
      <c r="F30" s="1889"/>
      <c r="G30" s="1888"/>
      <c r="H30" s="1888" t="e">
        <f>F31/F28</f>
        <v>#DIV/0!</v>
      </c>
      <c r="I30" s="1889"/>
      <c r="J30" s="1889"/>
      <c r="K30" s="1888" t="e">
        <f>I30/I28</f>
        <v>#DIV/0!</v>
      </c>
      <c r="L30" s="1889"/>
      <c r="M30" s="1888"/>
      <c r="N30" s="1888" t="e">
        <f>L30/L28</f>
        <v>#DIV/0!</v>
      </c>
      <c r="O30" s="1889"/>
      <c r="P30" s="1889"/>
      <c r="Q30" s="1888" t="e">
        <f>O30/O28</f>
        <v>#DIV/0!</v>
      </c>
      <c r="R30" s="1889"/>
      <c r="S30" s="1888"/>
      <c r="T30" s="1888" t="e">
        <f>R30/R28</f>
        <v>#DIV/0!</v>
      </c>
      <c r="U30" s="1889"/>
      <c r="V30" s="1888"/>
      <c r="W30" s="1890" t="e">
        <f>U30/U28</f>
        <v>#DIV/0!</v>
      </c>
      <c r="X30" s="1883"/>
      <c r="Y30" s="1883"/>
      <c r="Z30" s="1883"/>
      <c r="AA30" s="1883"/>
      <c r="AB30" s="1883"/>
      <c r="AC30" s="1883"/>
      <c r="AD30" s="1883"/>
      <c r="AE30" s="1883"/>
      <c r="AF30" s="1883"/>
      <c r="AG30" s="1883"/>
      <c r="AH30" s="1382"/>
      <c r="AI30" s="1382"/>
      <c r="AJ30" s="1382"/>
      <c r="AK30" s="1382"/>
      <c r="AL30" s="1884"/>
      <c r="AM30" s="1884"/>
      <c r="AN30" s="1380"/>
      <c r="AO30" s="1382"/>
      <c r="AP30" s="1382"/>
      <c r="AQ30" s="1885"/>
    </row>
    <row r="31" spans="1:43">
      <c r="A31" s="1209"/>
      <c r="B31" s="1886" t="s">
        <v>77</v>
      </c>
      <c r="C31" s="1887">
        <f t="shared" si="10"/>
        <v>0</v>
      </c>
      <c r="D31" s="1888"/>
      <c r="E31" s="1888" t="e">
        <f>C31/C28</f>
        <v>#DIV/0!</v>
      </c>
      <c r="F31" s="1889"/>
      <c r="G31" s="1888"/>
      <c r="H31" s="1888" t="e">
        <f>#REF!/F29</f>
        <v>#REF!</v>
      </c>
      <c r="I31" s="1889"/>
      <c r="J31" s="1889"/>
      <c r="K31" s="1888" t="e">
        <f>I31/I28</f>
        <v>#DIV/0!</v>
      </c>
      <c r="L31" s="1889"/>
      <c r="M31" s="1888"/>
      <c r="N31" s="1888" t="e">
        <f>L31/L28</f>
        <v>#DIV/0!</v>
      </c>
      <c r="O31" s="1889"/>
      <c r="P31" s="1889"/>
      <c r="Q31" s="1888" t="e">
        <f>O31/O28</f>
        <v>#DIV/0!</v>
      </c>
      <c r="R31" s="1889"/>
      <c r="S31" s="1888"/>
      <c r="T31" s="1888" t="e">
        <f>R31/R28</f>
        <v>#DIV/0!</v>
      </c>
      <c r="U31" s="1889"/>
      <c r="V31" s="1888"/>
      <c r="W31" s="1890" t="e">
        <f>U31/U28</f>
        <v>#DIV/0!</v>
      </c>
      <c r="X31" s="1883"/>
      <c r="Y31" s="1883"/>
      <c r="Z31" s="1883"/>
      <c r="AA31" s="1883"/>
      <c r="AB31" s="1883"/>
      <c r="AC31" s="1883"/>
      <c r="AD31" s="1883"/>
      <c r="AE31" s="1883"/>
      <c r="AF31" s="1883"/>
      <c r="AG31" s="1883"/>
      <c r="AH31" s="1382"/>
      <c r="AI31" s="1382"/>
      <c r="AJ31" s="1382"/>
      <c r="AK31" s="1382"/>
      <c r="AL31" s="1884"/>
      <c r="AM31" s="1884"/>
      <c r="AN31" s="1380"/>
      <c r="AO31" s="1382"/>
      <c r="AP31" s="1382"/>
      <c r="AQ31" s="1885"/>
    </row>
    <row r="32" spans="1:43">
      <c r="A32" s="1209"/>
      <c r="B32" s="1879" t="s">
        <v>78</v>
      </c>
      <c r="C32" s="1880">
        <f t="shared" si="10"/>
        <v>0</v>
      </c>
      <c r="D32" s="1881"/>
      <c r="E32" s="1881" t="e">
        <f>C32/C28</f>
        <v>#DIV/0!</v>
      </c>
      <c r="F32" s="1880">
        <f t="shared" ref="F32:G32" si="47">SUM(F33:F36)</f>
        <v>0</v>
      </c>
      <c r="G32" s="1880">
        <f t="shared" si="47"/>
        <v>0</v>
      </c>
      <c r="H32" s="1881" t="e">
        <f>F32/F28</f>
        <v>#DIV/0!</v>
      </c>
      <c r="I32" s="1880"/>
      <c r="J32" s="1880"/>
      <c r="K32" s="1881" t="e">
        <f>I32/I28</f>
        <v>#DIV/0!</v>
      </c>
      <c r="L32" s="1880"/>
      <c r="M32" s="1881"/>
      <c r="N32" s="1881" t="e">
        <f>L32/L28</f>
        <v>#DIV/0!</v>
      </c>
      <c r="O32" s="1880"/>
      <c r="P32" s="1880"/>
      <c r="Q32" s="1881" t="e">
        <f>O32/O28</f>
        <v>#DIV/0!</v>
      </c>
      <c r="R32" s="1880"/>
      <c r="S32" s="1881"/>
      <c r="T32" s="1881" t="e">
        <f>R32/R28</f>
        <v>#DIV/0!</v>
      </c>
      <c r="U32" s="1880"/>
      <c r="V32" s="1881"/>
      <c r="W32" s="1882" t="e">
        <f>U32/U28</f>
        <v>#DIV/0!</v>
      </c>
      <c r="X32" s="1883"/>
      <c r="Y32" s="1883"/>
      <c r="Z32" s="1883"/>
      <c r="AA32" s="1883"/>
      <c r="AB32" s="1883"/>
      <c r="AC32" s="1883"/>
      <c r="AD32" s="1883"/>
      <c r="AE32" s="1883"/>
      <c r="AF32" s="1883"/>
      <c r="AG32" s="1883"/>
      <c r="AH32" s="1382"/>
      <c r="AI32" s="1382"/>
      <c r="AJ32" s="1382"/>
      <c r="AK32" s="1382"/>
      <c r="AL32" s="1884"/>
      <c r="AM32" s="1884"/>
      <c r="AN32" s="1380"/>
      <c r="AO32" s="1382"/>
      <c r="AP32" s="1382"/>
      <c r="AQ32" s="1885"/>
    </row>
    <row r="33" spans="1:43">
      <c r="A33" s="1209"/>
      <c r="B33" s="1886" t="s">
        <v>79</v>
      </c>
      <c r="C33" s="1887">
        <f t="shared" si="10"/>
        <v>0</v>
      </c>
      <c r="D33" s="1888"/>
      <c r="E33" s="1888" t="e">
        <f>C33/C32</f>
        <v>#DIV/0!</v>
      </c>
      <c r="F33" s="1889"/>
      <c r="G33" s="1888"/>
      <c r="H33" s="1888" t="e">
        <f>F33/F32</f>
        <v>#DIV/0!</v>
      </c>
      <c r="I33" s="1889"/>
      <c r="J33" s="1889"/>
      <c r="K33" s="1888" t="e">
        <f>I33/I32</f>
        <v>#DIV/0!</v>
      </c>
      <c r="L33" s="1889"/>
      <c r="M33" s="1888"/>
      <c r="N33" s="1888" t="e">
        <f>L33/L32</f>
        <v>#DIV/0!</v>
      </c>
      <c r="O33" s="1889"/>
      <c r="P33" s="1889"/>
      <c r="Q33" s="1888" t="e">
        <f>O33/O32</f>
        <v>#DIV/0!</v>
      </c>
      <c r="R33" s="1889"/>
      <c r="S33" s="1888"/>
      <c r="T33" s="1888" t="e">
        <f>R33/R32</f>
        <v>#DIV/0!</v>
      </c>
      <c r="U33" s="1889"/>
      <c r="V33" s="1888"/>
      <c r="W33" s="1890" t="e">
        <f>U33/U32</f>
        <v>#DIV/0!</v>
      </c>
      <c r="X33" s="1883"/>
      <c r="Y33" s="1883"/>
      <c r="Z33" s="1883"/>
      <c r="AA33" s="1883"/>
      <c r="AB33" s="1883"/>
      <c r="AC33" s="1883"/>
      <c r="AD33" s="1883"/>
      <c r="AE33" s="1883"/>
      <c r="AF33" s="1883"/>
      <c r="AG33" s="1883"/>
      <c r="AH33" s="1382"/>
      <c r="AI33" s="1382"/>
      <c r="AJ33" s="1382"/>
      <c r="AK33" s="1382"/>
      <c r="AL33" s="1884"/>
      <c r="AM33" s="1884"/>
      <c r="AN33" s="1380"/>
      <c r="AO33" s="1382"/>
      <c r="AP33" s="1382"/>
      <c r="AQ33" s="1885"/>
    </row>
    <row r="34" spans="1:43">
      <c r="A34" s="1209"/>
      <c r="B34" s="1886" t="s">
        <v>80</v>
      </c>
      <c r="C34" s="1887">
        <f t="shared" si="10"/>
        <v>0</v>
      </c>
      <c r="D34" s="1888"/>
      <c r="E34" s="1888" t="e">
        <f>C34/C28</f>
        <v>#DIV/0!</v>
      </c>
      <c r="F34" s="1889"/>
      <c r="G34" s="1888"/>
      <c r="H34" s="1888" t="e">
        <f>F34/F28</f>
        <v>#DIV/0!</v>
      </c>
      <c r="I34" s="1889"/>
      <c r="J34" s="1889"/>
      <c r="K34" s="1888" t="e">
        <f>I34/I28</f>
        <v>#DIV/0!</v>
      </c>
      <c r="L34" s="1889"/>
      <c r="M34" s="1888"/>
      <c r="N34" s="1888" t="e">
        <f>L34/L28</f>
        <v>#DIV/0!</v>
      </c>
      <c r="O34" s="1889"/>
      <c r="P34" s="1889"/>
      <c r="Q34" s="1888" t="e">
        <f>O34/O28</f>
        <v>#DIV/0!</v>
      </c>
      <c r="R34" s="1889"/>
      <c r="S34" s="1888"/>
      <c r="T34" s="1888" t="e">
        <f>R34/R28</f>
        <v>#DIV/0!</v>
      </c>
      <c r="U34" s="1889"/>
      <c r="V34" s="1888"/>
      <c r="W34" s="1890" t="e">
        <f>U34/U28</f>
        <v>#DIV/0!</v>
      </c>
      <c r="X34" s="1883"/>
      <c r="Y34" s="1883"/>
      <c r="Z34" s="1883"/>
      <c r="AA34" s="1883"/>
      <c r="AB34" s="1883"/>
      <c r="AC34" s="1883"/>
      <c r="AD34" s="1883"/>
      <c r="AE34" s="1883"/>
      <c r="AF34" s="1883"/>
      <c r="AG34" s="1883"/>
      <c r="AH34" s="1382"/>
      <c r="AI34" s="1382"/>
      <c r="AJ34" s="1382"/>
      <c r="AK34" s="1382"/>
      <c r="AL34" s="1884"/>
      <c r="AM34" s="1884"/>
      <c r="AN34" s="1380"/>
      <c r="AO34" s="1382"/>
      <c r="AP34" s="1382"/>
      <c r="AQ34" s="1885"/>
    </row>
    <row r="35" spans="1:43">
      <c r="A35" s="1209"/>
      <c r="B35" s="1886" t="s">
        <v>82</v>
      </c>
      <c r="C35" s="1887">
        <f t="shared" si="10"/>
        <v>0</v>
      </c>
      <c r="D35" s="1888"/>
      <c r="E35" s="1888" t="e">
        <f>C35/C28</f>
        <v>#DIV/0!</v>
      </c>
      <c r="F35" s="1889"/>
      <c r="G35" s="1888"/>
      <c r="H35" s="1888" t="e">
        <f>F35/F28</f>
        <v>#DIV/0!</v>
      </c>
      <c r="I35" s="1889"/>
      <c r="J35" s="1889"/>
      <c r="K35" s="1888" t="e">
        <f>I35/I28</f>
        <v>#DIV/0!</v>
      </c>
      <c r="L35" s="1889"/>
      <c r="M35" s="1888"/>
      <c r="N35" s="1888" t="e">
        <f>L35/L28</f>
        <v>#DIV/0!</v>
      </c>
      <c r="O35" s="1889"/>
      <c r="P35" s="1889"/>
      <c r="Q35" s="1888" t="e">
        <f>O35/O28</f>
        <v>#DIV/0!</v>
      </c>
      <c r="R35" s="1889"/>
      <c r="S35" s="1888"/>
      <c r="T35" s="1888" t="e">
        <f>R35/R28</f>
        <v>#DIV/0!</v>
      </c>
      <c r="U35" s="1889"/>
      <c r="V35" s="1888"/>
      <c r="W35" s="1890" t="e">
        <f>U35/U28</f>
        <v>#DIV/0!</v>
      </c>
      <c r="X35" s="1883"/>
      <c r="Y35" s="1883"/>
      <c r="Z35" s="1883"/>
      <c r="AA35" s="1883"/>
      <c r="AB35" s="1883"/>
      <c r="AC35" s="1883"/>
      <c r="AD35" s="1883"/>
      <c r="AE35" s="1883"/>
      <c r="AF35" s="1883"/>
      <c r="AG35" s="1883"/>
      <c r="AH35" s="1382"/>
      <c r="AI35" s="1382"/>
      <c r="AJ35" s="1382"/>
      <c r="AK35" s="1382"/>
      <c r="AL35" s="1884"/>
      <c r="AM35" s="1884"/>
      <c r="AN35" s="1380"/>
      <c r="AO35" s="1382"/>
      <c r="AP35" s="1382"/>
      <c r="AQ35" s="1885"/>
    </row>
    <row r="36" spans="1:43">
      <c r="A36" s="1209"/>
      <c r="B36" s="1886" t="s">
        <v>83</v>
      </c>
      <c r="C36" s="1887">
        <f t="shared" si="10"/>
        <v>0</v>
      </c>
      <c r="D36" s="1888"/>
      <c r="E36" s="1888" t="e">
        <f>C36/C28</f>
        <v>#DIV/0!</v>
      </c>
      <c r="F36" s="1889"/>
      <c r="G36" s="1888"/>
      <c r="H36" s="1888" t="e">
        <f>F36/F28</f>
        <v>#DIV/0!</v>
      </c>
      <c r="I36" s="1889"/>
      <c r="J36" s="1889"/>
      <c r="K36" s="1888" t="e">
        <f>I36/I28</f>
        <v>#DIV/0!</v>
      </c>
      <c r="L36" s="1889"/>
      <c r="M36" s="1888"/>
      <c r="N36" s="1888" t="e">
        <f>L36/L28</f>
        <v>#DIV/0!</v>
      </c>
      <c r="O36" s="1889"/>
      <c r="P36" s="1889"/>
      <c r="Q36" s="1888" t="e">
        <f>O36/O28</f>
        <v>#DIV/0!</v>
      </c>
      <c r="R36" s="1889"/>
      <c r="S36" s="1888"/>
      <c r="T36" s="1888" t="e">
        <f>R36/R28</f>
        <v>#DIV/0!</v>
      </c>
      <c r="U36" s="1889"/>
      <c r="V36" s="1888"/>
      <c r="W36" s="1890" t="e">
        <f>U36/U28</f>
        <v>#DIV/0!</v>
      </c>
      <c r="X36" s="1883"/>
      <c r="Y36" s="1883"/>
      <c r="Z36" s="1883"/>
      <c r="AA36" s="1883"/>
      <c r="AB36" s="1883"/>
      <c r="AC36" s="1883"/>
      <c r="AD36" s="1883"/>
      <c r="AE36" s="1883"/>
      <c r="AF36" s="1883"/>
      <c r="AG36" s="1883"/>
      <c r="AH36" s="1382"/>
      <c r="AI36" s="1382"/>
      <c r="AJ36" s="1382"/>
      <c r="AK36" s="1382"/>
      <c r="AL36" s="1891"/>
      <c r="AM36" s="1884"/>
      <c r="AN36" s="1380"/>
      <c r="AO36" s="1382"/>
      <c r="AP36" s="1382"/>
      <c r="AQ36" s="1885"/>
    </row>
    <row r="37" spans="1:43">
      <c r="A37" s="1209"/>
      <c r="B37" s="1892" t="s">
        <v>84</v>
      </c>
      <c r="C37" s="1880" t="e">
        <f t="shared" si="10"/>
        <v>#REF!</v>
      </c>
      <c r="D37" s="1881"/>
      <c r="E37" s="1881" t="e">
        <f>C37/C27</f>
        <v>#REF!</v>
      </c>
      <c r="F37" s="1880" t="e">
        <f t="shared" ref="F37:F38" si="48">#REF!+#REF!</f>
        <v>#REF!</v>
      </c>
      <c r="G37" s="1893"/>
      <c r="H37" s="1893" t="e">
        <f t="shared" ref="H37:H38" si="49">F37/C37</f>
        <v>#REF!</v>
      </c>
      <c r="I37" s="1880" t="e">
        <f t="shared" ref="I37:I38" si="50">#REF!+#REF!</f>
        <v>#REF!</v>
      </c>
      <c r="J37" s="1880"/>
      <c r="K37" s="1894" t="e">
        <f t="shared" ref="K37:K38" si="51">I37/C37</f>
        <v>#REF!</v>
      </c>
      <c r="L37" s="1880" t="e">
        <f t="shared" ref="L37:L38" si="52">#REF!+#REF!</f>
        <v>#REF!</v>
      </c>
      <c r="M37" s="1893"/>
      <c r="N37" s="1893" t="e">
        <f>L37/C37</f>
        <v>#REF!</v>
      </c>
      <c r="O37" s="1880" t="e">
        <f t="shared" ref="O37:O38" si="53">#REF!+#REF!</f>
        <v>#REF!</v>
      </c>
      <c r="P37" s="1880"/>
      <c r="Q37" s="1893" t="e">
        <f>O37/F37</f>
        <v>#REF!</v>
      </c>
      <c r="R37" s="1880" t="e">
        <f t="shared" ref="R37:R38" si="54">#REF!+#REF!</f>
        <v>#REF!</v>
      </c>
      <c r="S37" s="1893"/>
      <c r="T37" s="1893" t="e">
        <f>R37/C37</f>
        <v>#REF!</v>
      </c>
      <c r="U37" s="1880" t="e">
        <f t="shared" ref="U37:U38" si="55">#REF!+#REF!</f>
        <v>#REF!</v>
      </c>
      <c r="V37" s="1893"/>
      <c r="W37" s="1895" t="e">
        <f>U37/C37</f>
        <v>#REF!</v>
      </c>
      <c r="X37" s="316"/>
      <c r="Y37" s="316"/>
      <c r="Z37" s="316"/>
      <c r="AA37" s="316"/>
      <c r="AB37" s="316"/>
      <c r="AC37" s="316"/>
      <c r="AD37" s="316"/>
      <c r="AE37" s="316"/>
      <c r="AF37" s="316"/>
      <c r="AG37" s="316"/>
      <c r="AH37" s="316"/>
      <c r="AI37" s="316"/>
      <c r="AJ37" s="316"/>
      <c r="AK37" s="316"/>
      <c r="AL37" s="316"/>
      <c r="AM37" s="316"/>
      <c r="AN37" s="316"/>
      <c r="AO37" s="316"/>
      <c r="AP37" s="316"/>
      <c r="AQ37" s="316"/>
    </row>
    <row r="38" spans="1:43">
      <c r="A38" s="1210"/>
      <c r="B38" s="908" t="s">
        <v>87</v>
      </c>
      <c r="C38" s="909" t="e">
        <f t="shared" si="10"/>
        <v>#REF!</v>
      </c>
      <c r="D38" s="910"/>
      <c r="E38" s="910" t="e">
        <f>C38/C27</f>
        <v>#REF!</v>
      </c>
      <c r="F38" s="909" t="e">
        <f t="shared" si="48"/>
        <v>#REF!</v>
      </c>
      <c r="G38" s="910"/>
      <c r="H38" s="910" t="e">
        <f t="shared" si="49"/>
        <v>#REF!</v>
      </c>
      <c r="I38" s="909" t="e">
        <f t="shared" si="50"/>
        <v>#REF!</v>
      </c>
      <c r="J38" s="909"/>
      <c r="K38" s="910" t="e">
        <f t="shared" si="51"/>
        <v>#REF!</v>
      </c>
      <c r="L38" s="909" t="e">
        <f t="shared" si="52"/>
        <v>#REF!</v>
      </c>
      <c r="M38" s="911"/>
      <c r="N38" s="911">
        <v>0</v>
      </c>
      <c r="O38" s="909" t="e">
        <f t="shared" si="53"/>
        <v>#REF!</v>
      </c>
      <c r="P38" s="909"/>
      <c r="Q38" s="910" t="e">
        <f>O38/C38</f>
        <v>#REF!</v>
      </c>
      <c r="R38" s="909" t="e">
        <f t="shared" si="54"/>
        <v>#REF!</v>
      </c>
      <c r="S38" s="911"/>
      <c r="T38" s="911">
        <v>0</v>
      </c>
      <c r="U38" s="909" t="e">
        <f t="shared" si="55"/>
        <v>#REF!</v>
      </c>
      <c r="V38" s="911"/>
      <c r="W38" s="1896">
        <v>0</v>
      </c>
      <c r="X38" s="316"/>
      <c r="Y38" s="316"/>
      <c r="Z38" s="316"/>
      <c r="AA38" s="316"/>
      <c r="AB38" s="316"/>
      <c r="AC38" s="316"/>
      <c r="AD38" s="316"/>
      <c r="AE38" s="316"/>
      <c r="AF38" s="316"/>
      <c r="AG38" s="316"/>
      <c r="AH38" s="316"/>
      <c r="AI38" s="316"/>
      <c r="AJ38" s="316"/>
      <c r="AK38" s="316"/>
      <c r="AL38" s="316"/>
      <c r="AM38" s="316"/>
      <c r="AN38" s="316"/>
      <c r="AO38" s="316"/>
      <c r="AP38" s="316"/>
      <c r="AQ38" s="316"/>
    </row>
    <row r="39" spans="1:43">
      <c r="A39" s="1872">
        <v>45017</v>
      </c>
      <c r="B39" s="1873" t="s">
        <v>2199</v>
      </c>
      <c r="C39" s="1874" t="e">
        <f t="shared" si="10"/>
        <v>#REF!</v>
      </c>
      <c r="D39" s="1874">
        <f t="shared" ref="D39:E39" si="56">SUM(G39,J39,M39,P39,S39,V39)</f>
        <v>0</v>
      </c>
      <c r="E39" s="1875" t="e">
        <f t="shared" si="56"/>
        <v>#REF!</v>
      </c>
      <c r="F39" s="1874" t="e">
        <f t="shared" ref="F39:G39" si="57">SUM(F40,F44,F49,F50)</f>
        <v>#REF!</v>
      </c>
      <c r="G39" s="1874">
        <f t="shared" si="57"/>
        <v>0</v>
      </c>
      <c r="H39" s="1875" t="e">
        <f>F39/C$3</f>
        <v>#REF!</v>
      </c>
      <c r="I39" s="1874" t="e">
        <f t="shared" ref="I39:J39" si="58">SUM(I40,I44,I49,I50)</f>
        <v>#REF!</v>
      </c>
      <c r="J39" s="1874">
        <f t="shared" si="58"/>
        <v>0</v>
      </c>
      <c r="K39" s="1875" t="e">
        <f>I39/C$3</f>
        <v>#REF!</v>
      </c>
      <c r="L39" s="1874" t="e">
        <f t="shared" ref="L39:M39" si="59">SUM(L40,L44,L49,L50)</f>
        <v>#REF!</v>
      </c>
      <c r="M39" s="1874">
        <f t="shared" si="59"/>
        <v>0</v>
      </c>
      <c r="N39" s="1875" t="e">
        <f>L39/C$3</f>
        <v>#REF!</v>
      </c>
      <c r="O39" s="1874" t="e">
        <f t="shared" ref="O39:P39" si="60">SUM(O40,O44,O49,O50)</f>
        <v>#REF!</v>
      </c>
      <c r="P39" s="1874">
        <f t="shared" si="60"/>
        <v>0</v>
      </c>
      <c r="Q39" s="1875" t="e">
        <f>O39/C$3</f>
        <v>#REF!</v>
      </c>
      <c r="R39" s="1874" t="e">
        <f t="shared" ref="R39:S39" si="61">SUM(R40,R44,R49,R50)</f>
        <v>#REF!</v>
      </c>
      <c r="S39" s="1874">
        <f t="shared" si="61"/>
        <v>0</v>
      </c>
      <c r="T39" s="1875" t="e">
        <f>R39/C$3</f>
        <v>#REF!</v>
      </c>
      <c r="U39" s="1874" t="e">
        <f t="shared" ref="U39:V39" si="62">SUM(U40,U44,U49,U50)</f>
        <v>#REF!</v>
      </c>
      <c r="V39" s="1874">
        <f t="shared" si="62"/>
        <v>0</v>
      </c>
      <c r="W39" s="1876" t="e">
        <f>U39/C$3</f>
        <v>#REF!</v>
      </c>
      <c r="X39" s="316"/>
      <c r="Y39" s="316"/>
      <c r="Z39" s="316"/>
      <c r="AA39" s="316"/>
      <c r="AB39" s="316"/>
      <c r="AC39" s="316"/>
      <c r="AD39" s="316"/>
      <c r="AE39" s="316"/>
      <c r="AF39" s="316"/>
      <c r="AG39" s="316"/>
      <c r="AH39" s="1877"/>
      <c r="AI39" s="1877"/>
      <c r="AJ39" s="1877"/>
      <c r="AK39" s="1877"/>
      <c r="AL39" s="1877"/>
      <c r="AM39" s="1877"/>
      <c r="AN39" s="1877"/>
      <c r="AO39" s="1877"/>
      <c r="AP39" s="1877"/>
      <c r="AQ39" s="1878"/>
    </row>
    <row r="40" spans="1:43">
      <c r="A40" s="1209"/>
      <c r="B40" s="1879" t="s">
        <v>2200</v>
      </c>
      <c r="C40" s="1880">
        <f t="shared" si="10"/>
        <v>0</v>
      </c>
      <c r="D40" s="1880">
        <f>SUM(G40,J40,M40,P40,S40,V40)</f>
        <v>0</v>
      </c>
      <c r="E40" s="1881" t="e">
        <f t="shared" ref="E40:E41" si="63">C40/C39</f>
        <v>#REF!</v>
      </c>
      <c r="F40" s="1880">
        <f t="shared" ref="F40:G40" si="64">SUM(F41:F43)</f>
        <v>0</v>
      </c>
      <c r="G40" s="1880">
        <f t="shared" si="64"/>
        <v>0</v>
      </c>
      <c r="H40" s="1881" t="e">
        <f>F40/C40</f>
        <v>#DIV/0!</v>
      </c>
      <c r="I40" s="1880">
        <f>I41+I42</f>
        <v>0</v>
      </c>
      <c r="J40" s="1880"/>
      <c r="K40" s="1881" t="e">
        <f>I40/C40</f>
        <v>#DIV/0!</v>
      </c>
      <c r="L40" s="1880">
        <f>L41+L42</f>
        <v>0</v>
      </c>
      <c r="M40" s="1881"/>
      <c r="N40" s="1881" t="e">
        <f>L40/C40</f>
        <v>#DIV/0!</v>
      </c>
      <c r="O40" s="1880">
        <f>O41+O42</f>
        <v>0</v>
      </c>
      <c r="P40" s="1880"/>
      <c r="Q40" s="1881" t="e">
        <f>O40/C40</f>
        <v>#DIV/0!</v>
      </c>
      <c r="R40" s="1880">
        <f>R41+R42</f>
        <v>0</v>
      </c>
      <c r="S40" s="1881"/>
      <c r="T40" s="1881" t="e">
        <f>R40/C40</f>
        <v>#DIV/0!</v>
      </c>
      <c r="U40" s="1880">
        <f>U41+U42</f>
        <v>0</v>
      </c>
      <c r="V40" s="1881"/>
      <c r="W40" s="1882" t="e">
        <f>U40/C40</f>
        <v>#DIV/0!</v>
      </c>
      <c r="X40" s="1883"/>
      <c r="Y40" s="1883"/>
      <c r="Z40" s="1883"/>
      <c r="AA40" s="1883"/>
      <c r="AB40" s="1883"/>
      <c r="AC40" s="1883"/>
      <c r="AD40" s="1883"/>
      <c r="AE40" s="1883"/>
      <c r="AF40" s="1883"/>
      <c r="AG40" s="1883"/>
      <c r="AH40" s="1382"/>
      <c r="AI40" s="1382"/>
      <c r="AJ40" s="1382"/>
      <c r="AK40" s="1382"/>
      <c r="AL40" s="1382"/>
      <c r="AM40" s="1884"/>
      <c r="AN40" s="1380"/>
      <c r="AO40" s="1382"/>
      <c r="AP40" s="1382"/>
      <c r="AQ40" s="1885"/>
    </row>
    <row r="41" spans="1:43">
      <c r="A41" s="1209"/>
      <c r="B41" s="1886" t="s">
        <v>75</v>
      </c>
      <c r="C41" s="1887">
        <f t="shared" si="10"/>
        <v>0</v>
      </c>
      <c r="D41" s="1888"/>
      <c r="E41" s="1888" t="e">
        <f t="shared" si="63"/>
        <v>#DIV/0!</v>
      </c>
      <c r="F41" s="1889"/>
      <c r="G41" s="1888"/>
      <c r="H41" s="1888" t="e">
        <f>F41/F40</f>
        <v>#DIV/0!</v>
      </c>
      <c r="I41" s="1889"/>
      <c r="J41" s="1889"/>
      <c r="K41" s="1888" t="e">
        <f>I41/I40</f>
        <v>#DIV/0!</v>
      </c>
      <c r="L41" s="1889"/>
      <c r="M41" s="1888"/>
      <c r="N41" s="1888" t="e">
        <f>L41/L40</f>
        <v>#DIV/0!</v>
      </c>
      <c r="O41" s="1889"/>
      <c r="P41" s="1889"/>
      <c r="Q41" s="1888" t="e">
        <f>O41/O40</f>
        <v>#DIV/0!</v>
      </c>
      <c r="R41" s="1889"/>
      <c r="S41" s="1888"/>
      <c r="T41" s="1888" t="e">
        <f>R41/R40</f>
        <v>#DIV/0!</v>
      </c>
      <c r="U41" s="1889"/>
      <c r="V41" s="1888"/>
      <c r="W41" s="1890" t="e">
        <f>U41/U40</f>
        <v>#DIV/0!</v>
      </c>
      <c r="X41" s="1883"/>
      <c r="Y41" s="1883"/>
      <c r="Z41" s="1883"/>
      <c r="AA41" s="1883"/>
      <c r="AB41" s="1883"/>
      <c r="AC41" s="1883"/>
      <c r="AD41" s="1883"/>
      <c r="AE41" s="1883"/>
      <c r="AF41" s="1883"/>
      <c r="AG41" s="1883"/>
      <c r="AH41" s="1382"/>
      <c r="AI41" s="1382"/>
      <c r="AJ41" s="1382"/>
      <c r="AK41" s="1382"/>
      <c r="AL41" s="1382"/>
      <c r="AM41" s="1884"/>
      <c r="AN41" s="1380"/>
      <c r="AO41" s="1382"/>
      <c r="AP41" s="1382"/>
      <c r="AQ41" s="1885"/>
    </row>
    <row r="42" spans="1:43">
      <c r="A42" s="1209"/>
      <c r="B42" s="1886" t="s">
        <v>76</v>
      </c>
      <c r="C42" s="1887">
        <f t="shared" si="10"/>
        <v>0</v>
      </c>
      <c r="D42" s="1888"/>
      <c r="E42" s="1888" t="e">
        <f>C42/C40</f>
        <v>#DIV/0!</v>
      </c>
      <c r="F42" s="1889"/>
      <c r="G42" s="1888"/>
      <c r="H42" s="1888" t="e">
        <f>F43/F40</f>
        <v>#DIV/0!</v>
      </c>
      <c r="I42" s="1889"/>
      <c r="J42" s="1889"/>
      <c r="K42" s="1888" t="e">
        <f>I42/I40</f>
        <v>#DIV/0!</v>
      </c>
      <c r="L42" s="1889"/>
      <c r="M42" s="1888"/>
      <c r="N42" s="1888" t="e">
        <f>L42/L40</f>
        <v>#DIV/0!</v>
      </c>
      <c r="O42" s="1889"/>
      <c r="P42" s="1889"/>
      <c r="Q42" s="1888" t="e">
        <f>O42/O40</f>
        <v>#DIV/0!</v>
      </c>
      <c r="R42" s="1889"/>
      <c r="S42" s="1888"/>
      <c r="T42" s="1888" t="e">
        <f>R42/R40</f>
        <v>#DIV/0!</v>
      </c>
      <c r="U42" s="1889"/>
      <c r="V42" s="1888"/>
      <c r="W42" s="1890" t="e">
        <f>U42/U40</f>
        <v>#DIV/0!</v>
      </c>
      <c r="X42" s="1883"/>
      <c r="Y42" s="1883"/>
      <c r="Z42" s="1883"/>
      <c r="AA42" s="1883"/>
      <c r="AB42" s="1883"/>
      <c r="AC42" s="1883"/>
      <c r="AD42" s="1883"/>
      <c r="AE42" s="1883"/>
      <c r="AF42" s="1883"/>
      <c r="AG42" s="1883"/>
      <c r="AH42" s="1382"/>
      <c r="AI42" s="1382"/>
      <c r="AJ42" s="1382"/>
      <c r="AK42" s="1382"/>
      <c r="AL42" s="1884"/>
      <c r="AM42" s="1884"/>
      <c r="AN42" s="1380"/>
      <c r="AO42" s="1382"/>
      <c r="AP42" s="1382"/>
      <c r="AQ42" s="1885"/>
    </row>
    <row r="43" spans="1:43">
      <c r="A43" s="1209"/>
      <c r="B43" s="1886" t="s">
        <v>77</v>
      </c>
      <c r="C43" s="1887">
        <f t="shared" si="10"/>
        <v>0</v>
      </c>
      <c r="D43" s="1888"/>
      <c r="E43" s="1888" t="e">
        <f>C43/C40</f>
        <v>#DIV/0!</v>
      </c>
      <c r="F43" s="1889"/>
      <c r="G43" s="1888"/>
      <c r="H43" s="1888" t="e">
        <f>#REF!/F41</f>
        <v>#REF!</v>
      </c>
      <c r="I43" s="1889"/>
      <c r="J43" s="1889"/>
      <c r="K43" s="1888" t="e">
        <f>I43/I40</f>
        <v>#DIV/0!</v>
      </c>
      <c r="L43" s="1889"/>
      <c r="M43" s="1888"/>
      <c r="N43" s="1888" t="e">
        <f>L43/L40</f>
        <v>#DIV/0!</v>
      </c>
      <c r="O43" s="1889"/>
      <c r="P43" s="1889"/>
      <c r="Q43" s="1888" t="e">
        <f>O43/O40</f>
        <v>#DIV/0!</v>
      </c>
      <c r="R43" s="1889"/>
      <c r="S43" s="1888"/>
      <c r="T43" s="1888" t="e">
        <f>R43/R40</f>
        <v>#DIV/0!</v>
      </c>
      <c r="U43" s="1889"/>
      <c r="V43" s="1888"/>
      <c r="W43" s="1890" t="e">
        <f>U43/U40</f>
        <v>#DIV/0!</v>
      </c>
      <c r="X43" s="1883"/>
      <c r="Y43" s="1883"/>
      <c r="Z43" s="1883"/>
      <c r="AA43" s="1883"/>
      <c r="AB43" s="1883"/>
      <c r="AC43" s="1883"/>
      <c r="AD43" s="1883"/>
      <c r="AE43" s="1883"/>
      <c r="AF43" s="1883"/>
      <c r="AG43" s="1883"/>
      <c r="AH43" s="1382"/>
      <c r="AI43" s="1382"/>
      <c r="AJ43" s="1382"/>
      <c r="AK43" s="1382"/>
      <c r="AL43" s="1884"/>
      <c r="AM43" s="1884"/>
      <c r="AN43" s="1380"/>
      <c r="AO43" s="1382"/>
      <c r="AP43" s="1382"/>
      <c r="AQ43" s="1885"/>
    </row>
    <row r="44" spans="1:43">
      <c r="A44" s="1209"/>
      <c r="B44" s="1879" t="s">
        <v>78</v>
      </c>
      <c r="C44" s="1880">
        <f t="shared" si="10"/>
        <v>0</v>
      </c>
      <c r="D44" s="1881"/>
      <c r="E44" s="1881" t="e">
        <f>C44/C40</f>
        <v>#DIV/0!</v>
      </c>
      <c r="F44" s="1880">
        <f t="shared" ref="F44:G44" si="65">SUM(F45:F48)</f>
        <v>0</v>
      </c>
      <c r="G44" s="1880">
        <f t="shared" si="65"/>
        <v>0</v>
      </c>
      <c r="H44" s="1881" t="e">
        <f>F44/F40</f>
        <v>#DIV/0!</v>
      </c>
      <c r="I44" s="1880"/>
      <c r="J44" s="1880"/>
      <c r="K44" s="1881" t="e">
        <f>I44/I40</f>
        <v>#DIV/0!</v>
      </c>
      <c r="L44" s="1880"/>
      <c r="M44" s="1881"/>
      <c r="N44" s="1881" t="e">
        <f>L44/L40</f>
        <v>#DIV/0!</v>
      </c>
      <c r="O44" s="1880"/>
      <c r="P44" s="1880"/>
      <c r="Q44" s="1881" t="e">
        <f>O44/O40</f>
        <v>#DIV/0!</v>
      </c>
      <c r="R44" s="1880"/>
      <c r="S44" s="1881"/>
      <c r="T44" s="1881" t="e">
        <f>R44/R40</f>
        <v>#DIV/0!</v>
      </c>
      <c r="U44" s="1880"/>
      <c r="V44" s="1881"/>
      <c r="W44" s="1882" t="e">
        <f>U44/U40</f>
        <v>#DIV/0!</v>
      </c>
      <c r="X44" s="1883"/>
      <c r="Y44" s="1883"/>
      <c r="Z44" s="1883"/>
      <c r="AA44" s="1883"/>
      <c r="AB44" s="1883"/>
      <c r="AC44" s="1883"/>
      <c r="AD44" s="1883"/>
      <c r="AE44" s="1883"/>
      <c r="AF44" s="1883"/>
      <c r="AG44" s="1883"/>
      <c r="AH44" s="1382"/>
      <c r="AI44" s="1382"/>
      <c r="AJ44" s="1382"/>
      <c r="AK44" s="1382"/>
      <c r="AL44" s="1884"/>
      <c r="AM44" s="1884"/>
      <c r="AN44" s="1380"/>
      <c r="AO44" s="1382"/>
      <c r="AP44" s="1382"/>
      <c r="AQ44" s="1885"/>
    </row>
    <row r="45" spans="1:43">
      <c r="A45" s="1209"/>
      <c r="B45" s="1886" t="s">
        <v>79</v>
      </c>
      <c r="C45" s="1887">
        <f t="shared" si="10"/>
        <v>0</v>
      </c>
      <c r="D45" s="1888"/>
      <c r="E45" s="1888" t="e">
        <f>C45/C44</f>
        <v>#DIV/0!</v>
      </c>
      <c r="F45" s="1889"/>
      <c r="G45" s="1888"/>
      <c r="H45" s="1888" t="e">
        <f>F45/F44</f>
        <v>#DIV/0!</v>
      </c>
      <c r="I45" s="1889"/>
      <c r="J45" s="1889"/>
      <c r="K45" s="1888" t="e">
        <f>I45/I44</f>
        <v>#DIV/0!</v>
      </c>
      <c r="L45" s="1889"/>
      <c r="M45" s="1888"/>
      <c r="N45" s="1888" t="e">
        <f>L45/L44</f>
        <v>#DIV/0!</v>
      </c>
      <c r="O45" s="1889"/>
      <c r="P45" s="1889"/>
      <c r="Q45" s="1888" t="e">
        <f>O45/O44</f>
        <v>#DIV/0!</v>
      </c>
      <c r="R45" s="1889"/>
      <c r="S45" s="1888"/>
      <c r="T45" s="1888" t="e">
        <f>R45/R44</f>
        <v>#DIV/0!</v>
      </c>
      <c r="U45" s="1889"/>
      <c r="V45" s="1888"/>
      <c r="W45" s="1890" t="e">
        <f>U45/U44</f>
        <v>#DIV/0!</v>
      </c>
      <c r="X45" s="1883"/>
      <c r="Y45" s="1883"/>
      <c r="Z45" s="1883"/>
      <c r="AA45" s="1883"/>
      <c r="AB45" s="1883"/>
      <c r="AC45" s="1883"/>
      <c r="AD45" s="1883"/>
      <c r="AE45" s="1883"/>
      <c r="AF45" s="1883"/>
      <c r="AG45" s="1883"/>
      <c r="AH45" s="1382"/>
      <c r="AI45" s="1382"/>
      <c r="AJ45" s="1382"/>
      <c r="AK45" s="1382"/>
      <c r="AL45" s="1884"/>
      <c r="AM45" s="1884"/>
      <c r="AN45" s="1380"/>
      <c r="AO45" s="1382"/>
      <c r="AP45" s="1382"/>
      <c r="AQ45" s="1885"/>
    </row>
    <row r="46" spans="1:43">
      <c r="A46" s="1209"/>
      <c r="B46" s="1886" t="s">
        <v>80</v>
      </c>
      <c r="C46" s="1887">
        <f t="shared" si="10"/>
        <v>0</v>
      </c>
      <c r="D46" s="1888"/>
      <c r="E46" s="1888" t="e">
        <f>C46/C40</f>
        <v>#DIV/0!</v>
      </c>
      <c r="F46" s="1889"/>
      <c r="G46" s="1888"/>
      <c r="H46" s="1888" t="e">
        <f>F46/F40</f>
        <v>#DIV/0!</v>
      </c>
      <c r="I46" s="1889"/>
      <c r="J46" s="1889"/>
      <c r="K46" s="1888" t="e">
        <f>I46/I40</f>
        <v>#DIV/0!</v>
      </c>
      <c r="L46" s="1889"/>
      <c r="M46" s="1888"/>
      <c r="N46" s="1888" t="e">
        <f>L46/L40</f>
        <v>#DIV/0!</v>
      </c>
      <c r="O46" s="1889"/>
      <c r="P46" s="1889"/>
      <c r="Q46" s="1888" t="e">
        <f>O46/O40</f>
        <v>#DIV/0!</v>
      </c>
      <c r="R46" s="1889"/>
      <c r="S46" s="1888"/>
      <c r="T46" s="1888" t="e">
        <f>R46/R40</f>
        <v>#DIV/0!</v>
      </c>
      <c r="U46" s="1889"/>
      <c r="V46" s="1888"/>
      <c r="W46" s="1890" t="e">
        <f>U46/U40</f>
        <v>#DIV/0!</v>
      </c>
      <c r="X46" s="1883"/>
      <c r="Y46" s="1883"/>
      <c r="Z46" s="1883"/>
      <c r="AA46" s="1883"/>
      <c r="AB46" s="1883"/>
      <c r="AC46" s="1883"/>
      <c r="AD46" s="1883"/>
      <c r="AE46" s="1883"/>
      <c r="AF46" s="1883"/>
      <c r="AG46" s="1883"/>
      <c r="AH46" s="1382"/>
      <c r="AI46" s="1382"/>
      <c r="AJ46" s="1382"/>
      <c r="AK46" s="1382"/>
      <c r="AL46" s="1884"/>
      <c r="AM46" s="1884"/>
      <c r="AN46" s="1380"/>
      <c r="AO46" s="1382"/>
      <c r="AP46" s="1382"/>
      <c r="AQ46" s="1885"/>
    </row>
    <row r="47" spans="1:43">
      <c r="A47" s="1209"/>
      <c r="B47" s="1886" t="s">
        <v>82</v>
      </c>
      <c r="C47" s="1887">
        <f t="shared" si="10"/>
        <v>0</v>
      </c>
      <c r="D47" s="1888"/>
      <c r="E47" s="1888" t="e">
        <f>C47/C40</f>
        <v>#DIV/0!</v>
      </c>
      <c r="F47" s="1889"/>
      <c r="G47" s="1888"/>
      <c r="H47" s="1888" t="e">
        <f>F47/F40</f>
        <v>#DIV/0!</v>
      </c>
      <c r="I47" s="1889"/>
      <c r="J47" s="1889"/>
      <c r="K47" s="1888" t="e">
        <f>I47/I40</f>
        <v>#DIV/0!</v>
      </c>
      <c r="L47" s="1889"/>
      <c r="M47" s="1888"/>
      <c r="N47" s="1888" t="e">
        <f>L47/L40</f>
        <v>#DIV/0!</v>
      </c>
      <c r="O47" s="1889"/>
      <c r="P47" s="1889"/>
      <c r="Q47" s="1888" t="e">
        <f>O47/O40</f>
        <v>#DIV/0!</v>
      </c>
      <c r="R47" s="1889"/>
      <c r="S47" s="1888"/>
      <c r="T47" s="1888" t="e">
        <f>R47/R40</f>
        <v>#DIV/0!</v>
      </c>
      <c r="U47" s="1889"/>
      <c r="V47" s="1888"/>
      <c r="W47" s="1890" t="e">
        <f>U47/U40</f>
        <v>#DIV/0!</v>
      </c>
      <c r="X47" s="1883"/>
      <c r="Y47" s="1883"/>
      <c r="Z47" s="1883"/>
      <c r="AA47" s="1883"/>
      <c r="AB47" s="1883"/>
      <c r="AC47" s="1883"/>
      <c r="AD47" s="1883"/>
      <c r="AE47" s="1883"/>
      <c r="AF47" s="1883"/>
      <c r="AG47" s="1883"/>
      <c r="AH47" s="1382"/>
      <c r="AI47" s="1382"/>
      <c r="AJ47" s="1382"/>
      <c r="AK47" s="1382"/>
      <c r="AL47" s="1884"/>
      <c r="AM47" s="1884"/>
      <c r="AN47" s="1380"/>
      <c r="AO47" s="1382"/>
      <c r="AP47" s="1382"/>
      <c r="AQ47" s="1885"/>
    </row>
    <row r="48" spans="1:43">
      <c r="A48" s="1209"/>
      <c r="B48" s="1886" t="s">
        <v>83</v>
      </c>
      <c r="C48" s="1887">
        <f t="shared" si="10"/>
        <v>0</v>
      </c>
      <c r="D48" s="1888"/>
      <c r="E48" s="1888" t="e">
        <f>C48/C40</f>
        <v>#DIV/0!</v>
      </c>
      <c r="F48" s="1889"/>
      <c r="G48" s="1888"/>
      <c r="H48" s="1888" t="e">
        <f>F48/F40</f>
        <v>#DIV/0!</v>
      </c>
      <c r="I48" s="1889"/>
      <c r="J48" s="1889"/>
      <c r="K48" s="1888" t="e">
        <f>I48/I40</f>
        <v>#DIV/0!</v>
      </c>
      <c r="L48" s="1889"/>
      <c r="M48" s="1888"/>
      <c r="N48" s="1888" t="e">
        <f>L48/L40</f>
        <v>#DIV/0!</v>
      </c>
      <c r="O48" s="1889"/>
      <c r="P48" s="1889"/>
      <c r="Q48" s="1888" t="e">
        <f>O48/O40</f>
        <v>#DIV/0!</v>
      </c>
      <c r="R48" s="1889"/>
      <c r="S48" s="1888"/>
      <c r="T48" s="1888" t="e">
        <f>R48/R40</f>
        <v>#DIV/0!</v>
      </c>
      <c r="U48" s="1889"/>
      <c r="V48" s="1888"/>
      <c r="W48" s="1890" t="e">
        <f>U48/U40</f>
        <v>#DIV/0!</v>
      </c>
      <c r="X48" s="1883"/>
      <c r="Y48" s="1883"/>
      <c r="Z48" s="1883"/>
      <c r="AA48" s="1883"/>
      <c r="AB48" s="1883"/>
      <c r="AC48" s="1883"/>
      <c r="AD48" s="1883"/>
      <c r="AE48" s="1883"/>
      <c r="AF48" s="1883"/>
      <c r="AG48" s="1883"/>
      <c r="AH48" s="1382"/>
      <c r="AI48" s="1382"/>
      <c r="AJ48" s="1382"/>
      <c r="AK48" s="1382"/>
      <c r="AL48" s="1891"/>
      <c r="AM48" s="1884"/>
      <c r="AN48" s="1380"/>
      <c r="AO48" s="1382"/>
      <c r="AP48" s="1382"/>
      <c r="AQ48" s="1885"/>
    </row>
    <row r="49" spans="1:43">
      <c r="A49" s="1209"/>
      <c r="B49" s="1892" t="s">
        <v>84</v>
      </c>
      <c r="C49" s="1880" t="e">
        <f t="shared" si="10"/>
        <v>#REF!</v>
      </c>
      <c r="D49" s="1881"/>
      <c r="E49" s="1881" t="e">
        <f>C49/C39</f>
        <v>#REF!</v>
      </c>
      <c r="F49" s="1880" t="e">
        <f t="shared" ref="F49:F50" si="66">#REF!+#REF!</f>
        <v>#REF!</v>
      </c>
      <c r="G49" s="1893"/>
      <c r="H49" s="1893" t="e">
        <f t="shared" ref="H49:H50" si="67">F49/C49</f>
        <v>#REF!</v>
      </c>
      <c r="I49" s="1880" t="e">
        <f t="shared" ref="I49:I50" si="68">#REF!+#REF!</f>
        <v>#REF!</v>
      </c>
      <c r="J49" s="1880"/>
      <c r="K49" s="1894" t="e">
        <f t="shared" ref="K49:K50" si="69">I49/C49</f>
        <v>#REF!</v>
      </c>
      <c r="L49" s="1880" t="e">
        <f t="shared" ref="L49:L50" si="70">#REF!+#REF!</f>
        <v>#REF!</v>
      </c>
      <c r="M49" s="1893"/>
      <c r="N49" s="1893" t="e">
        <f>L49/C49</f>
        <v>#REF!</v>
      </c>
      <c r="O49" s="1880" t="e">
        <f t="shared" ref="O49:O50" si="71">#REF!+#REF!</f>
        <v>#REF!</v>
      </c>
      <c r="P49" s="1880"/>
      <c r="Q49" s="1893" t="e">
        <f>O49/F49</f>
        <v>#REF!</v>
      </c>
      <c r="R49" s="1880" t="e">
        <f t="shared" ref="R49:R50" si="72">#REF!+#REF!</f>
        <v>#REF!</v>
      </c>
      <c r="S49" s="1893"/>
      <c r="T49" s="1893" t="e">
        <f>R49/C49</f>
        <v>#REF!</v>
      </c>
      <c r="U49" s="1880" t="e">
        <f t="shared" ref="U49:U50" si="73">#REF!+#REF!</f>
        <v>#REF!</v>
      </c>
      <c r="V49" s="1893"/>
      <c r="W49" s="1895" t="e">
        <f>U49/C49</f>
        <v>#REF!</v>
      </c>
      <c r="X49" s="316"/>
      <c r="Y49" s="316"/>
      <c r="Z49" s="316"/>
      <c r="AA49" s="316"/>
      <c r="AB49" s="316"/>
      <c r="AC49" s="316"/>
      <c r="AD49" s="316"/>
      <c r="AE49" s="316"/>
      <c r="AF49" s="316"/>
      <c r="AG49" s="316"/>
      <c r="AH49" s="316"/>
      <c r="AI49" s="316"/>
      <c r="AJ49" s="316"/>
      <c r="AK49" s="316"/>
      <c r="AL49" s="316"/>
      <c r="AM49" s="316"/>
      <c r="AN49" s="316"/>
      <c r="AO49" s="316"/>
      <c r="AP49" s="316"/>
      <c r="AQ49" s="316"/>
    </row>
    <row r="50" spans="1:43">
      <c r="A50" s="1210"/>
      <c r="B50" s="908" t="s">
        <v>87</v>
      </c>
      <c r="C50" s="909" t="e">
        <f t="shared" si="10"/>
        <v>#REF!</v>
      </c>
      <c r="D50" s="910"/>
      <c r="E50" s="910" t="e">
        <f>C50/C39</f>
        <v>#REF!</v>
      </c>
      <c r="F50" s="909" t="e">
        <f t="shared" si="66"/>
        <v>#REF!</v>
      </c>
      <c r="G50" s="910"/>
      <c r="H50" s="910" t="e">
        <f t="shared" si="67"/>
        <v>#REF!</v>
      </c>
      <c r="I50" s="909" t="e">
        <f t="shared" si="68"/>
        <v>#REF!</v>
      </c>
      <c r="J50" s="909"/>
      <c r="K50" s="910" t="e">
        <f t="shared" si="69"/>
        <v>#REF!</v>
      </c>
      <c r="L50" s="909" t="e">
        <f t="shared" si="70"/>
        <v>#REF!</v>
      </c>
      <c r="M50" s="911"/>
      <c r="N50" s="911">
        <v>0</v>
      </c>
      <c r="O50" s="909" t="e">
        <f t="shared" si="71"/>
        <v>#REF!</v>
      </c>
      <c r="P50" s="909"/>
      <c r="Q50" s="910" t="e">
        <f>O50/C50</f>
        <v>#REF!</v>
      </c>
      <c r="R50" s="909" t="e">
        <f t="shared" si="72"/>
        <v>#REF!</v>
      </c>
      <c r="S50" s="911"/>
      <c r="T50" s="911">
        <v>0</v>
      </c>
      <c r="U50" s="909" t="e">
        <f t="shared" si="73"/>
        <v>#REF!</v>
      </c>
      <c r="V50" s="911"/>
      <c r="W50" s="1896">
        <v>0</v>
      </c>
      <c r="X50" s="316"/>
      <c r="Y50" s="316"/>
      <c r="Z50" s="316"/>
      <c r="AA50" s="316"/>
      <c r="AB50" s="316"/>
      <c r="AC50" s="316"/>
      <c r="AD50" s="316"/>
      <c r="AE50" s="316"/>
      <c r="AF50" s="316"/>
      <c r="AG50" s="316"/>
      <c r="AH50" s="316"/>
      <c r="AI50" s="316"/>
      <c r="AJ50" s="316"/>
      <c r="AK50" s="316"/>
      <c r="AL50" s="316"/>
      <c r="AM50" s="316"/>
      <c r="AN50" s="316"/>
      <c r="AO50" s="316"/>
      <c r="AP50" s="316"/>
      <c r="AQ50" s="316"/>
    </row>
    <row r="51" spans="1:43">
      <c r="A51" s="1872">
        <v>45047</v>
      </c>
      <c r="B51" s="1873" t="s">
        <v>2199</v>
      </c>
      <c r="C51" s="1874" t="e">
        <f t="shared" si="10"/>
        <v>#REF!</v>
      </c>
      <c r="D51" s="1874">
        <f t="shared" ref="D51:E51" si="74">SUM(G51,J51,M51,P51,S51,V51)</f>
        <v>0</v>
      </c>
      <c r="E51" s="1875" t="e">
        <f t="shared" si="74"/>
        <v>#REF!</v>
      </c>
      <c r="F51" s="1874" t="e">
        <f t="shared" ref="F51:G51" si="75">SUM(F52,F56,F61,F62)</f>
        <v>#REF!</v>
      </c>
      <c r="G51" s="1874">
        <f t="shared" si="75"/>
        <v>0</v>
      </c>
      <c r="H51" s="1875" t="e">
        <f>F51/C$3</f>
        <v>#REF!</v>
      </c>
      <c r="I51" s="1874" t="e">
        <f t="shared" ref="I51:J51" si="76">SUM(I52,I56,I61,I62)</f>
        <v>#REF!</v>
      </c>
      <c r="J51" s="1874">
        <f t="shared" si="76"/>
        <v>0</v>
      </c>
      <c r="K51" s="1875" t="e">
        <f>I51/C$3</f>
        <v>#REF!</v>
      </c>
      <c r="L51" s="1874" t="e">
        <f t="shared" ref="L51:M51" si="77">SUM(L52,L56,L61,L62)</f>
        <v>#REF!</v>
      </c>
      <c r="M51" s="1874">
        <f t="shared" si="77"/>
        <v>0</v>
      </c>
      <c r="N51" s="1875" t="e">
        <f>L51/C$3</f>
        <v>#REF!</v>
      </c>
      <c r="O51" s="1874" t="e">
        <f t="shared" ref="O51:P51" si="78">SUM(O52,O56,O61,O62)</f>
        <v>#REF!</v>
      </c>
      <c r="P51" s="1874">
        <f t="shared" si="78"/>
        <v>0</v>
      </c>
      <c r="Q51" s="1875" t="e">
        <f>O51/C$3</f>
        <v>#REF!</v>
      </c>
      <c r="R51" s="1874" t="e">
        <f t="shared" ref="R51:S51" si="79">SUM(R52,R56,R61,R62)</f>
        <v>#REF!</v>
      </c>
      <c r="S51" s="1874">
        <f t="shared" si="79"/>
        <v>0</v>
      </c>
      <c r="T51" s="1875" t="e">
        <f>R51/C$3</f>
        <v>#REF!</v>
      </c>
      <c r="U51" s="1874" t="e">
        <f t="shared" ref="U51:V51" si="80">SUM(U52,U56,U61,U62)</f>
        <v>#REF!</v>
      </c>
      <c r="V51" s="1874">
        <f t="shared" si="80"/>
        <v>0</v>
      </c>
      <c r="W51" s="1876" t="e">
        <f>U51/C$3</f>
        <v>#REF!</v>
      </c>
      <c r="X51" s="316"/>
      <c r="Y51" s="316"/>
      <c r="Z51" s="316"/>
      <c r="AA51" s="316"/>
      <c r="AB51" s="316"/>
      <c r="AC51" s="316"/>
      <c r="AD51" s="316"/>
      <c r="AE51" s="316"/>
      <c r="AF51" s="316"/>
      <c r="AG51" s="316"/>
      <c r="AH51" s="1877"/>
      <c r="AI51" s="1877"/>
      <c r="AJ51" s="1877"/>
      <c r="AK51" s="1877"/>
      <c r="AL51" s="1877"/>
      <c r="AM51" s="1877"/>
      <c r="AN51" s="1877"/>
      <c r="AO51" s="1877"/>
      <c r="AP51" s="1877"/>
      <c r="AQ51" s="1878"/>
    </row>
    <row r="52" spans="1:43">
      <c r="A52" s="1209"/>
      <c r="B52" s="1879" t="s">
        <v>2200</v>
      </c>
      <c r="C52" s="1880">
        <f t="shared" si="10"/>
        <v>0</v>
      </c>
      <c r="D52" s="1880">
        <f>SUM(G52,J52,M52,P52,S52,V52)</f>
        <v>0</v>
      </c>
      <c r="E52" s="1881" t="e">
        <f t="shared" ref="E52:E53" si="81">C52/C51</f>
        <v>#REF!</v>
      </c>
      <c r="F52" s="1880">
        <f t="shared" ref="F52:G52" si="82">SUM(F53:F55)</f>
        <v>0</v>
      </c>
      <c r="G52" s="1880">
        <f t="shared" si="82"/>
        <v>0</v>
      </c>
      <c r="H52" s="1881" t="e">
        <f>F52/C52</f>
        <v>#DIV/0!</v>
      </c>
      <c r="I52" s="1880">
        <f>I53+I54</f>
        <v>0</v>
      </c>
      <c r="J52" s="1880"/>
      <c r="K52" s="1881" t="e">
        <f>I52/C52</f>
        <v>#DIV/0!</v>
      </c>
      <c r="L52" s="1880">
        <f>L53+L54</f>
        <v>0</v>
      </c>
      <c r="M52" s="1881"/>
      <c r="N52" s="1881" t="e">
        <f>L52/C52</f>
        <v>#DIV/0!</v>
      </c>
      <c r="O52" s="1880">
        <f>O53+O54</f>
        <v>0</v>
      </c>
      <c r="P52" s="1880"/>
      <c r="Q52" s="1881" t="e">
        <f>O52/C52</f>
        <v>#DIV/0!</v>
      </c>
      <c r="R52" s="1880">
        <f>R53+R54</f>
        <v>0</v>
      </c>
      <c r="S52" s="1881"/>
      <c r="T52" s="1881" t="e">
        <f>R52/C52</f>
        <v>#DIV/0!</v>
      </c>
      <c r="U52" s="1880">
        <f>U53+U54</f>
        <v>0</v>
      </c>
      <c r="V52" s="1881"/>
      <c r="W52" s="1882" t="e">
        <f>U52/C52</f>
        <v>#DIV/0!</v>
      </c>
      <c r="X52" s="1883"/>
      <c r="Y52" s="1883"/>
      <c r="Z52" s="1883"/>
      <c r="AA52" s="1883"/>
      <c r="AB52" s="1883"/>
      <c r="AC52" s="1883"/>
      <c r="AD52" s="1883"/>
      <c r="AE52" s="1883"/>
      <c r="AF52" s="1883"/>
      <c r="AG52" s="1883"/>
      <c r="AH52" s="1382"/>
      <c r="AI52" s="1382"/>
      <c r="AJ52" s="1382"/>
      <c r="AK52" s="1382"/>
      <c r="AL52" s="1382"/>
      <c r="AM52" s="1884"/>
      <c r="AN52" s="1380"/>
      <c r="AO52" s="1382"/>
      <c r="AP52" s="1382"/>
      <c r="AQ52" s="1885"/>
    </row>
    <row r="53" spans="1:43">
      <c r="A53" s="1209"/>
      <c r="B53" s="1886" t="s">
        <v>75</v>
      </c>
      <c r="C53" s="1887">
        <f t="shared" si="10"/>
        <v>0</v>
      </c>
      <c r="D53" s="1888"/>
      <c r="E53" s="1888" t="e">
        <f t="shared" si="81"/>
        <v>#DIV/0!</v>
      </c>
      <c r="F53" s="1889"/>
      <c r="G53" s="1888"/>
      <c r="H53" s="1888" t="e">
        <f>F53/F52</f>
        <v>#DIV/0!</v>
      </c>
      <c r="I53" s="1889"/>
      <c r="J53" s="1889"/>
      <c r="K53" s="1888" t="e">
        <f>I53/I52</f>
        <v>#DIV/0!</v>
      </c>
      <c r="L53" s="1889"/>
      <c r="M53" s="1888"/>
      <c r="N53" s="1888" t="e">
        <f>L53/L52</f>
        <v>#DIV/0!</v>
      </c>
      <c r="O53" s="1889"/>
      <c r="P53" s="1889"/>
      <c r="Q53" s="1888" t="e">
        <f>O53/O52</f>
        <v>#DIV/0!</v>
      </c>
      <c r="R53" s="1889"/>
      <c r="S53" s="1888"/>
      <c r="T53" s="1888" t="e">
        <f>R53/R52</f>
        <v>#DIV/0!</v>
      </c>
      <c r="U53" s="1889"/>
      <c r="V53" s="1888"/>
      <c r="W53" s="1890" t="e">
        <f>U53/U52</f>
        <v>#DIV/0!</v>
      </c>
      <c r="X53" s="1883"/>
      <c r="Y53" s="1883"/>
      <c r="Z53" s="1883"/>
      <c r="AA53" s="1883"/>
      <c r="AB53" s="1883"/>
      <c r="AC53" s="1883"/>
      <c r="AD53" s="1883"/>
      <c r="AE53" s="1883"/>
      <c r="AF53" s="1883"/>
      <c r="AG53" s="1883"/>
      <c r="AH53" s="1382"/>
      <c r="AI53" s="1382"/>
      <c r="AJ53" s="1382"/>
      <c r="AK53" s="1382"/>
      <c r="AL53" s="1382"/>
      <c r="AM53" s="1884"/>
      <c r="AN53" s="1380"/>
      <c r="AO53" s="1382"/>
      <c r="AP53" s="1382"/>
      <c r="AQ53" s="1885"/>
    </row>
    <row r="54" spans="1:43">
      <c r="A54" s="1209"/>
      <c r="B54" s="1886" t="s">
        <v>76</v>
      </c>
      <c r="C54" s="1887">
        <f t="shared" si="10"/>
        <v>0</v>
      </c>
      <c r="D54" s="1888"/>
      <c r="E54" s="1888" t="e">
        <f>C54/C52</f>
        <v>#DIV/0!</v>
      </c>
      <c r="F54" s="1889"/>
      <c r="G54" s="1888"/>
      <c r="H54" s="1888" t="e">
        <f>F55/F52</f>
        <v>#DIV/0!</v>
      </c>
      <c r="I54" s="1889"/>
      <c r="J54" s="1889"/>
      <c r="K54" s="1888" t="e">
        <f>I54/I52</f>
        <v>#DIV/0!</v>
      </c>
      <c r="L54" s="1889"/>
      <c r="M54" s="1888"/>
      <c r="N54" s="1888" t="e">
        <f>L54/L52</f>
        <v>#DIV/0!</v>
      </c>
      <c r="O54" s="1889"/>
      <c r="P54" s="1889"/>
      <c r="Q54" s="1888" t="e">
        <f>O54/O52</f>
        <v>#DIV/0!</v>
      </c>
      <c r="R54" s="1889"/>
      <c r="S54" s="1888"/>
      <c r="T54" s="1888" t="e">
        <f>R54/R52</f>
        <v>#DIV/0!</v>
      </c>
      <c r="U54" s="1889"/>
      <c r="V54" s="1888"/>
      <c r="W54" s="1890" t="e">
        <f>U54/U52</f>
        <v>#DIV/0!</v>
      </c>
      <c r="X54" s="1883"/>
      <c r="Y54" s="1883"/>
      <c r="Z54" s="1883"/>
      <c r="AA54" s="1883"/>
      <c r="AB54" s="1883"/>
      <c r="AC54" s="1883"/>
      <c r="AD54" s="1883"/>
      <c r="AE54" s="1883"/>
      <c r="AF54" s="1883"/>
      <c r="AG54" s="1883"/>
      <c r="AH54" s="1382"/>
      <c r="AI54" s="1382"/>
      <c r="AJ54" s="1382"/>
      <c r="AK54" s="1382"/>
      <c r="AL54" s="1884"/>
      <c r="AM54" s="1884"/>
      <c r="AN54" s="1380"/>
      <c r="AO54" s="1382"/>
      <c r="AP54" s="1382"/>
      <c r="AQ54" s="1885"/>
    </row>
    <row r="55" spans="1:43">
      <c r="A55" s="1209"/>
      <c r="B55" s="1886" t="s">
        <v>77</v>
      </c>
      <c r="C55" s="1887">
        <f t="shared" si="10"/>
        <v>0</v>
      </c>
      <c r="D55" s="1888"/>
      <c r="E55" s="1888" t="e">
        <f>C55/C52</f>
        <v>#DIV/0!</v>
      </c>
      <c r="F55" s="1889"/>
      <c r="G55" s="1888"/>
      <c r="H55" s="1888" t="e">
        <f>#REF!/F53</f>
        <v>#REF!</v>
      </c>
      <c r="I55" s="1889"/>
      <c r="J55" s="1889"/>
      <c r="K55" s="1888" t="e">
        <f>I55/I52</f>
        <v>#DIV/0!</v>
      </c>
      <c r="L55" s="1889"/>
      <c r="M55" s="1888"/>
      <c r="N55" s="1888" t="e">
        <f>L55/L52</f>
        <v>#DIV/0!</v>
      </c>
      <c r="O55" s="1889"/>
      <c r="P55" s="1889"/>
      <c r="Q55" s="1888" t="e">
        <f>O55/O52</f>
        <v>#DIV/0!</v>
      </c>
      <c r="R55" s="1889"/>
      <c r="S55" s="1888"/>
      <c r="T55" s="1888" t="e">
        <f>R55/R52</f>
        <v>#DIV/0!</v>
      </c>
      <c r="U55" s="1889"/>
      <c r="V55" s="1888"/>
      <c r="W55" s="1890" t="e">
        <f>U55/U52</f>
        <v>#DIV/0!</v>
      </c>
      <c r="X55" s="1883"/>
      <c r="Y55" s="1883"/>
      <c r="Z55" s="1883"/>
      <c r="AA55" s="1883"/>
      <c r="AB55" s="1883"/>
      <c r="AC55" s="1883"/>
      <c r="AD55" s="1883"/>
      <c r="AE55" s="1883"/>
      <c r="AF55" s="1883"/>
      <c r="AG55" s="1883"/>
      <c r="AH55" s="1382"/>
      <c r="AI55" s="1382"/>
      <c r="AJ55" s="1382"/>
      <c r="AK55" s="1382"/>
      <c r="AL55" s="1884"/>
      <c r="AM55" s="1884"/>
      <c r="AN55" s="1380"/>
      <c r="AO55" s="1382"/>
      <c r="AP55" s="1382"/>
      <c r="AQ55" s="1885"/>
    </row>
    <row r="56" spans="1:43">
      <c r="A56" s="1209"/>
      <c r="B56" s="1879" t="s">
        <v>78</v>
      </c>
      <c r="C56" s="1880">
        <f t="shared" si="10"/>
        <v>0</v>
      </c>
      <c r="D56" s="1881"/>
      <c r="E56" s="1881" t="e">
        <f>C56/C52</f>
        <v>#DIV/0!</v>
      </c>
      <c r="F56" s="1880">
        <f t="shared" ref="F56:G56" si="83">SUM(F57:F60)</f>
        <v>0</v>
      </c>
      <c r="G56" s="1880">
        <f t="shared" si="83"/>
        <v>0</v>
      </c>
      <c r="H56" s="1881" t="e">
        <f>F56/F52</f>
        <v>#DIV/0!</v>
      </c>
      <c r="I56" s="1880"/>
      <c r="J56" s="1880"/>
      <c r="K56" s="1881" t="e">
        <f>I56/I52</f>
        <v>#DIV/0!</v>
      </c>
      <c r="L56" s="1880"/>
      <c r="M56" s="1881"/>
      <c r="N56" s="1881" t="e">
        <f>L56/L52</f>
        <v>#DIV/0!</v>
      </c>
      <c r="O56" s="1880"/>
      <c r="P56" s="1880"/>
      <c r="Q56" s="1881" t="e">
        <f>O56/O52</f>
        <v>#DIV/0!</v>
      </c>
      <c r="R56" s="1880"/>
      <c r="S56" s="1881"/>
      <c r="T56" s="1881" t="e">
        <f>R56/R52</f>
        <v>#DIV/0!</v>
      </c>
      <c r="U56" s="1880"/>
      <c r="V56" s="1881"/>
      <c r="W56" s="1882" t="e">
        <f>U56/U52</f>
        <v>#DIV/0!</v>
      </c>
      <c r="X56" s="1883"/>
      <c r="Y56" s="1883"/>
      <c r="Z56" s="1883"/>
      <c r="AA56" s="1883"/>
      <c r="AB56" s="1883"/>
      <c r="AC56" s="1883"/>
      <c r="AD56" s="1883"/>
      <c r="AE56" s="1883"/>
      <c r="AF56" s="1883"/>
      <c r="AG56" s="1883"/>
      <c r="AH56" s="1382"/>
      <c r="AI56" s="1382"/>
      <c r="AJ56" s="1382"/>
      <c r="AK56" s="1382"/>
      <c r="AL56" s="1884"/>
      <c r="AM56" s="1884"/>
      <c r="AN56" s="1380"/>
      <c r="AO56" s="1382"/>
      <c r="AP56" s="1382"/>
      <c r="AQ56" s="1885"/>
    </row>
    <row r="57" spans="1:43">
      <c r="A57" s="1209"/>
      <c r="B57" s="1886" t="s">
        <v>79</v>
      </c>
      <c r="C57" s="1887">
        <f t="shared" si="10"/>
        <v>0</v>
      </c>
      <c r="D57" s="1888"/>
      <c r="E57" s="1888" t="e">
        <f>C57/C56</f>
        <v>#DIV/0!</v>
      </c>
      <c r="F57" s="1889"/>
      <c r="G57" s="1888"/>
      <c r="H57" s="1888" t="e">
        <f>F57/F56</f>
        <v>#DIV/0!</v>
      </c>
      <c r="I57" s="1889"/>
      <c r="J57" s="1889"/>
      <c r="K57" s="1888" t="e">
        <f>I57/I56</f>
        <v>#DIV/0!</v>
      </c>
      <c r="L57" s="1889"/>
      <c r="M57" s="1888"/>
      <c r="N57" s="1888" t="e">
        <f>L57/L56</f>
        <v>#DIV/0!</v>
      </c>
      <c r="O57" s="1889"/>
      <c r="P57" s="1889"/>
      <c r="Q57" s="1888" t="e">
        <f>O57/O56</f>
        <v>#DIV/0!</v>
      </c>
      <c r="R57" s="1889"/>
      <c r="S57" s="1888"/>
      <c r="T57" s="1888" t="e">
        <f>R57/R56</f>
        <v>#DIV/0!</v>
      </c>
      <c r="U57" s="1889"/>
      <c r="V57" s="1888"/>
      <c r="W57" s="1890" t="e">
        <f>U57/U56</f>
        <v>#DIV/0!</v>
      </c>
      <c r="X57" s="1883"/>
      <c r="Y57" s="1883"/>
      <c r="Z57" s="1883"/>
      <c r="AA57" s="1883"/>
      <c r="AB57" s="1883"/>
      <c r="AC57" s="1883"/>
      <c r="AD57" s="1883"/>
      <c r="AE57" s="1883"/>
      <c r="AF57" s="1883"/>
      <c r="AG57" s="1883"/>
      <c r="AH57" s="1382"/>
      <c r="AI57" s="1382"/>
      <c r="AJ57" s="1382"/>
      <c r="AK57" s="1382"/>
      <c r="AL57" s="1884"/>
      <c r="AM57" s="1884"/>
      <c r="AN57" s="1380"/>
      <c r="AO57" s="1382"/>
      <c r="AP57" s="1382"/>
      <c r="AQ57" s="1885"/>
    </row>
    <row r="58" spans="1:43">
      <c r="A58" s="1209"/>
      <c r="B58" s="1886" t="s">
        <v>80</v>
      </c>
      <c r="C58" s="1887">
        <f t="shared" si="10"/>
        <v>0</v>
      </c>
      <c r="D58" s="1888"/>
      <c r="E58" s="1888" t="e">
        <f>C58/C52</f>
        <v>#DIV/0!</v>
      </c>
      <c r="F58" s="1889"/>
      <c r="G58" s="1888"/>
      <c r="H58" s="1888" t="e">
        <f>F58/F52</f>
        <v>#DIV/0!</v>
      </c>
      <c r="I58" s="1889"/>
      <c r="J58" s="1889"/>
      <c r="K58" s="1888" t="e">
        <f>I58/I52</f>
        <v>#DIV/0!</v>
      </c>
      <c r="L58" s="1889"/>
      <c r="M58" s="1888"/>
      <c r="N58" s="1888" t="e">
        <f>L58/L52</f>
        <v>#DIV/0!</v>
      </c>
      <c r="O58" s="1889"/>
      <c r="P58" s="1889"/>
      <c r="Q58" s="1888" t="e">
        <f>O58/O52</f>
        <v>#DIV/0!</v>
      </c>
      <c r="R58" s="1889"/>
      <c r="S58" s="1888"/>
      <c r="T58" s="1888" t="e">
        <f>R58/R52</f>
        <v>#DIV/0!</v>
      </c>
      <c r="U58" s="1889"/>
      <c r="V58" s="1888"/>
      <c r="W58" s="1890" t="e">
        <f>U58/U52</f>
        <v>#DIV/0!</v>
      </c>
      <c r="X58" s="1883"/>
      <c r="Y58" s="1883"/>
      <c r="Z58" s="1883"/>
      <c r="AA58" s="1883"/>
      <c r="AB58" s="1883"/>
      <c r="AC58" s="1883"/>
      <c r="AD58" s="1883"/>
      <c r="AE58" s="1883"/>
      <c r="AF58" s="1883"/>
      <c r="AG58" s="1883"/>
      <c r="AH58" s="1382"/>
      <c r="AI58" s="1382"/>
      <c r="AJ58" s="1382"/>
      <c r="AK58" s="1382"/>
      <c r="AL58" s="1884"/>
      <c r="AM58" s="1884"/>
      <c r="AN58" s="1380"/>
      <c r="AO58" s="1382"/>
      <c r="AP58" s="1382"/>
      <c r="AQ58" s="1885"/>
    </row>
    <row r="59" spans="1:43">
      <c r="A59" s="1209"/>
      <c r="B59" s="1886" t="s">
        <v>82</v>
      </c>
      <c r="C59" s="1887">
        <f t="shared" si="10"/>
        <v>0</v>
      </c>
      <c r="D59" s="1888"/>
      <c r="E59" s="1888" t="e">
        <f>C59/C52</f>
        <v>#DIV/0!</v>
      </c>
      <c r="F59" s="1889"/>
      <c r="G59" s="1888"/>
      <c r="H59" s="1888" t="e">
        <f>F59/F52</f>
        <v>#DIV/0!</v>
      </c>
      <c r="I59" s="1889"/>
      <c r="J59" s="1889"/>
      <c r="K59" s="1888" t="e">
        <f>I59/I52</f>
        <v>#DIV/0!</v>
      </c>
      <c r="L59" s="1889"/>
      <c r="M59" s="1888"/>
      <c r="N59" s="1888" t="e">
        <f>L59/L52</f>
        <v>#DIV/0!</v>
      </c>
      <c r="O59" s="1889"/>
      <c r="P59" s="1889"/>
      <c r="Q59" s="1888" t="e">
        <f>O59/O52</f>
        <v>#DIV/0!</v>
      </c>
      <c r="R59" s="1889"/>
      <c r="S59" s="1888"/>
      <c r="T59" s="1888" t="e">
        <f>R59/R52</f>
        <v>#DIV/0!</v>
      </c>
      <c r="U59" s="1889"/>
      <c r="V59" s="1888"/>
      <c r="W59" s="1890" t="e">
        <f>U59/U52</f>
        <v>#DIV/0!</v>
      </c>
      <c r="X59" s="1883"/>
      <c r="Y59" s="1883"/>
      <c r="Z59" s="1883"/>
      <c r="AA59" s="1883"/>
      <c r="AB59" s="1883"/>
      <c r="AC59" s="1883"/>
      <c r="AD59" s="1883"/>
      <c r="AE59" s="1883"/>
      <c r="AF59" s="1883"/>
      <c r="AG59" s="1883"/>
      <c r="AH59" s="1382"/>
      <c r="AI59" s="1382"/>
      <c r="AJ59" s="1382"/>
      <c r="AK59" s="1382"/>
      <c r="AL59" s="1884"/>
      <c r="AM59" s="1884"/>
      <c r="AN59" s="1380"/>
      <c r="AO59" s="1382"/>
      <c r="AP59" s="1382"/>
      <c r="AQ59" s="1885"/>
    </row>
    <row r="60" spans="1:43">
      <c r="A60" s="1209"/>
      <c r="B60" s="1886" t="s">
        <v>83</v>
      </c>
      <c r="C60" s="1887">
        <f t="shared" si="10"/>
        <v>0</v>
      </c>
      <c r="D60" s="1888"/>
      <c r="E60" s="1888" t="e">
        <f>C60/C52</f>
        <v>#DIV/0!</v>
      </c>
      <c r="F60" s="1889"/>
      <c r="G60" s="1888"/>
      <c r="H60" s="1888" t="e">
        <f>F60/F52</f>
        <v>#DIV/0!</v>
      </c>
      <c r="I60" s="1889"/>
      <c r="J60" s="1889"/>
      <c r="K60" s="1888" t="e">
        <f>I60/I52</f>
        <v>#DIV/0!</v>
      </c>
      <c r="L60" s="1889"/>
      <c r="M60" s="1888"/>
      <c r="N60" s="1888" t="e">
        <f>L60/L52</f>
        <v>#DIV/0!</v>
      </c>
      <c r="O60" s="1889"/>
      <c r="P60" s="1889"/>
      <c r="Q60" s="1888" t="e">
        <f>O60/O52</f>
        <v>#DIV/0!</v>
      </c>
      <c r="R60" s="1889"/>
      <c r="S60" s="1888"/>
      <c r="T60" s="1888" t="e">
        <f>R60/R52</f>
        <v>#DIV/0!</v>
      </c>
      <c r="U60" s="1889"/>
      <c r="V60" s="1888"/>
      <c r="W60" s="1890" t="e">
        <f>U60/U52</f>
        <v>#DIV/0!</v>
      </c>
      <c r="X60" s="1883"/>
      <c r="Y60" s="1883"/>
      <c r="Z60" s="1883"/>
      <c r="AA60" s="1883"/>
      <c r="AB60" s="1883"/>
      <c r="AC60" s="1883"/>
      <c r="AD60" s="1883"/>
      <c r="AE60" s="1883"/>
      <c r="AF60" s="1883"/>
      <c r="AG60" s="1883"/>
      <c r="AH60" s="1382"/>
      <c r="AI60" s="1382"/>
      <c r="AJ60" s="1382"/>
      <c r="AK60" s="1382"/>
      <c r="AL60" s="1891"/>
      <c r="AM60" s="1884"/>
      <c r="AN60" s="1380"/>
      <c r="AO60" s="1382"/>
      <c r="AP60" s="1382"/>
      <c r="AQ60" s="1885"/>
    </row>
    <row r="61" spans="1:43">
      <c r="A61" s="1209"/>
      <c r="B61" s="1892" t="s">
        <v>84</v>
      </c>
      <c r="C61" s="1880" t="e">
        <f t="shared" si="10"/>
        <v>#REF!</v>
      </c>
      <c r="D61" s="1881"/>
      <c r="E61" s="1881" t="e">
        <f>C61/C51</f>
        <v>#REF!</v>
      </c>
      <c r="F61" s="1880" t="e">
        <f t="shared" ref="F61:F62" si="84">#REF!+#REF!</f>
        <v>#REF!</v>
      </c>
      <c r="G61" s="1893"/>
      <c r="H61" s="1893" t="e">
        <f t="shared" ref="H61:H62" si="85">F61/C61</f>
        <v>#REF!</v>
      </c>
      <c r="I61" s="1880" t="e">
        <f t="shared" ref="I61:I62" si="86">#REF!+#REF!</f>
        <v>#REF!</v>
      </c>
      <c r="J61" s="1880"/>
      <c r="K61" s="1894" t="e">
        <f t="shared" ref="K61:K62" si="87">I61/C61</f>
        <v>#REF!</v>
      </c>
      <c r="L61" s="1880" t="e">
        <f t="shared" ref="L61:L62" si="88">#REF!+#REF!</f>
        <v>#REF!</v>
      </c>
      <c r="M61" s="1893"/>
      <c r="N61" s="1893" t="e">
        <f>L61/C61</f>
        <v>#REF!</v>
      </c>
      <c r="O61" s="1880" t="e">
        <f t="shared" ref="O61:O62" si="89">#REF!+#REF!</f>
        <v>#REF!</v>
      </c>
      <c r="P61" s="1880"/>
      <c r="Q61" s="1893" t="e">
        <f>O61/F61</f>
        <v>#REF!</v>
      </c>
      <c r="R61" s="1880" t="e">
        <f t="shared" ref="R61:R62" si="90">#REF!+#REF!</f>
        <v>#REF!</v>
      </c>
      <c r="S61" s="1893"/>
      <c r="T61" s="1893" t="e">
        <f>R61/C61</f>
        <v>#REF!</v>
      </c>
      <c r="U61" s="1880" t="e">
        <f t="shared" ref="U61:U62" si="91">#REF!+#REF!</f>
        <v>#REF!</v>
      </c>
      <c r="V61" s="1893"/>
      <c r="W61" s="1895" t="e">
        <f>U61/C61</f>
        <v>#REF!</v>
      </c>
      <c r="X61" s="316"/>
      <c r="Y61" s="316"/>
      <c r="Z61" s="316"/>
      <c r="AA61" s="316"/>
      <c r="AB61" s="316"/>
      <c r="AC61" s="316"/>
      <c r="AD61" s="316"/>
      <c r="AE61" s="316"/>
      <c r="AF61" s="316"/>
      <c r="AG61" s="316"/>
      <c r="AH61" s="316"/>
      <c r="AI61" s="316"/>
      <c r="AJ61" s="316"/>
      <c r="AK61" s="316"/>
      <c r="AL61" s="316"/>
      <c r="AM61" s="316"/>
      <c r="AN61" s="316"/>
      <c r="AO61" s="316"/>
      <c r="AP61" s="316"/>
      <c r="AQ61" s="316"/>
    </row>
    <row r="62" spans="1:43">
      <c r="A62" s="1210"/>
      <c r="B62" s="908" t="s">
        <v>87</v>
      </c>
      <c r="C62" s="909" t="e">
        <f t="shared" si="10"/>
        <v>#REF!</v>
      </c>
      <c r="D62" s="910"/>
      <c r="E62" s="910" t="e">
        <f>C62/C51</f>
        <v>#REF!</v>
      </c>
      <c r="F62" s="909" t="e">
        <f t="shared" si="84"/>
        <v>#REF!</v>
      </c>
      <c r="G62" s="910"/>
      <c r="H62" s="910" t="e">
        <f t="shared" si="85"/>
        <v>#REF!</v>
      </c>
      <c r="I62" s="909" t="e">
        <f t="shared" si="86"/>
        <v>#REF!</v>
      </c>
      <c r="J62" s="909"/>
      <c r="K62" s="910" t="e">
        <f t="shared" si="87"/>
        <v>#REF!</v>
      </c>
      <c r="L62" s="909" t="e">
        <f t="shared" si="88"/>
        <v>#REF!</v>
      </c>
      <c r="M62" s="911"/>
      <c r="N62" s="911">
        <v>0</v>
      </c>
      <c r="O62" s="909" t="e">
        <f t="shared" si="89"/>
        <v>#REF!</v>
      </c>
      <c r="P62" s="909"/>
      <c r="Q62" s="910" t="e">
        <f>O62/C62</f>
        <v>#REF!</v>
      </c>
      <c r="R62" s="909" t="e">
        <f t="shared" si="90"/>
        <v>#REF!</v>
      </c>
      <c r="S62" s="911"/>
      <c r="T62" s="911">
        <v>0</v>
      </c>
      <c r="U62" s="909" t="e">
        <f t="shared" si="91"/>
        <v>#REF!</v>
      </c>
      <c r="V62" s="911"/>
      <c r="W62" s="1896">
        <v>0</v>
      </c>
      <c r="X62" s="316"/>
      <c r="Y62" s="316"/>
      <c r="Z62" s="316"/>
      <c r="AA62" s="316"/>
      <c r="AB62" s="316"/>
      <c r="AC62" s="316"/>
      <c r="AD62" s="316"/>
      <c r="AE62" s="316"/>
      <c r="AF62" s="316"/>
      <c r="AG62" s="316"/>
      <c r="AH62" s="316"/>
      <c r="AI62" s="316"/>
      <c r="AJ62" s="316"/>
      <c r="AK62" s="316"/>
      <c r="AL62" s="316"/>
      <c r="AM62" s="316"/>
      <c r="AN62" s="316"/>
      <c r="AO62" s="316"/>
      <c r="AP62" s="316"/>
      <c r="AQ62" s="316"/>
    </row>
    <row r="63" spans="1:43">
      <c r="A63" s="1872">
        <v>45078</v>
      </c>
      <c r="B63" s="1873" t="s">
        <v>2199</v>
      </c>
      <c r="C63" s="1874" t="e">
        <f t="shared" si="10"/>
        <v>#REF!</v>
      </c>
      <c r="D63" s="1874">
        <f t="shared" ref="D63:E63" si="92">SUM(G63,J63,M63,P63,S63,V63)</f>
        <v>0</v>
      </c>
      <c r="E63" s="1875" t="e">
        <f t="shared" si="92"/>
        <v>#REF!</v>
      </c>
      <c r="F63" s="1874" t="e">
        <f t="shared" ref="F63:G63" si="93">SUM(F64,F68,F73,F74)</f>
        <v>#REF!</v>
      </c>
      <c r="G63" s="1874">
        <f t="shared" si="93"/>
        <v>0</v>
      </c>
      <c r="H63" s="1875" t="e">
        <f>F63/C$3</f>
        <v>#REF!</v>
      </c>
      <c r="I63" s="1874" t="e">
        <f t="shared" ref="I63:J63" si="94">SUM(I64,I68,I73,I74)</f>
        <v>#REF!</v>
      </c>
      <c r="J63" s="1874">
        <f t="shared" si="94"/>
        <v>0</v>
      </c>
      <c r="K63" s="1875" t="e">
        <f>I63/C$3</f>
        <v>#REF!</v>
      </c>
      <c r="L63" s="1874" t="e">
        <f t="shared" ref="L63:M63" si="95">SUM(L64,L68,L73,L74)</f>
        <v>#REF!</v>
      </c>
      <c r="M63" s="1874">
        <f t="shared" si="95"/>
        <v>0</v>
      </c>
      <c r="N63" s="1875" t="e">
        <f>L63/C$3</f>
        <v>#REF!</v>
      </c>
      <c r="O63" s="1874" t="e">
        <f t="shared" ref="O63:P63" si="96">SUM(O64,O68,O73,O74)</f>
        <v>#REF!</v>
      </c>
      <c r="P63" s="1874">
        <f t="shared" si="96"/>
        <v>0</v>
      </c>
      <c r="Q63" s="1875" t="e">
        <f>O63/C$3</f>
        <v>#REF!</v>
      </c>
      <c r="R63" s="1874" t="e">
        <f t="shared" ref="R63:S63" si="97">SUM(R64,R68,R73,R74)</f>
        <v>#REF!</v>
      </c>
      <c r="S63" s="1874">
        <f t="shared" si="97"/>
        <v>0</v>
      </c>
      <c r="T63" s="1875" t="e">
        <f>R63/C$3</f>
        <v>#REF!</v>
      </c>
      <c r="U63" s="1874" t="e">
        <f t="shared" ref="U63:V63" si="98">SUM(U64,U68,U73,U74)</f>
        <v>#REF!</v>
      </c>
      <c r="V63" s="1874">
        <f t="shared" si="98"/>
        <v>0</v>
      </c>
      <c r="W63" s="1876" t="e">
        <f>U63/C$3</f>
        <v>#REF!</v>
      </c>
      <c r="X63" s="316"/>
      <c r="Y63" s="316"/>
      <c r="Z63" s="316"/>
      <c r="AA63" s="316"/>
      <c r="AB63" s="316"/>
      <c r="AC63" s="316"/>
      <c r="AD63" s="316"/>
      <c r="AE63" s="316"/>
      <c r="AF63" s="316"/>
      <c r="AG63" s="316"/>
      <c r="AH63" s="1877"/>
      <c r="AI63" s="1877"/>
      <c r="AJ63" s="1877"/>
      <c r="AK63" s="1877"/>
      <c r="AL63" s="1877"/>
      <c r="AM63" s="1877"/>
      <c r="AN63" s="1877"/>
      <c r="AO63" s="1877"/>
      <c r="AP63" s="1877"/>
      <c r="AQ63" s="1878"/>
    </row>
    <row r="64" spans="1:43">
      <c r="A64" s="1209"/>
      <c r="B64" s="1879" t="s">
        <v>2200</v>
      </c>
      <c r="C64" s="1880">
        <f t="shared" si="10"/>
        <v>0</v>
      </c>
      <c r="D64" s="1880">
        <f>SUM(G64,J64,M64,P64,S64,V64)</f>
        <v>0</v>
      </c>
      <c r="E64" s="1881" t="e">
        <f t="shared" ref="E64:E65" si="99">C64/C63</f>
        <v>#REF!</v>
      </c>
      <c r="F64" s="1880">
        <f t="shared" ref="F64:G64" si="100">SUM(F65:F67)</f>
        <v>0</v>
      </c>
      <c r="G64" s="1880">
        <f t="shared" si="100"/>
        <v>0</v>
      </c>
      <c r="H64" s="1881" t="e">
        <f>F64/C64</f>
        <v>#DIV/0!</v>
      </c>
      <c r="I64" s="1880">
        <f>I65+I66</f>
        <v>0</v>
      </c>
      <c r="J64" s="1880"/>
      <c r="K64" s="1881" t="e">
        <f>I64/C64</f>
        <v>#DIV/0!</v>
      </c>
      <c r="L64" s="1880">
        <f>L65+L66</f>
        <v>0</v>
      </c>
      <c r="M64" s="1881"/>
      <c r="N64" s="1881" t="e">
        <f>L64/C64</f>
        <v>#DIV/0!</v>
      </c>
      <c r="O64" s="1880">
        <f>O65+O66</f>
        <v>0</v>
      </c>
      <c r="P64" s="1880"/>
      <c r="Q64" s="1881" t="e">
        <f>O64/C64</f>
        <v>#DIV/0!</v>
      </c>
      <c r="R64" s="1880">
        <f>R65+R66</f>
        <v>0</v>
      </c>
      <c r="S64" s="1881"/>
      <c r="T64" s="1881" t="e">
        <f>R64/C64</f>
        <v>#DIV/0!</v>
      </c>
      <c r="U64" s="1880">
        <f>U65+U66</f>
        <v>0</v>
      </c>
      <c r="V64" s="1881"/>
      <c r="W64" s="1882" t="e">
        <f>U64/C64</f>
        <v>#DIV/0!</v>
      </c>
      <c r="X64" s="1883"/>
      <c r="Y64" s="1883"/>
      <c r="Z64" s="1883"/>
      <c r="AA64" s="1883"/>
      <c r="AB64" s="1883"/>
      <c r="AC64" s="1883"/>
      <c r="AD64" s="1883"/>
      <c r="AE64" s="1883"/>
      <c r="AF64" s="1883"/>
      <c r="AG64" s="1883"/>
      <c r="AH64" s="1382"/>
      <c r="AI64" s="1382"/>
      <c r="AJ64" s="1382"/>
      <c r="AK64" s="1382"/>
      <c r="AL64" s="1382"/>
      <c r="AM64" s="1884"/>
      <c r="AN64" s="1380"/>
      <c r="AO64" s="1382"/>
      <c r="AP64" s="1382"/>
      <c r="AQ64" s="1885"/>
    </row>
    <row r="65" spans="1:43">
      <c r="A65" s="1209"/>
      <c r="B65" s="1886" t="s">
        <v>75</v>
      </c>
      <c r="C65" s="1887">
        <f t="shared" si="10"/>
        <v>0</v>
      </c>
      <c r="D65" s="1888"/>
      <c r="E65" s="1888" t="e">
        <f t="shared" si="99"/>
        <v>#DIV/0!</v>
      </c>
      <c r="F65" s="1889"/>
      <c r="G65" s="1888"/>
      <c r="H65" s="1888" t="e">
        <f>F65/F64</f>
        <v>#DIV/0!</v>
      </c>
      <c r="I65" s="1889"/>
      <c r="J65" s="1889"/>
      <c r="K65" s="1888" t="e">
        <f>I65/I64</f>
        <v>#DIV/0!</v>
      </c>
      <c r="L65" s="1889"/>
      <c r="M65" s="1888"/>
      <c r="N65" s="1888" t="e">
        <f>L65/L64</f>
        <v>#DIV/0!</v>
      </c>
      <c r="O65" s="1889"/>
      <c r="P65" s="1889"/>
      <c r="Q65" s="1888" t="e">
        <f>O65/O64</f>
        <v>#DIV/0!</v>
      </c>
      <c r="R65" s="1889"/>
      <c r="S65" s="1888"/>
      <c r="T65" s="1888" t="e">
        <f>R65/R64</f>
        <v>#DIV/0!</v>
      </c>
      <c r="U65" s="1889"/>
      <c r="V65" s="1888"/>
      <c r="W65" s="1890" t="e">
        <f>U65/U64</f>
        <v>#DIV/0!</v>
      </c>
      <c r="X65" s="1883"/>
      <c r="Y65" s="1883"/>
      <c r="Z65" s="1883"/>
      <c r="AA65" s="1883"/>
      <c r="AB65" s="1883"/>
      <c r="AC65" s="1883"/>
      <c r="AD65" s="1883"/>
      <c r="AE65" s="1883"/>
      <c r="AF65" s="1883"/>
      <c r="AG65" s="1883"/>
      <c r="AH65" s="1382"/>
      <c r="AI65" s="1382"/>
      <c r="AJ65" s="1382"/>
      <c r="AK65" s="1382"/>
      <c r="AL65" s="1382"/>
      <c r="AM65" s="1884"/>
      <c r="AN65" s="1380"/>
      <c r="AO65" s="1382"/>
      <c r="AP65" s="1382"/>
      <c r="AQ65" s="1885"/>
    </row>
    <row r="66" spans="1:43">
      <c r="A66" s="1209"/>
      <c r="B66" s="1886" t="s">
        <v>76</v>
      </c>
      <c r="C66" s="1887">
        <f t="shared" si="10"/>
        <v>0</v>
      </c>
      <c r="D66" s="1888"/>
      <c r="E66" s="1888" t="e">
        <f>C66/C64</f>
        <v>#DIV/0!</v>
      </c>
      <c r="F66" s="1889"/>
      <c r="G66" s="1888"/>
      <c r="H66" s="1888" t="e">
        <f>F67/F64</f>
        <v>#DIV/0!</v>
      </c>
      <c r="I66" s="1889"/>
      <c r="J66" s="1889"/>
      <c r="K66" s="1888" t="e">
        <f>I66/I64</f>
        <v>#DIV/0!</v>
      </c>
      <c r="L66" s="1889"/>
      <c r="M66" s="1888"/>
      <c r="N66" s="1888" t="e">
        <f>L66/L64</f>
        <v>#DIV/0!</v>
      </c>
      <c r="O66" s="1889"/>
      <c r="P66" s="1889"/>
      <c r="Q66" s="1888" t="e">
        <f>O66/O64</f>
        <v>#DIV/0!</v>
      </c>
      <c r="R66" s="1889"/>
      <c r="S66" s="1888"/>
      <c r="T66" s="1888" t="e">
        <f>R66/R64</f>
        <v>#DIV/0!</v>
      </c>
      <c r="U66" s="1889"/>
      <c r="V66" s="1888"/>
      <c r="W66" s="1890" t="e">
        <f>U66/U64</f>
        <v>#DIV/0!</v>
      </c>
      <c r="X66" s="1883"/>
      <c r="Y66" s="1883"/>
      <c r="Z66" s="1883"/>
      <c r="AA66" s="1883"/>
      <c r="AB66" s="1883"/>
      <c r="AC66" s="1883"/>
      <c r="AD66" s="1883"/>
      <c r="AE66" s="1883"/>
      <c r="AF66" s="1883"/>
      <c r="AG66" s="1883"/>
      <c r="AH66" s="1382"/>
      <c r="AI66" s="1382"/>
      <c r="AJ66" s="1382"/>
      <c r="AK66" s="1382"/>
      <c r="AL66" s="1884"/>
      <c r="AM66" s="1884"/>
      <c r="AN66" s="1380"/>
      <c r="AO66" s="1382"/>
      <c r="AP66" s="1382"/>
      <c r="AQ66" s="1885"/>
    </row>
    <row r="67" spans="1:43">
      <c r="A67" s="1209"/>
      <c r="B67" s="1886" t="s">
        <v>77</v>
      </c>
      <c r="C67" s="1887">
        <f t="shared" si="10"/>
        <v>0</v>
      </c>
      <c r="D67" s="1888"/>
      <c r="E67" s="1888" t="e">
        <f>C67/C64</f>
        <v>#DIV/0!</v>
      </c>
      <c r="F67" s="1889"/>
      <c r="G67" s="1888"/>
      <c r="H67" s="1888" t="e">
        <f>#REF!/F65</f>
        <v>#REF!</v>
      </c>
      <c r="I67" s="1889"/>
      <c r="J67" s="1889"/>
      <c r="K67" s="1888" t="e">
        <f>I67/I64</f>
        <v>#DIV/0!</v>
      </c>
      <c r="L67" s="1889"/>
      <c r="M67" s="1888"/>
      <c r="N67" s="1888" t="e">
        <f>L67/L64</f>
        <v>#DIV/0!</v>
      </c>
      <c r="O67" s="1889"/>
      <c r="P67" s="1889"/>
      <c r="Q67" s="1888" t="e">
        <f>O67/O64</f>
        <v>#DIV/0!</v>
      </c>
      <c r="R67" s="1889"/>
      <c r="S67" s="1888"/>
      <c r="T67" s="1888" t="e">
        <f>R67/R64</f>
        <v>#DIV/0!</v>
      </c>
      <c r="U67" s="1889"/>
      <c r="V67" s="1888"/>
      <c r="W67" s="1890" t="e">
        <f>U67/U64</f>
        <v>#DIV/0!</v>
      </c>
      <c r="X67" s="1883"/>
      <c r="Y67" s="1883"/>
      <c r="Z67" s="1883"/>
      <c r="AA67" s="1883"/>
      <c r="AB67" s="1883"/>
      <c r="AC67" s="1883"/>
      <c r="AD67" s="1883"/>
      <c r="AE67" s="1883"/>
      <c r="AF67" s="1883"/>
      <c r="AG67" s="1883"/>
      <c r="AH67" s="1382"/>
      <c r="AI67" s="1382"/>
      <c r="AJ67" s="1382"/>
      <c r="AK67" s="1382"/>
      <c r="AL67" s="1884"/>
      <c r="AM67" s="1884"/>
      <c r="AN67" s="1380"/>
      <c r="AO67" s="1382"/>
      <c r="AP67" s="1382"/>
      <c r="AQ67" s="1885"/>
    </row>
    <row r="68" spans="1:43">
      <c r="A68" s="1209"/>
      <c r="B68" s="1879" t="s">
        <v>78</v>
      </c>
      <c r="C68" s="1880">
        <f t="shared" si="10"/>
        <v>0</v>
      </c>
      <c r="D68" s="1881"/>
      <c r="E68" s="1881" t="e">
        <f>C68/C64</f>
        <v>#DIV/0!</v>
      </c>
      <c r="F68" s="1880">
        <f t="shared" ref="F68:G68" si="101">SUM(F69:F72)</f>
        <v>0</v>
      </c>
      <c r="G68" s="1880">
        <f t="shared" si="101"/>
        <v>0</v>
      </c>
      <c r="H68" s="1881" t="e">
        <f>F68/F64</f>
        <v>#DIV/0!</v>
      </c>
      <c r="I68" s="1880"/>
      <c r="J68" s="1880"/>
      <c r="K68" s="1881" t="e">
        <f>I68/I64</f>
        <v>#DIV/0!</v>
      </c>
      <c r="L68" s="1880"/>
      <c r="M68" s="1881"/>
      <c r="N68" s="1881" t="e">
        <f>L68/L64</f>
        <v>#DIV/0!</v>
      </c>
      <c r="O68" s="1880"/>
      <c r="P68" s="1880"/>
      <c r="Q68" s="1881" t="e">
        <f>O68/O64</f>
        <v>#DIV/0!</v>
      </c>
      <c r="R68" s="1880"/>
      <c r="S68" s="1881"/>
      <c r="T68" s="1881" t="e">
        <f>R68/R64</f>
        <v>#DIV/0!</v>
      </c>
      <c r="U68" s="1880"/>
      <c r="V68" s="1881"/>
      <c r="W68" s="1882" t="e">
        <f>U68/U64</f>
        <v>#DIV/0!</v>
      </c>
      <c r="X68" s="1883"/>
      <c r="Y68" s="1883"/>
      <c r="Z68" s="1883"/>
      <c r="AA68" s="1883"/>
      <c r="AB68" s="1883"/>
      <c r="AC68" s="1883"/>
      <c r="AD68" s="1883"/>
      <c r="AE68" s="1883"/>
      <c r="AF68" s="1883"/>
      <c r="AG68" s="1883"/>
      <c r="AH68" s="1382"/>
      <c r="AI68" s="1382"/>
      <c r="AJ68" s="1382"/>
      <c r="AK68" s="1382"/>
      <c r="AL68" s="1884"/>
      <c r="AM68" s="1884"/>
      <c r="AN68" s="1380"/>
      <c r="AO68" s="1382"/>
      <c r="AP68" s="1382"/>
      <c r="AQ68" s="1885"/>
    </row>
    <row r="69" spans="1:43">
      <c r="A69" s="1209"/>
      <c r="B69" s="1886" t="s">
        <v>79</v>
      </c>
      <c r="C69" s="1887">
        <f t="shared" si="10"/>
        <v>0</v>
      </c>
      <c r="D69" s="1888"/>
      <c r="E69" s="1888" t="e">
        <f>C69/C68</f>
        <v>#DIV/0!</v>
      </c>
      <c r="F69" s="1889"/>
      <c r="G69" s="1888"/>
      <c r="H69" s="1888" t="e">
        <f>F69/F68</f>
        <v>#DIV/0!</v>
      </c>
      <c r="I69" s="1889"/>
      <c r="J69" s="1889"/>
      <c r="K69" s="1888" t="e">
        <f>I69/I68</f>
        <v>#DIV/0!</v>
      </c>
      <c r="L69" s="1889"/>
      <c r="M69" s="1888"/>
      <c r="N69" s="1888" t="e">
        <f>L69/L68</f>
        <v>#DIV/0!</v>
      </c>
      <c r="O69" s="1889"/>
      <c r="P69" s="1889"/>
      <c r="Q69" s="1888" t="e">
        <f>O69/O68</f>
        <v>#DIV/0!</v>
      </c>
      <c r="R69" s="1889"/>
      <c r="S69" s="1888"/>
      <c r="T69" s="1888" t="e">
        <f>R69/R68</f>
        <v>#DIV/0!</v>
      </c>
      <c r="U69" s="1889"/>
      <c r="V69" s="1888"/>
      <c r="W69" s="1890" t="e">
        <f>U69/U68</f>
        <v>#DIV/0!</v>
      </c>
      <c r="X69" s="1883"/>
      <c r="Y69" s="1883"/>
      <c r="Z69" s="1883"/>
      <c r="AA69" s="1883"/>
      <c r="AB69" s="1883"/>
      <c r="AC69" s="1883"/>
      <c r="AD69" s="1883"/>
      <c r="AE69" s="1883"/>
      <c r="AF69" s="1883"/>
      <c r="AG69" s="1883"/>
      <c r="AH69" s="1382"/>
      <c r="AI69" s="1382"/>
      <c r="AJ69" s="1382"/>
      <c r="AK69" s="1382"/>
      <c r="AL69" s="1884"/>
      <c r="AM69" s="1884"/>
      <c r="AN69" s="1380"/>
      <c r="AO69" s="1382"/>
      <c r="AP69" s="1382"/>
      <c r="AQ69" s="1885"/>
    </row>
    <row r="70" spans="1:43">
      <c r="A70" s="1209"/>
      <c r="B70" s="1886" t="s">
        <v>80</v>
      </c>
      <c r="C70" s="1887">
        <f t="shared" si="10"/>
        <v>0</v>
      </c>
      <c r="D70" s="1888"/>
      <c r="E70" s="1888" t="e">
        <f>C70/C64</f>
        <v>#DIV/0!</v>
      </c>
      <c r="F70" s="1889"/>
      <c r="G70" s="1888"/>
      <c r="H70" s="1888" t="e">
        <f>F70/F64</f>
        <v>#DIV/0!</v>
      </c>
      <c r="I70" s="1889"/>
      <c r="J70" s="1889"/>
      <c r="K70" s="1888" t="e">
        <f>I70/I64</f>
        <v>#DIV/0!</v>
      </c>
      <c r="L70" s="1889"/>
      <c r="M70" s="1888"/>
      <c r="N70" s="1888" t="e">
        <f>L70/L64</f>
        <v>#DIV/0!</v>
      </c>
      <c r="O70" s="1889"/>
      <c r="P70" s="1889"/>
      <c r="Q70" s="1888" t="e">
        <f>O70/O64</f>
        <v>#DIV/0!</v>
      </c>
      <c r="R70" s="1889"/>
      <c r="S70" s="1888"/>
      <c r="T70" s="1888" t="e">
        <f>R70/R64</f>
        <v>#DIV/0!</v>
      </c>
      <c r="U70" s="1889"/>
      <c r="V70" s="1888"/>
      <c r="W70" s="1890" t="e">
        <f>U70/U64</f>
        <v>#DIV/0!</v>
      </c>
      <c r="X70" s="1883"/>
      <c r="Y70" s="1883"/>
      <c r="Z70" s="1883"/>
      <c r="AA70" s="1883"/>
      <c r="AB70" s="1883"/>
      <c r="AC70" s="1883"/>
      <c r="AD70" s="1883"/>
      <c r="AE70" s="1883"/>
      <c r="AF70" s="1883"/>
      <c r="AG70" s="1883"/>
      <c r="AH70" s="1382"/>
      <c r="AI70" s="1382"/>
      <c r="AJ70" s="1382"/>
      <c r="AK70" s="1382"/>
      <c r="AL70" s="1884"/>
      <c r="AM70" s="1884"/>
      <c r="AN70" s="1380"/>
      <c r="AO70" s="1382"/>
      <c r="AP70" s="1382"/>
      <c r="AQ70" s="1885"/>
    </row>
    <row r="71" spans="1:43">
      <c r="A71" s="1209"/>
      <c r="B71" s="1886" t="s">
        <v>82</v>
      </c>
      <c r="C71" s="1887">
        <f t="shared" si="10"/>
        <v>0</v>
      </c>
      <c r="D71" s="1888"/>
      <c r="E71" s="1888" t="e">
        <f>C71/C64</f>
        <v>#DIV/0!</v>
      </c>
      <c r="F71" s="1889"/>
      <c r="G71" s="1888"/>
      <c r="H71" s="1888" t="e">
        <f>F71/F64</f>
        <v>#DIV/0!</v>
      </c>
      <c r="I71" s="1889"/>
      <c r="J71" s="1889"/>
      <c r="K71" s="1888" t="e">
        <f>I71/I64</f>
        <v>#DIV/0!</v>
      </c>
      <c r="L71" s="1889"/>
      <c r="M71" s="1888"/>
      <c r="N71" s="1888" t="e">
        <f>L71/L64</f>
        <v>#DIV/0!</v>
      </c>
      <c r="O71" s="1889"/>
      <c r="P71" s="1889"/>
      <c r="Q71" s="1888" t="e">
        <f>O71/O64</f>
        <v>#DIV/0!</v>
      </c>
      <c r="R71" s="1889"/>
      <c r="S71" s="1888"/>
      <c r="T71" s="1888" t="e">
        <f>R71/R64</f>
        <v>#DIV/0!</v>
      </c>
      <c r="U71" s="1889"/>
      <c r="V71" s="1888"/>
      <c r="W71" s="1890" t="e">
        <f>U71/U64</f>
        <v>#DIV/0!</v>
      </c>
      <c r="X71" s="1883"/>
      <c r="Y71" s="1883"/>
      <c r="Z71" s="1883"/>
      <c r="AA71" s="1883"/>
      <c r="AB71" s="1883"/>
      <c r="AC71" s="1883"/>
      <c r="AD71" s="1883"/>
      <c r="AE71" s="1883"/>
      <c r="AF71" s="1883"/>
      <c r="AG71" s="1883"/>
      <c r="AH71" s="1382"/>
      <c r="AI71" s="1382"/>
      <c r="AJ71" s="1382"/>
      <c r="AK71" s="1382"/>
      <c r="AL71" s="1884"/>
      <c r="AM71" s="1884"/>
      <c r="AN71" s="1380"/>
      <c r="AO71" s="1382"/>
      <c r="AP71" s="1382"/>
      <c r="AQ71" s="1885"/>
    </row>
    <row r="72" spans="1:43">
      <c r="A72" s="1209"/>
      <c r="B72" s="1886" t="s">
        <v>83</v>
      </c>
      <c r="C72" s="1887">
        <f t="shared" si="10"/>
        <v>0</v>
      </c>
      <c r="D72" s="1888"/>
      <c r="E72" s="1888" t="e">
        <f>C72/C64</f>
        <v>#DIV/0!</v>
      </c>
      <c r="F72" s="1889"/>
      <c r="G72" s="1888"/>
      <c r="H72" s="1888" t="e">
        <f>F72/F64</f>
        <v>#DIV/0!</v>
      </c>
      <c r="I72" s="1889"/>
      <c r="J72" s="1889"/>
      <c r="K72" s="1888" t="e">
        <f>I72/I64</f>
        <v>#DIV/0!</v>
      </c>
      <c r="L72" s="1889"/>
      <c r="M72" s="1888"/>
      <c r="N72" s="1888" t="e">
        <f>L72/L64</f>
        <v>#DIV/0!</v>
      </c>
      <c r="O72" s="1889"/>
      <c r="P72" s="1889"/>
      <c r="Q72" s="1888" t="e">
        <f>O72/O64</f>
        <v>#DIV/0!</v>
      </c>
      <c r="R72" s="1889"/>
      <c r="S72" s="1888"/>
      <c r="T72" s="1888" t="e">
        <f>R72/R64</f>
        <v>#DIV/0!</v>
      </c>
      <c r="U72" s="1889"/>
      <c r="V72" s="1888"/>
      <c r="W72" s="1890" t="e">
        <f>U72/U64</f>
        <v>#DIV/0!</v>
      </c>
      <c r="X72" s="1883"/>
      <c r="Y72" s="1883"/>
      <c r="Z72" s="1883"/>
      <c r="AA72" s="1883"/>
      <c r="AB72" s="1883"/>
      <c r="AC72" s="1883"/>
      <c r="AD72" s="1883"/>
      <c r="AE72" s="1883"/>
      <c r="AF72" s="1883"/>
      <c r="AG72" s="1883"/>
      <c r="AH72" s="1382"/>
      <c r="AI72" s="1382"/>
      <c r="AJ72" s="1382"/>
      <c r="AK72" s="1382"/>
      <c r="AL72" s="1891"/>
      <c r="AM72" s="1884"/>
      <c r="AN72" s="1380"/>
      <c r="AO72" s="1382"/>
      <c r="AP72" s="1382"/>
      <c r="AQ72" s="1885"/>
    </row>
    <row r="73" spans="1:43">
      <c r="A73" s="1209"/>
      <c r="B73" s="1892" t="s">
        <v>84</v>
      </c>
      <c r="C73" s="1880" t="e">
        <f t="shared" si="10"/>
        <v>#REF!</v>
      </c>
      <c r="D73" s="1881"/>
      <c r="E73" s="1881" t="e">
        <f>C73/C63</f>
        <v>#REF!</v>
      </c>
      <c r="F73" s="1880" t="e">
        <f t="shared" ref="F73:F74" si="102">#REF!+#REF!</f>
        <v>#REF!</v>
      </c>
      <c r="G73" s="1893"/>
      <c r="H73" s="1893" t="e">
        <f t="shared" ref="H73:H74" si="103">F73/C73</f>
        <v>#REF!</v>
      </c>
      <c r="I73" s="1880" t="e">
        <f t="shared" ref="I73:I74" si="104">#REF!+#REF!</f>
        <v>#REF!</v>
      </c>
      <c r="J73" s="1880"/>
      <c r="K73" s="1894" t="e">
        <f t="shared" ref="K73:K74" si="105">I73/C73</f>
        <v>#REF!</v>
      </c>
      <c r="L73" s="1880" t="e">
        <f t="shared" ref="L73:L74" si="106">#REF!+#REF!</f>
        <v>#REF!</v>
      </c>
      <c r="M73" s="1893"/>
      <c r="N73" s="1893" t="e">
        <f>L73/C73</f>
        <v>#REF!</v>
      </c>
      <c r="O73" s="1880" t="e">
        <f t="shared" ref="O73:O74" si="107">#REF!+#REF!</f>
        <v>#REF!</v>
      </c>
      <c r="P73" s="1880"/>
      <c r="Q73" s="1893" t="e">
        <f>O73/F73</f>
        <v>#REF!</v>
      </c>
      <c r="R73" s="1880" t="e">
        <f t="shared" ref="R73:R74" si="108">#REF!+#REF!</f>
        <v>#REF!</v>
      </c>
      <c r="S73" s="1893"/>
      <c r="T73" s="1893" t="e">
        <f>R73/C73</f>
        <v>#REF!</v>
      </c>
      <c r="U73" s="1880" t="e">
        <f t="shared" ref="U73:U74" si="109">#REF!+#REF!</f>
        <v>#REF!</v>
      </c>
      <c r="V73" s="1893"/>
      <c r="W73" s="1895" t="e">
        <f>U73/C73</f>
        <v>#REF!</v>
      </c>
      <c r="X73" s="316"/>
      <c r="Y73" s="316"/>
      <c r="Z73" s="316"/>
      <c r="AA73" s="316"/>
      <c r="AB73" s="316"/>
      <c r="AC73" s="316"/>
      <c r="AD73" s="316"/>
      <c r="AE73" s="316"/>
      <c r="AF73" s="316"/>
      <c r="AG73" s="316"/>
      <c r="AH73" s="316"/>
      <c r="AI73" s="316"/>
      <c r="AJ73" s="316"/>
      <c r="AK73" s="316"/>
      <c r="AL73" s="316"/>
      <c r="AM73" s="316"/>
      <c r="AN73" s="316"/>
      <c r="AO73" s="316"/>
      <c r="AP73" s="316"/>
      <c r="AQ73" s="316"/>
    </row>
    <row r="74" spans="1:43">
      <c r="A74" s="1210"/>
      <c r="B74" s="908" t="s">
        <v>87</v>
      </c>
      <c r="C74" s="909" t="e">
        <f t="shared" si="10"/>
        <v>#REF!</v>
      </c>
      <c r="D74" s="910"/>
      <c r="E74" s="910" t="e">
        <f>C74/C63</f>
        <v>#REF!</v>
      </c>
      <c r="F74" s="909" t="e">
        <f t="shared" si="102"/>
        <v>#REF!</v>
      </c>
      <c r="G74" s="910"/>
      <c r="H74" s="910" t="e">
        <f t="shared" si="103"/>
        <v>#REF!</v>
      </c>
      <c r="I74" s="909" t="e">
        <f t="shared" si="104"/>
        <v>#REF!</v>
      </c>
      <c r="J74" s="909"/>
      <c r="K74" s="910" t="e">
        <f t="shared" si="105"/>
        <v>#REF!</v>
      </c>
      <c r="L74" s="909" t="e">
        <f t="shared" si="106"/>
        <v>#REF!</v>
      </c>
      <c r="M74" s="911"/>
      <c r="N74" s="911">
        <v>0</v>
      </c>
      <c r="O74" s="909" t="e">
        <f t="shared" si="107"/>
        <v>#REF!</v>
      </c>
      <c r="P74" s="909"/>
      <c r="Q74" s="910" t="e">
        <f>O74/C74</f>
        <v>#REF!</v>
      </c>
      <c r="R74" s="909" t="e">
        <f t="shared" si="108"/>
        <v>#REF!</v>
      </c>
      <c r="S74" s="911"/>
      <c r="T74" s="911">
        <v>0</v>
      </c>
      <c r="U74" s="909" t="e">
        <f t="shared" si="109"/>
        <v>#REF!</v>
      </c>
      <c r="V74" s="911"/>
      <c r="W74" s="1896">
        <v>0</v>
      </c>
      <c r="X74" s="316"/>
      <c r="Y74" s="316"/>
      <c r="Z74" s="316"/>
      <c r="AA74" s="316"/>
      <c r="AB74" s="316"/>
      <c r="AC74" s="316"/>
      <c r="AD74" s="316"/>
      <c r="AE74" s="316"/>
      <c r="AF74" s="316"/>
      <c r="AG74" s="316"/>
      <c r="AH74" s="316"/>
      <c r="AI74" s="316"/>
      <c r="AJ74" s="316"/>
      <c r="AK74" s="316"/>
      <c r="AL74" s="316"/>
      <c r="AM74" s="316"/>
      <c r="AN74" s="316"/>
      <c r="AO74" s="316"/>
      <c r="AP74" s="316"/>
      <c r="AQ74" s="316"/>
    </row>
    <row r="75" spans="1:43">
      <c r="A75" s="1872">
        <v>45108</v>
      </c>
      <c r="B75" s="1873" t="s">
        <v>2199</v>
      </c>
      <c r="C75" s="1874" t="e">
        <f t="shared" si="10"/>
        <v>#REF!</v>
      </c>
      <c r="D75" s="1874">
        <f t="shared" ref="D75:E75" si="110">SUM(G75,J75,M75,P75,S75,V75)</f>
        <v>0</v>
      </c>
      <c r="E75" s="1875" t="e">
        <f t="shared" si="110"/>
        <v>#REF!</v>
      </c>
      <c r="F75" s="1874" t="e">
        <f t="shared" ref="F75:G75" si="111">SUM(F76,F80,F85,F86)</f>
        <v>#REF!</v>
      </c>
      <c r="G75" s="1874">
        <f t="shared" si="111"/>
        <v>0</v>
      </c>
      <c r="H75" s="1875" t="e">
        <f>F75/C$3</f>
        <v>#REF!</v>
      </c>
      <c r="I75" s="1874" t="e">
        <f t="shared" ref="I75:J75" si="112">SUM(I76,I80,I85,I86)</f>
        <v>#REF!</v>
      </c>
      <c r="J75" s="1874">
        <f t="shared" si="112"/>
        <v>0</v>
      </c>
      <c r="K75" s="1875" t="e">
        <f>I75/C$3</f>
        <v>#REF!</v>
      </c>
      <c r="L75" s="1874" t="e">
        <f t="shared" ref="L75:M75" si="113">SUM(L76,L80,L85,L86)</f>
        <v>#REF!</v>
      </c>
      <c r="M75" s="1874">
        <f t="shared" si="113"/>
        <v>0</v>
      </c>
      <c r="N75" s="1875" t="e">
        <f>L75/C$3</f>
        <v>#REF!</v>
      </c>
      <c r="O75" s="1874" t="e">
        <f t="shared" ref="O75:P75" si="114">SUM(O76,O80,O85,O86)</f>
        <v>#REF!</v>
      </c>
      <c r="P75" s="1874">
        <f t="shared" si="114"/>
        <v>0</v>
      </c>
      <c r="Q75" s="1875" t="e">
        <f>O75/C$3</f>
        <v>#REF!</v>
      </c>
      <c r="R75" s="1874" t="e">
        <f t="shared" ref="R75:S75" si="115">SUM(R76,R80,R85,R86)</f>
        <v>#REF!</v>
      </c>
      <c r="S75" s="1874">
        <f t="shared" si="115"/>
        <v>0</v>
      </c>
      <c r="T75" s="1875" t="e">
        <f>R75/C$3</f>
        <v>#REF!</v>
      </c>
      <c r="U75" s="1874" t="e">
        <f t="shared" ref="U75:V75" si="116">SUM(U76,U80,U85,U86)</f>
        <v>#REF!</v>
      </c>
      <c r="V75" s="1874">
        <f t="shared" si="116"/>
        <v>0</v>
      </c>
      <c r="W75" s="1876" t="e">
        <f>U75/C$3</f>
        <v>#REF!</v>
      </c>
      <c r="X75" s="316"/>
      <c r="Y75" s="316"/>
      <c r="Z75" s="316"/>
      <c r="AA75" s="316"/>
      <c r="AB75" s="316"/>
      <c r="AC75" s="316"/>
      <c r="AD75" s="316"/>
      <c r="AE75" s="316"/>
      <c r="AF75" s="316"/>
      <c r="AG75" s="316"/>
      <c r="AH75" s="1877"/>
      <c r="AI75" s="1877"/>
      <c r="AJ75" s="1877"/>
      <c r="AK75" s="1877"/>
      <c r="AL75" s="1877"/>
      <c r="AM75" s="1877"/>
      <c r="AN75" s="1877"/>
      <c r="AO75" s="1877"/>
      <c r="AP75" s="1877"/>
      <c r="AQ75" s="1878"/>
    </row>
    <row r="76" spans="1:43">
      <c r="A76" s="1209"/>
      <c r="B76" s="1879" t="s">
        <v>2200</v>
      </c>
      <c r="C76" s="1880">
        <f t="shared" si="10"/>
        <v>0</v>
      </c>
      <c r="D76" s="1880">
        <f>SUM(G76,J76,M76,P76,S76,V76)</f>
        <v>0</v>
      </c>
      <c r="E76" s="1881" t="e">
        <f t="shared" ref="E76:E77" si="117">C76/C75</f>
        <v>#REF!</v>
      </c>
      <c r="F76" s="1880">
        <f t="shared" ref="F76:G76" si="118">SUM(F77:F79)</f>
        <v>0</v>
      </c>
      <c r="G76" s="1880">
        <f t="shared" si="118"/>
        <v>0</v>
      </c>
      <c r="H76" s="1881" t="e">
        <f>F76/C76</f>
        <v>#DIV/0!</v>
      </c>
      <c r="I76" s="1880">
        <f>I77+I78</f>
        <v>0</v>
      </c>
      <c r="J76" s="1880"/>
      <c r="K76" s="1881" t="e">
        <f>I76/C76</f>
        <v>#DIV/0!</v>
      </c>
      <c r="L76" s="1880">
        <f>L77+L78</f>
        <v>0</v>
      </c>
      <c r="M76" s="1881"/>
      <c r="N76" s="1881" t="e">
        <f>L76/C76</f>
        <v>#DIV/0!</v>
      </c>
      <c r="O76" s="1880">
        <f>O77+O78</f>
        <v>0</v>
      </c>
      <c r="P76" s="1880"/>
      <c r="Q76" s="1881" t="e">
        <f>O76/C76</f>
        <v>#DIV/0!</v>
      </c>
      <c r="R76" s="1880">
        <f>R77+R78</f>
        <v>0</v>
      </c>
      <c r="S76" s="1881"/>
      <c r="T76" s="1881" t="e">
        <f>R76/C76</f>
        <v>#DIV/0!</v>
      </c>
      <c r="U76" s="1880">
        <f>U77+U78</f>
        <v>0</v>
      </c>
      <c r="V76" s="1881"/>
      <c r="W76" s="1882" t="e">
        <f>U76/C76</f>
        <v>#DIV/0!</v>
      </c>
      <c r="X76" s="1883"/>
      <c r="Y76" s="1883"/>
      <c r="Z76" s="1883"/>
      <c r="AA76" s="1883"/>
      <c r="AB76" s="1883"/>
      <c r="AC76" s="1883"/>
      <c r="AD76" s="1883"/>
      <c r="AE76" s="1883"/>
      <c r="AF76" s="1883"/>
      <c r="AG76" s="1883"/>
      <c r="AH76" s="1382"/>
      <c r="AI76" s="1382"/>
      <c r="AJ76" s="1382"/>
      <c r="AK76" s="1382"/>
      <c r="AL76" s="1382"/>
      <c r="AM76" s="1884"/>
      <c r="AN76" s="1380"/>
      <c r="AO76" s="1382"/>
      <c r="AP76" s="1382"/>
      <c r="AQ76" s="1885"/>
    </row>
    <row r="77" spans="1:43">
      <c r="A77" s="1209"/>
      <c r="B77" s="1886" t="s">
        <v>75</v>
      </c>
      <c r="C77" s="1887">
        <f t="shared" si="10"/>
        <v>0</v>
      </c>
      <c r="D77" s="1888"/>
      <c r="E77" s="1888" t="e">
        <f t="shared" si="117"/>
        <v>#DIV/0!</v>
      </c>
      <c r="F77" s="1889"/>
      <c r="G77" s="1888"/>
      <c r="H77" s="1888" t="e">
        <f>F77/F76</f>
        <v>#DIV/0!</v>
      </c>
      <c r="I77" s="1889"/>
      <c r="J77" s="1889"/>
      <c r="K77" s="1888" t="e">
        <f>I77/I76</f>
        <v>#DIV/0!</v>
      </c>
      <c r="L77" s="1889"/>
      <c r="M77" s="1888"/>
      <c r="N77" s="1888" t="e">
        <f>L77/L76</f>
        <v>#DIV/0!</v>
      </c>
      <c r="O77" s="1889"/>
      <c r="P77" s="1889"/>
      <c r="Q77" s="1888" t="e">
        <f>O77/O76</f>
        <v>#DIV/0!</v>
      </c>
      <c r="R77" s="1889"/>
      <c r="S77" s="1888"/>
      <c r="T77" s="1888" t="e">
        <f>R77/R76</f>
        <v>#DIV/0!</v>
      </c>
      <c r="U77" s="1889"/>
      <c r="V77" s="1888"/>
      <c r="W77" s="1890" t="e">
        <f>U77/U76</f>
        <v>#DIV/0!</v>
      </c>
      <c r="X77" s="1883"/>
      <c r="Y77" s="1883"/>
      <c r="Z77" s="1883"/>
      <c r="AA77" s="1883"/>
      <c r="AB77" s="1883"/>
      <c r="AC77" s="1883"/>
      <c r="AD77" s="1883"/>
      <c r="AE77" s="1883"/>
      <c r="AF77" s="1883"/>
      <c r="AG77" s="1883"/>
      <c r="AH77" s="1382"/>
      <c r="AI77" s="1382"/>
      <c r="AJ77" s="1382"/>
      <c r="AK77" s="1382"/>
      <c r="AL77" s="1382"/>
      <c r="AM77" s="1884"/>
      <c r="AN77" s="1380"/>
      <c r="AO77" s="1382"/>
      <c r="AP77" s="1382"/>
      <c r="AQ77" s="1885"/>
    </row>
    <row r="78" spans="1:43">
      <c r="A78" s="1209"/>
      <c r="B78" s="1886" t="s">
        <v>76</v>
      </c>
      <c r="C78" s="1887">
        <f t="shared" si="10"/>
        <v>0</v>
      </c>
      <c r="D78" s="1888"/>
      <c r="E78" s="1888" t="e">
        <f>C78/C76</f>
        <v>#DIV/0!</v>
      </c>
      <c r="F78" s="1889"/>
      <c r="G78" s="1888"/>
      <c r="H78" s="1888" t="e">
        <f>F79/F76</f>
        <v>#DIV/0!</v>
      </c>
      <c r="I78" s="1889"/>
      <c r="J78" s="1889"/>
      <c r="K78" s="1888" t="e">
        <f>I78/I76</f>
        <v>#DIV/0!</v>
      </c>
      <c r="L78" s="1889"/>
      <c r="M78" s="1888"/>
      <c r="N78" s="1888" t="e">
        <f>L78/L76</f>
        <v>#DIV/0!</v>
      </c>
      <c r="O78" s="1889"/>
      <c r="P78" s="1889"/>
      <c r="Q78" s="1888" t="e">
        <f>O78/O76</f>
        <v>#DIV/0!</v>
      </c>
      <c r="R78" s="1889"/>
      <c r="S78" s="1888"/>
      <c r="T78" s="1888" t="e">
        <f>R78/R76</f>
        <v>#DIV/0!</v>
      </c>
      <c r="U78" s="1889"/>
      <c r="V78" s="1888"/>
      <c r="W78" s="1890" t="e">
        <f>U78/U76</f>
        <v>#DIV/0!</v>
      </c>
      <c r="X78" s="1883"/>
      <c r="Y78" s="1883"/>
      <c r="Z78" s="1883"/>
      <c r="AA78" s="1883"/>
      <c r="AB78" s="1883"/>
      <c r="AC78" s="1883"/>
      <c r="AD78" s="1883"/>
      <c r="AE78" s="1883"/>
      <c r="AF78" s="1883"/>
      <c r="AG78" s="1883"/>
      <c r="AH78" s="1382"/>
      <c r="AI78" s="1382"/>
      <c r="AJ78" s="1382"/>
      <c r="AK78" s="1382"/>
      <c r="AL78" s="1884"/>
      <c r="AM78" s="1884"/>
      <c r="AN78" s="1380"/>
      <c r="AO78" s="1382"/>
      <c r="AP78" s="1382"/>
      <c r="AQ78" s="1885"/>
    </row>
    <row r="79" spans="1:43">
      <c r="A79" s="1209"/>
      <c r="B79" s="1886" t="s">
        <v>77</v>
      </c>
      <c r="C79" s="1887">
        <f t="shared" si="10"/>
        <v>0</v>
      </c>
      <c r="D79" s="1888"/>
      <c r="E79" s="1888" t="e">
        <f>C79/C76</f>
        <v>#DIV/0!</v>
      </c>
      <c r="F79" s="1889"/>
      <c r="G79" s="1888"/>
      <c r="H79" s="1888" t="e">
        <f>#REF!/F77</f>
        <v>#REF!</v>
      </c>
      <c r="I79" s="1889"/>
      <c r="J79" s="1889"/>
      <c r="K79" s="1888" t="e">
        <f>I79/I76</f>
        <v>#DIV/0!</v>
      </c>
      <c r="L79" s="1889"/>
      <c r="M79" s="1888"/>
      <c r="N79" s="1888" t="e">
        <f>L79/L76</f>
        <v>#DIV/0!</v>
      </c>
      <c r="O79" s="1889"/>
      <c r="P79" s="1889"/>
      <c r="Q79" s="1888" t="e">
        <f>O79/O76</f>
        <v>#DIV/0!</v>
      </c>
      <c r="R79" s="1889"/>
      <c r="S79" s="1888"/>
      <c r="T79" s="1888" t="e">
        <f>R79/R76</f>
        <v>#DIV/0!</v>
      </c>
      <c r="U79" s="1889"/>
      <c r="V79" s="1888"/>
      <c r="W79" s="1890" t="e">
        <f>U79/U76</f>
        <v>#DIV/0!</v>
      </c>
      <c r="X79" s="1883"/>
      <c r="Y79" s="1883"/>
      <c r="Z79" s="1883"/>
      <c r="AA79" s="1883"/>
      <c r="AB79" s="1883"/>
      <c r="AC79" s="1883"/>
      <c r="AD79" s="1883"/>
      <c r="AE79" s="1883"/>
      <c r="AF79" s="1883"/>
      <c r="AG79" s="1883"/>
      <c r="AH79" s="1382"/>
      <c r="AI79" s="1382"/>
      <c r="AJ79" s="1382"/>
      <c r="AK79" s="1382"/>
      <c r="AL79" s="1884"/>
      <c r="AM79" s="1884"/>
      <c r="AN79" s="1380"/>
      <c r="AO79" s="1382"/>
      <c r="AP79" s="1382"/>
      <c r="AQ79" s="1885"/>
    </row>
    <row r="80" spans="1:43">
      <c r="A80" s="1209"/>
      <c r="B80" s="1879" t="s">
        <v>78</v>
      </c>
      <c r="C80" s="1880">
        <f t="shared" si="10"/>
        <v>0</v>
      </c>
      <c r="D80" s="1881"/>
      <c r="E80" s="1881" t="e">
        <f>C80/C76</f>
        <v>#DIV/0!</v>
      </c>
      <c r="F80" s="1880">
        <f t="shared" ref="F80:G80" si="119">SUM(F81:F84)</f>
        <v>0</v>
      </c>
      <c r="G80" s="1880">
        <f t="shared" si="119"/>
        <v>0</v>
      </c>
      <c r="H80" s="1881" t="e">
        <f>F80/F76</f>
        <v>#DIV/0!</v>
      </c>
      <c r="I80" s="1880"/>
      <c r="J80" s="1880"/>
      <c r="K80" s="1881" t="e">
        <f>I80/I76</f>
        <v>#DIV/0!</v>
      </c>
      <c r="L80" s="1880"/>
      <c r="M80" s="1881"/>
      <c r="N80" s="1881" t="e">
        <f>L80/L76</f>
        <v>#DIV/0!</v>
      </c>
      <c r="O80" s="1880"/>
      <c r="P80" s="1880"/>
      <c r="Q80" s="1881" t="e">
        <f>O80/O76</f>
        <v>#DIV/0!</v>
      </c>
      <c r="R80" s="1880"/>
      <c r="S80" s="1881"/>
      <c r="T80" s="1881" t="e">
        <f>R80/R76</f>
        <v>#DIV/0!</v>
      </c>
      <c r="U80" s="1880"/>
      <c r="V80" s="1881"/>
      <c r="W80" s="1882" t="e">
        <f>U80/U76</f>
        <v>#DIV/0!</v>
      </c>
      <c r="X80" s="1883"/>
      <c r="Y80" s="1883"/>
      <c r="Z80" s="1883"/>
      <c r="AA80" s="1883"/>
      <c r="AB80" s="1883"/>
      <c r="AC80" s="1883"/>
      <c r="AD80" s="1883"/>
      <c r="AE80" s="1883"/>
      <c r="AF80" s="1883"/>
      <c r="AG80" s="1883"/>
      <c r="AH80" s="1382"/>
      <c r="AI80" s="1382"/>
      <c r="AJ80" s="1382"/>
      <c r="AK80" s="1382"/>
      <c r="AL80" s="1884"/>
      <c r="AM80" s="1884"/>
      <c r="AN80" s="1380"/>
      <c r="AO80" s="1382"/>
      <c r="AP80" s="1382"/>
      <c r="AQ80" s="1885"/>
    </row>
    <row r="81" spans="1:43">
      <c r="A81" s="1209"/>
      <c r="B81" s="1886" t="s">
        <v>79</v>
      </c>
      <c r="C81" s="1887">
        <f t="shared" si="10"/>
        <v>0</v>
      </c>
      <c r="D81" s="1888"/>
      <c r="E81" s="1888" t="e">
        <f>C81/C80</f>
        <v>#DIV/0!</v>
      </c>
      <c r="F81" s="1889"/>
      <c r="G81" s="1888"/>
      <c r="H81" s="1888" t="e">
        <f>F81/F80</f>
        <v>#DIV/0!</v>
      </c>
      <c r="I81" s="1889"/>
      <c r="J81" s="1889"/>
      <c r="K81" s="1888" t="e">
        <f>I81/I80</f>
        <v>#DIV/0!</v>
      </c>
      <c r="L81" s="1889"/>
      <c r="M81" s="1888"/>
      <c r="N81" s="1888" t="e">
        <f>L81/L80</f>
        <v>#DIV/0!</v>
      </c>
      <c r="O81" s="1889"/>
      <c r="P81" s="1889"/>
      <c r="Q81" s="1888" t="e">
        <f>O81/O80</f>
        <v>#DIV/0!</v>
      </c>
      <c r="R81" s="1889"/>
      <c r="S81" s="1888"/>
      <c r="T81" s="1888" t="e">
        <f>R81/R80</f>
        <v>#DIV/0!</v>
      </c>
      <c r="U81" s="1889"/>
      <c r="V81" s="1888"/>
      <c r="W81" s="1890" t="e">
        <f>U81/U80</f>
        <v>#DIV/0!</v>
      </c>
      <c r="X81" s="1883"/>
      <c r="Y81" s="1883"/>
      <c r="Z81" s="1883"/>
      <c r="AA81" s="1883"/>
      <c r="AB81" s="1883"/>
      <c r="AC81" s="1883"/>
      <c r="AD81" s="1883"/>
      <c r="AE81" s="1883"/>
      <c r="AF81" s="1883"/>
      <c r="AG81" s="1883"/>
      <c r="AH81" s="1382"/>
      <c r="AI81" s="1382"/>
      <c r="AJ81" s="1382"/>
      <c r="AK81" s="1382"/>
      <c r="AL81" s="1884"/>
      <c r="AM81" s="1884"/>
      <c r="AN81" s="1380"/>
      <c r="AO81" s="1382"/>
      <c r="AP81" s="1382"/>
      <c r="AQ81" s="1885"/>
    </row>
    <row r="82" spans="1:43">
      <c r="A82" s="1209"/>
      <c r="B82" s="1886" t="s">
        <v>80</v>
      </c>
      <c r="C82" s="1887">
        <f t="shared" si="10"/>
        <v>0</v>
      </c>
      <c r="D82" s="1888"/>
      <c r="E82" s="1888" t="e">
        <f>C82/C76</f>
        <v>#DIV/0!</v>
      </c>
      <c r="F82" s="1889"/>
      <c r="G82" s="1888"/>
      <c r="H82" s="1888" t="e">
        <f>F82/F76</f>
        <v>#DIV/0!</v>
      </c>
      <c r="I82" s="1889"/>
      <c r="J82" s="1889"/>
      <c r="K82" s="1888" t="e">
        <f>I82/I76</f>
        <v>#DIV/0!</v>
      </c>
      <c r="L82" s="1889"/>
      <c r="M82" s="1888"/>
      <c r="N82" s="1888" t="e">
        <f>L82/L76</f>
        <v>#DIV/0!</v>
      </c>
      <c r="O82" s="1889"/>
      <c r="P82" s="1889"/>
      <c r="Q82" s="1888" t="e">
        <f>O82/O76</f>
        <v>#DIV/0!</v>
      </c>
      <c r="R82" s="1889"/>
      <c r="S82" s="1888"/>
      <c r="T82" s="1888" t="e">
        <f>R82/R76</f>
        <v>#DIV/0!</v>
      </c>
      <c r="U82" s="1889"/>
      <c r="V82" s="1888"/>
      <c r="W82" s="1890" t="e">
        <f>U82/U76</f>
        <v>#DIV/0!</v>
      </c>
      <c r="X82" s="1883"/>
      <c r="Y82" s="1883"/>
      <c r="Z82" s="1883"/>
      <c r="AA82" s="1883"/>
      <c r="AB82" s="1883"/>
      <c r="AC82" s="1883"/>
      <c r="AD82" s="1883"/>
      <c r="AE82" s="1883"/>
      <c r="AF82" s="1883"/>
      <c r="AG82" s="1883"/>
      <c r="AH82" s="1382"/>
      <c r="AI82" s="1382"/>
      <c r="AJ82" s="1382"/>
      <c r="AK82" s="1382"/>
      <c r="AL82" s="1884"/>
      <c r="AM82" s="1884"/>
      <c r="AN82" s="1380"/>
      <c r="AO82" s="1382"/>
      <c r="AP82" s="1382"/>
      <c r="AQ82" s="1885"/>
    </row>
    <row r="83" spans="1:43">
      <c r="A83" s="1209"/>
      <c r="B83" s="1886" t="s">
        <v>82</v>
      </c>
      <c r="C83" s="1887">
        <f t="shared" si="10"/>
        <v>0</v>
      </c>
      <c r="D83" s="1888"/>
      <c r="E83" s="1888" t="e">
        <f>C83/C76</f>
        <v>#DIV/0!</v>
      </c>
      <c r="F83" s="1889"/>
      <c r="G83" s="1888"/>
      <c r="H83" s="1888" t="e">
        <f>F83/F76</f>
        <v>#DIV/0!</v>
      </c>
      <c r="I83" s="1889"/>
      <c r="J83" s="1889"/>
      <c r="K83" s="1888" t="e">
        <f>I83/I76</f>
        <v>#DIV/0!</v>
      </c>
      <c r="L83" s="1889"/>
      <c r="M83" s="1888"/>
      <c r="N83" s="1888" t="e">
        <f>L83/L76</f>
        <v>#DIV/0!</v>
      </c>
      <c r="O83" s="1889"/>
      <c r="P83" s="1889"/>
      <c r="Q83" s="1888" t="e">
        <f>O83/O76</f>
        <v>#DIV/0!</v>
      </c>
      <c r="R83" s="1889"/>
      <c r="S83" s="1888"/>
      <c r="T83" s="1888" t="e">
        <f>R83/R76</f>
        <v>#DIV/0!</v>
      </c>
      <c r="U83" s="1889"/>
      <c r="V83" s="1888"/>
      <c r="W83" s="1890" t="e">
        <f>U83/U76</f>
        <v>#DIV/0!</v>
      </c>
      <c r="X83" s="1883"/>
      <c r="Y83" s="1883"/>
      <c r="Z83" s="1883"/>
      <c r="AA83" s="1883"/>
      <c r="AB83" s="1883"/>
      <c r="AC83" s="1883"/>
      <c r="AD83" s="1883"/>
      <c r="AE83" s="1883"/>
      <c r="AF83" s="1883"/>
      <c r="AG83" s="1883"/>
      <c r="AH83" s="1382"/>
      <c r="AI83" s="1382"/>
      <c r="AJ83" s="1382"/>
      <c r="AK83" s="1382"/>
      <c r="AL83" s="1884"/>
      <c r="AM83" s="1884"/>
      <c r="AN83" s="1380"/>
      <c r="AO83" s="1382"/>
      <c r="AP83" s="1382"/>
      <c r="AQ83" s="1885"/>
    </row>
    <row r="84" spans="1:43">
      <c r="A84" s="1209"/>
      <c r="B84" s="1886" t="s">
        <v>83</v>
      </c>
      <c r="C84" s="1887">
        <f t="shared" si="10"/>
        <v>0</v>
      </c>
      <c r="D84" s="1888"/>
      <c r="E84" s="1888" t="e">
        <f>C84/C76</f>
        <v>#DIV/0!</v>
      </c>
      <c r="F84" s="1889"/>
      <c r="G84" s="1888"/>
      <c r="H84" s="1888" t="e">
        <f>F84/F76</f>
        <v>#DIV/0!</v>
      </c>
      <c r="I84" s="1889"/>
      <c r="J84" s="1889"/>
      <c r="K84" s="1888" t="e">
        <f>I84/I76</f>
        <v>#DIV/0!</v>
      </c>
      <c r="L84" s="1889"/>
      <c r="M84" s="1888"/>
      <c r="N84" s="1888" t="e">
        <f>L84/L76</f>
        <v>#DIV/0!</v>
      </c>
      <c r="O84" s="1889"/>
      <c r="P84" s="1889"/>
      <c r="Q84" s="1888" t="e">
        <f>O84/O76</f>
        <v>#DIV/0!</v>
      </c>
      <c r="R84" s="1889"/>
      <c r="S84" s="1888"/>
      <c r="T84" s="1888" t="e">
        <f>R84/R76</f>
        <v>#DIV/0!</v>
      </c>
      <c r="U84" s="1889"/>
      <c r="V84" s="1888"/>
      <c r="W84" s="1890" t="e">
        <f>U84/U76</f>
        <v>#DIV/0!</v>
      </c>
      <c r="X84" s="1883"/>
      <c r="Y84" s="1883"/>
      <c r="Z84" s="1883"/>
      <c r="AA84" s="1883"/>
      <c r="AB84" s="1883"/>
      <c r="AC84" s="1883"/>
      <c r="AD84" s="1883"/>
      <c r="AE84" s="1883"/>
      <c r="AF84" s="1883"/>
      <c r="AG84" s="1883"/>
      <c r="AH84" s="1382"/>
      <c r="AI84" s="1382"/>
      <c r="AJ84" s="1382"/>
      <c r="AK84" s="1382"/>
      <c r="AL84" s="1891"/>
      <c r="AM84" s="1884"/>
      <c r="AN84" s="1380"/>
      <c r="AO84" s="1382"/>
      <c r="AP84" s="1382"/>
      <c r="AQ84" s="1885"/>
    </row>
    <row r="85" spans="1:43">
      <c r="A85" s="1209"/>
      <c r="B85" s="1892" t="s">
        <v>84</v>
      </c>
      <c r="C85" s="1880" t="e">
        <f t="shared" si="10"/>
        <v>#REF!</v>
      </c>
      <c r="D85" s="1881"/>
      <c r="E85" s="1881" t="e">
        <f>C85/C75</f>
        <v>#REF!</v>
      </c>
      <c r="F85" s="1880" t="e">
        <f t="shared" ref="F85:F86" si="120">#REF!+#REF!</f>
        <v>#REF!</v>
      </c>
      <c r="G85" s="1893"/>
      <c r="H85" s="1893" t="e">
        <f t="shared" ref="H85:H86" si="121">F85/C85</f>
        <v>#REF!</v>
      </c>
      <c r="I85" s="1880" t="e">
        <f t="shared" ref="I85:I86" si="122">#REF!+#REF!</f>
        <v>#REF!</v>
      </c>
      <c r="J85" s="1880"/>
      <c r="K85" s="1894" t="e">
        <f t="shared" ref="K85:K86" si="123">I85/C85</f>
        <v>#REF!</v>
      </c>
      <c r="L85" s="1880" t="e">
        <f t="shared" ref="L85:L86" si="124">#REF!+#REF!</f>
        <v>#REF!</v>
      </c>
      <c r="M85" s="1893"/>
      <c r="N85" s="1893" t="e">
        <f>L85/C85</f>
        <v>#REF!</v>
      </c>
      <c r="O85" s="1880" t="e">
        <f t="shared" ref="O85:O86" si="125">#REF!+#REF!</f>
        <v>#REF!</v>
      </c>
      <c r="P85" s="1880"/>
      <c r="Q85" s="1893" t="e">
        <f>O85/F85</f>
        <v>#REF!</v>
      </c>
      <c r="R85" s="1880" t="e">
        <f t="shared" ref="R85:R86" si="126">#REF!+#REF!</f>
        <v>#REF!</v>
      </c>
      <c r="S85" s="1893"/>
      <c r="T85" s="1893" t="e">
        <f>R85/C85</f>
        <v>#REF!</v>
      </c>
      <c r="U85" s="1880" t="e">
        <f t="shared" ref="U85:U86" si="127">#REF!+#REF!</f>
        <v>#REF!</v>
      </c>
      <c r="V85" s="1893"/>
      <c r="W85" s="1895" t="e">
        <f>U85/C85</f>
        <v>#REF!</v>
      </c>
      <c r="X85" s="316"/>
      <c r="Y85" s="316"/>
      <c r="Z85" s="316"/>
      <c r="AA85" s="316"/>
      <c r="AB85" s="316"/>
      <c r="AC85" s="316"/>
      <c r="AD85" s="316"/>
      <c r="AE85" s="316"/>
      <c r="AF85" s="316"/>
      <c r="AG85" s="316"/>
      <c r="AH85" s="316"/>
      <c r="AI85" s="316"/>
      <c r="AJ85" s="316"/>
      <c r="AK85" s="316"/>
      <c r="AL85" s="316"/>
      <c r="AM85" s="316"/>
      <c r="AN85" s="316"/>
      <c r="AO85" s="316"/>
      <c r="AP85" s="316"/>
      <c r="AQ85" s="316"/>
    </row>
    <row r="86" spans="1:43">
      <c r="A86" s="1210"/>
      <c r="B86" s="908" t="s">
        <v>87</v>
      </c>
      <c r="C86" s="909" t="e">
        <f t="shared" si="10"/>
        <v>#REF!</v>
      </c>
      <c r="D86" s="910"/>
      <c r="E86" s="910" t="e">
        <f>C86/C75</f>
        <v>#REF!</v>
      </c>
      <c r="F86" s="909" t="e">
        <f t="shared" si="120"/>
        <v>#REF!</v>
      </c>
      <c r="G86" s="910"/>
      <c r="H86" s="910" t="e">
        <f t="shared" si="121"/>
        <v>#REF!</v>
      </c>
      <c r="I86" s="909" t="e">
        <f t="shared" si="122"/>
        <v>#REF!</v>
      </c>
      <c r="J86" s="909"/>
      <c r="K86" s="910" t="e">
        <f t="shared" si="123"/>
        <v>#REF!</v>
      </c>
      <c r="L86" s="909" t="e">
        <f t="shared" si="124"/>
        <v>#REF!</v>
      </c>
      <c r="M86" s="911"/>
      <c r="N86" s="911">
        <v>0</v>
      </c>
      <c r="O86" s="909" t="e">
        <f t="shared" si="125"/>
        <v>#REF!</v>
      </c>
      <c r="P86" s="909"/>
      <c r="Q86" s="910" t="e">
        <f>O86/C86</f>
        <v>#REF!</v>
      </c>
      <c r="R86" s="909" t="e">
        <f t="shared" si="126"/>
        <v>#REF!</v>
      </c>
      <c r="S86" s="911"/>
      <c r="T86" s="911">
        <v>0</v>
      </c>
      <c r="U86" s="909" t="e">
        <f t="shared" si="127"/>
        <v>#REF!</v>
      </c>
      <c r="V86" s="911"/>
      <c r="W86" s="1896">
        <v>0</v>
      </c>
      <c r="X86" s="316"/>
      <c r="Y86" s="316"/>
      <c r="Z86" s="316"/>
      <c r="AA86" s="316"/>
      <c r="AB86" s="316"/>
      <c r="AC86" s="316"/>
      <c r="AD86" s="316"/>
      <c r="AE86" s="316"/>
      <c r="AF86" s="316"/>
      <c r="AG86" s="316"/>
      <c r="AH86" s="316"/>
      <c r="AI86" s="316"/>
      <c r="AJ86" s="316"/>
      <c r="AK86" s="316"/>
      <c r="AL86" s="316"/>
      <c r="AM86" s="316"/>
      <c r="AN86" s="316"/>
      <c r="AO86" s="316"/>
      <c r="AP86" s="316"/>
      <c r="AQ86" s="316"/>
    </row>
    <row r="87" spans="1:43">
      <c r="A87" s="1872">
        <v>45139</v>
      </c>
      <c r="B87" s="1873" t="s">
        <v>2199</v>
      </c>
      <c r="C87" s="1874" t="e">
        <f t="shared" si="10"/>
        <v>#REF!</v>
      </c>
      <c r="D87" s="1874">
        <f t="shared" ref="D87:E87" si="128">SUM(G87,J87,M87,P87,S87,V87)</f>
        <v>0</v>
      </c>
      <c r="E87" s="1875" t="e">
        <f t="shared" si="128"/>
        <v>#REF!</v>
      </c>
      <c r="F87" s="1874" t="e">
        <f t="shared" ref="F87:G87" si="129">SUM(F88,F92,F97,F98)</f>
        <v>#REF!</v>
      </c>
      <c r="G87" s="1874">
        <f t="shared" si="129"/>
        <v>0</v>
      </c>
      <c r="H87" s="1875" t="e">
        <f>F87/C$3</f>
        <v>#REF!</v>
      </c>
      <c r="I87" s="1874" t="e">
        <f t="shared" ref="I87:J87" si="130">SUM(I88,I92,I97,I98)</f>
        <v>#REF!</v>
      </c>
      <c r="J87" s="1874">
        <f t="shared" si="130"/>
        <v>0</v>
      </c>
      <c r="K87" s="1875" t="e">
        <f>I87/C$3</f>
        <v>#REF!</v>
      </c>
      <c r="L87" s="1874" t="e">
        <f t="shared" ref="L87:M87" si="131">SUM(L88,L92,L97,L98)</f>
        <v>#REF!</v>
      </c>
      <c r="M87" s="1874">
        <f t="shared" si="131"/>
        <v>0</v>
      </c>
      <c r="N87" s="1875" t="e">
        <f>L87/C$3</f>
        <v>#REF!</v>
      </c>
      <c r="O87" s="1874" t="e">
        <f t="shared" ref="O87:P87" si="132">SUM(O88,O92,O97,O98)</f>
        <v>#REF!</v>
      </c>
      <c r="P87" s="1874">
        <f t="shared" si="132"/>
        <v>0</v>
      </c>
      <c r="Q87" s="1875" t="e">
        <f>O87/C$3</f>
        <v>#REF!</v>
      </c>
      <c r="R87" s="1874" t="e">
        <f t="shared" ref="R87:S87" si="133">SUM(R88,R92,R97,R98)</f>
        <v>#REF!</v>
      </c>
      <c r="S87" s="1874">
        <f t="shared" si="133"/>
        <v>0</v>
      </c>
      <c r="T87" s="1875" t="e">
        <f>R87/C$3</f>
        <v>#REF!</v>
      </c>
      <c r="U87" s="1874" t="e">
        <f t="shared" ref="U87:V87" si="134">SUM(U88,U92,U97,U98)</f>
        <v>#REF!</v>
      </c>
      <c r="V87" s="1874">
        <f t="shared" si="134"/>
        <v>0</v>
      </c>
      <c r="W87" s="1876" t="e">
        <f>U87/C$3</f>
        <v>#REF!</v>
      </c>
      <c r="X87" s="316"/>
      <c r="Y87" s="316"/>
      <c r="Z87" s="316"/>
      <c r="AA87" s="316"/>
      <c r="AB87" s="316"/>
      <c r="AC87" s="316"/>
      <c r="AD87" s="316"/>
      <c r="AE87" s="316"/>
      <c r="AF87" s="316"/>
      <c r="AG87" s="316"/>
      <c r="AH87" s="1877"/>
      <c r="AI87" s="1877"/>
      <c r="AJ87" s="1877"/>
      <c r="AK87" s="1877"/>
      <c r="AL87" s="1877"/>
      <c r="AM87" s="1877"/>
      <c r="AN87" s="1877"/>
      <c r="AO87" s="1877"/>
      <c r="AP87" s="1877"/>
      <c r="AQ87" s="1878"/>
    </row>
    <row r="88" spans="1:43">
      <c r="A88" s="1209"/>
      <c r="B88" s="1879" t="s">
        <v>2200</v>
      </c>
      <c r="C88" s="1880">
        <f t="shared" si="10"/>
        <v>0</v>
      </c>
      <c r="D88" s="1880">
        <f>SUM(G88,J88,M88,P88,S88,V88)</f>
        <v>0</v>
      </c>
      <c r="E88" s="1881" t="e">
        <f t="shared" ref="E88:E89" si="135">C88/C87</f>
        <v>#REF!</v>
      </c>
      <c r="F88" s="1880">
        <f t="shared" ref="F88:G88" si="136">SUM(F89:F91)</f>
        <v>0</v>
      </c>
      <c r="G88" s="1880">
        <f t="shared" si="136"/>
        <v>0</v>
      </c>
      <c r="H88" s="1881" t="e">
        <f>F88/C88</f>
        <v>#DIV/0!</v>
      </c>
      <c r="I88" s="1880">
        <f>I89+I90</f>
        <v>0</v>
      </c>
      <c r="J88" s="1880"/>
      <c r="K88" s="1881" t="e">
        <f>I88/C88</f>
        <v>#DIV/0!</v>
      </c>
      <c r="L88" s="1880">
        <f>L89+L90</f>
        <v>0</v>
      </c>
      <c r="M88" s="1881"/>
      <c r="N88" s="1881" t="e">
        <f>L88/C88</f>
        <v>#DIV/0!</v>
      </c>
      <c r="O88" s="1880">
        <f>O89+O90</f>
        <v>0</v>
      </c>
      <c r="P88" s="1880"/>
      <c r="Q88" s="1881" t="e">
        <f>O88/C88</f>
        <v>#DIV/0!</v>
      </c>
      <c r="R88" s="1880">
        <f>R89+R90</f>
        <v>0</v>
      </c>
      <c r="S88" s="1881"/>
      <c r="T88" s="1881" t="e">
        <f>R88/C88</f>
        <v>#DIV/0!</v>
      </c>
      <c r="U88" s="1880">
        <f>U89+U90</f>
        <v>0</v>
      </c>
      <c r="V88" s="1881"/>
      <c r="W88" s="1882" t="e">
        <f>U88/C88</f>
        <v>#DIV/0!</v>
      </c>
      <c r="X88" s="1883"/>
      <c r="Y88" s="1883"/>
      <c r="Z88" s="1883"/>
      <c r="AA88" s="1883"/>
      <c r="AB88" s="1883"/>
      <c r="AC88" s="1883"/>
      <c r="AD88" s="1883"/>
      <c r="AE88" s="1883"/>
      <c r="AF88" s="1883"/>
      <c r="AG88" s="1883"/>
      <c r="AH88" s="1382"/>
      <c r="AI88" s="1382"/>
      <c r="AJ88" s="1382"/>
      <c r="AK88" s="1382"/>
      <c r="AL88" s="1382"/>
      <c r="AM88" s="1884"/>
      <c r="AN88" s="1380"/>
      <c r="AO88" s="1382"/>
      <c r="AP88" s="1382"/>
      <c r="AQ88" s="1885"/>
    </row>
    <row r="89" spans="1:43">
      <c r="A89" s="1209"/>
      <c r="B89" s="1886" t="s">
        <v>75</v>
      </c>
      <c r="C89" s="1887">
        <f t="shared" si="10"/>
        <v>0</v>
      </c>
      <c r="D89" s="1888"/>
      <c r="E89" s="1888" t="e">
        <f t="shared" si="135"/>
        <v>#DIV/0!</v>
      </c>
      <c r="F89" s="1889"/>
      <c r="G89" s="1888"/>
      <c r="H89" s="1888" t="e">
        <f>F89/F88</f>
        <v>#DIV/0!</v>
      </c>
      <c r="I89" s="1889"/>
      <c r="J89" s="1889"/>
      <c r="K89" s="1888" t="e">
        <f>I89/I88</f>
        <v>#DIV/0!</v>
      </c>
      <c r="L89" s="1889"/>
      <c r="M89" s="1888"/>
      <c r="N89" s="1888" t="e">
        <f>L89/L88</f>
        <v>#DIV/0!</v>
      </c>
      <c r="O89" s="1889"/>
      <c r="P89" s="1889"/>
      <c r="Q89" s="1888" t="e">
        <f>O89/O88</f>
        <v>#DIV/0!</v>
      </c>
      <c r="R89" s="1889"/>
      <c r="S89" s="1888"/>
      <c r="T89" s="1888" t="e">
        <f>R89/R88</f>
        <v>#DIV/0!</v>
      </c>
      <c r="U89" s="1889"/>
      <c r="V89" s="1888"/>
      <c r="W89" s="1890" t="e">
        <f>U89/U88</f>
        <v>#DIV/0!</v>
      </c>
      <c r="X89" s="1883"/>
      <c r="Y89" s="1883"/>
      <c r="Z89" s="1883"/>
      <c r="AA89" s="1883"/>
      <c r="AB89" s="1883"/>
      <c r="AC89" s="1883"/>
      <c r="AD89" s="1883"/>
      <c r="AE89" s="1883"/>
      <c r="AF89" s="1883"/>
      <c r="AG89" s="1883"/>
      <c r="AH89" s="1382"/>
      <c r="AI89" s="1382"/>
      <c r="AJ89" s="1382"/>
      <c r="AK89" s="1382"/>
      <c r="AL89" s="1382"/>
      <c r="AM89" s="1884"/>
      <c r="AN89" s="1380"/>
      <c r="AO89" s="1382"/>
      <c r="AP89" s="1382"/>
      <c r="AQ89" s="1885"/>
    </row>
    <row r="90" spans="1:43">
      <c r="A90" s="1209"/>
      <c r="B90" s="1886" t="s">
        <v>76</v>
      </c>
      <c r="C90" s="1887">
        <f t="shared" si="10"/>
        <v>0</v>
      </c>
      <c r="D90" s="1888"/>
      <c r="E90" s="1888" t="e">
        <f>C90/C88</f>
        <v>#DIV/0!</v>
      </c>
      <c r="F90" s="1889"/>
      <c r="G90" s="1888"/>
      <c r="H90" s="1888" t="e">
        <f>F91/F88</f>
        <v>#DIV/0!</v>
      </c>
      <c r="I90" s="1889"/>
      <c r="J90" s="1889"/>
      <c r="K90" s="1888" t="e">
        <f>I90/I88</f>
        <v>#DIV/0!</v>
      </c>
      <c r="L90" s="1889"/>
      <c r="M90" s="1888"/>
      <c r="N90" s="1888" t="e">
        <f>L90/L88</f>
        <v>#DIV/0!</v>
      </c>
      <c r="O90" s="1889"/>
      <c r="P90" s="1889"/>
      <c r="Q90" s="1888" t="e">
        <f>O90/O88</f>
        <v>#DIV/0!</v>
      </c>
      <c r="R90" s="1889"/>
      <c r="S90" s="1888"/>
      <c r="T90" s="1888" t="e">
        <f>R90/R88</f>
        <v>#DIV/0!</v>
      </c>
      <c r="U90" s="1889"/>
      <c r="V90" s="1888"/>
      <c r="W90" s="1890" t="e">
        <f>U90/U88</f>
        <v>#DIV/0!</v>
      </c>
      <c r="X90" s="1883"/>
      <c r="Y90" s="1883"/>
      <c r="Z90" s="1883"/>
      <c r="AA90" s="1883"/>
      <c r="AB90" s="1883"/>
      <c r="AC90" s="1883"/>
      <c r="AD90" s="1883"/>
      <c r="AE90" s="1883"/>
      <c r="AF90" s="1883"/>
      <c r="AG90" s="1883"/>
      <c r="AH90" s="1382"/>
      <c r="AI90" s="1382"/>
      <c r="AJ90" s="1382"/>
      <c r="AK90" s="1382"/>
      <c r="AL90" s="1884"/>
      <c r="AM90" s="1884"/>
      <c r="AN90" s="1380"/>
      <c r="AO90" s="1382"/>
      <c r="AP90" s="1382"/>
      <c r="AQ90" s="1885"/>
    </row>
    <row r="91" spans="1:43">
      <c r="A91" s="1209"/>
      <c r="B91" s="1886" t="s">
        <v>77</v>
      </c>
      <c r="C91" s="1887">
        <f t="shared" si="10"/>
        <v>0</v>
      </c>
      <c r="D91" s="1888"/>
      <c r="E91" s="1888" t="e">
        <f>C91/C88</f>
        <v>#DIV/0!</v>
      </c>
      <c r="F91" s="1889"/>
      <c r="G91" s="1888"/>
      <c r="H91" s="1888" t="e">
        <f>#REF!/F89</f>
        <v>#REF!</v>
      </c>
      <c r="I91" s="1889"/>
      <c r="J91" s="1889"/>
      <c r="K91" s="1888" t="e">
        <f>I91/I88</f>
        <v>#DIV/0!</v>
      </c>
      <c r="L91" s="1889"/>
      <c r="M91" s="1888"/>
      <c r="N91" s="1888" t="e">
        <f>L91/L88</f>
        <v>#DIV/0!</v>
      </c>
      <c r="O91" s="1889"/>
      <c r="P91" s="1889"/>
      <c r="Q91" s="1888" t="e">
        <f>O91/O88</f>
        <v>#DIV/0!</v>
      </c>
      <c r="R91" s="1889"/>
      <c r="S91" s="1888"/>
      <c r="T91" s="1888" t="e">
        <f>R91/R88</f>
        <v>#DIV/0!</v>
      </c>
      <c r="U91" s="1889"/>
      <c r="V91" s="1888"/>
      <c r="W91" s="1890" t="e">
        <f>U91/U88</f>
        <v>#DIV/0!</v>
      </c>
      <c r="X91" s="1883"/>
      <c r="Y91" s="1883"/>
      <c r="Z91" s="1883"/>
      <c r="AA91" s="1883"/>
      <c r="AB91" s="1883"/>
      <c r="AC91" s="1883"/>
      <c r="AD91" s="1883"/>
      <c r="AE91" s="1883"/>
      <c r="AF91" s="1883"/>
      <c r="AG91" s="1883"/>
      <c r="AH91" s="1382"/>
      <c r="AI91" s="1382"/>
      <c r="AJ91" s="1382"/>
      <c r="AK91" s="1382"/>
      <c r="AL91" s="1884"/>
      <c r="AM91" s="1884"/>
      <c r="AN91" s="1380"/>
      <c r="AO91" s="1382"/>
      <c r="AP91" s="1382"/>
      <c r="AQ91" s="1885"/>
    </row>
    <row r="92" spans="1:43">
      <c r="A92" s="1209"/>
      <c r="B92" s="1879" t="s">
        <v>78</v>
      </c>
      <c r="C92" s="1880">
        <f t="shared" si="10"/>
        <v>0</v>
      </c>
      <c r="D92" s="1881"/>
      <c r="E92" s="1881" t="e">
        <f>C92/C88</f>
        <v>#DIV/0!</v>
      </c>
      <c r="F92" s="1880">
        <f t="shared" ref="F92:G92" si="137">SUM(F93:F96)</f>
        <v>0</v>
      </c>
      <c r="G92" s="1880">
        <f t="shared" si="137"/>
        <v>0</v>
      </c>
      <c r="H92" s="1881" t="e">
        <f>F92/F88</f>
        <v>#DIV/0!</v>
      </c>
      <c r="I92" s="1880"/>
      <c r="J92" s="1880"/>
      <c r="K92" s="1881" t="e">
        <f>I92/I88</f>
        <v>#DIV/0!</v>
      </c>
      <c r="L92" s="1880"/>
      <c r="M92" s="1881"/>
      <c r="N92" s="1881" t="e">
        <f>L92/L88</f>
        <v>#DIV/0!</v>
      </c>
      <c r="O92" s="1880"/>
      <c r="P92" s="1880"/>
      <c r="Q92" s="1881" t="e">
        <f>O92/O88</f>
        <v>#DIV/0!</v>
      </c>
      <c r="R92" s="1880"/>
      <c r="S92" s="1881"/>
      <c r="T92" s="1881" t="e">
        <f>R92/R88</f>
        <v>#DIV/0!</v>
      </c>
      <c r="U92" s="1880"/>
      <c r="V92" s="1881"/>
      <c r="W92" s="1882" t="e">
        <f>U92/U88</f>
        <v>#DIV/0!</v>
      </c>
      <c r="X92" s="1883"/>
      <c r="Y92" s="1883"/>
      <c r="Z92" s="1883"/>
      <c r="AA92" s="1883"/>
      <c r="AB92" s="1883"/>
      <c r="AC92" s="1883"/>
      <c r="AD92" s="1883"/>
      <c r="AE92" s="1883"/>
      <c r="AF92" s="1883"/>
      <c r="AG92" s="1883"/>
      <c r="AH92" s="1382"/>
      <c r="AI92" s="1382"/>
      <c r="AJ92" s="1382"/>
      <c r="AK92" s="1382"/>
      <c r="AL92" s="1884"/>
      <c r="AM92" s="1884"/>
      <c r="AN92" s="1380"/>
      <c r="AO92" s="1382"/>
      <c r="AP92" s="1382"/>
      <c r="AQ92" s="1885"/>
    </row>
    <row r="93" spans="1:43">
      <c r="A93" s="1209"/>
      <c r="B93" s="1886" t="s">
        <v>79</v>
      </c>
      <c r="C93" s="1887">
        <f t="shared" si="10"/>
        <v>0</v>
      </c>
      <c r="D93" s="1888"/>
      <c r="E93" s="1888" t="e">
        <f>C93/C92</f>
        <v>#DIV/0!</v>
      </c>
      <c r="F93" s="1889"/>
      <c r="G93" s="1888"/>
      <c r="H93" s="1888" t="e">
        <f>F93/F92</f>
        <v>#DIV/0!</v>
      </c>
      <c r="I93" s="1889"/>
      <c r="J93" s="1889"/>
      <c r="K93" s="1888" t="e">
        <f>I93/I92</f>
        <v>#DIV/0!</v>
      </c>
      <c r="L93" s="1889"/>
      <c r="M93" s="1888"/>
      <c r="N93" s="1888" t="e">
        <f>L93/L92</f>
        <v>#DIV/0!</v>
      </c>
      <c r="O93" s="1889"/>
      <c r="P93" s="1889"/>
      <c r="Q93" s="1888" t="e">
        <f>O93/O92</f>
        <v>#DIV/0!</v>
      </c>
      <c r="R93" s="1889"/>
      <c r="S93" s="1888"/>
      <c r="T93" s="1888" t="e">
        <f>R93/R92</f>
        <v>#DIV/0!</v>
      </c>
      <c r="U93" s="1889"/>
      <c r="V93" s="1888"/>
      <c r="W93" s="1890" t="e">
        <f>U93/U92</f>
        <v>#DIV/0!</v>
      </c>
      <c r="X93" s="1883"/>
      <c r="Y93" s="1883"/>
      <c r="Z93" s="1883"/>
      <c r="AA93" s="1883"/>
      <c r="AB93" s="1883"/>
      <c r="AC93" s="1883"/>
      <c r="AD93" s="1883"/>
      <c r="AE93" s="1883"/>
      <c r="AF93" s="1883"/>
      <c r="AG93" s="1883"/>
      <c r="AH93" s="1382"/>
      <c r="AI93" s="1382"/>
      <c r="AJ93" s="1382"/>
      <c r="AK93" s="1382"/>
      <c r="AL93" s="1884"/>
      <c r="AM93" s="1884"/>
      <c r="AN93" s="1380"/>
      <c r="AO93" s="1382"/>
      <c r="AP93" s="1382"/>
      <c r="AQ93" s="1885"/>
    </row>
    <row r="94" spans="1:43">
      <c r="A94" s="1209"/>
      <c r="B94" s="1886" t="s">
        <v>80</v>
      </c>
      <c r="C94" s="1887">
        <f t="shared" si="10"/>
        <v>0</v>
      </c>
      <c r="D94" s="1888"/>
      <c r="E94" s="1888" t="e">
        <f>C94/C88</f>
        <v>#DIV/0!</v>
      </c>
      <c r="F94" s="1889"/>
      <c r="G94" s="1888"/>
      <c r="H94" s="1888" t="e">
        <f>F94/F88</f>
        <v>#DIV/0!</v>
      </c>
      <c r="I94" s="1889"/>
      <c r="J94" s="1889"/>
      <c r="K94" s="1888" t="e">
        <f>I94/I88</f>
        <v>#DIV/0!</v>
      </c>
      <c r="L94" s="1889"/>
      <c r="M94" s="1888"/>
      <c r="N94" s="1888" t="e">
        <f>L94/L88</f>
        <v>#DIV/0!</v>
      </c>
      <c r="O94" s="1889"/>
      <c r="P94" s="1889"/>
      <c r="Q94" s="1888" t="e">
        <f>O94/O88</f>
        <v>#DIV/0!</v>
      </c>
      <c r="R94" s="1889"/>
      <c r="S94" s="1888"/>
      <c r="T94" s="1888" t="e">
        <f>R94/R88</f>
        <v>#DIV/0!</v>
      </c>
      <c r="U94" s="1889"/>
      <c r="V94" s="1888"/>
      <c r="W94" s="1890" t="e">
        <f>U94/U88</f>
        <v>#DIV/0!</v>
      </c>
      <c r="X94" s="1883"/>
      <c r="Y94" s="1883"/>
      <c r="Z94" s="1883"/>
      <c r="AA94" s="1883"/>
      <c r="AB94" s="1883"/>
      <c r="AC94" s="1883"/>
      <c r="AD94" s="1883"/>
      <c r="AE94" s="1883"/>
      <c r="AF94" s="1883"/>
      <c r="AG94" s="1883"/>
      <c r="AH94" s="1382"/>
      <c r="AI94" s="1382"/>
      <c r="AJ94" s="1382"/>
      <c r="AK94" s="1382"/>
      <c r="AL94" s="1884"/>
      <c r="AM94" s="1884"/>
      <c r="AN94" s="1380"/>
      <c r="AO94" s="1382"/>
      <c r="AP94" s="1382"/>
      <c r="AQ94" s="1885"/>
    </row>
    <row r="95" spans="1:43">
      <c r="A95" s="1209"/>
      <c r="B95" s="1886" t="s">
        <v>82</v>
      </c>
      <c r="C95" s="1887">
        <f t="shared" si="10"/>
        <v>0</v>
      </c>
      <c r="D95" s="1888"/>
      <c r="E95" s="1888" t="e">
        <f>C95/C88</f>
        <v>#DIV/0!</v>
      </c>
      <c r="F95" s="1889"/>
      <c r="G95" s="1888"/>
      <c r="H95" s="1888" t="e">
        <f>F95/F88</f>
        <v>#DIV/0!</v>
      </c>
      <c r="I95" s="1889"/>
      <c r="J95" s="1889"/>
      <c r="K95" s="1888" t="e">
        <f>I95/I88</f>
        <v>#DIV/0!</v>
      </c>
      <c r="L95" s="1889"/>
      <c r="M95" s="1888"/>
      <c r="N95" s="1888" t="e">
        <f>L95/L88</f>
        <v>#DIV/0!</v>
      </c>
      <c r="O95" s="1889"/>
      <c r="P95" s="1889"/>
      <c r="Q95" s="1888" t="e">
        <f>O95/O88</f>
        <v>#DIV/0!</v>
      </c>
      <c r="R95" s="1889"/>
      <c r="S95" s="1888"/>
      <c r="T95" s="1888" t="e">
        <f>R95/R88</f>
        <v>#DIV/0!</v>
      </c>
      <c r="U95" s="1889"/>
      <c r="V95" s="1888"/>
      <c r="W95" s="1890" t="e">
        <f>U95/U88</f>
        <v>#DIV/0!</v>
      </c>
      <c r="X95" s="1883"/>
      <c r="Y95" s="1883"/>
      <c r="Z95" s="1883"/>
      <c r="AA95" s="1883"/>
      <c r="AB95" s="1883"/>
      <c r="AC95" s="1883"/>
      <c r="AD95" s="1883"/>
      <c r="AE95" s="1883"/>
      <c r="AF95" s="1883"/>
      <c r="AG95" s="1883"/>
      <c r="AH95" s="1382"/>
      <c r="AI95" s="1382"/>
      <c r="AJ95" s="1382"/>
      <c r="AK95" s="1382"/>
      <c r="AL95" s="1884"/>
      <c r="AM95" s="1884"/>
      <c r="AN95" s="1380"/>
      <c r="AO95" s="1382"/>
      <c r="AP95" s="1382"/>
      <c r="AQ95" s="1885"/>
    </row>
    <row r="96" spans="1:43">
      <c r="A96" s="1209"/>
      <c r="B96" s="1886" t="s">
        <v>83</v>
      </c>
      <c r="C96" s="1887">
        <f t="shared" si="10"/>
        <v>0</v>
      </c>
      <c r="D96" s="1888"/>
      <c r="E96" s="1888" t="e">
        <f>C96/C88</f>
        <v>#DIV/0!</v>
      </c>
      <c r="F96" s="1889"/>
      <c r="G96" s="1888"/>
      <c r="H96" s="1888" t="e">
        <f>F96/F88</f>
        <v>#DIV/0!</v>
      </c>
      <c r="I96" s="1889"/>
      <c r="J96" s="1889"/>
      <c r="K96" s="1888" t="e">
        <f>I96/I88</f>
        <v>#DIV/0!</v>
      </c>
      <c r="L96" s="1889"/>
      <c r="M96" s="1888"/>
      <c r="N96" s="1888" t="e">
        <f>L96/L88</f>
        <v>#DIV/0!</v>
      </c>
      <c r="O96" s="1889"/>
      <c r="P96" s="1889"/>
      <c r="Q96" s="1888" t="e">
        <f>O96/O88</f>
        <v>#DIV/0!</v>
      </c>
      <c r="R96" s="1889"/>
      <c r="S96" s="1888"/>
      <c r="T96" s="1888" t="e">
        <f>R96/R88</f>
        <v>#DIV/0!</v>
      </c>
      <c r="U96" s="1889"/>
      <c r="V96" s="1888"/>
      <c r="W96" s="1890" t="e">
        <f>U96/U88</f>
        <v>#DIV/0!</v>
      </c>
      <c r="X96" s="1883"/>
      <c r="Y96" s="1883"/>
      <c r="Z96" s="1883"/>
      <c r="AA96" s="1883"/>
      <c r="AB96" s="1883"/>
      <c r="AC96" s="1883"/>
      <c r="AD96" s="1883"/>
      <c r="AE96" s="1883"/>
      <c r="AF96" s="1883"/>
      <c r="AG96" s="1883"/>
      <c r="AH96" s="1382"/>
      <c r="AI96" s="1382"/>
      <c r="AJ96" s="1382"/>
      <c r="AK96" s="1382"/>
      <c r="AL96" s="1891"/>
      <c r="AM96" s="1884"/>
      <c r="AN96" s="1380"/>
      <c r="AO96" s="1382"/>
      <c r="AP96" s="1382"/>
      <c r="AQ96" s="1885"/>
    </row>
    <row r="97" spans="1:43">
      <c r="A97" s="1209"/>
      <c r="B97" s="1892" t="s">
        <v>84</v>
      </c>
      <c r="C97" s="1880" t="e">
        <f t="shared" si="10"/>
        <v>#REF!</v>
      </c>
      <c r="D97" s="1881"/>
      <c r="E97" s="1881" t="e">
        <f>C97/C87</f>
        <v>#REF!</v>
      </c>
      <c r="F97" s="1880" t="e">
        <f t="shared" ref="F97:F98" si="138">#REF!+#REF!</f>
        <v>#REF!</v>
      </c>
      <c r="G97" s="1893"/>
      <c r="H97" s="1893" t="e">
        <f t="shared" ref="H97:H98" si="139">F97/C97</f>
        <v>#REF!</v>
      </c>
      <c r="I97" s="1880" t="e">
        <f t="shared" ref="I97:I98" si="140">#REF!+#REF!</f>
        <v>#REF!</v>
      </c>
      <c r="J97" s="1880"/>
      <c r="K97" s="1894" t="e">
        <f t="shared" ref="K97:K98" si="141">I97/C97</f>
        <v>#REF!</v>
      </c>
      <c r="L97" s="1880" t="e">
        <f t="shared" ref="L97:L98" si="142">#REF!+#REF!</f>
        <v>#REF!</v>
      </c>
      <c r="M97" s="1893"/>
      <c r="N97" s="1893" t="e">
        <f>L97/C97</f>
        <v>#REF!</v>
      </c>
      <c r="O97" s="1880" t="e">
        <f t="shared" ref="O97:O98" si="143">#REF!+#REF!</f>
        <v>#REF!</v>
      </c>
      <c r="P97" s="1880"/>
      <c r="Q97" s="1893" t="e">
        <f>O97/F97</f>
        <v>#REF!</v>
      </c>
      <c r="R97" s="1880" t="e">
        <f t="shared" ref="R97:R98" si="144">#REF!+#REF!</f>
        <v>#REF!</v>
      </c>
      <c r="S97" s="1893"/>
      <c r="T97" s="1893" t="e">
        <f>R97/C97</f>
        <v>#REF!</v>
      </c>
      <c r="U97" s="1880" t="e">
        <f t="shared" ref="U97:U98" si="145">#REF!+#REF!</f>
        <v>#REF!</v>
      </c>
      <c r="V97" s="1893"/>
      <c r="W97" s="1895" t="e">
        <f>U97/C97</f>
        <v>#REF!</v>
      </c>
      <c r="X97" s="316"/>
      <c r="Y97" s="316"/>
      <c r="Z97" s="316"/>
      <c r="AA97" s="316"/>
      <c r="AB97" s="316"/>
      <c r="AC97" s="316"/>
      <c r="AD97" s="316"/>
      <c r="AE97" s="316"/>
      <c r="AF97" s="316"/>
      <c r="AG97" s="316"/>
      <c r="AH97" s="316"/>
      <c r="AI97" s="316"/>
      <c r="AJ97" s="316"/>
      <c r="AK97" s="316"/>
      <c r="AL97" s="316"/>
      <c r="AM97" s="316"/>
      <c r="AN97" s="316"/>
      <c r="AO97" s="316"/>
      <c r="AP97" s="316"/>
      <c r="AQ97" s="316"/>
    </row>
    <row r="98" spans="1:43">
      <c r="A98" s="1210"/>
      <c r="B98" s="908" t="s">
        <v>87</v>
      </c>
      <c r="C98" s="909" t="e">
        <f t="shared" si="10"/>
        <v>#REF!</v>
      </c>
      <c r="D98" s="910"/>
      <c r="E98" s="910" t="e">
        <f>C98/C87</f>
        <v>#REF!</v>
      </c>
      <c r="F98" s="909" t="e">
        <f t="shared" si="138"/>
        <v>#REF!</v>
      </c>
      <c r="G98" s="910"/>
      <c r="H98" s="910" t="e">
        <f t="shared" si="139"/>
        <v>#REF!</v>
      </c>
      <c r="I98" s="909" t="e">
        <f t="shared" si="140"/>
        <v>#REF!</v>
      </c>
      <c r="J98" s="909"/>
      <c r="K98" s="910" t="e">
        <f t="shared" si="141"/>
        <v>#REF!</v>
      </c>
      <c r="L98" s="909" t="e">
        <f t="shared" si="142"/>
        <v>#REF!</v>
      </c>
      <c r="M98" s="911"/>
      <c r="N98" s="911">
        <v>0</v>
      </c>
      <c r="O98" s="909" t="e">
        <f t="shared" si="143"/>
        <v>#REF!</v>
      </c>
      <c r="P98" s="909"/>
      <c r="Q98" s="910" t="e">
        <f>O98/C98</f>
        <v>#REF!</v>
      </c>
      <c r="R98" s="909" t="e">
        <f t="shared" si="144"/>
        <v>#REF!</v>
      </c>
      <c r="S98" s="911"/>
      <c r="T98" s="911">
        <v>0</v>
      </c>
      <c r="U98" s="909" t="e">
        <f t="shared" si="145"/>
        <v>#REF!</v>
      </c>
      <c r="V98" s="911"/>
      <c r="W98" s="1896">
        <v>0</v>
      </c>
      <c r="X98" s="316"/>
      <c r="Y98" s="316"/>
      <c r="Z98" s="316"/>
      <c r="AA98" s="316"/>
      <c r="AB98" s="316"/>
      <c r="AC98" s="316"/>
      <c r="AD98" s="316"/>
      <c r="AE98" s="316"/>
      <c r="AF98" s="316"/>
      <c r="AG98" s="316"/>
      <c r="AH98" s="316"/>
      <c r="AI98" s="316"/>
      <c r="AJ98" s="316"/>
      <c r="AK98" s="316"/>
      <c r="AL98" s="316"/>
      <c r="AM98" s="316"/>
      <c r="AN98" s="316"/>
      <c r="AO98" s="316"/>
      <c r="AP98" s="316"/>
      <c r="AQ98" s="316"/>
    </row>
    <row r="99" spans="1:43">
      <c r="A99" s="1872">
        <v>45170</v>
      </c>
      <c r="B99" s="1873" t="s">
        <v>2199</v>
      </c>
      <c r="C99" s="1874" t="e">
        <f t="shared" si="10"/>
        <v>#REF!</v>
      </c>
      <c r="D99" s="1874">
        <f t="shared" ref="D99:E99" si="146">SUM(G99,J99,M99,P99,S99,V99)</f>
        <v>0</v>
      </c>
      <c r="E99" s="1875" t="e">
        <f t="shared" si="146"/>
        <v>#REF!</v>
      </c>
      <c r="F99" s="1874" t="e">
        <f t="shared" ref="F99:G99" si="147">SUM(F100,F104,F109,F110)</f>
        <v>#REF!</v>
      </c>
      <c r="G99" s="1874">
        <f t="shared" si="147"/>
        <v>0</v>
      </c>
      <c r="H99" s="1875" t="e">
        <f>F99/C$3</f>
        <v>#REF!</v>
      </c>
      <c r="I99" s="1874" t="e">
        <f t="shared" ref="I99:J99" si="148">SUM(I100,I104,I109,I110)</f>
        <v>#REF!</v>
      </c>
      <c r="J99" s="1874">
        <f t="shared" si="148"/>
        <v>0</v>
      </c>
      <c r="K99" s="1875" t="e">
        <f>I99/C$3</f>
        <v>#REF!</v>
      </c>
      <c r="L99" s="1874" t="e">
        <f t="shared" ref="L99:M99" si="149">SUM(L100,L104,L109,L110)</f>
        <v>#REF!</v>
      </c>
      <c r="M99" s="1874">
        <f t="shared" si="149"/>
        <v>0</v>
      </c>
      <c r="N99" s="1875" t="e">
        <f>L99/C$3</f>
        <v>#REF!</v>
      </c>
      <c r="O99" s="1874" t="e">
        <f t="shared" ref="O99:P99" si="150">SUM(O100,O104,O109,O110)</f>
        <v>#REF!</v>
      </c>
      <c r="P99" s="1874">
        <f t="shared" si="150"/>
        <v>0</v>
      </c>
      <c r="Q99" s="1875" t="e">
        <f>O99/C$3</f>
        <v>#REF!</v>
      </c>
      <c r="R99" s="1874" t="e">
        <f t="shared" ref="R99:S99" si="151">SUM(R100,R104,R109,R110)</f>
        <v>#REF!</v>
      </c>
      <c r="S99" s="1874">
        <f t="shared" si="151"/>
        <v>0</v>
      </c>
      <c r="T99" s="1875" t="e">
        <f>R99/C$3</f>
        <v>#REF!</v>
      </c>
      <c r="U99" s="1874" t="e">
        <f t="shared" ref="U99:V99" si="152">SUM(U100,U104,U109,U110)</f>
        <v>#REF!</v>
      </c>
      <c r="V99" s="1874">
        <f t="shared" si="152"/>
        <v>0</v>
      </c>
      <c r="W99" s="1876" t="e">
        <f>U99/C$3</f>
        <v>#REF!</v>
      </c>
      <c r="X99" s="316"/>
      <c r="Y99" s="316"/>
      <c r="Z99" s="316"/>
      <c r="AA99" s="316"/>
      <c r="AB99" s="316"/>
      <c r="AC99" s="316"/>
      <c r="AD99" s="316"/>
      <c r="AE99" s="316"/>
      <c r="AF99" s="316"/>
      <c r="AG99" s="316"/>
      <c r="AH99" s="1877"/>
      <c r="AI99" s="1877"/>
      <c r="AJ99" s="1877"/>
      <c r="AK99" s="1877"/>
      <c r="AL99" s="1877"/>
      <c r="AM99" s="1877"/>
      <c r="AN99" s="1877"/>
      <c r="AO99" s="1877"/>
      <c r="AP99" s="1877"/>
      <c r="AQ99" s="1878"/>
    </row>
    <row r="100" spans="1:43">
      <c r="A100" s="1209"/>
      <c r="B100" s="1879" t="s">
        <v>2200</v>
      </c>
      <c r="C100" s="1880">
        <f t="shared" si="10"/>
        <v>0</v>
      </c>
      <c r="D100" s="1880">
        <f>SUM(G100,J100,M100,P100,S100,V100)</f>
        <v>0</v>
      </c>
      <c r="E100" s="1881" t="e">
        <f t="shared" ref="E100:E101" si="153">C100/C99</f>
        <v>#REF!</v>
      </c>
      <c r="F100" s="1880">
        <f t="shared" ref="F100:G100" si="154">SUM(F101:F103)</f>
        <v>0</v>
      </c>
      <c r="G100" s="1880">
        <f t="shared" si="154"/>
        <v>0</v>
      </c>
      <c r="H100" s="1881" t="e">
        <f>F100/C100</f>
        <v>#DIV/0!</v>
      </c>
      <c r="I100" s="1880">
        <f>I101+I102</f>
        <v>0</v>
      </c>
      <c r="J100" s="1880"/>
      <c r="K100" s="1881" t="e">
        <f>I100/C100</f>
        <v>#DIV/0!</v>
      </c>
      <c r="L100" s="1880">
        <f>L101+L102</f>
        <v>0</v>
      </c>
      <c r="M100" s="1881"/>
      <c r="N100" s="1881" t="e">
        <f>L100/C100</f>
        <v>#DIV/0!</v>
      </c>
      <c r="O100" s="1880">
        <f>O101+O102</f>
        <v>0</v>
      </c>
      <c r="P100" s="1880"/>
      <c r="Q100" s="1881" t="e">
        <f>O100/C100</f>
        <v>#DIV/0!</v>
      </c>
      <c r="R100" s="1880">
        <f>R101+R102</f>
        <v>0</v>
      </c>
      <c r="S100" s="1881"/>
      <c r="T100" s="1881" t="e">
        <f>R100/C100</f>
        <v>#DIV/0!</v>
      </c>
      <c r="U100" s="1880">
        <f>U101+U102</f>
        <v>0</v>
      </c>
      <c r="V100" s="1881"/>
      <c r="W100" s="1882" t="e">
        <f>U100/C100</f>
        <v>#DIV/0!</v>
      </c>
      <c r="X100" s="1883"/>
      <c r="Y100" s="1883"/>
      <c r="Z100" s="1883"/>
      <c r="AA100" s="1883"/>
      <c r="AB100" s="1883"/>
      <c r="AC100" s="1883"/>
      <c r="AD100" s="1883"/>
      <c r="AE100" s="1883"/>
      <c r="AF100" s="1883"/>
      <c r="AG100" s="1883"/>
      <c r="AH100" s="1382"/>
      <c r="AI100" s="1382"/>
      <c r="AJ100" s="1382"/>
      <c r="AK100" s="1382"/>
      <c r="AL100" s="1382"/>
      <c r="AM100" s="1884"/>
      <c r="AN100" s="1380"/>
      <c r="AO100" s="1382"/>
      <c r="AP100" s="1382"/>
      <c r="AQ100" s="1885"/>
    </row>
    <row r="101" spans="1:43">
      <c r="A101" s="1209"/>
      <c r="B101" s="1886" t="s">
        <v>75</v>
      </c>
      <c r="C101" s="1887">
        <f t="shared" si="10"/>
        <v>0</v>
      </c>
      <c r="D101" s="1888"/>
      <c r="E101" s="1888" t="e">
        <f t="shared" si="153"/>
        <v>#DIV/0!</v>
      </c>
      <c r="F101" s="1889"/>
      <c r="G101" s="1888"/>
      <c r="H101" s="1888" t="e">
        <f>F101/F100</f>
        <v>#DIV/0!</v>
      </c>
      <c r="I101" s="1889"/>
      <c r="J101" s="1889"/>
      <c r="K101" s="1888" t="e">
        <f>I101/I100</f>
        <v>#DIV/0!</v>
      </c>
      <c r="L101" s="1889"/>
      <c r="M101" s="1888"/>
      <c r="N101" s="1888" t="e">
        <f>L101/L100</f>
        <v>#DIV/0!</v>
      </c>
      <c r="O101" s="1889"/>
      <c r="P101" s="1889"/>
      <c r="Q101" s="1888" t="e">
        <f>O101/O100</f>
        <v>#DIV/0!</v>
      </c>
      <c r="R101" s="1889"/>
      <c r="S101" s="1888"/>
      <c r="T101" s="1888" t="e">
        <f>R101/R100</f>
        <v>#DIV/0!</v>
      </c>
      <c r="U101" s="1889"/>
      <c r="V101" s="1888"/>
      <c r="W101" s="1890" t="e">
        <f>U101/U100</f>
        <v>#DIV/0!</v>
      </c>
      <c r="X101" s="1883"/>
      <c r="Y101" s="1883"/>
      <c r="Z101" s="1883"/>
      <c r="AA101" s="1883"/>
      <c r="AB101" s="1883"/>
      <c r="AC101" s="1883"/>
      <c r="AD101" s="1883"/>
      <c r="AE101" s="1883"/>
      <c r="AF101" s="1883"/>
      <c r="AG101" s="1883"/>
      <c r="AH101" s="1382"/>
      <c r="AI101" s="1382"/>
      <c r="AJ101" s="1382"/>
      <c r="AK101" s="1382"/>
      <c r="AL101" s="1382"/>
      <c r="AM101" s="1884"/>
      <c r="AN101" s="1380"/>
      <c r="AO101" s="1382"/>
      <c r="AP101" s="1382"/>
      <c r="AQ101" s="1885"/>
    </row>
    <row r="102" spans="1:43">
      <c r="A102" s="1209"/>
      <c r="B102" s="1886" t="s">
        <v>76</v>
      </c>
      <c r="C102" s="1887">
        <f t="shared" si="10"/>
        <v>0</v>
      </c>
      <c r="D102" s="1888"/>
      <c r="E102" s="1888" t="e">
        <f>C102/C100</f>
        <v>#DIV/0!</v>
      </c>
      <c r="F102" s="1889"/>
      <c r="G102" s="1888"/>
      <c r="H102" s="1888" t="e">
        <f>F103/F100</f>
        <v>#DIV/0!</v>
      </c>
      <c r="I102" s="1889"/>
      <c r="J102" s="1889"/>
      <c r="K102" s="1888" t="e">
        <f>I102/I100</f>
        <v>#DIV/0!</v>
      </c>
      <c r="L102" s="1889"/>
      <c r="M102" s="1888"/>
      <c r="N102" s="1888" t="e">
        <f>L102/L100</f>
        <v>#DIV/0!</v>
      </c>
      <c r="O102" s="1889"/>
      <c r="P102" s="1889"/>
      <c r="Q102" s="1888" t="e">
        <f>O102/O100</f>
        <v>#DIV/0!</v>
      </c>
      <c r="R102" s="1889"/>
      <c r="S102" s="1888"/>
      <c r="T102" s="1888" t="e">
        <f>R102/R100</f>
        <v>#DIV/0!</v>
      </c>
      <c r="U102" s="1889"/>
      <c r="V102" s="1888"/>
      <c r="W102" s="1890" t="e">
        <f>U102/U100</f>
        <v>#DIV/0!</v>
      </c>
      <c r="X102" s="1883"/>
      <c r="Y102" s="1883"/>
      <c r="Z102" s="1883"/>
      <c r="AA102" s="1883"/>
      <c r="AB102" s="1883"/>
      <c r="AC102" s="1883"/>
      <c r="AD102" s="1883"/>
      <c r="AE102" s="1883"/>
      <c r="AF102" s="1883"/>
      <c r="AG102" s="1883"/>
      <c r="AH102" s="1382"/>
      <c r="AI102" s="1382"/>
      <c r="AJ102" s="1382"/>
      <c r="AK102" s="1382"/>
      <c r="AL102" s="1884"/>
      <c r="AM102" s="1884"/>
      <c r="AN102" s="1380"/>
      <c r="AO102" s="1382"/>
      <c r="AP102" s="1382"/>
      <c r="AQ102" s="1885"/>
    </row>
    <row r="103" spans="1:43">
      <c r="A103" s="1209"/>
      <c r="B103" s="1886" t="s">
        <v>77</v>
      </c>
      <c r="C103" s="1887">
        <f t="shared" si="10"/>
        <v>0</v>
      </c>
      <c r="D103" s="1888"/>
      <c r="E103" s="1888" t="e">
        <f>C103/C100</f>
        <v>#DIV/0!</v>
      </c>
      <c r="F103" s="1889"/>
      <c r="G103" s="1888"/>
      <c r="H103" s="1888" t="e">
        <f>#REF!/F101</f>
        <v>#REF!</v>
      </c>
      <c r="I103" s="1889"/>
      <c r="J103" s="1889"/>
      <c r="K103" s="1888" t="e">
        <f>I103/I100</f>
        <v>#DIV/0!</v>
      </c>
      <c r="L103" s="1889"/>
      <c r="M103" s="1888"/>
      <c r="N103" s="1888" t="e">
        <f>L103/L100</f>
        <v>#DIV/0!</v>
      </c>
      <c r="O103" s="1889"/>
      <c r="P103" s="1889"/>
      <c r="Q103" s="1888" t="e">
        <f>O103/O100</f>
        <v>#DIV/0!</v>
      </c>
      <c r="R103" s="1889"/>
      <c r="S103" s="1888"/>
      <c r="T103" s="1888" t="e">
        <f>R103/R100</f>
        <v>#DIV/0!</v>
      </c>
      <c r="U103" s="1889"/>
      <c r="V103" s="1888"/>
      <c r="W103" s="1890" t="e">
        <f>U103/U100</f>
        <v>#DIV/0!</v>
      </c>
      <c r="X103" s="1883"/>
      <c r="Y103" s="1883"/>
      <c r="Z103" s="1883"/>
      <c r="AA103" s="1883"/>
      <c r="AB103" s="1883"/>
      <c r="AC103" s="1883"/>
      <c r="AD103" s="1883"/>
      <c r="AE103" s="1883"/>
      <c r="AF103" s="1883"/>
      <c r="AG103" s="1883"/>
      <c r="AH103" s="1382"/>
      <c r="AI103" s="1382"/>
      <c r="AJ103" s="1382"/>
      <c r="AK103" s="1382"/>
      <c r="AL103" s="1884"/>
      <c r="AM103" s="1884"/>
      <c r="AN103" s="1380"/>
      <c r="AO103" s="1382"/>
      <c r="AP103" s="1382"/>
      <c r="AQ103" s="1885"/>
    </row>
    <row r="104" spans="1:43">
      <c r="A104" s="1209"/>
      <c r="B104" s="1879" t="s">
        <v>78</v>
      </c>
      <c r="C104" s="1880">
        <f t="shared" si="10"/>
        <v>0</v>
      </c>
      <c r="D104" s="1881"/>
      <c r="E104" s="1881" t="e">
        <f>C104/C100</f>
        <v>#DIV/0!</v>
      </c>
      <c r="F104" s="1880">
        <f t="shared" ref="F104:G104" si="155">SUM(F105:F108)</f>
        <v>0</v>
      </c>
      <c r="G104" s="1880">
        <f t="shared" si="155"/>
        <v>0</v>
      </c>
      <c r="H104" s="1881" t="e">
        <f>F104/F100</f>
        <v>#DIV/0!</v>
      </c>
      <c r="I104" s="1880"/>
      <c r="J104" s="1880"/>
      <c r="K104" s="1881" t="e">
        <f>I104/I100</f>
        <v>#DIV/0!</v>
      </c>
      <c r="L104" s="1880"/>
      <c r="M104" s="1881"/>
      <c r="N104" s="1881" t="e">
        <f>L104/L100</f>
        <v>#DIV/0!</v>
      </c>
      <c r="O104" s="1880"/>
      <c r="P104" s="1880"/>
      <c r="Q104" s="1881" t="e">
        <f>O104/O100</f>
        <v>#DIV/0!</v>
      </c>
      <c r="R104" s="1880"/>
      <c r="S104" s="1881"/>
      <c r="T104" s="1881" t="e">
        <f>R104/R100</f>
        <v>#DIV/0!</v>
      </c>
      <c r="U104" s="1880"/>
      <c r="V104" s="1881"/>
      <c r="W104" s="1882" t="e">
        <f>U104/U100</f>
        <v>#DIV/0!</v>
      </c>
      <c r="X104" s="1883"/>
      <c r="Y104" s="1883"/>
      <c r="Z104" s="1883"/>
      <c r="AA104" s="1883"/>
      <c r="AB104" s="1883"/>
      <c r="AC104" s="1883"/>
      <c r="AD104" s="1883"/>
      <c r="AE104" s="1883"/>
      <c r="AF104" s="1883"/>
      <c r="AG104" s="1883"/>
      <c r="AH104" s="1382"/>
      <c r="AI104" s="1382"/>
      <c r="AJ104" s="1382"/>
      <c r="AK104" s="1382"/>
      <c r="AL104" s="1884"/>
      <c r="AM104" s="1884"/>
      <c r="AN104" s="1380"/>
      <c r="AO104" s="1382"/>
      <c r="AP104" s="1382"/>
      <c r="AQ104" s="1885"/>
    </row>
    <row r="105" spans="1:43">
      <c r="A105" s="1209"/>
      <c r="B105" s="1886" t="s">
        <v>79</v>
      </c>
      <c r="C105" s="1887">
        <f t="shared" si="10"/>
        <v>0</v>
      </c>
      <c r="D105" s="1888"/>
      <c r="E105" s="1888" t="e">
        <f>C105/C104</f>
        <v>#DIV/0!</v>
      </c>
      <c r="F105" s="1889"/>
      <c r="G105" s="1888"/>
      <c r="H105" s="1888" t="e">
        <f>F105/F104</f>
        <v>#DIV/0!</v>
      </c>
      <c r="I105" s="1889"/>
      <c r="J105" s="1889"/>
      <c r="K105" s="1888" t="e">
        <f>I105/I104</f>
        <v>#DIV/0!</v>
      </c>
      <c r="L105" s="1889"/>
      <c r="M105" s="1888"/>
      <c r="N105" s="1888" t="e">
        <f>L105/L104</f>
        <v>#DIV/0!</v>
      </c>
      <c r="O105" s="1889"/>
      <c r="P105" s="1889"/>
      <c r="Q105" s="1888" t="e">
        <f>O105/O104</f>
        <v>#DIV/0!</v>
      </c>
      <c r="R105" s="1889"/>
      <c r="S105" s="1888"/>
      <c r="T105" s="1888" t="e">
        <f>R105/R104</f>
        <v>#DIV/0!</v>
      </c>
      <c r="U105" s="1889"/>
      <c r="V105" s="1888"/>
      <c r="W105" s="1890" t="e">
        <f>U105/U104</f>
        <v>#DIV/0!</v>
      </c>
      <c r="X105" s="1883"/>
      <c r="Y105" s="1883"/>
      <c r="Z105" s="1883"/>
      <c r="AA105" s="1883"/>
      <c r="AB105" s="1883"/>
      <c r="AC105" s="1883"/>
      <c r="AD105" s="1883"/>
      <c r="AE105" s="1883"/>
      <c r="AF105" s="1883"/>
      <c r="AG105" s="1883"/>
      <c r="AH105" s="1382"/>
      <c r="AI105" s="1382"/>
      <c r="AJ105" s="1382"/>
      <c r="AK105" s="1382"/>
      <c r="AL105" s="1884"/>
      <c r="AM105" s="1884"/>
      <c r="AN105" s="1380"/>
      <c r="AO105" s="1382"/>
      <c r="AP105" s="1382"/>
      <c r="AQ105" s="1885"/>
    </row>
    <row r="106" spans="1:43">
      <c r="A106" s="1209"/>
      <c r="B106" s="1886" t="s">
        <v>80</v>
      </c>
      <c r="C106" s="1887">
        <f t="shared" si="10"/>
        <v>0</v>
      </c>
      <c r="D106" s="1888"/>
      <c r="E106" s="1888" t="e">
        <f>C106/C100</f>
        <v>#DIV/0!</v>
      </c>
      <c r="F106" s="1889"/>
      <c r="G106" s="1888"/>
      <c r="H106" s="1888" t="e">
        <f>F106/F100</f>
        <v>#DIV/0!</v>
      </c>
      <c r="I106" s="1889"/>
      <c r="J106" s="1889"/>
      <c r="K106" s="1888" t="e">
        <f>I106/I100</f>
        <v>#DIV/0!</v>
      </c>
      <c r="L106" s="1889"/>
      <c r="M106" s="1888"/>
      <c r="N106" s="1888" t="e">
        <f>L106/L100</f>
        <v>#DIV/0!</v>
      </c>
      <c r="O106" s="1889"/>
      <c r="P106" s="1889"/>
      <c r="Q106" s="1888" t="e">
        <f>O106/O100</f>
        <v>#DIV/0!</v>
      </c>
      <c r="R106" s="1889"/>
      <c r="S106" s="1888"/>
      <c r="T106" s="1888" t="e">
        <f>R106/R100</f>
        <v>#DIV/0!</v>
      </c>
      <c r="U106" s="1889"/>
      <c r="V106" s="1888"/>
      <c r="W106" s="1890" t="e">
        <f>U106/U100</f>
        <v>#DIV/0!</v>
      </c>
      <c r="X106" s="1883"/>
      <c r="Y106" s="1883"/>
      <c r="Z106" s="1883"/>
      <c r="AA106" s="1883"/>
      <c r="AB106" s="1883"/>
      <c r="AC106" s="1883"/>
      <c r="AD106" s="1883"/>
      <c r="AE106" s="1883"/>
      <c r="AF106" s="1883"/>
      <c r="AG106" s="1883"/>
      <c r="AH106" s="1382"/>
      <c r="AI106" s="1382"/>
      <c r="AJ106" s="1382"/>
      <c r="AK106" s="1382"/>
      <c r="AL106" s="1884"/>
      <c r="AM106" s="1884"/>
      <c r="AN106" s="1380"/>
      <c r="AO106" s="1382"/>
      <c r="AP106" s="1382"/>
      <c r="AQ106" s="1885"/>
    </row>
    <row r="107" spans="1:43">
      <c r="A107" s="1209"/>
      <c r="B107" s="1886" t="s">
        <v>82</v>
      </c>
      <c r="C107" s="1887">
        <f t="shared" si="10"/>
        <v>0</v>
      </c>
      <c r="D107" s="1888"/>
      <c r="E107" s="1888" t="e">
        <f>C107/C100</f>
        <v>#DIV/0!</v>
      </c>
      <c r="F107" s="1889"/>
      <c r="G107" s="1888"/>
      <c r="H107" s="1888" t="e">
        <f>F107/F100</f>
        <v>#DIV/0!</v>
      </c>
      <c r="I107" s="1889"/>
      <c r="J107" s="1889"/>
      <c r="K107" s="1888" t="e">
        <f>I107/I100</f>
        <v>#DIV/0!</v>
      </c>
      <c r="L107" s="1889"/>
      <c r="M107" s="1888"/>
      <c r="N107" s="1888" t="e">
        <f>L107/L100</f>
        <v>#DIV/0!</v>
      </c>
      <c r="O107" s="1889"/>
      <c r="P107" s="1889"/>
      <c r="Q107" s="1888" t="e">
        <f>O107/O100</f>
        <v>#DIV/0!</v>
      </c>
      <c r="R107" s="1889"/>
      <c r="S107" s="1888"/>
      <c r="T107" s="1888" t="e">
        <f>R107/R100</f>
        <v>#DIV/0!</v>
      </c>
      <c r="U107" s="1889"/>
      <c r="V107" s="1888"/>
      <c r="W107" s="1890" t="e">
        <f>U107/U100</f>
        <v>#DIV/0!</v>
      </c>
      <c r="X107" s="1883"/>
      <c r="Y107" s="1883"/>
      <c r="Z107" s="1883"/>
      <c r="AA107" s="1883"/>
      <c r="AB107" s="1883"/>
      <c r="AC107" s="1883"/>
      <c r="AD107" s="1883"/>
      <c r="AE107" s="1883"/>
      <c r="AF107" s="1883"/>
      <c r="AG107" s="1883"/>
      <c r="AH107" s="1382"/>
      <c r="AI107" s="1382"/>
      <c r="AJ107" s="1382"/>
      <c r="AK107" s="1382"/>
      <c r="AL107" s="1884"/>
      <c r="AM107" s="1884"/>
      <c r="AN107" s="1380"/>
      <c r="AO107" s="1382"/>
      <c r="AP107" s="1382"/>
      <c r="AQ107" s="1885"/>
    </row>
    <row r="108" spans="1:43">
      <c r="A108" s="1209"/>
      <c r="B108" s="1886" t="s">
        <v>83</v>
      </c>
      <c r="C108" s="1887">
        <f t="shared" si="10"/>
        <v>0</v>
      </c>
      <c r="D108" s="1888"/>
      <c r="E108" s="1888" t="e">
        <f>C108/C100</f>
        <v>#DIV/0!</v>
      </c>
      <c r="F108" s="1889"/>
      <c r="G108" s="1888"/>
      <c r="H108" s="1888" t="e">
        <f>F108/F100</f>
        <v>#DIV/0!</v>
      </c>
      <c r="I108" s="1889"/>
      <c r="J108" s="1889"/>
      <c r="K108" s="1888" t="e">
        <f>I108/I100</f>
        <v>#DIV/0!</v>
      </c>
      <c r="L108" s="1889"/>
      <c r="M108" s="1888"/>
      <c r="N108" s="1888" t="e">
        <f>L108/L100</f>
        <v>#DIV/0!</v>
      </c>
      <c r="O108" s="1889"/>
      <c r="P108" s="1889"/>
      <c r="Q108" s="1888" t="e">
        <f>O108/O100</f>
        <v>#DIV/0!</v>
      </c>
      <c r="R108" s="1889"/>
      <c r="S108" s="1888"/>
      <c r="T108" s="1888" t="e">
        <f>R108/R100</f>
        <v>#DIV/0!</v>
      </c>
      <c r="U108" s="1889"/>
      <c r="V108" s="1888"/>
      <c r="W108" s="1890" t="e">
        <f>U108/U100</f>
        <v>#DIV/0!</v>
      </c>
      <c r="X108" s="1883"/>
      <c r="Y108" s="1883"/>
      <c r="Z108" s="1883"/>
      <c r="AA108" s="1883"/>
      <c r="AB108" s="1883"/>
      <c r="AC108" s="1883"/>
      <c r="AD108" s="1883"/>
      <c r="AE108" s="1883"/>
      <c r="AF108" s="1883"/>
      <c r="AG108" s="1883"/>
      <c r="AH108" s="1382"/>
      <c r="AI108" s="1382"/>
      <c r="AJ108" s="1382"/>
      <c r="AK108" s="1382"/>
      <c r="AL108" s="1891"/>
      <c r="AM108" s="1884"/>
      <c r="AN108" s="1380"/>
      <c r="AO108" s="1382"/>
      <c r="AP108" s="1382"/>
      <c r="AQ108" s="1885"/>
    </row>
    <row r="109" spans="1:43">
      <c r="A109" s="1209"/>
      <c r="B109" s="1892" t="s">
        <v>84</v>
      </c>
      <c r="C109" s="1880" t="e">
        <f t="shared" si="10"/>
        <v>#REF!</v>
      </c>
      <c r="D109" s="1881"/>
      <c r="E109" s="1881" t="e">
        <f>C109/C99</f>
        <v>#REF!</v>
      </c>
      <c r="F109" s="1880" t="e">
        <f t="shared" ref="F109:F110" si="156">#REF!+#REF!</f>
        <v>#REF!</v>
      </c>
      <c r="G109" s="1893"/>
      <c r="H109" s="1893" t="e">
        <f t="shared" ref="H109:H110" si="157">F109/C109</f>
        <v>#REF!</v>
      </c>
      <c r="I109" s="1880" t="e">
        <f t="shared" ref="I109:I110" si="158">#REF!+#REF!</f>
        <v>#REF!</v>
      </c>
      <c r="J109" s="1880"/>
      <c r="K109" s="1894" t="e">
        <f t="shared" ref="K109:K110" si="159">I109/C109</f>
        <v>#REF!</v>
      </c>
      <c r="L109" s="1880" t="e">
        <f t="shared" ref="L109:L110" si="160">#REF!+#REF!</f>
        <v>#REF!</v>
      </c>
      <c r="M109" s="1893"/>
      <c r="N109" s="1893" t="e">
        <f>L109/C109</f>
        <v>#REF!</v>
      </c>
      <c r="O109" s="1880" t="e">
        <f t="shared" ref="O109:O110" si="161">#REF!+#REF!</f>
        <v>#REF!</v>
      </c>
      <c r="P109" s="1880"/>
      <c r="Q109" s="1893" t="e">
        <f>O109/F109</f>
        <v>#REF!</v>
      </c>
      <c r="R109" s="1880" t="e">
        <f t="shared" ref="R109:R110" si="162">#REF!+#REF!</f>
        <v>#REF!</v>
      </c>
      <c r="S109" s="1893"/>
      <c r="T109" s="1893" t="e">
        <f>R109/C109</f>
        <v>#REF!</v>
      </c>
      <c r="U109" s="1880" t="e">
        <f t="shared" ref="U109:U110" si="163">#REF!+#REF!</f>
        <v>#REF!</v>
      </c>
      <c r="V109" s="1893"/>
      <c r="W109" s="1895" t="e">
        <f>U109/C109</f>
        <v>#REF!</v>
      </c>
      <c r="X109" s="316"/>
      <c r="Y109" s="316"/>
      <c r="Z109" s="316"/>
      <c r="AA109" s="316"/>
      <c r="AB109" s="316"/>
      <c r="AC109" s="316"/>
      <c r="AD109" s="316"/>
      <c r="AE109" s="316"/>
      <c r="AF109" s="316"/>
      <c r="AG109" s="316"/>
      <c r="AH109" s="316"/>
      <c r="AI109" s="316"/>
      <c r="AJ109" s="316"/>
      <c r="AK109" s="316"/>
      <c r="AL109" s="316"/>
      <c r="AM109" s="316"/>
      <c r="AN109" s="316"/>
      <c r="AO109" s="316"/>
      <c r="AP109" s="316"/>
      <c r="AQ109" s="316"/>
    </row>
    <row r="110" spans="1:43">
      <c r="A110" s="1210"/>
      <c r="B110" s="908" t="s">
        <v>87</v>
      </c>
      <c r="C110" s="909" t="e">
        <f t="shared" si="10"/>
        <v>#REF!</v>
      </c>
      <c r="D110" s="910"/>
      <c r="E110" s="910" t="e">
        <f>C110/C99</f>
        <v>#REF!</v>
      </c>
      <c r="F110" s="909" t="e">
        <f t="shared" si="156"/>
        <v>#REF!</v>
      </c>
      <c r="G110" s="910"/>
      <c r="H110" s="910" t="e">
        <f t="shared" si="157"/>
        <v>#REF!</v>
      </c>
      <c r="I110" s="909" t="e">
        <f t="shared" si="158"/>
        <v>#REF!</v>
      </c>
      <c r="J110" s="909"/>
      <c r="K110" s="910" t="e">
        <f t="shared" si="159"/>
        <v>#REF!</v>
      </c>
      <c r="L110" s="909" t="e">
        <f t="shared" si="160"/>
        <v>#REF!</v>
      </c>
      <c r="M110" s="911"/>
      <c r="N110" s="911">
        <v>0</v>
      </c>
      <c r="O110" s="909" t="e">
        <f t="shared" si="161"/>
        <v>#REF!</v>
      </c>
      <c r="P110" s="909"/>
      <c r="Q110" s="910" t="e">
        <f>O110/C110</f>
        <v>#REF!</v>
      </c>
      <c r="R110" s="909" t="e">
        <f t="shared" si="162"/>
        <v>#REF!</v>
      </c>
      <c r="S110" s="911"/>
      <c r="T110" s="911">
        <v>0</v>
      </c>
      <c r="U110" s="909" t="e">
        <f t="shared" si="163"/>
        <v>#REF!</v>
      </c>
      <c r="V110" s="911"/>
      <c r="W110" s="1896">
        <v>0</v>
      </c>
      <c r="X110" s="316"/>
      <c r="Y110" s="316"/>
      <c r="Z110" s="316"/>
      <c r="AA110" s="316"/>
      <c r="AB110" s="316"/>
      <c r="AC110" s="316"/>
      <c r="AD110" s="316"/>
      <c r="AE110" s="316"/>
      <c r="AF110" s="316"/>
      <c r="AG110" s="316"/>
      <c r="AH110" s="316"/>
      <c r="AI110" s="316"/>
      <c r="AJ110" s="316"/>
      <c r="AK110" s="316"/>
      <c r="AL110" s="316"/>
      <c r="AM110" s="316"/>
      <c r="AN110" s="316"/>
      <c r="AO110" s="316"/>
      <c r="AP110" s="316"/>
      <c r="AQ110" s="316"/>
    </row>
    <row r="111" spans="1:43">
      <c r="A111" s="1872">
        <v>45200</v>
      </c>
      <c r="B111" s="1873" t="s">
        <v>2199</v>
      </c>
      <c r="C111" s="1874" t="e">
        <f t="shared" si="10"/>
        <v>#REF!</v>
      </c>
      <c r="D111" s="1874">
        <f t="shared" ref="D111:E111" si="164">SUM(G111,J111,M111,P111,S111,V111)</f>
        <v>0</v>
      </c>
      <c r="E111" s="1875" t="e">
        <f t="shared" si="164"/>
        <v>#REF!</v>
      </c>
      <c r="F111" s="1874" t="e">
        <f t="shared" ref="F111:G111" si="165">SUM(F112,F116,F121,F122)</f>
        <v>#REF!</v>
      </c>
      <c r="G111" s="1874">
        <f t="shared" si="165"/>
        <v>0</v>
      </c>
      <c r="H111" s="1875" t="e">
        <f>F111/C$3</f>
        <v>#REF!</v>
      </c>
      <c r="I111" s="1874" t="e">
        <f t="shared" ref="I111:J111" si="166">SUM(I112,I116,I121,I122)</f>
        <v>#REF!</v>
      </c>
      <c r="J111" s="1874">
        <f t="shared" si="166"/>
        <v>0</v>
      </c>
      <c r="K111" s="1875" t="e">
        <f>I111/C$3</f>
        <v>#REF!</v>
      </c>
      <c r="L111" s="1874" t="e">
        <f t="shared" ref="L111:M111" si="167">SUM(L112,L116,L121,L122)</f>
        <v>#REF!</v>
      </c>
      <c r="M111" s="1874">
        <f t="shared" si="167"/>
        <v>0</v>
      </c>
      <c r="N111" s="1875" t="e">
        <f>L111/C$3</f>
        <v>#REF!</v>
      </c>
      <c r="O111" s="1874" t="e">
        <f t="shared" ref="O111:P111" si="168">SUM(O112,O116,O121,O122)</f>
        <v>#REF!</v>
      </c>
      <c r="P111" s="1874">
        <f t="shared" si="168"/>
        <v>0</v>
      </c>
      <c r="Q111" s="1875" t="e">
        <f>O111/C$3</f>
        <v>#REF!</v>
      </c>
      <c r="R111" s="1874" t="e">
        <f t="shared" ref="R111:S111" si="169">SUM(R112,R116,R121,R122)</f>
        <v>#REF!</v>
      </c>
      <c r="S111" s="1874">
        <f t="shared" si="169"/>
        <v>0</v>
      </c>
      <c r="T111" s="1875" t="e">
        <f>R111/C$3</f>
        <v>#REF!</v>
      </c>
      <c r="U111" s="1874" t="e">
        <f t="shared" ref="U111:V111" si="170">SUM(U112,U116,U121,U122)</f>
        <v>#REF!</v>
      </c>
      <c r="V111" s="1874">
        <f t="shared" si="170"/>
        <v>0</v>
      </c>
      <c r="W111" s="1876" t="e">
        <f>U111/C$3</f>
        <v>#REF!</v>
      </c>
      <c r="X111" s="316"/>
      <c r="Y111" s="316"/>
      <c r="Z111" s="316"/>
      <c r="AA111" s="316"/>
      <c r="AB111" s="316"/>
      <c r="AC111" s="316"/>
      <c r="AD111" s="316"/>
      <c r="AE111" s="316"/>
      <c r="AF111" s="316"/>
      <c r="AG111" s="316"/>
      <c r="AH111" s="1877"/>
      <c r="AI111" s="1877"/>
      <c r="AJ111" s="1877"/>
      <c r="AK111" s="1877"/>
      <c r="AL111" s="1877"/>
      <c r="AM111" s="1877"/>
      <c r="AN111" s="1877"/>
      <c r="AO111" s="1877"/>
      <c r="AP111" s="1877"/>
      <c r="AQ111" s="1878"/>
    </row>
    <row r="112" spans="1:43">
      <c r="A112" s="1209"/>
      <c r="B112" s="1879" t="s">
        <v>2200</v>
      </c>
      <c r="C112" s="1880">
        <f t="shared" si="10"/>
        <v>0</v>
      </c>
      <c r="D112" s="1880">
        <f>SUM(G112,J112,M112,P112,S112,V112)</f>
        <v>0</v>
      </c>
      <c r="E112" s="1881" t="e">
        <f t="shared" ref="E112:E113" si="171">C112/C111</f>
        <v>#REF!</v>
      </c>
      <c r="F112" s="1880">
        <f t="shared" ref="F112:G112" si="172">SUM(F113:F115)</f>
        <v>0</v>
      </c>
      <c r="G112" s="1880">
        <f t="shared" si="172"/>
        <v>0</v>
      </c>
      <c r="H112" s="1881" t="e">
        <f>F112/C112</f>
        <v>#DIV/0!</v>
      </c>
      <c r="I112" s="1880">
        <f>I113+I114</f>
        <v>0</v>
      </c>
      <c r="J112" s="1880"/>
      <c r="K112" s="1881" t="e">
        <f>I112/C112</f>
        <v>#DIV/0!</v>
      </c>
      <c r="L112" s="1880">
        <f>L113+L114</f>
        <v>0</v>
      </c>
      <c r="M112" s="1881"/>
      <c r="N112" s="1881" t="e">
        <f>L112/C112</f>
        <v>#DIV/0!</v>
      </c>
      <c r="O112" s="1880">
        <f>O113+O114</f>
        <v>0</v>
      </c>
      <c r="P112" s="1880"/>
      <c r="Q112" s="1881" t="e">
        <f>O112/C112</f>
        <v>#DIV/0!</v>
      </c>
      <c r="R112" s="1880">
        <f>R113+R114</f>
        <v>0</v>
      </c>
      <c r="S112" s="1881"/>
      <c r="T112" s="1881" t="e">
        <f>R112/C112</f>
        <v>#DIV/0!</v>
      </c>
      <c r="U112" s="1880">
        <f>U113+U114</f>
        <v>0</v>
      </c>
      <c r="V112" s="1881"/>
      <c r="W112" s="1882" t="e">
        <f>U112/C112</f>
        <v>#DIV/0!</v>
      </c>
      <c r="X112" s="1883"/>
      <c r="Y112" s="1883"/>
      <c r="Z112" s="1883"/>
      <c r="AA112" s="1883"/>
      <c r="AB112" s="1883"/>
      <c r="AC112" s="1883"/>
      <c r="AD112" s="1883"/>
      <c r="AE112" s="1883"/>
      <c r="AF112" s="1883"/>
      <c r="AG112" s="1883"/>
      <c r="AH112" s="1382"/>
      <c r="AI112" s="1382"/>
      <c r="AJ112" s="1382"/>
      <c r="AK112" s="1382"/>
      <c r="AL112" s="1382"/>
      <c r="AM112" s="1884"/>
      <c r="AN112" s="1380"/>
      <c r="AO112" s="1382"/>
      <c r="AP112" s="1382"/>
      <c r="AQ112" s="1885"/>
    </row>
    <row r="113" spans="1:43">
      <c r="A113" s="1209"/>
      <c r="B113" s="1886" t="s">
        <v>75</v>
      </c>
      <c r="C113" s="1887">
        <f t="shared" si="10"/>
        <v>0</v>
      </c>
      <c r="D113" s="1888"/>
      <c r="E113" s="1888" t="e">
        <f t="shared" si="171"/>
        <v>#DIV/0!</v>
      </c>
      <c r="F113" s="1889"/>
      <c r="G113" s="1888"/>
      <c r="H113" s="1888" t="e">
        <f>F113/F112</f>
        <v>#DIV/0!</v>
      </c>
      <c r="I113" s="1889"/>
      <c r="J113" s="1889"/>
      <c r="K113" s="1888" t="e">
        <f>I113/I112</f>
        <v>#DIV/0!</v>
      </c>
      <c r="L113" s="1889"/>
      <c r="M113" s="1888"/>
      <c r="N113" s="1888" t="e">
        <f>L113/L112</f>
        <v>#DIV/0!</v>
      </c>
      <c r="O113" s="1889"/>
      <c r="P113" s="1889"/>
      <c r="Q113" s="1888" t="e">
        <f>O113/O112</f>
        <v>#DIV/0!</v>
      </c>
      <c r="R113" s="1889"/>
      <c r="S113" s="1888"/>
      <c r="T113" s="1888" t="e">
        <f>R113/R112</f>
        <v>#DIV/0!</v>
      </c>
      <c r="U113" s="1889"/>
      <c r="V113" s="1888"/>
      <c r="W113" s="1890" t="e">
        <f>U113/U112</f>
        <v>#DIV/0!</v>
      </c>
      <c r="X113" s="1883"/>
      <c r="Y113" s="1883"/>
      <c r="Z113" s="1883"/>
      <c r="AA113" s="1883"/>
      <c r="AB113" s="1883"/>
      <c r="AC113" s="1883"/>
      <c r="AD113" s="1883"/>
      <c r="AE113" s="1883"/>
      <c r="AF113" s="1883"/>
      <c r="AG113" s="1883"/>
      <c r="AH113" s="1382"/>
      <c r="AI113" s="1382"/>
      <c r="AJ113" s="1382"/>
      <c r="AK113" s="1382"/>
      <c r="AL113" s="1382"/>
      <c r="AM113" s="1884"/>
      <c r="AN113" s="1380"/>
      <c r="AO113" s="1382"/>
      <c r="AP113" s="1382"/>
      <c r="AQ113" s="1885"/>
    </row>
    <row r="114" spans="1:43">
      <c r="A114" s="1209"/>
      <c r="B114" s="1886" t="s">
        <v>76</v>
      </c>
      <c r="C114" s="1887">
        <f t="shared" si="10"/>
        <v>0</v>
      </c>
      <c r="D114" s="1888"/>
      <c r="E114" s="1888" t="e">
        <f>C114/C112</f>
        <v>#DIV/0!</v>
      </c>
      <c r="F114" s="1889"/>
      <c r="G114" s="1888"/>
      <c r="H114" s="1888" t="e">
        <f>F115/F112</f>
        <v>#DIV/0!</v>
      </c>
      <c r="I114" s="1889"/>
      <c r="J114" s="1889"/>
      <c r="K114" s="1888" t="e">
        <f>I114/I112</f>
        <v>#DIV/0!</v>
      </c>
      <c r="L114" s="1889"/>
      <c r="M114" s="1888"/>
      <c r="N114" s="1888" t="e">
        <f>L114/L112</f>
        <v>#DIV/0!</v>
      </c>
      <c r="O114" s="1889"/>
      <c r="P114" s="1889"/>
      <c r="Q114" s="1888" t="e">
        <f>O114/O112</f>
        <v>#DIV/0!</v>
      </c>
      <c r="R114" s="1889"/>
      <c r="S114" s="1888"/>
      <c r="T114" s="1888" t="e">
        <f>R114/R112</f>
        <v>#DIV/0!</v>
      </c>
      <c r="U114" s="1889"/>
      <c r="V114" s="1888"/>
      <c r="W114" s="1890" t="e">
        <f>U114/U112</f>
        <v>#DIV/0!</v>
      </c>
      <c r="X114" s="1883"/>
      <c r="Y114" s="1883"/>
      <c r="Z114" s="1883"/>
      <c r="AA114" s="1883"/>
      <c r="AB114" s="1883"/>
      <c r="AC114" s="1883"/>
      <c r="AD114" s="1883"/>
      <c r="AE114" s="1883"/>
      <c r="AF114" s="1883"/>
      <c r="AG114" s="1883"/>
      <c r="AH114" s="1382"/>
      <c r="AI114" s="1382"/>
      <c r="AJ114" s="1382"/>
      <c r="AK114" s="1382"/>
      <c r="AL114" s="1884"/>
      <c r="AM114" s="1884"/>
      <c r="AN114" s="1380"/>
      <c r="AO114" s="1382"/>
      <c r="AP114" s="1382"/>
      <c r="AQ114" s="1885"/>
    </row>
    <row r="115" spans="1:43">
      <c r="A115" s="1209"/>
      <c r="B115" s="1886" t="s">
        <v>77</v>
      </c>
      <c r="C115" s="1887">
        <f t="shared" si="10"/>
        <v>0</v>
      </c>
      <c r="D115" s="1888"/>
      <c r="E115" s="1888" t="e">
        <f>C115/C112</f>
        <v>#DIV/0!</v>
      </c>
      <c r="F115" s="1889"/>
      <c r="G115" s="1888"/>
      <c r="H115" s="1888" t="e">
        <f>#REF!/F113</f>
        <v>#REF!</v>
      </c>
      <c r="I115" s="1889"/>
      <c r="J115" s="1889"/>
      <c r="K115" s="1888" t="e">
        <f>I115/I112</f>
        <v>#DIV/0!</v>
      </c>
      <c r="L115" s="1889"/>
      <c r="M115" s="1888"/>
      <c r="N115" s="1888" t="e">
        <f>L115/L112</f>
        <v>#DIV/0!</v>
      </c>
      <c r="O115" s="1889"/>
      <c r="P115" s="1889"/>
      <c r="Q115" s="1888" t="e">
        <f>O115/O112</f>
        <v>#DIV/0!</v>
      </c>
      <c r="R115" s="1889"/>
      <c r="S115" s="1888"/>
      <c r="T115" s="1888" t="e">
        <f>R115/R112</f>
        <v>#DIV/0!</v>
      </c>
      <c r="U115" s="1889"/>
      <c r="V115" s="1888"/>
      <c r="W115" s="1890" t="e">
        <f>U115/U112</f>
        <v>#DIV/0!</v>
      </c>
      <c r="X115" s="1883"/>
      <c r="Y115" s="1883"/>
      <c r="Z115" s="1883"/>
      <c r="AA115" s="1883"/>
      <c r="AB115" s="1883"/>
      <c r="AC115" s="1883"/>
      <c r="AD115" s="1883"/>
      <c r="AE115" s="1883"/>
      <c r="AF115" s="1883"/>
      <c r="AG115" s="1883"/>
      <c r="AH115" s="1382"/>
      <c r="AI115" s="1382"/>
      <c r="AJ115" s="1382"/>
      <c r="AK115" s="1382"/>
      <c r="AL115" s="1884"/>
      <c r="AM115" s="1884"/>
      <c r="AN115" s="1380"/>
      <c r="AO115" s="1382"/>
      <c r="AP115" s="1382"/>
      <c r="AQ115" s="1885"/>
    </row>
    <row r="116" spans="1:43">
      <c r="A116" s="1209"/>
      <c r="B116" s="1879" t="s">
        <v>78</v>
      </c>
      <c r="C116" s="1880">
        <f t="shared" si="10"/>
        <v>0</v>
      </c>
      <c r="D116" s="1881"/>
      <c r="E116" s="1881" t="e">
        <f>C116/C112</f>
        <v>#DIV/0!</v>
      </c>
      <c r="F116" s="1880">
        <f t="shared" ref="F116:G116" si="173">SUM(F117:F120)</f>
        <v>0</v>
      </c>
      <c r="G116" s="1880">
        <f t="shared" si="173"/>
        <v>0</v>
      </c>
      <c r="H116" s="1881" t="e">
        <f>F116/F112</f>
        <v>#DIV/0!</v>
      </c>
      <c r="I116" s="1880"/>
      <c r="J116" s="1880"/>
      <c r="K116" s="1881" t="e">
        <f>I116/I112</f>
        <v>#DIV/0!</v>
      </c>
      <c r="L116" s="1880"/>
      <c r="M116" s="1881"/>
      <c r="N116" s="1881" t="e">
        <f>L116/L112</f>
        <v>#DIV/0!</v>
      </c>
      <c r="O116" s="1880"/>
      <c r="P116" s="1880"/>
      <c r="Q116" s="1881" t="e">
        <f>O116/O112</f>
        <v>#DIV/0!</v>
      </c>
      <c r="R116" s="1880"/>
      <c r="S116" s="1881"/>
      <c r="T116" s="1881" t="e">
        <f>R116/R112</f>
        <v>#DIV/0!</v>
      </c>
      <c r="U116" s="1880"/>
      <c r="V116" s="1881"/>
      <c r="W116" s="1882" t="e">
        <f>U116/U112</f>
        <v>#DIV/0!</v>
      </c>
      <c r="X116" s="1883"/>
      <c r="Y116" s="1883"/>
      <c r="Z116" s="1883"/>
      <c r="AA116" s="1883"/>
      <c r="AB116" s="1883"/>
      <c r="AC116" s="1883"/>
      <c r="AD116" s="1883"/>
      <c r="AE116" s="1883"/>
      <c r="AF116" s="1883"/>
      <c r="AG116" s="1883"/>
      <c r="AH116" s="1382"/>
      <c r="AI116" s="1382"/>
      <c r="AJ116" s="1382"/>
      <c r="AK116" s="1382"/>
      <c r="AL116" s="1884"/>
      <c r="AM116" s="1884"/>
      <c r="AN116" s="1380"/>
      <c r="AO116" s="1382"/>
      <c r="AP116" s="1382"/>
      <c r="AQ116" s="1885"/>
    </row>
    <row r="117" spans="1:43">
      <c r="A117" s="1209"/>
      <c r="B117" s="1886" t="s">
        <v>79</v>
      </c>
      <c r="C117" s="1887">
        <f t="shared" si="10"/>
        <v>0</v>
      </c>
      <c r="D117" s="1888"/>
      <c r="E117" s="1888" t="e">
        <f>C117/C116</f>
        <v>#DIV/0!</v>
      </c>
      <c r="F117" s="1889"/>
      <c r="G117" s="1888"/>
      <c r="H117" s="1888" t="e">
        <f>F117/F116</f>
        <v>#DIV/0!</v>
      </c>
      <c r="I117" s="1889"/>
      <c r="J117" s="1889"/>
      <c r="K117" s="1888" t="e">
        <f>I117/I116</f>
        <v>#DIV/0!</v>
      </c>
      <c r="L117" s="1889"/>
      <c r="M117" s="1888"/>
      <c r="N117" s="1888" t="e">
        <f>L117/L116</f>
        <v>#DIV/0!</v>
      </c>
      <c r="O117" s="1889"/>
      <c r="P117" s="1889"/>
      <c r="Q117" s="1888" t="e">
        <f>O117/O116</f>
        <v>#DIV/0!</v>
      </c>
      <c r="R117" s="1889"/>
      <c r="S117" s="1888"/>
      <c r="T117" s="1888" t="e">
        <f>R117/R116</f>
        <v>#DIV/0!</v>
      </c>
      <c r="U117" s="1889"/>
      <c r="V117" s="1888"/>
      <c r="W117" s="1890" t="e">
        <f>U117/U116</f>
        <v>#DIV/0!</v>
      </c>
      <c r="X117" s="1883"/>
      <c r="Y117" s="1883"/>
      <c r="Z117" s="1883"/>
      <c r="AA117" s="1883"/>
      <c r="AB117" s="1883"/>
      <c r="AC117" s="1883"/>
      <c r="AD117" s="1883"/>
      <c r="AE117" s="1883"/>
      <c r="AF117" s="1883"/>
      <c r="AG117" s="1883"/>
      <c r="AH117" s="1382"/>
      <c r="AI117" s="1382"/>
      <c r="AJ117" s="1382"/>
      <c r="AK117" s="1382"/>
      <c r="AL117" s="1884"/>
      <c r="AM117" s="1884"/>
      <c r="AN117" s="1380"/>
      <c r="AO117" s="1382"/>
      <c r="AP117" s="1382"/>
      <c r="AQ117" s="1885"/>
    </row>
    <row r="118" spans="1:43">
      <c r="A118" s="1209"/>
      <c r="B118" s="1886" t="s">
        <v>80</v>
      </c>
      <c r="C118" s="1887">
        <f t="shared" si="10"/>
        <v>0</v>
      </c>
      <c r="D118" s="1888"/>
      <c r="E118" s="1888" t="e">
        <f>C118/C112</f>
        <v>#DIV/0!</v>
      </c>
      <c r="F118" s="1889"/>
      <c r="G118" s="1888"/>
      <c r="H118" s="1888" t="e">
        <f>F118/F112</f>
        <v>#DIV/0!</v>
      </c>
      <c r="I118" s="1889"/>
      <c r="J118" s="1889"/>
      <c r="K118" s="1888" t="e">
        <f>I118/I112</f>
        <v>#DIV/0!</v>
      </c>
      <c r="L118" s="1889"/>
      <c r="M118" s="1888"/>
      <c r="N118" s="1888" t="e">
        <f>L118/L112</f>
        <v>#DIV/0!</v>
      </c>
      <c r="O118" s="1889"/>
      <c r="P118" s="1889"/>
      <c r="Q118" s="1888" t="e">
        <f>O118/O112</f>
        <v>#DIV/0!</v>
      </c>
      <c r="R118" s="1889"/>
      <c r="S118" s="1888"/>
      <c r="T118" s="1888" t="e">
        <f>R118/R112</f>
        <v>#DIV/0!</v>
      </c>
      <c r="U118" s="1889"/>
      <c r="V118" s="1888"/>
      <c r="W118" s="1890" t="e">
        <f>U118/U112</f>
        <v>#DIV/0!</v>
      </c>
      <c r="X118" s="1883"/>
      <c r="Y118" s="1883"/>
      <c r="Z118" s="1883"/>
      <c r="AA118" s="1883"/>
      <c r="AB118" s="1883"/>
      <c r="AC118" s="1883"/>
      <c r="AD118" s="1883"/>
      <c r="AE118" s="1883"/>
      <c r="AF118" s="1883"/>
      <c r="AG118" s="1883"/>
      <c r="AH118" s="1382"/>
      <c r="AI118" s="1382"/>
      <c r="AJ118" s="1382"/>
      <c r="AK118" s="1382"/>
      <c r="AL118" s="1884"/>
      <c r="AM118" s="1884"/>
      <c r="AN118" s="1380"/>
      <c r="AO118" s="1382"/>
      <c r="AP118" s="1382"/>
      <c r="AQ118" s="1885"/>
    </row>
    <row r="119" spans="1:43">
      <c r="A119" s="1209"/>
      <c r="B119" s="1886" t="s">
        <v>82</v>
      </c>
      <c r="C119" s="1887">
        <f t="shared" si="10"/>
        <v>0</v>
      </c>
      <c r="D119" s="1888"/>
      <c r="E119" s="1888" t="e">
        <f>C119/C112</f>
        <v>#DIV/0!</v>
      </c>
      <c r="F119" s="1889"/>
      <c r="G119" s="1888"/>
      <c r="H119" s="1888" t="e">
        <f>F119/F112</f>
        <v>#DIV/0!</v>
      </c>
      <c r="I119" s="1889"/>
      <c r="J119" s="1889"/>
      <c r="K119" s="1888" t="e">
        <f>I119/I112</f>
        <v>#DIV/0!</v>
      </c>
      <c r="L119" s="1889"/>
      <c r="M119" s="1888"/>
      <c r="N119" s="1888" t="e">
        <f>L119/L112</f>
        <v>#DIV/0!</v>
      </c>
      <c r="O119" s="1889"/>
      <c r="P119" s="1889"/>
      <c r="Q119" s="1888" t="e">
        <f>O119/O112</f>
        <v>#DIV/0!</v>
      </c>
      <c r="R119" s="1889"/>
      <c r="S119" s="1888"/>
      <c r="T119" s="1888" t="e">
        <f>R119/R112</f>
        <v>#DIV/0!</v>
      </c>
      <c r="U119" s="1889"/>
      <c r="V119" s="1888"/>
      <c r="W119" s="1890" t="e">
        <f>U119/U112</f>
        <v>#DIV/0!</v>
      </c>
      <c r="X119" s="1883"/>
      <c r="Y119" s="1883"/>
      <c r="Z119" s="1883"/>
      <c r="AA119" s="1883"/>
      <c r="AB119" s="1883"/>
      <c r="AC119" s="1883"/>
      <c r="AD119" s="1883"/>
      <c r="AE119" s="1883"/>
      <c r="AF119" s="1883"/>
      <c r="AG119" s="1883"/>
      <c r="AH119" s="1382"/>
      <c r="AI119" s="1382"/>
      <c r="AJ119" s="1382"/>
      <c r="AK119" s="1382"/>
      <c r="AL119" s="1884"/>
      <c r="AM119" s="1884"/>
      <c r="AN119" s="1380"/>
      <c r="AO119" s="1382"/>
      <c r="AP119" s="1382"/>
      <c r="AQ119" s="1885"/>
    </row>
    <row r="120" spans="1:43">
      <c r="A120" s="1209"/>
      <c r="B120" s="1886" t="s">
        <v>83</v>
      </c>
      <c r="C120" s="1887">
        <f t="shared" si="10"/>
        <v>0</v>
      </c>
      <c r="D120" s="1888"/>
      <c r="E120" s="1888" t="e">
        <f>C120/C112</f>
        <v>#DIV/0!</v>
      </c>
      <c r="F120" s="1889"/>
      <c r="G120" s="1888"/>
      <c r="H120" s="1888" t="e">
        <f>F120/F112</f>
        <v>#DIV/0!</v>
      </c>
      <c r="I120" s="1889"/>
      <c r="J120" s="1889"/>
      <c r="K120" s="1888" t="e">
        <f>I120/I112</f>
        <v>#DIV/0!</v>
      </c>
      <c r="L120" s="1889"/>
      <c r="M120" s="1888"/>
      <c r="N120" s="1888" t="e">
        <f>L120/L112</f>
        <v>#DIV/0!</v>
      </c>
      <c r="O120" s="1889"/>
      <c r="P120" s="1889"/>
      <c r="Q120" s="1888" t="e">
        <f>O120/O112</f>
        <v>#DIV/0!</v>
      </c>
      <c r="R120" s="1889"/>
      <c r="S120" s="1888"/>
      <c r="T120" s="1888" t="e">
        <f>R120/R112</f>
        <v>#DIV/0!</v>
      </c>
      <c r="U120" s="1889"/>
      <c r="V120" s="1888"/>
      <c r="W120" s="1890" t="e">
        <f>U120/U112</f>
        <v>#DIV/0!</v>
      </c>
      <c r="X120" s="1883"/>
      <c r="Y120" s="1883"/>
      <c r="Z120" s="1883"/>
      <c r="AA120" s="1883"/>
      <c r="AB120" s="1883"/>
      <c r="AC120" s="1883"/>
      <c r="AD120" s="1883"/>
      <c r="AE120" s="1883"/>
      <c r="AF120" s="1883"/>
      <c r="AG120" s="1883"/>
      <c r="AH120" s="1382"/>
      <c r="AI120" s="1382"/>
      <c r="AJ120" s="1382"/>
      <c r="AK120" s="1382"/>
      <c r="AL120" s="1891"/>
      <c r="AM120" s="1884"/>
      <c r="AN120" s="1380"/>
      <c r="AO120" s="1382"/>
      <c r="AP120" s="1382"/>
      <c r="AQ120" s="1885"/>
    </row>
    <row r="121" spans="1:43">
      <c r="A121" s="1209"/>
      <c r="B121" s="1892" t="s">
        <v>84</v>
      </c>
      <c r="C121" s="1880" t="e">
        <f t="shared" si="10"/>
        <v>#REF!</v>
      </c>
      <c r="D121" s="1881"/>
      <c r="E121" s="1881" t="e">
        <f>C121/C111</f>
        <v>#REF!</v>
      </c>
      <c r="F121" s="1880" t="e">
        <f t="shared" ref="F121:F122" si="174">#REF!+#REF!</f>
        <v>#REF!</v>
      </c>
      <c r="G121" s="1893"/>
      <c r="H121" s="1893" t="e">
        <f t="shared" ref="H121:H122" si="175">F121/C121</f>
        <v>#REF!</v>
      </c>
      <c r="I121" s="1880" t="e">
        <f t="shared" ref="I121:I122" si="176">#REF!+#REF!</f>
        <v>#REF!</v>
      </c>
      <c r="J121" s="1880"/>
      <c r="K121" s="1894" t="e">
        <f t="shared" ref="K121:K122" si="177">I121/C121</f>
        <v>#REF!</v>
      </c>
      <c r="L121" s="1880" t="e">
        <f t="shared" ref="L121:L122" si="178">#REF!+#REF!</f>
        <v>#REF!</v>
      </c>
      <c r="M121" s="1893"/>
      <c r="N121" s="1893" t="e">
        <f>L121/C121</f>
        <v>#REF!</v>
      </c>
      <c r="O121" s="1880" t="e">
        <f t="shared" ref="O121:O122" si="179">#REF!+#REF!</f>
        <v>#REF!</v>
      </c>
      <c r="P121" s="1880"/>
      <c r="Q121" s="1893" t="e">
        <f>O121/F121</f>
        <v>#REF!</v>
      </c>
      <c r="R121" s="1880" t="e">
        <f t="shared" ref="R121:R122" si="180">#REF!+#REF!</f>
        <v>#REF!</v>
      </c>
      <c r="S121" s="1893"/>
      <c r="T121" s="1893" t="e">
        <f>R121/C121</f>
        <v>#REF!</v>
      </c>
      <c r="U121" s="1880" t="e">
        <f t="shared" ref="U121:U122" si="181">#REF!+#REF!</f>
        <v>#REF!</v>
      </c>
      <c r="V121" s="1893"/>
      <c r="W121" s="1895" t="e">
        <f>U121/C121</f>
        <v>#REF!</v>
      </c>
      <c r="X121" s="316"/>
      <c r="Y121" s="316"/>
      <c r="Z121" s="316"/>
      <c r="AA121" s="316"/>
      <c r="AB121" s="316"/>
      <c r="AC121" s="316"/>
      <c r="AD121" s="316"/>
      <c r="AE121" s="316"/>
      <c r="AF121" s="316"/>
      <c r="AG121" s="316"/>
      <c r="AH121" s="316"/>
      <c r="AI121" s="316"/>
      <c r="AJ121" s="316"/>
      <c r="AK121" s="316"/>
      <c r="AL121" s="316"/>
      <c r="AM121" s="316"/>
      <c r="AN121" s="316"/>
      <c r="AO121" s="316"/>
      <c r="AP121" s="316"/>
      <c r="AQ121" s="316"/>
    </row>
    <row r="122" spans="1:43">
      <c r="A122" s="1210"/>
      <c r="B122" s="908" t="s">
        <v>87</v>
      </c>
      <c r="C122" s="909" t="e">
        <f t="shared" si="10"/>
        <v>#REF!</v>
      </c>
      <c r="D122" s="910"/>
      <c r="E122" s="910" t="e">
        <f>C122/C111</f>
        <v>#REF!</v>
      </c>
      <c r="F122" s="909" t="e">
        <f t="shared" si="174"/>
        <v>#REF!</v>
      </c>
      <c r="G122" s="910"/>
      <c r="H122" s="910" t="e">
        <f t="shared" si="175"/>
        <v>#REF!</v>
      </c>
      <c r="I122" s="909" t="e">
        <f t="shared" si="176"/>
        <v>#REF!</v>
      </c>
      <c r="J122" s="909"/>
      <c r="K122" s="910" t="e">
        <f t="shared" si="177"/>
        <v>#REF!</v>
      </c>
      <c r="L122" s="909" t="e">
        <f t="shared" si="178"/>
        <v>#REF!</v>
      </c>
      <c r="M122" s="911"/>
      <c r="N122" s="911">
        <v>0</v>
      </c>
      <c r="O122" s="909" t="e">
        <f t="shared" si="179"/>
        <v>#REF!</v>
      </c>
      <c r="P122" s="909"/>
      <c r="Q122" s="910" t="e">
        <f>O122/C122</f>
        <v>#REF!</v>
      </c>
      <c r="R122" s="909" t="e">
        <f t="shared" si="180"/>
        <v>#REF!</v>
      </c>
      <c r="S122" s="911"/>
      <c r="T122" s="911">
        <v>0</v>
      </c>
      <c r="U122" s="909" t="e">
        <f t="shared" si="181"/>
        <v>#REF!</v>
      </c>
      <c r="V122" s="911"/>
      <c r="W122" s="1896">
        <v>0</v>
      </c>
      <c r="X122" s="316"/>
      <c r="Y122" s="316"/>
      <c r="Z122" s="316"/>
      <c r="AA122" s="316"/>
      <c r="AB122" s="316"/>
      <c r="AC122" s="316"/>
      <c r="AD122" s="316"/>
      <c r="AE122" s="316"/>
      <c r="AF122" s="316"/>
      <c r="AG122" s="316"/>
      <c r="AH122" s="316"/>
      <c r="AI122" s="316"/>
      <c r="AJ122" s="316"/>
      <c r="AK122" s="316"/>
      <c r="AL122" s="316"/>
      <c r="AM122" s="316"/>
      <c r="AN122" s="316"/>
      <c r="AO122" s="316"/>
      <c r="AP122" s="316"/>
      <c r="AQ122" s="316"/>
    </row>
    <row r="123" spans="1:43">
      <c r="A123" s="1872">
        <v>45231</v>
      </c>
      <c r="B123" s="1873" t="s">
        <v>2199</v>
      </c>
      <c r="C123" s="1874" t="e">
        <f t="shared" si="10"/>
        <v>#REF!</v>
      </c>
      <c r="D123" s="1874">
        <f t="shared" ref="D123:E123" si="182">SUM(G123,J123,M123,P123,S123,V123)</f>
        <v>0</v>
      </c>
      <c r="E123" s="1875" t="e">
        <f t="shared" si="182"/>
        <v>#REF!</v>
      </c>
      <c r="F123" s="1874" t="e">
        <f t="shared" ref="F123:G123" si="183">SUM(F124,F128,F133,F134)</f>
        <v>#REF!</v>
      </c>
      <c r="G123" s="1874">
        <f t="shared" si="183"/>
        <v>0</v>
      </c>
      <c r="H123" s="1875" t="e">
        <f>F123/C$3</f>
        <v>#REF!</v>
      </c>
      <c r="I123" s="1874" t="e">
        <f t="shared" ref="I123:J123" si="184">SUM(I124,I128,I133,I134)</f>
        <v>#REF!</v>
      </c>
      <c r="J123" s="1874">
        <f t="shared" si="184"/>
        <v>0</v>
      </c>
      <c r="K123" s="1875" t="e">
        <f>I123/C$3</f>
        <v>#REF!</v>
      </c>
      <c r="L123" s="1874" t="e">
        <f t="shared" ref="L123:M123" si="185">SUM(L124,L128,L133,L134)</f>
        <v>#REF!</v>
      </c>
      <c r="M123" s="1874">
        <f t="shared" si="185"/>
        <v>0</v>
      </c>
      <c r="N123" s="1875" t="e">
        <f>L123/C$3</f>
        <v>#REF!</v>
      </c>
      <c r="O123" s="1874" t="e">
        <f t="shared" ref="O123:P123" si="186">SUM(O124,O128,O133,O134)</f>
        <v>#REF!</v>
      </c>
      <c r="P123" s="1874">
        <f t="shared" si="186"/>
        <v>0</v>
      </c>
      <c r="Q123" s="1875" t="e">
        <f>O123/C$3</f>
        <v>#REF!</v>
      </c>
      <c r="R123" s="1874" t="e">
        <f t="shared" ref="R123:S123" si="187">SUM(R124,R128,R133,R134)</f>
        <v>#REF!</v>
      </c>
      <c r="S123" s="1874">
        <f t="shared" si="187"/>
        <v>0</v>
      </c>
      <c r="T123" s="1875" t="e">
        <f>R123/C$3</f>
        <v>#REF!</v>
      </c>
      <c r="U123" s="1874" t="e">
        <f t="shared" ref="U123:V123" si="188">SUM(U124,U128,U133,U134)</f>
        <v>#REF!</v>
      </c>
      <c r="V123" s="1874">
        <f t="shared" si="188"/>
        <v>0</v>
      </c>
      <c r="W123" s="1876" t="e">
        <f>U123/C$3</f>
        <v>#REF!</v>
      </c>
      <c r="X123" s="316"/>
      <c r="Y123" s="316"/>
      <c r="Z123" s="316"/>
      <c r="AA123" s="316"/>
      <c r="AB123" s="316"/>
      <c r="AC123" s="316"/>
      <c r="AD123" s="316"/>
      <c r="AE123" s="316"/>
      <c r="AF123" s="316"/>
      <c r="AG123" s="316"/>
      <c r="AH123" s="1877"/>
      <c r="AI123" s="1877"/>
      <c r="AJ123" s="1877"/>
      <c r="AK123" s="1877"/>
      <c r="AL123" s="1877"/>
      <c r="AM123" s="1877"/>
      <c r="AN123" s="1877"/>
      <c r="AO123" s="1877"/>
      <c r="AP123" s="1877"/>
      <c r="AQ123" s="1878"/>
    </row>
    <row r="124" spans="1:43">
      <c r="A124" s="1209"/>
      <c r="B124" s="1879" t="s">
        <v>2200</v>
      </c>
      <c r="C124" s="1880">
        <f t="shared" si="10"/>
        <v>0</v>
      </c>
      <c r="D124" s="1880">
        <f>SUM(G124,J124,M124,P124,S124,V124)</f>
        <v>0</v>
      </c>
      <c r="E124" s="1881" t="e">
        <f t="shared" ref="E124:E125" si="189">C124/C123</f>
        <v>#REF!</v>
      </c>
      <c r="F124" s="1880">
        <f t="shared" ref="F124:G124" si="190">SUM(F125:F127)</f>
        <v>0</v>
      </c>
      <c r="G124" s="1880">
        <f t="shared" si="190"/>
        <v>0</v>
      </c>
      <c r="H124" s="1881" t="e">
        <f>F124/C124</f>
        <v>#DIV/0!</v>
      </c>
      <c r="I124" s="1880">
        <f>I125+I126</f>
        <v>0</v>
      </c>
      <c r="J124" s="1880"/>
      <c r="K124" s="1881" t="e">
        <f>I124/C124</f>
        <v>#DIV/0!</v>
      </c>
      <c r="L124" s="1880">
        <f>L125+L126</f>
        <v>0</v>
      </c>
      <c r="M124" s="1881"/>
      <c r="N124" s="1881" t="e">
        <f>L124/C124</f>
        <v>#DIV/0!</v>
      </c>
      <c r="O124" s="1880">
        <f>O125+O126</f>
        <v>0</v>
      </c>
      <c r="P124" s="1880"/>
      <c r="Q124" s="1881" t="e">
        <f>O124/C124</f>
        <v>#DIV/0!</v>
      </c>
      <c r="R124" s="1880">
        <f>R125+R126</f>
        <v>0</v>
      </c>
      <c r="S124" s="1881"/>
      <c r="T124" s="1881" t="e">
        <f>R124/C124</f>
        <v>#DIV/0!</v>
      </c>
      <c r="U124" s="1880">
        <f>U125+U126</f>
        <v>0</v>
      </c>
      <c r="V124" s="1881"/>
      <c r="W124" s="1882" t="e">
        <f>U124/C124</f>
        <v>#DIV/0!</v>
      </c>
      <c r="X124" s="1883"/>
      <c r="Y124" s="1883"/>
      <c r="Z124" s="1883"/>
      <c r="AA124" s="1883"/>
      <c r="AB124" s="1883"/>
      <c r="AC124" s="1883"/>
      <c r="AD124" s="1883"/>
      <c r="AE124" s="1883"/>
      <c r="AF124" s="1883"/>
      <c r="AG124" s="1883"/>
      <c r="AH124" s="1382"/>
      <c r="AI124" s="1382"/>
      <c r="AJ124" s="1382"/>
      <c r="AK124" s="1382"/>
      <c r="AL124" s="1382"/>
      <c r="AM124" s="1884"/>
      <c r="AN124" s="1380"/>
      <c r="AO124" s="1382"/>
      <c r="AP124" s="1382"/>
      <c r="AQ124" s="1885"/>
    </row>
    <row r="125" spans="1:43">
      <c r="A125" s="1209"/>
      <c r="B125" s="1886" t="s">
        <v>75</v>
      </c>
      <c r="C125" s="1887">
        <f t="shared" si="10"/>
        <v>0</v>
      </c>
      <c r="D125" s="1888"/>
      <c r="E125" s="1888" t="e">
        <f t="shared" si="189"/>
        <v>#DIV/0!</v>
      </c>
      <c r="F125" s="1889"/>
      <c r="G125" s="1888"/>
      <c r="H125" s="1888" t="e">
        <f>F125/F124</f>
        <v>#DIV/0!</v>
      </c>
      <c r="I125" s="1889"/>
      <c r="J125" s="1889"/>
      <c r="K125" s="1888" t="e">
        <f>I125/I124</f>
        <v>#DIV/0!</v>
      </c>
      <c r="L125" s="1889"/>
      <c r="M125" s="1888"/>
      <c r="N125" s="1888" t="e">
        <f>L125/L124</f>
        <v>#DIV/0!</v>
      </c>
      <c r="O125" s="1889"/>
      <c r="P125" s="1889"/>
      <c r="Q125" s="1888" t="e">
        <f>O125/O124</f>
        <v>#DIV/0!</v>
      </c>
      <c r="R125" s="1889"/>
      <c r="S125" s="1888"/>
      <c r="T125" s="1888" t="e">
        <f>R125/R124</f>
        <v>#DIV/0!</v>
      </c>
      <c r="U125" s="1889"/>
      <c r="V125" s="1888"/>
      <c r="W125" s="1890" t="e">
        <f>U125/U124</f>
        <v>#DIV/0!</v>
      </c>
      <c r="X125" s="1883"/>
      <c r="Y125" s="1883"/>
      <c r="Z125" s="1883"/>
      <c r="AA125" s="1883"/>
      <c r="AB125" s="1883"/>
      <c r="AC125" s="1883"/>
      <c r="AD125" s="1883"/>
      <c r="AE125" s="1883"/>
      <c r="AF125" s="1883"/>
      <c r="AG125" s="1883"/>
      <c r="AH125" s="1382"/>
      <c r="AI125" s="1382"/>
      <c r="AJ125" s="1382"/>
      <c r="AK125" s="1382"/>
      <c r="AL125" s="1382"/>
      <c r="AM125" s="1884"/>
      <c r="AN125" s="1380"/>
      <c r="AO125" s="1382"/>
      <c r="AP125" s="1382"/>
      <c r="AQ125" s="1885"/>
    </row>
    <row r="126" spans="1:43">
      <c r="A126" s="1209"/>
      <c r="B126" s="1886" t="s">
        <v>76</v>
      </c>
      <c r="C126" s="1887">
        <f t="shared" si="10"/>
        <v>0</v>
      </c>
      <c r="D126" s="1888"/>
      <c r="E126" s="1888" t="e">
        <f>C126/C124</f>
        <v>#DIV/0!</v>
      </c>
      <c r="F126" s="1889"/>
      <c r="G126" s="1888"/>
      <c r="H126" s="1888" t="e">
        <f>F127/F124</f>
        <v>#DIV/0!</v>
      </c>
      <c r="I126" s="1889"/>
      <c r="J126" s="1889"/>
      <c r="K126" s="1888" t="e">
        <f>I126/I124</f>
        <v>#DIV/0!</v>
      </c>
      <c r="L126" s="1889"/>
      <c r="M126" s="1888"/>
      <c r="N126" s="1888" t="e">
        <f>L126/L124</f>
        <v>#DIV/0!</v>
      </c>
      <c r="O126" s="1889"/>
      <c r="P126" s="1889"/>
      <c r="Q126" s="1888" t="e">
        <f>O126/O124</f>
        <v>#DIV/0!</v>
      </c>
      <c r="R126" s="1889"/>
      <c r="S126" s="1888"/>
      <c r="T126" s="1888" t="e">
        <f>R126/R124</f>
        <v>#DIV/0!</v>
      </c>
      <c r="U126" s="1889"/>
      <c r="V126" s="1888"/>
      <c r="W126" s="1890" t="e">
        <f>U126/U124</f>
        <v>#DIV/0!</v>
      </c>
      <c r="X126" s="1883"/>
      <c r="Y126" s="1883"/>
      <c r="Z126" s="1883"/>
      <c r="AA126" s="1883"/>
      <c r="AB126" s="1883"/>
      <c r="AC126" s="1883"/>
      <c r="AD126" s="1883"/>
      <c r="AE126" s="1883"/>
      <c r="AF126" s="1883"/>
      <c r="AG126" s="1883"/>
      <c r="AH126" s="1382"/>
      <c r="AI126" s="1382"/>
      <c r="AJ126" s="1382"/>
      <c r="AK126" s="1382"/>
      <c r="AL126" s="1884"/>
      <c r="AM126" s="1884"/>
      <c r="AN126" s="1380"/>
      <c r="AO126" s="1382"/>
      <c r="AP126" s="1382"/>
      <c r="AQ126" s="1885"/>
    </row>
    <row r="127" spans="1:43">
      <c r="A127" s="1209"/>
      <c r="B127" s="1886" t="s">
        <v>77</v>
      </c>
      <c r="C127" s="1887">
        <f t="shared" si="10"/>
        <v>0</v>
      </c>
      <c r="D127" s="1888"/>
      <c r="E127" s="1888" t="e">
        <f>C127/C124</f>
        <v>#DIV/0!</v>
      </c>
      <c r="F127" s="1889"/>
      <c r="G127" s="1888"/>
      <c r="H127" s="1888" t="e">
        <f>#REF!/F125</f>
        <v>#REF!</v>
      </c>
      <c r="I127" s="1889"/>
      <c r="J127" s="1889"/>
      <c r="K127" s="1888" t="e">
        <f>I127/I124</f>
        <v>#DIV/0!</v>
      </c>
      <c r="L127" s="1889"/>
      <c r="M127" s="1888"/>
      <c r="N127" s="1888" t="e">
        <f>L127/L124</f>
        <v>#DIV/0!</v>
      </c>
      <c r="O127" s="1889"/>
      <c r="P127" s="1889"/>
      <c r="Q127" s="1888" t="e">
        <f>O127/O124</f>
        <v>#DIV/0!</v>
      </c>
      <c r="R127" s="1889"/>
      <c r="S127" s="1888"/>
      <c r="T127" s="1888" t="e">
        <f>R127/R124</f>
        <v>#DIV/0!</v>
      </c>
      <c r="U127" s="1889"/>
      <c r="V127" s="1888"/>
      <c r="W127" s="1890" t="e">
        <f>U127/U124</f>
        <v>#DIV/0!</v>
      </c>
      <c r="X127" s="1883"/>
      <c r="Y127" s="1883"/>
      <c r="Z127" s="1883"/>
      <c r="AA127" s="1883"/>
      <c r="AB127" s="1883"/>
      <c r="AC127" s="1883"/>
      <c r="AD127" s="1883"/>
      <c r="AE127" s="1883"/>
      <c r="AF127" s="1883"/>
      <c r="AG127" s="1883"/>
      <c r="AH127" s="1382"/>
      <c r="AI127" s="1382"/>
      <c r="AJ127" s="1382"/>
      <c r="AK127" s="1382"/>
      <c r="AL127" s="1884"/>
      <c r="AM127" s="1884"/>
      <c r="AN127" s="1380"/>
      <c r="AO127" s="1382"/>
      <c r="AP127" s="1382"/>
      <c r="AQ127" s="1885"/>
    </row>
    <row r="128" spans="1:43">
      <c r="A128" s="1209"/>
      <c r="B128" s="1879" t="s">
        <v>78</v>
      </c>
      <c r="C128" s="1880">
        <f t="shared" si="10"/>
        <v>0</v>
      </c>
      <c r="D128" s="1881"/>
      <c r="E128" s="1881" t="e">
        <f>C128/C124</f>
        <v>#DIV/0!</v>
      </c>
      <c r="F128" s="1880">
        <f t="shared" ref="F128:G128" si="191">SUM(F129:F132)</f>
        <v>0</v>
      </c>
      <c r="G128" s="1880">
        <f t="shared" si="191"/>
        <v>0</v>
      </c>
      <c r="H128" s="1881" t="e">
        <f>F128/F124</f>
        <v>#DIV/0!</v>
      </c>
      <c r="I128" s="1880"/>
      <c r="J128" s="1880"/>
      <c r="K128" s="1881" t="e">
        <f>I128/I124</f>
        <v>#DIV/0!</v>
      </c>
      <c r="L128" s="1880"/>
      <c r="M128" s="1881"/>
      <c r="N128" s="1881" t="e">
        <f>L128/L124</f>
        <v>#DIV/0!</v>
      </c>
      <c r="O128" s="1880"/>
      <c r="P128" s="1880"/>
      <c r="Q128" s="1881" t="e">
        <f>O128/O124</f>
        <v>#DIV/0!</v>
      </c>
      <c r="R128" s="1880"/>
      <c r="S128" s="1881"/>
      <c r="T128" s="1881" t="e">
        <f>R128/R124</f>
        <v>#DIV/0!</v>
      </c>
      <c r="U128" s="1880"/>
      <c r="V128" s="1881"/>
      <c r="W128" s="1882" t="e">
        <f>U128/U124</f>
        <v>#DIV/0!</v>
      </c>
      <c r="X128" s="1883"/>
      <c r="Y128" s="1883"/>
      <c r="Z128" s="1883"/>
      <c r="AA128" s="1883"/>
      <c r="AB128" s="1883"/>
      <c r="AC128" s="1883"/>
      <c r="AD128" s="1883"/>
      <c r="AE128" s="1883"/>
      <c r="AF128" s="1883"/>
      <c r="AG128" s="1883"/>
      <c r="AH128" s="1382"/>
      <c r="AI128" s="1382"/>
      <c r="AJ128" s="1382"/>
      <c r="AK128" s="1382"/>
      <c r="AL128" s="1884"/>
      <c r="AM128" s="1884"/>
      <c r="AN128" s="1380"/>
      <c r="AO128" s="1382"/>
      <c r="AP128" s="1382"/>
      <c r="AQ128" s="1885"/>
    </row>
    <row r="129" spans="1:43">
      <c r="A129" s="1209"/>
      <c r="B129" s="1886" t="s">
        <v>79</v>
      </c>
      <c r="C129" s="1887">
        <f t="shared" si="10"/>
        <v>0</v>
      </c>
      <c r="D129" s="1888"/>
      <c r="E129" s="1888" t="e">
        <f>C129/C128</f>
        <v>#DIV/0!</v>
      </c>
      <c r="F129" s="1889"/>
      <c r="G129" s="1888"/>
      <c r="H129" s="1888" t="e">
        <f>F129/F128</f>
        <v>#DIV/0!</v>
      </c>
      <c r="I129" s="1889"/>
      <c r="J129" s="1889"/>
      <c r="K129" s="1888" t="e">
        <f>I129/I128</f>
        <v>#DIV/0!</v>
      </c>
      <c r="L129" s="1889"/>
      <c r="M129" s="1888"/>
      <c r="N129" s="1888" t="e">
        <f>L129/L128</f>
        <v>#DIV/0!</v>
      </c>
      <c r="O129" s="1889"/>
      <c r="P129" s="1889"/>
      <c r="Q129" s="1888" t="e">
        <f>O129/O128</f>
        <v>#DIV/0!</v>
      </c>
      <c r="R129" s="1889"/>
      <c r="S129" s="1888"/>
      <c r="T129" s="1888" t="e">
        <f>R129/R128</f>
        <v>#DIV/0!</v>
      </c>
      <c r="U129" s="1889"/>
      <c r="V129" s="1888"/>
      <c r="W129" s="1890" t="e">
        <f>U129/U128</f>
        <v>#DIV/0!</v>
      </c>
      <c r="X129" s="1883"/>
      <c r="Y129" s="1883"/>
      <c r="Z129" s="1883"/>
      <c r="AA129" s="1883"/>
      <c r="AB129" s="1883"/>
      <c r="AC129" s="1883"/>
      <c r="AD129" s="1883"/>
      <c r="AE129" s="1883"/>
      <c r="AF129" s="1883"/>
      <c r="AG129" s="1883"/>
      <c r="AH129" s="1382"/>
      <c r="AI129" s="1382"/>
      <c r="AJ129" s="1382"/>
      <c r="AK129" s="1382"/>
      <c r="AL129" s="1884"/>
      <c r="AM129" s="1884"/>
      <c r="AN129" s="1380"/>
      <c r="AO129" s="1382"/>
      <c r="AP129" s="1382"/>
      <c r="AQ129" s="1885"/>
    </row>
    <row r="130" spans="1:43">
      <c r="A130" s="1209"/>
      <c r="B130" s="1886" t="s">
        <v>80</v>
      </c>
      <c r="C130" s="1887">
        <f t="shared" si="10"/>
        <v>0</v>
      </c>
      <c r="D130" s="1888"/>
      <c r="E130" s="1888" t="e">
        <f>C130/C124</f>
        <v>#DIV/0!</v>
      </c>
      <c r="F130" s="1889"/>
      <c r="G130" s="1888"/>
      <c r="H130" s="1888" t="e">
        <f>F130/F124</f>
        <v>#DIV/0!</v>
      </c>
      <c r="I130" s="1889"/>
      <c r="J130" s="1889"/>
      <c r="K130" s="1888" t="e">
        <f>I130/I124</f>
        <v>#DIV/0!</v>
      </c>
      <c r="L130" s="1889"/>
      <c r="M130" s="1888"/>
      <c r="N130" s="1888" t="e">
        <f>L130/L124</f>
        <v>#DIV/0!</v>
      </c>
      <c r="O130" s="1889"/>
      <c r="P130" s="1889"/>
      <c r="Q130" s="1888" t="e">
        <f>O130/O124</f>
        <v>#DIV/0!</v>
      </c>
      <c r="R130" s="1889"/>
      <c r="S130" s="1888"/>
      <c r="T130" s="1888" t="e">
        <f>R130/R124</f>
        <v>#DIV/0!</v>
      </c>
      <c r="U130" s="1889"/>
      <c r="V130" s="1888"/>
      <c r="W130" s="1890" t="e">
        <f>U130/U124</f>
        <v>#DIV/0!</v>
      </c>
      <c r="X130" s="1883"/>
      <c r="Y130" s="1883"/>
      <c r="Z130" s="1883"/>
      <c r="AA130" s="1883"/>
      <c r="AB130" s="1883"/>
      <c r="AC130" s="1883"/>
      <c r="AD130" s="1883"/>
      <c r="AE130" s="1883"/>
      <c r="AF130" s="1883"/>
      <c r="AG130" s="1883"/>
      <c r="AH130" s="1382"/>
      <c r="AI130" s="1382"/>
      <c r="AJ130" s="1382"/>
      <c r="AK130" s="1382"/>
      <c r="AL130" s="1884"/>
      <c r="AM130" s="1884"/>
      <c r="AN130" s="1380"/>
      <c r="AO130" s="1382"/>
      <c r="AP130" s="1382"/>
      <c r="AQ130" s="1885"/>
    </row>
    <row r="131" spans="1:43">
      <c r="A131" s="1209"/>
      <c r="B131" s="1886" t="s">
        <v>82</v>
      </c>
      <c r="C131" s="1887">
        <f t="shared" si="10"/>
        <v>0</v>
      </c>
      <c r="D131" s="1888"/>
      <c r="E131" s="1888" t="e">
        <f>C131/C124</f>
        <v>#DIV/0!</v>
      </c>
      <c r="F131" s="1889"/>
      <c r="G131" s="1888"/>
      <c r="H131" s="1888" t="e">
        <f>F131/F124</f>
        <v>#DIV/0!</v>
      </c>
      <c r="I131" s="1889"/>
      <c r="J131" s="1889"/>
      <c r="K131" s="1888" t="e">
        <f>I131/I124</f>
        <v>#DIV/0!</v>
      </c>
      <c r="L131" s="1889"/>
      <c r="M131" s="1888"/>
      <c r="N131" s="1888" t="e">
        <f>L131/L124</f>
        <v>#DIV/0!</v>
      </c>
      <c r="O131" s="1889"/>
      <c r="P131" s="1889"/>
      <c r="Q131" s="1888" t="e">
        <f>O131/O124</f>
        <v>#DIV/0!</v>
      </c>
      <c r="R131" s="1889"/>
      <c r="S131" s="1888"/>
      <c r="T131" s="1888" t="e">
        <f>R131/R124</f>
        <v>#DIV/0!</v>
      </c>
      <c r="U131" s="1889"/>
      <c r="V131" s="1888"/>
      <c r="W131" s="1890" t="e">
        <f>U131/U124</f>
        <v>#DIV/0!</v>
      </c>
      <c r="X131" s="1883"/>
      <c r="Y131" s="1883"/>
      <c r="Z131" s="1883"/>
      <c r="AA131" s="1883"/>
      <c r="AB131" s="1883"/>
      <c r="AC131" s="1883"/>
      <c r="AD131" s="1883"/>
      <c r="AE131" s="1883"/>
      <c r="AF131" s="1883"/>
      <c r="AG131" s="1883"/>
      <c r="AH131" s="1382"/>
      <c r="AI131" s="1382"/>
      <c r="AJ131" s="1382"/>
      <c r="AK131" s="1382"/>
      <c r="AL131" s="1884"/>
      <c r="AM131" s="1884"/>
      <c r="AN131" s="1380"/>
      <c r="AO131" s="1382"/>
      <c r="AP131" s="1382"/>
      <c r="AQ131" s="1885"/>
    </row>
    <row r="132" spans="1:43">
      <c r="A132" s="1209"/>
      <c r="B132" s="1886" t="s">
        <v>83</v>
      </c>
      <c r="C132" s="1887">
        <f t="shared" si="10"/>
        <v>0</v>
      </c>
      <c r="D132" s="1888"/>
      <c r="E132" s="1888" t="e">
        <f>C132/C124</f>
        <v>#DIV/0!</v>
      </c>
      <c r="F132" s="1889"/>
      <c r="G132" s="1888"/>
      <c r="H132" s="1888" t="e">
        <f>F132/F124</f>
        <v>#DIV/0!</v>
      </c>
      <c r="I132" s="1889"/>
      <c r="J132" s="1889"/>
      <c r="K132" s="1888" t="e">
        <f>I132/I124</f>
        <v>#DIV/0!</v>
      </c>
      <c r="L132" s="1889"/>
      <c r="M132" s="1888"/>
      <c r="N132" s="1888" t="e">
        <f>L132/L124</f>
        <v>#DIV/0!</v>
      </c>
      <c r="O132" s="1889"/>
      <c r="P132" s="1889"/>
      <c r="Q132" s="1888" t="e">
        <f>O132/O124</f>
        <v>#DIV/0!</v>
      </c>
      <c r="R132" s="1889"/>
      <c r="S132" s="1888"/>
      <c r="T132" s="1888" t="e">
        <f>R132/R124</f>
        <v>#DIV/0!</v>
      </c>
      <c r="U132" s="1889"/>
      <c r="V132" s="1888"/>
      <c r="W132" s="1890" t="e">
        <f>U132/U124</f>
        <v>#DIV/0!</v>
      </c>
      <c r="X132" s="1883"/>
      <c r="Y132" s="1883"/>
      <c r="Z132" s="1883"/>
      <c r="AA132" s="1883"/>
      <c r="AB132" s="1883"/>
      <c r="AC132" s="1883"/>
      <c r="AD132" s="1883"/>
      <c r="AE132" s="1883"/>
      <c r="AF132" s="1883"/>
      <c r="AG132" s="1883"/>
      <c r="AH132" s="1382"/>
      <c r="AI132" s="1382"/>
      <c r="AJ132" s="1382"/>
      <c r="AK132" s="1382"/>
      <c r="AL132" s="1891"/>
      <c r="AM132" s="1884"/>
      <c r="AN132" s="1380"/>
      <c r="AO132" s="1382"/>
      <c r="AP132" s="1382"/>
      <c r="AQ132" s="1885"/>
    </row>
    <row r="133" spans="1:43">
      <c r="A133" s="1209"/>
      <c r="B133" s="1892" t="s">
        <v>84</v>
      </c>
      <c r="C133" s="1880" t="e">
        <f t="shared" si="10"/>
        <v>#REF!</v>
      </c>
      <c r="D133" s="1881"/>
      <c r="E133" s="1881" t="e">
        <f>C133/C123</f>
        <v>#REF!</v>
      </c>
      <c r="F133" s="1880" t="e">
        <f t="shared" ref="F133:F134" si="192">#REF!+#REF!</f>
        <v>#REF!</v>
      </c>
      <c r="G133" s="1893"/>
      <c r="H133" s="1893" t="e">
        <f t="shared" ref="H133:H134" si="193">F133/C133</f>
        <v>#REF!</v>
      </c>
      <c r="I133" s="1880" t="e">
        <f t="shared" ref="I133:I134" si="194">#REF!+#REF!</f>
        <v>#REF!</v>
      </c>
      <c r="J133" s="1880"/>
      <c r="K133" s="1894" t="e">
        <f t="shared" ref="K133:K134" si="195">I133/C133</f>
        <v>#REF!</v>
      </c>
      <c r="L133" s="1880" t="e">
        <f t="shared" ref="L133:L134" si="196">#REF!+#REF!</f>
        <v>#REF!</v>
      </c>
      <c r="M133" s="1893"/>
      <c r="N133" s="1893" t="e">
        <f>L133/C133</f>
        <v>#REF!</v>
      </c>
      <c r="O133" s="1880" t="e">
        <f t="shared" ref="O133:O134" si="197">#REF!+#REF!</f>
        <v>#REF!</v>
      </c>
      <c r="P133" s="1880"/>
      <c r="Q133" s="1893" t="e">
        <f>O133/F133</f>
        <v>#REF!</v>
      </c>
      <c r="R133" s="1880" t="e">
        <f t="shared" ref="R133:R134" si="198">#REF!+#REF!</f>
        <v>#REF!</v>
      </c>
      <c r="S133" s="1893"/>
      <c r="T133" s="1893" t="e">
        <f>R133/C133</f>
        <v>#REF!</v>
      </c>
      <c r="U133" s="1880" t="e">
        <f t="shared" ref="U133:U134" si="199">#REF!+#REF!</f>
        <v>#REF!</v>
      </c>
      <c r="V133" s="1893"/>
      <c r="W133" s="1895" t="e">
        <f>U133/C133</f>
        <v>#REF!</v>
      </c>
      <c r="X133" s="316"/>
      <c r="Y133" s="316"/>
      <c r="Z133" s="316"/>
      <c r="AA133" s="316"/>
      <c r="AB133" s="316"/>
      <c r="AC133" s="316"/>
      <c r="AD133" s="316"/>
      <c r="AE133" s="316"/>
      <c r="AF133" s="316"/>
      <c r="AG133" s="316"/>
      <c r="AH133" s="316"/>
      <c r="AI133" s="316"/>
      <c r="AJ133" s="316"/>
      <c r="AK133" s="316"/>
      <c r="AL133" s="316"/>
      <c r="AM133" s="316"/>
      <c r="AN133" s="316"/>
      <c r="AO133" s="316"/>
      <c r="AP133" s="316"/>
      <c r="AQ133" s="316"/>
    </row>
    <row r="134" spans="1:43">
      <c r="A134" s="1210"/>
      <c r="B134" s="908" t="s">
        <v>87</v>
      </c>
      <c r="C134" s="909" t="e">
        <f t="shared" si="10"/>
        <v>#REF!</v>
      </c>
      <c r="D134" s="910"/>
      <c r="E134" s="910" t="e">
        <f>C134/C123</f>
        <v>#REF!</v>
      </c>
      <c r="F134" s="909" t="e">
        <f t="shared" si="192"/>
        <v>#REF!</v>
      </c>
      <c r="G134" s="910"/>
      <c r="H134" s="910" t="e">
        <f t="shared" si="193"/>
        <v>#REF!</v>
      </c>
      <c r="I134" s="909" t="e">
        <f t="shared" si="194"/>
        <v>#REF!</v>
      </c>
      <c r="J134" s="909"/>
      <c r="K134" s="910" t="e">
        <f t="shared" si="195"/>
        <v>#REF!</v>
      </c>
      <c r="L134" s="909" t="e">
        <f t="shared" si="196"/>
        <v>#REF!</v>
      </c>
      <c r="M134" s="911"/>
      <c r="N134" s="911">
        <v>0</v>
      </c>
      <c r="O134" s="909" t="e">
        <f t="shared" si="197"/>
        <v>#REF!</v>
      </c>
      <c r="P134" s="909"/>
      <c r="Q134" s="910" t="e">
        <f>O134/C134</f>
        <v>#REF!</v>
      </c>
      <c r="R134" s="909" t="e">
        <f t="shared" si="198"/>
        <v>#REF!</v>
      </c>
      <c r="S134" s="911"/>
      <c r="T134" s="911">
        <v>0</v>
      </c>
      <c r="U134" s="909" t="e">
        <f t="shared" si="199"/>
        <v>#REF!</v>
      </c>
      <c r="V134" s="911"/>
      <c r="W134" s="1896">
        <v>0</v>
      </c>
      <c r="X134" s="316"/>
      <c r="Y134" s="316"/>
      <c r="Z134" s="316"/>
      <c r="AA134" s="316"/>
      <c r="AB134" s="316"/>
      <c r="AC134" s="316"/>
      <c r="AD134" s="316"/>
      <c r="AE134" s="316"/>
      <c r="AF134" s="316"/>
      <c r="AG134" s="316"/>
      <c r="AH134" s="316"/>
      <c r="AI134" s="316"/>
      <c r="AJ134" s="316"/>
      <c r="AK134" s="316"/>
      <c r="AL134" s="316"/>
      <c r="AM134" s="316"/>
      <c r="AN134" s="316"/>
      <c r="AO134" s="316"/>
      <c r="AP134" s="316"/>
      <c r="AQ134" s="316"/>
    </row>
    <row r="135" spans="1:43">
      <c r="A135" s="1872">
        <v>45261</v>
      </c>
      <c r="B135" s="1873" t="s">
        <v>2199</v>
      </c>
      <c r="C135" s="1874" t="e">
        <f t="shared" si="10"/>
        <v>#REF!</v>
      </c>
      <c r="D135" s="1874">
        <f t="shared" ref="D135:E135" si="200">SUM(G135,J135,M135,P135,S135,V135)</f>
        <v>0</v>
      </c>
      <c r="E135" s="1875" t="e">
        <f t="shared" si="200"/>
        <v>#REF!</v>
      </c>
      <c r="F135" s="1874" t="e">
        <f t="shared" ref="F135:G135" si="201">SUM(F136,F140,F145,F146)</f>
        <v>#REF!</v>
      </c>
      <c r="G135" s="1874">
        <f t="shared" si="201"/>
        <v>0</v>
      </c>
      <c r="H135" s="1875" t="e">
        <f>F135/C$3</f>
        <v>#REF!</v>
      </c>
      <c r="I135" s="1874" t="e">
        <f t="shared" ref="I135:J135" si="202">SUM(I136,I140,I145,I146)</f>
        <v>#REF!</v>
      </c>
      <c r="J135" s="1874">
        <f t="shared" si="202"/>
        <v>0</v>
      </c>
      <c r="K135" s="1875" t="e">
        <f>I135/C$3</f>
        <v>#REF!</v>
      </c>
      <c r="L135" s="1874" t="e">
        <f t="shared" ref="L135:M135" si="203">SUM(L136,L140,L145,L146)</f>
        <v>#REF!</v>
      </c>
      <c r="M135" s="1874">
        <f t="shared" si="203"/>
        <v>0</v>
      </c>
      <c r="N135" s="1875" t="e">
        <f>L135/C$3</f>
        <v>#REF!</v>
      </c>
      <c r="O135" s="1874" t="e">
        <f t="shared" ref="O135:P135" si="204">SUM(O136,O140,O145,O146)</f>
        <v>#REF!</v>
      </c>
      <c r="P135" s="1874">
        <f t="shared" si="204"/>
        <v>0</v>
      </c>
      <c r="Q135" s="1875" t="e">
        <f>O135/C$3</f>
        <v>#REF!</v>
      </c>
      <c r="R135" s="1874" t="e">
        <f t="shared" ref="R135:S135" si="205">SUM(R136,R140,R145,R146)</f>
        <v>#REF!</v>
      </c>
      <c r="S135" s="1874">
        <f t="shared" si="205"/>
        <v>0</v>
      </c>
      <c r="T135" s="1875" t="e">
        <f>R135/C$3</f>
        <v>#REF!</v>
      </c>
      <c r="U135" s="1874" t="e">
        <f t="shared" ref="U135:V135" si="206">SUM(U136,U140,U145,U146)</f>
        <v>#REF!</v>
      </c>
      <c r="V135" s="1874">
        <f t="shared" si="206"/>
        <v>0</v>
      </c>
      <c r="W135" s="1876" t="e">
        <f>U135/C$3</f>
        <v>#REF!</v>
      </c>
      <c r="X135" s="316"/>
      <c r="Y135" s="316"/>
      <c r="Z135" s="316"/>
      <c r="AA135" s="316"/>
      <c r="AB135" s="316"/>
      <c r="AC135" s="316"/>
      <c r="AD135" s="316"/>
      <c r="AE135" s="316"/>
      <c r="AF135" s="316"/>
      <c r="AG135" s="316"/>
      <c r="AH135" s="1877"/>
      <c r="AI135" s="1877"/>
      <c r="AJ135" s="1877"/>
      <c r="AK135" s="1877"/>
      <c r="AL135" s="1877"/>
      <c r="AM135" s="1877"/>
      <c r="AN135" s="1877"/>
      <c r="AO135" s="1877"/>
      <c r="AP135" s="1877"/>
      <c r="AQ135" s="1878"/>
    </row>
    <row r="136" spans="1:43">
      <c r="A136" s="1209"/>
      <c r="B136" s="1879" t="s">
        <v>2200</v>
      </c>
      <c r="C136" s="1880">
        <f t="shared" si="10"/>
        <v>0</v>
      </c>
      <c r="D136" s="1880">
        <f>SUM(G136,J136,M136,P136,S136,V136)</f>
        <v>0</v>
      </c>
      <c r="E136" s="1881" t="e">
        <f t="shared" ref="E136:E137" si="207">C136/C135</f>
        <v>#REF!</v>
      </c>
      <c r="F136" s="1880">
        <f t="shared" ref="F136:G136" si="208">SUM(F137:F139)</f>
        <v>0</v>
      </c>
      <c r="G136" s="1880">
        <f t="shared" si="208"/>
        <v>0</v>
      </c>
      <c r="H136" s="1881" t="e">
        <f>F136/C136</f>
        <v>#DIV/0!</v>
      </c>
      <c r="I136" s="1880">
        <f>I137+I138</f>
        <v>0</v>
      </c>
      <c r="J136" s="1880"/>
      <c r="K136" s="1881" t="e">
        <f>I136/C136</f>
        <v>#DIV/0!</v>
      </c>
      <c r="L136" s="1880">
        <f>L137+L138</f>
        <v>0</v>
      </c>
      <c r="M136" s="1881"/>
      <c r="N136" s="1881" t="e">
        <f>L136/C136</f>
        <v>#DIV/0!</v>
      </c>
      <c r="O136" s="1880">
        <f>O137+O138</f>
        <v>0</v>
      </c>
      <c r="P136" s="1880"/>
      <c r="Q136" s="1881" t="e">
        <f>O136/C136</f>
        <v>#DIV/0!</v>
      </c>
      <c r="R136" s="1880">
        <f>R137+R138</f>
        <v>0</v>
      </c>
      <c r="S136" s="1881"/>
      <c r="T136" s="1881" t="e">
        <f>R136/C136</f>
        <v>#DIV/0!</v>
      </c>
      <c r="U136" s="1880">
        <f>U137+U138</f>
        <v>0</v>
      </c>
      <c r="V136" s="1881"/>
      <c r="W136" s="1882" t="e">
        <f>U136/C136</f>
        <v>#DIV/0!</v>
      </c>
      <c r="X136" s="1883"/>
      <c r="Y136" s="1883"/>
      <c r="Z136" s="1883"/>
      <c r="AA136" s="1883"/>
      <c r="AB136" s="1883"/>
      <c r="AC136" s="1883"/>
      <c r="AD136" s="1883"/>
      <c r="AE136" s="1883"/>
      <c r="AF136" s="1883"/>
      <c r="AG136" s="1883"/>
      <c r="AH136" s="1382"/>
      <c r="AI136" s="1382"/>
      <c r="AJ136" s="1382"/>
      <c r="AK136" s="1382"/>
      <c r="AL136" s="1382"/>
      <c r="AM136" s="1884"/>
      <c r="AN136" s="1380"/>
      <c r="AO136" s="1382"/>
      <c r="AP136" s="1382"/>
      <c r="AQ136" s="1885"/>
    </row>
    <row r="137" spans="1:43">
      <c r="A137" s="1209"/>
      <c r="B137" s="1886" t="s">
        <v>75</v>
      </c>
      <c r="C137" s="1887">
        <f t="shared" si="10"/>
        <v>0</v>
      </c>
      <c r="D137" s="1888"/>
      <c r="E137" s="1888" t="e">
        <f t="shared" si="207"/>
        <v>#DIV/0!</v>
      </c>
      <c r="F137" s="1889"/>
      <c r="G137" s="1888"/>
      <c r="H137" s="1888" t="e">
        <f>F137/F136</f>
        <v>#DIV/0!</v>
      </c>
      <c r="I137" s="1889"/>
      <c r="J137" s="1889"/>
      <c r="K137" s="1888" t="e">
        <f>I137/I136</f>
        <v>#DIV/0!</v>
      </c>
      <c r="L137" s="1889"/>
      <c r="M137" s="1888"/>
      <c r="N137" s="1888" t="e">
        <f>L137/L136</f>
        <v>#DIV/0!</v>
      </c>
      <c r="O137" s="1889"/>
      <c r="P137" s="1889"/>
      <c r="Q137" s="1888" t="e">
        <f>O137/O136</f>
        <v>#DIV/0!</v>
      </c>
      <c r="R137" s="1889"/>
      <c r="S137" s="1888"/>
      <c r="T137" s="1888" t="e">
        <f>R137/R136</f>
        <v>#DIV/0!</v>
      </c>
      <c r="U137" s="1889"/>
      <c r="V137" s="1888"/>
      <c r="W137" s="1890" t="e">
        <f>U137/U136</f>
        <v>#DIV/0!</v>
      </c>
      <c r="X137" s="1883"/>
      <c r="Y137" s="1883"/>
      <c r="Z137" s="1883"/>
      <c r="AA137" s="1883"/>
      <c r="AB137" s="1883"/>
      <c r="AC137" s="1883"/>
      <c r="AD137" s="1883"/>
      <c r="AE137" s="1883"/>
      <c r="AF137" s="1883"/>
      <c r="AG137" s="1883"/>
      <c r="AH137" s="1382"/>
      <c r="AI137" s="1382"/>
      <c r="AJ137" s="1382"/>
      <c r="AK137" s="1382"/>
      <c r="AL137" s="1382"/>
      <c r="AM137" s="1884"/>
      <c r="AN137" s="1380"/>
      <c r="AO137" s="1382"/>
      <c r="AP137" s="1382"/>
      <c r="AQ137" s="1885"/>
    </row>
    <row r="138" spans="1:43">
      <c r="A138" s="1209"/>
      <c r="B138" s="1886" t="s">
        <v>76</v>
      </c>
      <c r="C138" s="1887">
        <f t="shared" si="10"/>
        <v>0</v>
      </c>
      <c r="D138" s="1888"/>
      <c r="E138" s="1888" t="e">
        <f>C138/C136</f>
        <v>#DIV/0!</v>
      </c>
      <c r="F138" s="1889"/>
      <c r="G138" s="1888"/>
      <c r="H138" s="1888" t="e">
        <f>F139/F136</f>
        <v>#DIV/0!</v>
      </c>
      <c r="I138" s="1889"/>
      <c r="J138" s="1889"/>
      <c r="K138" s="1888" t="e">
        <f>I138/I136</f>
        <v>#DIV/0!</v>
      </c>
      <c r="L138" s="1889"/>
      <c r="M138" s="1888"/>
      <c r="N138" s="1888" t="e">
        <f>L138/L136</f>
        <v>#DIV/0!</v>
      </c>
      <c r="O138" s="1889"/>
      <c r="P138" s="1889"/>
      <c r="Q138" s="1888" t="e">
        <f>O138/O136</f>
        <v>#DIV/0!</v>
      </c>
      <c r="R138" s="1889"/>
      <c r="S138" s="1888"/>
      <c r="T138" s="1888" t="e">
        <f>R138/R136</f>
        <v>#DIV/0!</v>
      </c>
      <c r="U138" s="1889"/>
      <c r="V138" s="1888"/>
      <c r="W138" s="1890" t="e">
        <f>U138/U136</f>
        <v>#DIV/0!</v>
      </c>
      <c r="X138" s="1883"/>
      <c r="Y138" s="1883"/>
      <c r="Z138" s="1883"/>
      <c r="AA138" s="1883"/>
      <c r="AB138" s="1883"/>
      <c r="AC138" s="1883"/>
      <c r="AD138" s="1883"/>
      <c r="AE138" s="1883"/>
      <c r="AF138" s="1883"/>
      <c r="AG138" s="1883"/>
      <c r="AH138" s="1382"/>
      <c r="AI138" s="1382"/>
      <c r="AJ138" s="1382"/>
      <c r="AK138" s="1382"/>
      <c r="AL138" s="1884"/>
      <c r="AM138" s="1884"/>
      <c r="AN138" s="1380"/>
      <c r="AO138" s="1382"/>
      <c r="AP138" s="1382"/>
      <c r="AQ138" s="1885"/>
    </row>
    <row r="139" spans="1:43">
      <c r="A139" s="1209"/>
      <c r="B139" s="1886" t="s">
        <v>77</v>
      </c>
      <c r="C139" s="1887">
        <f t="shared" si="10"/>
        <v>0</v>
      </c>
      <c r="D139" s="1888"/>
      <c r="E139" s="1888" t="e">
        <f>C139/C136</f>
        <v>#DIV/0!</v>
      </c>
      <c r="F139" s="1889"/>
      <c r="G139" s="1888"/>
      <c r="H139" s="1888" t="e">
        <f>#REF!/F137</f>
        <v>#REF!</v>
      </c>
      <c r="I139" s="1889"/>
      <c r="J139" s="1889"/>
      <c r="K139" s="1888" t="e">
        <f>I139/I136</f>
        <v>#DIV/0!</v>
      </c>
      <c r="L139" s="1889"/>
      <c r="M139" s="1888"/>
      <c r="N139" s="1888" t="e">
        <f>L139/L136</f>
        <v>#DIV/0!</v>
      </c>
      <c r="O139" s="1889"/>
      <c r="P139" s="1889"/>
      <c r="Q139" s="1888" t="e">
        <f>O139/O136</f>
        <v>#DIV/0!</v>
      </c>
      <c r="R139" s="1889"/>
      <c r="S139" s="1888"/>
      <c r="T139" s="1888" t="e">
        <f>R139/R136</f>
        <v>#DIV/0!</v>
      </c>
      <c r="U139" s="1889"/>
      <c r="V139" s="1888"/>
      <c r="W139" s="1890" t="e">
        <f>U139/U136</f>
        <v>#DIV/0!</v>
      </c>
      <c r="X139" s="1883"/>
      <c r="Y139" s="1883"/>
      <c r="Z139" s="1883"/>
      <c r="AA139" s="1883"/>
      <c r="AB139" s="1883"/>
      <c r="AC139" s="1883"/>
      <c r="AD139" s="1883"/>
      <c r="AE139" s="1883"/>
      <c r="AF139" s="1883"/>
      <c r="AG139" s="1883"/>
      <c r="AH139" s="1382"/>
      <c r="AI139" s="1382"/>
      <c r="AJ139" s="1382"/>
      <c r="AK139" s="1382"/>
      <c r="AL139" s="1884"/>
      <c r="AM139" s="1884"/>
      <c r="AN139" s="1380"/>
      <c r="AO139" s="1382"/>
      <c r="AP139" s="1382"/>
      <c r="AQ139" s="1885"/>
    </row>
    <row r="140" spans="1:43">
      <c r="A140" s="1209"/>
      <c r="B140" s="1879" t="s">
        <v>78</v>
      </c>
      <c r="C140" s="1880">
        <f t="shared" si="10"/>
        <v>0</v>
      </c>
      <c r="D140" s="1881"/>
      <c r="E140" s="1881" t="e">
        <f>C140/C136</f>
        <v>#DIV/0!</v>
      </c>
      <c r="F140" s="1880">
        <f t="shared" ref="F140:G140" si="209">SUM(F141:F144)</f>
        <v>0</v>
      </c>
      <c r="G140" s="1880">
        <f t="shared" si="209"/>
        <v>0</v>
      </c>
      <c r="H140" s="1881" t="e">
        <f>F140/F136</f>
        <v>#DIV/0!</v>
      </c>
      <c r="I140" s="1880"/>
      <c r="J140" s="1880"/>
      <c r="K140" s="1881" t="e">
        <f>I140/I136</f>
        <v>#DIV/0!</v>
      </c>
      <c r="L140" s="1880"/>
      <c r="M140" s="1881"/>
      <c r="N140" s="1881" t="e">
        <f>L140/L136</f>
        <v>#DIV/0!</v>
      </c>
      <c r="O140" s="1880"/>
      <c r="P140" s="1880"/>
      <c r="Q140" s="1881" t="e">
        <f>O140/O136</f>
        <v>#DIV/0!</v>
      </c>
      <c r="R140" s="1880"/>
      <c r="S140" s="1881"/>
      <c r="T140" s="1881" t="e">
        <f>R140/R136</f>
        <v>#DIV/0!</v>
      </c>
      <c r="U140" s="1880"/>
      <c r="V140" s="1881"/>
      <c r="W140" s="1882" t="e">
        <f>U140/U136</f>
        <v>#DIV/0!</v>
      </c>
      <c r="X140" s="1883"/>
      <c r="Y140" s="1883"/>
      <c r="Z140" s="1883"/>
      <c r="AA140" s="1883"/>
      <c r="AB140" s="1883"/>
      <c r="AC140" s="1883"/>
      <c r="AD140" s="1883"/>
      <c r="AE140" s="1883"/>
      <c r="AF140" s="1883"/>
      <c r="AG140" s="1883"/>
      <c r="AH140" s="1382"/>
      <c r="AI140" s="1382"/>
      <c r="AJ140" s="1382"/>
      <c r="AK140" s="1382"/>
      <c r="AL140" s="1884"/>
      <c r="AM140" s="1884"/>
      <c r="AN140" s="1380"/>
      <c r="AO140" s="1382"/>
      <c r="AP140" s="1382"/>
      <c r="AQ140" s="1885"/>
    </row>
    <row r="141" spans="1:43">
      <c r="A141" s="1209"/>
      <c r="B141" s="1886" t="s">
        <v>79</v>
      </c>
      <c r="C141" s="1887">
        <f t="shared" si="10"/>
        <v>0</v>
      </c>
      <c r="D141" s="1888"/>
      <c r="E141" s="1888" t="e">
        <f>C141/C140</f>
        <v>#DIV/0!</v>
      </c>
      <c r="F141" s="1889"/>
      <c r="G141" s="1888"/>
      <c r="H141" s="1888" t="e">
        <f>F141/F140</f>
        <v>#DIV/0!</v>
      </c>
      <c r="I141" s="1889"/>
      <c r="J141" s="1889"/>
      <c r="K141" s="1888" t="e">
        <f>I141/I140</f>
        <v>#DIV/0!</v>
      </c>
      <c r="L141" s="1889"/>
      <c r="M141" s="1888"/>
      <c r="N141" s="1888" t="e">
        <f>L141/L140</f>
        <v>#DIV/0!</v>
      </c>
      <c r="O141" s="1889"/>
      <c r="P141" s="1889"/>
      <c r="Q141" s="1888" t="e">
        <f>O141/O140</f>
        <v>#DIV/0!</v>
      </c>
      <c r="R141" s="1889"/>
      <c r="S141" s="1888"/>
      <c r="T141" s="1888" t="e">
        <f>R141/R140</f>
        <v>#DIV/0!</v>
      </c>
      <c r="U141" s="1889"/>
      <c r="V141" s="1888"/>
      <c r="W141" s="1890" t="e">
        <f>U141/U140</f>
        <v>#DIV/0!</v>
      </c>
      <c r="X141" s="1883"/>
      <c r="Y141" s="1883"/>
      <c r="Z141" s="1883"/>
      <c r="AA141" s="1883"/>
      <c r="AB141" s="1883"/>
      <c r="AC141" s="1883"/>
      <c r="AD141" s="1883"/>
      <c r="AE141" s="1883"/>
      <c r="AF141" s="1883"/>
      <c r="AG141" s="1883"/>
      <c r="AH141" s="1382"/>
      <c r="AI141" s="1382"/>
      <c r="AJ141" s="1382"/>
      <c r="AK141" s="1382"/>
      <c r="AL141" s="1884"/>
      <c r="AM141" s="1884"/>
      <c r="AN141" s="1380"/>
      <c r="AO141" s="1382"/>
      <c r="AP141" s="1382"/>
      <c r="AQ141" s="1885"/>
    </row>
    <row r="142" spans="1:43">
      <c r="A142" s="1209"/>
      <c r="B142" s="1886" t="s">
        <v>80</v>
      </c>
      <c r="C142" s="1887">
        <f t="shared" si="10"/>
        <v>0</v>
      </c>
      <c r="D142" s="1888"/>
      <c r="E142" s="1888" t="e">
        <f>C142/C136</f>
        <v>#DIV/0!</v>
      </c>
      <c r="F142" s="1889"/>
      <c r="G142" s="1888"/>
      <c r="H142" s="1888" t="e">
        <f>F142/F136</f>
        <v>#DIV/0!</v>
      </c>
      <c r="I142" s="1889"/>
      <c r="J142" s="1889"/>
      <c r="K142" s="1888" t="e">
        <f>I142/I136</f>
        <v>#DIV/0!</v>
      </c>
      <c r="L142" s="1889"/>
      <c r="M142" s="1888"/>
      <c r="N142" s="1888" t="e">
        <f>L142/L136</f>
        <v>#DIV/0!</v>
      </c>
      <c r="O142" s="1889"/>
      <c r="P142" s="1889"/>
      <c r="Q142" s="1888" t="e">
        <f>O142/O136</f>
        <v>#DIV/0!</v>
      </c>
      <c r="R142" s="1889"/>
      <c r="S142" s="1888"/>
      <c r="T142" s="1888" t="e">
        <f>R142/R136</f>
        <v>#DIV/0!</v>
      </c>
      <c r="U142" s="1889"/>
      <c r="V142" s="1888"/>
      <c r="W142" s="1890" t="e">
        <f>U142/U136</f>
        <v>#DIV/0!</v>
      </c>
      <c r="X142" s="1883"/>
      <c r="Y142" s="1883"/>
      <c r="Z142" s="1883"/>
      <c r="AA142" s="1883"/>
      <c r="AB142" s="1883"/>
      <c r="AC142" s="1883"/>
      <c r="AD142" s="1883"/>
      <c r="AE142" s="1883"/>
      <c r="AF142" s="1883"/>
      <c r="AG142" s="1883"/>
      <c r="AH142" s="1382"/>
      <c r="AI142" s="1382"/>
      <c r="AJ142" s="1382"/>
      <c r="AK142" s="1382"/>
      <c r="AL142" s="1884"/>
      <c r="AM142" s="1884"/>
      <c r="AN142" s="1380"/>
      <c r="AO142" s="1382"/>
      <c r="AP142" s="1382"/>
      <c r="AQ142" s="1885"/>
    </row>
    <row r="143" spans="1:43">
      <c r="A143" s="1209"/>
      <c r="B143" s="1886" t="s">
        <v>82</v>
      </c>
      <c r="C143" s="1887">
        <f t="shared" si="10"/>
        <v>0</v>
      </c>
      <c r="D143" s="1888"/>
      <c r="E143" s="1888" t="e">
        <f>C143/C136</f>
        <v>#DIV/0!</v>
      </c>
      <c r="F143" s="1889"/>
      <c r="G143" s="1888"/>
      <c r="H143" s="1888" t="e">
        <f>F143/F136</f>
        <v>#DIV/0!</v>
      </c>
      <c r="I143" s="1889"/>
      <c r="J143" s="1889"/>
      <c r="K143" s="1888" t="e">
        <f>I143/I136</f>
        <v>#DIV/0!</v>
      </c>
      <c r="L143" s="1889"/>
      <c r="M143" s="1888"/>
      <c r="N143" s="1888" t="e">
        <f>L143/L136</f>
        <v>#DIV/0!</v>
      </c>
      <c r="O143" s="1889"/>
      <c r="P143" s="1889"/>
      <c r="Q143" s="1888" t="e">
        <f>O143/O136</f>
        <v>#DIV/0!</v>
      </c>
      <c r="R143" s="1889"/>
      <c r="S143" s="1888"/>
      <c r="T143" s="1888" t="e">
        <f>R143/R136</f>
        <v>#DIV/0!</v>
      </c>
      <c r="U143" s="1889"/>
      <c r="V143" s="1888"/>
      <c r="W143" s="1890" t="e">
        <f>U143/U136</f>
        <v>#DIV/0!</v>
      </c>
      <c r="X143" s="1883"/>
      <c r="Y143" s="1883"/>
      <c r="Z143" s="1883"/>
      <c r="AA143" s="1883"/>
      <c r="AB143" s="1883"/>
      <c r="AC143" s="1883"/>
      <c r="AD143" s="1883"/>
      <c r="AE143" s="1883"/>
      <c r="AF143" s="1883"/>
      <c r="AG143" s="1883"/>
      <c r="AH143" s="1382"/>
      <c r="AI143" s="1382"/>
      <c r="AJ143" s="1382"/>
      <c r="AK143" s="1382"/>
      <c r="AL143" s="1884"/>
      <c r="AM143" s="1884"/>
      <c r="AN143" s="1380"/>
      <c r="AO143" s="1382"/>
      <c r="AP143" s="1382"/>
      <c r="AQ143" s="1885"/>
    </row>
    <row r="144" spans="1:43">
      <c r="A144" s="1209"/>
      <c r="B144" s="1886" t="s">
        <v>83</v>
      </c>
      <c r="C144" s="1887">
        <f t="shared" si="10"/>
        <v>0</v>
      </c>
      <c r="D144" s="1888"/>
      <c r="E144" s="1888" t="e">
        <f>C144/C136</f>
        <v>#DIV/0!</v>
      </c>
      <c r="F144" s="1889"/>
      <c r="G144" s="1888"/>
      <c r="H144" s="1888" t="e">
        <f>F144/F136</f>
        <v>#DIV/0!</v>
      </c>
      <c r="I144" s="1889"/>
      <c r="J144" s="1889"/>
      <c r="K144" s="1888" t="e">
        <f>I144/I136</f>
        <v>#DIV/0!</v>
      </c>
      <c r="L144" s="1889"/>
      <c r="M144" s="1888"/>
      <c r="N144" s="1888" t="e">
        <f>L144/L136</f>
        <v>#DIV/0!</v>
      </c>
      <c r="O144" s="1889"/>
      <c r="P144" s="1889"/>
      <c r="Q144" s="1888" t="e">
        <f>O144/O136</f>
        <v>#DIV/0!</v>
      </c>
      <c r="R144" s="1889"/>
      <c r="S144" s="1888"/>
      <c r="T144" s="1888" t="e">
        <f>R144/R136</f>
        <v>#DIV/0!</v>
      </c>
      <c r="U144" s="1889"/>
      <c r="V144" s="1888"/>
      <c r="W144" s="1890" t="e">
        <f>U144/U136</f>
        <v>#DIV/0!</v>
      </c>
      <c r="X144" s="1883"/>
      <c r="Y144" s="1883"/>
      <c r="Z144" s="1883"/>
      <c r="AA144" s="1883"/>
      <c r="AB144" s="1883"/>
      <c r="AC144" s="1883"/>
      <c r="AD144" s="1883"/>
      <c r="AE144" s="1883"/>
      <c r="AF144" s="1883"/>
      <c r="AG144" s="1883"/>
      <c r="AH144" s="1382"/>
      <c r="AI144" s="1382"/>
      <c r="AJ144" s="1382"/>
      <c r="AK144" s="1382"/>
      <c r="AL144" s="1891"/>
      <c r="AM144" s="1884"/>
      <c r="AN144" s="1380"/>
      <c r="AO144" s="1382"/>
      <c r="AP144" s="1382"/>
      <c r="AQ144" s="1885"/>
    </row>
    <row r="145" spans="1:43">
      <c r="A145" s="1209"/>
      <c r="B145" s="1892" t="s">
        <v>84</v>
      </c>
      <c r="C145" s="1880" t="e">
        <f t="shared" si="10"/>
        <v>#REF!</v>
      </c>
      <c r="D145" s="1881"/>
      <c r="E145" s="1881" t="e">
        <f>C145/C135</f>
        <v>#REF!</v>
      </c>
      <c r="F145" s="1880" t="e">
        <f t="shared" ref="F145:F146" si="210">#REF!+#REF!</f>
        <v>#REF!</v>
      </c>
      <c r="G145" s="1893"/>
      <c r="H145" s="1893" t="e">
        <f t="shared" ref="H145:H146" si="211">F145/C145</f>
        <v>#REF!</v>
      </c>
      <c r="I145" s="1880" t="e">
        <f t="shared" ref="I145:I146" si="212">#REF!+#REF!</f>
        <v>#REF!</v>
      </c>
      <c r="J145" s="1880"/>
      <c r="K145" s="1894" t="e">
        <f t="shared" ref="K145:K146" si="213">I145/C145</f>
        <v>#REF!</v>
      </c>
      <c r="L145" s="1880" t="e">
        <f t="shared" ref="L145:L146" si="214">#REF!+#REF!</f>
        <v>#REF!</v>
      </c>
      <c r="M145" s="1893"/>
      <c r="N145" s="1893" t="e">
        <f>L145/C145</f>
        <v>#REF!</v>
      </c>
      <c r="O145" s="1880" t="e">
        <f t="shared" ref="O145:O146" si="215">#REF!+#REF!</f>
        <v>#REF!</v>
      </c>
      <c r="P145" s="1880"/>
      <c r="Q145" s="1893" t="e">
        <f>O145/F145</f>
        <v>#REF!</v>
      </c>
      <c r="R145" s="1880" t="e">
        <f t="shared" ref="R145:R146" si="216">#REF!+#REF!</f>
        <v>#REF!</v>
      </c>
      <c r="S145" s="1893"/>
      <c r="T145" s="1893" t="e">
        <f>R145/C145</f>
        <v>#REF!</v>
      </c>
      <c r="U145" s="1880" t="e">
        <f t="shared" ref="U145:U146" si="217">#REF!+#REF!</f>
        <v>#REF!</v>
      </c>
      <c r="V145" s="1893"/>
      <c r="W145" s="1895" t="e">
        <f>U145/C145</f>
        <v>#REF!</v>
      </c>
      <c r="X145" s="316"/>
      <c r="Y145" s="316"/>
      <c r="Z145" s="316"/>
      <c r="AA145" s="316"/>
      <c r="AB145" s="316"/>
      <c r="AC145" s="316"/>
      <c r="AD145" s="316"/>
      <c r="AE145" s="316"/>
      <c r="AF145" s="316"/>
      <c r="AG145" s="316"/>
      <c r="AH145" s="316"/>
      <c r="AI145" s="316"/>
      <c r="AJ145" s="316"/>
      <c r="AK145" s="316"/>
      <c r="AL145" s="316"/>
      <c r="AM145" s="316"/>
      <c r="AN145" s="316"/>
      <c r="AO145" s="316"/>
      <c r="AP145" s="316"/>
      <c r="AQ145" s="316"/>
    </row>
    <row r="146" spans="1:43">
      <c r="A146" s="1210"/>
      <c r="B146" s="908" t="s">
        <v>87</v>
      </c>
      <c r="C146" s="909" t="e">
        <f t="shared" si="10"/>
        <v>#REF!</v>
      </c>
      <c r="D146" s="910"/>
      <c r="E146" s="910" t="e">
        <f>C146/C135</f>
        <v>#REF!</v>
      </c>
      <c r="F146" s="909" t="e">
        <f t="shared" si="210"/>
        <v>#REF!</v>
      </c>
      <c r="G146" s="910"/>
      <c r="H146" s="910" t="e">
        <f t="shared" si="211"/>
        <v>#REF!</v>
      </c>
      <c r="I146" s="909" t="e">
        <f t="shared" si="212"/>
        <v>#REF!</v>
      </c>
      <c r="J146" s="909"/>
      <c r="K146" s="910" t="e">
        <f t="shared" si="213"/>
        <v>#REF!</v>
      </c>
      <c r="L146" s="909" t="e">
        <f t="shared" si="214"/>
        <v>#REF!</v>
      </c>
      <c r="M146" s="911"/>
      <c r="N146" s="911">
        <v>0</v>
      </c>
      <c r="O146" s="909" t="e">
        <f t="shared" si="215"/>
        <v>#REF!</v>
      </c>
      <c r="P146" s="909"/>
      <c r="Q146" s="910" t="e">
        <f>O146/C146</f>
        <v>#REF!</v>
      </c>
      <c r="R146" s="909" t="e">
        <f t="shared" si="216"/>
        <v>#REF!</v>
      </c>
      <c r="S146" s="911"/>
      <c r="T146" s="911">
        <v>0</v>
      </c>
      <c r="U146" s="909" t="e">
        <f t="shared" si="217"/>
        <v>#REF!</v>
      </c>
      <c r="V146" s="911"/>
      <c r="W146" s="1896">
        <v>0</v>
      </c>
      <c r="X146" s="316"/>
      <c r="Y146" s="316"/>
      <c r="Z146" s="316"/>
      <c r="AA146" s="316"/>
      <c r="AB146" s="316"/>
      <c r="AC146" s="316"/>
      <c r="AD146" s="316"/>
      <c r="AE146" s="316"/>
      <c r="AF146" s="316"/>
      <c r="AG146" s="316"/>
      <c r="AH146" s="316"/>
      <c r="AI146" s="316"/>
      <c r="AJ146" s="316"/>
      <c r="AK146" s="316"/>
      <c r="AL146" s="316"/>
      <c r="AM146" s="316"/>
      <c r="AN146" s="316"/>
      <c r="AO146" s="316"/>
      <c r="AP146" s="316"/>
      <c r="AQ146" s="316"/>
    </row>
    <row r="147" spans="1:43">
      <c r="A147" s="316"/>
      <c r="B147" s="316"/>
      <c r="C147" s="912"/>
      <c r="D147" s="316"/>
      <c r="E147" s="316"/>
      <c r="F147" s="912"/>
      <c r="G147" s="316"/>
      <c r="H147" s="316"/>
      <c r="I147" s="912"/>
      <c r="J147" s="912"/>
      <c r="K147" s="316"/>
      <c r="L147" s="912"/>
      <c r="M147" s="316"/>
      <c r="N147" s="316"/>
      <c r="O147" s="912"/>
      <c r="P147" s="912"/>
      <c r="Q147" s="316"/>
      <c r="R147" s="912"/>
      <c r="S147" s="316"/>
      <c r="T147" s="316"/>
      <c r="U147" s="912"/>
      <c r="V147" s="316"/>
      <c r="W147" s="316"/>
      <c r="X147" s="316"/>
      <c r="Y147" s="316"/>
      <c r="Z147" s="316"/>
      <c r="AA147" s="316"/>
      <c r="AB147" s="316"/>
      <c r="AC147" s="316"/>
      <c r="AD147" s="316"/>
      <c r="AE147" s="316"/>
      <c r="AF147" s="316"/>
      <c r="AG147" s="316"/>
      <c r="AH147" s="316"/>
      <c r="AI147" s="316"/>
      <c r="AJ147" s="316"/>
      <c r="AK147" s="316"/>
      <c r="AL147" s="316"/>
      <c r="AM147" s="316"/>
      <c r="AN147" s="316"/>
      <c r="AO147" s="316"/>
      <c r="AP147" s="316"/>
      <c r="AQ147" s="316"/>
    </row>
    <row r="148" spans="1:43">
      <c r="A148" s="316"/>
      <c r="B148" s="316"/>
      <c r="C148" s="912"/>
      <c r="D148" s="316"/>
      <c r="E148" s="316"/>
      <c r="F148" s="912"/>
      <c r="G148" s="316"/>
      <c r="H148" s="316"/>
      <c r="I148" s="912"/>
      <c r="J148" s="912"/>
      <c r="K148" s="316"/>
      <c r="L148" s="912"/>
      <c r="M148" s="316"/>
      <c r="N148" s="316"/>
      <c r="O148" s="912"/>
      <c r="P148" s="912"/>
      <c r="Q148" s="316"/>
      <c r="R148" s="912"/>
      <c r="S148" s="316"/>
      <c r="T148" s="316"/>
      <c r="U148" s="912"/>
      <c r="V148" s="316"/>
      <c r="W148" s="316"/>
      <c r="X148" s="316"/>
      <c r="Y148" s="316"/>
      <c r="Z148" s="316"/>
      <c r="AA148" s="316"/>
      <c r="AB148" s="316"/>
      <c r="AC148" s="316"/>
      <c r="AD148" s="316"/>
      <c r="AE148" s="316"/>
      <c r="AF148" s="316"/>
      <c r="AG148" s="316"/>
      <c r="AH148" s="316"/>
      <c r="AI148" s="316"/>
      <c r="AJ148" s="316"/>
      <c r="AK148" s="316"/>
      <c r="AL148" s="316"/>
      <c r="AM148" s="316"/>
      <c r="AN148" s="316"/>
      <c r="AO148" s="316"/>
      <c r="AP148" s="316"/>
      <c r="AQ148" s="316"/>
    </row>
    <row r="149" spans="1:43">
      <c r="A149" s="316"/>
      <c r="B149" s="316"/>
      <c r="C149" s="912"/>
      <c r="D149" s="316"/>
      <c r="E149" s="316"/>
      <c r="F149" s="912"/>
      <c r="G149" s="316"/>
      <c r="H149" s="316"/>
      <c r="I149" s="912"/>
      <c r="J149" s="912"/>
      <c r="K149" s="316"/>
      <c r="L149" s="912"/>
      <c r="M149" s="316"/>
      <c r="N149" s="316"/>
      <c r="O149" s="912"/>
      <c r="P149" s="912"/>
      <c r="Q149" s="316"/>
      <c r="R149" s="912"/>
      <c r="S149" s="316"/>
      <c r="T149" s="316"/>
      <c r="U149" s="912"/>
      <c r="V149" s="316"/>
      <c r="W149" s="316"/>
      <c r="X149" s="316"/>
      <c r="Y149" s="316"/>
      <c r="Z149" s="316"/>
      <c r="AA149" s="316"/>
      <c r="AB149" s="316"/>
      <c r="AC149" s="316"/>
      <c r="AD149" s="316"/>
      <c r="AE149" s="316"/>
      <c r="AF149" s="316"/>
      <c r="AG149" s="316"/>
      <c r="AH149" s="316"/>
      <c r="AI149" s="316"/>
      <c r="AJ149" s="316"/>
      <c r="AK149" s="316"/>
      <c r="AL149" s="316"/>
      <c r="AM149" s="316"/>
      <c r="AN149" s="316"/>
      <c r="AO149" s="316"/>
      <c r="AP149" s="316"/>
      <c r="AQ149" s="316"/>
    </row>
    <row r="150" spans="1:43">
      <c r="A150" s="316"/>
      <c r="B150" s="316"/>
      <c r="C150" s="912"/>
      <c r="D150" s="316"/>
      <c r="E150" s="316"/>
      <c r="F150" s="912"/>
      <c r="G150" s="316"/>
      <c r="H150" s="316"/>
      <c r="I150" s="912"/>
      <c r="J150" s="912"/>
      <c r="K150" s="316"/>
      <c r="L150" s="912"/>
      <c r="M150" s="316"/>
      <c r="N150" s="316"/>
      <c r="O150" s="912"/>
      <c r="P150" s="912"/>
      <c r="Q150" s="316"/>
      <c r="R150" s="912"/>
      <c r="S150" s="316"/>
      <c r="T150" s="316"/>
      <c r="U150" s="912"/>
      <c r="V150" s="316"/>
      <c r="W150" s="316"/>
      <c r="X150" s="316"/>
      <c r="Y150" s="316"/>
      <c r="Z150" s="316"/>
      <c r="AA150" s="316"/>
      <c r="AB150" s="316"/>
      <c r="AC150" s="316"/>
      <c r="AD150" s="316"/>
      <c r="AE150" s="316"/>
      <c r="AF150" s="316"/>
      <c r="AG150" s="316"/>
      <c r="AH150" s="316"/>
      <c r="AI150" s="316"/>
      <c r="AJ150" s="316"/>
      <c r="AK150" s="316"/>
      <c r="AL150" s="316"/>
      <c r="AM150" s="316"/>
      <c r="AN150" s="316"/>
      <c r="AO150" s="316"/>
      <c r="AP150" s="316"/>
      <c r="AQ150" s="316"/>
    </row>
    <row r="151" spans="1:43">
      <c r="A151" s="316"/>
      <c r="B151" s="316"/>
      <c r="C151" s="912"/>
      <c r="D151" s="316"/>
      <c r="E151" s="316"/>
      <c r="F151" s="912"/>
      <c r="G151" s="316"/>
      <c r="H151" s="316"/>
      <c r="I151" s="912"/>
      <c r="J151" s="912"/>
      <c r="K151" s="316"/>
      <c r="L151" s="912"/>
      <c r="M151" s="316"/>
      <c r="N151" s="316"/>
      <c r="O151" s="912"/>
      <c r="P151" s="912"/>
      <c r="Q151" s="316"/>
      <c r="R151" s="912"/>
      <c r="S151" s="316"/>
      <c r="T151" s="316"/>
      <c r="U151" s="912"/>
      <c r="V151" s="316"/>
      <c r="W151" s="316"/>
      <c r="X151" s="316"/>
      <c r="Y151" s="316"/>
      <c r="Z151" s="316"/>
      <c r="AA151" s="316"/>
      <c r="AB151" s="316"/>
      <c r="AC151" s="316"/>
      <c r="AD151" s="316"/>
      <c r="AE151" s="316"/>
      <c r="AF151" s="316"/>
      <c r="AG151" s="316"/>
      <c r="AH151" s="316"/>
      <c r="AI151" s="316"/>
      <c r="AJ151" s="316"/>
      <c r="AK151" s="316"/>
      <c r="AL151" s="316"/>
      <c r="AM151" s="316"/>
      <c r="AN151" s="316"/>
      <c r="AO151" s="316"/>
      <c r="AP151" s="316"/>
      <c r="AQ151" s="316"/>
    </row>
    <row r="152" spans="1:43">
      <c r="A152" s="316"/>
      <c r="B152" s="316"/>
      <c r="C152" s="912"/>
      <c r="D152" s="316"/>
      <c r="E152" s="316"/>
      <c r="F152" s="912"/>
      <c r="G152" s="316"/>
      <c r="H152" s="316"/>
      <c r="I152" s="912"/>
      <c r="J152" s="912"/>
      <c r="K152" s="316"/>
      <c r="L152" s="912"/>
      <c r="M152" s="316"/>
      <c r="N152" s="316"/>
      <c r="O152" s="912"/>
      <c r="P152" s="912"/>
      <c r="Q152" s="316"/>
      <c r="R152" s="912"/>
      <c r="S152" s="316"/>
      <c r="T152" s="316"/>
      <c r="U152" s="912"/>
      <c r="V152" s="316"/>
      <c r="W152" s="316"/>
      <c r="X152" s="316"/>
      <c r="Y152" s="316"/>
      <c r="Z152" s="316"/>
      <c r="AA152" s="316"/>
      <c r="AB152" s="316"/>
      <c r="AC152" s="316"/>
      <c r="AD152" s="316"/>
      <c r="AE152" s="316"/>
      <c r="AF152" s="316"/>
      <c r="AG152" s="316"/>
      <c r="AH152" s="316"/>
      <c r="AI152" s="316"/>
      <c r="AJ152" s="316"/>
      <c r="AK152" s="316"/>
      <c r="AL152" s="316"/>
      <c r="AM152" s="316"/>
      <c r="AN152" s="316"/>
      <c r="AO152" s="316"/>
      <c r="AP152" s="316"/>
      <c r="AQ152" s="316"/>
    </row>
    <row r="153" spans="1:43">
      <c r="A153" s="316"/>
      <c r="B153" s="316"/>
      <c r="C153" s="912"/>
      <c r="D153" s="316"/>
      <c r="E153" s="316"/>
      <c r="F153" s="912"/>
      <c r="G153" s="316"/>
      <c r="H153" s="316"/>
      <c r="I153" s="912"/>
      <c r="J153" s="912"/>
      <c r="K153" s="316"/>
      <c r="L153" s="912"/>
      <c r="M153" s="316"/>
      <c r="N153" s="316"/>
      <c r="O153" s="912"/>
      <c r="P153" s="912"/>
      <c r="Q153" s="316"/>
      <c r="R153" s="912"/>
      <c r="S153" s="316"/>
      <c r="T153" s="316"/>
      <c r="U153" s="912"/>
      <c r="V153" s="316"/>
      <c r="W153" s="316"/>
      <c r="X153" s="316"/>
      <c r="Y153" s="316"/>
      <c r="Z153" s="316"/>
      <c r="AA153" s="316"/>
      <c r="AB153" s="316"/>
      <c r="AC153" s="316"/>
      <c r="AD153" s="316"/>
      <c r="AE153" s="316"/>
      <c r="AF153" s="316"/>
      <c r="AG153" s="316"/>
      <c r="AH153" s="316"/>
      <c r="AI153" s="316"/>
      <c r="AJ153" s="316"/>
      <c r="AK153" s="316"/>
      <c r="AL153" s="316"/>
      <c r="AM153" s="316"/>
      <c r="AN153" s="316"/>
      <c r="AO153" s="316"/>
      <c r="AP153" s="316"/>
      <c r="AQ153" s="316"/>
    </row>
    <row r="154" spans="1:43">
      <c r="A154" s="316"/>
      <c r="B154" s="316"/>
      <c r="C154" s="912"/>
      <c r="D154" s="316"/>
      <c r="E154" s="316"/>
      <c r="F154" s="912"/>
      <c r="G154" s="316"/>
      <c r="H154" s="316"/>
      <c r="I154" s="912"/>
      <c r="J154" s="912"/>
      <c r="K154" s="316"/>
      <c r="L154" s="912"/>
      <c r="M154" s="316"/>
      <c r="N154" s="316"/>
      <c r="O154" s="912"/>
      <c r="P154" s="912"/>
      <c r="Q154" s="316"/>
      <c r="R154" s="912"/>
      <c r="S154" s="316"/>
      <c r="T154" s="316"/>
      <c r="U154" s="912"/>
      <c r="V154" s="316"/>
      <c r="W154" s="316"/>
      <c r="X154" s="316"/>
      <c r="Y154" s="316"/>
      <c r="Z154" s="316"/>
      <c r="AA154" s="316"/>
      <c r="AB154" s="316"/>
      <c r="AC154" s="316"/>
      <c r="AD154" s="316"/>
      <c r="AE154" s="316"/>
      <c r="AF154" s="316"/>
      <c r="AG154" s="316"/>
      <c r="AH154" s="316"/>
      <c r="AI154" s="316"/>
      <c r="AJ154" s="316"/>
      <c r="AK154" s="316"/>
      <c r="AL154" s="316"/>
      <c r="AM154" s="316"/>
      <c r="AN154" s="316"/>
      <c r="AO154" s="316"/>
      <c r="AP154" s="316"/>
      <c r="AQ154" s="316"/>
    </row>
    <row r="155" spans="1:43">
      <c r="A155" s="316"/>
      <c r="B155" s="316"/>
      <c r="C155" s="912"/>
      <c r="D155" s="316"/>
      <c r="E155" s="316"/>
      <c r="F155" s="912"/>
      <c r="G155" s="316"/>
      <c r="H155" s="316"/>
      <c r="I155" s="912"/>
      <c r="J155" s="912"/>
      <c r="K155" s="316"/>
      <c r="L155" s="912"/>
      <c r="M155" s="316"/>
      <c r="N155" s="316"/>
      <c r="O155" s="912"/>
      <c r="P155" s="912"/>
      <c r="Q155" s="316"/>
      <c r="R155" s="912"/>
      <c r="S155" s="316"/>
      <c r="T155" s="316"/>
      <c r="U155" s="912"/>
      <c r="V155" s="316"/>
      <c r="W155" s="316"/>
      <c r="X155" s="316"/>
      <c r="Y155" s="316"/>
      <c r="Z155" s="316"/>
      <c r="AA155" s="316"/>
      <c r="AB155" s="316"/>
      <c r="AC155" s="316"/>
      <c r="AD155" s="316"/>
      <c r="AE155" s="316"/>
      <c r="AF155" s="316"/>
      <c r="AG155" s="316"/>
      <c r="AH155" s="316"/>
      <c r="AI155" s="316"/>
      <c r="AJ155" s="316"/>
      <c r="AK155" s="316"/>
      <c r="AL155" s="316"/>
      <c r="AM155" s="316"/>
      <c r="AN155" s="316"/>
      <c r="AO155" s="316"/>
      <c r="AP155" s="316"/>
      <c r="AQ155" s="316"/>
    </row>
    <row r="156" spans="1:43">
      <c r="A156" s="316"/>
      <c r="B156" s="316"/>
      <c r="C156" s="912"/>
      <c r="D156" s="316"/>
      <c r="E156" s="316"/>
      <c r="F156" s="912"/>
      <c r="G156" s="316"/>
      <c r="H156" s="316"/>
      <c r="I156" s="912"/>
      <c r="J156" s="912"/>
      <c r="K156" s="316"/>
      <c r="L156" s="912"/>
      <c r="M156" s="316"/>
      <c r="N156" s="316"/>
      <c r="O156" s="912"/>
      <c r="P156" s="912"/>
      <c r="Q156" s="316"/>
      <c r="R156" s="912"/>
      <c r="S156" s="316"/>
      <c r="T156" s="316"/>
      <c r="U156" s="912"/>
      <c r="V156" s="316"/>
      <c r="W156" s="316"/>
      <c r="X156" s="316"/>
      <c r="Y156" s="316"/>
      <c r="Z156" s="316"/>
      <c r="AA156" s="316"/>
      <c r="AB156" s="316"/>
      <c r="AC156" s="316"/>
      <c r="AD156" s="316"/>
      <c r="AE156" s="316"/>
      <c r="AF156" s="316"/>
      <c r="AG156" s="316"/>
      <c r="AH156" s="316"/>
      <c r="AI156" s="316"/>
      <c r="AJ156" s="316"/>
      <c r="AK156" s="316"/>
      <c r="AL156" s="316"/>
      <c r="AM156" s="316"/>
      <c r="AN156" s="316"/>
      <c r="AO156" s="316"/>
      <c r="AP156" s="316"/>
      <c r="AQ156" s="316"/>
    </row>
    <row r="157" spans="1:43">
      <c r="A157" s="316"/>
      <c r="B157" s="316"/>
      <c r="C157" s="912"/>
      <c r="D157" s="316"/>
      <c r="E157" s="316"/>
      <c r="F157" s="912"/>
      <c r="G157" s="316"/>
      <c r="H157" s="316"/>
      <c r="I157" s="912"/>
      <c r="J157" s="912"/>
      <c r="K157" s="316"/>
      <c r="L157" s="912"/>
      <c r="M157" s="316"/>
      <c r="N157" s="316"/>
      <c r="O157" s="912"/>
      <c r="P157" s="912"/>
      <c r="Q157" s="316"/>
      <c r="R157" s="912"/>
      <c r="S157" s="316"/>
      <c r="T157" s="316"/>
      <c r="U157" s="912"/>
      <c r="V157" s="316"/>
      <c r="W157" s="316"/>
      <c r="X157" s="316"/>
      <c r="Y157" s="316"/>
      <c r="Z157" s="316"/>
      <c r="AA157" s="316"/>
      <c r="AB157" s="316"/>
      <c r="AC157" s="316"/>
      <c r="AD157" s="316"/>
      <c r="AE157" s="316"/>
      <c r="AF157" s="316"/>
      <c r="AG157" s="316"/>
      <c r="AH157" s="316"/>
      <c r="AI157" s="316"/>
      <c r="AJ157" s="316"/>
      <c r="AK157" s="316"/>
      <c r="AL157" s="316"/>
      <c r="AM157" s="316"/>
      <c r="AN157" s="316"/>
      <c r="AO157" s="316"/>
      <c r="AP157" s="316"/>
      <c r="AQ157" s="316"/>
    </row>
    <row r="158" spans="1:43">
      <c r="A158" s="316"/>
      <c r="B158" s="316"/>
      <c r="C158" s="912"/>
      <c r="D158" s="316"/>
      <c r="E158" s="316"/>
      <c r="F158" s="912"/>
      <c r="G158" s="316"/>
      <c r="H158" s="316"/>
      <c r="I158" s="912"/>
      <c r="J158" s="912"/>
      <c r="K158" s="316"/>
      <c r="L158" s="912"/>
      <c r="M158" s="316"/>
      <c r="N158" s="316"/>
      <c r="O158" s="912"/>
      <c r="P158" s="912"/>
      <c r="Q158" s="316"/>
      <c r="R158" s="912"/>
      <c r="S158" s="316"/>
      <c r="T158" s="316"/>
      <c r="U158" s="912"/>
      <c r="V158" s="316"/>
      <c r="W158" s="316"/>
      <c r="X158" s="316"/>
      <c r="Y158" s="316"/>
      <c r="Z158" s="316"/>
      <c r="AA158" s="316"/>
      <c r="AB158" s="316"/>
      <c r="AC158" s="316"/>
      <c r="AD158" s="316"/>
      <c r="AE158" s="316"/>
      <c r="AF158" s="316"/>
      <c r="AG158" s="316"/>
      <c r="AH158" s="316"/>
      <c r="AI158" s="316"/>
      <c r="AJ158" s="316"/>
      <c r="AK158" s="316"/>
      <c r="AL158" s="316"/>
      <c r="AM158" s="316"/>
      <c r="AN158" s="316"/>
      <c r="AO158" s="316"/>
      <c r="AP158" s="316"/>
      <c r="AQ158" s="316"/>
    </row>
    <row r="159" spans="1:43">
      <c r="A159" s="316"/>
      <c r="B159" s="316"/>
      <c r="C159" s="912"/>
      <c r="D159" s="316"/>
      <c r="E159" s="316"/>
      <c r="F159" s="912"/>
      <c r="G159" s="316"/>
      <c r="H159" s="316"/>
      <c r="I159" s="912"/>
      <c r="J159" s="912"/>
      <c r="K159" s="316"/>
      <c r="L159" s="912"/>
      <c r="M159" s="316"/>
      <c r="N159" s="316"/>
      <c r="O159" s="912"/>
      <c r="P159" s="912"/>
      <c r="Q159" s="316"/>
      <c r="R159" s="912"/>
      <c r="S159" s="316"/>
      <c r="T159" s="316"/>
      <c r="U159" s="912"/>
      <c r="V159" s="316"/>
      <c r="W159" s="316"/>
      <c r="X159" s="316"/>
      <c r="Y159" s="316"/>
      <c r="Z159" s="316"/>
      <c r="AA159" s="316"/>
      <c r="AB159" s="316"/>
      <c r="AC159" s="316"/>
      <c r="AD159" s="316"/>
      <c r="AE159" s="316"/>
      <c r="AF159" s="316"/>
      <c r="AG159" s="316"/>
      <c r="AH159" s="316"/>
      <c r="AI159" s="316"/>
      <c r="AJ159" s="316"/>
      <c r="AK159" s="316"/>
      <c r="AL159" s="316"/>
      <c r="AM159" s="316"/>
      <c r="AN159" s="316"/>
      <c r="AO159" s="316"/>
      <c r="AP159" s="316"/>
      <c r="AQ159" s="316"/>
    </row>
    <row r="160" spans="1:43">
      <c r="A160" s="316"/>
      <c r="B160" s="316"/>
      <c r="C160" s="912"/>
      <c r="D160" s="316"/>
      <c r="E160" s="316"/>
      <c r="F160" s="912"/>
      <c r="G160" s="316"/>
      <c r="H160" s="316"/>
      <c r="I160" s="912"/>
      <c r="J160" s="912"/>
      <c r="K160" s="316"/>
      <c r="L160" s="912"/>
      <c r="M160" s="316"/>
      <c r="N160" s="316"/>
      <c r="O160" s="912"/>
      <c r="P160" s="912"/>
      <c r="Q160" s="316"/>
      <c r="R160" s="912"/>
      <c r="S160" s="316"/>
      <c r="T160" s="316"/>
      <c r="U160" s="912"/>
      <c r="V160" s="316"/>
      <c r="W160" s="316"/>
      <c r="X160" s="316"/>
      <c r="Y160" s="316"/>
      <c r="Z160" s="316"/>
      <c r="AA160" s="316"/>
      <c r="AB160" s="316"/>
      <c r="AC160" s="316"/>
      <c r="AD160" s="316"/>
      <c r="AE160" s="316"/>
      <c r="AF160" s="316"/>
      <c r="AG160" s="316"/>
      <c r="AH160" s="316"/>
      <c r="AI160" s="316"/>
      <c r="AJ160" s="316"/>
      <c r="AK160" s="316"/>
      <c r="AL160" s="316"/>
      <c r="AM160" s="316"/>
      <c r="AN160" s="316"/>
      <c r="AO160" s="316"/>
      <c r="AP160" s="316"/>
      <c r="AQ160" s="316"/>
    </row>
    <row r="161" spans="1:43">
      <c r="A161" s="316"/>
      <c r="B161" s="316"/>
      <c r="C161" s="912"/>
      <c r="D161" s="316"/>
      <c r="E161" s="316"/>
      <c r="F161" s="912"/>
      <c r="G161" s="316"/>
      <c r="H161" s="316"/>
      <c r="I161" s="912"/>
      <c r="J161" s="912"/>
      <c r="K161" s="316"/>
      <c r="L161" s="912"/>
      <c r="M161" s="316"/>
      <c r="N161" s="316"/>
      <c r="O161" s="912"/>
      <c r="P161" s="912"/>
      <c r="Q161" s="316"/>
      <c r="R161" s="912"/>
      <c r="S161" s="316"/>
      <c r="T161" s="316"/>
      <c r="U161" s="912"/>
      <c r="V161" s="316"/>
      <c r="W161" s="316"/>
      <c r="X161" s="316"/>
      <c r="Y161" s="316"/>
      <c r="Z161" s="316"/>
      <c r="AA161" s="316"/>
      <c r="AB161" s="316"/>
      <c r="AC161" s="316"/>
      <c r="AD161" s="316"/>
      <c r="AE161" s="316"/>
      <c r="AF161" s="316"/>
      <c r="AG161" s="316"/>
      <c r="AH161" s="316"/>
      <c r="AI161" s="316"/>
      <c r="AJ161" s="316"/>
      <c r="AK161" s="316"/>
      <c r="AL161" s="316"/>
      <c r="AM161" s="316"/>
      <c r="AN161" s="316"/>
      <c r="AO161" s="316"/>
      <c r="AP161" s="316"/>
      <c r="AQ161" s="316"/>
    </row>
    <row r="162" spans="1:43">
      <c r="A162" s="316"/>
      <c r="B162" s="316"/>
      <c r="C162" s="912"/>
      <c r="D162" s="316"/>
      <c r="E162" s="316"/>
      <c r="F162" s="912"/>
      <c r="G162" s="316"/>
      <c r="H162" s="316"/>
      <c r="I162" s="912"/>
      <c r="J162" s="912"/>
      <c r="K162" s="316"/>
      <c r="L162" s="912"/>
      <c r="M162" s="316"/>
      <c r="N162" s="316"/>
      <c r="O162" s="912"/>
      <c r="P162" s="912"/>
      <c r="Q162" s="316"/>
      <c r="R162" s="912"/>
      <c r="S162" s="316"/>
      <c r="T162" s="316"/>
      <c r="U162" s="912"/>
      <c r="V162" s="316"/>
      <c r="W162" s="316"/>
      <c r="X162" s="316"/>
      <c r="Y162" s="316"/>
      <c r="Z162" s="316"/>
      <c r="AA162" s="316"/>
      <c r="AB162" s="316"/>
      <c r="AC162" s="316"/>
      <c r="AD162" s="316"/>
      <c r="AE162" s="316"/>
      <c r="AF162" s="316"/>
      <c r="AG162" s="316"/>
      <c r="AH162" s="316"/>
      <c r="AI162" s="316"/>
      <c r="AJ162" s="316"/>
      <c r="AK162" s="316"/>
      <c r="AL162" s="316"/>
      <c r="AM162" s="316"/>
      <c r="AN162" s="316"/>
      <c r="AO162" s="316"/>
      <c r="AP162" s="316"/>
      <c r="AQ162" s="316"/>
    </row>
    <row r="163" spans="1:43">
      <c r="A163" s="316"/>
      <c r="B163" s="316"/>
      <c r="C163" s="912"/>
      <c r="D163" s="316"/>
      <c r="E163" s="316"/>
      <c r="F163" s="912"/>
      <c r="G163" s="316"/>
      <c r="H163" s="316"/>
      <c r="I163" s="912"/>
      <c r="J163" s="912"/>
      <c r="K163" s="316"/>
      <c r="L163" s="912"/>
      <c r="M163" s="316"/>
      <c r="N163" s="316"/>
      <c r="O163" s="912"/>
      <c r="P163" s="912"/>
      <c r="Q163" s="316"/>
      <c r="R163" s="912"/>
      <c r="S163" s="316"/>
      <c r="T163" s="316"/>
      <c r="U163" s="912"/>
      <c r="V163" s="316"/>
      <c r="W163" s="316"/>
      <c r="X163" s="316"/>
      <c r="Y163" s="316"/>
      <c r="Z163" s="316"/>
      <c r="AA163" s="316"/>
      <c r="AB163" s="316"/>
      <c r="AC163" s="316"/>
      <c r="AD163" s="316"/>
      <c r="AE163" s="316"/>
      <c r="AF163" s="316"/>
      <c r="AG163" s="316"/>
      <c r="AH163" s="316"/>
      <c r="AI163" s="316"/>
      <c r="AJ163" s="316"/>
      <c r="AK163" s="316"/>
      <c r="AL163" s="316"/>
      <c r="AM163" s="316"/>
      <c r="AN163" s="316"/>
      <c r="AO163" s="316"/>
      <c r="AP163" s="316"/>
      <c r="AQ163" s="316"/>
    </row>
    <row r="164" spans="1:43">
      <c r="A164" s="316"/>
      <c r="B164" s="316"/>
      <c r="C164" s="912"/>
      <c r="D164" s="316"/>
      <c r="E164" s="316"/>
      <c r="F164" s="912"/>
      <c r="G164" s="316"/>
      <c r="H164" s="316"/>
      <c r="I164" s="912"/>
      <c r="J164" s="912"/>
      <c r="K164" s="316"/>
      <c r="L164" s="912"/>
      <c r="M164" s="316"/>
      <c r="N164" s="316"/>
      <c r="O164" s="912"/>
      <c r="P164" s="912"/>
      <c r="Q164" s="316"/>
      <c r="R164" s="912"/>
      <c r="S164" s="316"/>
      <c r="T164" s="316"/>
      <c r="U164" s="912"/>
      <c r="V164" s="316"/>
      <c r="W164" s="316"/>
      <c r="X164" s="316"/>
      <c r="Y164" s="316"/>
      <c r="Z164" s="316"/>
      <c r="AA164" s="316"/>
      <c r="AB164" s="316"/>
      <c r="AC164" s="316"/>
      <c r="AD164" s="316"/>
      <c r="AE164" s="316"/>
      <c r="AF164" s="316"/>
      <c r="AG164" s="316"/>
      <c r="AH164" s="316"/>
      <c r="AI164" s="316"/>
      <c r="AJ164" s="316"/>
      <c r="AK164" s="316"/>
      <c r="AL164" s="316"/>
      <c r="AM164" s="316"/>
      <c r="AN164" s="316"/>
      <c r="AO164" s="316"/>
      <c r="AP164" s="316"/>
      <c r="AQ164" s="316"/>
    </row>
    <row r="165" spans="1:43">
      <c r="A165" s="316"/>
      <c r="B165" s="316"/>
      <c r="C165" s="912"/>
      <c r="D165" s="316"/>
      <c r="E165" s="316"/>
      <c r="F165" s="912"/>
      <c r="G165" s="316"/>
      <c r="H165" s="316"/>
      <c r="I165" s="912"/>
      <c r="J165" s="912"/>
      <c r="K165" s="316"/>
      <c r="L165" s="912"/>
      <c r="M165" s="316"/>
      <c r="N165" s="316"/>
      <c r="O165" s="912"/>
      <c r="P165" s="912"/>
      <c r="Q165" s="316"/>
      <c r="R165" s="912"/>
      <c r="S165" s="316"/>
      <c r="T165" s="316"/>
      <c r="U165" s="912"/>
      <c r="V165" s="316"/>
      <c r="W165" s="316"/>
      <c r="X165" s="316"/>
      <c r="Y165" s="316"/>
      <c r="Z165" s="316"/>
      <c r="AA165" s="316"/>
      <c r="AB165" s="316"/>
      <c r="AC165" s="316"/>
      <c r="AD165" s="316"/>
      <c r="AE165" s="316"/>
      <c r="AF165" s="316"/>
      <c r="AG165" s="316"/>
      <c r="AH165" s="316"/>
      <c r="AI165" s="316"/>
      <c r="AJ165" s="316"/>
      <c r="AK165" s="316"/>
      <c r="AL165" s="316"/>
      <c r="AM165" s="316"/>
      <c r="AN165" s="316"/>
      <c r="AO165" s="316"/>
      <c r="AP165" s="316"/>
      <c r="AQ165" s="316"/>
    </row>
    <row r="166" spans="1:43">
      <c r="A166" s="316"/>
      <c r="B166" s="316"/>
      <c r="C166" s="912"/>
      <c r="D166" s="316"/>
      <c r="E166" s="316"/>
      <c r="F166" s="912"/>
      <c r="G166" s="316"/>
      <c r="H166" s="316"/>
      <c r="I166" s="912"/>
      <c r="J166" s="912"/>
      <c r="K166" s="316"/>
      <c r="L166" s="912"/>
      <c r="M166" s="316"/>
      <c r="N166" s="316"/>
      <c r="O166" s="912"/>
      <c r="P166" s="912"/>
      <c r="Q166" s="316"/>
      <c r="R166" s="912"/>
      <c r="S166" s="316"/>
      <c r="T166" s="316"/>
      <c r="U166" s="912"/>
      <c r="V166" s="316"/>
      <c r="W166" s="316"/>
      <c r="X166" s="316"/>
      <c r="Y166" s="316"/>
      <c r="Z166" s="316"/>
      <c r="AA166" s="316"/>
      <c r="AB166" s="316"/>
      <c r="AC166" s="316"/>
      <c r="AD166" s="316"/>
      <c r="AE166" s="316"/>
      <c r="AF166" s="316"/>
      <c r="AG166" s="316"/>
      <c r="AH166" s="316"/>
      <c r="AI166" s="316"/>
      <c r="AJ166" s="316"/>
      <c r="AK166" s="316"/>
      <c r="AL166" s="316"/>
      <c r="AM166" s="316"/>
      <c r="AN166" s="316"/>
      <c r="AO166" s="316"/>
      <c r="AP166" s="316"/>
      <c r="AQ166" s="316"/>
    </row>
    <row r="167" spans="1:43">
      <c r="A167" s="316"/>
      <c r="B167" s="316"/>
      <c r="C167" s="912"/>
      <c r="D167" s="316"/>
      <c r="E167" s="316"/>
      <c r="F167" s="912"/>
      <c r="G167" s="316"/>
      <c r="H167" s="316"/>
      <c r="I167" s="912"/>
      <c r="J167" s="912"/>
      <c r="K167" s="316"/>
      <c r="L167" s="912"/>
      <c r="M167" s="316"/>
      <c r="N167" s="316"/>
      <c r="O167" s="912"/>
      <c r="P167" s="912"/>
      <c r="Q167" s="316"/>
      <c r="R167" s="912"/>
      <c r="S167" s="316"/>
      <c r="T167" s="316"/>
      <c r="U167" s="912"/>
      <c r="V167" s="316"/>
      <c r="W167" s="316"/>
      <c r="X167" s="316"/>
      <c r="Y167" s="316"/>
      <c r="Z167" s="316"/>
      <c r="AA167" s="316"/>
      <c r="AB167" s="316"/>
      <c r="AC167" s="316"/>
      <c r="AD167" s="316"/>
      <c r="AE167" s="316"/>
      <c r="AF167" s="316"/>
      <c r="AG167" s="316"/>
      <c r="AH167" s="316"/>
      <c r="AI167" s="316"/>
      <c r="AJ167" s="316"/>
      <c r="AK167" s="316"/>
      <c r="AL167" s="316"/>
      <c r="AM167" s="316"/>
      <c r="AN167" s="316"/>
      <c r="AO167" s="316"/>
      <c r="AP167" s="316"/>
      <c r="AQ167" s="316"/>
    </row>
    <row r="168" spans="1:43">
      <c r="A168" s="316"/>
      <c r="B168" s="316"/>
      <c r="C168" s="912"/>
      <c r="D168" s="316"/>
      <c r="E168" s="316"/>
      <c r="F168" s="912"/>
      <c r="G168" s="316"/>
      <c r="H168" s="316"/>
      <c r="I168" s="912"/>
      <c r="J168" s="912"/>
      <c r="K168" s="316"/>
      <c r="L168" s="912"/>
      <c r="M168" s="316"/>
      <c r="N168" s="316"/>
      <c r="O168" s="912"/>
      <c r="P168" s="912"/>
      <c r="Q168" s="316"/>
      <c r="R168" s="912"/>
      <c r="S168" s="316"/>
      <c r="T168" s="316"/>
      <c r="U168" s="912"/>
      <c r="V168" s="316"/>
      <c r="W168" s="316"/>
      <c r="X168" s="316"/>
      <c r="Y168" s="316"/>
      <c r="Z168" s="316"/>
      <c r="AA168" s="316"/>
      <c r="AB168" s="316"/>
      <c r="AC168" s="316"/>
      <c r="AD168" s="316"/>
      <c r="AE168" s="316"/>
      <c r="AF168" s="316"/>
      <c r="AG168" s="316"/>
      <c r="AH168" s="316"/>
      <c r="AI168" s="316"/>
      <c r="AJ168" s="316"/>
      <c r="AK168" s="316"/>
      <c r="AL168" s="316"/>
      <c r="AM168" s="316"/>
      <c r="AN168" s="316"/>
      <c r="AO168" s="316"/>
      <c r="AP168" s="316"/>
      <c r="AQ168" s="316"/>
    </row>
    <row r="169" spans="1:43">
      <c r="A169" s="316"/>
      <c r="B169" s="316"/>
      <c r="C169" s="912"/>
      <c r="D169" s="316"/>
      <c r="E169" s="316"/>
      <c r="F169" s="912"/>
      <c r="G169" s="316"/>
      <c r="H169" s="316"/>
      <c r="I169" s="912"/>
      <c r="J169" s="912"/>
      <c r="K169" s="316"/>
      <c r="L169" s="912"/>
      <c r="M169" s="316"/>
      <c r="N169" s="316"/>
      <c r="O169" s="912"/>
      <c r="P169" s="912"/>
      <c r="Q169" s="316"/>
      <c r="R169" s="912"/>
      <c r="S169" s="316"/>
      <c r="T169" s="316"/>
      <c r="U169" s="912"/>
      <c r="V169" s="316"/>
      <c r="W169" s="316"/>
      <c r="X169" s="316"/>
      <c r="Y169" s="316"/>
      <c r="Z169" s="316"/>
      <c r="AA169" s="316"/>
      <c r="AB169" s="316"/>
      <c r="AC169" s="316"/>
      <c r="AD169" s="316"/>
      <c r="AE169" s="316"/>
      <c r="AF169" s="316"/>
      <c r="AG169" s="316"/>
      <c r="AH169" s="316"/>
      <c r="AI169" s="316"/>
      <c r="AJ169" s="316"/>
      <c r="AK169" s="316"/>
      <c r="AL169" s="316"/>
      <c r="AM169" s="316"/>
      <c r="AN169" s="316"/>
      <c r="AO169" s="316"/>
      <c r="AP169" s="316"/>
      <c r="AQ169" s="316"/>
    </row>
    <row r="170" spans="1:43">
      <c r="A170" s="316"/>
      <c r="B170" s="316"/>
      <c r="C170" s="912"/>
      <c r="D170" s="316"/>
      <c r="E170" s="316"/>
      <c r="F170" s="912"/>
      <c r="G170" s="316"/>
      <c r="H170" s="316"/>
      <c r="I170" s="912"/>
      <c r="J170" s="912"/>
      <c r="K170" s="316"/>
      <c r="L170" s="912"/>
      <c r="M170" s="316"/>
      <c r="N170" s="316"/>
      <c r="O170" s="912"/>
      <c r="P170" s="912"/>
      <c r="Q170" s="316"/>
      <c r="R170" s="912"/>
      <c r="S170" s="316"/>
      <c r="T170" s="316"/>
      <c r="U170" s="912"/>
      <c r="V170" s="316"/>
      <c r="W170" s="316"/>
      <c r="X170" s="316"/>
      <c r="Y170" s="316"/>
      <c r="Z170" s="316"/>
      <c r="AA170" s="316"/>
      <c r="AB170" s="316"/>
      <c r="AC170" s="316"/>
      <c r="AD170" s="316"/>
      <c r="AE170" s="316"/>
      <c r="AF170" s="316"/>
      <c r="AG170" s="316"/>
      <c r="AH170" s="316"/>
      <c r="AI170" s="316"/>
      <c r="AJ170" s="316"/>
      <c r="AK170" s="316"/>
      <c r="AL170" s="316"/>
      <c r="AM170" s="316"/>
      <c r="AN170" s="316"/>
      <c r="AO170" s="316"/>
      <c r="AP170" s="316"/>
      <c r="AQ170" s="316"/>
    </row>
    <row r="171" spans="1:43">
      <c r="A171" s="316"/>
      <c r="B171" s="316"/>
      <c r="C171" s="912"/>
      <c r="D171" s="316"/>
      <c r="E171" s="316"/>
      <c r="F171" s="912"/>
      <c r="G171" s="316"/>
      <c r="H171" s="316"/>
      <c r="I171" s="912"/>
      <c r="J171" s="912"/>
      <c r="K171" s="316"/>
      <c r="L171" s="912"/>
      <c r="M171" s="316"/>
      <c r="N171" s="316"/>
      <c r="O171" s="912"/>
      <c r="P171" s="912"/>
      <c r="Q171" s="316"/>
      <c r="R171" s="912"/>
      <c r="S171" s="316"/>
      <c r="T171" s="316"/>
      <c r="U171" s="912"/>
      <c r="V171" s="316"/>
      <c r="W171" s="316"/>
      <c r="X171" s="316"/>
      <c r="Y171" s="316"/>
      <c r="Z171" s="316"/>
      <c r="AA171" s="316"/>
      <c r="AB171" s="316"/>
      <c r="AC171" s="316"/>
      <c r="AD171" s="316"/>
      <c r="AE171" s="316"/>
      <c r="AF171" s="316"/>
      <c r="AG171" s="316"/>
      <c r="AH171" s="316"/>
      <c r="AI171" s="316"/>
      <c r="AJ171" s="316"/>
      <c r="AK171" s="316"/>
      <c r="AL171" s="316"/>
      <c r="AM171" s="316"/>
      <c r="AN171" s="316"/>
      <c r="AO171" s="316"/>
      <c r="AP171" s="316"/>
      <c r="AQ171" s="316"/>
    </row>
    <row r="172" spans="1:43">
      <c r="A172" s="316"/>
      <c r="B172" s="316"/>
      <c r="C172" s="912"/>
      <c r="D172" s="316"/>
      <c r="E172" s="316"/>
      <c r="F172" s="912"/>
      <c r="G172" s="316"/>
      <c r="H172" s="316"/>
      <c r="I172" s="912"/>
      <c r="J172" s="912"/>
      <c r="K172" s="316"/>
      <c r="L172" s="912"/>
      <c r="M172" s="316"/>
      <c r="N172" s="316"/>
      <c r="O172" s="912"/>
      <c r="P172" s="912"/>
      <c r="Q172" s="316"/>
      <c r="R172" s="912"/>
      <c r="S172" s="316"/>
      <c r="T172" s="316"/>
      <c r="U172" s="912"/>
      <c r="V172" s="316"/>
      <c r="W172" s="316"/>
      <c r="X172" s="316"/>
      <c r="Y172" s="316"/>
      <c r="Z172" s="316"/>
      <c r="AA172" s="316"/>
      <c r="AB172" s="316"/>
      <c r="AC172" s="316"/>
      <c r="AD172" s="316"/>
      <c r="AE172" s="316"/>
      <c r="AF172" s="316"/>
      <c r="AG172" s="316"/>
      <c r="AH172" s="316"/>
      <c r="AI172" s="316"/>
      <c r="AJ172" s="316"/>
      <c r="AK172" s="316"/>
      <c r="AL172" s="316"/>
      <c r="AM172" s="316"/>
      <c r="AN172" s="316"/>
      <c r="AO172" s="316"/>
      <c r="AP172" s="316"/>
      <c r="AQ172" s="316"/>
    </row>
    <row r="173" spans="1:43">
      <c r="A173" s="316"/>
      <c r="B173" s="316"/>
      <c r="C173" s="912"/>
      <c r="D173" s="316"/>
      <c r="E173" s="316"/>
      <c r="F173" s="912"/>
      <c r="G173" s="316"/>
      <c r="H173" s="316"/>
      <c r="I173" s="912"/>
      <c r="J173" s="912"/>
      <c r="K173" s="316"/>
      <c r="L173" s="912"/>
      <c r="M173" s="316"/>
      <c r="N173" s="316"/>
      <c r="O173" s="912"/>
      <c r="P173" s="912"/>
      <c r="Q173" s="316"/>
      <c r="R173" s="912"/>
      <c r="S173" s="316"/>
      <c r="T173" s="316"/>
      <c r="U173" s="912"/>
      <c r="V173" s="316"/>
      <c r="W173" s="316"/>
      <c r="X173" s="316"/>
      <c r="Y173" s="316"/>
      <c r="Z173" s="316"/>
      <c r="AA173" s="316"/>
      <c r="AB173" s="316"/>
      <c r="AC173" s="316"/>
      <c r="AD173" s="316"/>
      <c r="AE173" s="316"/>
      <c r="AF173" s="316"/>
      <c r="AG173" s="316"/>
      <c r="AH173" s="316"/>
      <c r="AI173" s="316"/>
      <c r="AJ173" s="316"/>
      <c r="AK173" s="316"/>
      <c r="AL173" s="316"/>
      <c r="AM173" s="316"/>
      <c r="AN173" s="316"/>
      <c r="AO173" s="316"/>
      <c r="AP173" s="316"/>
      <c r="AQ173" s="316"/>
    </row>
    <row r="174" spans="1:43">
      <c r="A174" s="316"/>
      <c r="B174" s="316"/>
      <c r="C174" s="912"/>
      <c r="D174" s="316"/>
      <c r="E174" s="316"/>
      <c r="F174" s="912"/>
      <c r="G174" s="316"/>
      <c r="H174" s="316"/>
      <c r="I174" s="912"/>
      <c r="J174" s="912"/>
      <c r="K174" s="316"/>
      <c r="L174" s="912"/>
      <c r="M174" s="316"/>
      <c r="N174" s="316"/>
      <c r="O174" s="912"/>
      <c r="P174" s="912"/>
      <c r="Q174" s="316"/>
      <c r="R174" s="912"/>
      <c r="S174" s="316"/>
      <c r="T174" s="316"/>
      <c r="U174" s="912"/>
      <c r="V174" s="316"/>
      <c r="W174" s="316"/>
      <c r="X174" s="316"/>
      <c r="Y174" s="316"/>
      <c r="Z174" s="316"/>
      <c r="AA174" s="316"/>
      <c r="AB174" s="316"/>
      <c r="AC174" s="316"/>
      <c r="AD174" s="316"/>
      <c r="AE174" s="316"/>
      <c r="AF174" s="316"/>
      <c r="AG174" s="316"/>
      <c r="AH174" s="316"/>
      <c r="AI174" s="316"/>
      <c r="AJ174" s="316"/>
      <c r="AK174" s="316"/>
      <c r="AL174" s="316"/>
      <c r="AM174" s="316"/>
      <c r="AN174" s="316"/>
      <c r="AO174" s="316"/>
      <c r="AP174" s="316"/>
      <c r="AQ174" s="316"/>
    </row>
    <row r="175" spans="1:43">
      <c r="A175" s="316"/>
      <c r="B175" s="316"/>
      <c r="C175" s="912"/>
      <c r="D175" s="316"/>
      <c r="E175" s="316"/>
      <c r="F175" s="912"/>
      <c r="G175" s="316"/>
      <c r="H175" s="316"/>
      <c r="I175" s="912"/>
      <c r="J175" s="912"/>
      <c r="K175" s="316"/>
      <c r="L175" s="912"/>
      <c r="M175" s="316"/>
      <c r="N175" s="316"/>
      <c r="O175" s="912"/>
      <c r="P175" s="912"/>
      <c r="Q175" s="316"/>
      <c r="R175" s="912"/>
      <c r="S175" s="316"/>
      <c r="T175" s="316"/>
      <c r="U175" s="912"/>
      <c r="V175" s="316"/>
      <c r="W175" s="316"/>
      <c r="X175" s="316"/>
      <c r="Y175" s="316"/>
      <c r="Z175" s="316"/>
      <c r="AA175" s="316"/>
      <c r="AB175" s="316"/>
      <c r="AC175" s="316"/>
      <c r="AD175" s="316"/>
      <c r="AE175" s="316"/>
      <c r="AF175" s="316"/>
      <c r="AG175" s="316"/>
      <c r="AH175" s="316"/>
      <c r="AI175" s="316"/>
      <c r="AJ175" s="316"/>
      <c r="AK175" s="316"/>
      <c r="AL175" s="316"/>
      <c r="AM175" s="316"/>
      <c r="AN175" s="316"/>
      <c r="AO175" s="316"/>
      <c r="AP175" s="316"/>
      <c r="AQ175" s="316"/>
    </row>
    <row r="176" spans="1:43">
      <c r="A176" s="316"/>
      <c r="B176" s="316"/>
      <c r="C176" s="912"/>
      <c r="D176" s="316"/>
      <c r="E176" s="316"/>
      <c r="F176" s="912"/>
      <c r="G176" s="316"/>
      <c r="H176" s="316"/>
      <c r="I176" s="912"/>
      <c r="J176" s="912"/>
      <c r="K176" s="316"/>
      <c r="L176" s="912"/>
      <c r="M176" s="316"/>
      <c r="N176" s="316"/>
      <c r="O176" s="912"/>
      <c r="P176" s="912"/>
      <c r="Q176" s="316"/>
      <c r="R176" s="912"/>
      <c r="S176" s="316"/>
      <c r="T176" s="316"/>
      <c r="U176" s="912"/>
      <c r="V176" s="316"/>
      <c r="W176" s="316"/>
      <c r="X176" s="316"/>
      <c r="Y176" s="316"/>
      <c r="Z176" s="316"/>
      <c r="AA176" s="316"/>
      <c r="AB176" s="316"/>
      <c r="AC176" s="316"/>
      <c r="AD176" s="316"/>
      <c r="AE176" s="316"/>
      <c r="AF176" s="316"/>
      <c r="AG176" s="316"/>
      <c r="AH176" s="316"/>
      <c r="AI176" s="316"/>
      <c r="AJ176" s="316"/>
      <c r="AK176" s="316"/>
      <c r="AL176" s="316"/>
      <c r="AM176" s="316"/>
      <c r="AN176" s="316"/>
      <c r="AO176" s="316"/>
      <c r="AP176" s="316"/>
      <c r="AQ176" s="316"/>
    </row>
    <row r="177" spans="1:43">
      <c r="A177" s="316"/>
      <c r="B177" s="316"/>
      <c r="C177" s="912"/>
      <c r="D177" s="316"/>
      <c r="E177" s="316"/>
      <c r="F177" s="912"/>
      <c r="G177" s="316"/>
      <c r="H177" s="316"/>
      <c r="I177" s="912"/>
      <c r="J177" s="912"/>
      <c r="K177" s="316"/>
      <c r="L177" s="912"/>
      <c r="M177" s="316"/>
      <c r="N177" s="316"/>
      <c r="O177" s="912"/>
      <c r="P177" s="912"/>
      <c r="Q177" s="316"/>
      <c r="R177" s="912"/>
      <c r="S177" s="316"/>
      <c r="T177" s="316"/>
      <c r="U177" s="912"/>
      <c r="V177" s="316"/>
      <c r="W177" s="316"/>
      <c r="X177" s="316"/>
      <c r="Y177" s="316"/>
      <c r="Z177" s="316"/>
      <c r="AA177" s="316"/>
      <c r="AB177" s="316"/>
      <c r="AC177" s="316"/>
      <c r="AD177" s="316"/>
      <c r="AE177" s="316"/>
      <c r="AF177" s="316"/>
      <c r="AG177" s="316"/>
      <c r="AH177" s="316"/>
      <c r="AI177" s="316"/>
      <c r="AJ177" s="316"/>
      <c r="AK177" s="316"/>
      <c r="AL177" s="316"/>
      <c r="AM177" s="316"/>
      <c r="AN177" s="316"/>
      <c r="AO177" s="316"/>
      <c r="AP177" s="316"/>
      <c r="AQ177" s="316"/>
    </row>
    <row r="178" spans="1:43">
      <c r="A178" s="316"/>
      <c r="B178" s="316"/>
      <c r="C178" s="912"/>
      <c r="D178" s="316"/>
      <c r="E178" s="316"/>
      <c r="F178" s="912"/>
      <c r="G178" s="316"/>
      <c r="H178" s="316"/>
      <c r="I178" s="912"/>
      <c r="J178" s="912"/>
      <c r="K178" s="316"/>
      <c r="L178" s="912"/>
      <c r="M178" s="316"/>
      <c r="N178" s="316"/>
      <c r="O178" s="912"/>
      <c r="P178" s="912"/>
      <c r="Q178" s="316"/>
      <c r="R178" s="912"/>
      <c r="S178" s="316"/>
      <c r="T178" s="316"/>
      <c r="U178" s="912"/>
      <c r="V178" s="316"/>
      <c r="W178" s="316"/>
      <c r="X178" s="316"/>
      <c r="Y178" s="316"/>
      <c r="Z178" s="316"/>
      <c r="AA178" s="316"/>
      <c r="AB178" s="316"/>
      <c r="AC178" s="316"/>
      <c r="AD178" s="316"/>
      <c r="AE178" s="316"/>
      <c r="AF178" s="316"/>
      <c r="AG178" s="316"/>
      <c r="AH178" s="316"/>
      <c r="AI178" s="316"/>
      <c r="AJ178" s="316"/>
      <c r="AK178" s="316"/>
      <c r="AL178" s="316"/>
      <c r="AM178" s="316"/>
      <c r="AN178" s="316"/>
      <c r="AO178" s="316"/>
      <c r="AP178" s="316"/>
      <c r="AQ178" s="316"/>
    </row>
    <row r="179" spans="1:43">
      <c r="A179" s="316"/>
      <c r="B179" s="316"/>
      <c r="C179" s="912"/>
      <c r="D179" s="316"/>
      <c r="E179" s="316"/>
      <c r="F179" s="912"/>
      <c r="G179" s="316"/>
      <c r="H179" s="316"/>
      <c r="I179" s="912"/>
      <c r="J179" s="912"/>
      <c r="K179" s="316"/>
      <c r="L179" s="912"/>
      <c r="M179" s="316"/>
      <c r="N179" s="316"/>
      <c r="O179" s="912"/>
      <c r="P179" s="912"/>
      <c r="Q179" s="316"/>
      <c r="R179" s="912"/>
      <c r="S179" s="316"/>
      <c r="T179" s="316"/>
      <c r="U179" s="912"/>
      <c r="V179" s="316"/>
      <c r="W179" s="316"/>
      <c r="X179" s="316"/>
      <c r="Y179" s="316"/>
      <c r="Z179" s="316"/>
      <c r="AA179" s="316"/>
      <c r="AB179" s="316"/>
      <c r="AC179" s="316"/>
      <c r="AD179" s="316"/>
      <c r="AE179" s="316"/>
      <c r="AF179" s="316"/>
      <c r="AG179" s="316"/>
      <c r="AH179" s="316"/>
      <c r="AI179" s="316"/>
      <c r="AJ179" s="316"/>
      <c r="AK179" s="316"/>
      <c r="AL179" s="316"/>
      <c r="AM179" s="316"/>
      <c r="AN179" s="316"/>
      <c r="AO179" s="316"/>
      <c r="AP179" s="316"/>
      <c r="AQ179" s="316"/>
    </row>
    <row r="180" spans="1:43">
      <c r="A180" s="316"/>
      <c r="B180" s="316"/>
      <c r="C180" s="912"/>
      <c r="D180" s="316"/>
      <c r="E180" s="316"/>
      <c r="F180" s="912"/>
      <c r="G180" s="316"/>
      <c r="H180" s="316"/>
      <c r="I180" s="912"/>
      <c r="J180" s="912"/>
      <c r="K180" s="316"/>
      <c r="L180" s="912"/>
      <c r="M180" s="316"/>
      <c r="N180" s="316"/>
      <c r="O180" s="912"/>
      <c r="P180" s="912"/>
      <c r="Q180" s="316"/>
      <c r="R180" s="912"/>
      <c r="S180" s="316"/>
      <c r="T180" s="316"/>
      <c r="U180" s="912"/>
      <c r="V180" s="316"/>
      <c r="W180" s="316"/>
      <c r="X180" s="316"/>
      <c r="Y180" s="316"/>
      <c r="Z180" s="316"/>
      <c r="AA180" s="316"/>
      <c r="AB180" s="316"/>
      <c r="AC180" s="316"/>
      <c r="AD180" s="316"/>
      <c r="AE180" s="316"/>
      <c r="AF180" s="316"/>
      <c r="AG180" s="316"/>
      <c r="AH180" s="316"/>
      <c r="AI180" s="316"/>
      <c r="AJ180" s="316"/>
      <c r="AK180" s="316"/>
      <c r="AL180" s="316"/>
      <c r="AM180" s="316"/>
      <c r="AN180" s="316"/>
      <c r="AO180" s="316"/>
      <c r="AP180" s="316"/>
      <c r="AQ180" s="316"/>
    </row>
    <row r="181" spans="1:43">
      <c r="A181" s="316"/>
      <c r="B181" s="316"/>
      <c r="C181" s="912"/>
      <c r="D181" s="316"/>
      <c r="E181" s="316"/>
      <c r="F181" s="912"/>
      <c r="G181" s="316"/>
      <c r="H181" s="316"/>
      <c r="I181" s="912"/>
      <c r="J181" s="912"/>
      <c r="K181" s="316"/>
      <c r="L181" s="912"/>
      <c r="M181" s="316"/>
      <c r="N181" s="316"/>
      <c r="O181" s="912"/>
      <c r="P181" s="912"/>
      <c r="Q181" s="316"/>
      <c r="R181" s="912"/>
      <c r="S181" s="316"/>
      <c r="T181" s="316"/>
      <c r="U181" s="912"/>
      <c r="V181" s="316"/>
      <c r="W181" s="316"/>
      <c r="X181" s="316"/>
      <c r="Y181" s="316"/>
      <c r="Z181" s="316"/>
      <c r="AA181" s="316"/>
      <c r="AB181" s="316"/>
      <c r="AC181" s="316"/>
      <c r="AD181" s="316"/>
      <c r="AE181" s="316"/>
      <c r="AF181" s="316"/>
      <c r="AG181" s="316"/>
      <c r="AH181" s="316"/>
      <c r="AI181" s="316"/>
      <c r="AJ181" s="316"/>
      <c r="AK181" s="316"/>
      <c r="AL181" s="316"/>
      <c r="AM181" s="316"/>
      <c r="AN181" s="316"/>
      <c r="AO181" s="316"/>
      <c r="AP181" s="316"/>
      <c r="AQ181" s="316"/>
    </row>
    <row r="182" spans="1:43">
      <c r="A182" s="316"/>
      <c r="B182" s="316"/>
      <c r="C182" s="912"/>
      <c r="D182" s="316"/>
      <c r="E182" s="316"/>
      <c r="F182" s="912"/>
      <c r="G182" s="316"/>
      <c r="H182" s="316"/>
      <c r="I182" s="912"/>
      <c r="J182" s="912"/>
      <c r="K182" s="316"/>
      <c r="L182" s="912"/>
      <c r="M182" s="316"/>
      <c r="N182" s="316"/>
      <c r="O182" s="912"/>
      <c r="P182" s="912"/>
      <c r="Q182" s="316"/>
      <c r="R182" s="912"/>
      <c r="S182" s="316"/>
      <c r="T182" s="316"/>
      <c r="U182" s="912"/>
      <c r="V182" s="316"/>
      <c r="W182" s="316"/>
      <c r="X182" s="316"/>
      <c r="Y182" s="316"/>
      <c r="Z182" s="316"/>
      <c r="AA182" s="316"/>
      <c r="AB182" s="316"/>
      <c r="AC182" s="316"/>
      <c r="AD182" s="316"/>
      <c r="AE182" s="316"/>
      <c r="AF182" s="316"/>
      <c r="AG182" s="316"/>
      <c r="AH182" s="316"/>
      <c r="AI182" s="316"/>
      <c r="AJ182" s="316"/>
      <c r="AK182" s="316"/>
      <c r="AL182" s="316"/>
      <c r="AM182" s="316"/>
      <c r="AN182" s="316"/>
      <c r="AO182" s="316"/>
      <c r="AP182" s="316"/>
      <c r="AQ182" s="316"/>
    </row>
    <row r="183" spans="1:43">
      <c r="A183" s="316"/>
      <c r="B183" s="316"/>
      <c r="C183" s="912"/>
      <c r="D183" s="316"/>
      <c r="E183" s="316"/>
      <c r="F183" s="912"/>
      <c r="G183" s="316"/>
      <c r="H183" s="316"/>
      <c r="I183" s="912"/>
      <c r="J183" s="912"/>
      <c r="K183" s="316"/>
      <c r="L183" s="912"/>
      <c r="M183" s="316"/>
      <c r="N183" s="316"/>
      <c r="O183" s="912"/>
      <c r="P183" s="912"/>
      <c r="Q183" s="316"/>
      <c r="R183" s="912"/>
      <c r="S183" s="316"/>
      <c r="T183" s="316"/>
      <c r="U183" s="912"/>
      <c r="V183" s="316"/>
      <c r="W183" s="316"/>
      <c r="X183" s="316"/>
      <c r="Y183" s="316"/>
      <c r="Z183" s="316"/>
      <c r="AA183" s="316"/>
      <c r="AB183" s="316"/>
      <c r="AC183" s="316"/>
      <c r="AD183" s="316"/>
      <c r="AE183" s="316"/>
      <c r="AF183" s="316"/>
      <c r="AG183" s="316"/>
      <c r="AH183" s="316"/>
      <c r="AI183" s="316"/>
      <c r="AJ183" s="316"/>
      <c r="AK183" s="316"/>
      <c r="AL183" s="316"/>
      <c r="AM183" s="316"/>
      <c r="AN183" s="316"/>
      <c r="AO183" s="316"/>
      <c r="AP183" s="316"/>
      <c r="AQ183" s="316"/>
    </row>
    <row r="184" spans="1:43">
      <c r="A184" s="316"/>
      <c r="B184" s="316"/>
      <c r="C184" s="912"/>
      <c r="D184" s="316"/>
      <c r="E184" s="316"/>
      <c r="F184" s="912"/>
      <c r="G184" s="316"/>
      <c r="H184" s="316"/>
      <c r="I184" s="912"/>
      <c r="J184" s="912"/>
      <c r="K184" s="316"/>
      <c r="L184" s="912"/>
      <c r="M184" s="316"/>
      <c r="N184" s="316"/>
      <c r="O184" s="912"/>
      <c r="P184" s="912"/>
      <c r="Q184" s="316"/>
      <c r="R184" s="912"/>
      <c r="S184" s="316"/>
      <c r="T184" s="316"/>
      <c r="U184" s="912"/>
      <c r="V184" s="316"/>
      <c r="W184" s="316"/>
      <c r="X184" s="316"/>
      <c r="Y184" s="316"/>
      <c r="Z184" s="316"/>
      <c r="AA184" s="316"/>
      <c r="AB184" s="316"/>
      <c r="AC184" s="316"/>
      <c r="AD184" s="316"/>
      <c r="AE184" s="316"/>
      <c r="AF184" s="316"/>
      <c r="AG184" s="316"/>
      <c r="AH184" s="316"/>
      <c r="AI184" s="316"/>
      <c r="AJ184" s="316"/>
      <c r="AK184" s="316"/>
      <c r="AL184" s="316"/>
      <c r="AM184" s="316"/>
      <c r="AN184" s="316"/>
      <c r="AO184" s="316"/>
      <c r="AP184" s="316"/>
      <c r="AQ184" s="316"/>
    </row>
    <row r="185" spans="1:43">
      <c r="A185" s="316"/>
      <c r="B185" s="316"/>
      <c r="C185" s="912"/>
      <c r="D185" s="316"/>
      <c r="E185" s="316"/>
      <c r="F185" s="912"/>
      <c r="G185" s="316"/>
      <c r="H185" s="316"/>
      <c r="I185" s="912"/>
      <c r="J185" s="912"/>
      <c r="K185" s="316"/>
      <c r="L185" s="912"/>
      <c r="M185" s="316"/>
      <c r="N185" s="316"/>
      <c r="O185" s="912"/>
      <c r="P185" s="912"/>
      <c r="Q185" s="316"/>
      <c r="R185" s="912"/>
      <c r="S185" s="316"/>
      <c r="T185" s="316"/>
      <c r="U185" s="912"/>
      <c r="V185" s="316"/>
      <c r="W185" s="316"/>
      <c r="X185" s="316"/>
      <c r="Y185" s="316"/>
      <c r="Z185" s="316"/>
      <c r="AA185" s="316"/>
      <c r="AB185" s="316"/>
      <c r="AC185" s="316"/>
      <c r="AD185" s="316"/>
      <c r="AE185" s="316"/>
      <c r="AF185" s="316"/>
      <c r="AG185" s="316"/>
      <c r="AH185" s="316"/>
      <c r="AI185" s="316"/>
      <c r="AJ185" s="316"/>
      <c r="AK185" s="316"/>
      <c r="AL185" s="316"/>
      <c r="AM185" s="316"/>
      <c r="AN185" s="316"/>
      <c r="AO185" s="316"/>
      <c r="AP185" s="316"/>
      <c r="AQ185" s="316"/>
    </row>
    <row r="186" spans="1:43">
      <c r="A186" s="316"/>
      <c r="B186" s="316"/>
      <c r="C186" s="912"/>
      <c r="D186" s="316"/>
      <c r="E186" s="316"/>
      <c r="F186" s="912"/>
      <c r="G186" s="316"/>
      <c r="H186" s="316"/>
      <c r="I186" s="912"/>
      <c r="J186" s="912"/>
      <c r="K186" s="316"/>
      <c r="L186" s="912"/>
      <c r="M186" s="316"/>
      <c r="N186" s="316"/>
      <c r="O186" s="912"/>
      <c r="P186" s="912"/>
      <c r="Q186" s="316"/>
      <c r="R186" s="912"/>
      <c r="S186" s="316"/>
      <c r="T186" s="316"/>
      <c r="U186" s="912"/>
      <c r="V186" s="316"/>
      <c r="W186" s="316"/>
      <c r="X186" s="316"/>
      <c r="Y186" s="316"/>
      <c r="Z186" s="316"/>
      <c r="AA186" s="316"/>
      <c r="AB186" s="316"/>
      <c r="AC186" s="316"/>
      <c r="AD186" s="316"/>
      <c r="AE186" s="316"/>
      <c r="AF186" s="316"/>
      <c r="AG186" s="316"/>
      <c r="AH186" s="316"/>
      <c r="AI186" s="316"/>
      <c r="AJ186" s="316"/>
      <c r="AK186" s="316"/>
      <c r="AL186" s="316"/>
      <c r="AM186" s="316"/>
      <c r="AN186" s="316"/>
      <c r="AO186" s="316"/>
      <c r="AP186" s="316"/>
      <c r="AQ186" s="316"/>
    </row>
    <row r="187" spans="1:43">
      <c r="A187" s="316"/>
      <c r="B187" s="316"/>
      <c r="C187" s="912"/>
      <c r="D187" s="316"/>
      <c r="E187" s="316"/>
      <c r="F187" s="912"/>
      <c r="G187" s="316"/>
      <c r="H187" s="316"/>
      <c r="I187" s="912"/>
      <c r="J187" s="912"/>
      <c r="K187" s="316"/>
      <c r="L187" s="912"/>
      <c r="M187" s="316"/>
      <c r="N187" s="316"/>
      <c r="O187" s="912"/>
      <c r="P187" s="912"/>
      <c r="Q187" s="316"/>
      <c r="R187" s="912"/>
      <c r="S187" s="316"/>
      <c r="T187" s="316"/>
      <c r="U187" s="912"/>
      <c r="V187" s="316"/>
      <c r="W187" s="316"/>
      <c r="X187" s="316"/>
      <c r="Y187" s="316"/>
      <c r="Z187" s="316"/>
      <c r="AA187" s="316"/>
      <c r="AB187" s="316"/>
      <c r="AC187" s="316"/>
      <c r="AD187" s="316"/>
      <c r="AE187" s="316"/>
      <c r="AF187" s="316"/>
      <c r="AG187" s="316"/>
      <c r="AH187" s="316"/>
      <c r="AI187" s="316"/>
      <c r="AJ187" s="316"/>
      <c r="AK187" s="316"/>
      <c r="AL187" s="316"/>
      <c r="AM187" s="316"/>
      <c r="AN187" s="316"/>
      <c r="AO187" s="316"/>
      <c r="AP187" s="316"/>
      <c r="AQ187" s="316"/>
    </row>
    <row r="188" spans="1:43">
      <c r="A188" s="316"/>
      <c r="B188" s="316"/>
      <c r="C188" s="912"/>
      <c r="D188" s="316"/>
      <c r="E188" s="316"/>
      <c r="F188" s="912"/>
      <c r="G188" s="316"/>
      <c r="H188" s="316"/>
      <c r="I188" s="912"/>
      <c r="J188" s="912"/>
      <c r="K188" s="316"/>
      <c r="L188" s="912"/>
      <c r="M188" s="316"/>
      <c r="N188" s="316"/>
      <c r="O188" s="912"/>
      <c r="P188" s="912"/>
      <c r="Q188" s="316"/>
      <c r="R188" s="912"/>
      <c r="S188" s="316"/>
      <c r="T188" s="316"/>
      <c r="U188" s="912"/>
      <c r="V188" s="316"/>
      <c r="W188" s="316"/>
      <c r="X188" s="316"/>
      <c r="Y188" s="316"/>
      <c r="Z188" s="316"/>
      <c r="AA188" s="316"/>
      <c r="AB188" s="316"/>
      <c r="AC188" s="316"/>
      <c r="AD188" s="316"/>
      <c r="AE188" s="316"/>
      <c r="AF188" s="316"/>
      <c r="AG188" s="316"/>
      <c r="AH188" s="316"/>
      <c r="AI188" s="316"/>
      <c r="AJ188" s="316"/>
      <c r="AK188" s="316"/>
      <c r="AL188" s="316"/>
      <c r="AM188" s="316"/>
      <c r="AN188" s="316"/>
      <c r="AO188" s="316"/>
      <c r="AP188" s="316"/>
      <c r="AQ188" s="316"/>
    </row>
    <row r="189" spans="1:43">
      <c r="A189" s="316"/>
      <c r="B189" s="316"/>
      <c r="C189" s="912"/>
      <c r="D189" s="316"/>
      <c r="E189" s="316"/>
      <c r="F189" s="912"/>
      <c r="G189" s="316"/>
      <c r="H189" s="316"/>
      <c r="I189" s="912"/>
      <c r="J189" s="912"/>
      <c r="K189" s="316"/>
      <c r="L189" s="912"/>
      <c r="M189" s="316"/>
      <c r="N189" s="316"/>
      <c r="O189" s="912"/>
      <c r="P189" s="912"/>
      <c r="Q189" s="316"/>
      <c r="R189" s="912"/>
      <c r="S189" s="316"/>
      <c r="T189" s="316"/>
      <c r="U189" s="912"/>
      <c r="V189" s="316"/>
      <c r="W189" s="316"/>
      <c r="X189" s="316"/>
      <c r="Y189" s="316"/>
      <c r="Z189" s="316"/>
      <c r="AA189" s="316"/>
      <c r="AB189" s="316"/>
      <c r="AC189" s="316"/>
      <c r="AD189" s="316"/>
      <c r="AE189" s="316"/>
      <c r="AF189" s="316"/>
      <c r="AG189" s="316"/>
      <c r="AH189" s="316"/>
      <c r="AI189" s="316"/>
      <c r="AJ189" s="316"/>
      <c r="AK189" s="316"/>
      <c r="AL189" s="316"/>
      <c r="AM189" s="316"/>
      <c r="AN189" s="316"/>
      <c r="AO189" s="316"/>
      <c r="AP189" s="316"/>
      <c r="AQ189" s="316"/>
    </row>
    <row r="190" spans="1:43">
      <c r="A190" s="316"/>
      <c r="B190" s="316"/>
      <c r="C190" s="912"/>
      <c r="D190" s="316"/>
      <c r="E190" s="316"/>
      <c r="F190" s="912"/>
      <c r="G190" s="316"/>
      <c r="H190" s="316"/>
      <c r="I190" s="912"/>
      <c r="J190" s="912"/>
      <c r="K190" s="316"/>
      <c r="L190" s="912"/>
      <c r="M190" s="316"/>
      <c r="N190" s="316"/>
      <c r="O190" s="912"/>
      <c r="P190" s="912"/>
      <c r="Q190" s="316"/>
      <c r="R190" s="912"/>
      <c r="S190" s="316"/>
      <c r="T190" s="316"/>
      <c r="U190" s="912"/>
      <c r="V190" s="316"/>
      <c r="W190" s="316"/>
      <c r="X190" s="316"/>
      <c r="Y190" s="316"/>
      <c r="Z190" s="316"/>
      <c r="AA190" s="316"/>
      <c r="AB190" s="316"/>
      <c r="AC190" s="316"/>
      <c r="AD190" s="316"/>
      <c r="AE190" s="316"/>
      <c r="AF190" s="316"/>
      <c r="AG190" s="316"/>
      <c r="AH190" s="316"/>
      <c r="AI190" s="316"/>
      <c r="AJ190" s="316"/>
      <c r="AK190" s="316"/>
      <c r="AL190" s="316"/>
      <c r="AM190" s="316"/>
      <c r="AN190" s="316"/>
      <c r="AO190" s="316"/>
      <c r="AP190" s="316"/>
      <c r="AQ190" s="316"/>
    </row>
    <row r="191" spans="1:43">
      <c r="A191" s="316"/>
      <c r="B191" s="316"/>
      <c r="C191" s="912"/>
      <c r="D191" s="316"/>
      <c r="E191" s="316"/>
      <c r="F191" s="912"/>
      <c r="G191" s="316"/>
      <c r="H191" s="316"/>
      <c r="I191" s="912"/>
      <c r="J191" s="912"/>
      <c r="K191" s="316"/>
      <c r="L191" s="912"/>
      <c r="M191" s="316"/>
      <c r="N191" s="316"/>
      <c r="O191" s="912"/>
      <c r="P191" s="912"/>
      <c r="Q191" s="316"/>
      <c r="R191" s="912"/>
      <c r="S191" s="316"/>
      <c r="T191" s="316"/>
      <c r="U191" s="912"/>
      <c r="V191" s="316"/>
      <c r="W191" s="316"/>
      <c r="X191" s="316"/>
      <c r="Y191" s="316"/>
      <c r="Z191" s="316"/>
      <c r="AA191" s="316"/>
      <c r="AB191" s="316"/>
      <c r="AC191" s="316"/>
      <c r="AD191" s="316"/>
      <c r="AE191" s="316"/>
      <c r="AF191" s="316"/>
      <c r="AG191" s="316"/>
      <c r="AH191" s="316"/>
      <c r="AI191" s="316"/>
      <c r="AJ191" s="316"/>
      <c r="AK191" s="316"/>
      <c r="AL191" s="316"/>
      <c r="AM191" s="316"/>
      <c r="AN191" s="316"/>
      <c r="AO191" s="316"/>
      <c r="AP191" s="316"/>
      <c r="AQ191" s="316"/>
    </row>
    <row r="192" spans="1:43">
      <c r="A192" s="316"/>
      <c r="B192" s="316"/>
      <c r="C192" s="912"/>
      <c r="D192" s="316"/>
      <c r="E192" s="316"/>
      <c r="F192" s="912"/>
      <c r="G192" s="316"/>
      <c r="H192" s="316"/>
      <c r="I192" s="912"/>
      <c r="J192" s="912"/>
      <c r="K192" s="316"/>
      <c r="L192" s="912"/>
      <c r="M192" s="316"/>
      <c r="N192" s="316"/>
      <c r="O192" s="912"/>
      <c r="P192" s="912"/>
      <c r="Q192" s="316"/>
      <c r="R192" s="912"/>
      <c r="S192" s="316"/>
      <c r="T192" s="316"/>
      <c r="U192" s="912"/>
      <c r="V192" s="316"/>
      <c r="W192" s="316"/>
      <c r="X192" s="316"/>
      <c r="Y192" s="316"/>
      <c r="Z192" s="316"/>
      <c r="AA192" s="316"/>
      <c r="AB192" s="316"/>
      <c r="AC192" s="316"/>
      <c r="AD192" s="316"/>
      <c r="AE192" s="316"/>
      <c r="AF192" s="316"/>
      <c r="AG192" s="316"/>
      <c r="AH192" s="316"/>
      <c r="AI192" s="316"/>
      <c r="AJ192" s="316"/>
      <c r="AK192" s="316"/>
      <c r="AL192" s="316"/>
      <c r="AM192" s="316"/>
      <c r="AN192" s="316"/>
      <c r="AO192" s="316"/>
      <c r="AP192" s="316"/>
      <c r="AQ192" s="316"/>
    </row>
    <row r="193" spans="1:43">
      <c r="A193" s="316"/>
      <c r="B193" s="316"/>
      <c r="C193" s="912"/>
      <c r="D193" s="316"/>
      <c r="E193" s="316"/>
      <c r="F193" s="912"/>
      <c r="G193" s="316"/>
      <c r="H193" s="316"/>
      <c r="I193" s="912"/>
      <c r="J193" s="912"/>
      <c r="K193" s="316"/>
      <c r="L193" s="912"/>
      <c r="M193" s="316"/>
      <c r="N193" s="316"/>
      <c r="O193" s="912"/>
      <c r="P193" s="912"/>
      <c r="Q193" s="316"/>
      <c r="R193" s="912"/>
      <c r="S193" s="316"/>
      <c r="T193" s="316"/>
      <c r="U193" s="912"/>
      <c r="V193" s="316"/>
      <c r="W193" s="316"/>
      <c r="X193" s="316"/>
      <c r="Y193" s="316"/>
      <c r="Z193" s="316"/>
      <c r="AA193" s="316"/>
      <c r="AB193" s="316"/>
      <c r="AC193" s="316"/>
      <c r="AD193" s="316"/>
      <c r="AE193" s="316"/>
      <c r="AF193" s="316"/>
      <c r="AG193" s="316"/>
      <c r="AH193" s="316"/>
      <c r="AI193" s="316"/>
      <c r="AJ193" s="316"/>
      <c r="AK193" s="316"/>
      <c r="AL193" s="316"/>
      <c r="AM193" s="316"/>
      <c r="AN193" s="316"/>
      <c r="AO193" s="316"/>
      <c r="AP193" s="316"/>
      <c r="AQ193" s="316"/>
    </row>
    <row r="194" spans="1:43">
      <c r="A194" s="316"/>
      <c r="B194" s="316"/>
      <c r="C194" s="912"/>
      <c r="D194" s="316"/>
      <c r="E194" s="316"/>
      <c r="F194" s="912"/>
      <c r="G194" s="316"/>
      <c r="H194" s="316"/>
      <c r="I194" s="912"/>
      <c r="J194" s="912"/>
      <c r="K194" s="316"/>
      <c r="L194" s="912"/>
      <c r="M194" s="316"/>
      <c r="N194" s="316"/>
      <c r="O194" s="912"/>
      <c r="P194" s="912"/>
      <c r="Q194" s="316"/>
      <c r="R194" s="912"/>
      <c r="S194" s="316"/>
      <c r="T194" s="316"/>
      <c r="U194" s="912"/>
      <c r="V194" s="316"/>
      <c r="W194" s="316"/>
      <c r="X194" s="316"/>
      <c r="Y194" s="316"/>
      <c r="Z194" s="316"/>
      <c r="AA194" s="316"/>
      <c r="AB194" s="316"/>
      <c r="AC194" s="316"/>
      <c r="AD194" s="316"/>
      <c r="AE194" s="316"/>
      <c r="AF194" s="316"/>
      <c r="AG194" s="316"/>
      <c r="AH194" s="316"/>
      <c r="AI194" s="316"/>
      <c r="AJ194" s="316"/>
      <c r="AK194" s="316"/>
      <c r="AL194" s="316"/>
      <c r="AM194" s="316"/>
      <c r="AN194" s="316"/>
      <c r="AO194" s="316"/>
      <c r="AP194" s="316"/>
      <c r="AQ194" s="316"/>
    </row>
    <row r="195" spans="1:43">
      <c r="A195" s="316"/>
      <c r="B195" s="316"/>
      <c r="C195" s="912"/>
      <c r="D195" s="316"/>
      <c r="E195" s="316"/>
      <c r="F195" s="912"/>
      <c r="G195" s="316"/>
      <c r="H195" s="316"/>
      <c r="I195" s="912"/>
      <c r="J195" s="912"/>
      <c r="K195" s="316"/>
      <c r="L195" s="912"/>
      <c r="M195" s="316"/>
      <c r="N195" s="316"/>
      <c r="O195" s="912"/>
      <c r="P195" s="912"/>
      <c r="Q195" s="316"/>
      <c r="R195" s="912"/>
      <c r="S195" s="316"/>
      <c r="T195" s="316"/>
      <c r="U195" s="912"/>
      <c r="V195" s="316"/>
      <c r="W195" s="316"/>
      <c r="X195" s="316"/>
      <c r="Y195" s="316"/>
      <c r="Z195" s="316"/>
      <c r="AA195" s="316"/>
      <c r="AB195" s="316"/>
      <c r="AC195" s="316"/>
      <c r="AD195" s="316"/>
      <c r="AE195" s="316"/>
      <c r="AF195" s="316"/>
      <c r="AG195" s="316"/>
      <c r="AH195" s="316"/>
      <c r="AI195" s="316"/>
      <c r="AJ195" s="316"/>
      <c r="AK195" s="316"/>
      <c r="AL195" s="316"/>
      <c r="AM195" s="316"/>
      <c r="AN195" s="316"/>
      <c r="AO195" s="316"/>
      <c r="AP195" s="316"/>
      <c r="AQ195" s="316"/>
    </row>
    <row r="196" spans="1:43">
      <c r="A196" s="316"/>
      <c r="B196" s="316"/>
      <c r="C196" s="912"/>
      <c r="D196" s="316"/>
      <c r="E196" s="316"/>
      <c r="F196" s="912"/>
      <c r="G196" s="316"/>
      <c r="H196" s="316"/>
      <c r="I196" s="912"/>
      <c r="J196" s="912"/>
      <c r="K196" s="316"/>
      <c r="L196" s="912"/>
      <c r="M196" s="316"/>
      <c r="N196" s="316"/>
      <c r="O196" s="912"/>
      <c r="P196" s="912"/>
      <c r="Q196" s="316"/>
      <c r="R196" s="912"/>
      <c r="S196" s="316"/>
      <c r="T196" s="316"/>
      <c r="U196" s="912"/>
      <c r="V196" s="316"/>
      <c r="W196" s="316"/>
      <c r="X196" s="316"/>
      <c r="Y196" s="316"/>
      <c r="Z196" s="316"/>
      <c r="AA196" s="316"/>
      <c r="AB196" s="316"/>
      <c r="AC196" s="316"/>
      <c r="AD196" s="316"/>
      <c r="AE196" s="316"/>
      <c r="AF196" s="316"/>
      <c r="AG196" s="316"/>
      <c r="AH196" s="316"/>
      <c r="AI196" s="316"/>
      <c r="AJ196" s="316"/>
      <c r="AK196" s="316"/>
      <c r="AL196" s="316"/>
      <c r="AM196" s="316"/>
      <c r="AN196" s="316"/>
      <c r="AO196" s="316"/>
      <c r="AP196" s="316"/>
      <c r="AQ196" s="316"/>
    </row>
    <row r="197" spans="1:43">
      <c r="A197" s="316"/>
      <c r="B197" s="316"/>
      <c r="C197" s="912"/>
      <c r="D197" s="316"/>
      <c r="E197" s="316"/>
      <c r="F197" s="912"/>
      <c r="G197" s="316"/>
      <c r="H197" s="316"/>
      <c r="I197" s="912"/>
      <c r="J197" s="912"/>
      <c r="K197" s="316"/>
      <c r="L197" s="912"/>
      <c r="M197" s="316"/>
      <c r="N197" s="316"/>
      <c r="O197" s="912"/>
      <c r="P197" s="912"/>
      <c r="Q197" s="316"/>
      <c r="R197" s="912"/>
      <c r="S197" s="316"/>
      <c r="T197" s="316"/>
      <c r="U197" s="912"/>
      <c r="V197" s="316"/>
      <c r="W197" s="316"/>
      <c r="X197" s="316"/>
      <c r="Y197" s="316"/>
      <c r="Z197" s="316"/>
      <c r="AA197" s="316"/>
      <c r="AB197" s="316"/>
      <c r="AC197" s="316"/>
      <c r="AD197" s="316"/>
      <c r="AE197" s="316"/>
      <c r="AF197" s="316"/>
      <c r="AG197" s="316"/>
      <c r="AH197" s="316"/>
      <c r="AI197" s="316"/>
      <c r="AJ197" s="316"/>
      <c r="AK197" s="316"/>
      <c r="AL197" s="316"/>
      <c r="AM197" s="316"/>
      <c r="AN197" s="316"/>
      <c r="AO197" s="316"/>
      <c r="AP197" s="316"/>
      <c r="AQ197" s="316"/>
    </row>
    <row r="198" spans="1:43">
      <c r="A198" s="316"/>
      <c r="B198" s="316"/>
      <c r="C198" s="912"/>
      <c r="D198" s="316"/>
      <c r="E198" s="316"/>
      <c r="F198" s="912"/>
      <c r="G198" s="316"/>
      <c r="H198" s="316"/>
      <c r="I198" s="912"/>
      <c r="J198" s="912"/>
      <c r="K198" s="316"/>
      <c r="L198" s="912"/>
      <c r="M198" s="316"/>
      <c r="N198" s="316"/>
      <c r="O198" s="912"/>
      <c r="P198" s="912"/>
      <c r="Q198" s="316"/>
      <c r="R198" s="912"/>
      <c r="S198" s="316"/>
      <c r="T198" s="316"/>
      <c r="U198" s="912"/>
      <c r="V198" s="316"/>
      <c r="W198" s="316"/>
      <c r="X198" s="316"/>
      <c r="Y198" s="316"/>
      <c r="Z198" s="316"/>
      <c r="AA198" s="316"/>
      <c r="AB198" s="316"/>
      <c r="AC198" s="316"/>
      <c r="AD198" s="316"/>
      <c r="AE198" s="316"/>
      <c r="AF198" s="316"/>
      <c r="AG198" s="316"/>
      <c r="AH198" s="316"/>
      <c r="AI198" s="316"/>
      <c r="AJ198" s="316"/>
      <c r="AK198" s="316"/>
      <c r="AL198" s="316"/>
      <c r="AM198" s="316"/>
      <c r="AN198" s="316"/>
      <c r="AO198" s="316"/>
      <c r="AP198" s="316"/>
      <c r="AQ198" s="316"/>
    </row>
    <row r="199" spans="1:43">
      <c r="A199" s="316"/>
      <c r="B199" s="316"/>
      <c r="C199" s="912"/>
      <c r="D199" s="316"/>
      <c r="E199" s="316"/>
      <c r="F199" s="912"/>
      <c r="G199" s="316"/>
      <c r="H199" s="316"/>
      <c r="I199" s="912"/>
      <c r="J199" s="912"/>
      <c r="K199" s="316"/>
      <c r="L199" s="912"/>
      <c r="M199" s="316"/>
      <c r="N199" s="316"/>
      <c r="O199" s="912"/>
      <c r="P199" s="912"/>
      <c r="Q199" s="316"/>
      <c r="R199" s="912"/>
      <c r="S199" s="316"/>
      <c r="T199" s="316"/>
      <c r="U199" s="912"/>
      <c r="V199" s="316"/>
      <c r="W199" s="316"/>
      <c r="X199" s="316"/>
      <c r="Y199" s="316"/>
      <c r="Z199" s="316"/>
      <c r="AA199" s="316"/>
      <c r="AB199" s="316"/>
      <c r="AC199" s="316"/>
      <c r="AD199" s="316"/>
      <c r="AE199" s="316"/>
      <c r="AF199" s="316"/>
      <c r="AG199" s="316"/>
      <c r="AH199" s="316"/>
      <c r="AI199" s="316"/>
      <c r="AJ199" s="316"/>
      <c r="AK199" s="316"/>
      <c r="AL199" s="316"/>
      <c r="AM199" s="316"/>
      <c r="AN199" s="316"/>
      <c r="AO199" s="316"/>
      <c r="AP199" s="316"/>
      <c r="AQ199" s="316"/>
    </row>
    <row r="200" spans="1:43">
      <c r="A200" s="316"/>
      <c r="B200" s="316"/>
      <c r="C200" s="912"/>
      <c r="D200" s="316"/>
      <c r="E200" s="316"/>
      <c r="F200" s="912"/>
      <c r="G200" s="316"/>
      <c r="H200" s="316"/>
      <c r="I200" s="912"/>
      <c r="J200" s="912"/>
      <c r="K200" s="316"/>
      <c r="L200" s="912"/>
      <c r="M200" s="316"/>
      <c r="N200" s="316"/>
      <c r="O200" s="912"/>
      <c r="P200" s="912"/>
      <c r="Q200" s="316"/>
      <c r="R200" s="912"/>
      <c r="S200" s="316"/>
      <c r="T200" s="316"/>
      <c r="U200" s="912"/>
      <c r="V200" s="316"/>
      <c r="W200" s="316"/>
      <c r="X200" s="316"/>
      <c r="Y200" s="316"/>
      <c r="Z200" s="316"/>
      <c r="AA200" s="316"/>
      <c r="AB200" s="316"/>
      <c r="AC200" s="316"/>
      <c r="AD200" s="316"/>
      <c r="AE200" s="316"/>
      <c r="AF200" s="316"/>
      <c r="AG200" s="316"/>
      <c r="AH200" s="316"/>
      <c r="AI200" s="316"/>
      <c r="AJ200" s="316"/>
      <c r="AK200" s="316"/>
      <c r="AL200" s="316"/>
      <c r="AM200" s="316"/>
      <c r="AN200" s="316"/>
      <c r="AO200" s="316"/>
      <c r="AP200" s="316"/>
      <c r="AQ200" s="316"/>
    </row>
    <row r="201" spans="1:43">
      <c r="A201" s="316"/>
      <c r="B201" s="316"/>
      <c r="C201" s="912"/>
      <c r="D201" s="316"/>
      <c r="E201" s="316"/>
      <c r="F201" s="912"/>
      <c r="G201" s="316"/>
      <c r="H201" s="316"/>
      <c r="I201" s="912"/>
      <c r="J201" s="912"/>
      <c r="K201" s="316"/>
      <c r="L201" s="912"/>
      <c r="M201" s="316"/>
      <c r="N201" s="316"/>
      <c r="O201" s="912"/>
      <c r="P201" s="912"/>
      <c r="Q201" s="316"/>
      <c r="R201" s="912"/>
      <c r="S201" s="316"/>
      <c r="T201" s="316"/>
      <c r="U201" s="912"/>
      <c r="V201" s="316"/>
      <c r="W201" s="316"/>
      <c r="X201" s="316"/>
      <c r="Y201" s="316"/>
      <c r="Z201" s="316"/>
      <c r="AA201" s="316"/>
      <c r="AB201" s="316"/>
      <c r="AC201" s="316"/>
      <c r="AD201" s="316"/>
      <c r="AE201" s="316"/>
      <c r="AF201" s="316"/>
      <c r="AG201" s="316"/>
      <c r="AH201" s="316"/>
      <c r="AI201" s="316"/>
      <c r="AJ201" s="316"/>
      <c r="AK201" s="316"/>
      <c r="AL201" s="316"/>
      <c r="AM201" s="316"/>
      <c r="AN201" s="316"/>
      <c r="AO201" s="316"/>
      <c r="AP201" s="316"/>
      <c r="AQ201" s="316"/>
    </row>
    <row r="202" spans="1:43">
      <c r="A202" s="316"/>
      <c r="B202" s="316"/>
      <c r="C202" s="912"/>
      <c r="D202" s="316"/>
      <c r="E202" s="316"/>
      <c r="F202" s="912"/>
      <c r="G202" s="316"/>
      <c r="H202" s="316"/>
      <c r="I202" s="912"/>
      <c r="J202" s="912"/>
      <c r="K202" s="316"/>
      <c r="L202" s="912"/>
      <c r="M202" s="316"/>
      <c r="N202" s="316"/>
      <c r="O202" s="912"/>
      <c r="P202" s="912"/>
      <c r="Q202" s="316"/>
      <c r="R202" s="912"/>
      <c r="S202" s="316"/>
      <c r="T202" s="316"/>
      <c r="U202" s="912"/>
      <c r="V202" s="316"/>
      <c r="W202" s="316"/>
      <c r="X202" s="316"/>
      <c r="Y202" s="316"/>
      <c r="Z202" s="316"/>
      <c r="AA202" s="316"/>
      <c r="AB202" s="316"/>
      <c r="AC202" s="316"/>
      <c r="AD202" s="316"/>
      <c r="AE202" s="316"/>
      <c r="AF202" s="316"/>
      <c r="AG202" s="316"/>
      <c r="AH202" s="316"/>
      <c r="AI202" s="316"/>
      <c r="AJ202" s="316"/>
      <c r="AK202" s="316"/>
      <c r="AL202" s="316"/>
      <c r="AM202" s="316"/>
      <c r="AN202" s="316"/>
      <c r="AO202" s="316"/>
      <c r="AP202" s="316"/>
      <c r="AQ202" s="316"/>
    </row>
    <row r="203" spans="1:43">
      <c r="A203" s="316"/>
      <c r="B203" s="316"/>
      <c r="C203" s="912"/>
      <c r="D203" s="316"/>
      <c r="E203" s="316"/>
      <c r="F203" s="912"/>
      <c r="G203" s="316"/>
      <c r="H203" s="316"/>
      <c r="I203" s="912"/>
      <c r="J203" s="912"/>
      <c r="K203" s="316"/>
      <c r="L203" s="912"/>
      <c r="M203" s="316"/>
      <c r="N203" s="316"/>
      <c r="O203" s="912"/>
      <c r="P203" s="912"/>
      <c r="Q203" s="316"/>
      <c r="R203" s="912"/>
      <c r="S203" s="316"/>
      <c r="T203" s="316"/>
      <c r="U203" s="912"/>
      <c r="V203" s="316"/>
      <c r="W203" s="316"/>
      <c r="X203" s="316"/>
      <c r="Y203" s="316"/>
      <c r="Z203" s="316"/>
      <c r="AA203" s="316"/>
      <c r="AB203" s="316"/>
      <c r="AC203" s="316"/>
      <c r="AD203" s="316"/>
      <c r="AE203" s="316"/>
      <c r="AF203" s="316"/>
      <c r="AG203" s="316"/>
      <c r="AH203" s="316"/>
      <c r="AI203" s="316"/>
      <c r="AJ203" s="316"/>
      <c r="AK203" s="316"/>
      <c r="AL203" s="316"/>
      <c r="AM203" s="316"/>
      <c r="AN203" s="316"/>
      <c r="AO203" s="316"/>
      <c r="AP203" s="316"/>
      <c r="AQ203" s="316"/>
    </row>
    <row r="204" spans="1:43">
      <c r="A204" s="316"/>
      <c r="B204" s="316"/>
      <c r="C204" s="912"/>
      <c r="D204" s="316"/>
      <c r="E204" s="316"/>
      <c r="F204" s="912"/>
      <c r="G204" s="316"/>
      <c r="H204" s="316"/>
      <c r="I204" s="912"/>
      <c r="J204" s="912"/>
      <c r="K204" s="316"/>
      <c r="L204" s="912"/>
      <c r="M204" s="316"/>
      <c r="N204" s="316"/>
      <c r="O204" s="912"/>
      <c r="P204" s="912"/>
      <c r="Q204" s="316"/>
      <c r="R204" s="912"/>
      <c r="S204" s="316"/>
      <c r="T204" s="316"/>
      <c r="U204" s="912"/>
      <c r="V204" s="316"/>
      <c r="W204" s="316"/>
      <c r="X204" s="316"/>
      <c r="Y204" s="316"/>
      <c r="Z204" s="316"/>
      <c r="AA204" s="316"/>
      <c r="AB204" s="316"/>
      <c r="AC204" s="316"/>
      <c r="AD204" s="316"/>
      <c r="AE204" s="316"/>
      <c r="AF204" s="316"/>
      <c r="AG204" s="316"/>
      <c r="AH204" s="316"/>
      <c r="AI204" s="316"/>
      <c r="AJ204" s="316"/>
      <c r="AK204" s="316"/>
      <c r="AL204" s="316"/>
      <c r="AM204" s="316"/>
      <c r="AN204" s="316"/>
      <c r="AO204" s="316"/>
      <c r="AP204" s="316"/>
      <c r="AQ204" s="316"/>
    </row>
    <row r="205" spans="1:43">
      <c r="A205" s="316"/>
      <c r="B205" s="316"/>
      <c r="C205" s="912"/>
      <c r="D205" s="316"/>
      <c r="E205" s="316"/>
      <c r="F205" s="912"/>
      <c r="G205" s="316"/>
      <c r="H205" s="316"/>
      <c r="I205" s="912"/>
      <c r="J205" s="912"/>
      <c r="K205" s="316"/>
      <c r="L205" s="912"/>
      <c r="M205" s="316"/>
      <c r="N205" s="316"/>
      <c r="O205" s="912"/>
      <c r="P205" s="912"/>
      <c r="Q205" s="316"/>
      <c r="R205" s="912"/>
      <c r="S205" s="316"/>
      <c r="T205" s="316"/>
      <c r="U205" s="912"/>
      <c r="V205" s="316"/>
      <c r="W205" s="316"/>
      <c r="X205" s="316"/>
      <c r="Y205" s="316"/>
      <c r="Z205" s="316"/>
      <c r="AA205" s="316"/>
      <c r="AB205" s="316"/>
      <c r="AC205" s="316"/>
      <c r="AD205" s="316"/>
      <c r="AE205" s="316"/>
      <c r="AF205" s="316"/>
      <c r="AG205" s="316"/>
      <c r="AH205" s="316"/>
      <c r="AI205" s="316"/>
      <c r="AJ205" s="316"/>
      <c r="AK205" s="316"/>
      <c r="AL205" s="316"/>
      <c r="AM205" s="316"/>
      <c r="AN205" s="316"/>
      <c r="AO205" s="316"/>
      <c r="AP205" s="316"/>
      <c r="AQ205" s="316"/>
    </row>
    <row r="206" spans="1:43">
      <c r="A206" s="316"/>
      <c r="B206" s="316"/>
      <c r="C206" s="912"/>
      <c r="D206" s="316"/>
      <c r="E206" s="316"/>
      <c r="F206" s="912"/>
      <c r="G206" s="316"/>
      <c r="H206" s="316"/>
      <c r="I206" s="912"/>
      <c r="J206" s="912"/>
      <c r="K206" s="316"/>
      <c r="L206" s="912"/>
      <c r="M206" s="316"/>
      <c r="N206" s="316"/>
      <c r="O206" s="912"/>
      <c r="P206" s="912"/>
      <c r="Q206" s="316"/>
      <c r="R206" s="912"/>
      <c r="S206" s="316"/>
      <c r="T206" s="316"/>
      <c r="U206" s="912"/>
      <c r="V206" s="316"/>
      <c r="W206" s="316"/>
      <c r="X206" s="316"/>
      <c r="Y206" s="316"/>
      <c r="Z206" s="316"/>
      <c r="AA206" s="316"/>
      <c r="AB206" s="316"/>
      <c r="AC206" s="316"/>
      <c r="AD206" s="316"/>
      <c r="AE206" s="316"/>
      <c r="AF206" s="316"/>
      <c r="AG206" s="316"/>
      <c r="AH206" s="316"/>
      <c r="AI206" s="316"/>
      <c r="AJ206" s="316"/>
      <c r="AK206" s="316"/>
      <c r="AL206" s="316"/>
      <c r="AM206" s="316"/>
      <c r="AN206" s="316"/>
      <c r="AO206" s="316"/>
      <c r="AP206" s="316"/>
      <c r="AQ206" s="316"/>
    </row>
    <row r="207" spans="1:43">
      <c r="A207" s="316"/>
      <c r="B207" s="316"/>
      <c r="C207" s="912"/>
      <c r="D207" s="316"/>
      <c r="E207" s="316"/>
      <c r="F207" s="912"/>
      <c r="G207" s="316"/>
      <c r="H207" s="316"/>
      <c r="I207" s="912"/>
      <c r="J207" s="912"/>
      <c r="K207" s="316"/>
      <c r="L207" s="912"/>
      <c r="M207" s="316"/>
      <c r="N207" s="316"/>
      <c r="O207" s="912"/>
      <c r="P207" s="912"/>
      <c r="Q207" s="316"/>
      <c r="R207" s="912"/>
      <c r="S207" s="316"/>
      <c r="T207" s="316"/>
      <c r="U207" s="912"/>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row>
    <row r="208" spans="1:43">
      <c r="A208" s="316"/>
      <c r="B208" s="316"/>
      <c r="C208" s="912"/>
      <c r="D208" s="316"/>
      <c r="E208" s="316"/>
      <c r="F208" s="912"/>
      <c r="G208" s="316"/>
      <c r="H208" s="316"/>
      <c r="I208" s="912"/>
      <c r="J208" s="912"/>
      <c r="K208" s="316"/>
      <c r="L208" s="912"/>
      <c r="M208" s="316"/>
      <c r="N208" s="316"/>
      <c r="O208" s="912"/>
      <c r="P208" s="912"/>
      <c r="Q208" s="316"/>
      <c r="R208" s="912"/>
      <c r="S208" s="316"/>
      <c r="T208" s="316"/>
      <c r="U208" s="912"/>
      <c r="V208" s="316"/>
      <c r="W208" s="316"/>
      <c r="X208" s="316"/>
      <c r="Y208" s="316"/>
      <c r="Z208" s="316"/>
      <c r="AA208" s="316"/>
      <c r="AB208" s="316"/>
      <c r="AC208" s="316"/>
      <c r="AD208" s="316"/>
      <c r="AE208" s="316"/>
      <c r="AF208" s="316"/>
      <c r="AG208" s="316"/>
      <c r="AH208" s="316"/>
      <c r="AI208" s="316"/>
      <c r="AJ208" s="316"/>
      <c r="AK208" s="316"/>
      <c r="AL208" s="316"/>
      <c r="AM208" s="316"/>
      <c r="AN208" s="316"/>
      <c r="AO208" s="316"/>
      <c r="AP208" s="316"/>
      <c r="AQ208" s="316"/>
    </row>
    <row r="209" spans="1:43">
      <c r="A209" s="316"/>
      <c r="B209" s="316"/>
      <c r="C209" s="912"/>
      <c r="D209" s="316"/>
      <c r="E209" s="316"/>
      <c r="F209" s="912"/>
      <c r="G209" s="316"/>
      <c r="H209" s="316"/>
      <c r="I209" s="912"/>
      <c r="J209" s="912"/>
      <c r="K209" s="316"/>
      <c r="L209" s="912"/>
      <c r="M209" s="316"/>
      <c r="N209" s="316"/>
      <c r="O209" s="912"/>
      <c r="P209" s="912"/>
      <c r="Q209" s="316"/>
      <c r="R209" s="912"/>
      <c r="S209" s="316"/>
      <c r="T209" s="316"/>
      <c r="U209" s="912"/>
      <c r="V209" s="316"/>
      <c r="W209" s="316"/>
      <c r="X209" s="316"/>
      <c r="Y209" s="316"/>
      <c r="Z209" s="316"/>
      <c r="AA209" s="316"/>
      <c r="AB209" s="316"/>
      <c r="AC209" s="316"/>
      <c r="AD209" s="316"/>
      <c r="AE209" s="316"/>
      <c r="AF209" s="316"/>
      <c r="AG209" s="316"/>
      <c r="AH209" s="316"/>
      <c r="AI209" s="316"/>
      <c r="AJ209" s="316"/>
      <c r="AK209" s="316"/>
      <c r="AL209" s="316"/>
      <c r="AM209" s="316"/>
      <c r="AN209" s="316"/>
      <c r="AO209" s="316"/>
      <c r="AP209" s="316"/>
      <c r="AQ209" s="316"/>
    </row>
    <row r="210" spans="1:43">
      <c r="A210" s="316"/>
      <c r="B210" s="316"/>
      <c r="C210" s="912"/>
      <c r="D210" s="316"/>
      <c r="E210" s="316"/>
      <c r="F210" s="912"/>
      <c r="G210" s="316"/>
      <c r="H210" s="316"/>
      <c r="I210" s="912"/>
      <c r="J210" s="912"/>
      <c r="K210" s="316"/>
      <c r="L210" s="912"/>
      <c r="M210" s="316"/>
      <c r="N210" s="316"/>
      <c r="O210" s="912"/>
      <c r="P210" s="912"/>
      <c r="Q210" s="316"/>
      <c r="R210" s="912"/>
      <c r="S210" s="316"/>
      <c r="T210" s="316"/>
      <c r="U210" s="912"/>
      <c r="V210" s="316"/>
      <c r="W210" s="316"/>
      <c r="X210" s="316"/>
      <c r="Y210" s="316"/>
      <c r="Z210" s="316"/>
      <c r="AA210" s="316"/>
      <c r="AB210" s="316"/>
      <c r="AC210" s="316"/>
      <c r="AD210" s="316"/>
      <c r="AE210" s="316"/>
      <c r="AF210" s="316"/>
      <c r="AG210" s="316"/>
      <c r="AH210" s="316"/>
      <c r="AI210" s="316"/>
      <c r="AJ210" s="316"/>
      <c r="AK210" s="316"/>
      <c r="AL210" s="316"/>
      <c r="AM210" s="316"/>
      <c r="AN210" s="316"/>
      <c r="AO210" s="316"/>
      <c r="AP210" s="316"/>
      <c r="AQ210" s="316"/>
    </row>
    <row r="211" spans="1:43">
      <c r="A211" s="316"/>
      <c r="B211" s="316"/>
      <c r="C211" s="912"/>
      <c r="D211" s="316"/>
      <c r="E211" s="316"/>
      <c r="F211" s="912"/>
      <c r="G211" s="316"/>
      <c r="H211" s="316"/>
      <c r="I211" s="912"/>
      <c r="J211" s="912"/>
      <c r="K211" s="316"/>
      <c r="L211" s="912"/>
      <c r="M211" s="316"/>
      <c r="N211" s="316"/>
      <c r="O211" s="912"/>
      <c r="P211" s="912"/>
      <c r="Q211" s="316"/>
      <c r="R211" s="912"/>
      <c r="S211" s="316"/>
      <c r="T211" s="316"/>
      <c r="U211" s="912"/>
      <c r="V211" s="316"/>
      <c r="W211" s="316"/>
      <c r="X211" s="316"/>
      <c r="Y211" s="316"/>
      <c r="Z211" s="316"/>
      <c r="AA211" s="316"/>
      <c r="AB211" s="316"/>
      <c r="AC211" s="316"/>
      <c r="AD211" s="316"/>
      <c r="AE211" s="316"/>
      <c r="AF211" s="316"/>
      <c r="AG211" s="316"/>
      <c r="AH211" s="316"/>
      <c r="AI211" s="316"/>
      <c r="AJ211" s="316"/>
      <c r="AK211" s="316"/>
      <c r="AL211" s="316"/>
      <c r="AM211" s="316"/>
      <c r="AN211" s="316"/>
      <c r="AO211" s="316"/>
      <c r="AP211" s="316"/>
      <c r="AQ211" s="316"/>
    </row>
    <row r="212" spans="1:43">
      <c r="A212" s="316"/>
      <c r="B212" s="316"/>
      <c r="C212" s="912"/>
      <c r="D212" s="316"/>
      <c r="E212" s="316"/>
      <c r="F212" s="912"/>
      <c r="G212" s="316"/>
      <c r="H212" s="316"/>
      <c r="I212" s="912"/>
      <c r="J212" s="912"/>
      <c r="K212" s="316"/>
      <c r="L212" s="912"/>
      <c r="M212" s="316"/>
      <c r="N212" s="316"/>
      <c r="O212" s="912"/>
      <c r="P212" s="912"/>
      <c r="Q212" s="316"/>
      <c r="R212" s="912"/>
      <c r="S212" s="316"/>
      <c r="T212" s="316"/>
      <c r="U212" s="912"/>
      <c r="V212" s="316"/>
      <c r="W212" s="316"/>
      <c r="X212" s="316"/>
      <c r="Y212" s="316"/>
      <c r="Z212" s="316"/>
      <c r="AA212" s="316"/>
      <c r="AB212" s="316"/>
      <c r="AC212" s="316"/>
      <c r="AD212" s="316"/>
      <c r="AE212" s="316"/>
      <c r="AF212" s="316"/>
      <c r="AG212" s="316"/>
      <c r="AH212" s="316"/>
      <c r="AI212" s="316"/>
      <c r="AJ212" s="316"/>
      <c r="AK212" s="316"/>
      <c r="AL212" s="316"/>
      <c r="AM212" s="316"/>
      <c r="AN212" s="316"/>
      <c r="AO212" s="316"/>
      <c r="AP212" s="316"/>
      <c r="AQ212" s="316"/>
    </row>
    <row r="213" spans="1:43">
      <c r="A213" s="316"/>
      <c r="B213" s="316"/>
      <c r="C213" s="912"/>
      <c r="D213" s="316"/>
      <c r="E213" s="316"/>
      <c r="F213" s="912"/>
      <c r="G213" s="316"/>
      <c r="H213" s="316"/>
      <c r="I213" s="912"/>
      <c r="J213" s="912"/>
      <c r="K213" s="316"/>
      <c r="L213" s="912"/>
      <c r="M213" s="316"/>
      <c r="N213" s="316"/>
      <c r="O213" s="912"/>
      <c r="P213" s="912"/>
      <c r="Q213" s="316"/>
      <c r="R213" s="912"/>
      <c r="S213" s="316"/>
      <c r="T213" s="316"/>
      <c r="U213" s="912"/>
      <c r="V213" s="316"/>
      <c r="W213" s="316"/>
      <c r="X213" s="316"/>
      <c r="Y213" s="316"/>
      <c r="Z213" s="316"/>
      <c r="AA213" s="316"/>
      <c r="AB213" s="316"/>
      <c r="AC213" s="316"/>
      <c r="AD213" s="316"/>
      <c r="AE213" s="316"/>
      <c r="AF213" s="316"/>
      <c r="AG213" s="316"/>
      <c r="AH213" s="316"/>
      <c r="AI213" s="316"/>
      <c r="AJ213" s="316"/>
      <c r="AK213" s="316"/>
      <c r="AL213" s="316"/>
      <c r="AM213" s="316"/>
      <c r="AN213" s="316"/>
      <c r="AO213" s="316"/>
      <c r="AP213" s="316"/>
      <c r="AQ213" s="316"/>
    </row>
    <row r="214" spans="1:43">
      <c r="A214" s="316"/>
      <c r="B214" s="316"/>
      <c r="C214" s="912"/>
      <c r="D214" s="316"/>
      <c r="E214" s="316"/>
      <c r="F214" s="912"/>
      <c r="G214" s="316"/>
      <c r="H214" s="316"/>
      <c r="I214" s="912"/>
      <c r="J214" s="912"/>
      <c r="K214" s="316"/>
      <c r="L214" s="912"/>
      <c r="M214" s="316"/>
      <c r="N214" s="316"/>
      <c r="O214" s="912"/>
      <c r="P214" s="912"/>
      <c r="Q214" s="316"/>
      <c r="R214" s="912"/>
      <c r="S214" s="316"/>
      <c r="T214" s="316"/>
      <c r="U214" s="912"/>
      <c r="V214" s="316"/>
      <c r="W214" s="316"/>
      <c r="X214" s="316"/>
      <c r="Y214" s="316"/>
      <c r="Z214" s="316"/>
      <c r="AA214" s="316"/>
      <c r="AB214" s="316"/>
      <c r="AC214" s="316"/>
      <c r="AD214" s="316"/>
      <c r="AE214" s="316"/>
      <c r="AF214" s="316"/>
      <c r="AG214" s="316"/>
      <c r="AH214" s="316"/>
      <c r="AI214" s="316"/>
      <c r="AJ214" s="316"/>
      <c r="AK214" s="316"/>
      <c r="AL214" s="316"/>
      <c r="AM214" s="316"/>
      <c r="AN214" s="316"/>
      <c r="AO214" s="316"/>
      <c r="AP214" s="316"/>
      <c r="AQ214" s="316"/>
    </row>
    <row r="215" spans="1:43">
      <c r="A215" s="316"/>
      <c r="B215" s="316"/>
      <c r="C215" s="912"/>
      <c r="D215" s="316"/>
      <c r="E215" s="316"/>
      <c r="F215" s="912"/>
      <c r="G215" s="316"/>
      <c r="H215" s="316"/>
      <c r="I215" s="912"/>
      <c r="J215" s="912"/>
      <c r="K215" s="316"/>
      <c r="L215" s="912"/>
      <c r="M215" s="316"/>
      <c r="N215" s="316"/>
      <c r="O215" s="912"/>
      <c r="P215" s="912"/>
      <c r="Q215" s="316"/>
      <c r="R215" s="912"/>
      <c r="S215" s="316"/>
      <c r="T215" s="316"/>
      <c r="U215" s="912"/>
      <c r="V215" s="316"/>
      <c r="W215" s="316"/>
      <c r="X215" s="316"/>
      <c r="Y215" s="316"/>
      <c r="Z215" s="316"/>
      <c r="AA215" s="316"/>
      <c r="AB215" s="316"/>
      <c r="AC215" s="316"/>
      <c r="AD215" s="316"/>
      <c r="AE215" s="316"/>
      <c r="AF215" s="316"/>
      <c r="AG215" s="316"/>
      <c r="AH215" s="316"/>
      <c r="AI215" s="316"/>
      <c r="AJ215" s="316"/>
      <c r="AK215" s="316"/>
      <c r="AL215" s="316"/>
      <c r="AM215" s="316"/>
      <c r="AN215" s="316"/>
      <c r="AO215" s="316"/>
      <c r="AP215" s="316"/>
      <c r="AQ215" s="316"/>
    </row>
    <row r="216" spans="1:43">
      <c r="A216" s="316"/>
      <c r="B216" s="316"/>
      <c r="C216" s="912"/>
      <c r="D216" s="316"/>
      <c r="E216" s="316"/>
      <c r="F216" s="912"/>
      <c r="G216" s="316"/>
      <c r="H216" s="316"/>
      <c r="I216" s="912"/>
      <c r="J216" s="912"/>
      <c r="K216" s="316"/>
      <c r="L216" s="912"/>
      <c r="M216" s="316"/>
      <c r="N216" s="316"/>
      <c r="O216" s="912"/>
      <c r="P216" s="912"/>
      <c r="Q216" s="316"/>
      <c r="R216" s="912"/>
      <c r="S216" s="316"/>
      <c r="T216" s="316"/>
      <c r="U216" s="912"/>
      <c r="V216" s="316"/>
      <c r="W216" s="316"/>
      <c r="X216" s="316"/>
      <c r="Y216" s="316"/>
      <c r="Z216" s="316"/>
      <c r="AA216" s="316"/>
      <c r="AB216" s="316"/>
      <c r="AC216" s="316"/>
      <c r="AD216" s="316"/>
      <c r="AE216" s="316"/>
      <c r="AF216" s="316"/>
      <c r="AG216" s="316"/>
      <c r="AH216" s="316"/>
      <c r="AI216" s="316"/>
      <c r="AJ216" s="316"/>
      <c r="AK216" s="316"/>
      <c r="AL216" s="316"/>
      <c r="AM216" s="316"/>
      <c r="AN216" s="316"/>
      <c r="AO216" s="316"/>
      <c r="AP216" s="316"/>
      <c r="AQ216" s="316"/>
    </row>
    <row r="217" spans="1:43">
      <c r="A217" s="316"/>
      <c r="B217" s="316"/>
      <c r="C217" s="912"/>
      <c r="D217" s="316"/>
      <c r="E217" s="316"/>
      <c r="F217" s="912"/>
      <c r="G217" s="316"/>
      <c r="H217" s="316"/>
      <c r="I217" s="912"/>
      <c r="J217" s="912"/>
      <c r="K217" s="316"/>
      <c r="L217" s="912"/>
      <c r="M217" s="316"/>
      <c r="N217" s="316"/>
      <c r="O217" s="912"/>
      <c r="P217" s="912"/>
      <c r="Q217" s="316"/>
      <c r="R217" s="912"/>
      <c r="S217" s="316"/>
      <c r="T217" s="316"/>
      <c r="U217" s="912"/>
      <c r="V217" s="316"/>
      <c r="W217" s="316"/>
      <c r="X217" s="316"/>
      <c r="Y217" s="316"/>
      <c r="Z217" s="316"/>
      <c r="AA217" s="316"/>
      <c r="AB217" s="316"/>
      <c r="AC217" s="316"/>
      <c r="AD217" s="316"/>
      <c r="AE217" s="316"/>
      <c r="AF217" s="316"/>
      <c r="AG217" s="316"/>
      <c r="AH217" s="316"/>
      <c r="AI217" s="316"/>
      <c r="AJ217" s="316"/>
      <c r="AK217" s="316"/>
      <c r="AL217" s="316"/>
      <c r="AM217" s="316"/>
      <c r="AN217" s="316"/>
      <c r="AO217" s="316"/>
      <c r="AP217" s="316"/>
      <c r="AQ217" s="316"/>
    </row>
    <row r="218" spans="1:43">
      <c r="A218" s="316"/>
      <c r="B218" s="316"/>
      <c r="C218" s="912"/>
      <c r="D218" s="316"/>
      <c r="E218" s="316"/>
      <c r="F218" s="912"/>
      <c r="G218" s="316"/>
      <c r="H218" s="316"/>
      <c r="I218" s="912"/>
      <c r="J218" s="912"/>
      <c r="K218" s="316"/>
      <c r="L218" s="912"/>
      <c r="M218" s="316"/>
      <c r="N218" s="316"/>
      <c r="O218" s="912"/>
      <c r="P218" s="912"/>
      <c r="Q218" s="316"/>
      <c r="R218" s="912"/>
      <c r="S218" s="316"/>
      <c r="T218" s="316"/>
      <c r="U218" s="912"/>
      <c r="V218" s="316"/>
      <c r="W218" s="316"/>
      <c r="X218" s="316"/>
      <c r="Y218" s="316"/>
      <c r="Z218" s="316"/>
      <c r="AA218" s="316"/>
      <c r="AB218" s="316"/>
      <c r="AC218" s="316"/>
      <c r="AD218" s="316"/>
      <c r="AE218" s="316"/>
      <c r="AF218" s="316"/>
      <c r="AG218" s="316"/>
      <c r="AH218" s="316"/>
      <c r="AI218" s="316"/>
      <c r="AJ218" s="316"/>
      <c r="AK218" s="316"/>
      <c r="AL218" s="316"/>
      <c r="AM218" s="316"/>
      <c r="AN218" s="316"/>
      <c r="AO218" s="316"/>
      <c r="AP218" s="316"/>
      <c r="AQ218" s="316"/>
    </row>
    <row r="219" spans="1:43">
      <c r="A219" s="316"/>
      <c r="B219" s="316"/>
      <c r="C219" s="912"/>
      <c r="D219" s="316"/>
      <c r="E219" s="316"/>
      <c r="F219" s="912"/>
      <c r="G219" s="316"/>
      <c r="H219" s="316"/>
      <c r="I219" s="912"/>
      <c r="J219" s="912"/>
      <c r="K219" s="316"/>
      <c r="L219" s="912"/>
      <c r="M219" s="316"/>
      <c r="N219" s="316"/>
      <c r="O219" s="912"/>
      <c r="P219" s="912"/>
      <c r="Q219" s="316"/>
      <c r="R219" s="912"/>
      <c r="S219" s="316"/>
      <c r="T219" s="316"/>
      <c r="U219" s="912"/>
      <c r="V219" s="316"/>
      <c r="W219" s="316"/>
      <c r="X219" s="316"/>
      <c r="Y219" s="316"/>
      <c r="Z219" s="316"/>
      <c r="AA219" s="316"/>
      <c r="AB219" s="316"/>
      <c r="AC219" s="316"/>
      <c r="AD219" s="316"/>
      <c r="AE219" s="316"/>
      <c r="AF219" s="316"/>
      <c r="AG219" s="316"/>
      <c r="AH219" s="316"/>
      <c r="AI219" s="316"/>
      <c r="AJ219" s="316"/>
      <c r="AK219" s="316"/>
      <c r="AL219" s="316"/>
      <c r="AM219" s="316"/>
      <c r="AN219" s="316"/>
      <c r="AO219" s="316"/>
      <c r="AP219" s="316"/>
      <c r="AQ219" s="316"/>
    </row>
    <row r="220" spans="1:43">
      <c r="A220" s="316"/>
      <c r="B220" s="316"/>
      <c r="C220" s="912"/>
      <c r="D220" s="316"/>
      <c r="E220" s="316"/>
      <c r="F220" s="912"/>
      <c r="G220" s="316"/>
      <c r="H220" s="316"/>
      <c r="I220" s="912"/>
      <c r="J220" s="912"/>
      <c r="K220" s="316"/>
      <c r="L220" s="912"/>
      <c r="M220" s="316"/>
      <c r="N220" s="316"/>
      <c r="O220" s="912"/>
      <c r="P220" s="912"/>
      <c r="Q220" s="316"/>
      <c r="R220" s="912"/>
      <c r="S220" s="316"/>
      <c r="T220" s="316"/>
      <c r="U220" s="912"/>
      <c r="V220" s="316"/>
      <c r="W220" s="316"/>
      <c r="X220" s="316"/>
      <c r="Y220" s="316"/>
      <c r="Z220" s="316"/>
      <c r="AA220" s="316"/>
      <c r="AB220" s="316"/>
      <c r="AC220" s="316"/>
      <c r="AD220" s="316"/>
      <c r="AE220" s="316"/>
      <c r="AF220" s="316"/>
      <c r="AG220" s="316"/>
      <c r="AH220" s="316"/>
      <c r="AI220" s="316"/>
      <c r="AJ220" s="316"/>
      <c r="AK220" s="316"/>
      <c r="AL220" s="316"/>
      <c r="AM220" s="316"/>
      <c r="AN220" s="316"/>
      <c r="AO220" s="316"/>
      <c r="AP220" s="316"/>
      <c r="AQ220" s="316"/>
    </row>
    <row r="221" spans="1:43">
      <c r="A221" s="316"/>
      <c r="B221" s="316"/>
      <c r="C221" s="912"/>
      <c r="D221" s="316"/>
      <c r="E221" s="316"/>
      <c r="F221" s="912"/>
      <c r="G221" s="316"/>
      <c r="H221" s="316"/>
      <c r="I221" s="912"/>
      <c r="J221" s="912"/>
      <c r="K221" s="316"/>
      <c r="L221" s="912"/>
      <c r="M221" s="316"/>
      <c r="N221" s="316"/>
      <c r="O221" s="912"/>
      <c r="P221" s="912"/>
      <c r="Q221" s="316"/>
      <c r="R221" s="912"/>
      <c r="S221" s="316"/>
      <c r="T221" s="316"/>
      <c r="U221" s="912"/>
      <c r="V221" s="316"/>
      <c r="W221" s="316"/>
      <c r="X221" s="316"/>
      <c r="Y221" s="316"/>
      <c r="Z221" s="316"/>
      <c r="AA221" s="316"/>
      <c r="AB221" s="316"/>
      <c r="AC221" s="316"/>
      <c r="AD221" s="316"/>
      <c r="AE221" s="316"/>
      <c r="AF221" s="316"/>
      <c r="AG221" s="316"/>
      <c r="AH221" s="316"/>
      <c r="AI221" s="316"/>
      <c r="AJ221" s="316"/>
      <c r="AK221" s="316"/>
      <c r="AL221" s="316"/>
      <c r="AM221" s="316"/>
      <c r="AN221" s="316"/>
      <c r="AO221" s="316"/>
      <c r="AP221" s="316"/>
      <c r="AQ221" s="316"/>
    </row>
    <row r="222" spans="1:43">
      <c r="A222" s="316"/>
      <c r="B222" s="316"/>
      <c r="C222" s="912"/>
      <c r="D222" s="316"/>
      <c r="E222" s="316"/>
      <c r="F222" s="912"/>
      <c r="G222" s="316"/>
      <c r="H222" s="316"/>
      <c r="I222" s="912"/>
      <c r="J222" s="912"/>
      <c r="K222" s="316"/>
      <c r="L222" s="912"/>
      <c r="M222" s="316"/>
      <c r="N222" s="316"/>
      <c r="O222" s="912"/>
      <c r="P222" s="912"/>
      <c r="Q222" s="316"/>
      <c r="R222" s="912"/>
      <c r="S222" s="316"/>
      <c r="T222" s="316"/>
      <c r="U222" s="912"/>
      <c r="V222" s="316"/>
      <c r="W222" s="316"/>
      <c r="X222" s="316"/>
      <c r="Y222" s="316"/>
      <c r="Z222" s="316"/>
      <c r="AA222" s="316"/>
      <c r="AB222" s="316"/>
      <c r="AC222" s="316"/>
      <c r="AD222" s="316"/>
      <c r="AE222" s="316"/>
      <c r="AF222" s="316"/>
      <c r="AG222" s="316"/>
      <c r="AH222" s="316"/>
      <c r="AI222" s="316"/>
      <c r="AJ222" s="316"/>
      <c r="AK222" s="316"/>
      <c r="AL222" s="316"/>
      <c r="AM222" s="316"/>
      <c r="AN222" s="316"/>
      <c r="AO222" s="316"/>
      <c r="AP222" s="316"/>
      <c r="AQ222" s="316"/>
    </row>
    <row r="223" spans="1:43">
      <c r="A223" s="316"/>
      <c r="B223" s="316"/>
      <c r="C223" s="912"/>
      <c r="D223" s="316"/>
      <c r="E223" s="316"/>
      <c r="F223" s="912"/>
      <c r="G223" s="316"/>
      <c r="H223" s="316"/>
      <c r="I223" s="912"/>
      <c r="J223" s="912"/>
      <c r="K223" s="316"/>
      <c r="L223" s="912"/>
      <c r="M223" s="316"/>
      <c r="N223" s="316"/>
      <c r="O223" s="912"/>
      <c r="P223" s="912"/>
      <c r="Q223" s="316"/>
      <c r="R223" s="912"/>
      <c r="S223" s="316"/>
      <c r="T223" s="316"/>
      <c r="U223" s="912"/>
      <c r="V223" s="316"/>
      <c r="W223" s="316"/>
      <c r="X223" s="316"/>
      <c r="Y223" s="316"/>
      <c r="Z223" s="316"/>
      <c r="AA223" s="316"/>
      <c r="AB223" s="316"/>
      <c r="AC223" s="316"/>
      <c r="AD223" s="316"/>
      <c r="AE223" s="316"/>
      <c r="AF223" s="316"/>
      <c r="AG223" s="316"/>
      <c r="AH223" s="316"/>
      <c r="AI223" s="316"/>
      <c r="AJ223" s="316"/>
      <c r="AK223" s="316"/>
      <c r="AL223" s="316"/>
      <c r="AM223" s="316"/>
      <c r="AN223" s="316"/>
      <c r="AO223" s="316"/>
      <c r="AP223" s="316"/>
      <c r="AQ223" s="316"/>
    </row>
    <row r="224" spans="1:43">
      <c r="A224" s="316"/>
      <c r="B224" s="316"/>
      <c r="C224" s="912"/>
      <c r="D224" s="316"/>
      <c r="E224" s="316"/>
      <c r="F224" s="912"/>
      <c r="G224" s="316"/>
      <c r="H224" s="316"/>
      <c r="I224" s="912"/>
      <c r="J224" s="912"/>
      <c r="K224" s="316"/>
      <c r="L224" s="912"/>
      <c r="M224" s="316"/>
      <c r="N224" s="316"/>
      <c r="O224" s="912"/>
      <c r="P224" s="912"/>
      <c r="Q224" s="316"/>
      <c r="R224" s="912"/>
      <c r="S224" s="316"/>
      <c r="T224" s="316"/>
      <c r="U224" s="912"/>
      <c r="V224" s="316"/>
      <c r="W224" s="316"/>
      <c r="X224" s="316"/>
      <c r="Y224" s="316"/>
      <c r="Z224" s="316"/>
      <c r="AA224" s="316"/>
      <c r="AB224" s="316"/>
      <c r="AC224" s="316"/>
      <c r="AD224" s="316"/>
      <c r="AE224" s="316"/>
      <c r="AF224" s="316"/>
      <c r="AG224" s="316"/>
      <c r="AH224" s="316"/>
      <c r="AI224" s="316"/>
      <c r="AJ224" s="316"/>
      <c r="AK224" s="316"/>
      <c r="AL224" s="316"/>
      <c r="AM224" s="316"/>
      <c r="AN224" s="316"/>
      <c r="AO224" s="316"/>
      <c r="AP224" s="316"/>
      <c r="AQ224" s="316"/>
    </row>
    <row r="225" spans="1:43">
      <c r="A225" s="316"/>
      <c r="B225" s="316"/>
      <c r="C225" s="912"/>
      <c r="D225" s="316"/>
      <c r="E225" s="316"/>
      <c r="F225" s="912"/>
      <c r="G225" s="316"/>
      <c r="H225" s="316"/>
      <c r="I225" s="912"/>
      <c r="J225" s="912"/>
      <c r="K225" s="316"/>
      <c r="L225" s="912"/>
      <c r="M225" s="316"/>
      <c r="N225" s="316"/>
      <c r="O225" s="912"/>
      <c r="P225" s="912"/>
      <c r="Q225" s="316"/>
      <c r="R225" s="912"/>
      <c r="S225" s="316"/>
      <c r="T225" s="316"/>
      <c r="U225" s="912"/>
      <c r="V225" s="316"/>
      <c r="W225" s="316"/>
      <c r="X225" s="316"/>
      <c r="Y225" s="316"/>
      <c r="Z225" s="316"/>
      <c r="AA225" s="316"/>
      <c r="AB225" s="316"/>
      <c r="AC225" s="316"/>
      <c r="AD225" s="316"/>
      <c r="AE225" s="316"/>
      <c r="AF225" s="316"/>
      <c r="AG225" s="316"/>
      <c r="AH225" s="316"/>
      <c r="AI225" s="316"/>
      <c r="AJ225" s="316"/>
      <c r="AK225" s="316"/>
      <c r="AL225" s="316"/>
      <c r="AM225" s="316"/>
      <c r="AN225" s="316"/>
      <c r="AO225" s="316"/>
      <c r="AP225" s="316"/>
      <c r="AQ225" s="316"/>
    </row>
    <row r="226" spans="1:43">
      <c r="A226" s="316"/>
      <c r="B226" s="316"/>
      <c r="C226" s="912"/>
      <c r="D226" s="316"/>
      <c r="E226" s="316"/>
      <c r="F226" s="912"/>
      <c r="G226" s="316"/>
      <c r="H226" s="316"/>
      <c r="I226" s="912"/>
      <c r="J226" s="912"/>
      <c r="K226" s="316"/>
      <c r="L226" s="912"/>
      <c r="M226" s="316"/>
      <c r="N226" s="316"/>
      <c r="O226" s="912"/>
      <c r="P226" s="912"/>
      <c r="Q226" s="316"/>
      <c r="R226" s="912"/>
      <c r="S226" s="316"/>
      <c r="T226" s="316"/>
      <c r="U226" s="912"/>
      <c r="V226" s="316"/>
      <c r="W226" s="316"/>
      <c r="X226" s="316"/>
      <c r="Y226" s="316"/>
      <c r="Z226" s="316"/>
      <c r="AA226" s="316"/>
      <c r="AB226" s="316"/>
      <c r="AC226" s="316"/>
      <c r="AD226" s="316"/>
      <c r="AE226" s="316"/>
      <c r="AF226" s="316"/>
      <c r="AG226" s="316"/>
      <c r="AH226" s="316"/>
      <c r="AI226" s="316"/>
      <c r="AJ226" s="316"/>
      <c r="AK226" s="316"/>
      <c r="AL226" s="316"/>
      <c r="AM226" s="316"/>
      <c r="AN226" s="316"/>
      <c r="AO226" s="316"/>
      <c r="AP226" s="316"/>
      <c r="AQ226" s="316"/>
    </row>
    <row r="227" spans="1:43">
      <c r="A227" s="316"/>
      <c r="B227" s="316"/>
      <c r="C227" s="912"/>
      <c r="D227" s="316"/>
      <c r="E227" s="316"/>
      <c r="F227" s="912"/>
      <c r="G227" s="316"/>
      <c r="H227" s="316"/>
      <c r="I227" s="912"/>
      <c r="J227" s="912"/>
      <c r="K227" s="316"/>
      <c r="L227" s="912"/>
      <c r="M227" s="316"/>
      <c r="N227" s="316"/>
      <c r="O227" s="912"/>
      <c r="P227" s="912"/>
      <c r="Q227" s="316"/>
      <c r="R227" s="912"/>
      <c r="S227" s="316"/>
      <c r="T227" s="316"/>
      <c r="U227" s="912"/>
      <c r="V227" s="316"/>
      <c r="W227" s="316"/>
      <c r="X227" s="316"/>
      <c r="Y227" s="316"/>
      <c r="Z227" s="316"/>
      <c r="AA227" s="316"/>
      <c r="AB227" s="316"/>
      <c r="AC227" s="316"/>
      <c r="AD227" s="316"/>
      <c r="AE227" s="316"/>
      <c r="AF227" s="316"/>
      <c r="AG227" s="316"/>
      <c r="AH227" s="316"/>
      <c r="AI227" s="316"/>
      <c r="AJ227" s="316"/>
      <c r="AK227" s="316"/>
      <c r="AL227" s="316"/>
      <c r="AM227" s="316"/>
      <c r="AN227" s="316"/>
      <c r="AO227" s="316"/>
      <c r="AP227" s="316"/>
      <c r="AQ227" s="316"/>
    </row>
    <row r="228" spans="1:43">
      <c r="A228" s="316"/>
      <c r="B228" s="316"/>
      <c r="C228" s="912"/>
      <c r="D228" s="316"/>
      <c r="E228" s="316"/>
      <c r="F228" s="912"/>
      <c r="G228" s="316"/>
      <c r="H228" s="316"/>
      <c r="I228" s="912"/>
      <c r="J228" s="912"/>
      <c r="K228" s="316"/>
      <c r="L228" s="912"/>
      <c r="M228" s="316"/>
      <c r="N228" s="316"/>
      <c r="O228" s="912"/>
      <c r="P228" s="912"/>
      <c r="Q228" s="316"/>
      <c r="R228" s="912"/>
      <c r="S228" s="316"/>
      <c r="T228" s="316"/>
      <c r="U228" s="912"/>
      <c r="V228" s="316"/>
      <c r="W228" s="316"/>
      <c r="X228" s="316"/>
      <c r="Y228" s="316"/>
      <c r="Z228" s="316"/>
      <c r="AA228" s="316"/>
      <c r="AB228" s="316"/>
      <c r="AC228" s="316"/>
      <c r="AD228" s="316"/>
      <c r="AE228" s="316"/>
      <c r="AF228" s="316"/>
      <c r="AG228" s="316"/>
      <c r="AH228" s="316"/>
      <c r="AI228" s="316"/>
      <c r="AJ228" s="316"/>
      <c r="AK228" s="316"/>
      <c r="AL228" s="316"/>
      <c r="AM228" s="316"/>
      <c r="AN228" s="316"/>
      <c r="AO228" s="316"/>
      <c r="AP228" s="316"/>
      <c r="AQ228" s="316"/>
    </row>
    <row r="229" spans="1:43">
      <c r="A229" s="316"/>
      <c r="B229" s="316"/>
      <c r="C229" s="912"/>
      <c r="D229" s="316"/>
      <c r="E229" s="316"/>
      <c r="F229" s="912"/>
      <c r="G229" s="316"/>
      <c r="H229" s="316"/>
      <c r="I229" s="912"/>
      <c r="J229" s="912"/>
      <c r="K229" s="316"/>
      <c r="L229" s="912"/>
      <c r="M229" s="316"/>
      <c r="N229" s="316"/>
      <c r="O229" s="912"/>
      <c r="P229" s="912"/>
      <c r="Q229" s="316"/>
      <c r="R229" s="912"/>
      <c r="S229" s="316"/>
      <c r="T229" s="316"/>
      <c r="U229" s="912"/>
      <c r="V229" s="316"/>
      <c r="W229" s="316"/>
      <c r="X229" s="316"/>
      <c r="Y229" s="316"/>
      <c r="Z229" s="316"/>
      <c r="AA229" s="316"/>
      <c r="AB229" s="316"/>
      <c r="AC229" s="316"/>
      <c r="AD229" s="316"/>
      <c r="AE229" s="316"/>
      <c r="AF229" s="316"/>
      <c r="AG229" s="316"/>
      <c r="AH229" s="316"/>
      <c r="AI229" s="316"/>
      <c r="AJ229" s="316"/>
      <c r="AK229" s="316"/>
      <c r="AL229" s="316"/>
      <c r="AM229" s="316"/>
      <c r="AN229" s="316"/>
      <c r="AO229" s="316"/>
      <c r="AP229" s="316"/>
      <c r="AQ229" s="316"/>
    </row>
    <row r="230" spans="1:43">
      <c r="A230" s="316"/>
      <c r="B230" s="316"/>
      <c r="C230" s="912"/>
      <c r="D230" s="316"/>
      <c r="E230" s="316"/>
      <c r="F230" s="912"/>
      <c r="G230" s="316"/>
      <c r="H230" s="316"/>
      <c r="I230" s="912"/>
      <c r="J230" s="912"/>
      <c r="K230" s="316"/>
      <c r="L230" s="912"/>
      <c r="M230" s="316"/>
      <c r="N230" s="316"/>
      <c r="O230" s="912"/>
      <c r="P230" s="912"/>
      <c r="Q230" s="316"/>
      <c r="R230" s="912"/>
      <c r="S230" s="316"/>
      <c r="T230" s="316"/>
      <c r="U230" s="912"/>
      <c r="V230" s="316"/>
      <c r="W230" s="316"/>
      <c r="X230" s="316"/>
      <c r="Y230" s="316"/>
      <c r="Z230" s="316"/>
      <c r="AA230" s="316"/>
      <c r="AB230" s="316"/>
      <c r="AC230" s="316"/>
      <c r="AD230" s="316"/>
      <c r="AE230" s="316"/>
      <c r="AF230" s="316"/>
      <c r="AG230" s="316"/>
      <c r="AH230" s="316"/>
      <c r="AI230" s="316"/>
      <c r="AJ230" s="316"/>
      <c r="AK230" s="316"/>
      <c r="AL230" s="316"/>
      <c r="AM230" s="316"/>
      <c r="AN230" s="316"/>
      <c r="AO230" s="316"/>
      <c r="AP230" s="316"/>
      <c r="AQ230" s="316"/>
    </row>
    <row r="231" spans="1:43">
      <c r="A231" s="316"/>
      <c r="B231" s="316"/>
      <c r="C231" s="912"/>
      <c r="D231" s="316"/>
      <c r="E231" s="316"/>
      <c r="F231" s="912"/>
      <c r="G231" s="316"/>
      <c r="H231" s="316"/>
      <c r="I231" s="912"/>
      <c r="J231" s="912"/>
      <c r="K231" s="316"/>
      <c r="L231" s="912"/>
      <c r="M231" s="316"/>
      <c r="N231" s="316"/>
      <c r="O231" s="912"/>
      <c r="P231" s="912"/>
      <c r="Q231" s="316"/>
      <c r="R231" s="912"/>
      <c r="S231" s="316"/>
      <c r="T231" s="316"/>
      <c r="U231" s="912"/>
      <c r="V231" s="316"/>
      <c r="W231" s="316"/>
      <c r="X231" s="316"/>
      <c r="Y231" s="316"/>
      <c r="Z231" s="316"/>
      <c r="AA231" s="316"/>
      <c r="AB231" s="316"/>
      <c r="AC231" s="316"/>
      <c r="AD231" s="316"/>
      <c r="AE231" s="316"/>
      <c r="AF231" s="316"/>
      <c r="AG231" s="316"/>
      <c r="AH231" s="316"/>
      <c r="AI231" s="316"/>
      <c r="AJ231" s="316"/>
      <c r="AK231" s="316"/>
      <c r="AL231" s="316"/>
      <c r="AM231" s="316"/>
      <c r="AN231" s="316"/>
      <c r="AO231" s="316"/>
      <c r="AP231" s="316"/>
      <c r="AQ231" s="316"/>
    </row>
    <row r="232" spans="1:43">
      <c r="A232" s="316"/>
      <c r="B232" s="316"/>
      <c r="C232" s="912"/>
      <c r="D232" s="316"/>
      <c r="E232" s="316"/>
      <c r="F232" s="912"/>
      <c r="G232" s="316"/>
      <c r="H232" s="316"/>
      <c r="I232" s="912"/>
      <c r="J232" s="912"/>
      <c r="K232" s="316"/>
      <c r="L232" s="912"/>
      <c r="M232" s="316"/>
      <c r="N232" s="316"/>
      <c r="O232" s="912"/>
      <c r="P232" s="912"/>
      <c r="Q232" s="316"/>
      <c r="R232" s="912"/>
      <c r="S232" s="316"/>
      <c r="T232" s="316"/>
      <c r="U232" s="912"/>
      <c r="V232" s="316"/>
      <c r="W232" s="316"/>
      <c r="X232" s="316"/>
      <c r="Y232" s="316"/>
      <c r="Z232" s="316"/>
      <c r="AA232" s="316"/>
      <c r="AB232" s="316"/>
      <c r="AC232" s="316"/>
      <c r="AD232" s="316"/>
      <c r="AE232" s="316"/>
      <c r="AF232" s="316"/>
      <c r="AG232" s="316"/>
      <c r="AH232" s="316"/>
      <c r="AI232" s="316"/>
      <c r="AJ232" s="316"/>
      <c r="AK232" s="316"/>
      <c r="AL232" s="316"/>
      <c r="AM232" s="316"/>
      <c r="AN232" s="316"/>
      <c r="AO232" s="316"/>
      <c r="AP232" s="316"/>
      <c r="AQ232" s="316"/>
    </row>
    <row r="233" spans="1:43">
      <c r="A233" s="316"/>
      <c r="B233" s="316"/>
      <c r="C233" s="912"/>
      <c r="D233" s="316"/>
      <c r="E233" s="316"/>
      <c r="F233" s="912"/>
      <c r="G233" s="316"/>
      <c r="H233" s="316"/>
      <c r="I233" s="912"/>
      <c r="J233" s="912"/>
      <c r="K233" s="316"/>
      <c r="L233" s="912"/>
      <c r="M233" s="316"/>
      <c r="N233" s="316"/>
      <c r="O233" s="912"/>
      <c r="P233" s="912"/>
      <c r="Q233" s="316"/>
      <c r="R233" s="912"/>
      <c r="S233" s="316"/>
      <c r="T233" s="316"/>
      <c r="U233" s="912"/>
      <c r="V233" s="316"/>
      <c r="W233" s="316"/>
      <c r="X233" s="316"/>
      <c r="Y233" s="316"/>
      <c r="Z233" s="316"/>
      <c r="AA233" s="316"/>
      <c r="AB233" s="316"/>
      <c r="AC233" s="316"/>
      <c r="AD233" s="316"/>
      <c r="AE233" s="316"/>
      <c r="AF233" s="316"/>
      <c r="AG233" s="316"/>
      <c r="AH233" s="316"/>
      <c r="AI233" s="316"/>
      <c r="AJ233" s="316"/>
      <c r="AK233" s="316"/>
      <c r="AL233" s="316"/>
      <c r="AM233" s="316"/>
      <c r="AN233" s="316"/>
      <c r="AO233" s="316"/>
      <c r="AP233" s="316"/>
      <c r="AQ233" s="316"/>
    </row>
    <row r="234" spans="1:43">
      <c r="A234" s="316"/>
      <c r="B234" s="316"/>
      <c r="C234" s="912"/>
      <c r="D234" s="316"/>
      <c r="E234" s="316"/>
      <c r="F234" s="912"/>
      <c r="G234" s="316"/>
      <c r="H234" s="316"/>
      <c r="I234" s="912"/>
      <c r="J234" s="912"/>
      <c r="K234" s="316"/>
      <c r="L234" s="912"/>
      <c r="M234" s="316"/>
      <c r="N234" s="316"/>
      <c r="O234" s="912"/>
      <c r="P234" s="912"/>
      <c r="Q234" s="316"/>
      <c r="R234" s="912"/>
      <c r="S234" s="316"/>
      <c r="T234" s="316"/>
      <c r="U234" s="912"/>
      <c r="V234" s="316"/>
      <c r="W234" s="316"/>
      <c r="X234" s="316"/>
      <c r="Y234" s="316"/>
      <c r="Z234" s="316"/>
      <c r="AA234" s="316"/>
      <c r="AB234" s="316"/>
      <c r="AC234" s="316"/>
      <c r="AD234" s="316"/>
      <c r="AE234" s="316"/>
      <c r="AF234" s="316"/>
      <c r="AG234" s="316"/>
      <c r="AH234" s="316"/>
      <c r="AI234" s="316"/>
      <c r="AJ234" s="316"/>
      <c r="AK234" s="316"/>
      <c r="AL234" s="316"/>
      <c r="AM234" s="316"/>
      <c r="AN234" s="316"/>
      <c r="AO234" s="316"/>
      <c r="AP234" s="316"/>
      <c r="AQ234" s="316"/>
    </row>
    <row r="235" spans="1:43">
      <c r="A235" s="316"/>
      <c r="B235" s="316"/>
      <c r="C235" s="912"/>
      <c r="D235" s="316"/>
      <c r="E235" s="316"/>
      <c r="F235" s="912"/>
      <c r="G235" s="316"/>
      <c r="H235" s="316"/>
      <c r="I235" s="912"/>
      <c r="J235" s="912"/>
      <c r="K235" s="316"/>
      <c r="L235" s="912"/>
      <c r="M235" s="316"/>
      <c r="N235" s="316"/>
      <c r="O235" s="912"/>
      <c r="P235" s="912"/>
      <c r="Q235" s="316"/>
      <c r="R235" s="912"/>
      <c r="S235" s="316"/>
      <c r="T235" s="316"/>
      <c r="U235" s="912"/>
      <c r="V235" s="316"/>
      <c r="W235" s="316"/>
      <c r="X235" s="316"/>
      <c r="Y235" s="316"/>
      <c r="Z235" s="316"/>
      <c r="AA235" s="316"/>
      <c r="AB235" s="316"/>
      <c r="AC235" s="316"/>
      <c r="AD235" s="316"/>
      <c r="AE235" s="316"/>
      <c r="AF235" s="316"/>
      <c r="AG235" s="316"/>
      <c r="AH235" s="316"/>
      <c r="AI235" s="316"/>
      <c r="AJ235" s="316"/>
      <c r="AK235" s="316"/>
      <c r="AL235" s="316"/>
      <c r="AM235" s="316"/>
      <c r="AN235" s="316"/>
      <c r="AO235" s="316"/>
      <c r="AP235" s="316"/>
      <c r="AQ235" s="316"/>
    </row>
    <row r="236" spans="1:43">
      <c r="A236" s="316"/>
      <c r="B236" s="316"/>
      <c r="C236" s="912"/>
      <c r="D236" s="316"/>
      <c r="E236" s="316"/>
      <c r="F236" s="912"/>
      <c r="G236" s="316"/>
      <c r="H236" s="316"/>
      <c r="I236" s="912"/>
      <c r="J236" s="912"/>
      <c r="K236" s="316"/>
      <c r="L236" s="912"/>
      <c r="M236" s="316"/>
      <c r="N236" s="316"/>
      <c r="O236" s="912"/>
      <c r="P236" s="912"/>
      <c r="Q236" s="316"/>
      <c r="R236" s="912"/>
      <c r="S236" s="316"/>
      <c r="T236" s="316"/>
      <c r="U236" s="912"/>
      <c r="V236" s="316"/>
      <c r="W236" s="316"/>
      <c r="X236" s="316"/>
      <c r="Y236" s="316"/>
      <c r="Z236" s="316"/>
      <c r="AA236" s="316"/>
      <c r="AB236" s="316"/>
      <c r="AC236" s="316"/>
      <c r="AD236" s="316"/>
      <c r="AE236" s="316"/>
      <c r="AF236" s="316"/>
      <c r="AG236" s="316"/>
      <c r="AH236" s="316"/>
      <c r="AI236" s="316"/>
      <c r="AJ236" s="316"/>
      <c r="AK236" s="316"/>
      <c r="AL236" s="316"/>
      <c r="AM236" s="316"/>
      <c r="AN236" s="316"/>
      <c r="AO236" s="316"/>
      <c r="AP236" s="316"/>
      <c r="AQ236" s="316"/>
    </row>
    <row r="237" spans="1:43">
      <c r="A237" s="316"/>
      <c r="B237" s="316"/>
      <c r="C237" s="912"/>
      <c r="D237" s="316"/>
      <c r="E237" s="316"/>
      <c r="F237" s="912"/>
      <c r="G237" s="316"/>
      <c r="H237" s="316"/>
      <c r="I237" s="912"/>
      <c r="J237" s="912"/>
      <c r="K237" s="316"/>
      <c r="L237" s="912"/>
      <c r="M237" s="316"/>
      <c r="N237" s="316"/>
      <c r="O237" s="912"/>
      <c r="P237" s="912"/>
      <c r="Q237" s="316"/>
      <c r="R237" s="912"/>
      <c r="S237" s="316"/>
      <c r="T237" s="316"/>
      <c r="U237" s="912"/>
      <c r="V237" s="316"/>
      <c r="W237" s="316"/>
      <c r="X237" s="316"/>
      <c r="Y237" s="316"/>
      <c r="Z237" s="316"/>
      <c r="AA237" s="316"/>
      <c r="AB237" s="316"/>
      <c r="AC237" s="316"/>
      <c r="AD237" s="316"/>
      <c r="AE237" s="316"/>
      <c r="AF237" s="316"/>
      <c r="AG237" s="316"/>
      <c r="AH237" s="316"/>
      <c r="AI237" s="316"/>
      <c r="AJ237" s="316"/>
      <c r="AK237" s="316"/>
      <c r="AL237" s="316"/>
      <c r="AM237" s="316"/>
      <c r="AN237" s="316"/>
      <c r="AO237" s="316"/>
      <c r="AP237" s="316"/>
      <c r="AQ237" s="316"/>
    </row>
    <row r="238" spans="1:43">
      <c r="A238" s="316"/>
      <c r="B238" s="316"/>
      <c r="C238" s="912"/>
      <c r="D238" s="316"/>
      <c r="E238" s="316"/>
      <c r="F238" s="912"/>
      <c r="G238" s="316"/>
      <c r="H238" s="316"/>
      <c r="I238" s="912"/>
      <c r="J238" s="912"/>
      <c r="K238" s="316"/>
      <c r="L238" s="912"/>
      <c r="M238" s="316"/>
      <c r="N238" s="316"/>
      <c r="O238" s="912"/>
      <c r="P238" s="912"/>
      <c r="Q238" s="316"/>
      <c r="R238" s="912"/>
      <c r="S238" s="316"/>
      <c r="T238" s="316"/>
      <c r="U238" s="912"/>
      <c r="V238" s="316"/>
      <c r="W238" s="316"/>
      <c r="X238" s="316"/>
      <c r="Y238" s="316"/>
      <c r="Z238" s="316"/>
      <c r="AA238" s="316"/>
      <c r="AB238" s="316"/>
      <c r="AC238" s="316"/>
      <c r="AD238" s="316"/>
      <c r="AE238" s="316"/>
      <c r="AF238" s="316"/>
      <c r="AG238" s="316"/>
      <c r="AH238" s="316"/>
      <c r="AI238" s="316"/>
      <c r="AJ238" s="316"/>
      <c r="AK238" s="316"/>
      <c r="AL238" s="316"/>
      <c r="AM238" s="316"/>
      <c r="AN238" s="316"/>
      <c r="AO238" s="316"/>
      <c r="AP238" s="316"/>
      <c r="AQ238" s="316"/>
    </row>
    <row r="239" spans="1:43">
      <c r="A239" s="316"/>
      <c r="B239" s="316"/>
      <c r="C239" s="912"/>
      <c r="D239" s="316"/>
      <c r="E239" s="316"/>
      <c r="F239" s="912"/>
      <c r="G239" s="316"/>
      <c r="H239" s="316"/>
      <c r="I239" s="912"/>
      <c r="J239" s="912"/>
      <c r="K239" s="316"/>
      <c r="L239" s="912"/>
      <c r="M239" s="316"/>
      <c r="N239" s="316"/>
      <c r="O239" s="912"/>
      <c r="P239" s="912"/>
      <c r="Q239" s="316"/>
      <c r="R239" s="912"/>
      <c r="S239" s="316"/>
      <c r="T239" s="316"/>
      <c r="U239" s="912"/>
      <c r="V239" s="316"/>
      <c r="W239" s="316"/>
      <c r="X239" s="316"/>
      <c r="Y239" s="316"/>
      <c r="Z239" s="316"/>
      <c r="AA239" s="316"/>
      <c r="AB239" s="316"/>
      <c r="AC239" s="316"/>
      <c r="AD239" s="316"/>
      <c r="AE239" s="316"/>
      <c r="AF239" s="316"/>
      <c r="AG239" s="316"/>
      <c r="AH239" s="316"/>
      <c r="AI239" s="316"/>
      <c r="AJ239" s="316"/>
      <c r="AK239" s="316"/>
      <c r="AL239" s="316"/>
      <c r="AM239" s="316"/>
      <c r="AN239" s="316"/>
      <c r="AO239" s="316"/>
      <c r="AP239" s="316"/>
      <c r="AQ239" s="316"/>
    </row>
    <row r="240" spans="1:43">
      <c r="A240" s="316"/>
      <c r="B240" s="316"/>
      <c r="C240" s="912"/>
      <c r="D240" s="316"/>
      <c r="E240" s="316"/>
      <c r="F240" s="912"/>
      <c r="G240" s="316"/>
      <c r="H240" s="316"/>
      <c r="I240" s="912"/>
      <c r="J240" s="912"/>
      <c r="K240" s="316"/>
      <c r="L240" s="912"/>
      <c r="M240" s="316"/>
      <c r="N240" s="316"/>
      <c r="O240" s="912"/>
      <c r="P240" s="912"/>
      <c r="Q240" s="316"/>
      <c r="R240" s="912"/>
      <c r="S240" s="316"/>
      <c r="T240" s="316"/>
      <c r="U240" s="912"/>
      <c r="V240" s="316"/>
      <c r="W240" s="316"/>
      <c r="X240" s="316"/>
      <c r="Y240" s="316"/>
      <c r="Z240" s="316"/>
      <c r="AA240" s="316"/>
      <c r="AB240" s="316"/>
      <c r="AC240" s="316"/>
      <c r="AD240" s="316"/>
      <c r="AE240" s="316"/>
      <c r="AF240" s="316"/>
      <c r="AG240" s="316"/>
      <c r="AH240" s="316"/>
      <c r="AI240" s="316"/>
      <c r="AJ240" s="316"/>
      <c r="AK240" s="316"/>
      <c r="AL240" s="316"/>
      <c r="AM240" s="316"/>
      <c r="AN240" s="316"/>
      <c r="AO240" s="316"/>
      <c r="AP240" s="316"/>
      <c r="AQ240" s="316"/>
    </row>
    <row r="241" spans="1:43">
      <c r="A241" s="316"/>
      <c r="B241" s="316"/>
      <c r="C241" s="912"/>
      <c r="D241" s="316"/>
      <c r="E241" s="316"/>
      <c r="F241" s="912"/>
      <c r="G241" s="316"/>
      <c r="H241" s="316"/>
      <c r="I241" s="912"/>
      <c r="J241" s="912"/>
      <c r="K241" s="316"/>
      <c r="L241" s="912"/>
      <c r="M241" s="316"/>
      <c r="N241" s="316"/>
      <c r="O241" s="912"/>
      <c r="P241" s="912"/>
      <c r="Q241" s="316"/>
      <c r="R241" s="912"/>
      <c r="S241" s="316"/>
      <c r="T241" s="316"/>
      <c r="U241" s="912"/>
      <c r="V241" s="316"/>
      <c r="W241" s="316"/>
      <c r="X241" s="316"/>
      <c r="Y241" s="316"/>
      <c r="Z241" s="316"/>
      <c r="AA241" s="316"/>
      <c r="AB241" s="316"/>
      <c r="AC241" s="316"/>
      <c r="AD241" s="316"/>
      <c r="AE241" s="316"/>
      <c r="AF241" s="316"/>
      <c r="AG241" s="316"/>
      <c r="AH241" s="316"/>
      <c r="AI241" s="316"/>
      <c r="AJ241" s="316"/>
      <c r="AK241" s="316"/>
      <c r="AL241" s="316"/>
      <c r="AM241" s="316"/>
      <c r="AN241" s="316"/>
      <c r="AO241" s="316"/>
      <c r="AP241" s="316"/>
      <c r="AQ241" s="316"/>
    </row>
    <row r="242" spans="1:43">
      <c r="A242" s="316"/>
      <c r="B242" s="316"/>
      <c r="C242" s="912"/>
      <c r="D242" s="316"/>
      <c r="E242" s="316"/>
      <c r="F242" s="912"/>
      <c r="G242" s="316"/>
      <c r="H242" s="316"/>
      <c r="I242" s="912"/>
      <c r="J242" s="912"/>
      <c r="K242" s="316"/>
      <c r="L242" s="912"/>
      <c r="M242" s="316"/>
      <c r="N242" s="316"/>
      <c r="O242" s="912"/>
      <c r="P242" s="912"/>
      <c r="Q242" s="316"/>
      <c r="R242" s="912"/>
      <c r="S242" s="316"/>
      <c r="T242" s="316"/>
      <c r="U242" s="912"/>
      <c r="V242" s="316"/>
      <c r="W242" s="316"/>
      <c r="X242" s="316"/>
      <c r="Y242" s="316"/>
      <c r="Z242" s="316"/>
      <c r="AA242" s="316"/>
      <c r="AB242" s="316"/>
      <c r="AC242" s="316"/>
      <c r="AD242" s="316"/>
      <c r="AE242" s="316"/>
      <c r="AF242" s="316"/>
      <c r="AG242" s="316"/>
      <c r="AH242" s="316"/>
      <c r="AI242" s="316"/>
      <c r="AJ242" s="316"/>
      <c r="AK242" s="316"/>
      <c r="AL242" s="316"/>
      <c r="AM242" s="316"/>
      <c r="AN242" s="316"/>
      <c r="AO242" s="316"/>
      <c r="AP242" s="316"/>
      <c r="AQ242" s="316"/>
    </row>
    <row r="243" spans="1:43">
      <c r="A243" s="316"/>
      <c r="B243" s="316"/>
      <c r="C243" s="912"/>
      <c r="D243" s="316"/>
      <c r="E243" s="316"/>
      <c r="F243" s="912"/>
      <c r="G243" s="316"/>
      <c r="H243" s="316"/>
      <c r="I243" s="912"/>
      <c r="J243" s="912"/>
      <c r="K243" s="316"/>
      <c r="L243" s="912"/>
      <c r="M243" s="316"/>
      <c r="N243" s="316"/>
      <c r="O243" s="912"/>
      <c r="P243" s="912"/>
      <c r="Q243" s="316"/>
      <c r="R243" s="912"/>
      <c r="S243" s="316"/>
      <c r="T243" s="316"/>
      <c r="U243" s="912"/>
      <c r="V243" s="316"/>
      <c r="W243" s="316"/>
      <c r="X243" s="316"/>
      <c r="Y243" s="316"/>
      <c r="Z243" s="316"/>
      <c r="AA243" s="316"/>
      <c r="AB243" s="316"/>
      <c r="AC243" s="316"/>
      <c r="AD243" s="316"/>
      <c r="AE243" s="316"/>
      <c r="AF243" s="316"/>
      <c r="AG243" s="316"/>
      <c r="AH243" s="316"/>
      <c r="AI243" s="316"/>
      <c r="AJ243" s="316"/>
      <c r="AK243" s="316"/>
      <c r="AL243" s="316"/>
      <c r="AM243" s="316"/>
      <c r="AN243" s="316"/>
      <c r="AO243" s="316"/>
      <c r="AP243" s="316"/>
      <c r="AQ243" s="316"/>
    </row>
    <row r="244" spans="1:43">
      <c r="A244" s="316"/>
      <c r="B244" s="316"/>
      <c r="C244" s="912"/>
      <c r="D244" s="316"/>
      <c r="E244" s="316"/>
      <c r="F244" s="912"/>
      <c r="G244" s="316"/>
      <c r="H244" s="316"/>
      <c r="I244" s="912"/>
      <c r="J244" s="912"/>
      <c r="K244" s="316"/>
      <c r="L244" s="912"/>
      <c r="M244" s="316"/>
      <c r="N244" s="316"/>
      <c r="O244" s="912"/>
      <c r="P244" s="912"/>
      <c r="Q244" s="316"/>
      <c r="R244" s="912"/>
      <c r="S244" s="316"/>
      <c r="T244" s="316"/>
      <c r="U244" s="912"/>
      <c r="V244" s="316"/>
      <c r="W244" s="316"/>
      <c r="X244" s="316"/>
      <c r="Y244" s="316"/>
      <c r="Z244" s="316"/>
      <c r="AA244" s="316"/>
      <c r="AB244" s="316"/>
      <c r="AC244" s="316"/>
      <c r="AD244" s="316"/>
      <c r="AE244" s="316"/>
      <c r="AF244" s="316"/>
      <c r="AG244" s="316"/>
      <c r="AH244" s="316"/>
      <c r="AI244" s="316"/>
      <c r="AJ244" s="316"/>
      <c r="AK244" s="316"/>
      <c r="AL244" s="316"/>
      <c r="AM244" s="316"/>
      <c r="AN244" s="316"/>
      <c r="AO244" s="316"/>
      <c r="AP244" s="316"/>
      <c r="AQ244" s="316"/>
    </row>
    <row r="245" spans="1:43">
      <c r="A245" s="316"/>
      <c r="B245" s="316"/>
      <c r="C245" s="912"/>
      <c r="D245" s="316"/>
      <c r="E245" s="316"/>
      <c r="F245" s="912"/>
      <c r="G245" s="316"/>
      <c r="H245" s="316"/>
      <c r="I245" s="912"/>
      <c r="J245" s="912"/>
      <c r="K245" s="316"/>
      <c r="L245" s="912"/>
      <c r="M245" s="316"/>
      <c r="N245" s="316"/>
      <c r="O245" s="912"/>
      <c r="P245" s="912"/>
      <c r="Q245" s="316"/>
      <c r="R245" s="912"/>
      <c r="S245" s="316"/>
      <c r="T245" s="316"/>
      <c r="U245" s="912"/>
      <c r="V245" s="316"/>
      <c r="W245" s="316"/>
      <c r="X245" s="316"/>
      <c r="Y245" s="316"/>
      <c r="Z245" s="316"/>
      <c r="AA245" s="316"/>
      <c r="AB245" s="316"/>
      <c r="AC245" s="316"/>
      <c r="AD245" s="316"/>
      <c r="AE245" s="316"/>
      <c r="AF245" s="316"/>
      <c r="AG245" s="316"/>
      <c r="AH245" s="316"/>
      <c r="AI245" s="316"/>
      <c r="AJ245" s="316"/>
      <c r="AK245" s="316"/>
      <c r="AL245" s="316"/>
      <c r="AM245" s="316"/>
      <c r="AN245" s="316"/>
      <c r="AO245" s="316"/>
      <c r="AP245" s="316"/>
      <c r="AQ245" s="316"/>
    </row>
    <row r="246" spans="1:43">
      <c r="A246" s="316"/>
      <c r="B246" s="316"/>
      <c r="C246" s="912"/>
      <c r="D246" s="316"/>
      <c r="E246" s="316"/>
      <c r="F246" s="912"/>
      <c r="G246" s="316"/>
      <c r="H246" s="316"/>
      <c r="I246" s="912"/>
      <c r="J246" s="912"/>
      <c r="K246" s="316"/>
      <c r="L246" s="912"/>
      <c r="M246" s="316"/>
      <c r="N246" s="316"/>
      <c r="O246" s="912"/>
      <c r="P246" s="912"/>
      <c r="Q246" s="316"/>
      <c r="R246" s="912"/>
      <c r="S246" s="316"/>
      <c r="T246" s="316"/>
      <c r="U246" s="912"/>
      <c r="V246" s="316"/>
      <c r="W246" s="316"/>
      <c r="X246" s="316"/>
      <c r="Y246" s="316"/>
      <c r="Z246" s="316"/>
      <c r="AA246" s="316"/>
      <c r="AB246" s="316"/>
      <c r="AC246" s="316"/>
      <c r="AD246" s="316"/>
      <c r="AE246" s="316"/>
      <c r="AF246" s="316"/>
      <c r="AG246" s="316"/>
      <c r="AH246" s="316"/>
      <c r="AI246" s="316"/>
      <c r="AJ246" s="316"/>
      <c r="AK246" s="316"/>
      <c r="AL246" s="316"/>
      <c r="AM246" s="316"/>
      <c r="AN246" s="316"/>
      <c r="AO246" s="316"/>
      <c r="AP246" s="316"/>
      <c r="AQ246" s="316"/>
    </row>
    <row r="247" spans="1:43">
      <c r="A247" s="316"/>
      <c r="B247" s="316"/>
      <c r="C247" s="912"/>
      <c r="D247" s="316"/>
      <c r="E247" s="316"/>
      <c r="F247" s="912"/>
      <c r="G247" s="316"/>
      <c r="H247" s="316"/>
      <c r="I247" s="912"/>
      <c r="J247" s="912"/>
      <c r="K247" s="316"/>
      <c r="L247" s="912"/>
      <c r="M247" s="316"/>
      <c r="N247" s="316"/>
      <c r="O247" s="912"/>
      <c r="P247" s="912"/>
      <c r="Q247" s="316"/>
      <c r="R247" s="912"/>
      <c r="S247" s="316"/>
      <c r="T247" s="316"/>
      <c r="U247" s="912"/>
      <c r="V247" s="316"/>
      <c r="W247" s="316"/>
      <c r="X247" s="316"/>
      <c r="Y247" s="316"/>
      <c r="Z247" s="316"/>
      <c r="AA247" s="316"/>
      <c r="AB247" s="316"/>
      <c r="AC247" s="316"/>
      <c r="AD247" s="316"/>
      <c r="AE247" s="316"/>
      <c r="AF247" s="316"/>
      <c r="AG247" s="316"/>
      <c r="AH247" s="316"/>
      <c r="AI247" s="316"/>
      <c r="AJ247" s="316"/>
      <c r="AK247" s="316"/>
      <c r="AL247" s="316"/>
      <c r="AM247" s="316"/>
      <c r="AN247" s="316"/>
      <c r="AO247" s="316"/>
      <c r="AP247" s="316"/>
      <c r="AQ247" s="316"/>
    </row>
    <row r="248" spans="1:43">
      <c r="A248" s="316"/>
      <c r="B248" s="316"/>
      <c r="C248" s="912"/>
      <c r="D248" s="316"/>
      <c r="E248" s="316"/>
      <c r="F248" s="912"/>
      <c r="G248" s="316"/>
      <c r="H248" s="316"/>
      <c r="I248" s="912"/>
      <c r="J248" s="912"/>
      <c r="K248" s="316"/>
      <c r="L248" s="912"/>
      <c r="M248" s="316"/>
      <c r="N248" s="316"/>
      <c r="O248" s="912"/>
      <c r="P248" s="912"/>
      <c r="Q248" s="316"/>
      <c r="R248" s="912"/>
      <c r="S248" s="316"/>
      <c r="T248" s="316"/>
      <c r="U248" s="912"/>
      <c r="V248" s="316"/>
      <c r="W248" s="316"/>
      <c r="X248" s="316"/>
      <c r="Y248" s="316"/>
      <c r="Z248" s="316"/>
      <c r="AA248" s="316"/>
      <c r="AB248" s="316"/>
      <c r="AC248" s="316"/>
      <c r="AD248" s="316"/>
      <c r="AE248" s="316"/>
      <c r="AF248" s="316"/>
      <c r="AG248" s="316"/>
      <c r="AH248" s="316"/>
      <c r="AI248" s="316"/>
      <c r="AJ248" s="316"/>
      <c r="AK248" s="316"/>
      <c r="AL248" s="316"/>
      <c r="AM248" s="316"/>
      <c r="AN248" s="316"/>
      <c r="AO248" s="316"/>
      <c r="AP248" s="316"/>
      <c r="AQ248" s="316"/>
    </row>
    <row r="249" spans="1:43">
      <c r="A249" s="316"/>
      <c r="B249" s="316"/>
      <c r="C249" s="912"/>
      <c r="D249" s="316"/>
      <c r="E249" s="316"/>
      <c r="F249" s="912"/>
      <c r="G249" s="316"/>
      <c r="H249" s="316"/>
      <c r="I249" s="912"/>
      <c r="J249" s="912"/>
      <c r="K249" s="316"/>
      <c r="L249" s="912"/>
      <c r="M249" s="316"/>
      <c r="N249" s="316"/>
      <c r="O249" s="912"/>
      <c r="P249" s="912"/>
      <c r="Q249" s="316"/>
      <c r="R249" s="912"/>
      <c r="S249" s="316"/>
      <c r="T249" s="316"/>
      <c r="U249" s="912"/>
      <c r="V249" s="316"/>
      <c r="W249" s="316"/>
      <c r="X249" s="316"/>
      <c r="Y249" s="316"/>
      <c r="Z249" s="316"/>
      <c r="AA249" s="316"/>
      <c r="AB249" s="316"/>
      <c r="AC249" s="316"/>
      <c r="AD249" s="316"/>
      <c r="AE249" s="316"/>
      <c r="AF249" s="316"/>
      <c r="AG249" s="316"/>
      <c r="AH249" s="316"/>
      <c r="AI249" s="316"/>
      <c r="AJ249" s="316"/>
      <c r="AK249" s="316"/>
      <c r="AL249" s="316"/>
      <c r="AM249" s="316"/>
      <c r="AN249" s="316"/>
      <c r="AO249" s="316"/>
      <c r="AP249" s="316"/>
      <c r="AQ249" s="316"/>
    </row>
    <row r="250" spans="1:43">
      <c r="A250" s="316"/>
      <c r="B250" s="316"/>
      <c r="C250" s="912"/>
      <c r="D250" s="316"/>
      <c r="E250" s="316"/>
      <c r="F250" s="912"/>
      <c r="G250" s="316"/>
      <c r="H250" s="316"/>
      <c r="I250" s="912"/>
      <c r="J250" s="912"/>
      <c r="K250" s="316"/>
      <c r="L250" s="912"/>
      <c r="M250" s="316"/>
      <c r="N250" s="316"/>
      <c r="O250" s="912"/>
      <c r="P250" s="912"/>
      <c r="Q250" s="316"/>
      <c r="R250" s="912"/>
      <c r="S250" s="316"/>
      <c r="T250" s="316"/>
      <c r="U250" s="912"/>
      <c r="V250" s="316"/>
      <c r="W250" s="316"/>
      <c r="X250" s="316"/>
      <c r="Y250" s="316"/>
      <c r="Z250" s="316"/>
      <c r="AA250" s="316"/>
      <c r="AB250" s="316"/>
      <c r="AC250" s="316"/>
      <c r="AD250" s="316"/>
      <c r="AE250" s="316"/>
      <c r="AF250" s="316"/>
      <c r="AG250" s="316"/>
      <c r="AH250" s="316"/>
      <c r="AI250" s="316"/>
      <c r="AJ250" s="316"/>
      <c r="AK250" s="316"/>
      <c r="AL250" s="316"/>
      <c r="AM250" s="316"/>
      <c r="AN250" s="316"/>
      <c r="AO250" s="316"/>
      <c r="AP250" s="316"/>
      <c r="AQ250" s="316"/>
    </row>
    <row r="251" spans="1:43">
      <c r="A251" s="316"/>
      <c r="B251" s="316"/>
      <c r="C251" s="912"/>
      <c r="D251" s="316"/>
      <c r="E251" s="316"/>
      <c r="F251" s="912"/>
      <c r="G251" s="316"/>
      <c r="H251" s="316"/>
      <c r="I251" s="912"/>
      <c r="J251" s="912"/>
      <c r="K251" s="316"/>
      <c r="L251" s="912"/>
      <c r="M251" s="316"/>
      <c r="N251" s="316"/>
      <c r="O251" s="912"/>
      <c r="P251" s="912"/>
      <c r="Q251" s="316"/>
      <c r="R251" s="912"/>
      <c r="S251" s="316"/>
      <c r="T251" s="316"/>
      <c r="U251" s="912"/>
      <c r="V251" s="316"/>
      <c r="W251" s="316"/>
      <c r="X251" s="316"/>
      <c r="Y251" s="316"/>
      <c r="Z251" s="316"/>
      <c r="AA251" s="316"/>
      <c r="AB251" s="316"/>
      <c r="AC251" s="316"/>
      <c r="AD251" s="316"/>
      <c r="AE251" s="316"/>
      <c r="AF251" s="316"/>
      <c r="AG251" s="316"/>
      <c r="AH251" s="316"/>
      <c r="AI251" s="316"/>
      <c r="AJ251" s="316"/>
      <c r="AK251" s="316"/>
      <c r="AL251" s="316"/>
      <c r="AM251" s="316"/>
      <c r="AN251" s="316"/>
      <c r="AO251" s="316"/>
      <c r="AP251" s="316"/>
      <c r="AQ251" s="316"/>
    </row>
    <row r="252" spans="1:43">
      <c r="A252" s="316"/>
      <c r="B252" s="316"/>
      <c r="C252" s="912"/>
      <c r="D252" s="316"/>
      <c r="E252" s="316"/>
      <c r="F252" s="912"/>
      <c r="G252" s="316"/>
      <c r="H252" s="316"/>
      <c r="I252" s="912"/>
      <c r="J252" s="912"/>
      <c r="K252" s="316"/>
      <c r="L252" s="912"/>
      <c r="M252" s="316"/>
      <c r="N252" s="316"/>
      <c r="O252" s="912"/>
      <c r="P252" s="912"/>
      <c r="Q252" s="316"/>
      <c r="R252" s="912"/>
      <c r="S252" s="316"/>
      <c r="T252" s="316"/>
      <c r="U252" s="912"/>
      <c r="V252" s="316"/>
      <c r="W252" s="316"/>
      <c r="X252" s="316"/>
      <c r="Y252" s="316"/>
      <c r="Z252" s="316"/>
      <c r="AA252" s="316"/>
      <c r="AB252" s="316"/>
      <c r="AC252" s="316"/>
      <c r="AD252" s="316"/>
      <c r="AE252" s="316"/>
      <c r="AF252" s="316"/>
      <c r="AG252" s="316"/>
      <c r="AH252" s="316"/>
      <c r="AI252" s="316"/>
      <c r="AJ252" s="316"/>
      <c r="AK252" s="316"/>
      <c r="AL252" s="316"/>
      <c r="AM252" s="316"/>
      <c r="AN252" s="316"/>
      <c r="AO252" s="316"/>
      <c r="AP252" s="316"/>
      <c r="AQ252" s="316"/>
    </row>
    <row r="253" spans="1:43">
      <c r="A253" s="316"/>
      <c r="B253" s="316"/>
      <c r="C253" s="912"/>
      <c r="D253" s="316"/>
      <c r="E253" s="316"/>
      <c r="F253" s="912"/>
      <c r="G253" s="316"/>
      <c r="H253" s="316"/>
      <c r="I253" s="912"/>
      <c r="J253" s="912"/>
      <c r="K253" s="316"/>
      <c r="L253" s="912"/>
      <c r="M253" s="316"/>
      <c r="N253" s="316"/>
      <c r="O253" s="912"/>
      <c r="P253" s="912"/>
      <c r="Q253" s="316"/>
      <c r="R253" s="912"/>
      <c r="S253" s="316"/>
      <c r="T253" s="316"/>
      <c r="U253" s="912"/>
      <c r="V253" s="316"/>
      <c r="W253" s="316"/>
      <c r="X253" s="316"/>
      <c r="Y253" s="316"/>
      <c r="Z253" s="316"/>
      <c r="AA253" s="316"/>
      <c r="AB253" s="316"/>
      <c r="AC253" s="316"/>
      <c r="AD253" s="316"/>
      <c r="AE253" s="316"/>
      <c r="AF253" s="316"/>
      <c r="AG253" s="316"/>
      <c r="AH253" s="316"/>
      <c r="AI253" s="316"/>
      <c r="AJ253" s="316"/>
      <c r="AK253" s="316"/>
      <c r="AL253" s="316"/>
      <c r="AM253" s="316"/>
      <c r="AN253" s="316"/>
      <c r="AO253" s="316"/>
      <c r="AP253" s="316"/>
      <c r="AQ253" s="316"/>
    </row>
    <row r="254" spans="1:43">
      <c r="A254" s="316"/>
      <c r="B254" s="316"/>
      <c r="C254" s="912"/>
      <c r="D254" s="316"/>
      <c r="E254" s="316"/>
      <c r="F254" s="912"/>
      <c r="G254" s="316"/>
      <c r="H254" s="316"/>
      <c r="I254" s="912"/>
      <c r="J254" s="912"/>
      <c r="K254" s="316"/>
      <c r="L254" s="912"/>
      <c r="M254" s="316"/>
      <c r="N254" s="316"/>
      <c r="O254" s="912"/>
      <c r="P254" s="912"/>
      <c r="Q254" s="316"/>
      <c r="R254" s="912"/>
      <c r="S254" s="316"/>
      <c r="T254" s="316"/>
      <c r="U254" s="912"/>
      <c r="V254" s="316"/>
      <c r="W254" s="316"/>
      <c r="X254" s="316"/>
      <c r="Y254" s="316"/>
      <c r="Z254" s="316"/>
      <c r="AA254" s="316"/>
      <c r="AB254" s="316"/>
      <c r="AC254" s="316"/>
      <c r="AD254" s="316"/>
      <c r="AE254" s="316"/>
      <c r="AF254" s="316"/>
      <c r="AG254" s="316"/>
      <c r="AH254" s="316"/>
      <c r="AI254" s="316"/>
      <c r="AJ254" s="316"/>
      <c r="AK254" s="316"/>
      <c r="AL254" s="316"/>
      <c r="AM254" s="316"/>
      <c r="AN254" s="316"/>
      <c r="AO254" s="316"/>
      <c r="AP254" s="316"/>
      <c r="AQ254" s="316"/>
    </row>
    <row r="255" spans="1:43">
      <c r="A255" s="316"/>
      <c r="B255" s="316"/>
      <c r="C255" s="912"/>
      <c r="D255" s="316"/>
      <c r="E255" s="316"/>
      <c r="F255" s="912"/>
      <c r="G255" s="316"/>
      <c r="H255" s="316"/>
      <c r="I255" s="912"/>
      <c r="J255" s="912"/>
      <c r="K255" s="316"/>
      <c r="L255" s="912"/>
      <c r="M255" s="316"/>
      <c r="N255" s="316"/>
      <c r="O255" s="912"/>
      <c r="P255" s="912"/>
      <c r="Q255" s="316"/>
      <c r="R255" s="912"/>
      <c r="S255" s="316"/>
      <c r="T255" s="316"/>
      <c r="U255" s="912"/>
      <c r="V255" s="316"/>
      <c r="W255" s="316"/>
      <c r="X255" s="316"/>
      <c r="Y255" s="316"/>
      <c r="Z255" s="316"/>
      <c r="AA255" s="316"/>
      <c r="AB255" s="316"/>
      <c r="AC255" s="316"/>
      <c r="AD255" s="316"/>
      <c r="AE255" s="316"/>
      <c r="AF255" s="316"/>
      <c r="AG255" s="316"/>
      <c r="AH255" s="316"/>
      <c r="AI255" s="316"/>
      <c r="AJ255" s="316"/>
      <c r="AK255" s="316"/>
      <c r="AL255" s="316"/>
      <c r="AM255" s="316"/>
      <c r="AN255" s="316"/>
      <c r="AO255" s="316"/>
      <c r="AP255" s="316"/>
      <c r="AQ255" s="316"/>
    </row>
    <row r="256" spans="1:43">
      <c r="A256" s="316"/>
      <c r="B256" s="316"/>
      <c r="C256" s="912"/>
      <c r="D256" s="316"/>
      <c r="E256" s="316"/>
      <c r="F256" s="912"/>
      <c r="G256" s="316"/>
      <c r="H256" s="316"/>
      <c r="I256" s="912"/>
      <c r="J256" s="912"/>
      <c r="K256" s="316"/>
      <c r="L256" s="912"/>
      <c r="M256" s="316"/>
      <c r="N256" s="316"/>
      <c r="O256" s="912"/>
      <c r="P256" s="912"/>
      <c r="Q256" s="316"/>
      <c r="R256" s="912"/>
      <c r="S256" s="316"/>
      <c r="T256" s="316"/>
      <c r="U256" s="912"/>
      <c r="V256" s="316"/>
      <c r="W256" s="316"/>
      <c r="X256" s="316"/>
      <c r="Y256" s="316"/>
      <c r="Z256" s="316"/>
      <c r="AA256" s="316"/>
      <c r="AB256" s="316"/>
      <c r="AC256" s="316"/>
      <c r="AD256" s="316"/>
      <c r="AE256" s="316"/>
      <c r="AF256" s="316"/>
      <c r="AG256" s="316"/>
      <c r="AH256" s="316"/>
      <c r="AI256" s="316"/>
      <c r="AJ256" s="316"/>
      <c r="AK256" s="316"/>
      <c r="AL256" s="316"/>
      <c r="AM256" s="316"/>
      <c r="AN256" s="316"/>
      <c r="AO256" s="316"/>
      <c r="AP256" s="316"/>
      <c r="AQ256" s="316"/>
    </row>
    <row r="257" spans="1:43">
      <c r="A257" s="316"/>
      <c r="B257" s="316"/>
      <c r="C257" s="912"/>
      <c r="D257" s="316"/>
      <c r="E257" s="316"/>
      <c r="F257" s="912"/>
      <c r="G257" s="316"/>
      <c r="H257" s="316"/>
      <c r="I257" s="912"/>
      <c r="J257" s="912"/>
      <c r="K257" s="316"/>
      <c r="L257" s="912"/>
      <c r="M257" s="316"/>
      <c r="N257" s="316"/>
      <c r="O257" s="912"/>
      <c r="P257" s="912"/>
      <c r="Q257" s="316"/>
      <c r="R257" s="912"/>
      <c r="S257" s="316"/>
      <c r="T257" s="316"/>
      <c r="U257" s="912"/>
      <c r="V257" s="316"/>
      <c r="W257" s="316"/>
      <c r="X257" s="316"/>
      <c r="Y257" s="316"/>
      <c r="Z257" s="316"/>
      <c r="AA257" s="316"/>
      <c r="AB257" s="316"/>
      <c r="AC257" s="316"/>
      <c r="AD257" s="316"/>
      <c r="AE257" s="316"/>
      <c r="AF257" s="316"/>
      <c r="AG257" s="316"/>
      <c r="AH257" s="316"/>
      <c r="AI257" s="316"/>
      <c r="AJ257" s="316"/>
      <c r="AK257" s="316"/>
      <c r="AL257" s="316"/>
      <c r="AM257" s="316"/>
      <c r="AN257" s="316"/>
      <c r="AO257" s="316"/>
      <c r="AP257" s="316"/>
      <c r="AQ257" s="316"/>
    </row>
    <row r="258" spans="1:43">
      <c r="A258" s="316"/>
      <c r="B258" s="316"/>
      <c r="C258" s="912"/>
      <c r="D258" s="316"/>
      <c r="E258" s="316"/>
      <c r="F258" s="912"/>
      <c r="G258" s="316"/>
      <c r="H258" s="316"/>
      <c r="I258" s="912"/>
      <c r="J258" s="912"/>
      <c r="K258" s="316"/>
      <c r="L258" s="912"/>
      <c r="M258" s="316"/>
      <c r="N258" s="316"/>
      <c r="O258" s="912"/>
      <c r="P258" s="912"/>
      <c r="Q258" s="316"/>
      <c r="R258" s="912"/>
      <c r="S258" s="316"/>
      <c r="T258" s="316"/>
      <c r="U258" s="912"/>
      <c r="V258" s="316"/>
      <c r="W258" s="316"/>
      <c r="X258" s="316"/>
      <c r="Y258" s="316"/>
      <c r="Z258" s="316"/>
      <c r="AA258" s="316"/>
      <c r="AB258" s="316"/>
      <c r="AC258" s="316"/>
      <c r="AD258" s="316"/>
      <c r="AE258" s="316"/>
      <c r="AF258" s="316"/>
      <c r="AG258" s="316"/>
      <c r="AH258" s="316"/>
      <c r="AI258" s="316"/>
      <c r="AJ258" s="316"/>
      <c r="AK258" s="316"/>
      <c r="AL258" s="316"/>
      <c r="AM258" s="316"/>
      <c r="AN258" s="316"/>
      <c r="AO258" s="316"/>
      <c r="AP258" s="316"/>
      <c r="AQ258" s="316"/>
    </row>
    <row r="259" spans="1:43">
      <c r="A259" s="316"/>
      <c r="B259" s="316"/>
      <c r="C259" s="912"/>
      <c r="D259" s="316"/>
      <c r="E259" s="316"/>
      <c r="F259" s="912"/>
      <c r="G259" s="316"/>
      <c r="H259" s="316"/>
      <c r="I259" s="912"/>
      <c r="J259" s="912"/>
      <c r="K259" s="316"/>
      <c r="L259" s="912"/>
      <c r="M259" s="316"/>
      <c r="N259" s="316"/>
      <c r="O259" s="912"/>
      <c r="P259" s="912"/>
      <c r="Q259" s="316"/>
      <c r="R259" s="912"/>
      <c r="S259" s="316"/>
      <c r="T259" s="316"/>
      <c r="U259" s="912"/>
      <c r="V259" s="316"/>
      <c r="W259" s="316"/>
      <c r="X259" s="316"/>
      <c r="Y259" s="316"/>
      <c r="Z259" s="316"/>
      <c r="AA259" s="316"/>
      <c r="AB259" s="316"/>
      <c r="AC259" s="316"/>
      <c r="AD259" s="316"/>
      <c r="AE259" s="316"/>
      <c r="AF259" s="316"/>
      <c r="AG259" s="316"/>
      <c r="AH259" s="316"/>
      <c r="AI259" s="316"/>
      <c r="AJ259" s="316"/>
      <c r="AK259" s="316"/>
      <c r="AL259" s="316"/>
      <c r="AM259" s="316"/>
      <c r="AN259" s="316"/>
      <c r="AO259" s="316"/>
      <c r="AP259" s="316"/>
      <c r="AQ259" s="316"/>
    </row>
    <row r="260" spans="1:43">
      <c r="A260" s="316"/>
      <c r="B260" s="316"/>
      <c r="C260" s="912"/>
      <c r="D260" s="316"/>
      <c r="E260" s="316"/>
      <c r="F260" s="912"/>
      <c r="G260" s="316"/>
      <c r="H260" s="316"/>
      <c r="I260" s="912"/>
      <c r="J260" s="912"/>
      <c r="K260" s="316"/>
      <c r="L260" s="912"/>
      <c r="M260" s="316"/>
      <c r="N260" s="316"/>
      <c r="O260" s="912"/>
      <c r="P260" s="912"/>
      <c r="Q260" s="316"/>
      <c r="R260" s="912"/>
      <c r="S260" s="316"/>
      <c r="T260" s="316"/>
      <c r="U260" s="912"/>
      <c r="V260" s="316"/>
      <c r="W260" s="316"/>
      <c r="X260" s="316"/>
      <c r="Y260" s="316"/>
      <c r="Z260" s="316"/>
      <c r="AA260" s="316"/>
      <c r="AB260" s="316"/>
      <c r="AC260" s="316"/>
      <c r="AD260" s="316"/>
      <c r="AE260" s="316"/>
      <c r="AF260" s="316"/>
      <c r="AG260" s="316"/>
      <c r="AH260" s="316"/>
      <c r="AI260" s="316"/>
      <c r="AJ260" s="316"/>
      <c r="AK260" s="316"/>
      <c r="AL260" s="316"/>
      <c r="AM260" s="316"/>
      <c r="AN260" s="316"/>
      <c r="AO260" s="316"/>
      <c r="AP260" s="316"/>
      <c r="AQ260" s="316"/>
    </row>
    <row r="261" spans="1:43">
      <c r="A261" s="316"/>
      <c r="B261" s="316"/>
      <c r="C261" s="912"/>
      <c r="D261" s="316"/>
      <c r="E261" s="316"/>
      <c r="F261" s="912"/>
      <c r="G261" s="316"/>
      <c r="H261" s="316"/>
      <c r="I261" s="912"/>
      <c r="J261" s="912"/>
      <c r="K261" s="316"/>
      <c r="L261" s="912"/>
      <c r="M261" s="316"/>
      <c r="N261" s="316"/>
      <c r="O261" s="912"/>
      <c r="P261" s="912"/>
      <c r="Q261" s="316"/>
      <c r="R261" s="912"/>
      <c r="S261" s="316"/>
      <c r="T261" s="316"/>
      <c r="U261" s="912"/>
      <c r="V261" s="316"/>
      <c r="W261" s="316"/>
      <c r="X261" s="316"/>
      <c r="Y261" s="316"/>
      <c r="Z261" s="316"/>
      <c r="AA261" s="316"/>
      <c r="AB261" s="316"/>
      <c r="AC261" s="316"/>
      <c r="AD261" s="316"/>
      <c r="AE261" s="316"/>
      <c r="AF261" s="316"/>
      <c r="AG261" s="316"/>
      <c r="AH261" s="316"/>
      <c r="AI261" s="316"/>
      <c r="AJ261" s="316"/>
      <c r="AK261" s="316"/>
      <c r="AL261" s="316"/>
      <c r="AM261" s="316"/>
      <c r="AN261" s="316"/>
      <c r="AO261" s="316"/>
      <c r="AP261" s="316"/>
      <c r="AQ261" s="316"/>
    </row>
    <row r="262" spans="1:43">
      <c r="A262" s="316"/>
      <c r="B262" s="316"/>
      <c r="C262" s="912"/>
      <c r="D262" s="316"/>
      <c r="E262" s="316"/>
      <c r="F262" s="912"/>
      <c r="G262" s="316"/>
      <c r="H262" s="316"/>
      <c r="I262" s="912"/>
      <c r="J262" s="912"/>
      <c r="K262" s="316"/>
      <c r="L262" s="912"/>
      <c r="M262" s="316"/>
      <c r="N262" s="316"/>
      <c r="O262" s="912"/>
      <c r="P262" s="912"/>
      <c r="Q262" s="316"/>
      <c r="R262" s="912"/>
      <c r="S262" s="316"/>
      <c r="T262" s="316"/>
      <c r="U262" s="912"/>
      <c r="V262" s="316"/>
      <c r="W262" s="316"/>
      <c r="X262" s="316"/>
      <c r="Y262" s="316"/>
      <c r="Z262" s="316"/>
      <c r="AA262" s="316"/>
      <c r="AB262" s="316"/>
      <c r="AC262" s="316"/>
      <c r="AD262" s="316"/>
      <c r="AE262" s="316"/>
      <c r="AF262" s="316"/>
      <c r="AG262" s="316"/>
      <c r="AH262" s="316"/>
      <c r="AI262" s="316"/>
      <c r="AJ262" s="316"/>
      <c r="AK262" s="316"/>
      <c r="AL262" s="316"/>
      <c r="AM262" s="316"/>
      <c r="AN262" s="316"/>
      <c r="AO262" s="316"/>
      <c r="AP262" s="316"/>
      <c r="AQ262" s="316"/>
    </row>
    <row r="263" spans="1:43">
      <c r="A263" s="316"/>
      <c r="B263" s="316"/>
      <c r="C263" s="912"/>
      <c r="D263" s="316"/>
      <c r="E263" s="316"/>
      <c r="F263" s="912"/>
      <c r="G263" s="316"/>
      <c r="H263" s="316"/>
      <c r="I263" s="912"/>
      <c r="J263" s="912"/>
      <c r="K263" s="316"/>
      <c r="L263" s="912"/>
      <c r="M263" s="316"/>
      <c r="N263" s="316"/>
      <c r="O263" s="912"/>
      <c r="P263" s="912"/>
      <c r="Q263" s="316"/>
      <c r="R263" s="912"/>
      <c r="S263" s="316"/>
      <c r="T263" s="316"/>
      <c r="U263" s="912"/>
      <c r="V263" s="316"/>
      <c r="W263" s="316"/>
      <c r="X263" s="316"/>
      <c r="Y263" s="316"/>
      <c r="Z263" s="316"/>
      <c r="AA263" s="316"/>
      <c r="AB263" s="316"/>
      <c r="AC263" s="316"/>
      <c r="AD263" s="316"/>
      <c r="AE263" s="316"/>
      <c r="AF263" s="316"/>
      <c r="AG263" s="316"/>
      <c r="AH263" s="316"/>
      <c r="AI263" s="316"/>
      <c r="AJ263" s="316"/>
      <c r="AK263" s="316"/>
      <c r="AL263" s="316"/>
      <c r="AM263" s="316"/>
      <c r="AN263" s="316"/>
      <c r="AO263" s="316"/>
      <c r="AP263" s="316"/>
      <c r="AQ263" s="316"/>
    </row>
    <row r="264" spans="1:43">
      <c r="A264" s="316"/>
      <c r="B264" s="316"/>
      <c r="C264" s="912"/>
      <c r="D264" s="316"/>
      <c r="E264" s="316"/>
      <c r="F264" s="912"/>
      <c r="G264" s="316"/>
      <c r="H264" s="316"/>
      <c r="I264" s="912"/>
      <c r="J264" s="912"/>
      <c r="K264" s="316"/>
      <c r="L264" s="912"/>
      <c r="M264" s="316"/>
      <c r="N264" s="316"/>
      <c r="O264" s="912"/>
      <c r="P264" s="912"/>
      <c r="Q264" s="316"/>
      <c r="R264" s="912"/>
      <c r="S264" s="316"/>
      <c r="T264" s="316"/>
      <c r="U264" s="912"/>
      <c r="V264" s="316"/>
      <c r="W264" s="316"/>
      <c r="X264" s="316"/>
      <c r="Y264" s="316"/>
      <c r="Z264" s="316"/>
      <c r="AA264" s="316"/>
      <c r="AB264" s="316"/>
      <c r="AC264" s="316"/>
      <c r="AD264" s="316"/>
      <c r="AE264" s="316"/>
      <c r="AF264" s="316"/>
      <c r="AG264" s="316"/>
      <c r="AH264" s="316"/>
      <c r="AI264" s="316"/>
      <c r="AJ264" s="316"/>
      <c r="AK264" s="316"/>
      <c r="AL264" s="316"/>
      <c r="AM264" s="316"/>
      <c r="AN264" s="316"/>
      <c r="AO264" s="316"/>
      <c r="AP264" s="316"/>
      <c r="AQ264" s="316"/>
    </row>
    <row r="265" spans="1:43">
      <c r="A265" s="316"/>
      <c r="B265" s="316"/>
      <c r="C265" s="912"/>
      <c r="D265" s="316"/>
      <c r="E265" s="316"/>
      <c r="F265" s="912"/>
      <c r="G265" s="316"/>
      <c r="H265" s="316"/>
      <c r="I265" s="912"/>
      <c r="J265" s="912"/>
      <c r="K265" s="316"/>
      <c r="L265" s="912"/>
      <c r="M265" s="316"/>
      <c r="N265" s="316"/>
      <c r="O265" s="912"/>
      <c r="P265" s="912"/>
      <c r="Q265" s="316"/>
      <c r="R265" s="912"/>
      <c r="S265" s="316"/>
      <c r="T265" s="316"/>
      <c r="U265" s="912"/>
      <c r="V265" s="316"/>
      <c r="W265" s="316"/>
      <c r="X265" s="316"/>
      <c r="Y265" s="316"/>
      <c r="Z265" s="316"/>
      <c r="AA265" s="316"/>
      <c r="AB265" s="316"/>
      <c r="AC265" s="316"/>
      <c r="AD265" s="316"/>
      <c r="AE265" s="316"/>
      <c r="AF265" s="316"/>
      <c r="AG265" s="316"/>
      <c r="AH265" s="316"/>
      <c r="AI265" s="316"/>
      <c r="AJ265" s="316"/>
      <c r="AK265" s="316"/>
      <c r="AL265" s="316"/>
      <c r="AM265" s="316"/>
      <c r="AN265" s="316"/>
      <c r="AO265" s="316"/>
      <c r="AP265" s="316"/>
      <c r="AQ265" s="316"/>
    </row>
    <row r="266" spans="1:43">
      <c r="A266" s="316"/>
      <c r="B266" s="316"/>
      <c r="C266" s="912"/>
      <c r="D266" s="316"/>
      <c r="E266" s="316"/>
      <c r="F266" s="912"/>
      <c r="G266" s="316"/>
      <c r="H266" s="316"/>
      <c r="I266" s="912"/>
      <c r="J266" s="912"/>
      <c r="K266" s="316"/>
      <c r="L266" s="912"/>
      <c r="M266" s="316"/>
      <c r="N266" s="316"/>
      <c r="O266" s="912"/>
      <c r="P266" s="912"/>
      <c r="Q266" s="316"/>
      <c r="R266" s="912"/>
      <c r="S266" s="316"/>
      <c r="T266" s="316"/>
      <c r="U266" s="912"/>
      <c r="V266" s="316"/>
      <c r="W266" s="316"/>
      <c r="X266" s="316"/>
      <c r="Y266" s="316"/>
      <c r="Z266" s="316"/>
      <c r="AA266" s="316"/>
      <c r="AB266" s="316"/>
      <c r="AC266" s="316"/>
      <c r="AD266" s="316"/>
      <c r="AE266" s="316"/>
      <c r="AF266" s="316"/>
      <c r="AG266" s="316"/>
      <c r="AH266" s="316"/>
      <c r="AI266" s="316"/>
      <c r="AJ266" s="316"/>
      <c r="AK266" s="316"/>
      <c r="AL266" s="316"/>
      <c r="AM266" s="316"/>
      <c r="AN266" s="316"/>
      <c r="AO266" s="316"/>
      <c r="AP266" s="316"/>
      <c r="AQ266" s="316"/>
    </row>
    <row r="267" spans="1:43">
      <c r="A267" s="316"/>
      <c r="B267" s="316"/>
      <c r="C267" s="912"/>
      <c r="D267" s="316"/>
      <c r="E267" s="316"/>
      <c r="F267" s="912"/>
      <c r="G267" s="316"/>
      <c r="H267" s="316"/>
      <c r="I267" s="912"/>
      <c r="J267" s="912"/>
      <c r="K267" s="316"/>
      <c r="L267" s="912"/>
      <c r="M267" s="316"/>
      <c r="N267" s="316"/>
      <c r="O267" s="912"/>
      <c r="P267" s="912"/>
      <c r="Q267" s="316"/>
      <c r="R267" s="912"/>
      <c r="S267" s="316"/>
      <c r="T267" s="316"/>
      <c r="U267" s="912"/>
      <c r="V267" s="316"/>
      <c r="W267" s="316"/>
      <c r="X267" s="316"/>
      <c r="Y267" s="316"/>
      <c r="Z267" s="316"/>
      <c r="AA267" s="316"/>
      <c r="AB267" s="316"/>
      <c r="AC267" s="316"/>
      <c r="AD267" s="316"/>
      <c r="AE267" s="316"/>
      <c r="AF267" s="316"/>
      <c r="AG267" s="316"/>
      <c r="AH267" s="316"/>
      <c r="AI267" s="316"/>
      <c r="AJ267" s="316"/>
      <c r="AK267" s="316"/>
      <c r="AL267" s="316"/>
      <c r="AM267" s="316"/>
      <c r="AN267" s="316"/>
      <c r="AO267" s="316"/>
      <c r="AP267" s="316"/>
      <c r="AQ267" s="316"/>
    </row>
    <row r="268" spans="1:43">
      <c r="A268" s="316"/>
      <c r="B268" s="316"/>
      <c r="C268" s="912"/>
      <c r="D268" s="316"/>
      <c r="E268" s="316"/>
      <c r="F268" s="912"/>
      <c r="G268" s="316"/>
      <c r="H268" s="316"/>
      <c r="I268" s="912"/>
      <c r="J268" s="912"/>
      <c r="K268" s="316"/>
      <c r="L268" s="912"/>
      <c r="M268" s="316"/>
      <c r="N268" s="316"/>
      <c r="O268" s="912"/>
      <c r="P268" s="912"/>
      <c r="Q268" s="316"/>
      <c r="R268" s="912"/>
      <c r="S268" s="316"/>
      <c r="T268" s="316"/>
      <c r="U268" s="912"/>
      <c r="V268" s="316"/>
      <c r="W268" s="316"/>
      <c r="X268" s="316"/>
      <c r="Y268" s="316"/>
      <c r="Z268" s="316"/>
      <c r="AA268" s="316"/>
      <c r="AB268" s="316"/>
      <c r="AC268" s="316"/>
      <c r="AD268" s="316"/>
      <c r="AE268" s="316"/>
      <c r="AF268" s="316"/>
      <c r="AG268" s="316"/>
      <c r="AH268" s="316"/>
      <c r="AI268" s="316"/>
      <c r="AJ268" s="316"/>
      <c r="AK268" s="316"/>
      <c r="AL268" s="316"/>
      <c r="AM268" s="316"/>
      <c r="AN268" s="316"/>
      <c r="AO268" s="316"/>
      <c r="AP268" s="316"/>
      <c r="AQ268" s="316"/>
    </row>
    <row r="269" spans="1:43">
      <c r="A269" s="316"/>
      <c r="B269" s="316"/>
      <c r="C269" s="912"/>
      <c r="D269" s="316"/>
      <c r="E269" s="316"/>
      <c r="F269" s="912"/>
      <c r="G269" s="316"/>
      <c r="H269" s="316"/>
      <c r="I269" s="912"/>
      <c r="J269" s="912"/>
      <c r="K269" s="316"/>
      <c r="L269" s="912"/>
      <c r="M269" s="316"/>
      <c r="N269" s="316"/>
      <c r="O269" s="912"/>
      <c r="P269" s="912"/>
      <c r="Q269" s="316"/>
      <c r="R269" s="912"/>
      <c r="S269" s="316"/>
      <c r="T269" s="316"/>
      <c r="U269" s="912"/>
      <c r="V269" s="316"/>
      <c r="W269" s="316"/>
      <c r="X269" s="316"/>
      <c r="Y269" s="316"/>
      <c r="Z269" s="316"/>
      <c r="AA269" s="316"/>
      <c r="AB269" s="316"/>
      <c r="AC269" s="316"/>
      <c r="AD269" s="316"/>
      <c r="AE269" s="316"/>
      <c r="AF269" s="316"/>
      <c r="AG269" s="316"/>
      <c r="AH269" s="316"/>
      <c r="AI269" s="316"/>
      <c r="AJ269" s="316"/>
      <c r="AK269" s="316"/>
      <c r="AL269" s="316"/>
      <c r="AM269" s="316"/>
      <c r="AN269" s="316"/>
      <c r="AO269" s="316"/>
      <c r="AP269" s="316"/>
      <c r="AQ269" s="316"/>
    </row>
    <row r="270" spans="1:43">
      <c r="A270" s="316"/>
      <c r="B270" s="316"/>
      <c r="C270" s="912"/>
      <c r="D270" s="316"/>
      <c r="E270" s="316"/>
      <c r="F270" s="912"/>
      <c r="G270" s="316"/>
      <c r="H270" s="316"/>
      <c r="I270" s="912"/>
      <c r="J270" s="912"/>
      <c r="K270" s="316"/>
      <c r="L270" s="912"/>
      <c r="M270" s="316"/>
      <c r="N270" s="316"/>
      <c r="O270" s="912"/>
      <c r="P270" s="912"/>
      <c r="Q270" s="316"/>
      <c r="R270" s="912"/>
      <c r="S270" s="316"/>
      <c r="T270" s="316"/>
      <c r="U270" s="912"/>
      <c r="V270" s="316"/>
      <c r="W270" s="316"/>
      <c r="X270" s="316"/>
      <c r="Y270" s="316"/>
      <c r="Z270" s="316"/>
      <c r="AA270" s="316"/>
      <c r="AB270" s="316"/>
      <c r="AC270" s="316"/>
      <c r="AD270" s="316"/>
      <c r="AE270" s="316"/>
      <c r="AF270" s="316"/>
      <c r="AG270" s="316"/>
      <c r="AH270" s="316"/>
      <c r="AI270" s="316"/>
      <c r="AJ270" s="316"/>
      <c r="AK270" s="316"/>
      <c r="AL270" s="316"/>
      <c r="AM270" s="316"/>
      <c r="AN270" s="316"/>
      <c r="AO270" s="316"/>
      <c r="AP270" s="316"/>
      <c r="AQ270" s="316"/>
    </row>
    <row r="271" spans="1:43">
      <c r="A271" s="316"/>
      <c r="B271" s="316"/>
      <c r="C271" s="912"/>
      <c r="D271" s="316"/>
      <c r="E271" s="316"/>
      <c r="F271" s="912"/>
      <c r="G271" s="316"/>
      <c r="H271" s="316"/>
      <c r="I271" s="912"/>
      <c r="J271" s="912"/>
      <c r="K271" s="316"/>
      <c r="L271" s="912"/>
      <c r="M271" s="316"/>
      <c r="N271" s="316"/>
      <c r="O271" s="912"/>
      <c r="P271" s="912"/>
      <c r="Q271" s="316"/>
      <c r="R271" s="912"/>
      <c r="S271" s="316"/>
      <c r="T271" s="316"/>
      <c r="U271" s="912"/>
      <c r="V271" s="316"/>
      <c r="W271" s="316"/>
      <c r="X271" s="316"/>
      <c r="Y271" s="316"/>
      <c r="Z271" s="316"/>
      <c r="AA271" s="316"/>
      <c r="AB271" s="316"/>
      <c r="AC271" s="316"/>
      <c r="AD271" s="316"/>
      <c r="AE271" s="316"/>
      <c r="AF271" s="316"/>
      <c r="AG271" s="316"/>
      <c r="AH271" s="316"/>
      <c r="AI271" s="316"/>
      <c r="AJ271" s="316"/>
      <c r="AK271" s="316"/>
      <c r="AL271" s="316"/>
      <c r="AM271" s="316"/>
      <c r="AN271" s="316"/>
      <c r="AO271" s="316"/>
      <c r="AP271" s="316"/>
      <c r="AQ271" s="316"/>
    </row>
    <row r="272" spans="1:43">
      <c r="A272" s="316"/>
      <c r="B272" s="316"/>
      <c r="C272" s="912"/>
      <c r="D272" s="316"/>
      <c r="E272" s="316"/>
      <c r="F272" s="912"/>
      <c r="G272" s="316"/>
      <c r="H272" s="316"/>
      <c r="I272" s="912"/>
      <c r="J272" s="912"/>
      <c r="K272" s="316"/>
      <c r="L272" s="912"/>
      <c r="M272" s="316"/>
      <c r="N272" s="316"/>
      <c r="O272" s="912"/>
      <c r="P272" s="912"/>
      <c r="Q272" s="316"/>
      <c r="R272" s="912"/>
      <c r="S272" s="316"/>
      <c r="T272" s="316"/>
      <c r="U272" s="912"/>
      <c r="V272" s="316"/>
      <c r="W272" s="316"/>
      <c r="X272" s="316"/>
      <c r="Y272" s="316"/>
      <c r="Z272" s="316"/>
      <c r="AA272" s="316"/>
      <c r="AB272" s="316"/>
      <c r="AC272" s="316"/>
      <c r="AD272" s="316"/>
      <c r="AE272" s="316"/>
      <c r="AF272" s="316"/>
      <c r="AG272" s="316"/>
      <c r="AH272" s="316"/>
      <c r="AI272" s="316"/>
      <c r="AJ272" s="316"/>
      <c r="AK272" s="316"/>
      <c r="AL272" s="316"/>
      <c r="AM272" s="316"/>
      <c r="AN272" s="316"/>
      <c r="AO272" s="316"/>
      <c r="AP272" s="316"/>
      <c r="AQ272" s="316"/>
    </row>
    <row r="273" spans="1:43">
      <c r="A273" s="316"/>
      <c r="B273" s="316"/>
      <c r="C273" s="912"/>
      <c r="D273" s="316"/>
      <c r="E273" s="316"/>
      <c r="F273" s="912"/>
      <c r="G273" s="316"/>
      <c r="H273" s="316"/>
      <c r="I273" s="912"/>
      <c r="J273" s="912"/>
      <c r="K273" s="316"/>
      <c r="L273" s="912"/>
      <c r="M273" s="316"/>
      <c r="N273" s="316"/>
      <c r="O273" s="912"/>
      <c r="P273" s="912"/>
      <c r="Q273" s="316"/>
      <c r="R273" s="912"/>
      <c r="S273" s="316"/>
      <c r="T273" s="316"/>
      <c r="U273" s="912"/>
      <c r="V273" s="316"/>
      <c r="W273" s="316"/>
      <c r="X273" s="316"/>
      <c r="Y273" s="316"/>
      <c r="Z273" s="316"/>
      <c r="AA273" s="316"/>
      <c r="AB273" s="316"/>
      <c r="AC273" s="316"/>
      <c r="AD273" s="316"/>
      <c r="AE273" s="316"/>
      <c r="AF273" s="316"/>
      <c r="AG273" s="316"/>
      <c r="AH273" s="316"/>
      <c r="AI273" s="316"/>
      <c r="AJ273" s="316"/>
      <c r="AK273" s="316"/>
      <c r="AL273" s="316"/>
      <c r="AM273" s="316"/>
      <c r="AN273" s="316"/>
      <c r="AO273" s="316"/>
      <c r="AP273" s="316"/>
      <c r="AQ273" s="316"/>
    </row>
    <row r="274" spans="1:43">
      <c r="A274" s="316"/>
      <c r="B274" s="316"/>
      <c r="C274" s="912"/>
      <c r="D274" s="316"/>
      <c r="E274" s="316"/>
      <c r="F274" s="912"/>
      <c r="G274" s="316"/>
      <c r="H274" s="316"/>
      <c r="I274" s="912"/>
      <c r="J274" s="912"/>
      <c r="K274" s="316"/>
      <c r="L274" s="912"/>
      <c r="M274" s="316"/>
      <c r="N274" s="316"/>
      <c r="O274" s="912"/>
      <c r="P274" s="912"/>
      <c r="Q274" s="316"/>
      <c r="R274" s="912"/>
      <c r="S274" s="316"/>
      <c r="T274" s="316"/>
      <c r="U274" s="912"/>
      <c r="V274" s="316"/>
      <c r="W274" s="316"/>
      <c r="X274" s="316"/>
      <c r="Y274" s="316"/>
      <c r="Z274" s="316"/>
      <c r="AA274" s="316"/>
      <c r="AB274" s="316"/>
      <c r="AC274" s="316"/>
      <c r="AD274" s="316"/>
      <c r="AE274" s="316"/>
      <c r="AF274" s="316"/>
      <c r="AG274" s="316"/>
      <c r="AH274" s="316"/>
      <c r="AI274" s="316"/>
      <c r="AJ274" s="316"/>
      <c r="AK274" s="316"/>
      <c r="AL274" s="316"/>
      <c r="AM274" s="316"/>
      <c r="AN274" s="316"/>
      <c r="AO274" s="316"/>
      <c r="AP274" s="316"/>
      <c r="AQ274" s="316"/>
    </row>
    <row r="275" spans="1:43">
      <c r="A275" s="316"/>
      <c r="B275" s="316"/>
      <c r="C275" s="912"/>
      <c r="D275" s="316"/>
      <c r="E275" s="316"/>
      <c r="F275" s="912"/>
      <c r="G275" s="316"/>
      <c r="H275" s="316"/>
      <c r="I275" s="912"/>
      <c r="J275" s="912"/>
      <c r="K275" s="316"/>
      <c r="L275" s="912"/>
      <c r="M275" s="316"/>
      <c r="N275" s="316"/>
      <c r="O275" s="912"/>
      <c r="P275" s="912"/>
      <c r="Q275" s="316"/>
      <c r="R275" s="912"/>
      <c r="S275" s="316"/>
      <c r="T275" s="316"/>
      <c r="U275" s="912"/>
      <c r="V275" s="316"/>
      <c r="W275" s="316"/>
      <c r="X275" s="316"/>
      <c r="Y275" s="316"/>
      <c r="Z275" s="316"/>
      <c r="AA275" s="316"/>
      <c r="AB275" s="316"/>
      <c r="AC275" s="316"/>
      <c r="AD275" s="316"/>
      <c r="AE275" s="316"/>
      <c r="AF275" s="316"/>
      <c r="AG275" s="316"/>
      <c r="AH275" s="316"/>
      <c r="AI275" s="316"/>
      <c r="AJ275" s="316"/>
      <c r="AK275" s="316"/>
      <c r="AL275" s="316"/>
      <c r="AM275" s="316"/>
      <c r="AN275" s="316"/>
      <c r="AO275" s="316"/>
      <c r="AP275" s="316"/>
      <c r="AQ275" s="316"/>
    </row>
    <row r="276" spans="1:43">
      <c r="A276" s="316"/>
      <c r="B276" s="316"/>
      <c r="C276" s="912"/>
      <c r="D276" s="316"/>
      <c r="E276" s="316"/>
      <c r="F276" s="912"/>
      <c r="G276" s="316"/>
      <c r="H276" s="316"/>
      <c r="I276" s="912"/>
      <c r="J276" s="912"/>
      <c r="K276" s="316"/>
      <c r="L276" s="912"/>
      <c r="M276" s="316"/>
      <c r="N276" s="316"/>
      <c r="O276" s="912"/>
      <c r="P276" s="912"/>
      <c r="Q276" s="316"/>
      <c r="R276" s="912"/>
      <c r="S276" s="316"/>
      <c r="T276" s="316"/>
      <c r="U276" s="912"/>
      <c r="V276" s="316"/>
      <c r="W276" s="316"/>
      <c r="X276" s="316"/>
      <c r="Y276" s="316"/>
      <c r="Z276" s="316"/>
      <c r="AA276" s="316"/>
      <c r="AB276" s="316"/>
      <c r="AC276" s="316"/>
      <c r="AD276" s="316"/>
      <c r="AE276" s="316"/>
      <c r="AF276" s="316"/>
      <c r="AG276" s="316"/>
      <c r="AH276" s="316"/>
      <c r="AI276" s="316"/>
      <c r="AJ276" s="316"/>
      <c r="AK276" s="316"/>
      <c r="AL276" s="316"/>
      <c r="AM276" s="316"/>
      <c r="AN276" s="316"/>
      <c r="AO276" s="316"/>
      <c r="AP276" s="316"/>
      <c r="AQ276" s="316"/>
    </row>
    <row r="277" spans="1:43">
      <c r="A277" s="316"/>
      <c r="B277" s="316"/>
      <c r="C277" s="912"/>
      <c r="D277" s="316"/>
      <c r="E277" s="316"/>
      <c r="F277" s="912"/>
      <c r="G277" s="316"/>
      <c r="H277" s="316"/>
      <c r="I277" s="912"/>
      <c r="J277" s="912"/>
      <c r="K277" s="316"/>
      <c r="L277" s="912"/>
      <c r="M277" s="316"/>
      <c r="N277" s="316"/>
      <c r="O277" s="912"/>
      <c r="P277" s="912"/>
      <c r="Q277" s="316"/>
      <c r="R277" s="912"/>
      <c r="S277" s="316"/>
      <c r="T277" s="316"/>
      <c r="U277" s="912"/>
      <c r="V277" s="316"/>
      <c r="W277" s="316"/>
      <c r="X277" s="316"/>
      <c r="Y277" s="316"/>
      <c r="Z277" s="316"/>
      <c r="AA277" s="316"/>
      <c r="AB277" s="316"/>
      <c r="AC277" s="316"/>
      <c r="AD277" s="316"/>
      <c r="AE277" s="316"/>
      <c r="AF277" s="316"/>
      <c r="AG277" s="316"/>
      <c r="AH277" s="316"/>
      <c r="AI277" s="316"/>
      <c r="AJ277" s="316"/>
      <c r="AK277" s="316"/>
      <c r="AL277" s="316"/>
      <c r="AM277" s="316"/>
      <c r="AN277" s="316"/>
      <c r="AO277" s="316"/>
      <c r="AP277" s="316"/>
      <c r="AQ277" s="316"/>
    </row>
    <row r="278" spans="1:43">
      <c r="A278" s="316"/>
      <c r="B278" s="316"/>
      <c r="C278" s="912"/>
      <c r="D278" s="316"/>
      <c r="E278" s="316"/>
      <c r="F278" s="912"/>
      <c r="G278" s="316"/>
      <c r="H278" s="316"/>
      <c r="I278" s="912"/>
      <c r="J278" s="912"/>
      <c r="K278" s="316"/>
      <c r="L278" s="912"/>
      <c r="M278" s="316"/>
      <c r="N278" s="316"/>
      <c r="O278" s="912"/>
      <c r="P278" s="912"/>
      <c r="Q278" s="316"/>
      <c r="R278" s="912"/>
      <c r="S278" s="316"/>
      <c r="T278" s="316"/>
      <c r="U278" s="912"/>
      <c r="V278" s="316"/>
      <c r="W278" s="316"/>
      <c r="X278" s="316"/>
      <c r="Y278" s="316"/>
      <c r="Z278" s="316"/>
      <c r="AA278" s="316"/>
      <c r="AB278" s="316"/>
      <c r="AC278" s="316"/>
      <c r="AD278" s="316"/>
      <c r="AE278" s="316"/>
      <c r="AF278" s="316"/>
      <c r="AG278" s="316"/>
      <c r="AH278" s="316"/>
      <c r="AI278" s="316"/>
      <c r="AJ278" s="316"/>
      <c r="AK278" s="316"/>
      <c r="AL278" s="316"/>
      <c r="AM278" s="316"/>
      <c r="AN278" s="316"/>
      <c r="AO278" s="316"/>
      <c r="AP278" s="316"/>
      <c r="AQ278" s="316"/>
    </row>
    <row r="279" spans="1:43">
      <c r="A279" s="316"/>
      <c r="B279" s="316"/>
      <c r="C279" s="912"/>
      <c r="D279" s="316"/>
      <c r="E279" s="316"/>
      <c r="F279" s="912"/>
      <c r="G279" s="316"/>
      <c r="H279" s="316"/>
      <c r="I279" s="912"/>
      <c r="J279" s="912"/>
      <c r="K279" s="316"/>
      <c r="L279" s="912"/>
      <c r="M279" s="316"/>
      <c r="N279" s="316"/>
      <c r="O279" s="912"/>
      <c r="P279" s="912"/>
      <c r="Q279" s="316"/>
      <c r="R279" s="912"/>
      <c r="S279" s="316"/>
      <c r="T279" s="316"/>
      <c r="U279" s="912"/>
      <c r="V279" s="316"/>
      <c r="W279" s="316"/>
      <c r="X279" s="316"/>
      <c r="Y279" s="316"/>
      <c r="Z279" s="316"/>
      <c r="AA279" s="316"/>
      <c r="AB279" s="316"/>
      <c r="AC279" s="316"/>
      <c r="AD279" s="316"/>
      <c r="AE279" s="316"/>
      <c r="AF279" s="316"/>
      <c r="AG279" s="316"/>
      <c r="AH279" s="316"/>
      <c r="AI279" s="316"/>
      <c r="AJ279" s="316"/>
      <c r="AK279" s="316"/>
      <c r="AL279" s="316"/>
      <c r="AM279" s="316"/>
      <c r="AN279" s="316"/>
      <c r="AO279" s="316"/>
      <c r="AP279" s="316"/>
      <c r="AQ279" s="316"/>
    </row>
    <row r="280" spans="1:43">
      <c r="A280" s="316"/>
      <c r="B280" s="316"/>
      <c r="C280" s="912"/>
      <c r="D280" s="316"/>
      <c r="E280" s="316"/>
      <c r="F280" s="912"/>
      <c r="G280" s="316"/>
      <c r="H280" s="316"/>
      <c r="I280" s="912"/>
      <c r="J280" s="912"/>
      <c r="K280" s="316"/>
      <c r="L280" s="912"/>
      <c r="M280" s="316"/>
      <c r="N280" s="316"/>
      <c r="O280" s="912"/>
      <c r="P280" s="912"/>
      <c r="Q280" s="316"/>
      <c r="R280" s="912"/>
      <c r="S280" s="316"/>
      <c r="T280" s="316"/>
      <c r="U280" s="912"/>
      <c r="V280" s="316"/>
      <c r="W280" s="316"/>
      <c r="X280" s="316"/>
      <c r="Y280" s="316"/>
      <c r="Z280" s="316"/>
      <c r="AA280" s="316"/>
      <c r="AB280" s="316"/>
      <c r="AC280" s="316"/>
      <c r="AD280" s="316"/>
      <c r="AE280" s="316"/>
      <c r="AF280" s="316"/>
      <c r="AG280" s="316"/>
      <c r="AH280" s="316"/>
      <c r="AI280" s="316"/>
      <c r="AJ280" s="316"/>
      <c r="AK280" s="316"/>
      <c r="AL280" s="316"/>
      <c r="AM280" s="316"/>
      <c r="AN280" s="316"/>
      <c r="AO280" s="316"/>
      <c r="AP280" s="316"/>
      <c r="AQ280" s="316"/>
    </row>
    <row r="281" spans="1:43">
      <c r="A281" s="316"/>
      <c r="B281" s="316"/>
      <c r="C281" s="912"/>
      <c r="D281" s="316"/>
      <c r="E281" s="316"/>
      <c r="F281" s="912"/>
      <c r="G281" s="316"/>
      <c r="H281" s="316"/>
      <c r="I281" s="912"/>
      <c r="J281" s="912"/>
      <c r="K281" s="316"/>
      <c r="L281" s="912"/>
      <c r="M281" s="316"/>
      <c r="N281" s="316"/>
      <c r="O281" s="912"/>
      <c r="P281" s="912"/>
      <c r="Q281" s="316"/>
      <c r="R281" s="912"/>
      <c r="S281" s="316"/>
      <c r="T281" s="316"/>
      <c r="U281" s="912"/>
      <c r="V281" s="316"/>
      <c r="W281" s="316"/>
      <c r="X281" s="316"/>
      <c r="Y281" s="316"/>
      <c r="Z281" s="316"/>
      <c r="AA281" s="316"/>
      <c r="AB281" s="316"/>
      <c r="AC281" s="316"/>
      <c r="AD281" s="316"/>
      <c r="AE281" s="316"/>
      <c r="AF281" s="316"/>
      <c r="AG281" s="316"/>
      <c r="AH281" s="316"/>
      <c r="AI281" s="316"/>
      <c r="AJ281" s="316"/>
      <c r="AK281" s="316"/>
      <c r="AL281" s="316"/>
      <c r="AM281" s="316"/>
      <c r="AN281" s="316"/>
      <c r="AO281" s="316"/>
      <c r="AP281" s="316"/>
      <c r="AQ281" s="316"/>
    </row>
    <row r="282" spans="1:43">
      <c r="A282" s="316"/>
      <c r="B282" s="316"/>
      <c r="C282" s="912"/>
      <c r="D282" s="316"/>
      <c r="E282" s="316"/>
      <c r="F282" s="912"/>
      <c r="G282" s="316"/>
      <c r="H282" s="316"/>
      <c r="I282" s="912"/>
      <c r="J282" s="912"/>
      <c r="K282" s="316"/>
      <c r="L282" s="912"/>
      <c r="M282" s="316"/>
      <c r="N282" s="316"/>
      <c r="O282" s="912"/>
      <c r="P282" s="912"/>
      <c r="Q282" s="316"/>
      <c r="R282" s="912"/>
      <c r="S282" s="316"/>
      <c r="T282" s="316"/>
      <c r="U282" s="912"/>
      <c r="V282" s="316"/>
      <c r="W282" s="316"/>
      <c r="X282" s="316"/>
      <c r="Y282" s="316"/>
      <c r="Z282" s="316"/>
      <c r="AA282" s="316"/>
      <c r="AB282" s="316"/>
      <c r="AC282" s="316"/>
      <c r="AD282" s="316"/>
      <c r="AE282" s="316"/>
      <c r="AF282" s="316"/>
      <c r="AG282" s="316"/>
      <c r="AH282" s="316"/>
      <c r="AI282" s="316"/>
      <c r="AJ282" s="316"/>
      <c r="AK282" s="316"/>
      <c r="AL282" s="316"/>
      <c r="AM282" s="316"/>
      <c r="AN282" s="316"/>
      <c r="AO282" s="316"/>
      <c r="AP282" s="316"/>
      <c r="AQ282" s="316"/>
    </row>
    <row r="283" spans="1:43">
      <c r="A283" s="316"/>
      <c r="B283" s="316"/>
      <c r="C283" s="912"/>
      <c r="D283" s="316"/>
      <c r="E283" s="316"/>
      <c r="F283" s="912"/>
      <c r="G283" s="316"/>
      <c r="H283" s="316"/>
      <c r="I283" s="912"/>
      <c r="J283" s="912"/>
      <c r="K283" s="316"/>
      <c r="L283" s="912"/>
      <c r="M283" s="316"/>
      <c r="N283" s="316"/>
      <c r="O283" s="912"/>
      <c r="P283" s="912"/>
      <c r="Q283" s="316"/>
      <c r="R283" s="912"/>
      <c r="S283" s="316"/>
      <c r="T283" s="316"/>
      <c r="U283" s="912"/>
      <c r="V283" s="316"/>
      <c r="W283" s="316"/>
      <c r="X283" s="316"/>
      <c r="Y283" s="316"/>
      <c r="Z283" s="316"/>
      <c r="AA283" s="316"/>
      <c r="AB283" s="316"/>
      <c r="AC283" s="316"/>
      <c r="AD283" s="316"/>
      <c r="AE283" s="316"/>
      <c r="AF283" s="316"/>
      <c r="AG283" s="316"/>
      <c r="AH283" s="316"/>
      <c r="AI283" s="316"/>
      <c r="AJ283" s="316"/>
      <c r="AK283" s="316"/>
      <c r="AL283" s="316"/>
      <c r="AM283" s="316"/>
      <c r="AN283" s="316"/>
      <c r="AO283" s="316"/>
      <c r="AP283" s="316"/>
      <c r="AQ283" s="316"/>
    </row>
    <row r="284" spans="1:43">
      <c r="A284" s="316"/>
      <c r="B284" s="316"/>
      <c r="C284" s="912"/>
      <c r="D284" s="316"/>
      <c r="E284" s="316"/>
      <c r="F284" s="912"/>
      <c r="G284" s="316"/>
      <c r="H284" s="316"/>
      <c r="I284" s="912"/>
      <c r="J284" s="912"/>
      <c r="K284" s="316"/>
      <c r="L284" s="912"/>
      <c r="M284" s="316"/>
      <c r="N284" s="316"/>
      <c r="O284" s="912"/>
      <c r="P284" s="912"/>
      <c r="Q284" s="316"/>
      <c r="R284" s="912"/>
      <c r="S284" s="316"/>
      <c r="T284" s="316"/>
      <c r="U284" s="912"/>
      <c r="V284" s="316"/>
      <c r="W284" s="316"/>
      <c r="X284" s="316"/>
      <c r="Y284" s="316"/>
      <c r="Z284" s="316"/>
      <c r="AA284" s="316"/>
      <c r="AB284" s="316"/>
      <c r="AC284" s="316"/>
      <c r="AD284" s="316"/>
      <c r="AE284" s="316"/>
      <c r="AF284" s="316"/>
      <c r="AG284" s="316"/>
      <c r="AH284" s="316"/>
      <c r="AI284" s="316"/>
      <c r="AJ284" s="316"/>
      <c r="AK284" s="316"/>
      <c r="AL284" s="316"/>
      <c r="AM284" s="316"/>
      <c r="AN284" s="316"/>
      <c r="AO284" s="316"/>
      <c r="AP284" s="316"/>
      <c r="AQ284" s="316"/>
    </row>
    <row r="285" spans="1:43">
      <c r="A285" s="316"/>
      <c r="B285" s="316"/>
      <c r="C285" s="912"/>
      <c r="D285" s="316"/>
      <c r="E285" s="316"/>
      <c r="F285" s="912"/>
      <c r="G285" s="316"/>
      <c r="H285" s="316"/>
      <c r="I285" s="912"/>
      <c r="J285" s="912"/>
      <c r="K285" s="316"/>
      <c r="L285" s="912"/>
      <c r="M285" s="316"/>
      <c r="N285" s="316"/>
      <c r="O285" s="912"/>
      <c r="P285" s="912"/>
      <c r="Q285" s="316"/>
      <c r="R285" s="912"/>
      <c r="S285" s="316"/>
      <c r="T285" s="316"/>
      <c r="U285" s="912"/>
      <c r="V285" s="316"/>
      <c r="W285" s="316"/>
      <c r="X285" s="316"/>
      <c r="Y285" s="316"/>
      <c r="Z285" s="316"/>
      <c r="AA285" s="316"/>
      <c r="AB285" s="316"/>
      <c r="AC285" s="316"/>
      <c r="AD285" s="316"/>
      <c r="AE285" s="316"/>
      <c r="AF285" s="316"/>
      <c r="AG285" s="316"/>
      <c r="AH285" s="316"/>
      <c r="AI285" s="316"/>
      <c r="AJ285" s="316"/>
      <c r="AK285" s="316"/>
      <c r="AL285" s="316"/>
      <c r="AM285" s="316"/>
      <c r="AN285" s="316"/>
      <c r="AO285" s="316"/>
      <c r="AP285" s="316"/>
      <c r="AQ285" s="316"/>
    </row>
    <row r="286" spans="1:43">
      <c r="A286" s="316"/>
      <c r="B286" s="316"/>
      <c r="C286" s="912"/>
      <c r="D286" s="316"/>
      <c r="E286" s="316"/>
      <c r="F286" s="912"/>
      <c r="G286" s="316"/>
      <c r="H286" s="316"/>
      <c r="I286" s="912"/>
      <c r="J286" s="912"/>
      <c r="K286" s="316"/>
      <c r="L286" s="912"/>
      <c r="M286" s="316"/>
      <c r="N286" s="316"/>
      <c r="O286" s="912"/>
      <c r="P286" s="912"/>
      <c r="Q286" s="316"/>
      <c r="R286" s="912"/>
      <c r="S286" s="316"/>
      <c r="T286" s="316"/>
      <c r="U286" s="912"/>
      <c r="V286" s="316"/>
      <c r="W286" s="316"/>
      <c r="X286" s="316"/>
      <c r="Y286" s="316"/>
      <c r="Z286" s="316"/>
      <c r="AA286" s="316"/>
      <c r="AB286" s="316"/>
      <c r="AC286" s="316"/>
      <c r="AD286" s="316"/>
      <c r="AE286" s="316"/>
      <c r="AF286" s="316"/>
      <c r="AG286" s="316"/>
      <c r="AH286" s="316"/>
      <c r="AI286" s="316"/>
      <c r="AJ286" s="316"/>
      <c r="AK286" s="316"/>
      <c r="AL286" s="316"/>
      <c r="AM286" s="316"/>
      <c r="AN286" s="316"/>
      <c r="AO286" s="316"/>
      <c r="AP286" s="316"/>
      <c r="AQ286" s="316"/>
    </row>
    <row r="287" spans="1:43">
      <c r="A287" s="316"/>
      <c r="B287" s="316"/>
      <c r="C287" s="912"/>
      <c r="D287" s="316"/>
      <c r="E287" s="316"/>
      <c r="F287" s="912"/>
      <c r="G287" s="316"/>
      <c r="H287" s="316"/>
      <c r="I287" s="912"/>
      <c r="J287" s="912"/>
      <c r="K287" s="316"/>
      <c r="L287" s="912"/>
      <c r="M287" s="316"/>
      <c r="N287" s="316"/>
      <c r="O287" s="912"/>
      <c r="P287" s="912"/>
      <c r="Q287" s="316"/>
      <c r="R287" s="912"/>
      <c r="S287" s="316"/>
      <c r="T287" s="316"/>
      <c r="U287" s="912"/>
      <c r="V287" s="316"/>
      <c r="W287" s="316"/>
      <c r="X287" s="316"/>
      <c r="Y287" s="316"/>
      <c r="Z287" s="316"/>
      <c r="AA287" s="316"/>
      <c r="AB287" s="316"/>
      <c r="AC287" s="316"/>
      <c r="AD287" s="316"/>
      <c r="AE287" s="316"/>
      <c r="AF287" s="316"/>
      <c r="AG287" s="316"/>
      <c r="AH287" s="316"/>
      <c r="AI287" s="316"/>
      <c r="AJ287" s="316"/>
      <c r="AK287" s="316"/>
      <c r="AL287" s="316"/>
      <c r="AM287" s="316"/>
      <c r="AN287" s="316"/>
      <c r="AO287" s="316"/>
      <c r="AP287" s="316"/>
      <c r="AQ287" s="316"/>
    </row>
    <row r="288" spans="1:43">
      <c r="A288" s="316"/>
      <c r="B288" s="316"/>
      <c r="C288" s="912"/>
      <c r="D288" s="316"/>
      <c r="E288" s="316"/>
      <c r="F288" s="912"/>
      <c r="G288" s="316"/>
      <c r="H288" s="316"/>
      <c r="I288" s="912"/>
      <c r="J288" s="912"/>
      <c r="K288" s="316"/>
      <c r="L288" s="912"/>
      <c r="M288" s="316"/>
      <c r="N288" s="316"/>
      <c r="O288" s="912"/>
      <c r="P288" s="912"/>
      <c r="Q288" s="316"/>
      <c r="R288" s="912"/>
      <c r="S288" s="316"/>
      <c r="T288" s="316"/>
      <c r="U288" s="912"/>
      <c r="V288" s="316"/>
      <c r="W288" s="316"/>
      <c r="X288" s="316"/>
      <c r="Y288" s="316"/>
      <c r="Z288" s="316"/>
      <c r="AA288" s="316"/>
      <c r="AB288" s="316"/>
      <c r="AC288" s="316"/>
      <c r="AD288" s="316"/>
      <c r="AE288" s="316"/>
      <c r="AF288" s="316"/>
      <c r="AG288" s="316"/>
      <c r="AH288" s="316"/>
      <c r="AI288" s="316"/>
      <c r="AJ288" s="316"/>
      <c r="AK288" s="316"/>
      <c r="AL288" s="316"/>
      <c r="AM288" s="316"/>
      <c r="AN288" s="316"/>
      <c r="AO288" s="316"/>
      <c r="AP288" s="316"/>
      <c r="AQ288" s="316"/>
    </row>
    <row r="289" spans="1:43">
      <c r="A289" s="316"/>
      <c r="B289" s="316"/>
      <c r="C289" s="912"/>
      <c r="D289" s="316"/>
      <c r="E289" s="316"/>
      <c r="F289" s="912"/>
      <c r="G289" s="316"/>
      <c r="H289" s="316"/>
      <c r="I289" s="912"/>
      <c r="J289" s="912"/>
      <c r="K289" s="316"/>
      <c r="L289" s="912"/>
      <c r="M289" s="316"/>
      <c r="N289" s="316"/>
      <c r="O289" s="912"/>
      <c r="P289" s="912"/>
      <c r="Q289" s="316"/>
      <c r="R289" s="912"/>
      <c r="S289" s="316"/>
      <c r="T289" s="316"/>
      <c r="U289" s="912"/>
      <c r="V289" s="316"/>
      <c r="W289" s="316"/>
      <c r="X289" s="316"/>
      <c r="Y289" s="316"/>
      <c r="Z289" s="316"/>
      <c r="AA289" s="316"/>
      <c r="AB289" s="316"/>
      <c r="AC289" s="316"/>
      <c r="AD289" s="316"/>
      <c r="AE289" s="316"/>
      <c r="AF289" s="316"/>
      <c r="AG289" s="316"/>
      <c r="AH289" s="316"/>
      <c r="AI289" s="316"/>
      <c r="AJ289" s="316"/>
      <c r="AK289" s="316"/>
      <c r="AL289" s="316"/>
      <c r="AM289" s="316"/>
      <c r="AN289" s="316"/>
      <c r="AO289" s="316"/>
      <c r="AP289" s="316"/>
      <c r="AQ289" s="316"/>
    </row>
    <row r="290" spans="1:43">
      <c r="A290" s="316"/>
      <c r="B290" s="316"/>
      <c r="C290" s="912"/>
      <c r="D290" s="316"/>
      <c r="E290" s="316"/>
      <c r="F290" s="912"/>
      <c r="G290" s="316"/>
      <c r="H290" s="316"/>
      <c r="I290" s="912"/>
      <c r="J290" s="912"/>
      <c r="K290" s="316"/>
      <c r="L290" s="912"/>
      <c r="M290" s="316"/>
      <c r="N290" s="316"/>
      <c r="O290" s="912"/>
      <c r="P290" s="912"/>
      <c r="Q290" s="316"/>
      <c r="R290" s="912"/>
      <c r="S290" s="316"/>
      <c r="T290" s="316"/>
      <c r="U290" s="912"/>
      <c r="V290" s="316"/>
      <c r="W290" s="316"/>
      <c r="X290" s="316"/>
      <c r="Y290" s="316"/>
      <c r="Z290" s="316"/>
      <c r="AA290" s="316"/>
      <c r="AB290" s="316"/>
      <c r="AC290" s="316"/>
      <c r="AD290" s="316"/>
      <c r="AE290" s="316"/>
      <c r="AF290" s="316"/>
      <c r="AG290" s="316"/>
      <c r="AH290" s="316"/>
      <c r="AI290" s="316"/>
      <c r="AJ290" s="316"/>
      <c r="AK290" s="316"/>
      <c r="AL290" s="316"/>
      <c r="AM290" s="316"/>
      <c r="AN290" s="316"/>
      <c r="AO290" s="316"/>
      <c r="AP290" s="316"/>
      <c r="AQ290" s="316"/>
    </row>
    <row r="291" spans="1:43">
      <c r="A291" s="316"/>
      <c r="B291" s="316"/>
      <c r="C291" s="912"/>
      <c r="D291" s="316"/>
      <c r="E291" s="316"/>
      <c r="F291" s="912"/>
      <c r="G291" s="316"/>
      <c r="H291" s="316"/>
      <c r="I291" s="912"/>
      <c r="J291" s="912"/>
      <c r="K291" s="316"/>
      <c r="L291" s="912"/>
      <c r="M291" s="316"/>
      <c r="N291" s="316"/>
      <c r="O291" s="912"/>
      <c r="P291" s="912"/>
      <c r="Q291" s="316"/>
      <c r="R291" s="912"/>
      <c r="S291" s="316"/>
      <c r="T291" s="316"/>
      <c r="U291" s="912"/>
      <c r="V291" s="316"/>
      <c r="W291" s="316"/>
      <c r="X291" s="316"/>
      <c r="Y291" s="316"/>
      <c r="Z291" s="316"/>
      <c r="AA291" s="316"/>
      <c r="AB291" s="316"/>
      <c r="AC291" s="316"/>
      <c r="AD291" s="316"/>
      <c r="AE291" s="316"/>
      <c r="AF291" s="316"/>
      <c r="AG291" s="316"/>
      <c r="AH291" s="316"/>
      <c r="AI291" s="316"/>
      <c r="AJ291" s="316"/>
      <c r="AK291" s="316"/>
      <c r="AL291" s="316"/>
      <c r="AM291" s="316"/>
      <c r="AN291" s="316"/>
      <c r="AO291" s="316"/>
      <c r="AP291" s="316"/>
      <c r="AQ291" s="316"/>
    </row>
    <row r="292" spans="1:43">
      <c r="A292" s="316"/>
      <c r="B292" s="316"/>
      <c r="C292" s="912"/>
      <c r="D292" s="316"/>
      <c r="E292" s="316"/>
      <c r="F292" s="912"/>
      <c r="G292" s="316"/>
      <c r="H292" s="316"/>
      <c r="I292" s="912"/>
      <c r="J292" s="912"/>
      <c r="K292" s="316"/>
      <c r="L292" s="912"/>
      <c r="M292" s="316"/>
      <c r="N292" s="316"/>
      <c r="O292" s="912"/>
      <c r="P292" s="912"/>
      <c r="Q292" s="316"/>
      <c r="R292" s="912"/>
      <c r="S292" s="316"/>
      <c r="T292" s="316"/>
      <c r="U292" s="912"/>
      <c r="V292" s="316"/>
      <c r="W292" s="316"/>
      <c r="X292" s="316"/>
      <c r="Y292" s="316"/>
      <c r="Z292" s="316"/>
      <c r="AA292" s="316"/>
      <c r="AB292" s="316"/>
      <c r="AC292" s="316"/>
      <c r="AD292" s="316"/>
      <c r="AE292" s="316"/>
      <c r="AF292" s="316"/>
      <c r="AG292" s="316"/>
      <c r="AH292" s="316"/>
      <c r="AI292" s="316"/>
      <c r="AJ292" s="316"/>
      <c r="AK292" s="316"/>
      <c r="AL292" s="316"/>
      <c r="AM292" s="316"/>
      <c r="AN292" s="316"/>
      <c r="AO292" s="316"/>
      <c r="AP292" s="316"/>
      <c r="AQ292" s="316"/>
    </row>
    <row r="293" spans="1:43">
      <c r="A293" s="316"/>
      <c r="B293" s="316"/>
      <c r="C293" s="912"/>
      <c r="D293" s="316"/>
      <c r="E293" s="316"/>
      <c r="F293" s="912"/>
      <c r="G293" s="316"/>
      <c r="H293" s="316"/>
      <c r="I293" s="912"/>
      <c r="J293" s="912"/>
      <c r="K293" s="316"/>
      <c r="L293" s="912"/>
      <c r="M293" s="316"/>
      <c r="N293" s="316"/>
      <c r="O293" s="912"/>
      <c r="P293" s="912"/>
      <c r="Q293" s="316"/>
      <c r="R293" s="912"/>
      <c r="S293" s="316"/>
      <c r="T293" s="316"/>
      <c r="U293" s="912"/>
      <c r="V293" s="316"/>
      <c r="W293" s="316"/>
      <c r="X293" s="316"/>
      <c r="Y293" s="316"/>
      <c r="Z293" s="316"/>
      <c r="AA293" s="316"/>
      <c r="AB293" s="316"/>
      <c r="AC293" s="316"/>
      <c r="AD293" s="316"/>
      <c r="AE293" s="316"/>
      <c r="AF293" s="316"/>
      <c r="AG293" s="316"/>
      <c r="AH293" s="316"/>
      <c r="AI293" s="316"/>
      <c r="AJ293" s="316"/>
      <c r="AK293" s="316"/>
      <c r="AL293" s="316"/>
      <c r="AM293" s="316"/>
      <c r="AN293" s="316"/>
      <c r="AO293" s="316"/>
      <c r="AP293" s="316"/>
      <c r="AQ293" s="316"/>
    </row>
    <row r="294" spans="1:43">
      <c r="A294" s="316"/>
      <c r="B294" s="316"/>
      <c r="C294" s="912"/>
      <c r="D294" s="316"/>
      <c r="E294" s="316"/>
      <c r="F294" s="912"/>
      <c r="G294" s="316"/>
      <c r="H294" s="316"/>
      <c r="I294" s="912"/>
      <c r="J294" s="912"/>
      <c r="K294" s="316"/>
      <c r="L294" s="912"/>
      <c r="M294" s="316"/>
      <c r="N294" s="316"/>
      <c r="O294" s="912"/>
      <c r="P294" s="912"/>
      <c r="Q294" s="316"/>
      <c r="R294" s="912"/>
      <c r="S294" s="316"/>
      <c r="T294" s="316"/>
      <c r="U294" s="912"/>
      <c r="V294" s="316"/>
      <c r="W294" s="316"/>
      <c r="X294" s="316"/>
      <c r="Y294" s="316"/>
      <c r="Z294" s="316"/>
      <c r="AA294" s="316"/>
      <c r="AB294" s="316"/>
      <c r="AC294" s="316"/>
      <c r="AD294" s="316"/>
      <c r="AE294" s="316"/>
      <c r="AF294" s="316"/>
      <c r="AG294" s="316"/>
      <c r="AH294" s="316"/>
      <c r="AI294" s="316"/>
      <c r="AJ294" s="316"/>
      <c r="AK294" s="316"/>
      <c r="AL294" s="316"/>
      <c r="AM294" s="316"/>
      <c r="AN294" s="316"/>
      <c r="AO294" s="316"/>
      <c r="AP294" s="316"/>
      <c r="AQ294" s="316"/>
    </row>
    <row r="295" spans="1:43">
      <c r="A295" s="316"/>
      <c r="B295" s="316"/>
      <c r="C295" s="912"/>
      <c r="D295" s="316"/>
      <c r="E295" s="316"/>
      <c r="F295" s="912"/>
      <c r="G295" s="316"/>
      <c r="H295" s="316"/>
      <c r="I295" s="912"/>
      <c r="J295" s="912"/>
      <c r="K295" s="316"/>
      <c r="L295" s="912"/>
      <c r="M295" s="316"/>
      <c r="N295" s="316"/>
      <c r="O295" s="912"/>
      <c r="P295" s="912"/>
      <c r="Q295" s="316"/>
      <c r="R295" s="912"/>
      <c r="S295" s="316"/>
      <c r="T295" s="316"/>
      <c r="U295" s="912"/>
      <c r="V295" s="316"/>
      <c r="W295" s="316"/>
      <c r="X295" s="316"/>
      <c r="Y295" s="316"/>
      <c r="Z295" s="316"/>
      <c r="AA295" s="316"/>
      <c r="AB295" s="316"/>
      <c r="AC295" s="316"/>
      <c r="AD295" s="316"/>
      <c r="AE295" s="316"/>
      <c r="AF295" s="316"/>
      <c r="AG295" s="316"/>
      <c r="AH295" s="316"/>
      <c r="AI295" s="316"/>
      <c r="AJ295" s="316"/>
      <c r="AK295" s="316"/>
      <c r="AL295" s="316"/>
      <c r="AM295" s="316"/>
      <c r="AN295" s="316"/>
      <c r="AO295" s="316"/>
      <c r="AP295" s="316"/>
      <c r="AQ295" s="316"/>
    </row>
    <row r="296" spans="1:43">
      <c r="A296" s="316"/>
      <c r="B296" s="316"/>
      <c r="C296" s="912"/>
      <c r="D296" s="316"/>
      <c r="E296" s="316"/>
      <c r="F296" s="912"/>
      <c r="G296" s="316"/>
      <c r="H296" s="316"/>
      <c r="I296" s="912"/>
      <c r="J296" s="912"/>
      <c r="K296" s="316"/>
      <c r="L296" s="912"/>
      <c r="M296" s="316"/>
      <c r="N296" s="316"/>
      <c r="O296" s="912"/>
      <c r="P296" s="912"/>
      <c r="Q296" s="316"/>
      <c r="R296" s="912"/>
      <c r="S296" s="316"/>
      <c r="T296" s="316"/>
      <c r="U296" s="912"/>
      <c r="V296" s="316"/>
      <c r="W296" s="316"/>
      <c r="X296" s="316"/>
      <c r="Y296" s="316"/>
      <c r="Z296" s="316"/>
      <c r="AA296" s="316"/>
      <c r="AB296" s="316"/>
      <c r="AC296" s="316"/>
      <c r="AD296" s="316"/>
      <c r="AE296" s="316"/>
      <c r="AF296" s="316"/>
      <c r="AG296" s="316"/>
      <c r="AH296" s="316"/>
      <c r="AI296" s="316"/>
      <c r="AJ296" s="316"/>
      <c r="AK296" s="316"/>
      <c r="AL296" s="316"/>
      <c r="AM296" s="316"/>
      <c r="AN296" s="316"/>
      <c r="AO296" s="316"/>
      <c r="AP296" s="316"/>
      <c r="AQ296" s="316"/>
    </row>
    <row r="297" spans="1:43">
      <c r="A297" s="316"/>
      <c r="B297" s="316"/>
      <c r="C297" s="912"/>
      <c r="D297" s="316"/>
      <c r="E297" s="316"/>
      <c r="F297" s="912"/>
      <c r="G297" s="316"/>
      <c r="H297" s="316"/>
      <c r="I297" s="912"/>
      <c r="J297" s="912"/>
      <c r="K297" s="316"/>
      <c r="L297" s="912"/>
      <c r="M297" s="316"/>
      <c r="N297" s="316"/>
      <c r="O297" s="912"/>
      <c r="P297" s="912"/>
      <c r="Q297" s="316"/>
      <c r="R297" s="912"/>
      <c r="S297" s="316"/>
      <c r="T297" s="316"/>
      <c r="U297" s="912"/>
      <c r="V297" s="316"/>
      <c r="W297" s="316"/>
      <c r="X297" s="316"/>
      <c r="Y297" s="316"/>
      <c r="Z297" s="316"/>
      <c r="AA297" s="316"/>
      <c r="AB297" s="316"/>
      <c r="AC297" s="316"/>
      <c r="AD297" s="316"/>
      <c r="AE297" s="316"/>
      <c r="AF297" s="316"/>
      <c r="AG297" s="316"/>
      <c r="AH297" s="316"/>
      <c r="AI297" s="316"/>
      <c r="AJ297" s="316"/>
      <c r="AK297" s="316"/>
      <c r="AL297" s="316"/>
      <c r="AM297" s="316"/>
      <c r="AN297" s="316"/>
      <c r="AO297" s="316"/>
      <c r="AP297" s="316"/>
      <c r="AQ297" s="316"/>
    </row>
    <row r="298" spans="1:43">
      <c r="A298" s="316"/>
      <c r="B298" s="316"/>
      <c r="C298" s="912"/>
      <c r="D298" s="316"/>
      <c r="E298" s="316"/>
      <c r="F298" s="912"/>
      <c r="G298" s="316"/>
      <c r="H298" s="316"/>
      <c r="I298" s="912"/>
      <c r="J298" s="912"/>
      <c r="K298" s="316"/>
      <c r="L298" s="912"/>
      <c r="M298" s="316"/>
      <c r="N298" s="316"/>
      <c r="O298" s="912"/>
      <c r="P298" s="912"/>
      <c r="Q298" s="316"/>
      <c r="R298" s="912"/>
      <c r="S298" s="316"/>
      <c r="T298" s="316"/>
      <c r="U298" s="912"/>
      <c r="V298" s="316"/>
      <c r="W298" s="316"/>
      <c r="X298" s="316"/>
      <c r="Y298" s="316"/>
      <c r="Z298" s="316"/>
      <c r="AA298" s="316"/>
      <c r="AB298" s="316"/>
      <c r="AC298" s="316"/>
      <c r="AD298" s="316"/>
      <c r="AE298" s="316"/>
      <c r="AF298" s="316"/>
      <c r="AG298" s="316"/>
      <c r="AH298" s="316"/>
      <c r="AI298" s="316"/>
      <c r="AJ298" s="316"/>
      <c r="AK298" s="316"/>
      <c r="AL298" s="316"/>
      <c r="AM298" s="316"/>
      <c r="AN298" s="316"/>
      <c r="AO298" s="316"/>
      <c r="AP298" s="316"/>
      <c r="AQ298" s="316"/>
    </row>
    <row r="299" spans="1:43">
      <c r="A299" s="316"/>
      <c r="B299" s="316"/>
      <c r="C299" s="912"/>
      <c r="D299" s="316"/>
      <c r="E299" s="316"/>
      <c r="F299" s="912"/>
      <c r="G299" s="316"/>
      <c r="H299" s="316"/>
      <c r="I299" s="912"/>
      <c r="J299" s="912"/>
      <c r="K299" s="316"/>
      <c r="L299" s="912"/>
      <c r="M299" s="316"/>
      <c r="N299" s="316"/>
      <c r="O299" s="912"/>
      <c r="P299" s="912"/>
      <c r="Q299" s="316"/>
      <c r="R299" s="912"/>
      <c r="S299" s="316"/>
      <c r="T299" s="316"/>
      <c r="U299" s="912"/>
      <c r="V299" s="316"/>
      <c r="W299" s="316"/>
      <c r="X299" s="316"/>
      <c r="Y299" s="316"/>
      <c r="Z299" s="316"/>
      <c r="AA299" s="316"/>
      <c r="AB299" s="316"/>
      <c r="AC299" s="316"/>
      <c r="AD299" s="316"/>
      <c r="AE299" s="316"/>
      <c r="AF299" s="316"/>
      <c r="AG299" s="316"/>
      <c r="AH299" s="316"/>
      <c r="AI299" s="316"/>
      <c r="AJ299" s="316"/>
      <c r="AK299" s="316"/>
      <c r="AL299" s="316"/>
      <c r="AM299" s="316"/>
      <c r="AN299" s="316"/>
      <c r="AO299" s="316"/>
      <c r="AP299" s="316"/>
      <c r="AQ299" s="316"/>
    </row>
    <row r="300" spans="1:43">
      <c r="A300" s="316"/>
      <c r="B300" s="316"/>
      <c r="C300" s="912"/>
      <c r="D300" s="316"/>
      <c r="E300" s="316"/>
      <c r="F300" s="912"/>
      <c r="G300" s="316"/>
      <c r="H300" s="316"/>
      <c r="I300" s="912"/>
      <c r="J300" s="912"/>
      <c r="K300" s="316"/>
      <c r="L300" s="912"/>
      <c r="M300" s="316"/>
      <c r="N300" s="316"/>
      <c r="O300" s="912"/>
      <c r="P300" s="912"/>
      <c r="Q300" s="316"/>
      <c r="R300" s="912"/>
      <c r="S300" s="316"/>
      <c r="T300" s="316"/>
      <c r="U300" s="912"/>
      <c r="V300" s="316"/>
      <c r="W300" s="316"/>
      <c r="X300" s="316"/>
      <c r="Y300" s="316"/>
      <c r="Z300" s="316"/>
      <c r="AA300" s="316"/>
      <c r="AB300" s="316"/>
      <c r="AC300" s="316"/>
      <c r="AD300" s="316"/>
      <c r="AE300" s="316"/>
      <c r="AF300" s="316"/>
      <c r="AG300" s="316"/>
      <c r="AH300" s="316"/>
      <c r="AI300" s="316"/>
      <c r="AJ300" s="316"/>
      <c r="AK300" s="316"/>
      <c r="AL300" s="316"/>
      <c r="AM300" s="316"/>
      <c r="AN300" s="316"/>
      <c r="AO300" s="316"/>
      <c r="AP300" s="316"/>
      <c r="AQ300" s="316"/>
    </row>
    <row r="301" spans="1:43">
      <c r="A301" s="316"/>
      <c r="B301" s="316"/>
      <c r="C301" s="912"/>
      <c r="D301" s="316"/>
      <c r="E301" s="316"/>
      <c r="F301" s="912"/>
      <c r="G301" s="316"/>
      <c r="H301" s="316"/>
      <c r="I301" s="912"/>
      <c r="J301" s="912"/>
      <c r="K301" s="316"/>
      <c r="L301" s="912"/>
      <c r="M301" s="316"/>
      <c r="N301" s="316"/>
      <c r="O301" s="912"/>
      <c r="P301" s="912"/>
      <c r="Q301" s="316"/>
      <c r="R301" s="912"/>
      <c r="S301" s="316"/>
      <c r="T301" s="316"/>
      <c r="U301" s="912"/>
      <c r="V301" s="316"/>
      <c r="W301" s="316"/>
      <c r="X301" s="316"/>
      <c r="Y301" s="316"/>
      <c r="Z301" s="316"/>
      <c r="AA301" s="316"/>
      <c r="AB301" s="316"/>
      <c r="AC301" s="316"/>
      <c r="AD301" s="316"/>
      <c r="AE301" s="316"/>
      <c r="AF301" s="316"/>
      <c r="AG301" s="316"/>
      <c r="AH301" s="316"/>
      <c r="AI301" s="316"/>
      <c r="AJ301" s="316"/>
      <c r="AK301" s="316"/>
      <c r="AL301" s="316"/>
      <c r="AM301" s="316"/>
      <c r="AN301" s="316"/>
      <c r="AO301" s="316"/>
      <c r="AP301" s="316"/>
      <c r="AQ301" s="316"/>
    </row>
    <row r="302" spans="1:43">
      <c r="A302" s="316"/>
      <c r="B302" s="316"/>
      <c r="C302" s="912"/>
      <c r="D302" s="316"/>
      <c r="E302" s="316"/>
      <c r="F302" s="912"/>
      <c r="G302" s="316"/>
      <c r="H302" s="316"/>
      <c r="I302" s="912"/>
      <c r="J302" s="912"/>
      <c r="K302" s="316"/>
      <c r="L302" s="912"/>
      <c r="M302" s="316"/>
      <c r="N302" s="316"/>
      <c r="O302" s="912"/>
      <c r="P302" s="912"/>
      <c r="Q302" s="316"/>
      <c r="R302" s="912"/>
      <c r="S302" s="316"/>
      <c r="T302" s="316"/>
      <c r="U302" s="912"/>
      <c r="V302" s="316"/>
      <c r="W302" s="316"/>
      <c r="X302" s="316"/>
      <c r="Y302" s="316"/>
      <c r="Z302" s="316"/>
      <c r="AA302" s="316"/>
      <c r="AB302" s="316"/>
      <c r="AC302" s="316"/>
      <c r="AD302" s="316"/>
      <c r="AE302" s="316"/>
      <c r="AF302" s="316"/>
      <c r="AG302" s="316"/>
      <c r="AH302" s="316"/>
      <c r="AI302" s="316"/>
      <c r="AJ302" s="316"/>
      <c r="AK302" s="316"/>
      <c r="AL302" s="316"/>
      <c r="AM302" s="316"/>
      <c r="AN302" s="316"/>
      <c r="AO302" s="316"/>
      <c r="AP302" s="316"/>
      <c r="AQ302" s="316"/>
    </row>
    <row r="303" spans="1:43">
      <c r="A303" s="316"/>
      <c r="B303" s="316"/>
      <c r="C303" s="912"/>
      <c r="D303" s="316"/>
      <c r="E303" s="316"/>
      <c r="F303" s="912"/>
      <c r="G303" s="316"/>
      <c r="H303" s="316"/>
      <c r="I303" s="912"/>
      <c r="J303" s="912"/>
      <c r="K303" s="316"/>
      <c r="L303" s="912"/>
      <c r="M303" s="316"/>
      <c r="N303" s="316"/>
      <c r="O303" s="912"/>
      <c r="P303" s="912"/>
      <c r="Q303" s="316"/>
      <c r="R303" s="912"/>
      <c r="S303" s="316"/>
      <c r="T303" s="316"/>
      <c r="U303" s="912"/>
      <c r="V303" s="316"/>
      <c r="W303" s="316"/>
      <c r="X303" s="316"/>
      <c r="Y303" s="316"/>
      <c r="Z303" s="316"/>
      <c r="AA303" s="316"/>
      <c r="AB303" s="316"/>
      <c r="AC303" s="316"/>
      <c r="AD303" s="316"/>
      <c r="AE303" s="316"/>
      <c r="AF303" s="316"/>
      <c r="AG303" s="316"/>
      <c r="AH303" s="316"/>
      <c r="AI303" s="316"/>
      <c r="AJ303" s="316"/>
      <c r="AK303" s="316"/>
      <c r="AL303" s="316"/>
      <c r="AM303" s="316"/>
      <c r="AN303" s="316"/>
      <c r="AO303" s="316"/>
      <c r="AP303" s="316"/>
      <c r="AQ303" s="316"/>
    </row>
    <row r="304" spans="1:43">
      <c r="A304" s="316"/>
      <c r="B304" s="316"/>
      <c r="C304" s="912"/>
      <c r="D304" s="316"/>
      <c r="E304" s="316"/>
      <c r="F304" s="912"/>
      <c r="G304" s="316"/>
      <c r="H304" s="316"/>
      <c r="I304" s="912"/>
      <c r="J304" s="912"/>
      <c r="K304" s="316"/>
      <c r="L304" s="912"/>
      <c r="M304" s="316"/>
      <c r="N304" s="316"/>
      <c r="O304" s="912"/>
      <c r="P304" s="912"/>
      <c r="Q304" s="316"/>
      <c r="R304" s="912"/>
      <c r="S304" s="316"/>
      <c r="T304" s="316"/>
      <c r="U304" s="912"/>
      <c r="V304" s="316"/>
      <c r="W304" s="316"/>
      <c r="X304" s="316"/>
      <c r="Y304" s="316"/>
      <c r="Z304" s="316"/>
      <c r="AA304" s="316"/>
      <c r="AB304" s="316"/>
      <c r="AC304" s="316"/>
      <c r="AD304" s="316"/>
      <c r="AE304" s="316"/>
      <c r="AF304" s="316"/>
      <c r="AG304" s="316"/>
      <c r="AH304" s="316"/>
      <c r="AI304" s="316"/>
      <c r="AJ304" s="316"/>
      <c r="AK304" s="316"/>
      <c r="AL304" s="316"/>
      <c r="AM304" s="316"/>
      <c r="AN304" s="316"/>
      <c r="AO304" s="316"/>
      <c r="AP304" s="316"/>
      <c r="AQ304" s="316"/>
    </row>
    <row r="305" spans="1:43">
      <c r="A305" s="316"/>
      <c r="B305" s="316"/>
      <c r="C305" s="912"/>
      <c r="D305" s="316"/>
      <c r="E305" s="316"/>
      <c r="F305" s="912"/>
      <c r="G305" s="316"/>
      <c r="H305" s="316"/>
      <c r="I305" s="912"/>
      <c r="J305" s="912"/>
      <c r="K305" s="316"/>
      <c r="L305" s="912"/>
      <c r="M305" s="316"/>
      <c r="N305" s="316"/>
      <c r="O305" s="912"/>
      <c r="P305" s="912"/>
      <c r="Q305" s="316"/>
      <c r="R305" s="912"/>
      <c r="S305" s="316"/>
      <c r="T305" s="316"/>
      <c r="U305" s="912"/>
      <c r="V305" s="316"/>
      <c r="W305" s="316"/>
      <c r="X305" s="316"/>
      <c r="Y305" s="316"/>
      <c r="Z305" s="316"/>
      <c r="AA305" s="316"/>
      <c r="AB305" s="316"/>
      <c r="AC305" s="316"/>
      <c r="AD305" s="316"/>
      <c r="AE305" s="316"/>
      <c r="AF305" s="316"/>
      <c r="AG305" s="316"/>
      <c r="AH305" s="316"/>
      <c r="AI305" s="316"/>
      <c r="AJ305" s="316"/>
      <c r="AK305" s="316"/>
      <c r="AL305" s="316"/>
      <c r="AM305" s="316"/>
      <c r="AN305" s="316"/>
      <c r="AO305" s="316"/>
      <c r="AP305" s="316"/>
      <c r="AQ305" s="316"/>
    </row>
    <row r="306" spans="1:43">
      <c r="A306" s="316"/>
      <c r="B306" s="316"/>
      <c r="C306" s="912"/>
      <c r="D306" s="316"/>
      <c r="E306" s="316"/>
      <c r="F306" s="912"/>
      <c r="G306" s="316"/>
      <c r="H306" s="316"/>
      <c r="I306" s="912"/>
      <c r="J306" s="912"/>
      <c r="K306" s="316"/>
      <c r="L306" s="912"/>
      <c r="M306" s="316"/>
      <c r="N306" s="316"/>
      <c r="O306" s="912"/>
      <c r="P306" s="912"/>
      <c r="Q306" s="316"/>
      <c r="R306" s="912"/>
      <c r="S306" s="316"/>
      <c r="T306" s="316"/>
      <c r="U306" s="912"/>
      <c r="V306" s="316"/>
      <c r="W306" s="316"/>
      <c r="X306" s="316"/>
      <c r="Y306" s="316"/>
      <c r="Z306" s="316"/>
      <c r="AA306" s="316"/>
      <c r="AB306" s="316"/>
      <c r="AC306" s="316"/>
      <c r="AD306" s="316"/>
      <c r="AE306" s="316"/>
      <c r="AF306" s="316"/>
      <c r="AG306" s="316"/>
      <c r="AH306" s="316"/>
      <c r="AI306" s="316"/>
      <c r="AJ306" s="316"/>
      <c r="AK306" s="316"/>
      <c r="AL306" s="316"/>
      <c r="AM306" s="316"/>
      <c r="AN306" s="316"/>
      <c r="AO306" s="316"/>
      <c r="AP306" s="316"/>
      <c r="AQ306" s="316"/>
    </row>
    <row r="307" spans="1:43">
      <c r="A307" s="316"/>
      <c r="B307" s="316"/>
      <c r="C307" s="912"/>
      <c r="D307" s="316"/>
      <c r="E307" s="316"/>
      <c r="F307" s="912"/>
      <c r="G307" s="316"/>
      <c r="H307" s="316"/>
      <c r="I307" s="912"/>
      <c r="J307" s="912"/>
      <c r="K307" s="316"/>
      <c r="L307" s="912"/>
      <c r="M307" s="316"/>
      <c r="N307" s="316"/>
      <c r="O307" s="912"/>
      <c r="P307" s="912"/>
      <c r="Q307" s="316"/>
      <c r="R307" s="912"/>
      <c r="S307" s="316"/>
      <c r="T307" s="316"/>
      <c r="U307" s="912"/>
      <c r="V307" s="316"/>
      <c r="W307" s="316"/>
      <c r="X307" s="316"/>
      <c r="Y307" s="316"/>
      <c r="Z307" s="316"/>
      <c r="AA307" s="316"/>
      <c r="AB307" s="316"/>
      <c r="AC307" s="316"/>
      <c r="AD307" s="316"/>
      <c r="AE307" s="316"/>
      <c r="AF307" s="316"/>
      <c r="AG307" s="316"/>
      <c r="AH307" s="316"/>
      <c r="AI307" s="316"/>
      <c r="AJ307" s="316"/>
      <c r="AK307" s="316"/>
      <c r="AL307" s="316"/>
      <c r="AM307" s="316"/>
      <c r="AN307" s="316"/>
      <c r="AO307" s="316"/>
      <c r="AP307" s="316"/>
      <c r="AQ307" s="316"/>
    </row>
    <row r="308" spans="1:43">
      <c r="A308" s="316"/>
      <c r="B308" s="316"/>
      <c r="C308" s="912"/>
      <c r="D308" s="316"/>
      <c r="E308" s="316"/>
      <c r="F308" s="912"/>
      <c r="G308" s="316"/>
      <c r="H308" s="316"/>
      <c r="I308" s="912"/>
      <c r="J308" s="912"/>
      <c r="K308" s="316"/>
      <c r="L308" s="912"/>
      <c r="M308" s="316"/>
      <c r="N308" s="316"/>
      <c r="O308" s="912"/>
      <c r="P308" s="912"/>
      <c r="Q308" s="316"/>
      <c r="R308" s="912"/>
      <c r="S308" s="316"/>
      <c r="T308" s="316"/>
      <c r="U308" s="912"/>
      <c r="V308" s="316"/>
      <c r="W308" s="316"/>
      <c r="X308" s="316"/>
      <c r="Y308" s="316"/>
      <c r="Z308" s="316"/>
      <c r="AA308" s="316"/>
      <c r="AB308" s="316"/>
      <c r="AC308" s="316"/>
      <c r="AD308" s="316"/>
      <c r="AE308" s="316"/>
      <c r="AF308" s="316"/>
      <c r="AG308" s="316"/>
      <c r="AH308" s="316"/>
      <c r="AI308" s="316"/>
      <c r="AJ308" s="316"/>
      <c r="AK308" s="316"/>
      <c r="AL308" s="316"/>
      <c r="AM308" s="316"/>
      <c r="AN308" s="316"/>
      <c r="AO308" s="316"/>
      <c r="AP308" s="316"/>
      <c r="AQ308" s="316"/>
    </row>
    <row r="309" spans="1:43">
      <c r="A309" s="316"/>
      <c r="B309" s="316"/>
      <c r="C309" s="912"/>
      <c r="D309" s="316"/>
      <c r="E309" s="316"/>
      <c r="F309" s="912"/>
      <c r="G309" s="316"/>
      <c r="H309" s="316"/>
      <c r="I309" s="912"/>
      <c r="J309" s="912"/>
      <c r="K309" s="316"/>
      <c r="L309" s="912"/>
      <c r="M309" s="316"/>
      <c r="N309" s="316"/>
      <c r="O309" s="912"/>
      <c r="P309" s="912"/>
      <c r="Q309" s="316"/>
      <c r="R309" s="912"/>
      <c r="S309" s="316"/>
      <c r="T309" s="316"/>
      <c r="U309" s="912"/>
      <c r="V309" s="316"/>
      <c r="W309" s="316"/>
      <c r="X309" s="316"/>
      <c r="Y309" s="316"/>
      <c r="Z309" s="316"/>
      <c r="AA309" s="316"/>
      <c r="AB309" s="316"/>
      <c r="AC309" s="316"/>
      <c r="AD309" s="316"/>
      <c r="AE309" s="316"/>
      <c r="AF309" s="316"/>
      <c r="AG309" s="316"/>
      <c r="AH309" s="316"/>
      <c r="AI309" s="316"/>
      <c r="AJ309" s="316"/>
      <c r="AK309" s="316"/>
      <c r="AL309" s="316"/>
      <c r="AM309" s="316"/>
      <c r="AN309" s="316"/>
      <c r="AO309" s="316"/>
      <c r="AP309" s="316"/>
      <c r="AQ309" s="316"/>
    </row>
    <row r="310" spans="1:43">
      <c r="A310" s="316"/>
      <c r="B310" s="316"/>
      <c r="C310" s="912"/>
      <c r="D310" s="316"/>
      <c r="E310" s="316"/>
      <c r="F310" s="912"/>
      <c r="G310" s="316"/>
      <c r="H310" s="316"/>
      <c r="I310" s="912"/>
      <c r="J310" s="912"/>
      <c r="K310" s="316"/>
      <c r="L310" s="912"/>
      <c r="M310" s="316"/>
      <c r="N310" s="316"/>
      <c r="O310" s="912"/>
      <c r="P310" s="912"/>
      <c r="Q310" s="316"/>
      <c r="R310" s="912"/>
      <c r="S310" s="316"/>
      <c r="T310" s="316"/>
      <c r="U310" s="912"/>
      <c r="V310" s="316"/>
      <c r="W310" s="316"/>
      <c r="X310" s="316"/>
      <c r="Y310" s="316"/>
      <c r="Z310" s="316"/>
      <c r="AA310" s="316"/>
      <c r="AB310" s="316"/>
      <c r="AC310" s="316"/>
      <c r="AD310" s="316"/>
      <c r="AE310" s="316"/>
      <c r="AF310" s="316"/>
      <c r="AG310" s="316"/>
      <c r="AH310" s="316"/>
      <c r="AI310" s="316"/>
      <c r="AJ310" s="316"/>
      <c r="AK310" s="316"/>
      <c r="AL310" s="316"/>
      <c r="AM310" s="316"/>
      <c r="AN310" s="316"/>
      <c r="AO310" s="316"/>
      <c r="AP310" s="316"/>
      <c r="AQ310" s="316"/>
    </row>
    <row r="311" spans="1:43">
      <c r="A311" s="316"/>
      <c r="B311" s="316"/>
      <c r="C311" s="912"/>
      <c r="D311" s="316"/>
      <c r="E311" s="316"/>
      <c r="F311" s="912"/>
      <c r="G311" s="316"/>
      <c r="H311" s="316"/>
      <c r="I311" s="912"/>
      <c r="J311" s="912"/>
      <c r="K311" s="316"/>
      <c r="L311" s="912"/>
      <c r="M311" s="316"/>
      <c r="N311" s="316"/>
      <c r="O311" s="912"/>
      <c r="P311" s="912"/>
      <c r="Q311" s="316"/>
      <c r="R311" s="912"/>
      <c r="S311" s="316"/>
      <c r="T311" s="316"/>
      <c r="U311" s="912"/>
      <c r="V311" s="316"/>
      <c r="W311" s="316"/>
      <c r="X311" s="316"/>
      <c r="Y311" s="316"/>
      <c r="Z311" s="316"/>
      <c r="AA311" s="316"/>
      <c r="AB311" s="316"/>
      <c r="AC311" s="316"/>
      <c r="AD311" s="316"/>
      <c r="AE311" s="316"/>
      <c r="AF311" s="316"/>
      <c r="AG311" s="316"/>
      <c r="AH311" s="316"/>
      <c r="AI311" s="316"/>
      <c r="AJ311" s="316"/>
      <c r="AK311" s="316"/>
      <c r="AL311" s="316"/>
      <c r="AM311" s="316"/>
      <c r="AN311" s="316"/>
      <c r="AO311" s="316"/>
      <c r="AP311" s="316"/>
      <c r="AQ311" s="316"/>
    </row>
    <row r="312" spans="1:43">
      <c r="A312" s="316"/>
      <c r="B312" s="316"/>
      <c r="C312" s="912"/>
      <c r="D312" s="316"/>
      <c r="E312" s="316"/>
      <c r="F312" s="912"/>
      <c r="G312" s="316"/>
      <c r="H312" s="316"/>
      <c r="I312" s="912"/>
      <c r="J312" s="912"/>
      <c r="K312" s="316"/>
      <c r="L312" s="912"/>
      <c r="M312" s="316"/>
      <c r="N312" s="316"/>
      <c r="O312" s="912"/>
      <c r="P312" s="912"/>
      <c r="Q312" s="316"/>
      <c r="R312" s="912"/>
      <c r="S312" s="316"/>
      <c r="T312" s="316"/>
      <c r="U312" s="912"/>
      <c r="V312" s="316"/>
      <c r="W312" s="316"/>
      <c r="X312" s="316"/>
      <c r="Y312" s="316"/>
      <c r="Z312" s="316"/>
      <c r="AA312" s="316"/>
      <c r="AB312" s="316"/>
      <c r="AC312" s="316"/>
      <c r="AD312" s="316"/>
      <c r="AE312" s="316"/>
      <c r="AF312" s="316"/>
      <c r="AG312" s="316"/>
      <c r="AH312" s="316"/>
      <c r="AI312" s="316"/>
      <c r="AJ312" s="316"/>
      <c r="AK312" s="316"/>
      <c r="AL312" s="316"/>
      <c r="AM312" s="316"/>
      <c r="AN312" s="316"/>
      <c r="AO312" s="316"/>
      <c r="AP312" s="316"/>
      <c r="AQ312" s="316"/>
    </row>
    <row r="313" spans="1:43">
      <c r="A313" s="316"/>
      <c r="B313" s="316"/>
      <c r="C313" s="912"/>
      <c r="D313" s="316"/>
      <c r="E313" s="316"/>
      <c r="F313" s="912"/>
      <c r="G313" s="316"/>
      <c r="H313" s="316"/>
      <c r="I313" s="912"/>
      <c r="J313" s="912"/>
      <c r="K313" s="316"/>
      <c r="L313" s="912"/>
      <c r="M313" s="316"/>
      <c r="N313" s="316"/>
      <c r="O313" s="912"/>
      <c r="P313" s="912"/>
      <c r="Q313" s="316"/>
      <c r="R313" s="912"/>
      <c r="S313" s="316"/>
      <c r="T313" s="316"/>
      <c r="U313" s="912"/>
      <c r="V313" s="316"/>
      <c r="W313" s="316"/>
      <c r="X313" s="316"/>
      <c r="Y313" s="316"/>
      <c r="Z313" s="316"/>
      <c r="AA313" s="316"/>
      <c r="AB313" s="316"/>
      <c r="AC313" s="316"/>
      <c r="AD313" s="316"/>
      <c r="AE313" s="316"/>
      <c r="AF313" s="316"/>
      <c r="AG313" s="316"/>
      <c r="AH313" s="316"/>
      <c r="AI313" s="316"/>
      <c r="AJ313" s="316"/>
      <c r="AK313" s="316"/>
      <c r="AL313" s="316"/>
      <c r="AM313" s="316"/>
      <c r="AN313" s="316"/>
      <c r="AO313" s="316"/>
      <c r="AP313" s="316"/>
      <c r="AQ313" s="316"/>
    </row>
    <row r="314" spans="1:43">
      <c r="A314" s="316"/>
      <c r="B314" s="316"/>
      <c r="C314" s="912"/>
      <c r="D314" s="316"/>
      <c r="E314" s="316"/>
      <c r="F314" s="912"/>
      <c r="G314" s="316"/>
      <c r="H314" s="316"/>
      <c r="I314" s="912"/>
      <c r="J314" s="912"/>
      <c r="K314" s="316"/>
      <c r="L314" s="912"/>
      <c r="M314" s="316"/>
      <c r="N314" s="316"/>
      <c r="O314" s="912"/>
      <c r="P314" s="912"/>
      <c r="Q314" s="316"/>
      <c r="R314" s="912"/>
      <c r="S314" s="316"/>
      <c r="T314" s="316"/>
      <c r="U314" s="912"/>
      <c r="V314" s="316"/>
      <c r="W314" s="316"/>
      <c r="X314" s="316"/>
      <c r="Y314" s="316"/>
      <c r="Z314" s="316"/>
      <c r="AA314" s="316"/>
      <c r="AB314" s="316"/>
      <c r="AC314" s="316"/>
      <c r="AD314" s="316"/>
      <c r="AE314" s="316"/>
      <c r="AF314" s="316"/>
      <c r="AG314" s="316"/>
      <c r="AH314" s="316"/>
      <c r="AI314" s="316"/>
      <c r="AJ314" s="316"/>
      <c r="AK314" s="316"/>
      <c r="AL314" s="316"/>
      <c r="AM314" s="316"/>
      <c r="AN314" s="316"/>
      <c r="AO314" s="316"/>
      <c r="AP314" s="316"/>
      <c r="AQ314" s="316"/>
    </row>
    <row r="315" spans="1:43">
      <c r="A315" s="316"/>
      <c r="B315" s="316"/>
      <c r="C315" s="912"/>
      <c r="D315" s="316"/>
      <c r="E315" s="316"/>
      <c r="F315" s="912"/>
      <c r="G315" s="316"/>
      <c r="H315" s="316"/>
      <c r="I315" s="912"/>
      <c r="J315" s="912"/>
      <c r="K315" s="316"/>
      <c r="L315" s="912"/>
      <c r="M315" s="316"/>
      <c r="N315" s="316"/>
      <c r="O315" s="912"/>
      <c r="P315" s="912"/>
      <c r="Q315" s="316"/>
      <c r="R315" s="912"/>
      <c r="S315" s="316"/>
      <c r="T315" s="316"/>
      <c r="U315" s="912"/>
      <c r="V315" s="316"/>
      <c r="W315" s="316"/>
      <c r="X315" s="316"/>
      <c r="Y315" s="316"/>
      <c r="Z315" s="316"/>
      <c r="AA315" s="316"/>
      <c r="AB315" s="316"/>
      <c r="AC315" s="316"/>
      <c r="AD315" s="316"/>
      <c r="AE315" s="316"/>
      <c r="AF315" s="316"/>
      <c r="AG315" s="316"/>
      <c r="AH315" s="316"/>
      <c r="AI315" s="316"/>
      <c r="AJ315" s="316"/>
      <c r="AK315" s="316"/>
      <c r="AL315" s="316"/>
      <c r="AM315" s="316"/>
      <c r="AN315" s="316"/>
      <c r="AO315" s="316"/>
      <c r="AP315" s="316"/>
      <c r="AQ315" s="316"/>
    </row>
    <row r="316" spans="1:43">
      <c r="A316" s="316"/>
      <c r="B316" s="316"/>
      <c r="C316" s="912"/>
      <c r="D316" s="316"/>
      <c r="E316" s="316"/>
      <c r="F316" s="912"/>
      <c r="G316" s="316"/>
      <c r="H316" s="316"/>
      <c r="I316" s="912"/>
      <c r="J316" s="912"/>
      <c r="K316" s="316"/>
      <c r="L316" s="912"/>
      <c r="M316" s="316"/>
      <c r="N316" s="316"/>
      <c r="O316" s="912"/>
      <c r="P316" s="912"/>
      <c r="Q316" s="316"/>
      <c r="R316" s="912"/>
      <c r="S316" s="316"/>
      <c r="T316" s="316"/>
      <c r="U316" s="912"/>
      <c r="V316" s="316"/>
      <c r="W316" s="316"/>
      <c r="X316" s="316"/>
      <c r="Y316" s="316"/>
      <c r="Z316" s="316"/>
      <c r="AA316" s="316"/>
      <c r="AB316" s="316"/>
      <c r="AC316" s="316"/>
      <c r="AD316" s="316"/>
      <c r="AE316" s="316"/>
      <c r="AF316" s="316"/>
      <c r="AG316" s="316"/>
      <c r="AH316" s="316"/>
      <c r="AI316" s="316"/>
      <c r="AJ316" s="316"/>
      <c r="AK316" s="316"/>
      <c r="AL316" s="316"/>
      <c r="AM316" s="316"/>
      <c r="AN316" s="316"/>
      <c r="AO316" s="316"/>
      <c r="AP316" s="316"/>
      <c r="AQ316" s="316"/>
    </row>
    <row r="317" spans="1:43">
      <c r="A317" s="316"/>
      <c r="B317" s="316"/>
      <c r="C317" s="912"/>
      <c r="D317" s="316"/>
      <c r="E317" s="316"/>
      <c r="F317" s="912"/>
      <c r="G317" s="316"/>
      <c r="H317" s="316"/>
      <c r="I317" s="912"/>
      <c r="J317" s="912"/>
      <c r="K317" s="316"/>
      <c r="L317" s="912"/>
      <c r="M317" s="316"/>
      <c r="N317" s="316"/>
      <c r="O317" s="912"/>
      <c r="P317" s="912"/>
      <c r="Q317" s="316"/>
      <c r="R317" s="912"/>
      <c r="S317" s="316"/>
      <c r="T317" s="316"/>
      <c r="U317" s="912"/>
      <c r="V317" s="316"/>
      <c r="W317" s="316"/>
      <c r="X317" s="316"/>
      <c r="Y317" s="316"/>
      <c r="Z317" s="316"/>
      <c r="AA317" s="316"/>
      <c r="AB317" s="316"/>
      <c r="AC317" s="316"/>
      <c r="AD317" s="316"/>
      <c r="AE317" s="316"/>
      <c r="AF317" s="316"/>
      <c r="AG317" s="316"/>
      <c r="AH317" s="316"/>
      <c r="AI317" s="316"/>
      <c r="AJ317" s="316"/>
      <c r="AK317" s="316"/>
      <c r="AL317" s="316"/>
      <c r="AM317" s="316"/>
      <c r="AN317" s="316"/>
      <c r="AO317" s="316"/>
      <c r="AP317" s="316"/>
      <c r="AQ317" s="316"/>
    </row>
    <row r="318" spans="1:43">
      <c r="A318" s="316"/>
      <c r="B318" s="316"/>
      <c r="C318" s="912"/>
      <c r="D318" s="316"/>
      <c r="E318" s="316"/>
      <c r="F318" s="912"/>
      <c r="G318" s="316"/>
      <c r="H318" s="316"/>
      <c r="I318" s="912"/>
      <c r="J318" s="912"/>
      <c r="K318" s="316"/>
      <c r="L318" s="912"/>
      <c r="M318" s="316"/>
      <c r="N318" s="316"/>
      <c r="O318" s="912"/>
      <c r="P318" s="912"/>
      <c r="Q318" s="316"/>
      <c r="R318" s="912"/>
      <c r="S318" s="316"/>
      <c r="T318" s="316"/>
      <c r="U318" s="912"/>
      <c r="V318" s="316"/>
      <c r="W318" s="316"/>
      <c r="X318" s="316"/>
      <c r="Y318" s="316"/>
      <c r="Z318" s="316"/>
      <c r="AA318" s="316"/>
      <c r="AB318" s="316"/>
      <c r="AC318" s="316"/>
      <c r="AD318" s="316"/>
      <c r="AE318" s="316"/>
      <c r="AF318" s="316"/>
      <c r="AG318" s="316"/>
      <c r="AH318" s="316"/>
      <c r="AI318" s="316"/>
      <c r="AJ318" s="316"/>
      <c r="AK318" s="316"/>
      <c r="AL318" s="316"/>
      <c r="AM318" s="316"/>
      <c r="AN318" s="316"/>
      <c r="AO318" s="316"/>
      <c r="AP318" s="316"/>
      <c r="AQ318" s="316"/>
    </row>
    <row r="319" spans="1:43">
      <c r="A319" s="316"/>
      <c r="B319" s="316"/>
      <c r="C319" s="912"/>
      <c r="D319" s="316"/>
      <c r="E319" s="316"/>
      <c r="F319" s="912"/>
      <c r="G319" s="316"/>
      <c r="H319" s="316"/>
      <c r="I319" s="912"/>
      <c r="J319" s="912"/>
      <c r="K319" s="316"/>
      <c r="L319" s="912"/>
      <c r="M319" s="316"/>
      <c r="N319" s="316"/>
      <c r="O319" s="912"/>
      <c r="P319" s="912"/>
      <c r="Q319" s="316"/>
      <c r="R319" s="912"/>
      <c r="S319" s="316"/>
      <c r="T319" s="316"/>
      <c r="U319" s="912"/>
      <c r="V319" s="316"/>
      <c r="W319" s="316"/>
      <c r="X319" s="316"/>
      <c r="Y319" s="316"/>
      <c r="Z319" s="316"/>
      <c r="AA319" s="316"/>
      <c r="AB319" s="316"/>
      <c r="AC319" s="316"/>
      <c r="AD319" s="316"/>
      <c r="AE319" s="316"/>
      <c r="AF319" s="316"/>
      <c r="AG319" s="316"/>
      <c r="AH319" s="316"/>
      <c r="AI319" s="316"/>
      <c r="AJ319" s="316"/>
      <c r="AK319" s="316"/>
      <c r="AL319" s="316"/>
      <c r="AM319" s="316"/>
      <c r="AN319" s="316"/>
      <c r="AO319" s="316"/>
      <c r="AP319" s="316"/>
      <c r="AQ319" s="316"/>
    </row>
    <row r="320" spans="1:43">
      <c r="A320" s="316"/>
      <c r="B320" s="316"/>
      <c r="C320" s="912"/>
      <c r="D320" s="316"/>
      <c r="E320" s="316"/>
      <c r="F320" s="912"/>
      <c r="G320" s="316"/>
      <c r="H320" s="316"/>
      <c r="I320" s="912"/>
      <c r="J320" s="912"/>
      <c r="K320" s="316"/>
      <c r="L320" s="912"/>
      <c r="M320" s="316"/>
      <c r="N320" s="316"/>
      <c r="O320" s="912"/>
      <c r="P320" s="912"/>
      <c r="Q320" s="316"/>
      <c r="R320" s="912"/>
      <c r="S320" s="316"/>
      <c r="T320" s="316"/>
      <c r="U320" s="912"/>
      <c r="V320" s="316"/>
      <c r="W320" s="316"/>
      <c r="X320" s="316"/>
      <c r="Y320" s="316"/>
      <c r="Z320" s="316"/>
      <c r="AA320" s="316"/>
      <c r="AB320" s="316"/>
      <c r="AC320" s="316"/>
      <c r="AD320" s="316"/>
      <c r="AE320" s="316"/>
      <c r="AF320" s="316"/>
      <c r="AG320" s="316"/>
      <c r="AH320" s="316"/>
      <c r="AI320" s="316"/>
      <c r="AJ320" s="316"/>
      <c r="AK320" s="316"/>
      <c r="AL320" s="316"/>
      <c r="AM320" s="316"/>
      <c r="AN320" s="316"/>
      <c r="AO320" s="316"/>
      <c r="AP320" s="316"/>
      <c r="AQ320" s="316"/>
    </row>
    <row r="321" spans="1:43">
      <c r="A321" s="316"/>
      <c r="B321" s="316"/>
      <c r="C321" s="912"/>
      <c r="D321" s="316"/>
      <c r="E321" s="316"/>
      <c r="F321" s="912"/>
      <c r="G321" s="316"/>
      <c r="H321" s="316"/>
      <c r="I321" s="912"/>
      <c r="J321" s="912"/>
      <c r="K321" s="316"/>
      <c r="L321" s="912"/>
      <c r="M321" s="316"/>
      <c r="N321" s="316"/>
      <c r="O321" s="912"/>
      <c r="P321" s="912"/>
      <c r="Q321" s="316"/>
      <c r="R321" s="912"/>
      <c r="S321" s="316"/>
      <c r="T321" s="316"/>
      <c r="U321" s="912"/>
      <c r="V321" s="316"/>
      <c r="W321" s="316"/>
      <c r="X321" s="316"/>
      <c r="Y321" s="316"/>
      <c r="Z321" s="316"/>
      <c r="AA321" s="316"/>
      <c r="AB321" s="316"/>
      <c r="AC321" s="316"/>
      <c r="AD321" s="316"/>
      <c r="AE321" s="316"/>
      <c r="AF321" s="316"/>
      <c r="AG321" s="316"/>
      <c r="AH321" s="316"/>
      <c r="AI321" s="316"/>
      <c r="AJ321" s="316"/>
      <c r="AK321" s="316"/>
      <c r="AL321" s="316"/>
      <c r="AM321" s="316"/>
      <c r="AN321" s="316"/>
      <c r="AO321" s="316"/>
      <c r="AP321" s="316"/>
      <c r="AQ321" s="316"/>
    </row>
    <row r="322" spans="1:43">
      <c r="A322" s="316"/>
      <c r="B322" s="316"/>
      <c r="C322" s="912"/>
      <c r="D322" s="316"/>
      <c r="E322" s="316"/>
      <c r="F322" s="912"/>
      <c r="G322" s="316"/>
      <c r="H322" s="316"/>
      <c r="I322" s="912"/>
      <c r="J322" s="912"/>
      <c r="K322" s="316"/>
      <c r="L322" s="912"/>
      <c r="M322" s="316"/>
      <c r="N322" s="316"/>
      <c r="O322" s="912"/>
      <c r="P322" s="912"/>
      <c r="Q322" s="316"/>
      <c r="R322" s="912"/>
      <c r="S322" s="316"/>
      <c r="T322" s="316"/>
      <c r="U322" s="912"/>
      <c r="V322" s="316"/>
      <c r="W322" s="316"/>
      <c r="X322" s="316"/>
      <c r="Y322" s="316"/>
      <c r="Z322" s="316"/>
      <c r="AA322" s="316"/>
      <c r="AB322" s="316"/>
      <c r="AC322" s="316"/>
      <c r="AD322" s="316"/>
      <c r="AE322" s="316"/>
      <c r="AF322" s="316"/>
      <c r="AG322" s="316"/>
      <c r="AH322" s="316"/>
      <c r="AI322" s="316"/>
      <c r="AJ322" s="316"/>
      <c r="AK322" s="316"/>
      <c r="AL322" s="316"/>
      <c r="AM322" s="316"/>
      <c r="AN322" s="316"/>
      <c r="AO322" s="316"/>
      <c r="AP322" s="316"/>
      <c r="AQ322" s="316"/>
    </row>
    <row r="323" spans="1:43">
      <c r="A323" s="316"/>
      <c r="B323" s="316"/>
      <c r="C323" s="912"/>
      <c r="D323" s="316"/>
      <c r="E323" s="316"/>
      <c r="F323" s="912"/>
      <c r="G323" s="316"/>
      <c r="H323" s="316"/>
      <c r="I323" s="912"/>
      <c r="J323" s="912"/>
      <c r="K323" s="316"/>
      <c r="L323" s="912"/>
      <c r="M323" s="316"/>
      <c r="N323" s="316"/>
      <c r="O323" s="912"/>
      <c r="P323" s="912"/>
      <c r="Q323" s="316"/>
      <c r="R323" s="912"/>
      <c r="S323" s="316"/>
      <c r="T323" s="316"/>
      <c r="U323" s="912"/>
      <c r="V323" s="316"/>
      <c r="W323" s="316"/>
      <c r="X323" s="316"/>
      <c r="Y323" s="316"/>
      <c r="Z323" s="316"/>
      <c r="AA323" s="316"/>
      <c r="AB323" s="316"/>
      <c r="AC323" s="316"/>
      <c r="AD323" s="316"/>
      <c r="AE323" s="316"/>
      <c r="AF323" s="316"/>
      <c r="AG323" s="316"/>
      <c r="AH323" s="316"/>
      <c r="AI323" s="316"/>
      <c r="AJ323" s="316"/>
      <c r="AK323" s="316"/>
      <c r="AL323" s="316"/>
      <c r="AM323" s="316"/>
      <c r="AN323" s="316"/>
      <c r="AO323" s="316"/>
      <c r="AP323" s="316"/>
      <c r="AQ323" s="316"/>
    </row>
    <row r="324" spans="1:43">
      <c r="A324" s="316"/>
      <c r="B324" s="316"/>
      <c r="C324" s="912"/>
      <c r="D324" s="316"/>
      <c r="E324" s="316"/>
      <c r="F324" s="912"/>
      <c r="G324" s="316"/>
      <c r="H324" s="316"/>
      <c r="I324" s="912"/>
      <c r="J324" s="912"/>
      <c r="K324" s="316"/>
      <c r="L324" s="912"/>
      <c r="M324" s="316"/>
      <c r="N324" s="316"/>
      <c r="O324" s="912"/>
      <c r="P324" s="912"/>
      <c r="Q324" s="316"/>
      <c r="R324" s="912"/>
      <c r="S324" s="316"/>
      <c r="T324" s="316"/>
      <c r="U324" s="912"/>
      <c r="V324" s="316"/>
      <c r="W324" s="316"/>
      <c r="X324" s="316"/>
      <c r="Y324" s="316"/>
      <c r="Z324" s="316"/>
      <c r="AA324" s="316"/>
      <c r="AB324" s="316"/>
      <c r="AC324" s="316"/>
      <c r="AD324" s="316"/>
      <c r="AE324" s="316"/>
      <c r="AF324" s="316"/>
      <c r="AG324" s="316"/>
      <c r="AH324" s="316"/>
      <c r="AI324" s="316"/>
      <c r="AJ324" s="316"/>
      <c r="AK324" s="316"/>
      <c r="AL324" s="316"/>
      <c r="AM324" s="316"/>
      <c r="AN324" s="316"/>
      <c r="AO324" s="316"/>
      <c r="AP324" s="316"/>
      <c r="AQ324" s="316"/>
    </row>
    <row r="325" spans="1:43">
      <c r="A325" s="316"/>
      <c r="B325" s="316"/>
      <c r="C325" s="912"/>
      <c r="D325" s="316"/>
      <c r="E325" s="316"/>
      <c r="F325" s="912"/>
      <c r="G325" s="316"/>
      <c r="H325" s="316"/>
      <c r="I325" s="912"/>
      <c r="J325" s="912"/>
      <c r="K325" s="316"/>
      <c r="L325" s="912"/>
      <c r="M325" s="316"/>
      <c r="N325" s="316"/>
      <c r="O325" s="912"/>
      <c r="P325" s="912"/>
      <c r="Q325" s="316"/>
      <c r="R325" s="912"/>
      <c r="S325" s="316"/>
      <c r="T325" s="316"/>
      <c r="U325" s="912"/>
      <c r="V325" s="316"/>
      <c r="W325" s="316"/>
      <c r="X325" s="316"/>
      <c r="Y325" s="316"/>
      <c r="Z325" s="316"/>
      <c r="AA325" s="316"/>
      <c r="AB325" s="316"/>
      <c r="AC325" s="316"/>
      <c r="AD325" s="316"/>
      <c r="AE325" s="316"/>
      <c r="AF325" s="316"/>
      <c r="AG325" s="316"/>
      <c r="AH325" s="316"/>
      <c r="AI325" s="316"/>
      <c r="AJ325" s="316"/>
      <c r="AK325" s="316"/>
      <c r="AL325" s="316"/>
      <c r="AM325" s="316"/>
      <c r="AN325" s="316"/>
      <c r="AO325" s="316"/>
      <c r="AP325" s="316"/>
      <c r="AQ325" s="316"/>
    </row>
    <row r="326" spans="1:43">
      <c r="A326" s="316"/>
      <c r="B326" s="316"/>
      <c r="C326" s="912"/>
      <c r="D326" s="316"/>
      <c r="E326" s="316"/>
      <c r="F326" s="912"/>
      <c r="G326" s="316"/>
      <c r="H326" s="316"/>
      <c r="I326" s="912"/>
      <c r="J326" s="912"/>
      <c r="K326" s="316"/>
      <c r="L326" s="912"/>
      <c r="M326" s="316"/>
      <c r="N326" s="316"/>
      <c r="O326" s="912"/>
      <c r="P326" s="912"/>
      <c r="Q326" s="316"/>
      <c r="R326" s="912"/>
      <c r="S326" s="316"/>
      <c r="T326" s="316"/>
      <c r="U326" s="912"/>
      <c r="V326" s="316"/>
      <c r="W326" s="316"/>
      <c r="X326" s="316"/>
      <c r="Y326" s="316"/>
      <c r="Z326" s="316"/>
      <c r="AA326" s="316"/>
      <c r="AB326" s="316"/>
      <c r="AC326" s="316"/>
      <c r="AD326" s="316"/>
      <c r="AE326" s="316"/>
      <c r="AF326" s="316"/>
      <c r="AG326" s="316"/>
      <c r="AH326" s="316"/>
      <c r="AI326" s="316"/>
      <c r="AJ326" s="316"/>
      <c r="AK326" s="316"/>
      <c r="AL326" s="316"/>
      <c r="AM326" s="316"/>
      <c r="AN326" s="316"/>
      <c r="AO326" s="316"/>
      <c r="AP326" s="316"/>
      <c r="AQ326" s="316"/>
    </row>
    <row r="327" spans="1:43">
      <c r="A327" s="316"/>
      <c r="B327" s="316"/>
      <c r="C327" s="912"/>
      <c r="D327" s="316"/>
      <c r="E327" s="316"/>
      <c r="F327" s="912"/>
      <c r="G327" s="316"/>
      <c r="H327" s="316"/>
      <c r="I327" s="912"/>
      <c r="J327" s="912"/>
      <c r="K327" s="316"/>
      <c r="L327" s="912"/>
      <c r="M327" s="316"/>
      <c r="N327" s="316"/>
      <c r="O327" s="912"/>
      <c r="P327" s="912"/>
      <c r="Q327" s="316"/>
      <c r="R327" s="912"/>
      <c r="S327" s="316"/>
      <c r="T327" s="316"/>
      <c r="U327" s="912"/>
      <c r="V327" s="316"/>
      <c r="W327" s="316"/>
      <c r="X327" s="316"/>
      <c r="Y327" s="316"/>
      <c r="Z327" s="316"/>
      <c r="AA327" s="316"/>
      <c r="AB327" s="316"/>
      <c r="AC327" s="316"/>
      <c r="AD327" s="316"/>
      <c r="AE327" s="316"/>
      <c r="AF327" s="316"/>
      <c r="AG327" s="316"/>
      <c r="AH327" s="316"/>
      <c r="AI327" s="316"/>
      <c r="AJ327" s="316"/>
      <c r="AK327" s="316"/>
      <c r="AL327" s="316"/>
      <c r="AM327" s="316"/>
      <c r="AN327" s="316"/>
      <c r="AO327" s="316"/>
      <c r="AP327" s="316"/>
      <c r="AQ327" s="316"/>
    </row>
    <row r="328" spans="1:43">
      <c r="A328" s="316"/>
      <c r="B328" s="316"/>
      <c r="C328" s="912"/>
      <c r="D328" s="316"/>
      <c r="E328" s="316"/>
      <c r="F328" s="912"/>
      <c r="G328" s="316"/>
      <c r="H328" s="316"/>
      <c r="I328" s="912"/>
      <c r="J328" s="912"/>
      <c r="K328" s="316"/>
      <c r="L328" s="912"/>
      <c r="M328" s="316"/>
      <c r="N328" s="316"/>
      <c r="O328" s="912"/>
      <c r="P328" s="912"/>
      <c r="Q328" s="316"/>
      <c r="R328" s="912"/>
      <c r="S328" s="316"/>
      <c r="T328" s="316"/>
      <c r="U328" s="912"/>
      <c r="V328" s="316"/>
      <c r="W328" s="316"/>
      <c r="X328" s="316"/>
      <c r="Y328" s="316"/>
      <c r="Z328" s="316"/>
      <c r="AA328" s="316"/>
      <c r="AB328" s="316"/>
      <c r="AC328" s="316"/>
      <c r="AD328" s="316"/>
      <c r="AE328" s="316"/>
      <c r="AF328" s="316"/>
      <c r="AG328" s="316"/>
      <c r="AH328" s="316"/>
      <c r="AI328" s="316"/>
      <c r="AJ328" s="316"/>
      <c r="AK328" s="316"/>
      <c r="AL328" s="316"/>
      <c r="AM328" s="316"/>
      <c r="AN328" s="316"/>
      <c r="AO328" s="316"/>
      <c r="AP328" s="316"/>
      <c r="AQ328" s="316"/>
    </row>
    <row r="329" spans="1:43">
      <c r="A329" s="316"/>
      <c r="B329" s="316"/>
      <c r="C329" s="912"/>
      <c r="D329" s="316"/>
      <c r="E329" s="316"/>
      <c r="F329" s="912"/>
      <c r="G329" s="316"/>
      <c r="H329" s="316"/>
      <c r="I329" s="912"/>
      <c r="J329" s="912"/>
      <c r="K329" s="316"/>
      <c r="L329" s="912"/>
      <c r="M329" s="316"/>
      <c r="N329" s="316"/>
      <c r="O329" s="912"/>
      <c r="P329" s="912"/>
      <c r="Q329" s="316"/>
      <c r="R329" s="912"/>
      <c r="S329" s="316"/>
      <c r="T329" s="316"/>
      <c r="U329" s="912"/>
      <c r="V329" s="316"/>
      <c r="W329" s="316"/>
      <c r="X329" s="316"/>
      <c r="Y329" s="316"/>
      <c r="Z329" s="316"/>
      <c r="AA329" s="316"/>
      <c r="AB329" s="316"/>
      <c r="AC329" s="316"/>
      <c r="AD329" s="316"/>
      <c r="AE329" s="316"/>
      <c r="AF329" s="316"/>
      <c r="AG329" s="316"/>
      <c r="AH329" s="316"/>
      <c r="AI329" s="316"/>
      <c r="AJ329" s="316"/>
      <c r="AK329" s="316"/>
      <c r="AL329" s="316"/>
      <c r="AM329" s="316"/>
      <c r="AN329" s="316"/>
      <c r="AO329" s="316"/>
      <c r="AP329" s="316"/>
      <c r="AQ329" s="316"/>
    </row>
    <row r="330" spans="1:43">
      <c r="A330" s="316"/>
      <c r="B330" s="316"/>
      <c r="C330" s="912"/>
      <c r="D330" s="316"/>
      <c r="E330" s="316"/>
      <c r="F330" s="912"/>
      <c r="G330" s="316"/>
      <c r="H330" s="316"/>
      <c r="I330" s="912"/>
      <c r="J330" s="912"/>
      <c r="K330" s="316"/>
      <c r="L330" s="912"/>
      <c r="M330" s="316"/>
      <c r="N330" s="316"/>
      <c r="O330" s="912"/>
      <c r="P330" s="912"/>
      <c r="Q330" s="316"/>
      <c r="R330" s="912"/>
      <c r="S330" s="316"/>
      <c r="T330" s="316"/>
      <c r="U330" s="912"/>
      <c r="V330" s="316"/>
      <c r="W330" s="316"/>
      <c r="X330" s="316"/>
      <c r="Y330" s="316"/>
      <c r="Z330" s="316"/>
      <c r="AA330" s="316"/>
      <c r="AB330" s="316"/>
      <c r="AC330" s="316"/>
      <c r="AD330" s="316"/>
      <c r="AE330" s="316"/>
      <c r="AF330" s="316"/>
      <c r="AG330" s="316"/>
      <c r="AH330" s="316"/>
      <c r="AI330" s="316"/>
      <c r="AJ330" s="316"/>
      <c r="AK330" s="316"/>
      <c r="AL330" s="316"/>
      <c r="AM330" s="316"/>
      <c r="AN330" s="316"/>
      <c r="AO330" s="316"/>
      <c r="AP330" s="316"/>
      <c r="AQ330" s="316"/>
    </row>
    <row r="331" spans="1:43">
      <c r="A331" s="316"/>
      <c r="B331" s="316"/>
      <c r="C331" s="912"/>
      <c r="D331" s="316"/>
      <c r="E331" s="316"/>
      <c r="F331" s="912"/>
      <c r="G331" s="316"/>
      <c r="H331" s="316"/>
      <c r="I331" s="912"/>
      <c r="J331" s="912"/>
      <c r="K331" s="316"/>
      <c r="L331" s="912"/>
      <c r="M331" s="316"/>
      <c r="N331" s="316"/>
      <c r="O331" s="912"/>
      <c r="P331" s="912"/>
      <c r="Q331" s="316"/>
      <c r="R331" s="912"/>
      <c r="S331" s="316"/>
      <c r="T331" s="316"/>
      <c r="U331" s="912"/>
      <c r="V331" s="316"/>
      <c r="W331" s="316"/>
      <c r="X331" s="316"/>
      <c r="Y331" s="316"/>
      <c r="Z331" s="316"/>
      <c r="AA331" s="316"/>
      <c r="AB331" s="316"/>
      <c r="AC331" s="316"/>
      <c r="AD331" s="316"/>
      <c r="AE331" s="316"/>
      <c r="AF331" s="316"/>
      <c r="AG331" s="316"/>
      <c r="AH331" s="316"/>
      <c r="AI331" s="316"/>
      <c r="AJ331" s="316"/>
      <c r="AK331" s="316"/>
      <c r="AL331" s="316"/>
      <c r="AM331" s="316"/>
      <c r="AN331" s="316"/>
      <c r="AO331" s="316"/>
      <c r="AP331" s="316"/>
      <c r="AQ331" s="316"/>
    </row>
    <row r="332" spans="1:43">
      <c r="A332" s="316"/>
      <c r="B332" s="316"/>
      <c r="C332" s="912"/>
      <c r="D332" s="316"/>
      <c r="E332" s="316"/>
      <c r="F332" s="912"/>
      <c r="G332" s="316"/>
      <c r="H332" s="316"/>
      <c r="I332" s="912"/>
      <c r="J332" s="912"/>
      <c r="K332" s="316"/>
      <c r="L332" s="912"/>
      <c r="M332" s="316"/>
      <c r="N332" s="316"/>
      <c r="O332" s="912"/>
      <c r="P332" s="912"/>
      <c r="Q332" s="316"/>
      <c r="R332" s="912"/>
      <c r="S332" s="316"/>
      <c r="T332" s="316"/>
      <c r="U332" s="912"/>
      <c r="V332" s="316"/>
      <c r="W332" s="316"/>
      <c r="X332" s="316"/>
      <c r="Y332" s="316"/>
      <c r="Z332" s="316"/>
      <c r="AA332" s="316"/>
      <c r="AB332" s="316"/>
      <c r="AC332" s="316"/>
      <c r="AD332" s="316"/>
      <c r="AE332" s="316"/>
      <c r="AF332" s="316"/>
      <c r="AG332" s="316"/>
      <c r="AH332" s="316"/>
      <c r="AI332" s="316"/>
      <c r="AJ332" s="316"/>
      <c r="AK332" s="316"/>
      <c r="AL332" s="316"/>
      <c r="AM332" s="316"/>
      <c r="AN332" s="316"/>
      <c r="AO332" s="316"/>
      <c r="AP332" s="316"/>
      <c r="AQ332" s="316"/>
    </row>
    <row r="333" spans="1:43">
      <c r="A333" s="316"/>
      <c r="B333" s="316"/>
      <c r="C333" s="912"/>
      <c r="D333" s="316"/>
      <c r="E333" s="316"/>
      <c r="F333" s="912"/>
      <c r="G333" s="316"/>
      <c r="H333" s="316"/>
      <c r="I333" s="912"/>
      <c r="J333" s="912"/>
      <c r="K333" s="316"/>
      <c r="L333" s="912"/>
      <c r="M333" s="316"/>
      <c r="N333" s="316"/>
      <c r="O333" s="912"/>
      <c r="P333" s="912"/>
      <c r="Q333" s="316"/>
      <c r="R333" s="912"/>
      <c r="S333" s="316"/>
      <c r="T333" s="316"/>
      <c r="U333" s="912"/>
      <c r="V333" s="316"/>
      <c r="W333" s="316"/>
      <c r="X333" s="316"/>
      <c r="Y333" s="316"/>
      <c r="Z333" s="316"/>
      <c r="AA333" s="316"/>
      <c r="AB333" s="316"/>
      <c r="AC333" s="316"/>
      <c r="AD333" s="316"/>
      <c r="AE333" s="316"/>
      <c r="AF333" s="316"/>
      <c r="AG333" s="316"/>
      <c r="AH333" s="316"/>
      <c r="AI333" s="316"/>
      <c r="AJ333" s="316"/>
      <c r="AK333" s="316"/>
      <c r="AL333" s="316"/>
      <c r="AM333" s="316"/>
      <c r="AN333" s="316"/>
      <c r="AO333" s="316"/>
      <c r="AP333" s="316"/>
      <c r="AQ333" s="316"/>
    </row>
    <row r="334" spans="1:43">
      <c r="A334" s="316"/>
      <c r="B334" s="316"/>
      <c r="C334" s="912"/>
      <c r="D334" s="316"/>
      <c r="E334" s="316"/>
      <c r="F334" s="912"/>
      <c r="G334" s="316"/>
      <c r="H334" s="316"/>
      <c r="I334" s="912"/>
      <c r="J334" s="912"/>
      <c r="K334" s="316"/>
      <c r="L334" s="912"/>
      <c r="M334" s="316"/>
      <c r="N334" s="316"/>
      <c r="O334" s="912"/>
      <c r="P334" s="912"/>
      <c r="Q334" s="316"/>
      <c r="R334" s="912"/>
      <c r="S334" s="316"/>
      <c r="T334" s="316"/>
      <c r="U334" s="912"/>
      <c r="V334" s="316"/>
      <c r="W334" s="316"/>
      <c r="X334" s="316"/>
      <c r="Y334" s="316"/>
      <c r="Z334" s="316"/>
      <c r="AA334" s="316"/>
      <c r="AB334" s="316"/>
      <c r="AC334" s="316"/>
      <c r="AD334" s="316"/>
      <c r="AE334" s="316"/>
      <c r="AF334" s="316"/>
      <c r="AG334" s="316"/>
      <c r="AH334" s="316"/>
      <c r="AI334" s="316"/>
      <c r="AJ334" s="316"/>
      <c r="AK334" s="316"/>
      <c r="AL334" s="316"/>
      <c r="AM334" s="316"/>
      <c r="AN334" s="316"/>
      <c r="AO334" s="316"/>
      <c r="AP334" s="316"/>
      <c r="AQ334" s="316"/>
    </row>
    <row r="335" spans="1:43">
      <c r="A335" s="316"/>
      <c r="B335" s="316"/>
      <c r="C335" s="912"/>
      <c r="D335" s="316"/>
      <c r="E335" s="316"/>
      <c r="F335" s="912"/>
      <c r="G335" s="316"/>
      <c r="H335" s="316"/>
      <c r="I335" s="912"/>
      <c r="J335" s="912"/>
      <c r="K335" s="316"/>
      <c r="L335" s="912"/>
      <c r="M335" s="316"/>
      <c r="N335" s="316"/>
      <c r="O335" s="912"/>
      <c r="P335" s="912"/>
      <c r="Q335" s="316"/>
      <c r="R335" s="912"/>
      <c r="S335" s="316"/>
      <c r="T335" s="316"/>
      <c r="U335" s="912"/>
      <c r="V335" s="316"/>
      <c r="W335" s="316"/>
      <c r="X335" s="316"/>
      <c r="Y335" s="316"/>
      <c r="Z335" s="316"/>
      <c r="AA335" s="316"/>
      <c r="AB335" s="316"/>
      <c r="AC335" s="316"/>
      <c r="AD335" s="316"/>
      <c r="AE335" s="316"/>
      <c r="AF335" s="316"/>
      <c r="AG335" s="316"/>
      <c r="AH335" s="316"/>
      <c r="AI335" s="316"/>
      <c r="AJ335" s="316"/>
      <c r="AK335" s="316"/>
      <c r="AL335" s="316"/>
      <c r="AM335" s="316"/>
      <c r="AN335" s="316"/>
      <c r="AO335" s="316"/>
      <c r="AP335" s="316"/>
      <c r="AQ335" s="316"/>
    </row>
    <row r="336" spans="1:43">
      <c r="A336" s="316"/>
      <c r="B336" s="316"/>
      <c r="C336" s="912"/>
      <c r="D336" s="316"/>
      <c r="E336" s="316"/>
      <c r="F336" s="912"/>
      <c r="G336" s="316"/>
      <c r="H336" s="316"/>
      <c r="I336" s="912"/>
      <c r="J336" s="912"/>
      <c r="K336" s="316"/>
      <c r="L336" s="912"/>
      <c r="M336" s="316"/>
      <c r="N336" s="316"/>
      <c r="O336" s="912"/>
      <c r="P336" s="912"/>
      <c r="Q336" s="316"/>
      <c r="R336" s="912"/>
      <c r="S336" s="316"/>
      <c r="T336" s="316"/>
      <c r="U336" s="912"/>
      <c r="V336" s="316"/>
      <c r="W336" s="316"/>
      <c r="X336" s="316"/>
      <c r="Y336" s="316"/>
      <c r="Z336" s="316"/>
      <c r="AA336" s="316"/>
      <c r="AB336" s="316"/>
      <c r="AC336" s="316"/>
      <c r="AD336" s="316"/>
      <c r="AE336" s="316"/>
      <c r="AF336" s="316"/>
      <c r="AG336" s="316"/>
      <c r="AH336" s="316"/>
      <c r="AI336" s="316"/>
      <c r="AJ336" s="316"/>
      <c r="AK336" s="316"/>
      <c r="AL336" s="316"/>
      <c r="AM336" s="316"/>
      <c r="AN336" s="316"/>
      <c r="AO336" s="316"/>
      <c r="AP336" s="316"/>
      <c r="AQ336" s="316"/>
    </row>
    <row r="337" spans="1:43">
      <c r="A337" s="316"/>
      <c r="B337" s="316"/>
      <c r="C337" s="912"/>
      <c r="D337" s="316"/>
      <c r="E337" s="316"/>
      <c r="F337" s="912"/>
      <c r="G337" s="316"/>
      <c r="H337" s="316"/>
      <c r="I337" s="912"/>
      <c r="J337" s="912"/>
      <c r="K337" s="316"/>
      <c r="L337" s="912"/>
      <c r="M337" s="316"/>
      <c r="N337" s="316"/>
      <c r="O337" s="912"/>
      <c r="P337" s="912"/>
      <c r="Q337" s="316"/>
      <c r="R337" s="912"/>
      <c r="S337" s="316"/>
      <c r="T337" s="316"/>
      <c r="U337" s="912"/>
      <c r="V337" s="316"/>
      <c r="W337" s="316"/>
      <c r="X337" s="316"/>
      <c r="Y337" s="316"/>
      <c r="Z337" s="316"/>
      <c r="AA337" s="316"/>
      <c r="AB337" s="316"/>
      <c r="AC337" s="316"/>
      <c r="AD337" s="316"/>
      <c r="AE337" s="316"/>
      <c r="AF337" s="316"/>
      <c r="AG337" s="316"/>
      <c r="AH337" s="316"/>
      <c r="AI337" s="316"/>
      <c r="AJ337" s="316"/>
      <c r="AK337" s="316"/>
      <c r="AL337" s="316"/>
      <c r="AM337" s="316"/>
      <c r="AN337" s="316"/>
      <c r="AO337" s="316"/>
      <c r="AP337" s="316"/>
      <c r="AQ337" s="316"/>
    </row>
    <row r="338" spans="1:43">
      <c r="A338" s="316"/>
      <c r="B338" s="316"/>
      <c r="C338" s="912"/>
      <c r="D338" s="316"/>
      <c r="E338" s="316"/>
      <c r="F338" s="912"/>
      <c r="G338" s="316"/>
      <c r="H338" s="316"/>
      <c r="I338" s="912"/>
      <c r="J338" s="912"/>
      <c r="K338" s="316"/>
      <c r="L338" s="912"/>
      <c r="M338" s="316"/>
      <c r="N338" s="316"/>
      <c r="O338" s="912"/>
      <c r="P338" s="912"/>
      <c r="Q338" s="316"/>
      <c r="R338" s="912"/>
      <c r="S338" s="316"/>
      <c r="T338" s="316"/>
      <c r="U338" s="912"/>
      <c r="V338" s="316"/>
      <c r="W338" s="316"/>
      <c r="X338" s="316"/>
      <c r="Y338" s="316"/>
      <c r="Z338" s="316"/>
      <c r="AA338" s="316"/>
      <c r="AB338" s="316"/>
      <c r="AC338" s="316"/>
      <c r="AD338" s="316"/>
      <c r="AE338" s="316"/>
      <c r="AF338" s="316"/>
      <c r="AG338" s="316"/>
      <c r="AH338" s="316"/>
      <c r="AI338" s="316"/>
      <c r="AJ338" s="316"/>
      <c r="AK338" s="316"/>
      <c r="AL338" s="316"/>
      <c r="AM338" s="316"/>
      <c r="AN338" s="316"/>
      <c r="AO338" s="316"/>
      <c r="AP338" s="316"/>
      <c r="AQ338" s="316"/>
    </row>
    <row r="339" spans="1:43">
      <c r="A339" s="316"/>
      <c r="B339" s="316"/>
      <c r="C339" s="912"/>
      <c r="D339" s="316"/>
      <c r="E339" s="316"/>
      <c r="F339" s="912"/>
      <c r="G339" s="316"/>
      <c r="H339" s="316"/>
      <c r="I339" s="912"/>
      <c r="J339" s="912"/>
      <c r="K339" s="316"/>
      <c r="L339" s="912"/>
      <c r="M339" s="316"/>
      <c r="N339" s="316"/>
      <c r="O339" s="912"/>
      <c r="P339" s="912"/>
      <c r="Q339" s="316"/>
      <c r="R339" s="912"/>
      <c r="S339" s="316"/>
      <c r="T339" s="316"/>
      <c r="U339" s="912"/>
      <c r="V339" s="316"/>
      <c r="W339" s="316"/>
      <c r="X339" s="316"/>
      <c r="Y339" s="316"/>
      <c r="Z339" s="316"/>
      <c r="AA339" s="316"/>
      <c r="AB339" s="316"/>
      <c r="AC339" s="316"/>
      <c r="AD339" s="316"/>
      <c r="AE339" s="316"/>
      <c r="AF339" s="316"/>
      <c r="AG339" s="316"/>
      <c r="AH339" s="316"/>
      <c r="AI339" s="316"/>
      <c r="AJ339" s="316"/>
      <c r="AK339" s="316"/>
      <c r="AL339" s="316"/>
      <c r="AM339" s="316"/>
      <c r="AN339" s="316"/>
      <c r="AO339" s="316"/>
      <c r="AP339" s="316"/>
      <c r="AQ339" s="316"/>
    </row>
    <row r="340" spans="1:43">
      <c r="A340" s="316"/>
      <c r="B340" s="316"/>
      <c r="C340" s="912"/>
      <c r="D340" s="316"/>
      <c r="E340" s="316"/>
      <c r="F340" s="912"/>
      <c r="G340" s="316"/>
      <c r="H340" s="316"/>
      <c r="I340" s="912"/>
      <c r="J340" s="912"/>
      <c r="K340" s="316"/>
      <c r="L340" s="912"/>
      <c r="M340" s="316"/>
      <c r="N340" s="316"/>
      <c r="O340" s="912"/>
      <c r="P340" s="912"/>
      <c r="Q340" s="316"/>
      <c r="R340" s="912"/>
      <c r="S340" s="316"/>
      <c r="T340" s="316"/>
      <c r="U340" s="912"/>
      <c r="V340" s="316"/>
      <c r="W340" s="316"/>
      <c r="X340" s="316"/>
      <c r="Y340" s="316"/>
      <c r="Z340" s="316"/>
      <c r="AA340" s="316"/>
      <c r="AB340" s="316"/>
      <c r="AC340" s="316"/>
      <c r="AD340" s="316"/>
      <c r="AE340" s="316"/>
      <c r="AF340" s="316"/>
      <c r="AG340" s="316"/>
      <c r="AH340" s="316"/>
      <c r="AI340" s="316"/>
      <c r="AJ340" s="316"/>
      <c r="AK340" s="316"/>
      <c r="AL340" s="316"/>
      <c r="AM340" s="316"/>
      <c r="AN340" s="316"/>
      <c r="AO340" s="316"/>
      <c r="AP340" s="316"/>
      <c r="AQ340" s="316"/>
    </row>
    <row r="341" spans="1:43">
      <c r="A341" s="316"/>
      <c r="B341" s="316"/>
      <c r="C341" s="912"/>
      <c r="D341" s="316"/>
      <c r="E341" s="316"/>
      <c r="F341" s="912"/>
      <c r="G341" s="316"/>
      <c r="H341" s="316"/>
      <c r="I341" s="912"/>
      <c r="J341" s="912"/>
      <c r="K341" s="316"/>
      <c r="L341" s="912"/>
      <c r="M341" s="316"/>
      <c r="N341" s="316"/>
      <c r="O341" s="912"/>
      <c r="P341" s="912"/>
      <c r="Q341" s="316"/>
      <c r="R341" s="912"/>
      <c r="S341" s="316"/>
      <c r="T341" s="316"/>
      <c r="U341" s="912"/>
      <c r="V341" s="316"/>
      <c r="W341" s="316"/>
      <c r="X341" s="316"/>
      <c r="Y341" s="316"/>
      <c r="Z341" s="316"/>
      <c r="AA341" s="316"/>
      <c r="AB341" s="316"/>
      <c r="AC341" s="316"/>
      <c r="AD341" s="316"/>
      <c r="AE341" s="316"/>
      <c r="AF341" s="316"/>
      <c r="AG341" s="316"/>
      <c r="AH341" s="316"/>
      <c r="AI341" s="316"/>
      <c r="AJ341" s="316"/>
      <c r="AK341" s="316"/>
      <c r="AL341" s="316"/>
      <c r="AM341" s="316"/>
      <c r="AN341" s="316"/>
      <c r="AO341" s="316"/>
      <c r="AP341" s="316"/>
      <c r="AQ341" s="316"/>
    </row>
    <row r="342" spans="1:43">
      <c r="A342" s="316"/>
      <c r="B342" s="316"/>
      <c r="C342" s="912"/>
      <c r="D342" s="316"/>
      <c r="E342" s="316"/>
      <c r="F342" s="912"/>
      <c r="G342" s="316"/>
      <c r="H342" s="316"/>
      <c r="I342" s="912"/>
      <c r="J342" s="912"/>
      <c r="K342" s="316"/>
      <c r="L342" s="912"/>
      <c r="M342" s="316"/>
      <c r="N342" s="316"/>
      <c r="O342" s="912"/>
      <c r="P342" s="912"/>
      <c r="Q342" s="316"/>
      <c r="R342" s="912"/>
      <c r="S342" s="316"/>
      <c r="T342" s="316"/>
      <c r="U342" s="912"/>
      <c r="V342" s="316"/>
      <c r="W342" s="316"/>
      <c r="X342" s="316"/>
      <c r="Y342" s="316"/>
      <c r="Z342" s="316"/>
      <c r="AA342" s="316"/>
      <c r="AB342" s="316"/>
      <c r="AC342" s="316"/>
      <c r="AD342" s="316"/>
      <c r="AE342" s="316"/>
      <c r="AF342" s="316"/>
      <c r="AG342" s="316"/>
      <c r="AH342" s="316"/>
      <c r="AI342" s="316"/>
      <c r="AJ342" s="316"/>
      <c r="AK342" s="316"/>
      <c r="AL342" s="316"/>
      <c r="AM342" s="316"/>
      <c r="AN342" s="316"/>
      <c r="AO342" s="316"/>
      <c r="AP342" s="316"/>
      <c r="AQ342" s="316"/>
    </row>
    <row r="343" spans="1:43">
      <c r="A343" s="316"/>
      <c r="B343" s="316"/>
      <c r="C343" s="912"/>
      <c r="D343" s="316"/>
      <c r="E343" s="316"/>
      <c r="F343" s="912"/>
      <c r="G343" s="316"/>
      <c r="H343" s="316"/>
      <c r="I343" s="912"/>
      <c r="J343" s="912"/>
      <c r="K343" s="316"/>
      <c r="L343" s="912"/>
      <c r="M343" s="316"/>
      <c r="N343" s="316"/>
      <c r="O343" s="912"/>
      <c r="P343" s="912"/>
      <c r="Q343" s="316"/>
      <c r="R343" s="912"/>
      <c r="S343" s="316"/>
      <c r="T343" s="316"/>
      <c r="U343" s="912"/>
      <c r="V343" s="316"/>
      <c r="W343" s="316"/>
      <c r="X343" s="316"/>
      <c r="Y343" s="316"/>
      <c r="Z343" s="316"/>
      <c r="AA343" s="316"/>
      <c r="AB343" s="316"/>
      <c r="AC343" s="316"/>
      <c r="AD343" s="316"/>
      <c r="AE343" s="316"/>
      <c r="AF343" s="316"/>
      <c r="AG343" s="316"/>
      <c r="AH343" s="316"/>
      <c r="AI343" s="316"/>
      <c r="AJ343" s="316"/>
      <c r="AK343" s="316"/>
      <c r="AL343" s="316"/>
      <c r="AM343" s="316"/>
      <c r="AN343" s="316"/>
      <c r="AO343" s="316"/>
      <c r="AP343" s="316"/>
      <c r="AQ343" s="316"/>
    </row>
    <row r="344" spans="1:43">
      <c r="A344" s="316"/>
      <c r="B344" s="316"/>
      <c r="C344" s="912"/>
      <c r="D344" s="316"/>
      <c r="E344" s="316"/>
      <c r="F344" s="912"/>
      <c r="G344" s="316"/>
      <c r="H344" s="316"/>
      <c r="I344" s="912"/>
      <c r="J344" s="912"/>
      <c r="K344" s="316"/>
      <c r="L344" s="912"/>
      <c r="M344" s="316"/>
      <c r="N344" s="316"/>
      <c r="O344" s="912"/>
      <c r="P344" s="912"/>
      <c r="Q344" s="316"/>
      <c r="R344" s="912"/>
      <c r="S344" s="316"/>
      <c r="T344" s="316"/>
      <c r="U344" s="912"/>
      <c r="V344" s="316"/>
      <c r="W344" s="316"/>
      <c r="X344" s="316"/>
      <c r="Y344" s="316"/>
      <c r="Z344" s="316"/>
      <c r="AA344" s="316"/>
      <c r="AB344" s="316"/>
      <c r="AC344" s="316"/>
      <c r="AD344" s="316"/>
      <c r="AE344" s="316"/>
      <c r="AF344" s="316"/>
      <c r="AG344" s="316"/>
      <c r="AH344" s="316"/>
      <c r="AI344" s="316"/>
      <c r="AJ344" s="316"/>
      <c r="AK344" s="316"/>
      <c r="AL344" s="316"/>
      <c r="AM344" s="316"/>
      <c r="AN344" s="316"/>
      <c r="AO344" s="316"/>
      <c r="AP344" s="316"/>
      <c r="AQ344" s="316"/>
    </row>
    <row r="345" spans="1:43">
      <c r="A345" s="316"/>
      <c r="B345" s="316"/>
      <c r="C345" s="912"/>
      <c r="D345" s="316"/>
      <c r="E345" s="316"/>
      <c r="F345" s="912"/>
      <c r="G345" s="316"/>
      <c r="H345" s="316"/>
      <c r="I345" s="912"/>
      <c r="J345" s="912"/>
      <c r="K345" s="316"/>
      <c r="L345" s="912"/>
      <c r="M345" s="316"/>
      <c r="N345" s="316"/>
      <c r="O345" s="912"/>
      <c r="P345" s="912"/>
      <c r="Q345" s="316"/>
      <c r="R345" s="912"/>
      <c r="S345" s="316"/>
      <c r="T345" s="316"/>
      <c r="U345" s="912"/>
      <c r="V345" s="316"/>
      <c r="W345" s="316"/>
      <c r="X345" s="316"/>
      <c r="Y345" s="316"/>
      <c r="Z345" s="316"/>
      <c r="AA345" s="316"/>
      <c r="AB345" s="316"/>
      <c r="AC345" s="316"/>
      <c r="AD345" s="316"/>
      <c r="AE345" s="316"/>
      <c r="AF345" s="316"/>
      <c r="AG345" s="316"/>
      <c r="AH345" s="316"/>
      <c r="AI345" s="316"/>
      <c r="AJ345" s="316"/>
      <c r="AK345" s="316"/>
      <c r="AL345" s="316"/>
      <c r="AM345" s="316"/>
      <c r="AN345" s="316"/>
      <c r="AO345" s="316"/>
      <c r="AP345" s="316"/>
      <c r="AQ345" s="316"/>
    </row>
    <row r="346" spans="1:43">
      <c r="A346" s="316"/>
      <c r="B346" s="316"/>
      <c r="C346" s="912"/>
      <c r="D346" s="316"/>
      <c r="E346" s="316"/>
      <c r="F346" s="912"/>
      <c r="G346" s="316"/>
      <c r="H346" s="316"/>
      <c r="I346" s="912"/>
      <c r="J346" s="912"/>
      <c r="K346" s="316"/>
      <c r="L346" s="912"/>
      <c r="M346" s="316"/>
      <c r="N346" s="316"/>
      <c r="O346" s="912"/>
      <c r="P346" s="912"/>
      <c r="Q346" s="316"/>
      <c r="R346" s="912"/>
      <c r="S346" s="316"/>
      <c r="T346" s="316"/>
      <c r="U346" s="912"/>
      <c r="V346" s="316"/>
      <c r="W346" s="316"/>
      <c r="X346" s="316"/>
      <c r="Y346" s="316"/>
      <c r="Z346" s="316"/>
      <c r="AA346" s="316"/>
      <c r="AB346" s="316"/>
      <c r="AC346" s="316"/>
      <c r="AD346" s="316"/>
      <c r="AE346" s="316"/>
      <c r="AF346" s="316"/>
      <c r="AG346" s="316"/>
      <c r="AH346" s="316"/>
      <c r="AI346" s="316"/>
      <c r="AJ346" s="316"/>
      <c r="AK346" s="316"/>
      <c r="AL346" s="316"/>
      <c r="AM346" s="316"/>
      <c r="AN346" s="316"/>
      <c r="AO346" s="316"/>
      <c r="AP346" s="316"/>
      <c r="AQ346" s="316"/>
    </row>
    <row r="347" spans="1:43">
      <c r="A347" s="316"/>
      <c r="B347" s="316"/>
      <c r="C347" s="912"/>
      <c r="D347" s="316"/>
      <c r="E347" s="316"/>
      <c r="F347" s="912"/>
      <c r="G347" s="316"/>
      <c r="H347" s="316"/>
      <c r="I347" s="912"/>
      <c r="J347" s="912"/>
      <c r="K347" s="316"/>
      <c r="L347" s="912"/>
      <c r="M347" s="316"/>
      <c r="N347" s="316"/>
      <c r="O347" s="912"/>
      <c r="P347" s="912"/>
      <c r="Q347" s="316"/>
      <c r="R347" s="912"/>
      <c r="S347" s="316"/>
      <c r="T347" s="316"/>
      <c r="U347" s="912"/>
      <c r="V347" s="316"/>
      <c r="W347" s="316"/>
      <c r="X347" s="316"/>
      <c r="Y347" s="316"/>
      <c r="Z347" s="316"/>
      <c r="AA347" s="316"/>
      <c r="AB347" s="316"/>
      <c r="AC347" s="316"/>
      <c r="AD347" s="316"/>
      <c r="AE347" s="316"/>
      <c r="AF347" s="316"/>
      <c r="AG347" s="316"/>
      <c r="AH347" s="316"/>
      <c r="AI347" s="316"/>
      <c r="AJ347" s="316"/>
      <c r="AK347" s="316"/>
      <c r="AL347" s="316"/>
      <c r="AM347" s="316"/>
      <c r="AN347" s="316"/>
      <c r="AO347" s="316"/>
      <c r="AP347" s="316"/>
      <c r="AQ347" s="316"/>
    </row>
    <row r="348" spans="1:43">
      <c r="A348" s="316"/>
      <c r="B348" s="316"/>
      <c r="C348" s="912"/>
      <c r="D348" s="316"/>
      <c r="E348" s="316"/>
      <c r="F348" s="912"/>
      <c r="G348" s="316"/>
      <c r="H348" s="316"/>
      <c r="I348" s="912"/>
      <c r="J348" s="912"/>
      <c r="K348" s="316"/>
      <c r="L348" s="912"/>
      <c r="M348" s="316"/>
      <c r="N348" s="316"/>
      <c r="O348" s="912"/>
      <c r="P348" s="912"/>
      <c r="Q348" s="316"/>
      <c r="R348" s="912"/>
      <c r="S348" s="316"/>
      <c r="T348" s="316"/>
      <c r="U348" s="912"/>
      <c r="V348" s="316"/>
      <c r="W348" s="316"/>
      <c r="X348" s="316"/>
      <c r="Y348" s="316"/>
      <c r="Z348" s="316"/>
      <c r="AA348" s="316"/>
      <c r="AB348" s="316"/>
      <c r="AC348" s="316"/>
      <c r="AD348" s="316"/>
      <c r="AE348" s="316"/>
      <c r="AF348" s="316"/>
      <c r="AG348" s="316"/>
      <c r="AH348" s="316"/>
      <c r="AI348" s="316"/>
      <c r="AJ348" s="316"/>
      <c r="AK348" s="316"/>
      <c r="AL348" s="316"/>
      <c r="AM348" s="316"/>
      <c r="AN348" s="316"/>
      <c r="AO348" s="316"/>
      <c r="AP348" s="316"/>
      <c r="AQ348" s="316"/>
    </row>
    <row r="349" spans="1:43">
      <c r="A349" s="316"/>
      <c r="B349" s="316"/>
      <c r="C349" s="912"/>
      <c r="D349" s="316"/>
      <c r="E349" s="316"/>
      <c r="F349" s="912"/>
      <c r="G349" s="316"/>
      <c r="H349" s="316"/>
      <c r="I349" s="912"/>
      <c r="J349" s="912"/>
      <c r="K349" s="316"/>
      <c r="L349" s="912"/>
      <c r="M349" s="316"/>
      <c r="N349" s="316"/>
      <c r="O349" s="912"/>
      <c r="P349" s="912"/>
      <c r="Q349" s="316"/>
      <c r="R349" s="912"/>
      <c r="S349" s="316"/>
      <c r="T349" s="316"/>
      <c r="U349" s="912"/>
      <c r="V349" s="316"/>
      <c r="W349" s="316"/>
      <c r="X349" s="316"/>
      <c r="Y349" s="316"/>
      <c r="Z349" s="316"/>
      <c r="AA349" s="316"/>
      <c r="AB349" s="316"/>
      <c r="AC349" s="316"/>
      <c r="AD349" s="316"/>
      <c r="AE349" s="316"/>
      <c r="AF349" s="316"/>
      <c r="AG349" s="316"/>
      <c r="AH349" s="316"/>
      <c r="AI349" s="316"/>
      <c r="AJ349" s="316"/>
      <c r="AK349" s="316"/>
      <c r="AL349" s="316"/>
      <c r="AM349" s="316"/>
      <c r="AN349" s="316"/>
      <c r="AO349" s="316"/>
      <c r="AP349" s="316"/>
      <c r="AQ349" s="316"/>
    </row>
    <row r="350" spans="1:43">
      <c r="A350" s="316"/>
      <c r="B350" s="316"/>
      <c r="C350" s="912"/>
      <c r="D350" s="316"/>
      <c r="E350" s="316"/>
      <c r="F350" s="912"/>
      <c r="G350" s="316"/>
      <c r="H350" s="316"/>
      <c r="I350" s="912"/>
      <c r="J350" s="912"/>
      <c r="K350" s="316"/>
      <c r="L350" s="912"/>
      <c r="M350" s="316"/>
      <c r="N350" s="316"/>
      <c r="O350" s="912"/>
      <c r="P350" s="912"/>
      <c r="Q350" s="316"/>
      <c r="R350" s="912"/>
      <c r="S350" s="316"/>
      <c r="T350" s="316"/>
      <c r="U350" s="912"/>
      <c r="V350" s="316"/>
      <c r="W350" s="316"/>
      <c r="X350" s="316"/>
      <c r="Y350" s="316"/>
      <c r="Z350" s="316"/>
      <c r="AA350" s="316"/>
      <c r="AB350" s="316"/>
      <c r="AC350" s="316"/>
      <c r="AD350" s="316"/>
      <c r="AE350" s="316"/>
      <c r="AF350" s="316"/>
      <c r="AG350" s="316"/>
      <c r="AH350" s="316"/>
      <c r="AI350" s="316"/>
      <c r="AJ350" s="316"/>
      <c r="AK350" s="316"/>
      <c r="AL350" s="316"/>
      <c r="AM350" s="316"/>
      <c r="AN350" s="316"/>
      <c r="AO350" s="316"/>
      <c r="AP350" s="316"/>
      <c r="AQ350" s="316"/>
    </row>
    <row r="351" spans="1:43">
      <c r="A351" s="316"/>
      <c r="B351" s="316"/>
      <c r="C351" s="912"/>
      <c r="D351" s="316"/>
      <c r="E351" s="316"/>
      <c r="F351" s="912"/>
      <c r="G351" s="316"/>
      <c r="H351" s="316"/>
      <c r="I351" s="912"/>
      <c r="J351" s="912"/>
      <c r="K351" s="316"/>
      <c r="L351" s="912"/>
      <c r="M351" s="316"/>
      <c r="N351" s="316"/>
      <c r="O351" s="912"/>
      <c r="P351" s="912"/>
      <c r="Q351" s="316"/>
      <c r="R351" s="912"/>
      <c r="S351" s="316"/>
      <c r="T351" s="316"/>
      <c r="U351" s="912"/>
      <c r="V351" s="316"/>
      <c r="W351" s="316"/>
      <c r="X351" s="316"/>
      <c r="Y351" s="316"/>
      <c r="Z351" s="316"/>
      <c r="AA351" s="316"/>
      <c r="AB351" s="316"/>
      <c r="AC351" s="316"/>
      <c r="AD351" s="316"/>
      <c r="AE351" s="316"/>
      <c r="AF351" s="316"/>
      <c r="AG351" s="316"/>
      <c r="AH351" s="316"/>
      <c r="AI351" s="316"/>
      <c r="AJ351" s="316"/>
      <c r="AK351" s="316"/>
      <c r="AL351" s="316"/>
      <c r="AM351" s="316"/>
      <c r="AN351" s="316"/>
      <c r="AO351" s="316"/>
      <c r="AP351" s="316"/>
      <c r="AQ351" s="316"/>
    </row>
    <row r="352" spans="1:43">
      <c r="A352" s="316"/>
      <c r="B352" s="316"/>
      <c r="C352" s="912"/>
      <c r="D352" s="316"/>
      <c r="E352" s="316"/>
      <c r="F352" s="912"/>
      <c r="G352" s="316"/>
      <c r="H352" s="316"/>
      <c r="I352" s="912"/>
      <c r="J352" s="912"/>
      <c r="K352" s="316"/>
      <c r="L352" s="912"/>
      <c r="M352" s="316"/>
      <c r="N352" s="316"/>
      <c r="O352" s="912"/>
      <c r="P352" s="912"/>
      <c r="Q352" s="316"/>
      <c r="R352" s="912"/>
      <c r="S352" s="316"/>
      <c r="T352" s="316"/>
      <c r="U352" s="912"/>
      <c r="V352" s="316"/>
      <c r="W352" s="316"/>
      <c r="X352" s="316"/>
      <c r="Y352" s="316"/>
      <c r="Z352" s="316"/>
      <c r="AA352" s="316"/>
      <c r="AB352" s="316"/>
      <c r="AC352" s="316"/>
      <c r="AD352" s="316"/>
      <c r="AE352" s="316"/>
      <c r="AF352" s="316"/>
      <c r="AG352" s="316"/>
      <c r="AH352" s="316"/>
      <c r="AI352" s="316"/>
      <c r="AJ352" s="316"/>
      <c r="AK352" s="316"/>
      <c r="AL352" s="316"/>
      <c r="AM352" s="316"/>
      <c r="AN352" s="316"/>
      <c r="AO352" s="316"/>
      <c r="AP352" s="316"/>
      <c r="AQ352" s="316"/>
    </row>
    <row r="353" spans="1:43">
      <c r="A353" s="316"/>
      <c r="B353" s="316"/>
      <c r="C353" s="912"/>
      <c r="D353" s="316"/>
      <c r="E353" s="316"/>
      <c r="F353" s="912"/>
      <c r="G353" s="316"/>
      <c r="H353" s="316"/>
      <c r="I353" s="912"/>
      <c r="J353" s="912"/>
      <c r="K353" s="316"/>
      <c r="L353" s="912"/>
      <c r="M353" s="316"/>
      <c r="N353" s="316"/>
      <c r="O353" s="912"/>
      <c r="P353" s="912"/>
      <c r="Q353" s="316"/>
      <c r="R353" s="912"/>
      <c r="S353" s="316"/>
      <c r="T353" s="316"/>
      <c r="U353" s="912"/>
      <c r="V353" s="316"/>
      <c r="W353" s="316"/>
      <c r="X353" s="316"/>
      <c r="Y353" s="316"/>
      <c r="Z353" s="316"/>
      <c r="AA353" s="316"/>
      <c r="AB353" s="316"/>
      <c r="AC353" s="316"/>
      <c r="AD353" s="316"/>
      <c r="AE353" s="316"/>
      <c r="AF353" s="316"/>
      <c r="AG353" s="316"/>
      <c r="AH353" s="316"/>
      <c r="AI353" s="316"/>
      <c r="AJ353" s="316"/>
      <c r="AK353" s="316"/>
      <c r="AL353" s="316"/>
      <c r="AM353" s="316"/>
      <c r="AN353" s="316"/>
      <c r="AO353" s="316"/>
      <c r="AP353" s="316"/>
      <c r="AQ353" s="316"/>
    </row>
    <row r="354" spans="1:43">
      <c r="A354" s="316"/>
      <c r="B354" s="316"/>
      <c r="C354" s="912"/>
      <c r="D354" s="316"/>
      <c r="E354" s="316"/>
      <c r="F354" s="912"/>
      <c r="G354" s="316"/>
      <c r="H354" s="316"/>
      <c r="I354" s="912"/>
      <c r="J354" s="912"/>
      <c r="K354" s="316"/>
      <c r="L354" s="912"/>
      <c r="M354" s="316"/>
      <c r="N354" s="316"/>
      <c r="O354" s="912"/>
      <c r="P354" s="912"/>
      <c r="Q354" s="316"/>
      <c r="R354" s="912"/>
      <c r="S354" s="316"/>
      <c r="T354" s="316"/>
      <c r="U354" s="912"/>
      <c r="V354" s="316"/>
      <c r="W354" s="316"/>
      <c r="X354" s="316"/>
      <c r="Y354" s="316"/>
      <c r="Z354" s="316"/>
      <c r="AA354" s="316"/>
      <c r="AB354" s="316"/>
      <c r="AC354" s="316"/>
      <c r="AD354" s="316"/>
      <c r="AE354" s="316"/>
      <c r="AF354" s="316"/>
      <c r="AG354" s="316"/>
      <c r="AH354" s="316"/>
      <c r="AI354" s="316"/>
      <c r="AJ354" s="316"/>
      <c r="AK354" s="316"/>
      <c r="AL354" s="316"/>
      <c r="AM354" s="316"/>
      <c r="AN354" s="316"/>
      <c r="AO354" s="316"/>
      <c r="AP354" s="316"/>
      <c r="AQ354" s="316"/>
    </row>
    <row r="355" spans="1:43">
      <c r="A355" s="316"/>
      <c r="B355" s="316"/>
      <c r="C355" s="912"/>
      <c r="D355" s="316"/>
      <c r="E355" s="316"/>
      <c r="F355" s="912"/>
      <c r="G355" s="316"/>
      <c r="H355" s="316"/>
      <c r="I355" s="912"/>
      <c r="J355" s="912"/>
      <c r="K355" s="316"/>
      <c r="L355" s="912"/>
      <c r="M355" s="316"/>
      <c r="N355" s="316"/>
      <c r="O355" s="912"/>
      <c r="P355" s="912"/>
      <c r="Q355" s="316"/>
      <c r="R355" s="912"/>
      <c r="S355" s="316"/>
      <c r="T355" s="316"/>
      <c r="U355" s="912"/>
      <c r="V355" s="316"/>
      <c r="W355" s="316"/>
      <c r="X355" s="316"/>
      <c r="Y355" s="316"/>
      <c r="Z355" s="316"/>
      <c r="AA355" s="316"/>
      <c r="AB355" s="316"/>
      <c r="AC355" s="316"/>
      <c r="AD355" s="316"/>
      <c r="AE355" s="316"/>
      <c r="AF355" s="316"/>
      <c r="AG355" s="316"/>
      <c r="AH355" s="316"/>
      <c r="AI355" s="316"/>
      <c r="AJ355" s="316"/>
      <c r="AK355" s="316"/>
      <c r="AL355" s="316"/>
      <c r="AM355" s="316"/>
      <c r="AN355" s="316"/>
      <c r="AO355" s="316"/>
      <c r="AP355" s="316"/>
      <c r="AQ355" s="316"/>
    </row>
    <row r="356" spans="1:43">
      <c r="A356" s="316"/>
      <c r="B356" s="316"/>
      <c r="C356" s="912"/>
      <c r="D356" s="316"/>
      <c r="E356" s="316"/>
      <c r="F356" s="912"/>
      <c r="G356" s="316"/>
      <c r="H356" s="316"/>
      <c r="I356" s="912"/>
      <c r="J356" s="912"/>
      <c r="K356" s="316"/>
      <c r="L356" s="912"/>
      <c r="M356" s="316"/>
      <c r="N356" s="316"/>
      <c r="O356" s="912"/>
      <c r="P356" s="912"/>
      <c r="Q356" s="316"/>
      <c r="R356" s="912"/>
      <c r="S356" s="316"/>
      <c r="T356" s="316"/>
      <c r="U356" s="912"/>
      <c r="V356" s="316"/>
      <c r="W356" s="316"/>
      <c r="X356" s="316"/>
      <c r="Y356" s="316"/>
      <c r="Z356" s="316"/>
      <c r="AA356" s="316"/>
      <c r="AB356" s="316"/>
      <c r="AC356" s="316"/>
      <c r="AD356" s="316"/>
      <c r="AE356" s="316"/>
      <c r="AF356" s="316"/>
      <c r="AG356" s="316"/>
      <c r="AH356" s="316"/>
      <c r="AI356" s="316"/>
      <c r="AJ356" s="316"/>
      <c r="AK356" s="316"/>
      <c r="AL356" s="316"/>
      <c r="AM356" s="316"/>
      <c r="AN356" s="316"/>
      <c r="AO356" s="316"/>
      <c r="AP356" s="316"/>
      <c r="AQ356" s="316"/>
    </row>
    <row r="357" spans="1:43">
      <c r="A357" s="316"/>
      <c r="B357" s="316"/>
      <c r="C357" s="912"/>
      <c r="D357" s="316"/>
      <c r="E357" s="316"/>
      <c r="F357" s="912"/>
      <c r="G357" s="316"/>
      <c r="H357" s="316"/>
      <c r="I357" s="912"/>
      <c r="J357" s="912"/>
      <c r="K357" s="316"/>
      <c r="L357" s="912"/>
      <c r="M357" s="316"/>
      <c r="N357" s="316"/>
      <c r="O357" s="912"/>
      <c r="P357" s="912"/>
      <c r="Q357" s="316"/>
      <c r="R357" s="912"/>
      <c r="S357" s="316"/>
      <c r="T357" s="316"/>
      <c r="U357" s="912"/>
      <c r="V357" s="316"/>
      <c r="W357" s="316"/>
      <c r="X357" s="316"/>
      <c r="Y357" s="316"/>
      <c r="Z357" s="316"/>
      <c r="AA357" s="316"/>
      <c r="AB357" s="316"/>
      <c r="AC357" s="316"/>
      <c r="AD357" s="316"/>
      <c r="AE357" s="316"/>
      <c r="AF357" s="316"/>
      <c r="AG357" s="316"/>
      <c r="AH357" s="316"/>
      <c r="AI357" s="316"/>
      <c r="AJ357" s="316"/>
      <c r="AK357" s="316"/>
      <c r="AL357" s="316"/>
      <c r="AM357" s="316"/>
      <c r="AN357" s="316"/>
      <c r="AO357" s="316"/>
      <c r="AP357" s="316"/>
      <c r="AQ357" s="316"/>
    </row>
    <row r="358" spans="1:43">
      <c r="A358" s="316"/>
      <c r="B358" s="316"/>
      <c r="C358" s="912"/>
      <c r="D358" s="316"/>
      <c r="E358" s="316"/>
      <c r="F358" s="912"/>
      <c r="G358" s="316"/>
      <c r="H358" s="316"/>
      <c r="I358" s="912"/>
      <c r="J358" s="912"/>
      <c r="K358" s="316"/>
      <c r="L358" s="912"/>
      <c r="M358" s="316"/>
      <c r="N358" s="316"/>
      <c r="O358" s="912"/>
      <c r="P358" s="912"/>
      <c r="Q358" s="316"/>
      <c r="R358" s="912"/>
      <c r="S358" s="316"/>
      <c r="T358" s="316"/>
      <c r="U358" s="912"/>
      <c r="V358" s="316"/>
      <c r="W358" s="316"/>
      <c r="X358" s="316"/>
      <c r="Y358" s="316"/>
      <c r="Z358" s="316"/>
      <c r="AA358" s="316"/>
      <c r="AB358" s="316"/>
      <c r="AC358" s="316"/>
      <c r="AD358" s="316"/>
      <c r="AE358" s="316"/>
      <c r="AF358" s="316"/>
      <c r="AG358" s="316"/>
      <c r="AH358" s="316"/>
      <c r="AI358" s="316"/>
      <c r="AJ358" s="316"/>
      <c r="AK358" s="316"/>
      <c r="AL358" s="316"/>
      <c r="AM358" s="316"/>
      <c r="AN358" s="316"/>
      <c r="AO358" s="316"/>
      <c r="AP358" s="316"/>
      <c r="AQ358" s="316"/>
    </row>
    <row r="359" spans="1:43">
      <c r="A359" s="316"/>
      <c r="B359" s="316"/>
      <c r="C359" s="912"/>
      <c r="D359" s="316"/>
      <c r="E359" s="316"/>
      <c r="F359" s="912"/>
      <c r="G359" s="316"/>
      <c r="H359" s="316"/>
      <c r="I359" s="912"/>
      <c r="J359" s="912"/>
      <c r="K359" s="316"/>
      <c r="L359" s="912"/>
      <c r="M359" s="316"/>
      <c r="N359" s="316"/>
      <c r="O359" s="912"/>
      <c r="P359" s="912"/>
      <c r="Q359" s="316"/>
      <c r="R359" s="912"/>
      <c r="S359" s="316"/>
      <c r="T359" s="316"/>
      <c r="U359" s="912"/>
      <c r="V359" s="316"/>
      <c r="W359" s="316"/>
      <c r="X359" s="316"/>
      <c r="Y359" s="316"/>
      <c r="Z359" s="316"/>
      <c r="AA359" s="316"/>
      <c r="AB359" s="316"/>
      <c r="AC359" s="316"/>
      <c r="AD359" s="316"/>
      <c r="AE359" s="316"/>
      <c r="AF359" s="316"/>
      <c r="AG359" s="316"/>
      <c r="AH359" s="316"/>
      <c r="AI359" s="316"/>
      <c r="AJ359" s="316"/>
      <c r="AK359" s="316"/>
      <c r="AL359" s="316"/>
      <c r="AM359" s="316"/>
      <c r="AN359" s="316"/>
      <c r="AO359" s="316"/>
      <c r="AP359" s="316"/>
      <c r="AQ359" s="316"/>
    </row>
    <row r="360" spans="1:43">
      <c r="A360" s="316"/>
      <c r="B360" s="316"/>
      <c r="C360" s="912"/>
      <c r="D360" s="316"/>
      <c r="E360" s="316"/>
      <c r="F360" s="912"/>
      <c r="G360" s="316"/>
      <c r="H360" s="316"/>
      <c r="I360" s="912"/>
      <c r="J360" s="912"/>
      <c r="K360" s="316"/>
      <c r="L360" s="912"/>
      <c r="M360" s="316"/>
      <c r="N360" s="316"/>
      <c r="O360" s="912"/>
      <c r="P360" s="912"/>
      <c r="Q360" s="316"/>
      <c r="R360" s="912"/>
      <c r="S360" s="316"/>
      <c r="T360" s="316"/>
      <c r="U360" s="912"/>
      <c r="V360" s="316"/>
      <c r="W360" s="316"/>
      <c r="X360" s="316"/>
      <c r="Y360" s="316"/>
      <c r="Z360" s="316"/>
      <c r="AA360" s="316"/>
      <c r="AB360" s="316"/>
      <c r="AC360" s="316"/>
      <c r="AD360" s="316"/>
      <c r="AE360" s="316"/>
      <c r="AF360" s="316"/>
      <c r="AG360" s="316"/>
      <c r="AH360" s="316"/>
      <c r="AI360" s="316"/>
      <c r="AJ360" s="316"/>
      <c r="AK360" s="316"/>
      <c r="AL360" s="316"/>
      <c r="AM360" s="316"/>
      <c r="AN360" s="316"/>
      <c r="AO360" s="316"/>
      <c r="AP360" s="316"/>
      <c r="AQ360" s="316"/>
    </row>
    <row r="361" spans="1:43">
      <c r="A361" s="316"/>
      <c r="B361" s="316"/>
      <c r="C361" s="912"/>
      <c r="D361" s="316"/>
      <c r="E361" s="316"/>
      <c r="F361" s="912"/>
      <c r="G361" s="316"/>
      <c r="H361" s="316"/>
      <c r="I361" s="912"/>
      <c r="J361" s="912"/>
      <c r="K361" s="316"/>
      <c r="L361" s="912"/>
      <c r="M361" s="316"/>
      <c r="N361" s="316"/>
      <c r="O361" s="912"/>
      <c r="P361" s="912"/>
      <c r="Q361" s="316"/>
      <c r="R361" s="912"/>
      <c r="S361" s="316"/>
      <c r="T361" s="316"/>
      <c r="U361" s="912"/>
      <c r="V361" s="316"/>
      <c r="W361" s="316"/>
      <c r="X361" s="316"/>
      <c r="Y361" s="316"/>
      <c r="Z361" s="316"/>
      <c r="AA361" s="316"/>
      <c r="AB361" s="316"/>
      <c r="AC361" s="316"/>
      <c r="AD361" s="316"/>
      <c r="AE361" s="316"/>
      <c r="AF361" s="316"/>
      <c r="AG361" s="316"/>
      <c r="AH361" s="316"/>
      <c r="AI361" s="316"/>
      <c r="AJ361" s="316"/>
      <c r="AK361" s="316"/>
      <c r="AL361" s="316"/>
      <c r="AM361" s="316"/>
      <c r="AN361" s="316"/>
      <c r="AO361" s="316"/>
      <c r="AP361" s="316"/>
      <c r="AQ361" s="316"/>
    </row>
    <row r="362" spans="1:43">
      <c r="A362" s="316"/>
      <c r="B362" s="316"/>
      <c r="C362" s="912"/>
      <c r="D362" s="316"/>
      <c r="E362" s="316"/>
      <c r="F362" s="912"/>
      <c r="G362" s="316"/>
      <c r="H362" s="316"/>
      <c r="I362" s="912"/>
      <c r="J362" s="912"/>
      <c r="K362" s="316"/>
      <c r="L362" s="912"/>
      <c r="M362" s="316"/>
      <c r="N362" s="316"/>
      <c r="O362" s="912"/>
      <c r="P362" s="912"/>
      <c r="Q362" s="316"/>
      <c r="R362" s="912"/>
      <c r="S362" s="316"/>
      <c r="T362" s="316"/>
      <c r="U362" s="912"/>
      <c r="V362" s="316"/>
      <c r="W362" s="316"/>
      <c r="X362" s="316"/>
      <c r="Y362" s="316"/>
      <c r="Z362" s="316"/>
      <c r="AA362" s="316"/>
      <c r="AB362" s="316"/>
      <c r="AC362" s="316"/>
      <c r="AD362" s="316"/>
      <c r="AE362" s="316"/>
      <c r="AF362" s="316"/>
      <c r="AG362" s="316"/>
      <c r="AH362" s="316"/>
      <c r="AI362" s="316"/>
      <c r="AJ362" s="316"/>
      <c r="AK362" s="316"/>
      <c r="AL362" s="316"/>
      <c r="AM362" s="316"/>
      <c r="AN362" s="316"/>
      <c r="AO362" s="316"/>
      <c r="AP362" s="316"/>
      <c r="AQ362" s="316"/>
    </row>
    <row r="363" spans="1:43">
      <c r="A363" s="316"/>
      <c r="B363" s="316"/>
      <c r="C363" s="912"/>
      <c r="D363" s="316"/>
      <c r="E363" s="316"/>
      <c r="F363" s="912"/>
      <c r="G363" s="316"/>
      <c r="H363" s="316"/>
      <c r="I363" s="912"/>
      <c r="J363" s="912"/>
      <c r="K363" s="316"/>
      <c r="L363" s="912"/>
      <c r="M363" s="316"/>
      <c r="N363" s="316"/>
      <c r="O363" s="912"/>
      <c r="P363" s="912"/>
      <c r="Q363" s="316"/>
      <c r="R363" s="912"/>
      <c r="S363" s="316"/>
      <c r="T363" s="316"/>
      <c r="U363" s="912"/>
      <c r="V363" s="316"/>
      <c r="W363" s="316"/>
      <c r="X363" s="316"/>
      <c r="Y363" s="316"/>
      <c r="Z363" s="316"/>
      <c r="AA363" s="316"/>
      <c r="AB363" s="316"/>
      <c r="AC363" s="316"/>
      <c r="AD363" s="316"/>
      <c r="AE363" s="316"/>
      <c r="AF363" s="316"/>
      <c r="AG363" s="316"/>
      <c r="AH363" s="316"/>
      <c r="AI363" s="316"/>
      <c r="AJ363" s="316"/>
      <c r="AK363" s="316"/>
      <c r="AL363" s="316"/>
      <c r="AM363" s="316"/>
      <c r="AN363" s="316"/>
      <c r="AO363" s="316"/>
      <c r="AP363" s="316"/>
      <c r="AQ363" s="316"/>
    </row>
    <row r="364" spans="1:43">
      <c r="A364" s="316"/>
      <c r="B364" s="316"/>
      <c r="C364" s="912"/>
      <c r="D364" s="316"/>
      <c r="E364" s="316"/>
      <c r="F364" s="912"/>
      <c r="G364" s="316"/>
      <c r="H364" s="316"/>
      <c r="I364" s="912"/>
      <c r="J364" s="912"/>
      <c r="K364" s="316"/>
      <c r="L364" s="912"/>
      <c r="M364" s="316"/>
      <c r="N364" s="316"/>
      <c r="O364" s="912"/>
      <c r="P364" s="912"/>
      <c r="Q364" s="316"/>
      <c r="R364" s="912"/>
      <c r="S364" s="316"/>
      <c r="T364" s="316"/>
      <c r="U364" s="912"/>
      <c r="V364" s="316"/>
      <c r="W364" s="316"/>
      <c r="X364" s="316"/>
      <c r="Y364" s="316"/>
      <c r="Z364" s="316"/>
      <c r="AA364" s="316"/>
      <c r="AB364" s="316"/>
      <c r="AC364" s="316"/>
      <c r="AD364" s="316"/>
      <c r="AE364" s="316"/>
      <c r="AF364" s="316"/>
      <c r="AG364" s="316"/>
      <c r="AH364" s="316"/>
      <c r="AI364" s="316"/>
      <c r="AJ364" s="316"/>
      <c r="AK364" s="316"/>
      <c r="AL364" s="316"/>
      <c r="AM364" s="316"/>
      <c r="AN364" s="316"/>
      <c r="AO364" s="316"/>
      <c r="AP364" s="316"/>
      <c r="AQ364" s="316"/>
    </row>
    <row r="365" spans="1:43">
      <c r="A365" s="316"/>
      <c r="B365" s="316"/>
      <c r="C365" s="912"/>
      <c r="D365" s="316"/>
      <c r="E365" s="316"/>
      <c r="F365" s="912"/>
      <c r="G365" s="316"/>
      <c r="H365" s="316"/>
      <c r="I365" s="912"/>
      <c r="J365" s="912"/>
      <c r="K365" s="316"/>
      <c r="L365" s="912"/>
      <c r="M365" s="316"/>
      <c r="N365" s="316"/>
      <c r="O365" s="912"/>
      <c r="P365" s="912"/>
      <c r="Q365" s="316"/>
      <c r="R365" s="912"/>
      <c r="S365" s="316"/>
      <c r="T365" s="316"/>
      <c r="U365" s="912"/>
      <c r="V365" s="316"/>
      <c r="W365" s="316"/>
      <c r="X365" s="316"/>
      <c r="Y365" s="316"/>
      <c r="Z365" s="316"/>
      <c r="AA365" s="316"/>
      <c r="AB365" s="316"/>
      <c r="AC365" s="316"/>
      <c r="AD365" s="316"/>
      <c r="AE365" s="316"/>
      <c r="AF365" s="316"/>
      <c r="AG365" s="316"/>
      <c r="AH365" s="316"/>
      <c r="AI365" s="316"/>
      <c r="AJ365" s="316"/>
      <c r="AK365" s="316"/>
      <c r="AL365" s="316"/>
      <c r="AM365" s="316"/>
      <c r="AN365" s="316"/>
      <c r="AO365" s="316"/>
      <c r="AP365" s="316"/>
      <c r="AQ365" s="316"/>
    </row>
    <row r="366" spans="1:43">
      <c r="A366" s="316"/>
      <c r="B366" s="316"/>
      <c r="C366" s="912"/>
      <c r="D366" s="316"/>
      <c r="E366" s="316"/>
      <c r="F366" s="912"/>
      <c r="G366" s="316"/>
      <c r="H366" s="316"/>
      <c r="I366" s="912"/>
      <c r="J366" s="912"/>
      <c r="K366" s="316"/>
      <c r="L366" s="912"/>
      <c r="M366" s="316"/>
      <c r="N366" s="316"/>
      <c r="O366" s="912"/>
      <c r="P366" s="912"/>
      <c r="Q366" s="316"/>
      <c r="R366" s="912"/>
      <c r="S366" s="316"/>
      <c r="T366" s="316"/>
      <c r="U366" s="912"/>
      <c r="V366" s="316"/>
      <c r="W366" s="316"/>
      <c r="X366" s="316"/>
      <c r="Y366" s="316"/>
      <c r="Z366" s="316"/>
      <c r="AA366" s="316"/>
      <c r="AB366" s="316"/>
      <c r="AC366" s="316"/>
      <c r="AD366" s="316"/>
      <c r="AE366" s="316"/>
      <c r="AF366" s="316"/>
      <c r="AG366" s="316"/>
      <c r="AH366" s="316"/>
      <c r="AI366" s="316"/>
      <c r="AJ366" s="316"/>
      <c r="AK366" s="316"/>
      <c r="AL366" s="316"/>
      <c r="AM366" s="316"/>
      <c r="AN366" s="316"/>
      <c r="AO366" s="316"/>
      <c r="AP366" s="316"/>
      <c r="AQ366" s="316"/>
    </row>
    <row r="367" spans="1:43">
      <c r="A367" s="316"/>
      <c r="B367" s="316"/>
      <c r="C367" s="912"/>
      <c r="D367" s="316"/>
      <c r="E367" s="316"/>
      <c r="F367" s="912"/>
      <c r="G367" s="316"/>
      <c r="H367" s="316"/>
      <c r="I367" s="912"/>
      <c r="J367" s="912"/>
      <c r="K367" s="316"/>
      <c r="L367" s="912"/>
      <c r="M367" s="316"/>
      <c r="N367" s="316"/>
      <c r="O367" s="912"/>
      <c r="P367" s="912"/>
      <c r="Q367" s="316"/>
      <c r="R367" s="912"/>
      <c r="S367" s="316"/>
      <c r="T367" s="316"/>
      <c r="U367" s="912"/>
      <c r="V367" s="316"/>
      <c r="W367" s="316"/>
      <c r="X367" s="316"/>
      <c r="Y367" s="316"/>
      <c r="Z367" s="316"/>
      <c r="AA367" s="316"/>
      <c r="AB367" s="316"/>
      <c r="AC367" s="316"/>
      <c r="AD367" s="316"/>
      <c r="AE367" s="316"/>
      <c r="AF367" s="316"/>
      <c r="AG367" s="316"/>
      <c r="AH367" s="316"/>
      <c r="AI367" s="316"/>
      <c r="AJ367" s="316"/>
      <c r="AK367" s="316"/>
      <c r="AL367" s="316"/>
      <c r="AM367" s="316"/>
      <c r="AN367" s="316"/>
      <c r="AO367" s="316"/>
      <c r="AP367" s="316"/>
      <c r="AQ367" s="316"/>
    </row>
    <row r="368" spans="1:43">
      <c r="A368" s="316"/>
      <c r="B368" s="316"/>
      <c r="C368" s="912"/>
      <c r="D368" s="316"/>
      <c r="E368" s="316"/>
      <c r="F368" s="912"/>
      <c r="G368" s="316"/>
      <c r="H368" s="316"/>
      <c r="I368" s="912"/>
      <c r="J368" s="912"/>
      <c r="K368" s="316"/>
      <c r="L368" s="912"/>
      <c r="M368" s="316"/>
      <c r="N368" s="316"/>
      <c r="O368" s="912"/>
      <c r="P368" s="912"/>
      <c r="Q368" s="316"/>
      <c r="R368" s="912"/>
      <c r="S368" s="316"/>
      <c r="T368" s="316"/>
      <c r="U368" s="912"/>
      <c r="V368" s="316"/>
      <c r="W368" s="316"/>
      <c r="X368" s="316"/>
      <c r="Y368" s="316"/>
      <c r="Z368" s="316"/>
      <c r="AA368" s="316"/>
      <c r="AB368" s="316"/>
      <c r="AC368" s="316"/>
      <c r="AD368" s="316"/>
      <c r="AE368" s="316"/>
      <c r="AF368" s="316"/>
      <c r="AG368" s="316"/>
      <c r="AH368" s="316"/>
      <c r="AI368" s="316"/>
      <c r="AJ368" s="316"/>
      <c r="AK368" s="316"/>
      <c r="AL368" s="316"/>
      <c r="AM368" s="316"/>
      <c r="AN368" s="316"/>
      <c r="AO368" s="316"/>
      <c r="AP368" s="316"/>
      <c r="AQ368" s="316"/>
    </row>
    <row r="369" spans="1:43">
      <c r="A369" s="316"/>
      <c r="B369" s="316"/>
      <c r="C369" s="912"/>
      <c r="D369" s="316"/>
      <c r="E369" s="316"/>
      <c r="F369" s="912"/>
      <c r="G369" s="316"/>
      <c r="H369" s="316"/>
      <c r="I369" s="912"/>
      <c r="J369" s="912"/>
      <c r="K369" s="316"/>
      <c r="L369" s="912"/>
      <c r="M369" s="316"/>
      <c r="N369" s="316"/>
      <c r="O369" s="912"/>
      <c r="P369" s="912"/>
      <c r="Q369" s="316"/>
      <c r="R369" s="912"/>
      <c r="S369" s="316"/>
      <c r="T369" s="316"/>
      <c r="U369" s="912"/>
      <c r="V369" s="316"/>
      <c r="W369" s="316"/>
      <c r="X369" s="316"/>
      <c r="Y369" s="316"/>
      <c r="Z369" s="316"/>
      <c r="AA369" s="316"/>
      <c r="AB369" s="316"/>
      <c r="AC369" s="316"/>
      <c r="AD369" s="316"/>
      <c r="AE369" s="316"/>
      <c r="AF369" s="316"/>
      <c r="AG369" s="316"/>
      <c r="AH369" s="316"/>
      <c r="AI369" s="316"/>
      <c r="AJ369" s="316"/>
      <c r="AK369" s="316"/>
      <c r="AL369" s="316"/>
      <c r="AM369" s="316"/>
      <c r="AN369" s="316"/>
      <c r="AO369" s="316"/>
      <c r="AP369" s="316"/>
      <c r="AQ369" s="316"/>
    </row>
    <row r="370" spans="1:43">
      <c r="A370" s="316"/>
      <c r="B370" s="316"/>
      <c r="C370" s="912"/>
      <c r="D370" s="316"/>
      <c r="E370" s="316"/>
      <c r="F370" s="912"/>
      <c r="G370" s="316"/>
      <c r="H370" s="316"/>
      <c r="I370" s="912"/>
      <c r="J370" s="912"/>
      <c r="K370" s="316"/>
      <c r="L370" s="912"/>
      <c r="M370" s="316"/>
      <c r="N370" s="316"/>
      <c r="O370" s="912"/>
      <c r="P370" s="912"/>
      <c r="Q370" s="316"/>
      <c r="R370" s="912"/>
      <c r="S370" s="316"/>
      <c r="T370" s="316"/>
      <c r="U370" s="912"/>
      <c r="V370" s="316"/>
      <c r="W370" s="316"/>
      <c r="X370" s="316"/>
      <c r="Y370" s="316"/>
      <c r="Z370" s="316"/>
      <c r="AA370" s="316"/>
      <c r="AB370" s="316"/>
      <c r="AC370" s="316"/>
      <c r="AD370" s="316"/>
      <c r="AE370" s="316"/>
      <c r="AF370" s="316"/>
      <c r="AG370" s="316"/>
      <c r="AH370" s="316"/>
      <c r="AI370" s="316"/>
      <c r="AJ370" s="316"/>
      <c r="AK370" s="316"/>
      <c r="AL370" s="316"/>
      <c r="AM370" s="316"/>
      <c r="AN370" s="316"/>
      <c r="AO370" s="316"/>
      <c r="AP370" s="316"/>
      <c r="AQ370" s="316"/>
    </row>
    <row r="371" spans="1:43">
      <c r="A371" s="316"/>
      <c r="B371" s="316"/>
      <c r="C371" s="912"/>
      <c r="D371" s="316"/>
      <c r="E371" s="316"/>
      <c r="F371" s="912"/>
      <c r="G371" s="316"/>
      <c r="H371" s="316"/>
      <c r="I371" s="912"/>
      <c r="J371" s="912"/>
      <c r="K371" s="316"/>
      <c r="L371" s="912"/>
      <c r="M371" s="316"/>
      <c r="N371" s="316"/>
      <c r="O371" s="912"/>
      <c r="P371" s="912"/>
      <c r="Q371" s="316"/>
      <c r="R371" s="912"/>
      <c r="S371" s="316"/>
      <c r="T371" s="316"/>
      <c r="U371" s="912"/>
      <c r="V371" s="316"/>
      <c r="W371" s="316"/>
      <c r="X371" s="316"/>
      <c r="Y371" s="316"/>
      <c r="Z371" s="316"/>
      <c r="AA371" s="316"/>
      <c r="AB371" s="316"/>
      <c r="AC371" s="316"/>
      <c r="AD371" s="316"/>
      <c r="AE371" s="316"/>
      <c r="AF371" s="316"/>
      <c r="AG371" s="316"/>
      <c r="AH371" s="316"/>
      <c r="AI371" s="316"/>
      <c r="AJ371" s="316"/>
      <c r="AK371" s="316"/>
      <c r="AL371" s="316"/>
      <c r="AM371" s="316"/>
      <c r="AN371" s="316"/>
      <c r="AO371" s="316"/>
      <c r="AP371" s="316"/>
      <c r="AQ371" s="316"/>
    </row>
    <row r="372" spans="1:43">
      <c r="A372" s="316"/>
      <c r="B372" s="316"/>
      <c r="C372" s="912"/>
      <c r="D372" s="316"/>
      <c r="E372" s="316"/>
      <c r="F372" s="912"/>
      <c r="G372" s="316"/>
      <c r="H372" s="316"/>
      <c r="I372" s="912"/>
      <c r="J372" s="912"/>
      <c r="K372" s="316"/>
      <c r="L372" s="912"/>
      <c r="M372" s="316"/>
      <c r="N372" s="316"/>
      <c r="O372" s="912"/>
      <c r="P372" s="912"/>
      <c r="Q372" s="316"/>
      <c r="R372" s="912"/>
      <c r="S372" s="316"/>
      <c r="T372" s="316"/>
      <c r="U372" s="912"/>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row>
    <row r="373" spans="1:43">
      <c r="A373" s="316"/>
      <c r="B373" s="316"/>
      <c r="C373" s="912"/>
      <c r="D373" s="316"/>
      <c r="E373" s="316"/>
      <c r="F373" s="912"/>
      <c r="G373" s="316"/>
      <c r="H373" s="316"/>
      <c r="I373" s="912"/>
      <c r="J373" s="912"/>
      <c r="K373" s="316"/>
      <c r="L373" s="912"/>
      <c r="M373" s="316"/>
      <c r="N373" s="316"/>
      <c r="O373" s="912"/>
      <c r="P373" s="912"/>
      <c r="Q373" s="316"/>
      <c r="R373" s="912"/>
      <c r="S373" s="316"/>
      <c r="T373" s="316"/>
      <c r="U373" s="912"/>
      <c r="V373" s="316"/>
      <c r="W373" s="316"/>
      <c r="X373" s="316"/>
      <c r="Y373" s="316"/>
      <c r="Z373" s="316"/>
      <c r="AA373" s="316"/>
      <c r="AB373" s="316"/>
      <c r="AC373" s="316"/>
      <c r="AD373" s="316"/>
      <c r="AE373" s="316"/>
      <c r="AF373" s="316"/>
      <c r="AG373" s="316"/>
      <c r="AH373" s="316"/>
      <c r="AI373" s="316"/>
      <c r="AJ373" s="316"/>
      <c r="AK373" s="316"/>
      <c r="AL373" s="316"/>
      <c r="AM373" s="316"/>
      <c r="AN373" s="316"/>
      <c r="AO373" s="316"/>
      <c r="AP373" s="316"/>
      <c r="AQ373" s="316"/>
    </row>
    <row r="374" spans="1:43">
      <c r="A374" s="316"/>
      <c r="B374" s="316"/>
      <c r="C374" s="912"/>
      <c r="D374" s="316"/>
      <c r="E374" s="316"/>
      <c r="F374" s="912"/>
      <c r="G374" s="316"/>
      <c r="H374" s="316"/>
      <c r="I374" s="912"/>
      <c r="J374" s="912"/>
      <c r="K374" s="316"/>
      <c r="L374" s="912"/>
      <c r="M374" s="316"/>
      <c r="N374" s="316"/>
      <c r="O374" s="912"/>
      <c r="P374" s="912"/>
      <c r="Q374" s="316"/>
      <c r="R374" s="912"/>
      <c r="S374" s="316"/>
      <c r="T374" s="316"/>
      <c r="U374" s="912"/>
      <c r="V374" s="316"/>
      <c r="W374" s="316"/>
      <c r="X374" s="316"/>
      <c r="Y374" s="316"/>
      <c r="Z374" s="316"/>
      <c r="AA374" s="316"/>
      <c r="AB374" s="316"/>
      <c r="AC374" s="316"/>
      <c r="AD374" s="316"/>
      <c r="AE374" s="316"/>
      <c r="AF374" s="316"/>
      <c r="AG374" s="316"/>
      <c r="AH374" s="316"/>
      <c r="AI374" s="316"/>
      <c r="AJ374" s="316"/>
      <c r="AK374" s="316"/>
      <c r="AL374" s="316"/>
      <c r="AM374" s="316"/>
      <c r="AN374" s="316"/>
      <c r="AO374" s="316"/>
      <c r="AP374" s="316"/>
      <c r="AQ374" s="316"/>
    </row>
    <row r="375" spans="1:43">
      <c r="A375" s="316"/>
      <c r="B375" s="316"/>
      <c r="C375" s="912"/>
      <c r="D375" s="316"/>
      <c r="E375" s="316"/>
      <c r="F375" s="912"/>
      <c r="G375" s="316"/>
      <c r="H375" s="316"/>
      <c r="I375" s="912"/>
      <c r="J375" s="912"/>
      <c r="K375" s="316"/>
      <c r="L375" s="912"/>
      <c r="M375" s="316"/>
      <c r="N375" s="316"/>
      <c r="O375" s="912"/>
      <c r="P375" s="912"/>
      <c r="Q375" s="316"/>
      <c r="R375" s="912"/>
      <c r="S375" s="316"/>
      <c r="T375" s="316"/>
      <c r="U375" s="912"/>
      <c r="V375" s="316"/>
      <c r="W375" s="316"/>
      <c r="X375" s="316"/>
      <c r="Y375" s="316"/>
      <c r="Z375" s="316"/>
      <c r="AA375" s="316"/>
      <c r="AB375" s="316"/>
      <c r="AC375" s="316"/>
      <c r="AD375" s="316"/>
      <c r="AE375" s="316"/>
      <c r="AF375" s="316"/>
      <c r="AG375" s="316"/>
      <c r="AH375" s="316"/>
      <c r="AI375" s="316"/>
      <c r="AJ375" s="316"/>
      <c r="AK375" s="316"/>
      <c r="AL375" s="316"/>
      <c r="AM375" s="316"/>
      <c r="AN375" s="316"/>
      <c r="AO375" s="316"/>
      <c r="AP375" s="316"/>
      <c r="AQ375" s="316"/>
    </row>
    <row r="376" spans="1:43">
      <c r="A376" s="316"/>
      <c r="B376" s="316"/>
      <c r="C376" s="912"/>
      <c r="D376" s="316"/>
      <c r="E376" s="316"/>
      <c r="F376" s="912"/>
      <c r="G376" s="316"/>
      <c r="H376" s="316"/>
      <c r="I376" s="912"/>
      <c r="J376" s="912"/>
      <c r="K376" s="316"/>
      <c r="L376" s="912"/>
      <c r="M376" s="316"/>
      <c r="N376" s="316"/>
      <c r="O376" s="912"/>
      <c r="P376" s="912"/>
      <c r="Q376" s="316"/>
      <c r="R376" s="912"/>
      <c r="S376" s="316"/>
      <c r="T376" s="316"/>
      <c r="U376" s="912"/>
      <c r="V376" s="316"/>
      <c r="W376" s="316"/>
      <c r="X376" s="316"/>
      <c r="Y376" s="316"/>
      <c r="Z376" s="316"/>
      <c r="AA376" s="316"/>
      <c r="AB376" s="316"/>
      <c r="AC376" s="316"/>
      <c r="AD376" s="316"/>
      <c r="AE376" s="316"/>
      <c r="AF376" s="316"/>
      <c r="AG376" s="316"/>
      <c r="AH376" s="316"/>
      <c r="AI376" s="316"/>
      <c r="AJ376" s="316"/>
      <c r="AK376" s="316"/>
      <c r="AL376" s="316"/>
      <c r="AM376" s="316"/>
      <c r="AN376" s="316"/>
      <c r="AO376" s="316"/>
      <c r="AP376" s="316"/>
      <c r="AQ376" s="316"/>
    </row>
    <row r="377" spans="1:43">
      <c r="A377" s="316"/>
      <c r="B377" s="316"/>
      <c r="C377" s="912"/>
      <c r="D377" s="316"/>
      <c r="E377" s="316"/>
      <c r="F377" s="912"/>
      <c r="G377" s="316"/>
      <c r="H377" s="316"/>
      <c r="I377" s="912"/>
      <c r="J377" s="912"/>
      <c r="K377" s="316"/>
      <c r="L377" s="912"/>
      <c r="M377" s="316"/>
      <c r="N377" s="316"/>
      <c r="O377" s="912"/>
      <c r="P377" s="912"/>
      <c r="Q377" s="316"/>
      <c r="R377" s="912"/>
      <c r="S377" s="316"/>
      <c r="T377" s="316"/>
      <c r="U377" s="912"/>
      <c r="V377" s="316"/>
      <c r="W377" s="316"/>
      <c r="X377" s="316"/>
      <c r="Y377" s="316"/>
      <c r="Z377" s="316"/>
      <c r="AA377" s="316"/>
      <c r="AB377" s="316"/>
      <c r="AC377" s="316"/>
      <c r="AD377" s="316"/>
      <c r="AE377" s="316"/>
      <c r="AF377" s="316"/>
      <c r="AG377" s="316"/>
      <c r="AH377" s="316"/>
      <c r="AI377" s="316"/>
      <c r="AJ377" s="316"/>
      <c r="AK377" s="316"/>
      <c r="AL377" s="316"/>
      <c r="AM377" s="316"/>
      <c r="AN377" s="316"/>
      <c r="AO377" s="316"/>
      <c r="AP377" s="316"/>
      <c r="AQ377" s="316"/>
    </row>
    <row r="378" spans="1:43">
      <c r="A378" s="316"/>
      <c r="B378" s="316"/>
      <c r="C378" s="912"/>
      <c r="D378" s="316"/>
      <c r="E378" s="316"/>
      <c r="F378" s="912"/>
      <c r="G378" s="316"/>
      <c r="H378" s="316"/>
      <c r="I378" s="912"/>
      <c r="J378" s="912"/>
      <c r="K378" s="316"/>
      <c r="L378" s="912"/>
      <c r="M378" s="316"/>
      <c r="N378" s="316"/>
      <c r="O378" s="912"/>
      <c r="P378" s="912"/>
      <c r="Q378" s="316"/>
      <c r="R378" s="912"/>
      <c r="S378" s="316"/>
      <c r="T378" s="316"/>
      <c r="U378" s="912"/>
      <c r="V378" s="316"/>
      <c r="W378" s="316"/>
      <c r="X378" s="316"/>
      <c r="Y378" s="316"/>
      <c r="Z378" s="316"/>
      <c r="AA378" s="316"/>
      <c r="AB378" s="316"/>
      <c r="AC378" s="316"/>
      <c r="AD378" s="316"/>
      <c r="AE378" s="316"/>
      <c r="AF378" s="316"/>
      <c r="AG378" s="316"/>
      <c r="AH378" s="316"/>
      <c r="AI378" s="316"/>
      <c r="AJ378" s="316"/>
      <c r="AK378" s="316"/>
      <c r="AL378" s="316"/>
      <c r="AM378" s="316"/>
      <c r="AN378" s="316"/>
      <c r="AO378" s="316"/>
      <c r="AP378" s="316"/>
      <c r="AQ378" s="316"/>
    </row>
    <row r="379" spans="1:43">
      <c r="A379" s="316"/>
      <c r="B379" s="316"/>
      <c r="C379" s="912"/>
      <c r="D379" s="316"/>
      <c r="E379" s="316"/>
      <c r="F379" s="912"/>
      <c r="G379" s="316"/>
      <c r="H379" s="316"/>
      <c r="I379" s="912"/>
      <c r="J379" s="912"/>
      <c r="K379" s="316"/>
      <c r="L379" s="912"/>
      <c r="M379" s="316"/>
      <c r="N379" s="316"/>
      <c r="O379" s="912"/>
      <c r="P379" s="912"/>
      <c r="Q379" s="316"/>
      <c r="R379" s="912"/>
      <c r="S379" s="316"/>
      <c r="T379" s="316"/>
      <c r="U379" s="912"/>
      <c r="V379" s="316"/>
      <c r="W379" s="316"/>
      <c r="X379" s="316"/>
      <c r="Y379" s="316"/>
      <c r="Z379" s="316"/>
      <c r="AA379" s="316"/>
      <c r="AB379" s="316"/>
      <c r="AC379" s="316"/>
      <c r="AD379" s="316"/>
      <c r="AE379" s="316"/>
      <c r="AF379" s="316"/>
      <c r="AG379" s="316"/>
      <c r="AH379" s="316"/>
      <c r="AI379" s="316"/>
      <c r="AJ379" s="316"/>
      <c r="AK379" s="316"/>
      <c r="AL379" s="316"/>
      <c r="AM379" s="316"/>
      <c r="AN379" s="316"/>
      <c r="AO379" s="316"/>
      <c r="AP379" s="316"/>
      <c r="AQ379" s="316"/>
    </row>
    <row r="380" spans="1:43">
      <c r="A380" s="316"/>
      <c r="B380" s="316"/>
      <c r="C380" s="912"/>
      <c r="D380" s="316"/>
      <c r="E380" s="316"/>
      <c r="F380" s="912"/>
      <c r="G380" s="316"/>
      <c r="H380" s="316"/>
      <c r="I380" s="912"/>
      <c r="J380" s="912"/>
      <c r="K380" s="316"/>
      <c r="L380" s="912"/>
      <c r="M380" s="316"/>
      <c r="N380" s="316"/>
      <c r="O380" s="912"/>
      <c r="P380" s="912"/>
      <c r="Q380" s="316"/>
      <c r="R380" s="912"/>
      <c r="S380" s="316"/>
      <c r="T380" s="316"/>
      <c r="U380" s="912"/>
      <c r="V380" s="316"/>
      <c r="W380" s="316"/>
      <c r="X380" s="316"/>
      <c r="Y380" s="316"/>
      <c r="Z380" s="316"/>
      <c r="AA380" s="316"/>
      <c r="AB380" s="316"/>
      <c r="AC380" s="316"/>
      <c r="AD380" s="316"/>
      <c r="AE380" s="316"/>
      <c r="AF380" s="316"/>
      <c r="AG380" s="316"/>
      <c r="AH380" s="316"/>
      <c r="AI380" s="316"/>
      <c r="AJ380" s="316"/>
      <c r="AK380" s="316"/>
      <c r="AL380" s="316"/>
      <c r="AM380" s="316"/>
      <c r="AN380" s="316"/>
      <c r="AO380" s="316"/>
      <c r="AP380" s="316"/>
      <c r="AQ380" s="316"/>
    </row>
    <row r="381" spans="1:43">
      <c r="A381" s="316"/>
      <c r="B381" s="316"/>
      <c r="C381" s="912"/>
      <c r="D381" s="316"/>
      <c r="E381" s="316"/>
      <c r="F381" s="912"/>
      <c r="G381" s="316"/>
      <c r="H381" s="316"/>
      <c r="I381" s="912"/>
      <c r="J381" s="912"/>
      <c r="K381" s="316"/>
      <c r="L381" s="912"/>
      <c r="M381" s="316"/>
      <c r="N381" s="316"/>
      <c r="O381" s="912"/>
      <c r="P381" s="912"/>
      <c r="Q381" s="316"/>
      <c r="R381" s="912"/>
      <c r="S381" s="316"/>
      <c r="T381" s="316"/>
      <c r="U381" s="912"/>
      <c r="V381" s="316"/>
      <c r="W381" s="316"/>
      <c r="X381" s="316"/>
      <c r="Y381" s="316"/>
      <c r="Z381" s="316"/>
      <c r="AA381" s="316"/>
      <c r="AB381" s="316"/>
      <c r="AC381" s="316"/>
      <c r="AD381" s="316"/>
      <c r="AE381" s="316"/>
      <c r="AF381" s="316"/>
      <c r="AG381" s="316"/>
      <c r="AH381" s="316"/>
      <c r="AI381" s="316"/>
      <c r="AJ381" s="316"/>
      <c r="AK381" s="316"/>
      <c r="AL381" s="316"/>
      <c r="AM381" s="316"/>
      <c r="AN381" s="316"/>
      <c r="AO381" s="316"/>
      <c r="AP381" s="316"/>
      <c r="AQ381" s="316"/>
    </row>
    <row r="382" spans="1:43">
      <c r="A382" s="316"/>
      <c r="B382" s="316"/>
      <c r="C382" s="912"/>
      <c r="D382" s="316"/>
      <c r="E382" s="316"/>
      <c r="F382" s="912"/>
      <c r="G382" s="316"/>
      <c r="H382" s="316"/>
      <c r="I382" s="912"/>
      <c r="J382" s="912"/>
      <c r="K382" s="316"/>
      <c r="L382" s="912"/>
      <c r="M382" s="316"/>
      <c r="N382" s="316"/>
      <c r="O382" s="912"/>
      <c r="P382" s="912"/>
      <c r="Q382" s="316"/>
      <c r="R382" s="912"/>
      <c r="S382" s="316"/>
      <c r="T382" s="316"/>
      <c r="U382" s="912"/>
      <c r="V382" s="316"/>
      <c r="W382" s="316"/>
      <c r="X382" s="316"/>
      <c r="Y382" s="316"/>
      <c r="Z382" s="316"/>
      <c r="AA382" s="316"/>
      <c r="AB382" s="316"/>
      <c r="AC382" s="316"/>
      <c r="AD382" s="316"/>
      <c r="AE382" s="316"/>
      <c r="AF382" s="316"/>
      <c r="AG382" s="316"/>
      <c r="AH382" s="316"/>
      <c r="AI382" s="316"/>
      <c r="AJ382" s="316"/>
      <c r="AK382" s="316"/>
      <c r="AL382" s="316"/>
      <c r="AM382" s="316"/>
      <c r="AN382" s="316"/>
      <c r="AO382" s="316"/>
      <c r="AP382" s="316"/>
      <c r="AQ382" s="316"/>
    </row>
    <row r="383" spans="1:43">
      <c r="A383" s="316"/>
      <c r="B383" s="316"/>
      <c r="C383" s="912"/>
      <c r="D383" s="316"/>
      <c r="E383" s="316"/>
      <c r="F383" s="912"/>
      <c r="G383" s="316"/>
      <c r="H383" s="316"/>
      <c r="I383" s="912"/>
      <c r="J383" s="912"/>
      <c r="K383" s="316"/>
      <c r="L383" s="912"/>
      <c r="M383" s="316"/>
      <c r="N383" s="316"/>
      <c r="O383" s="912"/>
      <c r="P383" s="912"/>
      <c r="Q383" s="316"/>
      <c r="R383" s="912"/>
      <c r="S383" s="316"/>
      <c r="T383" s="316"/>
      <c r="U383" s="912"/>
      <c r="V383" s="316"/>
      <c r="W383" s="316"/>
      <c r="X383" s="316"/>
      <c r="Y383" s="316"/>
      <c r="Z383" s="316"/>
      <c r="AA383" s="316"/>
      <c r="AB383" s="316"/>
      <c r="AC383" s="316"/>
      <c r="AD383" s="316"/>
      <c r="AE383" s="316"/>
      <c r="AF383" s="316"/>
      <c r="AG383" s="316"/>
      <c r="AH383" s="316"/>
      <c r="AI383" s="316"/>
      <c r="AJ383" s="316"/>
      <c r="AK383" s="316"/>
      <c r="AL383" s="316"/>
      <c r="AM383" s="316"/>
      <c r="AN383" s="316"/>
      <c r="AO383" s="316"/>
      <c r="AP383" s="316"/>
      <c r="AQ383" s="316"/>
    </row>
    <row r="384" spans="1:43">
      <c r="A384" s="316"/>
      <c r="B384" s="316"/>
      <c r="C384" s="912"/>
      <c r="D384" s="316"/>
      <c r="E384" s="316"/>
      <c r="F384" s="912"/>
      <c r="G384" s="316"/>
      <c r="H384" s="316"/>
      <c r="I384" s="912"/>
      <c r="J384" s="912"/>
      <c r="K384" s="316"/>
      <c r="L384" s="912"/>
      <c r="M384" s="316"/>
      <c r="N384" s="316"/>
      <c r="O384" s="912"/>
      <c r="P384" s="912"/>
      <c r="Q384" s="316"/>
      <c r="R384" s="912"/>
      <c r="S384" s="316"/>
      <c r="T384" s="316"/>
      <c r="U384" s="912"/>
      <c r="V384" s="316"/>
      <c r="W384" s="316"/>
      <c r="X384" s="316"/>
      <c r="Y384" s="316"/>
      <c r="Z384" s="316"/>
      <c r="AA384" s="316"/>
      <c r="AB384" s="316"/>
      <c r="AC384" s="316"/>
      <c r="AD384" s="316"/>
      <c r="AE384" s="316"/>
      <c r="AF384" s="316"/>
      <c r="AG384" s="316"/>
      <c r="AH384" s="316"/>
      <c r="AI384" s="316"/>
      <c r="AJ384" s="316"/>
      <c r="AK384" s="316"/>
      <c r="AL384" s="316"/>
      <c r="AM384" s="316"/>
      <c r="AN384" s="316"/>
      <c r="AO384" s="316"/>
      <c r="AP384" s="316"/>
      <c r="AQ384" s="316"/>
    </row>
    <row r="385" spans="1:43">
      <c r="A385" s="316"/>
      <c r="B385" s="316"/>
      <c r="C385" s="912"/>
      <c r="D385" s="316"/>
      <c r="E385" s="316"/>
      <c r="F385" s="912"/>
      <c r="G385" s="316"/>
      <c r="H385" s="316"/>
      <c r="I385" s="912"/>
      <c r="J385" s="912"/>
      <c r="K385" s="316"/>
      <c r="L385" s="912"/>
      <c r="M385" s="316"/>
      <c r="N385" s="316"/>
      <c r="O385" s="912"/>
      <c r="P385" s="912"/>
      <c r="Q385" s="316"/>
      <c r="R385" s="912"/>
      <c r="S385" s="316"/>
      <c r="T385" s="316"/>
      <c r="U385" s="912"/>
      <c r="V385" s="316"/>
      <c r="W385" s="316"/>
      <c r="X385" s="316"/>
      <c r="Y385" s="316"/>
      <c r="Z385" s="316"/>
      <c r="AA385" s="316"/>
      <c r="AB385" s="316"/>
      <c r="AC385" s="316"/>
      <c r="AD385" s="316"/>
      <c r="AE385" s="316"/>
      <c r="AF385" s="316"/>
      <c r="AG385" s="316"/>
      <c r="AH385" s="316"/>
      <c r="AI385" s="316"/>
      <c r="AJ385" s="316"/>
      <c r="AK385" s="316"/>
      <c r="AL385" s="316"/>
      <c r="AM385" s="316"/>
      <c r="AN385" s="316"/>
      <c r="AO385" s="316"/>
      <c r="AP385" s="316"/>
      <c r="AQ385" s="316"/>
    </row>
    <row r="386" spans="1:43">
      <c r="A386" s="316"/>
      <c r="B386" s="316"/>
      <c r="C386" s="912"/>
      <c r="D386" s="316"/>
      <c r="E386" s="316"/>
      <c r="F386" s="912"/>
      <c r="G386" s="316"/>
      <c r="H386" s="316"/>
      <c r="I386" s="912"/>
      <c r="J386" s="912"/>
      <c r="K386" s="316"/>
      <c r="L386" s="912"/>
      <c r="M386" s="316"/>
      <c r="N386" s="316"/>
      <c r="O386" s="912"/>
      <c r="P386" s="912"/>
      <c r="Q386" s="316"/>
      <c r="R386" s="912"/>
      <c r="S386" s="316"/>
      <c r="T386" s="316"/>
      <c r="U386" s="912"/>
      <c r="V386" s="316"/>
      <c r="W386" s="316"/>
      <c r="X386" s="316"/>
      <c r="Y386" s="316"/>
      <c r="Z386" s="316"/>
      <c r="AA386" s="316"/>
      <c r="AB386" s="316"/>
      <c r="AC386" s="316"/>
      <c r="AD386" s="316"/>
      <c r="AE386" s="316"/>
      <c r="AF386" s="316"/>
      <c r="AG386" s="316"/>
      <c r="AH386" s="316"/>
      <c r="AI386" s="316"/>
      <c r="AJ386" s="316"/>
      <c r="AK386" s="316"/>
      <c r="AL386" s="316"/>
      <c r="AM386" s="316"/>
      <c r="AN386" s="316"/>
      <c r="AO386" s="316"/>
      <c r="AP386" s="316"/>
      <c r="AQ386" s="316"/>
    </row>
    <row r="387" spans="1:43">
      <c r="A387" s="316"/>
      <c r="B387" s="316"/>
      <c r="C387" s="912"/>
      <c r="D387" s="316"/>
      <c r="E387" s="316"/>
      <c r="F387" s="912"/>
      <c r="G387" s="316"/>
      <c r="H387" s="316"/>
      <c r="I387" s="912"/>
      <c r="J387" s="912"/>
      <c r="K387" s="316"/>
      <c r="L387" s="912"/>
      <c r="M387" s="316"/>
      <c r="N387" s="316"/>
      <c r="O387" s="912"/>
      <c r="P387" s="912"/>
      <c r="Q387" s="316"/>
      <c r="R387" s="912"/>
      <c r="S387" s="316"/>
      <c r="T387" s="316"/>
      <c r="U387" s="912"/>
      <c r="V387" s="316"/>
      <c r="W387" s="316"/>
      <c r="X387" s="316"/>
      <c r="Y387" s="316"/>
      <c r="Z387" s="316"/>
      <c r="AA387" s="316"/>
      <c r="AB387" s="316"/>
      <c r="AC387" s="316"/>
      <c r="AD387" s="316"/>
      <c r="AE387" s="316"/>
      <c r="AF387" s="316"/>
      <c r="AG387" s="316"/>
      <c r="AH387" s="316"/>
      <c r="AI387" s="316"/>
      <c r="AJ387" s="316"/>
      <c r="AK387" s="316"/>
      <c r="AL387" s="316"/>
      <c r="AM387" s="316"/>
      <c r="AN387" s="316"/>
      <c r="AO387" s="316"/>
      <c r="AP387" s="316"/>
      <c r="AQ387" s="316"/>
    </row>
    <row r="388" spans="1:43">
      <c r="A388" s="316"/>
      <c r="B388" s="316"/>
      <c r="C388" s="912"/>
      <c r="D388" s="316"/>
      <c r="E388" s="316"/>
      <c r="F388" s="912"/>
      <c r="G388" s="316"/>
      <c r="H388" s="316"/>
      <c r="I388" s="912"/>
      <c r="J388" s="912"/>
      <c r="K388" s="316"/>
      <c r="L388" s="912"/>
      <c r="M388" s="316"/>
      <c r="N388" s="316"/>
      <c r="O388" s="912"/>
      <c r="P388" s="912"/>
      <c r="Q388" s="316"/>
      <c r="R388" s="912"/>
      <c r="S388" s="316"/>
      <c r="T388" s="316"/>
      <c r="U388" s="912"/>
      <c r="V388" s="316"/>
      <c r="W388" s="316"/>
      <c r="X388" s="316"/>
      <c r="Y388" s="316"/>
      <c r="Z388" s="316"/>
      <c r="AA388" s="316"/>
      <c r="AB388" s="316"/>
      <c r="AC388" s="316"/>
      <c r="AD388" s="316"/>
      <c r="AE388" s="316"/>
      <c r="AF388" s="316"/>
      <c r="AG388" s="316"/>
      <c r="AH388" s="316"/>
      <c r="AI388" s="316"/>
      <c r="AJ388" s="316"/>
      <c r="AK388" s="316"/>
      <c r="AL388" s="316"/>
      <c r="AM388" s="316"/>
      <c r="AN388" s="316"/>
      <c r="AO388" s="316"/>
      <c r="AP388" s="316"/>
      <c r="AQ388" s="316"/>
    </row>
    <row r="389" spans="1:43">
      <c r="A389" s="316"/>
      <c r="B389" s="316"/>
      <c r="C389" s="912"/>
      <c r="D389" s="316"/>
      <c r="E389" s="316"/>
      <c r="F389" s="912"/>
      <c r="G389" s="316"/>
      <c r="H389" s="316"/>
      <c r="I389" s="912"/>
      <c r="J389" s="912"/>
      <c r="K389" s="316"/>
      <c r="L389" s="912"/>
      <c r="M389" s="316"/>
      <c r="N389" s="316"/>
      <c r="O389" s="912"/>
      <c r="P389" s="912"/>
      <c r="Q389" s="316"/>
      <c r="R389" s="912"/>
      <c r="S389" s="316"/>
      <c r="T389" s="316"/>
      <c r="U389" s="912"/>
      <c r="V389" s="316"/>
      <c r="W389" s="316"/>
      <c r="X389" s="316"/>
      <c r="Y389" s="316"/>
      <c r="Z389" s="316"/>
      <c r="AA389" s="316"/>
      <c r="AB389" s="316"/>
      <c r="AC389" s="316"/>
      <c r="AD389" s="316"/>
      <c r="AE389" s="316"/>
      <c r="AF389" s="316"/>
      <c r="AG389" s="316"/>
      <c r="AH389" s="316"/>
      <c r="AI389" s="316"/>
      <c r="AJ389" s="316"/>
      <c r="AK389" s="316"/>
      <c r="AL389" s="316"/>
      <c r="AM389" s="316"/>
      <c r="AN389" s="316"/>
      <c r="AO389" s="316"/>
      <c r="AP389" s="316"/>
      <c r="AQ389" s="316"/>
    </row>
    <row r="390" spans="1:43">
      <c r="A390" s="316"/>
      <c r="B390" s="316"/>
      <c r="C390" s="912"/>
      <c r="D390" s="316"/>
      <c r="E390" s="316"/>
      <c r="F390" s="912"/>
      <c r="G390" s="316"/>
      <c r="H390" s="316"/>
      <c r="I390" s="912"/>
      <c r="J390" s="912"/>
      <c r="K390" s="316"/>
      <c r="L390" s="912"/>
      <c r="M390" s="316"/>
      <c r="N390" s="316"/>
      <c r="O390" s="912"/>
      <c r="P390" s="912"/>
      <c r="Q390" s="316"/>
      <c r="R390" s="912"/>
      <c r="S390" s="316"/>
      <c r="T390" s="316"/>
      <c r="U390" s="912"/>
      <c r="V390" s="316"/>
      <c r="W390" s="316"/>
      <c r="X390" s="316"/>
      <c r="Y390" s="316"/>
      <c r="Z390" s="316"/>
      <c r="AA390" s="316"/>
      <c r="AB390" s="316"/>
      <c r="AC390" s="316"/>
      <c r="AD390" s="316"/>
      <c r="AE390" s="316"/>
      <c r="AF390" s="316"/>
      <c r="AG390" s="316"/>
      <c r="AH390" s="316"/>
      <c r="AI390" s="316"/>
      <c r="AJ390" s="316"/>
      <c r="AK390" s="316"/>
      <c r="AL390" s="316"/>
      <c r="AM390" s="316"/>
      <c r="AN390" s="316"/>
      <c r="AO390" s="316"/>
      <c r="AP390" s="316"/>
      <c r="AQ390" s="316"/>
    </row>
    <row r="391" spans="1:43">
      <c r="A391" s="316"/>
      <c r="B391" s="316"/>
      <c r="C391" s="912"/>
      <c r="D391" s="316"/>
      <c r="E391" s="316"/>
      <c r="F391" s="912"/>
      <c r="G391" s="316"/>
      <c r="H391" s="316"/>
      <c r="I391" s="912"/>
      <c r="J391" s="912"/>
      <c r="K391" s="316"/>
      <c r="L391" s="912"/>
      <c r="M391" s="316"/>
      <c r="N391" s="316"/>
      <c r="O391" s="912"/>
      <c r="P391" s="912"/>
      <c r="Q391" s="316"/>
      <c r="R391" s="912"/>
      <c r="S391" s="316"/>
      <c r="T391" s="316"/>
      <c r="U391" s="912"/>
      <c r="V391" s="316"/>
      <c r="W391" s="316"/>
      <c r="X391" s="316"/>
      <c r="Y391" s="316"/>
      <c r="Z391" s="316"/>
      <c r="AA391" s="316"/>
      <c r="AB391" s="316"/>
      <c r="AC391" s="316"/>
      <c r="AD391" s="316"/>
      <c r="AE391" s="316"/>
      <c r="AF391" s="316"/>
      <c r="AG391" s="316"/>
      <c r="AH391" s="316"/>
      <c r="AI391" s="316"/>
      <c r="AJ391" s="316"/>
      <c r="AK391" s="316"/>
      <c r="AL391" s="316"/>
      <c r="AM391" s="316"/>
      <c r="AN391" s="316"/>
      <c r="AO391" s="316"/>
      <c r="AP391" s="316"/>
      <c r="AQ391" s="316"/>
    </row>
    <row r="392" spans="1:43">
      <c r="A392" s="316"/>
      <c r="B392" s="316"/>
      <c r="C392" s="912"/>
      <c r="D392" s="316"/>
      <c r="E392" s="316"/>
      <c r="F392" s="912"/>
      <c r="G392" s="316"/>
      <c r="H392" s="316"/>
      <c r="I392" s="912"/>
      <c r="J392" s="912"/>
      <c r="K392" s="316"/>
      <c r="L392" s="912"/>
      <c r="M392" s="316"/>
      <c r="N392" s="316"/>
      <c r="O392" s="912"/>
      <c r="P392" s="912"/>
      <c r="Q392" s="316"/>
      <c r="R392" s="912"/>
      <c r="S392" s="316"/>
      <c r="T392" s="316"/>
      <c r="U392" s="912"/>
      <c r="V392" s="316"/>
      <c r="W392" s="316"/>
      <c r="X392" s="316"/>
      <c r="Y392" s="316"/>
      <c r="Z392" s="316"/>
      <c r="AA392" s="316"/>
      <c r="AB392" s="316"/>
      <c r="AC392" s="316"/>
      <c r="AD392" s="316"/>
      <c r="AE392" s="316"/>
      <c r="AF392" s="316"/>
      <c r="AG392" s="316"/>
      <c r="AH392" s="316"/>
      <c r="AI392" s="316"/>
      <c r="AJ392" s="316"/>
      <c r="AK392" s="316"/>
      <c r="AL392" s="316"/>
      <c r="AM392" s="316"/>
      <c r="AN392" s="316"/>
      <c r="AO392" s="316"/>
      <c r="AP392" s="316"/>
      <c r="AQ392" s="316"/>
    </row>
    <row r="393" spans="1:43">
      <c r="A393" s="316"/>
      <c r="B393" s="316"/>
      <c r="C393" s="912"/>
      <c r="D393" s="316"/>
      <c r="E393" s="316"/>
      <c r="F393" s="912"/>
      <c r="G393" s="316"/>
      <c r="H393" s="316"/>
      <c r="I393" s="912"/>
      <c r="J393" s="912"/>
      <c r="K393" s="316"/>
      <c r="L393" s="912"/>
      <c r="M393" s="316"/>
      <c r="N393" s="316"/>
      <c r="O393" s="912"/>
      <c r="P393" s="912"/>
      <c r="Q393" s="316"/>
      <c r="R393" s="912"/>
      <c r="S393" s="316"/>
      <c r="T393" s="316"/>
      <c r="U393" s="912"/>
      <c r="V393" s="316"/>
      <c r="W393" s="316"/>
      <c r="X393" s="316"/>
      <c r="Y393" s="316"/>
      <c r="Z393" s="316"/>
      <c r="AA393" s="316"/>
      <c r="AB393" s="316"/>
      <c r="AC393" s="316"/>
      <c r="AD393" s="316"/>
      <c r="AE393" s="316"/>
      <c r="AF393" s="316"/>
      <c r="AG393" s="316"/>
      <c r="AH393" s="316"/>
      <c r="AI393" s="316"/>
      <c r="AJ393" s="316"/>
      <c r="AK393" s="316"/>
      <c r="AL393" s="316"/>
      <c r="AM393" s="316"/>
      <c r="AN393" s="316"/>
      <c r="AO393" s="316"/>
      <c r="AP393" s="316"/>
      <c r="AQ393" s="316"/>
    </row>
    <row r="394" spans="1:43">
      <c r="A394" s="316"/>
      <c r="B394" s="316"/>
      <c r="C394" s="912"/>
      <c r="D394" s="316"/>
      <c r="E394" s="316"/>
      <c r="F394" s="912"/>
      <c r="G394" s="316"/>
      <c r="H394" s="316"/>
      <c r="I394" s="912"/>
      <c r="J394" s="912"/>
      <c r="K394" s="316"/>
      <c r="L394" s="912"/>
      <c r="M394" s="316"/>
      <c r="N394" s="316"/>
      <c r="O394" s="912"/>
      <c r="P394" s="912"/>
      <c r="Q394" s="316"/>
      <c r="R394" s="912"/>
      <c r="S394" s="316"/>
      <c r="T394" s="316"/>
      <c r="U394" s="912"/>
      <c r="V394" s="316"/>
      <c r="W394" s="316"/>
      <c r="X394" s="316"/>
      <c r="Y394" s="316"/>
      <c r="Z394" s="316"/>
      <c r="AA394" s="316"/>
      <c r="AB394" s="316"/>
      <c r="AC394" s="316"/>
      <c r="AD394" s="316"/>
      <c r="AE394" s="316"/>
      <c r="AF394" s="316"/>
      <c r="AG394" s="316"/>
      <c r="AH394" s="316"/>
      <c r="AI394" s="316"/>
      <c r="AJ394" s="316"/>
      <c r="AK394" s="316"/>
      <c r="AL394" s="316"/>
      <c r="AM394" s="316"/>
      <c r="AN394" s="316"/>
      <c r="AO394" s="316"/>
      <c r="AP394" s="316"/>
      <c r="AQ394" s="316"/>
    </row>
    <row r="395" spans="1:43">
      <c r="A395" s="316"/>
      <c r="B395" s="316"/>
      <c r="C395" s="912"/>
      <c r="D395" s="316"/>
      <c r="E395" s="316"/>
      <c r="F395" s="912"/>
      <c r="G395" s="316"/>
      <c r="H395" s="316"/>
      <c r="I395" s="912"/>
      <c r="J395" s="912"/>
      <c r="K395" s="316"/>
      <c r="L395" s="912"/>
      <c r="M395" s="316"/>
      <c r="N395" s="316"/>
      <c r="O395" s="912"/>
      <c r="P395" s="912"/>
      <c r="Q395" s="316"/>
      <c r="R395" s="912"/>
      <c r="S395" s="316"/>
      <c r="T395" s="316"/>
      <c r="U395" s="912"/>
      <c r="V395" s="316"/>
      <c r="W395" s="316"/>
      <c r="X395" s="316"/>
      <c r="Y395" s="316"/>
      <c r="Z395" s="316"/>
      <c r="AA395" s="316"/>
      <c r="AB395" s="316"/>
      <c r="AC395" s="316"/>
      <c r="AD395" s="316"/>
      <c r="AE395" s="316"/>
      <c r="AF395" s="316"/>
      <c r="AG395" s="316"/>
      <c r="AH395" s="316"/>
      <c r="AI395" s="316"/>
      <c r="AJ395" s="316"/>
      <c r="AK395" s="316"/>
      <c r="AL395" s="316"/>
      <c r="AM395" s="316"/>
      <c r="AN395" s="316"/>
      <c r="AO395" s="316"/>
      <c r="AP395" s="316"/>
      <c r="AQ395" s="316"/>
    </row>
    <row r="396" spans="1:43">
      <c r="A396" s="316"/>
      <c r="B396" s="316"/>
      <c r="C396" s="912"/>
      <c r="D396" s="316"/>
      <c r="E396" s="316"/>
      <c r="F396" s="912"/>
      <c r="G396" s="316"/>
      <c r="H396" s="316"/>
      <c r="I396" s="912"/>
      <c r="J396" s="912"/>
      <c r="K396" s="316"/>
      <c r="L396" s="912"/>
      <c r="M396" s="316"/>
      <c r="N396" s="316"/>
      <c r="O396" s="912"/>
      <c r="P396" s="912"/>
      <c r="Q396" s="316"/>
      <c r="R396" s="912"/>
      <c r="S396" s="316"/>
      <c r="T396" s="316"/>
      <c r="U396" s="912"/>
      <c r="V396" s="316"/>
      <c r="W396" s="316"/>
      <c r="X396" s="316"/>
      <c r="Y396" s="316"/>
      <c r="Z396" s="316"/>
      <c r="AA396" s="316"/>
      <c r="AB396" s="316"/>
      <c r="AC396" s="316"/>
      <c r="AD396" s="316"/>
      <c r="AE396" s="316"/>
      <c r="AF396" s="316"/>
      <c r="AG396" s="316"/>
      <c r="AH396" s="316"/>
      <c r="AI396" s="316"/>
      <c r="AJ396" s="316"/>
      <c r="AK396" s="316"/>
      <c r="AL396" s="316"/>
      <c r="AM396" s="316"/>
      <c r="AN396" s="316"/>
      <c r="AO396" s="316"/>
      <c r="AP396" s="316"/>
      <c r="AQ396" s="316"/>
    </row>
    <row r="397" spans="1:43">
      <c r="A397" s="316"/>
      <c r="B397" s="316"/>
      <c r="C397" s="912"/>
      <c r="D397" s="316"/>
      <c r="E397" s="316"/>
      <c r="F397" s="912"/>
      <c r="G397" s="316"/>
      <c r="H397" s="316"/>
      <c r="I397" s="912"/>
      <c r="J397" s="912"/>
      <c r="K397" s="316"/>
      <c r="L397" s="912"/>
      <c r="M397" s="316"/>
      <c r="N397" s="316"/>
      <c r="O397" s="912"/>
      <c r="P397" s="912"/>
      <c r="Q397" s="316"/>
      <c r="R397" s="912"/>
      <c r="S397" s="316"/>
      <c r="T397" s="316"/>
      <c r="U397" s="912"/>
      <c r="V397" s="316"/>
      <c r="W397" s="316"/>
      <c r="X397" s="316"/>
      <c r="Y397" s="316"/>
      <c r="Z397" s="316"/>
      <c r="AA397" s="316"/>
      <c r="AB397" s="316"/>
      <c r="AC397" s="316"/>
      <c r="AD397" s="316"/>
      <c r="AE397" s="316"/>
      <c r="AF397" s="316"/>
      <c r="AG397" s="316"/>
      <c r="AH397" s="316"/>
      <c r="AI397" s="316"/>
      <c r="AJ397" s="316"/>
      <c r="AK397" s="316"/>
      <c r="AL397" s="316"/>
      <c r="AM397" s="316"/>
      <c r="AN397" s="316"/>
      <c r="AO397" s="316"/>
      <c r="AP397" s="316"/>
      <c r="AQ397" s="316"/>
    </row>
    <row r="398" spans="1:43">
      <c r="A398" s="316"/>
      <c r="B398" s="316"/>
      <c r="C398" s="912"/>
      <c r="D398" s="316"/>
      <c r="E398" s="316"/>
      <c r="F398" s="912"/>
      <c r="G398" s="316"/>
      <c r="H398" s="316"/>
      <c r="I398" s="912"/>
      <c r="J398" s="912"/>
      <c r="K398" s="316"/>
      <c r="L398" s="912"/>
      <c r="M398" s="316"/>
      <c r="N398" s="316"/>
      <c r="O398" s="912"/>
      <c r="P398" s="912"/>
      <c r="Q398" s="316"/>
      <c r="R398" s="912"/>
      <c r="S398" s="316"/>
      <c r="T398" s="316"/>
      <c r="U398" s="912"/>
      <c r="V398" s="316"/>
      <c r="W398" s="316"/>
      <c r="X398" s="316"/>
      <c r="Y398" s="316"/>
      <c r="Z398" s="316"/>
      <c r="AA398" s="316"/>
      <c r="AB398" s="316"/>
      <c r="AC398" s="316"/>
      <c r="AD398" s="316"/>
      <c r="AE398" s="316"/>
      <c r="AF398" s="316"/>
      <c r="AG398" s="316"/>
      <c r="AH398" s="316"/>
      <c r="AI398" s="316"/>
      <c r="AJ398" s="316"/>
      <c r="AK398" s="316"/>
      <c r="AL398" s="316"/>
      <c r="AM398" s="316"/>
      <c r="AN398" s="316"/>
      <c r="AO398" s="316"/>
      <c r="AP398" s="316"/>
      <c r="AQ398" s="316"/>
    </row>
    <row r="399" spans="1:43">
      <c r="A399" s="316"/>
      <c r="B399" s="316"/>
      <c r="C399" s="912"/>
      <c r="D399" s="316"/>
      <c r="E399" s="316"/>
      <c r="F399" s="912"/>
      <c r="G399" s="316"/>
      <c r="H399" s="316"/>
      <c r="I399" s="912"/>
      <c r="J399" s="912"/>
      <c r="K399" s="316"/>
      <c r="L399" s="912"/>
      <c r="M399" s="316"/>
      <c r="N399" s="316"/>
      <c r="O399" s="912"/>
      <c r="P399" s="912"/>
      <c r="Q399" s="316"/>
      <c r="R399" s="912"/>
      <c r="S399" s="316"/>
      <c r="T399" s="316"/>
      <c r="U399" s="912"/>
      <c r="V399" s="316"/>
      <c r="W399" s="316"/>
      <c r="X399" s="316"/>
      <c r="Y399" s="316"/>
      <c r="Z399" s="316"/>
      <c r="AA399" s="316"/>
      <c r="AB399" s="316"/>
      <c r="AC399" s="316"/>
      <c r="AD399" s="316"/>
      <c r="AE399" s="316"/>
      <c r="AF399" s="316"/>
      <c r="AG399" s="316"/>
      <c r="AH399" s="316"/>
      <c r="AI399" s="316"/>
      <c r="AJ399" s="316"/>
      <c r="AK399" s="316"/>
      <c r="AL399" s="316"/>
      <c r="AM399" s="316"/>
      <c r="AN399" s="316"/>
      <c r="AO399" s="316"/>
      <c r="AP399" s="316"/>
      <c r="AQ399" s="316"/>
    </row>
    <row r="400" spans="1:43">
      <c r="A400" s="316"/>
      <c r="B400" s="316"/>
      <c r="C400" s="912"/>
      <c r="D400" s="316"/>
      <c r="E400" s="316"/>
      <c r="F400" s="912"/>
      <c r="G400" s="316"/>
      <c r="H400" s="316"/>
      <c r="I400" s="912"/>
      <c r="J400" s="912"/>
      <c r="K400" s="316"/>
      <c r="L400" s="912"/>
      <c r="M400" s="316"/>
      <c r="N400" s="316"/>
      <c r="O400" s="912"/>
      <c r="P400" s="912"/>
      <c r="Q400" s="316"/>
      <c r="R400" s="912"/>
      <c r="S400" s="316"/>
      <c r="T400" s="316"/>
      <c r="U400" s="912"/>
      <c r="V400" s="316"/>
      <c r="W400" s="316"/>
      <c r="X400" s="316"/>
      <c r="Y400" s="316"/>
      <c r="Z400" s="316"/>
      <c r="AA400" s="316"/>
      <c r="AB400" s="316"/>
      <c r="AC400" s="316"/>
      <c r="AD400" s="316"/>
      <c r="AE400" s="316"/>
      <c r="AF400" s="316"/>
      <c r="AG400" s="316"/>
      <c r="AH400" s="316"/>
      <c r="AI400" s="316"/>
      <c r="AJ400" s="316"/>
      <c r="AK400" s="316"/>
      <c r="AL400" s="316"/>
      <c r="AM400" s="316"/>
      <c r="AN400" s="316"/>
      <c r="AO400" s="316"/>
      <c r="AP400" s="316"/>
      <c r="AQ400" s="316"/>
    </row>
    <row r="401" spans="1:43">
      <c r="A401" s="316"/>
      <c r="B401" s="316"/>
      <c r="C401" s="912"/>
      <c r="D401" s="316"/>
      <c r="E401" s="316"/>
      <c r="F401" s="912"/>
      <c r="G401" s="316"/>
      <c r="H401" s="316"/>
      <c r="I401" s="912"/>
      <c r="J401" s="912"/>
      <c r="K401" s="316"/>
      <c r="L401" s="912"/>
      <c r="M401" s="316"/>
      <c r="N401" s="316"/>
      <c r="O401" s="912"/>
      <c r="P401" s="912"/>
      <c r="Q401" s="316"/>
      <c r="R401" s="912"/>
      <c r="S401" s="316"/>
      <c r="T401" s="316"/>
      <c r="U401" s="912"/>
      <c r="V401" s="316"/>
      <c r="W401" s="316"/>
      <c r="X401" s="316"/>
      <c r="Y401" s="316"/>
      <c r="Z401" s="316"/>
      <c r="AA401" s="316"/>
      <c r="AB401" s="316"/>
      <c r="AC401" s="316"/>
      <c r="AD401" s="316"/>
      <c r="AE401" s="316"/>
      <c r="AF401" s="316"/>
      <c r="AG401" s="316"/>
      <c r="AH401" s="316"/>
      <c r="AI401" s="316"/>
      <c r="AJ401" s="316"/>
      <c r="AK401" s="316"/>
      <c r="AL401" s="316"/>
      <c r="AM401" s="316"/>
      <c r="AN401" s="316"/>
      <c r="AO401" s="316"/>
      <c r="AP401" s="316"/>
      <c r="AQ401" s="316"/>
    </row>
    <row r="402" spans="1:43">
      <c r="A402" s="316"/>
      <c r="B402" s="316"/>
      <c r="C402" s="912"/>
      <c r="D402" s="316"/>
      <c r="E402" s="316"/>
      <c r="F402" s="912"/>
      <c r="G402" s="316"/>
      <c r="H402" s="316"/>
      <c r="I402" s="912"/>
      <c r="J402" s="912"/>
      <c r="K402" s="316"/>
      <c r="L402" s="912"/>
      <c r="M402" s="316"/>
      <c r="N402" s="316"/>
      <c r="O402" s="912"/>
      <c r="P402" s="912"/>
      <c r="Q402" s="316"/>
      <c r="R402" s="912"/>
      <c r="S402" s="316"/>
      <c r="T402" s="316"/>
      <c r="U402" s="912"/>
      <c r="V402" s="316"/>
      <c r="W402" s="316"/>
      <c r="X402" s="316"/>
      <c r="Y402" s="316"/>
      <c r="Z402" s="316"/>
      <c r="AA402" s="316"/>
      <c r="AB402" s="316"/>
      <c r="AC402" s="316"/>
      <c r="AD402" s="316"/>
      <c r="AE402" s="316"/>
      <c r="AF402" s="316"/>
      <c r="AG402" s="316"/>
      <c r="AH402" s="316"/>
      <c r="AI402" s="316"/>
      <c r="AJ402" s="316"/>
      <c r="AK402" s="316"/>
      <c r="AL402" s="316"/>
      <c r="AM402" s="316"/>
      <c r="AN402" s="316"/>
      <c r="AO402" s="316"/>
      <c r="AP402" s="316"/>
      <c r="AQ402" s="316"/>
    </row>
    <row r="403" spans="1:43">
      <c r="A403" s="316"/>
      <c r="B403" s="316"/>
      <c r="C403" s="912"/>
      <c r="D403" s="316"/>
      <c r="E403" s="316"/>
      <c r="F403" s="912"/>
      <c r="G403" s="316"/>
      <c r="H403" s="316"/>
      <c r="I403" s="912"/>
      <c r="J403" s="912"/>
      <c r="K403" s="316"/>
      <c r="L403" s="912"/>
      <c r="M403" s="316"/>
      <c r="N403" s="316"/>
      <c r="O403" s="912"/>
      <c r="P403" s="912"/>
      <c r="Q403" s="316"/>
      <c r="R403" s="912"/>
      <c r="S403" s="316"/>
      <c r="T403" s="316"/>
      <c r="U403" s="912"/>
      <c r="V403" s="316"/>
      <c r="W403" s="316"/>
      <c r="X403" s="316"/>
      <c r="Y403" s="316"/>
      <c r="Z403" s="316"/>
      <c r="AA403" s="316"/>
      <c r="AB403" s="316"/>
      <c r="AC403" s="316"/>
      <c r="AD403" s="316"/>
      <c r="AE403" s="316"/>
      <c r="AF403" s="316"/>
      <c r="AG403" s="316"/>
      <c r="AH403" s="316"/>
      <c r="AI403" s="316"/>
      <c r="AJ403" s="316"/>
      <c r="AK403" s="316"/>
      <c r="AL403" s="316"/>
      <c r="AM403" s="316"/>
      <c r="AN403" s="316"/>
      <c r="AO403" s="316"/>
      <c r="AP403" s="316"/>
      <c r="AQ403" s="316"/>
    </row>
    <row r="404" spans="1:43">
      <c r="A404" s="316"/>
      <c r="B404" s="316"/>
      <c r="C404" s="912"/>
      <c r="D404" s="316"/>
      <c r="E404" s="316"/>
      <c r="F404" s="912"/>
      <c r="G404" s="316"/>
      <c r="H404" s="316"/>
      <c r="I404" s="912"/>
      <c r="J404" s="912"/>
      <c r="K404" s="316"/>
      <c r="L404" s="912"/>
      <c r="M404" s="316"/>
      <c r="N404" s="316"/>
      <c r="O404" s="912"/>
      <c r="P404" s="912"/>
      <c r="Q404" s="316"/>
      <c r="R404" s="912"/>
      <c r="S404" s="316"/>
      <c r="T404" s="316"/>
      <c r="U404" s="912"/>
      <c r="V404" s="316"/>
      <c r="W404" s="316"/>
      <c r="X404" s="316"/>
      <c r="Y404" s="316"/>
      <c r="Z404" s="316"/>
      <c r="AA404" s="316"/>
      <c r="AB404" s="316"/>
      <c r="AC404" s="316"/>
      <c r="AD404" s="316"/>
      <c r="AE404" s="316"/>
      <c r="AF404" s="316"/>
      <c r="AG404" s="316"/>
      <c r="AH404" s="316"/>
      <c r="AI404" s="316"/>
      <c r="AJ404" s="316"/>
      <c r="AK404" s="316"/>
      <c r="AL404" s="316"/>
      <c r="AM404" s="316"/>
      <c r="AN404" s="316"/>
      <c r="AO404" s="316"/>
      <c r="AP404" s="316"/>
      <c r="AQ404" s="316"/>
    </row>
    <row r="405" spans="1:43">
      <c r="A405" s="316"/>
      <c r="B405" s="316"/>
      <c r="C405" s="912"/>
      <c r="D405" s="316"/>
      <c r="E405" s="316"/>
      <c r="F405" s="912"/>
      <c r="G405" s="316"/>
      <c r="H405" s="316"/>
      <c r="I405" s="912"/>
      <c r="J405" s="912"/>
      <c r="K405" s="316"/>
      <c r="L405" s="912"/>
      <c r="M405" s="316"/>
      <c r="N405" s="316"/>
      <c r="O405" s="912"/>
      <c r="P405" s="912"/>
      <c r="Q405" s="316"/>
      <c r="R405" s="912"/>
      <c r="S405" s="316"/>
      <c r="T405" s="316"/>
      <c r="U405" s="912"/>
      <c r="V405" s="316"/>
      <c r="W405" s="316"/>
      <c r="X405" s="316"/>
      <c r="Y405" s="316"/>
      <c r="Z405" s="316"/>
      <c r="AA405" s="316"/>
      <c r="AB405" s="316"/>
      <c r="AC405" s="316"/>
      <c r="AD405" s="316"/>
      <c r="AE405" s="316"/>
      <c r="AF405" s="316"/>
      <c r="AG405" s="316"/>
      <c r="AH405" s="316"/>
      <c r="AI405" s="316"/>
      <c r="AJ405" s="316"/>
      <c r="AK405" s="316"/>
      <c r="AL405" s="316"/>
      <c r="AM405" s="316"/>
      <c r="AN405" s="316"/>
      <c r="AO405" s="316"/>
      <c r="AP405" s="316"/>
      <c r="AQ405" s="316"/>
    </row>
    <row r="406" spans="1:43">
      <c r="A406" s="316"/>
      <c r="B406" s="316"/>
      <c r="C406" s="912"/>
      <c r="D406" s="316"/>
      <c r="E406" s="316"/>
      <c r="F406" s="912"/>
      <c r="G406" s="316"/>
      <c r="H406" s="316"/>
      <c r="I406" s="912"/>
      <c r="J406" s="912"/>
      <c r="K406" s="316"/>
      <c r="L406" s="912"/>
      <c r="M406" s="316"/>
      <c r="N406" s="316"/>
      <c r="O406" s="912"/>
      <c r="P406" s="912"/>
      <c r="Q406" s="316"/>
      <c r="R406" s="912"/>
      <c r="S406" s="316"/>
      <c r="T406" s="316"/>
      <c r="U406" s="912"/>
      <c r="V406" s="316"/>
      <c r="W406" s="316"/>
      <c r="X406" s="316"/>
      <c r="Y406" s="316"/>
      <c r="Z406" s="316"/>
      <c r="AA406" s="316"/>
      <c r="AB406" s="316"/>
      <c r="AC406" s="316"/>
      <c r="AD406" s="316"/>
      <c r="AE406" s="316"/>
      <c r="AF406" s="316"/>
      <c r="AG406" s="316"/>
      <c r="AH406" s="316"/>
      <c r="AI406" s="316"/>
      <c r="AJ406" s="316"/>
      <c r="AK406" s="316"/>
      <c r="AL406" s="316"/>
      <c r="AM406" s="316"/>
      <c r="AN406" s="316"/>
      <c r="AO406" s="316"/>
      <c r="AP406" s="316"/>
      <c r="AQ406" s="316"/>
    </row>
    <row r="407" spans="1:43">
      <c r="A407" s="316"/>
      <c r="B407" s="316"/>
      <c r="C407" s="912"/>
      <c r="D407" s="316"/>
      <c r="E407" s="316"/>
      <c r="F407" s="912"/>
      <c r="G407" s="316"/>
      <c r="H407" s="316"/>
      <c r="I407" s="912"/>
      <c r="J407" s="912"/>
      <c r="K407" s="316"/>
      <c r="L407" s="912"/>
      <c r="M407" s="316"/>
      <c r="N407" s="316"/>
      <c r="O407" s="912"/>
      <c r="P407" s="912"/>
      <c r="Q407" s="316"/>
      <c r="R407" s="912"/>
      <c r="S407" s="316"/>
      <c r="T407" s="316"/>
      <c r="U407" s="912"/>
      <c r="V407" s="316"/>
      <c r="W407" s="316"/>
      <c r="X407" s="316"/>
      <c r="Y407" s="316"/>
      <c r="Z407" s="316"/>
      <c r="AA407" s="316"/>
      <c r="AB407" s="316"/>
      <c r="AC407" s="316"/>
      <c r="AD407" s="316"/>
      <c r="AE407" s="316"/>
      <c r="AF407" s="316"/>
      <c r="AG407" s="316"/>
      <c r="AH407" s="316"/>
      <c r="AI407" s="316"/>
      <c r="AJ407" s="316"/>
      <c r="AK407" s="316"/>
      <c r="AL407" s="316"/>
      <c r="AM407" s="316"/>
      <c r="AN407" s="316"/>
      <c r="AO407" s="316"/>
      <c r="AP407" s="316"/>
      <c r="AQ407" s="316"/>
    </row>
    <row r="408" spans="1:43">
      <c r="A408" s="316"/>
      <c r="B408" s="316"/>
      <c r="C408" s="912"/>
      <c r="D408" s="316"/>
      <c r="E408" s="316"/>
      <c r="F408" s="912"/>
      <c r="G408" s="316"/>
      <c r="H408" s="316"/>
      <c r="I408" s="912"/>
      <c r="J408" s="912"/>
      <c r="K408" s="316"/>
      <c r="L408" s="912"/>
      <c r="M408" s="316"/>
      <c r="N408" s="316"/>
      <c r="O408" s="912"/>
      <c r="P408" s="912"/>
      <c r="Q408" s="316"/>
      <c r="R408" s="912"/>
      <c r="S408" s="316"/>
      <c r="T408" s="316"/>
      <c r="U408" s="912"/>
      <c r="V408" s="316"/>
      <c r="W408" s="316"/>
      <c r="X408" s="316"/>
      <c r="Y408" s="316"/>
      <c r="Z408" s="316"/>
      <c r="AA408" s="316"/>
      <c r="AB408" s="316"/>
      <c r="AC408" s="316"/>
      <c r="AD408" s="316"/>
      <c r="AE408" s="316"/>
      <c r="AF408" s="316"/>
      <c r="AG408" s="316"/>
      <c r="AH408" s="316"/>
      <c r="AI408" s="316"/>
      <c r="AJ408" s="316"/>
      <c r="AK408" s="316"/>
      <c r="AL408" s="316"/>
      <c r="AM408" s="316"/>
      <c r="AN408" s="316"/>
      <c r="AO408" s="316"/>
      <c r="AP408" s="316"/>
      <c r="AQ408" s="316"/>
    </row>
    <row r="409" spans="1:43">
      <c r="A409" s="316"/>
      <c r="B409" s="316"/>
      <c r="C409" s="912"/>
      <c r="D409" s="316"/>
      <c r="E409" s="316"/>
      <c r="F409" s="912"/>
      <c r="G409" s="316"/>
      <c r="H409" s="316"/>
      <c r="I409" s="912"/>
      <c r="J409" s="912"/>
      <c r="K409" s="316"/>
      <c r="L409" s="912"/>
      <c r="M409" s="316"/>
      <c r="N409" s="316"/>
      <c r="O409" s="912"/>
      <c r="P409" s="912"/>
      <c r="Q409" s="316"/>
      <c r="R409" s="912"/>
      <c r="S409" s="316"/>
      <c r="T409" s="316"/>
      <c r="U409" s="912"/>
      <c r="V409" s="316"/>
      <c r="W409" s="316"/>
      <c r="X409" s="316"/>
      <c r="Y409" s="316"/>
      <c r="Z409" s="316"/>
      <c r="AA409" s="316"/>
      <c r="AB409" s="316"/>
      <c r="AC409" s="316"/>
      <c r="AD409" s="316"/>
      <c r="AE409" s="316"/>
      <c r="AF409" s="316"/>
      <c r="AG409" s="316"/>
      <c r="AH409" s="316"/>
      <c r="AI409" s="316"/>
      <c r="AJ409" s="316"/>
      <c r="AK409" s="316"/>
      <c r="AL409" s="316"/>
      <c r="AM409" s="316"/>
      <c r="AN409" s="316"/>
      <c r="AO409" s="316"/>
      <c r="AP409" s="316"/>
      <c r="AQ409" s="316"/>
    </row>
    <row r="410" spans="1:43">
      <c r="A410" s="316"/>
      <c r="B410" s="316"/>
      <c r="C410" s="912"/>
      <c r="D410" s="316"/>
      <c r="E410" s="316"/>
      <c r="F410" s="912"/>
      <c r="G410" s="316"/>
      <c r="H410" s="316"/>
      <c r="I410" s="912"/>
      <c r="J410" s="912"/>
      <c r="K410" s="316"/>
      <c r="L410" s="912"/>
      <c r="M410" s="316"/>
      <c r="N410" s="316"/>
      <c r="O410" s="912"/>
      <c r="P410" s="912"/>
      <c r="Q410" s="316"/>
      <c r="R410" s="912"/>
      <c r="S410" s="316"/>
      <c r="T410" s="316"/>
      <c r="U410" s="912"/>
      <c r="V410" s="316"/>
      <c r="W410" s="316"/>
      <c r="X410" s="316"/>
      <c r="Y410" s="316"/>
      <c r="Z410" s="316"/>
      <c r="AA410" s="316"/>
      <c r="AB410" s="316"/>
      <c r="AC410" s="316"/>
      <c r="AD410" s="316"/>
      <c r="AE410" s="316"/>
      <c r="AF410" s="316"/>
      <c r="AG410" s="316"/>
      <c r="AH410" s="316"/>
      <c r="AI410" s="316"/>
      <c r="AJ410" s="316"/>
      <c r="AK410" s="316"/>
      <c r="AL410" s="316"/>
      <c r="AM410" s="316"/>
      <c r="AN410" s="316"/>
      <c r="AO410" s="316"/>
      <c r="AP410" s="316"/>
      <c r="AQ410" s="316"/>
    </row>
    <row r="411" spans="1:43">
      <c r="A411" s="316"/>
      <c r="B411" s="316"/>
      <c r="C411" s="912"/>
      <c r="D411" s="316"/>
      <c r="E411" s="316"/>
      <c r="F411" s="912"/>
      <c r="G411" s="316"/>
      <c r="H411" s="316"/>
      <c r="I411" s="912"/>
      <c r="J411" s="912"/>
      <c r="K411" s="316"/>
      <c r="L411" s="912"/>
      <c r="M411" s="316"/>
      <c r="N411" s="316"/>
      <c r="O411" s="912"/>
      <c r="P411" s="912"/>
      <c r="Q411" s="316"/>
      <c r="R411" s="912"/>
      <c r="S411" s="316"/>
      <c r="T411" s="316"/>
      <c r="U411" s="912"/>
      <c r="V411" s="316"/>
      <c r="W411" s="316"/>
      <c r="X411" s="316"/>
      <c r="Y411" s="316"/>
      <c r="Z411" s="316"/>
      <c r="AA411" s="316"/>
      <c r="AB411" s="316"/>
      <c r="AC411" s="316"/>
      <c r="AD411" s="316"/>
      <c r="AE411" s="316"/>
      <c r="AF411" s="316"/>
      <c r="AG411" s="316"/>
      <c r="AH411" s="316"/>
      <c r="AI411" s="316"/>
      <c r="AJ411" s="316"/>
      <c r="AK411" s="316"/>
      <c r="AL411" s="316"/>
      <c r="AM411" s="316"/>
      <c r="AN411" s="316"/>
      <c r="AO411" s="316"/>
      <c r="AP411" s="316"/>
      <c r="AQ411" s="316"/>
    </row>
    <row r="412" spans="1:43">
      <c r="A412" s="316"/>
      <c r="B412" s="316"/>
      <c r="C412" s="912"/>
      <c r="D412" s="316"/>
      <c r="E412" s="316"/>
      <c r="F412" s="912"/>
      <c r="G412" s="316"/>
      <c r="H412" s="316"/>
      <c r="I412" s="912"/>
      <c r="J412" s="912"/>
      <c r="K412" s="316"/>
      <c r="L412" s="912"/>
      <c r="M412" s="316"/>
      <c r="N412" s="316"/>
      <c r="O412" s="912"/>
      <c r="P412" s="912"/>
      <c r="Q412" s="316"/>
      <c r="R412" s="912"/>
      <c r="S412" s="316"/>
      <c r="T412" s="316"/>
      <c r="U412" s="912"/>
      <c r="V412" s="316"/>
      <c r="W412" s="316"/>
      <c r="X412" s="316"/>
      <c r="Y412" s="316"/>
      <c r="Z412" s="316"/>
      <c r="AA412" s="316"/>
      <c r="AB412" s="316"/>
      <c r="AC412" s="316"/>
      <c r="AD412" s="316"/>
      <c r="AE412" s="316"/>
      <c r="AF412" s="316"/>
      <c r="AG412" s="316"/>
      <c r="AH412" s="316"/>
      <c r="AI412" s="316"/>
      <c r="AJ412" s="316"/>
      <c r="AK412" s="316"/>
      <c r="AL412" s="316"/>
      <c r="AM412" s="316"/>
      <c r="AN412" s="316"/>
      <c r="AO412" s="316"/>
      <c r="AP412" s="316"/>
      <c r="AQ412" s="316"/>
    </row>
    <row r="413" spans="1:43">
      <c r="A413" s="316"/>
      <c r="B413" s="316"/>
      <c r="C413" s="912"/>
      <c r="D413" s="316"/>
      <c r="E413" s="316"/>
      <c r="F413" s="912"/>
      <c r="G413" s="316"/>
      <c r="H413" s="316"/>
      <c r="I413" s="912"/>
      <c r="J413" s="912"/>
      <c r="K413" s="316"/>
      <c r="L413" s="912"/>
      <c r="M413" s="316"/>
      <c r="N413" s="316"/>
      <c r="O413" s="912"/>
      <c r="P413" s="912"/>
      <c r="Q413" s="316"/>
      <c r="R413" s="912"/>
      <c r="S413" s="316"/>
      <c r="T413" s="316"/>
      <c r="U413" s="912"/>
      <c r="V413" s="316"/>
      <c r="W413" s="316"/>
      <c r="X413" s="316"/>
      <c r="Y413" s="316"/>
      <c r="Z413" s="316"/>
      <c r="AA413" s="316"/>
      <c r="AB413" s="316"/>
      <c r="AC413" s="316"/>
      <c r="AD413" s="316"/>
      <c r="AE413" s="316"/>
      <c r="AF413" s="316"/>
      <c r="AG413" s="316"/>
      <c r="AH413" s="316"/>
      <c r="AI413" s="316"/>
      <c r="AJ413" s="316"/>
      <c r="AK413" s="316"/>
      <c r="AL413" s="316"/>
      <c r="AM413" s="316"/>
      <c r="AN413" s="316"/>
      <c r="AO413" s="316"/>
      <c r="AP413" s="316"/>
      <c r="AQ413" s="316"/>
    </row>
    <row r="414" spans="1:43">
      <c r="A414" s="316"/>
      <c r="B414" s="316"/>
      <c r="C414" s="912"/>
      <c r="D414" s="316"/>
      <c r="E414" s="316"/>
      <c r="F414" s="912"/>
      <c r="G414" s="316"/>
      <c r="H414" s="316"/>
      <c r="I414" s="912"/>
      <c r="J414" s="912"/>
      <c r="K414" s="316"/>
      <c r="L414" s="912"/>
      <c r="M414" s="316"/>
      <c r="N414" s="316"/>
      <c r="O414" s="912"/>
      <c r="P414" s="912"/>
      <c r="Q414" s="316"/>
      <c r="R414" s="912"/>
      <c r="S414" s="316"/>
      <c r="T414" s="316"/>
      <c r="U414" s="912"/>
      <c r="V414" s="316"/>
      <c r="W414" s="316"/>
      <c r="X414" s="316"/>
      <c r="Y414" s="316"/>
      <c r="Z414" s="316"/>
      <c r="AA414" s="316"/>
      <c r="AB414" s="316"/>
      <c r="AC414" s="316"/>
      <c r="AD414" s="316"/>
      <c r="AE414" s="316"/>
      <c r="AF414" s="316"/>
      <c r="AG414" s="316"/>
      <c r="AH414" s="316"/>
      <c r="AI414" s="316"/>
      <c r="AJ414" s="316"/>
      <c r="AK414" s="316"/>
      <c r="AL414" s="316"/>
      <c r="AM414" s="316"/>
      <c r="AN414" s="316"/>
      <c r="AO414" s="316"/>
      <c r="AP414" s="316"/>
      <c r="AQ414" s="316"/>
    </row>
    <row r="415" spans="1:43">
      <c r="A415" s="316"/>
      <c r="B415" s="316"/>
      <c r="C415" s="912"/>
      <c r="D415" s="316"/>
      <c r="E415" s="316"/>
      <c r="F415" s="912"/>
      <c r="G415" s="316"/>
      <c r="H415" s="316"/>
      <c r="I415" s="912"/>
      <c r="J415" s="912"/>
      <c r="K415" s="316"/>
      <c r="L415" s="912"/>
      <c r="M415" s="316"/>
      <c r="N415" s="316"/>
      <c r="O415" s="912"/>
      <c r="P415" s="912"/>
      <c r="Q415" s="316"/>
      <c r="R415" s="912"/>
      <c r="S415" s="316"/>
      <c r="T415" s="316"/>
      <c r="U415" s="912"/>
      <c r="V415" s="316"/>
      <c r="W415" s="316"/>
      <c r="X415" s="316"/>
      <c r="Y415" s="316"/>
      <c r="Z415" s="316"/>
      <c r="AA415" s="316"/>
      <c r="AB415" s="316"/>
      <c r="AC415" s="316"/>
      <c r="AD415" s="316"/>
      <c r="AE415" s="316"/>
      <c r="AF415" s="316"/>
      <c r="AG415" s="316"/>
      <c r="AH415" s="316"/>
      <c r="AI415" s="316"/>
      <c r="AJ415" s="316"/>
      <c r="AK415" s="316"/>
      <c r="AL415" s="316"/>
      <c r="AM415" s="316"/>
      <c r="AN415" s="316"/>
      <c r="AO415" s="316"/>
      <c r="AP415" s="316"/>
      <c r="AQ415" s="316"/>
    </row>
    <row r="416" spans="1:43">
      <c r="A416" s="316"/>
      <c r="B416" s="316"/>
      <c r="C416" s="912"/>
      <c r="D416" s="316"/>
      <c r="E416" s="316"/>
      <c r="F416" s="912"/>
      <c r="G416" s="316"/>
      <c r="H416" s="316"/>
      <c r="I416" s="912"/>
      <c r="J416" s="912"/>
      <c r="K416" s="316"/>
      <c r="L416" s="912"/>
      <c r="M416" s="316"/>
      <c r="N416" s="316"/>
      <c r="O416" s="912"/>
      <c r="P416" s="912"/>
      <c r="Q416" s="316"/>
      <c r="R416" s="912"/>
      <c r="S416" s="316"/>
      <c r="T416" s="316"/>
      <c r="U416" s="912"/>
      <c r="V416" s="316"/>
      <c r="W416" s="316"/>
      <c r="X416" s="316"/>
      <c r="Y416" s="316"/>
      <c r="Z416" s="316"/>
      <c r="AA416" s="316"/>
      <c r="AB416" s="316"/>
      <c r="AC416" s="316"/>
      <c r="AD416" s="316"/>
      <c r="AE416" s="316"/>
      <c r="AF416" s="316"/>
      <c r="AG416" s="316"/>
      <c r="AH416" s="316"/>
      <c r="AI416" s="316"/>
      <c r="AJ416" s="316"/>
      <c r="AK416" s="316"/>
      <c r="AL416" s="316"/>
      <c r="AM416" s="316"/>
      <c r="AN416" s="316"/>
      <c r="AO416" s="316"/>
      <c r="AP416" s="316"/>
      <c r="AQ416" s="316"/>
    </row>
    <row r="417" spans="1:43">
      <c r="A417" s="316"/>
      <c r="B417" s="316"/>
      <c r="C417" s="912"/>
      <c r="D417" s="316"/>
      <c r="E417" s="316"/>
      <c r="F417" s="912"/>
      <c r="G417" s="316"/>
      <c r="H417" s="316"/>
      <c r="I417" s="912"/>
      <c r="J417" s="912"/>
      <c r="K417" s="316"/>
      <c r="L417" s="912"/>
      <c r="M417" s="316"/>
      <c r="N417" s="316"/>
      <c r="O417" s="912"/>
      <c r="P417" s="912"/>
      <c r="Q417" s="316"/>
      <c r="R417" s="912"/>
      <c r="S417" s="316"/>
      <c r="T417" s="316"/>
      <c r="U417" s="912"/>
      <c r="V417" s="316"/>
      <c r="W417" s="316"/>
      <c r="X417" s="316"/>
      <c r="Y417" s="316"/>
      <c r="Z417" s="316"/>
      <c r="AA417" s="316"/>
      <c r="AB417" s="316"/>
      <c r="AC417" s="316"/>
      <c r="AD417" s="316"/>
      <c r="AE417" s="316"/>
      <c r="AF417" s="316"/>
      <c r="AG417" s="316"/>
      <c r="AH417" s="316"/>
      <c r="AI417" s="316"/>
      <c r="AJ417" s="316"/>
      <c r="AK417" s="316"/>
      <c r="AL417" s="316"/>
      <c r="AM417" s="316"/>
      <c r="AN417" s="316"/>
      <c r="AO417" s="316"/>
      <c r="AP417" s="316"/>
      <c r="AQ417" s="316"/>
    </row>
    <row r="418" spans="1:43">
      <c r="A418" s="316"/>
      <c r="B418" s="316"/>
      <c r="C418" s="912"/>
      <c r="D418" s="316"/>
      <c r="E418" s="316"/>
      <c r="F418" s="912"/>
      <c r="G418" s="316"/>
      <c r="H418" s="316"/>
      <c r="I418" s="912"/>
      <c r="J418" s="912"/>
      <c r="K418" s="316"/>
      <c r="L418" s="912"/>
      <c r="M418" s="316"/>
      <c r="N418" s="316"/>
      <c r="O418" s="912"/>
      <c r="P418" s="912"/>
      <c r="Q418" s="316"/>
      <c r="R418" s="912"/>
      <c r="S418" s="316"/>
      <c r="T418" s="316"/>
      <c r="U418" s="912"/>
      <c r="V418" s="316"/>
      <c r="W418" s="316"/>
      <c r="X418" s="316"/>
      <c r="Y418" s="316"/>
      <c r="Z418" s="316"/>
      <c r="AA418" s="316"/>
      <c r="AB418" s="316"/>
      <c r="AC418" s="316"/>
      <c r="AD418" s="316"/>
      <c r="AE418" s="316"/>
      <c r="AF418" s="316"/>
      <c r="AG418" s="316"/>
      <c r="AH418" s="316"/>
      <c r="AI418" s="316"/>
      <c r="AJ418" s="316"/>
      <c r="AK418" s="316"/>
      <c r="AL418" s="316"/>
      <c r="AM418" s="316"/>
      <c r="AN418" s="316"/>
      <c r="AO418" s="316"/>
      <c r="AP418" s="316"/>
      <c r="AQ418" s="316"/>
    </row>
    <row r="419" spans="1:43">
      <c r="A419" s="316"/>
      <c r="B419" s="316"/>
      <c r="C419" s="912"/>
      <c r="D419" s="316"/>
      <c r="E419" s="316"/>
      <c r="F419" s="912"/>
      <c r="G419" s="316"/>
      <c r="H419" s="316"/>
      <c r="I419" s="912"/>
      <c r="J419" s="912"/>
      <c r="K419" s="316"/>
      <c r="L419" s="912"/>
      <c r="M419" s="316"/>
      <c r="N419" s="316"/>
      <c r="O419" s="912"/>
      <c r="P419" s="912"/>
      <c r="Q419" s="316"/>
      <c r="R419" s="912"/>
      <c r="S419" s="316"/>
      <c r="T419" s="316"/>
      <c r="U419" s="912"/>
      <c r="V419" s="316"/>
      <c r="W419" s="316"/>
      <c r="X419" s="316"/>
      <c r="Y419" s="316"/>
      <c r="Z419" s="316"/>
      <c r="AA419" s="316"/>
      <c r="AB419" s="316"/>
      <c r="AC419" s="316"/>
      <c r="AD419" s="316"/>
      <c r="AE419" s="316"/>
      <c r="AF419" s="316"/>
      <c r="AG419" s="316"/>
      <c r="AH419" s="316"/>
      <c r="AI419" s="316"/>
      <c r="AJ419" s="316"/>
      <c r="AK419" s="316"/>
      <c r="AL419" s="316"/>
      <c r="AM419" s="316"/>
      <c r="AN419" s="316"/>
      <c r="AO419" s="316"/>
      <c r="AP419" s="316"/>
      <c r="AQ419" s="316"/>
    </row>
    <row r="420" spans="1:43">
      <c r="A420" s="316"/>
      <c r="B420" s="316"/>
      <c r="C420" s="912"/>
      <c r="D420" s="316"/>
      <c r="E420" s="316"/>
      <c r="F420" s="912"/>
      <c r="G420" s="316"/>
      <c r="H420" s="316"/>
      <c r="I420" s="912"/>
      <c r="J420" s="912"/>
      <c r="K420" s="316"/>
      <c r="L420" s="912"/>
      <c r="M420" s="316"/>
      <c r="N420" s="316"/>
      <c r="O420" s="912"/>
      <c r="P420" s="912"/>
      <c r="Q420" s="316"/>
      <c r="R420" s="912"/>
      <c r="S420" s="316"/>
      <c r="T420" s="316"/>
      <c r="U420" s="912"/>
      <c r="V420" s="316"/>
      <c r="W420" s="316"/>
      <c r="X420" s="316"/>
      <c r="Y420" s="316"/>
      <c r="Z420" s="316"/>
      <c r="AA420" s="316"/>
      <c r="AB420" s="316"/>
      <c r="AC420" s="316"/>
      <c r="AD420" s="316"/>
      <c r="AE420" s="316"/>
      <c r="AF420" s="316"/>
      <c r="AG420" s="316"/>
      <c r="AH420" s="316"/>
      <c r="AI420" s="316"/>
      <c r="AJ420" s="316"/>
      <c r="AK420" s="316"/>
      <c r="AL420" s="316"/>
      <c r="AM420" s="316"/>
      <c r="AN420" s="316"/>
      <c r="AO420" s="316"/>
      <c r="AP420" s="316"/>
      <c r="AQ420" s="316"/>
    </row>
    <row r="421" spans="1:43">
      <c r="A421" s="316"/>
      <c r="B421" s="316"/>
      <c r="C421" s="912"/>
      <c r="D421" s="316"/>
      <c r="E421" s="316"/>
      <c r="F421" s="912"/>
      <c r="G421" s="316"/>
      <c r="H421" s="316"/>
      <c r="I421" s="912"/>
      <c r="J421" s="912"/>
      <c r="K421" s="316"/>
      <c r="L421" s="912"/>
      <c r="M421" s="316"/>
      <c r="N421" s="316"/>
      <c r="O421" s="912"/>
      <c r="P421" s="912"/>
      <c r="Q421" s="316"/>
      <c r="R421" s="912"/>
      <c r="S421" s="316"/>
      <c r="T421" s="316"/>
      <c r="U421" s="912"/>
      <c r="V421" s="316"/>
      <c r="W421" s="316"/>
      <c r="X421" s="316"/>
      <c r="Y421" s="316"/>
      <c r="Z421" s="316"/>
      <c r="AA421" s="316"/>
      <c r="AB421" s="316"/>
      <c r="AC421" s="316"/>
      <c r="AD421" s="316"/>
      <c r="AE421" s="316"/>
      <c r="AF421" s="316"/>
      <c r="AG421" s="316"/>
      <c r="AH421" s="316"/>
      <c r="AI421" s="316"/>
      <c r="AJ421" s="316"/>
      <c r="AK421" s="316"/>
      <c r="AL421" s="316"/>
      <c r="AM421" s="316"/>
      <c r="AN421" s="316"/>
      <c r="AO421" s="316"/>
      <c r="AP421" s="316"/>
      <c r="AQ421" s="316"/>
    </row>
    <row r="422" spans="1:43">
      <c r="A422" s="316"/>
      <c r="B422" s="316"/>
      <c r="C422" s="912"/>
      <c r="D422" s="316"/>
      <c r="E422" s="316"/>
      <c r="F422" s="912"/>
      <c r="G422" s="316"/>
      <c r="H422" s="316"/>
      <c r="I422" s="912"/>
      <c r="J422" s="912"/>
      <c r="K422" s="316"/>
      <c r="L422" s="912"/>
      <c r="M422" s="316"/>
      <c r="N422" s="316"/>
      <c r="O422" s="912"/>
      <c r="P422" s="912"/>
      <c r="Q422" s="316"/>
      <c r="R422" s="912"/>
      <c r="S422" s="316"/>
      <c r="T422" s="316"/>
      <c r="U422" s="912"/>
      <c r="V422" s="316"/>
      <c r="W422" s="316"/>
      <c r="X422" s="316"/>
      <c r="Y422" s="316"/>
      <c r="Z422" s="316"/>
      <c r="AA422" s="316"/>
      <c r="AB422" s="316"/>
      <c r="AC422" s="316"/>
      <c r="AD422" s="316"/>
      <c r="AE422" s="316"/>
      <c r="AF422" s="316"/>
      <c r="AG422" s="316"/>
      <c r="AH422" s="316"/>
      <c r="AI422" s="316"/>
      <c r="AJ422" s="316"/>
      <c r="AK422" s="316"/>
      <c r="AL422" s="316"/>
      <c r="AM422" s="316"/>
      <c r="AN422" s="316"/>
      <c r="AO422" s="316"/>
      <c r="AP422" s="316"/>
      <c r="AQ422" s="316"/>
    </row>
    <row r="423" spans="1:43">
      <c r="A423" s="316"/>
      <c r="B423" s="316"/>
      <c r="C423" s="912"/>
      <c r="D423" s="316"/>
      <c r="E423" s="316"/>
      <c r="F423" s="912"/>
      <c r="G423" s="316"/>
      <c r="H423" s="316"/>
      <c r="I423" s="912"/>
      <c r="J423" s="912"/>
      <c r="K423" s="316"/>
      <c r="L423" s="912"/>
      <c r="M423" s="316"/>
      <c r="N423" s="316"/>
      <c r="O423" s="912"/>
      <c r="P423" s="912"/>
      <c r="Q423" s="316"/>
      <c r="R423" s="912"/>
      <c r="S423" s="316"/>
      <c r="T423" s="316"/>
      <c r="U423" s="912"/>
      <c r="V423" s="316"/>
      <c r="W423" s="316"/>
      <c r="X423" s="316"/>
      <c r="Y423" s="316"/>
      <c r="Z423" s="316"/>
      <c r="AA423" s="316"/>
      <c r="AB423" s="316"/>
      <c r="AC423" s="316"/>
      <c r="AD423" s="316"/>
      <c r="AE423" s="316"/>
      <c r="AF423" s="316"/>
      <c r="AG423" s="316"/>
      <c r="AH423" s="316"/>
      <c r="AI423" s="316"/>
      <c r="AJ423" s="316"/>
      <c r="AK423" s="316"/>
      <c r="AL423" s="316"/>
      <c r="AM423" s="316"/>
      <c r="AN423" s="316"/>
      <c r="AO423" s="316"/>
      <c r="AP423" s="316"/>
      <c r="AQ423" s="316"/>
    </row>
    <row r="424" spans="1:43">
      <c r="A424" s="316"/>
      <c r="B424" s="316"/>
      <c r="C424" s="912"/>
      <c r="D424" s="316"/>
      <c r="E424" s="316"/>
      <c r="F424" s="912"/>
      <c r="G424" s="316"/>
      <c r="H424" s="316"/>
      <c r="I424" s="912"/>
      <c r="J424" s="912"/>
      <c r="K424" s="316"/>
      <c r="L424" s="912"/>
      <c r="M424" s="316"/>
      <c r="N424" s="316"/>
      <c r="O424" s="912"/>
      <c r="P424" s="912"/>
      <c r="Q424" s="316"/>
      <c r="R424" s="912"/>
      <c r="S424" s="316"/>
      <c r="T424" s="316"/>
      <c r="U424" s="912"/>
      <c r="V424" s="316"/>
      <c r="W424" s="316"/>
      <c r="X424" s="316"/>
      <c r="Y424" s="316"/>
      <c r="Z424" s="316"/>
      <c r="AA424" s="316"/>
      <c r="AB424" s="316"/>
      <c r="AC424" s="316"/>
      <c r="AD424" s="316"/>
      <c r="AE424" s="316"/>
      <c r="AF424" s="316"/>
      <c r="AG424" s="316"/>
      <c r="AH424" s="316"/>
      <c r="AI424" s="316"/>
      <c r="AJ424" s="316"/>
      <c r="AK424" s="316"/>
      <c r="AL424" s="316"/>
      <c r="AM424" s="316"/>
      <c r="AN424" s="316"/>
      <c r="AO424" s="316"/>
      <c r="AP424" s="316"/>
      <c r="AQ424" s="316"/>
    </row>
    <row r="425" spans="1:43">
      <c r="A425" s="316"/>
      <c r="B425" s="316"/>
      <c r="C425" s="912"/>
      <c r="D425" s="316"/>
      <c r="E425" s="316"/>
      <c r="F425" s="912"/>
      <c r="G425" s="316"/>
      <c r="H425" s="316"/>
      <c r="I425" s="912"/>
      <c r="J425" s="912"/>
      <c r="K425" s="316"/>
      <c r="L425" s="912"/>
      <c r="M425" s="316"/>
      <c r="N425" s="316"/>
      <c r="O425" s="912"/>
      <c r="P425" s="912"/>
      <c r="Q425" s="316"/>
      <c r="R425" s="912"/>
      <c r="S425" s="316"/>
      <c r="T425" s="316"/>
      <c r="U425" s="912"/>
      <c r="V425" s="316"/>
      <c r="W425" s="316"/>
      <c r="X425" s="316"/>
      <c r="Y425" s="316"/>
      <c r="Z425" s="316"/>
      <c r="AA425" s="316"/>
      <c r="AB425" s="316"/>
      <c r="AC425" s="316"/>
      <c r="AD425" s="316"/>
      <c r="AE425" s="316"/>
      <c r="AF425" s="316"/>
      <c r="AG425" s="316"/>
      <c r="AH425" s="316"/>
      <c r="AI425" s="316"/>
      <c r="AJ425" s="316"/>
      <c r="AK425" s="316"/>
      <c r="AL425" s="316"/>
      <c r="AM425" s="316"/>
      <c r="AN425" s="316"/>
      <c r="AO425" s="316"/>
      <c r="AP425" s="316"/>
      <c r="AQ425" s="316"/>
    </row>
    <row r="426" spans="1:43">
      <c r="A426" s="316"/>
      <c r="B426" s="316"/>
      <c r="C426" s="912"/>
      <c r="D426" s="316"/>
      <c r="E426" s="316"/>
      <c r="F426" s="912"/>
      <c r="G426" s="316"/>
      <c r="H426" s="316"/>
      <c r="I426" s="912"/>
      <c r="J426" s="912"/>
      <c r="K426" s="316"/>
      <c r="L426" s="912"/>
      <c r="M426" s="316"/>
      <c r="N426" s="316"/>
      <c r="O426" s="912"/>
      <c r="P426" s="912"/>
      <c r="Q426" s="316"/>
      <c r="R426" s="912"/>
      <c r="S426" s="316"/>
      <c r="T426" s="316"/>
      <c r="U426" s="912"/>
      <c r="V426" s="316"/>
      <c r="W426" s="316"/>
      <c r="X426" s="316"/>
      <c r="Y426" s="316"/>
      <c r="Z426" s="316"/>
      <c r="AA426" s="316"/>
      <c r="AB426" s="316"/>
      <c r="AC426" s="316"/>
      <c r="AD426" s="316"/>
      <c r="AE426" s="316"/>
      <c r="AF426" s="316"/>
      <c r="AG426" s="316"/>
      <c r="AH426" s="316"/>
      <c r="AI426" s="316"/>
      <c r="AJ426" s="316"/>
      <c r="AK426" s="316"/>
      <c r="AL426" s="316"/>
      <c r="AM426" s="316"/>
      <c r="AN426" s="316"/>
      <c r="AO426" s="316"/>
      <c r="AP426" s="316"/>
      <c r="AQ426" s="316"/>
    </row>
    <row r="427" spans="1:43">
      <c r="A427" s="316"/>
      <c r="B427" s="316"/>
      <c r="C427" s="912"/>
      <c r="D427" s="316"/>
      <c r="E427" s="316"/>
      <c r="F427" s="912"/>
      <c r="G427" s="316"/>
      <c r="H427" s="316"/>
      <c r="I427" s="912"/>
      <c r="J427" s="912"/>
      <c r="K427" s="316"/>
      <c r="L427" s="912"/>
      <c r="M427" s="316"/>
      <c r="N427" s="316"/>
      <c r="O427" s="912"/>
      <c r="P427" s="912"/>
      <c r="Q427" s="316"/>
      <c r="R427" s="912"/>
      <c r="S427" s="316"/>
      <c r="T427" s="316"/>
      <c r="U427" s="912"/>
      <c r="V427" s="316"/>
      <c r="W427" s="316"/>
      <c r="X427" s="316"/>
      <c r="Y427" s="316"/>
      <c r="Z427" s="316"/>
      <c r="AA427" s="316"/>
      <c r="AB427" s="316"/>
      <c r="AC427" s="316"/>
      <c r="AD427" s="316"/>
      <c r="AE427" s="316"/>
      <c r="AF427" s="316"/>
      <c r="AG427" s="316"/>
      <c r="AH427" s="316"/>
      <c r="AI427" s="316"/>
      <c r="AJ427" s="316"/>
      <c r="AK427" s="316"/>
      <c r="AL427" s="316"/>
      <c r="AM427" s="316"/>
      <c r="AN427" s="316"/>
      <c r="AO427" s="316"/>
      <c r="AP427" s="316"/>
      <c r="AQ427" s="316"/>
    </row>
    <row r="428" spans="1:43">
      <c r="A428" s="316"/>
      <c r="B428" s="316"/>
      <c r="C428" s="912"/>
      <c r="D428" s="316"/>
      <c r="E428" s="316"/>
      <c r="F428" s="912"/>
      <c r="G428" s="316"/>
      <c r="H428" s="316"/>
      <c r="I428" s="912"/>
      <c r="J428" s="912"/>
      <c r="K428" s="316"/>
      <c r="L428" s="912"/>
      <c r="M428" s="316"/>
      <c r="N428" s="316"/>
      <c r="O428" s="912"/>
      <c r="P428" s="912"/>
      <c r="Q428" s="316"/>
      <c r="R428" s="912"/>
      <c r="S428" s="316"/>
      <c r="T428" s="316"/>
      <c r="U428" s="912"/>
      <c r="V428" s="316"/>
      <c r="W428" s="316"/>
      <c r="X428" s="316"/>
      <c r="Y428" s="316"/>
      <c r="Z428" s="316"/>
      <c r="AA428" s="316"/>
      <c r="AB428" s="316"/>
      <c r="AC428" s="316"/>
      <c r="AD428" s="316"/>
      <c r="AE428" s="316"/>
      <c r="AF428" s="316"/>
      <c r="AG428" s="316"/>
      <c r="AH428" s="316"/>
      <c r="AI428" s="316"/>
      <c r="AJ428" s="316"/>
      <c r="AK428" s="316"/>
      <c r="AL428" s="316"/>
      <c r="AM428" s="316"/>
      <c r="AN428" s="316"/>
      <c r="AO428" s="316"/>
      <c r="AP428" s="316"/>
      <c r="AQ428" s="316"/>
    </row>
    <row r="429" spans="1:43">
      <c r="A429" s="316"/>
      <c r="B429" s="316"/>
      <c r="C429" s="912"/>
      <c r="D429" s="316"/>
      <c r="E429" s="316"/>
      <c r="F429" s="912"/>
      <c r="G429" s="316"/>
      <c r="H429" s="316"/>
      <c r="I429" s="912"/>
      <c r="J429" s="912"/>
      <c r="K429" s="316"/>
      <c r="L429" s="912"/>
      <c r="M429" s="316"/>
      <c r="N429" s="316"/>
      <c r="O429" s="912"/>
      <c r="P429" s="912"/>
      <c r="Q429" s="316"/>
      <c r="R429" s="912"/>
      <c r="S429" s="316"/>
      <c r="T429" s="316"/>
      <c r="U429" s="912"/>
      <c r="V429" s="316"/>
      <c r="W429" s="316"/>
      <c r="X429" s="316"/>
      <c r="Y429" s="316"/>
      <c r="Z429" s="316"/>
      <c r="AA429" s="316"/>
      <c r="AB429" s="316"/>
      <c r="AC429" s="316"/>
      <c r="AD429" s="316"/>
      <c r="AE429" s="316"/>
      <c r="AF429" s="316"/>
      <c r="AG429" s="316"/>
      <c r="AH429" s="316"/>
      <c r="AI429" s="316"/>
      <c r="AJ429" s="316"/>
      <c r="AK429" s="316"/>
      <c r="AL429" s="316"/>
      <c r="AM429" s="316"/>
      <c r="AN429" s="316"/>
      <c r="AO429" s="316"/>
      <c r="AP429" s="316"/>
      <c r="AQ429" s="316"/>
    </row>
    <row r="430" spans="1:43">
      <c r="A430" s="316"/>
      <c r="B430" s="316"/>
      <c r="C430" s="912"/>
      <c r="D430" s="316"/>
      <c r="E430" s="316"/>
      <c r="F430" s="912"/>
      <c r="G430" s="316"/>
      <c r="H430" s="316"/>
      <c r="I430" s="912"/>
      <c r="J430" s="912"/>
      <c r="K430" s="316"/>
      <c r="L430" s="912"/>
      <c r="M430" s="316"/>
      <c r="N430" s="316"/>
      <c r="O430" s="912"/>
      <c r="P430" s="912"/>
      <c r="Q430" s="316"/>
      <c r="R430" s="912"/>
      <c r="S430" s="316"/>
      <c r="T430" s="316"/>
      <c r="U430" s="912"/>
      <c r="V430" s="316"/>
      <c r="W430" s="316"/>
      <c r="X430" s="316"/>
      <c r="Y430" s="316"/>
      <c r="Z430" s="316"/>
      <c r="AA430" s="316"/>
      <c r="AB430" s="316"/>
      <c r="AC430" s="316"/>
      <c r="AD430" s="316"/>
      <c r="AE430" s="316"/>
      <c r="AF430" s="316"/>
      <c r="AG430" s="316"/>
      <c r="AH430" s="316"/>
      <c r="AI430" s="316"/>
      <c r="AJ430" s="316"/>
      <c r="AK430" s="316"/>
      <c r="AL430" s="316"/>
      <c r="AM430" s="316"/>
      <c r="AN430" s="316"/>
      <c r="AO430" s="316"/>
      <c r="AP430" s="316"/>
      <c r="AQ430" s="316"/>
    </row>
    <row r="431" spans="1:43">
      <c r="A431" s="316"/>
      <c r="B431" s="316"/>
      <c r="C431" s="912"/>
      <c r="D431" s="316"/>
      <c r="E431" s="316"/>
      <c r="F431" s="912"/>
      <c r="G431" s="316"/>
      <c r="H431" s="316"/>
      <c r="I431" s="912"/>
      <c r="J431" s="912"/>
      <c r="K431" s="316"/>
      <c r="L431" s="912"/>
      <c r="M431" s="316"/>
      <c r="N431" s="316"/>
      <c r="O431" s="912"/>
      <c r="P431" s="912"/>
      <c r="Q431" s="316"/>
      <c r="R431" s="912"/>
      <c r="S431" s="316"/>
      <c r="T431" s="316"/>
      <c r="U431" s="912"/>
      <c r="V431" s="316"/>
      <c r="W431" s="316"/>
      <c r="X431" s="316"/>
      <c r="Y431" s="316"/>
      <c r="Z431" s="316"/>
      <c r="AA431" s="316"/>
      <c r="AB431" s="316"/>
      <c r="AC431" s="316"/>
      <c r="AD431" s="316"/>
      <c r="AE431" s="316"/>
      <c r="AF431" s="316"/>
      <c r="AG431" s="316"/>
      <c r="AH431" s="316"/>
      <c r="AI431" s="316"/>
      <c r="AJ431" s="316"/>
      <c r="AK431" s="316"/>
      <c r="AL431" s="316"/>
      <c r="AM431" s="316"/>
      <c r="AN431" s="316"/>
      <c r="AO431" s="316"/>
      <c r="AP431" s="316"/>
      <c r="AQ431" s="316"/>
    </row>
    <row r="432" spans="1:43">
      <c r="A432" s="316"/>
      <c r="B432" s="316"/>
      <c r="C432" s="912"/>
      <c r="D432" s="316"/>
      <c r="E432" s="316"/>
      <c r="F432" s="912"/>
      <c r="G432" s="316"/>
      <c r="H432" s="316"/>
      <c r="I432" s="912"/>
      <c r="J432" s="912"/>
      <c r="K432" s="316"/>
      <c r="L432" s="912"/>
      <c r="M432" s="316"/>
      <c r="N432" s="316"/>
      <c r="O432" s="912"/>
      <c r="P432" s="912"/>
      <c r="Q432" s="316"/>
      <c r="R432" s="912"/>
      <c r="S432" s="316"/>
      <c r="T432" s="316"/>
      <c r="U432" s="912"/>
      <c r="V432" s="316"/>
      <c r="W432" s="316"/>
      <c r="X432" s="316"/>
      <c r="Y432" s="316"/>
      <c r="Z432" s="316"/>
      <c r="AA432" s="316"/>
      <c r="AB432" s="316"/>
      <c r="AC432" s="316"/>
      <c r="AD432" s="316"/>
      <c r="AE432" s="316"/>
      <c r="AF432" s="316"/>
      <c r="AG432" s="316"/>
      <c r="AH432" s="316"/>
      <c r="AI432" s="316"/>
      <c r="AJ432" s="316"/>
      <c r="AK432" s="316"/>
      <c r="AL432" s="316"/>
      <c r="AM432" s="316"/>
      <c r="AN432" s="316"/>
      <c r="AO432" s="316"/>
      <c r="AP432" s="316"/>
      <c r="AQ432" s="316"/>
    </row>
    <row r="433" spans="1:43">
      <c r="A433" s="316"/>
      <c r="B433" s="316"/>
      <c r="C433" s="912"/>
      <c r="D433" s="316"/>
      <c r="E433" s="316"/>
      <c r="F433" s="912"/>
      <c r="G433" s="316"/>
      <c r="H433" s="316"/>
      <c r="I433" s="912"/>
      <c r="J433" s="912"/>
      <c r="K433" s="316"/>
      <c r="L433" s="912"/>
      <c r="M433" s="316"/>
      <c r="N433" s="316"/>
      <c r="O433" s="912"/>
      <c r="P433" s="912"/>
      <c r="Q433" s="316"/>
      <c r="R433" s="912"/>
      <c r="S433" s="316"/>
      <c r="T433" s="316"/>
      <c r="U433" s="912"/>
      <c r="V433" s="316"/>
      <c r="W433" s="316"/>
      <c r="X433" s="316"/>
      <c r="Y433" s="316"/>
      <c r="Z433" s="316"/>
      <c r="AA433" s="316"/>
      <c r="AB433" s="316"/>
      <c r="AC433" s="316"/>
      <c r="AD433" s="316"/>
      <c r="AE433" s="316"/>
      <c r="AF433" s="316"/>
      <c r="AG433" s="316"/>
      <c r="AH433" s="316"/>
      <c r="AI433" s="316"/>
      <c r="AJ433" s="316"/>
      <c r="AK433" s="316"/>
      <c r="AL433" s="316"/>
      <c r="AM433" s="316"/>
      <c r="AN433" s="316"/>
      <c r="AO433" s="316"/>
      <c r="AP433" s="316"/>
      <c r="AQ433" s="316"/>
    </row>
    <row r="434" spans="1:43">
      <c r="A434" s="316"/>
      <c r="B434" s="316"/>
      <c r="C434" s="912"/>
      <c r="D434" s="316"/>
      <c r="E434" s="316"/>
      <c r="F434" s="912"/>
      <c r="G434" s="316"/>
      <c r="H434" s="316"/>
      <c r="I434" s="912"/>
      <c r="J434" s="912"/>
      <c r="K434" s="316"/>
      <c r="L434" s="912"/>
      <c r="M434" s="316"/>
      <c r="N434" s="316"/>
      <c r="O434" s="912"/>
      <c r="P434" s="912"/>
      <c r="Q434" s="316"/>
      <c r="R434" s="912"/>
      <c r="S434" s="316"/>
      <c r="T434" s="316"/>
      <c r="U434" s="912"/>
      <c r="V434" s="316"/>
      <c r="W434" s="316"/>
      <c r="X434" s="316"/>
      <c r="Y434" s="316"/>
      <c r="Z434" s="316"/>
      <c r="AA434" s="316"/>
      <c r="AB434" s="316"/>
      <c r="AC434" s="316"/>
      <c r="AD434" s="316"/>
      <c r="AE434" s="316"/>
      <c r="AF434" s="316"/>
      <c r="AG434" s="316"/>
      <c r="AH434" s="316"/>
      <c r="AI434" s="316"/>
      <c r="AJ434" s="316"/>
      <c r="AK434" s="316"/>
      <c r="AL434" s="316"/>
      <c r="AM434" s="316"/>
      <c r="AN434" s="316"/>
      <c r="AO434" s="316"/>
      <c r="AP434" s="316"/>
      <c r="AQ434" s="316"/>
    </row>
    <row r="435" spans="1:43">
      <c r="A435" s="316"/>
      <c r="B435" s="316"/>
      <c r="C435" s="912"/>
      <c r="D435" s="316"/>
      <c r="E435" s="316"/>
      <c r="F435" s="912"/>
      <c r="G435" s="316"/>
      <c r="H435" s="316"/>
      <c r="I435" s="912"/>
      <c r="J435" s="912"/>
      <c r="K435" s="316"/>
      <c r="L435" s="912"/>
      <c r="M435" s="316"/>
      <c r="N435" s="316"/>
      <c r="O435" s="912"/>
      <c r="P435" s="912"/>
      <c r="Q435" s="316"/>
      <c r="R435" s="912"/>
      <c r="S435" s="316"/>
      <c r="T435" s="316"/>
      <c r="U435" s="912"/>
      <c r="V435" s="316"/>
      <c r="W435" s="316"/>
      <c r="X435" s="316"/>
      <c r="Y435" s="316"/>
      <c r="Z435" s="316"/>
      <c r="AA435" s="316"/>
      <c r="AB435" s="316"/>
      <c r="AC435" s="316"/>
      <c r="AD435" s="316"/>
      <c r="AE435" s="316"/>
      <c r="AF435" s="316"/>
      <c r="AG435" s="316"/>
      <c r="AH435" s="316"/>
      <c r="AI435" s="316"/>
      <c r="AJ435" s="316"/>
      <c r="AK435" s="316"/>
      <c r="AL435" s="316"/>
      <c r="AM435" s="316"/>
      <c r="AN435" s="316"/>
      <c r="AO435" s="316"/>
      <c r="AP435" s="316"/>
      <c r="AQ435" s="316"/>
    </row>
    <row r="436" spans="1:43">
      <c r="A436" s="316"/>
      <c r="B436" s="316"/>
      <c r="C436" s="912"/>
      <c r="D436" s="316"/>
      <c r="E436" s="316"/>
      <c r="F436" s="912"/>
      <c r="G436" s="316"/>
      <c r="H436" s="316"/>
      <c r="I436" s="912"/>
      <c r="J436" s="912"/>
      <c r="K436" s="316"/>
      <c r="L436" s="912"/>
      <c r="M436" s="316"/>
      <c r="N436" s="316"/>
      <c r="O436" s="912"/>
      <c r="P436" s="912"/>
      <c r="Q436" s="316"/>
      <c r="R436" s="912"/>
      <c r="S436" s="316"/>
      <c r="T436" s="316"/>
      <c r="U436" s="912"/>
      <c r="V436" s="316"/>
      <c r="W436" s="316"/>
      <c r="X436" s="316"/>
      <c r="Y436" s="316"/>
      <c r="Z436" s="316"/>
      <c r="AA436" s="316"/>
      <c r="AB436" s="316"/>
      <c r="AC436" s="316"/>
      <c r="AD436" s="316"/>
      <c r="AE436" s="316"/>
      <c r="AF436" s="316"/>
      <c r="AG436" s="316"/>
      <c r="AH436" s="316"/>
      <c r="AI436" s="316"/>
      <c r="AJ436" s="316"/>
      <c r="AK436" s="316"/>
      <c r="AL436" s="316"/>
      <c r="AM436" s="316"/>
      <c r="AN436" s="316"/>
      <c r="AO436" s="316"/>
      <c r="AP436" s="316"/>
      <c r="AQ436" s="316"/>
    </row>
    <row r="437" spans="1:43">
      <c r="A437" s="316"/>
      <c r="B437" s="316"/>
      <c r="C437" s="912"/>
      <c r="D437" s="316"/>
      <c r="E437" s="316"/>
      <c r="F437" s="912"/>
      <c r="G437" s="316"/>
      <c r="H437" s="316"/>
      <c r="I437" s="912"/>
      <c r="J437" s="912"/>
      <c r="K437" s="316"/>
      <c r="L437" s="912"/>
      <c r="M437" s="316"/>
      <c r="N437" s="316"/>
      <c r="O437" s="912"/>
      <c r="P437" s="912"/>
      <c r="Q437" s="316"/>
      <c r="R437" s="912"/>
      <c r="S437" s="316"/>
      <c r="T437" s="316"/>
      <c r="U437" s="912"/>
      <c r="V437" s="316"/>
      <c r="W437" s="316"/>
      <c r="X437" s="316"/>
      <c r="Y437" s="316"/>
      <c r="Z437" s="316"/>
      <c r="AA437" s="316"/>
      <c r="AB437" s="316"/>
      <c r="AC437" s="316"/>
      <c r="AD437" s="316"/>
      <c r="AE437" s="316"/>
      <c r="AF437" s="316"/>
      <c r="AG437" s="316"/>
      <c r="AH437" s="316"/>
      <c r="AI437" s="316"/>
      <c r="AJ437" s="316"/>
      <c r="AK437" s="316"/>
      <c r="AL437" s="316"/>
      <c r="AM437" s="316"/>
      <c r="AN437" s="316"/>
      <c r="AO437" s="316"/>
      <c r="AP437" s="316"/>
      <c r="AQ437" s="316"/>
    </row>
    <row r="438" spans="1:43">
      <c r="A438" s="316"/>
      <c r="B438" s="316"/>
      <c r="C438" s="912"/>
      <c r="D438" s="316"/>
      <c r="E438" s="316"/>
      <c r="F438" s="912"/>
      <c r="G438" s="316"/>
      <c r="H438" s="316"/>
      <c r="I438" s="912"/>
      <c r="J438" s="912"/>
      <c r="K438" s="316"/>
      <c r="L438" s="912"/>
      <c r="M438" s="316"/>
      <c r="N438" s="316"/>
      <c r="O438" s="912"/>
      <c r="P438" s="912"/>
      <c r="Q438" s="316"/>
      <c r="R438" s="912"/>
      <c r="S438" s="316"/>
      <c r="T438" s="316"/>
      <c r="U438" s="912"/>
      <c r="V438" s="316"/>
      <c r="W438" s="316"/>
      <c r="X438" s="316"/>
      <c r="Y438" s="316"/>
      <c r="Z438" s="316"/>
      <c r="AA438" s="316"/>
      <c r="AB438" s="316"/>
      <c r="AC438" s="316"/>
      <c r="AD438" s="316"/>
      <c r="AE438" s="316"/>
      <c r="AF438" s="316"/>
      <c r="AG438" s="316"/>
      <c r="AH438" s="316"/>
      <c r="AI438" s="316"/>
      <c r="AJ438" s="316"/>
      <c r="AK438" s="316"/>
      <c r="AL438" s="316"/>
      <c r="AM438" s="316"/>
      <c r="AN438" s="316"/>
      <c r="AO438" s="316"/>
      <c r="AP438" s="316"/>
      <c r="AQ438" s="316"/>
    </row>
    <row r="439" spans="1:43">
      <c r="A439" s="316"/>
      <c r="B439" s="316"/>
      <c r="C439" s="912"/>
      <c r="D439" s="316"/>
      <c r="E439" s="316"/>
      <c r="F439" s="912"/>
      <c r="G439" s="316"/>
      <c r="H439" s="316"/>
      <c r="I439" s="912"/>
      <c r="J439" s="912"/>
      <c r="K439" s="316"/>
      <c r="L439" s="912"/>
      <c r="M439" s="316"/>
      <c r="N439" s="316"/>
      <c r="O439" s="912"/>
      <c r="P439" s="912"/>
      <c r="Q439" s="316"/>
      <c r="R439" s="912"/>
      <c r="S439" s="316"/>
      <c r="T439" s="316"/>
      <c r="U439" s="912"/>
      <c r="V439" s="316"/>
      <c r="W439" s="316"/>
      <c r="X439" s="316"/>
      <c r="Y439" s="316"/>
      <c r="Z439" s="316"/>
      <c r="AA439" s="316"/>
      <c r="AB439" s="316"/>
      <c r="AC439" s="316"/>
      <c r="AD439" s="316"/>
      <c r="AE439" s="316"/>
      <c r="AF439" s="316"/>
      <c r="AG439" s="316"/>
      <c r="AH439" s="316"/>
      <c r="AI439" s="316"/>
      <c r="AJ439" s="316"/>
      <c r="AK439" s="316"/>
      <c r="AL439" s="316"/>
      <c r="AM439" s="316"/>
      <c r="AN439" s="316"/>
      <c r="AO439" s="316"/>
      <c r="AP439" s="316"/>
      <c r="AQ439" s="316"/>
    </row>
    <row r="440" spans="1:43">
      <c r="A440" s="316"/>
      <c r="B440" s="316"/>
      <c r="C440" s="912"/>
      <c r="D440" s="316"/>
      <c r="E440" s="316"/>
      <c r="F440" s="912"/>
      <c r="G440" s="316"/>
      <c r="H440" s="316"/>
      <c r="I440" s="912"/>
      <c r="J440" s="912"/>
      <c r="K440" s="316"/>
      <c r="L440" s="912"/>
      <c r="M440" s="316"/>
      <c r="N440" s="316"/>
      <c r="O440" s="912"/>
      <c r="P440" s="912"/>
      <c r="Q440" s="316"/>
      <c r="R440" s="912"/>
      <c r="S440" s="316"/>
      <c r="T440" s="316"/>
      <c r="U440" s="912"/>
      <c r="V440" s="316"/>
      <c r="W440" s="316"/>
      <c r="X440" s="316"/>
      <c r="Y440" s="316"/>
      <c r="Z440" s="316"/>
      <c r="AA440" s="316"/>
      <c r="AB440" s="316"/>
      <c r="AC440" s="316"/>
      <c r="AD440" s="316"/>
      <c r="AE440" s="316"/>
      <c r="AF440" s="316"/>
      <c r="AG440" s="316"/>
      <c r="AH440" s="316"/>
      <c r="AI440" s="316"/>
      <c r="AJ440" s="316"/>
      <c r="AK440" s="316"/>
      <c r="AL440" s="316"/>
      <c r="AM440" s="316"/>
      <c r="AN440" s="316"/>
      <c r="AO440" s="316"/>
      <c r="AP440" s="316"/>
      <c r="AQ440" s="316"/>
    </row>
    <row r="441" spans="1:43">
      <c r="A441" s="316"/>
      <c r="B441" s="316"/>
      <c r="C441" s="912"/>
      <c r="D441" s="316"/>
      <c r="E441" s="316"/>
      <c r="F441" s="912"/>
      <c r="G441" s="316"/>
      <c r="H441" s="316"/>
      <c r="I441" s="912"/>
      <c r="J441" s="912"/>
      <c r="K441" s="316"/>
      <c r="L441" s="912"/>
      <c r="M441" s="316"/>
      <c r="N441" s="316"/>
      <c r="O441" s="912"/>
      <c r="P441" s="912"/>
      <c r="Q441" s="316"/>
      <c r="R441" s="912"/>
      <c r="S441" s="316"/>
      <c r="T441" s="316"/>
      <c r="U441" s="912"/>
      <c r="V441" s="316"/>
      <c r="W441" s="316"/>
      <c r="X441" s="316"/>
      <c r="Y441" s="316"/>
      <c r="Z441" s="316"/>
      <c r="AA441" s="316"/>
      <c r="AB441" s="316"/>
      <c r="AC441" s="316"/>
      <c r="AD441" s="316"/>
      <c r="AE441" s="316"/>
      <c r="AF441" s="316"/>
      <c r="AG441" s="316"/>
      <c r="AH441" s="316"/>
      <c r="AI441" s="316"/>
      <c r="AJ441" s="316"/>
      <c r="AK441" s="316"/>
      <c r="AL441" s="316"/>
      <c r="AM441" s="316"/>
      <c r="AN441" s="316"/>
      <c r="AO441" s="316"/>
      <c r="AP441" s="316"/>
      <c r="AQ441" s="316"/>
    </row>
    <row r="442" spans="1:43">
      <c r="A442" s="316"/>
      <c r="B442" s="316"/>
      <c r="C442" s="912"/>
      <c r="D442" s="316"/>
      <c r="E442" s="316"/>
      <c r="F442" s="912"/>
      <c r="G442" s="316"/>
      <c r="H442" s="316"/>
      <c r="I442" s="912"/>
      <c r="J442" s="912"/>
      <c r="K442" s="316"/>
      <c r="L442" s="912"/>
      <c r="M442" s="316"/>
      <c r="N442" s="316"/>
      <c r="O442" s="912"/>
      <c r="P442" s="912"/>
      <c r="Q442" s="316"/>
      <c r="R442" s="912"/>
      <c r="S442" s="316"/>
      <c r="T442" s="316"/>
      <c r="U442" s="912"/>
      <c r="V442" s="316"/>
      <c r="W442" s="316"/>
      <c r="X442" s="316"/>
      <c r="Y442" s="316"/>
      <c r="Z442" s="316"/>
      <c r="AA442" s="316"/>
      <c r="AB442" s="316"/>
      <c r="AC442" s="316"/>
      <c r="AD442" s="316"/>
      <c r="AE442" s="316"/>
      <c r="AF442" s="316"/>
      <c r="AG442" s="316"/>
      <c r="AH442" s="316"/>
      <c r="AI442" s="316"/>
      <c r="AJ442" s="316"/>
      <c r="AK442" s="316"/>
      <c r="AL442" s="316"/>
      <c r="AM442" s="316"/>
      <c r="AN442" s="316"/>
      <c r="AO442" s="316"/>
      <c r="AP442" s="316"/>
      <c r="AQ442" s="316"/>
    </row>
    <row r="443" spans="1:43">
      <c r="A443" s="316"/>
      <c r="B443" s="316"/>
      <c r="C443" s="912"/>
      <c r="D443" s="316"/>
      <c r="E443" s="316"/>
      <c r="F443" s="912"/>
      <c r="G443" s="316"/>
      <c r="H443" s="316"/>
      <c r="I443" s="912"/>
      <c r="J443" s="912"/>
      <c r="K443" s="316"/>
      <c r="L443" s="912"/>
      <c r="M443" s="316"/>
      <c r="N443" s="316"/>
      <c r="O443" s="912"/>
      <c r="P443" s="912"/>
      <c r="Q443" s="316"/>
      <c r="R443" s="912"/>
      <c r="S443" s="316"/>
      <c r="T443" s="316"/>
      <c r="U443" s="912"/>
      <c r="V443" s="316"/>
      <c r="W443" s="316"/>
      <c r="X443" s="316"/>
      <c r="Y443" s="316"/>
      <c r="Z443" s="316"/>
      <c r="AA443" s="316"/>
      <c r="AB443" s="316"/>
      <c r="AC443" s="316"/>
      <c r="AD443" s="316"/>
      <c r="AE443" s="316"/>
      <c r="AF443" s="316"/>
      <c r="AG443" s="316"/>
      <c r="AH443" s="316"/>
      <c r="AI443" s="316"/>
      <c r="AJ443" s="316"/>
      <c r="AK443" s="316"/>
      <c r="AL443" s="316"/>
      <c r="AM443" s="316"/>
      <c r="AN443" s="316"/>
      <c r="AO443" s="316"/>
      <c r="AP443" s="316"/>
      <c r="AQ443" s="316"/>
    </row>
    <row r="444" spans="1:43">
      <c r="A444" s="316"/>
      <c r="B444" s="316"/>
      <c r="C444" s="912"/>
      <c r="D444" s="316"/>
      <c r="E444" s="316"/>
      <c r="F444" s="912"/>
      <c r="G444" s="316"/>
      <c r="H444" s="316"/>
      <c r="I444" s="912"/>
      <c r="J444" s="912"/>
      <c r="K444" s="316"/>
      <c r="L444" s="912"/>
      <c r="M444" s="316"/>
      <c r="N444" s="316"/>
      <c r="O444" s="912"/>
      <c r="P444" s="912"/>
      <c r="Q444" s="316"/>
      <c r="R444" s="912"/>
      <c r="S444" s="316"/>
      <c r="T444" s="316"/>
      <c r="U444" s="912"/>
      <c r="V444" s="316"/>
      <c r="W444" s="316"/>
      <c r="X444" s="316"/>
      <c r="Y444" s="316"/>
      <c r="Z444" s="316"/>
      <c r="AA444" s="316"/>
      <c r="AB444" s="316"/>
      <c r="AC444" s="316"/>
      <c r="AD444" s="316"/>
      <c r="AE444" s="316"/>
      <c r="AF444" s="316"/>
      <c r="AG444" s="316"/>
      <c r="AH444" s="316"/>
      <c r="AI444" s="316"/>
      <c r="AJ444" s="316"/>
      <c r="AK444" s="316"/>
      <c r="AL444" s="316"/>
      <c r="AM444" s="316"/>
      <c r="AN444" s="316"/>
      <c r="AO444" s="316"/>
      <c r="AP444" s="316"/>
      <c r="AQ444" s="316"/>
    </row>
    <row r="445" spans="1:43">
      <c r="A445" s="316"/>
      <c r="B445" s="316"/>
      <c r="C445" s="912"/>
      <c r="D445" s="316"/>
      <c r="E445" s="316"/>
      <c r="F445" s="912"/>
      <c r="G445" s="316"/>
      <c r="H445" s="316"/>
      <c r="I445" s="912"/>
      <c r="J445" s="912"/>
      <c r="K445" s="316"/>
      <c r="L445" s="912"/>
      <c r="M445" s="316"/>
      <c r="N445" s="316"/>
      <c r="O445" s="912"/>
      <c r="P445" s="912"/>
      <c r="Q445" s="316"/>
      <c r="R445" s="912"/>
      <c r="S445" s="316"/>
      <c r="T445" s="316"/>
      <c r="U445" s="912"/>
      <c r="V445" s="316"/>
      <c r="W445" s="316"/>
      <c r="X445" s="316"/>
      <c r="Y445" s="316"/>
      <c r="Z445" s="316"/>
      <c r="AA445" s="316"/>
      <c r="AB445" s="316"/>
      <c r="AC445" s="316"/>
      <c r="AD445" s="316"/>
      <c r="AE445" s="316"/>
      <c r="AF445" s="316"/>
      <c r="AG445" s="316"/>
      <c r="AH445" s="316"/>
      <c r="AI445" s="316"/>
      <c r="AJ445" s="316"/>
      <c r="AK445" s="316"/>
      <c r="AL445" s="316"/>
      <c r="AM445" s="316"/>
      <c r="AN445" s="316"/>
      <c r="AO445" s="316"/>
      <c r="AP445" s="316"/>
      <c r="AQ445" s="316"/>
    </row>
    <row r="446" spans="1:43">
      <c r="A446" s="316"/>
      <c r="B446" s="316"/>
      <c r="C446" s="912"/>
      <c r="D446" s="316"/>
      <c r="E446" s="316"/>
      <c r="F446" s="912"/>
      <c r="G446" s="316"/>
      <c r="H446" s="316"/>
      <c r="I446" s="912"/>
      <c r="J446" s="912"/>
      <c r="K446" s="316"/>
      <c r="L446" s="912"/>
      <c r="M446" s="316"/>
      <c r="N446" s="316"/>
      <c r="O446" s="912"/>
      <c r="P446" s="912"/>
      <c r="Q446" s="316"/>
      <c r="R446" s="912"/>
      <c r="S446" s="316"/>
      <c r="T446" s="316"/>
      <c r="U446" s="912"/>
      <c r="V446" s="316"/>
      <c r="W446" s="316"/>
      <c r="X446" s="316"/>
      <c r="Y446" s="316"/>
      <c r="Z446" s="316"/>
      <c r="AA446" s="316"/>
      <c r="AB446" s="316"/>
      <c r="AC446" s="316"/>
      <c r="AD446" s="316"/>
      <c r="AE446" s="316"/>
      <c r="AF446" s="316"/>
      <c r="AG446" s="316"/>
      <c r="AH446" s="316"/>
      <c r="AI446" s="316"/>
      <c r="AJ446" s="316"/>
      <c r="AK446" s="316"/>
      <c r="AL446" s="316"/>
      <c r="AM446" s="316"/>
      <c r="AN446" s="316"/>
      <c r="AO446" s="316"/>
      <c r="AP446" s="316"/>
      <c r="AQ446" s="316"/>
    </row>
    <row r="447" spans="1:43">
      <c r="A447" s="316"/>
      <c r="B447" s="316"/>
      <c r="C447" s="912"/>
      <c r="D447" s="316"/>
      <c r="E447" s="316"/>
      <c r="F447" s="912"/>
      <c r="G447" s="316"/>
      <c r="H447" s="316"/>
      <c r="I447" s="912"/>
      <c r="J447" s="912"/>
      <c r="K447" s="316"/>
      <c r="L447" s="912"/>
      <c r="M447" s="316"/>
      <c r="N447" s="316"/>
      <c r="O447" s="912"/>
      <c r="P447" s="912"/>
      <c r="Q447" s="316"/>
      <c r="R447" s="912"/>
      <c r="S447" s="316"/>
      <c r="T447" s="316"/>
      <c r="U447" s="912"/>
      <c r="V447" s="316"/>
      <c r="W447" s="316"/>
      <c r="X447" s="316"/>
      <c r="Y447" s="316"/>
      <c r="Z447" s="316"/>
      <c r="AA447" s="316"/>
      <c r="AB447" s="316"/>
      <c r="AC447" s="316"/>
      <c r="AD447" s="316"/>
      <c r="AE447" s="316"/>
      <c r="AF447" s="316"/>
      <c r="AG447" s="316"/>
      <c r="AH447" s="316"/>
      <c r="AI447" s="316"/>
      <c r="AJ447" s="316"/>
      <c r="AK447" s="316"/>
      <c r="AL447" s="316"/>
      <c r="AM447" s="316"/>
      <c r="AN447" s="316"/>
      <c r="AO447" s="316"/>
      <c r="AP447" s="316"/>
      <c r="AQ447" s="316"/>
    </row>
    <row r="448" spans="1:43">
      <c r="A448" s="316"/>
      <c r="B448" s="316"/>
      <c r="C448" s="912"/>
      <c r="D448" s="316"/>
      <c r="E448" s="316"/>
      <c r="F448" s="912"/>
      <c r="G448" s="316"/>
      <c r="H448" s="316"/>
      <c r="I448" s="912"/>
      <c r="J448" s="912"/>
      <c r="K448" s="316"/>
      <c r="L448" s="912"/>
      <c r="M448" s="316"/>
      <c r="N448" s="316"/>
      <c r="O448" s="912"/>
      <c r="P448" s="912"/>
      <c r="Q448" s="316"/>
      <c r="R448" s="912"/>
      <c r="S448" s="316"/>
      <c r="T448" s="316"/>
      <c r="U448" s="912"/>
      <c r="V448" s="316"/>
      <c r="W448" s="316"/>
      <c r="X448" s="316"/>
      <c r="Y448" s="316"/>
      <c r="Z448" s="316"/>
      <c r="AA448" s="316"/>
      <c r="AB448" s="316"/>
      <c r="AC448" s="316"/>
      <c r="AD448" s="316"/>
      <c r="AE448" s="316"/>
      <c r="AF448" s="316"/>
      <c r="AG448" s="316"/>
      <c r="AH448" s="316"/>
      <c r="AI448" s="316"/>
      <c r="AJ448" s="316"/>
      <c r="AK448" s="316"/>
      <c r="AL448" s="316"/>
      <c r="AM448" s="316"/>
      <c r="AN448" s="316"/>
      <c r="AO448" s="316"/>
      <c r="AP448" s="316"/>
      <c r="AQ448" s="316"/>
    </row>
    <row r="449" spans="1:43">
      <c r="A449" s="316"/>
      <c r="B449" s="316"/>
      <c r="C449" s="912"/>
      <c r="D449" s="316"/>
      <c r="E449" s="316"/>
      <c r="F449" s="912"/>
      <c r="G449" s="316"/>
      <c r="H449" s="316"/>
      <c r="I449" s="912"/>
      <c r="J449" s="912"/>
      <c r="K449" s="316"/>
      <c r="L449" s="912"/>
      <c r="M449" s="316"/>
      <c r="N449" s="316"/>
      <c r="O449" s="912"/>
      <c r="P449" s="912"/>
      <c r="Q449" s="316"/>
      <c r="R449" s="912"/>
      <c r="S449" s="316"/>
      <c r="T449" s="316"/>
      <c r="U449" s="912"/>
      <c r="V449" s="316"/>
      <c r="W449" s="316"/>
      <c r="X449" s="316"/>
      <c r="Y449" s="316"/>
      <c r="Z449" s="316"/>
      <c r="AA449" s="316"/>
      <c r="AB449" s="316"/>
      <c r="AC449" s="316"/>
      <c r="AD449" s="316"/>
      <c r="AE449" s="316"/>
      <c r="AF449" s="316"/>
      <c r="AG449" s="316"/>
      <c r="AH449" s="316"/>
      <c r="AI449" s="316"/>
      <c r="AJ449" s="316"/>
      <c r="AK449" s="316"/>
      <c r="AL449" s="316"/>
      <c r="AM449" s="316"/>
      <c r="AN449" s="316"/>
      <c r="AO449" s="316"/>
      <c r="AP449" s="316"/>
      <c r="AQ449" s="316"/>
    </row>
    <row r="450" spans="1:43">
      <c r="A450" s="316"/>
      <c r="B450" s="316"/>
      <c r="C450" s="912"/>
      <c r="D450" s="316"/>
      <c r="E450" s="316"/>
      <c r="F450" s="912"/>
      <c r="G450" s="316"/>
      <c r="H450" s="316"/>
      <c r="I450" s="912"/>
      <c r="J450" s="912"/>
      <c r="K450" s="316"/>
      <c r="L450" s="912"/>
      <c r="M450" s="316"/>
      <c r="N450" s="316"/>
      <c r="O450" s="912"/>
      <c r="P450" s="912"/>
      <c r="Q450" s="316"/>
      <c r="R450" s="912"/>
      <c r="S450" s="316"/>
      <c r="T450" s="316"/>
      <c r="U450" s="912"/>
      <c r="V450" s="316"/>
      <c r="W450" s="316"/>
      <c r="X450" s="316"/>
      <c r="Y450" s="316"/>
      <c r="Z450" s="316"/>
      <c r="AA450" s="316"/>
      <c r="AB450" s="316"/>
      <c r="AC450" s="316"/>
      <c r="AD450" s="316"/>
      <c r="AE450" s="316"/>
      <c r="AF450" s="316"/>
      <c r="AG450" s="316"/>
      <c r="AH450" s="316"/>
      <c r="AI450" s="316"/>
      <c r="AJ450" s="316"/>
      <c r="AK450" s="316"/>
      <c r="AL450" s="316"/>
      <c r="AM450" s="316"/>
      <c r="AN450" s="316"/>
      <c r="AO450" s="316"/>
      <c r="AP450" s="316"/>
      <c r="AQ450" s="316"/>
    </row>
    <row r="451" spans="1:43">
      <c r="A451" s="316"/>
      <c r="B451" s="316"/>
      <c r="C451" s="912"/>
      <c r="D451" s="316"/>
      <c r="E451" s="316"/>
      <c r="F451" s="912"/>
      <c r="G451" s="316"/>
      <c r="H451" s="316"/>
      <c r="I451" s="912"/>
      <c r="J451" s="912"/>
      <c r="K451" s="316"/>
      <c r="L451" s="912"/>
      <c r="M451" s="316"/>
      <c r="N451" s="316"/>
      <c r="O451" s="912"/>
      <c r="P451" s="912"/>
      <c r="Q451" s="316"/>
      <c r="R451" s="912"/>
      <c r="S451" s="316"/>
      <c r="T451" s="316"/>
      <c r="U451" s="912"/>
      <c r="V451" s="316"/>
      <c r="W451" s="316"/>
      <c r="X451" s="316"/>
      <c r="Y451" s="316"/>
      <c r="Z451" s="316"/>
      <c r="AA451" s="316"/>
      <c r="AB451" s="316"/>
      <c r="AC451" s="316"/>
      <c r="AD451" s="316"/>
      <c r="AE451" s="316"/>
      <c r="AF451" s="316"/>
      <c r="AG451" s="316"/>
      <c r="AH451" s="316"/>
      <c r="AI451" s="316"/>
      <c r="AJ451" s="316"/>
      <c r="AK451" s="316"/>
      <c r="AL451" s="316"/>
      <c r="AM451" s="316"/>
      <c r="AN451" s="316"/>
      <c r="AO451" s="316"/>
      <c r="AP451" s="316"/>
      <c r="AQ451" s="316"/>
    </row>
    <row r="452" spans="1:43">
      <c r="A452" s="316"/>
      <c r="B452" s="316"/>
      <c r="C452" s="912"/>
      <c r="D452" s="316"/>
      <c r="E452" s="316"/>
      <c r="F452" s="912"/>
      <c r="G452" s="316"/>
      <c r="H452" s="316"/>
      <c r="I452" s="912"/>
      <c r="J452" s="912"/>
      <c r="K452" s="316"/>
      <c r="L452" s="912"/>
      <c r="M452" s="316"/>
      <c r="N452" s="316"/>
      <c r="O452" s="912"/>
      <c r="P452" s="912"/>
      <c r="Q452" s="316"/>
      <c r="R452" s="912"/>
      <c r="S452" s="316"/>
      <c r="T452" s="316"/>
      <c r="U452" s="912"/>
      <c r="V452" s="316"/>
      <c r="W452" s="316"/>
      <c r="X452" s="316"/>
      <c r="Y452" s="316"/>
      <c r="Z452" s="316"/>
      <c r="AA452" s="316"/>
      <c r="AB452" s="316"/>
      <c r="AC452" s="316"/>
      <c r="AD452" s="316"/>
      <c r="AE452" s="316"/>
      <c r="AF452" s="316"/>
      <c r="AG452" s="316"/>
      <c r="AH452" s="316"/>
      <c r="AI452" s="316"/>
      <c r="AJ452" s="316"/>
      <c r="AK452" s="316"/>
      <c r="AL452" s="316"/>
      <c r="AM452" s="316"/>
      <c r="AN452" s="316"/>
      <c r="AO452" s="316"/>
      <c r="AP452" s="316"/>
      <c r="AQ452" s="316"/>
    </row>
    <row r="453" spans="1:43">
      <c r="A453" s="316"/>
      <c r="B453" s="316"/>
      <c r="C453" s="912"/>
      <c r="D453" s="316"/>
      <c r="E453" s="316"/>
      <c r="F453" s="912"/>
      <c r="G453" s="316"/>
      <c r="H453" s="316"/>
      <c r="I453" s="912"/>
      <c r="J453" s="912"/>
      <c r="K453" s="316"/>
      <c r="L453" s="912"/>
      <c r="M453" s="316"/>
      <c r="N453" s="316"/>
      <c r="O453" s="912"/>
      <c r="P453" s="912"/>
      <c r="Q453" s="316"/>
      <c r="R453" s="912"/>
      <c r="S453" s="316"/>
      <c r="T453" s="316"/>
      <c r="U453" s="912"/>
      <c r="V453" s="316"/>
      <c r="W453" s="316"/>
      <c r="X453" s="316"/>
      <c r="Y453" s="316"/>
      <c r="Z453" s="316"/>
      <c r="AA453" s="316"/>
      <c r="AB453" s="316"/>
      <c r="AC453" s="316"/>
      <c r="AD453" s="316"/>
      <c r="AE453" s="316"/>
      <c r="AF453" s="316"/>
      <c r="AG453" s="316"/>
      <c r="AH453" s="316"/>
      <c r="AI453" s="316"/>
      <c r="AJ453" s="316"/>
      <c r="AK453" s="316"/>
      <c r="AL453" s="316"/>
      <c r="AM453" s="316"/>
      <c r="AN453" s="316"/>
      <c r="AO453" s="316"/>
      <c r="AP453" s="316"/>
      <c r="AQ453" s="316"/>
    </row>
    <row r="454" spans="1:43">
      <c r="A454" s="316"/>
      <c r="B454" s="316"/>
      <c r="C454" s="912"/>
      <c r="D454" s="316"/>
      <c r="E454" s="316"/>
      <c r="F454" s="912"/>
      <c r="G454" s="316"/>
      <c r="H454" s="316"/>
      <c r="I454" s="912"/>
      <c r="J454" s="912"/>
      <c r="K454" s="316"/>
      <c r="L454" s="912"/>
      <c r="M454" s="316"/>
      <c r="N454" s="316"/>
      <c r="O454" s="912"/>
      <c r="P454" s="912"/>
      <c r="Q454" s="316"/>
      <c r="R454" s="912"/>
      <c r="S454" s="316"/>
      <c r="T454" s="316"/>
      <c r="U454" s="912"/>
      <c r="V454" s="316"/>
      <c r="W454" s="316"/>
      <c r="X454" s="316"/>
      <c r="Y454" s="316"/>
      <c r="Z454" s="316"/>
      <c r="AA454" s="316"/>
      <c r="AB454" s="316"/>
      <c r="AC454" s="316"/>
      <c r="AD454" s="316"/>
      <c r="AE454" s="316"/>
      <c r="AF454" s="316"/>
      <c r="AG454" s="316"/>
      <c r="AH454" s="316"/>
      <c r="AI454" s="316"/>
      <c r="AJ454" s="316"/>
      <c r="AK454" s="316"/>
      <c r="AL454" s="316"/>
      <c r="AM454" s="316"/>
      <c r="AN454" s="316"/>
      <c r="AO454" s="316"/>
      <c r="AP454" s="316"/>
      <c r="AQ454" s="316"/>
    </row>
    <row r="455" spans="1:43">
      <c r="A455" s="316"/>
      <c r="B455" s="316"/>
      <c r="C455" s="912"/>
      <c r="D455" s="316"/>
      <c r="E455" s="316"/>
      <c r="F455" s="912"/>
      <c r="G455" s="316"/>
      <c r="H455" s="316"/>
      <c r="I455" s="912"/>
      <c r="J455" s="912"/>
      <c r="K455" s="316"/>
      <c r="L455" s="912"/>
      <c r="M455" s="316"/>
      <c r="N455" s="316"/>
      <c r="O455" s="912"/>
      <c r="P455" s="912"/>
      <c r="Q455" s="316"/>
      <c r="R455" s="912"/>
      <c r="S455" s="316"/>
      <c r="T455" s="316"/>
      <c r="U455" s="912"/>
      <c r="V455" s="316"/>
      <c r="W455" s="316"/>
      <c r="X455" s="316"/>
      <c r="Y455" s="316"/>
      <c r="Z455" s="316"/>
      <c r="AA455" s="316"/>
      <c r="AB455" s="316"/>
      <c r="AC455" s="316"/>
      <c r="AD455" s="316"/>
      <c r="AE455" s="316"/>
      <c r="AF455" s="316"/>
      <c r="AG455" s="316"/>
      <c r="AH455" s="316"/>
      <c r="AI455" s="316"/>
      <c r="AJ455" s="316"/>
      <c r="AK455" s="316"/>
      <c r="AL455" s="316"/>
      <c r="AM455" s="316"/>
      <c r="AN455" s="316"/>
      <c r="AO455" s="316"/>
      <c r="AP455" s="316"/>
      <c r="AQ455" s="316"/>
    </row>
    <row r="456" spans="1:43">
      <c r="A456" s="316"/>
      <c r="B456" s="316"/>
      <c r="C456" s="912"/>
      <c r="D456" s="316"/>
      <c r="E456" s="316"/>
      <c r="F456" s="912"/>
      <c r="G456" s="316"/>
      <c r="H456" s="316"/>
      <c r="I456" s="912"/>
      <c r="J456" s="912"/>
      <c r="K456" s="316"/>
      <c r="L456" s="912"/>
      <c r="M456" s="316"/>
      <c r="N456" s="316"/>
      <c r="O456" s="912"/>
      <c r="P456" s="912"/>
      <c r="Q456" s="316"/>
      <c r="R456" s="912"/>
      <c r="S456" s="316"/>
      <c r="T456" s="316"/>
      <c r="U456" s="912"/>
      <c r="V456" s="316"/>
      <c r="W456" s="316"/>
      <c r="X456" s="316"/>
      <c r="Y456" s="316"/>
      <c r="Z456" s="316"/>
      <c r="AA456" s="316"/>
      <c r="AB456" s="316"/>
      <c r="AC456" s="316"/>
      <c r="AD456" s="316"/>
      <c r="AE456" s="316"/>
      <c r="AF456" s="316"/>
      <c r="AG456" s="316"/>
      <c r="AH456" s="316"/>
      <c r="AI456" s="316"/>
      <c r="AJ456" s="316"/>
      <c r="AK456" s="316"/>
      <c r="AL456" s="316"/>
      <c r="AM456" s="316"/>
      <c r="AN456" s="316"/>
      <c r="AO456" s="316"/>
      <c r="AP456" s="316"/>
      <c r="AQ456" s="316"/>
    </row>
    <row r="457" spans="1:43">
      <c r="A457" s="316"/>
      <c r="B457" s="316"/>
      <c r="C457" s="912"/>
      <c r="D457" s="316"/>
      <c r="E457" s="316"/>
      <c r="F457" s="912"/>
      <c r="G457" s="316"/>
      <c r="H457" s="316"/>
      <c r="I457" s="912"/>
      <c r="J457" s="912"/>
      <c r="K457" s="316"/>
      <c r="L457" s="912"/>
      <c r="M457" s="316"/>
      <c r="N457" s="316"/>
      <c r="O457" s="912"/>
      <c r="P457" s="912"/>
      <c r="Q457" s="316"/>
      <c r="R457" s="912"/>
      <c r="S457" s="316"/>
      <c r="T457" s="316"/>
      <c r="U457" s="912"/>
      <c r="V457" s="316"/>
      <c r="W457" s="316"/>
      <c r="X457" s="316"/>
      <c r="Y457" s="316"/>
      <c r="Z457" s="316"/>
      <c r="AA457" s="316"/>
      <c r="AB457" s="316"/>
      <c r="AC457" s="316"/>
      <c r="AD457" s="316"/>
      <c r="AE457" s="316"/>
      <c r="AF457" s="316"/>
      <c r="AG457" s="316"/>
      <c r="AH457" s="316"/>
      <c r="AI457" s="316"/>
      <c r="AJ457" s="316"/>
      <c r="AK457" s="316"/>
      <c r="AL457" s="316"/>
      <c r="AM457" s="316"/>
      <c r="AN457" s="316"/>
      <c r="AO457" s="316"/>
      <c r="AP457" s="316"/>
      <c r="AQ457" s="316"/>
    </row>
    <row r="458" spans="1:43">
      <c r="A458" s="316"/>
      <c r="B458" s="316"/>
      <c r="C458" s="912"/>
      <c r="D458" s="316"/>
      <c r="E458" s="316"/>
      <c r="F458" s="912"/>
      <c r="G458" s="316"/>
      <c r="H458" s="316"/>
      <c r="I458" s="912"/>
      <c r="J458" s="912"/>
      <c r="K458" s="316"/>
      <c r="L458" s="912"/>
      <c r="M458" s="316"/>
      <c r="N458" s="316"/>
      <c r="O458" s="912"/>
      <c r="P458" s="912"/>
      <c r="Q458" s="316"/>
      <c r="R458" s="912"/>
      <c r="S458" s="316"/>
      <c r="T458" s="316"/>
      <c r="U458" s="912"/>
      <c r="V458" s="316"/>
      <c r="W458" s="316"/>
      <c r="X458" s="316"/>
      <c r="Y458" s="316"/>
      <c r="Z458" s="316"/>
      <c r="AA458" s="316"/>
      <c r="AB458" s="316"/>
      <c r="AC458" s="316"/>
      <c r="AD458" s="316"/>
      <c r="AE458" s="316"/>
      <c r="AF458" s="316"/>
      <c r="AG458" s="316"/>
      <c r="AH458" s="316"/>
      <c r="AI458" s="316"/>
      <c r="AJ458" s="316"/>
      <c r="AK458" s="316"/>
      <c r="AL458" s="316"/>
      <c r="AM458" s="316"/>
      <c r="AN458" s="316"/>
      <c r="AO458" s="316"/>
      <c r="AP458" s="316"/>
      <c r="AQ458" s="316"/>
    </row>
    <row r="459" spans="1:43">
      <c r="A459" s="316"/>
      <c r="B459" s="316"/>
      <c r="C459" s="912"/>
      <c r="D459" s="316"/>
      <c r="E459" s="316"/>
      <c r="F459" s="912"/>
      <c r="G459" s="316"/>
      <c r="H459" s="316"/>
      <c r="I459" s="912"/>
      <c r="J459" s="912"/>
      <c r="K459" s="316"/>
      <c r="L459" s="912"/>
      <c r="M459" s="316"/>
      <c r="N459" s="316"/>
      <c r="O459" s="912"/>
      <c r="P459" s="912"/>
      <c r="Q459" s="316"/>
      <c r="R459" s="912"/>
      <c r="S459" s="316"/>
      <c r="T459" s="316"/>
      <c r="U459" s="912"/>
      <c r="V459" s="316"/>
      <c r="W459" s="316"/>
      <c r="X459" s="316"/>
      <c r="Y459" s="316"/>
      <c r="Z459" s="316"/>
      <c r="AA459" s="316"/>
      <c r="AB459" s="316"/>
      <c r="AC459" s="316"/>
      <c r="AD459" s="316"/>
      <c r="AE459" s="316"/>
      <c r="AF459" s="316"/>
      <c r="AG459" s="316"/>
      <c r="AH459" s="316"/>
      <c r="AI459" s="316"/>
      <c r="AJ459" s="316"/>
      <c r="AK459" s="316"/>
      <c r="AL459" s="316"/>
      <c r="AM459" s="316"/>
      <c r="AN459" s="316"/>
      <c r="AO459" s="316"/>
      <c r="AP459" s="316"/>
      <c r="AQ459" s="316"/>
    </row>
    <row r="460" spans="1:43">
      <c r="A460" s="316"/>
      <c r="B460" s="316"/>
      <c r="C460" s="912"/>
      <c r="D460" s="316"/>
      <c r="E460" s="316"/>
      <c r="F460" s="912"/>
      <c r="G460" s="316"/>
      <c r="H460" s="316"/>
      <c r="I460" s="912"/>
      <c r="J460" s="912"/>
      <c r="K460" s="316"/>
      <c r="L460" s="912"/>
      <c r="M460" s="316"/>
      <c r="N460" s="316"/>
      <c r="O460" s="912"/>
      <c r="P460" s="912"/>
      <c r="Q460" s="316"/>
      <c r="R460" s="912"/>
      <c r="S460" s="316"/>
      <c r="T460" s="316"/>
      <c r="U460" s="912"/>
      <c r="V460" s="316"/>
      <c r="W460" s="316"/>
      <c r="X460" s="316"/>
      <c r="Y460" s="316"/>
      <c r="Z460" s="316"/>
      <c r="AA460" s="316"/>
      <c r="AB460" s="316"/>
      <c r="AC460" s="316"/>
      <c r="AD460" s="316"/>
      <c r="AE460" s="316"/>
      <c r="AF460" s="316"/>
      <c r="AG460" s="316"/>
      <c r="AH460" s="316"/>
      <c r="AI460" s="316"/>
      <c r="AJ460" s="316"/>
      <c r="AK460" s="316"/>
      <c r="AL460" s="316"/>
      <c r="AM460" s="316"/>
      <c r="AN460" s="316"/>
      <c r="AO460" s="316"/>
      <c r="AP460" s="316"/>
      <c r="AQ460" s="316"/>
    </row>
    <row r="461" spans="1:43">
      <c r="A461" s="316"/>
      <c r="B461" s="316"/>
      <c r="C461" s="912"/>
      <c r="D461" s="316"/>
      <c r="E461" s="316"/>
      <c r="F461" s="912"/>
      <c r="G461" s="316"/>
      <c r="H461" s="316"/>
      <c r="I461" s="912"/>
      <c r="J461" s="912"/>
      <c r="K461" s="316"/>
      <c r="L461" s="912"/>
      <c r="M461" s="316"/>
      <c r="N461" s="316"/>
      <c r="O461" s="912"/>
      <c r="P461" s="912"/>
      <c r="Q461" s="316"/>
      <c r="R461" s="912"/>
      <c r="S461" s="316"/>
      <c r="T461" s="316"/>
      <c r="U461" s="912"/>
      <c r="V461" s="316"/>
      <c r="W461" s="316"/>
      <c r="X461" s="316"/>
      <c r="Y461" s="316"/>
      <c r="Z461" s="316"/>
      <c r="AA461" s="316"/>
      <c r="AB461" s="316"/>
      <c r="AC461" s="316"/>
      <c r="AD461" s="316"/>
      <c r="AE461" s="316"/>
      <c r="AF461" s="316"/>
      <c r="AG461" s="316"/>
      <c r="AH461" s="316"/>
      <c r="AI461" s="316"/>
      <c r="AJ461" s="316"/>
      <c r="AK461" s="316"/>
      <c r="AL461" s="316"/>
      <c r="AM461" s="316"/>
      <c r="AN461" s="316"/>
      <c r="AO461" s="316"/>
      <c r="AP461" s="316"/>
      <c r="AQ461" s="316"/>
    </row>
    <row r="462" spans="1:43">
      <c r="A462" s="316"/>
      <c r="B462" s="316"/>
      <c r="C462" s="912"/>
      <c r="D462" s="316"/>
      <c r="E462" s="316"/>
      <c r="F462" s="912"/>
      <c r="G462" s="316"/>
      <c r="H462" s="316"/>
      <c r="I462" s="912"/>
      <c r="J462" s="912"/>
      <c r="K462" s="316"/>
      <c r="L462" s="912"/>
      <c r="M462" s="316"/>
      <c r="N462" s="316"/>
      <c r="O462" s="912"/>
      <c r="P462" s="912"/>
      <c r="Q462" s="316"/>
      <c r="R462" s="912"/>
      <c r="S462" s="316"/>
      <c r="T462" s="316"/>
      <c r="U462" s="912"/>
      <c r="V462" s="316"/>
      <c r="W462" s="316"/>
      <c r="X462" s="316"/>
      <c r="Y462" s="316"/>
      <c r="Z462" s="316"/>
      <c r="AA462" s="316"/>
      <c r="AB462" s="316"/>
      <c r="AC462" s="316"/>
      <c r="AD462" s="316"/>
      <c r="AE462" s="316"/>
      <c r="AF462" s="316"/>
      <c r="AG462" s="316"/>
      <c r="AH462" s="316"/>
      <c r="AI462" s="316"/>
      <c r="AJ462" s="316"/>
      <c r="AK462" s="316"/>
      <c r="AL462" s="316"/>
      <c r="AM462" s="316"/>
      <c r="AN462" s="316"/>
      <c r="AO462" s="316"/>
      <c r="AP462" s="316"/>
      <c r="AQ462" s="316"/>
    </row>
    <row r="463" spans="1:43">
      <c r="A463" s="316"/>
      <c r="B463" s="316"/>
      <c r="C463" s="912"/>
      <c r="D463" s="316"/>
      <c r="E463" s="316"/>
      <c r="F463" s="912"/>
      <c r="G463" s="316"/>
      <c r="H463" s="316"/>
      <c r="I463" s="912"/>
      <c r="J463" s="912"/>
      <c r="K463" s="316"/>
      <c r="L463" s="912"/>
      <c r="M463" s="316"/>
      <c r="N463" s="316"/>
      <c r="O463" s="912"/>
      <c r="P463" s="912"/>
      <c r="Q463" s="316"/>
      <c r="R463" s="912"/>
      <c r="S463" s="316"/>
      <c r="T463" s="316"/>
      <c r="U463" s="912"/>
      <c r="V463" s="316"/>
      <c r="W463" s="316"/>
      <c r="X463" s="316"/>
      <c r="Y463" s="316"/>
      <c r="Z463" s="316"/>
      <c r="AA463" s="316"/>
      <c r="AB463" s="316"/>
      <c r="AC463" s="316"/>
      <c r="AD463" s="316"/>
      <c r="AE463" s="316"/>
      <c r="AF463" s="316"/>
      <c r="AG463" s="316"/>
      <c r="AH463" s="316"/>
      <c r="AI463" s="316"/>
      <c r="AJ463" s="316"/>
      <c r="AK463" s="316"/>
      <c r="AL463" s="316"/>
      <c r="AM463" s="316"/>
      <c r="AN463" s="316"/>
      <c r="AO463" s="316"/>
      <c r="AP463" s="316"/>
      <c r="AQ463" s="316"/>
    </row>
    <row r="464" spans="1:43">
      <c r="A464" s="316"/>
      <c r="B464" s="316"/>
      <c r="C464" s="912"/>
      <c r="D464" s="316"/>
      <c r="E464" s="316"/>
      <c r="F464" s="912"/>
      <c r="G464" s="316"/>
      <c r="H464" s="316"/>
      <c r="I464" s="912"/>
      <c r="J464" s="912"/>
      <c r="K464" s="316"/>
      <c r="L464" s="912"/>
      <c r="M464" s="316"/>
      <c r="N464" s="316"/>
      <c r="O464" s="912"/>
      <c r="P464" s="912"/>
      <c r="Q464" s="316"/>
      <c r="R464" s="912"/>
      <c r="S464" s="316"/>
      <c r="T464" s="316"/>
      <c r="U464" s="912"/>
      <c r="V464" s="316"/>
      <c r="W464" s="316"/>
      <c r="X464" s="316"/>
      <c r="Y464" s="316"/>
      <c r="Z464" s="316"/>
      <c r="AA464" s="316"/>
      <c r="AB464" s="316"/>
      <c r="AC464" s="316"/>
      <c r="AD464" s="316"/>
      <c r="AE464" s="316"/>
      <c r="AF464" s="316"/>
      <c r="AG464" s="316"/>
      <c r="AH464" s="316"/>
      <c r="AI464" s="316"/>
      <c r="AJ464" s="316"/>
      <c r="AK464" s="316"/>
      <c r="AL464" s="316"/>
      <c r="AM464" s="316"/>
      <c r="AN464" s="316"/>
      <c r="AO464" s="316"/>
      <c r="AP464" s="316"/>
      <c r="AQ464" s="316"/>
    </row>
    <row r="465" spans="1:43">
      <c r="A465" s="316"/>
      <c r="B465" s="316"/>
      <c r="C465" s="912"/>
      <c r="D465" s="316"/>
      <c r="E465" s="316"/>
      <c r="F465" s="912"/>
      <c r="G465" s="316"/>
      <c r="H465" s="316"/>
      <c r="I465" s="912"/>
      <c r="J465" s="912"/>
      <c r="K465" s="316"/>
      <c r="L465" s="912"/>
      <c r="M465" s="316"/>
      <c r="N465" s="316"/>
      <c r="O465" s="912"/>
      <c r="P465" s="912"/>
      <c r="Q465" s="316"/>
      <c r="R465" s="912"/>
      <c r="S465" s="316"/>
      <c r="T465" s="316"/>
      <c r="U465" s="912"/>
      <c r="V465" s="316"/>
      <c r="W465" s="316"/>
      <c r="X465" s="316"/>
      <c r="Y465" s="316"/>
      <c r="Z465" s="316"/>
      <c r="AA465" s="316"/>
      <c r="AB465" s="316"/>
      <c r="AC465" s="316"/>
      <c r="AD465" s="316"/>
      <c r="AE465" s="316"/>
      <c r="AF465" s="316"/>
      <c r="AG465" s="316"/>
      <c r="AH465" s="316"/>
      <c r="AI465" s="316"/>
      <c r="AJ465" s="316"/>
      <c r="AK465" s="316"/>
      <c r="AL465" s="316"/>
      <c r="AM465" s="316"/>
      <c r="AN465" s="316"/>
      <c r="AO465" s="316"/>
      <c r="AP465" s="316"/>
      <c r="AQ465" s="316"/>
    </row>
    <row r="466" spans="1:43">
      <c r="A466" s="316"/>
      <c r="B466" s="316"/>
      <c r="C466" s="912"/>
      <c r="D466" s="316"/>
      <c r="E466" s="316"/>
      <c r="F466" s="912"/>
      <c r="G466" s="316"/>
      <c r="H466" s="316"/>
      <c r="I466" s="912"/>
      <c r="J466" s="912"/>
      <c r="K466" s="316"/>
      <c r="L466" s="912"/>
      <c r="M466" s="316"/>
      <c r="N466" s="316"/>
      <c r="O466" s="912"/>
      <c r="P466" s="912"/>
      <c r="Q466" s="316"/>
      <c r="R466" s="912"/>
      <c r="S466" s="316"/>
      <c r="T466" s="316"/>
      <c r="U466" s="912"/>
      <c r="V466" s="316"/>
      <c r="W466" s="316"/>
      <c r="X466" s="316"/>
      <c r="Y466" s="316"/>
      <c r="Z466" s="316"/>
      <c r="AA466" s="316"/>
      <c r="AB466" s="316"/>
      <c r="AC466" s="316"/>
      <c r="AD466" s="316"/>
      <c r="AE466" s="316"/>
      <c r="AF466" s="316"/>
      <c r="AG466" s="316"/>
      <c r="AH466" s="316"/>
      <c r="AI466" s="316"/>
      <c r="AJ466" s="316"/>
      <c r="AK466" s="316"/>
      <c r="AL466" s="316"/>
      <c r="AM466" s="316"/>
      <c r="AN466" s="316"/>
      <c r="AO466" s="316"/>
      <c r="AP466" s="316"/>
      <c r="AQ466" s="316"/>
    </row>
    <row r="467" spans="1:43">
      <c r="A467" s="316"/>
      <c r="B467" s="316"/>
      <c r="C467" s="912"/>
      <c r="D467" s="316"/>
      <c r="E467" s="316"/>
      <c r="F467" s="912"/>
      <c r="G467" s="316"/>
      <c r="H467" s="316"/>
      <c r="I467" s="912"/>
      <c r="J467" s="912"/>
      <c r="K467" s="316"/>
      <c r="L467" s="912"/>
      <c r="M467" s="316"/>
      <c r="N467" s="316"/>
      <c r="O467" s="912"/>
      <c r="P467" s="912"/>
      <c r="Q467" s="316"/>
      <c r="R467" s="912"/>
      <c r="S467" s="316"/>
      <c r="T467" s="316"/>
      <c r="U467" s="912"/>
      <c r="V467" s="316"/>
      <c r="W467" s="316"/>
      <c r="X467" s="316"/>
      <c r="Y467" s="316"/>
      <c r="Z467" s="316"/>
      <c r="AA467" s="316"/>
      <c r="AB467" s="316"/>
      <c r="AC467" s="316"/>
      <c r="AD467" s="316"/>
      <c r="AE467" s="316"/>
      <c r="AF467" s="316"/>
      <c r="AG467" s="316"/>
      <c r="AH467" s="316"/>
      <c r="AI467" s="316"/>
      <c r="AJ467" s="316"/>
      <c r="AK467" s="316"/>
      <c r="AL467" s="316"/>
      <c r="AM467" s="316"/>
      <c r="AN467" s="316"/>
      <c r="AO467" s="316"/>
      <c r="AP467" s="316"/>
      <c r="AQ467" s="316"/>
    </row>
    <row r="468" spans="1:43">
      <c r="A468" s="316"/>
      <c r="B468" s="316"/>
      <c r="C468" s="912"/>
      <c r="D468" s="316"/>
      <c r="E468" s="316"/>
      <c r="F468" s="912"/>
      <c r="G468" s="316"/>
      <c r="H468" s="316"/>
      <c r="I468" s="912"/>
      <c r="J468" s="912"/>
      <c r="K468" s="316"/>
      <c r="L468" s="912"/>
      <c r="M468" s="316"/>
      <c r="N468" s="316"/>
      <c r="O468" s="912"/>
      <c r="P468" s="912"/>
      <c r="Q468" s="316"/>
      <c r="R468" s="912"/>
      <c r="S468" s="316"/>
      <c r="T468" s="316"/>
      <c r="U468" s="912"/>
      <c r="V468" s="316"/>
      <c r="W468" s="316"/>
      <c r="X468" s="316"/>
      <c r="Y468" s="316"/>
      <c r="Z468" s="316"/>
      <c r="AA468" s="316"/>
      <c r="AB468" s="316"/>
      <c r="AC468" s="316"/>
      <c r="AD468" s="316"/>
      <c r="AE468" s="316"/>
      <c r="AF468" s="316"/>
      <c r="AG468" s="316"/>
      <c r="AH468" s="316"/>
      <c r="AI468" s="316"/>
      <c r="AJ468" s="316"/>
      <c r="AK468" s="316"/>
      <c r="AL468" s="316"/>
      <c r="AM468" s="316"/>
      <c r="AN468" s="316"/>
      <c r="AO468" s="316"/>
      <c r="AP468" s="316"/>
      <c r="AQ468" s="316"/>
    </row>
    <row r="469" spans="1:43">
      <c r="A469" s="316"/>
      <c r="B469" s="316"/>
      <c r="C469" s="912"/>
      <c r="D469" s="316"/>
      <c r="E469" s="316"/>
      <c r="F469" s="912"/>
      <c r="G469" s="316"/>
      <c r="H469" s="316"/>
      <c r="I469" s="912"/>
      <c r="J469" s="912"/>
      <c r="K469" s="316"/>
      <c r="L469" s="912"/>
      <c r="M469" s="316"/>
      <c r="N469" s="316"/>
      <c r="O469" s="912"/>
      <c r="P469" s="912"/>
      <c r="Q469" s="316"/>
      <c r="R469" s="912"/>
      <c r="S469" s="316"/>
      <c r="T469" s="316"/>
      <c r="U469" s="912"/>
      <c r="V469" s="316"/>
      <c r="W469" s="316"/>
      <c r="X469" s="316"/>
      <c r="Y469" s="316"/>
      <c r="Z469" s="316"/>
      <c r="AA469" s="316"/>
      <c r="AB469" s="316"/>
      <c r="AC469" s="316"/>
      <c r="AD469" s="316"/>
      <c r="AE469" s="316"/>
      <c r="AF469" s="316"/>
      <c r="AG469" s="316"/>
      <c r="AH469" s="316"/>
      <c r="AI469" s="316"/>
      <c r="AJ469" s="316"/>
      <c r="AK469" s="316"/>
      <c r="AL469" s="316"/>
      <c r="AM469" s="316"/>
      <c r="AN469" s="316"/>
      <c r="AO469" s="316"/>
      <c r="AP469" s="316"/>
      <c r="AQ469" s="316"/>
    </row>
    <row r="470" spans="1:43">
      <c r="A470" s="316"/>
      <c r="B470" s="316"/>
      <c r="C470" s="912"/>
      <c r="D470" s="316"/>
      <c r="E470" s="316"/>
      <c r="F470" s="912"/>
      <c r="G470" s="316"/>
      <c r="H470" s="316"/>
      <c r="I470" s="912"/>
      <c r="J470" s="912"/>
      <c r="K470" s="316"/>
      <c r="L470" s="912"/>
      <c r="M470" s="316"/>
      <c r="N470" s="316"/>
      <c r="O470" s="912"/>
      <c r="P470" s="912"/>
      <c r="Q470" s="316"/>
      <c r="R470" s="912"/>
      <c r="S470" s="316"/>
      <c r="T470" s="316"/>
      <c r="U470" s="912"/>
      <c r="V470" s="316"/>
      <c r="W470" s="316"/>
      <c r="X470" s="316"/>
      <c r="Y470" s="316"/>
      <c r="Z470" s="316"/>
      <c r="AA470" s="316"/>
      <c r="AB470" s="316"/>
      <c r="AC470" s="316"/>
      <c r="AD470" s="316"/>
      <c r="AE470" s="316"/>
      <c r="AF470" s="316"/>
      <c r="AG470" s="316"/>
      <c r="AH470" s="316"/>
      <c r="AI470" s="316"/>
      <c r="AJ470" s="316"/>
      <c r="AK470" s="316"/>
      <c r="AL470" s="316"/>
      <c r="AM470" s="316"/>
      <c r="AN470" s="316"/>
      <c r="AO470" s="316"/>
      <c r="AP470" s="316"/>
      <c r="AQ470" s="316"/>
    </row>
    <row r="471" spans="1:43">
      <c r="A471" s="316"/>
      <c r="B471" s="316"/>
      <c r="C471" s="912"/>
      <c r="D471" s="316"/>
      <c r="E471" s="316"/>
      <c r="F471" s="912"/>
      <c r="G471" s="316"/>
      <c r="H471" s="316"/>
      <c r="I471" s="912"/>
      <c r="J471" s="912"/>
      <c r="K471" s="316"/>
      <c r="L471" s="912"/>
      <c r="M471" s="316"/>
      <c r="N471" s="316"/>
      <c r="O471" s="912"/>
      <c r="P471" s="912"/>
      <c r="Q471" s="316"/>
      <c r="R471" s="912"/>
      <c r="S471" s="316"/>
      <c r="T471" s="316"/>
      <c r="U471" s="912"/>
      <c r="V471" s="316"/>
      <c r="W471" s="316"/>
      <c r="X471" s="316"/>
      <c r="Y471" s="316"/>
      <c r="Z471" s="316"/>
      <c r="AA471" s="316"/>
      <c r="AB471" s="316"/>
      <c r="AC471" s="316"/>
      <c r="AD471" s="316"/>
      <c r="AE471" s="316"/>
      <c r="AF471" s="316"/>
      <c r="AG471" s="316"/>
      <c r="AH471" s="316"/>
      <c r="AI471" s="316"/>
      <c r="AJ471" s="316"/>
      <c r="AK471" s="316"/>
      <c r="AL471" s="316"/>
      <c r="AM471" s="316"/>
      <c r="AN471" s="316"/>
      <c r="AO471" s="316"/>
      <c r="AP471" s="316"/>
      <c r="AQ471" s="316"/>
    </row>
    <row r="472" spans="1:43">
      <c r="A472" s="316"/>
      <c r="B472" s="316"/>
      <c r="C472" s="912"/>
      <c r="D472" s="316"/>
      <c r="E472" s="316"/>
      <c r="F472" s="912"/>
      <c r="G472" s="316"/>
      <c r="H472" s="316"/>
      <c r="I472" s="912"/>
      <c r="J472" s="912"/>
      <c r="K472" s="316"/>
      <c r="L472" s="912"/>
      <c r="M472" s="316"/>
      <c r="N472" s="316"/>
      <c r="O472" s="912"/>
      <c r="P472" s="912"/>
      <c r="Q472" s="316"/>
      <c r="R472" s="912"/>
      <c r="S472" s="316"/>
      <c r="T472" s="316"/>
      <c r="U472" s="912"/>
      <c r="V472" s="316"/>
      <c r="W472" s="316"/>
      <c r="X472" s="316"/>
      <c r="Y472" s="316"/>
      <c r="Z472" s="316"/>
      <c r="AA472" s="316"/>
      <c r="AB472" s="316"/>
      <c r="AC472" s="316"/>
      <c r="AD472" s="316"/>
      <c r="AE472" s="316"/>
      <c r="AF472" s="316"/>
      <c r="AG472" s="316"/>
      <c r="AH472" s="316"/>
      <c r="AI472" s="316"/>
      <c r="AJ472" s="316"/>
      <c r="AK472" s="316"/>
      <c r="AL472" s="316"/>
      <c r="AM472" s="316"/>
      <c r="AN472" s="316"/>
      <c r="AO472" s="316"/>
      <c r="AP472" s="316"/>
      <c r="AQ472" s="316"/>
    </row>
    <row r="473" spans="1:43">
      <c r="A473" s="316"/>
      <c r="B473" s="316"/>
      <c r="C473" s="912"/>
      <c r="D473" s="316"/>
      <c r="E473" s="316"/>
      <c r="F473" s="912"/>
      <c r="G473" s="316"/>
      <c r="H473" s="316"/>
      <c r="I473" s="912"/>
      <c r="J473" s="912"/>
      <c r="K473" s="316"/>
      <c r="L473" s="912"/>
      <c r="M473" s="316"/>
      <c r="N473" s="316"/>
      <c r="O473" s="912"/>
      <c r="P473" s="912"/>
      <c r="Q473" s="316"/>
      <c r="R473" s="912"/>
      <c r="S473" s="316"/>
      <c r="T473" s="316"/>
      <c r="U473" s="912"/>
      <c r="V473" s="316"/>
      <c r="W473" s="316"/>
      <c r="X473" s="316"/>
      <c r="Y473" s="316"/>
      <c r="Z473" s="316"/>
      <c r="AA473" s="316"/>
      <c r="AB473" s="316"/>
      <c r="AC473" s="316"/>
      <c r="AD473" s="316"/>
      <c r="AE473" s="316"/>
      <c r="AF473" s="316"/>
      <c r="AG473" s="316"/>
      <c r="AH473" s="316"/>
      <c r="AI473" s="316"/>
      <c r="AJ473" s="316"/>
      <c r="AK473" s="316"/>
      <c r="AL473" s="316"/>
      <c r="AM473" s="316"/>
      <c r="AN473" s="316"/>
      <c r="AO473" s="316"/>
      <c r="AP473" s="316"/>
      <c r="AQ473" s="316"/>
    </row>
    <row r="474" spans="1:43">
      <c r="A474" s="316"/>
      <c r="B474" s="316"/>
      <c r="C474" s="912"/>
      <c r="D474" s="316"/>
      <c r="E474" s="316"/>
      <c r="F474" s="912"/>
      <c r="G474" s="316"/>
      <c r="H474" s="316"/>
      <c r="I474" s="912"/>
      <c r="J474" s="912"/>
      <c r="K474" s="316"/>
      <c r="L474" s="912"/>
      <c r="M474" s="316"/>
      <c r="N474" s="316"/>
      <c r="O474" s="912"/>
      <c r="P474" s="912"/>
      <c r="Q474" s="316"/>
      <c r="R474" s="912"/>
      <c r="S474" s="316"/>
      <c r="T474" s="316"/>
      <c r="U474" s="912"/>
      <c r="V474" s="316"/>
      <c r="W474" s="316"/>
      <c r="X474" s="316"/>
      <c r="Y474" s="316"/>
      <c r="Z474" s="316"/>
      <c r="AA474" s="316"/>
      <c r="AB474" s="316"/>
      <c r="AC474" s="316"/>
      <c r="AD474" s="316"/>
      <c r="AE474" s="316"/>
      <c r="AF474" s="316"/>
      <c r="AG474" s="316"/>
      <c r="AH474" s="316"/>
      <c r="AI474" s="316"/>
      <c r="AJ474" s="316"/>
      <c r="AK474" s="316"/>
      <c r="AL474" s="316"/>
      <c r="AM474" s="316"/>
      <c r="AN474" s="316"/>
      <c r="AO474" s="316"/>
      <c r="AP474" s="316"/>
      <c r="AQ474" s="316"/>
    </row>
    <row r="475" spans="1:43">
      <c r="A475" s="316"/>
      <c r="B475" s="316"/>
      <c r="C475" s="912"/>
      <c r="D475" s="316"/>
      <c r="E475" s="316"/>
      <c r="F475" s="912"/>
      <c r="G475" s="316"/>
      <c r="H475" s="316"/>
      <c r="I475" s="912"/>
      <c r="J475" s="912"/>
      <c r="K475" s="316"/>
      <c r="L475" s="912"/>
      <c r="M475" s="316"/>
      <c r="N475" s="316"/>
      <c r="O475" s="912"/>
      <c r="P475" s="912"/>
      <c r="Q475" s="316"/>
      <c r="R475" s="912"/>
      <c r="S475" s="316"/>
      <c r="T475" s="316"/>
      <c r="U475" s="912"/>
      <c r="V475" s="316"/>
      <c r="W475" s="316"/>
      <c r="X475" s="316"/>
      <c r="Y475" s="316"/>
      <c r="Z475" s="316"/>
      <c r="AA475" s="316"/>
      <c r="AB475" s="316"/>
      <c r="AC475" s="316"/>
      <c r="AD475" s="316"/>
      <c r="AE475" s="316"/>
      <c r="AF475" s="316"/>
      <c r="AG475" s="316"/>
      <c r="AH475" s="316"/>
      <c r="AI475" s="316"/>
      <c r="AJ475" s="316"/>
      <c r="AK475" s="316"/>
      <c r="AL475" s="316"/>
      <c r="AM475" s="316"/>
      <c r="AN475" s="316"/>
      <c r="AO475" s="316"/>
      <c r="AP475" s="316"/>
      <c r="AQ475" s="316"/>
    </row>
    <row r="476" spans="1:43">
      <c r="A476" s="316"/>
      <c r="B476" s="316"/>
      <c r="C476" s="912"/>
      <c r="D476" s="316"/>
      <c r="E476" s="316"/>
      <c r="F476" s="912"/>
      <c r="G476" s="316"/>
      <c r="H476" s="316"/>
      <c r="I476" s="912"/>
      <c r="J476" s="912"/>
      <c r="K476" s="316"/>
      <c r="L476" s="912"/>
      <c r="M476" s="316"/>
      <c r="N476" s="316"/>
      <c r="O476" s="912"/>
      <c r="P476" s="912"/>
      <c r="Q476" s="316"/>
      <c r="R476" s="912"/>
      <c r="S476" s="316"/>
      <c r="T476" s="316"/>
      <c r="U476" s="912"/>
      <c r="V476" s="316"/>
      <c r="W476" s="316"/>
      <c r="X476" s="316"/>
      <c r="Y476" s="316"/>
      <c r="Z476" s="316"/>
      <c r="AA476" s="316"/>
      <c r="AB476" s="316"/>
      <c r="AC476" s="316"/>
      <c r="AD476" s="316"/>
      <c r="AE476" s="316"/>
      <c r="AF476" s="316"/>
      <c r="AG476" s="316"/>
      <c r="AH476" s="316"/>
      <c r="AI476" s="316"/>
      <c r="AJ476" s="316"/>
      <c r="AK476" s="316"/>
      <c r="AL476" s="316"/>
      <c r="AM476" s="316"/>
      <c r="AN476" s="316"/>
      <c r="AO476" s="316"/>
      <c r="AP476" s="316"/>
      <c r="AQ476" s="316"/>
    </row>
    <row r="477" spans="1:43">
      <c r="A477" s="316"/>
      <c r="B477" s="316"/>
      <c r="C477" s="912"/>
      <c r="D477" s="316"/>
      <c r="E477" s="316"/>
      <c r="F477" s="912"/>
      <c r="G477" s="316"/>
      <c r="H477" s="316"/>
      <c r="I477" s="912"/>
      <c r="J477" s="912"/>
      <c r="K477" s="316"/>
      <c r="L477" s="912"/>
      <c r="M477" s="316"/>
      <c r="N477" s="316"/>
      <c r="O477" s="912"/>
      <c r="P477" s="912"/>
      <c r="Q477" s="316"/>
      <c r="R477" s="912"/>
      <c r="S477" s="316"/>
      <c r="T477" s="316"/>
      <c r="U477" s="912"/>
      <c r="V477" s="316"/>
      <c r="W477" s="316"/>
      <c r="X477" s="316"/>
      <c r="Y477" s="316"/>
      <c r="Z477" s="316"/>
      <c r="AA477" s="316"/>
      <c r="AB477" s="316"/>
      <c r="AC477" s="316"/>
      <c r="AD477" s="316"/>
      <c r="AE477" s="316"/>
      <c r="AF477" s="316"/>
      <c r="AG477" s="316"/>
      <c r="AH477" s="316"/>
      <c r="AI477" s="316"/>
      <c r="AJ477" s="316"/>
      <c r="AK477" s="316"/>
      <c r="AL477" s="316"/>
      <c r="AM477" s="316"/>
      <c r="AN477" s="316"/>
      <c r="AO477" s="316"/>
      <c r="AP477" s="316"/>
      <c r="AQ477" s="316"/>
    </row>
    <row r="478" spans="1:43">
      <c r="A478" s="316"/>
      <c r="B478" s="316"/>
      <c r="C478" s="912"/>
      <c r="D478" s="316"/>
      <c r="E478" s="316"/>
      <c r="F478" s="912"/>
      <c r="G478" s="316"/>
      <c r="H478" s="316"/>
      <c r="I478" s="912"/>
      <c r="J478" s="912"/>
      <c r="K478" s="316"/>
      <c r="L478" s="912"/>
      <c r="M478" s="316"/>
      <c r="N478" s="316"/>
      <c r="O478" s="912"/>
      <c r="P478" s="912"/>
      <c r="Q478" s="316"/>
      <c r="R478" s="912"/>
      <c r="S478" s="316"/>
      <c r="T478" s="316"/>
      <c r="U478" s="912"/>
      <c r="V478" s="316"/>
      <c r="W478" s="316"/>
      <c r="X478" s="316"/>
      <c r="Y478" s="316"/>
      <c r="Z478" s="316"/>
      <c r="AA478" s="316"/>
      <c r="AB478" s="316"/>
      <c r="AC478" s="316"/>
      <c r="AD478" s="316"/>
      <c r="AE478" s="316"/>
      <c r="AF478" s="316"/>
      <c r="AG478" s="316"/>
      <c r="AH478" s="316"/>
      <c r="AI478" s="316"/>
      <c r="AJ478" s="316"/>
      <c r="AK478" s="316"/>
      <c r="AL478" s="316"/>
      <c r="AM478" s="316"/>
      <c r="AN478" s="316"/>
      <c r="AO478" s="316"/>
      <c r="AP478" s="316"/>
      <c r="AQ478" s="316"/>
    </row>
    <row r="479" spans="1:43">
      <c r="A479" s="316"/>
      <c r="B479" s="316"/>
      <c r="C479" s="912"/>
      <c r="D479" s="316"/>
      <c r="E479" s="316"/>
      <c r="F479" s="912"/>
      <c r="G479" s="316"/>
      <c r="H479" s="316"/>
      <c r="I479" s="912"/>
      <c r="J479" s="912"/>
      <c r="K479" s="316"/>
      <c r="L479" s="912"/>
      <c r="M479" s="316"/>
      <c r="N479" s="316"/>
      <c r="O479" s="912"/>
      <c r="P479" s="912"/>
      <c r="Q479" s="316"/>
      <c r="R479" s="912"/>
      <c r="S479" s="316"/>
      <c r="T479" s="316"/>
      <c r="U479" s="912"/>
      <c r="V479" s="316"/>
      <c r="W479" s="316"/>
      <c r="X479" s="316"/>
      <c r="Y479" s="316"/>
      <c r="Z479" s="316"/>
      <c r="AA479" s="316"/>
      <c r="AB479" s="316"/>
      <c r="AC479" s="316"/>
      <c r="AD479" s="316"/>
      <c r="AE479" s="316"/>
      <c r="AF479" s="316"/>
      <c r="AG479" s="316"/>
      <c r="AH479" s="316"/>
      <c r="AI479" s="316"/>
      <c r="AJ479" s="316"/>
      <c r="AK479" s="316"/>
      <c r="AL479" s="316"/>
      <c r="AM479" s="316"/>
      <c r="AN479" s="316"/>
      <c r="AO479" s="316"/>
      <c r="AP479" s="316"/>
      <c r="AQ479" s="316"/>
    </row>
    <row r="480" spans="1:43">
      <c r="A480" s="316"/>
      <c r="B480" s="316"/>
      <c r="C480" s="912"/>
      <c r="D480" s="316"/>
      <c r="E480" s="316"/>
      <c r="F480" s="912"/>
      <c r="G480" s="316"/>
      <c r="H480" s="316"/>
      <c r="I480" s="912"/>
      <c r="J480" s="912"/>
      <c r="K480" s="316"/>
      <c r="L480" s="912"/>
      <c r="M480" s="316"/>
      <c r="N480" s="316"/>
      <c r="O480" s="912"/>
      <c r="P480" s="912"/>
      <c r="Q480" s="316"/>
      <c r="R480" s="912"/>
      <c r="S480" s="316"/>
      <c r="T480" s="316"/>
      <c r="U480" s="912"/>
      <c r="V480" s="316"/>
      <c r="W480" s="316"/>
      <c r="X480" s="316"/>
      <c r="Y480" s="316"/>
      <c r="Z480" s="316"/>
      <c r="AA480" s="316"/>
      <c r="AB480" s="316"/>
      <c r="AC480" s="316"/>
      <c r="AD480" s="316"/>
      <c r="AE480" s="316"/>
      <c r="AF480" s="316"/>
      <c r="AG480" s="316"/>
      <c r="AH480" s="316"/>
      <c r="AI480" s="316"/>
      <c r="AJ480" s="316"/>
      <c r="AK480" s="316"/>
      <c r="AL480" s="316"/>
      <c r="AM480" s="316"/>
      <c r="AN480" s="316"/>
      <c r="AO480" s="316"/>
      <c r="AP480" s="316"/>
      <c r="AQ480" s="316"/>
    </row>
    <row r="481" spans="1:43">
      <c r="A481" s="316"/>
      <c r="B481" s="316"/>
      <c r="C481" s="912"/>
      <c r="D481" s="316"/>
      <c r="E481" s="316"/>
      <c r="F481" s="912"/>
      <c r="G481" s="316"/>
      <c r="H481" s="316"/>
      <c r="I481" s="912"/>
      <c r="J481" s="912"/>
      <c r="K481" s="316"/>
      <c r="L481" s="912"/>
      <c r="M481" s="316"/>
      <c r="N481" s="316"/>
      <c r="O481" s="912"/>
      <c r="P481" s="912"/>
      <c r="Q481" s="316"/>
      <c r="R481" s="912"/>
      <c r="S481" s="316"/>
      <c r="T481" s="316"/>
      <c r="U481" s="912"/>
      <c r="V481" s="316"/>
      <c r="W481" s="316"/>
      <c r="X481" s="316"/>
      <c r="Y481" s="316"/>
      <c r="Z481" s="316"/>
      <c r="AA481" s="316"/>
      <c r="AB481" s="316"/>
      <c r="AC481" s="316"/>
      <c r="AD481" s="316"/>
      <c r="AE481" s="316"/>
      <c r="AF481" s="316"/>
      <c r="AG481" s="316"/>
      <c r="AH481" s="316"/>
      <c r="AI481" s="316"/>
      <c r="AJ481" s="316"/>
      <c r="AK481" s="316"/>
      <c r="AL481" s="316"/>
      <c r="AM481" s="316"/>
      <c r="AN481" s="316"/>
      <c r="AO481" s="316"/>
      <c r="AP481" s="316"/>
      <c r="AQ481" s="316"/>
    </row>
    <row r="482" spans="1:43">
      <c r="A482" s="316"/>
      <c r="B482" s="316"/>
      <c r="C482" s="912"/>
      <c r="D482" s="316"/>
      <c r="E482" s="316"/>
      <c r="F482" s="912"/>
      <c r="G482" s="316"/>
      <c r="H482" s="316"/>
      <c r="I482" s="912"/>
      <c r="J482" s="912"/>
      <c r="K482" s="316"/>
      <c r="L482" s="912"/>
      <c r="M482" s="316"/>
      <c r="N482" s="316"/>
      <c r="O482" s="912"/>
      <c r="P482" s="912"/>
      <c r="Q482" s="316"/>
      <c r="R482" s="912"/>
      <c r="S482" s="316"/>
      <c r="T482" s="316"/>
      <c r="U482" s="912"/>
      <c r="V482" s="316"/>
      <c r="W482" s="316"/>
      <c r="X482" s="316"/>
      <c r="Y482" s="316"/>
      <c r="Z482" s="316"/>
      <c r="AA482" s="316"/>
      <c r="AB482" s="316"/>
      <c r="AC482" s="316"/>
      <c r="AD482" s="316"/>
      <c r="AE482" s="316"/>
      <c r="AF482" s="316"/>
      <c r="AG482" s="316"/>
      <c r="AH482" s="316"/>
      <c r="AI482" s="316"/>
      <c r="AJ482" s="316"/>
      <c r="AK482" s="316"/>
      <c r="AL482" s="316"/>
      <c r="AM482" s="316"/>
      <c r="AN482" s="316"/>
      <c r="AO482" s="316"/>
      <c r="AP482" s="316"/>
      <c r="AQ482" s="316"/>
    </row>
    <row r="483" spans="1:43">
      <c r="A483" s="316"/>
      <c r="B483" s="316"/>
      <c r="C483" s="912"/>
      <c r="D483" s="316"/>
      <c r="E483" s="316"/>
      <c r="F483" s="912"/>
      <c r="G483" s="316"/>
      <c r="H483" s="316"/>
      <c r="I483" s="912"/>
      <c r="J483" s="912"/>
      <c r="K483" s="316"/>
      <c r="L483" s="912"/>
      <c r="M483" s="316"/>
      <c r="N483" s="316"/>
      <c r="O483" s="912"/>
      <c r="P483" s="912"/>
      <c r="Q483" s="316"/>
      <c r="R483" s="912"/>
      <c r="S483" s="316"/>
      <c r="T483" s="316"/>
      <c r="U483" s="912"/>
      <c r="V483" s="316"/>
      <c r="W483" s="316"/>
      <c r="X483" s="316"/>
      <c r="Y483" s="316"/>
      <c r="Z483" s="316"/>
      <c r="AA483" s="316"/>
      <c r="AB483" s="316"/>
      <c r="AC483" s="316"/>
      <c r="AD483" s="316"/>
      <c r="AE483" s="316"/>
      <c r="AF483" s="316"/>
      <c r="AG483" s="316"/>
      <c r="AH483" s="316"/>
      <c r="AI483" s="316"/>
      <c r="AJ483" s="316"/>
      <c r="AK483" s="316"/>
      <c r="AL483" s="316"/>
      <c r="AM483" s="316"/>
      <c r="AN483" s="316"/>
      <c r="AO483" s="316"/>
      <c r="AP483" s="316"/>
      <c r="AQ483" s="316"/>
    </row>
    <row r="484" spans="1:43">
      <c r="A484" s="316"/>
      <c r="B484" s="316"/>
      <c r="C484" s="912"/>
      <c r="D484" s="316"/>
      <c r="E484" s="316"/>
      <c r="F484" s="912"/>
      <c r="G484" s="316"/>
      <c r="H484" s="316"/>
      <c r="I484" s="912"/>
      <c r="J484" s="912"/>
      <c r="K484" s="316"/>
      <c r="L484" s="912"/>
      <c r="M484" s="316"/>
      <c r="N484" s="316"/>
      <c r="O484" s="912"/>
      <c r="P484" s="912"/>
      <c r="Q484" s="316"/>
      <c r="R484" s="912"/>
      <c r="S484" s="316"/>
      <c r="T484" s="316"/>
      <c r="U484" s="912"/>
      <c r="V484" s="316"/>
      <c r="W484" s="316"/>
      <c r="X484" s="316"/>
      <c r="Y484" s="316"/>
      <c r="Z484" s="316"/>
      <c r="AA484" s="316"/>
      <c r="AB484" s="316"/>
      <c r="AC484" s="316"/>
      <c r="AD484" s="316"/>
      <c r="AE484" s="316"/>
      <c r="AF484" s="316"/>
      <c r="AG484" s="316"/>
      <c r="AH484" s="316"/>
      <c r="AI484" s="316"/>
      <c r="AJ484" s="316"/>
      <c r="AK484" s="316"/>
      <c r="AL484" s="316"/>
      <c r="AM484" s="316"/>
      <c r="AN484" s="316"/>
      <c r="AO484" s="316"/>
      <c r="AP484" s="316"/>
      <c r="AQ484" s="316"/>
    </row>
    <row r="485" spans="1:43">
      <c r="A485" s="316"/>
      <c r="B485" s="316"/>
      <c r="C485" s="912"/>
      <c r="D485" s="316"/>
      <c r="E485" s="316"/>
      <c r="F485" s="912"/>
      <c r="G485" s="316"/>
      <c r="H485" s="316"/>
      <c r="I485" s="912"/>
      <c r="J485" s="912"/>
      <c r="K485" s="316"/>
      <c r="L485" s="912"/>
      <c r="M485" s="316"/>
      <c r="N485" s="316"/>
      <c r="O485" s="912"/>
      <c r="P485" s="912"/>
      <c r="Q485" s="316"/>
      <c r="R485" s="912"/>
      <c r="S485" s="316"/>
      <c r="T485" s="316"/>
      <c r="U485" s="912"/>
      <c r="V485" s="316"/>
      <c r="W485" s="316"/>
      <c r="X485" s="316"/>
      <c r="Y485" s="316"/>
      <c r="Z485" s="316"/>
      <c r="AA485" s="316"/>
      <c r="AB485" s="316"/>
      <c r="AC485" s="316"/>
      <c r="AD485" s="316"/>
      <c r="AE485" s="316"/>
      <c r="AF485" s="316"/>
      <c r="AG485" s="316"/>
      <c r="AH485" s="316"/>
      <c r="AI485" s="316"/>
      <c r="AJ485" s="316"/>
      <c r="AK485" s="316"/>
      <c r="AL485" s="316"/>
      <c r="AM485" s="316"/>
      <c r="AN485" s="316"/>
      <c r="AO485" s="316"/>
      <c r="AP485" s="316"/>
      <c r="AQ485" s="316"/>
    </row>
    <row r="486" spans="1:43">
      <c r="A486" s="316"/>
      <c r="B486" s="316"/>
      <c r="C486" s="912"/>
      <c r="D486" s="316"/>
      <c r="E486" s="316"/>
      <c r="F486" s="912"/>
      <c r="G486" s="316"/>
      <c r="H486" s="316"/>
      <c r="I486" s="912"/>
      <c r="J486" s="912"/>
      <c r="K486" s="316"/>
      <c r="L486" s="912"/>
      <c r="M486" s="316"/>
      <c r="N486" s="316"/>
      <c r="O486" s="912"/>
      <c r="P486" s="912"/>
      <c r="Q486" s="316"/>
      <c r="R486" s="912"/>
      <c r="S486" s="316"/>
      <c r="T486" s="316"/>
      <c r="U486" s="912"/>
      <c r="V486" s="316"/>
      <c r="W486" s="316"/>
      <c r="X486" s="316"/>
      <c r="Y486" s="316"/>
      <c r="Z486" s="316"/>
      <c r="AA486" s="316"/>
      <c r="AB486" s="316"/>
      <c r="AC486" s="316"/>
      <c r="AD486" s="316"/>
      <c r="AE486" s="316"/>
      <c r="AF486" s="316"/>
      <c r="AG486" s="316"/>
      <c r="AH486" s="316"/>
      <c r="AI486" s="316"/>
      <c r="AJ486" s="316"/>
      <c r="AK486" s="316"/>
      <c r="AL486" s="316"/>
      <c r="AM486" s="316"/>
      <c r="AN486" s="316"/>
      <c r="AO486" s="316"/>
      <c r="AP486" s="316"/>
      <c r="AQ486" s="316"/>
    </row>
    <row r="487" spans="1:43">
      <c r="A487" s="316"/>
      <c r="B487" s="316"/>
      <c r="C487" s="912"/>
      <c r="D487" s="316"/>
      <c r="E487" s="316"/>
      <c r="F487" s="912"/>
      <c r="G487" s="316"/>
      <c r="H487" s="316"/>
      <c r="I487" s="912"/>
      <c r="J487" s="912"/>
      <c r="K487" s="316"/>
      <c r="L487" s="912"/>
      <c r="M487" s="316"/>
      <c r="N487" s="316"/>
      <c r="O487" s="912"/>
      <c r="P487" s="912"/>
      <c r="Q487" s="316"/>
      <c r="R487" s="912"/>
      <c r="S487" s="316"/>
      <c r="T487" s="316"/>
      <c r="U487" s="912"/>
      <c r="V487" s="316"/>
      <c r="W487" s="316"/>
      <c r="X487" s="316"/>
      <c r="Y487" s="316"/>
      <c r="Z487" s="316"/>
      <c r="AA487" s="316"/>
      <c r="AB487" s="316"/>
      <c r="AC487" s="316"/>
      <c r="AD487" s="316"/>
      <c r="AE487" s="316"/>
      <c r="AF487" s="316"/>
      <c r="AG487" s="316"/>
      <c r="AH487" s="316"/>
      <c r="AI487" s="316"/>
      <c r="AJ487" s="316"/>
      <c r="AK487" s="316"/>
      <c r="AL487" s="316"/>
      <c r="AM487" s="316"/>
      <c r="AN487" s="316"/>
      <c r="AO487" s="316"/>
      <c r="AP487" s="316"/>
      <c r="AQ487" s="316"/>
    </row>
    <row r="488" spans="1:43">
      <c r="A488" s="316"/>
      <c r="B488" s="316"/>
      <c r="C488" s="912"/>
      <c r="D488" s="316"/>
      <c r="E488" s="316"/>
      <c r="F488" s="912"/>
      <c r="G488" s="316"/>
      <c r="H488" s="316"/>
      <c r="I488" s="912"/>
      <c r="J488" s="912"/>
      <c r="K488" s="316"/>
      <c r="L488" s="912"/>
      <c r="M488" s="316"/>
      <c r="N488" s="316"/>
      <c r="O488" s="912"/>
      <c r="P488" s="912"/>
      <c r="Q488" s="316"/>
      <c r="R488" s="912"/>
      <c r="S488" s="316"/>
      <c r="T488" s="316"/>
      <c r="U488" s="912"/>
      <c r="V488" s="316"/>
      <c r="W488" s="316"/>
      <c r="X488" s="316"/>
      <c r="Y488" s="316"/>
      <c r="Z488" s="316"/>
      <c r="AA488" s="316"/>
      <c r="AB488" s="316"/>
      <c r="AC488" s="316"/>
      <c r="AD488" s="316"/>
      <c r="AE488" s="316"/>
      <c r="AF488" s="316"/>
      <c r="AG488" s="316"/>
      <c r="AH488" s="316"/>
      <c r="AI488" s="316"/>
      <c r="AJ488" s="316"/>
      <c r="AK488" s="316"/>
      <c r="AL488" s="316"/>
      <c r="AM488" s="316"/>
      <c r="AN488" s="316"/>
      <c r="AO488" s="316"/>
      <c r="AP488" s="316"/>
      <c r="AQ488" s="316"/>
    </row>
    <row r="489" spans="1:43">
      <c r="A489" s="316"/>
      <c r="B489" s="316"/>
      <c r="C489" s="912"/>
      <c r="D489" s="316"/>
      <c r="E489" s="316"/>
      <c r="F489" s="912"/>
      <c r="G489" s="316"/>
      <c r="H489" s="316"/>
      <c r="I489" s="912"/>
      <c r="J489" s="912"/>
      <c r="K489" s="316"/>
      <c r="L489" s="912"/>
      <c r="M489" s="316"/>
      <c r="N489" s="316"/>
      <c r="O489" s="912"/>
      <c r="P489" s="912"/>
      <c r="Q489" s="316"/>
      <c r="R489" s="912"/>
      <c r="S489" s="316"/>
      <c r="T489" s="316"/>
      <c r="U489" s="912"/>
      <c r="V489" s="316"/>
      <c r="W489" s="316"/>
      <c r="X489" s="316"/>
      <c r="Y489" s="316"/>
      <c r="Z489" s="316"/>
      <c r="AA489" s="316"/>
      <c r="AB489" s="316"/>
      <c r="AC489" s="316"/>
      <c r="AD489" s="316"/>
      <c r="AE489" s="316"/>
      <c r="AF489" s="316"/>
      <c r="AG489" s="316"/>
      <c r="AH489" s="316"/>
      <c r="AI489" s="316"/>
      <c r="AJ489" s="316"/>
      <c r="AK489" s="316"/>
      <c r="AL489" s="316"/>
      <c r="AM489" s="316"/>
      <c r="AN489" s="316"/>
      <c r="AO489" s="316"/>
      <c r="AP489" s="316"/>
      <c r="AQ489" s="316"/>
    </row>
    <row r="490" spans="1:43">
      <c r="A490" s="316"/>
      <c r="B490" s="316"/>
      <c r="C490" s="912"/>
      <c r="D490" s="316"/>
      <c r="E490" s="316"/>
      <c r="F490" s="912"/>
      <c r="G490" s="316"/>
      <c r="H490" s="316"/>
      <c r="I490" s="912"/>
      <c r="J490" s="912"/>
      <c r="K490" s="316"/>
      <c r="L490" s="912"/>
      <c r="M490" s="316"/>
      <c r="N490" s="316"/>
      <c r="O490" s="912"/>
      <c r="P490" s="912"/>
      <c r="Q490" s="316"/>
      <c r="R490" s="912"/>
      <c r="S490" s="316"/>
      <c r="T490" s="316"/>
      <c r="U490" s="912"/>
      <c r="V490" s="316"/>
      <c r="W490" s="316"/>
      <c r="X490" s="316"/>
      <c r="Y490" s="316"/>
      <c r="Z490" s="316"/>
      <c r="AA490" s="316"/>
      <c r="AB490" s="316"/>
      <c r="AC490" s="316"/>
      <c r="AD490" s="316"/>
      <c r="AE490" s="316"/>
      <c r="AF490" s="316"/>
      <c r="AG490" s="316"/>
      <c r="AH490" s="316"/>
      <c r="AI490" s="316"/>
      <c r="AJ490" s="316"/>
      <c r="AK490" s="316"/>
      <c r="AL490" s="316"/>
      <c r="AM490" s="316"/>
      <c r="AN490" s="316"/>
      <c r="AO490" s="316"/>
      <c r="AP490" s="316"/>
      <c r="AQ490" s="316"/>
    </row>
    <row r="491" spans="1:43">
      <c r="A491" s="316"/>
      <c r="B491" s="316"/>
      <c r="C491" s="912"/>
      <c r="D491" s="316"/>
      <c r="E491" s="316"/>
      <c r="F491" s="912"/>
      <c r="G491" s="316"/>
      <c r="H491" s="316"/>
      <c r="I491" s="912"/>
      <c r="J491" s="912"/>
      <c r="K491" s="316"/>
      <c r="L491" s="912"/>
      <c r="M491" s="316"/>
      <c r="N491" s="316"/>
      <c r="O491" s="912"/>
      <c r="P491" s="912"/>
      <c r="Q491" s="316"/>
      <c r="R491" s="912"/>
      <c r="S491" s="316"/>
      <c r="T491" s="316"/>
      <c r="U491" s="912"/>
      <c r="V491" s="316"/>
      <c r="W491" s="316"/>
      <c r="X491" s="316"/>
      <c r="Y491" s="316"/>
      <c r="Z491" s="316"/>
      <c r="AA491" s="316"/>
      <c r="AB491" s="316"/>
      <c r="AC491" s="316"/>
      <c r="AD491" s="316"/>
      <c r="AE491" s="316"/>
      <c r="AF491" s="316"/>
      <c r="AG491" s="316"/>
      <c r="AH491" s="316"/>
      <c r="AI491" s="316"/>
      <c r="AJ491" s="316"/>
      <c r="AK491" s="316"/>
      <c r="AL491" s="316"/>
      <c r="AM491" s="316"/>
      <c r="AN491" s="316"/>
      <c r="AO491" s="316"/>
      <c r="AP491" s="316"/>
      <c r="AQ491" s="316"/>
    </row>
    <row r="492" spans="1:43">
      <c r="A492" s="316"/>
      <c r="B492" s="316"/>
      <c r="C492" s="912"/>
      <c r="D492" s="316"/>
      <c r="E492" s="316"/>
      <c r="F492" s="912"/>
      <c r="G492" s="316"/>
      <c r="H492" s="316"/>
      <c r="I492" s="912"/>
      <c r="J492" s="912"/>
      <c r="K492" s="316"/>
      <c r="L492" s="912"/>
      <c r="M492" s="316"/>
      <c r="N492" s="316"/>
      <c r="O492" s="912"/>
      <c r="P492" s="912"/>
      <c r="Q492" s="316"/>
      <c r="R492" s="912"/>
      <c r="S492" s="316"/>
      <c r="T492" s="316"/>
      <c r="U492" s="912"/>
      <c r="V492" s="316"/>
      <c r="W492" s="316"/>
      <c r="X492" s="316"/>
      <c r="Y492" s="316"/>
      <c r="Z492" s="316"/>
      <c r="AA492" s="316"/>
      <c r="AB492" s="316"/>
      <c r="AC492" s="316"/>
      <c r="AD492" s="316"/>
      <c r="AE492" s="316"/>
      <c r="AF492" s="316"/>
      <c r="AG492" s="316"/>
      <c r="AH492" s="316"/>
      <c r="AI492" s="316"/>
      <c r="AJ492" s="316"/>
      <c r="AK492" s="316"/>
      <c r="AL492" s="316"/>
      <c r="AM492" s="316"/>
      <c r="AN492" s="316"/>
      <c r="AO492" s="316"/>
      <c r="AP492" s="316"/>
      <c r="AQ492" s="316"/>
    </row>
    <row r="493" spans="1:43">
      <c r="A493" s="316"/>
      <c r="B493" s="316"/>
      <c r="C493" s="912"/>
      <c r="D493" s="316"/>
      <c r="E493" s="316"/>
      <c r="F493" s="912"/>
      <c r="G493" s="316"/>
      <c r="H493" s="316"/>
      <c r="I493" s="912"/>
      <c r="J493" s="912"/>
      <c r="K493" s="316"/>
      <c r="L493" s="912"/>
      <c r="M493" s="316"/>
      <c r="N493" s="316"/>
      <c r="O493" s="912"/>
      <c r="P493" s="912"/>
      <c r="Q493" s="316"/>
      <c r="R493" s="912"/>
      <c r="S493" s="316"/>
      <c r="T493" s="316"/>
      <c r="U493" s="912"/>
      <c r="V493" s="316"/>
      <c r="W493" s="316"/>
      <c r="X493" s="316"/>
      <c r="Y493" s="316"/>
      <c r="Z493" s="316"/>
      <c r="AA493" s="316"/>
      <c r="AB493" s="316"/>
      <c r="AC493" s="316"/>
      <c r="AD493" s="316"/>
      <c r="AE493" s="316"/>
      <c r="AF493" s="316"/>
      <c r="AG493" s="316"/>
      <c r="AH493" s="316"/>
      <c r="AI493" s="316"/>
      <c r="AJ493" s="316"/>
      <c r="AK493" s="316"/>
      <c r="AL493" s="316"/>
      <c r="AM493" s="316"/>
      <c r="AN493" s="316"/>
      <c r="AO493" s="316"/>
      <c r="AP493" s="316"/>
      <c r="AQ493" s="316"/>
    </row>
    <row r="494" spans="1:43">
      <c r="A494" s="316"/>
      <c r="B494" s="316"/>
      <c r="C494" s="912"/>
      <c r="D494" s="316"/>
      <c r="E494" s="316"/>
      <c r="F494" s="912"/>
      <c r="G494" s="316"/>
      <c r="H494" s="316"/>
      <c r="I494" s="912"/>
      <c r="J494" s="912"/>
      <c r="K494" s="316"/>
      <c r="L494" s="912"/>
      <c r="M494" s="316"/>
      <c r="N494" s="316"/>
      <c r="O494" s="912"/>
      <c r="P494" s="912"/>
      <c r="Q494" s="316"/>
      <c r="R494" s="912"/>
      <c r="S494" s="316"/>
      <c r="T494" s="316"/>
      <c r="U494" s="912"/>
      <c r="V494" s="316"/>
      <c r="W494" s="316"/>
      <c r="X494" s="316"/>
      <c r="Y494" s="316"/>
      <c r="Z494" s="316"/>
      <c r="AA494" s="316"/>
      <c r="AB494" s="316"/>
      <c r="AC494" s="316"/>
      <c r="AD494" s="316"/>
      <c r="AE494" s="316"/>
      <c r="AF494" s="316"/>
      <c r="AG494" s="316"/>
      <c r="AH494" s="316"/>
      <c r="AI494" s="316"/>
      <c r="AJ494" s="316"/>
      <c r="AK494" s="316"/>
      <c r="AL494" s="316"/>
      <c r="AM494" s="316"/>
      <c r="AN494" s="316"/>
      <c r="AO494" s="316"/>
      <c r="AP494" s="316"/>
      <c r="AQ494" s="316"/>
    </row>
    <row r="495" spans="1:43">
      <c r="A495" s="316"/>
      <c r="B495" s="316"/>
      <c r="C495" s="912"/>
      <c r="D495" s="316"/>
      <c r="E495" s="316"/>
      <c r="F495" s="912"/>
      <c r="G495" s="316"/>
      <c r="H495" s="316"/>
      <c r="I495" s="912"/>
      <c r="J495" s="912"/>
      <c r="K495" s="316"/>
      <c r="L495" s="912"/>
      <c r="M495" s="316"/>
      <c r="N495" s="316"/>
      <c r="O495" s="912"/>
      <c r="P495" s="912"/>
      <c r="Q495" s="316"/>
      <c r="R495" s="912"/>
      <c r="S495" s="316"/>
      <c r="T495" s="316"/>
      <c r="U495" s="912"/>
      <c r="V495" s="316"/>
      <c r="W495" s="316"/>
      <c r="X495" s="316"/>
      <c r="Y495" s="316"/>
      <c r="Z495" s="316"/>
      <c r="AA495" s="316"/>
      <c r="AB495" s="316"/>
      <c r="AC495" s="316"/>
      <c r="AD495" s="316"/>
      <c r="AE495" s="316"/>
      <c r="AF495" s="316"/>
      <c r="AG495" s="316"/>
      <c r="AH495" s="316"/>
      <c r="AI495" s="316"/>
      <c r="AJ495" s="316"/>
      <c r="AK495" s="316"/>
      <c r="AL495" s="316"/>
      <c r="AM495" s="316"/>
      <c r="AN495" s="316"/>
      <c r="AO495" s="316"/>
      <c r="AP495" s="316"/>
      <c r="AQ495" s="316"/>
    </row>
    <row r="496" spans="1:43">
      <c r="A496" s="316"/>
      <c r="B496" s="316"/>
      <c r="C496" s="912"/>
      <c r="D496" s="316"/>
      <c r="E496" s="316"/>
      <c r="F496" s="912"/>
      <c r="G496" s="316"/>
      <c r="H496" s="316"/>
      <c r="I496" s="912"/>
      <c r="J496" s="912"/>
      <c r="K496" s="316"/>
      <c r="L496" s="912"/>
      <c r="M496" s="316"/>
      <c r="N496" s="316"/>
      <c r="O496" s="912"/>
      <c r="P496" s="912"/>
      <c r="Q496" s="316"/>
      <c r="R496" s="912"/>
      <c r="S496" s="316"/>
      <c r="T496" s="316"/>
      <c r="U496" s="912"/>
      <c r="V496" s="316"/>
      <c r="W496" s="316"/>
      <c r="X496" s="316"/>
      <c r="Y496" s="316"/>
      <c r="Z496" s="316"/>
      <c r="AA496" s="316"/>
      <c r="AB496" s="316"/>
      <c r="AC496" s="316"/>
      <c r="AD496" s="316"/>
      <c r="AE496" s="316"/>
      <c r="AF496" s="316"/>
      <c r="AG496" s="316"/>
      <c r="AH496" s="316"/>
      <c r="AI496" s="316"/>
      <c r="AJ496" s="316"/>
      <c r="AK496" s="316"/>
      <c r="AL496" s="316"/>
      <c r="AM496" s="316"/>
      <c r="AN496" s="316"/>
      <c r="AO496" s="316"/>
      <c r="AP496" s="316"/>
      <c r="AQ496" s="316"/>
    </row>
    <row r="497" spans="1:43">
      <c r="A497" s="316"/>
      <c r="B497" s="316"/>
      <c r="C497" s="912"/>
      <c r="D497" s="316"/>
      <c r="E497" s="316"/>
      <c r="F497" s="912"/>
      <c r="G497" s="316"/>
      <c r="H497" s="316"/>
      <c r="I497" s="912"/>
      <c r="J497" s="912"/>
      <c r="K497" s="316"/>
      <c r="L497" s="912"/>
      <c r="M497" s="316"/>
      <c r="N497" s="316"/>
      <c r="O497" s="912"/>
      <c r="P497" s="912"/>
      <c r="Q497" s="316"/>
      <c r="R497" s="912"/>
      <c r="S497" s="316"/>
      <c r="T497" s="316"/>
      <c r="U497" s="912"/>
      <c r="V497" s="316"/>
      <c r="W497" s="316"/>
      <c r="X497" s="316"/>
      <c r="Y497" s="316"/>
      <c r="Z497" s="316"/>
      <c r="AA497" s="316"/>
      <c r="AB497" s="316"/>
      <c r="AC497" s="316"/>
      <c r="AD497" s="316"/>
      <c r="AE497" s="316"/>
      <c r="AF497" s="316"/>
      <c r="AG497" s="316"/>
      <c r="AH497" s="316"/>
      <c r="AI497" s="316"/>
      <c r="AJ497" s="316"/>
      <c r="AK497" s="316"/>
      <c r="AL497" s="316"/>
      <c r="AM497" s="316"/>
      <c r="AN497" s="316"/>
      <c r="AO497" s="316"/>
      <c r="AP497" s="316"/>
      <c r="AQ497" s="316"/>
    </row>
    <row r="498" spans="1:43">
      <c r="A498" s="316"/>
      <c r="B498" s="316"/>
      <c r="C498" s="912"/>
      <c r="D498" s="316"/>
      <c r="E498" s="316"/>
      <c r="F498" s="912"/>
      <c r="G498" s="316"/>
      <c r="H498" s="316"/>
      <c r="I498" s="912"/>
      <c r="J498" s="912"/>
      <c r="K498" s="316"/>
      <c r="L498" s="912"/>
      <c r="M498" s="316"/>
      <c r="N498" s="316"/>
      <c r="O498" s="912"/>
      <c r="P498" s="912"/>
      <c r="Q498" s="316"/>
      <c r="R498" s="912"/>
      <c r="S498" s="316"/>
      <c r="T498" s="316"/>
      <c r="U498" s="912"/>
      <c r="V498" s="316"/>
      <c r="W498" s="316"/>
      <c r="X498" s="316"/>
      <c r="Y498" s="316"/>
      <c r="Z498" s="316"/>
      <c r="AA498" s="316"/>
      <c r="AB498" s="316"/>
      <c r="AC498" s="316"/>
      <c r="AD498" s="316"/>
      <c r="AE498" s="316"/>
      <c r="AF498" s="316"/>
      <c r="AG498" s="316"/>
      <c r="AH498" s="316"/>
      <c r="AI498" s="316"/>
      <c r="AJ498" s="316"/>
      <c r="AK498" s="316"/>
      <c r="AL498" s="316"/>
      <c r="AM498" s="316"/>
      <c r="AN498" s="316"/>
      <c r="AO498" s="316"/>
      <c r="AP498" s="316"/>
      <c r="AQ498" s="316"/>
    </row>
    <row r="499" spans="1:43">
      <c r="A499" s="316"/>
      <c r="B499" s="316"/>
      <c r="C499" s="912"/>
      <c r="D499" s="316"/>
      <c r="E499" s="316"/>
      <c r="F499" s="912"/>
      <c r="G499" s="316"/>
      <c r="H499" s="316"/>
      <c r="I499" s="912"/>
      <c r="J499" s="912"/>
      <c r="K499" s="316"/>
      <c r="L499" s="912"/>
      <c r="M499" s="316"/>
      <c r="N499" s="316"/>
      <c r="O499" s="912"/>
      <c r="P499" s="912"/>
      <c r="Q499" s="316"/>
      <c r="R499" s="912"/>
      <c r="S499" s="316"/>
      <c r="T499" s="316"/>
      <c r="U499" s="912"/>
      <c r="V499" s="316"/>
      <c r="W499" s="316"/>
      <c r="X499" s="316"/>
      <c r="Y499" s="316"/>
      <c r="Z499" s="316"/>
      <c r="AA499" s="316"/>
      <c r="AB499" s="316"/>
      <c r="AC499" s="316"/>
      <c r="AD499" s="316"/>
      <c r="AE499" s="316"/>
      <c r="AF499" s="316"/>
      <c r="AG499" s="316"/>
      <c r="AH499" s="316"/>
      <c r="AI499" s="316"/>
      <c r="AJ499" s="316"/>
      <c r="AK499" s="316"/>
      <c r="AL499" s="316"/>
      <c r="AM499" s="316"/>
      <c r="AN499" s="316"/>
      <c r="AO499" s="316"/>
      <c r="AP499" s="316"/>
      <c r="AQ499" s="316"/>
    </row>
    <row r="500" spans="1:43">
      <c r="A500" s="316"/>
      <c r="B500" s="316"/>
      <c r="C500" s="912"/>
      <c r="D500" s="316"/>
      <c r="E500" s="316"/>
      <c r="F500" s="912"/>
      <c r="G500" s="316"/>
      <c r="H500" s="316"/>
      <c r="I500" s="912"/>
      <c r="J500" s="912"/>
      <c r="K500" s="316"/>
      <c r="L500" s="912"/>
      <c r="M500" s="316"/>
      <c r="N500" s="316"/>
      <c r="O500" s="912"/>
      <c r="P500" s="912"/>
      <c r="Q500" s="316"/>
      <c r="R500" s="912"/>
      <c r="S500" s="316"/>
      <c r="T500" s="316"/>
      <c r="U500" s="912"/>
      <c r="V500" s="316"/>
      <c r="W500" s="316"/>
      <c r="X500" s="316"/>
      <c r="Y500" s="316"/>
      <c r="Z500" s="316"/>
      <c r="AA500" s="316"/>
      <c r="AB500" s="316"/>
      <c r="AC500" s="316"/>
      <c r="AD500" s="316"/>
      <c r="AE500" s="316"/>
      <c r="AF500" s="316"/>
      <c r="AG500" s="316"/>
      <c r="AH500" s="316"/>
      <c r="AI500" s="316"/>
      <c r="AJ500" s="316"/>
      <c r="AK500" s="316"/>
      <c r="AL500" s="316"/>
      <c r="AM500" s="316"/>
      <c r="AN500" s="316"/>
      <c r="AO500" s="316"/>
      <c r="AP500" s="316"/>
      <c r="AQ500" s="316"/>
    </row>
    <row r="501" spans="1:43">
      <c r="A501" s="316"/>
      <c r="B501" s="316"/>
      <c r="C501" s="912"/>
      <c r="D501" s="316"/>
      <c r="E501" s="316"/>
      <c r="F501" s="912"/>
      <c r="G501" s="316"/>
      <c r="H501" s="316"/>
      <c r="I501" s="912"/>
      <c r="J501" s="912"/>
      <c r="K501" s="316"/>
      <c r="L501" s="912"/>
      <c r="M501" s="316"/>
      <c r="N501" s="316"/>
      <c r="O501" s="912"/>
      <c r="P501" s="912"/>
      <c r="Q501" s="316"/>
      <c r="R501" s="912"/>
      <c r="S501" s="316"/>
      <c r="T501" s="316"/>
      <c r="U501" s="912"/>
      <c r="V501" s="316"/>
      <c r="W501" s="316"/>
      <c r="X501" s="316"/>
      <c r="Y501" s="316"/>
      <c r="Z501" s="316"/>
      <c r="AA501" s="316"/>
      <c r="AB501" s="316"/>
      <c r="AC501" s="316"/>
      <c r="AD501" s="316"/>
      <c r="AE501" s="316"/>
      <c r="AF501" s="316"/>
      <c r="AG501" s="316"/>
      <c r="AH501" s="316"/>
      <c r="AI501" s="316"/>
      <c r="AJ501" s="316"/>
      <c r="AK501" s="316"/>
      <c r="AL501" s="316"/>
      <c r="AM501" s="316"/>
      <c r="AN501" s="316"/>
      <c r="AO501" s="316"/>
      <c r="AP501" s="316"/>
      <c r="AQ501" s="316"/>
    </row>
    <row r="502" spans="1:43">
      <c r="A502" s="316"/>
      <c r="B502" s="316"/>
      <c r="C502" s="912"/>
      <c r="D502" s="316"/>
      <c r="E502" s="316"/>
      <c r="F502" s="912"/>
      <c r="G502" s="316"/>
      <c r="H502" s="316"/>
      <c r="I502" s="912"/>
      <c r="J502" s="912"/>
      <c r="K502" s="316"/>
      <c r="L502" s="912"/>
      <c r="M502" s="316"/>
      <c r="N502" s="316"/>
      <c r="O502" s="912"/>
      <c r="P502" s="912"/>
      <c r="Q502" s="316"/>
      <c r="R502" s="912"/>
      <c r="S502" s="316"/>
      <c r="T502" s="316"/>
      <c r="U502" s="912"/>
      <c r="V502" s="316"/>
      <c r="W502" s="316"/>
      <c r="X502" s="316"/>
      <c r="Y502" s="316"/>
      <c r="Z502" s="316"/>
      <c r="AA502" s="316"/>
      <c r="AB502" s="316"/>
      <c r="AC502" s="316"/>
      <c r="AD502" s="316"/>
      <c r="AE502" s="316"/>
      <c r="AF502" s="316"/>
      <c r="AG502" s="316"/>
      <c r="AH502" s="316"/>
      <c r="AI502" s="316"/>
      <c r="AJ502" s="316"/>
      <c r="AK502" s="316"/>
      <c r="AL502" s="316"/>
      <c r="AM502" s="316"/>
      <c r="AN502" s="316"/>
      <c r="AO502" s="316"/>
      <c r="AP502" s="316"/>
      <c r="AQ502" s="316"/>
    </row>
    <row r="503" spans="1:43">
      <c r="A503" s="316"/>
      <c r="B503" s="316"/>
      <c r="C503" s="912"/>
      <c r="D503" s="316"/>
      <c r="E503" s="316"/>
      <c r="F503" s="912"/>
      <c r="G503" s="316"/>
      <c r="H503" s="316"/>
      <c r="I503" s="912"/>
      <c r="J503" s="912"/>
      <c r="K503" s="316"/>
      <c r="L503" s="912"/>
      <c r="M503" s="316"/>
      <c r="N503" s="316"/>
      <c r="O503" s="912"/>
      <c r="P503" s="912"/>
      <c r="Q503" s="316"/>
      <c r="R503" s="912"/>
      <c r="S503" s="316"/>
      <c r="T503" s="316"/>
      <c r="U503" s="912"/>
      <c r="V503" s="316"/>
      <c r="W503" s="316"/>
      <c r="X503" s="316"/>
      <c r="Y503" s="316"/>
      <c r="Z503" s="316"/>
      <c r="AA503" s="316"/>
      <c r="AB503" s="316"/>
      <c r="AC503" s="316"/>
      <c r="AD503" s="316"/>
      <c r="AE503" s="316"/>
      <c r="AF503" s="316"/>
      <c r="AG503" s="316"/>
      <c r="AH503" s="316"/>
      <c r="AI503" s="316"/>
      <c r="AJ503" s="316"/>
      <c r="AK503" s="316"/>
      <c r="AL503" s="316"/>
      <c r="AM503" s="316"/>
      <c r="AN503" s="316"/>
      <c r="AO503" s="316"/>
      <c r="AP503" s="316"/>
      <c r="AQ503" s="316"/>
    </row>
    <row r="504" spans="1:43">
      <c r="A504" s="316"/>
      <c r="B504" s="316"/>
      <c r="C504" s="912"/>
      <c r="D504" s="316"/>
      <c r="E504" s="316"/>
      <c r="F504" s="912"/>
      <c r="G504" s="316"/>
      <c r="H504" s="316"/>
      <c r="I504" s="912"/>
      <c r="J504" s="912"/>
      <c r="K504" s="316"/>
      <c r="L504" s="912"/>
      <c r="M504" s="316"/>
      <c r="N504" s="316"/>
      <c r="O504" s="912"/>
      <c r="P504" s="912"/>
      <c r="Q504" s="316"/>
      <c r="R504" s="912"/>
      <c r="S504" s="316"/>
      <c r="T504" s="316"/>
      <c r="U504" s="912"/>
      <c r="V504" s="316"/>
      <c r="W504" s="316"/>
      <c r="X504" s="316"/>
      <c r="Y504" s="316"/>
      <c r="Z504" s="316"/>
      <c r="AA504" s="316"/>
      <c r="AB504" s="316"/>
      <c r="AC504" s="316"/>
      <c r="AD504" s="316"/>
      <c r="AE504" s="316"/>
      <c r="AF504" s="316"/>
      <c r="AG504" s="316"/>
      <c r="AH504" s="316"/>
      <c r="AI504" s="316"/>
      <c r="AJ504" s="316"/>
      <c r="AK504" s="316"/>
      <c r="AL504" s="316"/>
      <c r="AM504" s="316"/>
      <c r="AN504" s="316"/>
      <c r="AO504" s="316"/>
      <c r="AP504" s="316"/>
      <c r="AQ504" s="316"/>
    </row>
    <row r="505" spans="1:43">
      <c r="A505" s="316"/>
      <c r="B505" s="316"/>
      <c r="C505" s="912"/>
      <c r="D505" s="316"/>
      <c r="E505" s="316"/>
      <c r="F505" s="912"/>
      <c r="G505" s="316"/>
      <c r="H505" s="316"/>
      <c r="I505" s="912"/>
      <c r="J505" s="912"/>
      <c r="K505" s="316"/>
      <c r="L505" s="912"/>
      <c r="M505" s="316"/>
      <c r="N505" s="316"/>
      <c r="O505" s="912"/>
      <c r="P505" s="912"/>
      <c r="Q505" s="316"/>
      <c r="R505" s="912"/>
      <c r="S505" s="316"/>
      <c r="T505" s="316"/>
      <c r="U505" s="912"/>
      <c r="V505" s="316"/>
      <c r="W505" s="316"/>
      <c r="X505" s="316"/>
      <c r="Y505" s="316"/>
      <c r="Z505" s="316"/>
      <c r="AA505" s="316"/>
      <c r="AB505" s="316"/>
      <c r="AC505" s="316"/>
      <c r="AD505" s="316"/>
      <c r="AE505" s="316"/>
      <c r="AF505" s="316"/>
      <c r="AG505" s="316"/>
      <c r="AH505" s="316"/>
      <c r="AI505" s="316"/>
      <c r="AJ505" s="316"/>
      <c r="AK505" s="316"/>
      <c r="AL505" s="316"/>
      <c r="AM505" s="316"/>
      <c r="AN505" s="316"/>
      <c r="AO505" s="316"/>
      <c r="AP505" s="316"/>
      <c r="AQ505" s="316"/>
    </row>
    <row r="506" spans="1:43">
      <c r="A506" s="316"/>
      <c r="B506" s="316"/>
      <c r="C506" s="912"/>
      <c r="D506" s="316"/>
      <c r="E506" s="316"/>
      <c r="F506" s="912"/>
      <c r="G506" s="316"/>
      <c r="H506" s="316"/>
      <c r="I506" s="912"/>
      <c r="J506" s="912"/>
      <c r="K506" s="316"/>
      <c r="L506" s="912"/>
      <c r="M506" s="316"/>
      <c r="N506" s="316"/>
      <c r="O506" s="912"/>
      <c r="P506" s="912"/>
      <c r="Q506" s="316"/>
      <c r="R506" s="912"/>
      <c r="S506" s="316"/>
      <c r="T506" s="316"/>
      <c r="U506" s="912"/>
      <c r="V506" s="316"/>
      <c r="W506" s="316"/>
      <c r="X506" s="316"/>
      <c r="Y506" s="316"/>
      <c r="Z506" s="316"/>
      <c r="AA506" s="316"/>
      <c r="AB506" s="316"/>
      <c r="AC506" s="316"/>
      <c r="AD506" s="316"/>
      <c r="AE506" s="316"/>
      <c r="AF506" s="316"/>
      <c r="AG506" s="316"/>
      <c r="AH506" s="316"/>
      <c r="AI506" s="316"/>
      <c r="AJ506" s="316"/>
      <c r="AK506" s="316"/>
      <c r="AL506" s="316"/>
      <c r="AM506" s="316"/>
      <c r="AN506" s="316"/>
      <c r="AO506" s="316"/>
      <c r="AP506" s="316"/>
      <c r="AQ506" s="316"/>
    </row>
    <row r="507" spans="1:43">
      <c r="A507" s="316"/>
      <c r="B507" s="316"/>
      <c r="C507" s="912"/>
      <c r="D507" s="316"/>
      <c r="E507" s="316"/>
      <c r="F507" s="912"/>
      <c r="G507" s="316"/>
      <c r="H507" s="316"/>
      <c r="I507" s="912"/>
      <c r="J507" s="912"/>
      <c r="K507" s="316"/>
      <c r="L507" s="912"/>
      <c r="M507" s="316"/>
      <c r="N507" s="316"/>
      <c r="O507" s="912"/>
      <c r="P507" s="912"/>
      <c r="Q507" s="316"/>
      <c r="R507" s="912"/>
      <c r="S507" s="316"/>
      <c r="T507" s="316"/>
      <c r="U507" s="912"/>
      <c r="V507" s="316"/>
      <c r="W507" s="316"/>
      <c r="X507" s="316"/>
      <c r="Y507" s="316"/>
      <c r="Z507" s="316"/>
      <c r="AA507" s="316"/>
      <c r="AB507" s="316"/>
      <c r="AC507" s="316"/>
      <c r="AD507" s="316"/>
      <c r="AE507" s="316"/>
      <c r="AF507" s="316"/>
      <c r="AG507" s="316"/>
      <c r="AH507" s="316"/>
      <c r="AI507" s="316"/>
      <c r="AJ507" s="316"/>
      <c r="AK507" s="316"/>
      <c r="AL507" s="316"/>
      <c r="AM507" s="316"/>
      <c r="AN507" s="316"/>
      <c r="AO507" s="316"/>
      <c r="AP507" s="316"/>
      <c r="AQ507" s="316"/>
    </row>
    <row r="508" spans="1:43">
      <c r="A508" s="316"/>
      <c r="B508" s="316"/>
      <c r="C508" s="912"/>
      <c r="D508" s="316"/>
      <c r="E508" s="316"/>
      <c r="F508" s="912"/>
      <c r="G508" s="316"/>
      <c r="H508" s="316"/>
      <c r="I508" s="912"/>
      <c r="J508" s="912"/>
      <c r="K508" s="316"/>
      <c r="L508" s="912"/>
      <c r="M508" s="316"/>
      <c r="N508" s="316"/>
      <c r="O508" s="912"/>
      <c r="P508" s="912"/>
      <c r="Q508" s="316"/>
      <c r="R508" s="912"/>
      <c r="S508" s="316"/>
      <c r="T508" s="316"/>
      <c r="U508" s="912"/>
      <c r="V508" s="316"/>
      <c r="W508" s="316"/>
      <c r="X508" s="316"/>
      <c r="Y508" s="316"/>
      <c r="Z508" s="316"/>
      <c r="AA508" s="316"/>
      <c r="AB508" s="316"/>
      <c r="AC508" s="316"/>
      <c r="AD508" s="316"/>
      <c r="AE508" s="316"/>
      <c r="AF508" s="316"/>
      <c r="AG508" s="316"/>
      <c r="AH508" s="316"/>
      <c r="AI508" s="316"/>
      <c r="AJ508" s="316"/>
      <c r="AK508" s="316"/>
      <c r="AL508" s="316"/>
      <c r="AM508" s="316"/>
      <c r="AN508" s="316"/>
      <c r="AO508" s="316"/>
      <c r="AP508" s="316"/>
      <c r="AQ508" s="316"/>
    </row>
    <row r="509" spans="1:43">
      <c r="A509" s="316"/>
      <c r="B509" s="316"/>
      <c r="C509" s="912"/>
      <c r="D509" s="316"/>
      <c r="E509" s="316"/>
      <c r="F509" s="912"/>
      <c r="G509" s="316"/>
      <c r="H509" s="316"/>
      <c r="I509" s="912"/>
      <c r="J509" s="912"/>
      <c r="K509" s="316"/>
      <c r="L509" s="912"/>
      <c r="M509" s="316"/>
      <c r="N509" s="316"/>
      <c r="O509" s="912"/>
      <c r="P509" s="912"/>
      <c r="Q509" s="316"/>
      <c r="R509" s="912"/>
      <c r="S509" s="316"/>
      <c r="T509" s="316"/>
      <c r="U509" s="912"/>
      <c r="V509" s="316"/>
      <c r="W509" s="316"/>
      <c r="X509" s="316"/>
      <c r="Y509" s="316"/>
      <c r="Z509" s="316"/>
      <c r="AA509" s="316"/>
      <c r="AB509" s="316"/>
      <c r="AC509" s="316"/>
      <c r="AD509" s="316"/>
      <c r="AE509" s="316"/>
      <c r="AF509" s="316"/>
      <c r="AG509" s="316"/>
      <c r="AH509" s="316"/>
      <c r="AI509" s="316"/>
      <c r="AJ509" s="316"/>
      <c r="AK509" s="316"/>
      <c r="AL509" s="316"/>
      <c r="AM509" s="316"/>
      <c r="AN509" s="316"/>
      <c r="AO509" s="316"/>
      <c r="AP509" s="316"/>
      <c r="AQ509" s="316"/>
    </row>
    <row r="510" spans="1:43">
      <c r="A510" s="316"/>
      <c r="B510" s="316"/>
      <c r="C510" s="912"/>
      <c r="D510" s="316"/>
      <c r="E510" s="316"/>
      <c r="F510" s="912"/>
      <c r="G510" s="316"/>
      <c r="H510" s="316"/>
      <c r="I510" s="912"/>
      <c r="J510" s="912"/>
      <c r="K510" s="316"/>
      <c r="L510" s="912"/>
      <c r="M510" s="316"/>
      <c r="N510" s="316"/>
      <c r="O510" s="912"/>
      <c r="P510" s="912"/>
      <c r="Q510" s="316"/>
      <c r="R510" s="912"/>
      <c r="S510" s="316"/>
      <c r="T510" s="316"/>
      <c r="U510" s="912"/>
      <c r="V510" s="316"/>
      <c r="W510" s="316"/>
      <c r="X510" s="316"/>
      <c r="Y510" s="316"/>
      <c r="Z510" s="316"/>
      <c r="AA510" s="316"/>
      <c r="AB510" s="316"/>
      <c r="AC510" s="316"/>
      <c r="AD510" s="316"/>
      <c r="AE510" s="316"/>
      <c r="AF510" s="316"/>
      <c r="AG510" s="316"/>
      <c r="AH510" s="316"/>
      <c r="AI510" s="316"/>
      <c r="AJ510" s="316"/>
      <c r="AK510" s="316"/>
      <c r="AL510" s="316"/>
      <c r="AM510" s="316"/>
      <c r="AN510" s="316"/>
      <c r="AO510" s="316"/>
      <c r="AP510" s="316"/>
      <c r="AQ510" s="316"/>
    </row>
    <row r="511" spans="1:43">
      <c r="A511" s="316"/>
      <c r="B511" s="316"/>
      <c r="C511" s="912"/>
      <c r="D511" s="316"/>
      <c r="E511" s="316"/>
      <c r="F511" s="912"/>
      <c r="G511" s="316"/>
      <c r="H511" s="316"/>
      <c r="I511" s="912"/>
      <c r="J511" s="912"/>
      <c r="K511" s="316"/>
      <c r="L511" s="912"/>
      <c r="M511" s="316"/>
      <c r="N511" s="316"/>
      <c r="O511" s="912"/>
      <c r="P511" s="912"/>
      <c r="Q511" s="316"/>
      <c r="R511" s="912"/>
      <c r="S511" s="316"/>
      <c r="T511" s="316"/>
      <c r="U511" s="912"/>
      <c r="V511" s="316"/>
      <c r="W511" s="316"/>
      <c r="X511" s="316"/>
      <c r="Y511" s="316"/>
      <c r="Z511" s="316"/>
      <c r="AA511" s="316"/>
      <c r="AB511" s="316"/>
      <c r="AC511" s="316"/>
      <c r="AD511" s="316"/>
      <c r="AE511" s="316"/>
      <c r="AF511" s="316"/>
      <c r="AG511" s="316"/>
      <c r="AH511" s="316"/>
      <c r="AI511" s="316"/>
      <c r="AJ511" s="316"/>
      <c r="AK511" s="316"/>
      <c r="AL511" s="316"/>
      <c r="AM511" s="316"/>
      <c r="AN511" s="316"/>
      <c r="AO511" s="316"/>
      <c r="AP511" s="316"/>
      <c r="AQ511" s="316"/>
    </row>
    <row r="512" spans="1:43">
      <c r="A512" s="316"/>
      <c r="B512" s="316"/>
      <c r="C512" s="912"/>
      <c r="D512" s="316"/>
      <c r="E512" s="316"/>
      <c r="F512" s="912"/>
      <c r="G512" s="316"/>
      <c r="H512" s="316"/>
      <c r="I512" s="912"/>
      <c r="J512" s="912"/>
      <c r="K512" s="316"/>
      <c r="L512" s="912"/>
      <c r="M512" s="316"/>
      <c r="N512" s="316"/>
      <c r="O512" s="912"/>
      <c r="P512" s="912"/>
      <c r="Q512" s="316"/>
      <c r="R512" s="912"/>
      <c r="S512" s="316"/>
      <c r="T512" s="316"/>
      <c r="U512" s="912"/>
      <c r="V512" s="316"/>
      <c r="W512" s="316"/>
      <c r="X512" s="316"/>
      <c r="Y512" s="316"/>
      <c r="Z512" s="316"/>
      <c r="AA512" s="316"/>
      <c r="AB512" s="316"/>
      <c r="AC512" s="316"/>
      <c r="AD512" s="316"/>
      <c r="AE512" s="316"/>
      <c r="AF512" s="316"/>
      <c r="AG512" s="316"/>
      <c r="AH512" s="316"/>
      <c r="AI512" s="316"/>
      <c r="AJ512" s="316"/>
      <c r="AK512" s="316"/>
      <c r="AL512" s="316"/>
      <c r="AM512" s="316"/>
      <c r="AN512" s="316"/>
      <c r="AO512" s="316"/>
      <c r="AP512" s="316"/>
      <c r="AQ512" s="316"/>
    </row>
    <row r="513" spans="1:43">
      <c r="A513" s="316"/>
      <c r="B513" s="316"/>
      <c r="C513" s="912"/>
      <c r="D513" s="316"/>
      <c r="E513" s="316"/>
      <c r="F513" s="912"/>
      <c r="G513" s="316"/>
      <c r="H513" s="316"/>
      <c r="I513" s="912"/>
      <c r="J513" s="912"/>
      <c r="K513" s="316"/>
      <c r="L513" s="912"/>
      <c r="M513" s="316"/>
      <c r="N513" s="316"/>
      <c r="O513" s="912"/>
      <c r="P513" s="912"/>
      <c r="Q513" s="316"/>
      <c r="R513" s="912"/>
      <c r="S513" s="316"/>
      <c r="T513" s="316"/>
      <c r="U513" s="912"/>
      <c r="V513" s="316"/>
      <c r="W513" s="316"/>
      <c r="X513" s="316"/>
      <c r="Y513" s="316"/>
      <c r="Z513" s="316"/>
      <c r="AA513" s="316"/>
      <c r="AB513" s="316"/>
      <c r="AC513" s="316"/>
      <c r="AD513" s="316"/>
      <c r="AE513" s="316"/>
      <c r="AF513" s="316"/>
      <c r="AG513" s="316"/>
      <c r="AH513" s="316"/>
      <c r="AI513" s="316"/>
      <c r="AJ513" s="316"/>
      <c r="AK513" s="316"/>
      <c r="AL513" s="316"/>
      <c r="AM513" s="316"/>
      <c r="AN513" s="316"/>
      <c r="AO513" s="316"/>
      <c r="AP513" s="316"/>
      <c r="AQ513" s="316"/>
    </row>
    <row r="514" spans="1:43">
      <c r="A514" s="316"/>
      <c r="B514" s="316"/>
      <c r="C514" s="912"/>
      <c r="D514" s="316"/>
      <c r="E514" s="316"/>
      <c r="F514" s="912"/>
      <c r="G514" s="316"/>
      <c r="H514" s="316"/>
      <c r="I514" s="912"/>
      <c r="J514" s="912"/>
      <c r="K514" s="316"/>
      <c r="L514" s="912"/>
      <c r="M514" s="316"/>
      <c r="N514" s="316"/>
      <c r="O514" s="912"/>
      <c r="P514" s="912"/>
      <c r="Q514" s="316"/>
      <c r="R514" s="912"/>
      <c r="S514" s="316"/>
      <c r="T514" s="316"/>
      <c r="U514" s="912"/>
      <c r="V514" s="316"/>
      <c r="W514" s="316"/>
      <c r="X514" s="316"/>
      <c r="Y514" s="316"/>
      <c r="Z514" s="316"/>
      <c r="AA514" s="316"/>
      <c r="AB514" s="316"/>
      <c r="AC514" s="316"/>
      <c r="AD514" s="316"/>
      <c r="AE514" s="316"/>
      <c r="AF514" s="316"/>
      <c r="AG514" s="316"/>
      <c r="AH514" s="316"/>
      <c r="AI514" s="316"/>
      <c r="AJ514" s="316"/>
      <c r="AK514" s="316"/>
      <c r="AL514" s="316"/>
      <c r="AM514" s="316"/>
      <c r="AN514" s="316"/>
      <c r="AO514" s="316"/>
      <c r="AP514" s="316"/>
      <c r="AQ514" s="316"/>
    </row>
    <row r="515" spans="1:43">
      <c r="A515" s="316"/>
      <c r="B515" s="316"/>
      <c r="C515" s="912"/>
      <c r="D515" s="316"/>
      <c r="E515" s="316"/>
      <c r="F515" s="912"/>
      <c r="G515" s="316"/>
      <c r="H515" s="316"/>
      <c r="I515" s="912"/>
      <c r="J515" s="912"/>
      <c r="K515" s="316"/>
      <c r="L515" s="912"/>
      <c r="M515" s="316"/>
      <c r="N515" s="316"/>
      <c r="O515" s="912"/>
      <c r="P515" s="912"/>
      <c r="Q515" s="316"/>
      <c r="R515" s="912"/>
      <c r="S515" s="316"/>
      <c r="T515" s="316"/>
      <c r="U515" s="912"/>
      <c r="V515" s="316"/>
      <c r="W515" s="316"/>
      <c r="X515" s="316"/>
      <c r="Y515" s="316"/>
      <c r="Z515" s="316"/>
      <c r="AA515" s="316"/>
      <c r="AB515" s="316"/>
      <c r="AC515" s="316"/>
      <c r="AD515" s="316"/>
      <c r="AE515" s="316"/>
      <c r="AF515" s="316"/>
      <c r="AG515" s="316"/>
      <c r="AH515" s="316"/>
      <c r="AI515" s="316"/>
      <c r="AJ515" s="316"/>
      <c r="AK515" s="316"/>
      <c r="AL515" s="316"/>
      <c r="AM515" s="316"/>
      <c r="AN515" s="316"/>
      <c r="AO515" s="316"/>
      <c r="AP515" s="316"/>
      <c r="AQ515" s="316"/>
    </row>
    <row r="516" spans="1:43">
      <c r="A516" s="316"/>
      <c r="B516" s="316"/>
      <c r="C516" s="912"/>
      <c r="D516" s="316"/>
      <c r="E516" s="316"/>
      <c r="F516" s="912"/>
      <c r="G516" s="316"/>
      <c r="H516" s="316"/>
      <c r="I516" s="912"/>
      <c r="J516" s="912"/>
      <c r="K516" s="316"/>
      <c r="L516" s="912"/>
      <c r="M516" s="316"/>
      <c r="N516" s="316"/>
      <c r="O516" s="912"/>
      <c r="P516" s="912"/>
      <c r="Q516" s="316"/>
      <c r="R516" s="912"/>
      <c r="S516" s="316"/>
      <c r="T516" s="316"/>
      <c r="U516" s="912"/>
      <c r="V516" s="316"/>
      <c r="W516" s="316"/>
      <c r="X516" s="316"/>
      <c r="Y516" s="316"/>
      <c r="Z516" s="316"/>
      <c r="AA516" s="316"/>
      <c r="AB516" s="316"/>
      <c r="AC516" s="316"/>
      <c r="AD516" s="316"/>
      <c r="AE516" s="316"/>
      <c r="AF516" s="316"/>
      <c r="AG516" s="316"/>
      <c r="AH516" s="316"/>
      <c r="AI516" s="316"/>
      <c r="AJ516" s="316"/>
      <c r="AK516" s="316"/>
      <c r="AL516" s="316"/>
      <c r="AM516" s="316"/>
      <c r="AN516" s="316"/>
      <c r="AO516" s="316"/>
      <c r="AP516" s="316"/>
      <c r="AQ516" s="316"/>
    </row>
    <row r="517" spans="1:43">
      <c r="A517" s="316"/>
      <c r="B517" s="316"/>
      <c r="C517" s="912"/>
      <c r="D517" s="316"/>
      <c r="E517" s="316"/>
      <c r="F517" s="912"/>
      <c r="G517" s="316"/>
      <c r="H517" s="316"/>
      <c r="I517" s="912"/>
      <c r="J517" s="912"/>
      <c r="K517" s="316"/>
      <c r="L517" s="912"/>
      <c r="M517" s="316"/>
      <c r="N517" s="316"/>
      <c r="O517" s="912"/>
      <c r="P517" s="912"/>
      <c r="Q517" s="316"/>
      <c r="R517" s="912"/>
      <c r="S517" s="316"/>
      <c r="T517" s="316"/>
      <c r="U517" s="912"/>
      <c r="V517" s="316"/>
      <c r="W517" s="316"/>
      <c r="X517" s="316"/>
      <c r="Y517" s="316"/>
      <c r="Z517" s="316"/>
      <c r="AA517" s="316"/>
      <c r="AB517" s="316"/>
      <c r="AC517" s="316"/>
      <c r="AD517" s="316"/>
      <c r="AE517" s="316"/>
      <c r="AF517" s="316"/>
      <c r="AG517" s="316"/>
      <c r="AH517" s="316"/>
      <c r="AI517" s="316"/>
      <c r="AJ517" s="316"/>
      <c r="AK517" s="316"/>
      <c r="AL517" s="316"/>
      <c r="AM517" s="316"/>
      <c r="AN517" s="316"/>
      <c r="AO517" s="316"/>
      <c r="AP517" s="316"/>
      <c r="AQ517" s="316"/>
    </row>
    <row r="518" spans="1:43">
      <c r="A518" s="316"/>
      <c r="B518" s="316"/>
      <c r="C518" s="912"/>
      <c r="D518" s="316"/>
      <c r="E518" s="316"/>
      <c r="F518" s="912"/>
      <c r="G518" s="316"/>
      <c r="H518" s="316"/>
      <c r="I518" s="912"/>
      <c r="J518" s="912"/>
      <c r="K518" s="316"/>
      <c r="L518" s="912"/>
      <c r="M518" s="316"/>
      <c r="N518" s="316"/>
      <c r="O518" s="912"/>
      <c r="P518" s="912"/>
      <c r="Q518" s="316"/>
      <c r="R518" s="912"/>
      <c r="S518" s="316"/>
      <c r="T518" s="316"/>
      <c r="U518" s="912"/>
      <c r="V518" s="316"/>
      <c r="W518" s="316"/>
      <c r="X518" s="316"/>
      <c r="Y518" s="316"/>
      <c r="Z518" s="316"/>
      <c r="AA518" s="316"/>
      <c r="AB518" s="316"/>
      <c r="AC518" s="316"/>
      <c r="AD518" s="316"/>
      <c r="AE518" s="316"/>
      <c r="AF518" s="316"/>
      <c r="AG518" s="316"/>
      <c r="AH518" s="316"/>
      <c r="AI518" s="316"/>
      <c r="AJ518" s="316"/>
      <c r="AK518" s="316"/>
      <c r="AL518" s="316"/>
      <c r="AM518" s="316"/>
      <c r="AN518" s="316"/>
      <c r="AO518" s="316"/>
      <c r="AP518" s="316"/>
      <c r="AQ518" s="316"/>
    </row>
    <row r="519" spans="1:43">
      <c r="A519" s="316"/>
      <c r="B519" s="316"/>
      <c r="C519" s="912"/>
      <c r="D519" s="316"/>
      <c r="E519" s="316"/>
      <c r="F519" s="912"/>
      <c r="G519" s="316"/>
      <c r="H519" s="316"/>
      <c r="I519" s="912"/>
      <c r="J519" s="912"/>
      <c r="K519" s="316"/>
      <c r="L519" s="912"/>
      <c r="M519" s="316"/>
      <c r="N519" s="316"/>
      <c r="O519" s="912"/>
      <c r="P519" s="912"/>
      <c r="Q519" s="316"/>
      <c r="R519" s="912"/>
      <c r="S519" s="316"/>
      <c r="T519" s="316"/>
      <c r="U519" s="912"/>
      <c r="V519" s="316"/>
      <c r="W519" s="316"/>
      <c r="X519" s="316"/>
      <c r="Y519" s="316"/>
      <c r="Z519" s="316"/>
      <c r="AA519" s="316"/>
      <c r="AB519" s="316"/>
      <c r="AC519" s="316"/>
      <c r="AD519" s="316"/>
      <c r="AE519" s="316"/>
      <c r="AF519" s="316"/>
      <c r="AG519" s="316"/>
      <c r="AH519" s="316"/>
      <c r="AI519" s="316"/>
      <c r="AJ519" s="316"/>
      <c r="AK519" s="316"/>
      <c r="AL519" s="316"/>
      <c r="AM519" s="316"/>
      <c r="AN519" s="316"/>
      <c r="AO519" s="316"/>
      <c r="AP519" s="316"/>
      <c r="AQ519" s="316"/>
    </row>
    <row r="520" spans="1:43">
      <c r="A520" s="316"/>
      <c r="B520" s="316"/>
      <c r="C520" s="912"/>
      <c r="D520" s="316"/>
      <c r="E520" s="316"/>
      <c r="F520" s="912"/>
      <c r="G520" s="316"/>
      <c r="H520" s="316"/>
      <c r="I520" s="912"/>
      <c r="J520" s="912"/>
      <c r="K520" s="316"/>
      <c r="L520" s="912"/>
      <c r="M520" s="316"/>
      <c r="N520" s="316"/>
      <c r="O520" s="912"/>
      <c r="P520" s="912"/>
      <c r="Q520" s="316"/>
      <c r="R520" s="912"/>
      <c r="S520" s="316"/>
      <c r="T520" s="316"/>
      <c r="U520" s="912"/>
      <c r="V520" s="316"/>
      <c r="W520" s="316"/>
      <c r="X520" s="316"/>
      <c r="Y520" s="316"/>
      <c r="Z520" s="316"/>
      <c r="AA520" s="316"/>
      <c r="AB520" s="316"/>
      <c r="AC520" s="316"/>
      <c r="AD520" s="316"/>
      <c r="AE520" s="316"/>
      <c r="AF520" s="316"/>
      <c r="AG520" s="316"/>
      <c r="AH520" s="316"/>
      <c r="AI520" s="316"/>
      <c r="AJ520" s="316"/>
      <c r="AK520" s="316"/>
      <c r="AL520" s="316"/>
      <c r="AM520" s="316"/>
      <c r="AN520" s="316"/>
      <c r="AO520" s="316"/>
      <c r="AP520" s="316"/>
      <c r="AQ520" s="316"/>
    </row>
    <row r="521" spans="1:43">
      <c r="A521" s="316"/>
      <c r="B521" s="316"/>
      <c r="C521" s="912"/>
      <c r="D521" s="316"/>
      <c r="E521" s="316"/>
      <c r="F521" s="912"/>
      <c r="G521" s="316"/>
      <c r="H521" s="316"/>
      <c r="I521" s="912"/>
      <c r="J521" s="912"/>
      <c r="K521" s="316"/>
      <c r="L521" s="912"/>
      <c r="M521" s="316"/>
      <c r="N521" s="316"/>
      <c r="O521" s="912"/>
      <c r="P521" s="912"/>
      <c r="Q521" s="316"/>
      <c r="R521" s="912"/>
      <c r="S521" s="316"/>
      <c r="T521" s="316"/>
      <c r="U521" s="912"/>
      <c r="V521" s="316"/>
      <c r="W521" s="316"/>
      <c r="X521" s="316"/>
      <c r="Y521" s="316"/>
      <c r="Z521" s="316"/>
      <c r="AA521" s="316"/>
      <c r="AB521" s="316"/>
      <c r="AC521" s="316"/>
      <c r="AD521" s="316"/>
      <c r="AE521" s="316"/>
      <c r="AF521" s="316"/>
      <c r="AG521" s="316"/>
      <c r="AH521" s="316"/>
      <c r="AI521" s="316"/>
      <c r="AJ521" s="316"/>
      <c r="AK521" s="316"/>
      <c r="AL521" s="316"/>
      <c r="AM521" s="316"/>
      <c r="AN521" s="316"/>
      <c r="AO521" s="316"/>
      <c r="AP521" s="316"/>
      <c r="AQ521" s="316"/>
    </row>
    <row r="522" spans="1:43">
      <c r="A522" s="316"/>
      <c r="B522" s="316"/>
      <c r="C522" s="912"/>
      <c r="D522" s="316"/>
      <c r="E522" s="316"/>
      <c r="F522" s="912"/>
      <c r="G522" s="316"/>
      <c r="H522" s="316"/>
      <c r="I522" s="912"/>
      <c r="J522" s="912"/>
      <c r="K522" s="316"/>
      <c r="L522" s="912"/>
      <c r="M522" s="316"/>
      <c r="N522" s="316"/>
      <c r="O522" s="912"/>
      <c r="P522" s="912"/>
      <c r="Q522" s="316"/>
      <c r="R522" s="912"/>
      <c r="S522" s="316"/>
      <c r="T522" s="316"/>
      <c r="U522" s="912"/>
      <c r="V522" s="316"/>
      <c r="W522" s="316"/>
      <c r="X522" s="316"/>
      <c r="Y522" s="316"/>
      <c r="Z522" s="316"/>
      <c r="AA522" s="316"/>
      <c r="AB522" s="316"/>
      <c r="AC522" s="316"/>
      <c r="AD522" s="316"/>
      <c r="AE522" s="316"/>
      <c r="AF522" s="316"/>
      <c r="AG522" s="316"/>
      <c r="AH522" s="316"/>
      <c r="AI522" s="316"/>
      <c r="AJ522" s="316"/>
      <c r="AK522" s="316"/>
      <c r="AL522" s="316"/>
      <c r="AM522" s="316"/>
      <c r="AN522" s="316"/>
      <c r="AO522" s="316"/>
      <c r="AP522" s="316"/>
      <c r="AQ522" s="316"/>
    </row>
    <row r="523" spans="1:43">
      <c r="A523" s="316"/>
      <c r="B523" s="316"/>
      <c r="C523" s="912"/>
      <c r="D523" s="316"/>
      <c r="E523" s="316"/>
      <c r="F523" s="912"/>
      <c r="G523" s="316"/>
      <c r="H523" s="316"/>
      <c r="I523" s="912"/>
      <c r="J523" s="912"/>
      <c r="K523" s="316"/>
      <c r="L523" s="912"/>
      <c r="M523" s="316"/>
      <c r="N523" s="316"/>
      <c r="O523" s="912"/>
      <c r="P523" s="912"/>
      <c r="Q523" s="316"/>
      <c r="R523" s="912"/>
      <c r="S523" s="316"/>
      <c r="T523" s="316"/>
      <c r="U523" s="912"/>
      <c r="V523" s="316"/>
      <c r="W523" s="316"/>
      <c r="X523" s="316"/>
      <c r="Y523" s="316"/>
      <c r="Z523" s="316"/>
      <c r="AA523" s="316"/>
      <c r="AB523" s="316"/>
      <c r="AC523" s="316"/>
      <c r="AD523" s="316"/>
      <c r="AE523" s="316"/>
      <c r="AF523" s="316"/>
      <c r="AG523" s="316"/>
      <c r="AH523" s="316"/>
      <c r="AI523" s="316"/>
      <c r="AJ523" s="316"/>
      <c r="AK523" s="316"/>
      <c r="AL523" s="316"/>
      <c r="AM523" s="316"/>
      <c r="AN523" s="316"/>
      <c r="AO523" s="316"/>
      <c r="AP523" s="316"/>
      <c r="AQ523" s="316"/>
    </row>
    <row r="524" spans="1:43">
      <c r="A524" s="316"/>
      <c r="B524" s="316"/>
      <c r="C524" s="912"/>
      <c r="D524" s="316"/>
      <c r="E524" s="316"/>
      <c r="F524" s="912"/>
      <c r="G524" s="316"/>
      <c r="H524" s="316"/>
      <c r="I524" s="912"/>
      <c r="J524" s="912"/>
      <c r="K524" s="316"/>
      <c r="L524" s="912"/>
      <c r="M524" s="316"/>
      <c r="N524" s="316"/>
      <c r="O524" s="912"/>
      <c r="P524" s="912"/>
      <c r="Q524" s="316"/>
      <c r="R524" s="912"/>
      <c r="S524" s="316"/>
      <c r="T524" s="316"/>
      <c r="U524" s="912"/>
      <c r="V524" s="316"/>
      <c r="W524" s="316"/>
      <c r="X524" s="316"/>
      <c r="Y524" s="316"/>
      <c r="Z524" s="316"/>
      <c r="AA524" s="316"/>
      <c r="AB524" s="316"/>
      <c r="AC524" s="316"/>
      <c r="AD524" s="316"/>
      <c r="AE524" s="316"/>
      <c r="AF524" s="316"/>
      <c r="AG524" s="316"/>
      <c r="AH524" s="316"/>
      <c r="AI524" s="316"/>
      <c r="AJ524" s="316"/>
      <c r="AK524" s="316"/>
      <c r="AL524" s="316"/>
      <c r="AM524" s="316"/>
      <c r="AN524" s="316"/>
      <c r="AO524" s="316"/>
      <c r="AP524" s="316"/>
      <c r="AQ524" s="316"/>
    </row>
    <row r="525" spans="1:43">
      <c r="A525" s="316"/>
      <c r="B525" s="316"/>
      <c r="C525" s="912"/>
      <c r="D525" s="316"/>
      <c r="E525" s="316"/>
      <c r="F525" s="912"/>
      <c r="G525" s="316"/>
      <c r="H525" s="316"/>
      <c r="I525" s="912"/>
      <c r="J525" s="912"/>
      <c r="K525" s="316"/>
      <c r="L525" s="912"/>
      <c r="M525" s="316"/>
      <c r="N525" s="316"/>
      <c r="O525" s="912"/>
      <c r="P525" s="912"/>
      <c r="Q525" s="316"/>
      <c r="R525" s="912"/>
      <c r="S525" s="316"/>
      <c r="T525" s="316"/>
      <c r="U525" s="912"/>
      <c r="V525" s="316"/>
      <c r="W525" s="316"/>
      <c r="X525" s="316"/>
      <c r="Y525" s="316"/>
      <c r="Z525" s="316"/>
      <c r="AA525" s="316"/>
      <c r="AB525" s="316"/>
      <c r="AC525" s="316"/>
      <c r="AD525" s="316"/>
      <c r="AE525" s="316"/>
      <c r="AF525" s="316"/>
      <c r="AG525" s="316"/>
      <c r="AH525" s="316"/>
      <c r="AI525" s="316"/>
      <c r="AJ525" s="316"/>
      <c r="AK525" s="316"/>
      <c r="AL525" s="316"/>
      <c r="AM525" s="316"/>
      <c r="AN525" s="316"/>
      <c r="AO525" s="316"/>
      <c r="AP525" s="316"/>
      <c r="AQ525" s="316"/>
    </row>
    <row r="526" spans="1:43">
      <c r="A526" s="316"/>
      <c r="B526" s="316"/>
      <c r="C526" s="912"/>
      <c r="D526" s="316"/>
      <c r="E526" s="316"/>
      <c r="F526" s="912"/>
      <c r="G526" s="316"/>
      <c r="H526" s="316"/>
      <c r="I526" s="912"/>
      <c r="J526" s="912"/>
      <c r="K526" s="316"/>
      <c r="L526" s="912"/>
      <c r="M526" s="316"/>
      <c r="N526" s="316"/>
      <c r="O526" s="912"/>
      <c r="P526" s="912"/>
      <c r="Q526" s="316"/>
      <c r="R526" s="912"/>
      <c r="S526" s="316"/>
      <c r="T526" s="316"/>
      <c r="U526" s="912"/>
      <c r="V526" s="316"/>
      <c r="W526" s="316"/>
      <c r="X526" s="316"/>
      <c r="Y526" s="316"/>
      <c r="Z526" s="316"/>
      <c r="AA526" s="316"/>
      <c r="AB526" s="316"/>
      <c r="AC526" s="316"/>
      <c r="AD526" s="316"/>
      <c r="AE526" s="316"/>
      <c r="AF526" s="316"/>
      <c r="AG526" s="316"/>
      <c r="AH526" s="316"/>
      <c r="AI526" s="316"/>
      <c r="AJ526" s="316"/>
      <c r="AK526" s="316"/>
      <c r="AL526" s="316"/>
      <c r="AM526" s="316"/>
      <c r="AN526" s="316"/>
      <c r="AO526" s="316"/>
      <c r="AP526" s="316"/>
      <c r="AQ526" s="316"/>
    </row>
    <row r="527" spans="1:43">
      <c r="A527" s="316"/>
      <c r="B527" s="316"/>
      <c r="C527" s="912"/>
      <c r="D527" s="316"/>
      <c r="E527" s="316"/>
      <c r="F527" s="912"/>
      <c r="G527" s="316"/>
      <c r="H527" s="316"/>
      <c r="I527" s="912"/>
      <c r="J527" s="912"/>
      <c r="K527" s="316"/>
      <c r="L527" s="912"/>
      <c r="M527" s="316"/>
      <c r="N527" s="316"/>
      <c r="O527" s="912"/>
      <c r="P527" s="912"/>
      <c r="Q527" s="316"/>
      <c r="R527" s="912"/>
      <c r="S527" s="316"/>
      <c r="T527" s="316"/>
      <c r="U527" s="912"/>
      <c r="V527" s="316"/>
      <c r="W527" s="316"/>
      <c r="X527" s="316"/>
      <c r="Y527" s="316"/>
      <c r="Z527" s="316"/>
      <c r="AA527" s="316"/>
      <c r="AB527" s="316"/>
      <c r="AC527" s="316"/>
      <c r="AD527" s="316"/>
      <c r="AE527" s="316"/>
      <c r="AF527" s="316"/>
      <c r="AG527" s="316"/>
      <c r="AH527" s="316"/>
      <c r="AI527" s="316"/>
      <c r="AJ527" s="316"/>
      <c r="AK527" s="316"/>
      <c r="AL527" s="316"/>
      <c r="AM527" s="316"/>
      <c r="AN527" s="316"/>
      <c r="AO527" s="316"/>
      <c r="AP527" s="316"/>
      <c r="AQ527" s="316"/>
    </row>
    <row r="528" spans="1:43">
      <c r="A528" s="316"/>
      <c r="B528" s="316"/>
      <c r="C528" s="912"/>
      <c r="D528" s="316"/>
      <c r="E528" s="316"/>
      <c r="F528" s="912"/>
      <c r="G528" s="316"/>
      <c r="H528" s="316"/>
      <c r="I528" s="912"/>
      <c r="J528" s="912"/>
      <c r="K528" s="316"/>
      <c r="L528" s="912"/>
      <c r="M528" s="316"/>
      <c r="N528" s="316"/>
      <c r="O528" s="912"/>
      <c r="P528" s="912"/>
      <c r="Q528" s="316"/>
      <c r="R528" s="912"/>
      <c r="S528" s="316"/>
      <c r="T528" s="316"/>
      <c r="U528" s="912"/>
      <c r="V528" s="316"/>
      <c r="W528" s="316"/>
      <c r="X528" s="316"/>
      <c r="Y528" s="316"/>
      <c r="Z528" s="316"/>
      <c r="AA528" s="316"/>
      <c r="AB528" s="316"/>
      <c r="AC528" s="316"/>
      <c r="AD528" s="316"/>
      <c r="AE528" s="316"/>
      <c r="AF528" s="316"/>
      <c r="AG528" s="316"/>
      <c r="AH528" s="316"/>
      <c r="AI528" s="316"/>
      <c r="AJ528" s="316"/>
      <c r="AK528" s="316"/>
      <c r="AL528" s="316"/>
      <c r="AM528" s="316"/>
      <c r="AN528" s="316"/>
      <c r="AO528" s="316"/>
      <c r="AP528" s="316"/>
      <c r="AQ528" s="316"/>
    </row>
    <row r="529" spans="1:43">
      <c r="A529" s="316"/>
      <c r="B529" s="316"/>
      <c r="C529" s="912"/>
      <c r="D529" s="316"/>
      <c r="E529" s="316"/>
      <c r="F529" s="912"/>
      <c r="G529" s="316"/>
      <c r="H529" s="316"/>
      <c r="I529" s="912"/>
      <c r="J529" s="912"/>
      <c r="K529" s="316"/>
      <c r="L529" s="912"/>
      <c r="M529" s="316"/>
      <c r="N529" s="316"/>
      <c r="O529" s="912"/>
      <c r="P529" s="912"/>
      <c r="Q529" s="316"/>
      <c r="R529" s="912"/>
      <c r="S529" s="316"/>
      <c r="T529" s="316"/>
      <c r="U529" s="912"/>
      <c r="V529" s="316"/>
      <c r="W529" s="316"/>
      <c r="X529" s="316"/>
      <c r="Y529" s="316"/>
      <c r="Z529" s="316"/>
      <c r="AA529" s="316"/>
      <c r="AB529" s="316"/>
      <c r="AC529" s="316"/>
      <c r="AD529" s="316"/>
      <c r="AE529" s="316"/>
      <c r="AF529" s="316"/>
      <c r="AG529" s="316"/>
      <c r="AH529" s="316"/>
      <c r="AI529" s="316"/>
      <c r="AJ529" s="316"/>
      <c r="AK529" s="316"/>
      <c r="AL529" s="316"/>
      <c r="AM529" s="316"/>
      <c r="AN529" s="316"/>
      <c r="AO529" s="316"/>
      <c r="AP529" s="316"/>
      <c r="AQ529" s="316"/>
    </row>
    <row r="530" spans="1:43">
      <c r="A530" s="316"/>
      <c r="B530" s="316"/>
      <c r="C530" s="912"/>
      <c r="D530" s="316"/>
      <c r="E530" s="316"/>
      <c r="F530" s="912"/>
      <c r="G530" s="316"/>
      <c r="H530" s="316"/>
      <c r="I530" s="912"/>
      <c r="J530" s="912"/>
      <c r="K530" s="316"/>
      <c r="L530" s="912"/>
      <c r="M530" s="316"/>
      <c r="N530" s="316"/>
      <c r="O530" s="912"/>
      <c r="P530" s="912"/>
      <c r="Q530" s="316"/>
      <c r="R530" s="912"/>
      <c r="S530" s="316"/>
      <c r="T530" s="316"/>
      <c r="U530" s="912"/>
      <c r="V530" s="316"/>
      <c r="W530" s="316"/>
      <c r="X530" s="316"/>
      <c r="Y530" s="316"/>
      <c r="Z530" s="316"/>
      <c r="AA530" s="316"/>
      <c r="AB530" s="316"/>
      <c r="AC530" s="316"/>
      <c r="AD530" s="316"/>
      <c r="AE530" s="316"/>
      <c r="AF530" s="316"/>
      <c r="AG530" s="316"/>
      <c r="AH530" s="316"/>
      <c r="AI530" s="316"/>
      <c r="AJ530" s="316"/>
      <c r="AK530" s="316"/>
      <c r="AL530" s="316"/>
      <c r="AM530" s="316"/>
      <c r="AN530" s="316"/>
      <c r="AO530" s="316"/>
      <c r="AP530" s="316"/>
      <c r="AQ530" s="316"/>
    </row>
    <row r="531" spans="1:43">
      <c r="A531" s="316"/>
      <c r="B531" s="316"/>
      <c r="C531" s="912"/>
      <c r="D531" s="316"/>
      <c r="E531" s="316"/>
      <c r="F531" s="912"/>
      <c r="G531" s="316"/>
      <c r="H531" s="316"/>
      <c r="I531" s="912"/>
      <c r="J531" s="912"/>
      <c r="K531" s="316"/>
      <c r="L531" s="912"/>
      <c r="M531" s="316"/>
      <c r="N531" s="316"/>
      <c r="O531" s="912"/>
      <c r="P531" s="912"/>
      <c r="Q531" s="316"/>
      <c r="R531" s="912"/>
      <c r="S531" s="316"/>
      <c r="T531" s="316"/>
      <c r="U531" s="912"/>
      <c r="V531" s="316"/>
      <c r="W531" s="316"/>
      <c r="X531" s="316"/>
      <c r="Y531" s="316"/>
      <c r="Z531" s="316"/>
      <c r="AA531" s="316"/>
      <c r="AB531" s="316"/>
      <c r="AC531" s="316"/>
      <c r="AD531" s="316"/>
      <c r="AE531" s="316"/>
      <c r="AF531" s="316"/>
      <c r="AG531" s="316"/>
      <c r="AH531" s="316"/>
      <c r="AI531" s="316"/>
      <c r="AJ531" s="316"/>
      <c r="AK531" s="316"/>
      <c r="AL531" s="316"/>
      <c r="AM531" s="316"/>
      <c r="AN531" s="316"/>
      <c r="AO531" s="316"/>
      <c r="AP531" s="316"/>
      <c r="AQ531" s="316"/>
    </row>
    <row r="532" spans="1:43">
      <c r="A532" s="316"/>
      <c r="B532" s="316"/>
      <c r="C532" s="912"/>
      <c r="D532" s="316"/>
      <c r="E532" s="316"/>
      <c r="F532" s="912"/>
      <c r="G532" s="316"/>
      <c r="H532" s="316"/>
      <c r="I532" s="912"/>
      <c r="J532" s="912"/>
      <c r="K532" s="316"/>
      <c r="L532" s="912"/>
      <c r="M532" s="316"/>
      <c r="N532" s="316"/>
      <c r="O532" s="912"/>
      <c r="P532" s="912"/>
      <c r="Q532" s="316"/>
      <c r="R532" s="912"/>
      <c r="S532" s="316"/>
      <c r="T532" s="316"/>
      <c r="U532" s="912"/>
      <c r="V532" s="316"/>
      <c r="W532" s="316"/>
      <c r="X532" s="316"/>
      <c r="Y532" s="316"/>
      <c r="Z532" s="316"/>
      <c r="AA532" s="316"/>
      <c r="AB532" s="316"/>
      <c r="AC532" s="316"/>
      <c r="AD532" s="316"/>
      <c r="AE532" s="316"/>
      <c r="AF532" s="316"/>
      <c r="AG532" s="316"/>
      <c r="AH532" s="316"/>
      <c r="AI532" s="316"/>
      <c r="AJ532" s="316"/>
      <c r="AK532" s="316"/>
      <c r="AL532" s="316"/>
      <c r="AM532" s="316"/>
      <c r="AN532" s="316"/>
      <c r="AO532" s="316"/>
      <c r="AP532" s="316"/>
      <c r="AQ532" s="316"/>
    </row>
    <row r="533" spans="1:43">
      <c r="A533" s="316"/>
      <c r="B533" s="316"/>
      <c r="C533" s="912"/>
      <c r="D533" s="316"/>
      <c r="E533" s="316"/>
      <c r="F533" s="912"/>
      <c r="G533" s="316"/>
      <c r="H533" s="316"/>
      <c r="I533" s="912"/>
      <c r="J533" s="912"/>
      <c r="K533" s="316"/>
      <c r="L533" s="912"/>
      <c r="M533" s="316"/>
      <c r="N533" s="316"/>
      <c r="O533" s="912"/>
      <c r="P533" s="912"/>
      <c r="Q533" s="316"/>
      <c r="R533" s="912"/>
      <c r="S533" s="316"/>
      <c r="T533" s="316"/>
      <c r="U533" s="912"/>
      <c r="V533" s="316"/>
      <c r="W533" s="316"/>
      <c r="X533" s="316"/>
      <c r="Y533" s="316"/>
      <c r="Z533" s="316"/>
      <c r="AA533" s="316"/>
      <c r="AB533" s="316"/>
      <c r="AC533" s="316"/>
      <c r="AD533" s="316"/>
      <c r="AE533" s="316"/>
      <c r="AF533" s="316"/>
      <c r="AG533" s="316"/>
      <c r="AH533" s="316"/>
      <c r="AI533" s="316"/>
      <c r="AJ533" s="316"/>
      <c r="AK533" s="316"/>
      <c r="AL533" s="316"/>
      <c r="AM533" s="316"/>
      <c r="AN533" s="316"/>
      <c r="AO533" s="316"/>
      <c r="AP533" s="316"/>
      <c r="AQ533" s="316"/>
    </row>
    <row r="534" spans="1:43">
      <c r="A534" s="316"/>
      <c r="B534" s="316"/>
      <c r="C534" s="912"/>
      <c r="D534" s="316"/>
      <c r="E534" s="316"/>
      <c r="F534" s="912"/>
      <c r="G534" s="316"/>
      <c r="H534" s="316"/>
      <c r="I534" s="912"/>
      <c r="J534" s="912"/>
      <c r="K534" s="316"/>
      <c r="L534" s="912"/>
      <c r="M534" s="316"/>
      <c r="N534" s="316"/>
      <c r="O534" s="912"/>
      <c r="P534" s="912"/>
      <c r="Q534" s="316"/>
      <c r="R534" s="912"/>
      <c r="S534" s="316"/>
      <c r="T534" s="316"/>
      <c r="U534" s="912"/>
      <c r="V534" s="316"/>
      <c r="W534" s="316"/>
      <c r="X534" s="316"/>
      <c r="Y534" s="316"/>
      <c r="Z534" s="316"/>
      <c r="AA534" s="316"/>
      <c r="AB534" s="316"/>
      <c r="AC534" s="316"/>
      <c r="AD534" s="316"/>
      <c r="AE534" s="316"/>
      <c r="AF534" s="316"/>
      <c r="AG534" s="316"/>
      <c r="AH534" s="316"/>
      <c r="AI534" s="316"/>
      <c r="AJ534" s="316"/>
      <c r="AK534" s="316"/>
      <c r="AL534" s="316"/>
      <c r="AM534" s="316"/>
      <c r="AN534" s="316"/>
      <c r="AO534" s="316"/>
      <c r="AP534" s="316"/>
      <c r="AQ534" s="316"/>
    </row>
    <row r="535" spans="1:43">
      <c r="A535" s="316"/>
      <c r="B535" s="316"/>
      <c r="C535" s="912"/>
      <c r="D535" s="316"/>
      <c r="E535" s="316"/>
      <c r="F535" s="912"/>
      <c r="G535" s="316"/>
      <c r="H535" s="316"/>
      <c r="I535" s="912"/>
      <c r="J535" s="912"/>
      <c r="K535" s="316"/>
      <c r="L535" s="912"/>
      <c r="M535" s="316"/>
      <c r="N535" s="316"/>
      <c r="O535" s="912"/>
      <c r="P535" s="912"/>
      <c r="Q535" s="316"/>
      <c r="R535" s="912"/>
      <c r="S535" s="316"/>
      <c r="T535" s="316"/>
      <c r="U535" s="912"/>
      <c r="V535" s="316"/>
      <c r="W535" s="316"/>
      <c r="X535" s="316"/>
      <c r="Y535" s="316"/>
      <c r="Z535" s="316"/>
      <c r="AA535" s="316"/>
      <c r="AB535" s="316"/>
      <c r="AC535" s="316"/>
      <c r="AD535" s="316"/>
      <c r="AE535" s="316"/>
      <c r="AF535" s="316"/>
      <c r="AG535" s="316"/>
      <c r="AH535" s="316"/>
      <c r="AI535" s="316"/>
      <c r="AJ535" s="316"/>
      <c r="AK535" s="316"/>
      <c r="AL535" s="316"/>
      <c r="AM535" s="316"/>
      <c r="AN535" s="316"/>
      <c r="AO535" s="316"/>
      <c r="AP535" s="316"/>
      <c r="AQ535" s="316"/>
    </row>
    <row r="536" spans="1:43">
      <c r="A536" s="316"/>
      <c r="B536" s="316"/>
      <c r="C536" s="912"/>
      <c r="D536" s="316"/>
      <c r="E536" s="316"/>
      <c r="F536" s="912"/>
      <c r="G536" s="316"/>
      <c r="H536" s="316"/>
      <c r="I536" s="912"/>
      <c r="J536" s="912"/>
      <c r="K536" s="316"/>
      <c r="L536" s="912"/>
      <c r="M536" s="316"/>
      <c r="N536" s="316"/>
      <c r="O536" s="912"/>
      <c r="P536" s="912"/>
      <c r="Q536" s="316"/>
      <c r="R536" s="912"/>
      <c r="S536" s="316"/>
      <c r="T536" s="316"/>
      <c r="U536" s="912"/>
      <c r="V536" s="316"/>
      <c r="W536" s="316"/>
      <c r="X536" s="316"/>
      <c r="Y536" s="316"/>
      <c r="Z536" s="316"/>
      <c r="AA536" s="316"/>
      <c r="AB536" s="316"/>
      <c r="AC536" s="316"/>
      <c r="AD536" s="316"/>
      <c r="AE536" s="316"/>
      <c r="AF536" s="316"/>
      <c r="AG536" s="316"/>
      <c r="AH536" s="316"/>
      <c r="AI536" s="316"/>
      <c r="AJ536" s="316"/>
      <c r="AK536" s="316"/>
      <c r="AL536" s="316"/>
      <c r="AM536" s="316"/>
      <c r="AN536" s="316"/>
      <c r="AO536" s="316"/>
      <c r="AP536" s="316"/>
      <c r="AQ536" s="316"/>
    </row>
    <row r="537" spans="1:43">
      <c r="A537" s="316"/>
      <c r="B537" s="316"/>
      <c r="C537" s="912"/>
      <c r="D537" s="316"/>
      <c r="E537" s="316"/>
      <c r="F537" s="912"/>
      <c r="G537" s="316"/>
      <c r="H537" s="316"/>
      <c r="I537" s="912"/>
      <c r="J537" s="912"/>
      <c r="K537" s="316"/>
      <c r="L537" s="912"/>
      <c r="M537" s="316"/>
      <c r="N537" s="316"/>
      <c r="O537" s="912"/>
      <c r="P537" s="912"/>
      <c r="Q537" s="316"/>
      <c r="R537" s="912"/>
      <c r="S537" s="316"/>
      <c r="T537" s="316"/>
      <c r="U537" s="912"/>
      <c r="V537" s="316"/>
      <c r="W537" s="316"/>
      <c r="X537" s="316"/>
      <c r="Y537" s="316"/>
      <c r="Z537" s="316"/>
      <c r="AA537" s="316"/>
      <c r="AB537" s="316"/>
      <c r="AC537" s="316"/>
      <c r="AD537" s="316"/>
      <c r="AE537" s="316"/>
      <c r="AF537" s="316"/>
      <c r="AG537" s="316"/>
      <c r="AH537" s="316"/>
      <c r="AI537" s="316"/>
      <c r="AJ537" s="316"/>
      <c r="AK537" s="316"/>
      <c r="AL537" s="316"/>
      <c r="AM537" s="316"/>
      <c r="AN537" s="316"/>
      <c r="AO537" s="316"/>
      <c r="AP537" s="316"/>
      <c r="AQ537" s="316"/>
    </row>
    <row r="538" spans="1:43">
      <c r="A538" s="316"/>
      <c r="B538" s="316"/>
      <c r="C538" s="912"/>
      <c r="D538" s="316"/>
      <c r="E538" s="316"/>
      <c r="F538" s="912"/>
      <c r="G538" s="316"/>
      <c r="H538" s="316"/>
      <c r="I538" s="912"/>
      <c r="J538" s="912"/>
      <c r="K538" s="316"/>
      <c r="L538" s="912"/>
      <c r="M538" s="316"/>
      <c r="N538" s="316"/>
      <c r="O538" s="912"/>
      <c r="P538" s="912"/>
      <c r="Q538" s="316"/>
      <c r="R538" s="912"/>
      <c r="S538" s="316"/>
      <c r="T538" s="316"/>
      <c r="U538" s="912"/>
      <c r="V538" s="316"/>
      <c r="W538" s="316"/>
      <c r="X538" s="316"/>
      <c r="Y538" s="316"/>
      <c r="Z538" s="316"/>
      <c r="AA538" s="316"/>
      <c r="AB538" s="316"/>
      <c r="AC538" s="316"/>
      <c r="AD538" s="316"/>
      <c r="AE538" s="316"/>
      <c r="AF538" s="316"/>
      <c r="AG538" s="316"/>
      <c r="AH538" s="316"/>
      <c r="AI538" s="316"/>
      <c r="AJ538" s="316"/>
      <c r="AK538" s="316"/>
      <c r="AL538" s="316"/>
      <c r="AM538" s="316"/>
      <c r="AN538" s="316"/>
      <c r="AO538" s="316"/>
      <c r="AP538" s="316"/>
      <c r="AQ538" s="316"/>
    </row>
    <row r="539" spans="1:43">
      <c r="A539" s="316"/>
      <c r="B539" s="316"/>
      <c r="C539" s="912"/>
      <c r="D539" s="316"/>
      <c r="E539" s="316"/>
      <c r="F539" s="912"/>
      <c r="G539" s="316"/>
      <c r="H539" s="316"/>
      <c r="I539" s="912"/>
      <c r="J539" s="912"/>
      <c r="K539" s="316"/>
      <c r="L539" s="912"/>
      <c r="M539" s="316"/>
      <c r="N539" s="316"/>
      <c r="O539" s="912"/>
      <c r="P539" s="912"/>
      <c r="Q539" s="316"/>
      <c r="R539" s="912"/>
      <c r="S539" s="316"/>
      <c r="T539" s="316"/>
      <c r="U539" s="912"/>
      <c r="V539" s="316"/>
      <c r="W539" s="316"/>
      <c r="X539" s="316"/>
      <c r="Y539" s="316"/>
      <c r="Z539" s="316"/>
      <c r="AA539" s="316"/>
      <c r="AB539" s="316"/>
      <c r="AC539" s="316"/>
      <c r="AD539" s="316"/>
      <c r="AE539" s="316"/>
      <c r="AF539" s="316"/>
      <c r="AG539" s="316"/>
      <c r="AH539" s="316"/>
      <c r="AI539" s="316"/>
      <c r="AJ539" s="316"/>
      <c r="AK539" s="316"/>
      <c r="AL539" s="316"/>
      <c r="AM539" s="316"/>
      <c r="AN539" s="316"/>
      <c r="AO539" s="316"/>
      <c r="AP539" s="316"/>
      <c r="AQ539" s="316"/>
    </row>
    <row r="540" spans="1:43">
      <c r="A540" s="316"/>
      <c r="B540" s="316"/>
      <c r="C540" s="912"/>
      <c r="D540" s="316"/>
      <c r="E540" s="316"/>
      <c r="F540" s="912"/>
      <c r="G540" s="316"/>
      <c r="H540" s="316"/>
      <c r="I540" s="912"/>
      <c r="J540" s="912"/>
      <c r="K540" s="316"/>
      <c r="L540" s="912"/>
      <c r="M540" s="316"/>
      <c r="N540" s="316"/>
      <c r="O540" s="912"/>
      <c r="P540" s="912"/>
      <c r="Q540" s="316"/>
      <c r="R540" s="912"/>
      <c r="S540" s="316"/>
      <c r="T540" s="316"/>
      <c r="U540" s="912"/>
      <c r="V540" s="316"/>
      <c r="W540" s="316"/>
      <c r="X540" s="316"/>
      <c r="Y540" s="316"/>
      <c r="Z540" s="316"/>
      <c r="AA540" s="316"/>
      <c r="AB540" s="316"/>
      <c r="AC540" s="316"/>
      <c r="AD540" s="316"/>
      <c r="AE540" s="316"/>
      <c r="AF540" s="316"/>
      <c r="AG540" s="316"/>
      <c r="AH540" s="316"/>
      <c r="AI540" s="316"/>
      <c r="AJ540" s="316"/>
      <c r="AK540" s="316"/>
      <c r="AL540" s="316"/>
      <c r="AM540" s="316"/>
      <c r="AN540" s="316"/>
      <c r="AO540" s="316"/>
      <c r="AP540" s="316"/>
      <c r="AQ540" s="316"/>
    </row>
    <row r="541" spans="1:43">
      <c r="A541" s="316"/>
      <c r="B541" s="316"/>
      <c r="C541" s="912"/>
      <c r="D541" s="316"/>
      <c r="E541" s="316"/>
      <c r="F541" s="912"/>
      <c r="G541" s="316"/>
      <c r="H541" s="316"/>
      <c r="I541" s="912"/>
      <c r="J541" s="912"/>
      <c r="K541" s="316"/>
      <c r="L541" s="912"/>
      <c r="M541" s="316"/>
      <c r="N541" s="316"/>
      <c r="O541" s="912"/>
      <c r="P541" s="912"/>
      <c r="Q541" s="316"/>
      <c r="R541" s="912"/>
      <c r="S541" s="316"/>
      <c r="T541" s="316"/>
      <c r="U541" s="912"/>
      <c r="V541" s="316"/>
      <c r="W541" s="316"/>
      <c r="X541" s="316"/>
      <c r="Y541" s="316"/>
      <c r="Z541" s="316"/>
      <c r="AA541" s="316"/>
      <c r="AB541" s="316"/>
      <c r="AC541" s="316"/>
      <c r="AD541" s="316"/>
      <c r="AE541" s="316"/>
      <c r="AF541" s="316"/>
      <c r="AG541" s="316"/>
      <c r="AH541" s="316"/>
      <c r="AI541" s="316"/>
      <c r="AJ541" s="316"/>
      <c r="AK541" s="316"/>
      <c r="AL541" s="316"/>
      <c r="AM541" s="316"/>
      <c r="AN541" s="316"/>
      <c r="AO541" s="316"/>
      <c r="AP541" s="316"/>
      <c r="AQ541" s="316"/>
    </row>
    <row r="542" spans="1:43">
      <c r="A542" s="316"/>
      <c r="B542" s="316"/>
      <c r="C542" s="912"/>
      <c r="D542" s="316"/>
      <c r="E542" s="316"/>
      <c r="F542" s="912"/>
      <c r="G542" s="316"/>
      <c r="H542" s="316"/>
      <c r="I542" s="912"/>
      <c r="J542" s="912"/>
      <c r="K542" s="316"/>
      <c r="L542" s="912"/>
      <c r="M542" s="316"/>
      <c r="N542" s="316"/>
      <c r="O542" s="912"/>
      <c r="P542" s="912"/>
      <c r="Q542" s="316"/>
      <c r="R542" s="912"/>
      <c r="S542" s="316"/>
      <c r="T542" s="316"/>
      <c r="U542" s="912"/>
      <c r="V542" s="316"/>
      <c r="W542" s="316"/>
      <c r="X542" s="316"/>
      <c r="Y542" s="316"/>
      <c r="Z542" s="316"/>
      <c r="AA542" s="316"/>
      <c r="AB542" s="316"/>
      <c r="AC542" s="316"/>
      <c r="AD542" s="316"/>
      <c r="AE542" s="316"/>
      <c r="AF542" s="316"/>
      <c r="AG542" s="316"/>
      <c r="AH542" s="316"/>
      <c r="AI542" s="316"/>
      <c r="AJ542" s="316"/>
      <c r="AK542" s="316"/>
      <c r="AL542" s="316"/>
      <c r="AM542" s="316"/>
      <c r="AN542" s="316"/>
      <c r="AO542" s="316"/>
      <c r="AP542" s="316"/>
      <c r="AQ542" s="316"/>
    </row>
    <row r="543" spans="1:43">
      <c r="A543" s="316"/>
      <c r="B543" s="316"/>
      <c r="C543" s="912"/>
      <c r="D543" s="316"/>
      <c r="E543" s="316"/>
      <c r="F543" s="912"/>
      <c r="G543" s="316"/>
      <c r="H543" s="316"/>
      <c r="I543" s="912"/>
      <c r="J543" s="912"/>
      <c r="K543" s="316"/>
      <c r="L543" s="912"/>
      <c r="M543" s="316"/>
      <c r="N543" s="316"/>
      <c r="O543" s="912"/>
      <c r="P543" s="912"/>
      <c r="Q543" s="316"/>
      <c r="R543" s="912"/>
      <c r="S543" s="316"/>
      <c r="T543" s="316"/>
      <c r="U543" s="912"/>
      <c r="V543" s="316"/>
      <c r="W543" s="316"/>
      <c r="X543" s="316"/>
      <c r="Y543" s="316"/>
      <c r="Z543" s="316"/>
      <c r="AA543" s="316"/>
      <c r="AB543" s="316"/>
      <c r="AC543" s="316"/>
      <c r="AD543" s="316"/>
      <c r="AE543" s="316"/>
      <c r="AF543" s="316"/>
      <c r="AG543" s="316"/>
      <c r="AH543" s="316"/>
      <c r="AI543" s="316"/>
      <c r="AJ543" s="316"/>
      <c r="AK543" s="316"/>
      <c r="AL543" s="316"/>
      <c r="AM543" s="316"/>
      <c r="AN543" s="316"/>
      <c r="AO543" s="316"/>
      <c r="AP543" s="316"/>
      <c r="AQ543" s="316"/>
    </row>
    <row r="544" spans="1:43">
      <c r="A544" s="316"/>
      <c r="B544" s="316"/>
      <c r="C544" s="912"/>
      <c r="D544" s="316"/>
      <c r="E544" s="316"/>
      <c r="F544" s="912"/>
      <c r="G544" s="316"/>
      <c r="H544" s="316"/>
      <c r="I544" s="912"/>
      <c r="J544" s="912"/>
      <c r="K544" s="316"/>
      <c r="L544" s="912"/>
      <c r="M544" s="316"/>
      <c r="N544" s="316"/>
      <c r="O544" s="912"/>
      <c r="P544" s="912"/>
      <c r="Q544" s="316"/>
      <c r="R544" s="912"/>
      <c r="S544" s="316"/>
      <c r="T544" s="316"/>
      <c r="U544" s="912"/>
      <c r="V544" s="316"/>
      <c r="W544" s="316"/>
      <c r="X544" s="316"/>
      <c r="Y544" s="316"/>
      <c r="Z544" s="316"/>
      <c r="AA544" s="316"/>
      <c r="AB544" s="316"/>
      <c r="AC544" s="316"/>
      <c r="AD544" s="316"/>
      <c r="AE544" s="316"/>
      <c r="AF544" s="316"/>
      <c r="AG544" s="316"/>
      <c r="AH544" s="316"/>
      <c r="AI544" s="316"/>
      <c r="AJ544" s="316"/>
      <c r="AK544" s="316"/>
      <c r="AL544" s="316"/>
      <c r="AM544" s="316"/>
      <c r="AN544" s="316"/>
      <c r="AO544" s="316"/>
      <c r="AP544" s="316"/>
      <c r="AQ544" s="316"/>
    </row>
    <row r="545" spans="1:43">
      <c r="A545" s="316"/>
      <c r="B545" s="316"/>
      <c r="C545" s="912"/>
      <c r="D545" s="316"/>
      <c r="E545" s="316"/>
      <c r="F545" s="912"/>
      <c r="G545" s="316"/>
      <c r="H545" s="316"/>
      <c r="I545" s="912"/>
      <c r="J545" s="912"/>
      <c r="K545" s="316"/>
      <c r="L545" s="912"/>
      <c r="M545" s="316"/>
      <c r="N545" s="316"/>
      <c r="O545" s="912"/>
      <c r="P545" s="912"/>
      <c r="Q545" s="316"/>
      <c r="R545" s="912"/>
      <c r="S545" s="316"/>
      <c r="T545" s="316"/>
      <c r="U545" s="912"/>
      <c r="V545" s="316"/>
      <c r="W545" s="316"/>
      <c r="X545" s="316"/>
      <c r="Y545" s="316"/>
      <c r="Z545" s="316"/>
      <c r="AA545" s="316"/>
      <c r="AB545" s="316"/>
      <c r="AC545" s="316"/>
      <c r="AD545" s="316"/>
      <c r="AE545" s="316"/>
      <c r="AF545" s="316"/>
      <c r="AG545" s="316"/>
      <c r="AH545" s="316"/>
      <c r="AI545" s="316"/>
      <c r="AJ545" s="316"/>
      <c r="AK545" s="316"/>
      <c r="AL545" s="316"/>
      <c r="AM545" s="316"/>
      <c r="AN545" s="316"/>
      <c r="AO545" s="316"/>
      <c r="AP545" s="316"/>
      <c r="AQ545" s="316"/>
    </row>
    <row r="546" spans="1:43">
      <c r="A546" s="316"/>
      <c r="B546" s="316"/>
      <c r="C546" s="912"/>
      <c r="D546" s="316"/>
      <c r="E546" s="316"/>
      <c r="F546" s="912"/>
      <c r="G546" s="316"/>
      <c r="H546" s="316"/>
      <c r="I546" s="912"/>
      <c r="J546" s="912"/>
      <c r="K546" s="316"/>
      <c r="L546" s="912"/>
      <c r="M546" s="316"/>
      <c r="N546" s="316"/>
      <c r="O546" s="912"/>
      <c r="P546" s="912"/>
      <c r="Q546" s="316"/>
      <c r="R546" s="912"/>
      <c r="S546" s="316"/>
      <c r="T546" s="316"/>
      <c r="U546" s="912"/>
      <c r="V546" s="316"/>
      <c r="W546" s="316"/>
      <c r="X546" s="316"/>
      <c r="Y546" s="316"/>
      <c r="Z546" s="316"/>
      <c r="AA546" s="316"/>
      <c r="AB546" s="316"/>
      <c r="AC546" s="316"/>
      <c r="AD546" s="316"/>
      <c r="AE546" s="316"/>
      <c r="AF546" s="316"/>
      <c r="AG546" s="316"/>
      <c r="AH546" s="316"/>
      <c r="AI546" s="316"/>
      <c r="AJ546" s="316"/>
      <c r="AK546" s="316"/>
      <c r="AL546" s="316"/>
      <c r="AM546" s="316"/>
      <c r="AN546" s="316"/>
      <c r="AO546" s="316"/>
      <c r="AP546" s="316"/>
      <c r="AQ546" s="316"/>
    </row>
    <row r="547" spans="1:43">
      <c r="A547" s="316"/>
      <c r="B547" s="316"/>
      <c r="C547" s="912"/>
      <c r="D547" s="316"/>
      <c r="E547" s="316"/>
      <c r="F547" s="912"/>
      <c r="G547" s="316"/>
      <c r="H547" s="316"/>
      <c r="I547" s="912"/>
      <c r="J547" s="912"/>
      <c r="K547" s="316"/>
      <c r="L547" s="912"/>
      <c r="M547" s="316"/>
      <c r="N547" s="316"/>
      <c r="O547" s="912"/>
      <c r="P547" s="912"/>
      <c r="Q547" s="316"/>
      <c r="R547" s="912"/>
      <c r="S547" s="316"/>
      <c r="T547" s="316"/>
      <c r="U547" s="912"/>
      <c r="V547" s="316"/>
      <c r="W547" s="316"/>
      <c r="X547" s="316"/>
      <c r="Y547" s="316"/>
      <c r="Z547" s="316"/>
      <c r="AA547" s="316"/>
      <c r="AB547" s="316"/>
      <c r="AC547" s="316"/>
      <c r="AD547" s="316"/>
      <c r="AE547" s="316"/>
      <c r="AF547" s="316"/>
      <c r="AG547" s="316"/>
      <c r="AH547" s="316"/>
      <c r="AI547" s="316"/>
      <c r="AJ547" s="316"/>
      <c r="AK547" s="316"/>
      <c r="AL547" s="316"/>
      <c r="AM547" s="316"/>
      <c r="AN547" s="316"/>
      <c r="AO547" s="316"/>
      <c r="AP547" s="316"/>
      <c r="AQ547" s="316"/>
    </row>
    <row r="548" spans="1:43">
      <c r="A548" s="316"/>
      <c r="B548" s="316"/>
      <c r="C548" s="912"/>
      <c r="D548" s="316"/>
      <c r="E548" s="316"/>
      <c r="F548" s="912"/>
      <c r="G548" s="316"/>
      <c r="H548" s="316"/>
      <c r="I548" s="912"/>
      <c r="J548" s="912"/>
      <c r="K548" s="316"/>
      <c r="L548" s="912"/>
      <c r="M548" s="316"/>
      <c r="N548" s="316"/>
      <c r="O548" s="912"/>
      <c r="P548" s="912"/>
      <c r="Q548" s="316"/>
      <c r="R548" s="912"/>
      <c r="S548" s="316"/>
      <c r="T548" s="316"/>
      <c r="U548" s="912"/>
      <c r="V548" s="316"/>
      <c r="W548" s="316"/>
      <c r="X548" s="316"/>
      <c r="Y548" s="316"/>
      <c r="Z548" s="316"/>
      <c r="AA548" s="316"/>
      <c r="AB548" s="316"/>
      <c r="AC548" s="316"/>
      <c r="AD548" s="316"/>
      <c r="AE548" s="316"/>
      <c r="AF548" s="316"/>
      <c r="AG548" s="316"/>
      <c r="AH548" s="316"/>
      <c r="AI548" s="316"/>
      <c r="AJ548" s="316"/>
      <c r="AK548" s="316"/>
      <c r="AL548" s="316"/>
      <c r="AM548" s="316"/>
      <c r="AN548" s="316"/>
      <c r="AO548" s="316"/>
      <c r="AP548" s="316"/>
      <c r="AQ548" s="316"/>
    </row>
    <row r="549" spans="1:43">
      <c r="A549" s="316"/>
      <c r="B549" s="316"/>
      <c r="C549" s="912"/>
      <c r="D549" s="316"/>
      <c r="E549" s="316"/>
      <c r="F549" s="912"/>
      <c r="G549" s="316"/>
      <c r="H549" s="316"/>
      <c r="I549" s="912"/>
      <c r="J549" s="912"/>
      <c r="K549" s="316"/>
      <c r="L549" s="912"/>
      <c r="M549" s="316"/>
      <c r="N549" s="316"/>
      <c r="O549" s="912"/>
      <c r="P549" s="912"/>
      <c r="Q549" s="316"/>
      <c r="R549" s="912"/>
      <c r="S549" s="316"/>
      <c r="T549" s="316"/>
      <c r="U549" s="912"/>
      <c r="V549" s="316"/>
      <c r="W549" s="316"/>
      <c r="X549" s="316"/>
      <c r="Y549" s="316"/>
      <c r="Z549" s="316"/>
      <c r="AA549" s="316"/>
      <c r="AB549" s="316"/>
      <c r="AC549" s="316"/>
      <c r="AD549" s="316"/>
      <c r="AE549" s="316"/>
      <c r="AF549" s="316"/>
      <c r="AG549" s="316"/>
      <c r="AH549" s="316"/>
      <c r="AI549" s="316"/>
      <c r="AJ549" s="316"/>
      <c r="AK549" s="316"/>
      <c r="AL549" s="316"/>
      <c r="AM549" s="316"/>
      <c r="AN549" s="316"/>
      <c r="AO549" s="316"/>
      <c r="AP549" s="316"/>
      <c r="AQ549" s="316"/>
    </row>
    <row r="550" spans="1:43">
      <c r="A550" s="316"/>
      <c r="B550" s="316"/>
      <c r="C550" s="912"/>
      <c r="D550" s="316"/>
      <c r="E550" s="316"/>
      <c r="F550" s="912"/>
      <c r="G550" s="316"/>
      <c r="H550" s="316"/>
      <c r="I550" s="912"/>
      <c r="J550" s="912"/>
      <c r="K550" s="316"/>
      <c r="L550" s="912"/>
      <c r="M550" s="316"/>
      <c r="N550" s="316"/>
      <c r="O550" s="912"/>
      <c r="P550" s="912"/>
      <c r="Q550" s="316"/>
      <c r="R550" s="912"/>
      <c r="S550" s="316"/>
      <c r="T550" s="316"/>
      <c r="U550" s="912"/>
      <c r="V550" s="316"/>
      <c r="W550" s="316"/>
      <c r="X550" s="316"/>
      <c r="Y550" s="316"/>
      <c r="Z550" s="316"/>
      <c r="AA550" s="316"/>
      <c r="AB550" s="316"/>
      <c r="AC550" s="316"/>
      <c r="AD550" s="316"/>
      <c r="AE550" s="316"/>
      <c r="AF550" s="316"/>
      <c r="AG550" s="316"/>
      <c r="AH550" s="316"/>
      <c r="AI550" s="316"/>
      <c r="AJ550" s="316"/>
      <c r="AK550" s="316"/>
      <c r="AL550" s="316"/>
      <c r="AM550" s="316"/>
      <c r="AN550" s="316"/>
      <c r="AO550" s="316"/>
      <c r="AP550" s="316"/>
      <c r="AQ550" s="316"/>
    </row>
    <row r="551" spans="1:43">
      <c r="A551" s="316"/>
      <c r="B551" s="316"/>
      <c r="C551" s="912"/>
      <c r="D551" s="316"/>
      <c r="E551" s="316"/>
      <c r="F551" s="912"/>
      <c r="G551" s="316"/>
      <c r="H551" s="316"/>
      <c r="I551" s="912"/>
      <c r="J551" s="912"/>
      <c r="K551" s="316"/>
      <c r="L551" s="912"/>
      <c r="M551" s="316"/>
      <c r="N551" s="316"/>
      <c r="O551" s="912"/>
      <c r="P551" s="912"/>
      <c r="Q551" s="316"/>
      <c r="R551" s="912"/>
      <c r="S551" s="316"/>
      <c r="T551" s="316"/>
      <c r="U551" s="912"/>
      <c r="V551" s="316"/>
      <c r="W551" s="316"/>
      <c r="X551" s="316"/>
      <c r="Y551" s="316"/>
      <c r="Z551" s="316"/>
      <c r="AA551" s="316"/>
      <c r="AB551" s="316"/>
      <c r="AC551" s="316"/>
      <c r="AD551" s="316"/>
      <c r="AE551" s="316"/>
      <c r="AF551" s="316"/>
      <c r="AG551" s="316"/>
      <c r="AH551" s="316"/>
      <c r="AI551" s="316"/>
      <c r="AJ551" s="316"/>
      <c r="AK551" s="316"/>
      <c r="AL551" s="316"/>
      <c r="AM551" s="316"/>
      <c r="AN551" s="316"/>
      <c r="AO551" s="316"/>
      <c r="AP551" s="316"/>
      <c r="AQ551" s="316"/>
    </row>
    <row r="552" spans="1:43">
      <c r="A552" s="316"/>
      <c r="B552" s="316"/>
      <c r="C552" s="912"/>
      <c r="D552" s="316"/>
      <c r="E552" s="316"/>
      <c r="F552" s="912"/>
      <c r="G552" s="316"/>
      <c r="H552" s="316"/>
      <c r="I552" s="912"/>
      <c r="J552" s="912"/>
      <c r="K552" s="316"/>
      <c r="L552" s="912"/>
      <c r="M552" s="316"/>
      <c r="N552" s="316"/>
      <c r="O552" s="912"/>
      <c r="P552" s="912"/>
      <c r="Q552" s="316"/>
      <c r="R552" s="912"/>
      <c r="S552" s="316"/>
      <c r="T552" s="316"/>
      <c r="U552" s="912"/>
      <c r="V552" s="316"/>
      <c r="W552" s="316"/>
      <c r="X552" s="316"/>
      <c r="Y552" s="316"/>
      <c r="Z552" s="316"/>
      <c r="AA552" s="316"/>
      <c r="AB552" s="316"/>
      <c r="AC552" s="316"/>
      <c r="AD552" s="316"/>
      <c r="AE552" s="316"/>
      <c r="AF552" s="316"/>
      <c r="AG552" s="316"/>
      <c r="AH552" s="316"/>
      <c r="AI552" s="316"/>
      <c r="AJ552" s="316"/>
      <c r="AK552" s="316"/>
      <c r="AL552" s="316"/>
      <c r="AM552" s="316"/>
      <c r="AN552" s="316"/>
      <c r="AO552" s="316"/>
      <c r="AP552" s="316"/>
      <c r="AQ552" s="316"/>
    </row>
    <row r="553" spans="1:43">
      <c r="A553" s="316"/>
      <c r="B553" s="316"/>
      <c r="C553" s="912"/>
      <c r="D553" s="316"/>
      <c r="E553" s="316"/>
      <c r="F553" s="912"/>
      <c r="G553" s="316"/>
      <c r="H553" s="316"/>
      <c r="I553" s="912"/>
      <c r="J553" s="912"/>
      <c r="K553" s="316"/>
      <c r="L553" s="912"/>
      <c r="M553" s="316"/>
      <c r="N553" s="316"/>
      <c r="O553" s="912"/>
      <c r="P553" s="912"/>
      <c r="Q553" s="316"/>
      <c r="R553" s="912"/>
      <c r="S553" s="316"/>
      <c r="T553" s="316"/>
      <c r="U553" s="912"/>
      <c r="V553" s="316"/>
      <c r="W553" s="316"/>
      <c r="X553" s="316"/>
      <c r="Y553" s="316"/>
      <c r="Z553" s="316"/>
      <c r="AA553" s="316"/>
      <c r="AB553" s="316"/>
      <c r="AC553" s="316"/>
      <c r="AD553" s="316"/>
      <c r="AE553" s="316"/>
      <c r="AF553" s="316"/>
      <c r="AG553" s="316"/>
      <c r="AH553" s="316"/>
      <c r="AI553" s="316"/>
      <c r="AJ553" s="316"/>
      <c r="AK553" s="316"/>
      <c r="AL553" s="316"/>
      <c r="AM553" s="316"/>
      <c r="AN553" s="316"/>
      <c r="AO553" s="316"/>
      <c r="AP553" s="316"/>
      <c r="AQ553" s="316"/>
    </row>
    <row r="554" spans="1:43">
      <c r="A554" s="316"/>
      <c r="B554" s="316"/>
      <c r="C554" s="912"/>
      <c r="D554" s="316"/>
      <c r="E554" s="316"/>
      <c r="F554" s="912"/>
      <c r="G554" s="316"/>
      <c r="H554" s="316"/>
      <c r="I554" s="912"/>
      <c r="J554" s="912"/>
      <c r="K554" s="316"/>
      <c r="L554" s="912"/>
      <c r="M554" s="316"/>
      <c r="N554" s="316"/>
      <c r="O554" s="912"/>
      <c r="P554" s="912"/>
      <c r="Q554" s="316"/>
      <c r="R554" s="912"/>
      <c r="S554" s="316"/>
      <c r="T554" s="316"/>
      <c r="U554" s="912"/>
      <c r="V554" s="316"/>
      <c r="W554" s="316"/>
      <c r="X554" s="316"/>
      <c r="Y554" s="316"/>
      <c r="Z554" s="316"/>
      <c r="AA554" s="316"/>
      <c r="AB554" s="316"/>
      <c r="AC554" s="316"/>
      <c r="AD554" s="316"/>
      <c r="AE554" s="316"/>
      <c r="AF554" s="316"/>
      <c r="AG554" s="316"/>
      <c r="AH554" s="316"/>
      <c r="AI554" s="316"/>
      <c r="AJ554" s="316"/>
      <c r="AK554" s="316"/>
      <c r="AL554" s="316"/>
      <c r="AM554" s="316"/>
      <c r="AN554" s="316"/>
      <c r="AO554" s="316"/>
      <c r="AP554" s="316"/>
      <c r="AQ554" s="316"/>
    </row>
    <row r="555" spans="1:43">
      <c r="A555" s="316"/>
      <c r="B555" s="316"/>
      <c r="C555" s="912"/>
      <c r="D555" s="316"/>
      <c r="E555" s="316"/>
      <c r="F555" s="912"/>
      <c r="G555" s="316"/>
      <c r="H555" s="316"/>
      <c r="I555" s="912"/>
      <c r="J555" s="912"/>
      <c r="K555" s="316"/>
      <c r="L555" s="912"/>
      <c r="M555" s="316"/>
      <c r="N555" s="316"/>
      <c r="O555" s="912"/>
      <c r="P555" s="912"/>
      <c r="Q555" s="316"/>
      <c r="R555" s="912"/>
      <c r="S555" s="316"/>
      <c r="T555" s="316"/>
      <c r="U555" s="912"/>
      <c r="V555" s="316"/>
      <c r="W555" s="316"/>
      <c r="X555" s="316"/>
      <c r="Y555" s="316"/>
      <c r="Z555" s="316"/>
      <c r="AA555" s="316"/>
      <c r="AB555" s="316"/>
      <c r="AC555" s="316"/>
      <c r="AD555" s="316"/>
      <c r="AE555" s="316"/>
      <c r="AF555" s="316"/>
      <c r="AG555" s="316"/>
      <c r="AH555" s="316"/>
      <c r="AI555" s="316"/>
      <c r="AJ555" s="316"/>
      <c r="AK555" s="316"/>
      <c r="AL555" s="316"/>
      <c r="AM555" s="316"/>
      <c r="AN555" s="316"/>
      <c r="AO555" s="316"/>
      <c r="AP555" s="316"/>
      <c r="AQ555" s="316"/>
    </row>
    <row r="556" spans="1:43">
      <c r="A556" s="316"/>
      <c r="B556" s="316"/>
      <c r="C556" s="912"/>
      <c r="D556" s="316"/>
      <c r="E556" s="316"/>
      <c r="F556" s="912"/>
      <c r="G556" s="316"/>
      <c r="H556" s="316"/>
      <c r="I556" s="912"/>
      <c r="J556" s="912"/>
      <c r="K556" s="316"/>
      <c r="L556" s="912"/>
      <c r="M556" s="316"/>
      <c r="N556" s="316"/>
      <c r="O556" s="912"/>
      <c r="P556" s="912"/>
      <c r="Q556" s="316"/>
      <c r="R556" s="912"/>
      <c r="S556" s="316"/>
      <c r="T556" s="316"/>
      <c r="U556" s="912"/>
      <c r="V556" s="316"/>
      <c r="W556" s="316"/>
      <c r="X556" s="316"/>
      <c r="Y556" s="316"/>
      <c r="Z556" s="316"/>
      <c r="AA556" s="316"/>
      <c r="AB556" s="316"/>
      <c r="AC556" s="316"/>
      <c r="AD556" s="316"/>
      <c r="AE556" s="316"/>
      <c r="AF556" s="316"/>
      <c r="AG556" s="316"/>
      <c r="AH556" s="316"/>
      <c r="AI556" s="316"/>
      <c r="AJ556" s="316"/>
      <c r="AK556" s="316"/>
      <c r="AL556" s="316"/>
      <c r="AM556" s="316"/>
      <c r="AN556" s="316"/>
      <c r="AO556" s="316"/>
      <c r="AP556" s="316"/>
      <c r="AQ556" s="316"/>
    </row>
    <row r="557" spans="1:43">
      <c r="A557" s="316"/>
      <c r="B557" s="316"/>
      <c r="C557" s="912"/>
      <c r="D557" s="316"/>
      <c r="E557" s="316"/>
      <c r="F557" s="912"/>
      <c r="G557" s="316"/>
      <c r="H557" s="316"/>
      <c r="I557" s="912"/>
      <c r="J557" s="912"/>
      <c r="K557" s="316"/>
      <c r="L557" s="912"/>
      <c r="M557" s="316"/>
      <c r="N557" s="316"/>
      <c r="O557" s="912"/>
      <c r="P557" s="912"/>
      <c r="Q557" s="316"/>
      <c r="R557" s="912"/>
      <c r="S557" s="316"/>
      <c r="T557" s="316"/>
      <c r="U557" s="912"/>
      <c r="V557" s="316"/>
      <c r="W557" s="316"/>
      <c r="X557" s="316"/>
      <c r="Y557" s="316"/>
      <c r="Z557" s="316"/>
      <c r="AA557" s="316"/>
      <c r="AB557" s="316"/>
      <c r="AC557" s="316"/>
      <c r="AD557" s="316"/>
      <c r="AE557" s="316"/>
      <c r="AF557" s="316"/>
      <c r="AG557" s="316"/>
      <c r="AH557" s="316"/>
      <c r="AI557" s="316"/>
      <c r="AJ557" s="316"/>
      <c r="AK557" s="316"/>
      <c r="AL557" s="316"/>
      <c r="AM557" s="316"/>
      <c r="AN557" s="316"/>
      <c r="AO557" s="316"/>
      <c r="AP557" s="316"/>
      <c r="AQ557" s="316"/>
    </row>
    <row r="558" spans="1:43">
      <c r="A558" s="316"/>
      <c r="B558" s="316"/>
      <c r="C558" s="912"/>
      <c r="D558" s="316"/>
      <c r="E558" s="316"/>
      <c r="F558" s="912"/>
      <c r="G558" s="316"/>
      <c r="H558" s="316"/>
      <c r="I558" s="912"/>
      <c r="J558" s="912"/>
      <c r="K558" s="316"/>
      <c r="L558" s="912"/>
      <c r="M558" s="316"/>
      <c r="N558" s="316"/>
      <c r="O558" s="912"/>
      <c r="P558" s="912"/>
      <c r="Q558" s="316"/>
      <c r="R558" s="912"/>
      <c r="S558" s="316"/>
      <c r="T558" s="316"/>
      <c r="U558" s="912"/>
      <c r="V558" s="316"/>
      <c r="W558" s="316"/>
      <c r="X558" s="316"/>
      <c r="Y558" s="316"/>
      <c r="Z558" s="316"/>
      <c r="AA558" s="316"/>
      <c r="AB558" s="316"/>
      <c r="AC558" s="316"/>
      <c r="AD558" s="316"/>
      <c r="AE558" s="316"/>
      <c r="AF558" s="316"/>
      <c r="AG558" s="316"/>
      <c r="AH558" s="316"/>
      <c r="AI558" s="316"/>
      <c r="AJ558" s="316"/>
      <c r="AK558" s="316"/>
      <c r="AL558" s="316"/>
      <c r="AM558" s="316"/>
      <c r="AN558" s="316"/>
      <c r="AO558" s="316"/>
      <c r="AP558" s="316"/>
      <c r="AQ558" s="316"/>
    </row>
    <row r="559" spans="1:43">
      <c r="A559" s="316"/>
      <c r="B559" s="316"/>
      <c r="C559" s="912"/>
      <c r="D559" s="316"/>
      <c r="E559" s="316"/>
      <c r="F559" s="912"/>
      <c r="G559" s="316"/>
      <c r="H559" s="316"/>
      <c r="I559" s="912"/>
      <c r="J559" s="912"/>
      <c r="K559" s="316"/>
      <c r="L559" s="912"/>
      <c r="M559" s="316"/>
      <c r="N559" s="316"/>
      <c r="O559" s="912"/>
      <c r="P559" s="912"/>
      <c r="Q559" s="316"/>
      <c r="R559" s="912"/>
      <c r="S559" s="316"/>
      <c r="T559" s="316"/>
      <c r="U559" s="912"/>
      <c r="V559" s="316"/>
      <c r="W559" s="316"/>
      <c r="X559" s="316"/>
      <c r="Y559" s="316"/>
      <c r="Z559" s="316"/>
      <c r="AA559" s="316"/>
      <c r="AB559" s="316"/>
      <c r="AC559" s="316"/>
      <c r="AD559" s="316"/>
      <c r="AE559" s="316"/>
      <c r="AF559" s="316"/>
      <c r="AG559" s="316"/>
      <c r="AH559" s="316"/>
      <c r="AI559" s="316"/>
      <c r="AJ559" s="316"/>
      <c r="AK559" s="316"/>
      <c r="AL559" s="316"/>
      <c r="AM559" s="316"/>
      <c r="AN559" s="316"/>
      <c r="AO559" s="316"/>
      <c r="AP559" s="316"/>
      <c r="AQ559" s="316"/>
    </row>
    <row r="560" spans="1:43">
      <c r="A560" s="316"/>
      <c r="B560" s="316"/>
      <c r="C560" s="912"/>
      <c r="D560" s="316"/>
      <c r="E560" s="316"/>
      <c r="F560" s="912"/>
      <c r="G560" s="316"/>
      <c r="H560" s="316"/>
      <c r="I560" s="912"/>
      <c r="J560" s="912"/>
      <c r="K560" s="316"/>
      <c r="L560" s="912"/>
      <c r="M560" s="316"/>
      <c r="N560" s="316"/>
      <c r="O560" s="912"/>
      <c r="P560" s="912"/>
      <c r="Q560" s="316"/>
      <c r="R560" s="912"/>
      <c r="S560" s="316"/>
      <c r="T560" s="316"/>
      <c r="U560" s="912"/>
      <c r="V560" s="316"/>
      <c r="W560" s="316"/>
      <c r="X560" s="316"/>
      <c r="Y560" s="316"/>
      <c r="Z560" s="316"/>
      <c r="AA560" s="316"/>
      <c r="AB560" s="316"/>
      <c r="AC560" s="316"/>
      <c r="AD560" s="316"/>
      <c r="AE560" s="316"/>
      <c r="AF560" s="316"/>
      <c r="AG560" s="316"/>
      <c r="AH560" s="316"/>
      <c r="AI560" s="316"/>
      <c r="AJ560" s="316"/>
      <c r="AK560" s="316"/>
      <c r="AL560" s="316"/>
      <c r="AM560" s="316"/>
      <c r="AN560" s="316"/>
      <c r="AO560" s="316"/>
      <c r="AP560" s="316"/>
      <c r="AQ560" s="316"/>
    </row>
    <row r="561" spans="1:43">
      <c r="A561" s="316"/>
      <c r="B561" s="316"/>
      <c r="C561" s="912"/>
      <c r="D561" s="316"/>
      <c r="E561" s="316"/>
      <c r="F561" s="912"/>
      <c r="G561" s="316"/>
      <c r="H561" s="316"/>
      <c r="I561" s="912"/>
      <c r="J561" s="912"/>
      <c r="K561" s="316"/>
      <c r="L561" s="912"/>
      <c r="M561" s="316"/>
      <c r="N561" s="316"/>
      <c r="O561" s="912"/>
      <c r="P561" s="912"/>
      <c r="Q561" s="316"/>
      <c r="R561" s="912"/>
      <c r="S561" s="316"/>
      <c r="T561" s="316"/>
      <c r="U561" s="912"/>
      <c r="V561" s="316"/>
      <c r="W561" s="316"/>
      <c r="X561" s="316"/>
      <c r="Y561" s="316"/>
      <c r="Z561" s="316"/>
      <c r="AA561" s="316"/>
      <c r="AB561" s="316"/>
      <c r="AC561" s="316"/>
      <c r="AD561" s="316"/>
      <c r="AE561" s="316"/>
      <c r="AF561" s="316"/>
      <c r="AG561" s="316"/>
      <c r="AH561" s="316"/>
      <c r="AI561" s="316"/>
      <c r="AJ561" s="316"/>
      <c r="AK561" s="316"/>
      <c r="AL561" s="316"/>
      <c r="AM561" s="316"/>
      <c r="AN561" s="316"/>
      <c r="AO561" s="316"/>
      <c r="AP561" s="316"/>
      <c r="AQ561" s="316"/>
    </row>
    <row r="562" spans="1:43">
      <c r="A562" s="316"/>
      <c r="B562" s="316"/>
      <c r="C562" s="912"/>
      <c r="D562" s="316"/>
      <c r="E562" s="316"/>
      <c r="F562" s="912"/>
      <c r="G562" s="316"/>
      <c r="H562" s="316"/>
      <c r="I562" s="912"/>
      <c r="J562" s="912"/>
      <c r="K562" s="316"/>
      <c r="L562" s="912"/>
      <c r="M562" s="316"/>
      <c r="N562" s="316"/>
      <c r="O562" s="912"/>
      <c r="P562" s="912"/>
      <c r="Q562" s="316"/>
      <c r="R562" s="912"/>
      <c r="S562" s="316"/>
      <c r="T562" s="316"/>
      <c r="U562" s="912"/>
      <c r="V562" s="316"/>
      <c r="W562" s="316"/>
      <c r="X562" s="316"/>
      <c r="Y562" s="316"/>
      <c r="Z562" s="316"/>
      <c r="AA562" s="316"/>
      <c r="AB562" s="316"/>
      <c r="AC562" s="316"/>
      <c r="AD562" s="316"/>
      <c r="AE562" s="316"/>
      <c r="AF562" s="316"/>
      <c r="AG562" s="316"/>
      <c r="AH562" s="316"/>
      <c r="AI562" s="316"/>
      <c r="AJ562" s="316"/>
      <c r="AK562" s="316"/>
      <c r="AL562" s="316"/>
      <c r="AM562" s="316"/>
      <c r="AN562" s="316"/>
      <c r="AO562" s="316"/>
      <c r="AP562" s="316"/>
      <c r="AQ562" s="316"/>
    </row>
    <row r="563" spans="1:43">
      <c r="A563" s="316"/>
      <c r="B563" s="316"/>
      <c r="C563" s="912"/>
      <c r="D563" s="316"/>
      <c r="E563" s="316"/>
      <c r="F563" s="912"/>
      <c r="G563" s="316"/>
      <c r="H563" s="316"/>
      <c r="I563" s="912"/>
      <c r="J563" s="912"/>
      <c r="K563" s="316"/>
      <c r="L563" s="912"/>
      <c r="M563" s="316"/>
      <c r="N563" s="316"/>
      <c r="O563" s="912"/>
      <c r="P563" s="912"/>
      <c r="Q563" s="316"/>
      <c r="R563" s="912"/>
      <c r="S563" s="316"/>
      <c r="T563" s="316"/>
      <c r="U563" s="912"/>
      <c r="V563" s="316"/>
      <c r="W563" s="316"/>
      <c r="X563" s="316"/>
      <c r="Y563" s="316"/>
      <c r="Z563" s="316"/>
      <c r="AA563" s="316"/>
      <c r="AB563" s="316"/>
      <c r="AC563" s="316"/>
      <c r="AD563" s="316"/>
      <c r="AE563" s="316"/>
      <c r="AF563" s="316"/>
      <c r="AG563" s="316"/>
      <c r="AH563" s="316"/>
      <c r="AI563" s="316"/>
      <c r="AJ563" s="316"/>
      <c r="AK563" s="316"/>
      <c r="AL563" s="316"/>
      <c r="AM563" s="316"/>
      <c r="AN563" s="316"/>
      <c r="AO563" s="316"/>
      <c r="AP563" s="316"/>
      <c r="AQ563" s="316"/>
    </row>
    <row r="564" spans="1:43">
      <c r="A564" s="316"/>
      <c r="B564" s="316"/>
      <c r="C564" s="912"/>
      <c r="D564" s="316"/>
      <c r="E564" s="316"/>
      <c r="F564" s="912"/>
      <c r="G564" s="316"/>
      <c r="H564" s="316"/>
      <c r="I564" s="912"/>
      <c r="J564" s="912"/>
      <c r="K564" s="316"/>
      <c r="L564" s="912"/>
      <c r="M564" s="316"/>
      <c r="N564" s="316"/>
      <c r="O564" s="912"/>
      <c r="P564" s="912"/>
      <c r="Q564" s="316"/>
      <c r="R564" s="912"/>
      <c r="S564" s="316"/>
      <c r="T564" s="316"/>
      <c r="U564" s="912"/>
      <c r="V564" s="316"/>
      <c r="W564" s="316"/>
      <c r="X564" s="316"/>
      <c r="Y564" s="316"/>
      <c r="Z564" s="316"/>
      <c r="AA564" s="316"/>
      <c r="AB564" s="316"/>
      <c r="AC564" s="316"/>
      <c r="AD564" s="316"/>
      <c r="AE564" s="316"/>
      <c r="AF564" s="316"/>
      <c r="AG564" s="316"/>
      <c r="AH564" s="316"/>
      <c r="AI564" s="316"/>
      <c r="AJ564" s="316"/>
      <c r="AK564" s="316"/>
      <c r="AL564" s="316"/>
      <c r="AM564" s="316"/>
      <c r="AN564" s="316"/>
      <c r="AO564" s="316"/>
      <c r="AP564" s="316"/>
      <c r="AQ564" s="316"/>
    </row>
    <row r="565" spans="1:43">
      <c r="A565" s="316"/>
      <c r="B565" s="316"/>
      <c r="C565" s="912"/>
      <c r="D565" s="316"/>
      <c r="E565" s="316"/>
      <c r="F565" s="912"/>
      <c r="G565" s="316"/>
      <c r="H565" s="316"/>
      <c r="I565" s="912"/>
      <c r="J565" s="912"/>
      <c r="K565" s="316"/>
      <c r="L565" s="912"/>
      <c r="M565" s="316"/>
      <c r="N565" s="316"/>
      <c r="O565" s="912"/>
      <c r="P565" s="912"/>
      <c r="Q565" s="316"/>
      <c r="R565" s="912"/>
      <c r="S565" s="316"/>
      <c r="T565" s="316"/>
      <c r="U565" s="912"/>
      <c r="V565" s="316"/>
      <c r="W565" s="316"/>
      <c r="X565" s="316"/>
      <c r="Y565" s="316"/>
      <c r="Z565" s="316"/>
      <c r="AA565" s="316"/>
      <c r="AB565" s="316"/>
      <c r="AC565" s="316"/>
      <c r="AD565" s="316"/>
      <c r="AE565" s="316"/>
      <c r="AF565" s="316"/>
      <c r="AG565" s="316"/>
      <c r="AH565" s="316"/>
      <c r="AI565" s="316"/>
      <c r="AJ565" s="316"/>
      <c r="AK565" s="316"/>
      <c r="AL565" s="316"/>
      <c r="AM565" s="316"/>
      <c r="AN565" s="316"/>
      <c r="AO565" s="316"/>
      <c r="AP565" s="316"/>
      <c r="AQ565" s="316"/>
    </row>
    <row r="566" spans="1:43">
      <c r="A566" s="316"/>
      <c r="B566" s="316"/>
      <c r="C566" s="912"/>
      <c r="D566" s="316"/>
      <c r="E566" s="316"/>
      <c r="F566" s="912"/>
      <c r="G566" s="316"/>
      <c r="H566" s="316"/>
      <c r="I566" s="912"/>
      <c r="J566" s="912"/>
      <c r="K566" s="316"/>
      <c r="L566" s="912"/>
      <c r="M566" s="316"/>
      <c r="N566" s="316"/>
      <c r="O566" s="912"/>
      <c r="P566" s="912"/>
      <c r="Q566" s="316"/>
      <c r="R566" s="912"/>
      <c r="S566" s="316"/>
      <c r="T566" s="316"/>
      <c r="U566" s="912"/>
      <c r="V566" s="316"/>
      <c r="W566" s="316"/>
      <c r="X566" s="316"/>
      <c r="Y566" s="316"/>
      <c r="Z566" s="316"/>
      <c r="AA566" s="316"/>
      <c r="AB566" s="316"/>
      <c r="AC566" s="316"/>
      <c r="AD566" s="316"/>
      <c r="AE566" s="316"/>
      <c r="AF566" s="316"/>
      <c r="AG566" s="316"/>
      <c r="AH566" s="316"/>
      <c r="AI566" s="316"/>
      <c r="AJ566" s="316"/>
      <c r="AK566" s="316"/>
      <c r="AL566" s="316"/>
      <c r="AM566" s="316"/>
      <c r="AN566" s="316"/>
      <c r="AO566" s="316"/>
      <c r="AP566" s="316"/>
      <c r="AQ566" s="316"/>
    </row>
    <row r="567" spans="1:43">
      <c r="A567" s="316"/>
      <c r="B567" s="316"/>
      <c r="C567" s="912"/>
      <c r="D567" s="316"/>
      <c r="E567" s="316"/>
      <c r="F567" s="912"/>
      <c r="G567" s="316"/>
      <c r="H567" s="316"/>
      <c r="I567" s="912"/>
      <c r="J567" s="912"/>
      <c r="K567" s="316"/>
      <c r="L567" s="912"/>
      <c r="M567" s="316"/>
      <c r="N567" s="316"/>
      <c r="O567" s="912"/>
      <c r="P567" s="912"/>
      <c r="Q567" s="316"/>
      <c r="R567" s="912"/>
      <c r="S567" s="316"/>
      <c r="T567" s="316"/>
      <c r="U567" s="912"/>
      <c r="V567" s="316"/>
      <c r="W567" s="316"/>
      <c r="X567" s="316"/>
      <c r="Y567" s="316"/>
      <c r="Z567" s="316"/>
      <c r="AA567" s="316"/>
      <c r="AB567" s="316"/>
      <c r="AC567" s="316"/>
      <c r="AD567" s="316"/>
      <c r="AE567" s="316"/>
      <c r="AF567" s="316"/>
      <c r="AG567" s="316"/>
      <c r="AH567" s="316"/>
      <c r="AI567" s="316"/>
      <c r="AJ567" s="316"/>
      <c r="AK567" s="316"/>
      <c r="AL567" s="316"/>
      <c r="AM567" s="316"/>
      <c r="AN567" s="316"/>
      <c r="AO567" s="316"/>
      <c r="AP567" s="316"/>
      <c r="AQ567" s="316"/>
    </row>
    <row r="568" spans="1:43">
      <c r="A568" s="316"/>
      <c r="B568" s="316"/>
      <c r="C568" s="912"/>
      <c r="D568" s="316"/>
      <c r="E568" s="316"/>
      <c r="F568" s="912"/>
      <c r="G568" s="316"/>
      <c r="H568" s="316"/>
      <c r="I568" s="912"/>
      <c r="J568" s="912"/>
      <c r="K568" s="316"/>
      <c r="L568" s="912"/>
      <c r="M568" s="316"/>
      <c r="N568" s="316"/>
      <c r="O568" s="912"/>
      <c r="P568" s="912"/>
      <c r="Q568" s="316"/>
      <c r="R568" s="912"/>
      <c r="S568" s="316"/>
      <c r="T568" s="316"/>
      <c r="U568" s="912"/>
      <c r="V568" s="316"/>
      <c r="W568" s="316"/>
      <c r="X568" s="316"/>
      <c r="Y568" s="316"/>
      <c r="Z568" s="316"/>
      <c r="AA568" s="316"/>
      <c r="AB568" s="316"/>
      <c r="AC568" s="316"/>
      <c r="AD568" s="316"/>
      <c r="AE568" s="316"/>
      <c r="AF568" s="316"/>
      <c r="AG568" s="316"/>
      <c r="AH568" s="316"/>
      <c r="AI568" s="316"/>
      <c r="AJ568" s="316"/>
      <c r="AK568" s="316"/>
      <c r="AL568" s="316"/>
      <c r="AM568" s="316"/>
      <c r="AN568" s="316"/>
      <c r="AO568" s="316"/>
      <c r="AP568" s="316"/>
      <c r="AQ568" s="316"/>
    </row>
    <row r="569" spans="1:43">
      <c r="A569" s="316"/>
      <c r="B569" s="316"/>
      <c r="C569" s="912"/>
      <c r="D569" s="316"/>
      <c r="E569" s="316"/>
      <c r="F569" s="912"/>
      <c r="G569" s="316"/>
      <c r="H569" s="316"/>
      <c r="I569" s="912"/>
      <c r="J569" s="912"/>
      <c r="K569" s="316"/>
      <c r="L569" s="912"/>
      <c r="M569" s="316"/>
      <c r="N569" s="316"/>
      <c r="O569" s="912"/>
      <c r="P569" s="912"/>
      <c r="Q569" s="316"/>
      <c r="R569" s="912"/>
      <c r="S569" s="316"/>
      <c r="T569" s="316"/>
      <c r="U569" s="912"/>
      <c r="V569" s="316"/>
      <c r="W569" s="316"/>
      <c r="X569" s="316"/>
      <c r="Y569" s="316"/>
      <c r="Z569" s="316"/>
      <c r="AA569" s="316"/>
      <c r="AB569" s="316"/>
      <c r="AC569" s="316"/>
      <c r="AD569" s="316"/>
      <c r="AE569" s="316"/>
      <c r="AF569" s="316"/>
      <c r="AG569" s="316"/>
      <c r="AH569" s="316"/>
      <c r="AI569" s="316"/>
      <c r="AJ569" s="316"/>
      <c r="AK569" s="316"/>
      <c r="AL569" s="316"/>
      <c r="AM569" s="316"/>
      <c r="AN569" s="316"/>
      <c r="AO569" s="316"/>
      <c r="AP569" s="316"/>
      <c r="AQ569" s="316"/>
    </row>
    <row r="570" spans="1:43">
      <c r="A570" s="316"/>
      <c r="B570" s="316"/>
      <c r="C570" s="912"/>
      <c r="D570" s="316"/>
      <c r="E570" s="316"/>
      <c r="F570" s="912"/>
      <c r="G570" s="316"/>
      <c r="H570" s="316"/>
      <c r="I570" s="912"/>
      <c r="J570" s="912"/>
      <c r="K570" s="316"/>
      <c r="L570" s="912"/>
      <c r="M570" s="316"/>
      <c r="N570" s="316"/>
      <c r="O570" s="912"/>
      <c r="P570" s="912"/>
      <c r="Q570" s="316"/>
      <c r="R570" s="912"/>
      <c r="S570" s="316"/>
      <c r="T570" s="316"/>
      <c r="U570" s="912"/>
      <c r="V570" s="316"/>
      <c r="W570" s="316"/>
      <c r="X570" s="316"/>
      <c r="Y570" s="316"/>
      <c r="Z570" s="316"/>
      <c r="AA570" s="316"/>
      <c r="AB570" s="316"/>
      <c r="AC570" s="316"/>
      <c r="AD570" s="316"/>
      <c r="AE570" s="316"/>
      <c r="AF570" s="316"/>
      <c r="AG570" s="316"/>
      <c r="AH570" s="316"/>
      <c r="AI570" s="316"/>
      <c r="AJ570" s="316"/>
      <c r="AK570" s="316"/>
      <c r="AL570" s="316"/>
      <c r="AM570" s="316"/>
      <c r="AN570" s="316"/>
      <c r="AO570" s="316"/>
      <c r="AP570" s="316"/>
      <c r="AQ570" s="316"/>
    </row>
    <row r="571" spans="1:43">
      <c r="A571" s="316"/>
      <c r="B571" s="316"/>
      <c r="C571" s="912"/>
      <c r="D571" s="316"/>
      <c r="E571" s="316"/>
      <c r="F571" s="912"/>
      <c r="G571" s="316"/>
      <c r="H571" s="316"/>
      <c r="I571" s="912"/>
      <c r="J571" s="912"/>
      <c r="K571" s="316"/>
      <c r="L571" s="912"/>
      <c r="M571" s="316"/>
      <c r="N571" s="316"/>
      <c r="O571" s="912"/>
      <c r="P571" s="912"/>
      <c r="Q571" s="316"/>
      <c r="R571" s="912"/>
      <c r="S571" s="316"/>
      <c r="T571" s="316"/>
      <c r="U571" s="912"/>
      <c r="V571" s="316"/>
      <c r="W571" s="316"/>
      <c r="X571" s="316"/>
      <c r="Y571" s="316"/>
      <c r="Z571" s="316"/>
      <c r="AA571" s="316"/>
      <c r="AB571" s="316"/>
      <c r="AC571" s="316"/>
      <c r="AD571" s="316"/>
      <c r="AE571" s="316"/>
      <c r="AF571" s="316"/>
      <c r="AG571" s="316"/>
      <c r="AH571" s="316"/>
      <c r="AI571" s="316"/>
      <c r="AJ571" s="316"/>
      <c r="AK571" s="316"/>
      <c r="AL571" s="316"/>
      <c r="AM571" s="316"/>
      <c r="AN571" s="316"/>
      <c r="AO571" s="316"/>
      <c r="AP571" s="316"/>
      <c r="AQ571" s="316"/>
    </row>
    <row r="572" spans="1:43">
      <c r="A572" s="316"/>
      <c r="B572" s="316"/>
      <c r="C572" s="912"/>
      <c r="D572" s="316"/>
      <c r="E572" s="316"/>
      <c r="F572" s="912"/>
      <c r="G572" s="316"/>
      <c r="H572" s="316"/>
      <c r="I572" s="912"/>
      <c r="J572" s="912"/>
      <c r="K572" s="316"/>
      <c r="L572" s="912"/>
      <c r="M572" s="316"/>
      <c r="N572" s="316"/>
      <c r="O572" s="912"/>
      <c r="P572" s="912"/>
      <c r="Q572" s="316"/>
      <c r="R572" s="912"/>
      <c r="S572" s="316"/>
      <c r="T572" s="316"/>
      <c r="U572" s="912"/>
      <c r="V572" s="316"/>
      <c r="W572" s="316"/>
      <c r="X572" s="316"/>
      <c r="Y572" s="316"/>
      <c r="Z572" s="316"/>
      <c r="AA572" s="316"/>
      <c r="AB572" s="316"/>
      <c r="AC572" s="316"/>
      <c r="AD572" s="316"/>
      <c r="AE572" s="316"/>
      <c r="AF572" s="316"/>
      <c r="AG572" s="316"/>
      <c r="AH572" s="316"/>
      <c r="AI572" s="316"/>
      <c r="AJ572" s="316"/>
      <c r="AK572" s="316"/>
      <c r="AL572" s="316"/>
      <c r="AM572" s="316"/>
      <c r="AN572" s="316"/>
      <c r="AO572" s="316"/>
      <c r="AP572" s="316"/>
      <c r="AQ572" s="316"/>
    </row>
    <row r="573" spans="1:43">
      <c r="A573" s="316"/>
      <c r="B573" s="316"/>
      <c r="C573" s="912"/>
      <c r="D573" s="316"/>
      <c r="E573" s="316"/>
      <c r="F573" s="912"/>
      <c r="G573" s="316"/>
      <c r="H573" s="316"/>
      <c r="I573" s="912"/>
      <c r="J573" s="912"/>
      <c r="K573" s="316"/>
      <c r="L573" s="912"/>
      <c r="M573" s="316"/>
      <c r="N573" s="316"/>
      <c r="O573" s="912"/>
      <c r="P573" s="912"/>
      <c r="Q573" s="316"/>
      <c r="R573" s="912"/>
      <c r="S573" s="316"/>
      <c r="T573" s="316"/>
      <c r="U573" s="912"/>
      <c r="V573" s="316"/>
      <c r="W573" s="316"/>
      <c r="X573" s="316"/>
      <c r="Y573" s="316"/>
      <c r="Z573" s="316"/>
      <c r="AA573" s="316"/>
      <c r="AB573" s="316"/>
      <c r="AC573" s="316"/>
      <c r="AD573" s="316"/>
      <c r="AE573" s="316"/>
      <c r="AF573" s="316"/>
      <c r="AG573" s="316"/>
      <c r="AH573" s="316"/>
      <c r="AI573" s="316"/>
      <c r="AJ573" s="316"/>
      <c r="AK573" s="316"/>
      <c r="AL573" s="316"/>
      <c r="AM573" s="316"/>
      <c r="AN573" s="316"/>
      <c r="AO573" s="316"/>
      <c r="AP573" s="316"/>
      <c r="AQ573" s="316"/>
    </row>
    <row r="574" spans="1:43">
      <c r="A574" s="316"/>
      <c r="B574" s="316"/>
      <c r="C574" s="912"/>
      <c r="D574" s="316"/>
      <c r="E574" s="316"/>
      <c r="F574" s="912"/>
      <c r="G574" s="316"/>
      <c r="H574" s="316"/>
      <c r="I574" s="912"/>
      <c r="J574" s="912"/>
      <c r="K574" s="316"/>
      <c r="L574" s="912"/>
      <c r="M574" s="316"/>
      <c r="N574" s="316"/>
      <c r="O574" s="912"/>
      <c r="P574" s="912"/>
      <c r="Q574" s="316"/>
      <c r="R574" s="912"/>
      <c r="S574" s="316"/>
      <c r="T574" s="316"/>
      <c r="U574" s="912"/>
      <c r="V574" s="316"/>
      <c r="W574" s="316"/>
      <c r="X574" s="316"/>
      <c r="Y574" s="316"/>
      <c r="Z574" s="316"/>
      <c r="AA574" s="316"/>
      <c r="AB574" s="316"/>
      <c r="AC574" s="316"/>
      <c r="AD574" s="316"/>
      <c r="AE574" s="316"/>
      <c r="AF574" s="316"/>
      <c r="AG574" s="316"/>
      <c r="AH574" s="316"/>
      <c r="AI574" s="316"/>
      <c r="AJ574" s="316"/>
      <c r="AK574" s="316"/>
      <c r="AL574" s="316"/>
      <c r="AM574" s="316"/>
      <c r="AN574" s="316"/>
      <c r="AO574" s="316"/>
      <c r="AP574" s="316"/>
      <c r="AQ574" s="316"/>
    </row>
    <row r="575" spans="1:43">
      <c r="A575" s="316"/>
      <c r="B575" s="316"/>
      <c r="C575" s="912"/>
      <c r="D575" s="316"/>
      <c r="E575" s="316"/>
      <c r="F575" s="912"/>
      <c r="G575" s="316"/>
      <c r="H575" s="316"/>
      <c r="I575" s="912"/>
      <c r="J575" s="912"/>
      <c r="K575" s="316"/>
      <c r="L575" s="912"/>
      <c r="M575" s="316"/>
      <c r="N575" s="316"/>
      <c r="O575" s="912"/>
      <c r="P575" s="912"/>
      <c r="Q575" s="316"/>
      <c r="R575" s="912"/>
      <c r="S575" s="316"/>
      <c r="T575" s="316"/>
      <c r="U575" s="912"/>
      <c r="V575" s="316"/>
      <c r="W575" s="316"/>
      <c r="X575" s="316"/>
      <c r="Y575" s="316"/>
      <c r="Z575" s="316"/>
      <c r="AA575" s="316"/>
      <c r="AB575" s="316"/>
      <c r="AC575" s="316"/>
      <c r="AD575" s="316"/>
      <c r="AE575" s="316"/>
      <c r="AF575" s="316"/>
      <c r="AG575" s="316"/>
      <c r="AH575" s="316"/>
      <c r="AI575" s="316"/>
      <c r="AJ575" s="316"/>
      <c r="AK575" s="316"/>
      <c r="AL575" s="316"/>
      <c r="AM575" s="316"/>
      <c r="AN575" s="316"/>
      <c r="AO575" s="316"/>
      <c r="AP575" s="316"/>
      <c r="AQ575" s="316"/>
    </row>
    <row r="576" spans="1:43">
      <c r="A576" s="316"/>
      <c r="B576" s="316"/>
      <c r="C576" s="912"/>
      <c r="D576" s="316"/>
      <c r="E576" s="316"/>
      <c r="F576" s="912"/>
      <c r="G576" s="316"/>
      <c r="H576" s="316"/>
      <c r="I576" s="912"/>
      <c r="J576" s="912"/>
      <c r="K576" s="316"/>
      <c r="L576" s="912"/>
      <c r="M576" s="316"/>
      <c r="N576" s="316"/>
      <c r="O576" s="912"/>
      <c r="P576" s="912"/>
      <c r="Q576" s="316"/>
      <c r="R576" s="912"/>
      <c r="S576" s="316"/>
      <c r="T576" s="316"/>
      <c r="U576" s="912"/>
      <c r="V576" s="316"/>
      <c r="W576" s="316"/>
      <c r="X576" s="316"/>
      <c r="Y576" s="316"/>
      <c r="Z576" s="316"/>
      <c r="AA576" s="316"/>
      <c r="AB576" s="316"/>
      <c r="AC576" s="316"/>
      <c r="AD576" s="316"/>
      <c r="AE576" s="316"/>
      <c r="AF576" s="316"/>
      <c r="AG576" s="316"/>
      <c r="AH576" s="316"/>
      <c r="AI576" s="316"/>
      <c r="AJ576" s="316"/>
      <c r="AK576" s="316"/>
      <c r="AL576" s="316"/>
      <c r="AM576" s="316"/>
      <c r="AN576" s="316"/>
      <c r="AO576" s="316"/>
      <c r="AP576" s="316"/>
      <c r="AQ576" s="316"/>
    </row>
    <row r="577" spans="1:43">
      <c r="A577" s="316"/>
      <c r="B577" s="316"/>
      <c r="C577" s="912"/>
      <c r="D577" s="316"/>
      <c r="E577" s="316"/>
      <c r="F577" s="912"/>
      <c r="G577" s="316"/>
      <c r="H577" s="316"/>
      <c r="I577" s="912"/>
      <c r="J577" s="912"/>
      <c r="K577" s="316"/>
      <c r="L577" s="912"/>
      <c r="M577" s="316"/>
      <c r="N577" s="316"/>
      <c r="O577" s="912"/>
      <c r="P577" s="912"/>
      <c r="Q577" s="316"/>
      <c r="R577" s="912"/>
      <c r="S577" s="316"/>
      <c r="T577" s="316"/>
      <c r="U577" s="912"/>
      <c r="V577" s="316"/>
      <c r="W577" s="316"/>
      <c r="X577" s="316"/>
      <c r="Y577" s="316"/>
      <c r="Z577" s="316"/>
      <c r="AA577" s="316"/>
      <c r="AB577" s="316"/>
      <c r="AC577" s="316"/>
      <c r="AD577" s="316"/>
      <c r="AE577" s="316"/>
      <c r="AF577" s="316"/>
      <c r="AG577" s="316"/>
      <c r="AH577" s="316"/>
      <c r="AI577" s="316"/>
      <c r="AJ577" s="316"/>
      <c r="AK577" s="316"/>
      <c r="AL577" s="316"/>
      <c r="AM577" s="316"/>
      <c r="AN577" s="316"/>
      <c r="AO577" s="316"/>
      <c r="AP577" s="316"/>
      <c r="AQ577" s="316"/>
    </row>
    <row r="578" spans="1:43">
      <c r="A578" s="316"/>
      <c r="B578" s="316"/>
      <c r="C578" s="912"/>
      <c r="D578" s="316"/>
      <c r="E578" s="316"/>
      <c r="F578" s="912"/>
      <c r="G578" s="316"/>
      <c r="H578" s="316"/>
      <c r="I578" s="912"/>
      <c r="J578" s="912"/>
      <c r="K578" s="316"/>
      <c r="L578" s="912"/>
      <c r="M578" s="316"/>
      <c r="N578" s="316"/>
      <c r="O578" s="912"/>
      <c r="P578" s="912"/>
      <c r="Q578" s="316"/>
      <c r="R578" s="912"/>
      <c r="S578" s="316"/>
      <c r="T578" s="316"/>
      <c r="U578" s="912"/>
      <c r="V578" s="316"/>
      <c r="W578" s="316"/>
      <c r="X578" s="316"/>
      <c r="Y578" s="316"/>
      <c r="Z578" s="316"/>
      <c r="AA578" s="316"/>
      <c r="AB578" s="316"/>
      <c r="AC578" s="316"/>
      <c r="AD578" s="316"/>
      <c r="AE578" s="316"/>
      <c r="AF578" s="316"/>
      <c r="AG578" s="316"/>
      <c r="AH578" s="316"/>
      <c r="AI578" s="316"/>
      <c r="AJ578" s="316"/>
      <c r="AK578" s="316"/>
      <c r="AL578" s="316"/>
      <c r="AM578" s="316"/>
      <c r="AN578" s="316"/>
      <c r="AO578" s="316"/>
      <c r="AP578" s="316"/>
      <c r="AQ578" s="316"/>
    </row>
    <row r="579" spans="1:43">
      <c r="A579" s="316"/>
      <c r="B579" s="316"/>
      <c r="C579" s="912"/>
      <c r="D579" s="316"/>
      <c r="E579" s="316"/>
      <c r="F579" s="912"/>
      <c r="G579" s="316"/>
      <c r="H579" s="316"/>
      <c r="I579" s="912"/>
      <c r="J579" s="912"/>
      <c r="K579" s="316"/>
      <c r="L579" s="912"/>
      <c r="M579" s="316"/>
      <c r="N579" s="316"/>
      <c r="O579" s="912"/>
      <c r="P579" s="912"/>
      <c r="Q579" s="316"/>
      <c r="R579" s="912"/>
      <c r="S579" s="316"/>
      <c r="T579" s="316"/>
      <c r="U579" s="912"/>
      <c r="V579" s="316"/>
      <c r="W579" s="316"/>
      <c r="X579" s="316"/>
      <c r="Y579" s="316"/>
      <c r="Z579" s="316"/>
      <c r="AA579" s="316"/>
      <c r="AB579" s="316"/>
      <c r="AC579" s="316"/>
      <c r="AD579" s="316"/>
      <c r="AE579" s="316"/>
      <c r="AF579" s="316"/>
      <c r="AG579" s="316"/>
      <c r="AH579" s="316"/>
      <c r="AI579" s="316"/>
      <c r="AJ579" s="316"/>
      <c r="AK579" s="316"/>
      <c r="AL579" s="316"/>
      <c r="AM579" s="316"/>
      <c r="AN579" s="316"/>
      <c r="AO579" s="316"/>
      <c r="AP579" s="316"/>
      <c r="AQ579" s="316"/>
    </row>
    <row r="580" spans="1:43">
      <c r="A580" s="316"/>
      <c r="B580" s="316"/>
      <c r="C580" s="912"/>
      <c r="D580" s="316"/>
      <c r="E580" s="316"/>
      <c r="F580" s="912"/>
      <c r="G580" s="316"/>
      <c r="H580" s="316"/>
      <c r="I580" s="912"/>
      <c r="J580" s="912"/>
      <c r="K580" s="316"/>
      <c r="L580" s="912"/>
      <c r="M580" s="316"/>
      <c r="N580" s="316"/>
      <c r="O580" s="912"/>
      <c r="P580" s="912"/>
      <c r="Q580" s="316"/>
      <c r="R580" s="912"/>
      <c r="S580" s="316"/>
      <c r="T580" s="316"/>
      <c r="U580" s="912"/>
      <c r="V580" s="316"/>
      <c r="W580" s="316"/>
      <c r="X580" s="316"/>
      <c r="Y580" s="316"/>
      <c r="Z580" s="316"/>
      <c r="AA580" s="316"/>
      <c r="AB580" s="316"/>
      <c r="AC580" s="316"/>
      <c r="AD580" s="316"/>
      <c r="AE580" s="316"/>
      <c r="AF580" s="316"/>
      <c r="AG580" s="316"/>
      <c r="AH580" s="316"/>
      <c r="AI580" s="316"/>
      <c r="AJ580" s="316"/>
      <c r="AK580" s="316"/>
      <c r="AL580" s="316"/>
      <c r="AM580" s="316"/>
      <c r="AN580" s="316"/>
      <c r="AO580" s="316"/>
      <c r="AP580" s="316"/>
      <c r="AQ580" s="316"/>
    </row>
    <row r="581" spans="1:43">
      <c r="A581" s="316"/>
      <c r="B581" s="316"/>
      <c r="C581" s="912"/>
      <c r="D581" s="316"/>
      <c r="E581" s="316"/>
      <c r="F581" s="912"/>
      <c r="G581" s="316"/>
      <c r="H581" s="316"/>
      <c r="I581" s="912"/>
      <c r="J581" s="912"/>
      <c r="K581" s="316"/>
      <c r="L581" s="912"/>
      <c r="M581" s="316"/>
      <c r="N581" s="316"/>
      <c r="O581" s="912"/>
      <c r="P581" s="912"/>
      <c r="Q581" s="316"/>
      <c r="R581" s="912"/>
      <c r="S581" s="316"/>
      <c r="T581" s="316"/>
      <c r="U581" s="912"/>
      <c r="V581" s="316"/>
      <c r="W581" s="316"/>
      <c r="X581" s="316"/>
      <c r="Y581" s="316"/>
      <c r="Z581" s="316"/>
      <c r="AA581" s="316"/>
      <c r="AB581" s="316"/>
      <c r="AC581" s="316"/>
      <c r="AD581" s="316"/>
      <c r="AE581" s="316"/>
      <c r="AF581" s="316"/>
      <c r="AG581" s="316"/>
      <c r="AH581" s="316"/>
      <c r="AI581" s="316"/>
      <c r="AJ581" s="316"/>
      <c r="AK581" s="316"/>
      <c r="AL581" s="316"/>
      <c r="AM581" s="316"/>
      <c r="AN581" s="316"/>
      <c r="AO581" s="316"/>
      <c r="AP581" s="316"/>
      <c r="AQ581" s="316"/>
    </row>
    <row r="582" spans="1:43">
      <c r="A582" s="316"/>
      <c r="B582" s="316"/>
      <c r="C582" s="912"/>
      <c r="D582" s="316"/>
      <c r="E582" s="316"/>
      <c r="F582" s="912"/>
      <c r="G582" s="316"/>
      <c r="H582" s="316"/>
      <c r="I582" s="912"/>
      <c r="J582" s="912"/>
      <c r="K582" s="316"/>
      <c r="L582" s="912"/>
      <c r="M582" s="316"/>
      <c r="N582" s="316"/>
      <c r="O582" s="912"/>
      <c r="P582" s="912"/>
      <c r="Q582" s="316"/>
      <c r="R582" s="912"/>
      <c r="S582" s="316"/>
      <c r="T582" s="316"/>
      <c r="U582" s="912"/>
      <c r="V582" s="316"/>
      <c r="W582" s="316"/>
      <c r="X582" s="316"/>
      <c r="Y582" s="316"/>
      <c r="Z582" s="316"/>
      <c r="AA582" s="316"/>
      <c r="AB582" s="316"/>
      <c r="AC582" s="316"/>
      <c r="AD582" s="316"/>
      <c r="AE582" s="316"/>
      <c r="AF582" s="316"/>
      <c r="AG582" s="316"/>
      <c r="AH582" s="316"/>
      <c r="AI582" s="316"/>
      <c r="AJ582" s="316"/>
      <c r="AK582" s="316"/>
      <c r="AL582" s="316"/>
      <c r="AM582" s="316"/>
      <c r="AN582" s="316"/>
      <c r="AO582" s="316"/>
      <c r="AP582" s="316"/>
      <c r="AQ582" s="316"/>
    </row>
    <row r="583" spans="1:43">
      <c r="A583" s="316"/>
      <c r="B583" s="316"/>
      <c r="C583" s="912"/>
      <c r="D583" s="316"/>
      <c r="E583" s="316"/>
      <c r="F583" s="912"/>
      <c r="G583" s="316"/>
      <c r="H583" s="316"/>
      <c r="I583" s="912"/>
      <c r="J583" s="912"/>
      <c r="K583" s="316"/>
      <c r="L583" s="912"/>
      <c r="M583" s="316"/>
      <c r="N583" s="316"/>
      <c r="O583" s="912"/>
      <c r="P583" s="912"/>
      <c r="Q583" s="316"/>
      <c r="R583" s="912"/>
      <c r="S583" s="316"/>
      <c r="T583" s="316"/>
      <c r="U583" s="912"/>
      <c r="V583" s="316"/>
      <c r="W583" s="316"/>
      <c r="X583" s="316"/>
      <c r="Y583" s="316"/>
      <c r="Z583" s="316"/>
      <c r="AA583" s="316"/>
      <c r="AB583" s="316"/>
      <c r="AC583" s="316"/>
      <c r="AD583" s="316"/>
      <c r="AE583" s="316"/>
      <c r="AF583" s="316"/>
      <c r="AG583" s="316"/>
      <c r="AH583" s="316"/>
      <c r="AI583" s="316"/>
      <c r="AJ583" s="316"/>
      <c r="AK583" s="316"/>
      <c r="AL583" s="316"/>
      <c r="AM583" s="316"/>
      <c r="AN583" s="316"/>
      <c r="AO583" s="316"/>
      <c r="AP583" s="316"/>
      <c r="AQ583" s="316"/>
    </row>
    <row r="584" spans="1:43">
      <c r="A584" s="316"/>
      <c r="B584" s="316"/>
      <c r="C584" s="912"/>
      <c r="D584" s="316"/>
      <c r="E584" s="316"/>
      <c r="F584" s="912"/>
      <c r="G584" s="316"/>
      <c r="H584" s="316"/>
      <c r="I584" s="912"/>
      <c r="J584" s="912"/>
      <c r="K584" s="316"/>
      <c r="L584" s="912"/>
      <c r="M584" s="316"/>
      <c r="N584" s="316"/>
      <c r="O584" s="912"/>
      <c r="P584" s="912"/>
      <c r="Q584" s="316"/>
      <c r="R584" s="912"/>
      <c r="S584" s="316"/>
      <c r="T584" s="316"/>
      <c r="U584" s="912"/>
      <c r="V584" s="316"/>
      <c r="W584" s="316"/>
      <c r="X584" s="316"/>
      <c r="Y584" s="316"/>
      <c r="Z584" s="316"/>
      <c r="AA584" s="316"/>
      <c r="AB584" s="316"/>
      <c r="AC584" s="316"/>
      <c r="AD584" s="316"/>
      <c r="AE584" s="316"/>
      <c r="AF584" s="316"/>
      <c r="AG584" s="316"/>
      <c r="AH584" s="316"/>
      <c r="AI584" s="316"/>
      <c r="AJ584" s="316"/>
      <c r="AK584" s="316"/>
      <c r="AL584" s="316"/>
      <c r="AM584" s="316"/>
      <c r="AN584" s="316"/>
      <c r="AO584" s="316"/>
      <c r="AP584" s="316"/>
      <c r="AQ584" s="316"/>
    </row>
    <row r="585" spans="1:43">
      <c r="A585" s="316"/>
      <c r="B585" s="316"/>
      <c r="C585" s="912"/>
      <c r="D585" s="316"/>
      <c r="E585" s="316"/>
      <c r="F585" s="912"/>
      <c r="G585" s="316"/>
      <c r="H585" s="316"/>
      <c r="I585" s="912"/>
      <c r="J585" s="912"/>
      <c r="K585" s="316"/>
      <c r="L585" s="912"/>
      <c r="M585" s="316"/>
      <c r="N585" s="316"/>
      <c r="O585" s="912"/>
      <c r="P585" s="912"/>
      <c r="Q585" s="316"/>
      <c r="R585" s="912"/>
      <c r="S585" s="316"/>
      <c r="T585" s="316"/>
      <c r="U585" s="912"/>
      <c r="V585" s="316"/>
      <c r="W585" s="316"/>
      <c r="X585" s="316"/>
      <c r="Y585" s="316"/>
      <c r="Z585" s="316"/>
      <c r="AA585" s="316"/>
      <c r="AB585" s="316"/>
      <c r="AC585" s="316"/>
      <c r="AD585" s="316"/>
      <c r="AE585" s="316"/>
      <c r="AF585" s="316"/>
      <c r="AG585" s="316"/>
      <c r="AH585" s="316"/>
      <c r="AI585" s="316"/>
      <c r="AJ585" s="316"/>
      <c r="AK585" s="316"/>
      <c r="AL585" s="316"/>
      <c r="AM585" s="316"/>
      <c r="AN585" s="316"/>
      <c r="AO585" s="316"/>
      <c r="AP585" s="316"/>
      <c r="AQ585" s="316"/>
    </row>
    <row r="586" spans="1:43">
      <c r="A586" s="316"/>
      <c r="B586" s="316"/>
      <c r="C586" s="912"/>
      <c r="D586" s="316"/>
      <c r="E586" s="316"/>
      <c r="F586" s="912"/>
      <c r="G586" s="316"/>
      <c r="H586" s="316"/>
      <c r="I586" s="912"/>
      <c r="J586" s="912"/>
      <c r="K586" s="316"/>
      <c r="L586" s="912"/>
      <c r="M586" s="316"/>
      <c r="N586" s="316"/>
      <c r="O586" s="912"/>
      <c r="P586" s="912"/>
      <c r="Q586" s="316"/>
      <c r="R586" s="912"/>
      <c r="S586" s="316"/>
      <c r="T586" s="316"/>
      <c r="U586" s="912"/>
      <c r="V586" s="316"/>
      <c r="W586" s="316"/>
      <c r="X586" s="316"/>
      <c r="Y586" s="316"/>
      <c r="Z586" s="316"/>
      <c r="AA586" s="316"/>
      <c r="AB586" s="316"/>
      <c r="AC586" s="316"/>
      <c r="AD586" s="316"/>
      <c r="AE586" s="316"/>
      <c r="AF586" s="316"/>
      <c r="AG586" s="316"/>
      <c r="AH586" s="316"/>
      <c r="AI586" s="316"/>
      <c r="AJ586" s="316"/>
      <c r="AK586" s="316"/>
      <c r="AL586" s="316"/>
      <c r="AM586" s="316"/>
      <c r="AN586" s="316"/>
      <c r="AO586" s="316"/>
      <c r="AP586" s="316"/>
      <c r="AQ586" s="316"/>
    </row>
    <row r="587" spans="1:43">
      <c r="A587" s="316"/>
      <c r="B587" s="316"/>
      <c r="C587" s="912"/>
      <c r="D587" s="316"/>
      <c r="E587" s="316"/>
      <c r="F587" s="912"/>
      <c r="G587" s="316"/>
      <c r="H587" s="316"/>
      <c r="I587" s="912"/>
      <c r="J587" s="912"/>
      <c r="K587" s="316"/>
      <c r="L587" s="912"/>
      <c r="M587" s="316"/>
      <c r="N587" s="316"/>
      <c r="O587" s="912"/>
      <c r="P587" s="912"/>
      <c r="Q587" s="316"/>
      <c r="R587" s="912"/>
      <c r="S587" s="316"/>
      <c r="T587" s="316"/>
      <c r="U587" s="912"/>
      <c r="V587" s="316"/>
      <c r="W587" s="316"/>
      <c r="X587" s="316"/>
      <c r="Y587" s="316"/>
      <c r="Z587" s="316"/>
      <c r="AA587" s="316"/>
      <c r="AB587" s="316"/>
      <c r="AC587" s="316"/>
      <c r="AD587" s="316"/>
      <c r="AE587" s="316"/>
      <c r="AF587" s="316"/>
      <c r="AG587" s="316"/>
      <c r="AH587" s="316"/>
      <c r="AI587" s="316"/>
      <c r="AJ587" s="316"/>
      <c r="AK587" s="316"/>
      <c r="AL587" s="316"/>
      <c r="AM587" s="316"/>
      <c r="AN587" s="316"/>
      <c r="AO587" s="316"/>
      <c r="AP587" s="316"/>
      <c r="AQ587" s="316"/>
    </row>
    <row r="588" spans="1:43">
      <c r="A588" s="316"/>
      <c r="B588" s="316"/>
      <c r="C588" s="912"/>
      <c r="D588" s="316"/>
      <c r="E588" s="316"/>
      <c r="F588" s="912"/>
      <c r="G588" s="316"/>
      <c r="H588" s="316"/>
      <c r="I588" s="912"/>
      <c r="J588" s="912"/>
      <c r="K588" s="316"/>
      <c r="L588" s="912"/>
      <c r="M588" s="316"/>
      <c r="N588" s="316"/>
      <c r="O588" s="912"/>
      <c r="P588" s="912"/>
      <c r="Q588" s="316"/>
      <c r="R588" s="912"/>
      <c r="S588" s="316"/>
      <c r="T588" s="316"/>
      <c r="U588" s="912"/>
      <c r="V588" s="316"/>
      <c r="W588" s="316"/>
      <c r="X588" s="316"/>
      <c r="Y588" s="316"/>
      <c r="Z588" s="316"/>
      <c r="AA588" s="316"/>
      <c r="AB588" s="316"/>
      <c r="AC588" s="316"/>
      <c r="AD588" s="316"/>
      <c r="AE588" s="316"/>
      <c r="AF588" s="316"/>
      <c r="AG588" s="316"/>
      <c r="AH588" s="316"/>
      <c r="AI588" s="316"/>
      <c r="AJ588" s="316"/>
      <c r="AK588" s="316"/>
      <c r="AL588" s="316"/>
      <c r="AM588" s="316"/>
      <c r="AN588" s="316"/>
      <c r="AO588" s="316"/>
      <c r="AP588" s="316"/>
      <c r="AQ588" s="316"/>
    </row>
    <row r="589" spans="1:43">
      <c r="A589" s="316"/>
      <c r="B589" s="316"/>
      <c r="C589" s="912"/>
      <c r="D589" s="316"/>
      <c r="E589" s="316"/>
      <c r="F589" s="912"/>
      <c r="G589" s="316"/>
      <c r="H589" s="316"/>
      <c r="I589" s="912"/>
      <c r="J589" s="912"/>
      <c r="K589" s="316"/>
      <c r="L589" s="912"/>
      <c r="M589" s="316"/>
      <c r="N589" s="316"/>
      <c r="O589" s="912"/>
      <c r="P589" s="912"/>
      <c r="Q589" s="316"/>
      <c r="R589" s="912"/>
      <c r="S589" s="316"/>
      <c r="T589" s="316"/>
      <c r="U589" s="912"/>
      <c r="V589" s="316"/>
      <c r="W589" s="316"/>
      <c r="X589" s="316"/>
      <c r="Y589" s="316"/>
      <c r="Z589" s="316"/>
      <c r="AA589" s="316"/>
      <c r="AB589" s="316"/>
      <c r="AC589" s="316"/>
      <c r="AD589" s="316"/>
      <c r="AE589" s="316"/>
      <c r="AF589" s="316"/>
      <c r="AG589" s="316"/>
      <c r="AH589" s="316"/>
      <c r="AI589" s="316"/>
      <c r="AJ589" s="316"/>
      <c r="AK589" s="316"/>
      <c r="AL589" s="316"/>
      <c r="AM589" s="316"/>
      <c r="AN589" s="316"/>
      <c r="AO589" s="316"/>
      <c r="AP589" s="316"/>
      <c r="AQ589" s="316"/>
    </row>
    <row r="590" spans="1:43">
      <c r="A590" s="316"/>
      <c r="B590" s="316"/>
      <c r="C590" s="912"/>
      <c r="D590" s="316"/>
      <c r="E590" s="316"/>
      <c r="F590" s="912"/>
      <c r="G590" s="316"/>
      <c r="H590" s="316"/>
      <c r="I590" s="912"/>
      <c r="J590" s="912"/>
      <c r="K590" s="316"/>
      <c r="L590" s="912"/>
      <c r="M590" s="316"/>
      <c r="N590" s="316"/>
      <c r="O590" s="912"/>
      <c r="P590" s="912"/>
      <c r="Q590" s="316"/>
      <c r="R590" s="912"/>
      <c r="S590" s="316"/>
      <c r="T590" s="316"/>
      <c r="U590" s="912"/>
      <c r="V590" s="316"/>
      <c r="W590" s="316"/>
      <c r="X590" s="316"/>
      <c r="Y590" s="316"/>
      <c r="Z590" s="316"/>
      <c r="AA590" s="316"/>
      <c r="AB590" s="316"/>
      <c r="AC590" s="316"/>
      <c r="AD590" s="316"/>
      <c r="AE590" s="316"/>
      <c r="AF590" s="316"/>
      <c r="AG590" s="316"/>
      <c r="AH590" s="316"/>
      <c r="AI590" s="316"/>
      <c r="AJ590" s="316"/>
      <c r="AK590" s="316"/>
      <c r="AL590" s="316"/>
      <c r="AM590" s="316"/>
      <c r="AN590" s="316"/>
      <c r="AO590" s="316"/>
      <c r="AP590" s="316"/>
      <c r="AQ590" s="316"/>
    </row>
    <row r="591" spans="1:43">
      <c r="A591" s="316"/>
      <c r="B591" s="316"/>
      <c r="C591" s="912"/>
      <c r="D591" s="316"/>
      <c r="E591" s="316"/>
      <c r="F591" s="912"/>
      <c r="G591" s="316"/>
      <c r="H591" s="316"/>
      <c r="I591" s="912"/>
      <c r="J591" s="912"/>
      <c r="K591" s="316"/>
      <c r="L591" s="912"/>
      <c r="M591" s="316"/>
      <c r="N591" s="316"/>
      <c r="O591" s="912"/>
      <c r="P591" s="912"/>
      <c r="Q591" s="316"/>
      <c r="R591" s="912"/>
      <c r="S591" s="316"/>
      <c r="T591" s="316"/>
      <c r="U591" s="912"/>
      <c r="V591" s="316"/>
      <c r="W591" s="316"/>
      <c r="X591" s="316"/>
      <c r="Y591" s="316"/>
      <c r="Z591" s="316"/>
      <c r="AA591" s="316"/>
      <c r="AB591" s="316"/>
      <c r="AC591" s="316"/>
      <c r="AD591" s="316"/>
      <c r="AE591" s="316"/>
      <c r="AF591" s="316"/>
      <c r="AG591" s="316"/>
      <c r="AH591" s="316"/>
      <c r="AI591" s="316"/>
      <c r="AJ591" s="316"/>
      <c r="AK591" s="316"/>
      <c r="AL591" s="316"/>
      <c r="AM591" s="316"/>
      <c r="AN591" s="316"/>
      <c r="AO591" s="316"/>
      <c r="AP591" s="316"/>
      <c r="AQ591" s="316"/>
    </row>
    <row r="592" spans="1:43">
      <c r="A592" s="316"/>
      <c r="B592" s="316"/>
      <c r="C592" s="912"/>
      <c r="D592" s="316"/>
      <c r="E592" s="316"/>
      <c r="F592" s="912"/>
      <c r="G592" s="316"/>
      <c r="H592" s="316"/>
      <c r="I592" s="912"/>
      <c r="J592" s="912"/>
      <c r="K592" s="316"/>
      <c r="L592" s="912"/>
      <c r="M592" s="316"/>
      <c r="N592" s="316"/>
      <c r="O592" s="912"/>
      <c r="P592" s="912"/>
      <c r="Q592" s="316"/>
      <c r="R592" s="912"/>
      <c r="S592" s="316"/>
      <c r="T592" s="316"/>
      <c r="U592" s="912"/>
      <c r="V592" s="316"/>
      <c r="W592" s="316"/>
      <c r="X592" s="316"/>
      <c r="Y592" s="316"/>
      <c r="Z592" s="316"/>
      <c r="AA592" s="316"/>
      <c r="AB592" s="316"/>
      <c r="AC592" s="316"/>
      <c r="AD592" s="316"/>
      <c r="AE592" s="316"/>
      <c r="AF592" s="316"/>
      <c r="AG592" s="316"/>
      <c r="AH592" s="316"/>
      <c r="AI592" s="316"/>
      <c r="AJ592" s="316"/>
      <c r="AK592" s="316"/>
      <c r="AL592" s="316"/>
      <c r="AM592" s="316"/>
      <c r="AN592" s="316"/>
      <c r="AO592" s="316"/>
      <c r="AP592" s="316"/>
      <c r="AQ592" s="316"/>
    </row>
    <row r="593" spans="1:43">
      <c r="A593" s="316"/>
      <c r="B593" s="316"/>
      <c r="C593" s="912"/>
      <c r="D593" s="316"/>
      <c r="E593" s="316"/>
      <c r="F593" s="912"/>
      <c r="G593" s="316"/>
      <c r="H593" s="316"/>
      <c r="I593" s="912"/>
      <c r="J593" s="912"/>
      <c r="K593" s="316"/>
      <c r="L593" s="912"/>
      <c r="M593" s="316"/>
      <c r="N593" s="316"/>
      <c r="O593" s="912"/>
      <c r="P593" s="912"/>
      <c r="Q593" s="316"/>
      <c r="R593" s="912"/>
      <c r="S593" s="316"/>
      <c r="T593" s="316"/>
      <c r="U593" s="912"/>
      <c r="V593" s="316"/>
      <c r="W593" s="316"/>
      <c r="X593" s="316"/>
      <c r="Y593" s="316"/>
      <c r="Z593" s="316"/>
      <c r="AA593" s="316"/>
      <c r="AB593" s="316"/>
      <c r="AC593" s="316"/>
      <c r="AD593" s="316"/>
      <c r="AE593" s="316"/>
      <c r="AF593" s="316"/>
      <c r="AG593" s="316"/>
      <c r="AH593" s="316"/>
      <c r="AI593" s="316"/>
      <c r="AJ593" s="316"/>
      <c r="AK593" s="316"/>
      <c r="AL593" s="316"/>
      <c r="AM593" s="316"/>
      <c r="AN593" s="316"/>
      <c r="AO593" s="316"/>
      <c r="AP593" s="316"/>
      <c r="AQ593" s="316"/>
    </row>
    <row r="594" spans="1:43">
      <c r="A594" s="316"/>
      <c r="B594" s="316"/>
      <c r="C594" s="912"/>
      <c r="D594" s="316"/>
      <c r="E594" s="316"/>
      <c r="F594" s="912"/>
      <c r="G594" s="316"/>
      <c r="H594" s="316"/>
      <c r="I594" s="912"/>
      <c r="J594" s="912"/>
      <c r="K594" s="316"/>
      <c r="L594" s="912"/>
      <c r="M594" s="316"/>
      <c r="N594" s="316"/>
      <c r="O594" s="912"/>
      <c r="P594" s="912"/>
      <c r="Q594" s="316"/>
      <c r="R594" s="912"/>
      <c r="S594" s="316"/>
      <c r="T594" s="316"/>
      <c r="U594" s="912"/>
      <c r="V594" s="316"/>
      <c r="W594" s="316"/>
      <c r="X594" s="316"/>
      <c r="Y594" s="316"/>
      <c r="Z594" s="316"/>
      <c r="AA594" s="316"/>
      <c r="AB594" s="316"/>
      <c r="AC594" s="316"/>
      <c r="AD594" s="316"/>
      <c r="AE594" s="316"/>
      <c r="AF594" s="316"/>
      <c r="AG594" s="316"/>
      <c r="AH594" s="316"/>
      <c r="AI594" s="316"/>
      <c r="AJ594" s="316"/>
      <c r="AK594" s="316"/>
      <c r="AL594" s="316"/>
      <c r="AM594" s="316"/>
      <c r="AN594" s="316"/>
      <c r="AO594" s="316"/>
      <c r="AP594" s="316"/>
      <c r="AQ594" s="316"/>
    </row>
    <row r="595" spans="1:43">
      <c r="A595" s="316"/>
      <c r="B595" s="316"/>
      <c r="C595" s="912"/>
      <c r="D595" s="316"/>
      <c r="E595" s="316"/>
      <c r="F595" s="912"/>
      <c r="G595" s="316"/>
      <c r="H595" s="316"/>
      <c r="I595" s="912"/>
      <c r="J595" s="912"/>
      <c r="K595" s="316"/>
      <c r="L595" s="912"/>
      <c r="M595" s="316"/>
      <c r="N595" s="316"/>
      <c r="O595" s="912"/>
      <c r="P595" s="912"/>
      <c r="Q595" s="316"/>
      <c r="R595" s="912"/>
      <c r="S595" s="316"/>
      <c r="T595" s="316"/>
      <c r="U595" s="912"/>
      <c r="V595" s="316"/>
      <c r="W595" s="316"/>
      <c r="X595" s="316"/>
      <c r="Y595" s="316"/>
      <c r="Z595" s="316"/>
      <c r="AA595" s="316"/>
      <c r="AB595" s="316"/>
      <c r="AC595" s="316"/>
      <c r="AD595" s="316"/>
      <c r="AE595" s="316"/>
      <c r="AF595" s="316"/>
      <c r="AG595" s="316"/>
      <c r="AH595" s="316"/>
      <c r="AI595" s="316"/>
      <c r="AJ595" s="316"/>
      <c r="AK595" s="316"/>
      <c r="AL595" s="316"/>
      <c r="AM595" s="316"/>
      <c r="AN595" s="316"/>
      <c r="AO595" s="316"/>
      <c r="AP595" s="316"/>
      <c r="AQ595" s="316"/>
    </row>
    <row r="596" spans="1:43">
      <c r="A596" s="316"/>
      <c r="B596" s="316"/>
      <c r="C596" s="912"/>
      <c r="D596" s="316"/>
      <c r="E596" s="316"/>
      <c r="F596" s="912"/>
      <c r="G596" s="316"/>
      <c r="H596" s="316"/>
      <c r="I596" s="912"/>
      <c r="J596" s="912"/>
      <c r="K596" s="316"/>
      <c r="L596" s="912"/>
      <c r="M596" s="316"/>
      <c r="N596" s="316"/>
      <c r="O596" s="912"/>
      <c r="P596" s="912"/>
      <c r="Q596" s="316"/>
      <c r="R596" s="912"/>
      <c r="S596" s="316"/>
      <c r="T596" s="316"/>
      <c r="U596" s="912"/>
      <c r="V596" s="316"/>
      <c r="W596" s="316"/>
      <c r="X596" s="316"/>
      <c r="Y596" s="316"/>
      <c r="Z596" s="316"/>
      <c r="AA596" s="316"/>
      <c r="AB596" s="316"/>
      <c r="AC596" s="316"/>
      <c r="AD596" s="316"/>
      <c r="AE596" s="316"/>
      <c r="AF596" s="316"/>
      <c r="AG596" s="316"/>
      <c r="AH596" s="316"/>
      <c r="AI596" s="316"/>
      <c r="AJ596" s="316"/>
      <c r="AK596" s="316"/>
      <c r="AL596" s="316"/>
      <c r="AM596" s="316"/>
      <c r="AN596" s="316"/>
      <c r="AO596" s="316"/>
      <c r="AP596" s="316"/>
      <c r="AQ596" s="316"/>
    </row>
    <row r="597" spans="1:43">
      <c r="A597" s="316"/>
      <c r="B597" s="316"/>
      <c r="C597" s="912"/>
      <c r="D597" s="316"/>
      <c r="E597" s="316"/>
      <c r="F597" s="912"/>
      <c r="G597" s="316"/>
      <c r="H597" s="316"/>
      <c r="I597" s="912"/>
      <c r="J597" s="912"/>
      <c r="K597" s="316"/>
      <c r="L597" s="912"/>
      <c r="M597" s="316"/>
      <c r="N597" s="316"/>
      <c r="O597" s="912"/>
      <c r="P597" s="912"/>
      <c r="Q597" s="316"/>
      <c r="R597" s="912"/>
      <c r="S597" s="316"/>
      <c r="T597" s="316"/>
      <c r="U597" s="912"/>
      <c r="V597" s="316"/>
      <c r="W597" s="316"/>
      <c r="X597" s="316"/>
      <c r="Y597" s="316"/>
      <c r="Z597" s="316"/>
      <c r="AA597" s="316"/>
      <c r="AB597" s="316"/>
      <c r="AC597" s="316"/>
      <c r="AD597" s="316"/>
      <c r="AE597" s="316"/>
      <c r="AF597" s="316"/>
      <c r="AG597" s="316"/>
      <c r="AH597" s="316"/>
      <c r="AI597" s="316"/>
      <c r="AJ597" s="316"/>
      <c r="AK597" s="316"/>
      <c r="AL597" s="316"/>
      <c r="AM597" s="316"/>
      <c r="AN597" s="316"/>
      <c r="AO597" s="316"/>
      <c r="AP597" s="316"/>
      <c r="AQ597" s="316"/>
    </row>
    <row r="598" spans="1:43">
      <c r="A598" s="316"/>
      <c r="B598" s="316"/>
      <c r="C598" s="912"/>
      <c r="D598" s="316"/>
      <c r="E598" s="316"/>
      <c r="F598" s="912"/>
      <c r="G598" s="316"/>
      <c r="H598" s="316"/>
      <c r="I598" s="912"/>
      <c r="J598" s="912"/>
      <c r="K598" s="316"/>
      <c r="L598" s="912"/>
      <c r="M598" s="316"/>
      <c r="N598" s="316"/>
      <c r="O598" s="912"/>
      <c r="P598" s="912"/>
      <c r="Q598" s="316"/>
      <c r="R598" s="912"/>
      <c r="S598" s="316"/>
      <c r="T598" s="316"/>
      <c r="U598" s="912"/>
      <c r="V598" s="316"/>
      <c r="W598" s="316"/>
      <c r="X598" s="316"/>
      <c r="Y598" s="316"/>
      <c r="Z598" s="316"/>
      <c r="AA598" s="316"/>
      <c r="AB598" s="316"/>
      <c r="AC598" s="316"/>
      <c r="AD598" s="316"/>
      <c r="AE598" s="316"/>
      <c r="AF598" s="316"/>
      <c r="AG598" s="316"/>
      <c r="AH598" s="316"/>
      <c r="AI598" s="316"/>
      <c r="AJ598" s="316"/>
      <c r="AK598" s="316"/>
      <c r="AL598" s="316"/>
      <c r="AM598" s="316"/>
      <c r="AN598" s="316"/>
      <c r="AO598" s="316"/>
      <c r="AP598" s="316"/>
      <c r="AQ598" s="316"/>
    </row>
    <row r="599" spans="1:43">
      <c r="A599" s="316"/>
      <c r="B599" s="316"/>
      <c r="C599" s="912"/>
      <c r="D599" s="316"/>
      <c r="E599" s="316"/>
      <c r="F599" s="912"/>
      <c r="G599" s="316"/>
      <c r="H599" s="316"/>
      <c r="I599" s="912"/>
      <c r="J599" s="912"/>
      <c r="K599" s="316"/>
      <c r="L599" s="912"/>
      <c r="M599" s="316"/>
      <c r="N599" s="316"/>
      <c r="O599" s="912"/>
      <c r="P599" s="912"/>
      <c r="Q599" s="316"/>
      <c r="R599" s="912"/>
      <c r="S599" s="316"/>
      <c r="T599" s="316"/>
      <c r="U599" s="912"/>
      <c r="V599" s="316"/>
      <c r="W599" s="316"/>
      <c r="X599" s="316"/>
      <c r="Y599" s="316"/>
      <c r="Z599" s="316"/>
      <c r="AA599" s="316"/>
      <c r="AB599" s="316"/>
      <c r="AC599" s="316"/>
      <c r="AD599" s="316"/>
      <c r="AE599" s="316"/>
      <c r="AF599" s="316"/>
      <c r="AG599" s="316"/>
      <c r="AH599" s="316"/>
      <c r="AI599" s="316"/>
      <c r="AJ599" s="316"/>
      <c r="AK599" s="316"/>
      <c r="AL599" s="316"/>
      <c r="AM599" s="316"/>
      <c r="AN599" s="316"/>
      <c r="AO599" s="316"/>
      <c r="AP599" s="316"/>
      <c r="AQ599" s="316"/>
    </row>
    <row r="600" spans="1:43">
      <c r="A600" s="316"/>
      <c r="B600" s="316"/>
      <c r="C600" s="912"/>
      <c r="D600" s="316"/>
      <c r="E600" s="316"/>
      <c r="F600" s="912"/>
      <c r="G600" s="316"/>
      <c r="H600" s="316"/>
      <c r="I600" s="912"/>
      <c r="J600" s="912"/>
      <c r="K600" s="316"/>
      <c r="L600" s="912"/>
      <c r="M600" s="316"/>
      <c r="N600" s="316"/>
      <c r="O600" s="912"/>
      <c r="P600" s="912"/>
      <c r="Q600" s="316"/>
      <c r="R600" s="912"/>
      <c r="S600" s="316"/>
      <c r="T600" s="316"/>
      <c r="U600" s="912"/>
      <c r="V600" s="316"/>
      <c r="W600" s="316"/>
      <c r="X600" s="316"/>
      <c r="Y600" s="316"/>
      <c r="Z600" s="316"/>
      <c r="AA600" s="316"/>
      <c r="AB600" s="316"/>
      <c r="AC600" s="316"/>
      <c r="AD600" s="316"/>
      <c r="AE600" s="316"/>
      <c r="AF600" s="316"/>
      <c r="AG600" s="316"/>
      <c r="AH600" s="316"/>
      <c r="AI600" s="316"/>
      <c r="AJ600" s="316"/>
      <c r="AK600" s="316"/>
      <c r="AL600" s="316"/>
      <c r="AM600" s="316"/>
      <c r="AN600" s="316"/>
      <c r="AO600" s="316"/>
      <c r="AP600" s="316"/>
      <c r="AQ600" s="316"/>
    </row>
    <row r="601" spans="1:43">
      <c r="A601" s="316"/>
      <c r="B601" s="316"/>
      <c r="C601" s="912"/>
      <c r="D601" s="316"/>
      <c r="E601" s="316"/>
      <c r="F601" s="912"/>
      <c r="G601" s="316"/>
      <c r="H601" s="316"/>
      <c r="I601" s="912"/>
      <c r="J601" s="912"/>
      <c r="K601" s="316"/>
      <c r="L601" s="912"/>
      <c r="M601" s="316"/>
      <c r="N601" s="316"/>
      <c r="O601" s="912"/>
      <c r="P601" s="912"/>
      <c r="Q601" s="316"/>
      <c r="R601" s="912"/>
      <c r="S601" s="316"/>
      <c r="T601" s="316"/>
      <c r="U601" s="912"/>
      <c r="V601" s="316"/>
      <c r="W601" s="316"/>
      <c r="X601" s="316"/>
      <c r="Y601" s="316"/>
      <c r="Z601" s="316"/>
      <c r="AA601" s="316"/>
      <c r="AB601" s="316"/>
      <c r="AC601" s="316"/>
      <c r="AD601" s="316"/>
      <c r="AE601" s="316"/>
      <c r="AF601" s="316"/>
      <c r="AG601" s="316"/>
      <c r="AH601" s="316"/>
      <c r="AI601" s="316"/>
      <c r="AJ601" s="316"/>
      <c r="AK601" s="316"/>
      <c r="AL601" s="316"/>
      <c r="AM601" s="316"/>
      <c r="AN601" s="316"/>
      <c r="AO601" s="316"/>
      <c r="AP601" s="316"/>
      <c r="AQ601" s="316"/>
    </row>
    <row r="602" spans="1:43">
      <c r="A602" s="316"/>
      <c r="B602" s="316"/>
      <c r="C602" s="912"/>
      <c r="D602" s="316"/>
      <c r="E602" s="316"/>
      <c r="F602" s="912"/>
      <c r="G602" s="316"/>
      <c r="H602" s="316"/>
      <c r="I602" s="912"/>
      <c r="J602" s="912"/>
      <c r="K602" s="316"/>
      <c r="L602" s="912"/>
      <c r="M602" s="316"/>
      <c r="N602" s="316"/>
      <c r="O602" s="912"/>
      <c r="P602" s="912"/>
      <c r="Q602" s="316"/>
      <c r="R602" s="912"/>
      <c r="S602" s="316"/>
      <c r="T602" s="316"/>
      <c r="U602" s="912"/>
      <c r="V602" s="316"/>
      <c r="W602" s="316"/>
      <c r="X602" s="316"/>
      <c r="Y602" s="316"/>
      <c r="Z602" s="316"/>
      <c r="AA602" s="316"/>
      <c r="AB602" s="316"/>
      <c r="AC602" s="316"/>
      <c r="AD602" s="316"/>
      <c r="AE602" s="316"/>
      <c r="AF602" s="316"/>
      <c r="AG602" s="316"/>
      <c r="AH602" s="316"/>
      <c r="AI602" s="316"/>
      <c r="AJ602" s="316"/>
      <c r="AK602" s="316"/>
      <c r="AL602" s="316"/>
      <c r="AM602" s="316"/>
      <c r="AN602" s="316"/>
      <c r="AO602" s="316"/>
      <c r="AP602" s="316"/>
      <c r="AQ602" s="316"/>
    </row>
    <row r="603" spans="1:43">
      <c r="A603" s="316"/>
      <c r="B603" s="316"/>
      <c r="C603" s="912"/>
      <c r="D603" s="316"/>
      <c r="E603" s="316"/>
      <c r="F603" s="912"/>
      <c r="G603" s="316"/>
      <c r="H603" s="316"/>
      <c r="I603" s="912"/>
      <c r="J603" s="912"/>
      <c r="K603" s="316"/>
      <c r="L603" s="912"/>
      <c r="M603" s="316"/>
      <c r="N603" s="316"/>
      <c r="O603" s="912"/>
      <c r="P603" s="912"/>
      <c r="Q603" s="316"/>
      <c r="R603" s="912"/>
      <c r="S603" s="316"/>
      <c r="T603" s="316"/>
      <c r="U603" s="912"/>
      <c r="V603" s="316"/>
      <c r="W603" s="316"/>
      <c r="X603" s="316"/>
      <c r="Y603" s="316"/>
      <c r="Z603" s="316"/>
      <c r="AA603" s="316"/>
      <c r="AB603" s="316"/>
      <c r="AC603" s="316"/>
      <c r="AD603" s="316"/>
      <c r="AE603" s="316"/>
      <c r="AF603" s="316"/>
      <c r="AG603" s="316"/>
      <c r="AH603" s="316"/>
      <c r="AI603" s="316"/>
      <c r="AJ603" s="316"/>
      <c r="AK603" s="316"/>
      <c r="AL603" s="316"/>
      <c r="AM603" s="316"/>
      <c r="AN603" s="316"/>
      <c r="AO603" s="316"/>
      <c r="AP603" s="316"/>
      <c r="AQ603" s="316"/>
    </row>
    <row r="604" spans="1:43">
      <c r="A604" s="316"/>
      <c r="B604" s="316"/>
      <c r="C604" s="912"/>
      <c r="D604" s="316"/>
      <c r="E604" s="316"/>
      <c r="F604" s="912"/>
      <c r="G604" s="316"/>
      <c r="H604" s="316"/>
      <c r="I604" s="912"/>
      <c r="J604" s="912"/>
      <c r="K604" s="316"/>
      <c r="L604" s="912"/>
      <c r="M604" s="316"/>
      <c r="N604" s="316"/>
      <c r="O604" s="912"/>
      <c r="P604" s="912"/>
      <c r="Q604" s="316"/>
      <c r="R604" s="912"/>
      <c r="S604" s="316"/>
      <c r="T604" s="316"/>
      <c r="U604" s="912"/>
      <c r="V604" s="316"/>
      <c r="W604" s="316"/>
      <c r="X604" s="316"/>
      <c r="Y604" s="316"/>
      <c r="Z604" s="316"/>
      <c r="AA604" s="316"/>
      <c r="AB604" s="316"/>
      <c r="AC604" s="316"/>
      <c r="AD604" s="316"/>
      <c r="AE604" s="316"/>
      <c r="AF604" s="316"/>
      <c r="AG604" s="316"/>
      <c r="AH604" s="316"/>
      <c r="AI604" s="316"/>
      <c r="AJ604" s="316"/>
      <c r="AK604" s="316"/>
      <c r="AL604" s="316"/>
      <c r="AM604" s="316"/>
      <c r="AN604" s="316"/>
      <c r="AO604" s="316"/>
      <c r="AP604" s="316"/>
      <c r="AQ604" s="316"/>
    </row>
    <row r="605" spans="1:43">
      <c r="A605" s="316"/>
      <c r="B605" s="316"/>
      <c r="C605" s="912"/>
      <c r="D605" s="316"/>
      <c r="E605" s="316"/>
      <c r="F605" s="912"/>
      <c r="G605" s="316"/>
      <c r="H605" s="316"/>
      <c r="I605" s="912"/>
      <c r="J605" s="912"/>
      <c r="K605" s="316"/>
      <c r="L605" s="912"/>
      <c r="M605" s="316"/>
      <c r="N605" s="316"/>
      <c r="O605" s="912"/>
      <c r="P605" s="912"/>
      <c r="Q605" s="316"/>
      <c r="R605" s="912"/>
      <c r="S605" s="316"/>
      <c r="T605" s="316"/>
      <c r="U605" s="912"/>
      <c r="V605" s="316"/>
      <c r="W605" s="316"/>
      <c r="X605" s="316"/>
      <c r="Y605" s="316"/>
      <c r="Z605" s="316"/>
      <c r="AA605" s="316"/>
      <c r="AB605" s="316"/>
      <c r="AC605" s="316"/>
      <c r="AD605" s="316"/>
      <c r="AE605" s="316"/>
      <c r="AF605" s="316"/>
      <c r="AG605" s="316"/>
      <c r="AH605" s="316"/>
      <c r="AI605" s="316"/>
      <c r="AJ605" s="316"/>
      <c r="AK605" s="316"/>
      <c r="AL605" s="316"/>
      <c r="AM605" s="316"/>
      <c r="AN605" s="316"/>
      <c r="AO605" s="316"/>
      <c r="AP605" s="316"/>
      <c r="AQ605" s="316"/>
    </row>
    <row r="606" spans="1:43">
      <c r="A606" s="316"/>
      <c r="B606" s="316"/>
      <c r="C606" s="912"/>
      <c r="D606" s="316"/>
      <c r="E606" s="316"/>
      <c r="F606" s="912"/>
      <c r="G606" s="316"/>
      <c r="H606" s="316"/>
      <c r="I606" s="912"/>
      <c r="J606" s="912"/>
      <c r="K606" s="316"/>
      <c r="L606" s="912"/>
      <c r="M606" s="316"/>
      <c r="N606" s="316"/>
      <c r="O606" s="912"/>
      <c r="P606" s="912"/>
      <c r="Q606" s="316"/>
      <c r="R606" s="912"/>
      <c r="S606" s="316"/>
      <c r="T606" s="316"/>
      <c r="U606" s="912"/>
      <c r="V606" s="316"/>
      <c r="W606" s="316"/>
      <c r="X606" s="316"/>
      <c r="Y606" s="316"/>
      <c r="Z606" s="316"/>
      <c r="AA606" s="316"/>
      <c r="AB606" s="316"/>
      <c r="AC606" s="316"/>
      <c r="AD606" s="316"/>
      <c r="AE606" s="316"/>
      <c r="AF606" s="316"/>
      <c r="AG606" s="316"/>
      <c r="AH606" s="316"/>
      <c r="AI606" s="316"/>
      <c r="AJ606" s="316"/>
      <c r="AK606" s="316"/>
      <c r="AL606" s="316"/>
      <c r="AM606" s="316"/>
      <c r="AN606" s="316"/>
      <c r="AO606" s="316"/>
      <c r="AP606" s="316"/>
      <c r="AQ606" s="316"/>
    </row>
    <row r="607" spans="1:43">
      <c r="A607" s="316"/>
      <c r="B607" s="316"/>
      <c r="C607" s="912"/>
      <c r="D607" s="316"/>
      <c r="E607" s="316"/>
      <c r="F607" s="912"/>
      <c r="G607" s="316"/>
      <c r="H607" s="316"/>
      <c r="I607" s="912"/>
      <c r="J607" s="912"/>
      <c r="K607" s="316"/>
      <c r="L607" s="912"/>
      <c r="M607" s="316"/>
      <c r="N607" s="316"/>
      <c r="O607" s="912"/>
      <c r="P607" s="912"/>
      <c r="Q607" s="316"/>
      <c r="R607" s="912"/>
      <c r="S607" s="316"/>
      <c r="T607" s="316"/>
      <c r="U607" s="912"/>
      <c r="V607" s="316"/>
      <c r="W607" s="316"/>
      <c r="X607" s="316"/>
      <c r="Y607" s="316"/>
      <c r="Z607" s="316"/>
      <c r="AA607" s="316"/>
      <c r="AB607" s="316"/>
      <c r="AC607" s="316"/>
      <c r="AD607" s="316"/>
      <c r="AE607" s="316"/>
      <c r="AF607" s="316"/>
      <c r="AG607" s="316"/>
      <c r="AH607" s="316"/>
      <c r="AI607" s="316"/>
      <c r="AJ607" s="316"/>
      <c r="AK607" s="316"/>
      <c r="AL607" s="316"/>
      <c r="AM607" s="316"/>
      <c r="AN607" s="316"/>
      <c r="AO607" s="316"/>
      <c r="AP607" s="316"/>
      <c r="AQ607" s="316"/>
    </row>
    <row r="608" spans="1:43">
      <c r="A608" s="316"/>
      <c r="B608" s="316"/>
      <c r="C608" s="912"/>
      <c r="D608" s="316"/>
      <c r="E608" s="316"/>
      <c r="F608" s="912"/>
      <c r="G608" s="316"/>
      <c r="H608" s="316"/>
      <c r="I608" s="912"/>
      <c r="J608" s="912"/>
      <c r="K608" s="316"/>
      <c r="L608" s="912"/>
      <c r="M608" s="316"/>
      <c r="N608" s="316"/>
      <c r="O608" s="912"/>
      <c r="P608" s="912"/>
      <c r="Q608" s="316"/>
      <c r="R608" s="912"/>
      <c r="S608" s="316"/>
      <c r="T608" s="316"/>
      <c r="U608" s="912"/>
      <c r="V608" s="316"/>
      <c r="W608" s="316"/>
      <c r="X608" s="316"/>
      <c r="Y608" s="316"/>
      <c r="Z608" s="316"/>
      <c r="AA608" s="316"/>
      <c r="AB608" s="316"/>
      <c r="AC608" s="316"/>
      <c r="AD608" s="316"/>
      <c r="AE608" s="316"/>
      <c r="AF608" s="316"/>
      <c r="AG608" s="316"/>
      <c r="AH608" s="316"/>
      <c r="AI608" s="316"/>
      <c r="AJ608" s="316"/>
      <c r="AK608" s="316"/>
      <c r="AL608" s="316"/>
      <c r="AM608" s="316"/>
      <c r="AN608" s="316"/>
      <c r="AO608" s="316"/>
      <c r="AP608" s="316"/>
      <c r="AQ608" s="316"/>
    </row>
    <row r="609" spans="1:43">
      <c r="A609" s="316"/>
      <c r="B609" s="316"/>
      <c r="C609" s="912"/>
      <c r="D609" s="316"/>
      <c r="E609" s="316"/>
      <c r="F609" s="912"/>
      <c r="G609" s="316"/>
      <c r="H609" s="316"/>
      <c r="I609" s="912"/>
      <c r="J609" s="912"/>
      <c r="K609" s="316"/>
      <c r="L609" s="912"/>
      <c r="M609" s="316"/>
      <c r="N609" s="316"/>
      <c r="O609" s="912"/>
      <c r="P609" s="912"/>
      <c r="Q609" s="316"/>
      <c r="R609" s="912"/>
      <c r="S609" s="316"/>
      <c r="T609" s="316"/>
      <c r="U609" s="912"/>
      <c r="V609" s="316"/>
      <c r="W609" s="316"/>
      <c r="X609" s="316"/>
      <c r="Y609" s="316"/>
      <c r="Z609" s="316"/>
      <c r="AA609" s="316"/>
      <c r="AB609" s="316"/>
      <c r="AC609" s="316"/>
      <c r="AD609" s="316"/>
      <c r="AE609" s="316"/>
      <c r="AF609" s="316"/>
      <c r="AG609" s="316"/>
      <c r="AH609" s="316"/>
      <c r="AI609" s="316"/>
      <c r="AJ609" s="316"/>
      <c r="AK609" s="316"/>
      <c r="AL609" s="316"/>
      <c r="AM609" s="316"/>
      <c r="AN609" s="316"/>
      <c r="AO609" s="316"/>
      <c r="AP609" s="316"/>
      <c r="AQ609" s="316"/>
    </row>
    <row r="610" spans="1:43">
      <c r="A610" s="316"/>
      <c r="B610" s="316"/>
      <c r="C610" s="912"/>
      <c r="D610" s="316"/>
      <c r="E610" s="316"/>
      <c r="F610" s="912"/>
      <c r="G610" s="316"/>
      <c r="H610" s="316"/>
      <c r="I610" s="912"/>
      <c r="J610" s="912"/>
      <c r="K610" s="316"/>
      <c r="L610" s="912"/>
      <c r="M610" s="316"/>
      <c r="N610" s="316"/>
      <c r="O610" s="912"/>
      <c r="P610" s="912"/>
      <c r="Q610" s="316"/>
      <c r="R610" s="912"/>
      <c r="S610" s="316"/>
      <c r="T610" s="316"/>
      <c r="U610" s="912"/>
      <c r="V610" s="316"/>
      <c r="W610" s="316"/>
      <c r="X610" s="316"/>
      <c r="Y610" s="316"/>
      <c r="Z610" s="316"/>
      <c r="AA610" s="316"/>
      <c r="AB610" s="316"/>
      <c r="AC610" s="316"/>
      <c r="AD610" s="316"/>
      <c r="AE610" s="316"/>
      <c r="AF610" s="316"/>
      <c r="AG610" s="316"/>
      <c r="AH610" s="316"/>
      <c r="AI610" s="316"/>
      <c r="AJ610" s="316"/>
      <c r="AK610" s="316"/>
      <c r="AL610" s="316"/>
      <c r="AM610" s="316"/>
      <c r="AN610" s="316"/>
      <c r="AO610" s="316"/>
      <c r="AP610" s="316"/>
      <c r="AQ610" s="316"/>
    </row>
    <row r="611" spans="1:43">
      <c r="A611" s="316"/>
      <c r="B611" s="316"/>
      <c r="C611" s="912"/>
      <c r="D611" s="316"/>
      <c r="E611" s="316"/>
      <c r="F611" s="912"/>
      <c r="G611" s="316"/>
      <c r="H611" s="316"/>
      <c r="I611" s="912"/>
      <c r="J611" s="912"/>
      <c r="K611" s="316"/>
      <c r="L611" s="912"/>
      <c r="M611" s="316"/>
      <c r="N611" s="316"/>
      <c r="O611" s="912"/>
      <c r="P611" s="912"/>
      <c r="Q611" s="316"/>
      <c r="R611" s="912"/>
      <c r="S611" s="316"/>
      <c r="T611" s="316"/>
      <c r="U611" s="912"/>
      <c r="V611" s="316"/>
      <c r="W611" s="316"/>
      <c r="X611" s="316"/>
      <c r="Y611" s="316"/>
      <c r="Z611" s="316"/>
      <c r="AA611" s="316"/>
      <c r="AB611" s="316"/>
      <c r="AC611" s="316"/>
      <c r="AD611" s="316"/>
      <c r="AE611" s="316"/>
      <c r="AF611" s="316"/>
      <c r="AG611" s="316"/>
      <c r="AH611" s="316"/>
      <c r="AI611" s="316"/>
      <c r="AJ611" s="316"/>
      <c r="AK611" s="316"/>
      <c r="AL611" s="316"/>
      <c r="AM611" s="316"/>
      <c r="AN611" s="316"/>
      <c r="AO611" s="316"/>
      <c r="AP611" s="316"/>
      <c r="AQ611" s="316"/>
    </row>
    <row r="612" spans="1:43">
      <c r="A612" s="316"/>
      <c r="B612" s="316"/>
      <c r="C612" s="912"/>
      <c r="D612" s="316"/>
      <c r="E612" s="316"/>
      <c r="F612" s="912"/>
      <c r="G612" s="316"/>
      <c r="H612" s="316"/>
      <c r="I612" s="912"/>
      <c r="J612" s="912"/>
      <c r="K612" s="316"/>
      <c r="L612" s="912"/>
      <c r="M612" s="316"/>
      <c r="N612" s="316"/>
      <c r="O612" s="912"/>
      <c r="P612" s="912"/>
      <c r="Q612" s="316"/>
      <c r="R612" s="912"/>
      <c r="S612" s="316"/>
      <c r="T612" s="316"/>
      <c r="U612" s="912"/>
      <c r="V612" s="316"/>
      <c r="W612" s="316"/>
      <c r="X612" s="316"/>
      <c r="Y612" s="316"/>
      <c r="Z612" s="316"/>
      <c r="AA612" s="316"/>
      <c r="AB612" s="316"/>
      <c r="AC612" s="316"/>
      <c r="AD612" s="316"/>
      <c r="AE612" s="316"/>
      <c r="AF612" s="316"/>
      <c r="AG612" s="316"/>
      <c r="AH612" s="316"/>
      <c r="AI612" s="316"/>
      <c r="AJ612" s="316"/>
      <c r="AK612" s="316"/>
      <c r="AL612" s="316"/>
      <c r="AM612" s="316"/>
      <c r="AN612" s="316"/>
      <c r="AO612" s="316"/>
      <c r="AP612" s="316"/>
      <c r="AQ612" s="316"/>
    </row>
    <row r="613" spans="1:43">
      <c r="A613" s="316"/>
      <c r="B613" s="316"/>
      <c r="C613" s="912"/>
      <c r="D613" s="316"/>
      <c r="E613" s="316"/>
      <c r="F613" s="912"/>
      <c r="G613" s="316"/>
      <c r="H613" s="316"/>
      <c r="I613" s="912"/>
      <c r="J613" s="912"/>
      <c r="K613" s="316"/>
      <c r="L613" s="912"/>
      <c r="M613" s="316"/>
      <c r="N613" s="316"/>
      <c r="O613" s="912"/>
      <c r="P613" s="912"/>
      <c r="Q613" s="316"/>
      <c r="R613" s="912"/>
      <c r="S613" s="316"/>
      <c r="T613" s="316"/>
      <c r="U613" s="912"/>
      <c r="V613" s="316"/>
      <c r="W613" s="316"/>
      <c r="X613" s="316"/>
      <c r="Y613" s="316"/>
      <c r="Z613" s="316"/>
      <c r="AA613" s="316"/>
      <c r="AB613" s="316"/>
      <c r="AC613" s="316"/>
      <c r="AD613" s="316"/>
      <c r="AE613" s="316"/>
      <c r="AF613" s="316"/>
      <c r="AG613" s="316"/>
      <c r="AH613" s="316"/>
      <c r="AI613" s="316"/>
      <c r="AJ613" s="316"/>
      <c r="AK613" s="316"/>
      <c r="AL613" s="316"/>
      <c r="AM613" s="316"/>
      <c r="AN613" s="316"/>
      <c r="AO613" s="316"/>
      <c r="AP613" s="316"/>
      <c r="AQ613" s="316"/>
    </row>
    <row r="614" spans="1:43">
      <c r="A614" s="316"/>
      <c r="B614" s="316"/>
      <c r="C614" s="912"/>
      <c r="D614" s="316"/>
      <c r="E614" s="316"/>
      <c r="F614" s="912"/>
      <c r="G614" s="316"/>
      <c r="H614" s="316"/>
      <c r="I614" s="912"/>
      <c r="J614" s="912"/>
      <c r="K614" s="316"/>
      <c r="L614" s="912"/>
      <c r="M614" s="316"/>
      <c r="N614" s="316"/>
      <c r="O614" s="912"/>
      <c r="P614" s="912"/>
      <c r="Q614" s="316"/>
      <c r="R614" s="912"/>
      <c r="S614" s="316"/>
      <c r="T614" s="316"/>
      <c r="U614" s="912"/>
      <c r="V614" s="316"/>
      <c r="W614" s="316"/>
      <c r="X614" s="316"/>
      <c r="Y614" s="316"/>
      <c r="Z614" s="316"/>
      <c r="AA614" s="316"/>
      <c r="AB614" s="316"/>
      <c r="AC614" s="316"/>
      <c r="AD614" s="316"/>
      <c r="AE614" s="316"/>
      <c r="AF614" s="316"/>
      <c r="AG614" s="316"/>
      <c r="AH614" s="316"/>
      <c r="AI614" s="316"/>
      <c r="AJ614" s="316"/>
      <c r="AK614" s="316"/>
      <c r="AL614" s="316"/>
      <c r="AM614" s="316"/>
      <c r="AN614" s="316"/>
      <c r="AO614" s="316"/>
      <c r="AP614" s="316"/>
      <c r="AQ614" s="316"/>
    </row>
    <row r="615" spans="1:43">
      <c r="A615" s="316"/>
      <c r="B615" s="316"/>
      <c r="C615" s="912"/>
      <c r="D615" s="316"/>
      <c r="E615" s="316"/>
      <c r="F615" s="912"/>
      <c r="G615" s="316"/>
      <c r="H615" s="316"/>
      <c r="I615" s="912"/>
      <c r="J615" s="912"/>
      <c r="K615" s="316"/>
      <c r="L615" s="912"/>
      <c r="M615" s="316"/>
      <c r="N615" s="316"/>
      <c r="O615" s="912"/>
      <c r="P615" s="912"/>
      <c r="Q615" s="316"/>
      <c r="R615" s="912"/>
      <c r="S615" s="316"/>
      <c r="T615" s="316"/>
      <c r="U615" s="912"/>
      <c r="V615" s="316"/>
      <c r="W615" s="316"/>
      <c r="X615" s="316"/>
      <c r="Y615" s="316"/>
      <c r="Z615" s="316"/>
      <c r="AA615" s="316"/>
      <c r="AB615" s="316"/>
      <c r="AC615" s="316"/>
      <c r="AD615" s="316"/>
      <c r="AE615" s="316"/>
      <c r="AF615" s="316"/>
      <c r="AG615" s="316"/>
      <c r="AH615" s="316"/>
      <c r="AI615" s="316"/>
      <c r="AJ615" s="316"/>
      <c r="AK615" s="316"/>
      <c r="AL615" s="316"/>
      <c r="AM615" s="316"/>
      <c r="AN615" s="316"/>
      <c r="AO615" s="316"/>
      <c r="AP615" s="316"/>
      <c r="AQ615" s="316"/>
    </row>
    <row r="616" spans="1:43">
      <c r="A616" s="316"/>
      <c r="B616" s="316"/>
      <c r="C616" s="912"/>
      <c r="D616" s="316"/>
      <c r="E616" s="316"/>
      <c r="F616" s="912"/>
      <c r="G616" s="316"/>
      <c r="H616" s="316"/>
      <c r="I616" s="912"/>
      <c r="J616" s="912"/>
      <c r="K616" s="316"/>
      <c r="L616" s="912"/>
      <c r="M616" s="316"/>
      <c r="N616" s="316"/>
      <c r="O616" s="912"/>
      <c r="P616" s="912"/>
      <c r="Q616" s="316"/>
      <c r="R616" s="912"/>
      <c r="S616" s="316"/>
      <c r="T616" s="316"/>
      <c r="U616" s="912"/>
      <c r="V616" s="316"/>
      <c r="W616" s="316"/>
      <c r="X616" s="316"/>
      <c r="Y616" s="316"/>
      <c r="Z616" s="316"/>
      <c r="AA616" s="316"/>
      <c r="AB616" s="316"/>
      <c r="AC616" s="316"/>
      <c r="AD616" s="316"/>
      <c r="AE616" s="316"/>
      <c r="AF616" s="316"/>
      <c r="AG616" s="316"/>
      <c r="AH616" s="316"/>
      <c r="AI616" s="316"/>
      <c r="AJ616" s="316"/>
      <c r="AK616" s="316"/>
      <c r="AL616" s="316"/>
      <c r="AM616" s="316"/>
      <c r="AN616" s="316"/>
      <c r="AO616" s="316"/>
      <c r="AP616" s="316"/>
      <c r="AQ616" s="316"/>
    </row>
    <row r="617" spans="1:43">
      <c r="A617" s="316"/>
      <c r="B617" s="316"/>
      <c r="C617" s="912"/>
      <c r="D617" s="316"/>
      <c r="E617" s="316"/>
      <c r="F617" s="912"/>
      <c r="G617" s="316"/>
      <c r="H617" s="316"/>
      <c r="I617" s="912"/>
      <c r="J617" s="912"/>
      <c r="K617" s="316"/>
      <c r="L617" s="912"/>
      <c r="M617" s="316"/>
      <c r="N617" s="316"/>
      <c r="O617" s="912"/>
      <c r="P617" s="912"/>
      <c r="Q617" s="316"/>
      <c r="R617" s="912"/>
      <c r="S617" s="316"/>
      <c r="T617" s="316"/>
      <c r="U617" s="912"/>
      <c r="V617" s="316"/>
      <c r="W617" s="316"/>
      <c r="X617" s="316"/>
      <c r="Y617" s="316"/>
      <c r="Z617" s="316"/>
      <c r="AA617" s="316"/>
      <c r="AB617" s="316"/>
      <c r="AC617" s="316"/>
      <c r="AD617" s="316"/>
      <c r="AE617" s="316"/>
      <c r="AF617" s="316"/>
      <c r="AG617" s="316"/>
      <c r="AH617" s="316"/>
      <c r="AI617" s="316"/>
      <c r="AJ617" s="316"/>
      <c r="AK617" s="316"/>
      <c r="AL617" s="316"/>
      <c r="AM617" s="316"/>
      <c r="AN617" s="316"/>
      <c r="AO617" s="316"/>
      <c r="AP617" s="316"/>
      <c r="AQ617" s="316"/>
    </row>
    <row r="618" spans="1:43">
      <c r="A618" s="316"/>
      <c r="B618" s="316"/>
      <c r="C618" s="912"/>
      <c r="D618" s="316"/>
      <c r="E618" s="316"/>
      <c r="F618" s="912"/>
      <c r="G618" s="316"/>
      <c r="H618" s="316"/>
      <c r="I618" s="912"/>
      <c r="J618" s="912"/>
      <c r="K618" s="316"/>
      <c r="L618" s="912"/>
      <c r="M618" s="316"/>
      <c r="N618" s="316"/>
      <c r="O618" s="912"/>
      <c r="P618" s="912"/>
      <c r="Q618" s="316"/>
      <c r="R618" s="912"/>
      <c r="S618" s="316"/>
      <c r="T618" s="316"/>
      <c r="U618" s="912"/>
      <c r="V618" s="316"/>
      <c r="W618" s="316"/>
      <c r="X618" s="316"/>
      <c r="Y618" s="316"/>
      <c r="Z618" s="316"/>
      <c r="AA618" s="316"/>
      <c r="AB618" s="316"/>
      <c r="AC618" s="316"/>
      <c r="AD618" s="316"/>
      <c r="AE618" s="316"/>
      <c r="AF618" s="316"/>
      <c r="AG618" s="316"/>
      <c r="AH618" s="316"/>
      <c r="AI618" s="316"/>
      <c r="AJ618" s="316"/>
      <c r="AK618" s="316"/>
      <c r="AL618" s="316"/>
      <c r="AM618" s="316"/>
      <c r="AN618" s="316"/>
      <c r="AO618" s="316"/>
      <c r="AP618" s="316"/>
      <c r="AQ618" s="316"/>
    </row>
    <row r="619" spans="1:43">
      <c r="A619" s="316"/>
      <c r="B619" s="316"/>
      <c r="C619" s="912"/>
      <c r="D619" s="316"/>
      <c r="E619" s="316"/>
      <c r="F619" s="912"/>
      <c r="G619" s="316"/>
      <c r="H619" s="316"/>
      <c r="I619" s="912"/>
      <c r="J619" s="912"/>
      <c r="K619" s="316"/>
      <c r="L619" s="912"/>
      <c r="M619" s="316"/>
      <c r="N619" s="316"/>
      <c r="O619" s="912"/>
      <c r="P619" s="912"/>
      <c r="Q619" s="316"/>
      <c r="R619" s="912"/>
      <c r="S619" s="316"/>
      <c r="T619" s="316"/>
      <c r="U619" s="912"/>
      <c r="V619" s="316"/>
      <c r="W619" s="316"/>
      <c r="X619" s="316"/>
      <c r="Y619" s="316"/>
      <c r="Z619" s="316"/>
      <c r="AA619" s="316"/>
      <c r="AB619" s="316"/>
      <c r="AC619" s="316"/>
      <c r="AD619" s="316"/>
      <c r="AE619" s="316"/>
      <c r="AF619" s="316"/>
      <c r="AG619" s="316"/>
      <c r="AH619" s="316"/>
      <c r="AI619" s="316"/>
      <c r="AJ619" s="316"/>
      <c r="AK619" s="316"/>
      <c r="AL619" s="316"/>
      <c r="AM619" s="316"/>
      <c r="AN619" s="316"/>
      <c r="AO619" s="316"/>
      <c r="AP619" s="316"/>
      <c r="AQ619" s="316"/>
    </row>
    <row r="620" spans="1:43">
      <c r="A620" s="316"/>
      <c r="B620" s="316"/>
      <c r="C620" s="912"/>
      <c r="D620" s="316"/>
      <c r="E620" s="316"/>
      <c r="F620" s="912"/>
      <c r="G620" s="316"/>
      <c r="H620" s="316"/>
      <c r="I620" s="912"/>
      <c r="J620" s="912"/>
      <c r="K620" s="316"/>
      <c r="L620" s="912"/>
      <c r="M620" s="316"/>
      <c r="N620" s="316"/>
      <c r="O620" s="912"/>
      <c r="P620" s="912"/>
      <c r="Q620" s="316"/>
      <c r="R620" s="912"/>
      <c r="S620" s="316"/>
      <c r="T620" s="316"/>
      <c r="U620" s="912"/>
      <c r="V620" s="316"/>
      <c r="W620" s="316"/>
      <c r="X620" s="316"/>
      <c r="Y620" s="316"/>
      <c r="Z620" s="316"/>
      <c r="AA620" s="316"/>
      <c r="AB620" s="316"/>
      <c r="AC620" s="316"/>
      <c r="AD620" s="316"/>
      <c r="AE620" s="316"/>
      <c r="AF620" s="316"/>
      <c r="AG620" s="316"/>
      <c r="AH620" s="316"/>
      <c r="AI620" s="316"/>
      <c r="AJ620" s="316"/>
      <c r="AK620" s="316"/>
      <c r="AL620" s="316"/>
      <c r="AM620" s="316"/>
      <c r="AN620" s="316"/>
      <c r="AO620" s="316"/>
      <c r="AP620" s="316"/>
      <c r="AQ620" s="316"/>
    </row>
    <row r="621" spans="1:43">
      <c r="A621" s="316"/>
      <c r="B621" s="316"/>
      <c r="C621" s="912"/>
      <c r="D621" s="316"/>
      <c r="E621" s="316"/>
      <c r="F621" s="912"/>
      <c r="G621" s="316"/>
      <c r="H621" s="316"/>
      <c r="I621" s="912"/>
      <c r="J621" s="912"/>
      <c r="K621" s="316"/>
      <c r="L621" s="912"/>
      <c r="M621" s="316"/>
      <c r="N621" s="316"/>
      <c r="O621" s="912"/>
      <c r="P621" s="912"/>
      <c r="Q621" s="316"/>
      <c r="R621" s="912"/>
      <c r="S621" s="316"/>
      <c r="T621" s="316"/>
      <c r="U621" s="912"/>
      <c r="V621" s="316"/>
      <c r="W621" s="316"/>
      <c r="X621" s="316"/>
      <c r="Y621" s="316"/>
      <c r="Z621" s="316"/>
      <c r="AA621" s="316"/>
      <c r="AB621" s="316"/>
      <c r="AC621" s="316"/>
      <c r="AD621" s="316"/>
      <c r="AE621" s="316"/>
      <c r="AF621" s="316"/>
      <c r="AG621" s="316"/>
      <c r="AH621" s="316"/>
      <c r="AI621" s="316"/>
      <c r="AJ621" s="316"/>
      <c r="AK621" s="316"/>
      <c r="AL621" s="316"/>
      <c r="AM621" s="316"/>
      <c r="AN621" s="316"/>
      <c r="AO621" s="316"/>
      <c r="AP621" s="316"/>
      <c r="AQ621" s="316"/>
    </row>
    <row r="622" spans="1:43">
      <c r="A622" s="316"/>
      <c r="B622" s="316"/>
      <c r="C622" s="912"/>
      <c r="D622" s="316"/>
      <c r="E622" s="316"/>
      <c r="F622" s="912"/>
      <c r="G622" s="316"/>
      <c r="H622" s="316"/>
      <c r="I622" s="912"/>
      <c r="J622" s="912"/>
      <c r="K622" s="316"/>
      <c r="L622" s="912"/>
      <c r="M622" s="316"/>
      <c r="N622" s="316"/>
      <c r="O622" s="912"/>
      <c r="P622" s="912"/>
      <c r="Q622" s="316"/>
      <c r="R622" s="912"/>
      <c r="S622" s="316"/>
      <c r="T622" s="316"/>
      <c r="U622" s="912"/>
      <c r="V622" s="316"/>
      <c r="W622" s="316"/>
      <c r="X622" s="316"/>
      <c r="Y622" s="316"/>
      <c r="Z622" s="316"/>
      <c r="AA622" s="316"/>
      <c r="AB622" s="316"/>
      <c r="AC622" s="316"/>
      <c r="AD622" s="316"/>
      <c r="AE622" s="316"/>
      <c r="AF622" s="316"/>
      <c r="AG622" s="316"/>
      <c r="AH622" s="316"/>
      <c r="AI622" s="316"/>
      <c r="AJ622" s="316"/>
      <c r="AK622" s="316"/>
      <c r="AL622" s="316"/>
      <c r="AM622" s="316"/>
      <c r="AN622" s="316"/>
      <c r="AO622" s="316"/>
      <c r="AP622" s="316"/>
      <c r="AQ622" s="316"/>
    </row>
    <row r="623" spans="1:43">
      <c r="A623" s="316"/>
      <c r="B623" s="316"/>
      <c r="C623" s="912"/>
      <c r="D623" s="316"/>
      <c r="E623" s="316"/>
      <c r="F623" s="912"/>
      <c r="G623" s="316"/>
      <c r="H623" s="316"/>
      <c r="I623" s="912"/>
      <c r="J623" s="912"/>
      <c r="K623" s="316"/>
      <c r="L623" s="912"/>
      <c r="M623" s="316"/>
      <c r="N623" s="316"/>
      <c r="O623" s="912"/>
      <c r="P623" s="912"/>
      <c r="Q623" s="316"/>
      <c r="R623" s="912"/>
      <c r="S623" s="316"/>
      <c r="T623" s="316"/>
      <c r="U623" s="912"/>
      <c r="V623" s="316"/>
      <c r="W623" s="316"/>
      <c r="X623" s="316"/>
      <c r="Y623" s="316"/>
      <c r="Z623" s="316"/>
      <c r="AA623" s="316"/>
      <c r="AB623" s="316"/>
      <c r="AC623" s="316"/>
      <c r="AD623" s="316"/>
      <c r="AE623" s="316"/>
      <c r="AF623" s="316"/>
      <c r="AG623" s="316"/>
      <c r="AH623" s="316"/>
      <c r="AI623" s="316"/>
      <c r="AJ623" s="316"/>
      <c r="AK623" s="316"/>
      <c r="AL623" s="316"/>
      <c r="AM623" s="316"/>
      <c r="AN623" s="316"/>
      <c r="AO623" s="316"/>
      <c r="AP623" s="316"/>
      <c r="AQ623" s="316"/>
    </row>
    <row r="624" spans="1:43">
      <c r="A624" s="316"/>
      <c r="B624" s="316"/>
      <c r="C624" s="912"/>
      <c r="D624" s="316"/>
      <c r="E624" s="316"/>
      <c r="F624" s="912"/>
      <c r="G624" s="316"/>
      <c r="H624" s="316"/>
      <c r="I624" s="912"/>
      <c r="J624" s="912"/>
      <c r="K624" s="316"/>
      <c r="L624" s="912"/>
      <c r="M624" s="316"/>
      <c r="N624" s="316"/>
      <c r="O624" s="912"/>
      <c r="P624" s="912"/>
      <c r="Q624" s="316"/>
      <c r="R624" s="912"/>
      <c r="S624" s="316"/>
      <c r="T624" s="316"/>
      <c r="U624" s="912"/>
      <c r="V624" s="316"/>
      <c r="W624" s="316"/>
      <c r="X624" s="316"/>
      <c r="Y624" s="316"/>
      <c r="Z624" s="316"/>
      <c r="AA624" s="316"/>
      <c r="AB624" s="316"/>
      <c r="AC624" s="316"/>
      <c r="AD624" s="316"/>
      <c r="AE624" s="316"/>
      <c r="AF624" s="316"/>
      <c r="AG624" s="316"/>
      <c r="AH624" s="316"/>
      <c r="AI624" s="316"/>
      <c r="AJ624" s="316"/>
      <c r="AK624" s="316"/>
      <c r="AL624" s="316"/>
      <c r="AM624" s="316"/>
      <c r="AN624" s="316"/>
      <c r="AO624" s="316"/>
      <c r="AP624" s="316"/>
      <c r="AQ624" s="316"/>
    </row>
    <row r="625" spans="1:43">
      <c r="A625" s="316"/>
      <c r="B625" s="316"/>
      <c r="C625" s="912"/>
      <c r="D625" s="316"/>
      <c r="E625" s="316"/>
      <c r="F625" s="912"/>
      <c r="G625" s="316"/>
      <c r="H625" s="316"/>
      <c r="I625" s="912"/>
      <c r="J625" s="912"/>
      <c r="K625" s="316"/>
      <c r="L625" s="912"/>
      <c r="M625" s="316"/>
      <c r="N625" s="316"/>
      <c r="O625" s="912"/>
      <c r="P625" s="912"/>
      <c r="Q625" s="316"/>
      <c r="R625" s="912"/>
      <c r="S625" s="316"/>
      <c r="T625" s="316"/>
      <c r="U625" s="912"/>
      <c r="V625" s="316"/>
      <c r="W625" s="316"/>
      <c r="X625" s="316"/>
      <c r="Y625" s="316"/>
      <c r="Z625" s="316"/>
      <c r="AA625" s="316"/>
      <c r="AB625" s="316"/>
      <c r="AC625" s="316"/>
      <c r="AD625" s="316"/>
      <c r="AE625" s="316"/>
      <c r="AF625" s="316"/>
      <c r="AG625" s="316"/>
      <c r="AH625" s="316"/>
      <c r="AI625" s="316"/>
      <c r="AJ625" s="316"/>
      <c r="AK625" s="316"/>
      <c r="AL625" s="316"/>
      <c r="AM625" s="316"/>
      <c r="AN625" s="316"/>
      <c r="AO625" s="316"/>
      <c r="AP625" s="316"/>
      <c r="AQ625" s="316"/>
    </row>
    <row r="626" spans="1:43">
      <c r="A626" s="316"/>
      <c r="B626" s="316"/>
      <c r="C626" s="912"/>
      <c r="D626" s="316"/>
      <c r="E626" s="316"/>
      <c r="F626" s="912"/>
      <c r="G626" s="316"/>
      <c r="H626" s="316"/>
      <c r="I626" s="912"/>
      <c r="J626" s="912"/>
      <c r="K626" s="316"/>
      <c r="L626" s="912"/>
      <c r="M626" s="316"/>
      <c r="N626" s="316"/>
      <c r="O626" s="912"/>
      <c r="P626" s="912"/>
      <c r="Q626" s="316"/>
      <c r="R626" s="912"/>
      <c r="S626" s="316"/>
      <c r="T626" s="316"/>
      <c r="U626" s="912"/>
      <c r="V626" s="316"/>
      <c r="W626" s="316"/>
      <c r="X626" s="316"/>
      <c r="Y626" s="316"/>
      <c r="Z626" s="316"/>
      <c r="AA626" s="316"/>
      <c r="AB626" s="316"/>
      <c r="AC626" s="316"/>
      <c r="AD626" s="316"/>
      <c r="AE626" s="316"/>
      <c r="AF626" s="316"/>
      <c r="AG626" s="316"/>
      <c r="AH626" s="316"/>
      <c r="AI626" s="316"/>
      <c r="AJ626" s="316"/>
      <c r="AK626" s="316"/>
      <c r="AL626" s="316"/>
      <c r="AM626" s="316"/>
      <c r="AN626" s="316"/>
      <c r="AO626" s="316"/>
      <c r="AP626" s="316"/>
      <c r="AQ626" s="316"/>
    </row>
    <row r="627" spans="1:43">
      <c r="A627" s="316"/>
      <c r="B627" s="316"/>
      <c r="C627" s="912"/>
      <c r="D627" s="316"/>
      <c r="E627" s="316"/>
      <c r="F627" s="912"/>
      <c r="G627" s="316"/>
      <c r="H627" s="316"/>
      <c r="I627" s="912"/>
      <c r="J627" s="912"/>
      <c r="K627" s="316"/>
      <c r="L627" s="912"/>
      <c r="M627" s="316"/>
      <c r="N627" s="316"/>
      <c r="O627" s="912"/>
      <c r="P627" s="912"/>
      <c r="Q627" s="316"/>
      <c r="R627" s="912"/>
      <c r="S627" s="316"/>
      <c r="T627" s="316"/>
      <c r="U627" s="912"/>
      <c r="V627" s="316"/>
      <c r="W627" s="316"/>
      <c r="X627" s="316"/>
      <c r="Y627" s="316"/>
      <c r="Z627" s="316"/>
      <c r="AA627" s="316"/>
      <c r="AB627" s="316"/>
      <c r="AC627" s="316"/>
      <c r="AD627" s="316"/>
      <c r="AE627" s="316"/>
      <c r="AF627" s="316"/>
      <c r="AG627" s="316"/>
      <c r="AH627" s="316"/>
      <c r="AI627" s="316"/>
      <c r="AJ627" s="316"/>
      <c r="AK627" s="316"/>
      <c r="AL627" s="316"/>
      <c r="AM627" s="316"/>
      <c r="AN627" s="316"/>
      <c r="AO627" s="316"/>
      <c r="AP627" s="316"/>
      <c r="AQ627" s="316"/>
    </row>
    <row r="628" spans="1:43">
      <c r="A628" s="316"/>
      <c r="B628" s="316"/>
      <c r="C628" s="912"/>
      <c r="D628" s="316"/>
      <c r="E628" s="316"/>
      <c r="F628" s="912"/>
      <c r="G628" s="316"/>
      <c r="H628" s="316"/>
      <c r="I628" s="912"/>
      <c r="J628" s="912"/>
      <c r="K628" s="316"/>
      <c r="L628" s="912"/>
      <c r="M628" s="316"/>
      <c r="N628" s="316"/>
      <c r="O628" s="912"/>
      <c r="P628" s="912"/>
      <c r="Q628" s="316"/>
      <c r="R628" s="912"/>
      <c r="S628" s="316"/>
      <c r="T628" s="316"/>
      <c r="U628" s="912"/>
      <c r="V628" s="316"/>
      <c r="W628" s="316"/>
      <c r="X628" s="316"/>
      <c r="Y628" s="316"/>
      <c r="Z628" s="316"/>
      <c r="AA628" s="316"/>
      <c r="AB628" s="316"/>
      <c r="AC628" s="316"/>
      <c r="AD628" s="316"/>
      <c r="AE628" s="316"/>
      <c r="AF628" s="316"/>
      <c r="AG628" s="316"/>
      <c r="AH628" s="316"/>
      <c r="AI628" s="316"/>
      <c r="AJ628" s="316"/>
      <c r="AK628" s="316"/>
      <c r="AL628" s="316"/>
      <c r="AM628" s="316"/>
      <c r="AN628" s="316"/>
      <c r="AO628" s="316"/>
      <c r="AP628" s="316"/>
      <c r="AQ628" s="316"/>
    </row>
    <row r="629" spans="1:43">
      <c r="A629" s="316"/>
      <c r="B629" s="316"/>
      <c r="C629" s="912"/>
      <c r="D629" s="316"/>
      <c r="E629" s="316"/>
      <c r="F629" s="912"/>
      <c r="G629" s="316"/>
      <c r="H629" s="316"/>
      <c r="I629" s="912"/>
      <c r="J629" s="912"/>
      <c r="K629" s="316"/>
      <c r="L629" s="912"/>
      <c r="M629" s="316"/>
      <c r="N629" s="316"/>
      <c r="O629" s="912"/>
      <c r="P629" s="912"/>
      <c r="Q629" s="316"/>
      <c r="R629" s="912"/>
      <c r="S629" s="316"/>
      <c r="T629" s="316"/>
      <c r="U629" s="912"/>
      <c r="V629" s="316"/>
      <c r="W629" s="316"/>
      <c r="X629" s="316"/>
      <c r="Y629" s="316"/>
      <c r="Z629" s="316"/>
      <c r="AA629" s="316"/>
      <c r="AB629" s="316"/>
      <c r="AC629" s="316"/>
      <c r="AD629" s="316"/>
      <c r="AE629" s="316"/>
      <c r="AF629" s="316"/>
      <c r="AG629" s="316"/>
      <c r="AH629" s="316"/>
      <c r="AI629" s="316"/>
      <c r="AJ629" s="316"/>
      <c r="AK629" s="316"/>
      <c r="AL629" s="316"/>
      <c r="AM629" s="316"/>
      <c r="AN629" s="316"/>
      <c r="AO629" s="316"/>
      <c r="AP629" s="316"/>
      <c r="AQ629" s="316"/>
    </row>
    <row r="630" spans="1:43">
      <c r="A630" s="316"/>
      <c r="B630" s="316"/>
      <c r="C630" s="912"/>
      <c r="D630" s="316"/>
      <c r="E630" s="316"/>
      <c r="F630" s="912"/>
      <c r="G630" s="316"/>
      <c r="H630" s="316"/>
      <c r="I630" s="912"/>
      <c r="J630" s="912"/>
      <c r="K630" s="316"/>
      <c r="L630" s="912"/>
      <c r="M630" s="316"/>
      <c r="N630" s="316"/>
      <c r="O630" s="912"/>
      <c r="P630" s="912"/>
      <c r="Q630" s="316"/>
      <c r="R630" s="912"/>
      <c r="S630" s="316"/>
      <c r="T630" s="316"/>
      <c r="U630" s="912"/>
      <c r="V630" s="316"/>
      <c r="W630" s="316"/>
      <c r="X630" s="316"/>
      <c r="Y630" s="316"/>
      <c r="Z630" s="316"/>
      <c r="AA630" s="316"/>
      <c r="AB630" s="316"/>
      <c r="AC630" s="316"/>
      <c r="AD630" s="316"/>
      <c r="AE630" s="316"/>
      <c r="AF630" s="316"/>
      <c r="AG630" s="316"/>
      <c r="AH630" s="316"/>
      <c r="AI630" s="316"/>
      <c r="AJ630" s="316"/>
      <c r="AK630" s="316"/>
      <c r="AL630" s="316"/>
      <c r="AM630" s="316"/>
      <c r="AN630" s="316"/>
      <c r="AO630" s="316"/>
      <c r="AP630" s="316"/>
      <c r="AQ630" s="316"/>
    </row>
    <row r="631" spans="1:43">
      <c r="A631" s="316"/>
      <c r="B631" s="316"/>
      <c r="C631" s="912"/>
      <c r="D631" s="316"/>
      <c r="E631" s="316"/>
      <c r="F631" s="912"/>
      <c r="G631" s="316"/>
      <c r="H631" s="316"/>
      <c r="I631" s="912"/>
      <c r="J631" s="912"/>
      <c r="K631" s="316"/>
      <c r="L631" s="912"/>
      <c r="M631" s="316"/>
      <c r="N631" s="316"/>
      <c r="O631" s="912"/>
      <c r="P631" s="912"/>
      <c r="Q631" s="316"/>
      <c r="R631" s="912"/>
      <c r="S631" s="316"/>
      <c r="T631" s="316"/>
      <c r="U631" s="912"/>
      <c r="V631" s="316"/>
      <c r="W631" s="316"/>
      <c r="X631" s="316"/>
      <c r="Y631" s="316"/>
      <c r="Z631" s="316"/>
      <c r="AA631" s="316"/>
      <c r="AB631" s="316"/>
      <c r="AC631" s="316"/>
      <c r="AD631" s="316"/>
      <c r="AE631" s="316"/>
      <c r="AF631" s="316"/>
      <c r="AG631" s="316"/>
      <c r="AH631" s="316"/>
      <c r="AI631" s="316"/>
      <c r="AJ631" s="316"/>
      <c r="AK631" s="316"/>
      <c r="AL631" s="316"/>
      <c r="AM631" s="316"/>
      <c r="AN631" s="316"/>
      <c r="AO631" s="316"/>
      <c r="AP631" s="316"/>
      <c r="AQ631" s="316"/>
    </row>
    <row r="632" spans="1:43">
      <c r="A632" s="316"/>
      <c r="B632" s="316"/>
      <c r="C632" s="912"/>
      <c r="D632" s="316"/>
      <c r="E632" s="316"/>
      <c r="F632" s="912"/>
      <c r="G632" s="316"/>
      <c r="H632" s="316"/>
      <c r="I632" s="912"/>
      <c r="J632" s="912"/>
      <c r="K632" s="316"/>
      <c r="L632" s="912"/>
      <c r="M632" s="316"/>
      <c r="N632" s="316"/>
      <c r="O632" s="912"/>
      <c r="P632" s="912"/>
      <c r="Q632" s="316"/>
      <c r="R632" s="912"/>
      <c r="S632" s="316"/>
      <c r="T632" s="316"/>
      <c r="U632" s="912"/>
      <c r="V632" s="316"/>
      <c r="W632" s="316"/>
      <c r="X632" s="316"/>
      <c r="Y632" s="316"/>
      <c r="Z632" s="316"/>
      <c r="AA632" s="316"/>
      <c r="AB632" s="316"/>
      <c r="AC632" s="316"/>
      <c r="AD632" s="316"/>
      <c r="AE632" s="316"/>
      <c r="AF632" s="316"/>
      <c r="AG632" s="316"/>
      <c r="AH632" s="316"/>
      <c r="AI632" s="316"/>
      <c r="AJ632" s="316"/>
      <c r="AK632" s="316"/>
      <c r="AL632" s="316"/>
      <c r="AM632" s="316"/>
      <c r="AN632" s="316"/>
      <c r="AO632" s="316"/>
      <c r="AP632" s="316"/>
      <c r="AQ632" s="316"/>
    </row>
    <row r="633" spans="1:43">
      <c r="A633" s="316"/>
      <c r="B633" s="316"/>
      <c r="C633" s="912"/>
      <c r="D633" s="316"/>
      <c r="E633" s="316"/>
      <c r="F633" s="912"/>
      <c r="G633" s="316"/>
      <c r="H633" s="316"/>
      <c r="I633" s="912"/>
      <c r="J633" s="912"/>
      <c r="K633" s="316"/>
      <c r="L633" s="912"/>
      <c r="M633" s="316"/>
      <c r="N633" s="316"/>
      <c r="O633" s="912"/>
      <c r="P633" s="912"/>
      <c r="Q633" s="316"/>
      <c r="R633" s="912"/>
      <c r="S633" s="316"/>
      <c r="T633" s="316"/>
      <c r="U633" s="912"/>
      <c r="V633" s="316"/>
      <c r="W633" s="316"/>
      <c r="X633" s="316"/>
      <c r="Y633" s="316"/>
      <c r="Z633" s="316"/>
      <c r="AA633" s="316"/>
      <c r="AB633" s="316"/>
      <c r="AC633" s="316"/>
      <c r="AD633" s="316"/>
      <c r="AE633" s="316"/>
      <c r="AF633" s="316"/>
      <c r="AG633" s="316"/>
      <c r="AH633" s="316"/>
      <c r="AI633" s="316"/>
      <c r="AJ633" s="316"/>
      <c r="AK633" s="316"/>
      <c r="AL633" s="316"/>
      <c r="AM633" s="316"/>
      <c r="AN633" s="316"/>
      <c r="AO633" s="316"/>
      <c r="AP633" s="316"/>
      <c r="AQ633" s="316"/>
    </row>
    <row r="634" spans="1:43">
      <c r="A634" s="316"/>
      <c r="B634" s="316"/>
      <c r="C634" s="912"/>
      <c r="D634" s="316"/>
      <c r="E634" s="316"/>
      <c r="F634" s="912"/>
      <c r="G634" s="316"/>
      <c r="H634" s="316"/>
      <c r="I634" s="912"/>
      <c r="J634" s="912"/>
      <c r="K634" s="316"/>
      <c r="L634" s="912"/>
      <c r="M634" s="316"/>
      <c r="N634" s="316"/>
      <c r="O634" s="912"/>
      <c r="P634" s="912"/>
      <c r="Q634" s="316"/>
      <c r="R634" s="912"/>
      <c r="S634" s="316"/>
      <c r="T634" s="316"/>
      <c r="U634" s="912"/>
      <c r="V634" s="316"/>
      <c r="W634" s="316"/>
      <c r="X634" s="316"/>
      <c r="Y634" s="316"/>
      <c r="Z634" s="316"/>
      <c r="AA634" s="316"/>
      <c r="AB634" s="316"/>
      <c r="AC634" s="316"/>
      <c r="AD634" s="316"/>
      <c r="AE634" s="316"/>
      <c r="AF634" s="316"/>
      <c r="AG634" s="316"/>
      <c r="AH634" s="316"/>
      <c r="AI634" s="316"/>
      <c r="AJ634" s="316"/>
      <c r="AK634" s="316"/>
      <c r="AL634" s="316"/>
      <c r="AM634" s="316"/>
      <c r="AN634" s="316"/>
      <c r="AO634" s="316"/>
      <c r="AP634" s="316"/>
      <c r="AQ634" s="316"/>
    </row>
    <row r="635" spans="1:43">
      <c r="A635" s="316"/>
      <c r="B635" s="316"/>
      <c r="C635" s="912"/>
      <c r="D635" s="316"/>
      <c r="E635" s="316"/>
      <c r="F635" s="912"/>
      <c r="G635" s="316"/>
      <c r="H635" s="316"/>
      <c r="I635" s="912"/>
      <c r="J635" s="912"/>
      <c r="K635" s="316"/>
      <c r="L635" s="912"/>
      <c r="M635" s="316"/>
      <c r="N635" s="316"/>
      <c r="O635" s="912"/>
      <c r="P635" s="912"/>
      <c r="Q635" s="316"/>
      <c r="R635" s="912"/>
      <c r="S635" s="316"/>
      <c r="T635" s="316"/>
      <c r="U635" s="912"/>
      <c r="V635" s="316"/>
      <c r="W635" s="316"/>
      <c r="X635" s="316"/>
      <c r="Y635" s="316"/>
      <c r="Z635" s="316"/>
      <c r="AA635" s="316"/>
      <c r="AB635" s="316"/>
      <c r="AC635" s="316"/>
      <c r="AD635" s="316"/>
      <c r="AE635" s="316"/>
      <c r="AF635" s="316"/>
      <c r="AG635" s="316"/>
      <c r="AH635" s="316"/>
      <c r="AI635" s="316"/>
      <c r="AJ635" s="316"/>
      <c r="AK635" s="316"/>
      <c r="AL635" s="316"/>
      <c r="AM635" s="316"/>
      <c r="AN635" s="316"/>
      <c r="AO635" s="316"/>
      <c r="AP635" s="316"/>
      <c r="AQ635" s="316"/>
    </row>
    <row r="636" spans="1:43">
      <c r="A636" s="316"/>
      <c r="B636" s="316"/>
      <c r="C636" s="912"/>
      <c r="D636" s="316"/>
      <c r="E636" s="316"/>
      <c r="F636" s="912"/>
      <c r="G636" s="316"/>
      <c r="H636" s="316"/>
      <c r="I636" s="912"/>
      <c r="J636" s="912"/>
      <c r="K636" s="316"/>
      <c r="L636" s="912"/>
      <c r="M636" s="316"/>
      <c r="N636" s="316"/>
      <c r="O636" s="912"/>
      <c r="P636" s="912"/>
      <c r="Q636" s="316"/>
      <c r="R636" s="912"/>
      <c r="S636" s="316"/>
      <c r="T636" s="316"/>
      <c r="U636" s="912"/>
      <c r="V636" s="316"/>
      <c r="W636" s="316"/>
      <c r="X636" s="316"/>
      <c r="Y636" s="316"/>
      <c r="Z636" s="316"/>
      <c r="AA636" s="316"/>
      <c r="AB636" s="316"/>
      <c r="AC636" s="316"/>
      <c r="AD636" s="316"/>
      <c r="AE636" s="316"/>
      <c r="AF636" s="316"/>
      <c r="AG636" s="316"/>
      <c r="AH636" s="316"/>
      <c r="AI636" s="316"/>
      <c r="AJ636" s="316"/>
      <c r="AK636" s="316"/>
      <c r="AL636" s="316"/>
      <c r="AM636" s="316"/>
      <c r="AN636" s="316"/>
      <c r="AO636" s="316"/>
      <c r="AP636" s="316"/>
      <c r="AQ636" s="316"/>
    </row>
    <row r="637" spans="1:43">
      <c r="A637" s="316"/>
      <c r="B637" s="316"/>
      <c r="C637" s="912"/>
      <c r="D637" s="316"/>
      <c r="E637" s="316"/>
      <c r="F637" s="912"/>
      <c r="G637" s="316"/>
      <c r="H637" s="316"/>
      <c r="I637" s="912"/>
      <c r="J637" s="912"/>
      <c r="K637" s="316"/>
      <c r="L637" s="912"/>
      <c r="M637" s="316"/>
      <c r="N637" s="316"/>
      <c r="O637" s="912"/>
      <c r="P637" s="912"/>
      <c r="Q637" s="316"/>
      <c r="R637" s="912"/>
      <c r="S637" s="316"/>
      <c r="T637" s="316"/>
      <c r="U637" s="912"/>
      <c r="V637" s="316"/>
      <c r="W637" s="316"/>
      <c r="X637" s="316"/>
      <c r="Y637" s="316"/>
      <c r="Z637" s="316"/>
      <c r="AA637" s="316"/>
      <c r="AB637" s="316"/>
      <c r="AC637" s="316"/>
      <c r="AD637" s="316"/>
      <c r="AE637" s="316"/>
      <c r="AF637" s="316"/>
      <c r="AG637" s="316"/>
      <c r="AH637" s="316"/>
      <c r="AI637" s="316"/>
      <c r="AJ637" s="316"/>
      <c r="AK637" s="316"/>
      <c r="AL637" s="316"/>
      <c r="AM637" s="316"/>
      <c r="AN637" s="316"/>
      <c r="AO637" s="316"/>
      <c r="AP637" s="316"/>
      <c r="AQ637" s="316"/>
    </row>
    <row r="638" spans="1:43">
      <c r="A638" s="316"/>
      <c r="B638" s="316"/>
      <c r="C638" s="912"/>
      <c r="D638" s="316"/>
      <c r="E638" s="316"/>
      <c r="F638" s="912"/>
      <c r="G638" s="316"/>
      <c r="H638" s="316"/>
      <c r="I638" s="912"/>
      <c r="J638" s="912"/>
      <c r="K638" s="316"/>
      <c r="L638" s="912"/>
      <c r="M638" s="316"/>
      <c r="N638" s="316"/>
      <c r="O638" s="912"/>
      <c r="P638" s="912"/>
      <c r="Q638" s="316"/>
      <c r="R638" s="912"/>
      <c r="S638" s="316"/>
      <c r="T638" s="316"/>
      <c r="U638" s="912"/>
      <c r="V638" s="316"/>
      <c r="W638" s="316"/>
      <c r="X638" s="316"/>
      <c r="Y638" s="316"/>
      <c r="Z638" s="316"/>
      <c r="AA638" s="316"/>
      <c r="AB638" s="316"/>
      <c r="AC638" s="316"/>
      <c r="AD638" s="316"/>
      <c r="AE638" s="316"/>
      <c r="AF638" s="316"/>
      <c r="AG638" s="316"/>
      <c r="AH638" s="316"/>
      <c r="AI638" s="316"/>
      <c r="AJ638" s="316"/>
      <c r="AK638" s="316"/>
      <c r="AL638" s="316"/>
      <c r="AM638" s="316"/>
      <c r="AN638" s="316"/>
      <c r="AO638" s="316"/>
      <c r="AP638" s="316"/>
      <c r="AQ638" s="316"/>
    </row>
    <row r="639" spans="1:43">
      <c r="A639" s="316"/>
      <c r="B639" s="316"/>
      <c r="C639" s="912"/>
      <c r="D639" s="316"/>
      <c r="E639" s="316"/>
      <c r="F639" s="912"/>
      <c r="G639" s="316"/>
      <c r="H639" s="316"/>
      <c r="I639" s="912"/>
      <c r="J639" s="912"/>
      <c r="K639" s="316"/>
      <c r="L639" s="912"/>
      <c r="M639" s="316"/>
      <c r="N639" s="316"/>
      <c r="O639" s="912"/>
      <c r="P639" s="912"/>
      <c r="Q639" s="316"/>
      <c r="R639" s="912"/>
      <c r="S639" s="316"/>
      <c r="T639" s="316"/>
      <c r="U639" s="912"/>
      <c r="V639" s="316"/>
      <c r="W639" s="316"/>
      <c r="X639" s="316"/>
      <c r="Y639" s="316"/>
      <c r="Z639" s="316"/>
      <c r="AA639" s="316"/>
      <c r="AB639" s="316"/>
      <c r="AC639" s="316"/>
      <c r="AD639" s="316"/>
      <c r="AE639" s="316"/>
      <c r="AF639" s="316"/>
      <c r="AG639" s="316"/>
      <c r="AH639" s="316"/>
      <c r="AI639" s="316"/>
      <c r="AJ639" s="316"/>
      <c r="AK639" s="316"/>
      <c r="AL639" s="316"/>
      <c r="AM639" s="316"/>
      <c r="AN639" s="316"/>
      <c r="AO639" s="316"/>
      <c r="AP639" s="316"/>
      <c r="AQ639" s="316"/>
    </row>
    <row r="640" spans="1:43">
      <c r="A640" s="316"/>
      <c r="B640" s="316"/>
      <c r="C640" s="912"/>
      <c r="D640" s="316"/>
      <c r="E640" s="316"/>
      <c r="F640" s="912"/>
      <c r="G640" s="316"/>
      <c r="H640" s="316"/>
      <c r="I640" s="912"/>
      <c r="J640" s="912"/>
      <c r="K640" s="316"/>
      <c r="L640" s="912"/>
      <c r="M640" s="316"/>
      <c r="N640" s="316"/>
      <c r="O640" s="912"/>
      <c r="P640" s="912"/>
      <c r="Q640" s="316"/>
      <c r="R640" s="912"/>
      <c r="S640" s="316"/>
      <c r="T640" s="316"/>
      <c r="U640" s="912"/>
      <c r="V640" s="316"/>
      <c r="W640" s="316"/>
      <c r="X640" s="316"/>
      <c r="Y640" s="316"/>
      <c r="Z640" s="316"/>
      <c r="AA640" s="316"/>
      <c r="AB640" s="316"/>
      <c r="AC640" s="316"/>
      <c r="AD640" s="316"/>
      <c r="AE640" s="316"/>
      <c r="AF640" s="316"/>
      <c r="AG640" s="316"/>
      <c r="AH640" s="316"/>
      <c r="AI640" s="316"/>
      <c r="AJ640" s="316"/>
      <c r="AK640" s="316"/>
      <c r="AL640" s="316"/>
      <c r="AM640" s="316"/>
      <c r="AN640" s="316"/>
      <c r="AO640" s="316"/>
      <c r="AP640" s="316"/>
      <c r="AQ640" s="316"/>
    </row>
    <row r="641" spans="1:43">
      <c r="A641" s="316"/>
      <c r="B641" s="316"/>
      <c r="C641" s="912"/>
      <c r="D641" s="316"/>
      <c r="E641" s="316"/>
      <c r="F641" s="912"/>
      <c r="G641" s="316"/>
      <c r="H641" s="316"/>
      <c r="I641" s="912"/>
      <c r="J641" s="912"/>
      <c r="K641" s="316"/>
      <c r="L641" s="912"/>
      <c r="M641" s="316"/>
      <c r="N641" s="316"/>
      <c r="O641" s="912"/>
      <c r="P641" s="912"/>
      <c r="Q641" s="316"/>
      <c r="R641" s="912"/>
      <c r="S641" s="316"/>
      <c r="T641" s="316"/>
      <c r="U641" s="912"/>
      <c r="V641" s="316"/>
      <c r="W641" s="316"/>
      <c r="X641" s="316"/>
      <c r="Y641" s="316"/>
      <c r="Z641" s="316"/>
      <c r="AA641" s="316"/>
      <c r="AB641" s="316"/>
      <c r="AC641" s="316"/>
      <c r="AD641" s="316"/>
      <c r="AE641" s="316"/>
      <c r="AF641" s="316"/>
      <c r="AG641" s="316"/>
      <c r="AH641" s="316"/>
      <c r="AI641" s="316"/>
      <c r="AJ641" s="316"/>
      <c r="AK641" s="316"/>
      <c r="AL641" s="316"/>
      <c r="AM641" s="316"/>
      <c r="AN641" s="316"/>
      <c r="AO641" s="316"/>
      <c r="AP641" s="316"/>
      <c r="AQ641" s="316"/>
    </row>
    <row r="642" spans="1:43">
      <c r="A642" s="316"/>
      <c r="B642" s="316"/>
      <c r="C642" s="912"/>
      <c r="D642" s="316"/>
      <c r="E642" s="316"/>
      <c r="F642" s="912"/>
      <c r="G642" s="316"/>
      <c r="H642" s="316"/>
      <c r="I642" s="912"/>
      <c r="J642" s="912"/>
      <c r="K642" s="316"/>
      <c r="L642" s="912"/>
      <c r="M642" s="316"/>
      <c r="N642" s="316"/>
      <c r="O642" s="912"/>
      <c r="P642" s="912"/>
      <c r="Q642" s="316"/>
      <c r="R642" s="912"/>
      <c r="S642" s="316"/>
      <c r="T642" s="316"/>
      <c r="U642" s="912"/>
      <c r="V642" s="316"/>
      <c r="W642" s="316"/>
      <c r="X642" s="316"/>
      <c r="Y642" s="316"/>
      <c r="Z642" s="316"/>
      <c r="AA642" s="316"/>
      <c r="AB642" s="316"/>
      <c r="AC642" s="316"/>
      <c r="AD642" s="316"/>
      <c r="AE642" s="316"/>
      <c r="AF642" s="316"/>
      <c r="AG642" s="316"/>
      <c r="AH642" s="316"/>
      <c r="AI642" s="316"/>
      <c r="AJ642" s="316"/>
      <c r="AK642" s="316"/>
      <c r="AL642" s="316"/>
      <c r="AM642" s="316"/>
      <c r="AN642" s="316"/>
      <c r="AO642" s="316"/>
      <c r="AP642" s="316"/>
      <c r="AQ642" s="316"/>
    </row>
    <row r="643" spans="1:43">
      <c r="A643" s="316"/>
      <c r="B643" s="316"/>
      <c r="C643" s="912"/>
      <c r="D643" s="316"/>
      <c r="E643" s="316"/>
      <c r="F643" s="912"/>
      <c r="G643" s="316"/>
      <c r="H643" s="316"/>
      <c r="I643" s="912"/>
      <c r="J643" s="912"/>
      <c r="K643" s="316"/>
      <c r="L643" s="912"/>
      <c r="M643" s="316"/>
      <c r="N643" s="316"/>
      <c r="O643" s="912"/>
      <c r="P643" s="912"/>
      <c r="Q643" s="316"/>
      <c r="R643" s="912"/>
      <c r="S643" s="316"/>
      <c r="T643" s="316"/>
      <c r="U643" s="912"/>
      <c r="V643" s="316"/>
      <c r="W643" s="316"/>
      <c r="X643" s="316"/>
      <c r="Y643" s="316"/>
      <c r="Z643" s="316"/>
      <c r="AA643" s="316"/>
      <c r="AB643" s="316"/>
      <c r="AC643" s="316"/>
      <c r="AD643" s="316"/>
      <c r="AE643" s="316"/>
      <c r="AF643" s="316"/>
      <c r="AG643" s="316"/>
      <c r="AH643" s="316"/>
      <c r="AI643" s="316"/>
      <c r="AJ643" s="316"/>
      <c r="AK643" s="316"/>
      <c r="AL643" s="316"/>
      <c r="AM643" s="316"/>
      <c r="AN643" s="316"/>
      <c r="AO643" s="316"/>
      <c r="AP643" s="316"/>
      <c r="AQ643" s="316"/>
    </row>
    <row r="644" spans="1:43">
      <c r="A644" s="316"/>
      <c r="B644" s="316"/>
      <c r="C644" s="912"/>
      <c r="D644" s="316"/>
      <c r="E644" s="316"/>
      <c r="F644" s="912"/>
      <c r="G644" s="316"/>
      <c r="H644" s="316"/>
      <c r="I644" s="912"/>
      <c r="J644" s="912"/>
      <c r="K644" s="316"/>
      <c r="L644" s="912"/>
      <c r="M644" s="316"/>
      <c r="N644" s="316"/>
      <c r="O644" s="912"/>
      <c r="P644" s="912"/>
      <c r="Q644" s="316"/>
      <c r="R644" s="912"/>
      <c r="S644" s="316"/>
      <c r="T644" s="316"/>
      <c r="U644" s="912"/>
      <c r="V644" s="316"/>
      <c r="W644" s="316"/>
      <c r="X644" s="316"/>
      <c r="Y644" s="316"/>
      <c r="Z644" s="316"/>
      <c r="AA644" s="316"/>
      <c r="AB644" s="316"/>
      <c r="AC644" s="316"/>
      <c r="AD644" s="316"/>
      <c r="AE644" s="316"/>
      <c r="AF644" s="316"/>
      <c r="AG644" s="316"/>
      <c r="AH644" s="316"/>
      <c r="AI644" s="316"/>
      <c r="AJ644" s="316"/>
      <c r="AK644" s="316"/>
      <c r="AL644" s="316"/>
      <c r="AM644" s="316"/>
      <c r="AN644" s="316"/>
      <c r="AO644" s="316"/>
      <c r="AP644" s="316"/>
      <c r="AQ644" s="316"/>
    </row>
    <row r="645" spans="1:43">
      <c r="A645" s="316"/>
      <c r="B645" s="316"/>
      <c r="C645" s="912"/>
      <c r="D645" s="316"/>
      <c r="E645" s="316"/>
      <c r="F645" s="912"/>
      <c r="G645" s="316"/>
      <c r="H645" s="316"/>
      <c r="I645" s="912"/>
      <c r="J645" s="912"/>
      <c r="K645" s="316"/>
      <c r="L645" s="912"/>
      <c r="M645" s="316"/>
      <c r="N645" s="316"/>
      <c r="O645" s="912"/>
      <c r="P645" s="912"/>
      <c r="Q645" s="316"/>
      <c r="R645" s="912"/>
      <c r="S645" s="316"/>
      <c r="T645" s="316"/>
      <c r="U645" s="912"/>
      <c r="V645" s="316"/>
      <c r="W645" s="316"/>
      <c r="X645" s="316"/>
      <c r="Y645" s="316"/>
      <c r="Z645" s="316"/>
      <c r="AA645" s="316"/>
      <c r="AB645" s="316"/>
      <c r="AC645" s="316"/>
      <c r="AD645" s="316"/>
      <c r="AE645" s="316"/>
      <c r="AF645" s="316"/>
      <c r="AG645" s="316"/>
      <c r="AH645" s="316"/>
      <c r="AI645" s="316"/>
      <c r="AJ645" s="316"/>
      <c r="AK645" s="316"/>
      <c r="AL645" s="316"/>
      <c r="AM645" s="316"/>
      <c r="AN645" s="316"/>
      <c r="AO645" s="316"/>
      <c r="AP645" s="316"/>
      <c r="AQ645" s="316"/>
    </row>
    <row r="646" spans="1:43">
      <c r="A646" s="316"/>
      <c r="B646" s="316"/>
      <c r="C646" s="912"/>
      <c r="D646" s="316"/>
      <c r="E646" s="316"/>
      <c r="F646" s="912"/>
      <c r="G646" s="316"/>
      <c r="H646" s="316"/>
      <c r="I646" s="912"/>
      <c r="J646" s="912"/>
      <c r="K646" s="316"/>
      <c r="L646" s="912"/>
      <c r="M646" s="316"/>
      <c r="N646" s="316"/>
      <c r="O646" s="912"/>
      <c r="P646" s="912"/>
      <c r="Q646" s="316"/>
      <c r="R646" s="912"/>
      <c r="S646" s="316"/>
      <c r="T646" s="316"/>
      <c r="U646" s="912"/>
      <c r="V646" s="316"/>
      <c r="W646" s="316"/>
      <c r="X646" s="316"/>
      <c r="Y646" s="316"/>
      <c r="Z646" s="316"/>
      <c r="AA646" s="316"/>
      <c r="AB646" s="316"/>
      <c r="AC646" s="316"/>
      <c r="AD646" s="316"/>
      <c r="AE646" s="316"/>
      <c r="AF646" s="316"/>
      <c r="AG646" s="316"/>
      <c r="AH646" s="316"/>
      <c r="AI646" s="316"/>
      <c r="AJ646" s="316"/>
      <c r="AK646" s="316"/>
      <c r="AL646" s="316"/>
      <c r="AM646" s="316"/>
      <c r="AN646" s="316"/>
      <c r="AO646" s="316"/>
      <c r="AP646" s="316"/>
      <c r="AQ646" s="316"/>
    </row>
    <row r="647" spans="1:43">
      <c r="A647" s="316"/>
      <c r="B647" s="316"/>
      <c r="C647" s="912"/>
      <c r="D647" s="316"/>
      <c r="E647" s="316"/>
      <c r="F647" s="912"/>
      <c r="G647" s="316"/>
      <c r="H647" s="316"/>
      <c r="I647" s="912"/>
      <c r="J647" s="912"/>
      <c r="K647" s="316"/>
      <c r="L647" s="912"/>
      <c r="M647" s="316"/>
      <c r="N647" s="316"/>
      <c r="O647" s="912"/>
      <c r="P647" s="912"/>
      <c r="Q647" s="316"/>
      <c r="R647" s="912"/>
      <c r="S647" s="316"/>
      <c r="T647" s="316"/>
      <c r="U647" s="912"/>
      <c r="V647" s="316"/>
      <c r="W647" s="316"/>
      <c r="X647" s="316"/>
      <c r="Y647" s="316"/>
      <c r="Z647" s="316"/>
      <c r="AA647" s="316"/>
      <c r="AB647" s="316"/>
      <c r="AC647" s="316"/>
      <c r="AD647" s="316"/>
      <c r="AE647" s="316"/>
      <c r="AF647" s="316"/>
      <c r="AG647" s="316"/>
      <c r="AH647" s="316"/>
      <c r="AI647" s="316"/>
      <c r="AJ647" s="316"/>
      <c r="AK647" s="316"/>
      <c r="AL647" s="316"/>
      <c r="AM647" s="316"/>
      <c r="AN647" s="316"/>
      <c r="AO647" s="316"/>
      <c r="AP647" s="316"/>
      <c r="AQ647" s="316"/>
    </row>
    <row r="648" spans="1:43">
      <c r="A648" s="316"/>
      <c r="B648" s="316"/>
      <c r="C648" s="912"/>
      <c r="D648" s="316"/>
      <c r="E648" s="316"/>
      <c r="F648" s="912"/>
      <c r="G648" s="316"/>
      <c r="H648" s="316"/>
      <c r="I648" s="912"/>
      <c r="J648" s="912"/>
      <c r="K648" s="316"/>
      <c r="L648" s="912"/>
      <c r="M648" s="316"/>
      <c r="N648" s="316"/>
      <c r="O648" s="912"/>
      <c r="P648" s="912"/>
      <c r="Q648" s="316"/>
      <c r="R648" s="912"/>
      <c r="S648" s="316"/>
      <c r="T648" s="316"/>
      <c r="U648" s="912"/>
      <c r="V648" s="316"/>
      <c r="W648" s="316"/>
      <c r="X648" s="316"/>
      <c r="Y648" s="316"/>
      <c r="Z648" s="316"/>
      <c r="AA648" s="316"/>
      <c r="AB648" s="316"/>
      <c r="AC648" s="316"/>
      <c r="AD648" s="316"/>
      <c r="AE648" s="316"/>
      <c r="AF648" s="316"/>
      <c r="AG648" s="316"/>
      <c r="AH648" s="316"/>
      <c r="AI648" s="316"/>
      <c r="AJ648" s="316"/>
      <c r="AK648" s="316"/>
      <c r="AL648" s="316"/>
      <c r="AM648" s="316"/>
      <c r="AN648" s="316"/>
      <c r="AO648" s="316"/>
      <c r="AP648" s="316"/>
      <c r="AQ648" s="316"/>
    </row>
    <row r="649" spans="1:43">
      <c r="A649" s="316"/>
      <c r="B649" s="316"/>
      <c r="C649" s="912"/>
      <c r="D649" s="316"/>
      <c r="E649" s="316"/>
      <c r="F649" s="912"/>
      <c r="G649" s="316"/>
      <c r="H649" s="316"/>
      <c r="I649" s="912"/>
      <c r="J649" s="912"/>
      <c r="K649" s="316"/>
      <c r="L649" s="912"/>
      <c r="M649" s="316"/>
      <c r="N649" s="316"/>
      <c r="O649" s="912"/>
      <c r="P649" s="912"/>
      <c r="Q649" s="316"/>
      <c r="R649" s="912"/>
      <c r="S649" s="316"/>
      <c r="T649" s="316"/>
      <c r="U649" s="912"/>
      <c r="V649" s="316"/>
      <c r="W649" s="316"/>
      <c r="X649" s="316"/>
      <c r="Y649" s="316"/>
      <c r="Z649" s="316"/>
      <c r="AA649" s="316"/>
      <c r="AB649" s="316"/>
      <c r="AC649" s="316"/>
      <c r="AD649" s="316"/>
      <c r="AE649" s="316"/>
      <c r="AF649" s="316"/>
      <c r="AG649" s="316"/>
      <c r="AH649" s="316"/>
      <c r="AI649" s="316"/>
      <c r="AJ649" s="316"/>
      <c r="AK649" s="316"/>
      <c r="AL649" s="316"/>
      <c r="AM649" s="316"/>
      <c r="AN649" s="316"/>
      <c r="AO649" s="316"/>
      <c r="AP649" s="316"/>
      <c r="AQ649" s="316"/>
    </row>
    <row r="650" spans="1:43">
      <c r="A650" s="316"/>
      <c r="B650" s="316"/>
      <c r="C650" s="912"/>
      <c r="D650" s="316"/>
      <c r="E650" s="316"/>
      <c r="F650" s="912"/>
      <c r="G650" s="316"/>
      <c r="H650" s="316"/>
      <c r="I650" s="912"/>
      <c r="J650" s="912"/>
      <c r="K650" s="316"/>
      <c r="L650" s="912"/>
      <c r="M650" s="316"/>
      <c r="N650" s="316"/>
      <c r="O650" s="912"/>
      <c r="P650" s="912"/>
      <c r="Q650" s="316"/>
      <c r="R650" s="912"/>
      <c r="S650" s="316"/>
      <c r="T650" s="316"/>
      <c r="U650" s="912"/>
      <c r="V650" s="316"/>
      <c r="W650" s="316"/>
      <c r="X650" s="316"/>
      <c r="Y650" s="316"/>
      <c r="Z650" s="316"/>
      <c r="AA650" s="316"/>
      <c r="AB650" s="316"/>
      <c r="AC650" s="316"/>
      <c r="AD650" s="316"/>
      <c r="AE650" s="316"/>
      <c r="AF650" s="316"/>
      <c r="AG650" s="316"/>
      <c r="AH650" s="316"/>
      <c r="AI650" s="316"/>
      <c r="AJ650" s="316"/>
      <c r="AK650" s="316"/>
      <c r="AL650" s="316"/>
      <c r="AM650" s="316"/>
      <c r="AN650" s="316"/>
      <c r="AO650" s="316"/>
      <c r="AP650" s="316"/>
      <c r="AQ650" s="316"/>
    </row>
    <row r="651" spans="1:43">
      <c r="A651" s="316"/>
      <c r="B651" s="316"/>
      <c r="C651" s="912"/>
      <c r="D651" s="316"/>
      <c r="E651" s="316"/>
      <c r="F651" s="912"/>
      <c r="G651" s="316"/>
      <c r="H651" s="316"/>
      <c r="I651" s="912"/>
      <c r="J651" s="912"/>
      <c r="K651" s="316"/>
      <c r="L651" s="912"/>
      <c r="M651" s="316"/>
      <c r="N651" s="316"/>
      <c r="O651" s="912"/>
      <c r="P651" s="912"/>
      <c r="Q651" s="316"/>
      <c r="R651" s="912"/>
      <c r="S651" s="316"/>
      <c r="T651" s="316"/>
      <c r="U651" s="912"/>
      <c r="V651" s="316"/>
      <c r="W651" s="316"/>
      <c r="X651" s="316"/>
      <c r="Y651" s="316"/>
      <c r="Z651" s="316"/>
      <c r="AA651" s="316"/>
      <c r="AB651" s="316"/>
      <c r="AC651" s="316"/>
      <c r="AD651" s="316"/>
      <c r="AE651" s="316"/>
      <c r="AF651" s="316"/>
      <c r="AG651" s="316"/>
      <c r="AH651" s="316"/>
      <c r="AI651" s="316"/>
      <c r="AJ651" s="316"/>
      <c r="AK651" s="316"/>
      <c r="AL651" s="316"/>
      <c r="AM651" s="316"/>
      <c r="AN651" s="316"/>
      <c r="AO651" s="316"/>
      <c r="AP651" s="316"/>
      <c r="AQ651" s="316"/>
    </row>
    <row r="652" spans="1:43">
      <c r="A652" s="316"/>
      <c r="B652" s="316"/>
      <c r="C652" s="912"/>
      <c r="D652" s="316"/>
      <c r="E652" s="316"/>
      <c r="F652" s="912"/>
      <c r="G652" s="316"/>
      <c r="H652" s="316"/>
      <c r="I652" s="912"/>
      <c r="J652" s="912"/>
      <c r="K652" s="316"/>
      <c r="L652" s="912"/>
      <c r="M652" s="316"/>
      <c r="N652" s="316"/>
      <c r="O652" s="912"/>
      <c r="P652" s="912"/>
      <c r="Q652" s="316"/>
      <c r="R652" s="912"/>
      <c r="S652" s="316"/>
      <c r="T652" s="316"/>
      <c r="U652" s="912"/>
      <c r="V652" s="316"/>
      <c r="W652" s="316"/>
      <c r="X652" s="316"/>
      <c r="Y652" s="316"/>
      <c r="Z652" s="316"/>
      <c r="AA652" s="316"/>
      <c r="AB652" s="316"/>
      <c r="AC652" s="316"/>
      <c r="AD652" s="316"/>
      <c r="AE652" s="316"/>
      <c r="AF652" s="316"/>
      <c r="AG652" s="316"/>
      <c r="AH652" s="316"/>
      <c r="AI652" s="316"/>
      <c r="AJ652" s="316"/>
      <c r="AK652" s="316"/>
      <c r="AL652" s="316"/>
      <c r="AM652" s="316"/>
      <c r="AN652" s="316"/>
      <c r="AO652" s="316"/>
      <c r="AP652" s="316"/>
      <c r="AQ652" s="316"/>
    </row>
    <row r="653" spans="1:43">
      <c r="A653" s="316"/>
      <c r="B653" s="316"/>
      <c r="C653" s="912"/>
      <c r="D653" s="316"/>
      <c r="E653" s="316"/>
      <c r="F653" s="912"/>
      <c r="G653" s="316"/>
      <c r="H653" s="316"/>
      <c r="I653" s="912"/>
      <c r="J653" s="912"/>
      <c r="K653" s="316"/>
      <c r="L653" s="912"/>
      <c r="M653" s="316"/>
      <c r="N653" s="316"/>
      <c r="O653" s="912"/>
      <c r="P653" s="912"/>
      <c r="Q653" s="316"/>
      <c r="R653" s="912"/>
      <c r="S653" s="316"/>
      <c r="T653" s="316"/>
      <c r="U653" s="912"/>
      <c r="V653" s="316"/>
      <c r="W653" s="316"/>
      <c r="X653" s="316"/>
      <c r="Y653" s="316"/>
      <c r="Z653" s="316"/>
      <c r="AA653" s="316"/>
      <c r="AB653" s="316"/>
      <c r="AC653" s="316"/>
      <c r="AD653" s="316"/>
      <c r="AE653" s="316"/>
      <c r="AF653" s="316"/>
      <c r="AG653" s="316"/>
      <c r="AH653" s="316"/>
      <c r="AI653" s="316"/>
      <c r="AJ653" s="316"/>
      <c r="AK653" s="316"/>
      <c r="AL653" s="316"/>
      <c r="AM653" s="316"/>
      <c r="AN653" s="316"/>
      <c r="AO653" s="316"/>
      <c r="AP653" s="316"/>
      <c r="AQ653" s="316"/>
    </row>
    <row r="654" spans="1:43">
      <c r="A654" s="316"/>
      <c r="B654" s="316"/>
      <c r="C654" s="912"/>
      <c r="D654" s="316"/>
      <c r="E654" s="316"/>
      <c r="F654" s="912"/>
      <c r="G654" s="316"/>
      <c r="H654" s="316"/>
      <c r="I654" s="912"/>
      <c r="J654" s="912"/>
      <c r="K654" s="316"/>
      <c r="L654" s="912"/>
      <c r="M654" s="316"/>
      <c r="N654" s="316"/>
      <c r="O654" s="912"/>
      <c r="P654" s="912"/>
      <c r="Q654" s="316"/>
      <c r="R654" s="912"/>
      <c r="S654" s="316"/>
      <c r="T654" s="316"/>
      <c r="U654" s="912"/>
      <c r="V654" s="316"/>
      <c r="W654" s="316"/>
      <c r="X654" s="316"/>
      <c r="Y654" s="316"/>
      <c r="Z654" s="316"/>
      <c r="AA654" s="316"/>
      <c r="AB654" s="316"/>
      <c r="AC654" s="316"/>
      <c r="AD654" s="316"/>
      <c r="AE654" s="316"/>
      <c r="AF654" s="316"/>
      <c r="AG654" s="316"/>
      <c r="AH654" s="316"/>
      <c r="AI654" s="316"/>
      <c r="AJ654" s="316"/>
      <c r="AK654" s="316"/>
      <c r="AL654" s="316"/>
      <c r="AM654" s="316"/>
      <c r="AN654" s="316"/>
      <c r="AO654" s="316"/>
      <c r="AP654" s="316"/>
      <c r="AQ654" s="316"/>
    </row>
    <row r="655" spans="1:43">
      <c r="A655" s="316"/>
      <c r="B655" s="316"/>
      <c r="C655" s="912"/>
      <c r="D655" s="316"/>
      <c r="E655" s="316"/>
      <c r="F655" s="912"/>
      <c r="G655" s="316"/>
      <c r="H655" s="316"/>
      <c r="I655" s="912"/>
      <c r="J655" s="912"/>
      <c r="K655" s="316"/>
      <c r="L655" s="912"/>
      <c r="M655" s="316"/>
      <c r="N655" s="316"/>
      <c r="O655" s="912"/>
      <c r="P655" s="912"/>
      <c r="Q655" s="316"/>
      <c r="R655" s="912"/>
      <c r="S655" s="316"/>
      <c r="T655" s="316"/>
      <c r="U655" s="912"/>
      <c r="V655" s="316"/>
      <c r="W655" s="316"/>
      <c r="X655" s="316"/>
      <c r="Y655" s="316"/>
      <c r="Z655" s="316"/>
      <c r="AA655" s="316"/>
      <c r="AB655" s="316"/>
      <c r="AC655" s="316"/>
      <c r="AD655" s="316"/>
      <c r="AE655" s="316"/>
      <c r="AF655" s="316"/>
      <c r="AG655" s="316"/>
      <c r="AH655" s="316"/>
      <c r="AI655" s="316"/>
      <c r="AJ655" s="316"/>
      <c r="AK655" s="316"/>
      <c r="AL655" s="316"/>
      <c r="AM655" s="316"/>
      <c r="AN655" s="316"/>
      <c r="AO655" s="316"/>
      <c r="AP655" s="316"/>
      <c r="AQ655" s="316"/>
    </row>
    <row r="656" spans="1:43">
      <c r="A656" s="316"/>
      <c r="B656" s="316"/>
      <c r="C656" s="912"/>
      <c r="D656" s="316"/>
      <c r="E656" s="316"/>
      <c r="F656" s="912"/>
      <c r="G656" s="316"/>
      <c r="H656" s="316"/>
      <c r="I656" s="912"/>
      <c r="J656" s="912"/>
      <c r="K656" s="316"/>
      <c r="L656" s="912"/>
      <c r="M656" s="316"/>
      <c r="N656" s="316"/>
      <c r="O656" s="912"/>
      <c r="P656" s="912"/>
      <c r="Q656" s="316"/>
      <c r="R656" s="912"/>
      <c r="S656" s="316"/>
      <c r="T656" s="316"/>
      <c r="U656" s="912"/>
      <c r="V656" s="316"/>
      <c r="W656" s="316"/>
      <c r="X656" s="316"/>
      <c r="Y656" s="316"/>
      <c r="Z656" s="316"/>
      <c r="AA656" s="316"/>
      <c r="AB656" s="316"/>
      <c r="AC656" s="316"/>
      <c r="AD656" s="316"/>
      <c r="AE656" s="316"/>
      <c r="AF656" s="316"/>
      <c r="AG656" s="316"/>
      <c r="AH656" s="316"/>
      <c r="AI656" s="316"/>
      <c r="AJ656" s="316"/>
      <c r="AK656" s="316"/>
      <c r="AL656" s="316"/>
      <c r="AM656" s="316"/>
      <c r="AN656" s="316"/>
      <c r="AO656" s="316"/>
      <c r="AP656" s="316"/>
      <c r="AQ656" s="316"/>
    </row>
    <row r="657" spans="1:43">
      <c r="A657" s="316"/>
      <c r="B657" s="316"/>
      <c r="C657" s="912"/>
      <c r="D657" s="316"/>
      <c r="E657" s="316"/>
      <c r="F657" s="912"/>
      <c r="G657" s="316"/>
      <c r="H657" s="316"/>
      <c r="I657" s="912"/>
      <c r="J657" s="912"/>
      <c r="K657" s="316"/>
      <c r="L657" s="912"/>
      <c r="M657" s="316"/>
      <c r="N657" s="316"/>
      <c r="O657" s="912"/>
      <c r="P657" s="912"/>
      <c r="Q657" s="316"/>
      <c r="R657" s="912"/>
      <c r="S657" s="316"/>
      <c r="T657" s="316"/>
      <c r="U657" s="912"/>
      <c r="V657" s="316"/>
      <c r="W657" s="316"/>
      <c r="X657" s="316"/>
      <c r="Y657" s="316"/>
      <c r="Z657" s="316"/>
      <c r="AA657" s="316"/>
      <c r="AB657" s="316"/>
      <c r="AC657" s="316"/>
      <c r="AD657" s="316"/>
      <c r="AE657" s="316"/>
      <c r="AF657" s="316"/>
      <c r="AG657" s="316"/>
      <c r="AH657" s="316"/>
      <c r="AI657" s="316"/>
      <c r="AJ657" s="316"/>
      <c r="AK657" s="316"/>
      <c r="AL657" s="316"/>
      <c r="AM657" s="316"/>
      <c r="AN657" s="316"/>
      <c r="AO657" s="316"/>
      <c r="AP657" s="316"/>
      <c r="AQ657" s="316"/>
    </row>
    <row r="658" spans="1:43">
      <c r="A658" s="316"/>
      <c r="B658" s="316"/>
      <c r="C658" s="912"/>
      <c r="D658" s="316"/>
      <c r="E658" s="316"/>
      <c r="F658" s="912"/>
      <c r="G658" s="316"/>
      <c r="H658" s="316"/>
      <c r="I658" s="912"/>
      <c r="J658" s="912"/>
      <c r="K658" s="316"/>
      <c r="L658" s="912"/>
      <c r="M658" s="316"/>
      <c r="N658" s="316"/>
      <c r="O658" s="912"/>
      <c r="P658" s="912"/>
      <c r="Q658" s="316"/>
      <c r="R658" s="912"/>
      <c r="S658" s="316"/>
      <c r="T658" s="316"/>
      <c r="U658" s="912"/>
      <c r="V658" s="316"/>
      <c r="W658" s="316"/>
      <c r="X658" s="316"/>
      <c r="Y658" s="316"/>
      <c r="Z658" s="316"/>
      <c r="AA658" s="316"/>
      <c r="AB658" s="316"/>
      <c r="AC658" s="316"/>
      <c r="AD658" s="316"/>
      <c r="AE658" s="316"/>
      <c r="AF658" s="316"/>
      <c r="AG658" s="316"/>
      <c r="AH658" s="316"/>
      <c r="AI658" s="316"/>
      <c r="AJ658" s="316"/>
      <c r="AK658" s="316"/>
      <c r="AL658" s="316"/>
      <c r="AM658" s="316"/>
      <c r="AN658" s="316"/>
      <c r="AO658" s="316"/>
      <c r="AP658" s="316"/>
      <c r="AQ658" s="316"/>
    </row>
    <row r="659" spans="1:43">
      <c r="A659" s="316"/>
      <c r="B659" s="316"/>
      <c r="C659" s="912"/>
      <c r="D659" s="316"/>
      <c r="E659" s="316"/>
      <c r="F659" s="912"/>
      <c r="G659" s="316"/>
      <c r="H659" s="316"/>
      <c r="I659" s="912"/>
      <c r="J659" s="912"/>
      <c r="K659" s="316"/>
      <c r="L659" s="912"/>
      <c r="M659" s="316"/>
      <c r="N659" s="316"/>
      <c r="O659" s="912"/>
      <c r="P659" s="912"/>
      <c r="Q659" s="316"/>
      <c r="R659" s="912"/>
      <c r="S659" s="316"/>
      <c r="T659" s="316"/>
      <c r="U659" s="912"/>
      <c r="V659" s="316"/>
      <c r="W659" s="316"/>
      <c r="X659" s="316"/>
      <c r="Y659" s="316"/>
      <c r="Z659" s="316"/>
      <c r="AA659" s="316"/>
      <c r="AB659" s="316"/>
      <c r="AC659" s="316"/>
      <c r="AD659" s="316"/>
      <c r="AE659" s="316"/>
      <c r="AF659" s="316"/>
      <c r="AG659" s="316"/>
      <c r="AH659" s="316"/>
      <c r="AI659" s="316"/>
      <c r="AJ659" s="316"/>
      <c r="AK659" s="316"/>
      <c r="AL659" s="316"/>
      <c r="AM659" s="316"/>
      <c r="AN659" s="316"/>
      <c r="AO659" s="316"/>
      <c r="AP659" s="316"/>
      <c r="AQ659" s="316"/>
    </row>
    <row r="660" spans="1:43">
      <c r="A660" s="316"/>
      <c r="B660" s="316"/>
      <c r="C660" s="912"/>
      <c r="D660" s="316"/>
      <c r="E660" s="316"/>
      <c r="F660" s="912"/>
      <c r="G660" s="316"/>
      <c r="H660" s="316"/>
      <c r="I660" s="912"/>
      <c r="J660" s="912"/>
      <c r="K660" s="316"/>
      <c r="L660" s="912"/>
      <c r="M660" s="316"/>
      <c r="N660" s="316"/>
      <c r="O660" s="912"/>
      <c r="P660" s="912"/>
      <c r="Q660" s="316"/>
      <c r="R660" s="912"/>
      <c r="S660" s="316"/>
      <c r="T660" s="316"/>
      <c r="U660" s="912"/>
      <c r="V660" s="316"/>
      <c r="W660" s="316"/>
      <c r="X660" s="316"/>
      <c r="Y660" s="316"/>
      <c r="Z660" s="316"/>
      <c r="AA660" s="316"/>
      <c r="AB660" s="316"/>
      <c r="AC660" s="316"/>
      <c r="AD660" s="316"/>
      <c r="AE660" s="316"/>
      <c r="AF660" s="316"/>
      <c r="AG660" s="316"/>
      <c r="AH660" s="316"/>
      <c r="AI660" s="316"/>
      <c r="AJ660" s="316"/>
      <c r="AK660" s="316"/>
      <c r="AL660" s="316"/>
      <c r="AM660" s="316"/>
      <c r="AN660" s="316"/>
      <c r="AO660" s="316"/>
      <c r="AP660" s="316"/>
      <c r="AQ660" s="316"/>
    </row>
    <row r="661" spans="1:43">
      <c r="A661" s="316"/>
      <c r="B661" s="316"/>
      <c r="C661" s="912"/>
      <c r="D661" s="316"/>
      <c r="E661" s="316"/>
      <c r="F661" s="912"/>
      <c r="G661" s="316"/>
      <c r="H661" s="316"/>
      <c r="I661" s="912"/>
      <c r="J661" s="912"/>
      <c r="K661" s="316"/>
      <c r="L661" s="912"/>
      <c r="M661" s="316"/>
      <c r="N661" s="316"/>
      <c r="O661" s="912"/>
      <c r="P661" s="912"/>
      <c r="Q661" s="316"/>
      <c r="R661" s="912"/>
      <c r="S661" s="316"/>
      <c r="T661" s="316"/>
      <c r="U661" s="912"/>
      <c r="V661" s="316"/>
      <c r="W661" s="316"/>
      <c r="X661" s="316"/>
      <c r="Y661" s="316"/>
      <c r="Z661" s="316"/>
      <c r="AA661" s="316"/>
      <c r="AB661" s="316"/>
      <c r="AC661" s="316"/>
      <c r="AD661" s="316"/>
      <c r="AE661" s="316"/>
      <c r="AF661" s="316"/>
      <c r="AG661" s="316"/>
      <c r="AH661" s="316"/>
      <c r="AI661" s="316"/>
      <c r="AJ661" s="316"/>
      <c r="AK661" s="316"/>
      <c r="AL661" s="316"/>
      <c r="AM661" s="316"/>
      <c r="AN661" s="316"/>
      <c r="AO661" s="316"/>
      <c r="AP661" s="316"/>
      <c r="AQ661" s="316"/>
    </row>
    <row r="662" spans="1:43">
      <c r="A662" s="316"/>
      <c r="B662" s="316"/>
      <c r="C662" s="912"/>
      <c r="D662" s="316"/>
      <c r="E662" s="316"/>
      <c r="F662" s="912"/>
      <c r="G662" s="316"/>
      <c r="H662" s="316"/>
      <c r="I662" s="912"/>
      <c r="J662" s="912"/>
      <c r="K662" s="316"/>
      <c r="L662" s="912"/>
      <c r="M662" s="316"/>
      <c r="N662" s="316"/>
      <c r="O662" s="912"/>
      <c r="P662" s="912"/>
      <c r="Q662" s="316"/>
      <c r="R662" s="912"/>
      <c r="S662" s="316"/>
      <c r="T662" s="316"/>
      <c r="U662" s="912"/>
      <c r="V662" s="316"/>
      <c r="W662" s="316"/>
      <c r="X662" s="316"/>
      <c r="Y662" s="316"/>
      <c r="Z662" s="316"/>
      <c r="AA662" s="316"/>
      <c r="AB662" s="316"/>
      <c r="AC662" s="316"/>
      <c r="AD662" s="316"/>
      <c r="AE662" s="316"/>
      <c r="AF662" s="316"/>
      <c r="AG662" s="316"/>
      <c r="AH662" s="316"/>
      <c r="AI662" s="316"/>
      <c r="AJ662" s="316"/>
      <c r="AK662" s="316"/>
      <c r="AL662" s="316"/>
      <c r="AM662" s="316"/>
      <c r="AN662" s="316"/>
      <c r="AO662" s="316"/>
      <c r="AP662" s="316"/>
      <c r="AQ662" s="316"/>
    </row>
    <row r="663" spans="1:43">
      <c r="A663" s="316"/>
      <c r="B663" s="316"/>
      <c r="C663" s="912"/>
      <c r="D663" s="316"/>
      <c r="E663" s="316"/>
      <c r="F663" s="912"/>
      <c r="G663" s="316"/>
      <c r="H663" s="316"/>
      <c r="I663" s="912"/>
      <c r="J663" s="912"/>
      <c r="K663" s="316"/>
      <c r="L663" s="912"/>
      <c r="M663" s="316"/>
      <c r="N663" s="316"/>
      <c r="O663" s="912"/>
      <c r="P663" s="912"/>
      <c r="Q663" s="316"/>
      <c r="R663" s="912"/>
      <c r="S663" s="316"/>
      <c r="T663" s="316"/>
      <c r="U663" s="912"/>
      <c r="V663" s="316"/>
      <c r="W663" s="316"/>
      <c r="X663" s="316"/>
      <c r="Y663" s="316"/>
      <c r="Z663" s="316"/>
      <c r="AA663" s="316"/>
      <c r="AB663" s="316"/>
      <c r="AC663" s="316"/>
      <c r="AD663" s="316"/>
      <c r="AE663" s="316"/>
      <c r="AF663" s="316"/>
      <c r="AG663" s="316"/>
      <c r="AH663" s="316"/>
      <c r="AI663" s="316"/>
      <c r="AJ663" s="316"/>
      <c r="AK663" s="316"/>
      <c r="AL663" s="316"/>
      <c r="AM663" s="316"/>
      <c r="AN663" s="316"/>
      <c r="AO663" s="316"/>
      <c r="AP663" s="316"/>
      <c r="AQ663" s="316"/>
    </row>
    <row r="664" spans="1:43">
      <c r="A664" s="316"/>
      <c r="B664" s="316"/>
      <c r="C664" s="912"/>
      <c r="D664" s="316"/>
      <c r="E664" s="316"/>
      <c r="F664" s="912"/>
      <c r="G664" s="316"/>
      <c r="H664" s="316"/>
      <c r="I664" s="912"/>
      <c r="J664" s="912"/>
      <c r="K664" s="316"/>
      <c r="L664" s="912"/>
      <c r="M664" s="316"/>
      <c r="N664" s="316"/>
      <c r="O664" s="912"/>
      <c r="P664" s="912"/>
      <c r="Q664" s="316"/>
      <c r="R664" s="912"/>
      <c r="S664" s="316"/>
      <c r="T664" s="316"/>
      <c r="U664" s="912"/>
      <c r="V664" s="316"/>
      <c r="W664" s="316"/>
      <c r="X664" s="316"/>
      <c r="Y664" s="316"/>
      <c r="Z664" s="316"/>
      <c r="AA664" s="316"/>
      <c r="AB664" s="316"/>
      <c r="AC664" s="316"/>
      <c r="AD664" s="316"/>
      <c r="AE664" s="316"/>
      <c r="AF664" s="316"/>
      <c r="AG664" s="316"/>
      <c r="AH664" s="316"/>
      <c r="AI664" s="316"/>
      <c r="AJ664" s="316"/>
      <c r="AK664" s="316"/>
      <c r="AL664" s="316"/>
      <c r="AM664" s="316"/>
      <c r="AN664" s="316"/>
      <c r="AO664" s="316"/>
      <c r="AP664" s="316"/>
      <c r="AQ664" s="316"/>
    </row>
    <row r="665" spans="1:43">
      <c r="A665" s="316"/>
      <c r="B665" s="316"/>
      <c r="C665" s="912"/>
      <c r="D665" s="316"/>
      <c r="E665" s="316"/>
      <c r="F665" s="912"/>
      <c r="G665" s="316"/>
      <c r="H665" s="316"/>
      <c r="I665" s="912"/>
      <c r="J665" s="912"/>
      <c r="K665" s="316"/>
      <c r="L665" s="912"/>
      <c r="M665" s="316"/>
      <c r="N665" s="316"/>
      <c r="O665" s="912"/>
      <c r="P665" s="912"/>
      <c r="Q665" s="316"/>
      <c r="R665" s="912"/>
      <c r="S665" s="316"/>
      <c r="T665" s="316"/>
      <c r="U665" s="912"/>
      <c r="V665" s="316"/>
      <c r="W665" s="316"/>
      <c r="X665" s="316"/>
      <c r="Y665" s="316"/>
      <c r="Z665" s="316"/>
      <c r="AA665" s="316"/>
      <c r="AB665" s="316"/>
      <c r="AC665" s="316"/>
      <c r="AD665" s="316"/>
      <c r="AE665" s="316"/>
      <c r="AF665" s="316"/>
      <c r="AG665" s="316"/>
      <c r="AH665" s="316"/>
      <c r="AI665" s="316"/>
      <c r="AJ665" s="316"/>
      <c r="AK665" s="316"/>
      <c r="AL665" s="316"/>
      <c r="AM665" s="316"/>
      <c r="AN665" s="316"/>
      <c r="AO665" s="316"/>
      <c r="AP665" s="316"/>
      <c r="AQ665" s="316"/>
    </row>
    <row r="666" spans="1:43">
      <c r="A666" s="316"/>
      <c r="B666" s="316"/>
      <c r="C666" s="912"/>
      <c r="D666" s="316"/>
      <c r="E666" s="316"/>
      <c r="F666" s="912"/>
      <c r="G666" s="316"/>
      <c r="H666" s="316"/>
      <c r="I666" s="912"/>
      <c r="J666" s="912"/>
      <c r="K666" s="316"/>
      <c r="L666" s="912"/>
      <c r="M666" s="316"/>
      <c r="N666" s="316"/>
      <c r="O666" s="912"/>
      <c r="P666" s="912"/>
      <c r="Q666" s="316"/>
      <c r="R666" s="912"/>
      <c r="S666" s="316"/>
      <c r="T666" s="316"/>
      <c r="U666" s="912"/>
      <c r="V666" s="316"/>
      <c r="W666" s="316"/>
      <c r="X666" s="316"/>
      <c r="Y666" s="316"/>
      <c r="Z666" s="316"/>
      <c r="AA666" s="316"/>
      <c r="AB666" s="316"/>
      <c r="AC666" s="316"/>
      <c r="AD666" s="316"/>
      <c r="AE666" s="316"/>
      <c r="AF666" s="316"/>
      <c r="AG666" s="316"/>
      <c r="AH666" s="316"/>
      <c r="AI666" s="316"/>
      <c r="AJ666" s="316"/>
      <c r="AK666" s="316"/>
      <c r="AL666" s="316"/>
      <c r="AM666" s="316"/>
      <c r="AN666" s="316"/>
      <c r="AO666" s="316"/>
      <c r="AP666" s="316"/>
      <c r="AQ666" s="316"/>
    </row>
    <row r="667" spans="1:43">
      <c r="A667" s="316"/>
      <c r="B667" s="316"/>
      <c r="C667" s="912"/>
      <c r="D667" s="316"/>
      <c r="E667" s="316"/>
      <c r="F667" s="912"/>
      <c r="G667" s="316"/>
      <c r="H667" s="316"/>
      <c r="I667" s="912"/>
      <c r="J667" s="912"/>
      <c r="K667" s="316"/>
      <c r="L667" s="912"/>
      <c r="M667" s="316"/>
      <c r="N667" s="316"/>
      <c r="O667" s="912"/>
      <c r="P667" s="912"/>
      <c r="Q667" s="316"/>
      <c r="R667" s="912"/>
      <c r="S667" s="316"/>
      <c r="T667" s="316"/>
      <c r="U667" s="912"/>
      <c r="V667" s="316"/>
      <c r="W667" s="316"/>
      <c r="X667" s="316"/>
      <c r="Y667" s="316"/>
      <c r="Z667" s="316"/>
      <c r="AA667" s="316"/>
      <c r="AB667" s="316"/>
      <c r="AC667" s="316"/>
      <c r="AD667" s="316"/>
      <c r="AE667" s="316"/>
      <c r="AF667" s="316"/>
      <c r="AG667" s="316"/>
      <c r="AH667" s="316"/>
      <c r="AI667" s="316"/>
      <c r="AJ667" s="316"/>
      <c r="AK667" s="316"/>
      <c r="AL667" s="316"/>
      <c r="AM667" s="316"/>
      <c r="AN667" s="316"/>
      <c r="AO667" s="316"/>
      <c r="AP667" s="316"/>
      <c r="AQ667" s="316"/>
    </row>
    <row r="668" spans="1:43">
      <c r="A668" s="316"/>
      <c r="B668" s="316"/>
      <c r="C668" s="912"/>
      <c r="D668" s="316"/>
      <c r="E668" s="316"/>
      <c r="F668" s="912"/>
      <c r="G668" s="316"/>
      <c r="H668" s="316"/>
      <c r="I668" s="912"/>
      <c r="J668" s="912"/>
      <c r="K668" s="316"/>
      <c r="L668" s="912"/>
      <c r="M668" s="316"/>
      <c r="N668" s="316"/>
      <c r="O668" s="912"/>
      <c r="P668" s="912"/>
      <c r="Q668" s="316"/>
      <c r="R668" s="912"/>
      <c r="S668" s="316"/>
      <c r="T668" s="316"/>
      <c r="U668" s="912"/>
      <c r="V668" s="316"/>
      <c r="W668" s="316"/>
      <c r="X668" s="316"/>
      <c r="Y668" s="316"/>
      <c r="Z668" s="316"/>
      <c r="AA668" s="316"/>
      <c r="AB668" s="316"/>
      <c r="AC668" s="316"/>
      <c r="AD668" s="316"/>
      <c r="AE668" s="316"/>
      <c r="AF668" s="316"/>
      <c r="AG668" s="316"/>
      <c r="AH668" s="316"/>
      <c r="AI668" s="316"/>
      <c r="AJ668" s="316"/>
      <c r="AK668" s="316"/>
      <c r="AL668" s="316"/>
      <c r="AM668" s="316"/>
      <c r="AN668" s="316"/>
      <c r="AO668" s="316"/>
      <c r="AP668" s="316"/>
      <c r="AQ668" s="316"/>
    </row>
    <row r="669" spans="1:43">
      <c r="A669" s="316"/>
      <c r="B669" s="316"/>
      <c r="C669" s="912"/>
      <c r="D669" s="316"/>
      <c r="E669" s="316"/>
      <c r="F669" s="912"/>
      <c r="G669" s="316"/>
      <c r="H669" s="316"/>
      <c r="I669" s="912"/>
      <c r="J669" s="912"/>
      <c r="K669" s="316"/>
      <c r="L669" s="912"/>
      <c r="M669" s="316"/>
      <c r="N669" s="316"/>
      <c r="O669" s="912"/>
      <c r="P669" s="912"/>
      <c r="Q669" s="316"/>
      <c r="R669" s="912"/>
      <c r="S669" s="316"/>
      <c r="T669" s="316"/>
      <c r="U669" s="912"/>
      <c r="V669" s="316"/>
      <c r="W669" s="316"/>
      <c r="X669" s="316"/>
      <c r="Y669" s="316"/>
      <c r="Z669" s="316"/>
      <c r="AA669" s="316"/>
      <c r="AB669" s="316"/>
      <c r="AC669" s="316"/>
      <c r="AD669" s="316"/>
      <c r="AE669" s="316"/>
      <c r="AF669" s="316"/>
      <c r="AG669" s="316"/>
      <c r="AH669" s="316"/>
      <c r="AI669" s="316"/>
      <c r="AJ669" s="316"/>
      <c r="AK669" s="316"/>
      <c r="AL669" s="316"/>
      <c r="AM669" s="316"/>
      <c r="AN669" s="316"/>
      <c r="AO669" s="316"/>
      <c r="AP669" s="316"/>
      <c r="AQ669" s="316"/>
    </row>
    <row r="670" spans="1:43">
      <c r="A670" s="316"/>
      <c r="B670" s="316"/>
      <c r="C670" s="912"/>
      <c r="D670" s="316"/>
      <c r="E670" s="316"/>
      <c r="F670" s="912"/>
      <c r="G670" s="316"/>
      <c r="H670" s="316"/>
      <c r="I670" s="912"/>
      <c r="J670" s="912"/>
      <c r="K670" s="316"/>
      <c r="L670" s="912"/>
      <c r="M670" s="316"/>
      <c r="N670" s="316"/>
      <c r="O670" s="912"/>
      <c r="P670" s="912"/>
      <c r="Q670" s="316"/>
      <c r="R670" s="912"/>
      <c r="S670" s="316"/>
      <c r="T670" s="316"/>
      <c r="U670" s="912"/>
      <c r="V670" s="316"/>
      <c r="W670" s="316"/>
      <c r="X670" s="316"/>
      <c r="Y670" s="316"/>
      <c r="Z670" s="316"/>
      <c r="AA670" s="316"/>
      <c r="AB670" s="316"/>
      <c r="AC670" s="316"/>
      <c r="AD670" s="316"/>
      <c r="AE670" s="316"/>
      <c r="AF670" s="316"/>
      <c r="AG670" s="316"/>
      <c r="AH670" s="316"/>
      <c r="AI670" s="316"/>
      <c r="AJ670" s="316"/>
      <c r="AK670" s="316"/>
      <c r="AL670" s="316"/>
      <c r="AM670" s="316"/>
      <c r="AN670" s="316"/>
      <c r="AO670" s="316"/>
      <c r="AP670" s="316"/>
      <c r="AQ670" s="316"/>
    </row>
    <row r="671" spans="1:43">
      <c r="A671" s="316"/>
      <c r="B671" s="316"/>
      <c r="C671" s="912"/>
      <c r="D671" s="316"/>
      <c r="E671" s="316"/>
      <c r="F671" s="912"/>
      <c r="G671" s="316"/>
      <c r="H671" s="316"/>
      <c r="I671" s="912"/>
      <c r="J671" s="912"/>
      <c r="K671" s="316"/>
      <c r="L671" s="912"/>
      <c r="M671" s="316"/>
      <c r="N671" s="316"/>
      <c r="O671" s="912"/>
      <c r="P671" s="912"/>
      <c r="Q671" s="316"/>
      <c r="R671" s="912"/>
      <c r="S671" s="316"/>
      <c r="T671" s="316"/>
      <c r="U671" s="912"/>
      <c r="V671" s="316"/>
      <c r="W671" s="316"/>
      <c r="X671" s="316"/>
      <c r="Y671" s="316"/>
      <c r="Z671" s="316"/>
      <c r="AA671" s="316"/>
      <c r="AB671" s="316"/>
      <c r="AC671" s="316"/>
      <c r="AD671" s="316"/>
      <c r="AE671" s="316"/>
      <c r="AF671" s="316"/>
      <c r="AG671" s="316"/>
      <c r="AH671" s="316"/>
      <c r="AI671" s="316"/>
      <c r="AJ671" s="316"/>
      <c r="AK671" s="316"/>
      <c r="AL671" s="316"/>
      <c r="AM671" s="316"/>
      <c r="AN671" s="316"/>
      <c r="AO671" s="316"/>
      <c r="AP671" s="316"/>
      <c r="AQ671" s="316"/>
    </row>
    <row r="672" spans="1:43">
      <c r="A672" s="316"/>
      <c r="B672" s="316"/>
      <c r="C672" s="912"/>
      <c r="D672" s="316"/>
      <c r="E672" s="316"/>
      <c r="F672" s="912"/>
      <c r="G672" s="316"/>
      <c r="H672" s="316"/>
      <c r="I672" s="912"/>
      <c r="J672" s="912"/>
      <c r="K672" s="316"/>
      <c r="L672" s="912"/>
      <c r="M672" s="316"/>
      <c r="N672" s="316"/>
      <c r="O672" s="912"/>
      <c r="P672" s="912"/>
      <c r="Q672" s="316"/>
      <c r="R672" s="912"/>
      <c r="S672" s="316"/>
      <c r="T672" s="316"/>
      <c r="U672" s="912"/>
      <c r="V672" s="316"/>
      <c r="W672" s="316"/>
      <c r="X672" s="316"/>
      <c r="Y672" s="316"/>
      <c r="Z672" s="316"/>
      <c r="AA672" s="316"/>
      <c r="AB672" s="316"/>
      <c r="AC672" s="316"/>
      <c r="AD672" s="316"/>
      <c r="AE672" s="316"/>
      <c r="AF672" s="316"/>
      <c r="AG672" s="316"/>
      <c r="AH672" s="316"/>
      <c r="AI672" s="316"/>
      <c r="AJ672" s="316"/>
      <c r="AK672" s="316"/>
      <c r="AL672" s="316"/>
      <c r="AM672" s="316"/>
      <c r="AN672" s="316"/>
      <c r="AO672" s="316"/>
      <c r="AP672" s="316"/>
      <c r="AQ672" s="316"/>
    </row>
    <row r="673" spans="1:43">
      <c r="A673" s="316"/>
      <c r="B673" s="316"/>
      <c r="C673" s="912"/>
      <c r="D673" s="316"/>
      <c r="E673" s="316"/>
      <c r="F673" s="912"/>
      <c r="G673" s="316"/>
      <c r="H673" s="316"/>
      <c r="I673" s="912"/>
      <c r="J673" s="912"/>
      <c r="K673" s="316"/>
      <c r="L673" s="912"/>
      <c r="M673" s="316"/>
      <c r="N673" s="316"/>
      <c r="O673" s="912"/>
      <c r="P673" s="912"/>
      <c r="Q673" s="316"/>
      <c r="R673" s="912"/>
      <c r="S673" s="316"/>
      <c r="T673" s="316"/>
      <c r="U673" s="912"/>
      <c r="V673" s="316"/>
      <c r="W673" s="316"/>
      <c r="X673" s="316"/>
      <c r="Y673" s="316"/>
      <c r="Z673" s="316"/>
      <c r="AA673" s="316"/>
      <c r="AB673" s="316"/>
      <c r="AC673" s="316"/>
      <c r="AD673" s="316"/>
      <c r="AE673" s="316"/>
      <c r="AF673" s="316"/>
      <c r="AG673" s="316"/>
      <c r="AH673" s="316"/>
      <c r="AI673" s="316"/>
      <c r="AJ673" s="316"/>
      <c r="AK673" s="316"/>
      <c r="AL673" s="316"/>
      <c r="AM673" s="316"/>
      <c r="AN673" s="316"/>
      <c r="AO673" s="316"/>
      <c r="AP673" s="316"/>
      <c r="AQ673" s="316"/>
    </row>
    <row r="674" spans="1:43">
      <c r="A674" s="316"/>
      <c r="B674" s="316"/>
      <c r="C674" s="912"/>
      <c r="D674" s="316"/>
      <c r="E674" s="316"/>
      <c r="F674" s="912"/>
      <c r="G674" s="316"/>
      <c r="H674" s="316"/>
      <c r="I674" s="912"/>
      <c r="J674" s="912"/>
      <c r="K674" s="316"/>
      <c r="L674" s="912"/>
      <c r="M674" s="316"/>
      <c r="N674" s="316"/>
      <c r="O674" s="912"/>
      <c r="P674" s="912"/>
      <c r="Q674" s="316"/>
      <c r="R674" s="912"/>
      <c r="S674" s="316"/>
      <c r="T674" s="316"/>
      <c r="U674" s="912"/>
      <c r="V674" s="316"/>
      <c r="W674" s="316"/>
      <c r="X674" s="316"/>
      <c r="Y674" s="316"/>
      <c r="Z674" s="316"/>
      <c r="AA674" s="316"/>
      <c r="AB674" s="316"/>
      <c r="AC674" s="316"/>
      <c r="AD674" s="316"/>
      <c r="AE674" s="316"/>
      <c r="AF674" s="316"/>
      <c r="AG674" s="316"/>
      <c r="AH674" s="316"/>
      <c r="AI674" s="316"/>
      <c r="AJ674" s="316"/>
      <c r="AK674" s="316"/>
      <c r="AL674" s="316"/>
      <c r="AM674" s="316"/>
      <c r="AN674" s="316"/>
      <c r="AO674" s="316"/>
      <c r="AP674" s="316"/>
      <c r="AQ674" s="316"/>
    </row>
    <row r="675" spans="1:43">
      <c r="A675" s="316"/>
      <c r="B675" s="316"/>
      <c r="C675" s="912"/>
      <c r="D675" s="316"/>
      <c r="E675" s="316"/>
      <c r="F675" s="912"/>
      <c r="G675" s="316"/>
      <c r="H675" s="316"/>
      <c r="I675" s="912"/>
      <c r="J675" s="912"/>
      <c r="K675" s="316"/>
      <c r="L675" s="912"/>
      <c r="M675" s="316"/>
      <c r="N675" s="316"/>
      <c r="O675" s="912"/>
      <c r="P675" s="912"/>
      <c r="Q675" s="316"/>
      <c r="R675" s="912"/>
      <c r="S675" s="316"/>
      <c r="T675" s="316"/>
      <c r="U675" s="912"/>
      <c r="V675" s="316"/>
      <c r="W675" s="316"/>
      <c r="X675" s="316"/>
      <c r="Y675" s="316"/>
      <c r="Z675" s="316"/>
      <c r="AA675" s="316"/>
      <c r="AB675" s="316"/>
      <c r="AC675" s="316"/>
      <c r="AD675" s="316"/>
      <c r="AE675" s="316"/>
      <c r="AF675" s="316"/>
      <c r="AG675" s="316"/>
      <c r="AH675" s="316"/>
      <c r="AI675" s="316"/>
      <c r="AJ675" s="316"/>
      <c r="AK675" s="316"/>
      <c r="AL675" s="316"/>
      <c r="AM675" s="316"/>
      <c r="AN675" s="316"/>
      <c r="AO675" s="316"/>
      <c r="AP675" s="316"/>
      <c r="AQ675" s="316"/>
    </row>
    <row r="676" spans="1:43">
      <c r="A676" s="316"/>
      <c r="B676" s="316"/>
      <c r="C676" s="912"/>
      <c r="D676" s="316"/>
      <c r="E676" s="316"/>
      <c r="F676" s="912"/>
      <c r="G676" s="316"/>
      <c r="H676" s="316"/>
      <c r="I676" s="912"/>
      <c r="J676" s="912"/>
      <c r="K676" s="316"/>
      <c r="L676" s="912"/>
      <c r="M676" s="316"/>
      <c r="N676" s="316"/>
      <c r="O676" s="912"/>
      <c r="P676" s="912"/>
      <c r="Q676" s="316"/>
      <c r="R676" s="912"/>
      <c r="S676" s="316"/>
      <c r="T676" s="316"/>
      <c r="U676" s="912"/>
      <c r="V676" s="316"/>
      <c r="W676" s="316"/>
      <c r="X676" s="316"/>
      <c r="Y676" s="316"/>
      <c r="Z676" s="316"/>
      <c r="AA676" s="316"/>
      <c r="AB676" s="316"/>
      <c r="AC676" s="316"/>
      <c r="AD676" s="316"/>
      <c r="AE676" s="316"/>
      <c r="AF676" s="316"/>
      <c r="AG676" s="316"/>
      <c r="AH676" s="316"/>
      <c r="AI676" s="316"/>
      <c r="AJ676" s="316"/>
      <c r="AK676" s="316"/>
      <c r="AL676" s="316"/>
      <c r="AM676" s="316"/>
      <c r="AN676" s="316"/>
      <c r="AO676" s="316"/>
      <c r="AP676" s="316"/>
      <c r="AQ676" s="316"/>
    </row>
    <row r="677" spans="1:43">
      <c r="A677" s="316"/>
      <c r="B677" s="316"/>
      <c r="C677" s="912"/>
      <c r="D677" s="316"/>
      <c r="E677" s="316"/>
      <c r="F677" s="912"/>
      <c r="G677" s="316"/>
      <c r="H677" s="316"/>
      <c r="I677" s="912"/>
      <c r="J677" s="912"/>
      <c r="K677" s="316"/>
      <c r="L677" s="912"/>
      <c r="M677" s="316"/>
      <c r="N677" s="316"/>
      <c r="O677" s="912"/>
      <c r="P677" s="912"/>
      <c r="Q677" s="316"/>
      <c r="R677" s="912"/>
      <c r="S677" s="316"/>
      <c r="T677" s="316"/>
      <c r="U677" s="912"/>
      <c r="V677" s="316"/>
      <c r="W677" s="316"/>
      <c r="X677" s="316"/>
      <c r="Y677" s="316"/>
      <c r="Z677" s="316"/>
      <c r="AA677" s="316"/>
      <c r="AB677" s="316"/>
      <c r="AC677" s="316"/>
      <c r="AD677" s="316"/>
      <c r="AE677" s="316"/>
      <c r="AF677" s="316"/>
      <c r="AG677" s="316"/>
      <c r="AH677" s="316"/>
      <c r="AI677" s="316"/>
      <c r="AJ677" s="316"/>
      <c r="AK677" s="316"/>
      <c r="AL677" s="316"/>
      <c r="AM677" s="316"/>
      <c r="AN677" s="316"/>
      <c r="AO677" s="316"/>
      <c r="AP677" s="316"/>
      <c r="AQ677" s="316"/>
    </row>
    <row r="678" spans="1:43">
      <c r="A678" s="316"/>
      <c r="B678" s="316"/>
      <c r="C678" s="912"/>
      <c r="D678" s="316"/>
      <c r="E678" s="316"/>
      <c r="F678" s="912"/>
      <c r="G678" s="316"/>
      <c r="H678" s="316"/>
      <c r="I678" s="912"/>
      <c r="J678" s="912"/>
      <c r="K678" s="316"/>
      <c r="L678" s="912"/>
      <c r="M678" s="316"/>
      <c r="N678" s="316"/>
      <c r="O678" s="912"/>
      <c r="P678" s="912"/>
      <c r="Q678" s="316"/>
      <c r="R678" s="912"/>
      <c r="S678" s="316"/>
      <c r="T678" s="316"/>
      <c r="U678" s="912"/>
      <c r="V678" s="316"/>
      <c r="W678" s="316"/>
      <c r="X678" s="316"/>
      <c r="Y678" s="316"/>
      <c r="Z678" s="316"/>
      <c r="AA678" s="316"/>
      <c r="AB678" s="316"/>
      <c r="AC678" s="316"/>
      <c r="AD678" s="316"/>
      <c r="AE678" s="316"/>
      <c r="AF678" s="316"/>
      <c r="AG678" s="316"/>
      <c r="AH678" s="316"/>
      <c r="AI678" s="316"/>
      <c r="AJ678" s="316"/>
      <c r="AK678" s="316"/>
      <c r="AL678" s="316"/>
      <c r="AM678" s="316"/>
      <c r="AN678" s="316"/>
      <c r="AO678" s="316"/>
      <c r="AP678" s="316"/>
      <c r="AQ678" s="316"/>
    </row>
    <row r="679" spans="1:43">
      <c r="A679" s="316"/>
      <c r="B679" s="316"/>
      <c r="C679" s="912"/>
      <c r="D679" s="316"/>
      <c r="E679" s="316"/>
      <c r="F679" s="912"/>
      <c r="G679" s="316"/>
      <c r="H679" s="316"/>
      <c r="I679" s="912"/>
      <c r="J679" s="912"/>
      <c r="K679" s="316"/>
      <c r="L679" s="912"/>
      <c r="M679" s="316"/>
      <c r="N679" s="316"/>
      <c r="O679" s="912"/>
      <c r="P679" s="912"/>
      <c r="Q679" s="316"/>
      <c r="R679" s="912"/>
      <c r="S679" s="316"/>
      <c r="T679" s="316"/>
      <c r="U679" s="912"/>
      <c r="V679" s="316"/>
      <c r="W679" s="316"/>
      <c r="X679" s="316"/>
      <c r="Y679" s="316"/>
      <c r="Z679" s="316"/>
      <c r="AA679" s="316"/>
      <c r="AB679" s="316"/>
      <c r="AC679" s="316"/>
      <c r="AD679" s="316"/>
      <c r="AE679" s="316"/>
      <c r="AF679" s="316"/>
      <c r="AG679" s="316"/>
      <c r="AH679" s="316"/>
      <c r="AI679" s="316"/>
      <c r="AJ679" s="316"/>
      <c r="AK679" s="316"/>
      <c r="AL679" s="316"/>
      <c r="AM679" s="316"/>
      <c r="AN679" s="316"/>
      <c r="AO679" s="316"/>
      <c r="AP679" s="316"/>
      <c r="AQ679" s="316"/>
    </row>
    <row r="680" spans="1:43">
      <c r="A680" s="316"/>
      <c r="B680" s="316"/>
      <c r="C680" s="912"/>
      <c r="D680" s="316"/>
      <c r="E680" s="316"/>
      <c r="F680" s="912"/>
      <c r="G680" s="316"/>
      <c r="H680" s="316"/>
      <c r="I680" s="912"/>
      <c r="J680" s="912"/>
      <c r="K680" s="316"/>
      <c r="L680" s="912"/>
      <c r="M680" s="316"/>
      <c r="N680" s="316"/>
      <c r="O680" s="912"/>
      <c r="P680" s="912"/>
      <c r="Q680" s="316"/>
      <c r="R680" s="912"/>
      <c r="S680" s="316"/>
      <c r="T680" s="316"/>
      <c r="U680" s="912"/>
      <c r="V680" s="316"/>
      <c r="W680" s="316"/>
      <c r="X680" s="316"/>
      <c r="Y680" s="316"/>
      <c r="Z680" s="316"/>
      <c r="AA680" s="316"/>
      <c r="AB680" s="316"/>
      <c r="AC680" s="316"/>
      <c r="AD680" s="316"/>
      <c r="AE680" s="316"/>
      <c r="AF680" s="316"/>
      <c r="AG680" s="316"/>
      <c r="AH680" s="316"/>
      <c r="AI680" s="316"/>
      <c r="AJ680" s="316"/>
      <c r="AK680" s="316"/>
      <c r="AL680" s="316"/>
      <c r="AM680" s="316"/>
      <c r="AN680" s="316"/>
      <c r="AO680" s="316"/>
      <c r="AP680" s="316"/>
      <c r="AQ680" s="316"/>
    </row>
    <row r="681" spans="1:43">
      <c r="A681" s="316"/>
      <c r="B681" s="316"/>
      <c r="C681" s="912"/>
      <c r="D681" s="316"/>
      <c r="E681" s="316"/>
      <c r="F681" s="912"/>
      <c r="G681" s="316"/>
      <c r="H681" s="316"/>
      <c r="I681" s="912"/>
      <c r="J681" s="912"/>
      <c r="K681" s="316"/>
      <c r="L681" s="912"/>
      <c r="M681" s="316"/>
      <c r="N681" s="316"/>
      <c r="O681" s="912"/>
      <c r="P681" s="912"/>
      <c r="Q681" s="316"/>
      <c r="R681" s="912"/>
      <c r="S681" s="316"/>
      <c r="T681" s="316"/>
      <c r="U681" s="912"/>
      <c r="V681" s="316"/>
      <c r="W681" s="316"/>
      <c r="X681" s="316"/>
      <c r="Y681" s="316"/>
      <c r="Z681" s="316"/>
      <c r="AA681" s="316"/>
      <c r="AB681" s="316"/>
      <c r="AC681" s="316"/>
      <c r="AD681" s="316"/>
      <c r="AE681" s="316"/>
      <c r="AF681" s="316"/>
      <c r="AG681" s="316"/>
      <c r="AH681" s="316"/>
      <c r="AI681" s="316"/>
      <c r="AJ681" s="316"/>
      <c r="AK681" s="316"/>
      <c r="AL681" s="316"/>
      <c r="AM681" s="316"/>
      <c r="AN681" s="316"/>
      <c r="AO681" s="316"/>
      <c r="AP681" s="316"/>
      <c r="AQ681" s="316"/>
    </row>
    <row r="682" spans="1:43">
      <c r="A682" s="316"/>
      <c r="B682" s="316"/>
      <c r="C682" s="912"/>
      <c r="D682" s="316"/>
      <c r="E682" s="316"/>
      <c r="F682" s="912"/>
      <c r="G682" s="316"/>
      <c r="H682" s="316"/>
      <c r="I682" s="912"/>
      <c r="J682" s="912"/>
      <c r="K682" s="316"/>
      <c r="L682" s="912"/>
      <c r="M682" s="316"/>
      <c r="N682" s="316"/>
      <c r="O682" s="912"/>
      <c r="P682" s="912"/>
      <c r="Q682" s="316"/>
      <c r="R682" s="912"/>
      <c r="S682" s="316"/>
      <c r="T682" s="316"/>
      <c r="U682" s="912"/>
      <c r="V682" s="316"/>
      <c r="W682" s="316"/>
      <c r="X682" s="316"/>
      <c r="Y682" s="316"/>
      <c r="Z682" s="316"/>
      <c r="AA682" s="316"/>
      <c r="AB682" s="316"/>
      <c r="AC682" s="316"/>
      <c r="AD682" s="316"/>
      <c r="AE682" s="316"/>
      <c r="AF682" s="316"/>
      <c r="AG682" s="316"/>
      <c r="AH682" s="316"/>
      <c r="AI682" s="316"/>
      <c r="AJ682" s="316"/>
      <c r="AK682" s="316"/>
      <c r="AL682" s="316"/>
      <c r="AM682" s="316"/>
      <c r="AN682" s="316"/>
      <c r="AO682" s="316"/>
      <c r="AP682" s="316"/>
      <c r="AQ682" s="316"/>
    </row>
    <row r="683" spans="1:43">
      <c r="A683" s="316"/>
      <c r="B683" s="316"/>
      <c r="C683" s="912"/>
      <c r="D683" s="316"/>
      <c r="E683" s="316"/>
      <c r="F683" s="912"/>
      <c r="G683" s="316"/>
      <c r="H683" s="316"/>
      <c r="I683" s="912"/>
      <c r="J683" s="912"/>
      <c r="K683" s="316"/>
      <c r="L683" s="912"/>
      <c r="M683" s="316"/>
      <c r="N683" s="316"/>
      <c r="O683" s="912"/>
      <c r="P683" s="912"/>
      <c r="Q683" s="316"/>
      <c r="R683" s="912"/>
      <c r="S683" s="316"/>
      <c r="T683" s="316"/>
      <c r="U683" s="912"/>
      <c r="V683" s="316"/>
      <c r="W683" s="316"/>
      <c r="X683" s="316"/>
      <c r="Y683" s="316"/>
      <c r="Z683" s="316"/>
      <c r="AA683" s="316"/>
      <c r="AB683" s="316"/>
      <c r="AC683" s="316"/>
      <c r="AD683" s="316"/>
      <c r="AE683" s="316"/>
      <c r="AF683" s="316"/>
      <c r="AG683" s="316"/>
      <c r="AH683" s="316"/>
      <c r="AI683" s="316"/>
      <c r="AJ683" s="316"/>
      <c r="AK683" s="316"/>
      <c r="AL683" s="316"/>
      <c r="AM683" s="316"/>
      <c r="AN683" s="316"/>
      <c r="AO683" s="316"/>
      <c r="AP683" s="316"/>
      <c r="AQ683" s="316"/>
    </row>
    <row r="684" spans="1:43">
      <c r="A684" s="316"/>
      <c r="B684" s="316"/>
      <c r="C684" s="912"/>
      <c r="D684" s="316"/>
      <c r="E684" s="316"/>
      <c r="F684" s="912"/>
      <c r="G684" s="316"/>
      <c r="H684" s="316"/>
      <c r="I684" s="912"/>
      <c r="J684" s="912"/>
      <c r="K684" s="316"/>
      <c r="L684" s="912"/>
      <c r="M684" s="316"/>
      <c r="N684" s="316"/>
      <c r="O684" s="912"/>
      <c r="P684" s="912"/>
      <c r="Q684" s="316"/>
      <c r="R684" s="912"/>
      <c r="S684" s="316"/>
      <c r="T684" s="316"/>
      <c r="U684" s="912"/>
      <c r="V684" s="316"/>
      <c r="W684" s="316"/>
      <c r="X684" s="316"/>
      <c r="Y684" s="316"/>
      <c r="Z684" s="316"/>
      <c r="AA684" s="316"/>
      <c r="AB684" s="316"/>
      <c r="AC684" s="316"/>
      <c r="AD684" s="316"/>
      <c r="AE684" s="316"/>
      <c r="AF684" s="316"/>
      <c r="AG684" s="316"/>
      <c r="AH684" s="316"/>
      <c r="AI684" s="316"/>
      <c r="AJ684" s="316"/>
      <c r="AK684" s="316"/>
      <c r="AL684" s="316"/>
      <c r="AM684" s="316"/>
      <c r="AN684" s="316"/>
      <c r="AO684" s="316"/>
      <c r="AP684" s="316"/>
      <c r="AQ684" s="316"/>
    </row>
    <row r="685" spans="1:43">
      <c r="A685" s="316"/>
      <c r="B685" s="316"/>
      <c r="C685" s="912"/>
      <c r="D685" s="316"/>
      <c r="E685" s="316"/>
      <c r="F685" s="912"/>
      <c r="G685" s="316"/>
      <c r="H685" s="316"/>
      <c r="I685" s="912"/>
      <c r="J685" s="912"/>
      <c r="K685" s="316"/>
      <c r="L685" s="912"/>
      <c r="M685" s="316"/>
      <c r="N685" s="316"/>
      <c r="O685" s="912"/>
      <c r="P685" s="912"/>
      <c r="Q685" s="316"/>
      <c r="R685" s="912"/>
      <c r="S685" s="316"/>
      <c r="T685" s="316"/>
      <c r="U685" s="912"/>
      <c r="V685" s="316"/>
      <c r="W685" s="316"/>
      <c r="X685" s="316"/>
      <c r="Y685" s="316"/>
      <c r="Z685" s="316"/>
      <c r="AA685" s="316"/>
      <c r="AB685" s="316"/>
      <c r="AC685" s="316"/>
      <c r="AD685" s="316"/>
      <c r="AE685" s="316"/>
      <c r="AF685" s="316"/>
      <c r="AG685" s="316"/>
      <c r="AH685" s="316"/>
      <c r="AI685" s="316"/>
      <c r="AJ685" s="316"/>
      <c r="AK685" s="316"/>
      <c r="AL685" s="316"/>
      <c r="AM685" s="316"/>
      <c r="AN685" s="316"/>
      <c r="AO685" s="316"/>
      <c r="AP685" s="316"/>
      <c r="AQ685" s="316"/>
    </row>
    <row r="686" spans="1:43">
      <c r="A686" s="316"/>
      <c r="B686" s="316"/>
      <c r="C686" s="912"/>
      <c r="D686" s="316"/>
      <c r="E686" s="316"/>
      <c r="F686" s="912"/>
      <c r="G686" s="316"/>
      <c r="H686" s="316"/>
      <c r="I686" s="912"/>
      <c r="J686" s="912"/>
      <c r="K686" s="316"/>
      <c r="L686" s="912"/>
      <c r="M686" s="316"/>
      <c r="N686" s="316"/>
      <c r="O686" s="912"/>
      <c r="P686" s="912"/>
      <c r="Q686" s="316"/>
      <c r="R686" s="912"/>
      <c r="S686" s="316"/>
      <c r="T686" s="316"/>
      <c r="U686" s="912"/>
      <c r="V686" s="316"/>
      <c r="W686" s="316"/>
      <c r="X686" s="316"/>
      <c r="Y686" s="316"/>
      <c r="Z686" s="316"/>
      <c r="AA686" s="316"/>
      <c r="AB686" s="316"/>
      <c r="AC686" s="316"/>
      <c r="AD686" s="316"/>
      <c r="AE686" s="316"/>
      <c r="AF686" s="316"/>
      <c r="AG686" s="316"/>
      <c r="AH686" s="316"/>
      <c r="AI686" s="316"/>
      <c r="AJ686" s="316"/>
      <c r="AK686" s="316"/>
      <c r="AL686" s="316"/>
      <c r="AM686" s="316"/>
      <c r="AN686" s="316"/>
      <c r="AO686" s="316"/>
      <c r="AP686" s="316"/>
      <c r="AQ686" s="316"/>
    </row>
    <row r="687" spans="1:43">
      <c r="A687" s="316"/>
      <c r="B687" s="316"/>
      <c r="C687" s="912"/>
      <c r="D687" s="316"/>
      <c r="E687" s="316"/>
      <c r="F687" s="912"/>
      <c r="G687" s="316"/>
      <c r="H687" s="316"/>
      <c r="I687" s="912"/>
      <c r="J687" s="912"/>
      <c r="K687" s="316"/>
      <c r="L687" s="912"/>
      <c r="M687" s="316"/>
      <c r="N687" s="316"/>
      <c r="O687" s="912"/>
      <c r="P687" s="912"/>
      <c r="Q687" s="316"/>
      <c r="R687" s="912"/>
      <c r="S687" s="316"/>
      <c r="T687" s="316"/>
      <c r="U687" s="912"/>
      <c r="V687" s="316"/>
      <c r="W687" s="316"/>
      <c r="X687" s="316"/>
      <c r="Y687" s="316"/>
      <c r="Z687" s="316"/>
      <c r="AA687" s="316"/>
      <c r="AB687" s="316"/>
      <c r="AC687" s="316"/>
      <c r="AD687" s="316"/>
      <c r="AE687" s="316"/>
      <c r="AF687" s="316"/>
      <c r="AG687" s="316"/>
      <c r="AH687" s="316"/>
      <c r="AI687" s="316"/>
      <c r="AJ687" s="316"/>
      <c r="AK687" s="316"/>
      <c r="AL687" s="316"/>
      <c r="AM687" s="316"/>
      <c r="AN687" s="316"/>
      <c r="AO687" s="316"/>
      <c r="AP687" s="316"/>
      <c r="AQ687" s="316"/>
    </row>
    <row r="688" spans="1:43">
      <c r="A688" s="316"/>
      <c r="B688" s="316"/>
      <c r="C688" s="912"/>
      <c r="D688" s="316"/>
      <c r="E688" s="316"/>
      <c r="F688" s="912"/>
      <c r="G688" s="316"/>
      <c r="H688" s="316"/>
      <c r="I688" s="912"/>
      <c r="J688" s="912"/>
      <c r="K688" s="316"/>
      <c r="L688" s="912"/>
      <c r="M688" s="316"/>
      <c r="N688" s="316"/>
      <c r="O688" s="912"/>
      <c r="P688" s="912"/>
      <c r="Q688" s="316"/>
      <c r="R688" s="912"/>
      <c r="S688" s="316"/>
      <c r="T688" s="316"/>
      <c r="U688" s="912"/>
      <c r="V688" s="316"/>
      <c r="W688" s="316"/>
      <c r="X688" s="316"/>
      <c r="Y688" s="316"/>
      <c r="Z688" s="316"/>
      <c r="AA688" s="316"/>
      <c r="AB688" s="316"/>
      <c r="AC688" s="316"/>
      <c r="AD688" s="316"/>
      <c r="AE688" s="316"/>
      <c r="AF688" s="316"/>
      <c r="AG688" s="316"/>
      <c r="AH688" s="316"/>
      <c r="AI688" s="316"/>
      <c r="AJ688" s="316"/>
      <c r="AK688" s="316"/>
      <c r="AL688" s="316"/>
      <c r="AM688" s="316"/>
      <c r="AN688" s="316"/>
      <c r="AO688" s="316"/>
      <c r="AP688" s="316"/>
      <c r="AQ688" s="316"/>
    </row>
    <row r="689" spans="1:43">
      <c r="A689" s="316"/>
      <c r="B689" s="316"/>
      <c r="C689" s="912"/>
      <c r="D689" s="316"/>
      <c r="E689" s="316"/>
      <c r="F689" s="912"/>
      <c r="G689" s="316"/>
      <c r="H689" s="316"/>
      <c r="I689" s="912"/>
      <c r="J689" s="912"/>
      <c r="K689" s="316"/>
      <c r="L689" s="912"/>
      <c r="M689" s="316"/>
      <c r="N689" s="316"/>
      <c r="O689" s="912"/>
      <c r="P689" s="912"/>
      <c r="Q689" s="316"/>
      <c r="R689" s="912"/>
      <c r="S689" s="316"/>
      <c r="T689" s="316"/>
      <c r="U689" s="912"/>
      <c r="V689" s="316"/>
      <c r="W689" s="316"/>
      <c r="X689" s="316"/>
      <c r="Y689" s="316"/>
      <c r="Z689" s="316"/>
      <c r="AA689" s="316"/>
      <c r="AB689" s="316"/>
      <c r="AC689" s="316"/>
      <c r="AD689" s="316"/>
      <c r="AE689" s="316"/>
      <c r="AF689" s="316"/>
      <c r="AG689" s="316"/>
      <c r="AH689" s="316"/>
      <c r="AI689" s="316"/>
      <c r="AJ689" s="316"/>
      <c r="AK689" s="316"/>
      <c r="AL689" s="316"/>
      <c r="AM689" s="316"/>
      <c r="AN689" s="316"/>
      <c r="AO689" s="316"/>
      <c r="AP689" s="316"/>
      <c r="AQ689" s="316"/>
    </row>
    <row r="690" spans="1:43">
      <c r="A690" s="316"/>
      <c r="B690" s="316"/>
      <c r="C690" s="912"/>
      <c r="D690" s="316"/>
      <c r="E690" s="316"/>
      <c r="F690" s="912"/>
      <c r="G690" s="316"/>
      <c r="H690" s="316"/>
      <c r="I690" s="912"/>
      <c r="J690" s="912"/>
      <c r="K690" s="316"/>
      <c r="L690" s="912"/>
      <c r="M690" s="316"/>
      <c r="N690" s="316"/>
      <c r="O690" s="912"/>
      <c r="P690" s="912"/>
      <c r="Q690" s="316"/>
      <c r="R690" s="912"/>
      <c r="S690" s="316"/>
      <c r="T690" s="316"/>
      <c r="U690" s="912"/>
      <c r="V690" s="316"/>
      <c r="W690" s="316"/>
      <c r="X690" s="316"/>
      <c r="Y690" s="316"/>
      <c r="Z690" s="316"/>
      <c r="AA690" s="316"/>
      <c r="AB690" s="316"/>
      <c r="AC690" s="316"/>
      <c r="AD690" s="316"/>
      <c r="AE690" s="316"/>
      <c r="AF690" s="316"/>
      <c r="AG690" s="316"/>
      <c r="AH690" s="316"/>
      <c r="AI690" s="316"/>
      <c r="AJ690" s="316"/>
      <c r="AK690" s="316"/>
      <c r="AL690" s="316"/>
      <c r="AM690" s="316"/>
      <c r="AN690" s="316"/>
      <c r="AO690" s="316"/>
      <c r="AP690" s="316"/>
      <c r="AQ690" s="316"/>
    </row>
    <row r="691" spans="1:43">
      <c r="A691" s="316"/>
      <c r="B691" s="316"/>
      <c r="C691" s="912"/>
      <c r="D691" s="316"/>
      <c r="E691" s="316"/>
      <c r="F691" s="912"/>
      <c r="G691" s="316"/>
      <c r="H691" s="316"/>
      <c r="I691" s="912"/>
      <c r="J691" s="912"/>
      <c r="K691" s="316"/>
      <c r="L691" s="912"/>
      <c r="M691" s="316"/>
      <c r="N691" s="316"/>
      <c r="O691" s="912"/>
      <c r="P691" s="912"/>
      <c r="Q691" s="316"/>
      <c r="R691" s="912"/>
      <c r="S691" s="316"/>
      <c r="T691" s="316"/>
      <c r="U691" s="912"/>
      <c r="V691" s="316"/>
      <c r="W691" s="316"/>
      <c r="X691" s="316"/>
      <c r="Y691" s="316"/>
      <c r="Z691" s="316"/>
      <c r="AA691" s="316"/>
      <c r="AB691" s="316"/>
      <c r="AC691" s="316"/>
      <c r="AD691" s="316"/>
      <c r="AE691" s="316"/>
      <c r="AF691" s="316"/>
      <c r="AG691" s="316"/>
      <c r="AH691" s="316"/>
      <c r="AI691" s="316"/>
      <c r="AJ691" s="316"/>
      <c r="AK691" s="316"/>
      <c r="AL691" s="316"/>
      <c r="AM691" s="316"/>
      <c r="AN691" s="316"/>
      <c r="AO691" s="316"/>
      <c r="AP691" s="316"/>
      <c r="AQ691" s="316"/>
    </row>
    <row r="692" spans="1:43">
      <c r="A692" s="316"/>
      <c r="B692" s="316"/>
      <c r="C692" s="912"/>
      <c r="D692" s="316"/>
      <c r="E692" s="316"/>
      <c r="F692" s="912"/>
      <c r="G692" s="316"/>
      <c r="H692" s="316"/>
      <c r="I692" s="912"/>
      <c r="J692" s="912"/>
      <c r="K692" s="316"/>
      <c r="L692" s="912"/>
      <c r="M692" s="316"/>
      <c r="N692" s="316"/>
      <c r="O692" s="912"/>
      <c r="P692" s="912"/>
      <c r="Q692" s="316"/>
      <c r="R692" s="912"/>
      <c r="S692" s="316"/>
      <c r="T692" s="316"/>
      <c r="U692" s="912"/>
      <c r="V692" s="316"/>
      <c r="W692" s="316"/>
      <c r="X692" s="316"/>
      <c r="Y692" s="316"/>
      <c r="Z692" s="316"/>
      <c r="AA692" s="316"/>
      <c r="AB692" s="316"/>
      <c r="AC692" s="316"/>
      <c r="AD692" s="316"/>
      <c r="AE692" s="316"/>
      <c r="AF692" s="316"/>
      <c r="AG692" s="316"/>
      <c r="AH692" s="316"/>
      <c r="AI692" s="316"/>
      <c r="AJ692" s="316"/>
      <c r="AK692" s="316"/>
      <c r="AL692" s="316"/>
      <c r="AM692" s="316"/>
      <c r="AN692" s="316"/>
      <c r="AO692" s="316"/>
      <c r="AP692" s="316"/>
      <c r="AQ692" s="316"/>
    </row>
    <row r="693" spans="1:43">
      <c r="A693" s="316"/>
      <c r="B693" s="316"/>
      <c r="C693" s="912"/>
      <c r="D693" s="316"/>
      <c r="E693" s="316"/>
      <c r="F693" s="912"/>
      <c r="G693" s="316"/>
      <c r="H693" s="316"/>
      <c r="I693" s="912"/>
      <c r="J693" s="912"/>
      <c r="K693" s="316"/>
      <c r="L693" s="912"/>
      <c r="M693" s="316"/>
      <c r="N693" s="316"/>
      <c r="O693" s="912"/>
      <c r="P693" s="912"/>
      <c r="Q693" s="316"/>
      <c r="R693" s="912"/>
      <c r="S693" s="316"/>
      <c r="T693" s="316"/>
      <c r="U693" s="912"/>
      <c r="V693" s="316"/>
      <c r="W693" s="316"/>
      <c r="X693" s="316"/>
      <c r="Y693" s="316"/>
      <c r="Z693" s="316"/>
      <c r="AA693" s="316"/>
      <c r="AB693" s="316"/>
      <c r="AC693" s="316"/>
      <c r="AD693" s="316"/>
      <c r="AE693" s="316"/>
      <c r="AF693" s="316"/>
      <c r="AG693" s="316"/>
      <c r="AH693" s="316"/>
      <c r="AI693" s="316"/>
      <c r="AJ693" s="316"/>
      <c r="AK693" s="316"/>
      <c r="AL693" s="316"/>
      <c r="AM693" s="316"/>
      <c r="AN693" s="316"/>
      <c r="AO693" s="316"/>
      <c r="AP693" s="316"/>
      <c r="AQ693" s="316"/>
    </row>
    <row r="694" spans="1:43">
      <c r="A694" s="316"/>
      <c r="B694" s="316"/>
      <c r="C694" s="912"/>
      <c r="D694" s="316"/>
      <c r="E694" s="316"/>
      <c r="F694" s="912"/>
      <c r="G694" s="316"/>
      <c r="H694" s="316"/>
      <c r="I694" s="912"/>
      <c r="J694" s="912"/>
      <c r="K694" s="316"/>
      <c r="L694" s="912"/>
      <c r="M694" s="316"/>
      <c r="N694" s="316"/>
      <c r="O694" s="912"/>
      <c r="P694" s="912"/>
      <c r="Q694" s="316"/>
      <c r="R694" s="912"/>
      <c r="S694" s="316"/>
      <c r="T694" s="316"/>
      <c r="U694" s="912"/>
      <c r="V694" s="316"/>
      <c r="W694" s="316"/>
      <c r="X694" s="316"/>
      <c r="Y694" s="316"/>
      <c r="Z694" s="316"/>
      <c r="AA694" s="316"/>
      <c r="AB694" s="316"/>
      <c r="AC694" s="316"/>
      <c r="AD694" s="316"/>
      <c r="AE694" s="316"/>
      <c r="AF694" s="316"/>
      <c r="AG694" s="316"/>
      <c r="AH694" s="316"/>
      <c r="AI694" s="316"/>
      <c r="AJ694" s="316"/>
      <c r="AK694" s="316"/>
      <c r="AL694" s="316"/>
      <c r="AM694" s="316"/>
      <c r="AN694" s="316"/>
      <c r="AO694" s="316"/>
      <c r="AP694" s="316"/>
      <c r="AQ694" s="316"/>
    </row>
    <row r="695" spans="1:43">
      <c r="A695" s="316"/>
      <c r="B695" s="316"/>
      <c r="C695" s="912"/>
      <c r="D695" s="316"/>
      <c r="E695" s="316"/>
      <c r="F695" s="912"/>
      <c r="G695" s="316"/>
      <c r="H695" s="316"/>
      <c r="I695" s="912"/>
      <c r="J695" s="912"/>
      <c r="K695" s="316"/>
      <c r="L695" s="912"/>
      <c r="M695" s="316"/>
      <c r="N695" s="316"/>
      <c r="O695" s="912"/>
      <c r="P695" s="912"/>
      <c r="Q695" s="316"/>
      <c r="R695" s="912"/>
      <c r="S695" s="316"/>
      <c r="T695" s="316"/>
      <c r="U695" s="912"/>
      <c r="V695" s="316"/>
      <c r="W695" s="316"/>
      <c r="X695" s="316"/>
      <c r="Y695" s="316"/>
      <c r="Z695" s="316"/>
      <c r="AA695" s="316"/>
      <c r="AB695" s="316"/>
      <c r="AC695" s="316"/>
      <c r="AD695" s="316"/>
      <c r="AE695" s="316"/>
      <c r="AF695" s="316"/>
      <c r="AG695" s="316"/>
      <c r="AH695" s="316"/>
      <c r="AI695" s="316"/>
      <c r="AJ695" s="316"/>
      <c r="AK695" s="316"/>
      <c r="AL695" s="316"/>
      <c r="AM695" s="316"/>
      <c r="AN695" s="316"/>
      <c r="AO695" s="316"/>
      <c r="AP695" s="316"/>
      <c r="AQ695" s="316"/>
    </row>
    <row r="696" spans="1:43">
      <c r="A696" s="316"/>
      <c r="B696" s="316"/>
      <c r="C696" s="912"/>
      <c r="D696" s="316"/>
      <c r="E696" s="316"/>
      <c r="F696" s="912"/>
      <c r="G696" s="316"/>
      <c r="H696" s="316"/>
      <c r="I696" s="912"/>
      <c r="J696" s="912"/>
      <c r="K696" s="316"/>
      <c r="L696" s="912"/>
      <c r="M696" s="316"/>
      <c r="N696" s="316"/>
      <c r="O696" s="912"/>
      <c r="P696" s="912"/>
      <c r="Q696" s="316"/>
      <c r="R696" s="912"/>
      <c r="S696" s="316"/>
      <c r="T696" s="316"/>
      <c r="U696" s="912"/>
      <c r="V696" s="316"/>
      <c r="W696" s="316"/>
      <c r="X696" s="316"/>
      <c r="Y696" s="316"/>
      <c r="Z696" s="316"/>
      <c r="AA696" s="316"/>
      <c r="AB696" s="316"/>
      <c r="AC696" s="316"/>
      <c r="AD696" s="316"/>
      <c r="AE696" s="316"/>
      <c r="AF696" s="316"/>
      <c r="AG696" s="316"/>
      <c r="AH696" s="316"/>
      <c r="AI696" s="316"/>
      <c r="AJ696" s="316"/>
      <c r="AK696" s="316"/>
      <c r="AL696" s="316"/>
      <c r="AM696" s="316"/>
      <c r="AN696" s="316"/>
      <c r="AO696" s="316"/>
      <c r="AP696" s="316"/>
      <c r="AQ696" s="316"/>
    </row>
    <row r="697" spans="1:43">
      <c r="A697" s="316"/>
      <c r="B697" s="316"/>
      <c r="C697" s="912"/>
      <c r="D697" s="316"/>
      <c r="E697" s="316"/>
      <c r="F697" s="912"/>
      <c r="G697" s="316"/>
      <c r="H697" s="316"/>
      <c r="I697" s="912"/>
      <c r="J697" s="912"/>
      <c r="K697" s="316"/>
      <c r="L697" s="912"/>
      <c r="M697" s="316"/>
      <c r="N697" s="316"/>
      <c r="O697" s="912"/>
      <c r="P697" s="912"/>
      <c r="Q697" s="316"/>
      <c r="R697" s="912"/>
      <c r="S697" s="316"/>
      <c r="T697" s="316"/>
      <c r="U697" s="912"/>
      <c r="V697" s="316"/>
      <c r="W697" s="316"/>
      <c r="X697" s="316"/>
      <c r="Y697" s="316"/>
      <c r="Z697" s="316"/>
      <c r="AA697" s="316"/>
      <c r="AB697" s="316"/>
      <c r="AC697" s="316"/>
      <c r="AD697" s="316"/>
      <c r="AE697" s="316"/>
      <c r="AF697" s="316"/>
      <c r="AG697" s="316"/>
      <c r="AH697" s="316"/>
      <c r="AI697" s="316"/>
      <c r="AJ697" s="316"/>
      <c r="AK697" s="316"/>
      <c r="AL697" s="316"/>
      <c r="AM697" s="316"/>
      <c r="AN697" s="316"/>
      <c r="AO697" s="316"/>
      <c r="AP697" s="316"/>
      <c r="AQ697" s="316"/>
    </row>
    <row r="698" spans="1:43">
      <c r="A698" s="316"/>
      <c r="B698" s="316"/>
      <c r="C698" s="912"/>
      <c r="D698" s="316"/>
      <c r="E698" s="316"/>
      <c r="F698" s="912"/>
      <c r="G698" s="316"/>
      <c r="H698" s="316"/>
      <c r="I698" s="912"/>
      <c r="J698" s="912"/>
      <c r="K698" s="316"/>
      <c r="L698" s="912"/>
      <c r="M698" s="316"/>
      <c r="N698" s="316"/>
      <c r="O698" s="912"/>
      <c r="P698" s="912"/>
      <c r="Q698" s="316"/>
      <c r="R698" s="912"/>
      <c r="S698" s="316"/>
      <c r="T698" s="316"/>
      <c r="U698" s="912"/>
      <c r="V698" s="316"/>
      <c r="W698" s="316"/>
      <c r="X698" s="316"/>
      <c r="Y698" s="316"/>
      <c r="Z698" s="316"/>
      <c r="AA698" s="316"/>
      <c r="AB698" s="316"/>
      <c r="AC698" s="316"/>
      <c r="AD698" s="316"/>
      <c r="AE698" s="316"/>
      <c r="AF698" s="316"/>
      <c r="AG698" s="316"/>
      <c r="AH698" s="316"/>
      <c r="AI698" s="316"/>
      <c r="AJ698" s="316"/>
      <c r="AK698" s="316"/>
      <c r="AL698" s="316"/>
      <c r="AM698" s="316"/>
      <c r="AN698" s="316"/>
      <c r="AO698" s="316"/>
      <c r="AP698" s="316"/>
      <c r="AQ698" s="316"/>
    </row>
    <row r="699" spans="1:43">
      <c r="A699" s="316"/>
      <c r="B699" s="316"/>
      <c r="C699" s="912"/>
      <c r="D699" s="316"/>
      <c r="E699" s="316"/>
      <c r="F699" s="912"/>
      <c r="G699" s="316"/>
      <c r="H699" s="316"/>
      <c r="I699" s="912"/>
      <c r="J699" s="912"/>
      <c r="K699" s="316"/>
      <c r="L699" s="912"/>
      <c r="M699" s="316"/>
      <c r="N699" s="316"/>
      <c r="O699" s="912"/>
      <c r="P699" s="912"/>
      <c r="Q699" s="316"/>
      <c r="R699" s="912"/>
      <c r="S699" s="316"/>
      <c r="T699" s="316"/>
      <c r="U699" s="912"/>
      <c r="V699" s="316"/>
      <c r="W699" s="316"/>
      <c r="X699" s="316"/>
      <c r="Y699" s="316"/>
      <c r="Z699" s="316"/>
      <c r="AA699" s="316"/>
      <c r="AB699" s="316"/>
      <c r="AC699" s="316"/>
      <c r="AD699" s="316"/>
      <c r="AE699" s="316"/>
      <c r="AF699" s="316"/>
      <c r="AG699" s="316"/>
      <c r="AH699" s="316"/>
      <c r="AI699" s="316"/>
      <c r="AJ699" s="316"/>
      <c r="AK699" s="316"/>
      <c r="AL699" s="316"/>
      <c r="AM699" s="316"/>
      <c r="AN699" s="316"/>
      <c r="AO699" s="316"/>
      <c r="AP699" s="316"/>
      <c r="AQ699" s="316"/>
    </row>
    <row r="700" spans="1:43">
      <c r="A700" s="316"/>
      <c r="B700" s="316"/>
      <c r="C700" s="912"/>
      <c r="D700" s="316"/>
      <c r="E700" s="316"/>
      <c r="F700" s="912"/>
      <c r="G700" s="316"/>
      <c r="H700" s="316"/>
      <c r="I700" s="912"/>
      <c r="J700" s="912"/>
      <c r="K700" s="316"/>
      <c r="L700" s="912"/>
      <c r="M700" s="316"/>
      <c r="N700" s="316"/>
      <c r="O700" s="912"/>
      <c r="P700" s="912"/>
      <c r="Q700" s="316"/>
      <c r="R700" s="912"/>
      <c r="S700" s="316"/>
      <c r="T700" s="316"/>
      <c r="U700" s="912"/>
      <c r="V700" s="316"/>
      <c r="W700" s="316"/>
      <c r="X700" s="316"/>
      <c r="Y700" s="316"/>
      <c r="Z700" s="316"/>
      <c r="AA700" s="316"/>
      <c r="AB700" s="316"/>
      <c r="AC700" s="316"/>
      <c r="AD700" s="316"/>
      <c r="AE700" s="316"/>
      <c r="AF700" s="316"/>
      <c r="AG700" s="316"/>
      <c r="AH700" s="316"/>
      <c r="AI700" s="316"/>
      <c r="AJ700" s="316"/>
      <c r="AK700" s="316"/>
      <c r="AL700" s="316"/>
      <c r="AM700" s="316"/>
      <c r="AN700" s="316"/>
      <c r="AO700" s="316"/>
      <c r="AP700" s="316"/>
      <c r="AQ700" s="316"/>
    </row>
    <row r="701" spans="1:43">
      <c r="A701" s="316"/>
      <c r="B701" s="316"/>
      <c r="C701" s="912"/>
      <c r="D701" s="316"/>
      <c r="E701" s="316"/>
      <c r="F701" s="912"/>
      <c r="G701" s="316"/>
      <c r="H701" s="316"/>
      <c r="I701" s="912"/>
      <c r="J701" s="912"/>
      <c r="K701" s="316"/>
      <c r="L701" s="912"/>
      <c r="M701" s="316"/>
      <c r="N701" s="316"/>
      <c r="O701" s="912"/>
      <c r="P701" s="912"/>
      <c r="Q701" s="316"/>
      <c r="R701" s="912"/>
      <c r="S701" s="316"/>
      <c r="T701" s="316"/>
      <c r="U701" s="912"/>
      <c r="V701" s="316"/>
      <c r="W701" s="316"/>
      <c r="X701" s="316"/>
      <c r="Y701" s="316"/>
      <c r="Z701" s="316"/>
      <c r="AA701" s="316"/>
      <c r="AB701" s="316"/>
      <c r="AC701" s="316"/>
      <c r="AD701" s="316"/>
      <c r="AE701" s="316"/>
      <c r="AF701" s="316"/>
      <c r="AG701" s="316"/>
      <c r="AH701" s="316"/>
      <c r="AI701" s="316"/>
      <c r="AJ701" s="316"/>
      <c r="AK701" s="316"/>
      <c r="AL701" s="316"/>
      <c r="AM701" s="316"/>
      <c r="AN701" s="316"/>
      <c r="AO701" s="316"/>
      <c r="AP701" s="316"/>
      <c r="AQ701" s="316"/>
    </row>
    <row r="702" spans="1:43">
      <c r="A702" s="316"/>
      <c r="B702" s="316"/>
      <c r="C702" s="912"/>
      <c r="D702" s="316"/>
      <c r="E702" s="316"/>
      <c r="F702" s="912"/>
      <c r="G702" s="316"/>
      <c r="H702" s="316"/>
      <c r="I702" s="912"/>
      <c r="J702" s="912"/>
      <c r="K702" s="316"/>
      <c r="L702" s="912"/>
      <c r="M702" s="316"/>
      <c r="N702" s="316"/>
      <c r="O702" s="912"/>
      <c r="P702" s="912"/>
      <c r="Q702" s="316"/>
      <c r="R702" s="912"/>
      <c r="S702" s="316"/>
      <c r="T702" s="316"/>
      <c r="U702" s="912"/>
      <c r="V702" s="316"/>
      <c r="W702" s="316"/>
      <c r="X702" s="316"/>
      <c r="Y702" s="316"/>
      <c r="Z702" s="316"/>
      <c r="AA702" s="316"/>
      <c r="AB702" s="316"/>
      <c r="AC702" s="316"/>
      <c r="AD702" s="316"/>
      <c r="AE702" s="316"/>
      <c r="AF702" s="316"/>
      <c r="AG702" s="316"/>
      <c r="AH702" s="316"/>
      <c r="AI702" s="316"/>
      <c r="AJ702" s="316"/>
      <c r="AK702" s="316"/>
      <c r="AL702" s="316"/>
      <c r="AM702" s="316"/>
      <c r="AN702" s="316"/>
      <c r="AO702" s="316"/>
      <c r="AP702" s="316"/>
      <c r="AQ702" s="316"/>
    </row>
    <row r="703" spans="1:43">
      <c r="A703" s="316"/>
      <c r="B703" s="316"/>
      <c r="C703" s="912"/>
      <c r="D703" s="316"/>
      <c r="E703" s="316"/>
      <c r="F703" s="912"/>
      <c r="G703" s="316"/>
      <c r="H703" s="316"/>
      <c r="I703" s="912"/>
      <c r="J703" s="912"/>
      <c r="K703" s="316"/>
      <c r="L703" s="912"/>
      <c r="M703" s="316"/>
      <c r="N703" s="316"/>
      <c r="O703" s="912"/>
      <c r="P703" s="912"/>
      <c r="Q703" s="316"/>
      <c r="R703" s="912"/>
      <c r="S703" s="316"/>
      <c r="T703" s="316"/>
      <c r="U703" s="912"/>
      <c r="V703" s="316"/>
      <c r="W703" s="316"/>
      <c r="X703" s="316"/>
      <c r="Y703" s="316"/>
      <c r="Z703" s="316"/>
      <c r="AA703" s="316"/>
      <c r="AB703" s="316"/>
      <c r="AC703" s="316"/>
      <c r="AD703" s="316"/>
      <c r="AE703" s="316"/>
      <c r="AF703" s="316"/>
      <c r="AG703" s="316"/>
      <c r="AH703" s="316"/>
      <c r="AI703" s="316"/>
      <c r="AJ703" s="316"/>
      <c r="AK703" s="316"/>
      <c r="AL703" s="316"/>
      <c r="AM703" s="316"/>
      <c r="AN703" s="316"/>
      <c r="AO703" s="316"/>
      <c r="AP703" s="316"/>
      <c r="AQ703" s="316"/>
    </row>
    <row r="704" spans="1:43">
      <c r="A704" s="316"/>
      <c r="B704" s="316"/>
      <c r="C704" s="912"/>
      <c r="D704" s="316"/>
      <c r="E704" s="316"/>
      <c r="F704" s="912"/>
      <c r="G704" s="316"/>
      <c r="H704" s="316"/>
      <c r="I704" s="912"/>
      <c r="J704" s="912"/>
      <c r="K704" s="316"/>
      <c r="L704" s="912"/>
      <c r="M704" s="316"/>
      <c r="N704" s="316"/>
      <c r="O704" s="912"/>
      <c r="P704" s="912"/>
      <c r="Q704" s="316"/>
      <c r="R704" s="912"/>
      <c r="S704" s="316"/>
      <c r="T704" s="316"/>
      <c r="U704" s="912"/>
      <c r="V704" s="316"/>
      <c r="W704" s="316"/>
      <c r="X704" s="316"/>
      <c r="Y704" s="316"/>
      <c r="Z704" s="316"/>
      <c r="AA704" s="316"/>
      <c r="AB704" s="316"/>
      <c r="AC704" s="316"/>
      <c r="AD704" s="316"/>
      <c r="AE704" s="316"/>
      <c r="AF704" s="316"/>
      <c r="AG704" s="316"/>
      <c r="AH704" s="316"/>
      <c r="AI704" s="316"/>
      <c r="AJ704" s="316"/>
      <c r="AK704" s="316"/>
      <c r="AL704" s="316"/>
      <c r="AM704" s="316"/>
      <c r="AN704" s="316"/>
      <c r="AO704" s="316"/>
      <c r="AP704" s="316"/>
      <c r="AQ704" s="316"/>
    </row>
    <row r="705" spans="1:43">
      <c r="A705" s="316"/>
      <c r="B705" s="316"/>
      <c r="C705" s="912"/>
      <c r="D705" s="316"/>
      <c r="E705" s="316"/>
      <c r="F705" s="912"/>
      <c r="G705" s="316"/>
      <c r="H705" s="316"/>
      <c r="I705" s="912"/>
      <c r="J705" s="912"/>
      <c r="K705" s="316"/>
      <c r="L705" s="912"/>
      <c r="M705" s="316"/>
      <c r="N705" s="316"/>
      <c r="O705" s="912"/>
      <c r="P705" s="912"/>
      <c r="Q705" s="316"/>
      <c r="R705" s="912"/>
      <c r="S705" s="316"/>
      <c r="T705" s="316"/>
      <c r="U705" s="912"/>
      <c r="V705" s="316"/>
      <c r="W705" s="316"/>
      <c r="X705" s="316"/>
      <c r="Y705" s="316"/>
      <c r="Z705" s="316"/>
      <c r="AA705" s="316"/>
      <c r="AB705" s="316"/>
      <c r="AC705" s="316"/>
      <c r="AD705" s="316"/>
      <c r="AE705" s="316"/>
      <c r="AF705" s="316"/>
      <c r="AG705" s="316"/>
      <c r="AH705" s="316"/>
      <c r="AI705" s="316"/>
      <c r="AJ705" s="316"/>
      <c r="AK705" s="316"/>
      <c r="AL705" s="316"/>
      <c r="AM705" s="316"/>
      <c r="AN705" s="316"/>
      <c r="AO705" s="316"/>
      <c r="AP705" s="316"/>
      <c r="AQ705" s="316"/>
    </row>
    <row r="706" spans="1:43">
      <c r="A706" s="316"/>
      <c r="B706" s="316"/>
      <c r="C706" s="912"/>
      <c r="D706" s="316"/>
      <c r="E706" s="316"/>
      <c r="F706" s="912"/>
      <c r="G706" s="316"/>
      <c r="H706" s="316"/>
      <c r="I706" s="912"/>
      <c r="J706" s="912"/>
      <c r="K706" s="316"/>
      <c r="L706" s="912"/>
      <c r="M706" s="316"/>
      <c r="N706" s="316"/>
      <c r="O706" s="912"/>
      <c r="P706" s="912"/>
      <c r="Q706" s="316"/>
      <c r="R706" s="912"/>
      <c r="S706" s="316"/>
      <c r="T706" s="316"/>
      <c r="U706" s="912"/>
      <c r="V706" s="316"/>
      <c r="W706" s="316"/>
      <c r="X706" s="316"/>
      <c r="Y706" s="316"/>
      <c r="Z706" s="316"/>
      <c r="AA706" s="316"/>
      <c r="AB706" s="316"/>
      <c r="AC706" s="316"/>
      <c r="AD706" s="316"/>
      <c r="AE706" s="316"/>
      <c r="AF706" s="316"/>
      <c r="AG706" s="316"/>
      <c r="AH706" s="316"/>
      <c r="AI706" s="316"/>
      <c r="AJ706" s="316"/>
      <c r="AK706" s="316"/>
      <c r="AL706" s="316"/>
      <c r="AM706" s="316"/>
      <c r="AN706" s="316"/>
      <c r="AO706" s="316"/>
      <c r="AP706" s="316"/>
      <c r="AQ706" s="316"/>
    </row>
    <row r="707" spans="1:43">
      <c r="A707" s="316"/>
      <c r="B707" s="316"/>
      <c r="C707" s="912"/>
      <c r="D707" s="316"/>
      <c r="E707" s="316"/>
      <c r="F707" s="912"/>
      <c r="G707" s="316"/>
      <c r="H707" s="316"/>
      <c r="I707" s="912"/>
      <c r="J707" s="912"/>
      <c r="K707" s="316"/>
      <c r="L707" s="912"/>
      <c r="M707" s="316"/>
      <c r="N707" s="316"/>
      <c r="O707" s="912"/>
      <c r="P707" s="912"/>
      <c r="Q707" s="316"/>
      <c r="R707" s="912"/>
      <c r="S707" s="316"/>
      <c r="T707" s="316"/>
      <c r="U707" s="912"/>
      <c r="V707" s="316"/>
      <c r="W707" s="316"/>
      <c r="X707" s="316"/>
      <c r="Y707" s="316"/>
      <c r="Z707" s="316"/>
      <c r="AA707" s="316"/>
      <c r="AB707" s="316"/>
      <c r="AC707" s="316"/>
      <c r="AD707" s="316"/>
      <c r="AE707" s="316"/>
      <c r="AF707" s="316"/>
      <c r="AG707" s="316"/>
      <c r="AH707" s="316"/>
      <c r="AI707" s="316"/>
      <c r="AJ707" s="316"/>
      <c r="AK707" s="316"/>
      <c r="AL707" s="316"/>
      <c r="AM707" s="316"/>
      <c r="AN707" s="316"/>
      <c r="AO707" s="316"/>
      <c r="AP707" s="316"/>
      <c r="AQ707" s="316"/>
    </row>
    <row r="708" spans="1:43">
      <c r="A708" s="316"/>
      <c r="B708" s="316"/>
      <c r="C708" s="912"/>
      <c r="D708" s="316"/>
      <c r="E708" s="316"/>
      <c r="F708" s="912"/>
      <c r="G708" s="316"/>
      <c r="H708" s="316"/>
      <c r="I708" s="912"/>
      <c r="J708" s="912"/>
      <c r="K708" s="316"/>
      <c r="L708" s="912"/>
      <c r="M708" s="316"/>
      <c r="N708" s="316"/>
      <c r="O708" s="912"/>
      <c r="P708" s="912"/>
      <c r="Q708" s="316"/>
      <c r="R708" s="912"/>
      <c r="S708" s="316"/>
      <c r="T708" s="316"/>
      <c r="U708" s="912"/>
      <c r="V708" s="316"/>
      <c r="W708" s="316"/>
      <c r="X708" s="316"/>
      <c r="Y708" s="316"/>
      <c r="Z708" s="316"/>
      <c r="AA708" s="316"/>
      <c r="AB708" s="316"/>
      <c r="AC708" s="316"/>
      <c r="AD708" s="316"/>
      <c r="AE708" s="316"/>
      <c r="AF708" s="316"/>
      <c r="AG708" s="316"/>
      <c r="AH708" s="316"/>
      <c r="AI708" s="316"/>
      <c r="AJ708" s="316"/>
      <c r="AK708" s="316"/>
      <c r="AL708" s="316"/>
      <c r="AM708" s="316"/>
      <c r="AN708" s="316"/>
      <c r="AO708" s="316"/>
      <c r="AP708" s="316"/>
      <c r="AQ708" s="316"/>
    </row>
    <row r="709" spans="1:43">
      <c r="A709" s="316"/>
      <c r="B709" s="316"/>
      <c r="C709" s="912"/>
      <c r="D709" s="316"/>
      <c r="E709" s="316"/>
      <c r="F709" s="912"/>
      <c r="G709" s="316"/>
      <c r="H709" s="316"/>
      <c r="I709" s="912"/>
      <c r="J709" s="912"/>
      <c r="K709" s="316"/>
      <c r="L709" s="912"/>
      <c r="M709" s="316"/>
      <c r="N709" s="316"/>
      <c r="O709" s="912"/>
      <c r="P709" s="912"/>
      <c r="Q709" s="316"/>
      <c r="R709" s="912"/>
      <c r="S709" s="316"/>
      <c r="T709" s="316"/>
      <c r="U709" s="912"/>
      <c r="V709" s="316"/>
      <c r="W709" s="316"/>
      <c r="X709" s="316"/>
      <c r="Y709" s="316"/>
      <c r="Z709" s="316"/>
      <c r="AA709" s="316"/>
      <c r="AB709" s="316"/>
      <c r="AC709" s="316"/>
      <c r="AD709" s="316"/>
      <c r="AE709" s="316"/>
      <c r="AF709" s="316"/>
      <c r="AG709" s="316"/>
      <c r="AH709" s="316"/>
      <c r="AI709" s="316"/>
      <c r="AJ709" s="316"/>
      <c r="AK709" s="316"/>
      <c r="AL709" s="316"/>
      <c r="AM709" s="316"/>
      <c r="AN709" s="316"/>
      <c r="AO709" s="316"/>
      <c r="AP709" s="316"/>
      <c r="AQ709" s="316"/>
    </row>
    <row r="710" spans="1:43">
      <c r="A710" s="316"/>
      <c r="B710" s="316"/>
      <c r="C710" s="912"/>
      <c r="D710" s="316"/>
      <c r="E710" s="316"/>
      <c r="F710" s="912"/>
      <c r="G710" s="316"/>
      <c r="H710" s="316"/>
      <c r="I710" s="912"/>
      <c r="J710" s="912"/>
      <c r="K710" s="316"/>
      <c r="L710" s="912"/>
      <c r="M710" s="316"/>
      <c r="N710" s="316"/>
      <c r="O710" s="912"/>
      <c r="P710" s="912"/>
      <c r="Q710" s="316"/>
      <c r="R710" s="912"/>
      <c r="S710" s="316"/>
      <c r="T710" s="316"/>
      <c r="U710" s="912"/>
      <c r="V710" s="316"/>
      <c r="W710" s="316"/>
      <c r="X710" s="316"/>
      <c r="Y710" s="316"/>
      <c r="Z710" s="316"/>
      <c r="AA710" s="316"/>
      <c r="AB710" s="316"/>
      <c r="AC710" s="316"/>
      <c r="AD710" s="316"/>
      <c r="AE710" s="316"/>
      <c r="AF710" s="316"/>
      <c r="AG710" s="316"/>
      <c r="AH710" s="316"/>
      <c r="AI710" s="316"/>
      <c r="AJ710" s="316"/>
      <c r="AK710" s="316"/>
      <c r="AL710" s="316"/>
      <c r="AM710" s="316"/>
      <c r="AN710" s="316"/>
      <c r="AO710" s="316"/>
      <c r="AP710" s="316"/>
      <c r="AQ710" s="316"/>
    </row>
    <row r="711" spans="1:43">
      <c r="A711" s="316"/>
      <c r="B711" s="316"/>
      <c r="C711" s="912"/>
      <c r="D711" s="316"/>
      <c r="E711" s="316"/>
      <c r="F711" s="912"/>
      <c r="G711" s="316"/>
      <c r="H711" s="316"/>
      <c r="I711" s="912"/>
      <c r="J711" s="912"/>
      <c r="K711" s="316"/>
      <c r="L711" s="912"/>
      <c r="M711" s="316"/>
      <c r="N711" s="316"/>
      <c r="O711" s="912"/>
      <c r="P711" s="912"/>
      <c r="Q711" s="316"/>
      <c r="R711" s="912"/>
      <c r="S711" s="316"/>
      <c r="T711" s="316"/>
      <c r="U711" s="912"/>
      <c r="V711" s="316"/>
      <c r="W711" s="316"/>
      <c r="X711" s="316"/>
      <c r="Y711" s="316"/>
      <c r="Z711" s="316"/>
      <c r="AA711" s="316"/>
      <c r="AB711" s="316"/>
      <c r="AC711" s="316"/>
      <c r="AD711" s="316"/>
      <c r="AE711" s="316"/>
      <c r="AF711" s="316"/>
      <c r="AG711" s="316"/>
      <c r="AH711" s="316"/>
      <c r="AI711" s="316"/>
      <c r="AJ711" s="316"/>
      <c r="AK711" s="316"/>
      <c r="AL711" s="316"/>
      <c r="AM711" s="316"/>
      <c r="AN711" s="316"/>
      <c r="AO711" s="316"/>
      <c r="AP711" s="316"/>
      <c r="AQ711" s="316"/>
    </row>
    <row r="712" spans="1:43">
      <c r="A712" s="316"/>
      <c r="B712" s="316"/>
      <c r="C712" s="912"/>
      <c r="D712" s="316"/>
      <c r="E712" s="316"/>
      <c r="F712" s="912"/>
      <c r="G712" s="316"/>
      <c r="H712" s="316"/>
      <c r="I712" s="912"/>
      <c r="J712" s="912"/>
      <c r="K712" s="316"/>
      <c r="L712" s="912"/>
      <c r="M712" s="316"/>
      <c r="N712" s="316"/>
      <c r="O712" s="912"/>
      <c r="P712" s="912"/>
      <c r="Q712" s="316"/>
      <c r="R712" s="912"/>
      <c r="S712" s="316"/>
      <c r="T712" s="316"/>
      <c r="U712" s="912"/>
      <c r="V712" s="316"/>
      <c r="W712" s="316"/>
      <c r="X712" s="316"/>
      <c r="Y712" s="316"/>
      <c r="Z712" s="316"/>
      <c r="AA712" s="316"/>
      <c r="AB712" s="316"/>
      <c r="AC712" s="316"/>
      <c r="AD712" s="316"/>
      <c r="AE712" s="316"/>
      <c r="AF712" s="316"/>
      <c r="AG712" s="316"/>
      <c r="AH712" s="316"/>
      <c r="AI712" s="316"/>
      <c r="AJ712" s="316"/>
      <c r="AK712" s="316"/>
      <c r="AL712" s="316"/>
      <c r="AM712" s="316"/>
      <c r="AN712" s="316"/>
      <c r="AO712" s="316"/>
      <c r="AP712" s="316"/>
      <c r="AQ712" s="316"/>
    </row>
    <row r="713" spans="1:43">
      <c r="A713" s="316"/>
      <c r="B713" s="316"/>
      <c r="C713" s="912"/>
      <c r="D713" s="316"/>
      <c r="E713" s="316"/>
      <c r="F713" s="912"/>
      <c r="G713" s="316"/>
      <c r="H713" s="316"/>
      <c r="I713" s="912"/>
      <c r="J713" s="912"/>
      <c r="K713" s="316"/>
      <c r="L713" s="912"/>
      <c r="M713" s="316"/>
      <c r="N713" s="316"/>
      <c r="O713" s="912"/>
      <c r="P713" s="912"/>
      <c r="Q713" s="316"/>
      <c r="R713" s="912"/>
      <c r="S713" s="316"/>
      <c r="T713" s="316"/>
      <c r="U713" s="912"/>
      <c r="V713" s="316"/>
      <c r="W713" s="316"/>
      <c r="X713" s="316"/>
      <c r="Y713" s="316"/>
      <c r="Z713" s="316"/>
      <c r="AA713" s="316"/>
      <c r="AB713" s="316"/>
      <c r="AC713" s="316"/>
      <c r="AD713" s="316"/>
      <c r="AE713" s="316"/>
      <c r="AF713" s="316"/>
      <c r="AG713" s="316"/>
      <c r="AH713" s="316"/>
      <c r="AI713" s="316"/>
      <c r="AJ713" s="316"/>
      <c r="AK713" s="316"/>
      <c r="AL713" s="316"/>
      <c r="AM713" s="316"/>
      <c r="AN713" s="316"/>
      <c r="AO713" s="316"/>
      <c r="AP713" s="316"/>
      <c r="AQ713" s="316"/>
    </row>
    <row r="714" spans="1:43">
      <c r="A714" s="316"/>
      <c r="B714" s="316"/>
      <c r="C714" s="912"/>
      <c r="D714" s="316"/>
      <c r="E714" s="316"/>
      <c r="F714" s="912"/>
      <c r="G714" s="316"/>
      <c r="H714" s="316"/>
      <c r="I714" s="912"/>
      <c r="J714" s="912"/>
      <c r="K714" s="316"/>
      <c r="L714" s="912"/>
      <c r="M714" s="316"/>
      <c r="N714" s="316"/>
      <c r="O714" s="912"/>
      <c r="P714" s="912"/>
      <c r="Q714" s="316"/>
      <c r="R714" s="912"/>
      <c r="S714" s="316"/>
      <c r="T714" s="316"/>
      <c r="U714" s="912"/>
      <c r="V714" s="316"/>
      <c r="W714" s="316"/>
      <c r="X714" s="316"/>
      <c r="Y714" s="316"/>
      <c r="Z714" s="316"/>
      <c r="AA714" s="316"/>
      <c r="AB714" s="316"/>
      <c r="AC714" s="316"/>
      <c r="AD714" s="316"/>
      <c r="AE714" s="316"/>
      <c r="AF714" s="316"/>
      <c r="AG714" s="316"/>
      <c r="AH714" s="316"/>
      <c r="AI714" s="316"/>
      <c r="AJ714" s="316"/>
      <c r="AK714" s="316"/>
      <c r="AL714" s="316"/>
      <c r="AM714" s="316"/>
      <c r="AN714" s="316"/>
      <c r="AO714" s="316"/>
      <c r="AP714" s="316"/>
      <c r="AQ714" s="316"/>
    </row>
    <row r="715" spans="1:43">
      <c r="A715" s="316"/>
      <c r="B715" s="316"/>
      <c r="C715" s="912"/>
      <c r="D715" s="316"/>
      <c r="E715" s="316"/>
      <c r="F715" s="912"/>
      <c r="G715" s="316"/>
      <c r="H715" s="316"/>
      <c r="I715" s="912"/>
      <c r="J715" s="912"/>
      <c r="K715" s="316"/>
      <c r="L715" s="912"/>
      <c r="M715" s="316"/>
      <c r="N715" s="316"/>
      <c r="O715" s="912"/>
      <c r="P715" s="912"/>
      <c r="Q715" s="316"/>
      <c r="R715" s="912"/>
      <c r="S715" s="316"/>
      <c r="T715" s="316"/>
      <c r="U715" s="912"/>
      <c r="V715" s="316"/>
      <c r="W715" s="316"/>
      <c r="X715" s="316"/>
      <c r="Y715" s="316"/>
      <c r="Z715" s="316"/>
      <c r="AA715" s="316"/>
      <c r="AB715" s="316"/>
      <c r="AC715" s="316"/>
      <c r="AD715" s="316"/>
      <c r="AE715" s="316"/>
      <c r="AF715" s="316"/>
      <c r="AG715" s="316"/>
      <c r="AH715" s="316"/>
      <c r="AI715" s="316"/>
      <c r="AJ715" s="316"/>
      <c r="AK715" s="316"/>
      <c r="AL715" s="316"/>
      <c r="AM715" s="316"/>
      <c r="AN715" s="316"/>
      <c r="AO715" s="316"/>
      <c r="AP715" s="316"/>
      <c r="AQ715" s="316"/>
    </row>
    <row r="716" spans="1:43">
      <c r="A716" s="316"/>
      <c r="B716" s="316"/>
      <c r="C716" s="912"/>
      <c r="D716" s="316"/>
      <c r="E716" s="316"/>
      <c r="F716" s="912"/>
      <c r="G716" s="316"/>
      <c r="H716" s="316"/>
      <c r="I716" s="912"/>
      <c r="J716" s="912"/>
      <c r="K716" s="316"/>
      <c r="L716" s="912"/>
      <c r="M716" s="316"/>
      <c r="N716" s="316"/>
      <c r="O716" s="912"/>
      <c r="P716" s="912"/>
      <c r="Q716" s="316"/>
      <c r="R716" s="912"/>
      <c r="S716" s="316"/>
      <c r="T716" s="316"/>
      <c r="U716" s="912"/>
      <c r="V716" s="316"/>
      <c r="W716" s="316"/>
      <c r="X716" s="316"/>
      <c r="Y716" s="316"/>
      <c r="Z716" s="316"/>
      <c r="AA716" s="316"/>
      <c r="AB716" s="316"/>
      <c r="AC716" s="316"/>
      <c r="AD716" s="316"/>
      <c r="AE716" s="316"/>
      <c r="AF716" s="316"/>
      <c r="AG716" s="316"/>
      <c r="AH716" s="316"/>
      <c r="AI716" s="316"/>
      <c r="AJ716" s="316"/>
      <c r="AK716" s="316"/>
      <c r="AL716" s="316"/>
      <c r="AM716" s="316"/>
      <c r="AN716" s="316"/>
      <c r="AO716" s="316"/>
      <c r="AP716" s="316"/>
      <c r="AQ716" s="316"/>
    </row>
    <row r="717" spans="1:43">
      <c r="A717" s="316"/>
      <c r="B717" s="316"/>
      <c r="C717" s="912"/>
      <c r="D717" s="316"/>
      <c r="E717" s="316"/>
      <c r="F717" s="912"/>
      <c r="G717" s="316"/>
      <c r="H717" s="316"/>
      <c r="I717" s="912"/>
      <c r="J717" s="912"/>
      <c r="K717" s="316"/>
      <c r="L717" s="912"/>
      <c r="M717" s="316"/>
      <c r="N717" s="316"/>
      <c r="O717" s="912"/>
      <c r="P717" s="912"/>
      <c r="Q717" s="316"/>
      <c r="R717" s="912"/>
      <c r="S717" s="316"/>
      <c r="T717" s="316"/>
      <c r="U717" s="912"/>
      <c r="V717" s="316"/>
      <c r="W717" s="316"/>
      <c r="X717" s="316"/>
      <c r="Y717" s="316"/>
      <c r="Z717" s="316"/>
      <c r="AA717" s="316"/>
      <c r="AB717" s="316"/>
      <c r="AC717" s="316"/>
      <c r="AD717" s="316"/>
      <c r="AE717" s="316"/>
      <c r="AF717" s="316"/>
      <c r="AG717" s="316"/>
      <c r="AH717" s="316"/>
      <c r="AI717" s="316"/>
      <c r="AJ717" s="316"/>
      <c r="AK717" s="316"/>
      <c r="AL717" s="316"/>
      <c r="AM717" s="316"/>
      <c r="AN717" s="316"/>
      <c r="AO717" s="316"/>
      <c r="AP717" s="316"/>
      <c r="AQ717" s="316"/>
    </row>
    <row r="718" spans="1:43">
      <c r="A718" s="316"/>
      <c r="B718" s="316"/>
      <c r="C718" s="912"/>
      <c r="D718" s="316"/>
      <c r="E718" s="316"/>
      <c r="F718" s="912"/>
      <c r="G718" s="316"/>
      <c r="H718" s="316"/>
      <c r="I718" s="912"/>
      <c r="J718" s="912"/>
      <c r="K718" s="316"/>
      <c r="L718" s="912"/>
      <c r="M718" s="316"/>
      <c r="N718" s="316"/>
      <c r="O718" s="912"/>
      <c r="P718" s="912"/>
      <c r="Q718" s="316"/>
      <c r="R718" s="912"/>
      <c r="S718" s="316"/>
      <c r="T718" s="316"/>
      <c r="U718" s="912"/>
      <c r="V718" s="316"/>
      <c r="W718" s="316"/>
      <c r="X718" s="316"/>
      <c r="Y718" s="316"/>
      <c r="Z718" s="316"/>
      <c r="AA718" s="316"/>
      <c r="AB718" s="316"/>
      <c r="AC718" s="316"/>
      <c r="AD718" s="316"/>
      <c r="AE718" s="316"/>
      <c r="AF718" s="316"/>
      <c r="AG718" s="316"/>
      <c r="AH718" s="316"/>
      <c r="AI718" s="316"/>
      <c r="AJ718" s="316"/>
      <c r="AK718" s="316"/>
      <c r="AL718" s="316"/>
      <c r="AM718" s="316"/>
      <c r="AN718" s="316"/>
      <c r="AO718" s="316"/>
      <c r="AP718" s="316"/>
      <c r="AQ718" s="316"/>
    </row>
    <row r="719" spans="1:43">
      <c r="A719" s="316"/>
      <c r="B719" s="316"/>
      <c r="C719" s="912"/>
      <c r="D719" s="316"/>
      <c r="E719" s="316"/>
      <c r="F719" s="912"/>
      <c r="G719" s="316"/>
      <c r="H719" s="316"/>
      <c r="I719" s="912"/>
      <c r="J719" s="912"/>
      <c r="K719" s="316"/>
      <c r="L719" s="912"/>
      <c r="M719" s="316"/>
      <c r="N719" s="316"/>
      <c r="O719" s="912"/>
      <c r="P719" s="912"/>
      <c r="Q719" s="316"/>
      <c r="R719" s="912"/>
      <c r="S719" s="316"/>
      <c r="T719" s="316"/>
      <c r="U719" s="912"/>
      <c r="V719" s="316"/>
      <c r="W719" s="316"/>
      <c r="X719" s="316"/>
      <c r="Y719" s="316"/>
      <c r="Z719" s="316"/>
      <c r="AA719" s="316"/>
      <c r="AB719" s="316"/>
      <c r="AC719" s="316"/>
      <c r="AD719" s="316"/>
      <c r="AE719" s="316"/>
      <c r="AF719" s="316"/>
      <c r="AG719" s="316"/>
      <c r="AH719" s="316"/>
      <c r="AI719" s="316"/>
      <c r="AJ719" s="316"/>
      <c r="AK719" s="316"/>
      <c r="AL719" s="316"/>
      <c r="AM719" s="316"/>
      <c r="AN719" s="316"/>
      <c r="AO719" s="316"/>
      <c r="AP719" s="316"/>
      <c r="AQ719" s="316"/>
    </row>
    <row r="720" spans="1:43">
      <c r="A720" s="316"/>
      <c r="B720" s="316"/>
      <c r="C720" s="912"/>
      <c r="D720" s="316"/>
      <c r="E720" s="316"/>
      <c r="F720" s="912"/>
      <c r="G720" s="316"/>
      <c r="H720" s="316"/>
      <c r="I720" s="912"/>
      <c r="J720" s="912"/>
      <c r="K720" s="316"/>
      <c r="L720" s="912"/>
      <c r="M720" s="316"/>
      <c r="N720" s="316"/>
      <c r="O720" s="912"/>
      <c r="P720" s="912"/>
      <c r="Q720" s="316"/>
      <c r="R720" s="912"/>
      <c r="S720" s="316"/>
      <c r="T720" s="316"/>
      <c r="U720" s="912"/>
      <c r="V720" s="316"/>
      <c r="W720" s="316"/>
      <c r="X720" s="316"/>
      <c r="Y720" s="316"/>
      <c r="Z720" s="316"/>
      <c r="AA720" s="316"/>
      <c r="AB720" s="316"/>
      <c r="AC720" s="316"/>
      <c r="AD720" s="316"/>
      <c r="AE720" s="316"/>
      <c r="AF720" s="316"/>
      <c r="AG720" s="316"/>
      <c r="AH720" s="316"/>
      <c r="AI720" s="316"/>
      <c r="AJ720" s="316"/>
      <c r="AK720" s="316"/>
      <c r="AL720" s="316"/>
      <c r="AM720" s="316"/>
      <c r="AN720" s="316"/>
      <c r="AO720" s="316"/>
      <c r="AP720" s="316"/>
      <c r="AQ720" s="316"/>
    </row>
    <row r="721" spans="1:43">
      <c r="A721" s="316"/>
      <c r="B721" s="316"/>
      <c r="C721" s="912"/>
      <c r="D721" s="316"/>
      <c r="E721" s="316"/>
      <c r="F721" s="912"/>
      <c r="G721" s="316"/>
      <c r="H721" s="316"/>
      <c r="I721" s="912"/>
      <c r="J721" s="912"/>
      <c r="K721" s="316"/>
      <c r="L721" s="912"/>
      <c r="M721" s="316"/>
      <c r="N721" s="316"/>
      <c r="O721" s="912"/>
      <c r="P721" s="912"/>
      <c r="Q721" s="316"/>
      <c r="R721" s="912"/>
      <c r="S721" s="316"/>
      <c r="T721" s="316"/>
      <c r="U721" s="912"/>
      <c r="V721" s="316"/>
      <c r="W721" s="316"/>
      <c r="X721" s="316"/>
      <c r="Y721" s="316"/>
      <c r="Z721" s="316"/>
      <c r="AA721" s="316"/>
      <c r="AB721" s="316"/>
      <c r="AC721" s="316"/>
      <c r="AD721" s="316"/>
      <c r="AE721" s="316"/>
      <c r="AF721" s="316"/>
      <c r="AG721" s="316"/>
      <c r="AH721" s="316"/>
      <c r="AI721" s="316"/>
      <c r="AJ721" s="316"/>
      <c r="AK721" s="316"/>
      <c r="AL721" s="316"/>
      <c r="AM721" s="316"/>
      <c r="AN721" s="316"/>
      <c r="AO721" s="316"/>
      <c r="AP721" s="316"/>
      <c r="AQ721" s="316"/>
    </row>
    <row r="722" spans="1:43">
      <c r="A722" s="316"/>
      <c r="B722" s="316"/>
      <c r="C722" s="912"/>
      <c r="D722" s="316"/>
      <c r="E722" s="316"/>
      <c r="F722" s="912"/>
      <c r="G722" s="316"/>
      <c r="H722" s="316"/>
      <c r="I722" s="912"/>
      <c r="J722" s="912"/>
      <c r="K722" s="316"/>
      <c r="L722" s="912"/>
      <c r="M722" s="316"/>
      <c r="N722" s="316"/>
      <c r="O722" s="912"/>
      <c r="P722" s="912"/>
      <c r="Q722" s="316"/>
      <c r="R722" s="912"/>
      <c r="S722" s="316"/>
      <c r="T722" s="316"/>
      <c r="U722" s="912"/>
      <c r="V722" s="316"/>
      <c r="W722" s="316"/>
      <c r="X722" s="316"/>
      <c r="Y722" s="316"/>
      <c r="Z722" s="316"/>
      <c r="AA722" s="316"/>
      <c r="AB722" s="316"/>
      <c r="AC722" s="316"/>
      <c r="AD722" s="316"/>
      <c r="AE722" s="316"/>
      <c r="AF722" s="316"/>
      <c r="AG722" s="316"/>
      <c r="AH722" s="316"/>
      <c r="AI722" s="316"/>
      <c r="AJ722" s="316"/>
      <c r="AK722" s="316"/>
      <c r="AL722" s="316"/>
      <c r="AM722" s="316"/>
      <c r="AN722" s="316"/>
      <c r="AO722" s="316"/>
      <c r="AP722" s="316"/>
      <c r="AQ722" s="316"/>
    </row>
    <row r="723" spans="1:43">
      <c r="A723" s="316"/>
      <c r="B723" s="316"/>
      <c r="C723" s="912"/>
      <c r="D723" s="316"/>
      <c r="E723" s="316"/>
      <c r="F723" s="912"/>
      <c r="G723" s="316"/>
      <c r="H723" s="316"/>
      <c r="I723" s="912"/>
      <c r="J723" s="912"/>
      <c r="K723" s="316"/>
      <c r="L723" s="912"/>
      <c r="M723" s="316"/>
      <c r="N723" s="316"/>
      <c r="O723" s="912"/>
      <c r="P723" s="912"/>
      <c r="Q723" s="316"/>
      <c r="R723" s="912"/>
      <c r="S723" s="316"/>
      <c r="T723" s="316"/>
      <c r="U723" s="912"/>
      <c r="V723" s="316"/>
      <c r="W723" s="316"/>
      <c r="X723" s="316"/>
      <c r="Y723" s="316"/>
      <c r="Z723" s="316"/>
      <c r="AA723" s="316"/>
      <c r="AB723" s="316"/>
      <c r="AC723" s="316"/>
      <c r="AD723" s="316"/>
      <c r="AE723" s="316"/>
      <c r="AF723" s="316"/>
      <c r="AG723" s="316"/>
      <c r="AH723" s="316"/>
      <c r="AI723" s="316"/>
      <c r="AJ723" s="316"/>
      <c r="AK723" s="316"/>
      <c r="AL723" s="316"/>
      <c r="AM723" s="316"/>
      <c r="AN723" s="316"/>
      <c r="AO723" s="316"/>
      <c r="AP723" s="316"/>
      <c r="AQ723" s="316"/>
    </row>
    <row r="724" spans="1:43">
      <c r="A724" s="316"/>
      <c r="B724" s="316"/>
      <c r="C724" s="912"/>
      <c r="D724" s="316"/>
      <c r="E724" s="316"/>
      <c r="F724" s="912"/>
      <c r="G724" s="316"/>
      <c r="H724" s="316"/>
      <c r="I724" s="912"/>
      <c r="J724" s="912"/>
      <c r="K724" s="316"/>
      <c r="L724" s="912"/>
      <c r="M724" s="316"/>
      <c r="N724" s="316"/>
      <c r="O724" s="912"/>
      <c r="P724" s="912"/>
      <c r="Q724" s="316"/>
      <c r="R724" s="912"/>
      <c r="S724" s="316"/>
      <c r="T724" s="316"/>
      <c r="U724" s="912"/>
      <c r="V724" s="316"/>
      <c r="W724" s="316"/>
      <c r="X724" s="316"/>
      <c r="Y724" s="316"/>
      <c r="Z724" s="316"/>
      <c r="AA724" s="316"/>
      <c r="AB724" s="316"/>
      <c r="AC724" s="316"/>
      <c r="AD724" s="316"/>
      <c r="AE724" s="316"/>
      <c r="AF724" s="316"/>
      <c r="AG724" s="316"/>
      <c r="AH724" s="316"/>
      <c r="AI724" s="316"/>
      <c r="AJ724" s="316"/>
      <c r="AK724" s="316"/>
      <c r="AL724" s="316"/>
      <c r="AM724" s="316"/>
      <c r="AN724" s="316"/>
      <c r="AO724" s="316"/>
      <c r="AP724" s="316"/>
      <c r="AQ724" s="316"/>
    </row>
    <row r="725" spans="1:43">
      <c r="A725" s="316"/>
      <c r="B725" s="316"/>
      <c r="C725" s="912"/>
      <c r="D725" s="316"/>
      <c r="E725" s="316"/>
      <c r="F725" s="912"/>
      <c r="G725" s="316"/>
      <c r="H725" s="316"/>
      <c r="I725" s="912"/>
      <c r="J725" s="912"/>
      <c r="K725" s="316"/>
      <c r="L725" s="912"/>
      <c r="M725" s="316"/>
      <c r="N725" s="316"/>
      <c r="O725" s="912"/>
      <c r="P725" s="912"/>
      <c r="Q725" s="316"/>
      <c r="R725" s="912"/>
      <c r="S725" s="316"/>
      <c r="T725" s="316"/>
      <c r="U725" s="912"/>
      <c r="V725" s="316"/>
      <c r="W725" s="316"/>
      <c r="X725" s="316"/>
      <c r="Y725" s="316"/>
      <c r="Z725" s="316"/>
      <c r="AA725" s="316"/>
      <c r="AB725" s="316"/>
      <c r="AC725" s="316"/>
      <c r="AD725" s="316"/>
      <c r="AE725" s="316"/>
      <c r="AF725" s="316"/>
      <c r="AG725" s="316"/>
      <c r="AH725" s="316"/>
      <c r="AI725" s="316"/>
      <c r="AJ725" s="316"/>
      <c r="AK725" s="316"/>
      <c r="AL725" s="316"/>
      <c r="AM725" s="316"/>
      <c r="AN725" s="316"/>
      <c r="AO725" s="316"/>
      <c r="AP725" s="316"/>
      <c r="AQ725" s="316"/>
    </row>
    <row r="726" spans="1:43">
      <c r="A726" s="316"/>
      <c r="B726" s="316"/>
      <c r="C726" s="912"/>
      <c r="D726" s="316"/>
      <c r="E726" s="316"/>
      <c r="F726" s="912"/>
      <c r="G726" s="316"/>
      <c r="H726" s="316"/>
      <c r="I726" s="912"/>
      <c r="J726" s="912"/>
      <c r="K726" s="316"/>
      <c r="L726" s="912"/>
      <c r="M726" s="316"/>
      <c r="N726" s="316"/>
      <c r="O726" s="912"/>
      <c r="P726" s="912"/>
      <c r="Q726" s="316"/>
      <c r="R726" s="912"/>
      <c r="S726" s="316"/>
      <c r="T726" s="316"/>
      <c r="U726" s="912"/>
      <c r="V726" s="316"/>
      <c r="W726" s="316"/>
      <c r="X726" s="316"/>
      <c r="Y726" s="316"/>
      <c r="Z726" s="316"/>
      <c r="AA726" s="316"/>
      <c r="AB726" s="316"/>
      <c r="AC726" s="316"/>
      <c r="AD726" s="316"/>
      <c r="AE726" s="316"/>
      <c r="AF726" s="316"/>
      <c r="AG726" s="316"/>
      <c r="AH726" s="316"/>
      <c r="AI726" s="316"/>
      <c r="AJ726" s="316"/>
      <c r="AK726" s="316"/>
      <c r="AL726" s="316"/>
      <c r="AM726" s="316"/>
      <c r="AN726" s="316"/>
      <c r="AO726" s="316"/>
      <c r="AP726" s="316"/>
      <c r="AQ726" s="316"/>
    </row>
    <row r="727" spans="1:43">
      <c r="A727" s="316"/>
      <c r="B727" s="316"/>
      <c r="C727" s="912"/>
      <c r="D727" s="316"/>
      <c r="E727" s="316"/>
      <c r="F727" s="912"/>
      <c r="G727" s="316"/>
      <c r="H727" s="316"/>
      <c r="I727" s="912"/>
      <c r="J727" s="912"/>
      <c r="K727" s="316"/>
      <c r="L727" s="912"/>
      <c r="M727" s="316"/>
      <c r="N727" s="316"/>
      <c r="O727" s="912"/>
      <c r="P727" s="912"/>
      <c r="Q727" s="316"/>
      <c r="R727" s="912"/>
      <c r="S727" s="316"/>
      <c r="T727" s="316"/>
      <c r="U727" s="912"/>
      <c r="V727" s="316"/>
      <c r="W727" s="316"/>
      <c r="X727" s="316"/>
      <c r="Y727" s="316"/>
      <c r="Z727" s="316"/>
      <c r="AA727" s="316"/>
      <c r="AB727" s="316"/>
      <c r="AC727" s="316"/>
      <c r="AD727" s="316"/>
      <c r="AE727" s="316"/>
      <c r="AF727" s="316"/>
      <c r="AG727" s="316"/>
      <c r="AH727" s="316"/>
      <c r="AI727" s="316"/>
      <c r="AJ727" s="316"/>
      <c r="AK727" s="316"/>
      <c r="AL727" s="316"/>
      <c r="AM727" s="316"/>
      <c r="AN727" s="316"/>
      <c r="AO727" s="316"/>
      <c r="AP727" s="316"/>
      <c r="AQ727" s="316"/>
    </row>
    <row r="728" spans="1:43">
      <c r="A728" s="316"/>
      <c r="B728" s="316"/>
      <c r="C728" s="912"/>
      <c r="D728" s="316"/>
      <c r="E728" s="316"/>
      <c r="F728" s="912"/>
      <c r="G728" s="316"/>
      <c r="H728" s="316"/>
      <c r="I728" s="912"/>
      <c r="J728" s="912"/>
      <c r="K728" s="316"/>
      <c r="L728" s="912"/>
      <c r="M728" s="316"/>
      <c r="N728" s="316"/>
      <c r="O728" s="912"/>
      <c r="P728" s="912"/>
      <c r="Q728" s="316"/>
      <c r="R728" s="912"/>
      <c r="S728" s="316"/>
      <c r="T728" s="316"/>
      <c r="U728" s="912"/>
      <c r="V728" s="316"/>
      <c r="W728" s="316"/>
      <c r="X728" s="316"/>
      <c r="Y728" s="316"/>
      <c r="Z728" s="316"/>
      <c r="AA728" s="316"/>
      <c r="AB728" s="316"/>
      <c r="AC728" s="316"/>
      <c r="AD728" s="316"/>
      <c r="AE728" s="316"/>
      <c r="AF728" s="316"/>
      <c r="AG728" s="316"/>
      <c r="AH728" s="316"/>
      <c r="AI728" s="316"/>
      <c r="AJ728" s="316"/>
      <c r="AK728" s="316"/>
      <c r="AL728" s="316"/>
      <c r="AM728" s="316"/>
      <c r="AN728" s="316"/>
      <c r="AO728" s="316"/>
      <c r="AP728" s="316"/>
      <c r="AQ728" s="316"/>
    </row>
    <row r="729" spans="1:43">
      <c r="A729" s="316"/>
      <c r="B729" s="316"/>
      <c r="C729" s="912"/>
      <c r="D729" s="316"/>
      <c r="E729" s="316"/>
      <c r="F729" s="912"/>
      <c r="G729" s="316"/>
      <c r="H729" s="316"/>
      <c r="I729" s="912"/>
      <c r="J729" s="912"/>
      <c r="K729" s="316"/>
      <c r="L729" s="912"/>
      <c r="M729" s="316"/>
      <c r="N729" s="316"/>
      <c r="O729" s="912"/>
      <c r="P729" s="912"/>
      <c r="Q729" s="316"/>
      <c r="R729" s="912"/>
      <c r="S729" s="316"/>
      <c r="T729" s="316"/>
      <c r="U729" s="912"/>
      <c r="V729" s="316"/>
      <c r="W729" s="316"/>
      <c r="X729" s="316"/>
      <c r="Y729" s="316"/>
      <c r="Z729" s="316"/>
      <c r="AA729" s="316"/>
      <c r="AB729" s="316"/>
      <c r="AC729" s="316"/>
      <c r="AD729" s="316"/>
      <c r="AE729" s="316"/>
      <c r="AF729" s="316"/>
      <c r="AG729" s="316"/>
      <c r="AH729" s="316"/>
      <c r="AI729" s="316"/>
      <c r="AJ729" s="316"/>
      <c r="AK729" s="316"/>
      <c r="AL729" s="316"/>
      <c r="AM729" s="316"/>
      <c r="AN729" s="316"/>
      <c r="AO729" s="316"/>
      <c r="AP729" s="316"/>
      <c r="AQ729" s="316"/>
    </row>
    <row r="730" spans="1:43">
      <c r="A730" s="316"/>
      <c r="B730" s="316"/>
      <c r="C730" s="912"/>
      <c r="D730" s="316"/>
      <c r="E730" s="316"/>
      <c r="F730" s="912"/>
      <c r="G730" s="316"/>
      <c r="H730" s="316"/>
      <c r="I730" s="912"/>
      <c r="J730" s="912"/>
      <c r="K730" s="316"/>
      <c r="L730" s="912"/>
      <c r="M730" s="316"/>
      <c r="N730" s="316"/>
      <c r="O730" s="912"/>
      <c r="P730" s="912"/>
      <c r="Q730" s="316"/>
      <c r="R730" s="912"/>
      <c r="S730" s="316"/>
      <c r="T730" s="316"/>
      <c r="U730" s="912"/>
      <c r="V730" s="316"/>
      <c r="W730" s="316"/>
      <c r="X730" s="316"/>
      <c r="Y730" s="316"/>
      <c r="Z730" s="316"/>
      <c r="AA730" s="316"/>
      <c r="AB730" s="316"/>
      <c r="AC730" s="316"/>
      <c r="AD730" s="316"/>
      <c r="AE730" s="316"/>
      <c r="AF730" s="316"/>
      <c r="AG730" s="316"/>
      <c r="AH730" s="316"/>
      <c r="AI730" s="316"/>
      <c r="AJ730" s="316"/>
      <c r="AK730" s="316"/>
      <c r="AL730" s="316"/>
      <c r="AM730" s="316"/>
      <c r="AN730" s="316"/>
      <c r="AO730" s="316"/>
      <c r="AP730" s="316"/>
      <c r="AQ730" s="316"/>
    </row>
    <row r="731" spans="1:43">
      <c r="A731" s="316"/>
      <c r="B731" s="316"/>
      <c r="C731" s="912"/>
      <c r="D731" s="316"/>
      <c r="E731" s="316"/>
      <c r="F731" s="912"/>
      <c r="G731" s="316"/>
      <c r="H731" s="316"/>
      <c r="I731" s="912"/>
      <c r="J731" s="912"/>
      <c r="K731" s="316"/>
      <c r="L731" s="912"/>
      <c r="M731" s="316"/>
      <c r="N731" s="316"/>
      <c r="O731" s="912"/>
      <c r="P731" s="912"/>
      <c r="Q731" s="316"/>
      <c r="R731" s="912"/>
      <c r="S731" s="316"/>
      <c r="T731" s="316"/>
      <c r="U731" s="912"/>
      <c r="V731" s="316"/>
      <c r="W731" s="316"/>
      <c r="X731" s="316"/>
      <c r="Y731" s="316"/>
      <c r="Z731" s="316"/>
      <c r="AA731" s="316"/>
      <c r="AB731" s="316"/>
      <c r="AC731" s="316"/>
      <c r="AD731" s="316"/>
      <c r="AE731" s="316"/>
      <c r="AF731" s="316"/>
      <c r="AG731" s="316"/>
      <c r="AH731" s="316"/>
      <c r="AI731" s="316"/>
      <c r="AJ731" s="316"/>
      <c r="AK731" s="316"/>
      <c r="AL731" s="316"/>
      <c r="AM731" s="316"/>
      <c r="AN731" s="316"/>
      <c r="AO731" s="316"/>
      <c r="AP731" s="316"/>
      <c r="AQ731" s="316"/>
    </row>
    <row r="732" spans="1:43">
      <c r="A732" s="316"/>
      <c r="B732" s="316"/>
      <c r="C732" s="912"/>
      <c r="D732" s="316"/>
      <c r="E732" s="316"/>
      <c r="F732" s="912"/>
      <c r="G732" s="316"/>
      <c r="H732" s="316"/>
      <c r="I732" s="912"/>
      <c r="J732" s="912"/>
      <c r="K732" s="316"/>
      <c r="L732" s="912"/>
      <c r="M732" s="316"/>
      <c r="N732" s="316"/>
      <c r="O732" s="912"/>
      <c r="P732" s="912"/>
      <c r="Q732" s="316"/>
      <c r="R732" s="912"/>
      <c r="S732" s="316"/>
      <c r="T732" s="316"/>
      <c r="U732" s="912"/>
      <c r="V732" s="316"/>
      <c r="W732" s="316"/>
      <c r="X732" s="316"/>
      <c r="Y732" s="316"/>
      <c r="Z732" s="316"/>
      <c r="AA732" s="316"/>
      <c r="AB732" s="316"/>
      <c r="AC732" s="316"/>
      <c r="AD732" s="316"/>
      <c r="AE732" s="316"/>
      <c r="AF732" s="316"/>
      <c r="AG732" s="316"/>
      <c r="AH732" s="316"/>
      <c r="AI732" s="316"/>
      <c r="AJ732" s="316"/>
      <c r="AK732" s="316"/>
      <c r="AL732" s="316"/>
      <c r="AM732" s="316"/>
      <c r="AN732" s="316"/>
      <c r="AO732" s="316"/>
      <c r="AP732" s="316"/>
      <c r="AQ732" s="316"/>
    </row>
    <row r="733" spans="1:43">
      <c r="A733" s="316"/>
      <c r="B733" s="316"/>
      <c r="C733" s="912"/>
      <c r="D733" s="316"/>
      <c r="E733" s="316"/>
      <c r="F733" s="912"/>
      <c r="G733" s="316"/>
      <c r="H733" s="316"/>
      <c r="I733" s="912"/>
      <c r="J733" s="912"/>
      <c r="K733" s="316"/>
      <c r="L733" s="912"/>
      <c r="M733" s="316"/>
      <c r="N733" s="316"/>
      <c r="O733" s="912"/>
      <c r="P733" s="912"/>
      <c r="Q733" s="316"/>
      <c r="R733" s="912"/>
      <c r="S733" s="316"/>
      <c r="T733" s="316"/>
      <c r="U733" s="912"/>
      <c r="V733" s="316"/>
      <c r="W733" s="316"/>
      <c r="X733" s="316"/>
      <c r="Y733" s="316"/>
      <c r="Z733" s="316"/>
      <c r="AA733" s="316"/>
      <c r="AB733" s="316"/>
      <c r="AC733" s="316"/>
      <c r="AD733" s="316"/>
      <c r="AE733" s="316"/>
      <c r="AF733" s="316"/>
      <c r="AG733" s="316"/>
      <c r="AH733" s="316"/>
      <c r="AI733" s="316"/>
      <c r="AJ733" s="316"/>
      <c r="AK733" s="316"/>
      <c r="AL733" s="316"/>
      <c r="AM733" s="316"/>
      <c r="AN733" s="316"/>
      <c r="AO733" s="316"/>
      <c r="AP733" s="316"/>
      <c r="AQ733" s="316"/>
    </row>
    <row r="734" spans="1:43">
      <c r="A734" s="316"/>
      <c r="B734" s="316"/>
      <c r="C734" s="912"/>
      <c r="D734" s="316"/>
      <c r="E734" s="316"/>
      <c r="F734" s="912"/>
      <c r="G734" s="316"/>
      <c r="H734" s="316"/>
      <c r="I734" s="912"/>
      <c r="J734" s="912"/>
      <c r="K734" s="316"/>
      <c r="L734" s="912"/>
      <c r="M734" s="316"/>
      <c r="N734" s="316"/>
      <c r="O734" s="912"/>
      <c r="P734" s="912"/>
      <c r="Q734" s="316"/>
      <c r="R734" s="912"/>
      <c r="S734" s="316"/>
      <c r="T734" s="316"/>
      <c r="U734" s="912"/>
      <c r="V734" s="316"/>
      <c r="W734" s="316"/>
      <c r="X734" s="316"/>
      <c r="Y734" s="316"/>
      <c r="Z734" s="316"/>
      <c r="AA734" s="316"/>
      <c r="AB734" s="316"/>
      <c r="AC734" s="316"/>
      <c r="AD734" s="316"/>
      <c r="AE734" s="316"/>
      <c r="AF734" s="316"/>
      <c r="AG734" s="316"/>
      <c r="AH734" s="316"/>
      <c r="AI734" s="316"/>
      <c r="AJ734" s="316"/>
      <c r="AK734" s="316"/>
      <c r="AL734" s="316"/>
      <c r="AM734" s="316"/>
      <c r="AN734" s="316"/>
      <c r="AO734" s="316"/>
      <c r="AP734" s="316"/>
      <c r="AQ734" s="316"/>
    </row>
    <row r="735" spans="1:43">
      <c r="A735" s="316"/>
      <c r="B735" s="316"/>
      <c r="C735" s="912"/>
      <c r="D735" s="316"/>
      <c r="E735" s="316"/>
      <c r="F735" s="912"/>
      <c r="G735" s="316"/>
      <c r="H735" s="316"/>
      <c r="I735" s="912"/>
      <c r="J735" s="912"/>
      <c r="K735" s="316"/>
      <c r="L735" s="912"/>
      <c r="M735" s="316"/>
      <c r="N735" s="316"/>
      <c r="O735" s="912"/>
      <c r="P735" s="912"/>
      <c r="Q735" s="316"/>
      <c r="R735" s="912"/>
      <c r="S735" s="316"/>
      <c r="T735" s="316"/>
      <c r="U735" s="912"/>
      <c r="V735" s="316"/>
      <c r="W735" s="316"/>
      <c r="X735" s="316"/>
      <c r="Y735" s="316"/>
      <c r="Z735" s="316"/>
      <c r="AA735" s="316"/>
      <c r="AB735" s="316"/>
      <c r="AC735" s="316"/>
      <c r="AD735" s="316"/>
      <c r="AE735" s="316"/>
      <c r="AF735" s="316"/>
      <c r="AG735" s="316"/>
      <c r="AH735" s="316"/>
      <c r="AI735" s="316"/>
      <c r="AJ735" s="316"/>
      <c r="AK735" s="316"/>
      <c r="AL735" s="316"/>
      <c r="AM735" s="316"/>
      <c r="AN735" s="316"/>
      <c r="AO735" s="316"/>
      <c r="AP735" s="316"/>
      <c r="AQ735" s="316"/>
    </row>
    <row r="736" spans="1:43">
      <c r="A736" s="316"/>
      <c r="B736" s="316"/>
      <c r="C736" s="912"/>
      <c r="D736" s="316"/>
      <c r="E736" s="316"/>
      <c r="F736" s="912"/>
      <c r="G736" s="316"/>
      <c r="H736" s="316"/>
      <c r="I736" s="912"/>
      <c r="J736" s="912"/>
      <c r="K736" s="316"/>
      <c r="L736" s="912"/>
      <c r="M736" s="316"/>
      <c r="N736" s="316"/>
      <c r="O736" s="912"/>
      <c r="P736" s="912"/>
      <c r="Q736" s="316"/>
      <c r="R736" s="912"/>
      <c r="S736" s="316"/>
      <c r="T736" s="316"/>
      <c r="U736" s="912"/>
      <c r="V736" s="316"/>
      <c r="W736" s="316"/>
      <c r="X736" s="316"/>
      <c r="Y736" s="316"/>
      <c r="Z736" s="316"/>
      <c r="AA736" s="316"/>
      <c r="AB736" s="316"/>
      <c r="AC736" s="316"/>
      <c r="AD736" s="316"/>
      <c r="AE736" s="316"/>
      <c r="AF736" s="316"/>
      <c r="AG736" s="316"/>
      <c r="AH736" s="316"/>
      <c r="AI736" s="316"/>
      <c r="AJ736" s="316"/>
      <c r="AK736" s="316"/>
      <c r="AL736" s="316"/>
      <c r="AM736" s="316"/>
      <c r="AN736" s="316"/>
      <c r="AO736" s="316"/>
      <c r="AP736" s="316"/>
      <c r="AQ736" s="316"/>
    </row>
    <row r="737" spans="1:43">
      <c r="A737" s="316"/>
      <c r="B737" s="316"/>
      <c r="C737" s="912"/>
      <c r="D737" s="316"/>
      <c r="E737" s="316"/>
      <c r="F737" s="912"/>
      <c r="G737" s="316"/>
      <c r="H737" s="316"/>
      <c r="I737" s="912"/>
      <c r="J737" s="912"/>
      <c r="K737" s="316"/>
      <c r="L737" s="912"/>
      <c r="M737" s="316"/>
      <c r="N737" s="316"/>
      <c r="O737" s="912"/>
      <c r="P737" s="912"/>
      <c r="Q737" s="316"/>
      <c r="R737" s="912"/>
      <c r="S737" s="316"/>
      <c r="T737" s="316"/>
      <c r="U737" s="912"/>
      <c r="V737" s="316"/>
      <c r="W737" s="316"/>
      <c r="X737" s="316"/>
      <c r="Y737" s="316"/>
      <c r="Z737" s="316"/>
      <c r="AA737" s="316"/>
      <c r="AB737" s="316"/>
      <c r="AC737" s="316"/>
      <c r="AD737" s="316"/>
      <c r="AE737" s="316"/>
      <c r="AF737" s="316"/>
      <c r="AG737" s="316"/>
      <c r="AH737" s="316"/>
      <c r="AI737" s="316"/>
      <c r="AJ737" s="316"/>
      <c r="AK737" s="316"/>
      <c r="AL737" s="316"/>
      <c r="AM737" s="316"/>
      <c r="AN737" s="316"/>
      <c r="AO737" s="316"/>
      <c r="AP737" s="316"/>
      <c r="AQ737" s="316"/>
    </row>
    <row r="738" spans="1:43">
      <c r="A738" s="316"/>
      <c r="B738" s="316"/>
      <c r="C738" s="912"/>
      <c r="D738" s="316"/>
      <c r="E738" s="316"/>
      <c r="F738" s="912"/>
      <c r="G738" s="316"/>
      <c r="H738" s="316"/>
      <c r="I738" s="912"/>
      <c r="J738" s="912"/>
      <c r="K738" s="316"/>
      <c r="L738" s="912"/>
      <c r="M738" s="316"/>
      <c r="N738" s="316"/>
      <c r="O738" s="912"/>
      <c r="P738" s="912"/>
      <c r="Q738" s="316"/>
      <c r="R738" s="912"/>
      <c r="S738" s="316"/>
      <c r="T738" s="316"/>
      <c r="U738" s="912"/>
      <c r="V738" s="316"/>
      <c r="W738" s="316"/>
      <c r="X738" s="316"/>
      <c r="Y738" s="316"/>
      <c r="Z738" s="316"/>
      <c r="AA738" s="316"/>
      <c r="AB738" s="316"/>
      <c r="AC738" s="316"/>
      <c r="AD738" s="316"/>
      <c r="AE738" s="316"/>
      <c r="AF738" s="316"/>
      <c r="AG738" s="316"/>
      <c r="AH738" s="316"/>
      <c r="AI738" s="316"/>
      <c r="AJ738" s="316"/>
      <c r="AK738" s="316"/>
      <c r="AL738" s="316"/>
      <c r="AM738" s="316"/>
      <c r="AN738" s="316"/>
      <c r="AO738" s="316"/>
      <c r="AP738" s="316"/>
      <c r="AQ738" s="316"/>
    </row>
    <row r="739" spans="1:43">
      <c r="A739" s="316"/>
      <c r="B739" s="316"/>
      <c r="C739" s="912"/>
      <c r="D739" s="316"/>
      <c r="E739" s="316"/>
      <c r="F739" s="912"/>
      <c r="G739" s="316"/>
      <c r="H739" s="316"/>
      <c r="I739" s="912"/>
      <c r="J739" s="912"/>
      <c r="K739" s="316"/>
      <c r="L739" s="912"/>
      <c r="M739" s="316"/>
      <c r="N739" s="316"/>
      <c r="O739" s="912"/>
      <c r="P739" s="912"/>
      <c r="Q739" s="316"/>
      <c r="R739" s="912"/>
      <c r="S739" s="316"/>
      <c r="T739" s="316"/>
      <c r="U739" s="912"/>
      <c r="V739" s="316"/>
      <c r="W739" s="316"/>
      <c r="X739" s="316"/>
      <c r="Y739" s="316"/>
      <c r="Z739" s="316"/>
      <c r="AA739" s="316"/>
      <c r="AB739" s="316"/>
      <c r="AC739" s="316"/>
      <c r="AD739" s="316"/>
      <c r="AE739" s="316"/>
      <c r="AF739" s="316"/>
      <c r="AG739" s="316"/>
      <c r="AH739" s="316"/>
      <c r="AI739" s="316"/>
      <c r="AJ739" s="316"/>
      <c r="AK739" s="316"/>
      <c r="AL739" s="316"/>
      <c r="AM739" s="316"/>
      <c r="AN739" s="316"/>
      <c r="AO739" s="316"/>
      <c r="AP739" s="316"/>
      <c r="AQ739" s="316"/>
    </row>
    <row r="740" spans="1:43">
      <c r="A740" s="316"/>
      <c r="B740" s="316"/>
      <c r="C740" s="912"/>
      <c r="D740" s="316"/>
      <c r="E740" s="316"/>
      <c r="F740" s="912"/>
      <c r="G740" s="316"/>
      <c r="H740" s="316"/>
      <c r="I740" s="912"/>
      <c r="J740" s="912"/>
      <c r="K740" s="316"/>
      <c r="L740" s="912"/>
      <c r="M740" s="316"/>
      <c r="N740" s="316"/>
      <c r="O740" s="912"/>
      <c r="P740" s="912"/>
      <c r="Q740" s="316"/>
      <c r="R740" s="912"/>
      <c r="S740" s="316"/>
      <c r="T740" s="316"/>
      <c r="U740" s="912"/>
      <c r="V740" s="316"/>
      <c r="W740" s="316"/>
      <c r="X740" s="316"/>
      <c r="Y740" s="316"/>
      <c r="Z740" s="316"/>
      <c r="AA740" s="316"/>
      <c r="AB740" s="316"/>
      <c r="AC740" s="316"/>
      <c r="AD740" s="316"/>
      <c r="AE740" s="316"/>
      <c r="AF740" s="316"/>
      <c r="AG740" s="316"/>
      <c r="AH740" s="316"/>
      <c r="AI740" s="316"/>
      <c r="AJ740" s="316"/>
      <c r="AK740" s="316"/>
      <c r="AL740" s="316"/>
      <c r="AM740" s="316"/>
      <c r="AN740" s="316"/>
      <c r="AO740" s="316"/>
      <c r="AP740" s="316"/>
      <c r="AQ740" s="316"/>
    </row>
    <row r="741" spans="1:43">
      <c r="A741" s="316"/>
      <c r="B741" s="316"/>
      <c r="C741" s="912"/>
      <c r="D741" s="316"/>
      <c r="E741" s="316"/>
      <c r="F741" s="912"/>
      <c r="G741" s="316"/>
      <c r="H741" s="316"/>
      <c r="I741" s="912"/>
      <c r="J741" s="912"/>
      <c r="K741" s="316"/>
      <c r="L741" s="912"/>
      <c r="M741" s="316"/>
      <c r="N741" s="316"/>
      <c r="O741" s="912"/>
      <c r="P741" s="912"/>
      <c r="Q741" s="316"/>
      <c r="R741" s="912"/>
      <c r="S741" s="316"/>
      <c r="T741" s="316"/>
      <c r="U741" s="912"/>
      <c r="V741" s="316"/>
      <c r="W741" s="316"/>
      <c r="X741" s="316"/>
      <c r="Y741" s="316"/>
      <c r="Z741" s="316"/>
      <c r="AA741" s="316"/>
      <c r="AB741" s="316"/>
      <c r="AC741" s="316"/>
      <c r="AD741" s="316"/>
      <c r="AE741" s="316"/>
      <c r="AF741" s="316"/>
      <c r="AG741" s="316"/>
      <c r="AH741" s="316"/>
      <c r="AI741" s="316"/>
      <c r="AJ741" s="316"/>
      <c r="AK741" s="316"/>
      <c r="AL741" s="316"/>
      <c r="AM741" s="316"/>
      <c r="AN741" s="316"/>
      <c r="AO741" s="316"/>
      <c r="AP741" s="316"/>
      <c r="AQ741" s="316"/>
    </row>
    <row r="742" spans="1:43">
      <c r="A742" s="316"/>
      <c r="B742" s="316"/>
      <c r="C742" s="912"/>
      <c r="D742" s="316"/>
      <c r="E742" s="316"/>
      <c r="F742" s="912"/>
      <c r="G742" s="316"/>
      <c r="H742" s="316"/>
      <c r="I742" s="912"/>
      <c r="J742" s="912"/>
      <c r="K742" s="316"/>
      <c r="L742" s="912"/>
      <c r="M742" s="316"/>
      <c r="N742" s="316"/>
      <c r="O742" s="912"/>
      <c r="P742" s="912"/>
      <c r="Q742" s="316"/>
      <c r="R742" s="912"/>
      <c r="S742" s="316"/>
      <c r="T742" s="316"/>
      <c r="U742" s="912"/>
      <c r="V742" s="316"/>
      <c r="W742" s="316"/>
      <c r="X742" s="316"/>
      <c r="Y742" s="316"/>
      <c r="Z742" s="316"/>
      <c r="AA742" s="316"/>
      <c r="AB742" s="316"/>
      <c r="AC742" s="316"/>
      <c r="AD742" s="316"/>
      <c r="AE742" s="316"/>
      <c r="AF742" s="316"/>
      <c r="AG742" s="316"/>
      <c r="AH742" s="316"/>
      <c r="AI742" s="316"/>
      <c r="AJ742" s="316"/>
      <c r="AK742" s="316"/>
      <c r="AL742" s="316"/>
      <c r="AM742" s="316"/>
      <c r="AN742" s="316"/>
      <c r="AO742" s="316"/>
      <c r="AP742" s="316"/>
      <c r="AQ742" s="316"/>
    </row>
    <row r="743" spans="1:43">
      <c r="A743" s="316"/>
      <c r="B743" s="316"/>
      <c r="C743" s="912"/>
      <c r="D743" s="316"/>
      <c r="E743" s="316"/>
      <c r="F743" s="912"/>
      <c r="G743" s="316"/>
      <c r="H743" s="316"/>
      <c r="I743" s="912"/>
      <c r="J743" s="912"/>
      <c r="K743" s="316"/>
      <c r="L743" s="912"/>
      <c r="M743" s="316"/>
      <c r="N743" s="316"/>
      <c r="O743" s="912"/>
      <c r="P743" s="912"/>
      <c r="Q743" s="316"/>
      <c r="R743" s="912"/>
      <c r="S743" s="316"/>
      <c r="T743" s="316"/>
      <c r="U743" s="912"/>
      <c r="V743" s="316"/>
      <c r="W743" s="316"/>
      <c r="X743" s="316"/>
      <c r="Y743" s="316"/>
      <c r="Z743" s="316"/>
      <c r="AA743" s="316"/>
      <c r="AB743" s="316"/>
      <c r="AC743" s="316"/>
      <c r="AD743" s="316"/>
      <c r="AE743" s="316"/>
      <c r="AF743" s="316"/>
      <c r="AG743" s="316"/>
      <c r="AH743" s="316"/>
      <c r="AI743" s="316"/>
      <c r="AJ743" s="316"/>
      <c r="AK743" s="316"/>
      <c r="AL743" s="316"/>
      <c r="AM743" s="316"/>
      <c r="AN743" s="316"/>
      <c r="AO743" s="316"/>
      <c r="AP743" s="316"/>
      <c r="AQ743" s="316"/>
    </row>
    <row r="744" spans="1:43">
      <c r="A744" s="316"/>
      <c r="B744" s="316"/>
      <c r="C744" s="912"/>
      <c r="D744" s="316"/>
      <c r="E744" s="316"/>
      <c r="F744" s="912"/>
      <c r="G744" s="316"/>
      <c r="H744" s="316"/>
      <c r="I744" s="912"/>
      <c r="J744" s="912"/>
      <c r="K744" s="316"/>
      <c r="L744" s="912"/>
      <c r="M744" s="316"/>
      <c r="N744" s="316"/>
      <c r="O744" s="912"/>
      <c r="P744" s="912"/>
      <c r="Q744" s="316"/>
      <c r="R744" s="912"/>
      <c r="S744" s="316"/>
      <c r="T744" s="316"/>
      <c r="U744" s="912"/>
      <c r="V744" s="316"/>
      <c r="W744" s="316"/>
      <c r="X744" s="316"/>
      <c r="Y744" s="316"/>
      <c r="Z744" s="316"/>
      <c r="AA744" s="316"/>
      <c r="AB744" s="316"/>
      <c r="AC744" s="316"/>
      <c r="AD744" s="316"/>
      <c r="AE744" s="316"/>
      <c r="AF744" s="316"/>
      <c r="AG744" s="316"/>
      <c r="AH744" s="316"/>
      <c r="AI744" s="316"/>
      <c r="AJ744" s="316"/>
      <c r="AK744" s="316"/>
      <c r="AL744" s="316"/>
      <c r="AM744" s="316"/>
      <c r="AN744" s="316"/>
      <c r="AO744" s="316"/>
      <c r="AP744" s="316"/>
      <c r="AQ744" s="316"/>
    </row>
    <row r="745" spans="1:43">
      <c r="A745" s="316"/>
      <c r="B745" s="316"/>
      <c r="C745" s="912"/>
      <c r="D745" s="316"/>
      <c r="E745" s="316"/>
      <c r="F745" s="912"/>
      <c r="G745" s="316"/>
      <c r="H745" s="316"/>
      <c r="I745" s="912"/>
      <c r="J745" s="912"/>
      <c r="K745" s="316"/>
      <c r="L745" s="912"/>
      <c r="M745" s="316"/>
      <c r="N745" s="316"/>
      <c r="O745" s="912"/>
      <c r="P745" s="912"/>
      <c r="Q745" s="316"/>
      <c r="R745" s="912"/>
      <c r="S745" s="316"/>
      <c r="T745" s="316"/>
      <c r="U745" s="912"/>
      <c r="V745" s="316"/>
      <c r="W745" s="316"/>
      <c r="X745" s="316"/>
      <c r="Y745" s="316"/>
      <c r="Z745" s="316"/>
      <c r="AA745" s="316"/>
      <c r="AB745" s="316"/>
      <c r="AC745" s="316"/>
      <c r="AD745" s="316"/>
      <c r="AE745" s="316"/>
      <c r="AF745" s="316"/>
      <c r="AG745" s="316"/>
      <c r="AH745" s="316"/>
      <c r="AI745" s="316"/>
      <c r="AJ745" s="316"/>
      <c r="AK745" s="316"/>
      <c r="AL745" s="316"/>
      <c r="AM745" s="316"/>
      <c r="AN745" s="316"/>
      <c r="AO745" s="316"/>
      <c r="AP745" s="316"/>
      <c r="AQ745" s="316"/>
    </row>
    <row r="746" spans="1:43">
      <c r="A746" s="316"/>
      <c r="B746" s="316"/>
      <c r="C746" s="912"/>
      <c r="D746" s="316"/>
      <c r="E746" s="316"/>
      <c r="F746" s="912"/>
      <c r="G746" s="316"/>
      <c r="H746" s="316"/>
      <c r="I746" s="912"/>
      <c r="J746" s="912"/>
      <c r="K746" s="316"/>
      <c r="L746" s="912"/>
      <c r="M746" s="316"/>
      <c r="N746" s="316"/>
      <c r="O746" s="912"/>
      <c r="P746" s="912"/>
      <c r="Q746" s="316"/>
      <c r="R746" s="912"/>
      <c r="S746" s="316"/>
      <c r="T746" s="316"/>
      <c r="U746" s="912"/>
      <c r="V746" s="316"/>
      <c r="W746" s="316"/>
      <c r="X746" s="316"/>
      <c r="Y746" s="316"/>
      <c r="Z746" s="316"/>
      <c r="AA746" s="316"/>
      <c r="AB746" s="316"/>
      <c r="AC746" s="316"/>
      <c r="AD746" s="316"/>
      <c r="AE746" s="316"/>
      <c r="AF746" s="316"/>
      <c r="AG746" s="316"/>
      <c r="AH746" s="316"/>
      <c r="AI746" s="316"/>
      <c r="AJ746" s="316"/>
      <c r="AK746" s="316"/>
      <c r="AL746" s="316"/>
      <c r="AM746" s="316"/>
      <c r="AN746" s="316"/>
      <c r="AO746" s="316"/>
      <c r="AP746" s="316"/>
      <c r="AQ746" s="316"/>
    </row>
    <row r="747" spans="1:43">
      <c r="A747" s="316"/>
      <c r="B747" s="316"/>
      <c r="C747" s="912"/>
      <c r="D747" s="316"/>
      <c r="E747" s="316"/>
      <c r="F747" s="912"/>
      <c r="G747" s="316"/>
      <c r="H747" s="316"/>
      <c r="I747" s="912"/>
      <c r="J747" s="912"/>
      <c r="K747" s="316"/>
      <c r="L747" s="912"/>
      <c r="M747" s="316"/>
      <c r="N747" s="316"/>
      <c r="O747" s="912"/>
      <c r="P747" s="912"/>
      <c r="Q747" s="316"/>
      <c r="R747" s="912"/>
      <c r="S747" s="316"/>
      <c r="T747" s="316"/>
      <c r="U747" s="912"/>
      <c r="V747" s="316"/>
      <c r="W747" s="316"/>
      <c r="X747" s="316"/>
      <c r="Y747" s="316"/>
      <c r="Z747" s="316"/>
      <c r="AA747" s="316"/>
      <c r="AB747" s="316"/>
      <c r="AC747" s="316"/>
      <c r="AD747" s="316"/>
      <c r="AE747" s="316"/>
      <c r="AF747" s="316"/>
      <c r="AG747" s="316"/>
      <c r="AH747" s="316"/>
      <c r="AI747" s="316"/>
      <c r="AJ747" s="316"/>
      <c r="AK747" s="316"/>
      <c r="AL747" s="316"/>
      <c r="AM747" s="316"/>
      <c r="AN747" s="316"/>
      <c r="AO747" s="316"/>
      <c r="AP747" s="316"/>
      <c r="AQ747" s="316"/>
    </row>
    <row r="748" spans="1:43">
      <c r="A748" s="316"/>
      <c r="B748" s="316"/>
      <c r="C748" s="912"/>
      <c r="D748" s="316"/>
      <c r="E748" s="316"/>
      <c r="F748" s="912"/>
      <c r="G748" s="316"/>
      <c r="H748" s="316"/>
      <c r="I748" s="912"/>
      <c r="J748" s="912"/>
      <c r="K748" s="316"/>
      <c r="L748" s="912"/>
      <c r="M748" s="316"/>
      <c r="N748" s="316"/>
      <c r="O748" s="912"/>
      <c r="P748" s="912"/>
      <c r="Q748" s="316"/>
      <c r="R748" s="912"/>
      <c r="S748" s="316"/>
      <c r="T748" s="316"/>
      <c r="U748" s="912"/>
      <c r="V748" s="316"/>
      <c r="W748" s="316"/>
      <c r="X748" s="316"/>
      <c r="Y748" s="316"/>
      <c r="Z748" s="316"/>
      <c r="AA748" s="316"/>
      <c r="AB748" s="316"/>
      <c r="AC748" s="316"/>
      <c r="AD748" s="316"/>
      <c r="AE748" s="316"/>
      <c r="AF748" s="316"/>
      <c r="AG748" s="316"/>
      <c r="AH748" s="316"/>
      <c r="AI748" s="316"/>
      <c r="AJ748" s="316"/>
      <c r="AK748" s="316"/>
      <c r="AL748" s="316"/>
      <c r="AM748" s="316"/>
      <c r="AN748" s="316"/>
      <c r="AO748" s="316"/>
      <c r="AP748" s="316"/>
      <c r="AQ748" s="316"/>
    </row>
    <row r="749" spans="1:43">
      <c r="A749" s="316"/>
      <c r="B749" s="316"/>
      <c r="C749" s="912"/>
      <c r="D749" s="316"/>
      <c r="E749" s="316"/>
      <c r="F749" s="912"/>
      <c r="G749" s="316"/>
      <c r="H749" s="316"/>
      <c r="I749" s="912"/>
      <c r="J749" s="912"/>
      <c r="K749" s="316"/>
      <c r="L749" s="912"/>
      <c r="M749" s="316"/>
      <c r="N749" s="316"/>
      <c r="O749" s="912"/>
      <c r="P749" s="912"/>
      <c r="Q749" s="316"/>
      <c r="R749" s="912"/>
      <c r="S749" s="316"/>
      <c r="T749" s="316"/>
      <c r="U749" s="912"/>
      <c r="V749" s="316"/>
      <c r="W749" s="316"/>
      <c r="X749" s="316"/>
      <c r="Y749" s="316"/>
      <c r="Z749" s="316"/>
      <c r="AA749" s="316"/>
      <c r="AB749" s="316"/>
      <c r="AC749" s="316"/>
      <c r="AD749" s="316"/>
      <c r="AE749" s="316"/>
      <c r="AF749" s="316"/>
      <c r="AG749" s="316"/>
      <c r="AH749" s="316"/>
      <c r="AI749" s="316"/>
      <c r="AJ749" s="316"/>
      <c r="AK749" s="316"/>
      <c r="AL749" s="316"/>
      <c r="AM749" s="316"/>
      <c r="AN749" s="316"/>
      <c r="AO749" s="316"/>
      <c r="AP749" s="316"/>
      <c r="AQ749" s="316"/>
    </row>
    <row r="750" spans="1:43">
      <c r="A750" s="316"/>
      <c r="B750" s="316"/>
      <c r="C750" s="912"/>
      <c r="D750" s="316"/>
      <c r="E750" s="316"/>
      <c r="F750" s="912"/>
      <c r="G750" s="316"/>
      <c r="H750" s="316"/>
      <c r="I750" s="912"/>
      <c r="J750" s="912"/>
      <c r="K750" s="316"/>
      <c r="L750" s="912"/>
      <c r="M750" s="316"/>
      <c r="N750" s="316"/>
      <c r="O750" s="912"/>
      <c r="P750" s="912"/>
      <c r="Q750" s="316"/>
      <c r="R750" s="912"/>
      <c r="S750" s="316"/>
      <c r="T750" s="316"/>
      <c r="U750" s="912"/>
      <c r="V750" s="316"/>
      <c r="W750" s="316"/>
      <c r="X750" s="316"/>
      <c r="Y750" s="316"/>
      <c r="Z750" s="316"/>
      <c r="AA750" s="316"/>
      <c r="AB750" s="316"/>
      <c r="AC750" s="316"/>
      <c r="AD750" s="316"/>
      <c r="AE750" s="316"/>
      <c r="AF750" s="316"/>
      <c r="AG750" s="316"/>
      <c r="AH750" s="316"/>
      <c r="AI750" s="316"/>
      <c r="AJ750" s="316"/>
      <c r="AK750" s="316"/>
      <c r="AL750" s="316"/>
      <c r="AM750" s="316"/>
      <c r="AN750" s="316"/>
      <c r="AO750" s="316"/>
      <c r="AP750" s="316"/>
      <c r="AQ750" s="316"/>
    </row>
    <row r="751" spans="1:43">
      <c r="A751" s="316"/>
      <c r="B751" s="316"/>
      <c r="C751" s="912"/>
      <c r="D751" s="316"/>
      <c r="E751" s="316"/>
      <c r="F751" s="912"/>
      <c r="G751" s="316"/>
      <c r="H751" s="316"/>
      <c r="I751" s="912"/>
      <c r="J751" s="912"/>
      <c r="K751" s="316"/>
      <c r="L751" s="912"/>
      <c r="M751" s="316"/>
      <c r="N751" s="316"/>
      <c r="O751" s="912"/>
      <c r="P751" s="912"/>
      <c r="Q751" s="316"/>
      <c r="R751" s="912"/>
      <c r="S751" s="316"/>
      <c r="T751" s="316"/>
      <c r="U751" s="912"/>
      <c r="V751" s="316"/>
      <c r="W751" s="316"/>
      <c r="X751" s="316"/>
      <c r="Y751" s="316"/>
      <c r="Z751" s="316"/>
      <c r="AA751" s="316"/>
      <c r="AB751" s="316"/>
      <c r="AC751" s="316"/>
      <c r="AD751" s="316"/>
      <c r="AE751" s="316"/>
      <c r="AF751" s="316"/>
      <c r="AG751" s="316"/>
      <c r="AH751" s="316"/>
      <c r="AI751" s="316"/>
      <c r="AJ751" s="316"/>
      <c r="AK751" s="316"/>
      <c r="AL751" s="316"/>
      <c r="AM751" s="316"/>
      <c r="AN751" s="316"/>
      <c r="AO751" s="316"/>
      <c r="AP751" s="316"/>
      <c r="AQ751" s="316"/>
    </row>
    <row r="752" spans="1:43">
      <c r="A752" s="316"/>
      <c r="B752" s="316"/>
      <c r="C752" s="912"/>
      <c r="D752" s="316"/>
      <c r="E752" s="316"/>
      <c r="F752" s="912"/>
      <c r="G752" s="316"/>
      <c r="H752" s="316"/>
      <c r="I752" s="912"/>
      <c r="J752" s="912"/>
      <c r="K752" s="316"/>
      <c r="L752" s="912"/>
      <c r="M752" s="316"/>
      <c r="N752" s="316"/>
      <c r="O752" s="912"/>
      <c r="P752" s="912"/>
      <c r="Q752" s="316"/>
      <c r="R752" s="912"/>
      <c r="S752" s="316"/>
      <c r="T752" s="316"/>
      <c r="U752" s="912"/>
      <c r="V752" s="316"/>
      <c r="W752" s="316"/>
      <c r="X752" s="316"/>
      <c r="Y752" s="316"/>
      <c r="Z752" s="316"/>
      <c r="AA752" s="316"/>
      <c r="AB752" s="316"/>
      <c r="AC752" s="316"/>
      <c r="AD752" s="316"/>
      <c r="AE752" s="316"/>
      <c r="AF752" s="316"/>
      <c r="AG752" s="316"/>
      <c r="AH752" s="316"/>
      <c r="AI752" s="316"/>
      <c r="AJ752" s="316"/>
      <c r="AK752" s="316"/>
      <c r="AL752" s="316"/>
      <c r="AM752" s="316"/>
      <c r="AN752" s="316"/>
      <c r="AO752" s="316"/>
      <c r="AP752" s="316"/>
      <c r="AQ752" s="316"/>
    </row>
    <row r="753" spans="1:43">
      <c r="A753" s="316"/>
      <c r="B753" s="316"/>
      <c r="C753" s="912"/>
      <c r="D753" s="316"/>
      <c r="E753" s="316"/>
      <c r="F753" s="912"/>
      <c r="G753" s="316"/>
      <c r="H753" s="316"/>
      <c r="I753" s="912"/>
      <c r="J753" s="912"/>
      <c r="K753" s="316"/>
      <c r="L753" s="912"/>
      <c r="M753" s="316"/>
      <c r="N753" s="316"/>
      <c r="O753" s="912"/>
      <c r="P753" s="912"/>
      <c r="Q753" s="316"/>
      <c r="R753" s="912"/>
      <c r="S753" s="316"/>
      <c r="T753" s="316"/>
      <c r="U753" s="912"/>
      <c r="V753" s="316"/>
      <c r="W753" s="316"/>
      <c r="X753" s="316"/>
      <c r="Y753" s="316"/>
      <c r="Z753" s="316"/>
      <c r="AA753" s="316"/>
      <c r="AB753" s="316"/>
      <c r="AC753" s="316"/>
      <c r="AD753" s="316"/>
      <c r="AE753" s="316"/>
      <c r="AF753" s="316"/>
      <c r="AG753" s="316"/>
      <c r="AH753" s="316"/>
      <c r="AI753" s="316"/>
      <c r="AJ753" s="316"/>
      <c r="AK753" s="316"/>
      <c r="AL753" s="316"/>
      <c r="AM753" s="316"/>
      <c r="AN753" s="316"/>
      <c r="AO753" s="316"/>
      <c r="AP753" s="316"/>
      <c r="AQ753" s="316"/>
    </row>
    <row r="754" spans="1:43">
      <c r="A754" s="316"/>
      <c r="B754" s="316"/>
      <c r="C754" s="912"/>
      <c r="D754" s="316"/>
      <c r="E754" s="316"/>
      <c r="F754" s="912"/>
      <c r="G754" s="316"/>
      <c r="H754" s="316"/>
      <c r="I754" s="912"/>
      <c r="J754" s="912"/>
      <c r="K754" s="316"/>
      <c r="L754" s="912"/>
      <c r="M754" s="316"/>
      <c r="N754" s="316"/>
      <c r="O754" s="912"/>
      <c r="P754" s="912"/>
      <c r="Q754" s="316"/>
      <c r="R754" s="912"/>
      <c r="S754" s="316"/>
      <c r="T754" s="316"/>
      <c r="U754" s="912"/>
      <c r="V754" s="316"/>
      <c r="W754" s="316"/>
      <c r="X754" s="316"/>
      <c r="Y754" s="316"/>
      <c r="Z754" s="316"/>
      <c r="AA754" s="316"/>
      <c r="AB754" s="316"/>
      <c r="AC754" s="316"/>
      <c r="AD754" s="316"/>
      <c r="AE754" s="316"/>
      <c r="AF754" s="316"/>
      <c r="AG754" s="316"/>
      <c r="AH754" s="316"/>
      <c r="AI754" s="316"/>
      <c r="AJ754" s="316"/>
      <c r="AK754" s="316"/>
      <c r="AL754" s="316"/>
      <c r="AM754" s="316"/>
      <c r="AN754" s="316"/>
      <c r="AO754" s="316"/>
      <c r="AP754" s="316"/>
      <c r="AQ754" s="316"/>
    </row>
    <row r="755" spans="1:43">
      <c r="A755" s="316"/>
      <c r="B755" s="316"/>
      <c r="C755" s="912"/>
      <c r="D755" s="316"/>
      <c r="E755" s="316"/>
      <c r="F755" s="912"/>
      <c r="G755" s="316"/>
      <c r="H755" s="316"/>
      <c r="I755" s="912"/>
      <c r="J755" s="912"/>
      <c r="K755" s="316"/>
      <c r="L755" s="912"/>
      <c r="M755" s="316"/>
      <c r="N755" s="316"/>
      <c r="O755" s="912"/>
      <c r="P755" s="912"/>
      <c r="Q755" s="316"/>
      <c r="R755" s="912"/>
      <c r="S755" s="316"/>
      <c r="T755" s="316"/>
      <c r="U755" s="912"/>
      <c r="V755" s="316"/>
      <c r="W755" s="316"/>
      <c r="X755" s="316"/>
      <c r="Y755" s="316"/>
      <c r="Z755" s="316"/>
      <c r="AA755" s="316"/>
      <c r="AB755" s="316"/>
      <c r="AC755" s="316"/>
      <c r="AD755" s="316"/>
      <c r="AE755" s="316"/>
      <c r="AF755" s="316"/>
      <c r="AG755" s="316"/>
      <c r="AH755" s="316"/>
      <c r="AI755" s="316"/>
      <c r="AJ755" s="316"/>
      <c r="AK755" s="316"/>
      <c r="AL755" s="316"/>
      <c r="AM755" s="316"/>
      <c r="AN755" s="316"/>
      <c r="AO755" s="316"/>
      <c r="AP755" s="316"/>
      <c r="AQ755" s="316"/>
    </row>
    <row r="756" spans="1:43">
      <c r="A756" s="316"/>
      <c r="B756" s="316"/>
      <c r="C756" s="912"/>
      <c r="D756" s="316"/>
      <c r="E756" s="316"/>
      <c r="F756" s="912"/>
      <c r="G756" s="316"/>
      <c r="H756" s="316"/>
      <c r="I756" s="912"/>
      <c r="J756" s="912"/>
      <c r="K756" s="316"/>
      <c r="L756" s="912"/>
      <c r="M756" s="316"/>
      <c r="N756" s="316"/>
      <c r="O756" s="912"/>
      <c r="P756" s="912"/>
      <c r="Q756" s="316"/>
      <c r="R756" s="912"/>
      <c r="S756" s="316"/>
      <c r="T756" s="316"/>
      <c r="U756" s="912"/>
      <c r="V756" s="316"/>
      <c r="W756" s="316"/>
      <c r="X756" s="316"/>
      <c r="Y756" s="316"/>
      <c r="Z756" s="316"/>
      <c r="AA756" s="316"/>
      <c r="AB756" s="316"/>
      <c r="AC756" s="316"/>
      <c r="AD756" s="316"/>
      <c r="AE756" s="316"/>
      <c r="AF756" s="316"/>
      <c r="AG756" s="316"/>
      <c r="AH756" s="316"/>
      <c r="AI756" s="316"/>
      <c r="AJ756" s="316"/>
      <c r="AK756" s="316"/>
      <c r="AL756" s="316"/>
      <c r="AM756" s="316"/>
      <c r="AN756" s="316"/>
      <c r="AO756" s="316"/>
      <c r="AP756" s="316"/>
      <c r="AQ756" s="316"/>
    </row>
    <row r="757" spans="1:43">
      <c r="A757" s="316"/>
      <c r="B757" s="316"/>
      <c r="C757" s="912"/>
      <c r="D757" s="316"/>
      <c r="E757" s="316"/>
      <c r="F757" s="912"/>
      <c r="G757" s="316"/>
      <c r="H757" s="316"/>
      <c r="I757" s="912"/>
      <c r="J757" s="912"/>
      <c r="K757" s="316"/>
      <c r="L757" s="912"/>
      <c r="M757" s="316"/>
      <c r="N757" s="316"/>
      <c r="O757" s="912"/>
      <c r="P757" s="912"/>
      <c r="Q757" s="316"/>
      <c r="R757" s="912"/>
      <c r="S757" s="316"/>
      <c r="T757" s="316"/>
      <c r="U757" s="912"/>
      <c r="V757" s="316"/>
      <c r="W757" s="316"/>
      <c r="X757" s="316"/>
      <c r="Y757" s="316"/>
      <c r="Z757" s="316"/>
      <c r="AA757" s="316"/>
      <c r="AB757" s="316"/>
      <c r="AC757" s="316"/>
      <c r="AD757" s="316"/>
      <c r="AE757" s="316"/>
      <c r="AF757" s="316"/>
      <c r="AG757" s="316"/>
      <c r="AH757" s="316"/>
      <c r="AI757" s="316"/>
      <c r="AJ757" s="316"/>
      <c r="AK757" s="316"/>
      <c r="AL757" s="316"/>
      <c r="AM757" s="316"/>
      <c r="AN757" s="316"/>
      <c r="AO757" s="316"/>
      <c r="AP757" s="316"/>
      <c r="AQ757" s="316"/>
    </row>
    <row r="758" spans="1:43">
      <c r="A758" s="316"/>
      <c r="B758" s="316"/>
      <c r="C758" s="912"/>
      <c r="D758" s="316"/>
      <c r="E758" s="316"/>
      <c r="F758" s="912"/>
      <c r="G758" s="316"/>
      <c r="H758" s="316"/>
      <c r="I758" s="912"/>
      <c r="J758" s="912"/>
      <c r="K758" s="316"/>
      <c r="L758" s="912"/>
      <c r="M758" s="316"/>
      <c r="N758" s="316"/>
      <c r="O758" s="912"/>
      <c r="P758" s="912"/>
      <c r="Q758" s="316"/>
      <c r="R758" s="912"/>
      <c r="S758" s="316"/>
      <c r="T758" s="316"/>
      <c r="U758" s="912"/>
      <c r="V758" s="316"/>
      <c r="W758" s="316"/>
      <c r="X758" s="316"/>
      <c r="Y758" s="316"/>
      <c r="Z758" s="316"/>
      <c r="AA758" s="316"/>
      <c r="AB758" s="316"/>
      <c r="AC758" s="316"/>
      <c r="AD758" s="316"/>
      <c r="AE758" s="316"/>
      <c r="AF758" s="316"/>
      <c r="AG758" s="316"/>
      <c r="AH758" s="316"/>
      <c r="AI758" s="316"/>
      <c r="AJ758" s="316"/>
      <c r="AK758" s="316"/>
      <c r="AL758" s="316"/>
      <c r="AM758" s="316"/>
      <c r="AN758" s="316"/>
      <c r="AO758" s="316"/>
      <c r="AP758" s="316"/>
      <c r="AQ758" s="316"/>
    </row>
    <row r="759" spans="1:43">
      <c r="A759" s="316"/>
      <c r="B759" s="316"/>
      <c r="C759" s="912"/>
      <c r="D759" s="316"/>
      <c r="E759" s="316"/>
      <c r="F759" s="912"/>
      <c r="G759" s="316"/>
      <c r="H759" s="316"/>
      <c r="I759" s="912"/>
      <c r="J759" s="912"/>
      <c r="K759" s="316"/>
      <c r="L759" s="912"/>
      <c r="M759" s="316"/>
      <c r="N759" s="316"/>
      <c r="O759" s="912"/>
      <c r="P759" s="912"/>
      <c r="Q759" s="316"/>
      <c r="R759" s="912"/>
      <c r="S759" s="316"/>
      <c r="T759" s="316"/>
      <c r="U759" s="912"/>
      <c r="V759" s="316"/>
      <c r="W759" s="316"/>
      <c r="X759" s="316"/>
      <c r="Y759" s="316"/>
      <c r="Z759" s="316"/>
      <c r="AA759" s="316"/>
      <c r="AB759" s="316"/>
      <c r="AC759" s="316"/>
      <c r="AD759" s="316"/>
      <c r="AE759" s="316"/>
      <c r="AF759" s="316"/>
      <c r="AG759" s="316"/>
      <c r="AH759" s="316"/>
      <c r="AI759" s="316"/>
      <c r="AJ759" s="316"/>
      <c r="AK759" s="316"/>
      <c r="AL759" s="316"/>
      <c r="AM759" s="316"/>
      <c r="AN759" s="316"/>
      <c r="AO759" s="316"/>
      <c r="AP759" s="316"/>
      <c r="AQ759" s="316"/>
    </row>
    <row r="760" spans="1:43">
      <c r="A760" s="316"/>
      <c r="B760" s="316"/>
      <c r="C760" s="912"/>
      <c r="D760" s="316"/>
      <c r="E760" s="316"/>
      <c r="F760" s="912"/>
      <c r="G760" s="316"/>
      <c r="H760" s="316"/>
      <c r="I760" s="912"/>
      <c r="J760" s="912"/>
      <c r="K760" s="316"/>
      <c r="L760" s="912"/>
      <c r="M760" s="316"/>
      <c r="N760" s="316"/>
      <c r="O760" s="912"/>
      <c r="P760" s="912"/>
      <c r="Q760" s="316"/>
      <c r="R760" s="912"/>
      <c r="S760" s="316"/>
      <c r="T760" s="316"/>
      <c r="U760" s="912"/>
      <c r="V760" s="316"/>
      <c r="W760" s="316"/>
      <c r="X760" s="316"/>
      <c r="Y760" s="316"/>
      <c r="Z760" s="316"/>
      <c r="AA760" s="316"/>
      <c r="AB760" s="316"/>
      <c r="AC760" s="316"/>
      <c r="AD760" s="316"/>
      <c r="AE760" s="316"/>
      <c r="AF760" s="316"/>
      <c r="AG760" s="316"/>
      <c r="AH760" s="316"/>
      <c r="AI760" s="316"/>
      <c r="AJ760" s="316"/>
      <c r="AK760" s="316"/>
      <c r="AL760" s="316"/>
      <c r="AM760" s="316"/>
      <c r="AN760" s="316"/>
      <c r="AO760" s="316"/>
      <c r="AP760" s="316"/>
      <c r="AQ760" s="316"/>
    </row>
    <row r="761" spans="1:43">
      <c r="A761" s="316"/>
      <c r="B761" s="316"/>
      <c r="C761" s="912"/>
      <c r="D761" s="316"/>
      <c r="E761" s="316"/>
      <c r="F761" s="912"/>
      <c r="G761" s="316"/>
      <c r="H761" s="316"/>
      <c r="I761" s="912"/>
      <c r="J761" s="912"/>
      <c r="K761" s="316"/>
      <c r="L761" s="912"/>
      <c r="M761" s="316"/>
      <c r="N761" s="316"/>
      <c r="O761" s="912"/>
      <c r="P761" s="912"/>
      <c r="Q761" s="316"/>
      <c r="R761" s="912"/>
      <c r="S761" s="316"/>
      <c r="T761" s="316"/>
      <c r="U761" s="912"/>
      <c r="V761" s="316"/>
      <c r="W761" s="316"/>
      <c r="X761" s="316"/>
      <c r="Y761" s="316"/>
      <c r="Z761" s="316"/>
      <c r="AA761" s="316"/>
      <c r="AB761" s="316"/>
      <c r="AC761" s="316"/>
      <c r="AD761" s="316"/>
      <c r="AE761" s="316"/>
      <c r="AF761" s="316"/>
      <c r="AG761" s="316"/>
      <c r="AH761" s="316"/>
      <c r="AI761" s="316"/>
      <c r="AJ761" s="316"/>
      <c r="AK761" s="316"/>
      <c r="AL761" s="316"/>
      <c r="AM761" s="316"/>
      <c r="AN761" s="316"/>
      <c r="AO761" s="316"/>
      <c r="AP761" s="316"/>
      <c r="AQ761" s="316"/>
    </row>
    <row r="762" spans="1:43">
      <c r="A762" s="316"/>
      <c r="B762" s="316"/>
      <c r="C762" s="912"/>
      <c r="D762" s="316"/>
      <c r="E762" s="316"/>
      <c r="F762" s="912"/>
      <c r="G762" s="316"/>
      <c r="H762" s="316"/>
      <c r="I762" s="912"/>
      <c r="J762" s="912"/>
      <c r="K762" s="316"/>
      <c r="L762" s="912"/>
      <c r="M762" s="316"/>
      <c r="N762" s="316"/>
      <c r="O762" s="912"/>
      <c r="P762" s="912"/>
      <c r="Q762" s="316"/>
      <c r="R762" s="912"/>
      <c r="S762" s="316"/>
      <c r="T762" s="316"/>
      <c r="U762" s="912"/>
      <c r="V762" s="316"/>
      <c r="W762" s="316"/>
      <c r="X762" s="316"/>
      <c r="Y762" s="316"/>
      <c r="Z762" s="316"/>
      <c r="AA762" s="316"/>
      <c r="AB762" s="316"/>
      <c r="AC762" s="316"/>
      <c r="AD762" s="316"/>
      <c r="AE762" s="316"/>
      <c r="AF762" s="316"/>
      <c r="AG762" s="316"/>
      <c r="AH762" s="316"/>
      <c r="AI762" s="316"/>
      <c r="AJ762" s="316"/>
      <c r="AK762" s="316"/>
      <c r="AL762" s="316"/>
      <c r="AM762" s="316"/>
      <c r="AN762" s="316"/>
      <c r="AO762" s="316"/>
      <c r="AP762" s="316"/>
      <c r="AQ762" s="316"/>
    </row>
    <row r="763" spans="1:43">
      <c r="A763" s="316"/>
      <c r="B763" s="316"/>
      <c r="C763" s="912"/>
      <c r="D763" s="316"/>
      <c r="E763" s="316"/>
      <c r="F763" s="912"/>
      <c r="G763" s="316"/>
      <c r="H763" s="316"/>
      <c r="I763" s="912"/>
      <c r="J763" s="912"/>
      <c r="K763" s="316"/>
      <c r="L763" s="912"/>
      <c r="M763" s="316"/>
      <c r="N763" s="316"/>
      <c r="O763" s="912"/>
      <c r="P763" s="912"/>
      <c r="Q763" s="316"/>
      <c r="R763" s="912"/>
      <c r="S763" s="316"/>
      <c r="T763" s="316"/>
      <c r="U763" s="912"/>
      <c r="V763" s="316"/>
      <c r="W763" s="316"/>
      <c r="X763" s="316"/>
      <c r="Y763" s="316"/>
      <c r="Z763" s="316"/>
      <c r="AA763" s="316"/>
      <c r="AB763" s="316"/>
      <c r="AC763" s="316"/>
      <c r="AD763" s="316"/>
      <c r="AE763" s="316"/>
      <c r="AF763" s="316"/>
      <c r="AG763" s="316"/>
      <c r="AH763" s="316"/>
      <c r="AI763" s="316"/>
      <c r="AJ763" s="316"/>
      <c r="AK763" s="316"/>
      <c r="AL763" s="316"/>
      <c r="AM763" s="316"/>
      <c r="AN763" s="316"/>
      <c r="AO763" s="316"/>
      <c r="AP763" s="316"/>
      <c r="AQ763" s="316"/>
    </row>
    <row r="764" spans="1:43">
      <c r="A764" s="316"/>
      <c r="B764" s="316"/>
      <c r="C764" s="912"/>
      <c r="D764" s="316"/>
      <c r="E764" s="316"/>
      <c r="F764" s="912"/>
      <c r="G764" s="316"/>
      <c r="H764" s="316"/>
      <c r="I764" s="912"/>
      <c r="J764" s="912"/>
      <c r="K764" s="316"/>
      <c r="L764" s="912"/>
      <c r="M764" s="316"/>
      <c r="N764" s="316"/>
      <c r="O764" s="912"/>
      <c r="P764" s="912"/>
      <c r="Q764" s="316"/>
      <c r="R764" s="912"/>
      <c r="S764" s="316"/>
      <c r="T764" s="316"/>
      <c r="U764" s="912"/>
      <c r="V764" s="316"/>
      <c r="W764" s="316"/>
      <c r="X764" s="316"/>
      <c r="Y764" s="316"/>
      <c r="Z764" s="316"/>
      <c r="AA764" s="316"/>
      <c r="AB764" s="316"/>
      <c r="AC764" s="316"/>
      <c r="AD764" s="316"/>
      <c r="AE764" s="316"/>
      <c r="AF764" s="316"/>
      <c r="AG764" s="316"/>
      <c r="AH764" s="316"/>
      <c r="AI764" s="316"/>
      <c r="AJ764" s="316"/>
      <c r="AK764" s="316"/>
      <c r="AL764" s="316"/>
      <c r="AM764" s="316"/>
      <c r="AN764" s="316"/>
      <c r="AO764" s="316"/>
      <c r="AP764" s="316"/>
      <c r="AQ764" s="316"/>
    </row>
    <row r="765" spans="1:43">
      <c r="A765" s="316"/>
      <c r="B765" s="316"/>
      <c r="C765" s="912"/>
      <c r="D765" s="316"/>
      <c r="E765" s="316"/>
      <c r="F765" s="912"/>
      <c r="G765" s="316"/>
      <c r="H765" s="316"/>
      <c r="I765" s="912"/>
      <c r="J765" s="912"/>
      <c r="K765" s="316"/>
      <c r="L765" s="912"/>
      <c r="M765" s="316"/>
      <c r="N765" s="316"/>
      <c r="O765" s="912"/>
      <c r="P765" s="912"/>
      <c r="Q765" s="316"/>
      <c r="R765" s="912"/>
      <c r="S765" s="316"/>
      <c r="T765" s="316"/>
      <c r="U765" s="912"/>
      <c r="V765" s="316"/>
      <c r="W765" s="316"/>
      <c r="X765" s="316"/>
      <c r="Y765" s="316"/>
      <c r="Z765" s="316"/>
      <c r="AA765" s="316"/>
      <c r="AB765" s="316"/>
      <c r="AC765" s="316"/>
      <c r="AD765" s="316"/>
      <c r="AE765" s="316"/>
      <c r="AF765" s="316"/>
      <c r="AG765" s="316"/>
      <c r="AH765" s="316"/>
      <c r="AI765" s="316"/>
      <c r="AJ765" s="316"/>
      <c r="AK765" s="316"/>
      <c r="AL765" s="316"/>
      <c r="AM765" s="316"/>
      <c r="AN765" s="316"/>
      <c r="AO765" s="316"/>
      <c r="AP765" s="316"/>
      <c r="AQ765" s="316"/>
    </row>
    <row r="766" spans="1:43">
      <c r="A766" s="316"/>
      <c r="B766" s="316"/>
      <c r="C766" s="912"/>
      <c r="D766" s="316"/>
      <c r="E766" s="316"/>
      <c r="F766" s="912"/>
      <c r="G766" s="316"/>
      <c r="H766" s="316"/>
      <c r="I766" s="912"/>
      <c r="J766" s="912"/>
      <c r="K766" s="316"/>
      <c r="L766" s="912"/>
      <c r="M766" s="316"/>
      <c r="N766" s="316"/>
      <c r="O766" s="912"/>
      <c r="P766" s="912"/>
      <c r="Q766" s="316"/>
      <c r="R766" s="912"/>
      <c r="S766" s="316"/>
      <c r="T766" s="316"/>
      <c r="U766" s="912"/>
      <c r="V766" s="316"/>
      <c r="W766" s="316"/>
      <c r="X766" s="316"/>
      <c r="Y766" s="316"/>
      <c r="Z766" s="316"/>
      <c r="AA766" s="316"/>
      <c r="AB766" s="316"/>
      <c r="AC766" s="316"/>
      <c r="AD766" s="316"/>
      <c r="AE766" s="316"/>
      <c r="AF766" s="316"/>
      <c r="AG766" s="316"/>
      <c r="AH766" s="316"/>
      <c r="AI766" s="316"/>
      <c r="AJ766" s="316"/>
      <c r="AK766" s="316"/>
      <c r="AL766" s="316"/>
      <c r="AM766" s="316"/>
      <c r="AN766" s="316"/>
      <c r="AO766" s="316"/>
      <c r="AP766" s="316"/>
      <c r="AQ766" s="316"/>
    </row>
    <row r="767" spans="1:43">
      <c r="A767" s="316"/>
      <c r="B767" s="316"/>
      <c r="C767" s="912"/>
      <c r="D767" s="316"/>
      <c r="E767" s="316"/>
      <c r="F767" s="912"/>
      <c r="G767" s="316"/>
      <c r="H767" s="316"/>
      <c r="I767" s="912"/>
      <c r="J767" s="912"/>
      <c r="K767" s="316"/>
      <c r="L767" s="912"/>
      <c r="M767" s="316"/>
      <c r="N767" s="316"/>
      <c r="O767" s="912"/>
      <c r="P767" s="912"/>
      <c r="Q767" s="316"/>
      <c r="R767" s="912"/>
      <c r="S767" s="316"/>
      <c r="T767" s="316"/>
      <c r="U767" s="912"/>
      <c r="V767" s="316"/>
      <c r="W767" s="316"/>
      <c r="X767" s="316"/>
      <c r="Y767" s="316"/>
      <c r="Z767" s="316"/>
      <c r="AA767" s="316"/>
      <c r="AB767" s="316"/>
      <c r="AC767" s="316"/>
      <c r="AD767" s="316"/>
      <c r="AE767" s="316"/>
      <c r="AF767" s="316"/>
      <c r="AG767" s="316"/>
      <c r="AH767" s="316"/>
      <c r="AI767" s="316"/>
      <c r="AJ767" s="316"/>
      <c r="AK767" s="316"/>
      <c r="AL767" s="316"/>
      <c r="AM767" s="316"/>
      <c r="AN767" s="316"/>
      <c r="AO767" s="316"/>
      <c r="AP767" s="316"/>
      <c r="AQ767" s="316"/>
    </row>
    <row r="768" spans="1:43">
      <c r="A768" s="316"/>
      <c r="B768" s="316"/>
      <c r="C768" s="912"/>
      <c r="D768" s="316"/>
      <c r="E768" s="316"/>
      <c r="F768" s="912"/>
      <c r="G768" s="316"/>
      <c r="H768" s="316"/>
      <c r="I768" s="912"/>
      <c r="J768" s="912"/>
      <c r="K768" s="316"/>
      <c r="L768" s="912"/>
      <c r="M768" s="316"/>
      <c r="N768" s="316"/>
      <c r="O768" s="912"/>
      <c r="P768" s="912"/>
      <c r="Q768" s="316"/>
      <c r="R768" s="912"/>
      <c r="S768" s="316"/>
      <c r="T768" s="316"/>
      <c r="U768" s="912"/>
      <c r="V768" s="316"/>
      <c r="W768" s="316"/>
      <c r="X768" s="316"/>
      <c r="Y768" s="316"/>
      <c r="Z768" s="316"/>
      <c r="AA768" s="316"/>
      <c r="AB768" s="316"/>
      <c r="AC768" s="316"/>
      <c r="AD768" s="316"/>
      <c r="AE768" s="316"/>
      <c r="AF768" s="316"/>
      <c r="AG768" s="316"/>
      <c r="AH768" s="316"/>
      <c r="AI768" s="316"/>
      <c r="AJ768" s="316"/>
      <c r="AK768" s="316"/>
      <c r="AL768" s="316"/>
      <c r="AM768" s="316"/>
      <c r="AN768" s="316"/>
      <c r="AO768" s="316"/>
      <c r="AP768" s="316"/>
      <c r="AQ768" s="316"/>
    </row>
    <row r="769" spans="1:43">
      <c r="A769" s="316"/>
      <c r="B769" s="316"/>
      <c r="C769" s="912"/>
      <c r="D769" s="316"/>
      <c r="E769" s="316"/>
      <c r="F769" s="912"/>
      <c r="G769" s="316"/>
      <c r="H769" s="316"/>
      <c r="I769" s="912"/>
      <c r="J769" s="912"/>
      <c r="K769" s="316"/>
      <c r="L769" s="912"/>
      <c r="M769" s="316"/>
      <c r="N769" s="316"/>
      <c r="O769" s="912"/>
      <c r="P769" s="912"/>
      <c r="Q769" s="316"/>
      <c r="R769" s="912"/>
      <c r="S769" s="316"/>
      <c r="T769" s="316"/>
      <c r="U769" s="912"/>
      <c r="V769" s="316"/>
      <c r="W769" s="316"/>
      <c r="X769" s="316"/>
      <c r="Y769" s="316"/>
      <c r="Z769" s="316"/>
      <c r="AA769" s="316"/>
      <c r="AB769" s="316"/>
      <c r="AC769" s="316"/>
      <c r="AD769" s="316"/>
      <c r="AE769" s="316"/>
      <c r="AF769" s="316"/>
      <c r="AG769" s="316"/>
      <c r="AH769" s="316"/>
      <c r="AI769" s="316"/>
      <c r="AJ769" s="316"/>
      <c r="AK769" s="316"/>
      <c r="AL769" s="316"/>
      <c r="AM769" s="316"/>
      <c r="AN769" s="316"/>
      <c r="AO769" s="316"/>
      <c r="AP769" s="316"/>
      <c r="AQ769" s="316"/>
    </row>
    <row r="770" spans="1:43">
      <c r="A770" s="316"/>
      <c r="B770" s="316"/>
      <c r="C770" s="912"/>
      <c r="D770" s="316"/>
      <c r="E770" s="316"/>
      <c r="F770" s="912"/>
      <c r="G770" s="316"/>
      <c r="H770" s="316"/>
      <c r="I770" s="912"/>
      <c r="J770" s="912"/>
      <c r="K770" s="316"/>
      <c r="L770" s="912"/>
      <c r="M770" s="316"/>
      <c r="N770" s="316"/>
      <c r="O770" s="912"/>
      <c r="P770" s="912"/>
      <c r="Q770" s="316"/>
      <c r="R770" s="912"/>
      <c r="S770" s="316"/>
      <c r="T770" s="316"/>
      <c r="U770" s="912"/>
      <c r="V770" s="316"/>
      <c r="W770" s="316"/>
      <c r="X770" s="316"/>
      <c r="Y770" s="316"/>
      <c r="Z770" s="316"/>
      <c r="AA770" s="316"/>
      <c r="AB770" s="316"/>
      <c r="AC770" s="316"/>
      <c r="AD770" s="316"/>
      <c r="AE770" s="316"/>
      <c r="AF770" s="316"/>
      <c r="AG770" s="316"/>
      <c r="AH770" s="316"/>
      <c r="AI770" s="316"/>
      <c r="AJ770" s="316"/>
      <c r="AK770" s="316"/>
      <c r="AL770" s="316"/>
      <c r="AM770" s="316"/>
      <c r="AN770" s="316"/>
      <c r="AO770" s="316"/>
      <c r="AP770" s="316"/>
      <c r="AQ770" s="316"/>
    </row>
    <row r="771" spans="1:43">
      <c r="A771" s="316"/>
      <c r="B771" s="316"/>
      <c r="C771" s="912"/>
      <c r="D771" s="316"/>
      <c r="E771" s="316"/>
      <c r="F771" s="912"/>
      <c r="G771" s="316"/>
      <c r="H771" s="316"/>
      <c r="I771" s="912"/>
      <c r="J771" s="912"/>
      <c r="K771" s="316"/>
      <c r="L771" s="912"/>
      <c r="M771" s="316"/>
      <c r="N771" s="316"/>
      <c r="O771" s="912"/>
      <c r="P771" s="912"/>
      <c r="Q771" s="316"/>
      <c r="R771" s="912"/>
      <c r="S771" s="316"/>
      <c r="T771" s="316"/>
      <c r="U771" s="912"/>
      <c r="V771" s="316"/>
      <c r="W771" s="316"/>
      <c r="X771" s="316"/>
      <c r="Y771" s="316"/>
      <c r="Z771" s="316"/>
      <c r="AA771" s="316"/>
      <c r="AB771" s="316"/>
      <c r="AC771" s="316"/>
      <c r="AD771" s="316"/>
      <c r="AE771" s="316"/>
      <c r="AF771" s="316"/>
      <c r="AG771" s="316"/>
      <c r="AH771" s="316"/>
      <c r="AI771" s="316"/>
      <c r="AJ771" s="316"/>
      <c r="AK771" s="316"/>
      <c r="AL771" s="316"/>
      <c r="AM771" s="316"/>
      <c r="AN771" s="316"/>
      <c r="AO771" s="316"/>
      <c r="AP771" s="316"/>
      <c r="AQ771" s="316"/>
    </row>
    <row r="772" spans="1:43">
      <c r="A772" s="316"/>
      <c r="B772" s="316"/>
      <c r="C772" s="912"/>
      <c r="D772" s="316"/>
      <c r="E772" s="316"/>
      <c r="F772" s="912"/>
      <c r="G772" s="316"/>
      <c r="H772" s="316"/>
      <c r="I772" s="912"/>
      <c r="J772" s="912"/>
      <c r="K772" s="316"/>
      <c r="L772" s="912"/>
      <c r="M772" s="316"/>
      <c r="N772" s="316"/>
      <c r="O772" s="912"/>
      <c r="P772" s="912"/>
      <c r="Q772" s="316"/>
      <c r="R772" s="912"/>
      <c r="S772" s="316"/>
      <c r="T772" s="316"/>
      <c r="U772" s="912"/>
      <c r="V772" s="316"/>
      <c r="W772" s="316"/>
      <c r="X772" s="316"/>
      <c r="Y772" s="316"/>
      <c r="Z772" s="316"/>
      <c r="AA772" s="316"/>
      <c r="AB772" s="316"/>
      <c r="AC772" s="316"/>
      <c r="AD772" s="316"/>
      <c r="AE772" s="316"/>
      <c r="AF772" s="316"/>
      <c r="AG772" s="316"/>
      <c r="AH772" s="316"/>
      <c r="AI772" s="316"/>
      <c r="AJ772" s="316"/>
      <c r="AK772" s="316"/>
      <c r="AL772" s="316"/>
      <c r="AM772" s="316"/>
      <c r="AN772" s="316"/>
      <c r="AO772" s="316"/>
      <c r="AP772" s="316"/>
      <c r="AQ772" s="316"/>
    </row>
    <row r="773" spans="1:43">
      <c r="A773" s="316"/>
      <c r="B773" s="316"/>
      <c r="C773" s="912"/>
      <c r="D773" s="316"/>
      <c r="E773" s="316"/>
      <c r="F773" s="912"/>
      <c r="G773" s="316"/>
      <c r="H773" s="316"/>
      <c r="I773" s="912"/>
      <c r="J773" s="912"/>
      <c r="K773" s="316"/>
      <c r="L773" s="912"/>
      <c r="M773" s="316"/>
      <c r="N773" s="316"/>
      <c r="O773" s="912"/>
      <c r="P773" s="912"/>
      <c r="Q773" s="316"/>
      <c r="R773" s="912"/>
      <c r="S773" s="316"/>
      <c r="T773" s="316"/>
      <c r="U773" s="912"/>
      <c r="V773" s="316"/>
      <c r="W773" s="316"/>
      <c r="X773" s="316"/>
      <c r="Y773" s="316"/>
      <c r="Z773" s="316"/>
      <c r="AA773" s="316"/>
      <c r="AB773" s="316"/>
      <c r="AC773" s="316"/>
      <c r="AD773" s="316"/>
      <c r="AE773" s="316"/>
      <c r="AF773" s="316"/>
      <c r="AG773" s="316"/>
      <c r="AH773" s="316"/>
      <c r="AI773" s="316"/>
      <c r="AJ773" s="316"/>
      <c r="AK773" s="316"/>
      <c r="AL773" s="316"/>
      <c r="AM773" s="316"/>
      <c r="AN773" s="316"/>
      <c r="AO773" s="316"/>
      <c r="AP773" s="316"/>
      <c r="AQ773" s="316"/>
    </row>
    <row r="774" spans="1:43">
      <c r="A774" s="316"/>
      <c r="B774" s="316"/>
      <c r="C774" s="912"/>
      <c r="D774" s="316"/>
      <c r="E774" s="316"/>
      <c r="F774" s="912"/>
      <c r="G774" s="316"/>
      <c r="H774" s="316"/>
      <c r="I774" s="912"/>
      <c r="J774" s="912"/>
      <c r="K774" s="316"/>
      <c r="L774" s="912"/>
      <c r="M774" s="316"/>
      <c r="N774" s="316"/>
      <c r="O774" s="912"/>
      <c r="P774" s="912"/>
      <c r="Q774" s="316"/>
      <c r="R774" s="912"/>
      <c r="S774" s="316"/>
      <c r="T774" s="316"/>
      <c r="U774" s="912"/>
      <c r="V774" s="316"/>
      <c r="W774" s="316"/>
      <c r="X774" s="316"/>
      <c r="Y774" s="316"/>
      <c r="Z774" s="316"/>
      <c r="AA774" s="316"/>
      <c r="AB774" s="316"/>
      <c r="AC774" s="316"/>
      <c r="AD774" s="316"/>
      <c r="AE774" s="316"/>
      <c r="AF774" s="316"/>
      <c r="AG774" s="316"/>
      <c r="AH774" s="316"/>
      <c r="AI774" s="316"/>
      <c r="AJ774" s="316"/>
      <c r="AK774" s="316"/>
      <c r="AL774" s="316"/>
      <c r="AM774" s="316"/>
      <c r="AN774" s="316"/>
      <c r="AO774" s="316"/>
      <c r="AP774" s="316"/>
      <c r="AQ774" s="316"/>
    </row>
    <row r="775" spans="1:43">
      <c r="A775" s="316"/>
      <c r="B775" s="316"/>
      <c r="C775" s="912"/>
      <c r="D775" s="316"/>
      <c r="E775" s="316"/>
      <c r="F775" s="912"/>
      <c r="G775" s="316"/>
      <c r="H775" s="316"/>
      <c r="I775" s="912"/>
      <c r="J775" s="912"/>
      <c r="K775" s="316"/>
      <c r="L775" s="912"/>
      <c r="M775" s="316"/>
      <c r="N775" s="316"/>
      <c r="O775" s="912"/>
      <c r="P775" s="912"/>
      <c r="Q775" s="316"/>
      <c r="R775" s="912"/>
      <c r="S775" s="316"/>
      <c r="T775" s="316"/>
      <c r="U775" s="912"/>
      <c r="V775" s="316"/>
      <c r="W775" s="316"/>
      <c r="X775" s="316"/>
      <c r="Y775" s="316"/>
      <c r="Z775" s="316"/>
      <c r="AA775" s="316"/>
      <c r="AB775" s="316"/>
      <c r="AC775" s="316"/>
      <c r="AD775" s="316"/>
      <c r="AE775" s="316"/>
      <c r="AF775" s="316"/>
      <c r="AG775" s="316"/>
      <c r="AH775" s="316"/>
      <c r="AI775" s="316"/>
      <c r="AJ775" s="316"/>
      <c r="AK775" s="316"/>
      <c r="AL775" s="316"/>
      <c r="AM775" s="316"/>
      <c r="AN775" s="316"/>
      <c r="AO775" s="316"/>
      <c r="AP775" s="316"/>
      <c r="AQ775" s="316"/>
    </row>
    <row r="776" spans="1:43">
      <c r="A776" s="316"/>
      <c r="B776" s="316"/>
      <c r="C776" s="912"/>
      <c r="D776" s="316"/>
      <c r="E776" s="316"/>
      <c r="F776" s="912"/>
      <c r="G776" s="316"/>
      <c r="H776" s="316"/>
      <c r="I776" s="912"/>
      <c r="J776" s="912"/>
      <c r="K776" s="316"/>
      <c r="L776" s="912"/>
      <c r="M776" s="316"/>
      <c r="N776" s="316"/>
      <c r="O776" s="912"/>
      <c r="P776" s="912"/>
      <c r="Q776" s="316"/>
      <c r="R776" s="912"/>
      <c r="S776" s="316"/>
      <c r="T776" s="316"/>
      <c r="U776" s="912"/>
      <c r="V776" s="316"/>
      <c r="W776" s="316"/>
      <c r="X776" s="316"/>
      <c r="Y776" s="316"/>
      <c r="Z776" s="316"/>
      <c r="AA776" s="316"/>
      <c r="AB776" s="316"/>
      <c r="AC776" s="316"/>
      <c r="AD776" s="316"/>
      <c r="AE776" s="316"/>
      <c r="AF776" s="316"/>
      <c r="AG776" s="316"/>
      <c r="AH776" s="316"/>
      <c r="AI776" s="316"/>
      <c r="AJ776" s="316"/>
      <c r="AK776" s="316"/>
      <c r="AL776" s="316"/>
      <c r="AM776" s="316"/>
      <c r="AN776" s="316"/>
      <c r="AO776" s="316"/>
      <c r="AP776" s="316"/>
      <c r="AQ776" s="316"/>
    </row>
    <row r="777" spans="1:43">
      <c r="A777" s="316"/>
      <c r="B777" s="316"/>
      <c r="C777" s="912"/>
      <c r="D777" s="316"/>
      <c r="E777" s="316"/>
      <c r="F777" s="912"/>
      <c r="G777" s="316"/>
      <c r="H777" s="316"/>
      <c r="I777" s="912"/>
      <c r="J777" s="912"/>
      <c r="K777" s="316"/>
      <c r="L777" s="912"/>
      <c r="M777" s="316"/>
      <c r="N777" s="316"/>
      <c r="O777" s="912"/>
      <c r="P777" s="912"/>
      <c r="Q777" s="316"/>
      <c r="R777" s="912"/>
      <c r="S777" s="316"/>
      <c r="T777" s="316"/>
      <c r="U777" s="912"/>
      <c r="V777" s="316"/>
      <c r="W777" s="316"/>
      <c r="X777" s="316"/>
      <c r="Y777" s="316"/>
      <c r="Z777" s="316"/>
      <c r="AA777" s="316"/>
      <c r="AB777" s="316"/>
      <c r="AC777" s="316"/>
      <c r="AD777" s="316"/>
      <c r="AE777" s="316"/>
      <c r="AF777" s="316"/>
      <c r="AG777" s="316"/>
      <c r="AH777" s="316"/>
      <c r="AI777" s="316"/>
      <c r="AJ777" s="316"/>
      <c r="AK777" s="316"/>
      <c r="AL777" s="316"/>
      <c r="AM777" s="316"/>
      <c r="AN777" s="316"/>
      <c r="AO777" s="316"/>
      <c r="AP777" s="316"/>
      <c r="AQ777" s="316"/>
    </row>
    <row r="778" spans="1:43">
      <c r="A778" s="316"/>
      <c r="B778" s="316"/>
      <c r="C778" s="912"/>
      <c r="D778" s="316"/>
      <c r="E778" s="316"/>
      <c r="F778" s="912"/>
      <c r="G778" s="316"/>
      <c r="H778" s="316"/>
      <c r="I778" s="912"/>
      <c r="J778" s="912"/>
      <c r="K778" s="316"/>
      <c r="L778" s="912"/>
      <c r="M778" s="316"/>
      <c r="N778" s="316"/>
      <c r="O778" s="912"/>
      <c r="P778" s="912"/>
      <c r="Q778" s="316"/>
      <c r="R778" s="912"/>
      <c r="S778" s="316"/>
      <c r="T778" s="316"/>
      <c r="U778" s="912"/>
      <c r="V778" s="316"/>
      <c r="W778" s="316"/>
      <c r="X778" s="316"/>
      <c r="Y778" s="316"/>
      <c r="Z778" s="316"/>
      <c r="AA778" s="316"/>
      <c r="AB778" s="316"/>
      <c r="AC778" s="316"/>
      <c r="AD778" s="316"/>
      <c r="AE778" s="316"/>
      <c r="AF778" s="316"/>
      <c r="AG778" s="316"/>
      <c r="AH778" s="316"/>
      <c r="AI778" s="316"/>
      <c r="AJ778" s="316"/>
      <c r="AK778" s="316"/>
      <c r="AL778" s="316"/>
      <c r="AM778" s="316"/>
      <c r="AN778" s="316"/>
      <c r="AO778" s="316"/>
      <c r="AP778" s="316"/>
      <c r="AQ778" s="316"/>
    </row>
    <row r="779" spans="1:43">
      <c r="A779" s="316"/>
      <c r="B779" s="316"/>
      <c r="C779" s="912"/>
      <c r="D779" s="316"/>
      <c r="E779" s="316"/>
      <c r="F779" s="912"/>
      <c r="G779" s="316"/>
      <c r="H779" s="316"/>
      <c r="I779" s="912"/>
      <c r="J779" s="912"/>
      <c r="K779" s="316"/>
      <c r="L779" s="912"/>
      <c r="M779" s="316"/>
      <c r="N779" s="316"/>
      <c r="O779" s="912"/>
      <c r="P779" s="912"/>
      <c r="Q779" s="316"/>
      <c r="R779" s="912"/>
      <c r="S779" s="316"/>
      <c r="T779" s="316"/>
      <c r="U779" s="912"/>
      <c r="V779" s="316"/>
      <c r="W779" s="316"/>
      <c r="X779" s="316"/>
      <c r="Y779" s="316"/>
      <c r="Z779" s="316"/>
      <c r="AA779" s="316"/>
      <c r="AB779" s="316"/>
      <c r="AC779" s="316"/>
      <c r="AD779" s="316"/>
      <c r="AE779" s="316"/>
      <c r="AF779" s="316"/>
      <c r="AG779" s="316"/>
      <c r="AH779" s="316"/>
      <c r="AI779" s="316"/>
      <c r="AJ779" s="316"/>
      <c r="AK779" s="316"/>
      <c r="AL779" s="316"/>
      <c r="AM779" s="316"/>
      <c r="AN779" s="316"/>
      <c r="AO779" s="316"/>
      <c r="AP779" s="316"/>
      <c r="AQ779" s="316"/>
    </row>
    <row r="780" spans="1:43">
      <c r="A780" s="316"/>
      <c r="B780" s="316"/>
      <c r="C780" s="912"/>
      <c r="D780" s="316"/>
      <c r="E780" s="316"/>
      <c r="F780" s="912"/>
      <c r="G780" s="316"/>
      <c r="H780" s="316"/>
      <c r="I780" s="912"/>
      <c r="J780" s="912"/>
      <c r="K780" s="316"/>
      <c r="L780" s="912"/>
      <c r="M780" s="316"/>
      <c r="N780" s="316"/>
      <c r="O780" s="912"/>
      <c r="P780" s="912"/>
      <c r="Q780" s="316"/>
      <c r="R780" s="912"/>
      <c r="S780" s="316"/>
      <c r="T780" s="316"/>
      <c r="U780" s="912"/>
      <c r="V780" s="316"/>
      <c r="W780" s="316"/>
      <c r="X780" s="316"/>
      <c r="Y780" s="316"/>
      <c r="Z780" s="316"/>
      <c r="AA780" s="316"/>
      <c r="AB780" s="316"/>
      <c r="AC780" s="316"/>
      <c r="AD780" s="316"/>
      <c r="AE780" s="316"/>
      <c r="AF780" s="316"/>
      <c r="AG780" s="316"/>
      <c r="AH780" s="316"/>
      <c r="AI780" s="316"/>
      <c r="AJ780" s="316"/>
      <c r="AK780" s="316"/>
      <c r="AL780" s="316"/>
      <c r="AM780" s="316"/>
      <c r="AN780" s="316"/>
      <c r="AO780" s="316"/>
      <c r="AP780" s="316"/>
      <c r="AQ780" s="316"/>
    </row>
    <row r="781" spans="1:43">
      <c r="A781" s="316"/>
      <c r="B781" s="316"/>
      <c r="C781" s="912"/>
      <c r="D781" s="316"/>
      <c r="E781" s="316"/>
      <c r="F781" s="912"/>
      <c r="G781" s="316"/>
      <c r="H781" s="316"/>
      <c r="I781" s="912"/>
      <c r="J781" s="912"/>
      <c r="K781" s="316"/>
      <c r="L781" s="912"/>
      <c r="M781" s="316"/>
      <c r="N781" s="316"/>
      <c r="O781" s="912"/>
      <c r="P781" s="912"/>
      <c r="Q781" s="316"/>
      <c r="R781" s="912"/>
      <c r="S781" s="316"/>
      <c r="T781" s="316"/>
      <c r="U781" s="912"/>
      <c r="V781" s="316"/>
      <c r="W781" s="316"/>
      <c r="X781" s="316"/>
      <c r="Y781" s="316"/>
      <c r="Z781" s="316"/>
      <c r="AA781" s="316"/>
      <c r="AB781" s="316"/>
      <c r="AC781" s="316"/>
      <c r="AD781" s="316"/>
      <c r="AE781" s="316"/>
      <c r="AF781" s="316"/>
      <c r="AG781" s="316"/>
      <c r="AH781" s="316"/>
      <c r="AI781" s="316"/>
      <c r="AJ781" s="316"/>
      <c r="AK781" s="316"/>
      <c r="AL781" s="316"/>
      <c r="AM781" s="316"/>
      <c r="AN781" s="316"/>
      <c r="AO781" s="316"/>
      <c r="AP781" s="316"/>
      <c r="AQ781" s="316"/>
    </row>
    <row r="782" spans="1:43">
      <c r="A782" s="316"/>
      <c r="B782" s="316"/>
      <c r="C782" s="912"/>
      <c r="D782" s="316"/>
      <c r="E782" s="316"/>
      <c r="F782" s="912"/>
      <c r="G782" s="316"/>
      <c r="H782" s="316"/>
      <c r="I782" s="912"/>
      <c r="J782" s="912"/>
      <c r="K782" s="316"/>
      <c r="L782" s="912"/>
      <c r="M782" s="316"/>
      <c r="N782" s="316"/>
      <c r="O782" s="912"/>
      <c r="P782" s="912"/>
      <c r="Q782" s="316"/>
      <c r="R782" s="912"/>
      <c r="S782" s="316"/>
      <c r="T782" s="316"/>
      <c r="U782" s="912"/>
      <c r="V782" s="316"/>
      <c r="W782" s="316"/>
      <c r="X782" s="316"/>
      <c r="Y782" s="316"/>
      <c r="Z782" s="316"/>
      <c r="AA782" s="316"/>
      <c r="AB782" s="316"/>
      <c r="AC782" s="316"/>
      <c r="AD782" s="316"/>
      <c r="AE782" s="316"/>
      <c r="AF782" s="316"/>
      <c r="AG782" s="316"/>
      <c r="AH782" s="316"/>
      <c r="AI782" s="316"/>
      <c r="AJ782" s="316"/>
      <c r="AK782" s="316"/>
      <c r="AL782" s="316"/>
      <c r="AM782" s="316"/>
      <c r="AN782" s="316"/>
      <c r="AO782" s="316"/>
      <c r="AP782" s="316"/>
      <c r="AQ782" s="316"/>
    </row>
    <row r="783" spans="1:43">
      <c r="A783" s="316"/>
      <c r="B783" s="316"/>
      <c r="C783" s="912"/>
      <c r="D783" s="316"/>
      <c r="E783" s="316"/>
      <c r="F783" s="912"/>
      <c r="G783" s="316"/>
      <c r="H783" s="316"/>
      <c r="I783" s="912"/>
      <c r="J783" s="912"/>
      <c r="K783" s="316"/>
      <c r="L783" s="912"/>
      <c r="M783" s="316"/>
      <c r="N783" s="316"/>
      <c r="O783" s="912"/>
      <c r="P783" s="912"/>
      <c r="Q783" s="316"/>
      <c r="R783" s="912"/>
      <c r="S783" s="316"/>
      <c r="T783" s="316"/>
      <c r="U783" s="912"/>
      <c r="V783" s="316"/>
      <c r="W783" s="316"/>
      <c r="X783" s="316"/>
      <c r="Y783" s="316"/>
      <c r="Z783" s="316"/>
      <c r="AA783" s="316"/>
      <c r="AB783" s="316"/>
      <c r="AC783" s="316"/>
      <c r="AD783" s="316"/>
      <c r="AE783" s="316"/>
      <c r="AF783" s="316"/>
      <c r="AG783" s="316"/>
      <c r="AH783" s="316"/>
      <c r="AI783" s="316"/>
      <c r="AJ783" s="316"/>
      <c r="AK783" s="316"/>
      <c r="AL783" s="316"/>
      <c r="AM783" s="316"/>
      <c r="AN783" s="316"/>
      <c r="AO783" s="316"/>
      <c r="AP783" s="316"/>
      <c r="AQ783" s="316"/>
    </row>
    <row r="784" spans="1:43">
      <c r="A784" s="316"/>
      <c r="B784" s="316"/>
      <c r="C784" s="912"/>
      <c r="D784" s="316"/>
      <c r="E784" s="316"/>
      <c r="F784" s="912"/>
      <c r="G784" s="316"/>
      <c r="H784" s="316"/>
      <c r="I784" s="912"/>
      <c r="J784" s="912"/>
      <c r="K784" s="316"/>
      <c r="L784" s="912"/>
      <c r="M784" s="316"/>
      <c r="N784" s="316"/>
      <c r="O784" s="912"/>
      <c r="P784" s="912"/>
      <c r="Q784" s="316"/>
      <c r="R784" s="912"/>
      <c r="S784" s="316"/>
      <c r="T784" s="316"/>
      <c r="U784" s="912"/>
      <c r="V784" s="316"/>
      <c r="W784" s="316"/>
      <c r="X784" s="316"/>
      <c r="Y784" s="316"/>
      <c r="Z784" s="316"/>
      <c r="AA784" s="316"/>
      <c r="AB784" s="316"/>
      <c r="AC784" s="316"/>
      <c r="AD784" s="316"/>
      <c r="AE784" s="316"/>
      <c r="AF784" s="316"/>
      <c r="AG784" s="316"/>
      <c r="AH784" s="316"/>
      <c r="AI784" s="316"/>
      <c r="AJ784" s="316"/>
      <c r="AK784" s="316"/>
      <c r="AL784" s="316"/>
      <c r="AM784" s="316"/>
      <c r="AN784" s="316"/>
      <c r="AO784" s="316"/>
      <c r="AP784" s="316"/>
      <c r="AQ784" s="316"/>
    </row>
    <row r="785" spans="1:43">
      <c r="A785" s="316"/>
      <c r="B785" s="316"/>
      <c r="C785" s="912"/>
      <c r="D785" s="316"/>
      <c r="E785" s="316"/>
      <c r="F785" s="912"/>
      <c r="G785" s="316"/>
      <c r="H785" s="316"/>
      <c r="I785" s="912"/>
      <c r="J785" s="912"/>
      <c r="K785" s="316"/>
      <c r="L785" s="912"/>
      <c r="M785" s="316"/>
      <c r="N785" s="316"/>
      <c r="O785" s="912"/>
      <c r="P785" s="912"/>
      <c r="Q785" s="316"/>
      <c r="R785" s="912"/>
      <c r="S785" s="316"/>
      <c r="T785" s="316"/>
      <c r="U785" s="912"/>
      <c r="V785" s="316"/>
      <c r="W785" s="316"/>
      <c r="X785" s="316"/>
      <c r="Y785" s="316"/>
      <c r="Z785" s="316"/>
      <c r="AA785" s="316"/>
      <c r="AB785" s="316"/>
      <c r="AC785" s="316"/>
      <c r="AD785" s="316"/>
      <c r="AE785" s="316"/>
      <c r="AF785" s="316"/>
      <c r="AG785" s="316"/>
      <c r="AH785" s="316"/>
      <c r="AI785" s="316"/>
      <c r="AJ785" s="316"/>
      <c r="AK785" s="316"/>
      <c r="AL785" s="316"/>
      <c r="AM785" s="316"/>
      <c r="AN785" s="316"/>
      <c r="AO785" s="316"/>
      <c r="AP785" s="316"/>
      <c r="AQ785" s="316"/>
    </row>
    <row r="786" spans="1:43">
      <c r="A786" s="316"/>
      <c r="B786" s="316"/>
      <c r="C786" s="912"/>
      <c r="D786" s="316"/>
      <c r="E786" s="316"/>
      <c r="F786" s="912"/>
      <c r="G786" s="316"/>
      <c r="H786" s="316"/>
      <c r="I786" s="912"/>
      <c r="J786" s="912"/>
      <c r="K786" s="316"/>
      <c r="L786" s="912"/>
      <c r="M786" s="316"/>
      <c r="N786" s="316"/>
      <c r="O786" s="912"/>
      <c r="P786" s="912"/>
      <c r="Q786" s="316"/>
      <c r="R786" s="912"/>
      <c r="S786" s="316"/>
      <c r="T786" s="316"/>
      <c r="U786" s="912"/>
      <c r="V786" s="316"/>
      <c r="W786" s="316"/>
      <c r="X786" s="316"/>
      <c r="Y786" s="316"/>
      <c r="Z786" s="316"/>
      <c r="AA786" s="316"/>
      <c r="AB786" s="316"/>
      <c r="AC786" s="316"/>
      <c r="AD786" s="316"/>
      <c r="AE786" s="316"/>
      <c r="AF786" s="316"/>
      <c r="AG786" s="316"/>
      <c r="AH786" s="316"/>
      <c r="AI786" s="316"/>
      <c r="AJ786" s="316"/>
      <c r="AK786" s="316"/>
      <c r="AL786" s="316"/>
      <c r="AM786" s="316"/>
      <c r="AN786" s="316"/>
      <c r="AO786" s="316"/>
      <c r="AP786" s="316"/>
      <c r="AQ786" s="316"/>
    </row>
    <row r="787" spans="1:43">
      <c r="A787" s="316"/>
      <c r="B787" s="316"/>
      <c r="C787" s="912"/>
      <c r="D787" s="316"/>
      <c r="E787" s="316"/>
      <c r="F787" s="912"/>
      <c r="G787" s="316"/>
      <c r="H787" s="316"/>
      <c r="I787" s="912"/>
      <c r="J787" s="912"/>
      <c r="K787" s="316"/>
      <c r="L787" s="912"/>
      <c r="M787" s="316"/>
      <c r="N787" s="316"/>
      <c r="O787" s="912"/>
      <c r="P787" s="912"/>
      <c r="Q787" s="316"/>
      <c r="R787" s="912"/>
      <c r="S787" s="316"/>
      <c r="T787" s="316"/>
      <c r="U787" s="912"/>
      <c r="V787" s="316"/>
      <c r="W787" s="316"/>
      <c r="X787" s="316"/>
      <c r="Y787" s="316"/>
      <c r="Z787" s="316"/>
      <c r="AA787" s="316"/>
      <c r="AB787" s="316"/>
      <c r="AC787" s="316"/>
      <c r="AD787" s="316"/>
      <c r="AE787" s="316"/>
      <c r="AF787" s="316"/>
      <c r="AG787" s="316"/>
      <c r="AH787" s="316"/>
      <c r="AI787" s="316"/>
      <c r="AJ787" s="316"/>
      <c r="AK787" s="316"/>
      <c r="AL787" s="316"/>
      <c r="AM787" s="316"/>
      <c r="AN787" s="316"/>
      <c r="AO787" s="316"/>
      <c r="AP787" s="316"/>
      <c r="AQ787" s="316"/>
    </row>
    <row r="788" spans="1:43">
      <c r="A788" s="316"/>
      <c r="B788" s="316"/>
      <c r="C788" s="912"/>
      <c r="D788" s="316"/>
      <c r="E788" s="316"/>
      <c r="F788" s="912"/>
      <c r="G788" s="316"/>
      <c r="H788" s="316"/>
      <c r="I788" s="912"/>
      <c r="J788" s="912"/>
      <c r="K788" s="316"/>
      <c r="L788" s="912"/>
      <c r="M788" s="316"/>
      <c r="N788" s="316"/>
      <c r="O788" s="912"/>
      <c r="P788" s="912"/>
      <c r="Q788" s="316"/>
      <c r="R788" s="912"/>
      <c r="S788" s="316"/>
      <c r="T788" s="316"/>
      <c r="U788" s="912"/>
      <c r="V788" s="316"/>
      <c r="W788" s="316"/>
      <c r="X788" s="316"/>
      <c r="Y788" s="316"/>
      <c r="Z788" s="316"/>
      <c r="AA788" s="316"/>
      <c r="AB788" s="316"/>
      <c r="AC788" s="316"/>
      <c r="AD788" s="316"/>
      <c r="AE788" s="316"/>
      <c r="AF788" s="316"/>
      <c r="AG788" s="316"/>
      <c r="AH788" s="316"/>
      <c r="AI788" s="316"/>
      <c r="AJ788" s="316"/>
      <c r="AK788" s="316"/>
      <c r="AL788" s="316"/>
      <c r="AM788" s="316"/>
      <c r="AN788" s="316"/>
      <c r="AO788" s="316"/>
      <c r="AP788" s="316"/>
      <c r="AQ788" s="316"/>
    </row>
    <row r="789" spans="1:43">
      <c r="A789" s="316"/>
      <c r="B789" s="316"/>
      <c r="C789" s="912"/>
      <c r="D789" s="316"/>
      <c r="E789" s="316"/>
      <c r="F789" s="912"/>
      <c r="G789" s="316"/>
      <c r="H789" s="316"/>
      <c r="I789" s="912"/>
      <c r="J789" s="912"/>
      <c r="K789" s="316"/>
      <c r="L789" s="912"/>
      <c r="M789" s="316"/>
      <c r="N789" s="316"/>
      <c r="O789" s="912"/>
      <c r="P789" s="912"/>
      <c r="Q789" s="316"/>
      <c r="R789" s="912"/>
      <c r="S789" s="316"/>
      <c r="T789" s="316"/>
      <c r="U789" s="912"/>
      <c r="V789" s="316"/>
      <c r="W789" s="316"/>
      <c r="X789" s="316"/>
      <c r="Y789" s="316"/>
      <c r="Z789" s="316"/>
      <c r="AA789" s="316"/>
      <c r="AB789" s="316"/>
      <c r="AC789" s="316"/>
      <c r="AD789" s="316"/>
      <c r="AE789" s="316"/>
      <c r="AF789" s="316"/>
      <c r="AG789" s="316"/>
      <c r="AH789" s="316"/>
      <c r="AI789" s="316"/>
      <c r="AJ789" s="316"/>
      <c r="AK789" s="316"/>
      <c r="AL789" s="316"/>
      <c r="AM789" s="316"/>
      <c r="AN789" s="316"/>
      <c r="AO789" s="316"/>
      <c r="AP789" s="316"/>
      <c r="AQ789" s="316"/>
    </row>
    <row r="790" spans="1:43">
      <c r="A790" s="316"/>
      <c r="B790" s="316"/>
      <c r="C790" s="912"/>
      <c r="D790" s="316"/>
      <c r="E790" s="316"/>
      <c r="F790" s="912"/>
      <c r="G790" s="316"/>
      <c r="H790" s="316"/>
      <c r="I790" s="912"/>
      <c r="J790" s="912"/>
      <c r="K790" s="316"/>
      <c r="L790" s="912"/>
      <c r="M790" s="316"/>
      <c r="N790" s="316"/>
      <c r="O790" s="912"/>
      <c r="P790" s="912"/>
      <c r="Q790" s="316"/>
      <c r="R790" s="912"/>
      <c r="S790" s="316"/>
      <c r="T790" s="316"/>
      <c r="U790" s="912"/>
      <c r="V790" s="316"/>
      <c r="W790" s="316"/>
      <c r="X790" s="316"/>
      <c r="Y790" s="316"/>
      <c r="Z790" s="316"/>
      <c r="AA790" s="316"/>
      <c r="AB790" s="316"/>
      <c r="AC790" s="316"/>
      <c r="AD790" s="316"/>
      <c r="AE790" s="316"/>
      <c r="AF790" s="316"/>
      <c r="AG790" s="316"/>
      <c r="AH790" s="316"/>
      <c r="AI790" s="316"/>
      <c r="AJ790" s="316"/>
      <c r="AK790" s="316"/>
      <c r="AL790" s="316"/>
      <c r="AM790" s="316"/>
      <c r="AN790" s="316"/>
      <c r="AO790" s="316"/>
      <c r="AP790" s="316"/>
      <c r="AQ790" s="316"/>
    </row>
    <row r="791" spans="1:43">
      <c r="A791" s="316"/>
      <c r="B791" s="316"/>
      <c r="C791" s="912"/>
      <c r="D791" s="316"/>
      <c r="E791" s="316"/>
      <c r="F791" s="912"/>
      <c r="G791" s="316"/>
      <c r="H791" s="316"/>
      <c r="I791" s="912"/>
      <c r="J791" s="912"/>
      <c r="K791" s="316"/>
      <c r="L791" s="912"/>
      <c r="M791" s="316"/>
      <c r="N791" s="316"/>
      <c r="O791" s="912"/>
      <c r="P791" s="912"/>
      <c r="Q791" s="316"/>
      <c r="R791" s="912"/>
      <c r="S791" s="316"/>
      <c r="T791" s="316"/>
      <c r="U791" s="912"/>
      <c r="V791" s="316"/>
      <c r="W791" s="316"/>
      <c r="X791" s="316"/>
      <c r="Y791" s="316"/>
      <c r="Z791" s="316"/>
      <c r="AA791" s="316"/>
      <c r="AB791" s="316"/>
      <c r="AC791" s="316"/>
      <c r="AD791" s="316"/>
      <c r="AE791" s="316"/>
      <c r="AF791" s="316"/>
      <c r="AG791" s="316"/>
      <c r="AH791" s="316"/>
      <c r="AI791" s="316"/>
      <c r="AJ791" s="316"/>
      <c r="AK791" s="316"/>
      <c r="AL791" s="316"/>
      <c r="AM791" s="316"/>
      <c r="AN791" s="316"/>
      <c r="AO791" s="316"/>
      <c r="AP791" s="316"/>
      <c r="AQ791" s="316"/>
    </row>
    <row r="792" spans="1:43">
      <c r="A792" s="316"/>
      <c r="B792" s="316"/>
      <c r="C792" s="912"/>
      <c r="D792" s="316"/>
      <c r="E792" s="316"/>
      <c r="F792" s="912"/>
      <c r="G792" s="316"/>
      <c r="H792" s="316"/>
      <c r="I792" s="912"/>
      <c r="J792" s="912"/>
      <c r="K792" s="316"/>
      <c r="L792" s="912"/>
      <c r="M792" s="316"/>
      <c r="N792" s="316"/>
      <c r="O792" s="912"/>
      <c r="P792" s="912"/>
      <c r="Q792" s="316"/>
      <c r="R792" s="912"/>
      <c r="S792" s="316"/>
      <c r="T792" s="316"/>
      <c r="U792" s="912"/>
      <c r="V792" s="316"/>
      <c r="W792" s="316"/>
      <c r="X792" s="316"/>
      <c r="Y792" s="316"/>
      <c r="Z792" s="316"/>
      <c r="AA792" s="316"/>
      <c r="AB792" s="316"/>
      <c r="AC792" s="316"/>
      <c r="AD792" s="316"/>
      <c r="AE792" s="316"/>
      <c r="AF792" s="316"/>
      <c r="AG792" s="316"/>
      <c r="AH792" s="316"/>
      <c r="AI792" s="316"/>
      <c r="AJ792" s="316"/>
      <c r="AK792" s="316"/>
      <c r="AL792" s="316"/>
      <c r="AM792" s="316"/>
      <c r="AN792" s="316"/>
      <c r="AO792" s="316"/>
      <c r="AP792" s="316"/>
      <c r="AQ792" s="316"/>
    </row>
    <row r="793" spans="1:43">
      <c r="A793" s="316"/>
      <c r="B793" s="316"/>
      <c r="C793" s="912"/>
      <c r="D793" s="316"/>
      <c r="E793" s="316"/>
      <c r="F793" s="912"/>
      <c r="G793" s="316"/>
      <c r="H793" s="316"/>
      <c r="I793" s="912"/>
      <c r="J793" s="912"/>
      <c r="K793" s="316"/>
      <c r="L793" s="912"/>
      <c r="M793" s="316"/>
      <c r="N793" s="316"/>
      <c r="O793" s="912"/>
      <c r="P793" s="912"/>
      <c r="Q793" s="316"/>
      <c r="R793" s="912"/>
      <c r="S793" s="316"/>
      <c r="T793" s="316"/>
      <c r="U793" s="912"/>
      <c r="V793" s="316"/>
      <c r="W793" s="316"/>
      <c r="X793" s="316"/>
      <c r="Y793" s="316"/>
      <c r="Z793" s="316"/>
      <c r="AA793" s="316"/>
      <c r="AB793" s="316"/>
      <c r="AC793" s="316"/>
      <c r="AD793" s="316"/>
      <c r="AE793" s="316"/>
      <c r="AF793" s="316"/>
      <c r="AG793" s="316"/>
      <c r="AH793" s="316"/>
      <c r="AI793" s="316"/>
      <c r="AJ793" s="316"/>
      <c r="AK793" s="316"/>
      <c r="AL793" s="316"/>
      <c r="AM793" s="316"/>
      <c r="AN793" s="316"/>
      <c r="AO793" s="316"/>
      <c r="AP793" s="316"/>
      <c r="AQ793" s="316"/>
    </row>
    <row r="794" spans="1:43">
      <c r="A794" s="316"/>
      <c r="B794" s="316"/>
      <c r="C794" s="912"/>
      <c r="D794" s="316"/>
      <c r="E794" s="316"/>
      <c r="F794" s="912"/>
      <c r="G794" s="316"/>
      <c r="H794" s="316"/>
      <c r="I794" s="912"/>
      <c r="J794" s="912"/>
      <c r="K794" s="316"/>
      <c r="L794" s="912"/>
      <c r="M794" s="316"/>
      <c r="N794" s="316"/>
      <c r="O794" s="912"/>
      <c r="P794" s="912"/>
      <c r="Q794" s="316"/>
      <c r="R794" s="912"/>
      <c r="S794" s="316"/>
      <c r="T794" s="316"/>
      <c r="U794" s="912"/>
      <c r="V794" s="316"/>
      <c r="W794" s="316"/>
      <c r="X794" s="316"/>
      <c r="Y794" s="316"/>
      <c r="Z794" s="316"/>
      <c r="AA794" s="316"/>
      <c r="AB794" s="316"/>
      <c r="AC794" s="316"/>
      <c r="AD794" s="316"/>
      <c r="AE794" s="316"/>
      <c r="AF794" s="316"/>
      <c r="AG794" s="316"/>
      <c r="AH794" s="316"/>
      <c r="AI794" s="316"/>
      <c r="AJ794" s="316"/>
      <c r="AK794" s="316"/>
      <c r="AL794" s="316"/>
      <c r="AM794" s="316"/>
      <c r="AN794" s="316"/>
      <c r="AO794" s="316"/>
      <c r="AP794" s="316"/>
      <c r="AQ794" s="316"/>
    </row>
    <row r="795" spans="1:43">
      <c r="A795" s="316"/>
      <c r="B795" s="316"/>
      <c r="C795" s="912"/>
      <c r="D795" s="316"/>
      <c r="E795" s="316"/>
      <c r="F795" s="912"/>
      <c r="G795" s="316"/>
      <c r="H795" s="316"/>
      <c r="I795" s="912"/>
      <c r="J795" s="912"/>
      <c r="K795" s="316"/>
      <c r="L795" s="912"/>
      <c r="M795" s="316"/>
      <c r="N795" s="316"/>
      <c r="O795" s="912"/>
      <c r="P795" s="912"/>
      <c r="Q795" s="316"/>
      <c r="R795" s="912"/>
      <c r="S795" s="316"/>
      <c r="T795" s="316"/>
      <c r="U795" s="912"/>
      <c r="V795" s="316"/>
      <c r="W795" s="316"/>
      <c r="X795" s="316"/>
      <c r="Y795" s="316"/>
      <c r="Z795" s="316"/>
      <c r="AA795" s="316"/>
      <c r="AB795" s="316"/>
      <c r="AC795" s="316"/>
      <c r="AD795" s="316"/>
      <c r="AE795" s="316"/>
      <c r="AF795" s="316"/>
      <c r="AG795" s="316"/>
      <c r="AH795" s="316"/>
      <c r="AI795" s="316"/>
      <c r="AJ795" s="316"/>
      <c r="AK795" s="316"/>
      <c r="AL795" s="316"/>
      <c r="AM795" s="316"/>
      <c r="AN795" s="316"/>
      <c r="AO795" s="316"/>
      <c r="AP795" s="316"/>
      <c r="AQ795" s="316"/>
    </row>
    <row r="796" spans="1:43">
      <c r="A796" s="316"/>
      <c r="B796" s="316"/>
      <c r="C796" s="912"/>
      <c r="D796" s="316"/>
      <c r="E796" s="316"/>
      <c r="F796" s="912"/>
      <c r="G796" s="316"/>
      <c r="H796" s="316"/>
      <c r="I796" s="912"/>
      <c r="J796" s="912"/>
      <c r="K796" s="316"/>
      <c r="L796" s="912"/>
      <c r="M796" s="316"/>
      <c r="N796" s="316"/>
      <c r="O796" s="912"/>
      <c r="P796" s="912"/>
      <c r="Q796" s="316"/>
      <c r="R796" s="912"/>
      <c r="S796" s="316"/>
      <c r="T796" s="316"/>
      <c r="U796" s="912"/>
      <c r="V796" s="316"/>
      <c r="W796" s="316"/>
      <c r="X796" s="316"/>
      <c r="Y796" s="316"/>
      <c r="Z796" s="316"/>
      <c r="AA796" s="316"/>
      <c r="AB796" s="316"/>
      <c r="AC796" s="316"/>
      <c r="AD796" s="316"/>
      <c r="AE796" s="316"/>
      <c r="AF796" s="316"/>
      <c r="AG796" s="316"/>
      <c r="AH796" s="316"/>
      <c r="AI796" s="316"/>
      <c r="AJ796" s="316"/>
      <c r="AK796" s="316"/>
      <c r="AL796" s="316"/>
      <c r="AM796" s="316"/>
      <c r="AN796" s="316"/>
      <c r="AO796" s="316"/>
      <c r="AP796" s="316"/>
      <c r="AQ796" s="316"/>
    </row>
    <row r="797" spans="1:43">
      <c r="A797" s="316"/>
      <c r="B797" s="316"/>
      <c r="C797" s="912"/>
      <c r="D797" s="316"/>
      <c r="E797" s="316"/>
      <c r="F797" s="912"/>
      <c r="G797" s="316"/>
      <c r="H797" s="316"/>
      <c r="I797" s="912"/>
      <c r="J797" s="912"/>
      <c r="K797" s="316"/>
      <c r="L797" s="912"/>
      <c r="M797" s="316"/>
      <c r="N797" s="316"/>
      <c r="O797" s="912"/>
      <c r="P797" s="912"/>
      <c r="Q797" s="316"/>
      <c r="R797" s="912"/>
      <c r="S797" s="316"/>
      <c r="T797" s="316"/>
      <c r="U797" s="912"/>
      <c r="V797" s="316"/>
      <c r="W797" s="316"/>
      <c r="X797" s="316"/>
      <c r="Y797" s="316"/>
      <c r="Z797" s="316"/>
      <c r="AA797" s="316"/>
      <c r="AB797" s="316"/>
      <c r="AC797" s="316"/>
      <c r="AD797" s="316"/>
      <c r="AE797" s="316"/>
      <c r="AF797" s="316"/>
      <c r="AG797" s="316"/>
      <c r="AH797" s="316"/>
      <c r="AI797" s="316"/>
      <c r="AJ797" s="316"/>
      <c r="AK797" s="316"/>
      <c r="AL797" s="316"/>
      <c r="AM797" s="316"/>
      <c r="AN797" s="316"/>
      <c r="AO797" s="316"/>
      <c r="AP797" s="316"/>
      <c r="AQ797" s="316"/>
    </row>
    <row r="798" spans="1:43">
      <c r="A798" s="316"/>
      <c r="B798" s="316"/>
      <c r="C798" s="912"/>
      <c r="D798" s="316"/>
      <c r="E798" s="316"/>
      <c r="F798" s="912"/>
      <c r="G798" s="316"/>
      <c r="H798" s="316"/>
      <c r="I798" s="912"/>
      <c r="J798" s="912"/>
      <c r="K798" s="316"/>
      <c r="L798" s="912"/>
      <c r="M798" s="316"/>
      <c r="N798" s="316"/>
      <c r="O798" s="912"/>
      <c r="P798" s="912"/>
      <c r="Q798" s="316"/>
      <c r="R798" s="912"/>
      <c r="S798" s="316"/>
      <c r="T798" s="316"/>
      <c r="U798" s="912"/>
      <c r="V798" s="316"/>
      <c r="W798" s="316"/>
      <c r="X798" s="316"/>
      <c r="Y798" s="316"/>
      <c r="Z798" s="316"/>
      <c r="AA798" s="316"/>
      <c r="AB798" s="316"/>
      <c r="AC798" s="316"/>
      <c r="AD798" s="316"/>
      <c r="AE798" s="316"/>
      <c r="AF798" s="316"/>
      <c r="AG798" s="316"/>
      <c r="AH798" s="316"/>
      <c r="AI798" s="316"/>
      <c r="AJ798" s="316"/>
      <c r="AK798" s="316"/>
      <c r="AL798" s="316"/>
      <c r="AM798" s="316"/>
      <c r="AN798" s="316"/>
      <c r="AO798" s="316"/>
      <c r="AP798" s="316"/>
      <c r="AQ798" s="316"/>
    </row>
    <row r="799" spans="1:43">
      <c r="A799" s="316"/>
      <c r="B799" s="316"/>
      <c r="C799" s="912"/>
      <c r="D799" s="316"/>
      <c r="E799" s="316"/>
      <c r="F799" s="912"/>
      <c r="G799" s="316"/>
      <c r="H799" s="316"/>
      <c r="I799" s="912"/>
      <c r="J799" s="912"/>
      <c r="K799" s="316"/>
      <c r="L799" s="912"/>
      <c r="M799" s="316"/>
      <c r="N799" s="316"/>
      <c r="O799" s="912"/>
      <c r="P799" s="912"/>
      <c r="Q799" s="316"/>
      <c r="R799" s="912"/>
      <c r="S799" s="316"/>
      <c r="T799" s="316"/>
      <c r="U799" s="912"/>
      <c r="V799" s="316"/>
      <c r="W799" s="316"/>
      <c r="X799" s="316"/>
      <c r="Y799" s="316"/>
      <c r="Z799" s="316"/>
      <c r="AA799" s="316"/>
      <c r="AB799" s="316"/>
      <c r="AC799" s="316"/>
      <c r="AD799" s="316"/>
      <c r="AE799" s="316"/>
      <c r="AF799" s="316"/>
      <c r="AG799" s="316"/>
      <c r="AH799" s="316"/>
      <c r="AI799" s="316"/>
      <c r="AJ799" s="316"/>
      <c r="AK799" s="316"/>
      <c r="AL799" s="316"/>
      <c r="AM799" s="316"/>
      <c r="AN799" s="316"/>
      <c r="AO799" s="316"/>
      <c r="AP799" s="316"/>
      <c r="AQ799" s="316"/>
    </row>
    <row r="800" spans="1:43">
      <c r="A800" s="316"/>
      <c r="B800" s="316"/>
      <c r="C800" s="912"/>
      <c r="D800" s="316"/>
      <c r="E800" s="316"/>
      <c r="F800" s="912"/>
      <c r="G800" s="316"/>
      <c r="H800" s="316"/>
      <c r="I800" s="912"/>
      <c r="J800" s="912"/>
      <c r="K800" s="316"/>
      <c r="L800" s="912"/>
      <c r="M800" s="316"/>
      <c r="N800" s="316"/>
      <c r="O800" s="912"/>
      <c r="P800" s="912"/>
      <c r="Q800" s="316"/>
      <c r="R800" s="912"/>
      <c r="S800" s="316"/>
      <c r="T800" s="316"/>
      <c r="U800" s="912"/>
      <c r="V800" s="316"/>
      <c r="W800" s="316"/>
      <c r="X800" s="316"/>
      <c r="Y800" s="316"/>
      <c r="Z800" s="316"/>
      <c r="AA800" s="316"/>
      <c r="AB800" s="316"/>
      <c r="AC800" s="316"/>
      <c r="AD800" s="316"/>
      <c r="AE800" s="316"/>
      <c r="AF800" s="316"/>
      <c r="AG800" s="316"/>
      <c r="AH800" s="316"/>
      <c r="AI800" s="316"/>
      <c r="AJ800" s="316"/>
      <c r="AK800" s="316"/>
      <c r="AL800" s="316"/>
      <c r="AM800" s="316"/>
      <c r="AN800" s="316"/>
      <c r="AO800" s="316"/>
      <c r="AP800" s="316"/>
      <c r="AQ800" s="316"/>
    </row>
    <row r="801" spans="1:43">
      <c r="A801" s="316"/>
      <c r="B801" s="316"/>
      <c r="C801" s="912"/>
      <c r="D801" s="316"/>
      <c r="E801" s="316"/>
      <c r="F801" s="912"/>
      <c r="G801" s="316"/>
      <c r="H801" s="316"/>
      <c r="I801" s="912"/>
      <c r="J801" s="912"/>
      <c r="K801" s="316"/>
      <c r="L801" s="912"/>
      <c r="M801" s="316"/>
      <c r="N801" s="316"/>
      <c r="O801" s="912"/>
      <c r="P801" s="912"/>
      <c r="Q801" s="316"/>
      <c r="R801" s="912"/>
      <c r="S801" s="316"/>
      <c r="T801" s="316"/>
      <c r="U801" s="912"/>
      <c r="V801" s="316"/>
      <c r="W801" s="316"/>
      <c r="X801" s="316"/>
      <c r="Y801" s="316"/>
      <c r="Z801" s="316"/>
      <c r="AA801" s="316"/>
      <c r="AB801" s="316"/>
      <c r="AC801" s="316"/>
      <c r="AD801" s="316"/>
      <c r="AE801" s="316"/>
      <c r="AF801" s="316"/>
      <c r="AG801" s="316"/>
      <c r="AH801" s="316"/>
      <c r="AI801" s="316"/>
      <c r="AJ801" s="316"/>
      <c r="AK801" s="316"/>
      <c r="AL801" s="316"/>
      <c r="AM801" s="316"/>
      <c r="AN801" s="316"/>
      <c r="AO801" s="316"/>
      <c r="AP801" s="316"/>
      <c r="AQ801" s="316"/>
    </row>
    <row r="802" spans="1:43">
      <c r="A802" s="316"/>
      <c r="B802" s="316"/>
      <c r="C802" s="912"/>
      <c r="D802" s="316"/>
      <c r="E802" s="316"/>
      <c r="F802" s="912"/>
      <c r="G802" s="316"/>
      <c r="H802" s="316"/>
      <c r="I802" s="912"/>
      <c r="J802" s="912"/>
      <c r="K802" s="316"/>
      <c r="L802" s="912"/>
      <c r="M802" s="316"/>
      <c r="N802" s="316"/>
      <c r="O802" s="912"/>
      <c r="P802" s="912"/>
      <c r="Q802" s="316"/>
      <c r="R802" s="912"/>
      <c r="S802" s="316"/>
      <c r="T802" s="316"/>
      <c r="U802" s="912"/>
      <c r="V802" s="316"/>
      <c r="W802" s="316"/>
      <c r="X802" s="316"/>
      <c r="Y802" s="316"/>
      <c r="Z802" s="316"/>
      <c r="AA802" s="316"/>
      <c r="AB802" s="316"/>
      <c r="AC802" s="316"/>
      <c r="AD802" s="316"/>
      <c r="AE802" s="316"/>
      <c r="AF802" s="316"/>
      <c r="AG802" s="316"/>
      <c r="AH802" s="316"/>
      <c r="AI802" s="316"/>
      <c r="AJ802" s="316"/>
      <c r="AK802" s="316"/>
      <c r="AL802" s="316"/>
      <c r="AM802" s="316"/>
      <c r="AN802" s="316"/>
      <c r="AO802" s="316"/>
      <c r="AP802" s="316"/>
      <c r="AQ802" s="316"/>
    </row>
    <row r="803" spans="1:43">
      <c r="A803" s="316"/>
      <c r="B803" s="316"/>
      <c r="C803" s="912"/>
      <c r="D803" s="316"/>
      <c r="E803" s="316"/>
      <c r="F803" s="912"/>
      <c r="G803" s="316"/>
      <c r="H803" s="316"/>
      <c r="I803" s="912"/>
      <c r="J803" s="912"/>
      <c r="K803" s="316"/>
      <c r="L803" s="912"/>
      <c r="M803" s="316"/>
      <c r="N803" s="316"/>
      <c r="O803" s="912"/>
      <c r="P803" s="912"/>
      <c r="Q803" s="316"/>
      <c r="R803" s="912"/>
      <c r="S803" s="316"/>
      <c r="T803" s="316"/>
      <c r="U803" s="912"/>
      <c r="V803" s="316"/>
      <c r="W803" s="316"/>
      <c r="X803" s="316"/>
      <c r="Y803" s="316"/>
      <c r="Z803" s="316"/>
      <c r="AA803" s="316"/>
      <c r="AB803" s="316"/>
      <c r="AC803" s="316"/>
      <c r="AD803" s="316"/>
      <c r="AE803" s="316"/>
      <c r="AF803" s="316"/>
      <c r="AG803" s="316"/>
      <c r="AH803" s="316"/>
      <c r="AI803" s="316"/>
      <c r="AJ803" s="316"/>
      <c r="AK803" s="316"/>
      <c r="AL803" s="316"/>
      <c r="AM803" s="316"/>
      <c r="AN803" s="316"/>
      <c r="AO803" s="316"/>
      <c r="AP803" s="316"/>
      <c r="AQ803" s="316"/>
    </row>
    <row r="804" spans="1:43">
      <c r="A804" s="316"/>
      <c r="B804" s="316"/>
      <c r="C804" s="912"/>
      <c r="D804" s="316"/>
      <c r="E804" s="316"/>
      <c r="F804" s="912"/>
      <c r="G804" s="316"/>
      <c r="H804" s="316"/>
      <c r="I804" s="912"/>
      <c r="J804" s="912"/>
      <c r="K804" s="316"/>
      <c r="L804" s="912"/>
      <c r="M804" s="316"/>
      <c r="N804" s="316"/>
      <c r="O804" s="912"/>
      <c r="P804" s="912"/>
      <c r="Q804" s="316"/>
      <c r="R804" s="912"/>
      <c r="S804" s="316"/>
      <c r="T804" s="316"/>
      <c r="U804" s="912"/>
      <c r="V804" s="316"/>
      <c r="W804" s="316"/>
      <c r="X804" s="316"/>
      <c r="Y804" s="316"/>
      <c r="Z804" s="316"/>
      <c r="AA804" s="316"/>
      <c r="AB804" s="316"/>
      <c r="AC804" s="316"/>
      <c r="AD804" s="316"/>
      <c r="AE804" s="316"/>
      <c r="AF804" s="316"/>
      <c r="AG804" s="316"/>
      <c r="AH804" s="316"/>
      <c r="AI804" s="316"/>
      <c r="AJ804" s="316"/>
      <c r="AK804" s="316"/>
      <c r="AL804" s="316"/>
      <c r="AM804" s="316"/>
      <c r="AN804" s="316"/>
      <c r="AO804" s="316"/>
      <c r="AP804" s="316"/>
      <c r="AQ804" s="316"/>
    </row>
    <row r="805" spans="1:43">
      <c r="A805" s="316"/>
      <c r="B805" s="316"/>
      <c r="C805" s="912"/>
      <c r="D805" s="316"/>
      <c r="E805" s="316"/>
      <c r="F805" s="912"/>
      <c r="G805" s="316"/>
      <c r="H805" s="316"/>
      <c r="I805" s="912"/>
      <c r="J805" s="912"/>
      <c r="K805" s="316"/>
      <c r="L805" s="912"/>
      <c r="M805" s="316"/>
      <c r="N805" s="316"/>
      <c r="O805" s="912"/>
      <c r="P805" s="912"/>
      <c r="Q805" s="316"/>
      <c r="R805" s="912"/>
      <c r="S805" s="316"/>
      <c r="T805" s="316"/>
      <c r="U805" s="912"/>
      <c r="V805" s="316"/>
      <c r="W805" s="316"/>
      <c r="X805" s="316"/>
      <c r="Y805" s="316"/>
      <c r="Z805" s="316"/>
      <c r="AA805" s="316"/>
      <c r="AB805" s="316"/>
      <c r="AC805" s="316"/>
      <c r="AD805" s="316"/>
      <c r="AE805" s="316"/>
      <c r="AF805" s="316"/>
      <c r="AG805" s="316"/>
      <c r="AH805" s="316"/>
      <c r="AI805" s="316"/>
      <c r="AJ805" s="316"/>
      <c r="AK805" s="316"/>
      <c r="AL805" s="316"/>
      <c r="AM805" s="316"/>
      <c r="AN805" s="316"/>
      <c r="AO805" s="316"/>
      <c r="AP805" s="316"/>
      <c r="AQ805" s="316"/>
    </row>
    <row r="806" spans="1:43">
      <c r="A806" s="316"/>
      <c r="B806" s="316"/>
      <c r="C806" s="912"/>
      <c r="D806" s="316"/>
      <c r="E806" s="316"/>
      <c r="F806" s="912"/>
      <c r="G806" s="316"/>
      <c r="H806" s="316"/>
      <c r="I806" s="912"/>
      <c r="J806" s="912"/>
      <c r="K806" s="316"/>
      <c r="L806" s="912"/>
      <c r="M806" s="316"/>
      <c r="N806" s="316"/>
      <c r="O806" s="912"/>
      <c r="P806" s="912"/>
      <c r="Q806" s="316"/>
      <c r="R806" s="912"/>
      <c r="S806" s="316"/>
      <c r="T806" s="316"/>
      <c r="U806" s="912"/>
      <c r="V806" s="316"/>
      <c r="W806" s="316"/>
      <c r="X806" s="316"/>
      <c r="Y806" s="316"/>
      <c r="Z806" s="316"/>
      <c r="AA806" s="316"/>
      <c r="AB806" s="316"/>
      <c r="AC806" s="316"/>
      <c r="AD806" s="316"/>
      <c r="AE806" s="316"/>
      <c r="AF806" s="316"/>
      <c r="AG806" s="316"/>
      <c r="AH806" s="316"/>
      <c r="AI806" s="316"/>
      <c r="AJ806" s="316"/>
      <c r="AK806" s="316"/>
      <c r="AL806" s="316"/>
      <c r="AM806" s="316"/>
      <c r="AN806" s="316"/>
      <c r="AO806" s="316"/>
      <c r="AP806" s="316"/>
      <c r="AQ806" s="316"/>
    </row>
    <row r="807" spans="1:43">
      <c r="A807" s="316"/>
      <c r="B807" s="316"/>
      <c r="C807" s="912"/>
      <c r="D807" s="316"/>
      <c r="E807" s="316"/>
      <c r="F807" s="912"/>
      <c r="G807" s="316"/>
      <c r="H807" s="316"/>
      <c r="I807" s="912"/>
      <c r="J807" s="912"/>
      <c r="K807" s="316"/>
      <c r="L807" s="912"/>
      <c r="M807" s="316"/>
      <c r="N807" s="316"/>
      <c r="O807" s="912"/>
      <c r="P807" s="912"/>
      <c r="Q807" s="316"/>
      <c r="R807" s="912"/>
      <c r="S807" s="316"/>
      <c r="T807" s="316"/>
      <c r="U807" s="912"/>
      <c r="V807" s="316"/>
      <c r="W807" s="316"/>
      <c r="X807" s="316"/>
      <c r="Y807" s="316"/>
      <c r="Z807" s="316"/>
      <c r="AA807" s="316"/>
      <c r="AB807" s="316"/>
      <c r="AC807" s="316"/>
      <c r="AD807" s="316"/>
      <c r="AE807" s="316"/>
      <c r="AF807" s="316"/>
      <c r="AG807" s="316"/>
      <c r="AH807" s="316"/>
      <c r="AI807" s="316"/>
      <c r="AJ807" s="316"/>
      <c r="AK807" s="316"/>
      <c r="AL807" s="316"/>
      <c r="AM807" s="316"/>
      <c r="AN807" s="316"/>
      <c r="AO807" s="316"/>
      <c r="AP807" s="316"/>
      <c r="AQ807" s="316"/>
    </row>
    <row r="808" spans="1:43">
      <c r="A808" s="316"/>
      <c r="B808" s="316"/>
      <c r="C808" s="912"/>
      <c r="D808" s="316"/>
      <c r="E808" s="316"/>
      <c r="F808" s="912"/>
      <c r="G808" s="316"/>
      <c r="H808" s="316"/>
      <c r="I808" s="912"/>
      <c r="J808" s="912"/>
      <c r="K808" s="316"/>
      <c r="L808" s="912"/>
      <c r="M808" s="316"/>
      <c r="N808" s="316"/>
      <c r="O808" s="912"/>
      <c r="P808" s="912"/>
      <c r="Q808" s="316"/>
      <c r="R808" s="912"/>
      <c r="S808" s="316"/>
      <c r="T808" s="316"/>
      <c r="U808" s="912"/>
      <c r="V808" s="316"/>
      <c r="W808" s="316"/>
      <c r="X808" s="316"/>
      <c r="Y808" s="316"/>
      <c r="Z808" s="316"/>
      <c r="AA808" s="316"/>
      <c r="AB808" s="316"/>
      <c r="AC808" s="316"/>
      <c r="AD808" s="316"/>
      <c r="AE808" s="316"/>
      <c r="AF808" s="316"/>
      <c r="AG808" s="316"/>
      <c r="AH808" s="316"/>
      <c r="AI808" s="316"/>
      <c r="AJ808" s="316"/>
      <c r="AK808" s="316"/>
      <c r="AL808" s="316"/>
      <c r="AM808" s="316"/>
      <c r="AN808" s="316"/>
      <c r="AO808" s="316"/>
      <c r="AP808" s="316"/>
      <c r="AQ808" s="316"/>
    </row>
    <row r="809" spans="1:43">
      <c r="A809" s="316"/>
      <c r="B809" s="316"/>
      <c r="C809" s="912"/>
      <c r="D809" s="316"/>
      <c r="E809" s="316"/>
      <c r="F809" s="912"/>
      <c r="G809" s="316"/>
      <c r="H809" s="316"/>
      <c r="I809" s="912"/>
      <c r="J809" s="912"/>
      <c r="K809" s="316"/>
      <c r="L809" s="912"/>
      <c r="M809" s="316"/>
      <c r="N809" s="316"/>
      <c r="O809" s="912"/>
      <c r="P809" s="912"/>
      <c r="Q809" s="316"/>
      <c r="R809" s="912"/>
      <c r="S809" s="316"/>
      <c r="T809" s="316"/>
      <c r="U809" s="912"/>
      <c r="V809" s="316"/>
      <c r="W809" s="316"/>
      <c r="X809" s="316"/>
      <c r="Y809" s="316"/>
      <c r="Z809" s="316"/>
      <c r="AA809" s="316"/>
      <c r="AB809" s="316"/>
      <c r="AC809" s="316"/>
      <c r="AD809" s="316"/>
      <c r="AE809" s="316"/>
      <c r="AF809" s="316"/>
      <c r="AG809" s="316"/>
      <c r="AH809" s="316"/>
      <c r="AI809" s="316"/>
      <c r="AJ809" s="316"/>
      <c r="AK809" s="316"/>
      <c r="AL809" s="316"/>
      <c r="AM809" s="316"/>
      <c r="AN809" s="316"/>
      <c r="AO809" s="316"/>
      <c r="AP809" s="316"/>
      <c r="AQ809" s="316"/>
    </row>
    <row r="810" spans="1:43">
      <c r="A810" s="316"/>
      <c r="B810" s="316"/>
      <c r="C810" s="912"/>
      <c r="D810" s="316"/>
      <c r="E810" s="316"/>
      <c r="F810" s="912"/>
      <c r="G810" s="316"/>
      <c r="H810" s="316"/>
      <c r="I810" s="912"/>
      <c r="J810" s="912"/>
      <c r="K810" s="316"/>
      <c r="L810" s="912"/>
      <c r="M810" s="316"/>
      <c r="N810" s="316"/>
      <c r="O810" s="912"/>
      <c r="P810" s="912"/>
      <c r="Q810" s="316"/>
      <c r="R810" s="912"/>
      <c r="S810" s="316"/>
      <c r="T810" s="316"/>
      <c r="U810" s="912"/>
      <c r="V810" s="316"/>
      <c r="W810" s="316"/>
      <c r="X810" s="316"/>
      <c r="Y810" s="316"/>
      <c r="Z810" s="316"/>
      <c r="AA810" s="316"/>
      <c r="AB810" s="316"/>
      <c r="AC810" s="316"/>
      <c r="AD810" s="316"/>
      <c r="AE810" s="316"/>
      <c r="AF810" s="316"/>
      <c r="AG810" s="316"/>
      <c r="AH810" s="316"/>
      <c r="AI810" s="316"/>
      <c r="AJ810" s="316"/>
      <c r="AK810" s="316"/>
      <c r="AL810" s="316"/>
      <c r="AM810" s="316"/>
      <c r="AN810" s="316"/>
      <c r="AO810" s="316"/>
      <c r="AP810" s="316"/>
      <c r="AQ810" s="316"/>
    </row>
    <row r="811" spans="1:43">
      <c r="A811" s="316"/>
      <c r="B811" s="316"/>
      <c r="C811" s="912"/>
      <c r="D811" s="316"/>
      <c r="E811" s="316"/>
      <c r="F811" s="912"/>
      <c r="G811" s="316"/>
      <c r="H811" s="316"/>
      <c r="I811" s="912"/>
      <c r="J811" s="912"/>
      <c r="K811" s="316"/>
      <c r="L811" s="912"/>
      <c r="M811" s="316"/>
      <c r="N811" s="316"/>
      <c r="O811" s="912"/>
      <c r="P811" s="912"/>
      <c r="Q811" s="316"/>
      <c r="R811" s="912"/>
      <c r="S811" s="316"/>
      <c r="T811" s="316"/>
      <c r="U811" s="912"/>
      <c r="V811" s="316"/>
      <c r="W811" s="316"/>
      <c r="X811" s="316"/>
      <c r="Y811" s="316"/>
      <c r="Z811" s="316"/>
      <c r="AA811" s="316"/>
      <c r="AB811" s="316"/>
      <c r="AC811" s="316"/>
      <c r="AD811" s="316"/>
      <c r="AE811" s="316"/>
      <c r="AF811" s="316"/>
      <c r="AG811" s="316"/>
      <c r="AH811" s="316"/>
      <c r="AI811" s="316"/>
      <c r="AJ811" s="316"/>
      <c r="AK811" s="316"/>
      <c r="AL811" s="316"/>
      <c r="AM811" s="316"/>
      <c r="AN811" s="316"/>
      <c r="AO811" s="316"/>
      <c r="AP811" s="316"/>
      <c r="AQ811" s="316"/>
    </row>
    <row r="812" spans="1:43">
      <c r="A812" s="316"/>
      <c r="B812" s="316"/>
      <c r="C812" s="912"/>
      <c r="D812" s="316"/>
      <c r="E812" s="316"/>
      <c r="F812" s="912"/>
      <c r="G812" s="316"/>
      <c r="H812" s="316"/>
      <c r="I812" s="912"/>
      <c r="J812" s="912"/>
      <c r="K812" s="316"/>
      <c r="L812" s="912"/>
      <c r="M812" s="316"/>
      <c r="N812" s="316"/>
      <c r="O812" s="912"/>
      <c r="P812" s="912"/>
      <c r="Q812" s="316"/>
      <c r="R812" s="912"/>
      <c r="S812" s="316"/>
      <c r="T812" s="316"/>
      <c r="U812" s="912"/>
      <c r="V812" s="316"/>
      <c r="W812" s="316"/>
      <c r="X812" s="316"/>
      <c r="Y812" s="316"/>
      <c r="Z812" s="316"/>
      <c r="AA812" s="316"/>
      <c r="AB812" s="316"/>
      <c r="AC812" s="316"/>
      <c r="AD812" s="316"/>
      <c r="AE812" s="316"/>
      <c r="AF812" s="316"/>
      <c r="AG812" s="316"/>
      <c r="AH812" s="316"/>
      <c r="AI812" s="316"/>
      <c r="AJ812" s="316"/>
      <c r="AK812" s="316"/>
      <c r="AL812" s="316"/>
      <c r="AM812" s="316"/>
      <c r="AN812" s="316"/>
      <c r="AO812" s="316"/>
      <c r="AP812" s="316"/>
      <c r="AQ812" s="316"/>
    </row>
    <row r="813" spans="1:43">
      <c r="A813" s="316"/>
      <c r="B813" s="316"/>
      <c r="C813" s="912"/>
      <c r="D813" s="316"/>
      <c r="E813" s="316"/>
      <c r="F813" s="912"/>
      <c r="G813" s="316"/>
      <c r="H813" s="316"/>
      <c r="I813" s="912"/>
      <c r="J813" s="912"/>
      <c r="K813" s="316"/>
      <c r="L813" s="912"/>
      <c r="M813" s="316"/>
      <c r="N813" s="316"/>
      <c r="O813" s="912"/>
      <c r="P813" s="912"/>
      <c r="Q813" s="316"/>
      <c r="R813" s="912"/>
      <c r="S813" s="316"/>
      <c r="T813" s="316"/>
      <c r="U813" s="912"/>
      <c r="V813" s="316"/>
      <c r="W813" s="316"/>
      <c r="X813" s="316"/>
      <c r="Y813" s="316"/>
      <c r="Z813" s="316"/>
      <c r="AA813" s="316"/>
      <c r="AB813" s="316"/>
      <c r="AC813" s="316"/>
      <c r="AD813" s="316"/>
      <c r="AE813" s="316"/>
      <c r="AF813" s="316"/>
      <c r="AG813" s="316"/>
      <c r="AH813" s="316"/>
      <c r="AI813" s="316"/>
      <c r="AJ813" s="316"/>
      <c r="AK813" s="316"/>
      <c r="AL813" s="316"/>
      <c r="AM813" s="316"/>
      <c r="AN813" s="316"/>
      <c r="AO813" s="316"/>
      <c r="AP813" s="316"/>
      <c r="AQ813" s="316"/>
    </row>
    <row r="814" spans="1:43">
      <c r="A814" s="316"/>
      <c r="B814" s="316"/>
      <c r="C814" s="912"/>
      <c r="D814" s="316"/>
      <c r="E814" s="316"/>
      <c r="F814" s="912"/>
      <c r="G814" s="316"/>
      <c r="H814" s="316"/>
      <c r="I814" s="912"/>
      <c r="J814" s="912"/>
      <c r="K814" s="316"/>
      <c r="L814" s="912"/>
      <c r="M814" s="316"/>
      <c r="N814" s="316"/>
      <c r="O814" s="912"/>
      <c r="P814" s="912"/>
      <c r="Q814" s="316"/>
      <c r="R814" s="912"/>
      <c r="S814" s="316"/>
      <c r="T814" s="316"/>
      <c r="U814" s="912"/>
      <c r="V814" s="316"/>
      <c r="W814" s="316"/>
      <c r="X814" s="316"/>
      <c r="Y814" s="316"/>
      <c r="Z814" s="316"/>
      <c r="AA814" s="316"/>
      <c r="AB814" s="316"/>
      <c r="AC814" s="316"/>
      <c r="AD814" s="316"/>
      <c r="AE814" s="316"/>
      <c r="AF814" s="316"/>
      <c r="AG814" s="316"/>
      <c r="AH814" s="316"/>
      <c r="AI814" s="316"/>
      <c r="AJ814" s="316"/>
      <c r="AK814" s="316"/>
      <c r="AL814" s="316"/>
      <c r="AM814" s="316"/>
      <c r="AN814" s="316"/>
      <c r="AO814" s="316"/>
      <c r="AP814" s="316"/>
      <c r="AQ814" s="316"/>
    </row>
    <row r="815" spans="1:43">
      <c r="A815" s="316"/>
      <c r="B815" s="316"/>
      <c r="C815" s="912"/>
      <c r="D815" s="316"/>
      <c r="E815" s="316"/>
      <c r="F815" s="912"/>
      <c r="G815" s="316"/>
      <c r="H815" s="316"/>
      <c r="I815" s="912"/>
      <c r="J815" s="912"/>
      <c r="K815" s="316"/>
      <c r="L815" s="912"/>
      <c r="M815" s="316"/>
      <c r="N815" s="316"/>
      <c r="O815" s="912"/>
      <c r="P815" s="912"/>
      <c r="Q815" s="316"/>
      <c r="R815" s="912"/>
      <c r="S815" s="316"/>
      <c r="T815" s="316"/>
      <c r="U815" s="912"/>
      <c r="V815" s="316"/>
      <c r="W815" s="316"/>
      <c r="X815" s="316"/>
      <c r="Y815" s="316"/>
      <c r="Z815" s="316"/>
      <c r="AA815" s="316"/>
      <c r="AB815" s="316"/>
      <c r="AC815" s="316"/>
      <c r="AD815" s="316"/>
      <c r="AE815" s="316"/>
      <c r="AF815" s="316"/>
      <c r="AG815" s="316"/>
      <c r="AH815" s="316"/>
      <c r="AI815" s="316"/>
      <c r="AJ815" s="316"/>
      <c r="AK815" s="316"/>
      <c r="AL815" s="316"/>
      <c r="AM815" s="316"/>
      <c r="AN815" s="316"/>
      <c r="AO815" s="316"/>
      <c r="AP815" s="316"/>
      <c r="AQ815" s="316"/>
    </row>
    <row r="816" spans="1:43">
      <c r="A816" s="316"/>
      <c r="B816" s="316"/>
      <c r="C816" s="912"/>
      <c r="D816" s="316"/>
      <c r="E816" s="316"/>
      <c r="F816" s="912"/>
      <c r="G816" s="316"/>
      <c r="H816" s="316"/>
      <c r="I816" s="912"/>
      <c r="J816" s="912"/>
      <c r="K816" s="316"/>
      <c r="L816" s="912"/>
      <c r="M816" s="316"/>
      <c r="N816" s="316"/>
      <c r="O816" s="912"/>
      <c r="P816" s="912"/>
      <c r="Q816" s="316"/>
      <c r="R816" s="912"/>
      <c r="S816" s="316"/>
      <c r="T816" s="316"/>
      <c r="U816" s="912"/>
      <c r="V816" s="316"/>
      <c r="W816" s="316"/>
      <c r="X816" s="316"/>
      <c r="Y816" s="316"/>
      <c r="Z816" s="316"/>
      <c r="AA816" s="316"/>
      <c r="AB816" s="316"/>
      <c r="AC816" s="316"/>
      <c r="AD816" s="316"/>
      <c r="AE816" s="316"/>
      <c r="AF816" s="316"/>
      <c r="AG816" s="316"/>
      <c r="AH816" s="316"/>
      <c r="AI816" s="316"/>
      <c r="AJ816" s="316"/>
      <c r="AK816" s="316"/>
      <c r="AL816" s="316"/>
      <c r="AM816" s="316"/>
      <c r="AN816" s="316"/>
      <c r="AO816" s="316"/>
      <c r="AP816" s="316"/>
      <c r="AQ816" s="316"/>
    </row>
    <row r="817" spans="1:43">
      <c r="A817" s="316"/>
      <c r="B817" s="316"/>
      <c r="C817" s="912"/>
      <c r="D817" s="316"/>
      <c r="E817" s="316"/>
      <c r="F817" s="912"/>
      <c r="G817" s="316"/>
      <c r="H817" s="316"/>
      <c r="I817" s="912"/>
      <c r="J817" s="912"/>
      <c r="K817" s="316"/>
      <c r="L817" s="912"/>
      <c r="M817" s="316"/>
      <c r="N817" s="316"/>
      <c r="O817" s="912"/>
      <c r="P817" s="912"/>
      <c r="Q817" s="316"/>
      <c r="R817" s="912"/>
      <c r="S817" s="316"/>
      <c r="T817" s="316"/>
      <c r="U817" s="912"/>
      <c r="V817" s="316"/>
      <c r="W817" s="316"/>
      <c r="X817" s="316"/>
      <c r="Y817" s="316"/>
      <c r="Z817" s="316"/>
      <c r="AA817" s="316"/>
      <c r="AB817" s="316"/>
      <c r="AC817" s="316"/>
      <c r="AD817" s="316"/>
      <c r="AE817" s="316"/>
      <c r="AF817" s="316"/>
      <c r="AG817" s="316"/>
      <c r="AH817" s="316"/>
      <c r="AI817" s="316"/>
      <c r="AJ817" s="316"/>
      <c r="AK817" s="316"/>
      <c r="AL817" s="316"/>
      <c r="AM817" s="316"/>
      <c r="AN817" s="316"/>
      <c r="AO817" s="316"/>
      <c r="AP817" s="316"/>
      <c r="AQ817" s="316"/>
    </row>
    <row r="818" spans="1:43">
      <c r="A818" s="316"/>
      <c r="B818" s="316"/>
      <c r="C818" s="912"/>
      <c r="D818" s="316"/>
      <c r="E818" s="316"/>
      <c r="F818" s="912"/>
      <c r="G818" s="316"/>
      <c r="H818" s="316"/>
      <c r="I818" s="912"/>
      <c r="J818" s="912"/>
      <c r="K818" s="316"/>
      <c r="L818" s="912"/>
      <c r="M818" s="316"/>
      <c r="N818" s="316"/>
      <c r="O818" s="912"/>
      <c r="P818" s="912"/>
      <c r="Q818" s="316"/>
      <c r="R818" s="912"/>
      <c r="S818" s="316"/>
      <c r="T818" s="316"/>
      <c r="U818" s="912"/>
      <c r="V818" s="316"/>
      <c r="W818" s="316"/>
      <c r="X818" s="316"/>
      <c r="Y818" s="316"/>
      <c r="Z818" s="316"/>
      <c r="AA818" s="316"/>
      <c r="AB818" s="316"/>
      <c r="AC818" s="316"/>
      <c r="AD818" s="316"/>
      <c r="AE818" s="316"/>
      <c r="AF818" s="316"/>
      <c r="AG818" s="316"/>
      <c r="AH818" s="316"/>
      <c r="AI818" s="316"/>
      <c r="AJ818" s="316"/>
      <c r="AK818" s="316"/>
      <c r="AL818" s="316"/>
      <c r="AM818" s="316"/>
      <c r="AN818" s="316"/>
      <c r="AO818" s="316"/>
      <c r="AP818" s="316"/>
      <c r="AQ818" s="316"/>
    </row>
    <row r="819" spans="1:43">
      <c r="A819" s="316"/>
      <c r="B819" s="316"/>
      <c r="C819" s="912"/>
      <c r="D819" s="316"/>
      <c r="E819" s="316"/>
      <c r="F819" s="912"/>
      <c r="G819" s="316"/>
      <c r="H819" s="316"/>
      <c r="I819" s="912"/>
      <c r="J819" s="912"/>
      <c r="K819" s="316"/>
      <c r="L819" s="912"/>
      <c r="M819" s="316"/>
      <c r="N819" s="316"/>
      <c r="O819" s="912"/>
      <c r="P819" s="912"/>
      <c r="Q819" s="316"/>
      <c r="R819" s="912"/>
      <c r="S819" s="316"/>
      <c r="T819" s="316"/>
      <c r="U819" s="912"/>
      <c r="V819" s="316"/>
      <c r="W819" s="316"/>
      <c r="X819" s="316"/>
      <c r="Y819" s="316"/>
      <c r="Z819" s="316"/>
      <c r="AA819" s="316"/>
      <c r="AB819" s="316"/>
      <c r="AC819" s="316"/>
      <c r="AD819" s="316"/>
      <c r="AE819" s="316"/>
      <c r="AF819" s="316"/>
      <c r="AG819" s="316"/>
      <c r="AH819" s="316"/>
      <c r="AI819" s="316"/>
      <c r="AJ819" s="316"/>
      <c r="AK819" s="316"/>
      <c r="AL819" s="316"/>
      <c r="AM819" s="316"/>
      <c r="AN819" s="316"/>
      <c r="AO819" s="316"/>
      <c r="AP819" s="316"/>
      <c r="AQ819" s="316"/>
    </row>
    <row r="820" spans="1:43">
      <c r="A820" s="316"/>
      <c r="B820" s="316"/>
      <c r="C820" s="912"/>
      <c r="D820" s="316"/>
      <c r="E820" s="316"/>
      <c r="F820" s="912"/>
      <c r="G820" s="316"/>
      <c r="H820" s="316"/>
      <c r="I820" s="912"/>
      <c r="J820" s="912"/>
      <c r="K820" s="316"/>
      <c r="L820" s="912"/>
      <c r="M820" s="316"/>
      <c r="N820" s="316"/>
      <c r="O820" s="912"/>
      <c r="P820" s="912"/>
      <c r="Q820" s="316"/>
      <c r="R820" s="912"/>
      <c r="S820" s="316"/>
      <c r="T820" s="316"/>
      <c r="U820" s="912"/>
      <c r="V820" s="316"/>
      <c r="W820" s="316"/>
      <c r="X820" s="316"/>
      <c r="Y820" s="316"/>
      <c r="Z820" s="316"/>
      <c r="AA820" s="316"/>
      <c r="AB820" s="316"/>
      <c r="AC820" s="316"/>
      <c r="AD820" s="316"/>
      <c r="AE820" s="316"/>
      <c r="AF820" s="316"/>
      <c r="AG820" s="316"/>
      <c r="AH820" s="316"/>
      <c r="AI820" s="316"/>
      <c r="AJ820" s="316"/>
      <c r="AK820" s="316"/>
      <c r="AL820" s="316"/>
      <c r="AM820" s="316"/>
      <c r="AN820" s="316"/>
      <c r="AO820" s="316"/>
      <c r="AP820" s="316"/>
      <c r="AQ820" s="316"/>
    </row>
    <row r="821" spans="1:43">
      <c r="A821" s="316"/>
      <c r="B821" s="316"/>
      <c r="C821" s="912"/>
      <c r="D821" s="316"/>
      <c r="E821" s="316"/>
      <c r="F821" s="912"/>
      <c r="G821" s="316"/>
      <c r="H821" s="316"/>
      <c r="I821" s="912"/>
      <c r="J821" s="912"/>
      <c r="K821" s="316"/>
      <c r="L821" s="912"/>
      <c r="M821" s="316"/>
      <c r="N821" s="316"/>
      <c r="O821" s="912"/>
      <c r="P821" s="912"/>
      <c r="Q821" s="316"/>
      <c r="R821" s="912"/>
      <c r="S821" s="316"/>
      <c r="T821" s="316"/>
      <c r="U821" s="912"/>
      <c r="V821" s="316"/>
      <c r="W821" s="316"/>
      <c r="X821" s="316"/>
      <c r="Y821" s="316"/>
      <c r="Z821" s="316"/>
      <c r="AA821" s="316"/>
      <c r="AB821" s="316"/>
      <c r="AC821" s="316"/>
      <c r="AD821" s="316"/>
      <c r="AE821" s="316"/>
      <c r="AF821" s="316"/>
      <c r="AG821" s="316"/>
      <c r="AH821" s="316"/>
      <c r="AI821" s="316"/>
      <c r="AJ821" s="316"/>
      <c r="AK821" s="316"/>
      <c r="AL821" s="316"/>
      <c r="AM821" s="316"/>
      <c r="AN821" s="316"/>
      <c r="AO821" s="316"/>
      <c r="AP821" s="316"/>
      <c r="AQ821" s="316"/>
    </row>
    <row r="822" spans="1:43">
      <c r="A822" s="316"/>
      <c r="B822" s="316"/>
      <c r="C822" s="912"/>
      <c r="D822" s="316"/>
      <c r="E822" s="316"/>
      <c r="F822" s="912"/>
      <c r="G822" s="316"/>
      <c r="H822" s="316"/>
      <c r="I822" s="912"/>
      <c r="J822" s="912"/>
      <c r="K822" s="316"/>
      <c r="L822" s="912"/>
      <c r="M822" s="316"/>
      <c r="N822" s="316"/>
      <c r="O822" s="912"/>
      <c r="P822" s="912"/>
      <c r="Q822" s="316"/>
      <c r="R822" s="912"/>
      <c r="S822" s="316"/>
      <c r="T822" s="316"/>
      <c r="U822" s="912"/>
      <c r="V822" s="316"/>
      <c r="W822" s="316"/>
      <c r="X822" s="316"/>
      <c r="Y822" s="316"/>
      <c r="Z822" s="316"/>
      <c r="AA822" s="316"/>
      <c r="AB822" s="316"/>
      <c r="AC822" s="316"/>
      <c r="AD822" s="316"/>
      <c r="AE822" s="316"/>
      <c r="AF822" s="316"/>
      <c r="AG822" s="316"/>
      <c r="AH822" s="316"/>
      <c r="AI822" s="316"/>
      <c r="AJ822" s="316"/>
      <c r="AK822" s="316"/>
      <c r="AL822" s="316"/>
      <c r="AM822" s="316"/>
      <c r="AN822" s="316"/>
      <c r="AO822" s="316"/>
      <c r="AP822" s="316"/>
      <c r="AQ822" s="316"/>
    </row>
    <row r="823" spans="1:43">
      <c r="A823" s="316"/>
      <c r="B823" s="316"/>
      <c r="C823" s="912"/>
      <c r="D823" s="316"/>
      <c r="E823" s="316"/>
      <c r="F823" s="912"/>
      <c r="G823" s="316"/>
      <c r="H823" s="316"/>
      <c r="I823" s="912"/>
      <c r="J823" s="912"/>
      <c r="K823" s="316"/>
      <c r="L823" s="912"/>
      <c r="M823" s="316"/>
      <c r="N823" s="316"/>
      <c r="O823" s="912"/>
      <c r="P823" s="912"/>
      <c r="Q823" s="316"/>
      <c r="R823" s="912"/>
      <c r="S823" s="316"/>
      <c r="T823" s="316"/>
      <c r="U823" s="912"/>
      <c r="V823" s="316"/>
      <c r="W823" s="316"/>
      <c r="X823" s="316"/>
      <c r="Y823" s="316"/>
      <c r="Z823" s="316"/>
      <c r="AA823" s="316"/>
      <c r="AB823" s="316"/>
      <c r="AC823" s="316"/>
      <c r="AD823" s="316"/>
      <c r="AE823" s="316"/>
      <c r="AF823" s="316"/>
      <c r="AG823" s="316"/>
      <c r="AH823" s="316"/>
      <c r="AI823" s="316"/>
      <c r="AJ823" s="316"/>
      <c r="AK823" s="316"/>
      <c r="AL823" s="316"/>
      <c r="AM823" s="316"/>
      <c r="AN823" s="316"/>
      <c r="AO823" s="316"/>
      <c r="AP823" s="316"/>
      <c r="AQ823" s="316"/>
    </row>
    <row r="824" spans="1:43">
      <c r="A824" s="316"/>
      <c r="B824" s="316"/>
      <c r="C824" s="912"/>
      <c r="D824" s="316"/>
      <c r="E824" s="316"/>
      <c r="F824" s="912"/>
      <c r="G824" s="316"/>
      <c r="H824" s="316"/>
      <c r="I824" s="912"/>
      <c r="J824" s="912"/>
      <c r="K824" s="316"/>
      <c r="L824" s="912"/>
      <c r="M824" s="316"/>
      <c r="N824" s="316"/>
      <c r="O824" s="912"/>
      <c r="P824" s="912"/>
      <c r="Q824" s="316"/>
      <c r="R824" s="912"/>
      <c r="S824" s="316"/>
      <c r="T824" s="316"/>
      <c r="U824" s="912"/>
      <c r="V824" s="316"/>
      <c r="W824" s="316"/>
      <c r="X824" s="316"/>
      <c r="Y824" s="316"/>
      <c r="Z824" s="316"/>
      <c r="AA824" s="316"/>
      <c r="AB824" s="316"/>
      <c r="AC824" s="316"/>
      <c r="AD824" s="316"/>
      <c r="AE824" s="316"/>
      <c r="AF824" s="316"/>
      <c r="AG824" s="316"/>
      <c r="AH824" s="316"/>
      <c r="AI824" s="316"/>
      <c r="AJ824" s="316"/>
      <c r="AK824" s="316"/>
      <c r="AL824" s="316"/>
      <c r="AM824" s="316"/>
      <c r="AN824" s="316"/>
      <c r="AO824" s="316"/>
      <c r="AP824" s="316"/>
      <c r="AQ824" s="316"/>
    </row>
    <row r="825" spans="1:43">
      <c r="A825" s="316"/>
      <c r="B825" s="316"/>
      <c r="C825" s="912"/>
      <c r="D825" s="316"/>
      <c r="E825" s="316"/>
      <c r="F825" s="912"/>
      <c r="G825" s="316"/>
      <c r="H825" s="316"/>
      <c r="I825" s="912"/>
      <c r="J825" s="912"/>
      <c r="K825" s="316"/>
      <c r="L825" s="912"/>
      <c r="M825" s="316"/>
      <c r="N825" s="316"/>
      <c r="O825" s="912"/>
      <c r="P825" s="912"/>
      <c r="Q825" s="316"/>
      <c r="R825" s="912"/>
      <c r="S825" s="316"/>
      <c r="T825" s="316"/>
      <c r="U825" s="912"/>
      <c r="V825" s="316"/>
      <c r="W825" s="316"/>
      <c r="X825" s="316"/>
      <c r="Y825" s="316"/>
      <c r="Z825" s="316"/>
      <c r="AA825" s="316"/>
      <c r="AB825" s="316"/>
      <c r="AC825" s="316"/>
      <c r="AD825" s="316"/>
      <c r="AE825" s="316"/>
      <c r="AF825" s="316"/>
      <c r="AG825" s="316"/>
      <c r="AH825" s="316"/>
      <c r="AI825" s="316"/>
      <c r="AJ825" s="316"/>
      <c r="AK825" s="316"/>
      <c r="AL825" s="316"/>
      <c r="AM825" s="316"/>
      <c r="AN825" s="316"/>
      <c r="AO825" s="316"/>
      <c r="AP825" s="316"/>
      <c r="AQ825" s="316"/>
    </row>
    <row r="826" spans="1:43">
      <c r="A826" s="316"/>
      <c r="B826" s="316"/>
      <c r="C826" s="912"/>
      <c r="D826" s="316"/>
      <c r="E826" s="316"/>
      <c r="F826" s="912"/>
      <c r="G826" s="316"/>
      <c r="H826" s="316"/>
      <c r="I826" s="912"/>
      <c r="J826" s="912"/>
      <c r="K826" s="316"/>
      <c r="L826" s="912"/>
      <c r="M826" s="316"/>
      <c r="N826" s="316"/>
      <c r="O826" s="912"/>
      <c r="P826" s="912"/>
      <c r="Q826" s="316"/>
      <c r="R826" s="912"/>
      <c r="S826" s="316"/>
      <c r="T826" s="316"/>
      <c r="U826" s="912"/>
      <c r="V826" s="316"/>
      <c r="W826" s="316"/>
      <c r="X826" s="316"/>
      <c r="Y826" s="316"/>
      <c r="Z826" s="316"/>
      <c r="AA826" s="316"/>
      <c r="AB826" s="316"/>
      <c r="AC826" s="316"/>
      <c r="AD826" s="316"/>
      <c r="AE826" s="316"/>
      <c r="AF826" s="316"/>
      <c r="AG826" s="316"/>
      <c r="AH826" s="316"/>
      <c r="AI826" s="316"/>
      <c r="AJ826" s="316"/>
      <c r="AK826" s="316"/>
      <c r="AL826" s="316"/>
      <c r="AM826" s="316"/>
      <c r="AN826" s="316"/>
      <c r="AO826" s="316"/>
      <c r="AP826" s="316"/>
      <c r="AQ826" s="316"/>
    </row>
    <row r="827" spans="1:43">
      <c r="A827" s="316"/>
      <c r="B827" s="316"/>
      <c r="C827" s="912"/>
      <c r="D827" s="316"/>
      <c r="E827" s="316"/>
      <c r="F827" s="912"/>
      <c r="G827" s="316"/>
      <c r="H827" s="316"/>
      <c r="I827" s="912"/>
      <c r="J827" s="912"/>
      <c r="K827" s="316"/>
      <c r="L827" s="912"/>
      <c r="M827" s="316"/>
      <c r="N827" s="316"/>
      <c r="O827" s="912"/>
      <c r="P827" s="912"/>
      <c r="Q827" s="316"/>
      <c r="R827" s="912"/>
      <c r="S827" s="316"/>
      <c r="T827" s="316"/>
      <c r="U827" s="912"/>
      <c r="V827" s="316"/>
      <c r="W827" s="316"/>
      <c r="X827" s="316"/>
      <c r="Y827" s="316"/>
      <c r="Z827" s="316"/>
      <c r="AA827" s="316"/>
      <c r="AB827" s="316"/>
      <c r="AC827" s="316"/>
      <c r="AD827" s="316"/>
      <c r="AE827" s="316"/>
      <c r="AF827" s="316"/>
      <c r="AG827" s="316"/>
      <c r="AH827" s="316"/>
      <c r="AI827" s="316"/>
      <c r="AJ827" s="316"/>
      <c r="AK827" s="316"/>
      <c r="AL827" s="316"/>
      <c r="AM827" s="316"/>
      <c r="AN827" s="316"/>
      <c r="AO827" s="316"/>
      <c r="AP827" s="316"/>
      <c r="AQ827" s="316"/>
    </row>
    <row r="828" spans="1:43">
      <c r="A828" s="316"/>
      <c r="B828" s="316"/>
      <c r="C828" s="912"/>
      <c r="D828" s="316"/>
      <c r="E828" s="316"/>
      <c r="F828" s="912"/>
      <c r="G828" s="316"/>
      <c r="H828" s="316"/>
      <c r="I828" s="912"/>
      <c r="J828" s="912"/>
      <c r="K828" s="316"/>
      <c r="L828" s="912"/>
      <c r="M828" s="316"/>
      <c r="N828" s="316"/>
      <c r="O828" s="912"/>
      <c r="P828" s="912"/>
      <c r="Q828" s="316"/>
      <c r="R828" s="912"/>
      <c r="S828" s="316"/>
      <c r="T828" s="316"/>
      <c r="U828" s="912"/>
      <c r="V828" s="316"/>
      <c r="W828" s="316"/>
      <c r="X828" s="316"/>
      <c r="Y828" s="316"/>
      <c r="Z828" s="316"/>
      <c r="AA828" s="316"/>
      <c r="AB828" s="316"/>
      <c r="AC828" s="316"/>
      <c r="AD828" s="316"/>
      <c r="AE828" s="316"/>
      <c r="AF828" s="316"/>
      <c r="AG828" s="316"/>
      <c r="AH828" s="316"/>
      <c r="AI828" s="316"/>
      <c r="AJ828" s="316"/>
      <c r="AK828" s="316"/>
      <c r="AL828" s="316"/>
      <c r="AM828" s="316"/>
      <c r="AN828" s="316"/>
      <c r="AO828" s="316"/>
      <c r="AP828" s="316"/>
      <c r="AQ828" s="316"/>
    </row>
    <row r="829" spans="1:43">
      <c r="A829" s="316"/>
      <c r="B829" s="316"/>
      <c r="C829" s="912"/>
      <c r="D829" s="316"/>
      <c r="E829" s="316"/>
      <c r="F829" s="912"/>
      <c r="G829" s="316"/>
      <c r="H829" s="316"/>
      <c r="I829" s="912"/>
      <c r="J829" s="912"/>
      <c r="K829" s="316"/>
      <c r="L829" s="912"/>
      <c r="M829" s="316"/>
      <c r="N829" s="316"/>
      <c r="O829" s="912"/>
      <c r="P829" s="912"/>
      <c r="Q829" s="316"/>
      <c r="R829" s="912"/>
      <c r="S829" s="316"/>
      <c r="T829" s="316"/>
      <c r="U829" s="912"/>
      <c r="V829" s="316"/>
      <c r="W829" s="316"/>
      <c r="X829" s="316"/>
      <c r="Y829" s="316"/>
      <c r="Z829" s="316"/>
      <c r="AA829" s="316"/>
      <c r="AB829" s="316"/>
      <c r="AC829" s="316"/>
      <c r="AD829" s="316"/>
      <c r="AE829" s="316"/>
      <c r="AF829" s="316"/>
      <c r="AG829" s="316"/>
      <c r="AH829" s="316"/>
      <c r="AI829" s="316"/>
      <c r="AJ829" s="316"/>
      <c r="AK829" s="316"/>
      <c r="AL829" s="316"/>
      <c r="AM829" s="316"/>
      <c r="AN829" s="316"/>
      <c r="AO829" s="316"/>
      <c r="AP829" s="316"/>
      <c r="AQ829" s="316"/>
    </row>
    <row r="830" spans="1:43">
      <c r="A830" s="316"/>
      <c r="B830" s="316"/>
      <c r="C830" s="912"/>
      <c r="D830" s="316"/>
      <c r="E830" s="316"/>
      <c r="F830" s="912"/>
      <c r="G830" s="316"/>
      <c r="H830" s="316"/>
      <c r="I830" s="912"/>
      <c r="J830" s="912"/>
      <c r="K830" s="316"/>
      <c r="L830" s="912"/>
      <c r="M830" s="316"/>
      <c r="N830" s="316"/>
      <c r="O830" s="912"/>
      <c r="P830" s="912"/>
      <c r="Q830" s="316"/>
      <c r="R830" s="912"/>
      <c r="S830" s="316"/>
      <c r="T830" s="316"/>
      <c r="U830" s="912"/>
      <c r="V830" s="316"/>
      <c r="W830" s="316"/>
      <c r="X830" s="316"/>
      <c r="Y830" s="316"/>
      <c r="Z830" s="316"/>
      <c r="AA830" s="316"/>
      <c r="AB830" s="316"/>
      <c r="AC830" s="316"/>
      <c r="AD830" s="316"/>
      <c r="AE830" s="316"/>
      <c r="AF830" s="316"/>
      <c r="AG830" s="316"/>
      <c r="AH830" s="316"/>
      <c r="AI830" s="316"/>
      <c r="AJ830" s="316"/>
      <c r="AK830" s="316"/>
      <c r="AL830" s="316"/>
      <c r="AM830" s="316"/>
      <c r="AN830" s="316"/>
      <c r="AO830" s="316"/>
      <c r="AP830" s="316"/>
      <c r="AQ830" s="316"/>
    </row>
    <row r="831" spans="1:43">
      <c r="A831" s="316"/>
      <c r="B831" s="316"/>
      <c r="C831" s="912"/>
      <c r="D831" s="316"/>
      <c r="E831" s="316"/>
      <c r="F831" s="912"/>
      <c r="G831" s="316"/>
      <c r="H831" s="316"/>
      <c r="I831" s="912"/>
      <c r="J831" s="912"/>
      <c r="K831" s="316"/>
      <c r="L831" s="912"/>
      <c r="M831" s="316"/>
      <c r="N831" s="316"/>
      <c r="O831" s="912"/>
      <c r="P831" s="912"/>
      <c r="Q831" s="316"/>
      <c r="R831" s="912"/>
      <c r="S831" s="316"/>
      <c r="T831" s="316"/>
      <c r="U831" s="912"/>
      <c r="V831" s="316"/>
      <c r="W831" s="316"/>
      <c r="X831" s="316"/>
      <c r="Y831" s="316"/>
      <c r="Z831" s="316"/>
      <c r="AA831" s="316"/>
      <c r="AB831" s="316"/>
      <c r="AC831" s="316"/>
      <c r="AD831" s="316"/>
      <c r="AE831" s="316"/>
      <c r="AF831" s="316"/>
      <c r="AG831" s="316"/>
      <c r="AH831" s="316"/>
      <c r="AI831" s="316"/>
      <c r="AJ831" s="316"/>
      <c r="AK831" s="316"/>
      <c r="AL831" s="316"/>
      <c r="AM831" s="316"/>
      <c r="AN831" s="316"/>
      <c r="AO831" s="316"/>
      <c r="AP831" s="316"/>
      <c r="AQ831" s="316"/>
    </row>
    <row r="832" spans="1:43">
      <c r="A832" s="316"/>
      <c r="B832" s="316"/>
      <c r="C832" s="912"/>
      <c r="D832" s="316"/>
      <c r="E832" s="316"/>
      <c r="F832" s="912"/>
      <c r="G832" s="316"/>
      <c r="H832" s="316"/>
      <c r="I832" s="912"/>
      <c r="J832" s="912"/>
      <c r="K832" s="316"/>
      <c r="L832" s="912"/>
      <c r="M832" s="316"/>
      <c r="N832" s="316"/>
      <c r="O832" s="912"/>
      <c r="P832" s="912"/>
      <c r="Q832" s="316"/>
      <c r="R832" s="912"/>
      <c r="S832" s="316"/>
      <c r="T832" s="316"/>
      <c r="U832" s="912"/>
      <c r="V832" s="316"/>
      <c r="W832" s="316"/>
      <c r="X832" s="316"/>
      <c r="Y832" s="316"/>
      <c r="Z832" s="316"/>
      <c r="AA832" s="316"/>
      <c r="AB832" s="316"/>
      <c r="AC832" s="316"/>
      <c r="AD832" s="316"/>
      <c r="AE832" s="316"/>
      <c r="AF832" s="316"/>
      <c r="AG832" s="316"/>
      <c r="AH832" s="316"/>
      <c r="AI832" s="316"/>
      <c r="AJ832" s="316"/>
      <c r="AK832" s="316"/>
      <c r="AL832" s="316"/>
      <c r="AM832" s="316"/>
      <c r="AN832" s="316"/>
      <c r="AO832" s="316"/>
      <c r="AP832" s="316"/>
      <c r="AQ832" s="316"/>
    </row>
    <row r="833" spans="1:43">
      <c r="A833" s="316"/>
      <c r="B833" s="316"/>
      <c r="C833" s="912"/>
      <c r="D833" s="316"/>
      <c r="E833" s="316"/>
      <c r="F833" s="912"/>
      <c r="G833" s="316"/>
      <c r="H833" s="316"/>
      <c r="I833" s="912"/>
      <c r="J833" s="912"/>
      <c r="K833" s="316"/>
      <c r="L833" s="912"/>
      <c r="M833" s="316"/>
      <c r="N833" s="316"/>
      <c r="O833" s="912"/>
      <c r="P833" s="912"/>
      <c r="Q833" s="316"/>
      <c r="R833" s="912"/>
      <c r="S833" s="316"/>
      <c r="T833" s="316"/>
      <c r="U833" s="912"/>
      <c r="V833" s="316"/>
      <c r="W833" s="316"/>
      <c r="X833" s="316"/>
      <c r="Y833" s="316"/>
      <c r="Z833" s="316"/>
      <c r="AA833" s="316"/>
      <c r="AB833" s="316"/>
      <c r="AC833" s="316"/>
      <c r="AD833" s="316"/>
      <c r="AE833" s="316"/>
      <c r="AF833" s="316"/>
      <c r="AG833" s="316"/>
      <c r="AH833" s="316"/>
      <c r="AI833" s="316"/>
      <c r="AJ833" s="316"/>
      <c r="AK833" s="316"/>
      <c r="AL833" s="316"/>
      <c r="AM833" s="316"/>
      <c r="AN833" s="316"/>
      <c r="AO833" s="316"/>
      <c r="AP833" s="316"/>
      <c r="AQ833" s="316"/>
    </row>
    <row r="834" spans="1:43">
      <c r="A834" s="316"/>
      <c r="B834" s="316"/>
      <c r="C834" s="912"/>
      <c r="D834" s="316"/>
      <c r="E834" s="316"/>
      <c r="F834" s="912"/>
      <c r="G834" s="316"/>
      <c r="H834" s="316"/>
      <c r="I834" s="912"/>
      <c r="J834" s="912"/>
      <c r="K834" s="316"/>
      <c r="L834" s="912"/>
      <c r="M834" s="316"/>
      <c r="N834" s="316"/>
      <c r="O834" s="912"/>
      <c r="P834" s="912"/>
      <c r="Q834" s="316"/>
      <c r="R834" s="912"/>
      <c r="S834" s="316"/>
      <c r="T834" s="316"/>
      <c r="U834" s="912"/>
      <c r="V834" s="316"/>
      <c r="W834" s="316"/>
      <c r="X834" s="316"/>
      <c r="Y834" s="316"/>
      <c r="Z834" s="316"/>
      <c r="AA834" s="316"/>
      <c r="AB834" s="316"/>
      <c r="AC834" s="316"/>
      <c r="AD834" s="316"/>
      <c r="AE834" s="316"/>
      <c r="AF834" s="316"/>
      <c r="AG834" s="316"/>
      <c r="AH834" s="316"/>
      <c r="AI834" s="316"/>
      <c r="AJ834" s="316"/>
      <c r="AK834" s="316"/>
      <c r="AL834" s="316"/>
      <c r="AM834" s="316"/>
      <c r="AN834" s="316"/>
      <c r="AO834" s="316"/>
      <c r="AP834" s="316"/>
      <c r="AQ834" s="316"/>
    </row>
    <row r="835" spans="1:43">
      <c r="A835" s="316"/>
      <c r="B835" s="316"/>
      <c r="C835" s="912"/>
      <c r="D835" s="316"/>
      <c r="E835" s="316"/>
      <c r="F835" s="912"/>
      <c r="G835" s="316"/>
      <c r="H835" s="316"/>
      <c r="I835" s="912"/>
      <c r="J835" s="912"/>
      <c r="K835" s="316"/>
      <c r="L835" s="912"/>
      <c r="M835" s="316"/>
      <c r="N835" s="316"/>
      <c r="O835" s="912"/>
      <c r="P835" s="912"/>
      <c r="Q835" s="316"/>
      <c r="R835" s="912"/>
      <c r="S835" s="316"/>
      <c r="T835" s="316"/>
      <c r="U835" s="912"/>
      <c r="V835" s="316"/>
      <c r="W835" s="316"/>
      <c r="X835" s="316"/>
      <c r="Y835" s="316"/>
      <c r="Z835" s="316"/>
      <c r="AA835" s="316"/>
      <c r="AB835" s="316"/>
      <c r="AC835" s="316"/>
      <c r="AD835" s="316"/>
      <c r="AE835" s="316"/>
      <c r="AF835" s="316"/>
      <c r="AG835" s="316"/>
      <c r="AH835" s="316"/>
      <c r="AI835" s="316"/>
      <c r="AJ835" s="316"/>
      <c r="AK835" s="316"/>
      <c r="AL835" s="316"/>
      <c r="AM835" s="316"/>
      <c r="AN835" s="316"/>
      <c r="AO835" s="316"/>
      <c r="AP835" s="316"/>
      <c r="AQ835" s="316"/>
    </row>
    <row r="836" spans="1:43">
      <c r="A836" s="316"/>
      <c r="B836" s="316"/>
      <c r="C836" s="912"/>
      <c r="D836" s="316"/>
      <c r="E836" s="316"/>
      <c r="F836" s="912"/>
      <c r="G836" s="316"/>
      <c r="H836" s="316"/>
      <c r="I836" s="912"/>
      <c r="J836" s="912"/>
      <c r="K836" s="316"/>
      <c r="L836" s="912"/>
      <c r="M836" s="316"/>
      <c r="N836" s="316"/>
      <c r="O836" s="912"/>
      <c r="P836" s="912"/>
      <c r="Q836" s="316"/>
      <c r="R836" s="912"/>
      <c r="S836" s="316"/>
      <c r="T836" s="316"/>
      <c r="U836" s="912"/>
      <c r="V836" s="316"/>
      <c r="W836" s="316"/>
      <c r="X836" s="316"/>
      <c r="Y836" s="316"/>
      <c r="Z836" s="316"/>
      <c r="AA836" s="316"/>
      <c r="AB836" s="316"/>
      <c r="AC836" s="316"/>
      <c r="AD836" s="316"/>
      <c r="AE836" s="316"/>
      <c r="AF836" s="316"/>
      <c r="AG836" s="316"/>
      <c r="AH836" s="316"/>
      <c r="AI836" s="316"/>
      <c r="AJ836" s="316"/>
      <c r="AK836" s="316"/>
      <c r="AL836" s="316"/>
      <c r="AM836" s="316"/>
      <c r="AN836" s="316"/>
      <c r="AO836" s="316"/>
      <c r="AP836" s="316"/>
      <c r="AQ836" s="316"/>
    </row>
    <row r="837" spans="1:43">
      <c r="A837" s="316"/>
      <c r="B837" s="316"/>
      <c r="C837" s="912"/>
      <c r="D837" s="316"/>
      <c r="E837" s="316"/>
      <c r="F837" s="912"/>
      <c r="G837" s="316"/>
      <c r="H837" s="316"/>
      <c r="I837" s="912"/>
      <c r="J837" s="912"/>
      <c r="K837" s="316"/>
      <c r="L837" s="912"/>
      <c r="M837" s="316"/>
      <c r="N837" s="316"/>
      <c r="O837" s="912"/>
      <c r="P837" s="912"/>
      <c r="Q837" s="316"/>
      <c r="R837" s="912"/>
      <c r="S837" s="316"/>
      <c r="T837" s="316"/>
      <c r="U837" s="912"/>
      <c r="V837" s="316"/>
      <c r="W837" s="316"/>
      <c r="X837" s="316"/>
      <c r="Y837" s="316"/>
      <c r="Z837" s="316"/>
      <c r="AA837" s="316"/>
      <c r="AB837" s="316"/>
      <c r="AC837" s="316"/>
      <c r="AD837" s="316"/>
      <c r="AE837" s="316"/>
      <c r="AF837" s="316"/>
      <c r="AG837" s="316"/>
      <c r="AH837" s="316"/>
      <c r="AI837" s="316"/>
      <c r="AJ837" s="316"/>
      <c r="AK837" s="316"/>
      <c r="AL837" s="316"/>
      <c r="AM837" s="316"/>
      <c r="AN837" s="316"/>
      <c r="AO837" s="316"/>
      <c r="AP837" s="316"/>
      <c r="AQ837" s="316"/>
    </row>
    <row r="838" spans="1:43">
      <c r="A838" s="316"/>
      <c r="B838" s="316"/>
      <c r="C838" s="912"/>
      <c r="D838" s="316"/>
      <c r="E838" s="316"/>
      <c r="F838" s="912"/>
      <c r="G838" s="316"/>
      <c r="H838" s="316"/>
      <c r="I838" s="912"/>
      <c r="J838" s="912"/>
      <c r="K838" s="316"/>
      <c r="L838" s="912"/>
      <c r="M838" s="316"/>
      <c r="N838" s="316"/>
      <c r="O838" s="912"/>
      <c r="P838" s="912"/>
      <c r="Q838" s="316"/>
      <c r="R838" s="912"/>
      <c r="S838" s="316"/>
      <c r="T838" s="316"/>
      <c r="U838" s="912"/>
      <c r="V838" s="316"/>
      <c r="W838" s="316"/>
      <c r="X838" s="316"/>
      <c r="Y838" s="316"/>
      <c r="Z838" s="316"/>
      <c r="AA838" s="316"/>
      <c r="AB838" s="316"/>
      <c r="AC838" s="316"/>
      <c r="AD838" s="316"/>
      <c r="AE838" s="316"/>
      <c r="AF838" s="316"/>
      <c r="AG838" s="316"/>
      <c r="AH838" s="316"/>
      <c r="AI838" s="316"/>
      <c r="AJ838" s="316"/>
      <c r="AK838" s="316"/>
      <c r="AL838" s="316"/>
      <c r="AM838" s="316"/>
      <c r="AN838" s="316"/>
      <c r="AO838" s="316"/>
      <c r="AP838" s="316"/>
      <c r="AQ838" s="316"/>
    </row>
    <row r="839" spans="1:43">
      <c r="A839" s="316"/>
      <c r="B839" s="316"/>
      <c r="C839" s="912"/>
      <c r="D839" s="316"/>
      <c r="E839" s="316"/>
      <c r="F839" s="912"/>
      <c r="G839" s="316"/>
      <c r="H839" s="316"/>
      <c r="I839" s="912"/>
      <c r="J839" s="912"/>
      <c r="K839" s="316"/>
      <c r="L839" s="912"/>
      <c r="M839" s="316"/>
      <c r="N839" s="316"/>
      <c r="O839" s="912"/>
      <c r="P839" s="912"/>
      <c r="Q839" s="316"/>
      <c r="R839" s="912"/>
      <c r="S839" s="316"/>
      <c r="T839" s="316"/>
      <c r="U839" s="912"/>
      <c r="V839" s="316"/>
      <c r="W839" s="316"/>
      <c r="X839" s="316"/>
      <c r="Y839" s="316"/>
      <c r="Z839" s="316"/>
      <c r="AA839" s="316"/>
      <c r="AB839" s="316"/>
      <c r="AC839" s="316"/>
      <c r="AD839" s="316"/>
      <c r="AE839" s="316"/>
      <c r="AF839" s="316"/>
      <c r="AG839" s="316"/>
      <c r="AH839" s="316"/>
      <c r="AI839" s="316"/>
      <c r="AJ839" s="316"/>
      <c r="AK839" s="316"/>
      <c r="AL839" s="316"/>
      <c r="AM839" s="316"/>
      <c r="AN839" s="316"/>
      <c r="AO839" s="316"/>
      <c r="AP839" s="316"/>
      <c r="AQ839" s="316"/>
    </row>
    <row r="840" spans="1:43">
      <c r="A840" s="316"/>
      <c r="B840" s="316"/>
      <c r="C840" s="912"/>
      <c r="D840" s="316"/>
      <c r="E840" s="316"/>
      <c r="F840" s="912"/>
      <c r="G840" s="316"/>
      <c r="H840" s="316"/>
      <c r="I840" s="912"/>
      <c r="J840" s="912"/>
      <c r="K840" s="316"/>
      <c r="L840" s="912"/>
      <c r="M840" s="316"/>
      <c r="N840" s="316"/>
      <c r="O840" s="912"/>
      <c r="P840" s="912"/>
      <c r="Q840" s="316"/>
      <c r="R840" s="912"/>
      <c r="S840" s="316"/>
      <c r="T840" s="316"/>
      <c r="U840" s="912"/>
      <c r="V840" s="316"/>
      <c r="W840" s="316"/>
      <c r="X840" s="316"/>
      <c r="Y840" s="316"/>
      <c r="Z840" s="316"/>
      <c r="AA840" s="316"/>
      <c r="AB840" s="316"/>
      <c r="AC840" s="316"/>
      <c r="AD840" s="316"/>
      <c r="AE840" s="316"/>
      <c r="AF840" s="316"/>
      <c r="AG840" s="316"/>
      <c r="AH840" s="316"/>
      <c r="AI840" s="316"/>
      <c r="AJ840" s="316"/>
      <c r="AK840" s="316"/>
      <c r="AL840" s="316"/>
      <c r="AM840" s="316"/>
      <c r="AN840" s="316"/>
      <c r="AO840" s="316"/>
      <c r="AP840" s="316"/>
      <c r="AQ840" s="316"/>
    </row>
    <row r="841" spans="1:43">
      <c r="A841" s="316"/>
      <c r="B841" s="316"/>
      <c r="C841" s="912"/>
      <c r="D841" s="316"/>
      <c r="E841" s="316"/>
      <c r="F841" s="912"/>
      <c r="G841" s="316"/>
      <c r="H841" s="316"/>
      <c r="I841" s="912"/>
      <c r="J841" s="912"/>
      <c r="K841" s="316"/>
      <c r="L841" s="912"/>
      <c r="M841" s="316"/>
      <c r="N841" s="316"/>
      <c r="O841" s="912"/>
      <c r="P841" s="912"/>
      <c r="Q841" s="316"/>
      <c r="R841" s="912"/>
      <c r="S841" s="316"/>
      <c r="T841" s="316"/>
      <c r="U841" s="912"/>
      <c r="V841" s="316"/>
      <c r="W841" s="316"/>
      <c r="X841" s="316"/>
      <c r="Y841" s="316"/>
      <c r="Z841" s="316"/>
      <c r="AA841" s="316"/>
      <c r="AB841" s="316"/>
      <c r="AC841" s="316"/>
      <c r="AD841" s="316"/>
      <c r="AE841" s="316"/>
      <c r="AF841" s="316"/>
      <c r="AG841" s="316"/>
      <c r="AH841" s="316"/>
      <c r="AI841" s="316"/>
      <c r="AJ841" s="316"/>
      <c r="AK841" s="316"/>
      <c r="AL841" s="316"/>
      <c r="AM841" s="316"/>
      <c r="AN841" s="316"/>
      <c r="AO841" s="316"/>
      <c r="AP841" s="316"/>
      <c r="AQ841" s="316"/>
    </row>
    <row r="842" spans="1:43">
      <c r="A842" s="316"/>
      <c r="B842" s="316"/>
      <c r="C842" s="912"/>
      <c r="D842" s="316"/>
      <c r="E842" s="316"/>
      <c r="F842" s="912"/>
      <c r="G842" s="316"/>
      <c r="H842" s="316"/>
      <c r="I842" s="912"/>
      <c r="J842" s="912"/>
      <c r="K842" s="316"/>
      <c r="L842" s="912"/>
      <c r="M842" s="316"/>
      <c r="N842" s="316"/>
      <c r="O842" s="912"/>
      <c r="P842" s="912"/>
      <c r="Q842" s="316"/>
      <c r="R842" s="912"/>
      <c r="S842" s="316"/>
      <c r="T842" s="316"/>
      <c r="U842" s="912"/>
      <c r="V842" s="316"/>
      <c r="W842" s="316"/>
      <c r="X842" s="316"/>
      <c r="Y842" s="316"/>
      <c r="Z842" s="316"/>
      <c r="AA842" s="316"/>
      <c r="AB842" s="316"/>
      <c r="AC842" s="316"/>
      <c r="AD842" s="316"/>
      <c r="AE842" s="316"/>
      <c r="AF842" s="316"/>
      <c r="AG842" s="316"/>
      <c r="AH842" s="316"/>
      <c r="AI842" s="316"/>
      <c r="AJ842" s="316"/>
      <c r="AK842" s="316"/>
      <c r="AL842" s="316"/>
      <c r="AM842" s="316"/>
      <c r="AN842" s="316"/>
      <c r="AO842" s="316"/>
      <c r="AP842" s="316"/>
      <c r="AQ842" s="316"/>
    </row>
    <row r="843" spans="1:43">
      <c r="A843" s="316"/>
      <c r="B843" s="316"/>
      <c r="C843" s="912"/>
      <c r="D843" s="316"/>
      <c r="E843" s="316"/>
      <c r="F843" s="912"/>
      <c r="G843" s="316"/>
      <c r="H843" s="316"/>
      <c r="I843" s="912"/>
      <c r="J843" s="912"/>
      <c r="K843" s="316"/>
      <c r="L843" s="912"/>
      <c r="M843" s="316"/>
      <c r="N843" s="316"/>
      <c r="O843" s="912"/>
      <c r="P843" s="912"/>
      <c r="Q843" s="316"/>
      <c r="R843" s="912"/>
      <c r="S843" s="316"/>
      <c r="T843" s="316"/>
      <c r="U843" s="912"/>
      <c r="V843" s="316"/>
      <c r="W843" s="316"/>
      <c r="X843" s="316"/>
      <c r="Y843" s="316"/>
      <c r="Z843" s="316"/>
      <c r="AA843" s="316"/>
      <c r="AB843" s="316"/>
      <c r="AC843" s="316"/>
      <c r="AD843" s="316"/>
      <c r="AE843" s="316"/>
      <c r="AF843" s="316"/>
      <c r="AG843" s="316"/>
      <c r="AH843" s="316"/>
      <c r="AI843" s="316"/>
      <c r="AJ843" s="316"/>
      <c r="AK843" s="316"/>
      <c r="AL843" s="316"/>
      <c r="AM843" s="316"/>
      <c r="AN843" s="316"/>
      <c r="AO843" s="316"/>
      <c r="AP843" s="316"/>
      <c r="AQ843" s="316"/>
    </row>
    <row r="844" spans="1:43">
      <c r="A844" s="316"/>
      <c r="B844" s="316"/>
      <c r="C844" s="912"/>
      <c r="D844" s="316"/>
      <c r="E844" s="316"/>
      <c r="F844" s="912"/>
      <c r="G844" s="316"/>
      <c r="H844" s="316"/>
      <c r="I844" s="912"/>
      <c r="J844" s="912"/>
      <c r="K844" s="316"/>
      <c r="L844" s="912"/>
      <c r="M844" s="316"/>
      <c r="N844" s="316"/>
      <c r="O844" s="912"/>
      <c r="P844" s="912"/>
      <c r="Q844" s="316"/>
      <c r="R844" s="912"/>
      <c r="S844" s="316"/>
      <c r="T844" s="316"/>
      <c r="U844" s="912"/>
      <c r="V844" s="316"/>
      <c r="W844" s="316"/>
      <c r="X844" s="316"/>
      <c r="Y844" s="316"/>
      <c r="Z844" s="316"/>
      <c r="AA844" s="316"/>
      <c r="AB844" s="316"/>
      <c r="AC844" s="316"/>
      <c r="AD844" s="316"/>
      <c r="AE844" s="316"/>
      <c r="AF844" s="316"/>
      <c r="AG844" s="316"/>
      <c r="AH844" s="316"/>
      <c r="AI844" s="316"/>
      <c r="AJ844" s="316"/>
      <c r="AK844" s="316"/>
      <c r="AL844" s="316"/>
      <c r="AM844" s="316"/>
      <c r="AN844" s="316"/>
      <c r="AO844" s="316"/>
      <c r="AP844" s="316"/>
      <c r="AQ844" s="316"/>
    </row>
    <row r="845" spans="1:43">
      <c r="A845" s="316"/>
      <c r="B845" s="316"/>
      <c r="C845" s="912"/>
      <c r="D845" s="316"/>
      <c r="E845" s="316"/>
      <c r="F845" s="912"/>
      <c r="G845" s="316"/>
      <c r="H845" s="316"/>
      <c r="I845" s="912"/>
      <c r="J845" s="912"/>
      <c r="K845" s="316"/>
      <c r="L845" s="912"/>
      <c r="M845" s="316"/>
      <c r="N845" s="316"/>
      <c r="O845" s="912"/>
      <c r="P845" s="912"/>
      <c r="Q845" s="316"/>
      <c r="R845" s="912"/>
      <c r="S845" s="316"/>
      <c r="T845" s="316"/>
      <c r="U845" s="912"/>
      <c r="V845" s="316"/>
      <c r="W845" s="316"/>
      <c r="X845" s="316"/>
      <c r="Y845" s="316"/>
      <c r="Z845" s="316"/>
      <c r="AA845" s="316"/>
      <c r="AB845" s="316"/>
      <c r="AC845" s="316"/>
      <c r="AD845" s="316"/>
      <c r="AE845" s="316"/>
      <c r="AF845" s="316"/>
      <c r="AG845" s="316"/>
      <c r="AH845" s="316"/>
      <c r="AI845" s="316"/>
      <c r="AJ845" s="316"/>
      <c r="AK845" s="316"/>
      <c r="AL845" s="316"/>
      <c r="AM845" s="316"/>
      <c r="AN845" s="316"/>
      <c r="AO845" s="316"/>
      <c r="AP845" s="316"/>
      <c r="AQ845" s="316"/>
    </row>
    <row r="846" spans="1:43">
      <c r="A846" s="316"/>
      <c r="B846" s="316"/>
      <c r="C846" s="912"/>
      <c r="D846" s="316"/>
      <c r="E846" s="316"/>
      <c r="F846" s="912"/>
      <c r="G846" s="316"/>
      <c r="H846" s="316"/>
      <c r="I846" s="912"/>
      <c r="J846" s="912"/>
      <c r="K846" s="316"/>
      <c r="L846" s="912"/>
      <c r="M846" s="316"/>
      <c r="N846" s="316"/>
      <c r="O846" s="912"/>
      <c r="P846" s="912"/>
      <c r="Q846" s="316"/>
      <c r="R846" s="912"/>
      <c r="S846" s="316"/>
      <c r="T846" s="316"/>
      <c r="U846" s="912"/>
      <c r="V846" s="316"/>
      <c r="W846" s="316"/>
      <c r="X846" s="316"/>
      <c r="Y846" s="316"/>
      <c r="Z846" s="316"/>
      <c r="AA846" s="316"/>
      <c r="AB846" s="316"/>
      <c r="AC846" s="316"/>
      <c r="AD846" s="316"/>
      <c r="AE846" s="316"/>
      <c r="AF846" s="316"/>
      <c r="AG846" s="316"/>
      <c r="AH846" s="316"/>
      <c r="AI846" s="316"/>
      <c r="AJ846" s="316"/>
      <c r="AK846" s="316"/>
      <c r="AL846" s="316"/>
      <c r="AM846" s="316"/>
      <c r="AN846" s="316"/>
      <c r="AO846" s="316"/>
      <c r="AP846" s="316"/>
      <c r="AQ846" s="316"/>
    </row>
    <row r="847" spans="1:43">
      <c r="A847" s="316"/>
      <c r="B847" s="316"/>
      <c r="C847" s="912"/>
      <c r="D847" s="316"/>
      <c r="E847" s="316"/>
      <c r="F847" s="912"/>
      <c r="G847" s="316"/>
      <c r="H847" s="316"/>
      <c r="I847" s="912"/>
      <c r="J847" s="912"/>
      <c r="K847" s="316"/>
      <c r="L847" s="912"/>
      <c r="M847" s="316"/>
      <c r="N847" s="316"/>
      <c r="O847" s="912"/>
      <c r="P847" s="912"/>
      <c r="Q847" s="316"/>
      <c r="R847" s="912"/>
      <c r="S847" s="316"/>
      <c r="T847" s="316"/>
      <c r="U847" s="912"/>
      <c r="V847" s="316"/>
      <c r="W847" s="316"/>
      <c r="X847" s="316"/>
      <c r="Y847" s="316"/>
      <c r="Z847" s="316"/>
      <c r="AA847" s="316"/>
      <c r="AB847" s="316"/>
      <c r="AC847" s="316"/>
      <c r="AD847" s="316"/>
      <c r="AE847" s="316"/>
      <c r="AF847" s="316"/>
      <c r="AG847" s="316"/>
      <c r="AH847" s="316"/>
      <c r="AI847" s="316"/>
      <c r="AJ847" s="316"/>
      <c r="AK847" s="316"/>
      <c r="AL847" s="316"/>
      <c r="AM847" s="316"/>
      <c r="AN847" s="316"/>
      <c r="AO847" s="316"/>
      <c r="AP847" s="316"/>
      <c r="AQ847" s="316"/>
    </row>
    <row r="848" spans="1:43">
      <c r="A848" s="316"/>
      <c r="B848" s="316"/>
      <c r="C848" s="912"/>
      <c r="D848" s="316"/>
      <c r="E848" s="316"/>
      <c r="F848" s="912"/>
      <c r="G848" s="316"/>
      <c r="H848" s="316"/>
      <c r="I848" s="912"/>
      <c r="J848" s="912"/>
      <c r="K848" s="316"/>
      <c r="L848" s="912"/>
      <c r="M848" s="316"/>
      <c r="N848" s="316"/>
      <c r="O848" s="912"/>
      <c r="P848" s="912"/>
      <c r="Q848" s="316"/>
      <c r="R848" s="912"/>
      <c r="S848" s="316"/>
      <c r="T848" s="316"/>
      <c r="U848" s="912"/>
      <c r="V848" s="316"/>
      <c r="W848" s="316"/>
      <c r="X848" s="316"/>
      <c r="Y848" s="316"/>
      <c r="Z848" s="316"/>
      <c r="AA848" s="316"/>
      <c r="AB848" s="316"/>
      <c r="AC848" s="316"/>
      <c r="AD848" s="316"/>
      <c r="AE848" s="316"/>
      <c r="AF848" s="316"/>
      <c r="AG848" s="316"/>
      <c r="AH848" s="316"/>
      <c r="AI848" s="316"/>
      <c r="AJ848" s="316"/>
      <c r="AK848" s="316"/>
      <c r="AL848" s="316"/>
      <c r="AM848" s="316"/>
      <c r="AN848" s="316"/>
      <c r="AO848" s="316"/>
      <c r="AP848" s="316"/>
      <c r="AQ848" s="316"/>
    </row>
    <row r="849" spans="1:43">
      <c r="A849" s="316"/>
      <c r="B849" s="316"/>
      <c r="C849" s="912"/>
      <c r="D849" s="316"/>
      <c r="E849" s="316"/>
      <c r="F849" s="912"/>
      <c r="G849" s="316"/>
      <c r="H849" s="316"/>
      <c r="I849" s="912"/>
      <c r="J849" s="912"/>
      <c r="K849" s="316"/>
      <c r="L849" s="912"/>
      <c r="M849" s="316"/>
      <c r="N849" s="316"/>
      <c r="O849" s="912"/>
      <c r="P849" s="912"/>
      <c r="Q849" s="316"/>
      <c r="R849" s="912"/>
      <c r="S849" s="316"/>
      <c r="T849" s="316"/>
      <c r="U849" s="912"/>
      <c r="V849" s="316"/>
      <c r="W849" s="316"/>
      <c r="X849" s="316"/>
      <c r="Y849" s="316"/>
      <c r="Z849" s="316"/>
      <c r="AA849" s="316"/>
      <c r="AB849" s="316"/>
      <c r="AC849" s="316"/>
      <c r="AD849" s="316"/>
      <c r="AE849" s="316"/>
      <c r="AF849" s="316"/>
      <c r="AG849" s="316"/>
      <c r="AH849" s="316"/>
      <c r="AI849" s="316"/>
      <c r="AJ849" s="316"/>
      <c r="AK849" s="316"/>
      <c r="AL849" s="316"/>
      <c r="AM849" s="316"/>
      <c r="AN849" s="316"/>
      <c r="AO849" s="316"/>
      <c r="AP849" s="316"/>
      <c r="AQ849" s="316"/>
    </row>
    <row r="850" spans="1:43">
      <c r="A850" s="316"/>
      <c r="B850" s="316"/>
      <c r="C850" s="912"/>
      <c r="D850" s="316"/>
      <c r="E850" s="316"/>
      <c r="F850" s="912"/>
      <c r="G850" s="316"/>
      <c r="H850" s="316"/>
      <c r="I850" s="912"/>
      <c r="J850" s="912"/>
      <c r="K850" s="316"/>
      <c r="L850" s="912"/>
      <c r="M850" s="316"/>
      <c r="N850" s="316"/>
      <c r="O850" s="912"/>
      <c r="P850" s="912"/>
      <c r="Q850" s="316"/>
      <c r="R850" s="912"/>
      <c r="S850" s="316"/>
      <c r="T850" s="316"/>
      <c r="U850" s="912"/>
      <c r="V850" s="316"/>
      <c r="W850" s="316"/>
      <c r="X850" s="316"/>
      <c r="Y850" s="316"/>
      <c r="Z850" s="316"/>
      <c r="AA850" s="316"/>
      <c r="AB850" s="316"/>
      <c r="AC850" s="316"/>
      <c r="AD850" s="316"/>
      <c r="AE850" s="316"/>
      <c r="AF850" s="316"/>
      <c r="AG850" s="316"/>
      <c r="AH850" s="316"/>
      <c r="AI850" s="316"/>
      <c r="AJ850" s="316"/>
      <c r="AK850" s="316"/>
      <c r="AL850" s="316"/>
      <c r="AM850" s="316"/>
      <c r="AN850" s="316"/>
      <c r="AO850" s="316"/>
      <c r="AP850" s="316"/>
      <c r="AQ850" s="316"/>
    </row>
    <row r="851" spans="1:43">
      <c r="A851" s="316"/>
      <c r="B851" s="316"/>
      <c r="C851" s="912"/>
      <c r="D851" s="316"/>
      <c r="E851" s="316"/>
      <c r="F851" s="912"/>
      <c r="G851" s="316"/>
      <c r="H851" s="316"/>
      <c r="I851" s="912"/>
      <c r="J851" s="912"/>
      <c r="K851" s="316"/>
      <c r="L851" s="912"/>
      <c r="M851" s="316"/>
      <c r="N851" s="316"/>
      <c r="O851" s="912"/>
      <c r="P851" s="912"/>
      <c r="Q851" s="316"/>
      <c r="R851" s="912"/>
      <c r="S851" s="316"/>
      <c r="T851" s="316"/>
      <c r="U851" s="912"/>
      <c r="V851" s="316"/>
      <c r="W851" s="316"/>
      <c r="X851" s="316"/>
      <c r="Y851" s="316"/>
      <c r="Z851" s="316"/>
      <c r="AA851" s="316"/>
      <c r="AB851" s="316"/>
      <c r="AC851" s="316"/>
      <c r="AD851" s="316"/>
      <c r="AE851" s="316"/>
      <c r="AF851" s="316"/>
      <c r="AG851" s="316"/>
      <c r="AH851" s="316"/>
      <c r="AI851" s="316"/>
      <c r="AJ851" s="316"/>
      <c r="AK851" s="316"/>
      <c r="AL851" s="316"/>
      <c r="AM851" s="316"/>
      <c r="AN851" s="316"/>
      <c r="AO851" s="316"/>
      <c r="AP851" s="316"/>
      <c r="AQ851" s="316"/>
    </row>
    <row r="852" spans="1:43">
      <c r="A852" s="316"/>
      <c r="B852" s="316"/>
      <c r="C852" s="912"/>
      <c r="D852" s="316"/>
      <c r="E852" s="316"/>
      <c r="F852" s="912"/>
      <c r="G852" s="316"/>
      <c r="H852" s="316"/>
      <c r="I852" s="912"/>
      <c r="J852" s="912"/>
      <c r="K852" s="316"/>
      <c r="L852" s="912"/>
      <c r="M852" s="316"/>
      <c r="N852" s="316"/>
      <c r="O852" s="912"/>
      <c r="P852" s="912"/>
      <c r="Q852" s="316"/>
      <c r="R852" s="912"/>
      <c r="S852" s="316"/>
      <c r="T852" s="316"/>
      <c r="U852" s="912"/>
      <c r="V852" s="316"/>
      <c r="W852" s="316"/>
      <c r="X852" s="316"/>
      <c r="Y852" s="316"/>
      <c r="Z852" s="316"/>
      <c r="AA852" s="316"/>
      <c r="AB852" s="316"/>
      <c r="AC852" s="316"/>
      <c r="AD852" s="316"/>
      <c r="AE852" s="316"/>
      <c r="AF852" s="316"/>
      <c r="AG852" s="316"/>
      <c r="AH852" s="316"/>
      <c r="AI852" s="316"/>
      <c r="AJ852" s="316"/>
      <c r="AK852" s="316"/>
      <c r="AL852" s="316"/>
      <c r="AM852" s="316"/>
      <c r="AN852" s="316"/>
      <c r="AO852" s="316"/>
      <c r="AP852" s="316"/>
      <c r="AQ852" s="316"/>
    </row>
    <row r="853" spans="1:43">
      <c r="A853" s="316"/>
      <c r="B853" s="316"/>
      <c r="C853" s="912"/>
      <c r="D853" s="316"/>
      <c r="E853" s="316"/>
      <c r="F853" s="912"/>
      <c r="G853" s="316"/>
      <c r="H853" s="316"/>
      <c r="I853" s="912"/>
      <c r="J853" s="912"/>
      <c r="K853" s="316"/>
      <c r="L853" s="912"/>
      <c r="M853" s="316"/>
      <c r="N853" s="316"/>
      <c r="O853" s="912"/>
      <c r="P853" s="912"/>
      <c r="Q853" s="316"/>
      <c r="R853" s="912"/>
      <c r="S853" s="316"/>
      <c r="T853" s="316"/>
      <c r="U853" s="912"/>
      <c r="V853" s="316"/>
      <c r="W853" s="316"/>
      <c r="X853" s="316"/>
      <c r="Y853" s="316"/>
      <c r="Z853" s="316"/>
      <c r="AA853" s="316"/>
      <c r="AB853" s="316"/>
      <c r="AC853" s="316"/>
      <c r="AD853" s="316"/>
      <c r="AE853" s="316"/>
      <c r="AF853" s="316"/>
      <c r="AG853" s="316"/>
      <c r="AH853" s="316"/>
      <c r="AI853" s="316"/>
      <c r="AJ853" s="316"/>
      <c r="AK853" s="316"/>
      <c r="AL853" s="316"/>
      <c r="AM853" s="316"/>
      <c r="AN853" s="316"/>
      <c r="AO853" s="316"/>
      <c r="AP853" s="316"/>
      <c r="AQ853" s="316"/>
    </row>
    <row r="854" spans="1:43">
      <c r="A854" s="316"/>
      <c r="B854" s="316"/>
      <c r="C854" s="912"/>
      <c r="D854" s="316"/>
      <c r="E854" s="316"/>
      <c r="F854" s="912"/>
      <c r="G854" s="316"/>
      <c r="H854" s="316"/>
      <c r="I854" s="912"/>
      <c r="J854" s="912"/>
      <c r="K854" s="316"/>
      <c r="L854" s="912"/>
      <c r="M854" s="316"/>
      <c r="N854" s="316"/>
      <c r="O854" s="912"/>
      <c r="P854" s="912"/>
      <c r="Q854" s="316"/>
      <c r="R854" s="912"/>
      <c r="S854" s="316"/>
      <c r="T854" s="316"/>
      <c r="U854" s="912"/>
      <c r="V854" s="316"/>
      <c r="W854" s="316"/>
      <c r="X854" s="316"/>
      <c r="Y854" s="316"/>
      <c r="Z854" s="316"/>
      <c r="AA854" s="316"/>
      <c r="AB854" s="316"/>
      <c r="AC854" s="316"/>
      <c r="AD854" s="316"/>
      <c r="AE854" s="316"/>
      <c r="AF854" s="316"/>
      <c r="AG854" s="316"/>
      <c r="AH854" s="316"/>
      <c r="AI854" s="316"/>
      <c r="AJ854" s="316"/>
      <c r="AK854" s="316"/>
      <c r="AL854" s="316"/>
      <c r="AM854" s="316"/>
      <c r="AN854" s="316"/>
      <c r="AO854" s="316"/>
      <c r="AP854" s="316"/>
      <c r="AQ854" s="316"/>
    </row>
    <row r="855" spans="1:43">
      <c r="A855" s="316"/>
      <c r="B855" s="316"/>
      <c r="C855" s="912"/>
      <c r="D855" s="316"/>
      <c r="E855" s="316"/>
      <c r="F855" s="912"/>
      <c r="G855" s="316"/>
      <c r="H855" s="316"/>
      <c r="I855" s="912"/>
      <c r="J855" s="912"/>
      <c r="K855" s="316"/>
      <c r="L855" s="912"/>
      <c r="M855" s="316"/>
      <c r="N855" s="316"/>
      <c r="O855" s="912"/>
      <c r="P855" s="912"/>
      <c r="Q855" s="316"/>
      <c r="R855" s="912"/>
      <c r="S855" s="316"/>
      <c r="T855" s="316"/>
      <c r="U855" s="912"/>
      <c r="V855" s="316"/>
      <c r="W855" s="316"/>
      <c r="X855" s="316"/>
      <c r="Y855" s="316"/>
      <c r="Z855" s="316"/>
      <c r="AA855" s="316"/>
      <c r="AB855" s="316"/>
      <c r="AC855" s="316"/>
      <c r="AD855" s="316"/>
      <c r="AE855" s="316"/>
      <c r="AF855" s="316"/>
      <c r="AG855" s="316"/>
      <c r="AH855" s="316"/>
      <c r="AI855" s="316"/>
      <c r="AJ855" s="316"/>
      <c r="AK855" s="316"/>
      <c r="AL855" s="316"/>
      <c r="AM855" s="316"/>
      <c r="AN855" s="316"/>
      <c r="AO855" s="316"/>
      <c r="AP855" s="316"/>
      <c r="AQ855" s="316"/>
    </row>
    <row r="856" spans="1:43">
      <c r="A856" s="316"/>
      <c r="B856" s="316"/>
      <c r="C856" s="912"/>
      <c r="D856" s="316"/>
      <c r="E856" s="316"/>
      <c r="F856" s="912"/>
      <c r="G856" s="316"/>
      <c r="H856" s="316"/>
      <c r="I856" s="912"/>
      <c r="J856" s="912"/>
      <c r="K856" s="316"/>
      <c r="L856" s="912"/>
      <c r="M856" s="316"/>
      <c r="N856" s="316"/>
      <c r="O856" s="912"/>
      <c r="P856" s="912"/>
      <c r="Q856" s="316"/>
      <c r="R856" s="912"/>
      <c r="S856" s="316"/>
      <c r="T856" s="316"/>
      <c r="U856" s="912"/>
      <c r="V856" s="316"/>
      <c r="W856" s="316"/>
      <c r="X856" s="316"/>
      <c r="Y856" s="316"/>
      <c r="Z856" s="316"/>
      <c r="AA856" s="316"/>
      <c r="AB856" s="316"/>
      <c r="AC856" s="316"/>
      <c r="AD856" s="316"/>
      <c r="AE856" s="316"/>
      <c r="AF856" s="316"/>
      <c r="AG856" s="316"/>
      <c r="AH856" s="316"/>
      <c r="AI856" s="316"/>
      <c r="AJ856" s="316"/>
      <c r="AK856" s="316"/>
      <c r="AL856" s="316"/>
      <c r="AM856" s="316"/>
      <c r="AN856" s="316"/>
      <c r="AO856" s="316"/>
      <c r="AP856" s="316"/>
      <c r="AQ856" s="316"/>
    </row>
    <row r="857" spans="1:43">
      <c r="A857" s="316"/>
      <c r="B857" s="316"/>
      <c r="C857" s="912"/>
      <c r="D857" s="316"/>
      <c r="E857" s="316"/>
      <c r="F857" s="912"/>
      <c r="G857" s="316"/>
      <c r="H857" s="316"/>
      <c r="I857" s="912"/>
      <c r="J857" s="912"/>
      <c r="K857" s="316"/>
      <c r="L857" s="912"/>
      <c r="M857" s="316"/>
      <c r="N857" s="316"/>
      <c r="O857" s="912"/>
      <c r="P857" s="912"/>
      <c r="Q857" s="316"/>
      <c r="R857" s="912"/>
      <c r="S857" s="316"/>
      <c r="T857" s="316"/>
      <c r="U857" s="912"/>
      <c r="V857" s="316"/>
      <c r="W857" s="316"/>
      <c r="X857" s="316"/>
      <c r="Y857" s="316"/>
      <c r="Z857" s="316"/>
      <c r="AA857" s="316"/>
      <c r="AB857" s="316"/>
      <c r="AC857" s="316"/>
      <c r="AD857" s="316"/>
      <c r="AE857" s="316"/>
      <c r="AF857" s="316"/>
      <c r="AG857" s="316"/>
      <c r="AH857" s="316"/>
      <c r="AI857" s="316"/>
      <c r="AJ857" s="316"/>
      <c r="AK857" s="316"/>
      <c r="AL857" s="316"/>
      <c r="AM857" s="316"/>
      <c r="AN857" s="316"/>
      <c r="AO857" s="316"/>
      <c r="AP857" s="316"/>
      <c r="AQ857" s="316"/>
    </row>
    <row r="858" spans="1:43">
      <c r="A858" s="316"/>
      <c r="B858" s="316"/>
      <c r="C858" s="912"/>
      <c r="D858" s="316"/>
      <c r="E858" s="316"/>
      <c r="F858" s="912"/>
      <c r="G858" s="316"/>
      <c r="H858" s="316"/>
      <c r="I858" s="912"/>
      <c r="J858" s="912"/>
      <c r="K858" s="316"/>
      <c r="L858" s="912"/>
      <c r="M858" s="316"/>
      <c r="N858" s="316"/>
      <c r="O858" s="912"/>
      <c r="P858" s="912"/>
      <c r="Q858" s="316"/>
      <c r="R858" s="912"/>
      <c r="S858" s="316"/>
      <c r="T858" s="316"/>
      <c r="U858" s="912"/>
      <c r="V858" s="316"/>
      <c r="W858" s="316"/>
      <c r="X858" s="316"/>
      <c r="Y858" s="316"/>
      <c r="Z858" s="316"/>
      <c r="AA858" s="316"/>
      <c r="AB858" s="316"/>
      <c r="AC858" s="316"/>
      <c r="AD858" s="316"/>
      <c r="AE858" s="316"/>
      <c r="AF858" s="316"/>
      <c r="AG858" s="316"/>
      <c r="AH858" s="316"/>
      <c r="AI858" s="316"/>
      <c r="AJ858" s="316"/>
      <c r="AK858" s="316"/>
      <c r="AL858" s="316"/>
      <c r="AM858" s="316"/>
      <c r="AN858" s="316"/>
      <c r="AO858" s="316"/>
      <c r="AP858" s="316"/>
      <c r="AQ858" s="316"/>
    </row>
    <row r="859" spans="1:43">
      <c r="A859" s="316"/>
      <c r="B859" s="316"/>
      <c r="C859" s="912"/>
      <c r="D859" s="316"/>
      <c r="E859" s="316"/>
      <c r="F859" s="912"/>
      <c r="G859" s="316"/>
      <c r="H859" s="316"/>
      <c r="I859" s="912"/>
      <c r="J859" s="912"/>
      <c r="K859" s="316"/>
      <c r="L859" s="912"/>
      <c r="M859" s="316"/>
      <c r="N859" s="316"/>
      <c r="O859" s="912"/>
      <c r="P859" s="912"/>
      <c r="Q859" s="316"/>
      <c r="R859" s="912"/>
      <c r="S859" s="316"/>
      <c r="T859" s="316"/>
      <c r="U859" s="912"/>
      <c r="V859" s="316"/>
      <c r="W859" s="316"/>
      <c r="X859" s="316"/>
      <c r="Y859" s="316"/>
      <c r="Z859" s="316"/>
      <c r="AA859" s="316"/>
      <c r="AB859" s="316"/>
      <c r="AC859" s="316"/>
      <c r="AD859" s="316"/>
      <c r="AE859" s="316"/>
      <c r="AF859" s="316"/>
      <c r="AG859" s="316"/>
      <c r="AH859" s="316"/>
      <c r="AI859" s="316"/>
      <c r="AJ859" s="316"/>
      <c r="AK859" s="316"/>
      <c r="AL859" s="316"/>
      <c r="AM859" s="316"/>
      <c r="AN859" s="316"/>
      <c r="AO859" s="316"/>
      <c r="AP859" s="316"/>
      <c r="AQ859" s="316"/>
    </row>
    <row r="860" spans="1:43">
      <c r="A860" s="316"/>
      <c r="B860" s="316"/>
      <c r="C860" s="912"/>
      <c r="D860" s="316"/>
      <c r="E860" s="316"/>
      <c r="F860" s="912"/>
      <c r="G860" s="316"/>
      <c r="H860" s="316"/>
      <c r="I860" s="912"/>
      <c r="J860" s="912"/>
      <c r="K860" s="316"/>
      <c r="L860" s="912"/>
      <c r="M860" s="316"/>
      <c r="N860" s="316"/>
      <c r="O860" s="912"/>
      <c r="P860" s="912"/>
      <c r="Q860" s="316"/>
      <c r="R860" s="912"/>
      <c r="S860" s="316"/>
      <c r="T860" s="316"/>
      <c r="U860" s="912"/>
      <c r="V860" s="316"/>
      <c r="W860" s="316"/>
      <c r="X860" s="316"/>
      <c r="Y860" s="316"/>
      <c r="Z860" s="316"/>
      <c r="AA860" s="316"/>
      <c r="AB860" s="316"/>
      <c r="AC860" s="316"/>
      <c r="AD860" s="316"/>
      <c r="AE860" s="316"/>
      <c r="AF860" s="316"/>
      <c r="AG860" s="316"/>
      <c r="AH860" s="316"/>
      <c r="AI860" s="316"/>
      <c r="AJ860" s="316"/>
      <c r="AK860" s="316"/>
      <c r="AL860" s="316"/>
      <c r="AM860" s="316"/>
      <c r="AN860" s="316"/>
      <c r="AO860" s="316"/>
      <c r="AP860" s="316"/>
      <c r="AQ860" s="316"/>
    </row>
    <row r="861" spans="1:43">
      <c r="A861" s="316"/>
      <c r="B861" s="316"/>
      <c r="C861" s="912"/>
      <c r="D861" s="316"/>
      <c r="E861" s="316"/>
      <c r="F861" s="912"/>
      <c r="G861" s="316"/>
      <c r="H861" s="316"/>
      <c r="I861" s="912"/>
      <c r="J861" s="912"/>
      <c r="K861" s="316"/>
      <c r="L861" s="912"/>
      <c r="M861" s="316"/>
      <c r="N861" s="316"/>
      <c r="O861" s="912"/>
      <c r="P861" s="912"/>
      <c r="Q861" s="316"/>
      <c r="R861" s="912"/>
      <c r="S861" s="316"/>
      <c r="T861" s="316"/>
      <c r="U861" s="912"/>
      <c r="V861" s="316"/>
      <c r="W861" s="316"/>
      <c r="X861" s="316"/>
      <c r="Y861" s="316"/>
      <c r="Z861" s="316"/>
      <c r="AA861" s="316"/>
      <c r="AB861" s="316"/>
      <c r="AC861" s="316"/>
      <c r="AD861" s="316"/>
      <c r="AE861" s="316"/>
      <c r="AF861" s="316"/>
      <c r="AG861" s="316"/>
      <c r="AH861" s="316"/>
      <c r="AI861" s="316"/>
      <c r="AJ861" s="316"/>
      <c r="AK861" s="316"/>
      <c r="AL861" s="316"/>
      <c r="AM861" s="316"/>
      <c r="AN861" s="316"/>
      <c r="AO861" s="316"/>
      <c r="AP861" s="316"/>
      <c r="AQ861" s="316"/>
    </row>
    <row r="862" spans="1:43">
      <c r="A862" s="316"/>
      <c r="B862" s="316"/>
      <c r="C862" s="912"/>
      <c r="D862" s="316"/>
      <c r="E862" s="316"/>
      <c r="F862" s="912"/>
      <c r="G862" s="316"/>
      <c r="H862" s="316"/>
      <c r="I862" s="912"/>
      <c r="J862" s="912"/>
      <c r="K862" s="316"/>
      <c r="L862" s="912"/>
      <c r="M862" s="316"/>
      <c r="N862" s="316"/>
      <c r="O862" s="912"/>
      <c r="P862" s="912"/>
      <c r="Q862" s="316"/>
      <c r="R862" s="912"/>
      <c r="S862" s="316"/>
      <c r="T862" s="316"/>
      <c r="U862" s="912"/>
      <c r="V862" s="316"/>
      <c r="W862" s="316"/>
      <c r="X862" s="316"/>
      <c r="Y862" s="316"/>
      <c r="Z862" s="316"/>
      <c r="AA862" s="316"/>
      <c r="AB862" s="316"/>
      <c r="AC862" s="316"/>
      <c r="AD862" s="316"/>
      <c r="AE862" s="316"/>
      <c r="AF862" s="316"/>
      <c r="AG862" s="316"/>
      <c r="AH862" s="316"/>
      <c r="AI862" s="316"/>
      <c r="AJ862" s="316"/>
      <c r="AK862" s="316"/>
      <c r="AL862" s="316"/>
      <c r="AM862" s="316"/>
      <c r="AN862" s="316"/>
      <c r="AO862" s="316"/>
      <c r="AP862" s="316"/>
      <c r="AQ862" s="316"/>
    </row>
    <row r="863" spans="1:43">
      <c r="A863" s="316"/>
      <c r="B863" s="316"/>
      <c r="C863" s="912"/>
      <c r="D863" s="316"/>
      <c r="E863" s="316"/>
      <c r="F863" s="912"/>
      <c r="G863" s="316"/>
      <c r="H863" s="316"/>
      <c r="I863" s="912"/>
      <c r="J863" s="912"/>
      <c r="K863" s="316"/>
      <c r="L863" s="912"/>
      <c r="M863" s="316"/>
      <c r="N863" s="316"/>
      <c r="O863" s="912"/>
      <c r="P863" s="912"/>
      <c r="Q863" s="316"/>
      <c r="R863" s="912"/>
      <c r="S863" s="316"/>
      <c r="T863" s="316"/>
      <c r="U863" s="912"/>
      <c r="V863" s="316"/>
      <c r="W863" s="316"/>
      <c r="X863" s="316"/>
      <c r="Y863" s="316"/>
      <c r="Z863" s="316"/>
      <c r="AA863" s="316"/>
      <c r="AB863" s="316"/>
      <c r="AC863" s="316"/>
      <c r="AD863" s="316"/>
      <c r="AE863" s="316"/>
      <c r="AF863" s="316"/>
      <c r="AG863" s="316"/>
      <c r="AH863" s="316"/>
      <c r="AI863" s="316"/>
      <c r="AJ863" s="316"/>
      <c r="AK863" s="316"/>
      <c r="AL863" s="316"/>
      <c r="AM863" s="316"/>
      <c r="AN863" s="316"/>
      <c r="AO863" s="316"/>
      <c r="AP863" s="316"/>
      <c r="AQ863" s="316"/>
    </row>
    <row r="864" spans="1:43">
      <c r="A864" s="316"/>
      <c r="B864" s="316"/>
      <c r="C864" s="912"/>
      <c r="D864" s="316"/>
      <c r="E864" s="316"/>
      <c r="F864" s="912"/>
      <c r="G864" s="316"/>
      <c r="H864" s="316"/>
      <c r="I864" s="912"/>
      <c r="J864" s="912"/>
      <c r="K864" s="316"/>
      <c r="L864" s="912"/>
      <c r="M864" s="316"/>
      <c r="N864" s="316"/>
      <c r="O864" s="912"/>
      <c r="P864" s="912"/>
      <c r="Q864" s="316"/>
      <c r="R864" s="912"/>
      <c r="S864" s="316"/>
      <c r="T864" s="316"/>
      <c r="U864" s="912"/>
      <c r="V864" s="316"/>
      <c r="W864" s="316"/>
      <c r="X864" s="316"/>
      <c r="Y864" s="316"/>
      <c r="Z864" s="316"/>
      <c r="AA864" s="316"/>
      <c r="AB864" s="316"/>
      <c r="AC864" s="316"/>
      <c r="AD864" s="316"/>
      <c r="AE864" s="316"/>
      <c r="AF864" s="316"/>
      <c r="AG864" s="316"/>
      <c r="AH864" s="316"/>
      <c r="AI864" s="316"/>
      <c r="AJ864" s="316"/>
      <c r="AK864" s="316"/>
      <c r="AL864" s="316"/>
      <c r="AM864" s="316"/>
      <c r="AN864" s="316"/>
      <c r="AO864" s="316"/>
      <c r="AP864" s="316"/>
      <c r="AQ864" s="316"/>
    </row>
    <row r="865" spans="1:43">
      <c r="A865" s="316"/>
      <c r="B865" s="316"/>
      <c r="C865" s="912"/>
      <c r="D865" s="316"/>
      <c r="E865" s="316"/>
      <c r="F865" s="912"/>
      <c r="G865" s="316"/>
      <c r="H865" s="316"/>
      <c r="I865" s="912"/>
      <c r="J865" s="912"/>
      <c r="K865" s="316"/>
      <c r="L865" s="912"/>
      <c r="M865" s="316"/>
      <c r="N865" s="316"/>
      <c r="O865" s="912"/>
      <c r="P865" s="912"/>
      <c r="Q865" s="316"/>
      <c r="R865" s="912"/>
      <c r="S865" s="316"/>
      <c r="T865" s="316"/>
      <c r="U865" s="912"/>
      <c r="V865" s="316"/>
      <c r="W865" s="316"/>
      <c r="X865" s="316"/>
      <c r="Y865" s="316"/>
      <c r="Z865" s="316"/>
      <c r="AA865" s="316"/>
      <c r="AB865" s="316"/>
      <c r="AC865" s="316"/>
      <c r="AD865" s="316"/>
      <c r="AE865" s="316"/>
      <c r="AF865" s="316"/>
      <c r="AG865" s="316"/>
      <c r="AH865" s="316"/>
      <c r="AI865" s="316"/>
      <c r="AJ865" s="316"/>
      <c r="AK865" s="316"/>
      <c r="AL865" s="316"/>
      <c r="AM865" s="316"/>
      <c r="AN865" s="316"/>
      <c r="AO865" s="316"/>
      <c r="AP865" s="316"/>
      <c r="AQ865" s="316"/>
    </row>
    <row r="866" spans="1:43">
      <c r="A866" s="316"/>
      <c r="B866" s="316"/>
      <c r="C866" s="912"/>
      <c r="D866" s="316"/>
      <c r="E866" s="316"/>
      <c r="F866" s="912"/>
      <c r="G866" s="316"/>
      <c r="H866" s="316"/>
      <c r="I866" s="912"/>
      <c r="J866" s="912"/>
      <c r="K866" s="316"/>
      <c r="L866" s="912"/>
      <c r="M866" s="316"/>
      <c r="N866" s="316"/>
      <c r="O866" s="912"/>
      <c r="P866" s="912"/>
      <c r="Q866" s="316"/>
      <c r="R866" s="912"/>
      <c r="S866" s="316"/>
      <c r="T866" s="316"/>
      <c r="U866" s="912"/>
      <c r="V866" s="316"/>
      <c r="W866" s="316"/>
      <c r="X866" s="316"/>
      <c r="Y866" s="316"/>
      <c r="Z866" s="316"/>
      <c r="AA866" s="316"/>
      <c r="AB866" s="316"/>
      <c r="AC866" s="316"/>
      <c r="AD866" s="316"/>
      <c r="AE866" s="316"/>
      <c r="AF866" s="316"/>
      <c r="AG866" s="316"/>
      <c r="AH866" s="316"/>
      <c r="AI866" s="316"/>
      <c r="AJ866" s="316"/>
      <c r="AK866" s="316"/>
      <c r="AL866" s="316"/>
      <c r="AM866" s="316"/>
      <c r="AN866" s="316"/>
      <c r="AO866" s="316"/>
      <c r="AP866" s="316"/>
      <c r="AQ866" s="316"/>
    </row>
    <row r="867" spans="1:43">
      <c r="A867" s="316"/>
      <c r="B867" s="316"/>
      <c r="C867" s="912"/>
      <c r="D867" s="316"/>
      <c r="E867" s="316"/>
      <c r="F867" s="912"/>
      <c r="G867" s="316"/>
      <c r="H867" s="316"/>
      <c r="I867" s="912"/>
      <c r="J867" s="912"/>
      <c r="K867" s="316"/>
      <c r="L867" s="912"/>
      <c r="M867" s="316"/>
      <c r="N867" s="316"/>
      <c r="O867" s="912"/>
      <c r="P867" s="912"/>
      <c r="Q867" s="316"/>
      <c r="R867" s="912"/>
      <c r="S867" s="316"/>
      <c r="T867" s="316"/>
      <c r="U867" s="912"/>
      <c r="V867" s="316"/>
      <c r="W867" s="316"/>
      <c r="X867" s="316"/>
      <c r="Y867" s="316"/>
      <c r="Z867" s="316"/>
      <c r="AA867" s="316"/>
      <c r="AB867" s="316"/>
      <c r="AC867" s="316"/>
      <c r="AD867" s="316"/>
      <c r="AE867" s="316"/>
      <c r="AF867" s="316"/>
      <c r="AG867" s="316"/>
      <c r="AH867" s="316"/>
      <c r="AI867" s="316"/>
      <c r="AJ867" s="316"/>
      <c r="AK867" s="316"/>
      <c r="AL867" s="316"/>
      <c r="AM867" s="316"/>
      <c r="AN867" s="316"/>
      <c r="AO867" s="316"/>
      <c r="AP867" s="316"/>
      <c r="AQ867" s="316"/>
    </row>
    <row r="868" spans="1:43">
      <c r="A868" s="316"/>
      <c r="B868" s="316"/>
      <c r="C868" s="912"/>
      <c r="D868" s="316"/>
      <c r="E868" s="316"/>
      <c r="F868" s="912"/>
      <c r="G868" s="316"/>
      <c r="H868" s="316"/>
      <c r="I868" s="912"/>
      <c r="J868" s="912"/>
      <c r="K868" s="316"/>
      <c r="L868" s="912"/>
      <c r="M868" s="316"/>
      <c r="N868" s="316"/>
      <c r="O868" s="912"/>
      <c r="P868" s="912"/>
      <c r="Q868" s="316"/>
      <c r="R868" s="912"/>
      <c r="S868" s="316"/>
      <c r="T868" s="316"/>
      <c r="U868" s="912"/>
      <c r="V868" s="316"/>
      <c r="W868" s="316"/>
      <c r="X868" s="316"/>
      <c r="Y868" s="316"/>
      <c r="Z868" s="316"/>
      <c r="AA868" s="316"/>
      <c r="AB868" s="316"/>
      <c r="AC868" s="316"/>
      <c r="AD868" s="316"/>
      <c r="AE868" s="316"/>
      <c r="AF868" s="316"/>
      <c r="AG868" s="316"/>
      <c r="AH868" s="316"/>
      <c r="AI868" s="316"/>
      <c r="AJ868" s="316"/>
      <c r="AK868" s="316"/>
      <c r="AL868" s="316"/>
      <c r="AM868" s="316"/>
      <c r="AN868" s="316"/>
      <c r="AO868" s="316"/>
      <c r="AP868" s="316"/>
      <c r="AQ868" s="316"/>
    </row>
    <row r="869" spans="1:43">
      <c r="A869" s="316"/>
      <c r="B869" s="316"/>
      <c r="C869" s="912"/>
      <c r="D869" s="316"/>
      <c r="E869" s="316"/>
      <c r="F869" s="912"/>
      <c r="G869" s="316"/>
      <c r="H869" s="316"/>
      <c r="I869" s="912"/>
      <c r="J869" s="912"/>
      <c r="K869" s="316"/>
      <c r="L869" s="912"/>
      <c r="M869" s="316"/>
      <c r="N869" s="316"/>
      <c r="O869" s="912"/>
      <c r="P869" s="912"/>
      <c r="Q869" s="316"/>
      <c r="R869" s="912"/>
      <c r="S869" s="316"/>
      <c r="T869" s="316"/>
      <c r="U869" s="912"/>
      <c r="V869" s="316"/>
      <c r="W869" s="316"/>
      <c r="X869" s="316"/>
      <c r="Y869" s="316"/>
      <c r="Z869" s="316"/>
      <c r="AA869" s="316"/>
      <c r="AB869" s="316"/>
      <c r="AC869" s="316"/>
      <c r="AD869" s="316"/>
      <c r="AE869" s="316"/>
      <c r="AF869" s="316"/>
      <c r="AG869" s="316"/>
      <c r="AH869" s="316"/>
      <c r="AI869" s="316"/>
      <c r="AJ869" s="316"/>
      <c r="AK869" s="316"/>
      <c r="AL869" s="316"/>
      <c r="AM869" s="316"/>
      <c r="AN869" s="316"/>
      <c r="AO869" s="316"/>
      <c r="AP869" s="316"/>
      <c r="AQ869" s="316"/>
    </row>
    <row r="870" spans="1:43">
      <c r="A870" s="316"/>
      <c r="B870" s="316"/>
      <c r="C870" s="912"/>
      <c r="D870" s="316"/>
      <c r="E870" s="316"/>
      <c r="F870" s="912"/>
      <c r="G870" s="316"/>
      <c r="H870" s="316"/>
      <c r="I870" s="912"/>
      <c r="J870" s="912"/>
      <c r="K870" s="316"/>
      <c r="L870" s="912"/>
      <c r="M870" s="316"/>
      <c r="N870" s="316"/>
      <c r="O870" s="912"/>
      <c r="P870" s="912"/>
      <c r="Q870" s="316"/>
      <c r="R870" s="912"/>
      <c r="S870" s="316"/>
      <c r="T870" s="316"/>
      <c r="U870" s="912"/>
      <c r="V870" s="316"/>
      <c r="W870" s="316"/>
      <c r="X870" s="316"/>
      <c r="Y870" s="316"/>
      <c r="Z870" s="316"/>
      <c r="AA870" s="316"/>
      <c r="AB870" s="316"/>
      <c r="AC870" s="316"/>
      <c r="AD870" s="316"/>
      <c r="AE870" s="316"/>
      <c r="AF870" s="316"/>
      <c r="AG870" s="316"/>
      <c r="AH870" s="316"/>
      <c r="AI870" s="316"/>
      <c r="AJ870" s="316"/>
      <c r="AK870" s="316"/>
      <c r="AL870" s="316"/>
      <c r="AM870" s="316"/>
      <c r="AN870" s="316"/>
      <c r="AO870" s="316"/>
      <c r="AP870" s="316"/>
      <c r="AQ870" s="316"/>
    </row>
    <row r="871" spans="1:43">
      <c r="A871" s="316"/>
      <c r="B871" s="316"/>
      <c r="C871" s="912"/>
      <c r="D871" s="316"/>
      <c r="E871" s="316"/>
      <c r="F871" s="912"/>
      <c r="G871" s="316"/>
      <c r="H871" s="316"/>
      <c r="I871" s="912"/>
      <c r="J871" s="912"/>
      <c r="K871" s="316"/>
      <c r="L871" s="912"/>
      <c r="M871" s="316"/>
      <c r="N871" s="316"/>
      <c r="O871" s="912"/>
      <c r="P871" s="912"/>
      <c r="Q871" s="316"/>
      <c r="R871" s="912"/>
      <c r="S871" s="316"/>
      <c r="T871" s="316"/>
      <c r="U871" s="912"/>
      <c r="V871" s="316"/>
      <c r="W871" s="316"/>
      <c r="X871" s="316"/>
      <c r="Y871" s="316"/>
      <c r="Z871" s="316"/>
      <c r="AA871" s="316"/>
      <c r="AB871" s="316"/>
      <c r="AC871" s="316"/>
      <c r="AD871" s="316"/>
      <c r="AE871" s="316"/>
      <c r="AF871" s="316"/>
      <c r="AG871" s="316"/>
      <c r="AH871" s="316"/>
      <c r="AI871" s="316"/>
      <c r="AJ871" s="316"/>
      <c r="AK871" s="316"/>
      <c r="AL871" s="316"/>
      <c r="AM871" s="316"/>
      <c r="AN871" s="316"/>
      <c r="AO871" s="316"/>
      <c r="AP871" s="316"/>
      <c r="AQ871" s="316"/>
    </row>
    <row r="872" spans="1:43">
      <c r="A872" s="316"/>
      <c r="B872" s="316"/>
      <c r="C872" s="912"/>
      <c r="D872" s="316"/>
      <c r="E872" s="316"/>
      <c r="F872" s="912"/>
      <c r="G872" s="316"/>
      <c r="H872" s="316"/>
      <c r="I872" s="912"/>
      <c r="J872" s="912"/>
      <c r="K872" s="316"/>
      <c r="L872" s="912"/>
      <c r="M872" s="316"/>
      <c r="N872" s="316"/>
      <c r="O872" s="912"/>
      <c r="P872" s="912"/>
      <c r="Q872" s="316"/>
      <c r="R872" s="912"/>
      <c r="S872" s="316"/>
      <c r="T872" s="316"/>
      <c r="U872" s="912"/>
      <c r="V872" s="316"/>
      <c r="W872" s="316"/>
      <c r="X872" s="316"/>
      <c r="Y872" s="316"/>
      <c r="Z872" s="316"/>
      <c r="AA872" s="316"/>
      <c r="AB872" s="316"/>
      <c r="AC872" s="316"/>
      <c r="AD872" s="316"/>
      <c r="AE872" s="316"/>
      <c r="AF872" s="316"/>
      <c r="AG872" s="316"/>
      <c r="AH872" s="316"/>
      <c r="AI872" s="316"/>
      <c r="AJ872" s="316"/>
      <c r="AK872" s="316"/>
      <c r="AL872" s="316"/>
      <c r="AM872" s="316"/>
      <c r="AN872" s="316"/>
      <c r="AO872" s="316"/>
      <c r="AP872" s="316"/>
      <c r="AQ872" s="316"/>
    </row>
    <row r="873" spans="1:43">
      <c r="A873" s="316"/>
      <c r="B873" s="316"/>
      <c r="C873" s="912"/>
      <c r="D873" s="316"/>
      <c r="E873" s="316"/>
      <c r="F873" s="912"/>
      <c r="G873" s="316"/>
      <c r="H873" s="316"/>
      <c r="I873" s="912"/>
      <c r="J873" s="912"/>
      <c r="K873" s="316"/>
      <c r="L873" s="912"/>
      <c r="M873" s="316"/>
      <c r="N873" s="316"/>
      <c r="O873" s="912"/>
      <c r="P873" s="912"/>
      <c r="Q873" s="316"/>
      <c r="R873" s="912"/>
      <c r="S873" s="316"/>
      <c r="T873" s="316"/>
      <c r="U873" s="912"/>
      <c r="V873" s="316"/>
      <c r="W873" s="316"/>
      <c r="X873" s="316"/>
      <c r="Y873" s="316"/>
      <c r="Z873" s="316"/>
      <c r="AA873" s="316"/>
      <c r="AB873" s="316"/>
      <c r="AC873" s="316"/>
      <c r="AD873" s="316"/>
      <c r="AE873" s="316"/>
      <c r="AF873" s="316"/>
      <c r="AG873" s="316"/>
      <c r="AH873" s="316"/>
      <c r="AI873" s="316"/>
      <c r="AJ873" s="316"/>
      <c r="AK873" s="316"/>
      <c r="AL873" s="316"/>
      <c r="AM873" s="316"/>
      <c r="AN873" s="316"/>
      <c r="AO873" s="316"/>
      <c r="AP873" s="316"/>
      <c r="AQ873" s="316"/>
    </row>
    <row r="874" spans="1:43">
      <c r="A874" s="316"/>
      <c r="B874" s="316"/>
      <c r="C874" s="912"/>
      <c r="D874" s="316"/>
      <c r="E874" s="316"/>
      <c r="F874" s="912"/>
      <c r="G874" s="316"/>
      <c r="H874" s="316"/>
      <c r="I874" s="912"/>
      <c r="J874" s="912"/>
      <c r="K874" s="316"/>
      <c r="L874" s="912"/>
      <c r="M874" s="316"/>
      <c r="N874" s="316"/>
      <c r="O874" s="912"/>
      <c r="P874" s="912"/>
      <c r="Q874" s="316"/>
      <c r="R874" s="912"/>
      <c r="S874" s="316"/>
      <c r="T874" s="316"/>
      <c r="U874" s="912"/>
      <c r="V874" s="316"/>
      <c r="W874" s="316"/>
      <c r="X874" s="316"/>
      <c r="Y874" s="316"/>
      <c r="Z874" s="316"/>
      <c r="AA874" s="316"/>
      <c r="AB874" s="316"/>
      <c r="AC874" s="316"/>
      <c r="AD874" s="316"/>
      <c r="AE874" s="316"/>
      <c r="AF874" s="316"/>
      <c r="AG874" s="316"/>
      <c r="AH874" s="316"/>
      <c r="AI874" s="316"/>
      <c r="AJ874" s="316"/>
      <c r="AK874" s="316"/>
      <c r="AL874" s="316"/>
      <c r="AM874" s="316"/>
      <c r="AN874" s="316"/>
      <c r="AO874" s="316"/>
      <c r="AP874" s="316"/>
      <c r="AQ874" s="316"/>
    </row>
    <row r="875" spans="1:43">
      <c r="A875" s="316"/>
      <c r="B875" s="316"/>
      <c r="C875" s="912"/>
      <c r="D875" s="316"/>
      <c r="E875" s="316"/>
      <c r="F875" s="912"/>
      <c r="G875" s="316"/>
      <c r="H875" s="316"/>
      <c r="I875" s="912"/>
      <c r="J875" s="912"/>
      <c r="K875" s="316"/>
      <c r="L875" s="912"/>
      <c r="M875" s="316"/>
      <c r="N875" s="316"/>
      <c r="O875" s="912"/>
      <c r="P875" s="912"/>
      <c r="Q875" s="316"/>
      <c r="R875" s="912"/>
      <c r="S875" s="316"/>
      <c r="T875" s="316"/>
      <c r="U875" s="912"/>
      <c r="V875" s="316"/>
      <c r="W875" s="316"/>
      <c r="X875" s="316"/>
      <c r="Y875" s="316"/>
      <c r="Z875" s="316"/>
      <c r="AA875" s="316"/>
      <c r="AB875" s="316"/>
      <c r="AC875" s="316"/>
      <c r="AD875" s="316"/>
      <c r="AE875" s="316"/>
      <c r="AF875" s="316"/>
      <c r="AG875" s="316"/>
      <c r="AH875" s="316"/>
      <c r="AI875" s="316"/>
      <c r="AJ875" s="316"/>
      <c r="AK875" s="316"/>
      <c r="AL875" s="316"/>
      <c r="AM875" s="316"/>
      <c r="AN875" s="316"/>
      <c r="AO875" s="316"/>
      <c r="AP875" s="316"/>
      <c r="AQ875" s="316"/>
    </row>
    <row r="876" spans="1:43">
      <c r="A876" s="316"/>
      <c r="B876" s="316"/>
      <c r="C876" s="912"/>
      <c r="D876" s="316"/>
      <c r="E876" s="316"/>
      <c r="F876" s="912"/>
      <c r="G876" s="316"/>
      <c r="H876" s="316"/>
      <c r="I876" s="912"/>
      <c r="J876" s="912"/>
      <c r="K876" s="316"/>
      <c r="L876" s="912"/>
      <c r="M876" s="316"/>
      <c r="N876" s="316"/>
      <c r="O876" s="912"/>
      <c r="P876" s="912"/>
      <c r="Q876" s="316"/>
      <c r="R876" s="912"/>
      <c r="S876" s="316"/>
      <c r="T876" s="316"/>
      <c r="U876" s="912"/>
      <c r="V876" s="316"/>
      <c r="W876" s="316"/>
      <c r="X876" s="316"/>
      <c r="Y876" s="316"/>
      <c r="Z876" s="316"/>
      <c r="AA876" s="316"/>
      <c r="AB876" s="316"/>
      <c r="AC876" s="316"/>
      <c r="AD876" s="316"/>
      <c r="AE876" s="316"/>
      <c r="AF876" s="316"/>
      <c r="AG876" s="316"/>
      <c r="AH876" s="316"/>
      <c r="AI876" s="316"/>
      <c r="AJ876" s="316"/>
      <c r="AK876" s="316"/>
      <c r="AL876" s="316"/>
      <c r="AM876" s="316"/>
      <c r="AN876" s="316"/>
      <c r="AO876" s="316"/>
      <c r="AP876" s="316"/>
      <c r="AQ876" s="316"/>
    </row>
    <row r="877" spans="1:43">
      <c r="A877" s="316"/>
      <c r="B877" s="316"/>
      <c r="C877" s="912"/>
      <c r="D877" s="316"/>
      <c r="E877" s="316"/>
      <c r="F877" s="912"/>
      <c r="G877" s="316"/>
      <c r="H877" s="316"/>
      <c r="I877" s="912"/>
      <c r="J877" s="912"/>
      <c r="K877" s="316"/>
      <c r="L877" s="912"/>
      <c r="M877" s="316"/>
      <c r="N877" s="316"/>
      <c r="O877" s="912"/>
      <c r="P877" s="912"/>
      <c r="Q877" s="316"/>
      <c r="R877" s="912"/>
      <c r="S877" s="316"/>
      <c r="T877" s="316"/>
      <c r="U877" s="912"/>
      <c r="V877" s="316"/>
      <c r="W877" s="316"/>
      <c r="X877" s="316"/>
      <c r="Y877" s="316"/>
      <c r="Z877" s="316"/>
      <c r="AA877" s="316"/>
      <c r="AB877" s="316"/>
      <c r="AC877" s="316"/>
      <c r="AD877" s="316"/>
      <c r="AE877" s="316"/>
      <c r="AF877" s="316"/>
      <c r="AG877" s="316"/>
      <c r="AH877" s="316"/>
      <c r="AI877" s="316"/>
      <c r="AJ877" s="316"/>
      <c r="AK877" s="316"/>
      <c r="AL877" s="316"/>
      <c r="AM877" s="316"/>
      <c r="AN877" s="316"/>
      <c r="AO877" s="316"/>
      <c r="AP877" s="316"/>
      <c r="AQ877" s="316"/>
    </row>
    <row r="878" spans="1:43">
      <c r="A878" s="316"/>
      <c r="B878" s="316"/>
      <c r="C878" s="912"/>
      <c r="D878" s="316"/>
      <c r="E878" s="316"/>
      <c r="F878" s="912"/>
      <c r="G878" s="316"/>
      <c r="H878" s="316"/>
      <c r="I878" s="912"/>
      <c r="J878" s="912"/>
      <c r="K878" s="316"/>
      <c r="L878" s="912"/>
      <c r="M878" s="316"/>
      <c r="N878" s="316"/>
      <c r="O878" s="912"/>
      <c r="P878" s="912"/>
      <c r="Q878" s="316"/>
      <c r="R878" s="912"/>
      <c r="S878" s="316"/>
      <c r="T878" s="316"/>
      <c r="U878" s="912"/>
      <c r="V878" s="316"/>
      <c r="W878" s="316"/>
      <c r="X878" s="316"/>
      <c r="Y878" s="316"/>
      <c r="Z878" s="316"/>
      <c r="AA878" s="316"/>
      <c r="AB878" s="316"/>
      <c r="AC878" s="316"/>
      <c r="AD878" s="316"/>
      <c r="AE878" s="316"/>
      <c r="AF878" s="316"/>
      <c r="AG878" s="316"/>
      <c r="AH878" s="316"/>
      <c r="AI878" s="316"/>
      <c r="AJ878" s="316"/>
      <c r="AK878" s="316"/>
      <c r="AL878" s="316"/>
      <c r="AM878" s="316"/>
      <c r="AN878" s="316"/>
      <c r="AO878" s="316"/>
      <c r="AP878" s="316"/>
      <c r="AQ878" s="316"/>
    </row>
    <row r="879" spans="1:43">
      <c r="A879" s="316"/>
      <c r="B879" s="316"/>
      <c r="C879" s="912"/>
      <c r="D879" s="316"/>
      <c r="E879" s="316"/>
      <c r="F879" s="912"/>
      <c r="G879" s="316"/>
      <c r="H879" s="316"/>
      <c r="I879" s="912"/>
      <c r="J879" s="912"/>
      <c r="K879" s="316"/>
      <c r="L879" s="912"/>
      <c r="M879" s="316"/>
      <c r="N879" s="316"/>
      <c r="O879" s="912"/>
      <c r="P879" s="912"/>
      <c r="Q879" s="316"/>
      <c r="R879" s="912"/>
      <c r="S879" s="316"/>
      <c r="T879" s="316"/>
      <c r="U879" s="912"/>
      <c r="V879" s="316"/>
      <c r="W879" s="316"/>
      <c r="X879" s="316"/>
      <c r="Y879" s="316"/>
      <c r="Z879" s="316"/>
      <c r="AA879" s="316"/>
      <c r="AB879" s="316"/>
      <c r="AC879" s="316"/>
      <c r="AD879" s="316"/>
      <c r="AE879" s="316"/>
      <c r="AF879" s="316"/>
      <c r="AG879" s="316"/>
      <c r="AH879" s="316"/>
      <c r="AI879" s="316"/>
      <c r="AJ879" s="316"/>
      <c r="AK879" s="316"/>
      <c r="AL879" s="316"/>
      <c r="AM879" s="316"/>
      <c r="AN879" s="316"/>
      <c r="AO879" s="316"/>
      <c r="AP879" s="316"/>
      <c r="AQ879" s="316"/>
    </row>
    <row r="880" spans="1:43">
      <c r="A880" s="316"/>
      <c r="B880" s="316"/>
      <c r="C880" s="912"/>
      <c r="D880" s="316"/>
      <c r="E880" s="316"/>
      <c r="F880" s="912"/>
      <c r="G880" s="316"/>
      <c r="H880" s="316"/>
      <c r="I880" s="912"/>
      <c r="J880" s="912"/>
      <c r="K880" s="316"/>
      <c r="L880" s="912"/>
      <c r="M880" s="316"/>
      <c r="N880" s="316"/>
      <c r="O880" s="912"/>
      <c r="P880" s="912"/>
      <c r="Q880" s="316"/>
      <c r="R880" s="912"/>
      <c r="S880" s="316"/>
      <c r="T880" s="316"/>
      <c r="U880" s="912"/>
      <c r="V880" s="316"/>
      <c r="W880" s="316"/>
      <c r="X880" s="316"/>
      <c r="Y880" s="316"/>
      <c r="Z880" s="316"/>
      <c r="AA880" s="316"/>
      <c r="AB880" s="316"/>
      <c r="AC880" s="316"/>
      <c r="AD880" s="316"/>
      <c r="AE880" s="316"/>
      <c r="AF880" s="316"/>
      <c r="AG880" s="316"/>
      <c r="AH880" s="316"/>
      <c r="AI880" s="316"/>
      <c r="AJ880" s="316"/>
      <c r="AK880" s="316"/>
      <c r="AL880" s="316"/>
      <c r="AM880" s="316"/>
      <c r="AN880" s="316"/>
      <c r="AO880" s="316"/>
      <c r="AP880" s="316"/>
      <c r="AQ880" s="316"/>
    </row>
    <row r="881" spans="1:43">
      <c r="A881" s="316"/>
      <c r="B881" s="316"/>
      <c r="C881" s="912"/>
      <c r="D881" s="316"/>
      <c r="E881" s="316"/>
      <c r="F881" s="912"/>
      <c r="G881" s="316"/>
      <c r="H881" s="316"/>
      <c r="I881" s="912"/>
      <c r="J881" s="912"/>
      <c r="K881" s="316"/>
      <c r="L881" s="912"/>
      <c r="M881" s="316"/>
      <c r="N881" s="316"/>
      <c r="O881" s="912"/>
      <c r="P881" s="912"/>
      <c r="Q881" s="316"/>
      <c r="R881" s="912"/>
      <c r="S881" s="316"/>
      <c r="T881" s="316"/>
      <c r="U881" s="912"/>
      <c r="V881" s="316"/>
      <c r="W881" s="316"/>
      <c r="X881" s="316"/>
      <c r="Y881" s="316"/>
      <c r="Z881" s="316"/>
      <c r="AA881" s="316"/>
      <c r="AB881" s="316"/>
      <c r="AC881" s="316"/>
      <c r="AD881" s="316"/>
      <c r="AE881" s="316"/>
      <c r="AF881" s="316"/>
      <c r="AG881" s="316"/>
      <c r="AH881" s="316"/>
      <c r="AI881" s="316"/>
      <c r="AJ881" s="316"/>
      <c r="AK881" s="316"/>
      <c r="AL881" s="316"/>
      <c r="AM881" s="316"/>
      <c r="AN881" s="316"/>
      <c r="AO881" s="316"/>
      <c r="AP881" s="316"/>
      <c r="AQ881" s="316"/>
    </row>
    <row r="882" spans="1:43">
      <c r="A882" s="316"/>
      <c r="B882" s="316"/>
      <c r="C882" s="912"/>
      <c r="D882" s="316"/>
      <c r="E882" s="316"/>
      <c r="F882" s="912"/>
      <c r="G882" s="316"/>
      <c r="H882" s="316"/>
      <c r="I882" s="912"/>
      <c r="J882" s="912"/>
      <c r="K882" s="316"/>
      <c r="L882" s="912"/>
      <c r="M882" s="316"/>
      <c r="N882" s="316"/>
      <c r="O882" s="912"/>
      <c r="P882" s="912"/>
      <c r="Q882" s="316"/>
      <c r="R882" s="912"/>
      <c r="S882" s="316"/>
      <c r="T882" s="316"/>
      <c r="U882" s="912"/>
      <c r="V882" s="316"/>
      <c r="W882" s="316"/>
      <c r="X882" s="316"/>
      <c r="Y882" s="316"/>
      <c r="Z882" s="316"/>
      <c r="AA882" s="316"/>
      <c r="AB882" s="316"/>
      <c r="AC882" s="316"/>
      <c r="AD882" s="316"/>
      <c r="AE882" s="316"/>
      <c r="AF882" s="316"/>
      <c r="AG882" s="316"/>
      <c r="AH882" s="316"/>
      <c r="AI882" s="316"/>
      <c r="AJ882" s="316"/>
      <c r="AK882" s="316"/>
      <c r="AL882" s="316"/>
      <c r="AM882" s="316"/>
      <c r="AN882" s="316"/>
      <c r="AO882" s="316"/>
      <c r="AP882" s="316"/>
      <c r="AQ882" s="316"/>
    </row>
    <row r="883" spans="1:43">
      <c r="A883" s="316"/>
      <c r="B883" s="316"/>
      <c r="C883" s="912"/>
      <c r="D883" s="316"/>
      <c r="E883" s="316"/>
      <c r="F883" s="912"/>
      <c r="G883" s="316"/>
      <c r="H883" s="316"/>
      <c r="I883" s="912"/>
      <c r="J883" s="912"/>
      <c r="K883" s="316"/>
      <c r="L883" s="912"/>
      <c r="M883" s="316"/>
      <c r="N883" s="316"/>
      <c r="O883" s="912"/>
      <c r="P883" s="912"/>
      <c r="Q883" s="316"/>
      <c r="R883" s="912"/>
      <c r="S883" s="316"/>
      <c r="T883" s="316"/>
      <c r="U883" s="912"/>
      <c r="V883" s="316"/>
      <c r="W883" s="316"/>
      <c r="X883" s="316"/>
      <c r="Y883" s="316"/>
      <c r="Z883" s="316"/>
      <c r="AA883" s="316"/>
      <c r="AB883" s="316"/>
      <c r="AC883" s="316"/>
      <c r="AD883" s="316"/>
      <c r="AE883" s="316"/>
      <c r="AF883" s="316"/>
      <c r="AG883" s="316"/>
      <c r="AH883" s="316"/>
      <c r="AI883" s="316"/>
      <c r="AJ883" s="316"/>
      <c r="AK883" s="316"/>
      <c r="AL883" s="316"/>
      <c r="AM883" s="316"/>
      <c r="AN883" s="316"/>
      <c r="AO883" s="316"/>
      <c r="AP883" s="316"/>
      <c r="AQ883" s="316"/>
    </row>
    <row r="884" spans="1:43">
      <c r="A884" s="316"/>
      <c r="B884" s="316"/>
      <c r="C884" s="912"/>
      <c r="D884" s="316"/>
      <c r="E884" s="316"/>
      <c r="F884" s="912"/>
      <c r="G884" s="316"/>
      <c r="H884" s="316"/>
      <c r="I884" s="912"/>
      <c r="J884" s="912"/>
      <c r="K884" s="316"/>
      <c r="L884" s="912"/>
      <c r="M884" s="316"/>
      <c r="N884" s="316"/>
      <c r="O884" s="912"/>
      <c r="P884" s="912"/>
      <c r="Q884" s="316"/>
      <c r="R884" s="912"/>
      <c r="S884" s="316"/>
      <c r="T884" s="316"/>
      <c r="U884" s="912"/>
      <c r="V884" s="316"/>
      <c r="W884" s="316"/>
      <c r="X884" s="316"/>
      <c r="Y884" s="316"/>
      <c r="Z884" s="316"/>
      <c r="AA884" s="316"/>
      <c r="AB884" s="316"/>
      <c r="AC884" s="316"/>
      <c r="AD884" s="316"/>
      <c r="AE884" s="316"/>
      <c r="AF884" s="316"/>
      <c r="AG884" s="316"/>
      <c r="AH884" s="316"/>
      <c r="AI884" s="316"/>
      <c r="AJ884" s="316"/>
      <c r="AK884" s="316"/>
      <c r="AL884" s="316"/>
      <c r="AM884" s="316"/>
      <c r="AN884" s="316"/>
      <c r="AO884" s="316"/>
      <c r="AP884" s="316"/>
      <c r="AQ884" s="316"/>
    </row>
    <row r="885" spans="1:43">
      <c r="A885" s="316"/>
      <c r="B885" s="316"/>
      <c r="C885" s="912"/>
      <c r="D885" s="316"/>
      <c r="E885" s="316"/>
      <c r="F885" s="912"/>
      <c r="G885" s="316"/>
      <c r="H885" s="316"/>
      <c r="I885" s="912"/>
      <c r="J885" s="912"/>
      <c r="K885" s="316"/>
      <c r="L885" s="912"/>
      <c r="M885" s="316"/>
      <c r="N885" s="316"/>
      <c r="O885" s="912"/>
      <c r="P885" s="912"/>
      <c r="Q885" s="316"/>
      <c r="R885" s="912"/>
      <c r="S885" s="316"/>
      <c r="T885" s="316"/>
      <c r="U885" s="912"/>
      <c r="V885" s="316"/>
      <c r="W885" s="316"/>
      <c r="X885" s="316"/>
      <c r="Y885" s="316"/>
      <c r="Z885" s="316"/>
      <c r="AA885" s="316"/>
      <c r="AB885" s="316"/>
      <c r="AC885" s="316"/>
      <c r="AD885" s="316"/>
      <c r="AE885" s="316"/>
      <c r="AF885" s="316"/>
      <c r="AG885" s="316"/>
      <c r="AH885" s="316"/>
      <c r="AI885" s="316"/>
      <c r="AJ885" s="316"/>
      <c r="AK885" s="316"/>
      <c r="AL885" s="316"/>
      <c r="AM885" s="316"/>
      <c r="AN885" s="316"/>
      <c r="AO885" s="316"/>
      <c r="AP885" s="316"/>
      <c r="AQ885" s="316"/>
    </row>
    <row r="886" spans="1:43">
      <c r="A886" s="316"/>
      <c r="B886" s="316"/>
      <c r="C886" s="912"/>
      <c r="D886" s="316"/>
      <c r="E886" s="316"/>
      <c r="F886" s="912"/>
      <c r="G886" s="316"/>
      <c r="H886" s="316"/>
      <c r="I886" s="912"/>
      <c r="J886" s="912"/>
      <c r="K886" s="316"/>
      <c r="L886" s="912"/>
      <c r="M886" s="316"/>
      <c r="N886" s="316"/>
      <c r="O886" s="912"/>
      <c r="P886" s="912"/>
      <c r="Q886" s="316"/>
      <c r="R886" s="912"/>
      <c r="S886" s="316"/>
      <c r="T886" s="316"/>
      <c r="U886" s="912"/>
      <c r="V886" s="316"/>
      <c r="W886" s="316"/>
      <c r="X886" s="316"/>
      <c r="Y886" s="316"/>
      <c r="Z886" s="316"/>
      <c r="AA886" s="316"/>
      <c r="AB886" s="316"/>
      <c r="AC886" s="316"/>
      <c r="AD886" s="316"/>
      <c r="AE886" s="316"/>
      <c r="AF886" s="316"/>
      <c r="AG886" s="316"/>
      <c r="AH886" s="316"/>
      <c r="AI886" s="316"/>
      <c r="AJ886" s="316"/>
      <c r="AK886" s="316"/>
      <c r="AL886" s="316"/>
      <c r="AM886" s="316"/>
      <c r="AN886" s="316"/>
      <c r="AO886" s="316"/>
      <c r="AP886" s="316"/>
      <c r="AQ886" s="316"/>
    </row>
    <row r="887" spans="1:43">
      <c r="A887" s="316"/>
      <c r="B887" s="316"/>
      <c r="C887" s="912"/>
      <c r="D887" s="316"/>
      <c r="E887" s="316"/>
      <c r="F887" s="912"/>
      <c r="G887" s="316"/>
      <c r="H887" s="316"/>
      <c r="I887" s="912"/>
      <c r="J887" s="912"/>
      <c r="K887" s="316"/>
      <c r="L887" s="912"/>
      <c r="M887" s="316"/>
      <c r="N887" s="316"/>
      <c r="O887" s="912"/>
      <c r="P887" s="912"/>
      <c r="Q887" s="316"/>
      <c r="R887" s="912"/>
      <c r="S887" s="316"/>
      <c r="T887" s="316"/>
      <c r="U887" s="912"/>
      <c r="V887" s="316"/>
      <c r="W887" s="316"/>
      <c r="X887" s="316"/>
      <c r="Y887" s="316"/>
      <c r="Z887" s="316"/>
      <c r="AA887" s="316"/>
      <c r="AB887" s="316"/>
      <c r="AC887" s="316"/>
      <c r="AD887" s="316"/>
      <c r="AE887" s="316"/>
      <c r="AF887" s="316"/>
      <c r="AG887" s="316"/>
      <c r="AH887" s="316"/>
      <c r="AI887" s="316"/>
      <c r="AJ887" s="316"/>
      <c r="AK887" s="316"/>
      <c r="AL887" s="316"/>
      <c r="AM887" s="316"/>
      <c r="AN887" s="316"/>
      <c r="AO887" s="316"/>
      <c r="AP887" s="316"/>
      <c r="AQ887" s="316"/>
    </row>
    <row r="888" spans="1:43">
      <c r="A888" s="316"/>
      <c r="B888" s="316"/>
      <c r="C888" s="912"/>
      <c r="D888" s="316"/>
      <c r="E888" s="316"/>
      <c r="F888" s="912"/>
      <c r="G888" s="316"/>
      <c r="H888" s="316"/>
      <c r="I888" s="912"/>
      <c r="J888" s="912"/>
      <c r="K888" s="316"/>
      <c r="L888" s="912"/>
      <c r="M888" s="316"/>
      <c r="N888" s="316"/>
      <c r="O888" s="912"/>
      <c r="P888" s="912"/>
      <c r="Q888" s="316"/>
      <c r="R888" s="912"/>
      <c r="S888" s="316"/>
      <c r="T888" s="316"/>
      <c r="U888" s="912"/>
      <c r="V888" s="316"/>
      <c r="W888" s="316"/>
      <c r="X888" s="316"/>
      <c r="Y888" s="316"/>
      <c r="Z888" s="316"/>
      <c r="AA888" s="316"/>
      <c r="AB888" s="316"/>
      <c r="AC888" s="316"/>
      <c r="AD888" s="316"/>
      <c r="AE888" s="316"/>
      <c r="AF888" s="316"/>
      <c r="AG888" s="316"/>
      <c r="AH888" s="316"/>
      <c r="AI888" s="316"/>
      <c r="AJ888" s="316"/>
      <c r="AK888" s="316"/>
      <c r="AL888" s="316"/>
      <c r="AM888" s="316"/>
      <c r="AN888" s="316"/>
      <c r="AO888" s="316"/>
      <c r="AP888" s="316"/>
      <c r="AQ888" s="316"/>
    </row>
    <row r="889" spans="1:43">
      <c r="A889" s="316"/>
      <c r="B889" s="316"/>
      <c r="C889" s="912"/>
      <c r="D889" s="316"/>
      <c r="E889" s="316"/>
      <c r="F889" s="912"/>
      <c r="G889" s="316"/>
      <c r="H889" s="316"/>
      <c r="I889" s="912"/>
      <c r="J889" s="912"/>
      <c r="K889" s="316"/>
      <c r="L889" s="912"/>
      <c r="M889" s="316"/>
      <c r="N889" s="316"/>
      <c r="O889" s="912"/>
      <c r="P889" s="912"/>
      <c r="Q889" s="316"/>
      <c r="R889" s="912"/>
      <c r="S889" s="316"/>
      <c r="T889" s="316"/>
      <c r="U889" s="912"/>
      <c r="V889" s="316"/>
      <c r="W889" s="316"/>
      <c r="X889" s="316"/>
      <c r="Y889" s="316"/>
      <c r="Z889" s="316"/>
      <c r="AA889" s="316"/>
      <c r="AB889" s="316"/>
      <c r="AC889" s="316"/>
      <c r="AD889" s="316"/>
      <c r="AE889" s="316"/>
      <c r="AF889" s="316"/>
      <c r="AG889" s="316"/>
      <c r="AH889" s="316"/>
      <c r="AI889" s="316"/>
      <c r="AJ889" s="316"/>
      <c r="AK889" s="316"/>
      <c r="AL889" s="316"/>
      <c r="AM889" s="316"/>
      <c r="AN889" s="316"/>
      <c r="AO889" s="316"/>
      <c r="AP889" s="316"/>
      <c r="AQ889" s="316"/>
    </row>
    <row r="890" spans="1:43">
      <c r="A890" s="316"/>
      <c r="B890" s="316"/>
      <c r="C890" s="912"/>
      <c r="D890" s="316"/>
      <c r="E890" s="316"/>
      <c r="F890" s="912"/>
      <c r="G890" s="316"/>
      <c r="H890" s="316"/>
      <c r="I890" s="912"/>
      <c r="J890" s="912"/>
      <c r="K890" s="316"/>
      <c r="L890" s="912"/>
      <c r="M890" s="316"/>
      <c r="N890" s="316"/>
      <c r="O890" s="912"/>
      <c r="P890" s="912"/>
      <c r="Q890" s="316"/>
      <c r="R890" s="912"/>
      <c r="S890" s="316"/>
      <c r="T890" s="316"/>
      <c r="U890" s="912"/>
      <c r="V890" s="316"/>
      <c r="W890" s="316"/>
      <c r="X890" s="316"/>
      <c r="Y890" s="316"/>
      <c r="Z890" s="316"/>
      <c r="AA890" s="316"/>
      <c r="AB890" s="316"/>
      <c r="AC890" s="316"/>
      <c r="AD890" s="316"/>
      <c r="AE890" s="316"/>
      <c r="AF890" s="316"/>
      <c r="AG890" s="316"/>
      <c r="AH890" s="316"/>
      <c r="AI890" s="316"/>
      <c r="AJ890" s="316"/>
      <c r="AK890" s="316"/>
      <c r="AL890" s="316"/>
      <c r="AM890" s="316"/>
      <c r="AN890" s="316"/>
      <c r="AO890" s="316"/>
      <c r="AP890" s="316"/>
      <c r="AQ890" s="316"/>
    </row>
    <row r="891" spans="1:43">
      <c r="A891" s="316"/>
      <c r="B891" s="316"/>
      <c r="C891" s="912"/>
      <c r="D891" s="316"/>
      <c r="E891" s="316"/>
      <c r="F891" s="912"/>
      <c r="G891" s="316"/>
      <c r="H891" s="316"/>
      <c r="I891" s="912"/>
      <c r="J891" s="912"/>
      <c r="K891" s="316"/>
      <c r="L891" s="912"/>
      <c r="M891" s="316"/>
      <c r="N891" s="316"/>
      <c r="O891" s="912"/>
      <c r="P891" s="912"/>
      <c r="Q891" s="316"/>
      <c r="R891" s="912"/>
      <c r="S891" s="316"/>
      <c r="T891" s="316"/>
      <c r="U891" s="912"/>
      <c r="V891" s="316"/>
      <c r="W891" s="316"/>
      <c r="X891" s="316"/>
      <c r="Y891" s="316"/>
      <c r="Z891" s="316"/>
      <c r="AA891" s="316"/>
      <c r="AB891" s="316"/>
      <c r="AC891" s="316"/>
      <c r="AD891" s="316"/>
      <c r="AE891" s="316"/>
      <c r="AF891" s="316"/>
      <c r="AG891" s="316"/>
      <c r="AH891" s="316"/>
      <c r="AI891" s="316"/>
      <c r="AJ891" s="316"/>
      <c r="AK891" s="316"/>
      <c r="AL891" s="316"/>
      <c r="AM891" s="316"/>
      <c r="AN891" s="316"/>
      <c r="AO891" s="316"/>
      <c r="AP891" s="316"/>
      <c r="AQ891" s="316"/>
    </row>
    <row r="892" spans="1:43">
      <c r="A892" s="316"/>
      <c r="B892" s="316"/>
      <c r="C892" s="912"/>
      <c r="D892" s="316"/>
      <c r="E892" s="316"/>
      <c r="F892" s="912"/>
      <c r="G892" s="316"/>
      <c r="H892" s="316"/>
      <c r="I892" s="912"/>
      <c r="J892" s="912"/>
      <c r="K892" s="316"/>
      <c r="L892" s="912"/>
      <c r="M892" s="316"/>
      <c r="N892" s="316"/>
      <c r="O892" s="912"/>
      <c r="P892" s="912"/>
      <c r="Q892" s="316"/>
      <c r="R892" s="912"/>
      <c r="S892" s="316"/>
      <c r="T892" s="316"/>
      <c r="U892" s="912"/>
      <c r="V892" s="316"/>
      <c r="W892" s="316"/>
      <c r="X892" s="316"/>
      <c r="Y892" s="316"/>
      <c r="Z892" s="316"/>
      <c r="AA892" s="316"/>
      <c r="AB892" s="316"/>
      <c r="AC892" s="316"/>
      <c r="AD892" s="316"/>
      <c r="AE892" s="316"/>
      <c r="AF892" s="316"/>
      <c r="AG892" s="316"/>
      <c r="AH892" s="316"/>
      <c r="AI892" s="316"/>
      <c r="AJ892" s="316"/>
      <c r="AK892" s="316"/>
      <c r="AL892" s="316"/>
      <c r="AM892" s="316"/>
      <c r="AN892" s="316"/>
      <c r="AO892" s="316"/>
      <c r="AP892" s="316"/>
      <c r="AQ892" s="316"/>
    </row>
    <row r="893" spans="1:43">
      <c r="A893" s="316"/>
      <c r="B893" s="316"/>
      <c r="C893" s="912"/>
      <c r="D893" s="316"/>
      <c r="E893" s="316"/>
      <c r="F893" s="912"/>
      <c r="G893" s="316"/>
      <c r="H893" s="316"/>
      <c r="I893" s="912"/>
      <c r="J893" s="912"/>
      <c r="K893" s="316"/>
      <c r="L893" s="912"/>
      <c r="M893" s="316"/>
      <c r="N893" s="316"/>
      <c r="O893" s="912"/>
      <c r="P893" s="912"/>
      <c r="Q893" s="316"/>
      <c r="R893" s="912"/>
      <c r="S893" s="316"/>
      <c r="T893" s="316"/>
      <c r="U893" s="912"/>
      <c r="V893" s="316"/>
      <c r="W893" s="316"/>
      <c r="X893" s="316"/>
      <c r="Y893" s="316"/>
      <c r="Z893" s="316"/>
      <c r="AA893" s="316"/>
      <c r="AB893" s="316"/>
      <c r="AC893" s="316"/>
      <c r="AD893" s="316"/>
      <c r="AE893" s="316"/>
      <c r="AF893" s="316"/>
      <c r="AG893" s="316"/>
      <c r="AH893" s="316"/>
      <c r="AI893" s="316"/>
      <c r="AJ893" s="316"/>
      <c r="AK893" s="316"/>
      <c r="AL893" s="316"/>
      <c r="AM893" s="316"/>
      <c r="AN893" s="316"/>
      <c r="AO893" s="316"/>
      <c r="AP893" s="316"/>
      <c r="AQ893" s="316"/>
    </row>
    <row r="894" spans="1:43">
      <c r="A894" s="316"/>
      <c r="B894" s="316"/>
      <c r="C894" s="912"/>
      <c r="D894" s="316"/>
      <c r="E894" s="316"/>
      <c r="F894" s="912"/>
      <c r="G894" s="316"/>
      <c r="H894" s="316"/>
      <c r="I894" s="912"/>
      <c r="J894" s="912"/>
      <c r="K894" s="316"/>
      <c r="L894" s="912"/>
      <c r="M894" s="316"/>
      <c r="N894" s="316"/>
      <c r="O894" s="912"/>
      <c r="P894" s="912"/>
      <c r="Q894" s="316"/>
      <c r="R894" s="912"/>
      <c r="S894" s="316"/>
      <c r="T894" s="316"/>
      <c r="U894" s="912"/>
      <c r="V894" s="316"/>
      <c r="W894" s="316"/>
      <c r="X894" s="316"/>
      <c r="Y894" s="316"/>
      <c r="Z894" s="316"/>
      <c r="AA894" s="316"/>
      <c r="AB894" s="316"/>
      <c r="AC894" s="316"/>
      <c r="AD894" s="316"/>
      <c r="AE894" s="316"/>
      <c r="AF894" s="316"/>
      <c r="AG894" s="316"/>
      <c r="AH894" s="316"/>
      <c r="AI894" s="316"/>
      <c r="AJ894" s="316"/>
      <c r="AK894" s="316"/>
      <c r="AL894" s="316"/>
      <c r="AM894" s="316"/>
      <c r="AN894" s="316"/>
      <c r="AO894" s="316"/>
      <c r="AP894" s="316"/>
      <c r="AQ894" s="316"/>
    </row>
    <row r="895" spans="1:43">
      <c r="A895" s="316"/>
      <c r="B895" s="316"/>
      <c r="C895" s="912"/>
      <c r="D895" s="316"/>
      <c r="E895" s="316"/>
      <c r="F895" s="912"/>
      <c r="G895" s="316"/>
      <c r="H895" s="316"/>
      <c r="I895" s="912"/>
      <c r="J895" s="912"/>
      <c r="K895" s="316"/>
      <c r="L895" s="912"/>
      <c r="M895" s="316"/>
      <c r="N895" s="316"/>
      <c r="O895" s="912"/>
      <c r="P895" s="912"/>
      <c r="Q895" s="316"/>
      <c r="R895" s="912"/>
      <c r="S895" s="316"/>
      <c r="T895" s="316"/>
      <c r="U895" s="912"/>
      <c r="V895" s="316"/>
      <c r="W895" s="316"/>
      <c r="X895" s="316"/>
      <c r="Y895" s="316"/>
      <c r="Z895" s="316"/>
      <c r="AA895" s="316"/>
      <c r="AB895" s="316"/>
      <c r="AC895" s="316"/>
      <c r="AD895" s="316"/>
      <c r="AE895" s="316"/>
      <c r="AF895" s="316"/>
      <c r="AG895" s="316"/>
      <c r="AH895" s="316"/>
      <c r="AI895" s="316"/>
      <c r="AJ895" s="316"/>
      <c r="AK895" s="316"/>
      <c r="AL895" s="316"/>
      <c r="AM895" s="316"/>
      <c r="AN895" s="316"/>
      <c r="AO895" s="316"/>
      <c r="AP895" s="316"/>
      <c r="AQ895" s="316"/>
    </row>
    <row r="896" spans="1:43">
      <c r="A896" s="316"/>
      <c r="B896" s="316"/>
      <c r="C896" s="912"/>
      <c r="D896" s="316"/>
      <c r="E896" s="316"/>
      <c r="F896" s="912"/>
      <c r="G896" s="316"/>
      <c r="H896" s="316"/>
      <c r="I896" s="912"/>
      <c r="J896" s="912"/>
      <c r="K896" s="316"/>
      <c r="L896" s="912"/>
      <c r="M896" s="316"/>
      <c r="N896" s="316"/>
      <c r="O896" s="912"/>
      <c r="P896" s="912"/>
      <c r="Q896" s="316"/>
      <c r="R896" s="912"/>
      <c r="S896" s="316"/>
      <c r="T896" s="316"/>
      <c r="U896" s="912"/>
      <c r="V896" s="316"/>
      <c r="W896" s="316"/>
      <c r="X896" s="316"/>
      <c r="Y896" s="316"/>
      <c r="Z896" s="316"/>
      <c r="AA896" s="316"/>
      <c r="AB896" s="316"/>
      <c r="AC896" s="316"/>
      <c r="AD896" s="316"/>
      <c r="AE896" s="316"/>
      <c r="AF896" s="316"/>
      <c r="AG896" s="316"/>
      <c r="AH896" s="316"/>
      <c r="AI896" s="316"/>
      <c r="AJ896" s="316"/>
      <c r="AK896" s="316"/>
      <c r="AL896" s="316"/>
      <c r="AM896" s="316"/>
      <c r="AN896" s="316"/>
      <c r="AO896" s="316"/>
      <c r="AP896" s="316"/>
      <c r="AQ896" s="316"/>
    </row>
    <row r="897" spans="1:43">
      <c r="A897" s="316"/>
      <c r="B897" s="316"/>
      <c r="C897" s="912"/>
      <c r="D897" s="316"/>
      <c r="E897" s="316"/>
      <c r="F897" s="912"/>
      <c r="G897" s="316"/>
      <c r="H897" s="316"/>
      <c r="I897" s="912"/>
      <c r="J897" s="912"/>
      <c r="K897" s="316"/>
      <c r="L897" s="912"/>
      <c r="M897" s="316"/>
      <c r="N897" s="316"/>
      <c r="O897" s="912"/>
      <c r="P897" s="912"/>
      <c r="Q897" s="316"/>
      <c r="R897" s="912"/>
      <c r="S897" s="316"/>
      <c r="T897" s="316"/>
      <c r="U897" s="912"/>
      <c r="V897" s="316"/>
      <c r="W897" s="316"/>
      <c r="X897" s="316"/>
      <c r="Y897" s="316"/>
      <c r="Z897" s="316"/>
      <c r="AA897" s="316"/>
      <c r="AB897" s="316"/>
      <c r="AC897" s="316"/>
      <c r="AD897" s="316"/>
      <c r="AE897" s="316"/>
      <c r="AF897" s="316"/>
      <c r="AG897" s="316"/>
      <c r="AH897" s="316"/>
      <c r="AI897" s="316"/>
      <c r="AJ897" s="316"/>
      <c r="AK897" s="316"/>
      <c r="AL897" s="316"/>
      <c r="AM897" s="316"/>
      <c r="AN897" s="316"/>
      <c r="AO897" s="316"/>
      <c r="AP897" s="316"/>
      <c r="AQ897" s="316"/>
    </row>
    <row r="898" spans="1:43">
      <c r="A898" s="316"/>
      <c r="B898" s="316"/>
      <c r="C898" s="912"/>
      <c r="D898" s="316"/>
      <c r="E898" s="316"/>
      <c r="F898" s="912"/>
      <c r="G898" s="316"/>
      <c r="H898" s="316"/>
      <c r="I898" s="912"/>
      <c r="J898" s="912"/>
      <c r="K898" s="316"/>
      <c r="L898" s="912"/>
      <c r="M898" s="316"/>
      <c r="N898" s="316"/>
      <c r="O898" s="912"/>
      <c r="P898" s="912"/>
      <c r="Q898" s="316"/>
      <c r="R898" s="912"/>
      <c r="S898" s="316"/>
      <c r="T898" s="316"/>
      <c r="U898" s="912"/>
      <c r="V898" s="316"/>
      <c r="W898" s="316"/>
      <c r="X898" s="316"/>
      <c r="Y898" s="316"/>
      <c r="Z898" s="316"/>
      <c r="AA898" s="316"/>
      <c r="AB898" s="316"/>
      <c r="AC898" s="316"/>
      <c r="AD898" s="316"/>
      <c r="AE898" s="316"/>
      <c r="AF898" s="316"/>
      <c r="AG898" s="316"/>
      <c r="AH898" s="316"/>
      <c r="AI898" s="316"/>
      <c r="AJ898" s="316"/>
      <c r="AK898" s="316"/>
      <c r="AL898" s="316"/>
      <c r="AM898" s="316"/>
      <c r="AN898" s="316"/>
      <c r="AO898" s="316"/>
      <c r="AP898" s="316"/>
      <c r="AQ898" s="316"/>
    </row>
    <row r="899" spans="1:43">
      <c r="A899" s="316"/>
      <c r="B899" s="316"/>
      <c r="C899" s="912"/>
      <c r="D899" s="316"/>
      <c r="E899" s="316"/>
      <c r="F899" s="912"/>
      <c r="G899" s="316"/>
      <c r="H899" s="316"/>
      <c r="I899" s="912"/>
      <c r="J899" s="912"/>
      <c r="K899" s="316"/>
      <c r="L899" s="912"/>
      <c r="M899" s="316"/>
      <c r="N899" s="316"/>
      <c r="O899" s="912"/>
      <c r="P899" s="912"/>
      <c r="Q899" s="316"/>
      <c r="R899" s="912"/>
      <c r="S899" s="316"/>
      <c r="T899" s="316"/>
      <c r="U899" s="912"/>
      <c r="V899" s="316"/>
      <c r="W899" s="316"/>
      <c r="X899" s="316"/>
      <c r="Y899" s="316"/>
      <c r="Z899" s="316"/>
      <c r="AA899" s="316"/>
      <c r="AB899" s="316"/>
      <c r="AC899" s="316"/>
      <c r="AD899" s="316"/>
      <c r="AE899" s="316"/>
      <c r="AF899" s="316"/>
      <c r="AG899" s="316"/>
      <c r="AH899" s="316"/>
      <c r="AI899" s="316"/>
      <c r="AJ899" s="316"/>
      <c r="AK899" s="316"/>
      <c r="AL899" s="316"/>
      <c r="AM899" s="316"/>
      <c r="AN899" s="316"/>
      <c r="AO899" s="316"/>
      <c r="AP899" s="316"/>
      <c r="AQ899" s="316"/>
    </row>
    <row r="900" spans="1:43">
      <c r="A900" s="316"/>
      <c r="B900" s="316"/>
      <c r="C900" s="912"/>
      <c r="D900" s="316"/>
      <c r="E900" s="316"/>
      <c r="F900" s="912"/>
      <c r="G900" s="316"/>
      <c r="H900" s="316"/>
      <c r="I900" s="912"/>
      <c r="J900" s="912"/>
      <c r="K900" s="316"/>
      <c r="L900" s="912"/>
      <c r="M900" s="316"/>
      <c r="N900" s="316"/>
      <c r="O900" s="912"/>
      <c r="P900" s="912"/>
      <c r="Q900" s="316"/>
      <c r="R900" s="912"/>
      <c r="S900" s="316"/>
      <c r="T900" s="316"/>
      <c r="U900" s="912"/>
      <c r="V900" s="316"/>
      <c r="W900" s="316"/>
      <c r="X900" s="316"/>
      <c r="Y900" s="316"/>
      <c r="Z900" s="316"/>
      <c r="AA900" s="316"/>
      <c r="AB900" s="316"/>
      <c r="AC900" s="316"/>
      <c r="AD900" s="316"/>
      <c r="AE900" s="316"/>
      <c r="AF900" s="316"/>
      <c r="AG900" s="316"/>
      <c r="AH900" s="316"/>
      <c r="AI900" s="316"/>
      <c r="AJ900" s="316"/>
      <c r="AK900" s="316"/>
      <c r="AL900" s="316"/>
      <c r="AM900" s="316"/>
      <c r="AN900" s="316"/>
      <c r="AO900" s="316"/>
      <c r="AP900" s="316"/>
      <c r="AQ900" s="316"/>
    </row>
    <row r="901" spans="1:43">
      <c r="A901" s="316"/>
      <c r="B901" s="316"/>
      <c r="C901" s="912"/>
      <c r="D901" s="316"/>
      <c r="E901" s="316"/>
      <c r="F901" s="912"/>
      <c r="G901" s="316"/>
      <c r="H901" s="316"/>
      <c r="I901" s="912"/>
      <c r="J901" s="912"/>
      <c r="K901" s="316"/>
      <c r="L901" s="912"/>
      <c r="M901" s="316"/>
      <c r="N901" s="316"/>
      <c r="O901" s="912"/>
      <c r="P901" s="912"/>
      <c r="Q901" s="316"/>
      <c r="R901" s="912"/>
      <c r="S901" s="316"/>
      <c r="T901" s="316"/>
      <c r="U901" s="912"/>
      <c r="V901" s="316"/>
      <c r="W901" s="316"/>
      <c r="X901" s="316"/>
      <c r="Y901" s="316"/>
      <c r="Z901" s="316"/>
      <c r="AA901" s="316"/>
      <c r="AB901" s="316"/>
      <c r="AC901" s="316"/>
      <c r="AD901" s="316"/>
      <c r="AE901" s="316"/>
      <c r="AF901" s="316"/>
      <c r="AG901" s="316"/>
      <c r="AH901" s="316"/>
      <c r="AI901" s="316"/>
      <c r="AJ901" s="316"/>
      <c r="AK901" s="316"/>
      <c r="AL901" s="316"/>
      <c r="AM901" s="316"/>
      <c r="AN901" s="316"/>
      <c r="AO901" s="316"/>
      <c r="AP901" s="316"/>
      <c r="AQ901" s="316"/>
    </row>
    <row r="902" spans="1:43">
      <c r="A902" s="316"/>
      <c r="B902" s="316"/>
      <c r="C902" s="912"/>
      <c r="D902" s="316"/>
      <c r="E902" s="316"/>
      <c r="F902" s="912"/>
      <c r="G902" s="316"/>
      <c r="H902" s="316"/>
      <c r="I902" s="912"/>
      <c r="J902" s="912"/>
      <c r="K902" s="316"/>
      <c r="L902" s="912"/>
      <c r="M902" s="316"/>
      <c r="N902" s="316"/>
      <c r="O902" s="912"/>
      <c r="P902" s="912"/>
      <c r="Q902" s="316"/>
      <c r="R902" s="912"/>
      <c r="S902" s="316"/>
      <c r="T902" s="316"/>
      <c r="U902" s="912"/>
      <c r="V902" s="316"/>
      <c r="W902" s="316"/>
      <c r="X902" s="316"/>
      <c r="Y902" s="316"/>
      <c r="Z902" s="316"/>
      <c r="AA902" s="316"/>
      <c r="AB902" s="316"/>
      <c r="AC902" s="316"/>
      <c r="AD902" s="316"/>
      <c r="AE902" s="316"/>
      <c r="AF902" s="316"/>
      <c r="AG902" s="316"/>
      <c r="AH902" s="316"/>
      <c r="AI902" s="316"/>
      <c r="AJ902" s="316"/>
      <c r="AK902" s="316"/>
      <c r="AL902" s="316"/>
      <c r="AM902" s="316"/>
      <c r="AN902" s="316"/>
      <c r="AO902" s="316"/>
      <c r="AP902" s="316"/>
      <c r="AQ902" s="316"/>
    </row>
    <row r="903" spans="1:43">
      <c r="A903" s="316"/>
      <c r="B903" s="316"/>
      <c r="C903" s="912"/>
      <c r="D903" s="316"/>
      <c r="E903" s="316"/>
      <c r="F903" s="912"/>
      <c r="G903" s="316"/>
      <c r="H903" s="316"/>
      <c r="I903" s="912"/>
      <c r="J903" s="912"/>
      <c r="K903" s="316"/>
      <c r="L903" s="912"/>
      <c r="M903" s="316"/>
      <c r="N903" s="316"/>
      <c r="O903" s="912"/>
      <c r="P903" s="912"/>
      <c r="Q903" s="316"/>
      <c r="R903" s="912"/>
      <c r="S903" s="316"/>
      <c r="T903" s="316"/>
      <c r="U903" s="912"/>
      <c r="V903" s="316"/>
      <c r="W903" s="316"/>
      <c r="X903" s="316"/>
      <c r="Y903" s="316"/>
      <c r="Z903" s="316"/>
      <c r="AA903" s="316"/>
      <c r="AB903" s="316"/>
      <c r="AC903" s="316"/>
      <c r="AD903" s="316"/>
      <c r="AE903" s="316"/>
      <c r="AF903" s="316"/>
      <c r="AG903" s="316"/>
      <c r="AH903" s="316"/>
      <c r="AI903" s="316"/>
      <c r="AJ903" s="316"/>
      <c r="AK903" s="316"/>
      <c r="AL903" s="316"/>
      <c r="AM903" s="316"/>
      <c r="AN903" s="316"/>
      <c r="AO903" s="316"/>
      <c r="AP903" s="316"/>
      <c r="AQ903" s="316"/>
    </row>
    <row r="904" spans="1:43">
      <c r="A904" s="316"/>
      <c r="B904" s="316"/>
      <c r="C904" s="912"/>
      <c r="D904" s="316"/>
      <c r="E904" s="316"/>
      <c r="F904" s="912"/>
      <c r="G904" s="316"/>
      <c r="H904" s="316"/>
      <c r="I904" s="912"/>
      <c r="J904" s="912"/>
      <c r="K904" s="316"/>
      <c r="L904" s="912"/>
      <c r="M904" s="316"/>
      <c r="N904" s="316"/>
      <c r="O904" s="912"/>
      <c r="P904" s="912"/>
      <c r="Q904" s="316"/>
      <c r="R904" s="912"/>
      <c r="S904" s="316"/>
      <c r="T904" s="316"/>
      <c r="U904" s="912"/>
      <c r="V904" s="316"/>
      <c r="W904" s="316"/>
      <c r="X904" s="316"/>
      <c r="Y904" s="316"/>
      <c r="Z904" s="316"/>
      <c r="AA904" s="316"/>
      <c r="AB904" s="316"/>
      <c r="AC904" s="316"/>
      <c r="AD904" s="316"/>
      <c r="AE904" s="316"/>
      <c r="AF904" s="316"/>
      <c r="AG904" s="316"/>
      <c r="AH904" s="316"/>
      <c r="AI904" s="316"/>
      <c r="AJ904" s="316"/>
      <c r="AK904" s="316"/>
      <c r="AL904" s="316"/>
      <c r="AM904" s="316"/>
      <c r="AN904" s="316"/>
      <c r="AO904" s="316"/>
      <c r="AP904" s="316"/>
      <c r="AQ904" s="316"/>
    </row>
    <row r="905" spans="1:43">
      <c r="A905" s="316"/>
      <c r="B905" s="316"/>
      <c r="C905" s="912"/>
      <c r="D905" s="316"/>
      <c r="E905" s="316"/>
      <c r="F905" s="912"/>
      <c r="G905" s="316"/>
      <c r="H905" s="316"/>
      <c r="I905" s="912"/>
      <c r="J905" s="912"/>
      <c r="K905" s="316"/>
      <c r="L905" s="912"/>
      <c r="M905" s="316"/>
      <c r="N905" s="316"/>
      <c r="O905" s="912"/>
      <c r="P905" s="912"/>
      <c r="Q905" s="316"/>
      <c r="R905" s="912"/>
      <c r="S905" s="316"/>
      <c r="T905" s="316"/>
      <c r="U905" s="912"/>
      <c r="V905" s="316"/>
      <c r="W905" s="316"/>
      <c r="X905" s="316"/>
      <c r="Y905" s="316"/>
      <c r="Z905" s="316"/>
      <c r="AA905" s="316"/>
      <c r="AB905" s="316"/>
      <c r="AC905" s="316"/>
      <c r="AD905" s="316"/>
      <c r="AE905" s="316"/>
      <c r="AF905" s="316"/>
      <c r="AG905" s="316"/>
      <c r="AH905" s="316"/>
      <c r="AI905" s="316"/>
      <c r="AJ905" s="316"/>
      <c r="AK905" s="316"/>
      <c r="AL905" s="316"/>
      <c r="AM905" s="316"/>
      <c r="AN905" s="316"/>
      <c r="AO905" s="316"/>
      <c r="AP905" s="316"/>
      <c r="AQ905" s="316"/>
    </row>
    <row r="906" spans="1:43">
      <c r="A906" s="316"/>
      <c r="B906" s="316"/>
      <c r="C906" s="912"/>
      <c r="D906" s="316"/>
      <c r="E906" s="316"/>
      <c r="F906" s="912"/>
      <c r="G906" s="316"/>
      <c r="H906" s="316"/>
      <c r="I906" s="912"/>
      <c r="J906" s="912"/>
      <c r="K906" s="316"/>
      <c r="L906" s="912"/>
      <c r="M906" s="316"/>
      <c r="N906" s="316"/>
      <c r="O906" s="912"/>
      <c r="P906" s="912"/>
      <c r="Q906" s="316"/>
      <c r="R906" s="912"/>
      <c r="S906" s="316"/>
      <c r="T906" s="316"/>
      <c r="U906" s="912"/>
      <c r="V906" s="316"/>
      <c r="W906" s="316"/>
      <c r="X906" s="316"/>
      <c r="Y906" s="316"/>
      <c r="Z906" s="316"/>
      <c r="AA906" s="316"/>
      <c r="AB906" s="316"/>
      <c r="AC906" s="316"/>
      <c r="AD906" s="316"/>
      <c r="AE906" s="316"/>
      <c r="AF906" s="316"/>
      <c r="AG906" s="316"/>
      <c r="AH906" s="316"/>
      <c r="AI906" s="316"/>
      <c r="AJ906" s="316"/>
      <c r="AK906" s="316"/>
      <c r="AL906" s="316"/>
      <c r="AM906" s="316"/>
      <c r="AN906" s="316"/>
      <c r="AO906" s="316"/>
      <c r="AP906" s="316"/>
      <c r="AQ906" s="316"/>
    </row>
    <row r="907" spans="1:43">
      <c r="A907" s="316"/>
      <c r="B907" s="316"/>
      <c r="C907" s="912"/>
      <c r="D907" s="316"/>
      <c r="E907" s="316"/>
      <c r="F907" s="912"/>
      <c r="G907" s="316"/>
      <c r="H907" s="316"/>
      <c r="I907" s="912"/>
      <c r="J907" s="912"/>
      <c r="K907" s="316"/>
      <c r="L907" s="912"/>
      <c r="M907" s="316"/>
      <c r="N907" s="316"/>
      <c r="O907" s="912"/>
      <c r="P907" s="912"/>
      <c r="Q907" s="316"/>
      <c r="R907" s="912"/>
      <c r="S907" s="316"/>
      <c r="T907" s="316"/>
      <c r="U907" s="912"/>
      <c r="V907" s="316"/>
      <c r="W907" s="316"/>
      <c r="X907" s="316"/>
      <c r="Y907" s="316"/>
      <c r="Z907" s="316"/>
      <c r="AA907" s="316"/>
      <c r="AB907" s="316"/>
      <c r="AC907" s="316"/>
      <c r="AD907" s="316"/>
      <c r="AE907" s="316"/>
      <c r="AF907" s="316"/>
      <c r="AG907" s="316"/>
      <c r="AH907" s="316"/>
      <c r="AI907" s="316"/>
      <c r="AJ907" s="316"/>
      <c r="AK907" s="316"/>
      <c r="AL907" s="316"/>
      <c r="AM907" s="316"/>
      <c r="AN907" s="316"/>
      <c r="AO907" s="316"/>
      <c r="AP907" s="316"/>
      <c r="AQ907" s="316"/>
    </row>
    <row r="908" spans="1:43">
      <c r="A908" s="316"/>
      <c r="B908" s="316"/>
      <c r="C908" s="912"/>
      <c r="D908" s="316"/>
      <c r="E908" s="316"/>
      <c r="F908" s="912"/>
      <c r="G908" s="316"/>
      <c r="H908" s="316"/>
      <c r="I908" s="912"/>
      <c r="J908" s="912"/>
      <c r="K908" s="316"/>
      <c r="L908" s="912"/>
      <c r="M908" s="316"/>
      <c r="N908" s="316"/>
      <c r="O908" s="912"/>
      <c r="P908" s="912"/>
      <c r="Q908" s="316"/>
      <c r="R908" s="912"/>
      <c r="S908" s="316"/>
      <c r="T908" s="316"/>
      <c r="U908" s="912"/>
      <c r="V908" s="316"/>
      <c r="W908" s="316"/>
      <c r="X908" s="316"/>
      <c r="Y908" s="316"/>
      <c r="Z908" s="316"/>
      <c r="AA908" s="316"/>
      <c r="AB908" s="316"/>
      <c r="AC908" s="316"/>
      <c r="AD908" s="316"/>
      <c r="AE908" s="316"/>
      <c r="AF908" s="316"/>
      <c r="AG908" s="316"/>
      <c r="AH908" s="316"/>
      <c r="AI908" s="316"/>
      <c r="AJ908" s="316"/>
      <c r="AK908" s="316"/>
      <c r="AL908" s="316"/>
      <c r="AM908" s="316"/>
      <c r="AN908" s="316"/>
      <c r="AO908" s="316"/>
      <c r="AP908" s="316"/>
      <c r="AQ908" s="316"/>
    </row>
    <row r="909" spans="1:43">
      <c r="A909" s="316"/>
      <c r="B909" s="316"/>
      <c r="C909" s="912"/>
      <c r="D909" s="316"/>
      <c r="E909" s="316"/>
      <c r="F909" s="912"/>
      <c r="G909" s="316"/>
      <c r="H909" s="316"/>
      <c r="I909" s="912"/>
      <c r="J909" s="912"/>
      <c r="K909" s="316"/>
      <c r="L909" s="912"/>
      <c r="M909" s="316"/>
      <c r="N909" s="316"/>
      <c r="O909" s="912"/>
      <c r="P909" s="912"/>
      <c r="Q909" s="316"/>
      <c r="R909" s="912"/>
      <c r="S909" s="316"/>
      <c r="T909" s="316"/>
      <c r="U909" s="912"/>
      <c r="V909" s="316"/>
      <c r="W909" s="316"/>
      <c r="X909" s="316"/>
      <c r="Y909" s="316"/>
      <c r="Z909" s="316"/>
      <c r="AA909" s="316"/>
      <c r="AB909" s="316"/>
      <c r="AC909" s="316"/>
      <c r="AD909" s="316"/>
      <c r="AE909" s="316"/>
      <c r="AF909" s="316"/>
      <c r="AG909" s="316"/>
      <c r="AH909" s="316"/>
      <c r="AI909" s="316"/>
      <c r="AJ909" s="316"/>
      <c r="AK909" s="316"/>
      <c r="AL909" s="316"/>
      <c r="AM909" s="316"/>
      <c r="AN909" s="316"/>
      <c r="AO909" s="316"/>
      <c r="AP909" s="316"/>
      <c r="AQ909" s="316"/>
    </row>
    <row r="910" spans="1:43">
      <c r="A910" s="316"/>
      <c r="B910" s="316"/>
      <c r="C910" s="912"/>
      <c r="D910" s="316"/>
      <c r="E910" s="316"/>
      <c r="F910" s="912"/>
      <c r="G910" s="316"/>
      <c r="H910" s="316"/>
      <c r="I910" s="912"/>
      <c r="J910" s="912"/>
      <c r="K910" s="316"/>
      <c r="L910" s="912"/>
      <c r="M910" s="316"/>
      <c r="N910" s="316"/>
      <c r="O910" s="912"/>
      <c r="P910" s="912"/>
      <c r="Q910" s="316"/>
      <c r="R910" s="912"/>
      <c r="S910" s="316"/>
      <c r="T910" s="316"/>
      <c r="U910" s="912"/>
      <c r="V910" s="316"/>
      <c r="W910" s="316"/>
      <c r="X910" s="316"/>
      <c r="Y910" s="316"/>
      <c r="Z910" s="316"/>
      <c r="AA910" s="316"/>
      <c r="AB910" s="316"/>
      <c r="AC910" s="316"/>
      <c r="AD910" s="316"/>
      <c r="AE910" s="316"/>
      <c r="AF910" s="316"/>
      <c r="AG910" s="316"/>
      <c r="AH910" s="316"/>
      <c r="AI910" s="316"/>
      <c r="AJ910" s="316"/>
      <c r="AK910" s="316"/>
      <c r="AL910" s="316"/>
      <c r="AM910" s="316"/>
      <c r="AN910" s="316"/>
      <c r="AO910" s="316"/>
      <c r="AP910" s="316"/>
      <c r="AQ910" s="316"/>
    </row>
    <row r="911" spans="1:43">
      <c r="A911" s="316"/>
      <c r="B911" s="316"/>
      <c r="C911" s="912"/>
      <c r="D911" s="316"/>
      <c r="E911" s="316"/>
      <c r="F911" s="912"/>
      <c r="G911" s="316"/>
      <c r="H911" s="316"/>
      <c r="I911" s="912"/>
      <c r="J911" s="912"/>
      <c r="K911" s="316"/>
      <c r="L911" s="912"/>
      <c r="M911" s="316"/>
      <c r="N911" s="316"/>
      <c r="O911" s="912"/>
      <c r="P911" s="912"/>
      <c r="Q911" s="316"/>
      <c r="R911" s="912"/>
      <c r="S911" s="316"/>
      <c r="T911" s="316"/>
      <c r="U911" s="912"/>
      <c r="V911" s="316"/>
      <c r="W911" s="316"/>
      <c r="X911" s="316"/>
      <c r="Y911" s="316"/>
      <c r="Z911" s="316"/>
      <c r="AA911" s="316"/>
      <c r="AB911" s="316"/>
      <c r="AC911" s="316"/>
      <c r="AD911" s="316"/>
      <c r="AE911" s="316"/>
      <c r="AF911" s="316"/>
      <c r="AG911" s="316"/>
      <c r="AH911" s="316"/>
      <c r="AI911" s="316"/>
      <c r="AJ911" s="316"/>
      <c r="AK911" s="316"/>
      <c r="AL911" s="316"/>
      <c r="AM911" s="316"/>
      <c r="AN911" s="316"/>
      <c r="AO911" s="316"/>
      <c r="AP911" s="316"/>
      <c r="AQ911" s="316"/>
    </row>
    <row r="912" spans="1:43">
      <c r="A912" s="316"/>
      <c r="B912" s="316"/>
      <c r="C912" s="912"/>
      <c r="D912" s="316"/>
      <c r="E912" s="316"/>
      <c r="F912" s="912"/>
      <c r="G912" s="316"/>
      <c r="H912" s="316"/>
      <c r="I912" s="912"/>
      <c r="J912" s="912"/>
      <c r="K912" s="316"/>
      <c r="L912" s="912"/>
      <c r="M912" s="316"/>
      <c r="N912" s="316"/>
      <c r="O912" s="912"/>
      <c r="P912" s="912"/>
      <c r="Q912" s="316"/>
      <c r="R912" s="912"/>
      <c r="S912" s="316"/>
      <c r="T912" s="316"/>
      <c r="U912" s="912"/>
      <c r="V912" s="316"/>
      <c r="W912" s="316"/>
      <c r="X912" s="316"/>
      <c r="Y912" s="316"/>
      <c r="Z912" s="316"/>
      <c r="AA912" s="316"/>
      <c r="AB912" s="316"/>
      <c r="AC912" s="316"/>
      <c r="AD912" s="316"/>
      <c r="AE912" s="316"/>
      <c r="AF912" s="316"/>
      <c r="AG912" s="316"/>
      <c r="AH912" s="316"/>
      <c r="AI912" s="316"/>
      <c r="AJ912" s="316"/>
      <c r="AK912" s="316"/>
      <c r="AL912" s="316"/>
      <c r="AM912" s="316"/>
      <c r="AN912" s="316"/>
      <c r="AO912" s="316"/>
      <c r="AP912" s="316"/>
      <c r="AQ912" s="316"/>
    </row>
    <row r="913" spans="1:43">
      <c r="A913" s="316"/>
      <c r="B913" s="316"/>
      <c r="C913" s="912"/>
      <c r="D913" s="316"/>
      <c r="E913" s="316"/>
      <c r="F913" s="912"/>
      <c r="G913" s="316"/>
      <c r="H913" s="316"/>
      <c r="I913" s="912"/>
      <c r="J913" s="912"/>
      <c r="K913" s="316"/>
      <c r="L913" s="912"/>
      <c r="M913" s="316"/>
      <c r="N913" s="316"/>
      <c r="O913" s="912"/>
      <c r="P913" s="912"/>
      <c r="Q913" s="316"/>
      <c r="R913" s="912"/>
      <c r="S913" s="316"/>
      <c r="T913" s="316"/>
      <c r="U913" s="912"/>
      <c r="V913" s="316"/>
      <c r="W913" s="316"/>
      <c r="X913" s="316"/>
      <c r="Y913" s="316"/>
      <c r="Z913" s="316"/>
      <c r="AA913" s="316"/>
      <c r="AB913" s="316"/>
      <c r="AC913" s="316"/>
      <c r="AD913" s="316"/>
      <c r="AE913" s="316"/>
      <c r="AF913" s="316"/>
      <c r="AG913" s="316"/>
      <c r="AH913" s="316"/>
      <c r="AI913" s="316"/>
      <c r="AJ913" s="316"/>
      <c r="AK913" s="316"/>
      <c r="AL913" s="316"/>
      <c r="AM913" s="316"/>
      <c r="AN913" s="316"/>
      <c r="AO913" s="316"/>
      <c r="AP913" s="316"/>
      <c r="AQ913" s="316"/>
    </row>
    <row r="914" spans="1:43">
      <c r="A914" s="316"/>
      <c r="B914" s="316"/>
      <c r="C914" s="912"/>
      <c r="D914" s="316"/>
      <c r="E914" s="316"/>
      <c r="F914" s="912"/>
      <c r="G914" s="316"/>
      <c r="H914" s="316"/>
      <c r="I914" s="912"/>
      <c r="J914" s="912"/>
      <c r="K914" s="316"/>
      <c r="L914" s="912"/>
      <c r="M914" s="316"/>
      <c r="N914" s="316"/>
      <c r="O914" s="912"/>
      <c r="P914" s="912"/>
      <c r="Q914" s="316"/>
      <c r="R914" s="912"/>
      <c r="S914" s="316"/>
      <c r="T914" s="316"/>
      <c r="U914" s="912"/>
      <c r="V914" s="316"/>
      <c r="W914" s="316"/>
      <c r="X914" s="316"/>
      <c r="Y914" s="316"/>
      <c r="Z914" s="316"/>
      <c r="AA914" s="316"/>
      <c r="AB914" s="316"/>
      <c r="AC914" s="316"/>
      <c r="AD914" s="316"/>
      <c r="AE914" s="316"/>
      <c r="AF914" s="316"/>
      <c r="AG914" s="316"/>
      <c r="AH914" s="316"/>
      <c r="AI914" s="316"/>
      <c r="AJ914" s="316"/>
      <c r="AK914" s="316"/>
      <c r="AL914" s="316"/>
      <c r="AM914" s="316"/>
      <c r="AN914" s="316"/>
      <c r="AO914" s="316"/>
      <c r="AP914" s="316"/>
      <c r="AQ914" s="316"/>
    </row>
    <row r="915" spans="1:43">
      <c r="A915" s="316"/>
      <c r="B915" s="316"/>
      <c r="C915" s="912"/>
      <c r="D915" s="316"/>
      <c r="E915" s="316"/>
      <c r="F915" s="912"/>
      <c r="G915" s="316"/>
      <c r="H915" s="316"/>
      <c r="I915" s="912"/>
      <c r="J915" s="912"/>
      <c r="K915" s="316"/>
      <c r="L915" s="912"/>
      <c r="M915" s="316"/>
      <c r="N915" s="316"/>
      <c r="O915" s="912"/>
      <c r="P915" s="912"/>
      <c r="Q915" s="316"/>
      <c r="R915" s="912"/>
      <c r="S915" s="316"/>
      <c r="T915" s="316"/>
      <c r="U915" s="912"/>
      <c r="V915" s="316"/>
      <c r="W915" s="316"/>
      <c r="X915" s="316"/>
      <c r="Y915" s="316"/>
      <c r="Z915" s="316"/>
      <c r="AA915" s="316"/>
      <c r="AB915" s="316"/>
      <c r="AC915" s="316"/>
      <c r="AD915" s="316"/>
      <c r="AE915" s="316"/>
      <c r="AF915" s="316"/>
      <c r="AG915" s="316"/>
      <c r="AH915" s="316"/>
      <c r="AI915" s="316"/>
      <c r="AJ915" s="316"/>
      <c r="AK915" s="316"/>
      <c r="AL915" s="316"/>
      <c r="AM915" s="316"/>
      <c r="AN915" s="316"/>
      <c r="AO915" s="316"/>
      <c r="AP915" s="316"/>
      <c r="AQ915" s="316"/>
    </row>
    <row r="916" spans="1:43">
      <c r="A916" s="316"/>
      <c r="B916" s="316"/>
      <c r="C916" s="912"/>
      <c r="D916" s="316"/>
      <c r="E916" s="316"/>
      <c r="F916" s="912"/>
      <c r="G916" s="316"/>
      <c r="H916" s="316"/>
      <c r="I916" s="912"/>
      <c r="J916" s="912"/>
      <c r="K916" s="316"/>
      <c r="L916" s="912"/>
      <c r="M916" s="316"/>
      <c r="N916" s="316"/>
      <c r="O916" s="912"/>
      <c r="P916" s="912"/>
      <c r="Q916" s="316"/>
      <c r="R916" s="912"/>
      <c r="S916" s="316"/>
      <c r="T916" s="316"/>
      <c r="U916" s="912"/>
      <c r="V916" s="316"/>
      <c r="W916" s="316"/>
      <c r="X916" s="316"/>
      <c r="Y916" s="316"/>
      <c r="Z916" s="316"/>
      <c r="AA916" s="316"/>
      <c r="AB916" s="316"/>
      <c r="AC916" s="316"/>
      <c r="AD916" s="316"/>
      <c r="AE916" s="316"/>
      <c r="AF916" s="316"/>
      <c r="AG916" s="316"/>
      <c r="AH916" s="316"/>
      <c r="AI916" s="316"/>
      <c r="AJ916" s="316"/>
      <c r="AK916" s="316"/>
      <c r="AL916" s="316"/>
      <c r="AM916" s="316"/>
      <c r="AN916" s="316"/>
      <c r="AO916" s="316"/>
      <c r="AP916" s="316"/>
      <c r="AQ916" s="316"/>
    </row>
    <row r="917" spans="1:43">
      <c r="A917" s="316"/>
      <c r="B917" s="316"/>
      <c r="C917" s="912"/>
      <c r="D917" s="316"/>
      <c r="E917" s="316"/>
      <c r="F917" s="912"/>
      <c r="G917" s="316"/>
      <c r="H917" s="316"/>
      <c r="I917" s="912"/>
      <c r="J917" s="912"/>
      <c r="K917" s="316"/>
      <c r="L917" s="912"/>
      <c r="M917" s="316"/>
      <c r="N917" s="316"/>
      <c r="O917" s="912"/>
      <c r="P917" s="912"/>
      <c r="Q917" s="316"/>
      <c r="R917" s="912"/>
      <c r="S917" s="316"/>
      <c r="T917" s="316"/>
      <c r="U917" s="912"/>
      <c r="V917" s="316"/>
      <c r="W917" s="316"/>
      <c r="X917" s="316"/>
      <c r="Y917" s="316"/>
      <c r="Z917" s="316"/>
      <c r="AA917" s="316"/>
      <c r="AB917" s="316"/>
      <c r="AC917" s="316"/>
      <c r="AD917" s="316"/>
      <c r="AE917" s="316"/>
      <c r="AF917" s="316"/>
      <c r="AG917" s="316"/>
      <c r="AH917" s="316"/>
      <c r="AI917" s="316"/>
      <c r="AJ917" s="316"/>
      <c r="AK917" s="316"/>
      <c r="AL917" s="316"/>
      <c r="AM917" s="316"/>
      <c r="AN917" s="316"/>
      <c r="AO917" s="316"/>
      <c r="AP917" s="316"/>
      <c r="AQ917" s="316"/>
    </row>
    <row r="918" spans="1:43">
      <c r="A918" s="316"/>
      <c r="B918" s="316"/>
      <c r="C918" s="912"/>
      <c r="D918" s="316"/>
      <c r="E918" s="316"/>
      <c r="F918" s="912"/>
      <c r="G918" s="316"/>
      <c r="H918" s="316"/>
      <c r="I918" s="912"/>
      <c r="J918" s="912"/>
      <c r="K918" s="316"/>
      <c r="L918" s="912"/>
      <c r="M918" s="316"/>
      <c r="N918" s="316"/>
      <c r="O918" s="912"/>
      <c r="P918" s="912"/>
      <c r="Q918" s="316"/>
      <c r="R918" s="912"/>
      <c r="S918" s="316"/>
      <c r="T918" s="316"/>
      <c r="U918" s="912"/>
      <c r="V918" s="316"/>
      <c r="W918" s="316"/>
      <c r="X918" s="316"/>
      <c r="Y918" s="316"/>
      <c r="Z918" s="316"/>
      <c r="AA918" s="316"/>
      <c r="AB918" s="316"/>
      <c r="AC918" s="316"/>
      <c r="AD918" s="316"/>
      <c r="AE918" s="316"/>
      <c r="AF918" s="316"/>
      <c r="AG918" s="316"/>
      <c r="AH918" s="316"/>
      <c r="AI918" s="316"/>
      <c r="AJ918" s="316"/>
      <c r="AK918" s="316"/>
      <c r="AL918" s="316"/>
      <c r="AM918" s="316"/>
      <c r="AN918" s="316"/>
      <c r="AO918" s="316"/>
      <c r="AP918" s="316"/>
      <c r="AQ918" s="316"/>
    </row>
    <row r="919" spans="1:43">
      <c r="A919" s="316"/>
      <c r="B919" s="316"/>
      <c r="C919" s="912"/>
      <c r="D919" s="316"/>
      <c r="E919" s="316"/>
      <c r="F919" s="912"/>
      <c r="G919" s="316"/>
      <c r="H919" s="316"/>
      <c r="I919" s="912"/>
      <c r="J919" s="912"/>
      <c r="K919" s="316"/>
      <c r="L919" s="912"/>
      <c r="M919" s="316"/>
      <c r="N919" s="316"/>
      <c r="O919" s="912"/>
      <c r="P919" s="912"/>
      <c r="Q919" s="316"/>
      <c r="R919" s="912"/>
      <c r="S919" s="316"/>
      <c r="T919" s="316"/>
      <c r="U919" s="912"/>
      <c r="V919" s="316"/>
      <c r="W919" s="316"/>
      <c r="X919" s="316"/>
      <c r="Y919" s="316"/>
      <c r="Z919" s="316"/>
      <c r="AA919" s="316"/>
      <c r="AB919" s="316"/>
      <c r="AC919" s="316"/>
      <c r="AD919" s="316"/>
      <c r="AE919" s="316"/>
      <c r="AF919" s="316"/>
      <c r="AG919" s="316"/>
      <c r="AH919" s="316"/>
      <c r="AI919" s="316"/>
      <c r="AJ919" s="316"/>
      <c r="AK919" s="316"/>
      <c r="AL919" s="316"/>
      <c r="AM919" s="316"/>
      <c r="AN919" s="316"/>
      <c r="AO919" s="316"/>
      <c r="AP919" s="316"/>
      <c r="AQ919" s="316"/>
    </row>
    <row r="920" spans="1:43">
      <c r="A920" s="316"/>
      <c r="B920" s="316"/>
      <c r="C920" s="912"/>
      <c r="D920" s="316"/>
      <c r="E920" s="316"/>
      <c r="F920" s="912"/>
      <c r="G920" s="316"/>
      <c r="H920" s="316"/>
      <c r="I920" s="912"/>
      <c r="J920" s="912"/>
      <c r="K920" s="316"/>
      <c r="L920" s="912"/>
      <c r="M920" s="316"/>
      <c r="N920" s="316"/>
      <c r="O920" s="912"/>
      <c r="P920" s="912"/>
      <c r="Q920" s="316"/>
      <c r="R920" s="912"/>
      <c r="S920" s="316"/>
      <c r="T920" s="316"/>
      <c r="U920" s="912"/>
      <c r="V920" s="316"/>
      <c r="W920" s="316"/>
      <c r="X920" s="316"/>
      <c r="Y920" s="316"/>
      <c r="Z920" s="316"/>
      <c r="AA920" s="316"/>
      <c r="AB920" s="316"/>
      <c r="AC920" s="316"/>
      <c r="AD920" s="316"/>
      <c r="AE920" s="316"/>
      <c r="AF920" s="316"/>
      <c r="AG920" s="316"/>
      <c r="AH920" s="316"/>
      <c r="AI920" s="316"/>
      <c r="AJ920" s="316"/>
      <c r="AK920" s="316"/>
      <c r="AL920" s="316"/>
      <c r="AM920" s="316"/>
      <c r="AN920" s="316"/>
      <c r="AO920" s="316"/>
      <c r="AP920" s="316"/>
      <c r="AQ920" s="316"/>
    </row>
    <row r="921" spans="1:43">
      <c r="A921" s="316"/>
      <c r="B921" s="316"/>
      <c r="C921" s="912"/>
      <c r="D921" s="316"/>
      <c r="E921" s="316"/>
      <c r="F921" s="912"/>
      <c r="G921" s="316"/>
      <c r="H921" s="316"/>
      <c r="I921" s="912"/>
      <c r="J921" s="912"/>
      <c r="K921" s="316"/>
      <c r="L921" s="912"/>
      <c r="M921" s="316"/>
      <c r="N921" s="316"/>
      <c r="O921" s="912"/>
      <c r="P921" s="912"/>
      <c r="Q921" s="316"/>
      <c r="R921" s="912"/>
      <c r="S921" s="316"/>
      <c r="T921" s="316"/>
      <c r="U921" s="912"/>
      <c r="V921" s="316"/>
      <c r="W921" s="316"/>
      <c r="X921" s="316"/>
      <c r="Y921" s="316"/>
      <c r="Z921" s="316"/>
      <c r="AA921" s="316"/>
      <c r="AB921" s="316"/>
      <c r="AC921" s="316"/>
      <c r="AD921" s="316"/>
      <c r="AE921" s="316"/>
      <c r="AF921" s="316"/>
      <c r="AG921" s="316"/>
      <c r="AH921" s="316"/>
      <c r="AI921" s="316"/>
      <c r="AJ921" s="316"/>
      <c r="AK921" s="316"/>
      <c r="AL921" s="316"/>
      <c r="AM921" s="316"/>
      <c r="AN921" s="316"/>
      <c r="AO921" s="316"/>
      <c r="AP921" s="316"/>
      <c r="AQ921" s="316"/>
    </row>
    <row r="922" spans="1:43">
      <c r="A922" s="316"/>
      <c r="B922" s="316"/>
      <c r="C922" s="912"/>
      <c r="D922" s="316"/>
      <c r="E922" s="316"/>
      <c r="F922" s="912"/>
      <c r="G922" s="316"/>
      <c r="H922" s="316"/>
      <c r="I922" s="912"/>
      <c r="J922" s="912"/>
      <c r="K922" s="316"/>
      <c r="L922" s="912"/>
      <c r="M922" s="316"/>
      <c r="N922" s="316"/>
      <c r="O922" s="912"/>
      <c r="P922" s="912"/>
      <c r="Q922" s="316"/>
      <c r="R922" s="912"/>
      <c r="S922" s="316"/>
      <c r="T922" s="316"/>
      <c r="U922" s="912"/>
      <c r="V922" s="316"/>
      <c r="W922" s="316"/>
      <c r="X922" s="316"/>
      <c r="Y922" s="316"/>
      <c r="Z922" s="316"/>
      <c r="AA922" s="316"/>
      <c r="AB922" s="316"/>
      <c r="AC922" s="316"/>
      <c r="AD922" s="316"/>
      <c r="AE922" s="316"/>
      <c r="AF922" s="316"/>
      <c r="AG922" s="316"/>
      <c r="AH922" s="316"/>
      <c r="AI922" s="316"/>
      <c r="AJ922" s="316"/>
      <c r="AK922" s="316"/>
      <c r="AL922" s="316"/>
      <c r="AM922" s="316"/>
      <c r="AN922" s="316"/>
      <c r="AO922" s="316"/>
      <c r="AP922" s="316"/>
      <c r="AQ922" s="316"/>
    </row>
    <row r="923" spans="1:43">
      <c r="A923" s="316"/>
      <c r="B923" s="316"/>
      <c r="C923" s="912"/>
      <c r="D923" s="316"/>
      <c r="E923" s="316"/>
      <c r="F923" s="912"/>
      <c r="G923" s="316"/>
      <c r="H923" s="316"/>
      <c r="I923" s="912"/>
      <c r="J923" s="912"/>
      <c r="K923" s="316"/>
      <c r="L923" s="912"/>
      <c r="M923" s="316"/>
      <c r="N923" s="316"/>
      <c r="O923" s="912"/>
      <c r="P923" s="912"/>
      <c r="Q923" s="316"/>
      <c r="R923" s="912"/>
      <c r="S923" s="316"/>
      <c r="T923" s="316"/>
      <c r="U923" s="912"/>
      <c r="V923" s="316"/>
      <c r="W923" s="316"/>
      <c r="X923" s="316"/>
      <c r="Y923" s="316"/>
      <c r="Z923" s="316"/>
      <c r="AA923" s="316"/>
      <c r="AB923" s="316"/>
      <c r="AC923" s="316"/>
      <c r="AD923" s="316"/>
      <c r="AE923" s="316"/>
      <c r="AF923" s="316"/>
      <c r="AG923" s="316"/>
      <c r="AH923" s="316"/>
      <c r="AI923" s="316"/>
      <c r="AJ923" s="316"/>
      <c r="AK923" s="316"/>
      <c r="AL923" s="316"/>
      <c r="AM923" s="316"/>
      <c r="AN923" s="316"/>
      <c r="AO923" s="316"/>
      <c r="AP923" s="316"/>
      <c r="AQ923" s="316"/>
    </row>
    <row r="924" spans="1:43">
      <c r="A924" s="316"/>
      <c r="B924" s="316"/>
      <c r="C924" s="912"/>
      <c r="D924" s="316"/>
      <c r="E924" s="316"/>
      <c r="F924" s="912"/>
      <c r="G924" s="316"/>
      <c r="H924" s="316"/>
      <c r="I924" s="912"/>
      <c r="J924" s="912"/>
      <c r="K924" s="316"/>
      <c r="L924" s="912"/>
      <c r="M924" s="316"/>
      <c r="N924" s="316"/>
      <c r="O924" s="912"/>
      <c r="P924" s="912"/>
      <c r="Q924" s="316"/>
      <c r="R924" s="912"/>
      <c r="S924" s="316"/>
      <c r="T924" s="316"/>
      <c r="U924" s="912"/>
      <c r="V924" s="316"/>
      <c r="W924" s="316"/>
      <c r="X924" s="316"/>
      <c r="Y924" s="316"/>
      <c r="Z924" s="316"/>
      <c r="AA924" s="316"/>
      <c r="AB924" s="316"/>
      <c r="AC924" s="316"/>
      <c r="AD924" s="316"/>
      <c r="AE924" s="316"/>
      <c r="AF924" s="316"/>
      <c r="AG924" s="316"/>
      <c r="AH924" s="316"/>
      <c r="AI924" s="316"/>
      <c r="AJ924" s="316"/>
      <c r="AK924" s="316"/>
      <c r="AL924" s="316"/>
      <c r="AM924" s="316"/>
      <c r="AN924" s="316"/>
      <c r="AO924" s="316"/>
      <c r="AP924" s="316"/>
      <c r="AQ924" s="316"/>
    </row>
    <row r="925" spans="1:43">
      <c r="A925" s="316"/>
      <c r="B925" s="316"/>
      <c r="C925" s="912"/>
      <c r="D925" s="316"/>
      <c r="E925" s="316"/>
      <c r="F925" s="912"/>
      <c r="G925" s="316"/>
      <c r="H925" s="316"/>
      <c r="I925" s="912"/>
      <c r="J925" s="912"/>
      <c r="K925" s="316"/>
      <c r="L925" s="912"/>
      <c r="M925" s="316"/>
      <c r="N925" s="316"/>
      <c r="O925" s="912"/>
      <c r="P925" s="912"/>
      <c r="Q925" s="316"/>
      <c r="R925" s="912"/>
      <c r="S925" s="316"/>
      <c r="T925" s="316"/>
      <c r="U925" s="912"/>
      <c r="V925" s="316"/>
      <c r="W925" s="316"/>
      <c r="X925" s="316"/>
      <c r="Y925" s="316"/>
      <c r="Z925" s="316"/>
      <c r="AA925" s="316"/>
      <c r="AB925" s="316"/>
      <c r="AC925" s="316"/>
      <c r="AD925" s="316"/>
      <c r="AE925" s="316"/>
      <c r="AF925" s="316"/>
      <c r="AG925" s="316"/>
      <c r="AH925" s="316"/>
      <c r="AI925" s="316"/>
      <c r="AJ925" s="316"/>
      <c r="AK925" s="316"/>
      <c r="AL925" s="316"/>
      <c r="AM925" s="316"/>
      <c r="AN925" s="316"/>
      <c r="AO925" s="316"/>
      <c r="AP925" s="316"/>
      <c r="AQ925" s="316"/>
    </row>
    <row r="926" spans="1:43">
      <c r="A926" s="316"/>
      <c r="B926" s="316"/>
      <c r="C926" s="912"/>
      <c r="D926" s="316"/>
      <c r="E926" s="316"/>
      <c r="F926" s="912"/>
      <c r="G926" s="316"/>
      <c r="H926" s="316"/>
      <c r="I926" s="912"/>
      <c r="J926" s="912"/>
      <c r="K926" s="316"/>
      <c r="L926" s="912"/>
      <c r="M926" s="316"/>
      <c r="N926" s="316"/>
      <c r="O926" s="912"/>
      <c r="P926" s="912"/>
      <c r="Q926" s="316"/>
      <c r="R926" s="912"/>
      <c r="S926" s="316"/>
      <c r="T926" s="316"/>
      <c r="U926" s="912"/>
      <c r="V926" s="316"/>
      <c r="W926" s="316"/>
      <c r="X926" s="316"/>
      <c r="Y926" s="316"/>
      <c r="Z926" s="316"/>
      <c r="AA926" s="316"/>
      <c r="AB926" s="316"/>
      <c r="AC926" s="316"/>
      <c r="AD926" s="316"/>
      <c r="AE926" s="316"/>
      <c r="AF926" s="316"/>
      <c r="AG926" s="316"/>
      <c r="AH926" s="316"/>
      <c r="AI926" s="316"/>
      <c r="AJ926" s="316"/>
      <c r="AK926" s="316"/>
      <c r="AL926" s="316"/>
      <c r="AM926" s="316"/>
      <c r="AN926" s="316"/>
      <c r="AO926" s="316"/>
      <c r="AP926" s="316"/>
      <c r="AQ926" s="316"/>
    </row>
    <row r="927" spans="1:43">
      <c r="A927" s="316"/>
      <c r="B927" s="316"/>
      <c r="C927" s="912"/>
      <c r="D927" s="316"/>
      <c r="E927" s="316"/>
      <c r="F927" s="912"/>
      <c r="G927" s="316"/>
      <c r="H927" s="316"/>
      <c r="I927" s="912"/>
      <c r="J927" s="912"/>
      <c r="K927" s="316"/>
      <c r="L927" s="912"/>
      <c r="M927" s="316"/>
      <c r="N927" s="316"/>
      <c r="O927" s="912"/>
      <c r="P927" s="912"/>
      <c r="Q927" s="316"/>
      <c r="R927" s="912"/>
      <c r="S927" s="316"/>
      <c r="T927" s="316"/>
      <c r="U927" s="912"/>
      <c r="V927" s="316"/>
      <c r="W927" s="316"/>
      <c r="X927" s="316"/>
      <c r="Y927" s="316"/>
      <c r="Z927" s="316"/>
      <c r="AA927" s="316"/>
      <c r="AB927" s="316"/>
      <c r="AC927" s="316"/>
      <c r="AD927" s="316"/>
      <c r="AE927" s="316"/>
      <c r="AF927" s="316"/>
      <c r="AG927" s="316"/>
      <c r="AH927" s="316"/>
      <c r="AI927" s="316"/>
      <c r="AJ927" s="316"/>
      <c r="AK927" s="316"/>
      <c r="AL927" s="316"/>
      <c r="AM927" s="316"/>
      <c r="AN927" s="316"/>
      <c r="AO927" s="316"/>
      <c r="AP927" s="316"/>
      <c r="AQ927" s="316"/>
    </row>
    <row r="928" spans="1:43">
      <c r="A928" s="316"/>
      <c r="B928" s="316"/>
      <c r="C928" s="912"/>
      <c r="D928" s="316"/>
      <c r="E928" s="316"/>
      <c r="F928" s="912"/>
      <c r="G928" s="316"/>
      <c r="H928" s="316"/>
      <c r="I928" s="912"/>
      <c r="J928" s="912"/>
      <c r="K928" s="316"/>
      <c r="L928" s="912"/>
      <c r="M928" s="316"/>
      <c r="N928" s="316"/>
      <c r="O928" s="912"/>
      <c r="P928" s="912"/>
      <c r="Q928" s="316"/>
      <c r="R928" s="912"/>
      <c r="S928" s="316"/>
      <c r="T928" s="316"/>
      <c r="U928" s="912"/>
      <c r="V928" s="316"/>
      <c r="W928" s="316"/>
      <c r="X928" s="316"/>
      <c r="Y928" s="316"/>
      <c r="Z928" s="316"/>
      <c r="AA928" s="316"/>
      <c r="AB928" s="316"/>
      <c r="AC928" s="316"/>
      <c r="AD928" s="316"/>
      <c r="AE928" s="316"/>
      <c r="AF928" s="316"/>
      <c r="AG928" s="316"/>
      <c r="AH928" s="316"/>
      <c r="AI928" s="316"/>
      <c r="AJ928" s="316"/>
      <c r="AK928" s="316"/>
      <c r="AL928" s="316"/>
      <c r="AM928" s="316"/>
      <c r="AN928" s="316"/>
      <c r="AO928" s="316"/>
      <c r="AP928" s="316"/>
      <c r="AQ928" s="316"/>
    </row>
    <row r="929" spans="1:43">
      <c r="A929" s="316"/>
      <c r="B929" s="316"/>
      <c r="C929" s="912"/>
      <c r="D929" s="316"/>
      <c r="E929" s="316"/>
      <c r="F929" s="912"/>
      <c r="G929" s="316"/>
      <c r="H929" s="316"/>
      <c r="I929" s="912"/>
      <c r="J929" s="912"/>
      <c r="K929" s="316"/>
      <c r="L929" s="912"/>
      <c r="M929" s="316"/>
      <c r="N929" s="316"/>
      <c r="O929" s="912"/>
      <c r="P929" s="912"/>
      <c r="Q929" s="316"/>
      <c r="R929" s="912"/>
      <c r="S929" s="316"/>
      <c r="T929" s="316"/>
      <c r="U929" s="912"/>
      <c r="V929" s="316"/>
      <c r="W929" s="316"/>
      <c r="X929" s="316"/>
      <c r="Y929" s="316"/>
      <c r="Z929" s="316"/>
      <c r="AA929" s="316"/>
      <c r="AB929" s="316"/>
      <c r="AC929" s="316"/>
      <c r="AD929" s="316"/>
      <c r="AE929" s="316"/>
      <c r="AF929" s="316"/>
      <c r="AG929" s="316"/>
      <c r="AH929" s="316"/>
      <c r="AI929" s="316"/>
      <c r="AJ929" s="316"/>
      <c r="AK929" s="316"/>
      <c r="AL929" s="316"/>
      <c r="AM929" s="316"/>
      <c r="AN929" s="316"/>
      <c r="AO929" s="316"/>
      <c r="AP929" s="316"/>
      <c r="AQ929" s="316"/>
    </row>
    <row r="930" spans="1:43">
      <c r="A930" s="316"/>
      <c r="B930" s="316"/>
      <c r="C930" s="912"/>
      <c r="D930" s="316"/>
      <c r="E930" s="316"/>
      <c r="F930" s="912"/>
      <c r="G930" s="316"/>
      <c r="H930" s="316"/>
      <c r="I930" s="912"/>
      <c r="J930" s="912"/>
      <c r="K930" s="316"/>
      <c r="L930" s="912"/>
      <c r="M930" s="316"/>
      <c r="N930" s="316"/>
      <c r="O930" s="912"/>
      <c r="P930" s="912"/>
      <c r="Q930" s="316"/>
      <c r="R930" s="912"/>
      <c r="S930" s="316"/>
      <c r="T930" s="316"/>
      <c r="U930" s="912"/>
      <c r="V930" s="316"/>
      <c r="W930" s="316"/>
      <c r="X930" s="316"/>
      <c r="Y930" s="316"/>
      <c r="Z930" s="316"/>
      <c r="AA930" s="316"/>
      <c r="AB930" s="316"/>
      <c r="AC930" s="316"/>
      <c r="AD930" s="316"/>
      <c r="AE930" s="316"/>
      <c r="AF930" s="316"/>
      <c r="AG930" s="316"/>
      <c r="AH930" s="316"/>
      <c r="AI930" s="316"/>
      <c r="AJ930" s="316"/>
      <c r="AK930" s="316"/>
      <c r="AL930" s="316"/>
      <c r="AM930" s="316"/>
      <c r="AN930" s="316"/>
      <c r="AO930" s="316"/>
      <c r="AP930" s="316"/>
      <c r="AQ930" s="316"/>
    </row>
    <row r="931" spans="1:43">
      <c r="A931" s="316"/>
      <c r="B931" s="316"/>
      <c r="C931" s="912"/>
      <c r="D931" s="316"/>
      <c r="E931" s="316"/>
      <c r="F931" s="912"/>
      <c r="G931" s="316"/>
      <c r="H931" s="316"/>
      <c r="I931" s="912"/>
      <c r="J931" s="912"/>
      <c r="K931" s="316"/>
      <c r="L931" s="912"/>
      <c r="M931" s="316"/>
      <c r="N931" s="316"/>
      <c r="O931" s="912"/>
      <c r="P931" s="912"/>
      <c r="Q931" s="316"/>
      <c r="R931" s="912"/>
      <c r="S931" s="316"/>
      <c r="T931" s="316"/>
      <c r="U931" s="912"/>
      <c r="V931" s="316"/>
      <c r="W931" s="316"/>
      <c r="X931" s="316"/>
      <c r="Y931" s="316"/>
      <c r="Z931" s="316"/>
      <c r="AA931" s="316"/>
      <c r="AB931" s="316"/>
      <c r="AC931" s="316"/>
      <c r="AD931" s="316"/>
      <c r="AE931" s="316"/>
      <c r="AF931" s="316"/>
      <c r="AG931" s="316"/>
      <c r="AH931" s="316"/>
      <c r="AI931" s="316"/>
      <c r="AJ931" s="316"/>
      <c r="AK931" s="316"/>
      <c r="AL931" s="316"/>
      <c r="AM931" s="316"/>
      <c r="AN931" s="316"/>
      <c r="AO931" s="316"/>
      <c r="AP931" s="316"/>
      <c r="AQ931" s="316"/>
    </row>
    <row r="932" spans="1:43">
      <c r="A932" s="316"/>
      <c r="B932" s="316"/>
      <c r="C932" s="912"/>
      <c r="D932" s="316"/>
      <c r="E932" s="316"/>
      <c r="F932" s="912"/>
      <c r="G932" s="316"/>
      <c r="H932" s="316"/>
      <c r="I932" s="912"/>
      <c r="J932" s="912"/>
      <c r="K932" s="316"/>
      <c r="L932" s="912"/>
      <c r="M932" s="316"/>
      <c r="N932" s="316"/>
      <c r="O932" s="912"/>
      <c r="P932" s="912"/>
      <c r="Q932" s="316"/>
      <c r="R932" s="912"/>
      <c r="S932" s="316"/>
      <c r="T932" s="316"/>
      <c r="U932" s="912"/>
      <c r="V932" s="316"/>
      <c r="W932" s="316"/>
      <c r="X932" s="316"/>
      <c r="Y932" s="316"/>
      <c r="Z932" s="316"/>
      <c r="AA932" s="316"/>
      <c r="AB932" s="316"/>
      <c r="AC932" s="316"/>
      <c r="AD932" s="316"/>
      <c r="AE932" s="316"/>
      <c r="AF932" s="316"/>
      <c r="AG932" s="316"/>
      <c r="AH932" s="316"/>
      <c r="AI932" s="316"/>
      <c r="AJ932" s="316"/>
      <c r="AK932" s="316"/>
      <c r="AL932" s="316"/>
      <c r="AM932" s="316"/>
      <c r="AN932" s="316"/>
      <c r="AO932" s="316"/>
      <c r="AP932" s="316"/>
      <c r="AQ932" s="316"/>
    </row>
    <row r="933" spans="1:43">
      <c r="A933" s="316"/>
      <c r="B933" s="316"/>
      <c r="C933" s="912"/>
      <c r="D933" s="316"/>
      <c r="E933" s="316"/>
      <c r="F933" s="912"/>
      <c r="G933" s="316"/>
      <c r="H933" s="316"/>
      <c r="I933" s="912"/>
      <c r="J933" s="912"/>
      <c r="K933" s="316"/>
      <c r="L933" s="912"/>
      <c r="M933" s="316"/>
      <c r="N933" s="316"/>
      <c r="O933" s="912"/>
      <c r="P933" s="912"/>
      <c r="Q933" s="316"/>
      <c r="R933" s="912"/>
      <c r="S933" s="316"/>
      <c r="T933" s="316"/>
      <c r="U933" s="912"/>
      <c r="V933" s="316"/>
      <c r="W933" s="316"/>
      <c r="X933" s="316"/>
      <c r="Y933" s="316"/>
      <c r="Z933" s="316"/>
      <c r="AA933" s="316"/>
      <c r="AB933" s="316"/>
      <c r="AC933" s="316"/>
      <c r="AD933" s="316"/>
      <c r="AE933" s="316"/>
      <c r="AF933" s="316"/>
      <c r="AG933" s="316"/>
      <c r="AH933" s="316"/>
      <c r="AI933" s="316"/>
      <c r="AJ933" s="316"/>
      <c r="AK933" s="316"/>
      <c r="AL933" s="316"/>
      <c r="AM933" s="316"/>
      <c r="AN933" s="316"/>
      <c r="AO933" s="316"/>
      <c r="AP933" s="316"/>
      <c r="AQ933" s="316"/>
    </row>
    <row r="934" spans="1:43">
      <c r="A934" s="316"/>
      <c r="B934" s="316"/>
      <c r="C934" s="912"/>
      <c r="D934" s="316"/>
      <c r="E934" s="316"/>
      <c r="F934" s="912"/>
      <c r="G934" s="316"/>
      <c r="H934" s="316"/>
      <c r="I934" s="912"/>
      <c r="J934" s="912"/>
      <c r="K934" s="316"/>
      <c r="L934" s="912"/>
      <c r="M934" s="316"/>
      <c r="N934" s="316"/>
      <c r="O934" s="912"/>
      <c r="P934" s="912"/>
      <c r="Q934" s="316"/>
      <c r="R934" s="912"/>
      <c r="S934" s="316"/>
      <c r="T934" s="316"/>
      <c r="U934" s="912"/>
      <c r="V934" s="316"/>
      <c r="W934" s="316"/>
      <c r="X934" s="316"/>
      <c r="Y934" s="316"/>
      <c r="Z934" s="316"/>
      <c r="AA934" s="316"/>
      <c r="AB934" s="316"/>
      <c r="AC934" s="316"/>
      <c r="AD934" s="316"/>
      <c r="AE934" s="316"/>
      <c r="AF934" s="316"/>
      <c r="AG934" s="316"/>
      <c r="AH934" s="316"/>
      <c r="AI934" s="316"/>
      <c r="AJ934" s="316"/>
      <c r="AK934" s="316"/>
      <c r="AL934" s="316"/>
      <c r="AM934" s="316"/>
      <c r="AN934" s="316"/>
      <c r="AO934" s="316"/>
      <c r="AP934" s="316"/>
      <c r="AQ934" s="316"/>
    </row>
    <row r="935" spans="1:43">
      <c r="A935" s="316"/>
      <c r="B935" s="316"/>
      <c r="C935" s="912"/>
      <c r="D935" s="316"/>
      <c r="E935" s="316"/>
      <c r="F935" s="912"/>
      <c r="G935" s="316"/>
      <c r="H935" s="316"/>
      <c r="I935" s="912"/>
      <c r="J935" s="912"/>
      <c r="K935" s="316"/>
      <c r="L935" s="912"/>
      <c r="M935" s="316"/>
      <c r="N935" s="316"/>
      <c r="O935" s="912"/>
      <c r="P935" s="912"/>
      <c r="Q935" s="316"/>
      <c r="R935" s="912"/>
      <c r="S935" s="316"/>
      <c r="T935" s="316"/>
      <c r="U935" s="912"/>
      <c r="V935" s="316"/>
      <c r="W935" s="316"/>
      <c r="X935" s="316"/>
      <c r="Y935" s="316"/>
      <c r="Z935" s="316"/>
      <c r="AA935" s="316"/>
      <c r="AB935" s="316"/>
      <c r="AC935" s="316"/>
      <c r="AD935" s="316"/>
      <c r="AE935" s="316"/>
      <c r="AF935" s="316"/>
      <c r="AG935" s="316"/>
      <c r="AH935" s="316"/>
      <c r="AI935" s="316"/>
      <c r="AJ935" s="316"/>
      <c r="AK935" s="316"/>
      <c r="AL935" s="316"/>
      <c r="AM935" s="316"/>
      <c r="AN935" s="316"/>
      <c r="AO935" s="316"/>
      <c r="AP935" s="316"/>
      <c r="AQ935" s="316"/>
    </row>
    <row r="936" spans="1:43">
      <c r="A936" s="316"/>
      <c r="B936" s="316"/>
      <c r="C936" s="912"/>
      <c r="D936" s="316"/>
      <c r="E936" s="316"/>
      <c r="F936" s="912"/>
      <c r="G936" s="316"/>
      <c r="H936" s="316"/>
      <c r="I936" s="912"/>
      <c r="J936" s="912"/>
      <c r="K936" s="316"/>
      <c r="L936" s="912"/>
      <c r="M936" s="316"/>
      <c r="N936" s="316"/>
      <c r="O936" s="912"/>
      <c r="P936" s="912"/>
      <c r="Q936" s="316"/>
      <c r="R936" s="912"/>
      <c r="S936" s="316"/>
      <c r="T936" s="316"/>
      <c r="U936" s="912"/>
      <c r="V936" s="316"/>
      <c r="W936" s="316"/>
      <c r="X936" s="316"/>
      <c r="Y936" s="316"/>
      <c r="Z936" s="316"/>
      <c r="AA936" s="316"/>
      <c r="AB936" s="316"/>
      <c r="AC936" s="316"/>
      <c r="AD936" s="316"/>
      <c r="AE936" s="316"/>
      <c r="AF936" s="316"/>
      <c r="AG936" s="316"/>
      <c r="AH936" s="316"/>
      <c r="AI936" s="316"/>
      <c r="AJ936" s="316"/>
      <c r="AK936" s="316"/>
      <c r="AL936" s="316"/>
      <c r="AM936" s="316"/>
      <c r="AN936" s="316"/>
      <c r="AO936" s="316"/>
      <c r="AP936" s="316"/>
      <c r="AQ936" s="316"/>
    </row>
    <row r="937" spans="1:43">
      <c r="A937" s="316"/>
      <c r="B937" s="316"/>
      <c r="C937" s="912"/>
      <c r="D937" s="316"/>
      <c r="E937" s="316"/>
      <c r="F937" s="912"/>
      <c r="G937" s="316"/>
      <c r="H937" s="316"/>
      <c r="I937" s="912"/>
      <c r="J937" s="912"/>
      <c r="K937" s="316"/>
      <c r="L937" s="912"/>
      <c r="M937" s="316"/>
      <c r="N937" s="316"/>
      <c r="O937" s="912"/>
      <c r="P937" s="912"/>
      <c r="Q937" s="316"/>
      <c r="R937" s="912"/>
      <c r="S937" s="316"/>
      <c r="T937" s="316"/>
      <c r="U937" s="912"/>
      <c r="V937" s="316"/>
      <c r="W937" s="316"/>
      <c r="X937" s="316"/>
      <c r="Y937" s="316"/>
      <c r="Z937" s="316"/>
      <c r="AA937" s="316"/>
      <c r="AB937" s="316"/>
      <c r="AC937" s="316"/>
      <c r="AD937" s="316"/>
      <c r="AE937" s="316"/>
      <c r="AF937" s="316"/>
      <c r="AG937" s="316"/>
      <c r="AH937" s="316"/>
      <c r="AI937" s="316"/>
      <c r="AJ937" s="316"/>
      <c r="AK937" s="316"/>
      <c r="AL937" s="316"/>
      <c r="AM937" s="316"/>
      <c r="AN937" s="316"/>
      <c r="AO937" s="316"/>
      <c r="AP937" s="316"/>
      <c r="AQ937" s="316"/>
    </row>
    <row r="938" spans="1:43">
      <c r="A938" s="316"/>
      <c r="B938" s="316"/>
      <c r="C938" s="912"/>
      <c r="D938" s="316"/>
      <c r="E938" s="316"/>
      <c r="F938" s="912"/>
      <c r="G938" s="316"/>
      <c r="H938" s="316"/>
      <c r="I938" s="912"/>
      <c r="J938" s="912"/>
      <c r="K938" s="316"/>
      <c r="L938" s="912"/>
      <c r="M938" s="316"/>
      <c r="N938" s="316"/>
      <c r="O938" s="912"/>
      <c r="P938" s="912"/>
      <c r="Q938" s="316"/>
      <c r="R938" s="912"/>
      <c r="S938" s="316"/>
      <c r="T938" s="316"/>
      <c r="U938" s="912"/>
      <c r="V938" s="316"/>
      <c r="W938" s="316"/>
      <c r="X938" s="316"/>
      <c r="Y938" s="316"/>
      <c r="Z938" s="316"/>
      <c r="AA938" s="316"/>
      <c r="AB938" s="316"/>
      <c r="AC938" s="316"/>
      <c r="AD938" s="316"/>
      <c r="AE938" s="316"/>
      <c r="AF938" s="316"/>
      <c r="AG938" s="316"/>
      <c r="AH938" s="316"/>
      <c r="AI938" s="316"/>
      <c r="AJ938" s="316"/>
      <c r="AK938" s="316"/>
      <c r="AL938" s="316"/>
      <c r="AM938" s="316"/>
      <c r="AN938" s="316"/>
      <c r="AO938" s="316"/>
      <c r="AP938" s="316"/>
      <c r="AQ938" s="316"/>
    </row>
    <row r="939" spans="1:43">
      <c r="A939" s="316"/>
      <c r="B939" s="316"/>
      <c r="C939" s="912"/>
      <c r="D939" s="316"/>
      <c r="E939" s="316"/>
      <c r="F939" s="912"/>
      <c r="G939" s="316"/>
      <c r="H939" s="316"/>
      <c r="I939" s="912"/>
      <c r="J939" s="912"/>
      <c r="K939" s="316"/>
      <c r="L939" s="912"/>
      <c r="M939" s="316"/>
      <c r="N939" s="316"/>
      <c r="O939" s="912"/>
      <c r="P939" s="912"/>
      <c r="Q939" s="316"/>
      <c r="R939" s="912"/>
      <c r="S939" s="316"/>
      <c r="T939" s="316"/>
      <c r="U939" s="912"/>
      <c r="V939" s="316"/>
      <c r="W939" s="316"/>
      <c r="X939" s="316"/>
      <c r="Y939" s="316"/>
      <c r="Z939" s="316"/>
      <c r="AA939" s="316"/>
      <c r="AB939" s="316"/>
      <c r="AC939" s="316"/>
      <c r="AD939" s="316"/>
      <c r="AE939" s="316"/>
      <c r="AF939" s="316"/>
      <c r="AG939" s="316"/>
      <c r="AH939" s="316"/>
      <c r="AI939" s="316"/>
      <c r="AJ939" s="316"/>
      <c r="AK939" s="316"/>
      <c r="AL939" s="316"/>
      <c r="AM939" s="316"/>
      <c r="AN939" s="316"/>
      <c r="AO939" s="316"/>
      <c r="AP939" s="316"/>
      <c r="AQ939" s="316"/>
    </row>
    <row r="940" spans="1:43">
      <c r="A940" s="316"/>
      <c r="B940" s="316"/>
      <c r="C940" s="912"/>
      <c r="D940" s="316"/>
      <c r="E940" s="316"/>
      <c r="F940" s="912"/>
      <c r="G940" s="316"/>
      <c r="H940" s="316"/>
      <c r="I940" s="912"/>
      <c r="J940" s="912"/>
      <c r="K940" s="316"/>
      <c r="L940" s="912"/>
      <c r="M940" s="316"/>
      <c r="N940" s="316"/>
      <c r="O940" s="912"/>
      <c r="P940" s="912"/>
      <c r="Q940" s="316"/>
      <c r="R940" s="912"/>
      <c r="S940" s="316"/>
      <c r="T940" s="316"/>
      <c r="U940" s="912"/>
      <c r="V940" s="316"/>
      <c r="W940" s="316"/>
      <c r="X940" s="316"/>
      <c r="Y940" s="316"/>
      <c r="Z940" s="316"/>
      <c r="AA940" s="316"/>
      <c r="AB940" s="316"/>
      <c r="AC940" s="316"/>
      <c r="AD940" s="316"/>
      <c r="AE940" s="316"/>
      <c r="AF940" s="316"/>
      <c r="AG940" s="316"/>
      <c r="AH940" s="316"/>
      <c r="AI940" s="316"/>
      <c r="AJ940" s="316"/>
      <c r="AK940" s="316"/>
      <c r="AL940" s="316"/>
      <c r="AM940" s="316"/>
      <c r="AN940" s="316"/>
      <c r="AO940" s="316"/>
      <c r="AP940" s="316"/>
      <c r="AQ940" s="316"/>
    </row>
    <row r="941" spans="1:43">
      <c r="A941" s="316"/>
      <c r="B941" s="316"/>
      <c r="C941" s="912"/>
      <c r="D941" s="316"/>
      <c r="E941" s="316"/>
      <c r="F941" s="912"/>
      <c r="G941" s="316"/>
      <c r="H941" s="316"/>
      <c r="I941" s="912"/>
      <c r="J941" s="912"/>
      <c r="K941" s="316"/>
      <c r="L941" s="912"/>
      <c r="M941" s="316"/>
      <c r="N941" s="316"/>
      <c r="O941" s="912"/>
      <c r="P941" s="912"/>
      <c r="Q941" s="316"/>
      <c r="R941" s="912"/>
      <c r="S941" s="316"/>
      <c r="T941" s="316"/>
      <c r="U941" s="912"/>
      <c r="V941" s="316"/>
      <c r="W941" s="316"/>
      <c r="X941" s="316"/>
      <c r="Y941" s="316"/>
      <c r="Z941" s="316"/>
      <c r="AA941" s="316"/>
      <c r="AB941" s="316"/>
      <c r="AC941" s="316"/>
      <c r="AD941" s="316"/>
      <c r="AE941" s="316"/>
      <c r="AF941" s="316"/>
      <c r="AG941" s="316"/>
      <c r="AH941" s="316"/>
      <c r="AI941" s="316"/>
      <c r="AJ941" s="316"/>
      <c r="AK941" s="316"/>
      <c r="AL941" s="316"/>
      <c r="AM941" s="316"/>
      <c r="AN941" s="316"/>
      <c r="AO941" s="316"/>
      <c r="AP941" s="316"/>
      <c r="AQ941" s="316"/>
    </row>
    <row r="942" spans="1:43">
      <c r="A942" s="316"/>
      <c r="B942" s="316"/>
      <c r="C942" s="912"/>
      <c r="D942" s="316"/>
      <c r="E942" s="316"/>
      <c r="F942" s="912"/>
      <c r="G942" s="316"/>
      <c r="H942" s="316"/>
      <c r="I942" s="912"/>
      <c r="J942" s="912"/>
      <c r="K942" s="316"/>
      <c r="L942" s="912"/>
      <c r="M942" s="316"/>
      <c r="N942" s="316"/>
      <c r="O942" s="912"/>
      <c r="P942" s="912"/>
      <c r="Q942" s="316"/>
      <c r="R942" s="912"/>
      <c r="S942" s="316"/>
      <c r="T942" s="316"/>
      <c r="U942" s="912"/>
      <c r="V942" s="316"/>
      <c r="W942" s="316"/>
      <c r="X942" s="316"/>
      <c r="Y942" s="316"/>
      <c r="Z942" s="316"/>
      <c r="AA942" s="316"/>
      <c r="AB942" s="316"/>
      <c r="AC942" s="316"/>
      <c r="AD942" s="316"/>
      <c r="AE942" s="316"/>
      <c r="AF942" s="316"/>
      <c r="AG942" s="316"/>
      <c r="AH942" s="316"/>
      <c r="AI942" s="316"/>
      <c r="AJ942" s="316"/>
      <c r="AK942" s="316"/>
      <c r="AL942" s="316"/>
      <c r="AM942" s="316"/>
      <c r="AN942" s="316"/>
      <c r="AO942" s="316"/>
      <c r="AP942" s="316"/>
      <c r="AQ942" s="316"/>
    </row>
    <row r="943" spans="1:43">
      <c r="A943" s="316"/>
      <c r="B943" s="316"/>
      <c r="C943" s="912"/>
      <c r="D943" s="316"/>
      <c r="E943" s="316"/>
      <c r="F943" s="912"/>
      <c r="G943" s="316"/>
      <c r="H943" s="316"/>
      <c r="I943" s="912"/>
      <c r="J943" s="912"/>
      <c r="K943" s="316"/>
      <c r="L943" s="912"/>
      <c r="M943" s="316"/>
      <c r="N943" s="316"/>
      <c r="O943" s="912"/>
      <c r="P943" s="912"/>
      <c r="Q943" s="316"/>
      <c r="R943" s="912"/>
      <c r="S943" s="316"/>
      <c r="T943" s="316"/>
      <c r="U943" s="912"/>
      <c r="V943" s="316"/>
      <c r="W943" s="316"/>
      <c r="X943" s="316"/>
      <c r="Y943" s="316"/>
      <c r="Z943" s="316"/>
      <c r="AA943" s="316"/>
      <c r="AB943" s="316"/>
      <c r="AC943" s="316"/>
      <c r="AD943" s="316"/>
      <c r="AE943" s="316"/>
      <c r="AF943" s="316"/>
      <c r="AG943" s="316"/>
      <c r="AH943" s="316"/>
      <c r="AI943" s="316"/>
      <c r="AJ943" s="316"/>
      <c r="AK943" s="316"/>
      <c r="AL943" s="316"/>
      <c r="AM943" s="316"/>
      <c r="AN943" s="316"/>
      <c r="AO943" s="316"/>
      <c r="AP943" s="316"/>
      <c r="AQ943" s="316"/>
    </row>
    <row r="944" spans="1:43">
      <c r="A944" s="316"/>
      <c r="B944" s="316"/>
      <c r="C944" s="912"/>
      <c r="D944" s="316"/>
      <c r="E944" s="316"/>
      <c r="F944" s="912"/>
      <c r="G944" s="316"/>
      <c r="H944" s="316"/>
      <c r="I944" s="912"/>
      <c r="J944" s="912"/>
      <c r="K944" s="316"/>
      <c r="L944" s="912"/>
      <c r="M944" s="316"/>
      <c r="N944" s="316"/>
      <c r="O944" s="912"/>
      <c r="P944" s="912"/>
      <c r="Q944" s="316"/>
      <c r="R944" s="912"/>
      <c r="S944" s="316"/>
      <c r="T944" s="316"/>
      <c r="U944" s="912"/>
      <c r="V944" s="316"/>
      <c r="W944" s="316"/>
      <c r="X944" s="316"/>
      <c r="Y944" s="316"/>
      <c r="Z944" s="316"/>
      <c r="AA944" s="316"/>
      <c r="AB944" s="316"/>
      <c r="AC944" s="316"/>
      <c r="AD944" s="316"/>
      <c r="AE944" s="316"/>
      <c r="AF944" s="316"/>
      <c r="AG944" s="316"/>
      <c r="AH944" s="316"/>
      <c r="AI944" s="316"/>
      <c r="AJ944" s="316"/>
      <c r="AK944" s="316"/>
      <c r="AL944" s="316"/>
      <c r="AM944" s="316"/>
      <c r="AN944" s="316"/>
      <c r="AO944" s="316"/>
      <c r="AP944" s="316"/>
      <c r="AQ944" s="316"/>
    </row>
    <row r="945" spans="1:43">
      <c r="A945" s="316"/>
      <c r="B945" s="316"/>
      <c r="C945" s="912"/>
      <c r="D945" s="316"/>
      <c r="E945" s="316"/>
      <c r="F945" s="912"/>
      <c r="G945" s="316"/>
      <c r="H945" s="316"/>
      <c r="I945" s="912"/>
      <c r="J945" s="912"/>
      <c r="K945" s="316"/>
      <c r="L945" s="912"/>
      <c r="M945" s="316"/>
      <c r="N945" s="316"/>
      <c r="O945" s="912"/>
      <c r="P945" s="912"/>
      <c r="Q945" s="316"/>
      <c r="R945" s="912"/>
      <c r="S945" s="316"/>
      <c r="T945" s="316"/>
      <c r="U945" s="912"/>
      <c r="V945" s="316"/>
      <c r="W945" s="316"/>
      <c r="X945" s="316"/>
      <c r="Y945" s="316"/>
      <c r="Z945" s="316"/>
      <c r="AA945" s="316"/>
      <c r="AB945" s="316"/>
      <c r="AC945" s="316"/>
      <c r="AD945" s="316"/>
      <c r="AE945" s="316"/>
      <c r="AF945" s="316"/>
      <c r="AG945" s="316"/>
      <c r="AH945" s="316"/>
      <c r="AI945" s="316"/>
      <c r="AJ945" s="316"/>
      <c r="AK945" s="316"/>
      <c r="AL945" s="316"/>
      <c r="AM945" s="316"/>
      <c r="AN945" s="316"/>
      <c r="AO945" s="316"/>
      <c r="AP945" s="316"/>
      <c r="AQ945" s="316"/>
    </row>
    <row r="946" spans="1:43">
      <c r="A946" s="316"/>
      <c r="B946" s="316"/>
      <c r="C946" s="912"/>
      <c r="D946" s="316"/>
      <c r="E946" s="316"/>
      <c r="F946" s="912"/>
      <c r="G946" s="316"/>
      <c r="H946" s="316"/>
      <c r="I946" s="912"/>
      <c r="J946" s="912"/>
      <c r="K946" s="316"/>
      <c r="L946" s="912"/>
      <c r="M946" s="316"/>
      <c r="N946" s="316"/>
      <c r="O946" s="912"/>
      <c r="P946" s="912"/>
      <c r="Q946" s="316"/>
      <c r="R946" s="912"/>
      <c r="S946" s="316"/>
      <c r="T946" s="316"/>
      <c r="U946" s="912"/>
      <c r="V946" s="316"/>
      <c r="W946" s="316"/>
      <c r="X946" s="316"/>
      <c r="Y946" s="316"/>
      <c r="Z946" s="316"/>
      <c r="AA946" s="316"/>
      <c r="AB946" s="316"/>
      <c r="AC946" s="316"/>
      <c r="AD946" s="316"/>
      <c r="AE946" s="316"/>
      <c r="AF946" s="316"/>
      <c r="AG946" s="316"/>
      <c r="AH946" s="316"/>
      <c r="AI946" s="316"/>
      <c r="AJ946" s="316"/>
      <c r="AK946" s="316"/>
      <c r="AL946" s="316"/>
      <c r="AM946" s="316"/>
      <c r="AN946" s="316"/>
      <c r="AO946" s="316"/>
      <c r="AP946" s="316"/>
      <c r="AQ946" s="316"/>
    </row>
    <row r="947" spans="1:43">
      <c r="A947" s="316"/>
      <c r="B947" s="316"/>
      <c r="C947" s="912"/>
      <c r="D947" s="316"/>
      <c r="E947" s="316"/>
      <c r="F947" s="912"/>
      <c r="G947" s="316"/>
      <c r="H947" s="316"/>
      <c r="I947" s="912"/>
      <c r="J947" s="912"/>
      <c r="K947" s="316"/>
      <c r="L947" s="912"/>
      <c r="M947" s="316"/>
      <c r="N947" s="316"/>
      <c r="O947" s="912"/>
      <c r="P947" s="912"/>
      <c r="Q947" s="316"/>
      <c r="R947" s="912"/>
      <c r="S947" s="316"/>
      <c r="T947" s="316"/>
      <c r="U947" s="912"/>
      <c r="V947" s="316"/>
      <c r="W947" s="316"/>
      <c r="X947" s="316"/>
      <c r="Y947" s="316"/>
      <c r="Z947" s="316"/>
      <c r="AA947" s="316"/>
      <c r="AB947" s="316"/>
      <c r="AC947" s="316"/>
      <c r="AD947" s="316"/>
      <c r="AE947" s="316"/>
      <c r="AF947" s="316"/>
      <c r="AG947" s="316"/>
      <c r="AH947" s="316"/>
      <c r="AI947" s="316"/>
      <c r="AJ947" s="316"/>
      <c r="AK947" s="316"/>
      <c r="AL947" s="316"/>
      <c r="AM947" s="316"/>
      <c r="AN947" s="316"/>
      <c r="AO947" s="316"/>
      <c r="AP947" s="316"/>
      <c r="AQ947" s="316"/>
    </row>
    <row r="948" spans="1:43">
      <c r="A948" s="316"/>
      <c r="B948" s="316"/>
      <c r="C948" s="912"/>
      <c r="D948" s="316"/>
      <c r="E948" s="316"/>
      <c r="F948" s="912"/>
      <c r="G948" s="316"/>
      <c r="H948" s="316"/>
      <c r="I948" s="912"/>
      <c r="J948" s="912"/>
      <c r="K948" s="316"/>
      <c r="L948" s="912"/>
      <c r="M948" s="316"/>
      <c r="N948" s="316"/>
      <c r="O948" s="912"/>
      <c r="P948" s="912"/>
      <c r="Q948" s="316"/>
      <c r="R948" s="912"/>
      <c r="S948" s="316"/>
      <c r="T948" s="316"/>
      <c r="U948" s="912"/>
      <c r="V948" s="316"/>
      <c r="W948" s="316"/>
      <c r="X948" s="316"/>
      <c r="Y948" s="316"/>
      <c r="Z948" s="316"/>
      <c r="AA948" s="316"/>
      <c r="AB948" s="316"/>
      <c r="AC948" s="316"/>
      <c r="AD948" s="316"/>
      <c r="AE948" s="316"/>
      <c r="AF948" s="316"/>
      <c r="AG948" s="316"/>
      <c r="AH948" s="316"/>
      <c r="AI948" s="316"/>
      <c r="AJ948" s="316"/>
      <c r="AK948" s="316"/>
      <c r="AL948" s="316"/>
      <c r="AM948" s="316"/>
      <c r="AN948" s="316"/>
      <c r="AO948" s="316"/>
      <c r="AP948" s="316"/>
      <c r="AQ948" s="316"/>
    </row>
    <row r="949" spans="1:43">
      <c r="A949" s="316"/>
      <c r="B949" s="316"/>
      <c r="C949" s="912"/>
      <c r="D949" s="316"/>
      <c r="E949" s="316"/>
      <c r="F949" s="912"/>
      <c r="G949" s="316"/>
      <c r="H949" s="316"/>
      <c r="I949" s="912"/>
      <c r="J949" s="912"/>
      <c r="K949" s="316"/>
      <c r="L949" s="912"/>
      <c r="M949" s="316"/>
      <c r="N949" s="316"/>
      <c r="O949" s="912"/>
      <c r="P949" s="912"/>
      <c r="Q949" s="316"/>
      <c r="R949" s="912"/>
      <c r="S949" s="316"/>
      <c r="T949" s="316"/>
      <c r="U949" s="912"/>
      <c r="V949" s="316"/>
      <c r="W949" s="316"/>
      <c r="X949" s="316"/>
      <c r="Y949" s="316"/>
      <c r="Z949" s="316"/>
      <c r="AA949" s="316"/>
      <c r="AB949" s="316"/>
      <c r="AC949" s="316"/>
      <c r="AD949" s="316"/>
      <c r="AE949" s="316"/>
      <c r="AF949" s="316"/>
      <c r="AG949" s="316"/>
      <c r="AH949" s="316"/>
      <c r="AI949" s="316"/>
      <c r="AJ949" s="316"/>
      <c r="AK949" s="316"/>
      <c r="AL949" s="316"/>
      <c r="AM949" s="316"/>
      <c r="AN949" s="316"/>
      <c r="AO949" s="316"/>
      <c r="AP949" s="316"/>
      <c r="AQ949" s="316"/>
    </row>
    <row r="950" spans="1:43">
      <c r="A950" s="316"/>
      <c r="B950" s="316"/>
      <c r="C950" s="912"/>
      <c r="D950" s="316"/>
      <c r="E950" s="316"/>
      <c r="F950" s="912"/>
      <c r="G950" s="316"/>
      <c r="H950" s="316"/>
      <c r="I950" s="912"/>
      <c r="J950" s="912"/>
      <c r="K950" s="316"/>
      <c r="L950" s="912"/>
      <c r="M950" s="316"/>
      <c r="N950" s="316"/>
      <c r="O950" s="912"/>
      <c r="P950" s="912"/>
      <c r="Q950" s="316"/>
      <c r="R950" s="912"/>
      <c r="S950" s="316"/>
      <c r="T950" s="316"/>
      <c r="U950" s="912"/>
      <c r="V950" s="316"/>
      <c r="W950" s="316"/>
      <c r="X950" s="316"/>
      <c r="Y950" s="316"/>
      <c r="Z950" s="316"/>
      <c r="AA950" s="316"/>
      <c r="AB950" s="316"/>
      <c r="AC950" s="316"/>
      <c r="AD950" s="316"/>
      <c r="AE950" s="316"/>
      <c r="AF950" s="316"/>
      <c r="AG950" s="316"/>
      <c r="AH950" s="316"/>
      <c r="AI950" s="316"/>
      <c r="AJ950" s="316"/>
      <c r="AK950" s="316"/>
      <c r="AL950" s="316"/>
      <c r="AM950" s="316"/>
      <c r="AN950" s="316"/>
      <c r="AO950" s="316"/>
      <c r="AP950" s="316"/>
      <c r="AQ950" s="316"/>
    </row>
    <row r="951" spans="1:43">
      <c r="A951" s="316"/>
      <c r="B951" s="316"/>
      <c r="C951" s="912"/>
      <c r="D951" s="316"/>
      <c r="E951" s="316"/>
      <c r="F951" s="912"/>
      <c r="G951" s="316"/>
      <c r="H951" s="316"/>
      <c r="I951" s="912"/>
      <c r="J951" s="912"/>
      <c r="K951" s="316"/>
      <c r="L951" s="912"/>
      <c r="M951" s="316"/>
      <c r="N951" s="316"/>
      <c r="O951" s="912"/>
      <c r="P951" s="912"/>
      <c r="Q951" s="316"/>
      <c r="R951" s="912"/>
      <c r="S951" s="316"/>
      <c r="T951" s="316"/>
      <c r="U951" s="912"/>
      <c r="V951" s="316"/>
      <c r="W951" s="316"/>
      <c r="X951" s="316"/>
      <c r="Y951" s="316"/>
      <c r="Z951" s="316"/>
      <c r="AA951" s="316"/>
      <c r="AB951" s="316"/>
      <c r="AC951" s="316"/>
      <c r="AD951" s="316"/>
      <c r="AE951" s="316"/>
      <c r="AF951" s="316"/>
      <c r="AG951" s="316"/>
      <c r="AH951" s="316"/>
      <c r="AI951" s="316"/>
      <c r="AJ951" s="316"/>
      <c r="AK951" s="316"/>
      <c r="AL951" s="316"/>
      <c r="AM951" s="316"/>
      <c r="AN951" s="316"/>
      <c r="AO951" s="316"/>
      <c r="AP951" s="316"/>
      <c r="AQ951" s="316"/>
    </row>
    <row r="952" spans="1:43">
      <c r="A952" s="316"/>
      <c r="B952" s="316"/>
      <c r="C952" s="912"/>
      <c r="D952" s="316"/>
      <c r="E952" s="316"/>
      <c r="F952" s="912"/>
      <c r="G952" s="316"/>
      <c r="H952" s="316"/>
      <c r="I952" s="912"/>
      <c r="J952" s="912"/>
      <c r="K952" s="316"/>
      <c r="L952" s="912"/>
      <c r="M952" s="316"/>
      <c r="N952" s="316"/>
      <c r="O952" s="912"/>
      <c r="P952" s="912"/>
      <c r="Q952" s="316"/>
      <c r="R952" s="912"/>
      <c r="S952" s="316"/>
      <c r="T952" s="316"/>
      <c r="U952" s="912"/>
      <c r="V952" s="316"/>
      <c r="W952" s="316"/>
      <c r="X952" s="316"/>
      <c r="Y952" s="316"/>
      <c r="Z952" s="316"/>
      <c r="AA952" s="316"/>
      <c r="AB952" s="316"/>
      <c r="AC952" s="316"/>
      <c r="AD952" s="316"/>
      <c r="AE952" s="316"/>
      <c r="AF952" s="316"/>
      <c r="AG952" s="316"/>
      <c r="AH952" s="316"/>
      <c r="AI952" s="316"/>
      <c r="AJ952" s="316"/>
      <c r="AK952" s="316"/>
      <c r="AL952" s="316"/>
      <c r="AM952" s="316"/>
      <c r="AN952" s="316"/>
      <c r="AO952" s="316"/>
      <c r="AP952" s="316"/>
      <c r="AQ952" s="316"/>
    </row>
    <row r="953" spans="1:43">
      <c r="A953" s="316"/>
      <c r="B953" s="316"/>
      <c r="C953" s="912"/>
      <c r="D953" s="316"/>
      <c r="E953" s="316"/>
      <c r="F953" s="912"/>
      <c r="G953" s="316"/>
      <c r="H953" s="316"/>
      <c r="I953" s="912"/>
      <c r="J953" s="912"/>
      <c r="K953" s="316"/>
      <c r="L953" s="912"/>
      <c r="M953" s="316"/>
      <c r="N953" s="316"/>
      <c r="O953" s="912"/>
      <c r="P953" s="912"/>
      <c r="Q953" s="316"/>
      <c r="R953" s="912"/>
      <c r="S953" s="316"/>
      <c r="T953" s="316"/>
      <c r="U953" s="912"/>
      <c r="V953" s="316"/>
      <c r="W953" s="316"/>
      <c r="X953" s="316"/>
      <c r="Y953" s="316"/>
      <c r="Z953" s="316"/>
      <c r="AA953" s="316"/>
      <c r="AB953" s="316"/>
      <c r="AC953" s="316"/>
      <c r="AD953" s="316"/>
      <c r="AE953" s="316"/>
      <c r="AF953" s="316"/>
      <c r="AG953" s="316"/>
      <c r="AH953" s="316"/>
      <c r="AI953" s="316"/>
      <c r="AJ953" s="316"/>
      <c r="AK953" s="316"/>
      <c r="AL953" s="316"/>
      <c r="AM953" s="316"/>
      <c r="AN953" s="316"/>
      <c r="AO953" s="316"/>
      <c r="AP953" s="316"/>
      <c r="AQ953" s="316"/>
    </row>
    <row r="954" spans="1:43">
      <c r="A954" s="316"/>
      <c r="B954" s="316"/>
      <c r="C954" s="912"/>
      <c r="D954" s="316"/>
      <c r="E954" s="316"/>
      <c r="F954" s="912"/>
      <c r="G954" s="316"/>
      <c r="H954" s="316"/>
      <c r="I954" s="912"/>
      <c r="J954" s="912"/>
      <c r="K954" s="316"/>
      <c r="L954" s="912"/>
      <c r="M954" s="316"/>
      <c r="N954" s="316"/>
      <c r="O954" s="912"/>
      <c r="P954" s="912"/>
      <c r="Q954" s="316"/>
      <c r="R954" s="912"/>
      <c r="S954" s="316"/>
      <c r="T954" s="316"/>
      <c r="U954" s="912"/>
      <c r="V954" s="316"/>
      <c r="W954" s="316"/>
      <c r="X954" s="316"/>
      <c r="Y954" s="316"/>
      <c r="Z954" s="316"/>
      <c r="AA954" s="316"/>
      <c r="AB954" s="316"/>
      <c r="AC954" s="316"/>
      <c r="AD954" s="316"/>
      <c r="AE954" s="316"/>
      <c r="AF954" s="316"/>
      <c r="AG954" s="316"/>
      <c r="AH954" s="316"/>
      <c r="AI954" s="316"/>
      <c r="AJ954" s="316"/>
      <c r="AK954" s="316"/>
      <c r="AL954" s="316"/>
      <c r="AM954" s="316"/>
      <c r="AN954" s="316"/>
      <c r="AO954" s="316"/>
      <c r="AP954" s="316"/>
      <c r="AQ954" s="316"/>
    </row>
    <row r="955" spans="1:43">
      <c r="A955" s="316"/>
      <c r="B955" s="316"/>
      <c r="C955" s="912"/>
      <c r="D955" s="316"/>
      <c r="E955" s="316"/>
      <c r="F955" s="912"/>
      <c r="G955" s="316"/>
      <c r="H955" s="316"/>
      <c r="I955" s="912"/>
      <c r="J955" s="912"/>
      <c r="K955" s="316"/>
      <c r="L955" s="912"/>
      <c r="M955" s="316"/>
      <c r="N955" s="316"/>
      <c r="O955" s="912"/>
      <c r="P955" s="912"/>
      <c r="Q955" s="316"/>
      <c r="R955" s="912"/>
      <c r="S955" s="316"/>
      <c r="T955" s="316"/>
      <c r="U955" s="912"/>
      <c r="V955" s="316"/>
      <c r="W955" s="316"/>
      <c r="X955" s="316"/>
      <c r="Y955" s="316"/>
      <c r="Z955" s="316"/>
      <c r="AA955" s="316"/>
      <c r="AB955" s="316"/>
      <c r="AC955" s="316"/>
      <c r="AD955" s="316"/>
      <c r="AE955" s="316"/>
      <c r="AF955" s="316"/>
      <c r="AG955" s="316"/>
      <c r="AH955" s="316"/>
      <c r="AI955" s="316"/>
      <c r="AJ955" s="316"/>
      <c r="AK955" s="316"/>
      <c r="AL955" s="316"/>
      <c r="AM955" s="316"/>
      <c r="AN955" s="316"/>
      <c r="AO955" s="316"/>
      <c r="AP955" s="316"/>
      <c r="AQ955" s="316"/>
    </row>
    <row r="956" spans="1:43">
      <c r="A956" s="316"/>
      <c r="B956" s="316"/>
      <c r="C956" s="912"/>
      <c r="D956" s="316"/>
      <c r="E956" s="316"/>
      <c r="F956" s="912"/>
      <c r="G956" s="316"/>
      <c r="H956" s="316"/>
      <c r="I956" s="912"/>
      <c r="J956" s="912"/>
      <c r="K956" s="316"/>
      <c r="L956" s="912"/>
      <c r="M956" s="316"/>
      <c r="N956" s="316"/>
      <c r="O956" s="912"/>
      <c r="P956" s="912"/>
      <c r="Q956" s="316"/>
      <c r="R956" s="912"/>
      <c r="S956" s="316"/>
      <c r="T956" s="316"/>
      <c r="U956" s="912"/>
      <c r="V956" s="316"/>
      <c r="W956" s="316"/>
      <c r="X956" s="316"/>
      <c r="Y956" s="316"/>
      <c r="Z956" s="316"/>
      <c r="AA956" s="316"/>
      <c r="AB956" s="316"/>
      <c r="AC956" s="316"/>
      <c r="AD956" s="316"/>
      <c r="AE956" s="316"/>
      <c r="AF956" s="316"/>
      <c r="AG956" s="316"/>
      <c r="AH956" s="316"/>
      <c r="AI956" s="316"/>
      <c r="AJ956" s="316"/>
      <c r="AK956" s="316"/>
      <c r="AL956" s="316"/>
      <c r="AM956" s="316"/>
      <c r="AN956" s="316"/>
      <c r="AO956" s="316"/>
      <c r="AP956" s="316"/>
      <c r="AQ956" s="316"/>
    </row>
    <row r="957" spans="1:43">
      <c r="A957" s="316"/>
      <c r="B957" s="316"/>
      <c r="C957" s="912"/>
      <c r="D957" s="316"/>
      <c r="E957" s="316"/>
      <c r="F957" s="912"/>
      <c r="G957" s="316"/>
      <c r="H957" s="316"/>
      <c r="I957" s="912"/>
      <c r="J957" s="912"/>
      <c r="K957" s="316"/>
      <c r="L957" s="912"/>
      <c r="M957" s="316"/>
      <c r="N957" s="316"/>
      <c r="O957" s="912"/>
      <c r="P957" s="912"/>
      <c r="Q957" s="316"/>
      <c r="R957" s="912"/>
      <c r="S957" s="316"/>
      <c r="T957" s="316"/>
      <c r="U957" s="912"/>
      <c r="V957" s="316"/>
      <c r="W957" s="316"/>
      <c r="X957" s="316"/>
      <c r="Y957" s="316"/>
      <c r="Z957" s="316"/>
      <c r="AA957" s="316"/>
      <c r="AB957" s="316"/>
      <c r="AC957" s="316"/>
      <c r="AD957" s="316"/>
      <c r="AE957" s="316"/>
      <c r="AF957" s="316"/>
      <c r="AG957" s="316"/>
      <c r="AH957" s="316"/>
      <c r="AI957" s="316"/>
      <c r="AJ957" s="316"/>
      <c r="AK957" s="316"/>
      <c r="AL957" s="316"/>
      <c r="AM957" s="316"/>
      <c r="AN957" s="316"/>
      <c r="AO957" s="316"/>
      <c r="AP957" s="316"/>
      <c r="AQ957" s="316"/>
    </row>
    <row r="958" spans="1:43">
      <c r="A958" s="316"/>
      <c r="B958" s="316"/>
      <c r="C958" s="912"/>
      <c r="D958" s="316"/>
      <c r="E958" s="316"/>
      <c r="F958" s="912"/>
      <c r="G958" s="316"/>
      <c r="H958" s="316"/>
      <c r="I958" s="912"/>
      <c r="J958" s="912"/>
      <c r="K958" s="316"/>
      <c r="L958" s="912"/>
      <c r="M958" s="316"/>
      <c r="N958" s="316"/>
      <c r="O958" s="912"/>
      <c r="P958" s="912"/>
      <c r="Q958" s="316"/>
      <c r="R958" s="912"/>
      <c r="S958" s="316"/>
      <c r="T958" s="316"/>
      <c r="U958" s="912"/>
      <c r="V958" s="316"/>
      <c r="W958" s="316"/>
      <c r="X958" s="316"/>
      <c r="Y958" s="316"/>
      <c r="Z958" s="316"/>
      <c r="AA958" s="316"/>
      <c r="AB958" s="316"/>
      <c r="AC958" s="316"/>
      <c r="AD958" s="316"/>
      <c r="AE958" s="316"/>
      <c r="AF958" s="316"/>
      <c r="AG958" s="316"/>
      <c r="AH958" s="316"/>
      <c r="AI958" s="316"/>
      <c r="AJ958" s="316"/>
      <c r="AK958" s="316"/>
      <c r="AL958" s="316"/>
      <c r="AM958" s="316"/>
      <c r="AN958" s="316"/>
      <c r="AO958" s="316"/>
      <c r="AP958" s="316"/>
      <c r="AQ958" s="316"/>
    </row>
    <row r="959" spans="1:43">
      <c r="A959" s="316"/>
      <c r="B959" s="316"/>
      <c r="C959" s="912"/>
      <c r="D959" s="316"/>
      <c r="E959" s="316"/>
      <c r="F959" s="912"/>
      <c r="G959" s="316"/>
      <c r="H959" s="316"/>
      <c r="I959" s="912"/>
      <c r="J959" s="912"/>
      <c r="K959" s="316"/>
      <c r="L959" s="912"/>
      <c r="M959" s="316"/>
      <c r="N959" s="316"/>
      <c r="O959" s="912"/>
      <c r="P959" s="912"/>
      <c r="Q959" s="316"/>
      <c r="R959" s="912"/>
      <c r="S959" s="316"/>
      <c r="T959" s="316"/>
      <c r="U959" s="912"/>
      <c r="V959" s="316"/>
      <c r="W959" s="316"/>
      <c r="X959" s="316"/>
      <c r="Y959" s="316"/>
      <c r="Z959" s="316"/>
      <c r="AA959" s="316"/>
      <c r="AB959" s="316"/>
      <c r="AC959" s="316"/>
      <c r="AD959" s="316"/>
      <c r="AE959" s="316"/>
      <c r="AF959" s="316"/>
      <c r="AG959" s="316"/>
      <c r="AH959" s="316"/>
      <c r="AI959" s="316"/>
      <c r="AJ959" s="316"/>
      <c r="AK959" s="316"/>
      <c r="AL959" s="316"/>
      <c r="AM959" s="316"/>
      <c r="AN959" s="316"/>
      <c r="AO959" s="316"/>
      <c r="AP959" s="316"/>
      <c r="AQ959" s="316"/>
    </row>
    <row r="960" spans="1:43">
      <c r="A960" s="316"/>
      <c r="B960" s="316"/>
      <c r="C960" s="912"/>
      <c r="D960" s="316"/>
      <c r="E960" s="316"/>
      <c r="F960" s="912"/>
      <c r="G960" s="316"/>
      <c r="H960" s="316"/>
      <c r="I960" s="912"/>
      <c r="J960" s="912"/>
      <c r="K960" s="316"/>
      <c r="L960" s="912"/>
      <c r="M960" s="316"/>
      <c r="N960" s="316"/>
      <c r="O960" s="912"/>
      <c r="P960" s="912"/>
      <c r="Q960" s="316"/>
      <c r="R960" s="912"/>
      <c r="S960" s="316"/>
      <c r="T960" s="316"/>
      <c r="U960" s="912"/>
      <c r="V960" s="316"/>
      <c r="W960" s="316"/>
      <c r="X960" s="316"/>
      <c r="Y960" s="316"/>
      <c r="Z960" s="316"/>
      <c r="AA960" s="316"/>
      <c r="AB960" s="316"/>
      <c r="AC960" s="316"/>
      <c r="AD960" s="316"/>
      <c r="AE960" s="316"/>
      <c r="AF960" s="316"/>
      <c r="AG960" s="316"/>
      <c r="AH960" s="316"/>
      <c r="AI960" s="316"/>
      <c r="AJ960" s="316"/>
      <c r="AK960" s="316"/>
      <c r="AL960" s="316"/>
      <c r="AM960" s="316"/>
      <c r="AN960" s="316"/>
      <c r="AO960" s="316"/>
      <c r="AP960" s="316"/>
      <c r="AQ960" s="316"/>
    </row>
    <row r="961" spans="1:43">
      <c r="A961" s="316"/>
      <c r="B961" s="316"/>
      <c r="C961" s="912"/>
      <c r="D961" s="316"/>
      <c r="E961" s="316"/>
      <c r="F961" s="912"/>
      <c r="G961" s="316"/>
      <c r="H961" s="316"/>
      <c r="I961" s="912"/>
      <c r="J961" s="912"/>
      <c r="K961" s="316"/>
      <c r="L961" s="912"/>
      <c r="M961" s="316"/>
      <c r="N961" s="316"/>
      <c r="O961" s="912"/>
      <c r="P961" s="912"/>
      <c r="Q961" s="316"/>
      <c r="R961" s="912"/>
      <c r="S961" s="316"/>
      <c r="T961" s="316"/>
      <c r="U961" s="912"/>
      <c r="V961" s="316"/>
      <c r="W961" s="316"/>
      <c r="X961" s="316"/>
      <c r="Y961" s="316"/>
      <c r="Z961" s="316"/>
      <c r="AA961" s="316"/>
      <c r="AB961" s="316"/>
      <c r="AC961" s="316"/>
      <c r="AD961" s="316"/>
      <c r="AE961" s="316"/>
      <c r="AF961" s="316"/>
      <c r="AG961" s="316"/>
      <c r="AH961" s="316"/>
      <c r="AI961" s="316"/>
      <c r="AJ961" s="316"/>
      <c r="AK961" s="316"/>
      <c r="AL961" s="316"/>
      <c r="AM961" s="316"/>
      <c r="AN961" s="316"/>
      <c r="AO961" s="316"/>
      <c r="AP961" s="316"/>
      <c r="AQ961" s="316"/>
    </row>
    <row r="962" spans="1:43">
      <c r="A962" s="316"/>
      <c r="B962" s="316"/>
      <c r="C962" s="912"/>
      <c r="D962" s="316"/>
      <c r="E962" s="316"/>
      <c r="F962" s="912"/>
      <c r="G962" s="316"/>
      <c r="H962" s="316"/>
      <c r="I962" s="912"/>
      <c r="J962" s="912"/>
      <c r="K962" s="316"/>
      <c r="L962" s="912"/>
      <c r="M962" s="316"/>
      <c r="N962" s="316"/>
      <c r="O962" s="912"/>
      <c r="P962" s="912"/>
      <c r="Q962" s="316"/>
      <c r="R962" s="912"/>
      <c r="S962" s="316"/>
      <c r="T962" s="316"/>
      <c r="U962" s="912"/>
      <c r="V962" s="316"/>
      <c r="W962" s="316"/>
      <c r="X962" s="316"/>
      <c r="Y962" s="316"/>
      <c r="Z962" s="316"/>
      <c r="AA962" s="316"/>
      <c r="AB962" s="316"/>
      <c r="AC962" s="316"/>
      <c r="AD962" s="316"/>
      <c r="AE962" s="316"/>
      <c r="AF962" s="316"/>
      <c r="AG962" s="316"/>
      <c r="AH962" s="316"/>
      <c r="AI962" s="316"/>
      <c r="AJ962" s="316"/>
      <c r="AK962" s="316"/>
      <c r="AL962" s="316"/>
      <c r="AM962" s="316"/>
      <c r="AN962" s="316"/>
      <c r="AO962" s="316"/>
      <c r="AP962" s="316"/>
      <c r="AQ962" s="316"/>
    </row>
    <row r="963" spans="1:43">
      <c r="A963" s="316"/>
      <c r="B963" s="316"/>
      <c r="C963" s="912"/>
      <c r="D963" s="316"/>
      <c r="E963" s="316"/>
      <c r="F963" s="912"/>
      <c r="G963" s="316"/>
      <c r="H963" s="316"/>
      <c r="I963" s="912"/>
      <c r="J963" s="912"/>
      <c r="K963" s="316"/>
      <c r="L963" s="912"/>
      <c r="M963" s="316"/>
      <c r="N963" s="316"/>
      <c r="O963" s="912"/>
      <c r="P963" s="912"/>
      <c r="Q963" s="316"/>
      <c r="R963" s="912"/>
      <c r="S963" s="316"/>
      <c r="T963" s="316"/>
      <c r="U963" s="912"/>
      <c r="V963" s="316"/>
      <c r="W963" s="316"/>
      <c r="X963" s="316"/>
      <c r="Y963" s="316"/>
      <c r="Z963" s="316"/>
      <c r="AA963" s="316"/>
      <c r="AB963" s="316"/>
      <c r="AC963" s="316"/>
      <c r="AD963" s="316"/>
      <c r="AE963" s="316"/>
      <c r="AF963" s="316"/>
      <c r="AG963" s="316"/>
      <c r="AH963" s="316"/>
      <c r="AI963" s="316"/>
      <c r="AJ963" s="316"/>
      <c r="AK963" s="316"/>
      <c r="AL963" s="316"/>
      <c r="AM963" s="316"/>
      <c r="AN963" s="316"/>
      <c r="AO963" s="316"/>
      <c r="AP963" s="316"/>
      <c r="AQ963" s="316"/>
    </row>
    <row r="964" spans="1:43">
      <c r="A964" s="316"/>
      <c r="B964" s="316"/>
      <c r="C964" s="912"/>
      <c r="D964" s="316"/>
      <c r="E964" s="316"/>
      <c r="F964" s="912"/>
      <c r="G964" s="316"/>
      <c r="H964" s="316"/>
      <c r="I964" s="912"/>
      <c r="J964" s="912"/>
      <c r="K964" s="316"/>
      <c r="L964" s="912"/>
      <c r="M964" s="316"/>
      <c r="N964" s="316"/>
      <c r="O964" s="912"/>
      <c r="P964" s="912"/>
      <c r="Q964" s="316"/>
      <c r="R964" s="912"/>
      <c r="S964" s="316"/>
      <c r="T964" s="316"/>
      <c r="U964" s="912"/>
      <c r="V964" s="316"/>
      <c r="W964" s="316"/>
      <c r="X964" s="316"/>
      <c r="Y964" s="316"/>
      <c r="Z964" s="316"/>
      <c r="AA964" s="316"/>
      <c r="AB964" s="316"/>
      <c r="AC964" s="316"/>
      <c r="AD964" s="316"/>
      <c r="AE964" s="316"/>
      <c r="AF964" s="316"/>
      <c r="AG964" s="316"/>
      <c r="AH964" s="316"/>
      <c r="AI964" s="316"/>
      <c r="AJ964" s="316"/>
      <c r="AK964" s="316"/>
      <c r="AL964" s="316"/>
      <c r="AM964" s="316"/>
      <c r="AN964" s="316"/>
      <c r="AO964" s="316"/>
      <c r="AP964" s="316"/>
      <c r="AQ964" s="316"/>
    </row>
    <row r="965" spans="1:43">
      <c r="A965" s="316"/>
      <c r="B965" s="316"/>
      <c r="C965" s="912"/>
      <c r="D965" s="316"/>
      <c r="E965" s="316"/>
      <c r="F965" s="912"/>
      <c r="G965" s="316"/>
      <c r="H965" s="316"/>
      <c r="I965" s="912"/>
      <c r="J965" s="912"/>
      <c r="K965" s="316"/>
      <c r="L965" s="912"/>
      <c r="M965" s="316"/>
      <c r="N965" s="316"/>
      <c r="O965" s="912"/>
      <c r="P965" s="912"/>
      <c r="Q965" s="316"/>
      <c r="R965" s="912"/>
      <c r="S965" s="316"/>
      <c r="T965" s="316"/>
      <c r="U965" s="912"/>
      <c r="V965" s="316"/>
      <c r="W965" s="316"/>
      <c r="X965" s="316"/>
      <c r="Y965" s="316"/>
      <c r="Z965" s="316"/>
      <c r="AA965" s="316"/>
      <c r="AB965" s="316"/>
      <c r="AC965" s="316"/>
      <c r="AD965" s="316"/>
      <c r="AE965" s="316"/>
      <c r="AF965" s="316"/>
      <c r="AG965" s="316"/>
      <c r="AH965" s="316"/>
      <c r="AI965" s="316"/>
      <c r="AJ965" s="316"/>
      <c r="AK965" s="316"/>
      <c r="AL965" s="316"/>
      <c r="AM965" s="316"/>
      <c r="AN965" s="316"/>
      <c r="AO965" s="316"/>
      <c r="AP965" s="316"/>
      <c r="AQ965" s="316"/>
    </row>
    <row r="966" spans="1:43">
      <c r="A966" s="316"/>
      <c r="B966" s="316"/>
      <c r="C966" s="912"/>
      <c r="D966" s="316"/>
      <c r="E966" s="316"/>
      <c r="F966" s="912"/>
      <c r="G966" s="316"/>
      <c r="H966" s="316"/>
      <c r="I966" s="912"/>
      <c r="J966" s="912"/>
      <c r="K966" s="316"/>
      <c r="L966" s="912"/>
      <c r="M966" s="316"/>
      <c r="N966" s="316"/>
      <c r="O966" s="912"/>
      <c r="P966" s="912"/>
      <c r="Q966" s="316"/>
      <c r="R966" s="912"/>
      <c r="S966" s="316"/>
      <c r="T966" s="316"/>
      <c r="U966" s="912"/>
      <c r="V966" s="316"/>
      <c r="W966" s="316"/>
      <c r="X966" s="316"/>
      <c r="Y966" s="316"/>
      <c r="Z966" s="316"/>
      <c r="AA966" s="316"/>
      <c r="AB966" s="316"/>
      <c r="AC966" s="316"/>
      <c r="AD966" s="316"/>
      <c r="AE966" s="316"/>
      <c r="AF966" s="316"/>
      <c r="AG966" s="316"/>
      <c r="AH966" s="316"/>
      <c r="AI966" s="316"/>
      <c r="AJ966" s="316"/>
      <c r="AK966" s="316"/>
      <c r="AL966" s="316"/>
      <c r="AM966" s="316"/>
      <c r="AN966" s="316"/>
      <c r="AO966" s="316"/>
      <c r="AP966" s="316"/>
      <c r="AQ966" s="316"/>
    </row>
    <row r="967" spans="1:43">
      <c r="A967" s="316"/>
      <c r="B967" s="316"/>
      <c r="C967" s="912"/>
      <c r="D967" s="316"/>
      <c r="E967" s="316"/>
      <c r="F967" s="912"/>
      <c r="G967" s="316"/>
      <c r="H967" s="316"/>
      <c r="I967" s="912"/>
      <c r="J967" s="912"/>
      <c r="K967" s="316"/>
      <c r="L967" s="912"/>
      <c r="M967" s="316"/>
      <c r="N967" s="316"/>
      <c r="O967" s="912"/>
      <c r="P967" s="912"/>
      <c r="Q967" s="316"/>
      <c r="R967" s="912"/>
      <c r="S967" s="316"/>
      <c r="T967" s="316"/>
      <c r="U967" s="912"/>
      <c r="V967" s="316"/>
      <c r="W967" s="316"/>
      <c r="X967" s="316"/>
      <c r="Y967" s="316"/>
      <c r="Z967" s="316"/>
      <c r="AA967" s="316"/>
      <c r="AB967" s="316"/>
      <c r="AC967" s="316"/>
      <c r="AD967" s="316"/>
      <c r="AE967" s="316"/>
      <c r="AF967" s="316"/>
      <c r="AG967" s="316"/>
      <c r="AH967" s="316"/>
      <c r="AI967" s="316"/>
      <c r="AJ967" s="316"/>
      <c r="AK967" s="316"/>
      <c r="AL967" s="316"/>
      <c r="AM967" s="316"/>
      <c r="AN967" s="316"/>
      <c r="AO967" s="316"/>
      <c r="AP967" s="316"/>
      <c r="AQ967" s="316"/>
    </row>
    <row r="968" spans="1:43">
      <c r="A968" s="316"/>
      <c r="B968" s="316"/>
      <c r="C968" s="912"/>
      <c r="D968" s="316"/>
      <c r="E968" s="316"/>
      <c r="F968" s="912"/>
      <c r="G968" s="316"/>
      <c r="H968" s="316"/>
      <c r="I968" s="912"/>
      <c r="J968" s="912"/>
      <c r="K968" s="316"/>
      <c r="L968" s="912"/>
      <c r="M968" s="316"/>
      <c r="N968" s="316"/>
      <c r="O968" s="912"/>
      <c r="P968" s="912"/>
      <c r="Q968" s="316"/>
      <c r="R968" s="912"/>
      <c r="S968" s="316"/>
      <c r="T968" s="316"/>
      <c r="U968" s="912"/>
      <c r="V968" s="316"/>
      <c r="W968" s="316"/>
      <c r="X968" s="316"/>
      <c r="Y968" s="316"/>
      <c r="Z968" s="316"/>
      <c r="AA968" s="316"/>
      <c r="AB968" s="316"/>
      <c r="AC968" s="316"/>
      <c r="AD968" s="316"/>
      <c r="AE968" s="316"/>
      <c r="AF968" s="316"/>
      <c r="AG968" s="316"/>
      <c r="AH968" s="316"/>
      <c r="AI968" s="316"/>
      <c r="AJ968" s="316"/>
      <c r="AK968" s="316"/>
      <c r="AL968" s="316"/>
      <c r="AM968" s="316"/>
      <c r="AN968" s="316"/>
      <c r="AO968" s="316"/>
      <c r="AP968" s="316"/>
      <c r="AQ968" s="316"/>
    </row>
    <row r="969" spans="1:43">
      <c r="A969" s="316"/>
      <c r="B969" s="316"/>
      <c r="C969" s="912"/>
      <c r="D969" s="316"/>
      <c r="E969" s="316"/>
      <c r="F969" s="912"/>
      <c r="G969" s="316"/>
      <c r="H969" s="316"/>
      <c r="I969" s="912"/>
      <c r="J969" s="912"/>
      <c r="K969" s="316"/>
      <c r="L969" s="912"/>
      <c r="M969" s="316"/>
      <c r="N969" s="316"/>
      <c r="O969" s="912"/>
      <c r="P969" s="912"/>
      <c r="Q969" s="316"/>
      <c r="R969" s="912"/>
      <c r="S969" s="316"/>
      <c r="T969" s="316"/>
      <c r="U969" s="912"/>
      <c r="V969" s="316"/>
      <c r="W969" s="316"/>
      <c r="X969" s="316"/>
      <c r="Y969" s="316"/>
      <c r="Z969" s="316"/>
      <c r="AA969" s="316"/>
      <c r="AB969" s="316"/>
      <c r="AC969" s="316"/>
      <c r="AD969" s="316"/>
      <c r="AE969" s="316"/>
      <c r="AF969" s="316"/>
      <c r="AG969" s="316"/>
      <c r="AH969" s="316"/>
      <c r="AI969" s="316"/>
      <c r="AJ969" s="316"/>
      <c r="AK969" s="316"/>
      <c r="AL969" s="316"/>
      <c r="AM969" s="316"/>
      <c r="AN969" s="316"/>
      <c r="AO969" s="316"/>
      <c r="AP969" s="316"/>
      <c r="AQ969" s="316"/>
    </row>
    <row r="970" spans="1:43">
      <c r="A970" s="316"/>
      <c r="B970" s="316"/>
      <c r="C970" s="912"/>
      <c r="D970" s="316"/>
      <c r="E970" s="316"/>
      <c r="F970" s="912"/>
      <c r="G970" s="316"/>
      <c r="H970" s="316"/>
      <c r="I970" s="912"/>
      <c r="J970" s="912"/>
      <c r="K970" s="316"/>
      <c r="L970" s="912"/>
      <c r="M970" s="316"/>
      <c r="N970" s="316"/>
      <c r="O970" s="912"/>
      <c r="P970" s="912"/>
      <c r="Q970" s="316"/>
      <c r="R970" s="912"/>
      <c r="S970" s="316"/>
      <c r="T970" s="316"/>
      <c r="U970" s="912"/>
      <c r="V970" s="316"/>
      <c r="W970" s="316"/>
      <c r="X970" s="316"/>
      <c r="Y970" s="316"/>
      <c r="Z970" s="316"/>
      <c r="AA970" s="316"/>
      <c r="AB970" s="316"/>
      <c r="AC970" s="316"/>
      <c r="AD970" s="316"/>
      <c r="AE970" s="316"/>
      <c r="AF970" s="316"/>
      <c r="AG970" s="316"/>
      <c r="AH970" s="316"/>
      <c r="AI970" s="316"/>
      <c r="AJ970" s="316"/>
      <c r="AK970" s="316"/>
      <c r="AL970" s="316"/>
      <c r="AM970" s="316"/>
      <c r="AN970" s="316"/>
      <c r="AO970" s="316"/>
      <c r="AP970" s="316"/>
      <c r="AQ970" s="316"/>
    </row>
    <row r="971" spans="1:43">
      <c r="A971" s="316"/>
      <c r="B971" s="316"/>
      <c r="C971" s="912"/>
      <c r="D971" s="316"/>
      <c r="E971" s="316"/>
      <c r="F971" s="912"/>
      <c r="G971" s="316"/>
      <c r="H971" s="316"/>
      <c r="I971" s="912"/>
      <c r="J971" s="912"/>
      <c r="K971" s="316"/>
      <c r="L971" s="912"/>
      <c r="M971" s="316"/>
      <c r="N971" s="316"/>
      <c r="O971" s="912"/>
      <c r="P971" s="912"/>
      <c r="Q971" s="316"/>
      <c r="R971" s="912"/>
      <c r="S971" s="316"/>
      <c r="T971" s="316"/>
      <c r="U971" s="912"/>
      <c r="V971" s="316"/>
      <c r="W971" s="316"/>
      <c r="X971" s="316"/>
      <c r="Y971" s="316"/>
      <c r="Z971" s="316"/>
      <c r="AA971" s="316"/>
      <c r="AB971" s="316"/>
      <c r="AC971" s="316"/>
      <c r="AD971" s="316"/>
      <c r="AE971" s="316"/>
      <c r="AF971" s="316"/>
      <c r="AG971" s="316"/>
      <c r="AH971" s="316"/>
      <c r="AI971" s="316"/>
      <c r="AJ971" s="316"/>
      <c r="AK971" s="316"/>
      <c r="AL971" s="316"/>
      <c r="AM971" s="316"/>
      <c r="AN971" s="316"/>
      <c r="AO971" s="316"/>
      <c r="AP971" s="316"/>
      <c r="AQ971" s="316"/>
    </row>
    <row r="972" spans="1:43">
      <c r="A972" s="316"/>
      <c r="B972" s="316"/>
      <c r="C972" s="912"/>
      <c r="D972" s="316"/>
      <c r="E972" s="316"/>
      <c r="F972" s="912"/>
      <c r="G972" s="316"/>
      <c r="H972" s="316"/>
      <c r="I972" s="912"/>
      <c r="J972" s="912"/>
      <c r="K972" s="316"/>
      <c r="L972" s="912"/>
      <c r="M972" s="316"/>
      <c r="N972" s="316"/>
      <c r="O972" s="912"/>
      <c r="P972" s="912"/>
      <c r="Q972" s="316"/>
      <c r="R972" s="912"/>
      <c r="S972" s="316"/>
      <c r="T972" s="316"/>
      <c r="U972" s="912"/>
      <c r="V972" s="316"/>
      <c r="W972" s="316"/>
      <c r="X972" s="316"/>
      <c r="Y972" s="316"/>
      <c r="Z972" s="316"/>
      <c r="AA972" s="316"/>
      <c r="AB972" s="316"/>
      <c r="AC972" s="316"/>
      <c r="AD972" s="316"/>
      <c r="AE972" s="316"/>
      <c r="AF972" s="316"/>
      <c r="AG972" s="316"/>
      <c r="AH972" s="316"/>
      <c r="AI972" s="316"/>
      <c r="AJ972" s="316"/>
      <c r="AK972" s="316"/>
      <c r="AL972" s="316"/>
      <c r="AM972" s="316"/>
      <c r="AN972" s="316"/>
      <c r="AO972" s="316"/>
      <c r="AP972" s="316"/>
      <c r="AQ972" s="316"/>
    </row>
    <row r="973" spans="1:43">
      <c r="A973" s="316"/>
      <c r="B973" s="316"/>
      <c r="C973" s="912"/>
      <c r="D973" s="316"/>
      <c r="E973" s="316"/>
      <c r="F973" s="912"/>
      <c r="G973" s="316"/>
      <c r="H973" s="316"/>
      <c r="I973" s="912"/>
      <c r="J973" s="912"/>
      <c r="K973" s="316"/>
      <c r="L973" s="912"/>
      <c r="M973" s="316"/>
      <c r="N973" s="316"/>
      <c r="O973" s="912"/>
      <c r="P973" s="912"/>
      <c r="Q973" s="316"/>
      <c r="R973" s="912"/>
      <c r="S973" s="316"/>
      <c r="T973" s="316"/>
      <c r="U973" s="912"/>
      <c r="V973" s="316"/>
      <c r="W973" s="316"/>
      <c r="X973" s="316"/>
      <c r="Y973" s="316"/>
      <c r="Z973" s="316"/>
      <c r="AA973" s="316"/>
      <c r="AB973" s="316"/>
      <c r="AC973" s="316"/>
      <c r="AD973" s="316"/>
      <c r="AE973" s="316"/>
      <c r="AF973" s="316"/>
      <c r="AG973" s="316"/>
      <c r="AH973" s="316"/>
      <c r="AI973" s="316"/>
      <c r="AJ973" s="316"/>
      <c r="AK973" s="316"/>
      <c r="AL973" s="316"/>
      <c r="AM973" s="316"/>
      <c r="AN973" s="316"/>
      <c r="AO973" s="316"/>
      <c r="AP973" s="316"/>
      <c r="AQ973" s="316"/>
    </row>
    <row r="974" spans="1:43">
      <c r="A974" s="316"/>
      <c r="B974" s="316"/>
      <c r="C974" s="912"/>
      <c r="D974" s="316"/>
      <c r="E974" s="316"/>
      <c r="F974" s="912"/>
      <c r="G974" s="316"/>
      <c r="H974" s="316"/>
      <c r="I974" s="912"/>
      <c r="J974" s="912"/>
      <c r="K974" s="316"/>
      <c r="L974" s="912"/>
      <c r="M974" s="316"/>
      <c r="N974" s="316"/>
      <c r="O974" s="912"/>
      <c r="P974" s="912"/>
      <c r="Q974" s="316"/>
      <c r="R974" s="912"/>
      <c r="S974" s="316"/>
      <c r="T974" s="316"/>
      <c r="U974" s="912"/>
      <c r="V974" s="316"/>
      <c r="W974" s="316"/>
      <c r="X974" s="316"/>
      <c r="Y974" s="316"/>
      <c r="Z974" s="316"/>
      <c r="AA974" s="316"/>
      <c r="AB974" s="316"/>
      <c r="AC974" s="316"/>
      <c r="AD974" s="316"/>
      <c r="AE974" s="316"/>
      <c r="AF974" s="316"/>
      <c r="AG974" s="316"/>
      <c r="AH974" s="316"/>
      <c r="AI974" s="316"/>
      <c r="AJ974" s="316"/>
      <c r="AK974" s="316"/>
      <c r="AL974" s="316"/>
      <c r="AM974" s="316"/>
      <c r="AN974" s="316"/>
      <c r="AO974" s="316"/>
      <c r="AP974" s="316"/>
      <c r="AQ974" s="316"/>
    </row>
    <row r="975" spans="1:43">
      <c r="A975" s="316"/>
      <c r="B975" s="316"/>
      <c r="C975" s="912"/>
      <c r="D975" s="316"/>
      <c r="E975" s="316"/>
      <c r="F975" s="912"/>
      <c r="G975" s="316"/>
      <c r="H975" s="316"/>
      <c r="I975" s="912"/>
      <c r="J975" s="912"/>
      <c r="K975" s="316"/>
      <c r="L975" s="912"/>
      <c r="M975" s="316"/>
      <c r="N975" s="316"/>
      <c r="O975" s="912"/>
      <c r="P975" s="912"/>
      <c r="Q975" s="316"/>
      <c r="R975" s="912"/>
      <c r="S975" s="316"/>
      <c r="T975" s="316"/>
      <c r="U975" s="912"/>
      <c r="V975" s="316"/>
      <c r="W975" s="316"/>
      <c r="X975" s="316"/>
      <c r="Y975" s="316"/>
      <c r="Z975" s="316"/>
      <c r="AA975" s="316"/>
      <c r="AB975" s="316"/>
      <c r="AC975" s="316"/>
      <c r="AD975" s="316"/>
      <c r="AE975" s="316"/>
      <c r="AF975" s="316"/>
      <c r="AG975" s="316"/>
      <c r="AH975" s="316"/>
      <c r="AI975" s="316"/>
      <c r="AJ975" s="316"/>
      <c r="AK975" s="316"/>
      <c r="AL975" s="316"/>
      <c r="AM975" s="316"/>
      <c r="AN975" s="316"/>
      <c r="AO975" s="316"/>
      <c r="AP975" s="316"/>
      <c r="AQ975" s="316"/>
    </row>
    <row r="976" spans="1:43">
      <c r="A976" s="316"/>
      <c r="B976" s="316"/>
      <c r="C976" s="912"/>
      <c r="D976" s="316"/>
      <c r="E976" s="316"/>
      <c r="F976" s="912"/>
      <c r="G976" s="316"/>
      <c r="H976" s="316"/>
      <c r="I976" s="912"/>
      <c r="J976" s="912"/>
      <c r="K976" s="316"/>
      <c r="L976" s="912"/>
      <c r="M976" s="316"/>
      <c r="N976" s="316"/>
      <c r="O976" s="912"/>
      <c r="P976" s="912"/>
      <c r="Q976" s="316"/>
      <c r="R976" s="912"/>
      <c r="S976" s="316"/>
      <c r="T976" s="316"/>
      <c r="U976" s="912"/>
      <c r="V976" s="316"/>
      <c r="W976" s="316"/>
      <c r="X976" s="316"/>
      <c r="Y976" s="316"/>
      <c r="Z976" s="316"/>
      <c r="AA976" s="316"/>
      <c r="AB976" s="316"/>
      <c r="AC976" s="316"/>
      <c r="AD976" s="316"/>
      <c r="AE976" s="316"/>
      <c r="AF976" s="316"/>
      <c r="AG976" s="316"/>
      <c r="AH976" s="316"/>
      <c r="AI976" s="316"/>
      <c r="AJ976" s="316"/>
      <c r="AK976" s="316"/>
      <c r="AL976" s="316"/>
      <c r="AM976" s="316"/>
      <c r="AN976" s="316"/>
      <c r="AO976" s="316"/>
      <c r="AP976" s="316"/>
      <c r="AQ976" s="316"/>
    </row>
    <row r="977" spans="1:43">
      <c r="A977" s="316"/>
      <c r="B977" s="316"/>
      <c r="C977" s="912"/>
      <c r="D977" s="316"/>
      <c r="E977" s="316"/>
      <c r="F977" s="912"/>
      <c r="G977" s="316"/>
      <c r="H977" s="316"/>
      <c r="I977" s="912"/>
      <c r="J977" s="912"/>
      <c r="K977" s="316"/>
      <c r="L977" s="912"/>
      <c r="M977" s="316"/>
      <c r="N977" s="316"/>
      <c r="O977" s="912"/>
      <c r="P977" s="912"/>
      <c r="Q977" s="316"/>
      <c r="R977" s="912"/>
      <c r="S977" s="316"/>
      <c r="T977" s="316"/>
      <c r="U977" s="912"/>
      <c r="V977" s="316"/>
      <c r="W977" s="316"/>
      <c r="X977" s="316"/>
      <c r="Y977" s="316"/>
      <c r="Z977" s="316"/>
      <c r="AA977" s="316"/>
      <c r="AB977" s="316"/>
      <c r="AC977" s="316"/>
      <c r="AD977" s="316"/>
      <c r="AE977" s="316"/>
      <c r="AF977" s="316"/>
      <c r="AG977" s="316"/>
      <c r="AH977" s="316"/>
      <c r="AI977" s="316"/>
      <c r="AJ977" s="316"/>
      <c r="AK977" s="316"/>
      <c r="AL977" s="316"/>
      <c r="AM977" s="316"/>
      <c r="AN977" s="316"/>
      <c r="AO977" s="316"/>
      <c r="AP977" s="316"/>
      <c r="AQ977" s="316"/>
    </row>
    <row r="978" spans="1:43">
      <c r="A978" s="316"/>
      <c r="B978" s="316"/>
      <c r="C978" s="912"/>
      <c r="D978" s="316"/>
      <c r="E978" s="316"/>
      <c r="F978" s="912"/>
      <c r="G978" s="316"/>
      <c r="H978" s="316"/>
      <c r="I978" s="912"/>
      <c r="J978" s="912"/>
      <c r="K978" s="316"/>
      <c r="L978" s="912"/>
      <c r="M978" s="316"/>
      <c r="N978" s="316"/>
      <c r="O978" s="912"/>
      <c r="P978" s="912"/>
      <c r="Q978" s="316"/>
      <c r="R978" s="912"/>
      <c r="S978" s="316"/>
      <c r="T978" s="316"/>
      <c r="U978" s="912"/>
      <c r="V978" s="316"/>
      <c r="W978" s="316"/>
      <c r="X978" s="316"/>
      <c r="Y978" s="316"/>
      <c r="Z978" s="316"/>
      <c r="AA978" s="316"/>
      <c r="AB978" s="316"/>
      <c r="AC978" s="316"/>
      <c r="AD978" s="316"/>
      <c r="AE978" s="316"/>
      <c r="AF978" s="316"/>
      <c r="AG978" s="316"/>
      <c r="AH978" s="316"/>
      <c r="AI978" s="316"/>
      <c r="AJ978" s="316"/>
      <c r="AK978" s="316"/>
      <c r="AL978" s="316"/>
      <c r="AM978" s="316"/>
      <c r="AN978" s="316"/>
      <c r="AO978" s="316"/>
      <c r="AP978" s="316"/>
      <c r="AQ978" s="316"/>
    </row>
    <row r="979" spans="1:43">
      <c r="A979" s="316"/>
      <c r="B979" s="316"/>
      <c r="C979" s="912"/>
      <c r="D979" s="316"/>
      <c r="E979" s="316"/>
      <c r="F979" s="912"/>
      <c r="G979" s="316"/>
      <c r="H979" s="316"/>
      <c r="I979" s="912"/>
      <c r="J979" s="912"/>
      <c r="K979" s="316"/>
      <c r="L979" s="912"/>
      <c r="M979" s="316"/>
      <c r="N979" s="316"/>
      <c r="O979" s="912"/>
      <c r="P979" s="912"/>
      <c r="Q979" s="316"/>
      <c r="R979" s="912"/>
      <c r="S979" s="316"/>
      <c r="T979" s="316"/>
      <c r="U979" s="912"/>
      <c r="V979" s="316"/>
      <c r="W979" s="316"/>
      <c r="X979" s="316"/>
      <c r="Y979" s="316"/>
      <c r="Z979" s="316"/>
      <c r="AA979" s="316"/>
      <c r="AB979" s="316"/>
      <c r="AC979" s="316"/>
      <c r="AD979" s="316"/>
      <c r="AE979" s="316"/>
      <c r="AF979" s="316"/>
      <c r="AG979" s="316"/>
      <c r="AH979" s="316"/>
      <c r="AI979" s="316"/>
      <c r="AJ979" s="316"/>
      <c r="AK979" s="316"/>
      <c r="AL979" s="316"/>
      <c r="AM979" s="316"/>
      <c r="AN979" s="316"/>
      <c r="AO979" s="316"/>
      <c r="AP979" s="316"/>
      <c r="AQ979" s="316"/>
    </row>
    <row r="980" spans="1:43">
      <c r="A980" s="316"/>
      <c r="B980" s="316"/>
      <c r="C980" s="912"/>
      <c r="D980" s="316"/>
      <c r="E980" s="316"/>
      <c r="F980" s="912"/>
      <c r="G980" s="316"/>
      <c r="H980" s="316"/>
      <c r="I980" s="912"/>
      <c r="J980" s="912"/>
      <c r="K980" s="316"/>
      <c r="L980" s="912"/>
      <c r="M980" s="316"/>
      <c r="N980" s="316"/>
      <c r="O980" s="912"/>
      <c r="P980" s="912"/>
      <c r="Q980" s="316"/>
      <c r="R980" s="912"/>
      <c r="S980" s="316"/>
      <c r="T980" s="316"/>
      <c r="U980" s="912"/>
      <c r="V980" s="316"/>
      <c r="W980" s="316"/>
      <c r="X980" s="316"/>
      <c r="Y980" s="316"/>
      <c r="Z980" s="316"/>
      <c r="AA980" s="316"/>
      <c r="AB980" s="316"/>
      <c r="AC980" s="316"/>
      <c r="AD980" s="316"/>
      <c r="AE980" s="316"/>
      <c r="AF980" s="316"/>
      <c r="AG980" s="316"/>
      <c r="AH980" s="316"/>
      <c r="AI980" s="316"/>
      <c r="AJ980" s="316"/>
      <c r="AK980" s="316"/>
      <c r="AL980" s="316"/>
      <c r="AM980" s="316"/>
      <c r="AN980" s="316"/>
      <c r="AO980" s="316"/>
      <c r="AP980" s="316"/>
      <c r="AQ980" s="316"/>
    </row>
    <row r="981" spans="1:43">
      <c r="A981" s="316"/>
      <c r="B981" s="316"/>
      <c r="C981" s="912"/>
      <c r="D981" s="316"/>
      <c r="E981" s="316"/>
      <c r="F981" s="912"/>
      <c r="G981" s="316"/>
      <c r="H981" s="316"/>
      <c r="I981" s="912"/>
      <c r="J981" s="912"/>
      <c r="K981" s="316"/>
      <c r="L981" s="912"/>
      <c r="M981" s="316"/>
      <c r="N981" s="316"/>
      <c r="O981" s="912"/>
      <c r="P981" s="912"/>
      <c r="Q981" s="316"/>
      <c r="R981" s="912"/>
      <c r="S981" s="316"/>
      <c r="T981" s="316"/>
      <c r="U981" s="912"/>
      <c r="V981" s="316"/>
      <c r="W981" s="316"/>
      <c r="X981" s="316"/>
      <c r="Y981" s="316"/>
      <c r="Z981" s="316"/>
      <c r="AA981" s="316"/>
      <c r="AB981" s="316"/>
      <c r="AC981" s="316"/>
      <c r="AD981" s="316"/>
      <c r="AE981" s="316"/>
      <c r="AF981" s="316"/>
      <c r="AG981" s="316"/>
      <c r="AH981" s="316"/>
      <c r="AI981" s="316"/>
      <c r="AJ981" s="316"/>
      <c r="AK981" s="316"/>
      <c r="AL981" s="316"/>
      <c r="AM981" s="316"/>
      <c r="AN981" s="316"/>
      <c r="AO981" s="316"/>
      <c r="AP981" s="316"/>
      <c r="AQ981" s="316"/>
    </row>
    <row r="982" spans="1:43">
      <c r="A982" s="316"/>
      <c r="B982" s="316"/>
      <c r="C982" s="912"/>
      <c r="D982" s="316"/>
      <c r="E982" s="316"/>
      <c r="F982" s="912"/>
      <c r="G982" s="316"/>
      <c r="H982" s="316"/>
      <c r="I982" s="912"/>
      <c r="J982" s="912"/>
      <c r="K982" s="316"/>
      <c r="L982" s="912"/>
      <c r="M982" s="316"/>
      <c r="N982" s="316"/>
      <c r="O982" s="912"/>
      <c r="P982" s="912"/>
      <c r="Q982" s="316"/>
      <c r="R982" s="912"/>
      <c r="S982" s="316"/>
      <c r="T982" s="316"/>
      <c r="U982" s="912"/>
      <c r="V982" s="316"/>
      <c r="W982" s="316"/>
      <c r="X982" s="316"/>
      <c r="Y982" s="316"/>
      <c r="Z982" s="316"/>
      <c r="AA982" s="316"/>
      <c r="AB982" s="316"/>
      <c r="AC982" s="316"/>
      <c r="AD982" s="316"/>
      <c r="AE982" s="316"/>
      <c r="AF982" s="316"/>
      <c r="AG982" s="316"/>
      <c r="AH982" s="316"/>
      <c r="AI982" s="316"/>
      <c r="AJ982" s="316"/>
      <c r="AK982" s="316"/>
      <c r="AL982" s="316"/>
      <c r="AM982" s="316"/>
      <c r="AN982" s="316"/>
      <c r="AO982" s="316"/>
      <c r="AP982" s="316"/>
      <c r="AQ982" s="316"/>
    </row>
    <row r="983" spans="1:43">
      <c r="A983" s="316"/>
      <c r="B983" s="316"/>
      <c r="C983" s="912"/>
      <c r="D983" s="316"/>
      <c r="E983" s="316"/>
      <c r="F983" s="912"/>
      <c r="G983" s="316"/>
      <c r="H983" s="316"/>
      <c r="I983" s="912"/>
      <c r="J983" s="912"/>
      <c r="K983" s="316"/>
      <c r="L983" s="912"/>
      <c r="M983" s="316"/>
      <c r="N983" s="316"/>
      <c r="O983" s="912"/>
      <c r="P983" s="912"/>
      <c r="Q983" s="316"/>
      <c r="R983" s="912"/>
      <c r="S983" s="316"/>
      <c r="T983" s="316"/>
      <c r="U983" s="912"/>
      <c r="V983" s="316"/>
      <c r="W983" s="316"/>
      <c r="X983" s="316"/>
      <c r="Y983" s="316"/>
      <c r="Z983" s="316"/>
      <c r="AA983" s="316"/>
      <c r="AB983" s="316"/>
      <c r="AC983" s="316"/>
      <c r="AD983" s="316"/>
      <c r="AE983" s="316"/>
      <c r="AF983" s="316"/>
      <c r="AG983" s="316"/>
      <c r="AH983" s="316"/>
      <c r="AI983" s="316"/>
      <c r="AJ983" s="316"/>
      <c r="AK983" s="316"/>
      <c r="AL983" s="316"/>
      <c r="AM983" s="316"/>
      <c r="AN983" s="316"/>
      <c r="AO983" s="316"/>
      <c r="AP983" s="316"/>
      <c r="AQ983" s="316"/>
    </row>
    <row r="984" spans="1:43">
      <c r="A984" s="316"/>
      <c r="B984" s="316"/>
      <c r="C984" s="912"/>
      <c r="D984" s="316"/>
      <c r="E984" s="316"/>
      <c r="F984" s="912"/>
      <c r="G984" s="316"/>
      <c r="H984" s="316"/>
      <c r="I984" s="912"/>
      <c r="J984" s="912"/>
      <c r="K984" s="316"/>
      <c r="L984" s="912"/>
      <c r="M984" s="316"/>
      <c r="N984" s="316"/>
      <c r="O984" s="912"/>
      <c r="P984" s="912"/>
      <c r="Q984" s="316"/>
      <c r="R984" s="912"/>
      <c r="S984" s="316"/>
      <c r="T984" s="316"/>
      <c r="U984" s="912"/>
      <c r="V984" s="316"/>
      <c r="W984" s="316"/>
      <c r="X984" s="316"/>
      <c r="Y984" s="316"/>
      <c r="Z984" s="316"/>
      <c r="AA984" s="316"/>
      <c r="AB984" s="316"/>
      <c r="AC984" s="316"/>
      <c r="AD984" s="316"/>
      <c r="AE984" s="316"/>
      <c r="AF984" s="316"/>
      <c r="AG984" s="316"/>
      <c r="AH984" s="316"/>
      <c r="AI984" s="316"/>
      <c r="AJ984" s="316"/>
      <c r="AK984" s="316"/>
      <c r="AL984" s="316"/>
      <c r="AM984" s="316"/>
      <c r="AN984" s="316"/>
      <c r="AO984" s="316"/>
      <c r="AP984" s="316"/>
      <c r="AQ984" s="316"/>
    </row>
    <row r="985" spans="1:43">
      <c r="A985" s="316"/>
      <c r="B985" s="316"/>
      <c r="C985" s="912"/>
      <c r="D985" s="316"/>
      <c r="E985" s="316"/>
      <c r="F985" s="912"/>
      <c r="G985" s="316"/>
      <c r="H985" s="316"/>
      <c r="I985" s="912"/>
      <c r="J985" s="912"/>
      <c r="K985" s="316"/>
      <c r="L985" s="912"/>
      <c r="M985" s="316"/>
      <c r="N985" s="316"/>
      <c r="O985" s="912"/>
      <c r="P985" s="912"/>
      <c r="Q985" s="316"/>
      <c r="R985" s="912"/>
      <c r="S985" s="316"/>
      <c r="T985" s="316"/>
      <c r="U985" s="912"/>
      <c r="V985" s="316"/>
      <c r="W985" s="316"/>
      <c r="X985" s="316"/>
      <c r="Y985" s="316"/>
      <c r="Z985" s="316"/>
      <c r="AA985" s="316"/>
      <c r="AB985" s="316"/>
      <c r="AC985" s="316"/>
      <c r="AD985" s="316"/>
      <c r="AE985" s="316"/>
      <c r="AF985" s="316"/>
      <c r="AG985" s="316"/>
      <c r="AH985" s="316"/>
      <c r="AI985" s="316"/>
      <c r="AJ985" s="316"/>
      <c r="AK985" s="316"/>
      <c r="AL985" s="316"/>
      <c r="AM985" s="316"/>
      <c r="AN985" s="316"/>
      <c r="AO985" s="316"/>
      <c r="AP985" s="316"/>
      <c r="AQ985" s="316"/>
    </row>
    <row r="986" spans="1:43">
      <c r="A986" s="316"/>
      <c r="B986" s="316"/>
      <c r="C986" s="316"/>
      <c r="D986" s="316"/>
      <c r="E986" s="316"/>
      <c r="F986" s="316"/>
      <c r="G986" s="316"/>
      <c r="H986" s="316"/>
      <c r="I986" s="316"/>
      <c r="J986" s="316"/>
      <c r="K986" s="316"/>
      <c r="L986" s="316"/>
      <c r="M986" s="316"/>
      <c r="N986" s="316"/>
      <c r="O986" s="316"/>
      <c r="P986" s="316"/>
      <c r="Q986" s="316"/>
      <c r="R986" s="316"/>
      <c r="S986" s="316"/>
      <c r="T986" s="316"/>
      <c r="U986" s="316"/>
      <c r="V986" s="316"/>
      <c r="W986" s="316"/>
      <c r="X986" s="316"/>
      <c r="Y986" s="316"/>
      <c r="Z986" s="316"/>
      <c r="AA986" s="316"/>
      <c r="AB986" s="316"/>
      <c r="AC986" s="316"/>
      <c r="AD986" s="316"/>
      <c r="AE986" s="316"/>
      <c r="AF986" s="316"/>
      <c r="AG986" s="316"/>
      <c r="AH986" s="316"/>
      <c r="AI986" s="316"/>
      <c r="AJ986" s="316"/>
      <c r="AK986" s="316"/>
      <c r="AL986" s="316"/>
      <c r="AM986" s="316"/>
      <c r="AN986" s="316"/>
      <c r="AO986" s="316"/>
      <c r="AP986" s="316"/>
      <c r="AQ986" s="316"/>
    </row>
    <row r="987" spans="1:43">
      <c r="A987" s="316"/>
      <c r="B987" s="316"/>
      <c r="C987" s="316"/>
      <c r="D987" s="316"/>
      <c r="E987" s="316"/>
      <c r="F987" s="316"/>
      <c r="G987" s="316"/>
      <c r="H987" s="316"/>
      <c r="I987" s="316"/>
      <c r="J987" s="316"/>
      <c r="K987" s="316"/>
      <c r="L987" s="316"/>
      <c r="M987" s="316"/>
      <c r="N987" s="316"/>
      <c r="O987" s="316"/>
      <c r="P987" s="316"/>
      <c r="Q987" s="316"/>
      <c r="R987" s="316"/>
      <c r="S987" s="316"/>
      <c r="T987" s="316"/>
      <c r="U987" s="316"/>
      <c r="V987" s="316"/>
      <c r="W987" s="316"/>
      <c r="X987" s="316"/>
      <c r="Y987" s="316"/>
      <c r="Z987" s="316"/>
      <c r="AA987" s="316"/>
      <c r="AB987" s="316"/>
      <c r="AC987" s="316"/>
      <c r="AD987" s="316"/>
      <c r="AE987" s="316"/>
      <c r="AF987" s="316"/>
      <c r="AG987" s="316"/>
      <c r="AH987" s="316"/>
      <c r="AI987" s="316"/>
      <c r="AJ987" s="316"/>
      <c r="AK987" s="316"/>
      <c r="AL987" s="316"/>
      <c r="AM987" s="316"/>
      <c r="AN987" s="316"/>
      <c r="AO987" s="316"/>
      <c r="AP987" s="316"/>
      <c r="AQ987" s="316"/>
    </row>
    <row r="988" spans="1:43">
      <c r="A988" s="316"/>
      <c r="B988" s="316"/>
      <c r="C988" s="316"/>
      <c r="D988" s="316"/>
      <c r="E988" s="316"/>
      <c r="F988" s="316"/>
      <c r="G988" s="316"/>
      <c r="H988" s="316"/>
      <c r="I988" s="316"/>
      <c r="J988" s="316"/>
      <c r="K988" s="316"/>
      <c r="L988" s="316"/>
      <c r="M988" s="316"/>
      <c r="N988" s="316"/>
      <c r="O988" s="316"/>
      <c r="P988" s="316"/>
      <c r="Q988" s="316"/>
      <c r="R988" s="316"/>
      <c r="S988" s="316"/>
      <c r="T988" s="316"/>
      <c r="U988" s="316"/>
      <c r="V988" s="316"/>
      <c r="W988" s="316"/>
      <c r="X988" s="316"/>
      <c r="Y988" s="316"/>
      <c r="Z988" s="316"/>
      <c r="AA988" s="316"/>
      <c r="AB988" s="316"/>
      <c r="AC988" s="316"/>
      <c r="AD988" s="316"/>
      <c r="AE988" s="316"/>
      <c r="AF988" s="316"/>
      <c r="AG988" s="316"/>
      <c r="AH988" s="316"/>
      <c r="AI988" s="316"/>
      <c r="AJ988" s="316"/>
      <c r="AK988" s="316"/>
      <c r="AL988" s="316"/>
      <c r="AM988" s="316"/>
      <c r="AN988" s="316"/>
      <c r="AO988" s="316"/>
      <c r="AP988" s="316"/>
      <c r="AQ988" s="316"/>
    </row>
    <row r="989" spans="1:43">
      <c r="A989" s="316"/>
      <c r="B989" s="316"/>
      <c r="C989" s="316"/>
      <c r="D989" s="316"/>
      <c r="E989" s="316"/>
      <c r="F989" s="316"/>
      <c r="G989" s="316"/>
      <c r="H989" s="316"/>
      <c r="I989" s="316"/>
      <c r="J989" s="316"/>
      <c r="K989" s="316"/>
      <c r="L989" s="316"/>
      <c r="M989" s="316"/>
      <c r="N989" s="316"/>
      <c r="O989" s="316"/>
      <c r="P989" s="316"/>
      <c r="Q989" s="316"/>
      <c r="R989" s="316"/>
      <c r="S989" s="316"/>
      <c r="T989" s="316"/>
      <c r="U989" s="316"/>
      <c r="V989" s="316"/>
      <c r="W989" s="316"/>
      <c r="X989" s="316"/>
      <c r="Y989" s="316"/>
      <c r="Z989" s="316"/>
      <c r="AA989" s="316"/>
      <c r="AB989" s="316"/>
      <c r="AC989" s="316"/>
      <c r="AD989" s="316"/>
      <c r="AE989" s="316"/>
      <c r="AF989" s="316"/>
      <c r="AG989" s="316"/>
      <c r="AH989" s="316"/>
      <c r="AI989" s="316"/>
      <c r="AJ989" s="316"/>
      <c r="AK989" s="316"/>
      <c r="AL989" s="316"/>
      <c r="AM989" s="316"/>
      <c r="AN989" s="316"/>
      <c r="AO989" s="316"/>
      <c r="AP989" s="316"/>
      <c r="AQ989" s="316"/>
    </row>
    <row r="990" spans="1:43">
      <c r="A990" s="316"/>
      <c r="B990" s="316"/>
      <c r="C990" s="316"/>
      <c r="D990" s="316"/>
      <c r="E990" s="316"/>
      <c r="F990" s="316"/>
      <c r="G990" s="316"/>
      <c r="H990" s="316"/>
      <c r="I990" s="316"/>
      <c r="J990" s="316"/>
      <c r="K990" s="316"/>
      <c r="L990" s="316"/>
      <c r="M990" s="316"/>
      <c r="N990" s="316"/>
      <c r="O990" s="316"/>
      <c r="P990" s="316"/>
      <c r="Q990" s="316"/>
      <c r="R990" s="316"/>
      <c r="S990" s="316"/>
      <c r="T990" s="316"/>
      <c r="U990" s="316"/>
      <c r="V990" s="316"/>
      <c r="W990" s="316"/>
      <c r="X990" s="316"/>
      <c r="Y990" s="316"/>
      <c r="Z990" s="316"/>
      <c r="AA990" s="316"/>
      <c r="AB990" s="316"/>
      <c r="AC990" s="316"/>
      <c r="AD990" s="316"/>
      <c r="AE990" s="316"/>
      <c r="AF990" s="316"/>
      <c r="AG990" s="316"/>
      <c r="AH990" s="316"/>
      <c r="AI990" s="316"/>
      <c r="AJ990" s="316"/>
      <c r="AK990" s="316"/>
      <c r="AL990" s="316"/>
      <c r="AM990" s="316"/>
      <c r="AN990" s="316"/>
      <c r="AO990" s="316"/>
      <c r="AP990" s="316"/>
      <c r="AQ990" s="316"/>
    </row>
    <row r="991" spans="1:43">
      <c r="A991" s="316"/>
      <c r="B991" s="316"/>
      <c r="C991" s="316"/>
      <c r="D991" s="316"/>
      <c r="E991" s="316"/>
      <c r="F991" s="316"/>
      <c r="G991" s="316"/>
      <c r="H991" s="316"/>
      <c r="I991" s="316"/>
      <c r="J991" s="316"/>
      <c r="K991" s="316"/>
      <c r="L991" s="316"/>
      <c r="M991" s="316"/>
      <c r="N991" s="316"/>
      <c r="O991" s="316"/>
      <c r="P991" s="316"/>
      <c r="Q991" s="316"/>
      <c r="R991" s="316"/>
      <c r="S991" s="316"/>
      <c r="T991" s="316"/>
      <c r="U991" s="316"/>
      <c r="V991" s="316"/>
      <c r="W991" s="316"/>
      <c r="X991" s="316"/>
      <c r="Y991" s="316"/>
      <c r="Z991" s="316"/>
      <c r="AA991" s="316"/>
      <c r="AB991" s="316"/>
      <c r="AC991" s="316"/>
      <c r="AD991" s="316"/>
      <c r="AE991" s="316"/>
      <c r="AF991" s="316"/>
      <c r="AG991" s="316"/>
      <c r="AH991" s="316"/>
      <c r="AI991" s="316"/>
      <c r="AJ991" s="316"/>
      <c r="AK991" s="316"/>
      <c r="AL991" s="316"/>
      <c r="AM991" s="316"/>
      <c r="AN991" s="316"/>
      <c r="AO991" s="316"/>
      <c r="AP991" s="316"/>
      <c r="AQ991" s="316"/>
    </row>
    <row r="992" spans="1:43">
      <c r="A992" s="316"/>
      <c r="B992" s="316"/>
      <c r="C992" s="316"/>
      <c r="D992" s="316"/>
      <c r="E992" s="316"/>
      <c r="F992" s="316"/>
      <c r="G992" s="316"/>
      <c r="H992" s="316"/>
      <c r="I992" s="316"/>
      <c r="J992" s="316"/>
      <c r="K992" s="316"/>
      <c r="L992" s="316"/>
      <c r="M992" s="316"/>
      <c r="N992" s="316"/>
      <c r="O992" s="316"/>
      <c r="P992" s="316"/>
      <c r="Q992" s="316"/>
      <c r="R992" s="316"/>
      <c r="S992" s="316"/>
      <c r="T992" s="316"/>
      <c r="U992" s="316"/>
      <c r="V992" s="316"/>
      <c r="W992" s="316"/>
      <c r="X992" s="316"/>
      <c r="Y992" s="316"/>
      <c r="Z992" s="316"/>
      <c r="AA992" s="316"/>
      <c r="AB992" s="316"/>
      <c r="AC992" s="316"/>
      <c r="AD992" s="316"/>
      <c r="AE992" s="316"/>
      <c r="AF992" s="316"/>
      <c r="AG992" s="316"/>
      <c r="AH992" s="316"/>
      <c r="AI992" s="316"/>
      <c r="AJ992" s="316"/>
      <c r="AK992" s="316"/>
      <c r="AL992" s="316"/>
      <c r="AM992" s="316"/>
      <c r="AN992" s="316"/>
      <c r="AO992" s="316"/>
      <c r="AP992" s="316"/>
      <c r="AQ992" s="316"/>
    </row>
    <row r="993" spans="1:43">
      <c r="A993" s="316"/>
      <c r="B993" s="316"/>
      <c r="C993" s="316"/>
      <c r="D993" s="316"/>
      <c r="E993" s="316"/>
      <c r="F993" s="316"/>
      <c r="G993" s="316"/>
      <c r="H993" s="316"/>
      <c r="I993" s="316"/>
      <c r="J993" s="316"/>
      <c r="K993" s="316"/>
      <c r="L993" s="316"/>
      <c r="M993" s="316"/>
      <c r="N993" s="316"/>
      <c r="O993" s="316"/>
      <c r="P993" s="316"/>
      <c r="Q993" s="316"/>
      <c r="R993" s="316"/>
      <c r="S993" s="316"/>
      <c r="T993" s="316"/>
      <c r="U993" s="316"/>
      <c r="V993" s="316"/>
      <c r="W993" s="316"/>
      <c r="X993" s="316"/>
      <c r="Y993" s="316"/>
      <c r="Z993" s="316"/>
      <c r="AA993" s="316"/>
      <c r="AB993" s="316"/>
      <c r="AC993" s="316"/>
      <c r="AD993" s="316"/>
      <c r="AE993" s="316"/>
      <c r="AF993" s="316"/>
      <c r="AG993" s="316"/>
      <c r="AH993" s="316"/>
      <c r="AI993" s="316"/>
      <c r="AJ993" s="316"/>
      <c r="AK993" s="316"/>
      <c r="AL993" s="316"/>
      <c r="AM993" s="316"/>
      <c r="AN993" s="316"/>
      <c r="AO993" s="316"/>
      <c r="AP993" s="316"/>
      <c r="AQ993" s="316"/>
    </row>
    <row r="994" spans="1:43">
      <c r="A994" s="316"/>
      <c r="B994" s="316"/>
      <c r="C994" s="316"/>
      <c r="D994" s="316"/>
      <c r="E994" s="316"/>
      <c r="F994" s="316"/>
      <c r="G994" s="316"/>
      <c r="H994" s="316"/>
      <c r="I994" s="316"/>
      <c r="J994" s="316"/>
      <c r="K994" s="316"/>
      <c r="L994" s="316"/>
      <c r="M994" s="316"/>
      <c r="N994" s="316"/>
      <c r="O994" s="316"/>
      <c r="P994" s="316"/>
      <c r="Q994" s="316"/>
      <c r="R994" s="316"/>
      <c r="S994" s="316"/>
      <c r="T994" s="316"/>
      <c r="U994" s="316"/>
      <c r="V994" s="316"/>
      <c r="W994" s="316"/>
      <c r="X994" s="316"/>
      <c r="Y994" s="316"/>
      <c r="Z994" s="316"/>
      <c r="AA994" s="316"/>
      <c r="AB994" s="316"/>
      <c r="AC994" s="316"/>
      <c r="AD994" s="316"/>
      <c r="AE994" s="316"/>
      <c r="AF994" s="316"/>
      <c r="AG994" s="316"/>
      <c r="AH994" s="316"/>
      <c r="AI994" s="316"/>
      <c r="AJ994" s="316"/>
      <c r="AK994" s="316"/>
      <c r="AL994" s="316"/>
      <c r="AM994" s="316"/>
      <c r="AN994" s="316"/>
      <c r="AO994" s="316"/>
      <c r="AP994" s="316"/>
      <c r="AQ994" s="316"/>
    </row>
    <row r="995" spans="1:43">
      <c r="A995" s="316"/>
      <c r="B995" s="316"/>
      <c r="C995" s="316"/>
      <c r="D995" s="316"/>
      <c r="E995" s="316"/>
      <c r="F995" s="316"/>
      <c r="G995" s="316"/>
      <c r="H995" s="316"/>
      <c r="I995" s="316"/>
      <c r="J995" s="316"/>
      <c r="K995" s="316"/>
      <c r="L995" s="316"/>
      <c r="M995" s="316"/>
      <c r="N995" s="316"/>
      <c r="O995" s="316"/>
      <c r="P995" s="316"/>
      <c r="Q995" s="316"/>
      <c r="R995" s="316"/>
      <c r="S995" s="316"/>
      <c r="T995" s="316"/>
      <c r="U995" s="316"/>
      <c r="V995" s="316"/>
      <c r="W995" s="316"/>
      <c r="X995" s="316"/>
      <c r="Y995" s="316"/>
      <c r="Z995" s="316"/>
      <c r="AA995" s="316"/>
      <c r="AB995" s="316"/>
      <c r="AC995" s="316"/>
      <c r="AD995" s="316"/>
      <c r="AE995" s="316"/>
      <c r="AF995" s="316"/>
      <c r="AG995" s="316"/>
      <c r="AH995" s="316"/>
      <c r="AI995" s="316"/>
      <c r="AJ995" s="316"/>
      <c r="AK995" s="316"/>
      <c r="AL995" s="316"/>
      <c r="AM995" s="316"/>
      <c r="AN995" s="316"/>
      <c r="AO995" s="316"/>
      <c r="AP995" s="316"/>
      <c r="AQ995" s="316"/>
    </row>
    <row r="996" spans="1:43">
      <c r="A996" s="316"/>
      <c r="B996" s="316"/>
      <c r="C996" s="316"/>
      <c r="D996" s="316"/>
      <c r="E996" s="316"/>
      <c r="F996" s="316"/>
      <c r="G996" s="316"/>
      <c r="H996" s="316"/>
      <c r="I996" s="316"/>
      <c r="J996" s="316"/>
      <c r="K996" s="316"/>
      <c r="L996" s="316"/>
      <c r="M996" s="316"/>
      <c r="N996" s="316"/>
      <c r="O996" s="316"/>
      <c r="P996" s="316"/>
      <c r="Q996" s="316"/>
      <c r="R996" s="316"/>
      <c r="S996" s="316"/>
      <c r="T996" s="316"/>
      <c r="U996" s="316"/>
      <c r="V996" s="316"/>
      <c r="W996" s="316"/>
      <c r="X996" s="316"/>
      <c r="Y996" s="316"/>
      <c r="Z996" s="316"/>
      <c r="AA996" s="316"/>
      <c r="AB996" s="316"/>
      <c r="AC996" s="316"/>
      <c r="AD996" s="316"/>
      <c r="AE996" s="316"/>
      <c r="AF996" s="316"/>
      <c r="AG996" s="316"/>
      <c r="AH996" s="316"/>
      <c r="AI996" s="316"/>
      <c r="AJ996" s="316"/>
      <c r="AK996" s="316"/>
      <c r="AL996" s="316"/>
      <c r="AM996" s="316"/>
      <c r="AN996" s="316"/>
      <c r="AO996" s="316"/>
      <c r="AP996" s="316"/>
      <c r="AQ996" s="316"/>
    </row>
    <row r="997" spans="1:43">
      <c r="A997" s="316"/>
      <c r="B997" s="316"/>
      <c r="C997" s="316"/>
      <c r="D997" s="316"/>
      <c r="E997" s="316"/>
      <c r="F997" s="316"/>
      <c r="G997" s="316"/>
      <c r="H997" s="316"/>
      <c r="I997" s="316"/>
      <c r="J997" s="316"/>
      <c r="K997" s="316"/>
      <c r="L997" s="316"/>
      <c r="M997" s="316"/>
      <c r="N997" s="316"/>
      <c r="O997" s="316"/>
      <c r="P997" s="316"/>
      <c r="Q997" s="316"/>
      <c r="R997" s="316"/>
      <c r="S997" s="316"/>
      <c r="T997" s="316"/>
      <c r="U997" s="316"/>
      <c r="V997" s="316"/>
      <c r="W997" s="316"/>
      <c r="X997" s="316"/>
      <c r="Y997" s="316"/>
      <c r="Z997" s="316"/>
      <c r="AA997" s="316"/>
      <c r="AB997" s="316"/>
      <c r="AC997" s="316"/>
      <c r="AD997" s="316"/>
      <c r="AE997" s="316"/>
      <c r="AF997" s="316"/>
      <c r="AG997" s="316"/>
      <c r="AH997" s="316"/>
      <c r="AI997" s="316"/>
      <c r="AJ997" s="316"/>
      <c r="AK997" s="316"/>
      <c r="AL997" s="316"/>
      <c r="AM997" s="316"/>
      <c r="AN997" s="316"/>
      <c r="AO997" s="316"/>
      <c r="AP997" s="316"/>
      <c r="AQ997" s="316"/>
    </row>
    <row r="998" spans="1:43">
      <c r="A998" s="316"/>
      <c r="B998" s="316"/>
      <c r="C998" s="316"/>
      <c r="D998" s="316"/>
      <c r="E998" s="316"/>
      <c r="F998" s="316"/>
      <c r="G998" s="316"/>
      <c r="H998" s="316"/>
      <c r="I998" s="316"/>
      <c r="J998" s="316"/>
      <c r="K998" s="316"/>
      <c r="L998" s="316"/>
      <c r="M998" s="316"/>
      <c r="N998" s="316"/>
      <c r="O998" s="316"/>
      <c r="P998" s="316"/>
      <c r="Q998" s="316"/>
      <c r="R998" s="316"/>
      <c r="S998" s="316"/>
      <c r="T998" s="316"/>
      <c r="U998" s="316"/>
      <c r="V998" s="316"/>
      <c r="W998" s="316"/>
      <c r="X998" s="316"/>
      <c r="Y998" s="316"/>
      <c r="Z998" s="316"/>
      <c r="AA998" s="316"/>
      <c r="AB998" s="316"/>
      <c r="AC998" s="316"/>
      <c r="AD998" s="316"/>
      <c r="AE998" s="316"/>
      <c r="AF998" s="316"/>
      <c r="AG998" s="316"/>
      <c r="AH998" s="316"/>
      <c r="AI998" s="316"/>
      <c r="AJ998" s="316"/>
      <c r="AK998" s="316"/>
      <c r="AL998" s="316"/>
      <c r="AM998" s="316"/>
      <c r="AN998" s="316"/>
      <c r="AO998" s="316"/>
      <c r="AP998" s="316"/>
      <c r="AQ998" s="316"/>
    </row>
    <row r="999" spans="1:43">
      <c r="A999" s="316"/>
      <c r="B999" s="316"/>
      <c r="C999" s="316"/>
      <c r="D999" s="316"/>
      <c r="E999" s="316"/>
      <c r="F999" s="316"/>
      <c r="G999" s="316"/>
      <c r="H999" s="316"/>
      <c r="I999" s="316"/>
      <c r="J999" s="316"/>
      <c r="K999" s="316"/>
      <c r="L999" s="316"/>
      <c r="M999" s="316"/>
      <c r="N999" s="316"/>
      <c r="O999" s="316"/>
      <c r="P999" s="316"/>
      <c r="Q999" s="316"/>
      <c r="R999" s="316"/>
      <c r="S999" s="316"/>
      <c r="T999" s="316"/>
      <c r="U999" s="316"/>
      <c r="V999" s="316"/>
      <c r="W999" s="316"/>
      <c r="X999" s="316"/>
      <c r="Y999" s="316"/>
      <c r="Z999" s="316"/>
      <c r="AA999" s="316"/>
      <c r="AB999" s="316"/>
      <c r="AC999" s="316"/>
      <c r="AD999" s="316"/>
      <c r="AE999" s="316"/>
      <c r="AF999" s="316"/>
      <c r="AG999" s="316"/>
      <c r="AH999" s="316"/>
      <c r="AI999" s="316"/>
      <c r="AJ999" s="316"/>
      <c r="AK999" s="316"/>
      <c r="AL999" s="316"/>
      <c r="AM999" s="316"/>
      <c r="AN999" s="316"/>
      <c r="AO999" s="316"/>
      <c r="AP999" s="316"/>
      <c r="AQ999" s="316"/>
    </row>
    <row r="1000" spans="1:43">
      <c r="A1000" s="316"/>
      <c r="B1000" s="316"/>
      <c r="C1000" s="316"/>
      <c r="D1000" s="316"/>
      <c r="E1000" s="316"/>
      <c r="F1000" s="316"/>
      <c r="G1000" s="316"/>
      <c r="H1000" s="316"/>
      <c r="I1000" s="316"/>
      <c r="J1000" s="316"/>
      <c r="K1000" s="316"/>
      <c r="L1000" s="316"/>
      <c r="M1000" s="316"/>
      <c r="N1000" s="316"/>
      <c r="O1000" s="316"/>
      <c r="P1000" s="316"/>
      <c r="Q1000" s="316"/>
      <c r="R1000" s="316"/>
      <c r="S1000" s="316"/>
      <c r="T1000" s="316"/>
      <c r="U1000" s="316"/>
      <c r="V1000" s="316"/>
      <c r="W1000" s="316"/>
      <c r="X1000" s="316"/>
      <c r="Y1000" s="316"/>
      <c r="Z1000" s="316"/>
      <c r="AA1000" s="316"/>
      <c r="AB1000" s="316"/>
      <c r="AC1000" s="316"/>
      <c r="AD1000" s="316"/>
      <c r="AE1000" s="316"/>
      <c r="AF1000" s="316"/>
      <c r="AG1000" s="316"/>
      <c r="AH1000" s="316"/>
      <c r="AI1000" s="316"/>
      <c r="AJ1000" s="316"/>
      <c r="AK1000" s="316"/>
      <c r="AL1000" s="316"/>
      <c r="AM1000" s="316"/>
      <c r="AN1000" s="316"/>
      <c r="AO1000" s="316"/>
      <c r="AP1000" s="316"/>
      <c r="AQ1000" s="316"/>
    </row>
  </sheetData>
  <mergeCells count="19">
    <mergeCell ref="A123:A134"/>
    <mergeCell ref="A135:A146"/>
    <mergeCell ref="A3:A14"/>
    <mergeCell ref="A15:A26"/>
    <mergeCell ref="A27:A38"/>
    <mergeCell ref="A39:A50"/>
    <mergeCell ref="A51:A62"/>
    <mergeCell ref="A63:A74"/>
    <mergeCell ref="A75:A86"/>
    <mergeCell ref="R1:T1"/>
    <mergeCell ref="U1:W1"/>
    <mergeCell ref="A87:A98"/>
    <mergeCell ref="A99:A110"/>
    <mergeCell ref="A111:A122"/>
    <mergeCell ref="C1:E1"/>
    <mergeCell ref="F1:H1"/>
    <mergeCell ref="I1:K1"/>
    <mergeCell ref="L1:N1"/>
    <mergeCell ref="O1:Q1"/>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J985"/>
  <sheetViews>
    <sheetView workbookViewId="0">
      <pane ySplit="2" topLeftCell="A3" activePane="bottomLeft" state="frozen"/>
      <selection pane="bottomLeft" activeCell="B4" sqref="B4"/>
    </sheetView>
  </sheetViews>
  <sheetFormatPr defaultColWidth="14.42578125" defaultRowHeight="15" customHeight="1"/>
  <cols>
    <col min="1" max="1" width="11.140625" customWidth="1"/>
    <col min="2" max="2" width="43.140625" customWidth="1"/>
    <col min="3" max="3" width="11.140625" customWidth="1"/>
    <col min="4" max="4" width="9.140625" customWidth="1"/>
    <col min="5" max="5" width="11.140625" customWidth="1"/>
    <col min="6" max="6" width="11" customWidth="1"/>
    <col min="7" max="7" width="9.140625" customWidth="1"/>
    <col min="8" max="8" width="11.140625" customWidth="1"/>
    <col min="9" max="10" width="11" customWidth="1"/>
    <col min="11" max="11" width="11.140625" customWidth="1"/>
    <col min="12" max="12" width="10.85546875" customWidth="1"/>
    <col min="13" max="14" width="9" customWidth="1"/>
    <col min="15" max="16" width="11" customWidth="1"/>
    <col min="17" max="17" width="9.140625" customWidth="1"/>
    <col min="18" max="18" width="11.140625" customWidth="1"/>
    <col min="19" max="19" width="9" customWidth="1"/>
    <col min="20" max="20" width="11.140625" customWidth="1"/>
    <col min="21" max="21" width="11" customWidth="1"/>
    <col min="22" max="22" width="9.140625" customWidth="1"/>
    <col min="23" max="23" width="11.140625" customWidth="1"/>
    <col min="24" max="33" width="8.7109375" customWidth="1"/>
    <col min="34" max="34" width="14.7109375" customWidth="1"/>
    <col min="35" max="35" width="20" customWidth="1"/>
    <col min="36" max="36" width="12" customWidth="1"/>
  </cols>
  <sheetData>
    <row r="1" spans="1:36" ht="15.75" customHeight="1">
      <c r="A1" s="1149"/>
      <c r="B1" s="3"/>
      <c r="C1" s="1077" t="s">
        <v>1</v>
      </c>
      <c r="D1" s="1646"/>
      <c r="E1" s="1150"/>
      <c r="F1" s="1077" t="s">
        <v>2</v>
      </c>
      <c r="G1" s="1646"/>
      <c r="H1" s="1150"/>
      <c r="I1" s="1077" t="s">
        <v>3</v>
      </c>
      <c r="J1" s="1646"/>
      <c r="K1" s="1150"/>
      <c r="L1" s="1077" t="s">
        <v>4</v>
      </c>
      <c r="M1" s="1646"/>
      <c r="N1" s="1150"/>
      <c r="O1" s="1077" t="s">
        <v>5</v>
      </c>
      <c r="P1" s="1646"/>
      <c r="Q1" s="1150"/>
      <c r="R1" s="1077" t="s">
        <v>6</v>
      </c>
      <c r="S1" s="1646"/>
      <c r="T1" s="1150"/>
      <c r="U1" s="1078" t="s">
        <v>7</v>
      </c>
      <c r="V1" s="1646"/>
      <c r="W1" s="1151"/>
      <c r="X1" s="4"/>
      <c r="Y1" s="4"/>
      <c r="Z1" s="4"/>
      <c r="AA1" s="4"/>
      <c r="AB1" s="4"/>
      <c r="AC1" s="4"/>
      <c r="AD1" s="4"/>
      <c r="AE1" s="4"/>
      <c r="AF1" s="4"/>
      <c r="AG1" s="4"/>
      <c r="AH1" s="2"/>
      <c r="AI1" s="2"/>
      <c r="AJ1" s="2"/>
    </row>
    <row r="2" spans="1:36" ht="15.75" customHeight="1">
      <c r="A2" s="1897"/>
      <c r="B2" s="913" t="s">
        <v>60</v>
      </c>
      <c r="C2" s="1898" t="s">
        <v>61</v>
      </c>
      <c r="D2" s="1899" t="s">
        <v>62</v>
      </c>
      <c r="E2" s="1899" t="s">
        <v>63</v>
      </c>
      <c r="F2" s="1898" t="s">
        <v>61</v>
      </c>
      <c r="G2" s="1899" t="s">
        <v>62</v>
      </c>
      <c r="H2" s="1899" t="s">
        <v>63</v>
      </c>
      <c r="I2" s="1898" t="s">
        <v>61</v>
      </c>
      <c r="J2" s="1899" t="s">
        <v>62</v>
      </c>
      <c r="K2" s="1899" t="s">
        <v>63</v>
      </c>
      <c r="L2" s="1898" t="s">
        <v>61</v>
      </c>
      <c r="M2" s="1899" t="s">
        <v>62</v>
      </c>
      <c r="N2" s="1899" t="s">
        <v>63</v>
      </c>
      <c r="O2" s="1898" t="s">
        <v>61</v>
      </c>
      <c r="P2" s="1899" t="s">
        <v>62</v>
      </c>
      <c r="Q2" s="1899" t="s">
        <v>63</v>
      </c>
      <c r="R2" s="1898" t="s">
        <v>61</v>
      </c>
      <c r="S2" s="1899" t="s">
        <v>62</v>
      </c>
      <c r="T2" s="1899" t="s">
        <v>63</v>
      </c>
      <c r="U2" s="1898" t="s">
        <v>61</v>
      </c>
      <c r="V2" s="1899" t="s">
        <v>62</v>
      </c>
      <c r="W2" s="1900" t="s">
        <v>63</v>
      </c>
      <c r="X2" s="2"/>
      <c r="Y2" s="2"/>
      <c r="Z2" s="2"/>
      <c r="AA2" s="2"/>
      <c r="AB2" s="2"/>
      <c r="AC2" s="2"/>
      <c r="AD2" s="2"/>
      <c r="AE2" s="2"/>
      <c r="AF2" s="2"/>
      <c r="AG2" s="2"/>
      <c r="AH2" s="500"/>
      <c r="AI2" s="500"/>
      <c r="AJ2" s="500"/>
    </row>
    <row r="3" spans="1:36" ht="15.75" customHeight="1">
      <c r="A3" s="1901">
        <v>44927</v>
      </c>
      <c r="B3" s="914" t="s">
        <v>2199</v>
      </c>
      <c r="C3" s="915" t="e">
        <f t="shared" ref="C3:E3" si="0">SUM(F3,I3,L3,O3,R3,U3)</f>
        <v>#REF!</v>
      </c>
      <c r="D3" s="915">
        <f t="shared" si="0"/>
        <v>0</v>
      </c>
      <c r="E3" s="916" t="e">
        <f t="shared" si="0"/>
        <v>#REF!</v>
      </c>
      <c r="F3" s="915" t="e">
        <f t="shared" ref="F3:G3" si="1">SUM(F4,F8,F13,F14)</f>
        <v>#REF!</v>
      </c>
      <c r="G3" s="915">
        <f t="shared" si="1"/>
        <v>0</v>
      </c>
      <c r="H3" s="916" t="e">
        <f>F3/C$3</f>
        <v>#REF!</v>
      </c>
      <c r="I3" s="915" t="e">
        <f t="shared" ref="I3:J3" si="2">SUM(I4,I8,I13,I14)</f>
        <v>#REF!</v>
      </c>
      <c r="J3" s="915">
        <f t="shared" si="2"/>
        <v>0</v>
      </c>
      <c r="K3" s="916" t="e">
        <f>I3/C$3</f>
        <v>#REF!</v>
      </c>
      <c r="L3" s="915" t="e">
        <f t="shared" ref="L3:M3" si="3">SUM(L4,L8,L13,L14)</f>
        <v>#REF!</v>
      </c>
      <c r="M3" s="915">
        <f t="shared" si="3"/>
        <v>0</v>
      </c>
      <c r="N3" s="916" t="e">
        <f>L3/C$3</f>
        <v>#REF!</v>
      </c>
      <c r="O3" s="915" t="e">
        <f t="shared" ref="O3:P3" si="4">SUM(O4,O8,O13,O14)</f>
        <v>#REF!</v>
      </c>
      <c r="P3" s="915">
        <f t="shared" si="4"/>
        <v>0</v>
      </c>
      <c r="Q3" s="916" t="e">
        <f>O3/C$3</f>
        <v>#REF!</v>
      </c>
      <c r="R3" s="915" t="e">
        <f t="shared" ref="R3:S3" si="5">SUM(R4,R8,R13,R14)</f>
        <v>#REF!</v>
      </c>
      <c r="S3" s="915">
        <f t="shared" si="5"/>
        <v>0</v>
      </c>
      <c r="T3" s="916" t="e">
        <f>R3/C$3</f>
        <v>#REF!</v>
      </c>
      <c r="U3" s="915" t="e">
        <f t="shared" ref="U3:V3" si="6">SUM(U4,U8,U13,U14)</f>
        <v>#REF!</v>
      </c>
      <c r="V3" s="915">
        <f t="shared" si="6"/>
        <v>0</v>
      </c>
      <c r="W3" s="917" t="e">
        <f>U3/C$3</f>
        <v>#REF!</v>
      </c>
      <c r="X3" s="2"/>
      <c r="Y3" s="2" t="s">
        <v>2201</v>
      </c>
      <c r="Z3" s="2"/>
      <c r="AA3" s="2"/>
      <c r="AB3" s="2"/>
      <c r="AC3" s="2"/>
      <c r="AD3" s="2"/>
      <c r="AE3" s="2"/>
      <c r="AF3" s="2"/>
      <c r="AG3" s="2"/>
      <c r="AH3" s="434"/>
      <c r="AI3" s="434"/>
      <c r="AJ3" s="434"/>
    </row>
    <row r="4" spans="1:36" ht="15.75" customHeight="1">
      <c r="A4" s="1209"/>
      <c r="B4" s="918" t="s">
        <v>73</v>
      </c>
      <c r="C4" s="10">
        <f t="shared" ref="C4:D4" si="7">SUM(F4,I4,L4,O4,R4,U4)</f>
        <v>0</v>
      </c>
      <c r="D4" s="10">
        <f t="shared" si="7"/>
        <v>0</v>
      </c>
      <c r="E4" s="11" t="e">
        <f t="shared" ref="E4:E5" si="8">C4/C3</f>
        <v>#REF!</v>
      </c>
      <c r="F4" s="10">
        <f t="shared" ref="F4:G4" si="9">SUM(F5:F7)</f>
        <v>0</v>
      </c>
      <c r="G4" s="10">
        <f t="shared" si="9"/>
        <v>0</v>
      </c>
      <c r="H4" s="11" t="e">
        <f>F4/C4</f>
        <v>#DIV/0!</v>
      </c>
      <c r="I4" s="10">
        <f>I5+I6</f>
        <v>0</v>
      </c>
      <c r="J4" s="10"/>
      <c r="K4" s="11" t="e">
        <f>I4/C4</f>
        <v>#DIV/0!</v>
      </c>
      <c r="L4" s="10">
        <f>L5+L6</f>
        <v>0</v>
      </c>
      <c r="M4" s="11"/>
      <c r="N4" s="11" t="e">
        <f>L4/C4</f>
        <v>#DIV/0!</v>
      </c>
      <c r="O4" s="10">
        <f>O5+O6</f>
        <v>0</v>
      </c>
      <c r="P4" s="10"/>
      <c r="Q4" s="11" t="e">
        <f>O4/C4</f>
        <v>#DIV/0!</v>
      </c>
      <c r="R4" s="10">
        <f>R5+R6</f>
        <v>0</v>
      </c>
      <c r="S4" s="11"/>
      <c r="T4" s="11" t="e">
        <f>R4/C4</f>
        <v>#DIV/0!</v>
      </c>
      <c r="U4" s="10">
        <f>U5+U6</f>
        <v>0</v>
      </c>
      <c r="V4" s="11"/>
      <c r="W4" s="12" t="e">
        <f>U4/C4</f>
        <v>#DIV/0!</v>
      </c>
      <c r="X4" s="1170"/>
      <c r="Y4" s="1170"/>
      <c r="Z4" s="1170"/>
      <c r="AA4" s="1170"/>
      <c r="AB4" s="1170"/>
      <c r="AC4" s="1170"/>
      <c r="AD4" s="1170"/>
      <c r="AE4" s="1170"/>
      <c r="AF4" s="1170"/>
      <c r="AG4" s="1170"/>
    </row>
    <row r="5" spans="1:36" ht="15.75" customHeight="1">
      <c r="A5" s="1209"/>
      <c r="B5" s="919" t="s">
        <v>75</v>
      </c>
      <c r="C5" s="16">
        <f t="shared" ref="C5:C14" si="10">SUM(F5,I5,L5,O5,R5,U5)</f>
        <v>0</v>
      </c>
      <c r="D5" s="17"/>
      <c r="E5" s="17" t="e">
        <f t="shared" si="8"/>
        <v>#DIV/0!</v>
      </c>
      <c r="F5" s="24"/>
      <c r="G5" s="19"/>
      <c r="H5" s="19" t="e">
        <f>F5/F4</f>
        <v>#DIV/0!</v>
      </c>
      <c r="I5" s="24"/>
      <c r="J5" s="24"/>
      <c r="K5" s="19" t="e">
        <f>I5/I4</f>
        <v>#DIV/0!</v>
      </c>
      <c r="L5" s="24"/>
      <c r="M5" s="19"/>
      <c r="N5" s="19" t="e">
        <f>L5/L4</f>
        <v>#DIV/0!</v>
      </c>
      <c r="O5" s="24"/>
      <c r="P5" s="24"/>
      <c r="Q5" s="19" t="e">
        <f>O5/O4</f>
        <v>#DIV/0!</v>
      </c>
      <c r="R5" s="24"/>
      <c r="S5" s="19"/>
      <c r="T5" s="19" t="e">
        <f>R5/R4</f>
        <v>#DIV/0!</v>
      </c>
      <c r="U5" s="24"/>
      <c r="V5" s="42"/>
      <c r="W5" s="20" t="e">
        <f>U5/U4</f>
        <v>#DIV/0!</v>
      </c>
      <c r="X5" s="1170"/>
      <c r="Y5" s="1170"/>
      <c r="Z5" s="1170"/>
      <c r="AA5" s="1170"/>
      <c r="AB5" s="1170"/>
      <c r="AC5" s="1170"/>
      <c r="AD5" s="1170"/>
      <c r="AE5" s="1170"/>
      <c r="AF5" s="1170"/>
      <c r="AG5" s="1170"/>
    </row>
    <row r="6" spans="1:36" ht="15.75" customHeight="1">
      <c r="A6" s="1209"/>
      <c r="B6" s="919" t="s">
        <v>76</v>
      </c>
      <c r="C6" s="16">
        <f t="shared" si="10"/>
        <v>0</v>
      </c>
      <c r="D6" s="17"/>
      <c r="E6" s="17" t="e">
        <f>C6/C4</f>
        <v>#DIV/0!</v>
      </c>
      <c r="F6" s="24"/>
      <c r="G6" s="19"/>
      <c r="H6" s="19" t="e">
        <f>F7/F4</f>
        <v>#DIV/0!</v>
      </c>
      <c r="I6" s="24"/>
      <c r="J6" s="24"/>
      <c r="K6" s="19" t="e">
        <f>I6/I4</f>
        <v>#DIV/0!</v>
      </c>
      <c r="L6" s="24"/>
      <c r="M6" s="19"/>
      <c r="N6" s="19" t="e">
        <f>L6/L4</f>
        <v>#DIV/0!</v>
      </c>
      <c r="O6" s="24"/>
      <c r="P6" s="24"/>
      <c r="Q6" s="19" t="e">
        <f>O6/O4</f>
        <v>#DIV/0!</v>
      </c>
      <c r="R6" s="24"/>
      <c r="S6" s="19"/>
      <c r="T6" s="19" t="e">
        <f>R6/R4</f>
        <v>#DIV/0!</v>
      </c>
      <c r="U6" s="24"/>
      <c r="V6" s="42"/>
      <c r="W6" s="20" t="e">
        <f>U6/U4</f>
        <v>#DIV/0!</v>
      </c>
      <c r="X6" s="1170"/>
      <c r="Y6" s="1170"/>
      <c r="Z6" s="1170"/>
      <c r="AA6" s="1170"/>
      <c r="AB6" s="1170"/>
      <c r="AC6" s="1170"/>
      <c r="AD6" s="1170"/>
      <c r="AE6" s="1170"/>
      <c r="AF6" s="1170"/>
      <c r="AG6" s="1170"/>
    </row>
    <row r="7" spans="1:36" ht="15.75" customHeight="1">
      <c r="A7" s="1209"/>
      <c r="B7" s="919" t="s">
        <v>77</v>
      </c>
      <c r="C7" s="16">
        <f t="shared" si="10"/>
        <v>0</v>
      </c>
      <c r="D7" s="17"/>
      <c r="E7" s="17" t="e">
        <f>C7/C4</f>
        <v>#DIV/0!</v>
      </c>
      <c r="F7" s="24"/>
      <c r="G7" s="19"/>
      <c r="H7" s="19" t="e">
        <f>#REF!/F5</f>
        <v>#REF!</v>
      </c>
      <c r="I7" s="24"/>
      <c r="J7" s="24"/>
      <c r="K7" s="19" t="e">
        <f>I7/I4</f>
        <v>#DIV/0!</v>
      </c>
      <c r="L7" s="24"/>
      <c r="M7" s="19"/>
      <c r="N7" s="19" t="e">
        <f>L7/L4</f>
        <v>#DIV/0!</v>
      </c>
      <c r="O7" s="24"/>
      <c r="P7" s="24"/>
      <c r="Q7" s="19" t="e">
        <f>O7/O4</f>
        <v>#DIV/0!</v>
      </c>
      <c r="R7" s="24"/>
      <c r="S7" s="19"/>
      <c r="T7" s="19" t="e">
        <f>R7/R4</f>
        <v>#DIV/0!</v>
      </c>
      <c r="U7" s="24"/>
      <c r="V7" s="42"/>
      <c r="W7" s="20" t="e">
        <f>U7/U4</f>
        <v>#DIV/0!</v>
      </c>
      <c r="X7" s="1170"/>
      <c r="Y7" s="1170"/>
      <c r="Z7" s="1170"/>
      <c r="AA7" s="1170"/>
      <c r="AB7" s="1170"/>
      <c r="AC7" s="1170"/>
      <c r="AD7" s="1170"/>
      <c r="AE7" s="1170"/>
      <c r="AF7" s="1170"/>
      <c r="AG7" s="1170"/>
    </row>
    <row r="8" spans="1:36">
      <c r="A8" s="1209"/>
      <c r="B8" s="918" t="s">
        <v>78</v>
      </c>
      <c r="C8" s="10">
        <f t="shared" si="10"/>
        <v>0</v>
      </c>
      <c r="D8" s="11"/>
      <c r="E8" s="11" t="e">
        <f>C8/C4</f>
        <v>#DIV/0!</v>
      </c>
      <c r="F8" s="10">
        <f t="shared" ref="F8:G8" si="11">SUM(F9:F12)</f>
        <v>0</v>
      </c>
      <c r="G8" s="10">
        <f t="shared" si="11"/>
        <v>0</v>
      </c>
      <c r="H8" s="11" t="e">
        <f>F8/F4</f>
        <v>#DIV/0!</v>
      </c>
      <c r="I8" s="10"/>
      <c r="J8" s="10"/>
      <c r="K8" s="11" t="e">
        <f>I8/I4</f>
        <v>#DIV/0!</v>
      </c>
      <c r="L8" s="10"/>
      <c r="M8" s="11"/>
      <c r="N8" s="11" t="e">
        <f>L8/L4</f>
        <v>#DIV/0!</v>
      </c>
      <c r="O8" s="10"/>
      <c r="P8" s="10"/>
      <c r="Q8" s="11" t="e">
        <f>O8/O4</f>
        <v>#DIV/0!</v>
      </c>
      <c r="R8" s="10"/>
      <c r="S8" s="11"/>
      <c r="T8" s="11" t="e">
        <f>R8/R4</f>
        <v>#DIV/0!</v>
      </c>
      <c r="U8" s="10"/>
      <c r="V8" s="11"/>
      <c r="W8" s="12" t="e">
        <f>U8/U4</f>
        <v>#DIV/0!</v>
      </c>
      <c r="X8" s="1170"/>
      <c r="Y8" s="1170"/>
      <c r="Z8" s="1170"/>
      <c r="AA8" s="1170"/>
      <c r="AB8" s="1170"/>
      <c r="AC8" s="1170"/>
      <c r="AD8" s="1170"/>
      <c r="AE8" s="1170"/>
      <c r="AF8" s="1170"/>
      <c r="AG8" s="1170"/>
    </row>
    <row r="9" spans="1:36" ht="15.75" customHeight="1">
      <c r="A9" s="1209"/>
      <c r="B9" s="919" t="s">
        <v>79</v>
      </c>
      <c r="C9" s="16">
        <f t="shared" si="10"/>
        <v>0</v>
      </c>
      <c r="D9" s="17"/>
      <c r="E9" s="17" t="e">
        <f>C9/C8</f>
        <v>#DIV/0!</v>
      </c>
      <c r="F9" s="24"/>
      <c r="G9" s="19"/>
      <c r="H9" s="19" t="e">
        <f>F9/F8</f>
        <v>#DIV/0!</v>
      </c>
      <c r="I9" s="24"/>
      <c r="J9" s="24"/>
      <c r="K9" s="19" t="e">
        <f>I9/I8</f>
        <v>#DIV/0!</v>
      </c>
      <c r="L9" s="24"/>
      <c r="M9" s="19"/>
      <c r="N9" s="19" t="e">
        <f>L9/L8</f>
        <v>#DIV/0!</v>
      </c>
      <c r="O9" s="24"/>
      <c r="P9" s="24"/>
      <c r="Q9" s="19" t="e">
        <f>O9/O8</f>
        <v>#DIV/0!</v>
      </c>
      <c r="R9" s="24"/>
      <c r="S9" s="19"/>
      <c r="T9" s="19" t="e">
        <f>R9/R8</f>
        <v>#DIV/0!</v>
      </c>
      <c r="U9" s="24"/>
      <c r="V9" s="42"/>
      <c r="W9" s="20" t="e">
        <f>U9/U8</f>
        <v>#DIV/0!</v>
      </c>
      <c r="X9" s="1170"/>
      <c r="Y9" s="1170"/>
      <c r="Z9" s="1170"/>
      <c r="AA9" s="1170"/>
      <c r="AB9" s="1170"/>
      <c r="AC9" s="1170"/>
      <c r="AD9" s="1170"/>
      <c r="AE9" s="1170"/>
      <c r="AF9" s="1170"/>
      <c r="AG9" s="1170"/>
    </row>
    <row r="10" spans="1:36" ht="15.75" customHeight="1">
      <c r="A10" s="1209"/>
      <c r="B10" s="919" t="s">
        <v>80</v>
      </c>
      <c r="C10" s="16">
        <f t="shared" si="10"/>
        <v>0</v>
      </c>
      <c r="D10" s="17"/>
      <c r="E10" s="17" t="e">
        <f>C10/C4</f>
        <v>#DIV/0!</v>
      </c>
      <c r="F10" s="24"/>
      <c r="G10" s="19"/>
      <c r="H10" s="19" t="e">
        <f>F10/F4</f>
        <v>#DIV/0!</v>
      </c>
      <c r="I10" s="24"/>
      <c r="J10" s="24"/>
      <c r="K10" s="19" t="e">
        <f>I10/I4</f>
        <v>#DIV/0!</v>
      </c>
      <c r="L10" s="24"/>
      <c r="M10" s="19"/>
      <c r="N10" s="19" t="e">
        <f>L10/L4</f>
        <v>#DIV/0!</v>
      </c>
      <c r="O10" s="24"/>
      <c r="P10" s="24"/>
      <c r="Q10" s="19" t="e">
        <f>O10/O4</f>
        <v>#DIV/0!</v>
      </c>
      <c r="R10" s="24"/>
      <c r="S10" s="19"/>
      <c r="T10" s="19" t="e">
        <f>R10/R4</f>
        <v>#DIV/0!</v>
      </c>
      <c r="U10" s="24"/>
      <c r="V10" s="42"/>
      <c r="W10" s="20" t="e">
        <f>U10/U4</f>
        <v>#DIV/0!</v>
      </c>
      <c r="X10" s="1170"/>
      <c r="Y10" s="1170"/>
      <c r="Z10" s="1170"/>
      <c r="AA10" s="1170"/>
      <c r="AB10" s="1170"/>
      <c r="AC10" s="1170"/>
      <c r="AD10" s="1170"/>
      <c r="AE10" s="1170"/>
      <c r="AF10" s="1170"/>
      <c r="AG10" s="1170"/>
    </row>
    <row r="11" spans="1:36" ht="15.75" customHeight="1">
      <c r="A11" s="1209"/>
      <c r="B11" s="919" t="s">
        <v>82</v>
      </c>
      <c r="C11" s="16">
        <f t="shared" si="10"/>
        <v>0</v>
      </c>
      <c r="D11" s="17"/>
      <c r="E11" s="17" t="e">
        <f>C11/C4</f>
        <v>#DIV/0!</v>
      </c>
      <c r="F11" s="24"/>
      <c r="G11" s="19"/>
      <c r="H11" s="19" t="e">
        <f>F11/F4</f>
        <v>#DIV/0!</v>
      </c>
      <c r="I11" s="24"/>
      <c r="J11" s="24"/>
      <c r="K11" s="19" t="e">
        <f>I11/I4</f>
        <v>#DIV/0!</v>
      </c>
      <c r="L11" s="24"/>
      <c r="M11" s="19"/>
      <c r="N11" s="19" t="e">
        <f>L11/L4</f>
        <v>#DIV/0!</v>
      </c>
      <c r="O11" s="24"/>
      <c r="P11" s="24"/>
      <c r="Q11" s="19" t="e">
        <f>O11/O4</f>
        <v>#DIV/0!</v>
      </c>
      <c r="R11" s="24"/>
      <c r="S11" s="19"/>
      <c r="T11" s="19" t="e">
        <f>R11/R4</f>
        <v>#DIV/0!</v>
      </c>
      <c r="U11" s="24"/>
      <c r="V11" s="42"/>
      <c r="W11" s="20" t="e">
        <f>U11/U4</f>
        <v>#DIV/0!</v>
      </c>
      <c r="X11" s="1170"/>
      <c r="Y11" s="1170"/>
      <c r="Z11" s="1170"/>
      <c r="AA11" s="1170"/>
      <c r="AB11" s="1170"/>
      <c r="AC11" s="1170"/>
      <c r="AD11" s="1170"/>
      <c r="AE11" s="1170"/>
      <c r="AF11" s="1170"/>
      <c r="AG11" s="1170"/>
      <c r="AH11" s="2"/>
      <c r="AI11" s="2"/>
      <c r="AJ11" s="2"/>
    </row>
    <row r="12" spans="1:36" ht="15.75" customHeight="1">
      <c r="A12" s="1209"/>
      <c r="B12" s="919" t="s">
        <v>83</v>
      </c>
      <c r="C12" s="16">
        <f t="shared" si="10"/>
        <v>0</v>
      </c>
      <c r="D12" s="17"/>
      <c r="E12" s="17" t="e">
        <f>C12/C4</f>
        <v>#DIV/0!</v>
      </c>
      <c r="F12" s="24"/>
      <c r="G12" s="19"/>
      <c r="H12" s="19" t="e">
        <f>F12/F4</f>
        <v>#DIV/0!</v>
      </c>
      <c r="I12" s="24"/>
      <c r="J12" s="24"/>
      <c r="K12" s="19" t="e">
        <f>I12/I4</f>
        <v>#DIV/0!</v>
      </c>
      <c r="L12" s="24"/>
      <c r="M12" s="19"/>
      <c r="N12" s="19" t="e">
        <f>L12/L4</f>
        <v>#DIV/0!</v>
      </c>
      <c r="O12" s="24"/>
      <c r="P12" s="24"/>
      <c r="Q12" s="19" t="e">
        <f>O12/O4</f>
        <v>#DIV/0!</v>
      </c>
      <c r="R12" s="24"/>
      <c r="S12" s="19"/>
      <c r="T12" s="19" t="e">
        <f>R12/R4</f>
        <v>#DIV/0!</v>
      </c>
      <c r="U12" s="24"/>
      <c r="V12" s="42"/>
      <c r="W12" s="20" t="e">
        <f>U12/U4</f>
        <v>#DIV/0!</v>
      </c>
      <c r="X12" s="1170"/>
      <c r="Y12" s="1170"/>
      <c r="Z12" s="1170"/>
      <c r="AA12" s="1170"/>
      <c r="AB12" s="1170"/>
      <c r="AC12" s="1170"/>
      <c r="AD12" s="1170"/>
      <c r="AE12" s="1170"/>
      <c r="AF12" s="1170"/>
      <c r="AG12" s="1170"/>
      <c r="AH12" s="2"/>
      <c r="AI12" s="2"/>
      <c r="AJ12" s="2"/>
    </row>
    <row r="13" spans="1:36" ht="15.75" customHeight="1">
      <c r="A13" s="1209"/>
      <c r="B13" s="920" t="s">
        <v>84</v>
      </c>
      <c r="C13" s="10" t="e">
        <f t="shared" si="10"/>
        <v>#REF!</v>
      </c>
      <c r="D13" s="11"/>
      <c r="E13" s="11" t="e">
        <f>C13/C3</f>
        <v>#REF!</v>
      </c>
      <c r="F13" s="22" t="e">
        <f t="shared" ref="F13:F14" si="12">#REF!+#REF!</f>
        <v>#REF!</v>
      </c>
      <c r="G13" s="28"/>
      <c r="H13" s="28" t="e">
        <f t="shared" ref="H13:H14" si="13">F13/C13</f>
        <v>#REF!</v>
      </c>
      <c r="I13" s="22" t="e">
        <f t="shared" ref="I13:I14" si="14">#REF!+#REF!</f>
        <v>#REF!</v>
      </c>
      <c r="J13" s="22"/>
      <c r="K13" s="40" t="e">
        <f t="shared" ref="K13:K14" si="15">I13/C13</f>
        <v>#REF!</v>
      </c>
      <c r="L13" s="22" t="e">
        <f t="shared" ref="L13:L14" si="16">#REF!+#REF!</f>
        <v>#REF!</v>
      </c>
      <c r="M13" s="28"/>
      <c r="N13" s="28" t="e">
        <f>L13/C13</f>
        <v>#REF!</v>
      </c>
      <c r="O13" s="22" t="e">
        <f t="shared" ref="O13:O14" si="17">#REF!+#REF!</f>
        <v>#REF!</v>
      </c>
      <c r="P13" s="22"/>
      <c r="Q13" s="28" t="e">
        <f>O13/F13</f>
        <v>#REF!</v>
      </c>
      <c r="R13" s="22" t="e">
        <f t="shared" ref="R13:R14" si="18">#REF!+#REF!</f>
        <v>#REF!</v>
      </c>
      <c r="S13" s="28"/>
      <c r="T13" s="28" t="e">
        <f>R13/C13</f>
        <v>#REF!</v>
      </c>
      <c r="U13" s="22" t="e">
        <f t="shared" ref="U13:U14" si="19">#REF!+#REF!</f>
        <v>#REF!</v>
      </c>
      <c r="V13" s="34"/>
      <c r="W13" s="29" t="e">
        <f>U13/C13</f>
        <v>#REF!</v>
      </c>
      <c r="X13" s="2"/>
      <c r="Y13" s="2"/>
      <c r="Z13" s="2"/>
      <c r="AA13" s="2"/>
      <c r="AB13" s="2"/>
      <c r="AC13" s="2"/>
      <c r="AD13" s="2"/>
      <c r="AE13" s="2"/>
      <c r="AF13" s="2"/>
      <c r="AG13" s="2"/>
      <c r="AH13" s="2"/>
      <c r="AI13" s="2"/>
      <c r="AJ13" s="2"/>
    </row>
    <row r="14" spans="1:36" ht="15.75" customHeight="1">
      <c r="A14" s="1209"/>
      <c r="B14" s="1902" t="s">
        <v>87</v>
      </c>
      <c r="C14" s="100" t="e">
        <f t="shared" si="10"/>
        <v>#REF!</v>
      </c>
      <c r="D14" s="101"/>
      <c r="E14" s="101" t="e">
        <f>C14/C3</f>
        <v>#REF!</v>
      </c>
      <c r="F14" s="921" t="e">
        <f t="shared" si="12"/>
        <v>#REF!</v>
      </c>
      <c r="G14" s="922"/>
      <c r="H14" s="922" t="e">
        <f t="shared" si="13"/>
        <v>#REF!</v>
      </c>
      <c r="I14" s="921" t="e">
        <f t="shared" si="14"/>
        <v>#REF!</v>
      </c>
      <c r="J14" s="921"/>
      <c r="K14" s="922" t="e">
        <f t="shared" si="15"/>
        <v>#REF!</v>
      </c>
      <c r="L14" s="921" t="e">
        <f t="shared" si="16"/>
        <v>#REF!</v>
      </c>
      <c r="M14" s="923"/>
      <c r="N14" s="923">
        <v>0</v>
      </c>
      <c r="O14" s="921" t="e">
        <f t="shared" si="17"/>
        <v>#REF!</v>
      </c>
      <c r="P14" s="921"/>
      <c r="Q14" s="922" t="e">
        <f>O14/C14</f>
        <v>#REF!</v>
      </c>
      <c r="R14" s="921" t="e">
        <f t="shared" si="18"/>
        <v>#REF!</v>
      </c>
      <c r="S14" s="923"/>
      <c r="T14" s="923">
        <v>0</v>
      </c>
      <c r="U14" s="921" t="e">
        <f t="shared" si="19"/>
        <v>#REF!</v>
      </c>
      <c r="V14" s="924"/>
      <c r="W14" s="1903">
        <v>0</v>
      </c>
      <c r="X14" s="2"/>
      <c r="Y14" s="2"/>
      <c r="Z14" s="2"/>
      <c r="AA14" s="2"/>
      <c r="AB14" s="2"/>
      <c r="AC14" s="2"/>
      <c r="AD14" s="2"/>
      <c r="AE14" s="2"/>
      <c r="AF14" s="2"/>
      <c r="AG14" s="2"/>
      <c r="AH14" s="2"/>
      <c r="AI14" s="2"/>
      <c r="AJ14" s="2"/>
    </row>
    <row r="15" spans="1:36" ht="15.75" customHeight="1">
      <c r="A15" s="1209"/>
      <c r="B15" s="925" t="s">
        <v>2202</v>
      </c>
      <c r="C15" s="926"/>
      <c r="D15" s="927"/>
      <c r="E15" s="927"/>
      <c r="F15" s="928"/>
      <c r="G15" s="929"/>
      <c r="H15" s="929"/>
      <c r="I15" s="928"/>
      <c r="J15" s="928"/>
      <c r="K15" s="929"/>
      <c r="L15" s="928"/>
      <c r="M15" s="929"/>
      <c r="N15" s="929"/>
      <c r="O15" s="928"/>
      <c r="P15" s="928"/>
      <c r="Q15" s="929"/>
      <c r="R15" s="928"/>
      <c r="S15" s="929"/>
      <c r="T15" s="929"/>
      <c r="U15" s="928"/>
      <c r="V15" s="929"/>
      <c r="W15" s="930"/>
      <c r="X15" s="2"/>
      <c r="Y15" s="2"/>
      <c r="Z15" s="2"/>
      <c r="AA15" s="2"/>
      <c r="AB15" s="2"/>
      <c r="AC15" s="2"/>
      <c r="AD15" s="2"/>
      <c r="AE15" s="2"/>
      <c r="AF15" s="2"/>
      <c r="AG15" s="2"/>
      <c r="AH15" s="2"/>
      <c r="AI15" s="2"/>
      <c r="AJ15" s="2"/>
    </row>
    <row r="16" spans="1:36" ht="15.75" customHeight="1">
      <c r="A16" s="1210"/>
      <c r="B16" s="931" t="s">
        <v>2203</v>
      </c>
      <c r="C16" s="932"/>
      <c r="D16" s="933"/>
      <c r="E16" s="933"/>
      <c r="F16" s="934"/>
      <c r="G16" s="935"/>
      <c r="H16" s="935"/>
      <c r="I16" s="934"/>
      <c r="J16" s="934"/>
      <c r="K16" s="935"/>
      <c r="L16" s="934"/>
      <c r="M16" s="935"/>
      <c r="N16" s="935"/>
      <c r="O16" s="934"/>
      <c r="P16" s="934"/>
      <c r="Q16" s="935"/>
      <c r="R16" s="934"/>
      <c r="S16" s="935"/>
      <c r="T16" s="935"/>
      <c r="U16" s="934"/>
      <c r="V16" s="935"/>
      <c r="W16" s="936"/>
      <c r="X16" s="2"/>
      <c r="Y16" s="2"/>
      <c r="Z16" s="2"/>
      <c r="AA16" s="2"/>
      <c r="AB16" s="2"/>
      <c r="AC16" s="2"/>
      <c r="AD16" s="2"/>
      <c r="AE16" s="2"/>
      <c r="AF16" s="2"/>
      <c r="AG16" s="2"/>
      <c r="AH16" s="2"/>
      <c r="AI16" s="2"/>
      <c r="AJ16" s="2"/>
    </row>
    <row r="17" spans="1:36" ht="15.75" customHeight="1">
      <c r="A17" s="2"/>
      <c r="B17" s="2"/>
      <c r="C17" s="61"/>
      <c r="D17" s="62"/>
      <c r="E17" s="62"/>
      <c r="F17" s="63"/>
      <c r="G17" s="2"/>
      <c r="H17" s="2"/>
      <c r="I17" s="63"/>
      <c r="J17" s="63"/>
      <c r="K17" s="2"/>
      <c r="L17" s="63"/>
      <c r="M17" s="2"/>
      <c r="N17" s="2"/>
      <c r="O17" s="63"/>
      <c r="P17" s="63"/>
      <c r="Q17" s="2"/>
      <c r="R17" s="63"/>
      <c r="S17" s="2"/>
      <c r="T17" s="2"/>
      <c r="U17" s="63"/>
      <c r="V17" s="2"/>
      <c r="W17" s="2"/>
      <c r="X17" s="2"/>
      <c r="Y17" s="2"/>
      <c r="Z17" s="2"/>
      <c r="AA17" s="2"/>
      <c r="AB17" s="2"/>
      <c r="AC17" s="2"/>
      <c r="AD17" s="2"/>
      <c r="AE17" s="2"/>
      <c r="AF17" s="2"/>
      <c r="AG17" s="2"/>
      <c r="AH17" s="2"/>
      <c r="AI17" s="2"/>
      <c r="AJ17" s="2"/>
    </row>
    <row r="18" spans="1:36" ht="15.75" customHeight="1">
      <c r="A18" s="2"/>
      <c r="B18" s="2"/>
      <c r="C18" s="61"/>
      <c r="D18" s="62"/>
      <c r="E18" s="62"/>
      <c r="F18" s="63"/>
      <c r="G18" s="2"/>
      <c r="H18" s="2"/>
      <c r="I18" s="63"/>
      <c r="J18" s="63"/>
      <c r="K18" s="2"/>
      <c r="L18" s="63"/>
      <c r="M18" s="2"/>
      <c r="N18" s="2"/>
      <c r="O18" s="63"/>
      <c r="P18" s="63"/>
      <c r="Q18" s="2"/>
      <c r="R18" s="63"/>
      <c r="S18" s="2"/>
      <c r="T18" s="2"/>
      <c r="U18" s="63"/>
      <c r="V18" s="2"/>
      <c r="W18" s="2"/>
      <c r="X18" s="2"/>
      <c r="Y18" s="2"/>
      <c r="Z18" s="2"/>
      <c r="AA18" s="2"/>
      <c r="AB18" s="2"/>
      <c r="AC18" s="2"/>
      <c r="AD18" s="2"/>
      <c r="AE18" s="2"/>
      <c r="AF18" s="2"/>
      <c r="AG18" s="2"/>
      <c r="AH18" s="2"/>
      <c r="AI18" s="2"/>
      <c r="AJ18" s="2"/>
    </row>
    <row r="19" spans="1:36" ht="15.75" customHeight="1">
      <c r="A19" s="2"/>
      <c r="B19" s="2"/>
      <c r="C19" s="61"/>
      <c r="D19" s="62"/>
      <c r="E19" s="62"/>
      <c r="F19" s="63"/>
      <c r="G19" s="2"/>
      <c r="H19" s="2"/>
      <c r="I19" s="63"/>
      <c r="J19" s="63"/>
      <c r="K19" s="2"/>
      <c r="L19" s="63"/>
      <c r="M19" s="2"/>
      <c r="N19" s="2"/>
      <c r="O19" s="63"/>
      <c r="P19" s="63"/>
      <c r="Q19" s="2"/>
      <c r="R19" s="63"/>
      <c r="S19" s="2"/>
      <c r="T19" s="2"/>
      <c r="U19" s="63"/>
      <c r="V19" s="2"/>
      <c r="W19" s="2"/>
      <c r="X19" s="2"/>
      <c r="Y19" s="2"/>
      <c r="Z19" s="2"/>
      <c r="AA19" s="2"/>
      <c r="AB19" s="2"/>
      <c r="AC19" s="2"/>
      <c r="AD19" s="2"/>
      <c r="AE19" s="2"/>
      <c r="AF19" s="2"/>
      <c r="AG19" s="2"/>
      <c r="AH19" s="2"/>
      <c r="AI19" s="2"/>
      <c r="AJ19" s="2"/>
    </row>
    <row r="20" spans="1:36" ht="15.75" customHeight="1">
      <c r="A20" s="2"/>
      <c r="B20" s="2"/>
      <c r="C20" s="61"/>
      <c r="D20" s="62"/>
      <c r="E20" s="62"/>
      <c r="F20" s="63"/>
      <c r="G20" s="2"/>
      <c r="H20" s="2"/>
      <c r="I20" s="63"/>
      <c r="J20" s="63"/>
      <c r="K20" s="2"/>
      <c r="L20" s="63"/>
      <c r="M20" s="2"/>
      <c r="N20" s="2"/>
      <c r="O20" s="63"/>
      <c r="P20" s="63"/>
      <c r="Q20" s="2"/>
      <c r="R20" s="63"/>
      <c r="S20" s="2"/>
      <c r="T20" s="2"/>
      <c r="U20" s="63"/>
      <c r="V20" s="2"/>
      <c r="W20" s="2"/>
      <c r="X20" s="2"/>
      <c r="Y20" s="2"/>
      <c r="Z20" s="2"/>
      <c r="AA20" s="2"/>
      <c r="AB20" s="2"/>
      <c r="AC20" s="2"/>
      <c r="AD20" s="2"/>
      <c r="AE20" s="2"/>
      <c r="AF20" s="2"/>
      <c r="AG20" s="2"/>
      <c r="AH20" s="2"/>
      <c r="AI20" s="2"/>
      <c r="AJ20" s="2"/>
    </row>
    <row r="21" spans="1:36" ht="15.75" customHeight="1">
      <c r="A21" s="2"/>
      <c r="B21" s="2"/>
      <c r="C21" s="61"/>
      <c r="D21" s="62"/>
      <c r="E21" s="62"/>
      <c r="F21" s="63"/>
      <c r="G21" s="2"/>
      <c r="H21" s="2"/>
      <c r="I21" s="63"/>
      <c r="J21" s="63"/>
      <c r="K21" s="2"/>
      <c r="L21" s="63"/>
      <c r="M21" s="2"/>
      <c r="N21" s="2"/>
      <c r="O21" s="63"/>
      <c r="P21" s="63"/>
      <c r="Q21" s="2"/>
      <c r="R21" s="63"/>
      <c r="S21" s="2"/>
      <c r="T21" s="2"/>
      <c r="U21" s="63"/>
      <c r="V21" s="2"/>
      <c r="W21" s="2"/>
      <c r="X21" s="2"/>
      <c r="Y21" s="2"/>
      <c r="Z21" s="2"/>
      <c r="AA21" s="2"/>
      <c r="AB21" s="2"/>
      <c r="AC21" s="2"/>
      <c r="AD21" s="2"/>
      <c r="AE21" s="2"/>
      <c r="AF21" s="2"/>
      <c r="AG21" s="2"/>
      <c r="AH21" s="2"/>
      <c r="AI21" s="2"/>
      <c r="AJ21" s="2"/>
    </row>
    <row r="22" spans="1:36" ht="15.75" customHeight="1">
      <c r="A22" s="2"/>
      <c r="B22" s="2"/>
      <c r="C22" s="61"/>
      <c r="D22" s="62"/>
      <c r="E22" s="62"/>
      <c r="F22" s="63"/>
      <c r="G22" s="2"/>
      <c r="H22" s="2"/>
      <c r="I22" s="63"/>
      <c r="J22" s="63"/>
      <c r="K22" s="2"/>
      <c r="L22" s="63"/>
      <c r="M22" s="2"/>
      <c r="N22" s="2"/>
      <c r="O22" s="63"/>
      <c r="P22" s="63"/>
      <c r="Q22" s="2"/>
      <c r="R22" s="63"/>
      <c r="S22" s="2"/>
      <c r="T22" s="2"/>
      <c r="U22" s="63"/>
      <c r="V22" s="2"/>
      <c r="W22" s="2"/>
      <c r="X22" s="2"/>
      <c r="Y22" s="2"/>
      <c r="Z22" s="2"/>
      <c r="AA22" s="2"/>
      <c r="AB22" s="2"/>
      <c r="AC22" s="2"/>
      <c r="AD22" s="2"/>
      <c r="AE22" s="2"/>
      <c r="AF22" s="2"/>
      <c r="AG22" s="2"/>
      <c r="AH22" s="2"/>
      <c r="AI22" s="2"/>
      <c r="AJ22" s="2"/>
    </row>
    <row r="23" spans="1:36" ht="15.75" customHeight="1">
      <c r="A23" s="2"/>
      <c r="B23" s="2"/>
      <c r="C23" s="61"/>
      <c r="D23" s="62"/>
      <c r="E23" s="62"/>
      <c r="F23" s="63"/>
      <c r="G23" s="2"/>
      <c r="H23" s="2"/>
      <c r="I23" s="63"/>
      <c r="J23" s="63"/>
      <c r="K23" s="2"/>
      <c r="L23" s="63"/>
      <c r="M23" s="2"/>
      <c r="N23" s="2"/>
      <c r="O23" s="63"/>
      <c r="P23" s="63"/>
      <c r="Q23" s="2"/>
      <c r="R23" s="63"/>
      <c r="S23" s="2"/>
      <c r="T23" s="2"/>
      <c r="U23" s="63"/>
      <c r="V23" s="2"/>
      <c r="W23" s="2"/>
      <c r="X23" s="2"/>
      <c r="Y23" s="2"/>
      <c r="Z23" s="2"/>
      <c r="AA23" s="2"/>
      <c r="AB23" s="2"/>
      <c r="AC23" s="2"/>
      <c r="AD23" s="2"/>
      <c r="AE23" s="2"/>
      <c r="AF23" s="2"/>
      <c r="AG23" s="2"/>
      <c r="AH23" s="2"/>
      <c r="AI23" s="2"/>
      <c r="AJ23" s="2"/>
    </row>
    <row r="24" spans="1:36" ht="15.75" customHeight="1">
      <c r="A24" s="2"/>
      <c r="B24" s="2"/>
      <c r="C24" s="61"/>
      <c r="D24" s="62"/>
      <c r="E24" s="62"/>
      <c r="F24" s="63"/>
      <c r="G24" s="2"/>
      <c r="H24" s="2"/>
      <c r="I24" s="63"/>
      <c r="J24" s="63"/>
      <c r="K24" s="2"/>
      <c r="L24" s="63"/>
      <c r="M24" s="2"/>
      <c r="N24" s="2"/>
      <c r="O24" s="63"/>
      <c r="P24" s="63"/>
      <c r="Q24" s="2"/>
      <c r="R24" s="63"/>
      <c r="S24" s="2"/>
      <c r="T24" s="2"/>
      <c r="U24" s="63"/>
      <c r="V24" s="2"/>
      <c r="W24" s="2"/>
      <c r="X24" s="2"/>
      <c r="Y24" s="2"/>
      <c r="Z24" s="2"/>
      <c r="AA24" s="2"/>
      <c r="AB24" s="2"/>
      <c r="AC24" s="2"/>
      <c r="AD24" s="2"/>
      <c r="AE24" s="2"/>
      <c r="AF24" s="2"/>
      <c r="AG24" s="2"/>
      <c r="AH24" s="2"/>
      <c r="AI24" s="2"/>
      <c r="AJ24" s="2"/>
    </row>
    <row r="25" spans="1:36" ht="15.75" customHeight="1">
      <c r="A25" s="2"/>
      <c r="B25" s="2"/>
      <c r="C25" s="61"/>
      <c r="D25" s="62"/>
      <c r="E25" s="62"/>
      <c r="F25" s="63"/>
      <c r="G25" s="2"/>
      <c r="H25" s="2"/>
      <c r="I25" s="63"/>
      <c r="J25" s="63"/>
      <c r="K25" s="2"/>
      <c r="L25" s="63"/>
      <c r="M25" s="2"/>
      <c r="N25" s="2"/>
      <c r="O25" s="63"/>
      <c r="P25" s="63"/>
      <c r="Q25" s="2"/>
      <c r="R25" s="63"/>
      <c r="S25" s="2"/>
      <c r="T25" s="2"/>
      <c r="U25" s="63"/>
      <c r="V25" s="2"/>
      <c r="W25" s="2"/>
      <c r="X25" s="2"/>
      <c r="Y25" s="2"/>
      <c r="Z25" s="2"/>
      <c r="AA25" s="2"/>
      <c r="AB25" s="2"/>
      <c r="AC25" s="2"/>
      <c r="AD25" s="2"/>
      <c r="AE25" s="2"/>
      <c r="AF25" s="2"/>
      <c r="AG25" s="2"/>
      <c r="AH25" s="2"/>
      <c r="AI25" s="2"/>
      <c r="AJ25" s="2"/>
    </row>
    <row r="26" spans="1:36" ht="15.75" customHeight="1">
      <c r="A26" s="2"/>
      <c r="B26" s="2"/>
      <c r="C26" s="61"/>
      <c r="D26" s="62"/>
      <c r="E26" s="62"/>
      <c r="F26" s="63"/>
      <c r="G26" s="2"/>
      <c r="H26" s="2"/>
      <c r="I26" s="63"/>
      <c r="J26" s="63"/>
      <c r="K26" s="2"/>
      <c r="L26" s="63"/>
      <c r="M26" s="2"/>
      <c r="N26" s="2"/>
      <c r="O26" s="63"/>
      <c r="P26" s="63"/>
      <c r="Q26" s="2"/>
      <c r="R26" s="63"/>
      <c r="S26" s="2"/>
      <c r="T26" s="2"/>
      <c r="U26" s="63"/>
      <c r="V26" s="2"/>
      <c r="W26" s="2"/>
      <c r="X26" s="2"/>
      <c r="Y26" s="2"/>
      <c r="Z26" s="2"/>
      <c r="AA26" s="2"/>
      <c r="AB26" s="2"/>
      <c r="AC26" s="2"/>
      <c r="AD26" s="2"/>
      <c r="AE26" s="2"/>
      <c r="AF26" s="2"/>
      <c r="AG26" s="2"/>
      <c r="AH26" s="2"/>
      <c r="AI26" s="2"/>
      <c r="AJ26" s="2"/>
    </row>
    <row r="27" spans="1:36" ht="15.75" customHeight="1">
      <c r="A27" s="2"/>
      <c r="B27" s="2"/>
      <c r="C27" s="61"/>
      <c r="D27" s="62"/>
      <c r="E27" s="62"/>
      <c r="F27" s="63"/>
      <c r="G27" s="2"/>
      <c r="H27" s="2"/>
      <c r="I27" s="63"/>
      <c r="J27" s="63"/>
      <c r="K27" s="2"/>
      <c r="L27" s="63"/>
      <c r="M27" s="2"/>
      <c r="N27" s="2"/>
      <c r="O27" s="63"/>
      <c r="P27" s="63"/>
      <c r="Q27" s="2"/>
      <c r="R27" s="63"/>
      <c r="S27" s="2"/>
      <c r="T27" s="2"/>
      <c r="U27" s="63"/>
      <c r="V27" s="2"/>
      <c r="W27" s="2"/>
      <c r="X27" s="2"/>
      <c r="Y27" s="2"/>
      <c r="Z27" s="2"/>
      <c r="AA27" s="2"/>
      <c r="AB27" s="2"/>
      <c r="AC27" s="2"/>
      <c r="AD27" s="2"/>
      <c r="AE27" s="2"/>
      <c r="AF27" s="2"/>
      <c r="AG27" s="2"/>
      <c r="AH27" s="2"/>
      <c r="AI27" s="2"/>
      <c r="AJ27" s="2"/>
    </row>
    <row r="28" spans="1:36" ht="15.75" customHeight="1">
      <c r="A28" s="2"/>
      <c r="B28" s="2"/>
      <c r="C28" s="61"/>
      <c r="D28" s="62"/>
      <c r="E28" s="62"/>
      <c r="F28" s="63"/>
      <c r="G28" s="2"/>
      <c r="H28" s="2"/>
      <c r="I28" s="63"/>
      <c r="J28" s="63"/>
      <c r="K28" s="2"/>
      <c r="L28" s="63"/>
      <c r="M28" s="2"/>
      <c r="N28" s="2"/>
      <c r="O28" s="63"/>
      <c r="P28" s="63"/>
      <c r="Q28" s="2"/>
      <c r="R28" s="63"/>
      <c r="S28" s="2"/>
      <c r="T28" s="2"/>
      <c r="U28" s="63"/>
      <c r="V28" s="2"/>
      <c r="W28" s="2"/>
      <c r="X28" s="2"/>
      <c r="Y28" s="2"/>
      <c r="Z28" s="2"/>
      <c r="AA28" s="2"/>
      <c r="AB28" s="2"/>
      <c r="AC28" s="2"/>
      <c r="AD28" s="2"/>
      <c r="AE28" s="2"/>
      <c r="AF28" s="2"/>
      <c r="AG28" s="2"/>
      <c r="AH28" s="2"/>
      <c r="AI28" s="2"/>
      <c r="AJ28" s="2"/>
    </row>
    <row r="29" spans="1:36" ht="15.75" customHeight="1">
      <c r="A29" s="2"/>
      <c r="B29" s="2"/>
      <c r="C29" s="61"/>
      <c r="D29" s="62"/>
      <c r="E29" s="62"/>
      <c r="F29" s="63"/>
      <c r="G29" s="2"/>
      <c r="H29" s="2"/>
      <c r="I29" s="63"/>
      <c r="J29" s="63"/>
      <c r="K29" s="2"/>
      <c r="L29" s="63"/>
      <c r="M29" s="2"/>
      <c r="N29" s="2"/>
      <c r="O29" s="63"/>
      <c r="P29" s="63"/>
      <c r="Q29" s="2"/>
      <c r="R29" s="63"/>
      <c r="S29" s="2"/>
      <c r="T29" s="2"/>
      <c r="U29" s="63"/>
      <c r="V29" s="2"/>
      <c r="W29" s="2"/>
      <c r="X29" s="2"/>
      <c r="Y29" s="2"/>
      <c r="Z29" s="2"/>
      <c r="AA29" s="2"/>
      <c r="AB29" s="2"/>
      <c r="AC29" s="2"/>
      <c r="AD29" s="2"/>
      <c r="AE29" s="2"/>
      <c r="AF29" s="2"/>
      <c r="AG29" s="2"/>
      <c r="AH29" s="2"/>
      <c r="AI29" s="2"/>
      <c r="AJ29" s="2"/>
    </row>
    <row r="30" spans="1:36" ht="15.75" customHeight="1">
      <c r="A30" s="2"/>
      <c r="B30" s="2"/>
      <c r="C30" s="61"/>
      <c r="D30" s="62"/>
      <c r="E30" s="62"/>
      <c r="F30" s="63"/>
      <c r="G30" s="2"/>
      <c r="H30" s="2"/>
      <c r="I30" s="63"/>
      <c r="J30" s="63"/>
      <c r="K30" s="2"/>
      <c r="L30" s="63"/>
      <c r="M30" s="2"/>
      <c r="N30" s="2"/>
      <c r="O30" s="63"/>
      <c r="P30" s="63"/>
      <c r="Q30" s="2"/>
      <c r="R30" s="63"/>
      <c r="S30" s="2"/>
      <c r="T30" s="2"/>
      <c r="U30" s="63"/>
      <c r="V30" s="2"/>
      <c r="W30" s="2"/>
      <c r="X30" s="2"/>
      <c r="Y30" s="2"/>
      <c r="Z30" s="2"/>
      <c r="AA30" s="2"/>
      <c r="AB30" s="2"/>
      <c r="AC30" s="2"/>
      <c r="AD30" s="2"/>
      <c r="AE30" s="2"/>
      <c r="AF30" s="2"/>
      <c r="AG30" s="2"/>
      <c r="AH30" s="2"/>
      <c r="AI30" s="2"/>
      <c r="AJ30" s="2"/>
    </row>
    <row r="31" spans="1:36" ht="15.75" customHeight="1">
      <c r="A31" s="2"/>
      <c r="B31" s="2"/>
      <c r="C31" s="61"/>
      <c r="D31" s="62"/>
      <c r="E31" s="62"/>
      <c r="F31" s="63"/>
      <c r="G31" s="2"/>
      <c r="H31" s="2"/>
      <c r="I31" s="63"/>
      <c r="J31" s="63"/>
      <c r="K31" s="2"/>
      <c r="L31" s="63"/>
      <c r="M31" s="2"/>
      <c r="N31" s="2"/>
      <c r="O31" s="63"/>
      <c r="P31" s="63"/>
      <c r="Q31" s="2"/>
      <c r="R31" s="63"/>
      <c r="S31" s="2"/>
      <c r="T31" s="2"/>
      <c r="U31" s="63"/>
      <c r="V31" s="2"/>
      <c r="W31" s="2"/>
      <c r="X31" s="2"/>
      <c r="Y31" s="2"/>
      <c r="Z31" s="2"/>
      <c r="AA31" s="2"/>
      <c r="AB31" s="2"/>
      <c r="AC31" s="2"/>
      <c r="AD31" s="2"/>
      <c r="AE31" s="2"/>
      <c r="AF31" s="2"/>
      <c r="AG31" s="2"/>
      <c r="AH31" s="2"/>
      <c r="AI31" s="2"/>
      <c r="AJ31" s="2"/>
    </row>
    <row r="32" spans="1:36" ht="15.75" customHeight="1">
      <c r="A32" s="2"/>
      <c r="B32" s="2"/>
      <c r="C32" s="61"/>
      <c r="D32" s="62"/>
      <c r="E32" s="62"/>
      <c r="F32" s="63"/>
      <c r="G32" s="2"/>
      <c r="H32" s="2"/>
      <c r="I32" s="63"/>
      <c r="J32" s="63"/>
      <c r="K32" s="2"/>
      <c r="L32" s="63"/>
      <c r="M32" s="2"/>
      <c r="N32" s="2"/>
      <c r="O32" s="63"/>
      <c r="P32" s="63"/>
      <c r="Q32" s="2"/>
      <c r="R32" s="63"/>
      <c r="S32" s="2"/>
      <c r="T32" s="2"/>
      <c r="U32" s="63"/>
      <c r="V32" s="2"/>
      <c r="W32" s="2"/>
      <c r="X32" s="2"/>
      <c r="Y32" s="2"/>
      <c r="Z32" s="2"/>
      <c r="AA32" s="2"/>
      <c r="AB32" s="2"/>
      <c r="AC32" s="2"/>
      <c r="AD32" s="2"/>
      <c r="AE32" s="2"/>
      <c r="AF32" s="2"/>
      <c r="AG32" s="2"/>
      <c r="AH32" s="2"/>
      <c r="AI32" s="2"/>
      <c r="AJ32" s="2"/>
    </row>
    <row r="33" spans="1:36" ht="15.75" customHeight="1">
      <c r="A33" s="2"/>
      <c r="B33" s="2"/>
      <c r="C33" s="61"/>
      <c r="D33" s="62"/>
      <c r="E33" s="62"/>
      <c r="F33" s="63"/>
      <c r="G33" s="2"/>
      <c r="H33" s="2"/>
      <c r="I33" s="63"/>
      <c r="J33" s="63"/>
      <c r="K33" s="2"/>
      <c r="L33" s="63"/>
      <c r="M33" s="2"/>
      <c r="N33" s="2"/>
      <c r="O33" s="63"/>
      <c r="P33" s="63"/>
      <c r="Q33" s="2"/>
      <c r="R33" s="63"/>
      <c r="S33" s="2"/>
      <c r="T33" s="2"/>
      <c r="U33" s="63"/>
      <c r="V33" s="2"/>
      <c r="W33" s="2"/>
      <c r="X33" s="2"/>
      <c r="Y33" s="2"/>
      <c r="Z33" s="2"/>
      <c r="AA33" s="2"/>
      <c r="AB33" s="2"/>
      <c r="AC33" s="2"/>
      <c r="AD33" s="2"/>
      <c r="AE33" s="2"/>
      <c r="AF33" s="2"/>
      <c r="AG33" s="2"/>
      <c r="AH33" s="2"/>
      <c r="AI33" s="2"/>
      <c r="AJ33" s="2"/>
    </row>
    <row r="34" spans="1:36" ht="15.75" customHeight="1">
      <c r="A34" s="2"/>
      <c r="B34" s="2"/>
      <c r="C34" s="61"/>
      <c r="D34" s="62"/>
      <c r="E34" s="62"/>
      <c r="F34" s="63"/>
      <c r="G34" s="2"/>
      <c r="H34" s="2"/>
      <c r="I34" s="63"/>
      <c r="J34" s="63"/>
      <c r="K34" s="2"/>
      <c r="L34" s="63"/>
      <c r="M34" s="2"/>
      <c r="N34" s="2"/>
      <c r="O34" s="63"/>
      <c r="P34" s="63"/>
      <c r="Q34" s="2"/>
      <c r="R34" s="63"/>
      <c r="S34" s="2"/>
      <c r="T34" s="2"/>
      <c r="U34" s="63"/>
      <c r="V34" s="2"/>
      <c r="W34" s="2"/>
      <c r="X34" s="2"/>
      <c r="Y34" s="2"/>
      <c r="Z34" s="2"/>
      <c r="AA34" s="2"/>
      <c r="AB34" s="2"/>
      <c r="AC34" s="2"/>
      <c r="AD34" s="2"/>
      <c r="AE34" s="2"/>
      <c r="AF34" s="2"/>
      <c r="AG34" s="2"/>
      <c r="AH34" s="2"/>
      <c r="AI34" s="2"/>
      <c r="AJ34" s="2"/>
    </row>
    <row r="35" spans="1:36" ht="15.75" customHeight="1">
      <c r="A35" s="2"/>
      <c r="B35" s="2"/>
      <c r="C35" s="61"/>
      <c r="D35" s="62"/>
      <c r="E35" s="62"/>
      <c r="F35" s="63"/>
      <c r="G35" s="2"/>
      <c r="H35" s="2"/>
      <c r="I35" s="63"/>
      <c r="J35" s="63"/>
      <c r="K35" s="2"/>
      <c r="L35" s="63"/>
      <c r="M35" s="2"/>
      <c r="N35" s="2"/>
      <c r="O35" s="63"/>
      <c r="P35" s="63"/>
      <c r="Q35" s="2"/>
      <c r="R35" s="63"/>
      <c r="S35" s="2"/>
      <c r="T35" s="2"/>
      <c r="U35" s="63"/>
      <c r="V35" s="2"/>
      <c r="W35" s="2"/>
      <c r="X35" s="2"/>
      <c r="Y35" s="2"/>
      <c r="Z35" s="2"/>
      <c r="AA35" s="2"/>
      <c r="AB35" s="2"/>
      <c r="AC35" s="2"/>
      <c r="AD35" s="2"/>
      <c r="AE35" s="2"/>
      <c r="AF35" s="2"/>
      <c r="AG35" s="2"/>
      <c r="AH35" s="2"/>
      <c r="AI35" s="2"/>
      <c r="AJ35" s="2"/>
    </row>
    <row r="36" spans="1:36" ht="15.75" customHeight="1">
      <c r="A36" s="2"/>
      <c r="B36" s="2"/>
      <c r="C36" s="61"/>
      <c r="D36" s="62"/>
      <c r="E36" s="62"/>
      <c r="F36" s="63"/>
      <c r="G36" s="2"/>
      <c r="H36" s="2"/>
      <c r="I36" s="63"/>
      <c r="J36" s="63"/>
      <c r="K36" s="2"/>
      <c r="L36" s="63"/>
      <c r="M36" s="2"/>
      <c r="N36" s="2"/>
      <c r="O36" s="63"/>
      <c r="P36" s="63"/>
      <c r="Q36" s="2"/>
      <c r="R36" s="63"/>
      <c r="S36" s="2"/>
      <c r="T36" s="2"/>
      <c r="U36" s="63"/>
      <c r="V36" s="2"/>
      <c r="W36" s="2"/>
      <c r="X36" s="2"/>
      <c r="Y36" s="2"/>
      <c r="Z36" s="2"/>
      <c r="AA36" s="2"/>
      <c r="AB36" s="2"/>
      <c r="AC36" s="2"/>
      <c r="AD36" s="2"/>
      <c r="AE36" s="2"/>
      <c r="AF36" s="2"/>
      <c r="AG36" s="2"/>
      <c r="AH36" s="2"/>
      <c r="AI36" s="2"/>
      <c r="AJ36" s="2"/>
    </row>
    <row r="37" spans="1:36" ht="15.75" customHeight="1">
      <c r="A37" s="2"/>
      <c r="B37" s="2"/>
      <c r="C37" s="61"/>
      <c r="D37" s="62"/>
      <c r="E37" s="62"/>
      <c r="F37" s="63"/>
      <c r="G37" s="2"/>
      <c r="H37" s="2"/>
      <c r="I37" s="63"/>
      <c r="J37" s="63"/>
      <c r="K37" s="2"/>
      <c r="L37" s="63"/>
      <c r="M37" s="2"/>
      <c r="N37" s="2"/>
      <c r="O37" s="63"/>
      <c r="P37" s="63"/>
      <c r="Q37" s="2"/>
      <c r="R37" s="63"/>
      <c r="S37" s="2"/>
      <c r="T37" s="2"/>
      <c r="U37" s="63"/>
      <c r="V37" s="2"/>
      <c r="W37" s="2"/>
      <c r="X37" s="2"/>
      <c r="Y37" s="2"/>
      <c r="Z37" s="2"/>
      <c r="AA37" s="2"/>
      <c r="AB37" s="2"/>
      <c r="AC37" s="2"/>
      <c r="AD37" s="2"/>
      <c r="AE37" s="2"/>
      <c r="AF37" s="2"/>
      <c r="AG37" s="2"/>
      <c r="AH37" s="2"/>
      <c r="AI37" s="2"/>
      <c r="AJ37" s="2"/>
    </row>
    <row r="38" spans="1:36" ht="15.75" customHeight="1">
      <c r="A38" s="2"/>
      <c r="B38" s="2"/>
      <c r="C38" s="61"/>
      <c r="D38" s="62"/>
      <c r="E38" s="62"/>
      <c r="F38" s="63"/>
      <c r="G38" s="2"/>
      <c r="H38" s="2"/>
      <c r="I38" s="63"/>
      <c r="J38" s="63"/>
      <c r="K38" s="2"/>
      <c r="L38" s="63"/>
      <c r="M38" s="2"/>
      <c r="N38" s="2"/>
      <c r="O38" s="63"/>
      <c r="P38" s="63"/>
      <c r="Q38" s="2"/>
      <c r="R38" s="63"/>
      <c r="S38" s="2"/>
      <c r="T38" s="2"/>
      <c r="U38" s="63"/>
      <c r="V38" s="2"/>
      <c r="W38" s="2"/>
      <c r="X38" s="2"/>
      <c r="Y38" s="2"/>
      <c r="Z38" s="2"/>
      <c r="AA38" s="2"/>
      <c r="AB38" s="2"/>
      <c r="AC38" s="2"/>
      <c r="AD38" s="2"/>
      <c r="AE38" s="2"/>
      <c r="AF38" s="2"/>
      <c r="AG38" s="2"/>
      <c r="AH38" s="2"/>
      <c r="AI38" s="2"/>
      <c r="AJ38" s="2"/>
    </row>
    <row r="39" spans="1:36" ht="15.75" customHeight="1">
      <c r="A39" s="2"/>
      <c r="B39" s="2"/>
      <c r="C39" s="61"/>
      <c r="D39" s="62"/>
      <c r="E39" s="62"/>
      <c r="F39" s="63"/>
      <c r="G39" s="2"/>
      <c r="H39" s="2"/>
      <c r="I39" s="63"/>
      <c r="J39" s="63"/>
      <c r="K39" s="2"/>
      <c r="L39" s="63"/>
      <c r="M39" s="2"/>
      <c r="N39" s="2"/>
      <c r="O39" s="63"/>
      <c r="P39" s="63"/>
      <c r="Q39" s="2"/>
      <c r="R39" s="63"/>
      <c r="S39" s="2"/>
      <c r="T39" s="2"/>
      <c r="U39" s="63"/>
      <c r="V39" s="2"/>
      <c r="W39" s="2"/>
      <c r="X39" s="2"/>
      <c r="Y39" s="2"/>
      <c r="Z39" s="2"/>
      <c r="AA39" s="2"/>
      <c r="AB39" s="2"/>
      <c r="AC39" s="2"/>
      <c r="AD39" s="2"/>
      <c r="AE39" s="2"/>
      <c r="AF39" s="2"/>
      <c r="AG39" s="2"/>
      <c r="AH39" s="2"/>
      <c r="AI39" s="2"/>
      <c r="AJ39" s="2"/>
    </row>
    <row r="40" spans="1:36" ht="15.75" customHeight="1">
      <c r="A40" s="2"/>
      <c r="B40" s="2"/>
      <c r="C40" s="61"/>
      <c r="D40" s="62"/>
      <c r="E40" s="62"/>
      <c r="F40" s="63"/>
      <c r="G40" s="2"/>
      <c r="H40" s="2"/>
      <c r="I40" s="63"/>
      <c r="J40" s="63"/>
      <c r="K40" s="2"/>
      <c r="L40" s="63"/>
      <c r="M40" s="2"/>
      <c r="N40" s="2"/>
      <c r="O40" s="63"/>
      <c r="P40" s="63"/>
      <c r="Q40" s="2"/>
      <c r="R40" s="63"/>
      <c r="S40" s="2"/>
      <c r="T40" s="2"/>
      <c r="U40" s="63"/>
      <c r="V40" s="2"/>
      <c r="W40" s="2"/>
      <c r="X40" s="2"/>
      <c r="Y40" s="2"/>
      <c r="Z40" s="2"/>
      <c r="AA40" s="2"/>
      <c r="AB40" s="2"/>
      <c r="AC40" s="2"/>
      <c r="AD40" s="2"/>
      <c r="AE40" s="2"/>
      <c r="AF40" s="2"/>
      <c r="AG40" s="2"/>
      <c r="AH40" s="2"/>
      <c r="AI40" s="2"/>
      <c r="AJ40" s="2"/>
    </row>
    <row r="41" spans="1:36" ht="15.75" customHeight="1">
      <c r="A41" s="2"/>
      <c r="B41" s="2"/>
      <c r="C41" s="61"/>
      <c r="D41" s="62"/>
      <c r="E41" s="62"/>
      <c r="F41" s="63"/>
      <c r="G41" s="2"/>
      <c r="H41" s="2"/>
      <c r="I41" s="63"/>
      <c r="J41" s="63"/>
      <c r="K41" s="2"/>
      <c r="L41" s="63"/>
      <c r="M41" s="2"/>
      <c r="N41" s="2"/>
      <c r="O41" s="63"/>
      <c r="P41" s="63"/>
      <c r="Q41" s="2"/>
      <c r="R41" s="63"/>
      <c r="S41" s="2"/>
      <c r="T41" s="2"/>
      <c r="U41" s="63"/>
      <c r="V41" s="2"/>
      <c r="W41" s="2"/>
      <c r="X41" s="2"/>
      <c r="Y41" s="2"/>
      <c r="Z41" s="2"/>
      <c r="AA41" s="2"/>
      <c r="AB41" s="2"/>
      <c r="AC41" s="2"/>
      <c r="AD41" s="2"/>
      <c r="AE41" s="2"/>
      <c r="AF41" s="2"/>
      <c r="AG41" s="2"/>
      <c r="AH41" s="2"/>
      <c r="AI41" s="2"/>
      <c r="AJ41" s="2"/>
    </row>
    <row r="42" spans="1:36" ht="15.75" customHeight="1">
      <c r="A42" s="2"/>
      <c r="B42" s="2"/>
      <c r="C42" s="61"/>
      <c r="D42" s="62"/>
      <c r="E42" s="62"/>
      <c r="F42" s="63"/>
      <c r="G42" s="2"/>
      <c r="H42" s="2"/>
      <c r="I42" s="63"/>
      <c r="J42" s="63"/>
      <c r="K42" s="2"/>
      <c r="L42" s="63"/>
      <c r="M42" s="2"/>
      <c r="N42" s="2"/>
      <c r="O42" s="63"/>
      <c r="P42" s="63"/>
      <c r="Q42" s="2"/>
      <c r="R42" s="63"/>
      <c r="S42" s="2"/>
      <c r="T42" s="2"/>
      <c r="U42" s="63"/>
      <c r="V42" s="2"/>
      <c r="W42" s="2"/>
      <c r="X42" s="2"/>
      <c r="Y42" s="2"/>
      <c r="Z42" s="2"/>
      <c r="AA42" s="2"/>
      <c r="AB42" s="2"/>
      <c r="AC42" s="2"/>
      <c r="AD42" s="2"/>
      <c r="AE42" s="2"/>
      <c r="AF42" s="2"/>
      <c r="AG42" s="2"/>
      <c r="AH42" s="2"/>
      <c r="AI42" s="2"/>
      <c r="AJ42" s="2"/>
    </row>
    <row r="43" spans="1:36" ht="15.75" customHeight="1">
      <c r="A43" s="2"/>
      <c r="B43" s="2"/>
      <c r="C43" s="61"/>
      <c r="D43" s="62"/>
      <c r="E43" s="62"/>
      <c r="F43" s="63"/>
      <c r="G43" s="2"/>
      <c r="H43" s="2"/>
      <c r="I43" s="63"/>
      <c r="J43" s="63"/>
      <c r="K43" s="2"/>
      <c r="L43" s="63"/>
      <c r="M43" s="2"/>
      <c r="N43" s="2"/>
      <c r="O43" s="63"/>
      <c r="P43" s="63"/>
      <c r="Q43" s="2"/>
      <c r="R43" s="63"/>
      <c r="S43" s="2"/>
      <c r="T43" s="2"/>
      <c r="U43" s="63"/>
      <c r="V43" s="2"/>
      <c r="W43" s="2"/>
      <c r="X43" s="2"/>
      <c r="Y43" s="2"/>
      <c r="Z43" s="2"/>
      <c r="AA43" s="2"/>
      <c r="AB43" s="2"/>
      <c r="AC43" s="2"/>
      <c r="AD43" s="2"/>
      <c r="AE43" s="2"/>
      <c r="AF43" s="2"/>
      <c r="AG43" s="2"/>
      <c r="AH43" s="2"/>
      <c r="AI43" s="2"/>
      <c r="AJ43" s="2"/>
    </row>
    <row r="44" spans="1:36" ht="15.75" customHeight="1">
      <c r="A44" s="2"/>
      <c r="B44" s="2"/>
      <c r="C44" s="61"/>
      <c r="D44" s="62"/>
      <c r="E44" s="62"/>
      <c r="F44" s="63"/>
      <c r="G44" s="2"/>
      <c r="H44" s="2"/>
      <c r="I44" s="63"/>
      <c r="J44" s="63"/>
      <c r="K44" s="2"/>
      <c r="L44" s="63"/>
      <c r="M44" s="2"/>
      <c r="N44" s="2"/>
      <c r="O44" s="63"/>
      <c r="P44" s="63"/>
      <c r="Q44" s="2"/>
      <c r="R44" s="63"/>
      <c r="S44" s="2"/>
      <c r="T44" s="2"/>
      <c r="U44" s="63"/>
      <c r="V44" s="2"/>
      <c r="W44" s="2"/>
      <c r="X44" s="2"/>
      <c r="Y44" s="2"/>
      <c r="Z44" s="2"/>
      <c r="AA44" s="2"/>
      <c r="AB44" s="2"/>
      <c r="AC44" s="2"/>
      <c r="AD44" s="2"/>
      <c r="AE44" s="2"/>
      <c r="AF44" s="2"/>
      <c r="AG44" s="2"/>
    </row>
    <row r="45" spans="1:36" ht="15.75" customHeight="1">
      <c r="A45" s="2"/>
      <c r="B45" s="2"/>
      <c r="C45" s="61"/>
      <c r="D45" s="62"/>
      <c r="E45" s="62"/>
      <c r="F45" s="63"/>
      <c r="G45" s="2"/>
      <c r="H45" s="2"/>
      <c r="I45" s="63"/>
      <c r="J45" s="63"/>
      <c r="K45" s="2"/>
      <c r="L45" s="63"/>
      <c r="M45" s="2"/>
      <c r="N45" s="2"/>
      <c r="O45" s="63"/>
      <c r="P45" s="63"/>
      <c r="Q45" s="2"/>
      <c r="R45" s="63"/>
      <c r="S45" s="2"/>
      <c r="T45" s="2"/>
      <c r="U45" s="63"/>
      <c r="V45" s="2"/>
      <c r="W45" s="2"/>
      <c r="X45" s="2"/>
      <c r="Y45" s="2"/>
      <c r="Z45" s="2"/>
      <c r="AA45" s="2"/>
      <c r="AB45" s="2"/>
      <c r="AC45" s="2"/>
      <c r="AD45" s="2"/>
      <c r="AE45" s="2"/>
      <c r="AF45" s="2"/>
      <c r="AG45" s="2"/>
    </row>
    <row r="46" spans="1:36" ht="15.75" customHeight="1">
      <c r="A46" s="2"/>
      <c r="B46" s="2"/>
      <c r="C46" s="61"/>
      <c r="D46" s="62"/>
      <c r="E46" s="62"/>
      <c r="F46" s="63"/>
      <c r="G46" s="2"/>
      <c r="H46" s="2"/>
      <c r="I46" s="63"/>
      <c r="J46" s="63"/>
      <c r="K46" s="2"/>
      <c r="L46" s="63"/>
      <c r="M46" s="2"/>
      <c r="N46" s="2"/>
      <c r="O46" s="63"/>
      <c r="P46" s="63"/>
      <c r="Q46" s="2"/>
      <c r="R46" s="63"/>
      <c r="S46" s="2"/>
      <c r="T46" s="2"/>
      <c r="U46" s="63"/>
      <c r="V46" s="2"/>
      <c r="W46" s="2"/>
      <c r="X46" s="2"/>
      <c r="Y46" s="2"/>
      <c r="Z46" s="2"/>
      <c r="AA46" s="2"/>
      <c r="AB46" s="2"/>
      <c r="AC46" s="2"/>
      <c r="AD46" s="2"/>
      <c r="AE46" s="2"/>
      <c r="AF46" s="2"/>
      <c r="AG46" s="2"/>
    </row>
    <row r="47" spans="1:36" ht="15.75" customHeight="1">
      <c r="A47" s="2"/>
      <c r="B47" s="2"/>
      <c r="C47" s="61"/>
      <c r="D47" s="62"/>
      <c r="E47" s="62"/>
      <c r="F47" s="63"/>
      <c r="G47" s="2"/>
      <c r="H47" s="2"/>
      <c r="I47" s="63"/>
      <c r="J47" s="63"/>
      <c r="K47" s="2"/>
      <c r="L47" s="63"/>
      <c r="M47" s="2"/>
      <c r="N47" s="2"/>
      <c r="O47" s="63"/>
      <c r="P47" s="63"/>
      <c r="Q47" s="2"/>
      <c r="R47" s="63"/>
      <c r="S47" s="2"/>
      <c r="T47" s="2"/>
      <c r="U47" s="63"/>
      <c r="V47" s="2"/>
      <c r="W47" s="2"/>
      <c r="X47" s="2"/>
      <c r="Y47" s="2"/>
      <c r="Z47" s="2"/>
      <c r="AA47" s="2"/>
      <c r="AB47" s="2"/>
      <c r="AC47" s="2"/>
      <c r="AD47" s="2"/>
      <c r="AE47" s="2"/>
      <c r="AF47" s="2"/>
      <c r="AG47" s="2"/>
    </row>
    <row r="48" spans="1:36" ht="15.75" customHeight="1">
      <c r="A48" s="2"/>
      <c r="B48" s="2"/>
      <c r="C48" s="61"/>
      <c r="D48" s="62"/>
      <c r="E48" s="62"/>
      <c r="F48" s="63"/>
      <c r="G48" s="2"/>
      <c r="H48" s="2"/>
      <c r="I48" s="63"/>
      <c r="J48" s="63"/>
      <c r="K48" s="2"/>
      <c r="L48" s="63"/>
      <c r="M48" s="2"/>
      <c r="N48" s="2"/>
      <c r="O48" s="63"/>
      <c r="P48" s="63"/>
      <c r="Q48" s="2"/>
      <c r="R48" s="63"/>
      <c r="S48" s="2"/>
      <c r="T48" s="2"/>
      <c r="U48" s="63"/>
      <c r="V48" s="2"/>
      <c r="W48" s="2"/>
      <c r="X48" s="2"/>
      <c r="Y48" s="2"/>
      <c r="Z48" s="2"/>
      <c r="AA48" s="2"/>
      <c r="AB48" s="2"/>
      <c r="AC48" s="2"/>
      <c r="AD48" s="2"/>
      <c r="AE48" s="2"/>
      <c r="AF48" s="2"/>
      <c r="AG48" s="2"/>
    </row>
    <row r="49" spans="1:36" ht="15.75" customHeight="1">
      <c r="A49" s="2"/>
      <c r="B49" s="2"/>
      <c r="C49" s="61"/>
      <c r="D49" s="62"/>
      <c r="E49" s="62"/>
      <c r="F49" s="63"/>
      <c r="G49" s="2"/>
      <c r="H49" s="2"/>
      <c r="I49" s="63"/>
      <c r="J49" s="63"/>
      <c r="K49" s="2"/>
      <c r="L49" s="63"/>
      <c r="M49" s="2"/>
      <c r="N49" s="2"/>
      <c r="O49" s="63"/>
      <c r="P49" s="63"/>
      <c r="Q49" s="2"/>
      <c r="R49" s="63"/>
      <c r="S49" s="2"/>
      <c r="T49" s="2"/>
      <c r="U49" s="63"/>
      <c r="V49" s="2"/>
      <c r="W49" s="2"/>
      <c r="X49" s="2"/>
      <c r="Y49" s="2"/>
      <c r="Z49" s="2"/>
      <c r="AA49" s="2"/>
      <c r="AB49" s="2"/>
      <c r="AC49" s="2"/>
      <c r="AD49" s="2"/>
      <c r="AE49" s="2"/>
      <c r="AF49" s="2"/>
      <c r="AG49" s="2"/>
    </row>
    <row r="50" spans="1:36" ht="15.75" customHeight="1">
      <c r="A50" s="2"/>
      <c r="B50" s="2"/>
      <c r="C50" s="61"/>
      <c r="D50" s="62"/>
      <c r="E50" s="62"/>
      <c r="F50" s="63"/>
      <c r="G50" s="2"/>
      <c r="H50" s="2"/>
      <c r="I50" s="63"/>
      <c r="J50" s="63"/>
      <c r="K50" s="2"/>
      <c r="L50" s="63"/>
      <c r="M50" s="2"/>
      <c r="N50" s="2"/>
      <c r="O50" s="63"/>
      <c r="P50" s="63"/>
      <c r="Q50" s="2"/>
      <c r="R50" s="63"/>
      <c r="S50" s="2"/>
      <c r="T50" s="2"/>
      <c r="U50" s="63"/>
      <c r="V50" s="2"/>
      <c r="W50" s="2"/>
      <c r="X50" s="2"/>
      <c r="Y50" s="2"/>
      <c r="Z50" s="2"/>
      <c r="AA50" s="2"/>
      <c r="AB50" s="2"/>
      <c r="AC50" s="2"/>
      <c r="AD50" s="2"/>
      <c r="AE50" s="2"/>
      <c r="AF50" s="2"/>
      <c r="AG50" s="2"/>
    </row>
    <row r="51" spans="1:36" ht="15.75" customHeight="1">
      <c r="A51" s="2"/>
      <c r="B51" s="2"/>
      <c r="C51" s="61"/>
      <c r="D51" s="62"/>
      <c r="E51" s="62"/>
      <c r="F51" s="63"/>
      <c r="G51" s="2"/>
      <c r="H51" s="2"/>
      <c r="I51" s="63"/>
      <c r="J51" s="63"/>
      <c r="K51" s="2"/>
      <c r="L51" s="63"/>
      <c r="M51" s="2"/>
      <c r="N51" s="2"/>
      <c r="O51" s="63"/>
      <c r="P51" s="63"/>
      <c r="Q51" s="2"/>
      <c r="R51" s="63"/>
      <c r="S51" s="2"/>
      <c r="T51" s="2"/>
      <c r="U51" s="63"/>
      <c r="V51" s="2"/>
      <c r="W51" s="2"/>
      <c r="X51" s="2"/>
      <c r="Y51" s="2"/>
      <c r="Z51" s="2"/>
      <c r="AA51" s="2"/>
      <c r="AB51" s="2"/>
      <c r="AC51" s="2"/>
      <c r="AD51" s="2"/>
      <c r="AE51" s="2"/>
      <c r="AF51" s="2"/>
      <c r="AG51" s="2"/>
    </row>
    <row r="52" spans="1:36" ht="15.75" customHeight="1">
      <c r="A52" s="2"/>
      <c r="B52" s="2"/>
      <c r="C52" s="61"/>
      <c r="D52" s="62"/>
      <c r="E52" s="62"/>
      <c r="F52" s="63"/>
      <c r="G52" s="2"/>
      <c r="H52" s="2"/>
      <c r="I52" s="63"/>
      <c r="J52" s="63"/>
      <c r="K52" s="2"/>
      <c r="L52" s="63"/>
      <c r="M52" s="2"/>
      <c r="N52" s="2"/>
      <c r="O52" s="63"/>
      <c r="P52" s="63"/>
      <c r="Q52" s="2"/>
      <c r="R52" s="63"/>
      <c r="S52" s="2"/>
      <c r="T52" s="2"/>
      <c r="U52" s="63"/>
      <c r="V52" s="2"/>
      <c r="W52" s="2"/>
      <c r="X52" s="2"/>
      <c r="Y52" s="2"/>
      <c r="Z52" s="2"/>
      <c r="AA52" s="2"/>
      <c r="AB52" s="2"/>
      <c r="AC52" s="2"/>
      <c r="AD52" s="2"/>
      <c r="AE52" s="2"/>
      <c r="AF52" s="2"/>
      <c r="AG52" s="2"/>
    </row>
    <row r="53" spans="1:36" ht="15.75" customHeight="1">
      <c r="A53" s="2"/>
      <c r="B53" s="2"/>
      <c r="C53" s="61"/>
      <c r="D53" s="62"/>
      <c r="E53" s="62"/>
      <c r="F53" s="63"/>
      <c r="G53" s="2"/>
      <c r="H53" s="2"/>
      <c r="I53" s="63"/>
      <c r="J53" s="63"/>
      <c r="K53" s="2"/>
      <c r="L53" s="63"/>
      <c r="M53" s="2"/>
      <c r="N53" s="2"/>
      <c r="O53" s="63"/>
      <c r="P53" s="63"/>
      <c r="Q53" s="2"/>
      <c r="R53" s="63"/>
      <c r="S53" s="2"/>
      <c r="T53" s="2"/>
      <c r="U53" s="63"/>
      <c r="V53" s="2"/>
      <c r="W53" s="2"/>
      <c r="X53" s="2"/>
      <c r="Y53" s="2"/>
      <c r="Z53" s="2"/>
      <c r="AA53" s="2"/>
      <c r="AB53" s="2"/>
      <c r="AC53" s="2"/>
      <c r="AD53" s="2"/>
      <c r="AE53" s="2"/>
      <c r="AF53" s="2"/>
      <c r="AG53" s="2"/>
      <c r="AH53" s="2"/>
      <c r="AI53" s="2"/>
      <c r="AJ53" s="2"/>
    </row>
    <row r="54" spans="1:36" ht="15.75" customHeight="1">
      <c r="A54" s="2"/>
      <c r="B54" s="2"/>
      <c r="C54" s="61"/>
      <c r="D54" s="62"/>
      <c r="E54" s="62"/>
      <c r="F54" s="63"/>
      <c r="G54" s="2"/>
      <c r="H54" s="2"/>
      <c r="I54" s="63"/>
      <c r="J54" s="63"/>
      <c r="K54" s="2"/>
      <c r="L54" s="63"/>
      <c r="M54" s="2"/>
      <c r="N54" s="2"/>
      <c r="O54" s="63"/>
      <c r="P54" s="63"/>
      <c r="Q54" s="2"/>
      <c r="R54" s="63"/>
      <c r="S54" s="2"/>
      <c r="T54" s="2"/>
      <c r="U54" s="63"/>
      <c r="V54" s="2"/>
      <c r="W54" s="2"/>
      <c r="X54" s="2"/>
      <c r="Y54" s="2"/>
      <c r="Z54" s="2"/>
      <c r="AA54" s="2"/>
      <c r="AB54" s="2"/>
      <c r="AC54" s="2"/>
      <c r="AD54" s="2"/>
      <c r="AE54" s="2"/>
      <c r="AF54" s="2"/>
      <c r="AG54" s="2"/>
      <c r="AH54" s="2"/>
      <c r="AI54" s="2"/>
      <c r="AJ54" s="2"/>
    </row>
    <row r="55" spans="1:36" ht="15.75" customHeight="1">
      <c r="A55" s="2"/>
      <c r="B55" s="2"/>
      <c r="C55" s="61"/>
      <c r="D55" s="62"/>
      <c r="E55" s="62"/>
      <c r="F55" s="63"/>
      <c r="G55" s="2"/>
      <c r="H55" s="2"/>
      <c r="I55" s="63"/>
      <c r="J55" s="63"/>
      <c r="K55" s="2"/>
      <c r="L55" s="63"/>
      <c r="M55" s="2"/>
      <c r="N55" s="2"/>
      <c r="O55" s="63"/>
      <c r="P55" s="63"/>
      <c r="Q55" s="2"/>
      <c r="R55" s="63"/>
      <c r="S55" s="2"/>
      <c r="T55" s="2"/>
      <c r="U55" s="63"/>
      <c r="V55" s="2"/>
      <c r="W55" s="2"/>
      <c r="X55" s="2"/>
      <c r="Y55" s="2"/>
      <c r="Z55" s="2"/>
      <c r="AA55" s="2"/>
      <c r="AB55" s="2"/>
      <c r="AC55" s="2"/>
      <c r="AD55" s="2"/>
      <c r="AE55" s="2"/>
      <c r="AF55" s="2"/>
      <c r="AG55" s="2"/>
      <c r="AH55" s="2"/>
      <c r="AI55" s="2"/>
      <c r="AJ55" s="2"/>
    </row>
    <row r="56" spans="1:36" ht="15.75" customHeight="1">
      <c r="A56" s="2"/>
      <c r="B56" s="2"/>
      <c r="C56" s="61"/>
      <c r="D56" s="62"/>
      <c r="E56" s="62"/>
      <c r="F56" s="63"/>
      <c r="G56" s="2"/>
      <c r="H56" s="2"/>
      <c r="I56" s="63"/>
      <c r="J56" s="63"/>
      <c r="K56" s="2"/>
      <c r="L56" s="63"/>
      <c r="M56" s="2"/>
      <c r="N56" s="2"/>
      <c r="O56" s="63"/>
      <c r="P56" s="63"/>
      <c r="Q56" s="2"/>
      <c r="R56" s="63"/>
      <c r="S56" s="2"/>
      <c r="T56" s="2"/>
      <c r="U56" s="63"/>
      <c r="V56" s="2"/>
      <c r="W56" s="2"/>
      <c r="X56" s="2"/>
      <c r="Y56" s="2"/>
      <c r="Z56" s="2"/>
      <c r="AA56" s="2"/>
      <c r="AB56" s="2"/>
      <c r="AC56" s="2"/>
      <c r="AD56" s="2"/>
      <c r="AE56" s="2"/>
      <c r="AF56" s="2"/>
      <c r="AG56" s="2"/>
      <c r="AH56" s="2"/>
      <c r="AI56" s="2"/>
      <c r="AJ56" s="2"/>
    </row>
    <row r="57" spans="1:36" ht="15.75" customHeight="1">
      <c r="A57" s="2"/>
      <c r="B57" s="2"/>
      <c r="C57" s="61"/>
      <c r="D57" s="62"/>
      <c r="E57" s="62"/>
      <c r="F57" s="63"/>
      <c r="G57" s="2"/>
      <c r="H57" s="2"/>
      <c r="I57" s="63"/>
      <c r="J57" s="63"/>
      <c r="K57" s="2"/>
      <c r="L57" s="63"/>
      <c r="M57" s="2"/>
      <c r="N57" s="2"/>
      <c r="O57" s="63"/>
      <c r="P57" s="63"/>
      <c r="Q57" s="2"/>
      <c r="R57" s="63"/>
      <c r="S57" s="2"/>
      <c r="T57" s="2"/>
      <c r="U57" s="63"/>
      <c r="V57" s="2"/>
      <c r="W57" s="2"/>
      <c r="X57" s="2"/>
      <c r="Y57" s="2"/>
      <c r="Z57" s="2"/>
      <c r="AA57" s="2"/>
      <c r="AB57" s="2"/>
      <c r="AC57" s="2"/>
      <c r="AD57" s="2"/>
      <c r="AE57" s="2"/>
      <c r="AF57" s="2"/>
      <c r="AG57" s="2"/>
      <c r="AH57" s="2"/>
      <c r="AI57" s="2"/>
      <c r="AJ57" s="2"/>
    </row>
    <row r="58" spans="1:36" ht="15.75" customHeight="1">
      <c r="A58" s="2"/>
      <c r="B58" s="2"/>
      <c r="C58" s="61"/>
      <c r="D58" s="62"/>
      <c r="E58" s="62"/>
      <c r="F58" s="63"/>
      <c r="G58" s="2"/>
      <c r="H58" s="2"/>
      <c r="I58" s="63"/>
      <c r="J58" s="63"/>
      <c r="K58" s="2"/>
      <c r="L58" s="63"/>
      <c r="M58" s="2"/>
      <c r="N58" s="2"/>
      <c r="O58" s="63"/>
      <c r="P58" s="63"/>
      <c r="Q58" s="2"/>
      <c r="R58" s="63"/>
      <c r="S58" s="2"/>
      <c r="T58" s="2"/>
      <c r="U58" s="63"/>
      <c r="V58" s="2"/>
      <c r="W58" s="2"/>
      <c r="X58" s="2"/>
      <c r="Y58" s="2"/>
      <c r="Z58" s="2"/>
      <c r="AA58" s="2"/>
      <c r="AB58" s="2"/>
      <c r="AC58" s="2"/>
      <c r="AD58" s="2"/>
      <c r="AE58" s="2"/>
      <c r="AF58" s="2"/>
      <c r="AG58" s="2"/>
      <c r="AH58" s="2"/>
      <c r="AI58" s="2"/>
      <c r="AJ58" s="2"/>
    </row>
    <row r="59" spans="1:36" ht="15.75" customHeight="1">
      <c r="A59" s="2"/>
      <c r="B59" s="2"/>
      <c r="C59" s="61"/>
      <c r="D59" s="62"/>
      <c r="E59" s="62"/>
      <c r="F59" s="63"/>
      <c r="G59" s="2"/>
      <c r="H59" s="2"/>
      <c r="I59" s="63"/>
      <c r="J59" s="63"/>
      <c r="K59" s="2"/>
      <c r="L59" s="63"/>
      <c r="M59" s="2"/>
      <c r="N59" s="2"/>
      <c r="O59" s="63"/>
      <c r="P59" s="63"/>
      <c r="Q59" s="2"/>
      <c r="R59" s="63"/>
      <c r="S59" s="2"/>
      <c r="T59" s="2"/>
      <c r="U59" s="63"/>
      <c r="V59" s="2"/>
      <c r="W59" s="2"/>
      <c r="X59" s="2"/>
      <c r="Y59" s="2"/>
      <c r="Z59" s="2"/>
      <c r="AA59" s="2"/>
      <c r="AB59" s="2"/>
      <c r="AC59" s="2"/>
      <c r="AD59" s="2"/>
      <c r="AE59" s="2"/>
      <c r="AF59" s="2"/>
      <c r="AG59" s="2"/>
      <c r="AH59" s="2"/>
      <c r="AI59" s="2"/>
      <c r="AJ59" s="2"/>
    </row>
    <row r="60" spans="1:36" ht="15.75" customHeight="1">
      <c r="A60" s="2"/>
      <c r="B60" s="2"/>
      <c r="C60" s="61"/>
      <c r="D60" s="62"/>
      <c r="E60" s="62"/>
      <c r="F60" s="63"/>
      <c r="G60" s="2"/>
      <c r="H60" s="2"/>
      <c r="I60" s="63"/>
      <c r="J60" s="63"/>
      <c r="K60" s="2"/>
      <c r="L60" s="63"/>
      <c r="M60" s="2"/>
      <c r="N60" s="2"/>
      <c r="O60" s="63"/>
      <c r="P60" s="63"/>
      <c r="Q60" s="2"/>
      <c r="R60" s="63"/>
      <c r="S60" s="2"/>
      <c r="T60" s="2"/>
      <c r="U60" s="63"/>
      <c r="V60" s="2"/>
      <c r="W60" s="2"/>
      <c r="X60" s="2"/>
      <c r="Y60" s="2"/>
      <c r="Z60" s="2"/>
      <c r="AA60" s="2"/>
      <c r="AB60" s="2"/>
      <c r="AC60" s="2"/>
      <c r="AD60" s="2"/>
      <c r="AE60" s="2"/>
      <c r="AF60" s="2"/>
      <c r="AG60" s="2"/>
      <c r="AH60" s="2"/>
      <c r="AI60" s="2"/>
      <c r="AJ60" s="2"/>
    </row>
    <row r="61" spans="1:36" ht="15.75" customHeight="1">
      <c r="A61" s="2"/>
      <c r="B61" s="2"/>
      <c r="C61" s="61"/>
      <c r="D61" s="62"/>
      <c r="E61" s="62"/>
      <c r="F61" s="63"/>
      <c r="G61" s="2"/>
      <c r="H61" s="2"/>
      <c r="I61" s="63"/>
      <c r="J61" s="63"/>
      <c r="K61" s="2"/>
      <c r="L61" s="63"/>
      <c r="M61" s="2"/>
      <c r="N61" s="2"/>
      <c r="O61" s="63"/>
      <c r="P61" s="63"/>
      <c r="Q61" s="2"/>
      <c r="R61" s="63"/>
      <c r="S61" s="2"/>
      <c r="T61" s="2"/>
      <c r="U61" s="63"/>
      <c r="V61" s="2"/>
      <c r="W61" s="2"/>
      <c r="X61" s="2"/>
      <c r="Y61" s="2"/>
      <c r="Z61" s="2"/>
      <c r="AA61" s="2"/>
      <c r="AB61" s="2"/>
      <c r="AC61" s="2"/>
      <c r="AD61" s="2"/>
      <c r="AE61" s="2"/>
      <c r="AF61" s="2"/>
      <c r="AG61" s="2"/>
      <c r="AH61" s="2"/>
      <c r="AI61" s="2"/>
      <c r="AJ61" s="2"/>
    </row>
    <row r="62" spans="1:36" ht="15.75" customHeight="1">
      <c r="A62" s="2"/>
      <c r="B62" s="2"/>
      <c r="C62" s="61"/>
      <c r="D62" s="62"/>
      <c r="E62" s="62"/>
      <c r="F62" s="63"/>
      <c r="G62" s="2"/>
      <c r="H62" s="2"/>
      <c r="I62" s="63"/>
      <c r="J62" s="63"/>
      <c r="K62" s="2"/>
      <c r="L62" s="63"/>
      <c r="M62" s="2"/>
      <c r="N62" s="2"/>
      <c r="O62" s="63"/>
      <c r="P62" s="63"/>
      <c r="Q62" s="2"/>
      <c r="R62" s="63"/>
      <c r="S62" s="2"/>
      <c r="T62" s="2"/>
      <c r="U62" s="63"/>
      <c r="V62" s="2"/>
      <c r="W62" s="2"/>
      <c r="X62" s="2"/>
      <c r="Y62" s="2"/>
      <c r="Z62" s="2"/>
      <c r="AA62" s="2"/>
      <c r="AB62" s="2"/>
      <c r="AC62" s="2"/>
      <c r="AD62" s="2"/>
      <c r="AE62" s="2"/>
      <c r="AF62" s="2"/>
      <c r="AG62" s="2"/>
      <c r="AH62" s="2"/>
      <c r="AI62" s="2"/>
      <c r="AJ62" s="2"/>
    </row>
    <row r="63" spans="1:36" ht="15.75" customHeight="1">
      <c r="A63" s="2"/>
      <c r="B63" s="2"/>
      <c r="C63" s="61"/>
      <c r="D63" s="62"/>
      <c r="E63" s="62"/>
      <c r="F63" s="63"/>
      <c r="G63" s="2"/>
      <c r="H63" s="2"/>
      <c r="I63" s="63"/>
      <c r="J63" s="63"/>
      <c r="K63" s="2"/>
      <c r="L63" s="63"/>
      <c r="M63" s="2"/>
      <c r="N63" s="2"/>
      <c r="O63" s="63"/>
      <c r="P63" s="63"/>
      <c r="Q63" s="2"/>
      <c r="R63" s="63"/>
      <c r="S63" s="2"/>
      <c r="T63" s="2"/>
      <c r="U63" s="63"/>
      <c r="V63" s="2"/>
      <c r="W63" s="2"/>
      <c r="X63" s="2"/>
      <c r="Y63" s="2"/>
      <c r="Z63" s="2"/>
      <c r="AA63" s="2"/>
      <c r="AB63" s="2"/>
      <c r="AC63" s="2"/>
      <c r="AD63" s="2"/>
      <c r="AE63" s="2"/>
      <c r="AF63" s="2"/>
      <c r="AG63" s="2"/>
      <c r="AH63" s="2"/>
      <c r="AI63" s="2"/>
      <c r="AJ63" s="2"/>
    </row>
    <row r="64" spans="1:36" ht="15.75" customHeight="1">
      <c r="A64" s="2"/>
      <c r="B64" s="2"/>
      <c r="C64" s="61"/>
      <c r="D64" s="62"/>
      <c r="E64" s="62"/>
      <c r="F64" s="63"/>
      <c r="G64" s="2"/>
      <c r="H64" s="2"/>
      <c r="I64" s="63"/>
      <c r="J64" s="63"/>
      <c r="K64" s="2"/>
      <c r="L64" s="63"/>
      <c r="M64" s="2"/>
      <c r="N64" s="2"/>
      <c r="O64" s="63"/>
      <c r="P64" s="63"/>
      <c r="Q64" s="2"/>
      <c r="R64" s="63"/>
      <c r="S64" s="2"/>
      <c r="T64" s="2"/>
      <c r="U64" s="63"/>
      <c r="V64" s="2"/>
      <c r="W64" s="2"/>
      <c r="X64" s="2"/>
      <c r="Y64" s="2"/>
      <c r="Z64" s="2"/>
      <c r="AA64" s="2"/>
      <c r="AB64" s="2"/>
      <c r="AC64" s="2"/>
      <c r="AD64" s="2"/>
      <c r="AE64" s="2"/>
      <c r="AF64" s="2"/>
      <c r="AG64" s="2"/>
      <c r="AH64" s="2"/>
      <c r="AI64" s="2"/>
      <c r="AJ64" s="2"/>
    </row>
    <row r="65" spans="1:36" ht="15.75" customHeight="1">
      <c r="A65" s="2"/>
      <c r="B65" s="2"/>
      <c r="C65" s="61"/>
      <c r="D65" s="62"/>
      <c r="E65" s="62"/>
      <c r="F65" s="63"/>
      <c r="G65" s="2"/>
      <c r="H65" s="2"/>
      <c r="I65" s="63"/>
      <c r="J65" s="63"/>
      <c r="K65" s="2"/>
      <c r="L65" s="63"/>
      <c r="M65" s="2"/>
      <c r="N65" s="2"/>
      <c r="O65" s="63"/>
      <c r="P65" s="63"/>
      <c r="Q65" s="2"/>
      <c r="R65" s="63"/>
      <c r="S65" s="2"/>
      <c r="T65" s="2"/>
      <c r="U65" s="63"/>
      <c r="V65" s="2"/>
      <c r="W65" s="2"/>
      <c r="X65" s="2"/>
      <c r="Y65" s="2"/>
      <c r="Z65" s="2"/>
      <c r="AA65" s="2"/>
      <c r="AB65" s="2"/>
      <c r="AC65" s="2"/>
      <c r="AD65" s="2"/>
      <c r="AE65" s="2"/>
      <c r="AF65" s="2"/>
      <c r="AG65" s="2"/>
      <c r="AH65" s="2"/>
      <c r="AI65" s="2"/>
      <c r="AJ65" s="2"/>
    </row>
    <row r="66" spans="1:36" ht="15.75" customHeight="1">
      <c r="A66" s="2"/>
      <c r="B66" s="2"/>
      <c r="C66" s="61"/>
      <c r="D66" s="62"/>
      <c r="E66" s="62"/>
      <c r="F66" s="63"/>
      <c r="G66" s="2"/>
      <c r="H66" s="2"/>
      <c r="I66" s="63"/>
      <c r="J66" s="63"/>
      <c r="K66" s="2"/>
      <c r="L66" s="63"/>
      <c r="M66" s="2"/>
      <c r="N66" s="2"/>
      <c r="O66" s="63"/>
      <c r="P66" s="63"/>
      <c r="Q66" s="2"/>
      <c r="R66" s="63"/>
      <c r="S66" s="2"/>
      <c r="T66" s="2"/>
      <c r="U66" s="63"/>
      <c r="V66" s="2"/>
      <c r="W66" s="2"/>
      <c r="X66" s="2"/>
      <c r="Y66" s="2"/>
      <c r="Z66" s="2"/>
      <c r="AA66" s="2"/>
      <c r="AB66" s="2"/>
      <c r="AC66" s="2"/>
      <c r="AD66" s="2"/>
      <c r="AE66" s="2"/>
      <c r="AF66" s="2"/>
      <c r="AG66" s="2"/>
      <c r="AH66" s="2"/>
      <c r="AI66" s="2"/>
      <c r="AJ66" s="2"/>
    </row>
    <row r="67" spans="1:36" ht="15.75" customHeight="1">
      <c r="A67" s="2"/>
      <c r="B67" s="2"/>
      <c r="C67" s="61"/>
      <c r="D67" s="62"/>
      <c r="E67" s="62"/>
      <c r="F67" s="63"/>
      <c r="G67" s="2"/>
      <c r="H67" s="2"/>
      <c r="I67" s="63"/>
      <c r="J67" s="63"/>
      <c r="K67" s="2"/>
      <c r="L67" s="63"/>
      <c r="M67" s="2"/>
      <c r="N67" s="2"/>
      <c r="O67" s="63"/>
      <c r="P67" s="63"/>
      <c r="Q67" s="2"/>
      <c r="R67" s="63"/>
      <c r="S67" s="2"/>
      <c r="T67" s="2"/>
      <c r="U67" s="63"/>
      <c r="V67" s="2"/>
      <c r="W67" s="2"/>
      <c r="X67" s="2"/>
      <c r="Y67" s="2"/>
      <c r="Z67" s="2"/>
      <c r="AA67" s="2"/>
      <c r="AB67" s="2"/>
      <c r="AC67" s="2"/>
      <c r="AD67" s="2"/>
      <c r="AE67" s="2"/>
      <c r="AF67" s="2"/>
      <c r="AG67" s="2"/>
      <c r="AH67" s="2"/>
      <c r="AI67" s="2"/>
      <c r="AJ67" s="2"/>
    </row>
    <row r="68" spans="1:36" ht="15.75" customHeight="1">
      <c r="A68" s="2"/>
      <c r="B68" s="2"/>
      <c r="C68" s="61"/>
      <c r="D68" s="62"/>
      <c r="E68" s="62"/>
      <c r="F68" s="63"/>
      <c r="G68" s="2"/>
      <c r="H68" s="2"/>
      <c r="I68" s="63"/>
      <c r="J68" s="63"/>
      <c r="K68" s="2"/>
      <c r="L68" s="63"/>
      <c r="M68" s="2"/>
      <c r="N68" s="2"/>
      <c r="O68" s="63"/>
      <c r="P68" s="63"/>
      <c r="Q68" s="2"/>
      <c r="R68" s="63"/>
      <c r="S68" s="2"/>
      <c r="T68" s="2"/>
      <c r="U68" s="63"/>
      <c r="V68" s="2"/>
      <c r="W68" s="2"/>
      <c r="X68" s="2"/>
      <c r="Y68" s="2"/>
      <c r="Z68" s="2"/>
      <c r="AA68" s="2"/>
      <c r="AB68" s="2"/>
      <c r="AC68" s="2"/>
      <c r="AD68" s="2"/>
      <c r="AE68" s="2"/>
      <c r="AF68" s="2"/>
      <c r="AG68" s="2"/>
      <c r="AH68" s="2"/>
      <c r="AI68" s="2"/>
      <c r="AJ68" s="2"/>
    </row>
    <row r="69" spans="1:36" ht="15.75" customHeight="1">
      <c r="A69" s="2"/>
      <c r="B69" s="2"/>
      <c r="C69" s="61"/>
      <c r="D69" s="62"/>
      <c r="E69" s="62"/>
      <c r="F69" s="63"/>
      <c r="G69" s="2"/>
      <c r="H69" s="2"/>
      <c r="I69" s="63"/>
      <c r="J69" s="63"/>
      <c r="K69" s="2"/>
      <c r="L69" s="63"/>
      <c r="M69" s="2"/>
      <c r="N69" s="2"/>
      <c r="O69" s="63"/>
      <c r="P69" s="63"/>
      <c r="Q69" s="2"/>
      <c r="R69" s="63"/>
      <c r="S69" s="2"/>
      <c r="T69" s="2"/>
      <c r="U69" s="63"/>
      <c r="V69" s="2"/>
      <c r="W69" s="2"/>
      <c r="X69" s="2"/>
      <c r="Y69" s="2"/>
      <c r="Z69" s="2"/>
      <c r="AA69" s="2"/>
      <c r="AB69" s="2"/>
      <c r="AC69" s="2"/>
      <c r="AD69" s="2"/>
      <c r="AE69" s="2"/>
      <c r="AF69" s="2"/>
      <c r="AG69" s="2"/>
      <c r="AH69" s="2"/>
      <c r="AI69" s="2"/>
      <c r="AJ69" s="2"/>
    </row>
    <row r="70" spans="1:36" ht="15.75" customHeight="1">
      <c r="A70" s="2"/>
      <c r="B70" s="2"/>
      <c r="C70" s="61"/>
      <c r="D70" s="62"/>
      <c r="E70" s="62"/>
      <c r="F70" s="63"/>
      <c r="G70" s="2"/>
      <c r="H70" s="2"/>
      <c r="I70" s="63"/>
      <c r="J70" s="63"/>
      <c r="K70" s="2"/>
      <c r="L70" s="63"/>
      <c r="M70" s="2"/>
      <c r="N70" s="2"/>
      <c r="O70" s="63"/>
      <c r="P70" s="63"/>
      <c r="Q70" s="2"/>
      <c r="R70" s="63"/>
      <c r="S70" s="2"/>
      <c r="T70" s="2"/>
      <c r="U70" s="63"/>
      <c r="V70" s="2"/>
      <c r="W70" s="2"/>
      <c r="X70" s="2"/>
      <c r="Y70" s="2"/>
      <c r="Z70" s="2"/>
      <c r="AA70" s="2"/>
      <c r="AB70" s="2"/>
      <c r="AC70" s="2"/>
      <c r="AD70" s="2"/>
      <c r="AE70" s="2"/>
      <c r="AF70" s="2"/>
      <c r="AG70" s="2"/>
      <c r="AH70" s="2"/>
      <c r="AI70" s="2"/>
      <c r="AJ70" s="2"/>
    </row>
    <row r="71" spans="1:36" ht="15.75" customHeight="1">
      <c r="A71" s="2"/>
      <c r="B71" s="2"/>
      <c r="C71" s="61"/>
      <c r="D71" s="62"/>
      <c r="E71" s="62"/>
      <c r="F71" s="63"/>
      <c r="G71" s="2"/>
      <c r="H71" s="2"/>
      <c r="I71" s="63"/>
      <c r="J71" s="63"/>
      <c r="K71" s="2"/>
      <c r="L71" s="63"/>
      <c r="M71" s="2"/>
      <c r="N71" s="2"/>
      <c r="O71" s="63"/>
      <c r="P71" s="63"/>
      <c r="Q71" s="2"/>
      <c r="R71" s="63"/>
      <c r="S71" s="2"/>
      <c r="T71" s="2"/>
      <c r="U71" s="63"/>
      <c r="V71" s="2"/>
      <c r="W71" s="2"/>
      <c r="X71" s="2"/>
      <c r="Y71" s="2"/>
      <c r="Z71" s="2"/>
      <c r="AA71" s="2"/>
      <c r="AB71" s="2"/>
      <c r="AC71" s="2"/>
      <c r="AD71" s="2"/>
      <c r="AE71" s="2"/>
      <c r="AF71" s="2"/>
      <c r="AG71" s="2"/>
      <c r="AH71" s="2"/>
      <c r="AI71" s="2"/>
      <c r="AJ71" s="2"/>
    </row>
    <row r="72" spans="1:36" ht="15.75" customHeight="1">
      <c r="A72" s="2"/>
      <c r="B72" s="2"/>
      <c r="C72" s="61"/>
      <c r="D72" s="62"/>
      <c r="E72" s="62"/>
      <c r="F72" s="63"/>
      <c r="G72" s="2"/>
      <c r="H72" s="2"/>
      <c r="I72" s="63"/>
      <c r="J72" s="63"/>
      <c r="K72" s="2"/>
      <c r="L72" s="63"/>
      <c r="M72" s="2"/>
      <c r="N72" s="2"/>
      <c r="O72" s="63"/>
      <c r="P72" s="63"/>
      <c r="Q72" s="2"/>
      <c r="R72" s="63"/>
      <c r="S72" s="2"/>
      <c r="T72" s="2"/>
      <c r="U72" s="63"/>
      <c r="V72" s="2"/>
      <c r="W72" s="2"/>
      <c r="X72" s="2"/>
      <c r="Y72" s="2"/>
      <c r="Z72" s="2"/>
      <c r="AA72" s="2"/>
      <c r="AB72" s="2"/>
      <c r="AC72" s="2"/>
      <c r="AD72" s="2"/>
      <c r="AE72" s="2"/>
      <c r="AF72" s="2"/>
      <c r="AG72" s="2"/>
      <c r="AH72" s="2"/>
      <c r="AI72" s="2"/>
      <c r="AJ72" s="2"/>
    </row>
    <row r="73" spans="1:36" ht="15.75" customHeight="1">
      <c r="A73" s="2"/>
      <c r="B73" s="2"/>
      <c r="C73" s="61"/>
      <c r="D73" s="62"/>
      <c r="E73" s="62"/>
      <c r="F73" s="63"/>
      <c r="G73" s="2"/>
      <c r="H73" s="2"/>
      <c r="I73" s="63"/>
      <c r="J73" s="63"/>
      <c r="K73" s="2"/>
      <c r="L73" s="63"/>
      <c r="M73" s="2"/>
      <c r="N73" s="2"/>
      <c r="O73" s="63"/>
      <c r="P73" s="63"/>
      <c r="Q73" s="2"/>
      <c r="R73" s="63"/>
      <c r="S73" s="2"/>
      <c r="T73" s="2"/>
      <c r="U73" s="63"/>
      <c r="V73" s="2"/>
      <c r="W73" s="2"/>
      <c r="X73" s="2"/>
      <c r="Y73" s="2"/>
      <c r="Z73" s="2"/>
      <c r="AA73" s="2"/>
      <c r="AB73" s="2"/>
      <c r="AC73" s="2"/>
      <c r="AD73" s="2"/>
      <c r="AE73" s="2"/>
      <c r="AF73" s="2"/>
      <c r="AG73" s="2"/>
      <c r="AH73" s="2"/>
      <c r="AI73" s="2"/>
      <c r="AJ73" s="2"/>
    </row>
    <row r="74" spans="1:36" ht="15.75" customHeight="1">
      <c r="A74" s="2"/>
      <c r="B74" s="2"/>
      <c r="C74" s="61"/>
      <c r="D74" s="62"/>
      <c r="E74" s="62"/>
      <c r="F74" s="63"/>
      <c r="G74" s="2"/>
      <c r="H74" s="2"/>
      <c r="I74" s="63"/>
      <c r="J74" s="63"/>
      <c r="K74" s="2"/>
      <c r="L74" s="63"/>
      <c r="M74" s="2"/>
      <c r="N74" s="2"/>
      <c r="O74" s="63"/>
      <c r="P74" s="63"/>
      <c r="Q74" s="2"/>
      <c r="R74" s="63"/>
      <c r="S74" s="2"/>
      <c r="T74" s="2"/>
      <c r="U74" s="63"/>
      <c r="V74" s="2"/>
      <c r="W74" s="2"/>
      <c r="X74" s="2"/>
      <c r="Y74" s="2"/>
      <c r="Z74" s="2"/>
      <c r="AA74" s="2"/>
      <c r="AB74" s="2"/>
      <c r="AC74" s="2"/>
      <c r="AD74" s="2"/>
      <c r="AE74" s="2"/>
      <c r="AF74" s="2"/>
      <c r="AG74" s="2"/>
      <c r="AH74" s="2"/>
      <c r="AI74" s="2"/>
      <c r="AJ74" s="2"/>
    </row>
    <row r="75" spans="1:36" ht="15.75" customHeight="1">
      <c r="A75" s="2"/>
      <c r="B75" s="2"/>
      <c r="C75" s="61"/>
      <c r="D75" s="62"/>
      <c r="E75" s="62"/>
      <c r="F75" s="63"/>
      <c r="G75" s="2"/>
      <c r="H75" s="2"/>
      <c r="I75" s="63"/>
      <c r="J75" s="63"/>
      <c r="K75" s="2"/>
      <c r="L75" s="63"/>
      <c r="M75" s="2"/>
      <c r="N75" s="2"/>
      <c r="O75" s="63"/>
      <c r="P75" s="63"/>
      <c r="Q75" s="2"/>
      <c r="R75" s="63"/>
      <c r="S75" s="2"/>
      <c r="T75" s="2"/>
      <c r="U75" s="63"/>
      <c r="V75" s="2"/>
      <c r="W75" s="2"/>
      <c r="X75" s="2"/>
      <c r="Y75" s="2"/>
      <c r="Z75" s="2"/>
      <c r="AA75" s="2"/>
      <c r="AB75" s="2"/>
      <c r="AC75" s="2"/>
      <c r="AD75" s="2"/>
      <c r="AE75" s="2"/>
      <c r="AF75" s="2"/>
      <c r="AG75" s="2"/>
      <c r="AH75" s="2"/>
      <c r="AI75" s="2"/>
      <c r="AJ75" s="2"/>
    </row>
    <row r="76" spans="1:36" ht="15.75" customHeight="1">
      <c r="A76" s="2"/>
      <c r="B76" s="2"/>
      <c r="C76" s="61"/>
      <c r="D76" s="62"/>
      <c r="E76" s="62"/>
      <c r="F76" s="63"/>
      <c r="G76" s="2"/>
      <c r="H76" s="2"/>
      <c r="I76" s="63"/>
      <c r="J76" s="63"/>
      <c r="K76" s="2"/>
      <c r="L76" s="63"/>
      <c r="M76" s="2"/>
      <c r="N76" s="2"/>
      <c r="O76" s="63"/>
      <c r="P76" s="63"/>
      <c r="Q76" s="2"/>
      <c r="R76" s="63"/>
      <c r="S76" s="2"/>
      <c r="T76" s="2"/>
      <c r="U76" s="63"/>
      <c r="V76" s="2"/>
      <c r="W76" s="2"/>
      <c r="X76" s="2"/>
      <c r="Y76" s="2"/>
      <c r="Z76" s="2"/>
      <c r="AA76" s="2"/>
      <c r="AB76" s="2"/>
      <c r="AC76" s="2"/>
      <c r="AD76" s="2"/>
      <c r="AE76" s="2"/>
      <c r="AF76" s="2"/>
      <c r="AG76" s="2"/>
      <c r="AH76" s="2"/>
      <c r="AI76" s="2"/>
      <c r="AJ76" s="2"/>
    </row>
    <row r="77" spans="1:36" ht="15.75" customHeight="1">
      <c r="A77" s="2"/>
      <c r="B77" s="2"/>
      <c r="C77" s="61"/>
      <c r="D77" s="62"/>
      <c r="E77" s="62"/>
      <c r="F77" s="63"/>
      <c r="G77" s="2"/>
      <c r="H77" s="2"/>
      <c r="I77" s="63"/>
      <c r="J77" s="63"/>
      <c r="K77" s="2"/>
      <c r="L77" s="63"/>
      <c r="M77" s="2"/>
      <c r="N77" s="2"/>
      <c r="O77" s="63"/>
      <c r="P77" s="63"/>
      <c r="Q77" s="2"/>
      <c r="R77" s="63"/>
      <c r="S77" s="2"/>
      <c r="T77" s="2"/>
      <c r="U77" s="63"/>
      <c r="V77" s="2"/>
      <c r="W77" s="2"/>
      <c r="X77" s="2"/>
      <c r="Y77" s="2"/>
      <c r="Z77" s="2"/>
      <c r="AA77" s="2"/>
      <c r="AB77" s="2"/>
      <c r="AC77" s="2"/>
      <c r="AD77" s="2"/>
      <c r="AE77" s="2"/>
      <c r="AF77" s="2"/>
      <c r="AG77" s="2"/>
      <c r="AH77" s="2"/>
      <c r="AI77" s="2"/>
      <c r="AJ77" s="2"/>
    </row>
    <row r="78" spans="1:36" ht="15.75" customHeight="1">
      <c r="A78" s="2"/>
      <c r="B78" s="2"/>
      <c r="C78" s="61"/>
      <c r="D78" s="62"/>
      <c r="E78" s="62"/>
      <c r="F78" s="63"/>
      <c r="G78" s="2"/>
      <c r="H78" s="2"/>
      <c r="I78" s="63"/>
      <c r="J78" s="63"/>
      <c r="K78" s="2"/>
      <c r="L78" s="63"/>
      <c r="M78" s="2"/>
      <c r="N78" s="2"/>
      <c r="O78" s="63"/>
      <c r="P78" s="63"/>
      <c r="Q78" s="2"/>
      <c r="R78" s="63"/>
      <c r="S78" s="2"/>
      <c r="T78" s="2"/>
      <c r="U78" s="63"/>
      <c r="V78" s="2"/>
      <c r="W78" s="2"/>
      <c r="X78" s="2"/>
      <c r="Y78" s="2"/>
      <c r="Z78" s="2"/>
      <c r="AA78" s="2"/>
      <c r="AB78" s="2"/>
      <c r="AC78" s="2"/>
      <c r="AD78" s="2"/>
      <c r="AE78" s="2"/>
      <c r="AF78" s="2"/>
      <c r="AG78" s="2"/>
      <c r="AH78" s="2"/>
      <c r="AI78" s="2"/>
      <c r="AJ78" s="2"/>
    </row>
    <row r="79" spans="1:36" ht="15.75" customHeight="1">
      <c r="A79" s="2"/>
      <c r="B79" s="2"/>
      <c r="C79" s="61"/>
      <c r="D79" s="62"/>
      <c r="E79" s="62"/>
      <c r="F79" s="63"/>
      <c r="G79" s="2"/>
      <c r="H79" s="2"/>
      <c r="I79" s="63"/>
      <c r="J79" s="63"/>
      <c r="K79" s="2"/>
      <c r="L79" s="63"/>
      <c r="M79" s="2"/>
      <c r="N79" s="2"/>
      <c r="O79" s="63"/>
      <c r="P79" s="63"/>
      <c r="Q79" s="2"/>
      <c r="R79" s="63"/>
      <c r="S79" s="2"/>
      <c r="T79" s="2"/>
      <c r="U79" s="63"/>
      <c r="V79" s="2"/>
      <c r="W79" s="2"/>
      <c r="X79" s="2"/>
      <c r="Y79" s="2"/>
      <c r="Z79" s="2"/>
      <c r="AA79" s="2"/>
      <c r="AB79" s="2"/>
      <c r="AC79" s="2"/>
      <c r="AD79" s="2"/>
      <c r="AE79" s="2"/>
      <c r="AF79" s="2"/>
      <c r="AG79" s="2"/>
      <c r="AH79" s="2"/>
      <c r="AI79" s="2"/>
      <c r="AJ79" s="2"/>
    </row>
    <row r="80" spans="1:36" ht="15.75" customHeight="1">
      <c r="A80" s="2"/>
      <c r="B80" s="2"/>
      <c r="C80" s="61"/>
      <c r="D80" s="62"/>
      <c r="E80" s="62"/>
      <c r="F80" s="63"/>
      <c r="G80" s="2"/>
      <c r="H80" s="2"/>
      <c r="I80" s="63"/>
      <c r="J80" s="63"/>
      <c r="K80" s="2"/>
      <c r="L80" s="63"/>
      <c r="M80" s="2"/>
      <c r="N80" s="2"/>
      <c r="O80" s="63"/>
      <c r="P80" s="63"/>
      <c r="Q80" s="2"/>
      <c r="R80" s="63"/>
      <c r="S80" s="2"/>
      <c r="T80" s="2"/>
      <c r="U80" s="63"/>
      <c r="V80" s="2"/>
      <c r="W80" s="2"/>
      <c r="X80" s="2"/>
      <c r="Y80" s="2"/>
      <c r="Z80" s="2"/>
      <c r="AA80" s="2"/>
      <c r="AB80" s="2"/>
      <c r="AC80" s="2"/>
      <c r="AD80" s="2"/>
      <c r="AE80" s="2"/>
      <c r="AF80" s="2"/>
      <c r="AG80" s="2"/>
      <c r="AH80" s="2"/>
      <c r="AI80" s="2"/>
      <c r="AJ80" s="2"/>
    </row>
    <row r="81" spans="1:36" ht="15.75" customHeight="1">
      <c r="A81" s="2"/>
      <c r="B81" s="2"/>
      <c r="C81" s="61"/>
      <c r="D81" s="62"/>
      <c r="E81" s="62"/>
      <c r="F81" s="63"/>
      <c r="G81" s="2"/>
      <c r="H81" s="2"/>
      <c r="I81" s="63"/>
      <c r="J81" s="63"/>
      <c r="K81" s="2"/>
      <c r="L81" s="63"/>
      <c r="M81" s="2"/>
      <c r="N81" s="2"/>
      <c r="O81" s="63"/>
      <c r="P81" s="63"/>
      <c r="Q81" s="2"/>
      <c r="R81" s="63"/>
      <c r="S81" s="2"/>
      <c r="T81" s="2"/>
      <c r="U81" s="63"/>
      <c r="V81" s="2"/>
      <c r="W81" s="2"/>
      <c r="X81" s="2"/>
      <c r="Y81" s="2"/>
      <c r="Z81" s="2"/>
      <c r="AA81" s="2"/>
      <c r="AB81" s="2"/>
      <c r="AC81" s="2"/>
      <c r="AD81" s="2"/>
      <c r="AE81" s="2"/>
      <c r="AF81" s="2"/>
      <c r="AG81" s="2"/>
      <c r="AH81" s="2"/>
      <c r="AI81" s="2"/>
      <c r="AJ81" s="2"/>
    </row>
    <row r="82" spans="1:36" ht="15.75" customHeight="1">
      <c r="A82" s="2"/>
      <c r="B82" s="2"/>
      <c r="C82" s="61"/>
      <c r="D82" s="62"/>
      <c r="E82" s="62"/>
      <c r="F82" s="63"/>
      <c r="G82" s="2"/>
      <c r="H82" s="2"/>
      <c r="I82" s="63"/>
      <c r="J82" s="63"/>
      <c r="K82" s="2"/>
      <c r="L82" s="63"/>
      <c r="M82" s="2"/>
      <c r="N82" s="2"/>
      <c r="O82" s="63"/>
      <c r="P82" s="63"/>
      <c r="Q82" s="2"/>
      <c r="R82" s="63"/>
      <c r="S82" s="2"/>
      <c r="T82" s="2"/>
      <c r="U82" s="63"/>
      <c r="V82" s="2"/>
      <c r="W82" s="2"/>
      <c r="X82" s="2"/>
      <c r="Y82" s="2"/>
      <c r="Z82" s="2"/>
      <c r="AA82" s="2"/>
      <c r="AB82" s="2"/>
      <c r="AC82" s="2"/>
      <c r="AD82" s="2"/>
      <c r="AE82" s="2"/>
      <c r="AF82" s="2"/>
      <c r="AG82" s="2"/>
      <c r="AH82" s="2"/>
      <c r="AI82" s="2"/>
      <c r="AJ82" s="2"/>
    </row>
    <row r="83" spans="1:36" ht="15.75" customHeight="1">
      <c r="A83" s="2"/>
      <c r="B83" s="2"/>
      <c r="C83" s="61"/>
      <c r="D83" s="62"/>
      <c r="E83" s="62"/>
      <c r="F83" s="63"/>
      <c r="G83" s="2"/>
      <c r="H83" s="2"/>
      <c r="I83" s="63"/>
      <c r="J83" s="63"/>
      <c r="K83" s="2"/>
      <c r="L83" s="63"/>
      <c r="M83" s="2"/>
      <c r="N83" s="2"/>
      <c r="O83" s="63"/>
      <c r="P83" s="63"/>
      <c r="Q83" s="2"/>
      <c r="R83" s="63"/>
      <c r="S83" s="2"/>
      <c r="T83" s="2"/>
      <c r="U83" s="63"/>
      <c r="V83" s="2"/>
      <c r="W83" s="2"/>
      <c r="X83" s="2"/>
      <c r="Y83" s="2"/>
      <c r="Z83" s="2"/>
      <c r="AA83" s="2"/>
      <c r="AB83" s="2"/>
      <c r="AC83" s="2"/>
      <c r="AD83" s="2"/>
      <c r="AE83" s="2"/>
      <c r="AF83" s="2"/>
      <c r="AG83" s="2"/>
      <c r="AH83" s="2"/>
      <c r="AI83" s="2"/>
      <c r="AJ83" s="2"/>
    </row>
    <row r="84" spans="1:36" ht="15.75" customHeight="1">
      <c r="A84" s="2"/>
      <c r="B84" s="2"/>
      <c r="C84" s="61"/>
      <c r="D84" s="62"/>
      <c r="E84" s="62"/>
      <c r="F84" s="63"/>
      <c r="G84" s="2"/>
      <c r="H84" s="2"/>
      <c r="I84" s="63"/>
      <c r="J84" s="63"/>
      <c r="K84" s="2"/>
      <c r="L84" s="63"/>
      <c r="M84" s="2"/>
      <c r="N84" s="2"/>
      <c r="O84" s="63"/>
      <c r="P84" s="63"/>
      <c r="Q84" s="2"/>
      <c r="R84" s="63"/>
      <c r="S84" s="2"/>
      <c r="T84" s="2"/>
      <c r="U84" s="63"/>
      <c r="V84" s="2"/>
      <c r="W84" s="2"/>
      <c r="X84" s="2"/>
      <c r="Y84" s="2"/>
      <c r="Z84" s="2"/>
      <c r="AA84" s="2"/>
      <c r="AB84" s="2"/>
      <c r="AC84" s="2"/>
      <c r="AD84" s="2"/>
      <c r="AE84" s="2"/>
      <c r="AF84" s="2"/>
      <c r="AG84" s="2"/>
      <c r="AH84" s="2"/>
      <c r="AI84" s="2"/>
      <c r="AJ84" s="2"/>
    </row>
    <row r="85" spans="1:36" ht="15.75" customHeight="1">
      <c r="A85" s="2"/>
      <c r="B85" s="2"/>
      <c r="C85" s="61"/>
      <c r="D85" s="62"/>
      <c r="E85" s="62"/>
      <c r="F85" s="63"/>
      <c r="G85" s="2"/>
      <c r="H85" s="2"/>
      <c r="I85" s="63"/>
      <c r="J85" s="63"/>
      <c r="K85" s="2"/>
      <c r="L85" s="63"/>
      <c r="M85" s="2"/>
      <c r="N85" s="2"/>
      <c r="O85" s="63"/>
      <c r="P85" s="63"/>
      <c r="Q85" s="2"/>
      <c r="R85" s="63"/>
      <c r="S85" s="2"/>
      <c r="T85" s="2"/>
      <c r="U85" s="63"/>
      <c r="V85" s="2"/>
      <c r="W85" s="2"/>
      <c r="X85" s="2"/>
      <c r="Y85" s="2"/>
      <c r="Z85" s="2"/>
      <c r="AA85" s="2"/>
      <c r="AB85" s="2"/>
      <c r="AC85" s="2"/>
      <c r="AD85" s="2"/>
      <c r="AE85" s="2"/>
      <c r="AF85" s="2"/>
      <c r="AG85" s="2"/>
      <c r="AH85" s="2"/>
      <c r="AI85" s="2"/>
      <c r="AJ85" s="2"/>
    </row>
    <row r="86" spans="1:36" ht="15.75" customHeight="1">
      <c r="A86" s="2"/>
      <c r="B86" s="2"/>
      <c r="C86" s="61"/>
      <c r="D86" s="62"/>
      <c r="E86" s="62"/>
      <c r="F86" s="63"/>
      <c r="G86" s="2"/>
      <c r="H86" s="2"/>
      <c r="I86" s="63"/>
      <c r="J86" s="63"/>
      <c r="K86" s="2"/>
      <c r="L86" s="63"/>
      <c r="M86" s="2"/>
      <c r="N86" s="2"/>
      <c r="O86" s="63"/>
      <c r="P86" s="63"/>
      <c r="Q86" s="2"/>
      <c r="R86" s="63"/>
      <c r="S86" s="2"/>
      <c r="T86" s="2"/>
      <c r="U86" s="63"/>
      <c r="V86" s="2"/>
      <c r="W86" s="2"/>
      <c r="X86" s="2"/>
      <c r="Y86" s="2"/>
      <c r="Z86" s="2"/>
      <c r="AA86" s="2"/>
      <c r="AB86" s="2"/>
      <c r="AC86" s="2"/>
      <c r="AD86" s="2"/>
      <c r="AE86" s="2"/>
      <c r="AF86" s="2"/>
      <c r="AG86" s="2"/>
      <c r="AH86" s="2"/>
      <c r="AI86" s="2"/>
      <c r="AJ86" s="2"/>
    </row>
    <row r="87" spans="1:36" ht="15.75" customHeight="1">
      <c r="A87" s="2"/>
      <c r="B87" s="2"/>
      <c r="C87" s="61"/>
      <c r="D87" s="62"/>
      <c r="E87" s="62"/>
      <c r="F87" s="63"/>
      <c r="G87" s="2"/>
      <c r="H87" s="2"/>
      <c r="I87" s="63"/>
      <c r="J87" s="63"/>
      <c r="K87" s="2"/>
      <c r="L87" s="63"/>
      <c r="M87" s="2"/>
      <c r="N87" s="2"/>
      <c r="O87" s="63"/>
      <c r="P87" s="63"/>
      <c r="Q87" s="2"/>
      <c r="R87" s="63"/>
      <c r="S87" s="2"/>
      <c r="T87" s="2"/>
      <c r="U87" s="63"/>
      <c r="V87" s="2"/>
      <c r="W87" s="2"/>
      <c r="X87" s="2"/>
      <c r="Y87" s="2"/>
      <c r="Z87" s="2"/>
      <c r="AA87" s="2"/>
      <c r="AB87" s="2"/>
      <c r="AC87" s="2"/>
      <c r="AD87" s="2"/>
      <c r="AE87" s="2"/>
      <c r="AF87" s="2"/>
      <c r="AG87" s="2"/>
      <c r="AH87" s="2"/>
      <c r="AI87" s="2"/>
      <c r="AJ87" s="2"/>
    </row>
    <row r="88" spans="1:36" ht="15.75" customHeight="1">
      <c r="A88" s="2"/>
      <c r="B88" s="2"/>
      <c r="C88" s="61"/>
      <c r="D88" s="62"/>
      <c r="E88" s="62"/>
      <c r="F88" s="63"/>
      <c r="G88" s="2"/>
      <c r="H88" s="2"/>
      <c r="I88" s="63"/>
      <c r="J88" s="63"/>
      <c r="K88" s="2"/>
      <c r="L88" s="63"/>
      <c r="M88" s="2"/>
      <c r="N88" s="2"/>
      <c r="O88" s="63"/>
      <c r="P88" s="63"/>
      <c r="Q88" s="2"/>
      <c r="R88" s="63"/>
      <c r="S88" s="2"/>
      <c r="T88" s="2"/>
      <c r="U88" s="63"/>
      <c r="V88" s="2"/>
      <c r="W88" s="2"/>
      <c r="X88" s="2"/>
      <c r="Y88" s="2"/>
      <c r="Z88" s="2"/>
      <c r="AA88" s="2"/>
      <c r="AB88" s="2"/>
      <c r="AC88" s="2"/>
      <c r="AD88" s="2"/>
      <c r="AE88" s="2"/>
      <c r="AF88" s="2"/>
      <c r="AG88" s="2"/>
      <c r="AH88" s="2"/>
      <c r="AI88" s="2"/>
      <c r="AJ88" s="2"/>
    </row>
    <row r="89" spans="1:36" ht="15.75" customHeight="1">
      <c r="A89" s="2"/>
      <c r="B89" s="2"/>
      <c r="C89" s="61"/>
      <c r="D89" s="62"/>
      <c r="E89" s="62"/>
      <c r="F89" s="63"/>
      <c r="G89" s="2"/>
      <c r="H89" s="2"/>
      <c r="I89" s="63"/>
      <c r="J89" s="63"/>
      <c r="K89" s="2"/>
      <c r="L89" s="63"/>
      <c r="M89" s="2"/>
      <c r="N89" s="2"/>
      <c r="O89" s="63"/>
      <c r="P89" s="63"/>
      <c r="Q89" s="2"/>
      <c r="R89" s="63"/>
      <c r="S89" s="2"/>
      <c r="T89" s="2"/>
      <c r="U89" s="63"/>
      <c r="V89" s="2"/>
      <c r="W89" s="2"/>
      <c r="X89" s="2"/>
      <c r="Y89" s="2"/>
      <c r="Z89" s="2"/>
      <c r="AA89" s="2"/>
      <c r="AB89" s="2"/>
      <c r="AC89" s="2"/>
      <c r="AD89" s="2"/>
      <c r="AE89" s="2"/>
      <c r="AF89" s="2"/>
      <c r="AG89" s="2"/>
      <c r="AH89" s="2"/>
      <c r="AI89" s="2"/>
      <c r="AJ89" s="2"/>
    </row>
    <row r="90" spans="1:36" ht="15.75" customHeight="1">
      <c r="A90" s="2"/>
      <c r="B90" s="2"/>
      <c r="C90" s="61"/>
      <c r="D90" s="62"/>
      <c r="E90" s="62"/>
      <c r="F90" s="63"/>
      <c r="G90" s="2"/>
      <c r="H90" s="2"/>
      <c r="I90" s="63"/>
      <c r="J90" s="63"/>
      <c r="K90" s="2"/>
      <c r="L90" s="63"/>
      <c r="M90" s="2"/>
      <c r="N90" s="2"/>
      <c r="O90" s="63"/>
      <c r="P90" s="63"/>
      <c r="Q90" s="2"/>
      <c r="R90" s="63"/>
      <c r="S90" s="2"/>
      <c r="T90" s="2"/>
      <c r="U90" s="63"/>
      <c r="V90" s="2"/>
      <c r="W90" s="2"/>
      <c r="X90" s="2"/>
      <c r="Y90" s="2"/>
      <c r="Z90" s="2"/>
      <c r="AA90" s="2"/>
      <c r="AB90" s="2"/>
      <c r="AC90" s="2"/>
      <c r="AD90" s="2"/>
      <c r="AE90" s="2"/>
      <c r="AF90" s="2"/>
      <c r="AG90" s="2"/>
      <c r="AH90" s="2"/>
      <c r="AI90" s="2"/>
      <c r="AJ90" s="2"/>
    </row>
    <row r="91" spans="1:36" ht="15.75" customHeight="1">
      <c r="A91" s="2"/>
      <c r="B91" s="2"/>
      <c r="C91" s="61"/>
      <c r="D91" s="62"/>
      <c r="E91" s="62"/>
      <c r="F91" s="63"/>
      <c r="G91" s="2"/>
      <c r="H91" s="2"/>
      <c r="I91" s="63"/>
      <c r="J91" s="63"/>
      <c r="K91" s="2"/>
      <c r="L91" s="63"/>
      <c r="M91" s="2"/>
      <c r="N91" s="2"/>
      <c r="O91" s="63"/>
      <c r="P91" s="63"/>
      <c r="Q91" s="2"/>
      <c r="R91" s="63"/>
      <c r="S91" s="2"/>
      <c r="T91" s="2"/>
      <c r="U91" s="63"/>
      <c r="V91" s="2"/>
      <c r="W91" s="2"/>
      <c r="X91" s="2"/>
      <c r="Y91" s="2"/>
      <c r="Z91" s="2"/>
      <c r="AA91" s="2"/>
      <c r="AB91" s="2"/>
      <c r="AC91" s="2"/>
      <c r="AD91" s="2"/>
      <c r="AE91" s="2"/>
      <c r="AF91" s="2"/>
      <c r="AG91" s="2"/>
      <c r="AH91" s="2"/>
      <c r="AI91" s="2"/>
      <c r="AJ91" s="2"/>
    </row>
    <row r="92" spans="1:36" ht="15.75" customHeight="1">
      <c r="A92" s="2"/>
      <c r="B92" s="2"/>
      <c r="C92" s="61"/>
      <c r="D92" s="62"/>
      <c r="E92" s="62"/>
      <c r="F92" s="63"/>
      <c r="G92" s="2"/>
      <c r="H92" s="2"/>
      <c r="I92" s="63"/>
      <c r="J92" s="63"/>
      <c r="K92" s="2"/>
      <c r="L92" s="63"/>
      <c r="M92" s="2"/>
      <c r="N92" s="2"/>
      <c r="O92" s="63"/>
      <c r="P92" s="63"/>
      <c r="Q92" s="2"/>
      <c r="R92" s="63"/>
      <c r="S92" s="2"/>
      <c r="T92" s="2"/>
      <c r="U92" s="63"/>
      <c r="V92" s="2"/>
      <c r="W92" s="2"/>
      <c r="X92" s="2"/>
      <c r="Y92" s="2"/>
      <c r="Z92" s="2"/>
      <c r="AA92" s="2"/>
      <c r="AB92" s="2"/>
      <c r="AC92" s="2"/>
      <c r="AD92" s="2"/>
      <c r="AE92" s="2"/>
      <c r="AF92" s="2"/>
      <c r="AG92" s="2"/>
      <c r="AH92" s="2"/>
      <c r="AI92" s="2"/>
      <c r="AJ92" s="2"/>
    </row>
    <row r="93" spans="1:36" ht="15.75" customHeight="1">
      <c r="A93" s="2"/>
      <c r="B93" s="2"/>
      <c r="C93" s="61"/>
      <c r="D93" s="62"/>
      <c r="E93" s="62"/>
      <c r="F93" s="63"/>
      <c r="G93" s="2"/>
      <c r="H93" s="2"/>
      <c r="I93" s="63"/>
      <c r="J93" s="63"/>
      <c r="K93" s="2"/>
      <c r="L93" s="63"/>
      <c r="M93" s="2"/>
      <c r="N93" s="2"/>
      <c r="O93" s="63"/>
      <c r="P93" s="63"/>
      <c r="Q93" s="2"/>
      <c r="R93" s="63"/>
      <c r="S93" s="2"/>
      <c r="T93" s="2"/>
      <c r="U93" s="63"/>
      <c r="V93" s="2"/>
      <c r="W93" s="2"/>
      <c r="X93" s="2"/>
      <c r="Y93" s="2"/>
      <c r="Z93" s="2"/>
      <c r="AA93" s="2"/>
      <c r="AB93" s="2"/>
      <c r="AC93" s="2"/>
      <c r="AD93" s="2"/>
      <c r="AE93" s="2"/>
      <c r="AF93" s="2"/>
      <c r="AG93" s="2"/>
      <c r="AH93" s="2"/>
      <c r="AI93" s="2"/>
      <c r="AJ93" s="2"/>
    </row>
    <row r="94" spans="1:36" ht="15.75" customHeight="1">
      <c r="A94" s="2"/>
      <c r="B94" s="2"/>
      <c r="C94" s="61"/>
      <c r="D94" s="62"/>
      <c r="E94" s="62"/>
      <c r="F94" s="63"/>
      <c r="G94" s="2"/>
      <c r="H94" s="2"/>
      <c r="I94" s="63"/>
      <c r="J94" s="63"/>
      <c r="K94" s="2"/>
      <c r="L94" s="63"/>
      <c r="M94" s="2"/>
      <c r="N94" s="2"/>
      <c r="O94" s="63"/>
      <c r="P94" s="63"/>
      <c r="Q94" s="2"/>
      <c r="R94" s="63"/>
      <c r="S94" s="2"/>
      <c r="T94" s="2"/>
      <c r="U94" s="63"/>
      <c r="V94" s="2"/>
      <c r="W94" s="2"/>
      <c r="X94" s="2"/>
      <c r="Y94" s="2"/>
      <c r="Z94" s="2"/>
      <c r="AA94" s="2"/>
      <c r="AB94" s="2"/>
      <c r="AC94" s="2"/>
      <c r="AD94" s="2"/>
      <c r="AE94" s="2"/>
      <c r="AF94" s="2"/>
      <c r="AG94" s="2"/>
      <c r="AH94" s="2"/>
      <c r="AI94" s="2"/>
      <c r="AJ94" s="2"/>
    </row>
    <row r="95" spans="1:36" ht="15.75" customHeight="1">
      <c r="A95" s="2"/>
      <c r="B95" s="2"/>
      <c r="C95" s="61"/>
      <c r="D95" s="62"/>
      <c r="E95" s="62"/>
      <c r="F95" s="63"/>
      <c r="G95" s="2"/>
      <c r="H95" s="2"/>
      <c r="I95" s="63"/>
      <c r="J95" s="63"/>
      <c r="K95" s="2"/>
      <c r="L95" s="63"/>
      <c r="M95" s="2"/>
      <c r="N95" s="2"/>
      <c r="O95" s="63"/>
      <c r="P95" s="63"/>
      <c r="Q95" s="2"/>
      <c r="R95" s="63"/>
      <c r="S95" s="2"/>
      <c r="T95" s="2"/>
      <c r="U95" s="63"/>
      <c r="V95" s="2"/>
      <c r="W95" s="2"/>
      <c r="X95" s="2"/>
      <c r="Y95" s="2"/>
      <c r="Z95" s="2"/>
      <c r="AA95" s="2"/>
      <c r="AB95" s="2"/>
      <c r="AC95" s="2"/>
      <c r="AD95" s="2"/>
      <c r="AE95" s="2"/>
      <c r="AF95" s="2"/>
      <c r="AG95" s="2"/>
      <c r="AH95" s="2"/>
      <c r="AI95" s="2"/>
      <c r="AJ95" s="2"/>
    </row>
    <row r="96" spans="1:36" ht="15.75" customHeight="1">
      <c r="A96" s="2"/>
      <c r="B96" s="2"/>
      <c r="C96" s="61"/>
      <c r="D96" s="62"/>
      <c r="E96" s="62"/>
      <c r="F96" s="63"/>
      <c r="G96" s="2"/>
      <c r="H96" s="2"/>
      <c r="I96" s="63"/>
      <c r="J96" s="63"/>
      <c r="K96" s="2"/>
      <c r="L96" s="63"/>
      <c r="M96" s="2"/>
      <c r="N96" s="2"/>
      <c r="O96" s="63"/>
      <c r="P96" s="63"/>
      <c r="Q96" s="2"/>
      <c r="R96" s="63"/>
      <c r="S96" s="2"/>
      <c r="T96" s="2"/>
      <c r="U96" s="63"/>
      <c r="V96" s="2"/>
      <c r="W96" s="2"/>
      <c r="X96" s="2"/>
      <c r="Y96" s="2"/>
      <c r="Z96" s="2"/>
      <c r="AA96" s="2"/>
      <c r="AB96" s="2"/>
      <c r="AC96" s="2"/>
      <c r="AD96" s="2"/>
      <c r="AE96" s="2"/>
      <c r="AF96" s="2"/>
      <c r="AG96" s="2"/>
      <c r="AH96" s="2"/>
      <c r="AI96" s="2"/>
      <c r="AJ96" s="2"/>
    </row>
    <row r="97" spans="1:36" ht="15.75" customHeight="1">
      <c r="A97" s="2"/>
      <c r="B97" s="2"/>
      <c r="C97" s="61"/>
      <c r="D97" s="62"/>
      <c r="E97" s="62"/>
      <c r="F97" s="63"/>
      <c r="G97" s="2"/>
      <c r="H97" s="2"/>
      <c r="I97" s="63"/>
      <c r="J97" s="63"/>
      <c r="K97" s="2"/>
      <c r="L97" s="63"/>
      <c r="M97" s="2"/>
      <c r="N97" s="2"/>
      <c r="O97" s="63"/>
      <c r="P97" s="63"/>
      <c r="Q97" s="2"/>
      <c r="R97" s="63"/>
      <c r="S97" s="2"/>
      <c r="T97" s="2"/>
      <c r="U97" s="63"/>
      <c r="V97" s="2"/>
      <c r="W97" s="2"/>
      <c r="X97" s="2"/>
      <c r="Y97" s="2"/>
      <c r="Z97" s="2"/>
      <c r="AA97" s="2"/>
      <c r="AB97" s="2"/>
      <c r="AC97" s="2"/>
      <c r="AD97" s="2"/>
      <c r="AE97" s="2"/>
      <c r="AF97" s="2"/>
      <c r="AG97" s="2"/>
      <c r="AH97" s="2"/>
      <c r="AI97" s="2"/>
      <c r="AJ97" s="2"/>
    </row>
    <row r="98" spans="1:36" ht="15.75" customHeight="1">
      <c r="A98" s="2"/>
      <c r="B98" s="2"/>
      <c r="C98" s="61"/>
      <c r="D98" s="62"/>
      <c r="E98" s="62"/>
      <c r="F98" s="63"/>
      <c r="G98" s="2"/>
      <c r="H98" s="2"/>
      <c r="I98" s="63"/>
      <c r="J98" s="63"/>
      <c r="K98" s="2"/>
      <c r="L98" s="63"/>
      <c r="M98" s="2"/>
      <c r="N98" s="2"/>
      <c r="O98" s="63"/>
      <c r="P98" s="63"/>
      <c r="Q98" s="2"/>
      <c r="R98" s="63"/>
      <c r="S98" s="2"/>
      <c r="T98" s="2"/>
      <c r="U98" s="63"/>
      <c r="V98" s="2"/>
      <c r="W98" s="2"/>
      <c r="X98" s="2"/>
      <c r="Y98" s="2"/>
      <c r="Z98" s="2"/>
      <c r="AA98" s="2"/>
      <c r="AB98" s="2"/>
      <c r="AC98" s="2"/>
      <c r="AD98" s="2"/>
      <c r="AE98" s="2"/>
      <c r="AF98" s="2"/>
      <c r="AG98" s="2"/>
      <c r="AH98" s="2"/>
      <c r="AI98" s="2"/>
      <c r="AJ98" s="2"/>
    </row>
    <row r="99" spans="1:36" ht="15.75" customHeight="1">
      <c r="A99" s="2"/>
      <c r="B99" s="2"/>
      <c r="C99" s="61"/>
      <c r="D99" s="62"/>
      <c r="E99" s="62"/>
      <c r="F99" s="63"/>
      <c r="G99" s="2"/>
      <c r="H99" s="2"/>
      <c r="I99" s="63"/>
      <c r="J99" s="63"/>
      <c r="K99" s="2"/>
      <c r="L99" s="63"/>
      <c r="M99" s="2"/>
      <c r="N99" s="2"/>
      <c r="O99" s="63"/>
      <c r="P99" s="63"/>
      <c r="Q99" s="2"/>
      <c r="R99" s="63"/>
      <c r="S99" s="2"/>
      <c r="T99" s="2"/>
      <c r="U99" s="63"/>
      <c r="V99" s="2"/>
      <c r="W99" s="2"/>
      <c r="X99" s="2"/>
      <c r="Y99" s="2"/>
      <c r="Z99" s="2"/>
      <c r="AA99" s="2"/>
      <c r="AB99" s="2"/>
      <c r="AC99" s="2"/>
      <c r="AD99" s="2"/>
      <c r="AE99" s="2"/>
      <c r="AF99" s="2"/>
      <c r="AG99" s="2"/>
      <c r="AH99" s="2"/>
      <c r="AI99" s="2"/>
      <c r="AJ99" s="2"/>
    </row>
    <row r="100" spans="1:36" ht="15.75" customHeight="1">
      <c r="A100" s="2"/>
      <c r="B100" s="2"/>
      <c r="C100" s="61"/>
      <c r="D100" s="62"/>
      <c r="E100" s="62"/>
      <c r="F100" s="63"/>
      <c r="G100" s="2"/>
      <c r="H100" s="2"/>
      <c r="I100" s="63"/>
      <c r="J100" s="63"/>
      <c r="K100" s="2"/>
      <c r="L100" s="63"/>
      <c r="M100" s="2"/>
      <c r="N100" s="2"/>
      <c r="O100" s="63"/>
      <c r="P100" s="63"/>
      <c r="Q100" s="2"/>
      <c r="R100" s="63"/>
      <c r="S100" s="2"/>
      <c r="T100" s="2"/>
      <c r="U100" s="63"/>
      <c r="V100" s="2"/>
      <c r="W100" s="2"/>
      <c r="X100" s="2"/>
      <c r="Y100" s="2"/>
      <c r="Z100" s="2"/>
      <c r="AA100" s="2"/>
      <c r="AB100" s="2"/>
      <c r="AC100" s="2"/>
      <c r="AD100" s="2"/>
      <c r="AE100" s="2"/>
      <c r="AF100" s="2"/>
      <c r="AG100" s="2"/>
      <c r="AH100" s="2"/>
      <c r="AI100" s="2"/>
      <c r="AJ100" s="2"/>
    </row>
    <row r="101" spans="1:36" ht="15.75" customHeight="1">
      <c r="A101" s="2"/>
      <c r="B101" s="2"/>
      <c r="C101" s="61"/>
      <c r="D101" s="62"/>
      <c r="E101" s="62"/>
      <c r="F101" s="63"/>
      <c r="G101" s="2"/>
      <c r="H101" s="2"/>
      <c r="I101" s="63"/>
      <c r="J101" s="63"/>
      <c r="K101" s="2"/>
      <c r="L101" s="63"/>
      <c r="M101" s="2"/>
      <c r="N101" s="2"/>
      <c r="O101" s="63"/>
      <c r="P101" s="63"/>
      <c r="Q101" s="2"/>
      <c r="R101" s="63"/>
      <c r="S101" s="2"/>
      <c r="T101" s="2"/>
      <c r="U101" s="63"/>
      <c r="V101" s="2"/>
      <c r="W101" s="2"/>
      <c r="X101" s="2"/>
      <c r="Y101" s="2"/>
      <c r="Z101" s="2"/>
      <c r="AA101" s="2"/>
      <c r="AB101" s="2"/>
      <c r="AC101" s="2"/>
      <c r="AD101" s="2"/>
      <c r="AE101" s="2"/>
      <c r="AF101" s="2"/>
      <c r="AG101" s="2"/>
      <c r="AH101" s="2"/>
      <c r="AI101" s="2"/>
      <c r="AJ101" s="2"/>
    </row>
    <row r="102" spans="1:36" ht="15.75" customHeight="1">
      <c r="A102" s="2"/>
      <c r="B102" s="2"/>
      <c r="C102" s="61"/>
      <c r="D102" s="62"/>
      <c r="E102" s="62"/>
      <c r="F102" s="63"/>
      <c r="G102" s="2"/>
      <c r="H102" s="2"/>
      <c r="I102" s="63"/>
      <c r="J102" s="63"/>
      <c r="K102" s="2"/>
      <c r="L102" s="63"/>
      <c r="M102" s="2"/>
      <c r="N102" s="2"/>
      <c r="O102" s="63"/>
      <c r="P102" s="63"/>
      <c r="Q102" s="2"/>
      <c r="R102" s="63"/>
      <c r="S102" s="2"/>
      <c r="T102" s="2"/>
      <c r="U102" s="63"/>
      <c r="V102" s="2"/>
      <c r="W102" s="2"/>
      <c r="X102" s="2"/>
      <c r="Y102" s="2"/>
      <c r="Z102" s="2"/>
      <c r="AA102" s="2"/>
      <c r="AB102" s="2"/>
      <c r="AC102" s="2"/>
      <c r="AD102" s="2"/>
      <c r="AE102" s="2"/>
      <c r="AF102" s="2"/>
      <c r="AG102" s="2"/>
      <c r="AH102" s="2"/>
      <c r="AI102" s="2"/>
      <c r="AJ102" s="2"/>
    </row>
    <row r="103" spans="1:36" ht="15.75" customHeight="1">
      <c r="A103" s="2"/>
      <c r="B103" s="2"/>
      <c r="C103" s="61"/>
      <c r="D103" s="62"/>
      <c r="E103" s="62"/>
      <c r="F103" s="63"/>
      <c r="G103" s="2"/>
      <c r="H103" s="2"/>
      <c r="I103" s="63"/>
      <c r="J103" s="63"/>
      <c r="K103" s="2"/>
      <c r="L103" s="63"/>
      <c r="M103" s="2"/>
      <c r="N103" s="2"/>
      <c r="O103" s="63"/>
      <c r="P103" s="63"/>
      <c r="Q103" s="2"/>
      <c r="R103" s="63"/>
      <c r="S103" s="2"/>
      <c r="T103" s="2"/>
      <c r="U103" s="63"/>
      <c r="V103" s="2"/>
      <c r="W103" s="2"/>
      <c r="X103" s="2"/>
      <c r="Y103" s="2"/>
      <c r="Z103" s="2"/>
      <c r="AA103" s="2"/>
      <c r="AB103" s="2"/>
      <c r="AC103" s="2"/>
      <c r="AD103" s="2"/>
      <c r="AE103" s="2"/>
      <c r="AF103" s="2"/>
      <c r="AG103" s="2"/>
      <c r="AH103" s="2"/>
      <c r="AI103" s="2"/>
      <c r="AJ103" s="2"/>
    </row>
    <row r="104" spans="1:36" ht="15.75" customHeight="1">
      <c r="A104" s="2"/>
      <c r="B104" s="2"/>
      <c r="C104" s="61"/>
      <c r="D104" s="62"/>
      <c r="E104" s="62"/>
      <c r="F104" s="63"/>
      <c r="G104" s="2"/>
      <c r="H104" s="2"/>
      <c r="I104" s="63"/>
      <c r="J104" s="63"/>
      <c r="K104" s="2"/>
      <c r="L104" s="63"/>
      <c r="M104" s="2"/>
      <c r="N104" s="2"/>
      <c r="O104" s="63"/>
      <c r="P104" s="63"/>
      <c r="Q104" s="2"/>
      <c r="R104" s="63"/>
      <c r="S104" s="2"/>
      <c r="T104" s="2"/>
      <c r="U104" s="63"/>
      <c r="V104" s="2"/>
      <c r="W104" s="2"/>
      <c r="X104" s="2"/>
      <c r="Y104" s="2"/>
      <c r="Z104" s="2"/>
      <c r="AA104" s="2"/>
      <c r="AB104" s="2"/>
      <c r="AC104" s="2"/>
      <c r="AD104" s="2"/>
      <c r="AE104" s="2"/>
      <c r="AF104" s="2"/>
      <c r="AG104" s="2"/>
      <c r="AH104" s="2"/>
      <c r="AI104" s="2"/>
      <c r="AJ104" s="2"/>
    </row>
    <row r="105" spans="1:36" ht="15.75" customHeight="1">
      <c r="A105" s="2"/>
      <c r="B105" s="2"/>
      <c r="C105" s="61"/>
      <c r="D105" s="62"/>
      <c r="E105" s="62"/>
      <c r="F105" s="63"/>
      <c r="G105" s="2"/>
      <c r="H105" s="2"/>
      <c r="I105" s="63"/>
      <c r="J105" s="63"/>
      <c r="K105" s="2"/>
      <c r="L105" s="63"/>
      <c r="M105" s="2"/>
      <c r="N105" s="2"/>
      <c r="O105" s="63"/>
      <c r="P105" s="63"/>
      <c r="Q105" s="2"/>
      <c r="R105" s="63"/>
      <c r="S105" s="2"/>
      <c r="T105" s="2"/>
      <c r="U105" s="63"/>
      <c r="V105" s="2"/>
      <c r="W105" s="2"/>
      <c r="X105" s="2"/>
      <c r="Y105" s="2"/>
      <c r="Z105" s="2"/>
      <c r="AA105" s="2"/>
      <c r="AB105" s="2"/>
      <c r="AC105" s="2"/>
      <c r="AD105" s="2"/>
      <c r="AE105" s="2"/>
      <c r="AF105" s="2"/>
      <c r="AG105" s="2"/>
      <c r="AH105" s="2"/>
      <c r="AI105" s="2"/>
      <c r="AJ105" s="2"/>
    </row>
    <row r="106" spans="1:36" ht="15.75" customHeight="1">
      <c r="A106" s="2"/>
      <c r="B106" s="2"/>
      <c r="C106" s="61"/>
      <c r="D106" s="62"/>
      <c r="E106" s="62"/>
      <c r="F106" s="63"/>
      <c r="G106" s="2"/>
      <c r="H106" s="2"/>
      <c r="I106" s="63"/>
      <c r="J106" s="63"/>
      <c r="K106" s="2"/>
      <c r="L106" s="63"/>
      <c r="M106" s="2"/>
      <c r="N106" s="2"/>
      <c r="O106" s="63"/>
      <c r="P106" s="63"/>
      <c r="Q106" s="2"/>
      <c r="R106" s="63"/>
      <c r="S106" s="2"/>
      <c r="T106" s="2"/>
      <c r="U106" s="63"/>
      <c r="V106" s="2"/>
      <c r="W106" s="2"/>
      <c r="X106" s="2"/>
      <c r="Y106" s="2"/>
      <c r="Z106" s="2"/>
      <c r="AA106" s="2"/>
      <c r="AB106" s="2"/>
      <c r="AC106" s="2"/>
      <c r="AD106" s="2"/>
      <c r="AE106" s="2"/>
      <c r="AF106" s="2"/>
      <c r="AG106" s="2"/>
      <c r="AH106" s="2"/>
      <c r="AI106" s="2"/>
      <c r="AJ106" s="2"/>
    </row>
    <row r="107" spans="1:36" ht="15.75" customHeight="1">
      <c r="A107" s="2"/>
      <c r="B107" s="2"/>
      <c r="C107" s="61"/>
      <c r="D107" s="62"/>
      <c r="E107" s="62"/>
      <c r="F107" s="63"/>
      <c r="G107" s="2"/>
      <c r="H107" s="2"/>
      <c r="I107" s="63"/>
      <c r="J107" s="63"/>
      <c r="K107" s="2"/>
      <c r="L107" s="63"/>
      <c r="M107" s="2"/>
      <c r="N107" s="2"/>
      <c r="O107" s="63"/>
      <c r="P107" s="63"/>
      <c r="Q107" s="2"/>
      <c r="R107" s="63"/>
      <c r="S107" s="2"/>
      <c r="T107" s="2"/>
      <c r="U107" s="63"/>
      <c r="V107" s="2"/>
      <c r="W107" s="2"/>
      <c r="X107" s="2"/>
      <c r="Y107" s="2"/>
      <c r="Z107" s="2"/>
      <c r="AA107" s="2"/>
      <c r="AB107" s="2"/>
      <c r="AC107" s="2"/>
      <c r="AD107" s="2"/>
      <c r="AE107" s="2"/>
      <c r="AF107" s="2"/>
      <c r="AG107" s="2"/>
      <c r="AH107" s="2"/>
      <c r="AI107" s="2"/>
      <c r="AJ107" s="2"/>
    </row>
    <row r="108" spans="1:36" ht="15.75" customHeight="1">
      <c r="A108" s="2"/>
      <c r="B108" s="2"/>
      <c r="C108" s="61"/>
      <c r="D108" s="62"/>
      <c r="E108" s="62"/>
      <c r="F108" s="63"/>
      <c r="G108" s="2"/>
      <c r="H108" s="2"/>
      <c r="I108" s="63"/>
      <c r="J108" s="63"/>
      <c r="K108" s="2"/>
      <c r="L108" s="63"/>
      <c r="M108" s="2"/>
      <c r="N108" s="2"/>
      <c r="O108" s="63"/>
      <c r="P108" s="63"/>
      <c r="Q108" s="2"/>
      <c r="R108" s="63"/>
      <c r="S108" s="2"/>
      <c r="T108" s="2"/>
      <c r="U108" s="63"/>
      <c r="V108" s="2"/>
      <c r="W108" s="2"/>
      <c r="X108" s="2"/>
      <c r="Y108" s="2"/>
      <c r="Z108" s="2"/>
      <c r="AA108" s="2"/>
      <c r="AB108" s="2"/>
      <c r="AC108" s="2"/>
      <c r="AD108" s="2"/>
      <c r="AE108" s="2"/>
      <c r="AF108" s="2"/>
      <c r="AG108" s="2"/>
      <c r="AH108" s="2"/>
      <c r="AI108" s="2"/>
      <c r="AJ108" s="2"/>
    </row>
    <row r="109" spans="1:36" ht="15.75" customHeight="1">
      <c r="A109" s="2"/>
      <c r="B109" s="2"/>
      <c r="C109" s="61"/>
      <c r="D109" s="62"/>
      <c r="E109" s="62"/>
      <c r="F109" s="63"/>
      <c r="G109" s="2"/>
      <c r="H109" s="2"/>
      <c r="I109" s="63"/>
      <c r="J109" s="63"/>
      <c r="K109" s="2"/>
      <c r="L109" s="63"/>
      <c r="M109" s="2"/>
      <c r="N109" s="2"/>
      <c r="O109" s="63"/>
      <c r="P109" s="63"/>
      <c r="Q109" s="2"/>
      <c r="R109" s="63"/>
      <c r="S109" s="2"/>
      <c r="T109" s="2"/>
      <c r="U109" s="63"/>
      <c r="V109" s="2"/>
      <c r="W109" s="2"/>
      <c r="X109" s="2"/>
      <c r="Y109" s="2"/>
      <c r="Z109" s="2"/>
      <c r="AA109" s="2"/>
      <c r="AB109" s="2"/>
      <c r="AC109" s="2"/>
      <c r="AD109" s="2"/>
      <c r="AE109" s="2"/>
      <c r="AF109" s="2"/>
      <c r="AG109" s="2"/>
      <c r="AH109" s="2"/>
      <c r="AI109" s="2"/>
      <c r="AJ109" s="2"/>
    </row>
    <row r="110" spans="1:36" ht="15.75" customHeight="1">
      <c r="A110" s="2"/>
      <c r="B110" s="2"/>
      <c r="C110" s="61"/>
      <c r="D110" s="62"/>
      <c r="E110" s="62"/>
      <c r="F110" s="63"/>
      <c r="G110" s="2"/>
      <c r="H110" s="2"/>
      <c r="I110" s="63"/>
      <c r="J110" s="63"/>
      <c r="K110" s="2"/>
      <c r="L110" s="63"/>
      <c r="M110" s="2"/>
      <c r="N110" s="2"/>
      <c r="O110" s="63"/>
      <c r="P110" s="63"/>
      <c r="Q110" s="2"/>
      <c r="R110" s="63"/>
      <c r="S110" s="2"/>
      <c r="T110" s="2"/>
      <c r="U110" s="63"/>
      <c r="V110" s="2"/>
      <c r="W110" s="2"/>
      <c r="X110" s="2"/>
      <c r="Y110" s="2"/>
      <c r="Z110" s="2"/>
      <c r="AA110" s="2"/>
      <c r="AB110" s="2"/>
      <c r="AC110" s="2"/>
      <c r="AD110" s="2"/>
      <c r="AE110" s="2"/>
      <c r="AF110" s="2"/>
      <c r="AG110" s="2"/>
      <c r="AH110" s="2"/>
      <c r="AI110" s="2"/>
      <c r="AJ110" s="2"/>
    </row>
    <row r="111" spans="1:36" ht="15.75" customHeight="1">
      <c r="A111" s="2"/>
      <c r="B111" s="2"/>
      <c r="C111" s="61"/>
      <c r="D111" s="62"/>
      <c r="E111" s="62"/>
      <c r="F111" s="63"/>
      <c r="G111" s="2"/>
      <c r="H111" s="2"/>
      <c r="I111" s="63"/>
      <c r="J111" s="63"/>
      <c r="K111" s="2"/>
      <c r="L111" s="63"/>
      <c r="M111" s="2"/>
      <c r="N111" s="2"/>
      <c r="O111" s="63"/>
      <c r="P111" s="63"/>
      <c r="Q111" s="2"/>
      <c r="R111" s="63"/>
      <c r="S111" s="2"/>
      <c r="T111" s="2"/>
      <c r="U111" s="63"/>
      <c r="V111" s="2"/>
      <c r="W111" s="2"/>
      <c r="X111" s="2"/>
      <c r="Y111" s="2"/>
      <c r="Z111" s="2"/>
      <c r="AA111" s="2"/>
      <c r="AB111" s="2"/>
      <c r="AC111" s="2"/>
      <c r="AD111" s="2"/>
      <c r="AE111" s="2"/>
      <c r="AF111" s="2"/>
      <c r="AG111" s="2"/>
      <c r="AH111" s="2"/>
      <c r="AI111" s="2"/>
      <c r="AJ111" s="2"/>
    </row>
    <row r="112" spans="1:36" ht="15.75" customHeight="1">
      <c r="A112" s="2"/>
      <c r="B112" s="2"/>
      <c r="C112" s="61"/>
      <c r="D112" s="62"/>
      <c r="E112" s="62"/>
      <c r="F112" s="63"/>
      <c r="G112" s="2"/>
      <c r="H112" s="2"/>
      <c r="I112" s="63"/>
      <c r="J112" s="63"/>
      <c r="K112" s="2"/>
      <c r="L112" s="63"/>
      <c r="M112" s="2"/>
      <c r="N112" s="2"/>
      <c r="O112" s="63"/>
      <c r="P112" s="63"/>
      <c r="Q112" s="2"/>
      <c r="R112" s="63"/>
      <c r="S112" s="2"/>
      <c r="T112" s="2"/>
      <c r="U112" s="63"/>
      <c r="V112" s="2"/>
      <c r="W112" s="2"/>
      <c r="X112" s="2"/>
      <c r="Y112" s="2"/>
      <c r="Z112" s="2"/>
      <c r="AA112" s="2"/>
      <c r="AB112" s="2"/>
      <c r="AC112" s="2"/>
      <c r="AD112" s="2"/>
      <c r="AE112" s="2"/>
      <c r="AF112" s="2"/>
      <c r="AG112" s="2"/>
      <c r="AH112" s="2"/>
      <c r="AI112" s="2"/>
      <c r="AJ112" s="2"/>
    </row>
    <row r="113" spans="1:36" ht="15.75" customHeight="1">
      <c r="A113" s="2"/>
      <c r="B113" s="2"/>
      <c r="C113" s="61"/>
      <c r="D113" s="62"/>
      <c r="E113" s="62"/>
      <c r="F113" s="63"/>
      <c r="G113" s="2"/>
      <c r="H113" s="2"/>
      <c r="I113" s="63"/>
      <c r="J113" s="63"/>
      <c r="K113" s="2"/>
      <c r="L113" s="63"/>
      <c r="M113" s="2"/>
      <c r="N113" s="2"/>
      <c r="O113" s="63"/>
      <c r="P113" s="63"/>
      <c r="Q113" s="2"/>
      <c r="R113" s="63"/>
      <c r="S113" s="2"/>
      <c r="T113" s="2"/>
      <c r="U113" s="63"/>
      <c r="V113" s="2"/>
      <c r="W113" s="2"/>
      <c r="X113" s="2"/>
      <c r="Y113" s="2"/>
      <c r="Z113" s="2"/>
      <c r="AA113" s="2"/>
      <c r="AB113" s="2"/>
      <c r="AC113" s="2"/>
      <c r="AD113" s="2"/>
      <c r="AE113" s="2"/>
      <c r="AF113" s="2"/>
      <c r="AG113" s="2"/>
      <c r="AH113" s="2"/>
      <c r="AI113" s="2"/>
      <c r="AJ113" s="2"/>
    </row>
    <row r="114" spans="1:36" ht="15.75" customHeight="1">
      <c r="A114" s="2"/>
      <c r="B114" s="2"/>
      <c r="C114" s="61"/>
      <c r="D114" s="62"/>
      <c r="E114" s="62"/>
      <c r="F114" s="63"/>
      <c r="G114" s="2"/>
      <c r="H114" s="2"/>
      <c r="I114" s="63"/>
      <c r="J114" s="63"/>
      <c r="K114" s="2"/>
      <c r="L114" s="63"/>
      <c r="M114" s="2"/>
      <c r="N114" s="2"/>
      <c r="O114" s="63"/>
      <c r="P114" s="63"/>
      <c r="Q114" s="2"/>
      <c r="R114" s="63"/>
      <c r="S114" s="2"/>
      <c r="T114" s="2"/>
      <c r="U114" s="63"/>
      <c r="V114" s="2"/>
      <c r="W114" s="2"/>
      <c r="X114" s="2"/>
      <c r="Y114" s="2"/>
      <c r="Z114" s="2"/>
      <c r="AA114" s="2"/>
      <c r="AB114" s="2"/>
      <c r="AC114" s="2"/>
      <c r="AD114" s="2"/>
      <c r="AE114" s="2"/>
      <c r="AF114" s="2"/>
      <c r="AG114" s="2"/>
      <c r="AH114" s="2"/>
      <c r="AI114" s="2"/>
      <c r="AJ114" s="2"/>
    </row>
    <row r="115" spans="1:36" ht="15.75" customHeight="1">
      <c r="A115" s="2"/>
      <c r="B115" s="2"/>
      <c r="C115" s="61"/>
      <c r="D115" s="62"/>
      <c r="E115" s="62"/>
      <c r="F115" s="63"/>
      <c r="G115" s="2"/>
      <c r="H115" s="2"/>
      <c r="I115" s="63"/>
      <c r="J115" s="63"/>
      <c r="K115" s="2"/>
      <c r="L115" s="63"/>
      <c r="M115" s="2"/>
      <c r="N115" s="2"/>
      <c r="O115" s="63"/>
      <c r="P115" s="63"/>
      <c r="Q115" s="2"/>
      <c r="R115" s="63"/>
      <c r="S115" s="2"/>
      <c r="T115" s="2"/>
      <c r="U115" s="63"/>
      <c r="V115" s="2"/>
      <c r="W115" s="2"/>
      <c r="X115" s="2"/>
      <c r="Y115" s="2"/>
      <c r="Z115" s="2"/>
      <c r="AA115" s="2"/>
      <c r="AB115" s="2"/>
      <c r="AC115" s="2"/>
      <c r="AD115" s="2"/>
      <c r="AE115" s="2"/>
      <c r="AF115" s="2"/>
      <c r="AG115" s="2"/>
      <c r="AH115" s="2"/>
      <c r="AI115" s="2"/>
      <c r="AJ115" s="2"/>
    </row>
    <row r="116" spans="1:36" ht="15.75" customHeight="1">
      <c r="A116" s="2"/>
      <c r="B116" s="2"/>
      <c r="C116" s="61"/>
      <c r="D116" s="62"/>
      <c r="E116" s="62"/>
      <c r="F116" s="63"/>
      <c r="G116" s="2"/>
      <c r="H116" s="2"/>
      <c r="I116" s="63"/>
      <c r="J116" s="63"/>
      <c r="K116" s="2"/>
      <c r="L116" s="63"/>
      <c r="M116" s="2"/>
      <c r="N116" s="2"/>
      <c r="O116" s="63"/>
      <c r="P116" s="63"/>
      <c r="Q116" s="2"/>
      <c r="R116" s="63"/>
      <c r="S116" s="2"/>
      <c r="T116" s="2"/>
      <c r="U116" s="63"/>
      <c r="V116" s="2"/>
      <c r="W116" s="2"/>
      <c r="X116" s="2"/>
      <c r="Y116" s="2"/>
      <c r="Z116" s="2"/>
      <c r="AA116" s="2"/>
      <c r="AB116" s="2"/>
      <c r="AC116" s="2"/>
      <c r="AD116" s="2"/>
      <c r="AE116" s="2"/>
      <c r="AF116" s="2"/>
      <c r="AG116" s="2"/>
      <c r="AH116" s="2"/>
      <c r="AI116" s="2"/>
      <c r="AJ116" s="2"/>
    </row>
    <row r="117" spans="1:36" ht="15.75" customHeight="1">
      <c r="A117" s="2"/>
      <c r="B117" s="2"/>
      <c r="C117" s="61"/>
      <c r="D117" s="62"/>
      <c r="E117" s="62"/>
      <c r="F117" s="63"/>
      <c r="G117" s="2"/>
      <c r="H117" s="2"/>
      <c r="I117" s="63"/>
      <c r="J117" s="63"/>
      <c r="K117" s="2"/>
      <c r="L117" s="63"/>
      <c r="M117" s="2"/>
      <c r="N117" s="2"/>
      <c r="O117" s="63"/>
      <c r="P117" s="63"/>
      <c r="Q117" s="2"/>
      <c r="R117" s="63"/>
      <c r="S117" s="2"/>
      <c r="T117" s="2"/>
      <c r="U117" s="63"/>
      <c r="V117" s="2"/>
      <c r="W117" s="2"/>
      <c r="X117" s="2"/>
      <c r="Y117" s="2"/>
      <c r="Z117" s="2"/>
      <c r="AA117" s="2"/>
      <c r="AB117" s="2"/>
      <c r="AC117" s="2"/>
      <c r="AD117" s="2"/>
      <c r="AE117" s="2"/>
      <c r="AF117" s="2"/>
      <c r="AG117" s="2"/>
      <c r="AH117" s="2"/>
      <c r="AI117" s="2"/>
      <c r="AJ117" s="2"/>
    </row>
    <row r="118" spans="1:36" ht="15.75" customHeight="1">
      <c r="A118" s="2"/>
      <c r="B118" s="2"/>
      <c r="C118" s="61"/>
      <c r="D118" s="62"/>
      <c r="E118" s="62"/>
      <c r="F118" s="63"/>
      <c r="G118" s="2"/>
      <c r="H118" s="2"/>
      <c r="I118" s="63"/>
      <c r="J118" s="63"/>
      <c r="K118" s="2"/>
      <c r="L118" s="63"/>
      <c r="M118" s="2"/>
      <c r="N118" s="2"/>
      <c r="O118" s="63"/>
      <c r="P118" s="63"/>
      <c r="Q118" s="2"/>
      <c r="R118" s="63"/>
      <c r="S118" s="2"/>
      <c r="T118" s="2"/>
      <c r="U118" s="63"/>
      <c r="V118" s="2"/>
      <c r="W118" s="2"/>
      <c r="X118" s="2"/>
      <c r="Y118" s="2"/>
      <c r="Z118" s="2"/>
      <c r="AA118" s="2"/>
      <c r="AB118" s="2"/>
      <c r="AC118" s="2"/>
      <c r="AD118" s="2"/>
      <c r="AE118" s="2"/>
      <c r="AF118" s="2"/>
      <c r="AG118" s="2"/>
      <c r="AH118" s="2"/>
      <c r="AI118" s="2"/>
      <c r="AJ118" s="2"/>
    </row>
    <row r="119" spans="1:36" ht="15.75" customHeight="1">
      <c r="A119" s="2"/>
      <c r="B119" s="2"/>
      <c r="C119" s="61"/>
      <c r="D119" s="62"/>
      <c r="E119" s="62"/>
      <c r="F119" s="63"/>
      <c r="G119" s="2"/>
      <c r="H119" s="2"/>
      <c r="I119" s="63"/>
      <c r="J119" s="63"/>
      <c r="K119" s="2"/>
      <c r="L119" s="63"/>
      <c r="M119" s="2"/>
      <c r="N119" s="2"/>
      <c r="O119" s="63"/>
      <c r="P119" s="63"/>
      <c r="Q119" s="2"/>
      <c r="R119" s="63"/>
      <c r="S119" s="2"/>
      <c r="T119" s="2"/>
      <c r="U119" s="63"/>
      <c r="V119" s="2"/>
      <c r="W119" s="2"/>
      <c r="X119" s="2"/>
      <c r="Y119" s="2"/>
      <c r="Z119" s="2"/>
      <c r="AA119" s="2"/>
      <c r="AB119" s="2"/>
      <c r="AC119" s="2"/>
      <c r="AD119" s="2"/>
      <c r="AE119" s="2"/>
      <c r="AF119" s="2"/>
      <c r="AG119" s="2"/>
      <c r="AH119" s="2"/>
      <c r="AI119" s="2"/>
      <c r="AJ119" s="2"/>
    </row>
    <row r="120" spans="1:36" ht="15.75" customHeight="1">
      <c r="A120" s="2"/>
      <c r="B120" s="2"/>
      <c r="C120" s="61"/>
      <c r="D120" s="62"/>
      <c r="E120" s="62"/>
      <c r="F120" s="63"/>
      <c r="G120" s="2"/>
      <c r="H120" s="2"/>
      <c r="I120" s="63"/>
      <c r="J120" s="63"/>
      <c r="K120" s="2"/>
      <c r="L120" s="63"/>
      <c r="M120" s="2"/>
      <c r="N120" s="2"/>
      <c r="O120" s="63"/>
      <c r="P120" s="63"/>
      <c r="Q120" s="2"/>
      <c r="R120" s="63"/>
      <c r="S120" s="2"/>
      <c r="T120" s="2"/>
      <c r="U120" s="63"/>
      <c r="V120" s="2"/>
      <c r="W120" s="2"/>
      <c r="X120" s="2"/>
      <c r="Y120" s="2"/>
      <c r="Z120" s="2"/>
      <c r="AA120" s="2"/>
      <c r="AB120" s="2"/>
      <c r="AC120" s="2"/>
      <c r="AD120" s="2"/>
      <c r="AE120" s="2"/>
      <c r="AF120" s="2"/>
      <c r="AG120" s="2"/>
      <c r="AH120" s="2"/>
      <c r="AI120" s="2"/>
      <c r="AJ120" s="2"/>
    </row>
    <row r="121" spans="1:36" ht="15.75" customHeight="1">
      <c r="A121" s="2"/>
      <c r="B121" s="2"/>
      <c r="C121" s="61"/>
      <c r="D121" s="62"/>
      <c r="E121" s="62"/>
      <c r="F121" s="63"/>
      <c r="G121" s="2"/>
      <c r="H121" s="2"/>
      <c r="I121" s="63"/>
      <c r="J121" s="63"/>
      <c r="K121" s="2"/>
      <c r="L121" s="63"/>
      <c r="M121" s="2"/>
      <c r="N121" s="2"/>
      <c r="O121" s="63"/>
      <c r="P121" s="63"/>
      <c r="Q121" s="2"/>
      <c r="R121" s="63"/>
      <c r="S121" s="2"/>
      <c r="T121" s="2"/>
      <c r="U121" s="63"/>
      <c r="V121" s="2"/>
      <c r="W121" s="2"/>
      <c r="X121" s="2"/>
      <c r="Y121" s="2"/>
      <c r="Z121" s="2"/>
      <c r="AA121" s="2"/>
      <c r="AB121" s="2"/>
      <c r="AC121" s="2"/>
      <c r="AD121" s="2"/>
      <c r="AE121" s="2"/>
      <c r="AF121" s="2"/>
      <c r="AG121" s="2"/>
      <c r="AH121" s="2"/>
      <c r="AI121" s="2"/>
      <c r="AJ121" s="2"/>
    </row>
    <row r="122" spans="1:36" ht="15.75" customHeight="1">
      <c r="A122" s="2"/>
      <c r="B122" s="2"/>
      <c r="C122" s="61"/>
      <c r="D122" s="62"/>
      <c r="E122" s="62"/>
      <c r="F122" s="63"/>
      <c r="G122" s="2"/>
      <c r="H122" s="2"/>
      <c r="I122" s="63"/>
      <c r="J122" s="63"/>
      <c r="K122" s="2"/>
      <c r="L122" s="63"/>
      <c r="M122" s="2"/>
      <c r="N122" s="2"/>
      <c r="O122" s="63"/>
      <c r="P122" s="63"/>
      <c r="Q122" s="2"/>
      <c r="R122" s="63"/>
      <c r="S122" s="2"/>
      <c r="T122" s="2"/>
      <c r="U122" s="63"/>
      <c r="V122" s="2"/>
      <c r="W122" s="2"/>
      <c r="X122" s="2"/>
      <c r="Y122" s="2"/>
      <c r="Z122" s="2"/>
      <c r="AA122" s="2"/>
      <c r="AB122" s="2"/>
      <c r="AC122" s="2"/>
      <c r="AD122" s="2"/>
      <c r="AE122" s="2"/>
      <c r="AF122" s="2"/>
      <c r="AG122" s="2"/>
      <c r="AH122" s="2"/>
      <c r="AI122" s="2"/>
      <c r="AJ122" s="2"/>
    </row>
    <row r="123" spans="1:36" ht="15.75" customHeight="1">
      <c r="A123" s="2"/>
      <c r="B123" s="2"/>
      <c r="C123" s="61"/>
      <c r="D123" s="62"/>
      <c r="E123" s="62"/>
      <c r="F123" s="63"/>
      <c r="G123" s="2"/>
      <c r="H123" s="2"/>
      <c r="I123" s="63"/>
      <c r="J123" s="63"/>
      <c r="K123" s="2"/>
      <c r="L123" s="63"/>
      <c r="M123" s="2"/>
      <c r="N123" s="2"/>
      <c r="O123" s="63"/>
      <c r="P123" s="63"/>
      <c r="Q123" s="2"/>
      <c r="R123" s="63"/>
      <c r="S123" s="2"/>
      <c r="T123" s="2"/>
      <c r="U123" s="63"/>
      <c r="V123" s="2"/>
      <c r="W123" s="2"/>
      <c r="X123" s="2"/>
      <c r="Y123" s="2"/>
      <c r="Z123" s="2"/>
      <c r="AA123" s="2"/>
      <c r="AB123" s="2"/>
      <c r="AC123" s="2"/>
      <c r="AD123" s="2"/>
      <c r="AE123" s="2"/>
      <c r="AF123" s="2"/>
      <c r="AG123" s="2"/>
      <c r="AH123" s="2"/>
      <c r="AI123" s="2"/>
      <c r="AJ123" s="2"/>
    </row>
    <row r="124" spans="1:36" ht="15.75" customHeight="1">
      <c r="A124" s="2"/>
      <c r="B124" s="2"/>
      <c r="C124" s="61"/>
      <c r="D124" s="62"/>
      <c r="E124" s="62"/>
      <c r="F124" s="63"/>
      <c r="G124" s="2"/>
      <c r="H124" s="2"/>
      <c r="I124" s="63"/>
      <c r="J124" s="63"/>
      <c r="K124" s="2"/>
      <c r="L124" s="63"/>
      <c r="M124" s="2"/>
      <c r="N124" s="2"/>
      <c r="O124" s="63"/>
      <c r="P124" s="63"/>
      <c r="Q124" s="2"/>
      <c r="R124" s="63"/>
      <c r="S124" s="2"/>
      <c r="T124" s="2"/>
      <c r="U124" s="63"/>
      <c r="V124" s="2"/>
      <c r="W124" s="2"/>
      <c r="X124" s="2"/>
      <c r="Y124" s="2"/>
      <c r="Z124" s="2"/>
      <c r="AA124" s="2"/>
      <c r="AB124" s="2"/>
      <c r="AC124" s="2"/>
      <c r="AD124" s="2"/>
      <c r="AE124" s="2"/>
      <c r="AF124" s="2"/>
      <c r="AG124" s="2"/>
      <c r="AH124" s="2"/>
      <c r="AI124" s="2"/>
      <c r="AJ124" s="2"/>
    </row>
    <row r="125" spans="1:36" ht="15.75" customHeight="1">
      <c r="A125" s="2"/>
      <c r="B125" s="2"/>
      <c r="C125" s="61"/>
      <c r="D125" s="62"/>
      <c r="E125" s="62"/>
      <c r="F125" s="63"/>
      <c r="G125" s="2"/>
      <c r="H125" s="2"/>
      <c r="I125" s="63"/>
      <c r="J125" s="63"/>
      <c r="K125" s="2"/>
      <c r="L125" s="63"/>
      <c r="M125" s="2"/>
      <c r="N125" s="2"/>
      <c r="O125" s="63"/>
      <c r="P125" s="63"/>
      <c r="Q125" s="2"/>
      <c r="R125" s="63"/>
      <c r="S125" s="2"/>
      <c r="T125" s="2"/>
      <c r="U125" s="63"/>
      <c r="V125" s="2"/>
      <c r="W125" s="2"/>
      <c r="X125" s="2"/>
      <c r="Y125" s="2"/>
      <c r="Z125" s="2"/>
      <c r="AA125" s="2"/>
      <c r="AB125" s="2"/>
      <c r="AC125" s="2"/>
      <c r="AD125" s="2"/>
      <c r="AE125" s="2"/>
      <c r="AF125" s="2"/>
      <c r="AG125" s="2"/>
      <c r="AH125" s="2"/>
      <c r="AI125" s="2"/>
      <c r="AJ125" s="2"/>
    </row>
    <row r="126" spans="1:36" ht="15.75" customHeight="1">
      <c r="A126" s="2"/>
      <c r="B126" s="2"/>
      <c r="C126" s="61"/>
      <c r="D126" s="62"/>
      <c r="E126" s="62"/>
      <c r="F126" s="63"/>
      <c r="G126" s="2"/>
      <c r="H126" s="2"/>
      <c r="I126" s="63"/>
      <c r="J126" s="63"/>
      <c r="K126" s="2"/>
      <c r="L126" s="63"/>
      <c r="M126" s="2"/>
      <c r="N126" s="2"/>
      <c r="O126" s="63"/>
      <c r="P126" s="63"/>
      <c r="Q126" s="2"/>
      <c r="R126" s="63"/>
      <c r="S126" s="2"/>
      <c r="T126" s="2"/>
      <c r="U126" s="63"/>
      <c r="V126" s="2"/>
      <c r="W126" s="2"/>
      <c r="X126" s="2"/>
      <c r="Y126" s="2"/>
      <c r="Z126" s="2"/>
      <c r="AA126" s="2"/>
      <c r="AB126" s="2"/>
      <c r="AC126" s="2"/>
      <c r="AD126" s="2"/>
      <c r="AE126" s="2"/>
      <c r="AF126" s="2"/>
      <c r="AG126" s="2"/>
      <c r="AH126" s="2"/>
      <c r="AI126" s="2"/>
      <c r="AJ126" s="2"/>
    </row>
    <row r="127" spans="1:36" ht="15.75" customHeight="1">
      <c r="A127" s="2"/>
      <c r="B127" s="2"/>
      <c r="C127" s="61"/>
      <c r="D127" s="62"/>
      <c r="E127" s="62"/>
      <c r="F127" s="63"/>
      <c r="G127" s="2"/>
      <c r="H127" s="2"/>
      <c r="I127" s="63"/>
      <c r="J127" s="63"/>
      <c r="K127" s="2"/>
      <c r="L127" s="63"/>
      <c r="M127" s="2"/>
      <c r="N127" s="2"/>
      <c r="O127" s="63"/>
      <c r="P127" s="63"/>
      <c r="Q127" s="2"/>
      <c r="R127" s="63"/>
      <c r="S127" s="2"/>
      <c r="T127" s="2"/>
      <c r="U127" s="63"/>
      <c r="V127" s="2"/>
      <c r="W127" s="2"/>
      <c r="X127" s="2"/>
      <c r="Y127" s="2"/>
      <c r="Z127" s="2"/>
      <c r="AA127" s="2"/>
      <c r="AB127" s="2"/>
      <c r="AC127" s="2"/>
      <c r="AD127" s="2"/>
      <c r="AE127" s="2"/>
      <c r="AF127" s="2"/>
      <c r="AG127" s="2"/>
      <c r="AH127" s="2"/>
      <c r="AI127" s="2"/>
      <c r="AJ127" s="2"/>
    </row>
    <row r="128" spans="1:36" ht="15.75" customHeight="1">
      <c r="A128" s="2"/>
      <c r="B128" s="2"/>
      <c r="C128" s="61"/>
      <c r="D128" s="62"/>
      <c r="E128" s="62"/>
      <c r="F128" s="63"/>
      <c r="G128" s="2"/>
      <c r="H128" s="2"/>
      <c r="I128" s="63"/>
      <c r="J128" s="63"/>
      <c r="K128" s="2"/>
      <c r="L128" s="63"/>
      <c r="M128" s="2"/>
      <c r="N128" s="2"/>
      <c r="O128" s="63"/>
      <c r="P128" s="63"/>
      <c r="Q128" s="2"/>
      <c r="R128" s="63"/>
      <c r="S128" s="2"/>
      <c r="T128" s="2"/>
      <c r="U128" s="63"/>
      <c r="V128" s="2"/>
      <c r="W128" s="2"/>
      <c r="X128" s="2"/>
      <c r="Y128" s="2"/>
      <c r="Z128" s="2"/>
      <c r="AA128" s="2"/>
      <c r="AB128" s="2"/>
      <c r="AC128" s="2"/>
      <c r="AD128" s="2"/>
      <c r="AE128" s="2"/>
      <c r="AF128" s="2"/>
      <c r="AG128" s="2"/>
      <c r="AH128" s="2"/>
      <c r="AI128" s="2"/>
      <c r="AJ128" s="2"/>
    </row>
    <row r="129" spans="1:36" ht="15.75" customHeight="1">
      <c r="A129" s="2"/>
      <c r="B129" s="2"/>
      <c r="C129" s="61"/>
      <c r="D129" s="62"/>
      <c r="E129" s="62"/>
      <c r="F129" s="63"/>
      <c r="G129" s="2"/>
      <c r="H129" s="2"/>
      <c r="I129" s="63"/>
      <c r="J129" s="63"/>
      <c r="K129" s="2"/>
      <c r="L129" s="63"/>
      <c r="M129" s="2"/>
      <c r="N129" s="2"/>
      <c r="O129" s="63"/>
      <c r="P129" s="63"/>
      <c r="Q129" s="2"/>
      <c r="R129" s="63"/>
      <c r="S129" s="2"/>
      <c r="T129" s="2"/>
      <c r="U129" s="63"/>
      <c r="V129" s="2"/>
      <c r="W129" s="2"/>
      <c r="X129" s="2"/>
      <c r="Y129" s="2"/>
      <c r="Z129" s="2"/>
      <c r="AA129" s="2"/>
      <c r="AB129" s="2"/>
      <c r="AC129" s="2"/>
      <c r="AD129" s="2"/>
      <c r="AE129" s="2"/>
      <c r="AF129" s="2"/>
      <c r="AG129" s="2"/>
      <c r="AH129" s="2"/>
      <c r="AI129" s="2"/>
      <c r="AJ129" s="2"/>
    </row>
    <row r="130" spans="1:36" ht="15.75" customHeight="1">
      <c r="A130" s="2"/>
      <c r="B130" s="2"/>
      <c r="C130" s="61"/>
      <c r="D130" s="62"/>
      <c r="E130" s="62"/>
      <c r="F130" s="63"/>
      <c r="G130" s="2"/>
      <c r="H130" s="2"/>
      <c r="I130" s="63"/>
      <c r="J130" s="63"/>
      <c r="K130" s="2"/>
      <c r="L130" s="63"/>
      <c r="M130" s="2"/>
      <c r="N130" s="2"/>
      <c r="O130" s="63"/>
      <c r="P130" s="63"/>
      <c r="Q130" s="2"/>
      <c r="R130" s="63"/>
      <c r="S130" s="2"/>
      <c r="T130" s="2"/>
      <c r="U130" s="63"/>
      <c r="V130" s="2"/>
      <c r="W130" s="2"/>
      <c r="X130" s="2"/>
      <c r="Y130" s="2"/>
      <c r="Z130" s="2"/>
      <c r="AA130" s="2"/>
      <c r="AB130" s="2"/>
      <c r="AC130" s="2"/>
      <c r="AD130" s="2"/>
      <c r="AE130" s="2"/>
      <c r="AF130" s="2"/>
      <c r="AG130" s="2"/>
      <c r="AH130" s="2"/>
      <c r="AI130" s="2"/>
      <c r="AJ130" s="2"/>
    </row>
    <row r="131" spans="1:36" ht="15.75" customHeight="1">
      <c r="A131" s="2"/>
      <c r="B131" s="2"/>
      <c r="C131" s="61"/>
      <c r="D131" s="62"/>
      <c r="E131" s="62"/>
      <c r="F131" s="63"/>
      <c r="G131" s="2"/>
      <c r="H131" s="2"/>
      <c r="I131" s="63"/>
      <c r="J131" s="63"/>
      <c r="K131" s="2"/>
      <c r="L131" s="63"/>
      <c r="M131" s="2"/>
      <c r="N131" s="2"/>
      <c r="O131" s="63"/>
      <c r="P131" s="63"/>
      <c r="Q131" s="2"/>
      <c r="R131" s="63"/>
      <c r="S131" s="2"/>
      <c r="T131" s="2"/>
      <c r="U131" s="63"/>
      <c r="V131" s="2"/>
      <c r="W131" s="2"/>
      <c r="X131" s="2"/>
      <c r="Y131" s="2"/>
      <c r="Z131" s="2"/>
      <c r="AA131" s="2"/>
      <c r="AB131" s="2"/>
      <c r="AC131" s="2"/>
      <c r="AD131" s="2"/>
      <c r="AE131" s="2"/>
      <c r="AF131" s="2"/>
      <c r="AG131" s="2"/>
      <c r="AH131" s="2"/>
      <c r="AI131" s="2"/>
      <c r="AJ131" s="2"/>
    </row>
    <row r="132" spans="1:36" ht="15.75" customHeight="1">
      <c r="A132" s="2"/>
      <c r="B132" s="2"/>
      <c r="C132" s="61"/>
      <c r="D132" s="62"/>
      <c r="E132" s="62"/>
      <c r="F132" s="63"/>
      <c r="G132" s="2"/>
      <c r="H132" s="2"/>
      <c r="I132" s="63"/>
      <c r="J132" s="63"/>
      <c r="K132" s="2"/>
      <c r="L132" s="63"/>
      <c r="M132" s="2"/>
      <c r="N132" s="2"/>
      <c r="O132" s="63"/>
      <c r="P132" s="63"/>
      <c r="Q132" s="2"/>
      <c r="R132" s="63"/>
      <c r="S132" s="2"/>
      <c r="T132" s="2"/>
      <c r="U132" s="63"/>
      <c r="V132" s="2"/>
      <c r="W132" s="2"/>
      <c r="X132" s="2"/>
      <c r="Y132" s="2"/>
      <c r="Z132" s="2"/>
      <c r="AA132" s="2"/>
      <c r="AB132" s="2"/>
      <c r="AC132" s="2"/>
      <c r="AD132" s="2"/>
      <c r="AE132" s="2"/>
      <c r="AF132" s="2"/>
      <c r="AG132" s="2"/>
      <c r="AH132" s="2"/>
      <c r="AI132" s="2"/>
      <c r="AJ132" s="2"/>
    </row>
    <row r="133" spans="1:36" ht="15.75" customHeight="1">
      <c r="A133" s="2"/>
      <c r="B133" s="2"/>
      <c r="C133" s="61"/>
      <c r="D133" s="62"/>
      <c r="E133" s="62"/>
      <c r="F133" s="63"/>
      <c r="G133" s="2"/>
      <c r="H133" s="2"/>
      <c r="I133" s="63"/>
      <c r="J133" s="63"/>
      <c r="K133" s="2"/>
      <c r="L133" s="63"/>
      <c r="M133" s="2"/>
      <c r="N133" s="2"/>
      <c r="O133" s="63"/>
      <c r="P133" s="63"/>
      <c r="Q133" s="2"/>
      <c r="R133" s="63"/>
      <c r="S133" s="2"/>
      <c r="T133" s="2"/>
      <c r="U133" s="63"/>
      <c r="V133" s="2"/>
      <c r="W133" s="2"/>
      <c r="X133" s="2"/>
      <c r="Y133" s="2"/>
      <c r="Z133" s="2"/>
      <c r="AA133" s="2"/>
      <c r="AB133" s="2"/>
      <c r="AC133" s="2"/>
      <c r="AD133" s="2"/>
      <c r="AE133" s="2"/>
      <c r="AF133" s="2"/>
      <c r="AG133" s="2"/>
      <c r="AH133" s="2"/>
      <c r="AI133" s="2"/>
      <c r="AJ133" s="2"/>
    </row>
    <row r="134" spans="1:36" ht="15.75" customHeight="1">
      <c r="A134" s="2"/>
      <c r="B134" s="2"/>
      <c r="C134" s="61"/>
      <c r="D134" s="62"/>
      <c r="E134" s="62"/>
      <c r="F134" s="63"/>
      <c r="G134" s="2"/>
      <c r="H134" s="2"/>
      <c r="I134" s="63"/>
      <c r="J134" s="63"/>
      <c r="K134" s="2"/>
      <c r="L134" s="63"/>
      <c r="M134" s="2"/>
      <c r="N134" s="2"/>
      <c r="O134" s="63"/>
      <c r="P134" s="63"/>
      <c r="Q134" s="2"/>
      <c r="R134" s="63"/>
      <c r="S134" s="2"/>
      <c r="T134" s="2"/>
      <c r="U134" s="63"/>
      <c r="V134" s="2"/>
      <c r="W134" s="2"/>
      <c r="X134" s="2"/>
      <c r="Y134" s="2"/>
      <c r="Z134" s="2"/>
      <c r="AA134" s="2"/>
      <c r="AB134" s="2"/>
      <c r="AC134" s="2"/>
      <c r="AD134" s="2"/>
      <c r="AE134" s="2"/>
      <c r="AF134" s="2"/>
      <c r="AG134" s="2"/>
      <c r="AH134" s="2"/>
      <c r="AI134" s="2"/>
      <c r="AJ134" s="2"/>
    </row>
    <row r="135" spans="1:36" ht="15.75" customHeight="1">
      <c r="A135" s="2"/>
      <c r="B135" s="2"/>
      <c r="C135" s="61"/>
      <c r="D135" s="62"/>
      <c r="E135" s="62"/>
      <c r="F135" s="63"/>
      <c r="G135" s="2"/>
      <c r="H135" s="2"/>
      <c r="I135" s="63"/>
      <c r="J135" s="63"/>
      <c r="K135" s="2"/>
      <c r="L135" s="63"/>
      <c r="M135" s="2"/>
      <c r="N135" s="2"/>
      <c r="O135" s="63"/>
      <c r="P135" s="63"/>
      <c r="Q135" s="2"/>
      <c r="R135" s="63"/>
      <c r="S135" s="2"/>
      <c r="T135" s="2"/>
      <c r="U135" s="63"/>
      <c r="V135" s="2"/>
      <c r="W135" s="2"/>
      <c r="X135" s="2"/>
      <c r="Y135" s="2"/>
      <c r="Z135" s="2"/>
      <c r="AA135" s="2"/>
      <c r="AB135" s="2"/>
      <c r="AC135" s="2"/>
      <c r="AD135" s="2"/>
      <c r="AE135" s="2"/>
      <c r="AF135" s="2"/>
      <c r="AG135" s="2"/>
      <c r="AH135" s="2"/>
      <c r="AI135" s="2"/>
      <c r="AJ135" s="2"/>
    </row>
    <row r="136" spans="1:36" ht="15.75" customHeight="1">
      <c r="A136" s="2"/>
      <c r="B136" s="2"/>
      <c r="C136" s="61"/>
      <c r="D136" s="62"/>
      <c r="E136" s="62"/>
      <c r="F136" s="63"/>
      <c r="G136" s="2"/>
      <c r="H136" s="2"/>
      <c r="I136" s="63"/>
      <c r="J136" s="63"/>
      <c r="K136" s="2"/>
      <c r="L136" s="63"/>
      <c r="M136" s="2"/>
      <c r="N136" s="2"/>
      <c r="O136" s="63"/>
      <c r="P136" s="63"/>
      <c r="Q136" s="2"/>
      <c r="R136" s="63"/>
      <c r="S136" s="2"/>
      <c r="T136" s="2"/>
      <c r="U136" s="63"/>
      <c r="V136" s="2"/>
      <c r="W136" s="2"/>
      <c r="X136" s="2"/>
      <c r="Y136" s="2"/>
      <c r="Z136" s="2"/>
      <c r="AA136" s="2"/>
      <c r="AB136" s="2"/>
      <c r="AC136" s="2"/>
      <c r="AD136" s="2"/>
      <c r="AE136" s="2"/>
      <c r="AF136" s="2"/>
      <c r="AG136" s="2"/>
      <c r="AH136" s="2"/>
      <c r="AI136" s="2"/>
      <c r="AJ136" s="2"/>
    </row>
    <row r="137" spans="1:36" ht="15.75" customHeight="1">
      <c r="A137" s="2"/>
      <c r="B137" s="2"/>
      <c r="C137" s="61"/>
      <c r="D137" s="62"/>
      <c r="E137" s="62"/>
      <c r="F137" s="63"/>
      <c r="G137" s="2"/>
      <c r="H137" s="2"/>
      <c r="I137" s="63"/>
      <c r="J137" s="63"/>
      <c r="K137" s="2"/>
      <c r="L137" s="63"/>
      <c r="M137" s="2"/>
      <c r="N137" s="2"/>
      <c r="O137" s="63"/>
      <c r="P137" s="63"/>
      <c r="Q137" s="2"/>
      <c r="R137" s="63"/>
      <c r="S137" s="2"/>
      <c r="T137" s="2"/>
      <c r="U137" s="63"/>
      <c r="V137" s="2"/>
      <c r="W137" s="2"/>
      <c r="X137" s="2"/>
      <c r="Y137" s="2"/>
      <c r="Z137" s="2"/>
      <c r="AA137" s="2"/>
      <c r="AB137" s="2"/>
      <c r="AC137" s="2"/>
      <c r="AD137" s="2"/>
      <c r="AE137" s="2"/>
      <c r="AF137" s="2"/>
      <c r="AG137" s="2"/>
      <c r="AH137" s="2"/>
      <c r="AI137" s="2"/>
      <c r="AJ137" s="2"/>
    </row>
    <row r="138" spans="1:36" ht="15.75" customHeight="1">
      <c r="A138" s="2"/>
      <c r="B138" s="2"/>
      <c r="C138" s="61"/>
      <c r="D138" s="62"/>
      <c r="E138" s="62"/>
      <c r="F138" s="63"/>
      <c r="G138" s="2"/>
      <c r="H138" s="2"/>
      <c r="I138" s="63"/>
      <c r="J138" s="63"/>
      <c r="K138" s="2"/>
      <c r="L138" s="63"/>
      <c r="M138" s="2"/>
      <c r="N138" s="2"/>
      <c r="O138" s="63"/>
      <c r="P138" s="63"/>
      <c r="Q138" s="2"/>
      <c r="R138" s="63"/>
      <c r="S138" s="2"/>
      <c r="T138" s="2"/>
      <c r="U138" s="63"/>
      <c r="V138" s="2"/>
      <c r="W138" s="2"/>
      <c r="X138" s="2"/>
      <c r="Y138" s="2"/>
      <c r="Z138" s="2"/>
      <c r="AA138" s="2"/>
      <c r="AB138" s="2"/>
      <c r="AC138" s="2"/>
      <c r="AD138" s="2"/>
      <c r="AE138" s="2"/>
      <c r="AF138" s="2"/>
      <c r="AG138" s="2"/>
      <c r="AH138" s="2"/>
      <c r="AI138" s="2"/>
      <c r="AJ138" s="2"/>
    </row>
    <row r="139" spans="1:36" ht="15.75" customHeight="1">
      <c r="A139" s="2"/>
      <c r="B139" s="2"/>
      <c r="C139" s="61"/>
      <c r="D139" s="62"/>
      <c r="E139" s="62"/>
      <c r="F139" s="63"/>
      <c r="G139" s="2"/>
      <c r="H139" s="2"/>
      <c r="I139" s="63"/>
      <c r="J139" s="63"/>
      <c r="K139" s="2"/>
      <c r="L139" s="63"/>
      <c r="M139" s="2"/>
      <c r="N139" s="2"/>
      <c r="O139" s="63"/>
      <c r="P139" s="63"/>
      <c r="Q139" s="2"/>
      <c r="R139" s="63"/>
      <c r="S139" s="2"/>
      <c r="T139" s="2"/>
      <c r="U139" s="63"/>
      <c r="V139" s="2"/>
      <c r="W139" s="2"/>
      <c r="X139" s="2"/>
      <c r="Y139" s="2"/>
      <c r="Z139" s="2"/>
      <c r="AA139" s="2"/>
      <c r="AB139" s="2"/>
      <c r="AC139" s="2"/>
      <c r="AD139" s="2"/>
      <c r="AE139" s="2"/>
      <c r="AF139" s="2"/>
      <c r="AG139" s="2"/>
      <c r="AH139" s="2"/>
      <c r="AI139" s="2"/>
      <c r="AJ139" s="2"/>
    </row>
    <row r="140" spans="1:36" ht="15.75" customHeight="1">
      <c r="A140" s="2"/>
      <c r="B140" s="2"/>
      <c r="C140" s="61"/>
      <c r="D140" s="62"/>
      <c r="E140" s="62"/>
      <c r="F140" s="63"/>
      <c r="G140" s="2"/>
      <c r="H140" s="2"/>
      <c r="I140" s="63"/>
      <c r="J140" s="63"/>
      <c r="K140" s="2"/>
      <c r="L140" s="63"/>
      <c r="M140" s="2"/>
      <c r="N140" s="2"/>
      <c r="O140" s="63"/>
      <c r="P140" s="63"/>
      <c r="Q140" s="2"/>
      <c r="R140" s="63"/>
      <c r="S140" s="2"/>
      <c r="T140" s="2"/>
      <c r="U140" s="63"/>
      <c r="V140" s="2"/>
      <c r="W140" s="2"/>
      <c r="X140" s="2"/>
      <c r="Y140" s="2"/>
      <c r="Z140" s="2"/>
      <c r="AA140" s="2"/>
      <c r="AB140" s="2"/>
      <c r="AC140" s="2"/>
      <c r="AD140" s="2"/>
      <c r="AE140" s="2"/>
      <c r="AF140" s="2"/>
      <c r="AG140" s="2"/>
      <c r="AH140" s="2"/>
      <c r="AI140" s="2"/>
      <c r="AJ140" s="2"/>
    </row>
    <row r="141" spans="1:36" ht="15.75" customHeight="1">
      <c r="A141" s="2"/>
      <c r="B141" s="2"/>
      <c r="C141" s="61"/>
      <c r="D141" s="62"/>
      <c r="E141" s="62"/>
      <c r="F141" s="63"/>
      <c r="G141" s="2"/>
      <c r="H141" s="2"/>
      <c r="I141" s="63"/>
      <c r="J141" s="63"/>
      <c r="K141" s="2"/>
      <c r="L141" s="63"/>
      <c r="M141" s="2"/>
      <c r="N141" s="2"/>
      <c r="O141" s="63"/>
      <c r="P141" s="63"/>
      <c r="Q141" s="2"/>
      <c r="R141" s="63"/>
      <c r="S141" s="2"/>
      <c r="T141" s="2"/>
      <c r="U141" s="63"/>
      <c r="V141" s="2"/>
      <c r="W141" s="2"/>
      <c r="X141" s="2"/>
      <c r="Y141" s="2"/>
      <c r="Z141" s="2"/>
      <c r="AA141" s="2"/>
      <c r="AB141" s="2"/>
      <c r="AC141" s="2"/>
      <c r="AD141" s="2"/>
      <c r="AE141" s="2"/>
      <c r="AF141" s="2"/>
      <c r="AG141" s="2"/>
      <c r="AH141" s="2"/>
      <c r="AI141" s="2"/>
      <c r="AJ141" s="2"/>
    </row>
    <row r="142" spans="1:36" ht="15.75" customHeight="1">
      <c r="A142" s="2"/>
      <c r="B142" s="2"/>
      <c r="C142" s="61"/>
      <c r="D142" s="62"/>
      <c r="E142" s="62"/>
      <c r="F142" s="63"/>
      <c r="G142" s="2"/>
      <c r="H142" s="2"/>
      <c r="I142" s="63"/>
      <c r="J142" s="63"/>
      <c r="K142" s="2"/>
      <c r="L142" s="63"/>
      <c r="M142" s="2"/>
      <c r="N142" s="2"/>
      <c r="O142" s="63"/>
      <c r="P142" s="63"/>
      <c r="Q142" s="2"/>
      <c r="R142" s="63"/>
      <c r="S142" s="2"/>
      <c r="T142" s="2"/>
      <c r="U142" s="63"/>
      <c r="V142" s="2"/>
      <c r="W142" s="2"/>
      <c r="X142" s="2"/>
      <c r="Y142" s="2"/>
      <c r="Z142" s="2"/>
      <c r="AA142" s="2"/>
      <c r="AB142" s="2"/>
      <c r="AC142" s="2"/>
      <c r="AD142" s="2"/>
      <c r="AE142" s="2"/>
      <c r="AF142" s="2"/>
      <c r="AG142" s="2"/>
      <c r="AH142" s="2"/>
      <c r="AI142" s="2"/>
      <c r="AJ142" s="2"/>
    </row>
    <row r="143" spans="1:36" ht="15.75" customHeight="1">
      <c r="A143" s="2"/>
      <c r="B143" s="2"/>
      <c r="C143" s="61"/>
      <c r="D143" s="62"/>
      <c r="E143" s="62"/>
      <c r="F143" s="63"/>
      <c r="G143" s="2"/>
      <c r="H143" s="2"/>
      <c r="I143" s="63"/>
      <c r="J143" s="63"/>
      <c r="K143" s="2"/>
      <c r="L143" s="63"/>
      <c r="M143" s="2"/>
      <c r="N143" s="2"/>
      <c r="O143" s="63"/>
      <c r="P143" s="63"/>
      <c r="Q143" s="2"/>
      <c r="R143" s="63"/>
      <c r="S143" s="2"/>
      <c r="T143" s="2"/>
      <c r="U143" s="63"/>
      <c r="V143" s="2"/>
      <c r="W143" s="2"/>
      <c r="X143" s="2"/>
      <c r="Y143" s="2"/>
      <c r="Z143" s="2"/>
      <c r="AA143" s="2"/>
      <c r="AB143" s="2"/>
      <c r="AC143" s="2"/>
      <c r="AD143" s="2"/>
      <c r="AE143" s="2"/>
      <c r="AF143" s="2"/>
      <c r="AG143" s="2"/>
      <c r="AH143" s="2"/>
      <c r="AI143" s="2"/>
      <c r="AJ143" s="2"/>
    </row>
    <row r="144" spans="1:36" ht="15.75" customHeight="1">
      <c r="A144" s="2"/>
      <c r="B144" s="2"/>
      <c r="C144" s="61"/>
      <c r="D144" s="62"/>
      <c r="E144" s="62"/>
      <c r="F144" s="63"/>
      <c r="G144" s="2"/>
      <c r="H144" s="2"/>
      <c r="I144" s="63"/>
      <c r="J144" s="63"/>
      <c r="K144" s="2"/>
      <c r="L144" s="63"/>
      <c r="M144" s="2"/>
      <c r="N144" s="2"/>
      <c r="O144" s="63"/>
      <c r="P144" s="63"/>
      <c r="Q144" s="2"/>
      <c r="R144" s="63"/>
      <c r="S144" s="2"/>
      <c r="T144" s="2"/>
      <c r="U144" s="63"/>
      <c r="V144" s="2"/>
      <c r="W144" s="2"/>
      <c r="X144" s="2"/>
      <c r="Y144" s="2"/>
      <c r="Z144" s="2"/>
      <c r="AA144" s="2"/>
      <c r="AB144" s="2"/>
      <c r="AC144" s="2"/>
      <c r="AD144" s="2"/>
      <c r="AE144" s="2"/>
      <c r="AF144" s="2"/>
      <c r="AG144" s="2"/>
      <c r="AH144" s="2"/>
      <c r="AI144" s="2"/>
      <c r="AJ144" s="2"/>
    </row>
    <row r="145" spans="1:36" ht="15.75" customHeight="1">
      <c r="A145" s="2"/>
      <c r="B145" s="2"/>
      <c r="C145" s="61"/>
      <c r="D145" s="62"/>
      <c r="E145" s="62"/>
      <c r="F145" s="63"/>
      <c r="G145" s="2"/>
      <c r="H145" s="2"/>
      <c r="I145" s="63"/>
      <c r="J145" s="63"/>
      <c r="K145" s="2"/>
      <c r="L145" s="63"/>
      <c r="M145" s="2"/>
      <c r="N145" s="2"/>
      <c r="O145" s="63"/>
      <c r="P145" s="63"/>
      <c r="Q145" s="2"/>
      <c r="R145" s="63"/>
      <c r="S145" s="2"/>
      <c r="T145" s="2"/>
      <c r="U145" s="63"/>
      <c r="V145" s="2"/>
      <c r="W145" s="2"/>
      <c r="X145" s="2"/>
      <c r="Y145" s="2"/>
      <c r="Z145" s="2"/>
      <c r="AA145" s="2"/>
      <c r="AB145" s="2"/>
      <c r="AC145" s="2"/>
      <c r="AD145" s="2"/>
      <c r="AE145" s="2"/>
      <c r="AF145" s="2"/>
      <c r="AG145" s="2"/>
      <c r="AH145" s="2"/>
      <c r="AI145" s="2"/>
      <c r="AJ145" s="2"/>
    </row>
    <row r="146" spans="1:36" ht="15.75" customHeight="1">
      <c r="A146" s="2"/>
      <c r="B146" s="2"/>
      <c r="C146" s="61"/>
      <c r="D146" s="62"/>
      <c r="E146" s="62"/>
      <c r="F146" s="63"/>
      <c r="G146" s="2"/>
      <c r="H146" s="2"/>
      <c r="I146" s="63"/>
      <c r="J146" s="63"/>
      <c r="K146" s="2"/>
      <c r="L146" s="63"/>
      <c r="M146" s="2"/>
      <c r="N146" s="2"/>
      <c r="O146" s="63"/>
      <c r="P146" s="63"/>
      <c r="Q146" s="2"/>
      <c r="R146" s="63"/>
      <c r="S146" s="2"/>
      <c r="T146" s="2"/>
      <c r="U146" s="63"/>
      <c r="V146" s="2"/>
      <c r="W146" s="2"/>
      <c r="X146" s="2"/>
      <c r="Y146" s="2"/>
      <c r="Z146" s="2"/>
      <c r="AA146" s="2"/>
      <c r="AB146" s="2"/>
      <c r="AC146" s="2"/>
      <c r="AD146" s="2"/>
      <c r="AE146" s="2"/>
      <c r="AF146" s="2"/>
      <c r="AG146" s="2"/>
      <c r="AH146" s="2"/>
      <c r="AI146" s="2"/>
      <c r="AJ146" s="2"/>
    </row>
    <row r="147" spans="1:36" ht="15.75" customHeight="1">
      <c r="A147" s="2"/>
      <c r="B147" s="2"/>
      <c r="C147" s="61"/>
      <c r="D147" s="62"/>
      <c r="E147" s="62"/>
      <c r="F147" s="63"/>
      <c r="G147" s="2"/>
      <c r="H147" s="2"/>
      <c r="I147" s="63"/>
      <c r="J147" s="63"/>
      <c r="K147" s="2"/>
      <c r="L147" s="63"/>
      <c r="M147" s="2"/>
      <c r="N147" s="2"/>
      <c r="O147" s="63"/>
      <c r="P147" s="63"/>
      <c r="Q147" s="2"/>
      <c r="R147" s="63"/>
      <c r="S147" s="2"/>
      <c r="T147" s="2"/>
      <c r="U147" s="63"/>
      <c r="V147" s="2"/>
      <c r="W147" s="2"/>
      <c r="X147" s="2"/>
      <c r="Y147" s="2"/>
      <c r="Z147" s="2"/>
      <c r="AA147" s="2"/>
      <c r="AB147" s="2"/>
      <c r="AC147" s="2"/>
      <c r="AD147" s="2"/>
      <c r="AE147" s="2"/>
      <c r="AF147" s="2"/>
      <c r="AG147" s="2"/>
      <c r="AH147" s="2"/>
      <c r="AI147" s="2"/>
      <c r="AJ147" s="2"/>
    </row>
    <row r="148" spans="1:36" ht="15.75" customHeight="1">
      <c r="A148" s="2"/>
      <c r="B148" s="2"/>
      <c r="C148" s="61"/>
      <c r="D148" s="62"/>
      <c r="E148" s="62"/>
      <c r="F148" s="63"/>
      <c r="G148" s="2"/>
      <c r="H148" s="2"/>
      <c r="I148" s="63"/>
      <c r="J148" s="63"/>
      <c r="K148" s="2"/>
      <c r="L148" s="63"/>
      <c r="M148" s="2"/>
      <c r="N148" s="2"/>
      <c r="O148" s="63"/>
      <c r="P148" s="63"/>
      <c r="Q148" s="2"/>
      <c r="R148" s="63"/>
      <c r="S148" s="2"/>
      <c r="T148" s="2"/>
      <c r="U148" s="63"/>
      <c r="V148" s="2"/>
      <c r="W148" s="2"/>
      <c r="X148" s="2"/>
      <c r="Y148" s="2"/>
      <c r="Z148" s="2"/>
      <c r="AA148" s="2"/>
      <c r="AB148" s="2"/>
      <c r="AC148" s="2"/>
      <c r="AD148" s="2"/>
      <c r="AE148" s="2"/>
      <c r="AF148" s="2"/>
      <c r="AG148" s="2"/>
      <c r="AH148" s="2"/>
      <c r="AI148" s="2"/>
      <c r="AJ148" s="2"/>
    </row>
    <row r="149" spans="1:36" ht="15.75" customHeight="1">
      <c r="A149" s="2"/>
      <c r="B149" s="2"/>
      <c r="C149" s="61"/>
      <c r="D149" s="62"/>
      <c r="E149" s="62"/>
      <c r="F149" s="63"/>
      <c r="G149" s="2"/>
      <c r="H149" s="2"/>
      <c r="I149" s="63"/>
      <c r="J149" s="63"/>
      <c r="K149" s="2"/>
      <c r="L149" s="63"/>
      <c r="M149" s="2"/>
      <c r="N149" s="2"/>
      <c r="O149" s="63"/>
      <c r="P149" s="63"/>
      <c r="Q149" s="2"/>
      <c r="R149" s="63"/>
      <c r="S149" s="2"/>
      <c r="T149" s="2"/>
      <c r="U149" s="63"/>
      <c r="V149" s="2"/>
      <c r="W149" s="2"/>
      <c r="X149" s="2"/>
      <c r="Y149" s="2"/>
      <c r="Z149" s="2"/>
      <c r="AA149" s="2"/>
      <c r="AB149" s="2"/>
      <c r="AC149" s="2"/>
      <c r="AD149" s="2"/>
      <c r="AE149" s="2"/>
      <c r="AF149" s="2"/>
      <c r="AG149" s="2"/>
      <c r="AH149" s="2"/>
      <c r="AI149" s="2"/>
      <c r="AJ149" s="2"/>
    </row>
    <row r="150" spans="1:36" ht="15.75" customHeight="1">
      <c r="A150" s="2"/>
      <c r="B150" s="2"/>
      <c r="C150" s="61"/>
      <c r="D150" s="62"/>
      <c r="E150" s="62"/>
      <c r="F150" s="63"/>
      <c r="G150" s="2"/>
      <c r="H150" s="2"/>
      <c r="I150" s="63"/>
      <c r="J150" s="63"/>
      <c r="K150" s="2"/>
      <c r="L150" s="63"/>
      <c r="M150" s="2"/>
      <c r="N150" s="2"/>
      <c r="O150" s="63"/>
      <c r="P150" s="63"/>
      <c r="Q150" s="2"/>
      <c r="R150" s="63"/>
      <c r="S150" s="2"/>
      <c r="T150" s="2"/>
      <c r="U150" s="63"/>
      <c r="V150" s="2"/>
      <c r="W150" s="2"/>
      <c r="X150" s="2"/>
      <c r="Y150" s="2"/>
      <c r="Z150" s="2"/>
      <c r="AA150" s="2"/>
      <c r="AB150" s="2"/>
      <c r="AC150" s="2"/>
      <c r="AD150" s="2"/>
      <c r="AE150" s="2"/>
      <c r="AF150" s="2"/>
      <c r="AG150" s="2"/>
      <c r="AH150" s="2"/>
      <c r="AI150" s="2"/>
      <c r="AJ150" s="2"/>
    </row>
    <row r="151" spans="1:36" ht="15.75" customHeight="1">
      <c r="A151" s="2"/>
      <c r="B151" s="2"/>
      <c r="C151" s="61"/>
      <c r="D151" s="62"/>
      <c r="E151" s="62"/>
      <c r="F151" s="63"/>
      <c r="G151" s="2"/>
      <c r="H151" s="2"/>
      <c r="I151" s="63"/>
      <c r="J151" s="63"/>
      <c r="K151" s="2"/>
      <c r="L151" s="63"/>
      <c r="M151" s="2"/>
      <c r="N151" s="2"/>
      <c r="O151" s="63"/>
      <c r="P151" s="63"/>
      <c r="Q151" s="2"/>
      <c r="R151" s="63"/>
      <c r="S151" s="2"/>
      <c r="T151" s="2"/>
      <c r="U151" s="63"/>
      <c r="V151" s="2"/>
      <c r="W151" s="2"/>
      <c r="X151" s="2"/>
      <c r="Y151" s="2"/>
      <c r="Z151" s="2"/>
      <c r="AA151" s="2"/>
      <c r="AB151" s="2"/>
      <c r="AC151" s="2"/>
      <c r="AD151" s="2"/>
      <c r="AE151" s="2"/>
      <c r="AF151" s="2"/>
      <c r="AG151" s="2"/>
      <c r="AH151" s="2"/>
      <c r="AI151" s="2"/>
      <c r="AJ151" s="2"/>
    </row>
    <row r="152" spans="1:36" ht="15.75" customHeight="1">
      <c r="A152" s="2"/>
      <c r="B152" s="2"/>
      <c r="C152" s="61"/>
      <c r="D152" s="62"/>
      <c r="E152" s="62"/>
      <c r="F152" s="63"/>
      <c r="G152" s="2"/>
      <c r="H152" s="2"/>
      <c r="I152" s="63"/>
      <c r="J152" s="63"/>
      <c r="K152" s="2"/>
      <c r="L152" s="63"/>
      <c r="M152" s="2"/>
      <c r="N152" s="2"/>
      <c r="O152" s="63"/>
      <c r="P152" s="63"/>
      <c r="Q152" s="2"/>
      <c r="R152" s="63"/>
      <c r="S152" s="2"/>
      <c r="T152" s="2"/>
      <c r="U152" s="63"/>
      <c r="V152" s="2"/>
      <c r="W152" s="2"/>
      <c r="X152" s="2"/>
      <c r="Y152" s="2"/>
      <c r="Z152" s="2"/>
      <c r="AA152" s="2"/>
      <c r="AB152" s="2"/>
      <c r="AC152" s="2"/>
      <c r="AD152" s="2"/>
      <c r="AE152" s="2"/>
      <c r="AF152" s="2"/>
      <c r="AG152" s="2"/>
      <c r="AH152" s="2"/>
      <c r="AI152" s="2"/>
      <c r="AJ152" s="2"/>
    </row>
    <row r="153" spans="1:36" ht="15.75" customHeight="1">
      <c r="A153" s="2"/>
      <c r="B153" s="2"/>
      <c r="C153" s="61"/>
      <c r="D153" s="62"/>
      <c r="E153" s="62"/>
      <c r="F153" s="63"/>
      <c r="G153" s="2"/>
      <c r="H153" s="2"/>
      <c r="I153" s="63"/>
      <c r="J153" s="63"/>
      <c r="K153" s="2"/>
      <c r="L153" s="63"/>
      <c r="M153" s="2"/>
      <c r="N153" s="2"/>
      <c r="O153" s="63"/>
      <c r="P153" s="63"/>
      <c r="Q153" s="2"/>
      <c r="R153" s="63"/>
      <c r="S153" s="2"/>
      <c r="T153" s="2"/>
      <c r="U153" s="63"/>
      <c r="V153" s="2"/>
      <c r="W153" s="2"/>
      <c r="X153" s="2"/>
      <c r="Y153" s="2"/>
      <c r="Z153" s="2"/>
      <c r="AA153" s="2"/>
      <c r="AB153" s="2"/>
      <c r="AC153" s="2"/>
      <c r="AD153" s="2"/>
      <c r="AE153" s="2"/>
      <c r="AF153" s="2"/>
      <c r="AG153" s="2"/>
      <c r="AH153" s="2"/>
      <c r="AI153" s="2"/>
      <c r="AJ153" s="2"/>
    </row>
    <row r="154" spans="1:36" ht="15.75" customHeight="1">
      <c r="A154" s="2"/>
      <c r="B154" s="2"/>
      <c r="C154" s="61"/>
      <c r="D154" s="62"/>
      <c r="E154" s="62"/>
      <c r="F154" s="63"/>
      <c r="G154" s="2"/>
      <c r="H154" s="2"/>
      <c r="I154" s="63"/>
      <c r="J154" s="63"/>
      <c r="K154" s="2"/>
      <c r="L154" s="63"/>
      <c r="M154" s="2"/>
      <c r="N154" s="2"/>
      <c r="O154" s="63"/>
      <c r="P154" s="63"/>
      <c r="Q154" s="2"/>
      <c r="R154" s="63"/>
      <c r="S154" s="2"/>
      <c r="T154" s="2"/>
      <c r="U154" s="63"/>
      <c r="V154" s="2"/>
      <c r="W154" s="2"/>
      <c r="X154" s="2"/>
      <c r="Y154" s="2"/>
      <c r="Z154" s="2"/>
      <c r="AA154" s="2"/>
      <c r="AB154" s="2"/>
      <c r="AC154" s="2"/>
      <c r="AD154" s="2"/>
      <c r="AE154" s="2"/>
      <c r="AF154" s="2"/>
      <c r="AG154" s="2"/>
      <c r="AH154" s="2"/>
      <c r="AI154" s="2"/>
      <c r="AJ154" s="2"/>
    </row>
    <row r="155" spans="1:36" ht="15.75" customHeight="1">
      <c r="A155" s="2"/>
      <c r="B155" s="2"/>
      <c r="C155" s="61"/>
      <c r="D155" s="62"/>
      <c r="E155" s="62"/>
      <c r="F155" s="63"/>
      <c r="G155" s="2"/>
      <c r="H155" s="2"/>
      <c r="I155" s="63"/>
      <c r="J155" s="63"/>
      <c r="K155" s="2"/>
      <c r="L155" s="63"/>
      <c r="M155" s="2"/>
      <c r="N155" s="2"/>
      <c r="O155" s="63"/>
      <c r="P155" s="63"/>
      <c r="Q155" s="2"/>
      <c r="R155" s="63"/>
      <c r="S155" s="2"/>
      <c r="T155" s="2"/>
      <c r="U155" s="63"/>
      <c r="V155" s="2"/>
      <c r="W155" s="2"/>
      <c r="X155" s="2"/>
      <c r="Y155" s="2"/>
      <c r="Z155" s="2"/>
      <c r="AA155" s="2"/>
      <c r="AB155" s="2"/>
      <c r="AC155" s="2"/>
      <c r="AD155" s="2"/>
      <c r="AE155" s="2"/>
      <c r="AF155" s="2"/>
      <c r="AG155" s="2"/>
      <c r="AH155" s="2"/>
      <c r="AI155" s="2"/>
      <c r="AJ155" s="2"/>
    </row>
    <row r="156" spans="1:36" ht="15.75" customHeight="1">
      <c r="A156" s="2"/>
      <c r="B156" s="2"/>
      <c r="C156" s="61"/>
      <c r="D156" s="62"/>
      <c r="E156" s="62"/>
      <c r="F156" s="63"/>
      <c r="G156" s="2"/>
      <c r="H156" s="2"/>
      <c r="I156" s="63"/>
      <c r="J156" s="63"/>
      <c r="K156" s="2"/>
      <c r="L156" s="63"/>
      <c r="M156" s="2"/>
      <c r="N156" s="2"/>
      <c r="O156" s="63"/>
      <c r="P156" s="63"/>
      <c r="Q156" s="2"/>
      <c r="R156" s="63"/>
      <c r="S156" s="2"/>
      <c r="T156" s="2"/>
      <c r="U156" s="63"/>
      <c r="V156" s="2"/>
      <c r="W156" s="2"/>
      <c r="X156" s="2"/>
      <c r="Y156" s="2"/>
      <c r="Z156" s="2"/>
      <c r="AA156" s="2"/>
      <c r="AB156" s="2"/>
      <c r="AC156" s="2"/>
      <c r="AD156" s="2"/>
      <c r="AE156" s="2"/>
      <c r="AF156" s="2"/>
      <c r="AG156" s="2"/>
      <c r="AH156" s="2"/>
      <c r="AI156" s="2"/>
      <c r="AJ156" s="2"/>
    </row>
    <row r="157" spans="1:36" ht="15.75" customHeight="1">
      <c r="A157" s="2"/>
      <c r="B157" s="2"/>
      <c r="C157" s="61"/>
      <c r="D157" s="62"/>
      <c r="E157" s="62"/>
      <c r="F157" s="63"/>
      <c r="G157" s="2"/>
      <c r="H157" s="2"/>
      <c r="I157" s="63"/>
      <c r="J157" s="63"/>
      <c r="K157" s="2"/>
      <c r="L157" s="63"/>
      <c r="M157" s="2"/>
      <c r="N157" s="2"/>
      <c r="O157" s="63"/>
      <c r="P157" s="63"/>
      <c r="Q157" s="2"/>
      <c r="R157" s="63"/>
      <c r="S157" s="2"/>
      <c r="T157" s="2"/>
      <c r="U157" s="63"/>
      <c r="V157" s="2"/>
      <c r="W157" s="2"/>
      <c r="X157" s="2"/>
      <c r="Y157" s="2"/>
      <c r="Z157" s="2"/>
      <c r="AA157" s="2"/>
      <c r="AB157" s="2"/>
      <c r="AC157" s="2"/>
      <c r="AD157" s="2"/>
      <c r="AE157" s="2"/>
      <c r="AF157" s="2"/>
      <c r="AG157" s="2"/>
      <c r="AH157" s="2"/>
      <c r="AI157" s="2"/>
      <c r="AJ157" s="2"/>
    </row>
    <row r="158" spans="1:36" ht="15.75" customHeight="1">
      <c r="A158" s="2"/>
      <c r="B158" s="2"/>
      <c r="C158" s="61"/>
      <c r="D158" s="62"/>
      <c r="E158" s="62"/>
      <c r="F158" s="63"/>
      <c r="G158" s="2"/>
      <c r="H158" s="2"/>
      <c r="I158" s="63"/>
      <c r="J158" s="63"/>
      <c r="K158" s="2"/>
      <c r="L158" s="63"/>
      <c r="M158" s="2"/>
      <c r="N158" s="2"/>
      <c r="O158" s="63"/>
      <c r="P158" s="63"/>
      <c r="Q158" s="2"/>
      <c r="R158" s="63"/>
      <c r="S158" s="2"/>
      <c r="T158" s="2"/>
      <c r="U158" s="63"/>
      <c r="V158" s="2"/>
      <c r="W158" s="2"/>
      <c r="X158" s="2"/>
      <c r="Y158" s="2"/>
      <c r="Z158" s="2"/>
      <c r="AA158" s="2"/>
      <c r="AB158" s="2"/>
      <c r="AC158" s="2"/>
      <c r="AD158" s="2"/>
      <c r="AE158" s="2"/>
      <c r="AF158" s="2"/>
      <c r="AG158" s="2"/>
      <c r="AH158" s="2"/>
      <c r="AI158" s="2"/>
      <c r="AJ158" s="2"/>
    </row>
    <row r="159" spans="1:36" ht="15.75" customHeight="1">
      <c r="A159" s="2"/>
      <c r="B159" s="2"/>
      <c r="C159" s="61"/>
      <c r="D159" s="62"/>
      <c r="E159" s="62"/>
      <c r="F159" s="63"/>
      <c r="G159" s="2"/>
      <c r="H159" s="2"/>
      <c r="I159" s="63"/>
      <c r="J159" s="63"/>
      <c r="K159" s="2"/>
      <c r="L159" s="63"/>
      <c r="M159" s="2"/>
      <c r="N159" s="2"/>
      <c r="O159" s="63"/>
      <c r="P159" s="63"/>
      <c r="Q159" s="2"/>
      <c r="R159" s="63"/>
      <c r="S159" s="2"/>
      <c r="T159" s="2"/>
      <c r="U159" s="63"/>
      <c r="V159" s="2"/>
      <c r="W159" s="2"/>
      <c r="X159" s="2"/>
      <c r="Y159" s="2"/>
      <c r="Z159" s="2"/>
      <c r="AA159" s="2"/>
      <c r="AB159" s="2"/>
      <c r="AC159" s="2"/>
      <c r="AD159" s="2"/>
      <c r="AE159" s="2"/>
      <c r="AF159" s="2"/>
      <c r="AG159" s="2"/>
      <c r="AH159" s="2"/>
      <c r="AI159" s="2"/>
      <c r="AJ159" s="2"/>
    </row>
    <row r="160" spans="1:36" ht="15.75" customHeight="1">
      <c r="A160" s="2"/>
      <c r="B160" s="2"/>
      <c r="C160" s="61"/>
      <c r="D160" s="62"/>
      <c r="E160" s="62"/>
      <c r="F160" s="63"/>
      <c r="G160" s="2"/>
      <c r="H160" s="2"/>
      <c r="I160" s="63"/>
      <c r="J160" s="63"/>
      <c r="K160" s="2"/>
      <c r="L160" s="63"/>
      <c r="M160" s="2"/>
      <c r="N160" s="2"/>
      <c r="O160" s="63"/>
      <c r="P160" s="63"/>
      <c r="Q160" s="2"/>
      <c r="R160" s="63"/>
      <c r="S160" s="2"/>
      <c r="T160" s="2"/>
      <c r="U160" s="63"/>
      <c r="V160" s="2"/>
      <c r="W160" s="2"/>
      <c r="X160" s="2"/>
      <c r="Y160" s="2"/>
      <c r="Z160" s="2"/>
      <c r="AA160" s="2"/>
      <c r="AB160" s="2"/>
      <c r="AC160" s="2"/>
      <c r="AD160" s="2"/>
      <c r="AE160" s="2"/>
      <c r="AF160" s="2"/>
      <c r="AG160" s="2"/>
      <c r="AH160" s="2"/>
      <c r="AI160" s="2"/>
      <c r="AJ160" s="2"/>
    </row>
    <row r="161" spans="1:36" ht="15.75" customHeight="1">
      <c r="A161" s="2"/>
      <c r="B161" s="2"/>
      <c r="C161" s="61"/>
      <c r="D161" s="62"/>
      <c r="E161" s="62"/>
      <c r="F161" s="63"/>
      <c r="G161" s="2"/>
      <c r="H161" s="2"/>
      <c r="I161" s="63"/>
      <c r="J161" s="63"/>
      <c r="K161" s="2"/>
      <c r="L161" s="63"/>
      <c r="M161" s="2"/>
      <c r="N161" s="2"/>
      <c r="O161" s="63"/>
      <c r="P161" s="63"/>
      <c r="Q161" s="2"/>
      <c r="R161" s="63"/>
      <c r="S161" s="2"/>
      <c r="T161" s="2"/>
      <c r="U161" s="63"/>
      <c r="V161" s="2"/>
      <c r="W161" s="2"/>
      <c r="X161" s="2"/>
      <c r="Y161" s="2"/>
      <c r="Z161" s="2"/>
      <c r="AA161" s="2"/>
      <c r="AB161" s="2"/>
      <c r="AC161" s="2"/>
      <c r="AD161" s="2"/>
      <c r="AE161" s="2"/>
      <c r="AF161" s="2"/>
      <c r="AG161" s="2"/>
      <c r="AH161" s="2"/>
      <c r="AI161" s="2"/>
      <c r="AJ161" s="2"/>
    </row>
    <row r="162" spans="1:36" ht="15.75" customHeight="1">
      <c r="A162" s="2"/>
      <c r="B162" s="2"/>
      <c r="C162" s="61"/>
      <c r="D162" s="62"/>
      <c r="E162" s="62"/>
      <c r="F162" s="63"/>
      <c r="G162" s="2"/>
      <c r="H162" s="2"/>
      <c r="I162" s="63"/>
      <c r="J162" s="63"/>
      <c r="K162" s="2"/>
      <c r="L162" s="63"/>
      <c r="M162" s="2"/>
      <c r="N162" s="2"/>
      <c r="O162" s="63"/>
      <c r="P162" s="63"/>
      <c r="Q162" s="2"/>
      <c r="R162" s="63"/>
      <c r="S162" s="2"/>
      <c r="T162" s="2"/>
      <c r="U162" s="63"/>
      <c r="V162" s="2"/>
      <c r="W162" s="2"/>
      <c r="X162" s="2"/>
      <c r="Y162" s="2"/>
      <c r="Z162" s="2"/>
      <c r="AA162" s="2"/>
      <c r="AB162" s="2"/>
      <c r="AC162" s="2"/>
      <c r="AD162" s="2"/>
      <c r="AE162" s="2"/>
      <c r="AF162" s="2"/>
      <c r="AG162" s="2"/>
      <c r="AH162" s="2"/>
      <c r="AI162" s="2"/>
      <c r="AJ162" s="2"/>
    </row>
    <row r="163" spans="1:36" ht="15.75" customHeight="1">
      <c r="A163" s="2"/>
      <c r="B163" s="2"/>
      <c r="C163" s="61"/>
      <c r="D163" s="62"/>
      <c r="E163" s="62"/>
      <c r="F163" s="63"/>
      <c r="G163" s="2"/>
      <c r="H163" s="2"/>
      <c r="I163" s="63"/>
      <c r="J163" s="63"/>
      <c r="K163" s="2"/>
      <c r="L163" s="63"/>
      <c r="M163" s="2"/>
      <c r="N163" s="2"/>
      <c r="O163" s="63"/>
      <c r="P163" s="63"/>
      <c r="Q163" s="2"/>
      <c r="R163" s="63"/>
      <c r="S163" s="2"/>
      <c r="T163" s="2"/>
      <c r="U163" s="63"/>
      <c r="V163" s="2"/>
      <c r="W163" s="2"/>
      <c r="X163" s="2"/>
      <c r="Y163" s="2"/>
      <c r="Z163" s="2"/>
      <c r="AA163" s="2"/>
      <c r="AB163" s="2"/>
      <c r="AC163" s="2"/>
      <c r="AD163" s="2"/>
      <c r="AE163" s="2"/>
      <c r="AF163" s="2"/>
      <c r="AG163" s="2"/>
      <c r="AH163" s="2"/>
      <c r="AI163" s="2"/>
      <c r="AJ163" s="2"/>
    </row>
    <row r="164" spans="1:36" ht="15.75" customHeight="1">
      <c r="A164" s="2"/>
      <c r="B164" s="2"/>
      <c r="C164" s="61"/>
      <c r="D164" s="62"/>
      <c r="E164" s="62"/>
      <c r="F164" s="63"/>
      <c r="G164" s="2"/>
      <c r="H164" s="2"/>
      <c r="I164" s="63"/>
      <c r="J164" s="63"/>
      <c r="K164" s="2"/>
      <c r="L164" s="63"/>
      <c r="M164" s="2"/>
      <c r="N164" s="2"/>
      <c r="O164" s="63"/>
      <c r="P164" s="63"/>
      <c r="Q164" s="2"/>
      <c r="R164" s="63"/>
      <c r="S164" s="2"/>
      <c r="T164" s="2"/>
      <c r="U164" s="63"/>
      <c r="V164" s="2"/>
      <c r="W164" s="2"/>
      <c r="X164" s="2"/>
      <c r="Y164" s="2"/>
      <c r="Z164" s="2"/>
      <c r="AA164" s="2"/>
      <c r="AB164" s="2"/>
      <c r="AC164" s="2"/>
      <c r="AD164" s="2"/>
      <c r="AE164" s="2"/>
      <c r="AF164" s="2"/>
      <c r="AG164" s="2"/>
      <c r="AH164" s="2"/>
      <c r="AI164" s="2"/>
      <c r="AJ164" s="2"/>
    </row>
    <row r="165" spans="1:36" ht="15.75" customHeight="1">
      <c r="A165" s="2"/>
      <c r="B165" s="2"/>
      <c r="C165" s="61"/>
      <c r="D165" s="62"/>
      <c r="E165" s="62"/>
      <c r="F165" s="63"/>
      <c r="G165" s="2"/>
      <c r="H165" s="2"/>
      <c r="I165" s="63"/>
      <c r="J165" s="63"/>
      <c r="K165" s="2"/>
      <c r="L165" s="63"/>
      <c r="M165" s="2"/>
      <c r="N165" s="2"/>
      <c r="O165" s="63"/>
      <c r="P165" s="63"/>
      <c r="Q165" s="2"/>
      <c r="R165" s="63"/>
      <c r="S165" s="2"/>
      <c r="T165" s="2"/>
      <c r="U165" s="63"/>
      <c r="V165" s="2"/>
      <c r="W165" s="2"/>
      <c r="X165" s="2"/>
      <c r="Y165" s="2"/>
      <c r="Z165" s="2"/>
      <c r="AA165" s="2"/>
      <c r="AB165" s="2"/>
      <c r="AC165" s="2"/>
      <c r="AD165" s="2"/>
      <c r="AE165" s="2"/>
      <c r="AF165" s="2"/>
      <c r="AG165" s="2"/>
      <c r="AH165" s="2"/>
      <c r="AI165" s="2"/>
      <c r="AJ165" s="2"/>
    </row>
    <row r="166" spans="1:36" ht="15.75" customHeight="1">
      <c r="A166" s="2"/>
      <c r="B166" s="2"/>
      <c r="C166" s="61"/>
      <c r="D166" s="62"/>
      <c r="E166" s="62"/>
      <c r="F166" s="63"/>
      <c r="G166" s="2"/>
      <c r="H166" s="2"/>
      <c r="I166" s="63"/>
      <c r="J166" s="63"/>
      <c r="K166" s="2"/>
      <c r="L166" s="63"/>
      <c r="M166" s="2"/>
      <c r="N166" s="2"/>
      <c r="O166" s="63"/>
      <c r="P166" s="63"/>
      <c r="Q166" s="2"/>
      <c r="R166" s="63"/>
      <c r="S166" s="2"/>
      <c r="T166" s="2"/>
      <c r="U166" s="63"/>
      <c r="V166" s="2"/>
      <c r="W166" s="2"/>
      <c r="X166" s="2"/>
      <c r="Y166" s="2"/>
      <c r="Z166" s="2"/>
      <c r="AA166" s="2"/>
      <c r="AB166" s="2"/>
      <c r="AC166" s="2"/>
      <c r="AD166" s="2"/>
      <c r="AE166" s="2"/>
      <c r="AF166" s="2"/>
      <c r="AG166" s="2"/>
      <c r="AH166" s="2"/>
      <c r="AI166" s="2"/>
      <c r="AJ166" s="2"/>
    </row>
    <row r="167" spans="1:36" ht="15.75" customHeight="1">
      <c r="A167" s="2"/>
      <c r="B167" s="2"/>
      <c r="C167" s="61"/>
      <c r="D167" s="62"/>
      <c r="E167" s="62"/>
      <c r="F167" s="63"/>
      <c r="G167" s="2"/>
      <c r="H167" s="2"/>
      <c r="I167" s="63"/>
      <c r="J167" s="63"/>
      <c r="K167" s="2"/>
      <c r="L167" s="63"/>
      <c r="M167" s="2"/>
      <c r="N167" s="2"/>
      <c r="O167" s="63"/>
      <c r="P167" s="63"/>
      <c r="Q167" s="2"/>
      <c r="R167" s="63"/>
      <c r="S167" s="2"/>
      <c r="T167" s="2"/>
      <c r="U167" s="63"/>
      <c r="V167" s="2"/>
      <c r="W167" s="2"/>
      <c r="X167" s="2"/>
      <c r="Y167" s="2"/>
      <c r="Z167" s="2"/>
      <c r="AA167" s="2"/>
      <c r="AB167" s="2"/>
      <c r="AC167" s="2"/>
      <c r="AD167" s="2"/>
      <c r="AE167" s="2"/>
      <c r="AF167" s="2"/>
      <c r="AG167" s="2"/>
      <c r="AH167" s="2"/>
      <c r="AI167" s="2"/>
      <c r="AJ167" s="2"/>
    </row>
    <row r="168" spans="1:36" ht="15.75" customHeight="1">
      <c r="A168" s="2"/>
      <c r="B168" s="2"/>
      <c r="C168" s="61"/>
      <c r="D168" s="62"/>
      <c r="E168" s="62"/>
      <c r="F168" s="63"/>
      <c r="G168" s="2"/>
      <c r="H168" s="2"/>
      <c r="I168" s="63"/>
      <c r="J168" s="63"/>
      <c r="K168" s="2"/>
      <c r="L168" s="63"/>
      <c r="M168" s="2"/>
      <c r="N168" s="2"/>
      <c r="O168" s="63"/>
      <c r="P168" s="63"/>
      <c r="Q168" s="2"/>
      <c r="R168" s="63"/>
      <c r="S168" s="2"/>
      <c r="T168" s="2"/>
      <c r="U168" s="63"/>
      <c r="V168" s="2"/>
      <c r="W168" s="2"/>
      <c r="X168" s="2"/>
      <c r="Y168" s="2"/>
      <c r="Z168" s="2"/>
      <c r="AA168" s="2"/>
      <c r="AB168" s="2"/>
      <c r="AC168" s="2"/>
      <c r="AD168" s="2"/>
      <c r="AE168" s="2"/>
      <c r="AF168" s="2"/>
      <c r="AG168" s="2"/>
      <c r="AH168" s="2"/>
      <c r="AI168" s="2"/>
      <c r="AJ168" s="2"/>
    </row>
    <row r="169" spans="1:36" ht="15.75" customHeight="1">
      <c r="A169" s="2"/>
      <c r="B169" s="2"/>
      <c r="C169" s="61"/>
      <c r="D169" s="62"/>
      <c r="E169" s="62"/>
      <c r="F169" s="63"/>
      <c r="G169" s="2"/>
      <c r="H169" s="2"/>
      <c r="I169" s="63"/>
      <c r="J169" s="63"/>
      <c r="K169" s="2"/>
      <c r="L169" s="63"/>
      <c r="M169" s="2"/>
      <c r="N169" s="2"/>
      <c r="O169" s="63"/>
      <c r="P169" s="63"/>
      <c r="Q169" s="2"/>
      <c r="R169" s="63"/>
      <c r="S169" s="2"/>
      <c r="T169" s="2"/>
      <c r="U169" s="63"/>
      <c r="V169" s="2"/>
      <c r="W169" s="2"/>
      <c r="X169" s="2"/>
      <c r="Y169" s="2"/>
      <c r="Z169" s="2"/>
      <c r="AA169" s="2"/>
      <c r="AB169" s="2"/>
      <c r="AC169" s="2"/>
      <c r="AD169" s="2"/>
      <c r="AE169" s="2"/>
      <c r="AF169" s="2"/>
      <c r="AG169" s="2"/>
      <c r="AH169" s="2"/>
      <c r="AI169" s="2"/>
      <c r="AJ169" s="2"/>
    </row>
    <row r="170" spans="1:36" ht="15.75" customHeight="1">
      <c r="A170" s="2"/>
      <c r="B170" s="2"/>
      <c r="C170" s="61"/>
      <c r="D170" s="62"/>
      <c r="E170" s="62"/>
      <c r="F170" s="63"/>
      <c r="G170" s="2"/>
      <c r="H170" s="2"/>
      <c r="I170" s="63"/>
      <c r="J170" s="63"/>
      <c r="K170" s="2"/>
      <c r="L170" s="63"/>
      <c r="M170" s="2"/>
      <c r="N170" s="2"/>
      <c r="O170" s="63"/>
      <c r="P170" s="63"/>
      <c r="Q170" s="2"/>
      <c r="R170" s="63"/>
      <c r="S170" s="2"/>
      <c r="T170" s="2"/>
      <c r="U170" s="63"/>
      <c r="V170" s="2"/>
      <c r="W170" s="2"/>
      <c r="X170" s="2"/>
      <c r="Y170" s="2"/>
      <c r="Z170" s="2"/>
      <c r="AA170" s="2"/>
      <c r="AB170" s="2"/>
      <c r="AC170" s="2"/>
      <c r="AD170" s="2"/>
      <c r="AE170" s="2"/>
      <c r="AF170" s="2"/>
      <c r="AG170" s="2"/>
      <c r="AH170" s="2"/>
      <c r="AI170" s="2"/>
      <c r="AJ170" s="2"/>
    </row>
    <row r="171" spans="1:36" ht="15.75" customHeight="1">
      <c r="A171" s="2"/>
      <c r="B171" s="2"/>
      <c r="C171" s="61"/>
      <c r="D171" s="62"/>
      <c r="E171" s="62"/>
      <c r="F171" s="63"/>
      <c r="G171" s="2"/>
      <c r="H171" s="2"/>
      <c r="I171" s="63"/>
      <c r="J171" s="63"/>
      <c r="K171" s="2"/>
      <c r="L171" s="63"/>
      <c r="M171" s="2"/>
      <c r="N171" s="2"/>
      <c r="O171" s="63"/>
      <c r="P171" s="63"/>
      <c r="Q171" s="2"/>
      <c r="R171" s="63"/>
      <c r="S171" s="2"/>
      <c r="T171" s="2"/>
      <c r="U171" s="63"/>
      <c r="V171" s="2"/>
      <c r="W171" s="2"/>
      <c r="X171" s="2"/>
      <c r="Y171" s="2"/>
      <c r="Z171" s="2"/>
      <c r="AA171" s="2"/>
      <c r="AB171" s="2"/>
      <c r="AC171" s="2"/>
      <c r="AD171" s="2"/>
      <c r="AE171" s="2"/>
      <c r="AF171" s="2"/>
      <c r="AG171" s="2"/>
      <c r="AH171" s="2"/>
      <c r="AI171" s="2"/>
      <c r="AJ171" s="2"/>
    </row>
    <row r="172" spans="1:36" ht="15.75" customHeight="1">
      <c r="A172" s="2"/>
      <c r="B172" s="2"/>
      <c r="C172" s="61"/>
      <c r="D172" s="62"/>
      <c r="E172" s="62"/>
      <c r="F172" s="63"/>
      <c r="G172" s="2"/>
      <c r="H172" s="2"/>
      <c r="I172" s="63"/>
      <c r="J172" s="63"/>
      <c r="K172" s="2"/>
      <c r="L172" s="63"/>
      <c r="M172" s="2"/>
      <c r="N172" s="2"/>
      <c r="O172" s="63"/>
      <c r="P172" s="63"/>
      <c r="Q172" s="2"/>
      <c r="R172" s="63"/>
      <c r="S172" s="2"/>
      <c r="T172" s="2"/>
      <c r="U172" s="63"/>
      <c r="V172" s="2"/>
      <c r="W172" s="2"/>
      <c r="X172" s="2"/>
      <c r="Y172" s="2"/>
      <c r="Z172" s="2"/>
      <c r="AA172" s="2"/>
      <c r="AB172" s="2"/>
      <c r="AC172" s="2"/>
      <c r="AD172" s="2"/>
      <c r="AE172" s="2"/>
      <c r="AF172" s="2"/>
      <c r="AG172" s="2"/>
      <c r="AH172" s="2"/>
      <c r="AI172" s="2"/>
      <c r="AJ172" s="2"/>
    </row>
    <row r="173" spans="1:36" ht="15.75" customHeight="1">
      <c r="A173" s="2"/>
      <c r="B173" s="2"/>
      <c r="C173" s="61"/>
      <c r="D173" s="62"/>
      <c r="E173" s="62"/>
      <c r="F173" s="63"/>
      <c r="G173" s="2"/>
      <c r="H173" s="2"/>
      <c r="I173" s="63"/>
      <c r="J173" s="63"/>
      <c r="K173" s="2"/>
      <c r="L173" s="63"/>
      <c r="M173" s="2"/>
      <c r="N173" s="2"/>
      <c r="O173" s="63"/>
      <c r="P173" s="63"/>
      <c r="Q173" s="2"/>
      <c r="R173" s="63"/>
      <c r="S173" s="2"/>
      <c r="T173" s="2"/>
      <c r="U173" s="63"/>
      <c r="V173" s="2"/>
      <c r="W173" s="2"/>
      <c r="X173" s="2"/>
      <c r="Y173" s="2"/>
      <c r="Z173" s="2"/>
      <c r="AA173" s="2"/>
      <c r="AB173" s="2"/>
      <c r="AC173" s="2"/>
      <c r="AD173" s="2"/>
      <c r="AE173" s="2"/>
      <c r="AF173" s="2"/>
      <c r="AG173" s="2"/>
      <c r="AH173" s="2"/>
      <c r="AI173" s="2"/>
      <c r="AJ173" s="2"/>
    </row>
    <row r="174" spans="1:36" ht="15.75" customHeight="1">
      <c r="A174" s="2"/>
      <c r="B174" s="2"/>
      <c r="C174" s="61"/>
      <c r="D174" s="62"/>
      <c r="E174" s="62"/>
      <c r="F174" s="63"/>
      <c r="G174" s="2"/>
      <c r="H174" s="2"/>
      <c r="I174" s="63"/>
      <c r="J174" s="63"/>
      <c r="K174" s="2"/>
      <c r="L174" s="63"/>
      <c r="M174" s="2"/>
      <c r="N174" s="2"/>
      <c r="O174" s="63"/>
      <c r="P174" s="63"/>
      <c r="Q174" s="2"/>
      <c r="R174" s="63"/>
      <c r="S174" s="2"/>
      <c r="T174" s="2"/>
      <c r="U174" s="63"/>
      <c r="V174" s="2"/>
      <c r="W174" s="2"/>
      <c r="X174" s="2"/>
      <c r="Y174" s="2"/>
      <c r="Z174" s="2"/>
      <c r="AA174" s="2"/>
      <c r="AB174" s="2"/>
      <c r="AC174" s="2"/>
      <c r="AD174" s="2"/>
      <c r="AE174" s="2"/>
      <c r="AF174" s="2"/>
      <c r="AG174" s="2"/>
      <c r="AH174" s="2"/>
      <c r="AI174" s="2"/>
      <c r="AJ174" s="2"/>
    </row>
    <row r="175" spans="1:36" ht="15.75" customHeight="1">
      <c r="A175" s="2"/>
      <c r="B175" s="2"/>
      <c r="C175" s="61"/>
      <c r="D175" s="62"/>
      <c r="E175" s="62"/>
      <c r="F175" s="63"/>
      <c r="G175" s="2"/>
      <c r="H175" s="2"/>
      <c r="I175" s="63"/>
      <c r="J175" s="63"/>
      <c r="K175" s="2"/>
      <c r="L175" s="63"/>
      <c r="M175" s="2"/>
      <c r="N175" s="2"/>
      <c r="O175" s="63"/>
      <c r="P175" s="63"/>
      <c r="Q175" s="2"/>
      <c r="R175" s="63"/>
      <c r="S175" s="2"/>
      <c r="T175" s="2"/>
      <c r="U175" s="63"/>
      <c r="V175" s="2"/>
      <c r="W175" s="2"/>
      <c r="X175" s="2"/>
      <c r="Y175" s="2"/>
      <c r="Z175" s="2"/>
      <c r="AA175" s="2"/>
      <c r="AB175" s="2"/>
      <c r="AC175" s="2"/>
      <c r="AD175" s="2"/>
      <c r="AE175" s="2"/>
      <c r="AF175" s="2"/>
      <c r="AG175" s="2"/>
      <c r="AH175" s="2"/>
      <c r="AI175" s="2"/>
      <c r="AJ175" s="2"/>
    </row>
    <row r="176" spans="1:36" ht="15.75" customHeight="1">
      <c r="A176" s="2"/>
      <c r="B176" s="2"/>
      <c r="C176" s="61"/>
      <c r="D176" s="62"/>
      <c r="E176" s="62"/>
      <c r="F176" s="63"/>
      <c r="G176" s="2"/>
      <c r="H176" s="2"/>
      <c r="I176" s="63"/>
      <c r="J176" s="63"/>
      <c r="K176" s="2"/>
      <c r="L176" s="63"/>
      <c r="M176" s="2"/>
      <c r="N176" s="2"/>
      <c r="O176" s="63"/>
      <c r="P176" s="63"/>
      <c r="Q176" s="2"/>
      <c r="R176" s="63"/>
      <c r="S176" s="2"/>
      <c r="T176" s="2"/>
      <c r="U176" s="63"/>
      <c r="V176" s="2"/>
      <c r="W176" s="2"/>
      <c r="X176" s="2"/>
      <c r="Y176" s="2"/>
      <c r="Z176" s="2"/>
      <c r="AA176" s="2"/>
      <c r="AB176" s="2"/>
      <c r="AC176" s="2"/>
      <c r="AD176" s="2"/>
      <c r="AE176" s="2"/>
      <c r="AF176" s="2"/>
      <c r="AG176" s="2"/>
      <c r="AH176" s="2"/>
      <c r="AI176" s="2"/>
      <c r="AJ176" s="2"/>
    </row>
    <row r="177" spans="1:36" ht="15.75" customHeight="1">
      <c r="A177" s="2"/>
      <c r="B177" s="2"/>
      <c r="C177" s="61"/>
      <c r="D177" s="62"/>
      <c r="E177" s="62"/>
      <c r="F177" s="63"/>
      <c r="G177" s="2"/>
      <c r="H177" s="2"/>
      <c r="I177" s="63"/>
      <c r="J177" s="63"/>
      <c r="K177" s="2"/>
      <c r="L177" s="63"/>
      <c r="M177" s="2"/>
      <c r="N177" s="2"/>
      <c r="O177" s="63"/>
      <c r="P177" s="63"/>
      <c r="Q177" s="2"/>
      <c r="R177" s="63"/>
      <c r="S177" s="2"/>
      <c r="T177" s="2"/>
      <c r="U177" s="63"/>
      <c r="V177" s="2"/>
      <c r="W177" s="2"/>
      <c r="X177" s="2"/>
      <c r="Y177" s="2"/>
      <c r="Z177" s="2"/>
      <c r="AA177" s="2"/>
      <c r="AB177" s="2"/>
      <c r="AC177" s="2"/>
      <c r="AD177" s="2"/>
      <c r="AE177" s="2"/>
      <c r="AF177" s="2"/>
      <c r="AG177" s="2"/>
      <c r="AH177" s="2"/>
      <c r="AI177" s="2"/>
      <c r="AJ177" s="2"/>
    </row>
    <row r="178" spans="1:36" ht="15.75" customHeight="1">
      <c r="A178" s="2"/>
      <c r="B178" s="2"/>
      <c r="C178" s="61"/>
      <c r="D178" s="62"/>
      <c r="E178" s="62"/>
      <c r="F178" s="63"/>
      <c r="G178" s="2"/>
      <c r="H178" s="2"/>
      <c r="I178" s="63"/>
      <c r="J178" s="63"/>
      <c r="K178" s="2"/>
      <c r="L178" s="63"/>
      <c r="M178" s="2"/>
      <c r="N178" s="2"/>
      <c r="O178" s="63"/>
      <c r="P178" s="63"/>
      <c r="Q178" s="2"/>
      <c r="R178" s="63"/>
      <c r="S178" s="2"/>
      <c r="T178" s="2"/>
      <c r="U178" s="63"/>
      <c r="V178" s="2"/>
      <c r="W178" s="2"/>
      <c r="X178" s="2"/>
      <c r="Y178" s="2"/>
      <c r="Z178" s="2"/>
      <c r="AA178" s="2"/>
      <c r="AB178" s="2"/>
      <c r="AC178" s="2"/>
      <c r="AD178" s="2"/>
      <c r="AE178" s="2"/>
      <c r="AF178" s="2"/>
      <c r="AG178" s="2"/>
      <c r="AH178" s="2"/>
      <c r="AI178" s="2"/>
      <c r="AJ178" s="2"/>
    </row>
    <row r="179" spans="1:36" ht="15.75" customHeight="1">
      <c r="A179" s="2"/>
      <c r="B179" s="2"/>
      <c r="C179" s="61"/>
      <c r="D179" s="62"/>
      <c r="E179" s="62"/>
      <c r="F179" s="63"/>
      <c r="G179" s="2"/>
      <c r="H179" s="2"/>
      <c r="I179" s="63"/>
      <c r="J179" s="63"/>
      <c r="K179" s="2"/>
      <c r="L179" s="63"/>
      <c r="M179" s="2"/>
      <c r="N179" s="2"/>
      <c r="O179" s="63"/>
      <c r="P179" s="63"/>
      <c r="Q179" s="2"/>
      <c r="R179" s="63"/>
      <c r="S179" s="2"/>
      <c r="T179" s="2"/>
      <c r="U179" s="63"/>
      <c r="V179" s="2"/>
      <c r="W179" s="2"/>
      <c r="X179" s="2"/>
      <c r="Y179" s="2"/>
      <c r="Z179" s="2"/>
      <c r="AA179" s="2"/>
      <c r="AB179" s="2"/>
      <c r="AC179" s="2"/>
      <c r="AD179" s="2"/>
      <c r="AE179" s="2"/>
      <c r="AF179" s="2"/>
      <c r="AG179" s="2"/>
      <c r="AH179" s="2"/>
      <c r="AI179" s="2"/>
      <c r="AJ179" s="2"/>
    </row>
    <row r="180" spans="1:36" ht="15.75" customHeight="1">
      <c r="A180" s="2"/>
      <c r="B180" s="2"/>
      <c r="C180" s="61"/>
      <c r="D180" s="62"/>
      <c r="E180" s="62"/>
      <c r="F180" s="63"/>
      <c r="G180" s="2"/>
      <c r="H180" s="2"/>
      <c r="I180" s="63"/>
      <c r="J180" s="63"/>
      <c r="K180" s="2"/>
      <c r="L180" s="63"/>
      <c r="M180" s="2"/>
      <c r="N180" s="2"/>
      <c r="O180" s="63"/>
      <c r="P180" s="63"/>
      <c r="Q180" s="2"/>
      <c r="R180" s="63"/>
      <c r="S180" s="2"/>
      <c r="T180" s="2"/>
      <c r="U180" s="63"/>
      <c r="V180" s="2"/>
      <c r="W180" s="2"/>
      <c r="X180" s="2"/>
      <c r="Y180" s="2"/>
      <c r="Z180" s="2"/>
      <c r="AA180" s="2"/>
      <c r="AB180" s="2"/>
      <c r="AC180" s="2"/>
      <c r="AD180" s="2"/>
      <c r="AE180" s="2"/>
      <c r="AF180" s="2"/>
      <c r="AG180" s="2"/>
      <c r="AH180" s="2"/>
      <c r="AI180" s="2"/>
      <c r="AJ180" s="2"/>
    </row>
    <row r="181" spans="1:36" ht="15.75" customHeight="1">
      <c r="A181" s="2"/>
      <c r="B181" s="2"/>
      <c r="C181" s="61"/>
      <c r="D181" s="62"/>
      <c r="E181" s="62"/>
      <c r="F181" s="63"/>
      <c r="G181" s="2"/>
      <c r="H181" s="2"/>
      <c r="I181" s="63"/>
      <c r="J181" s="63"/>
      <c r="K181" s="2"/>
      <c r="L181" s="63"/>
      <c r="M181" s="2"/>
      <c r="N181" s="2"/>
      <c r="O181" s="63"/>
      <c r="P181" s="63"/>
      <c r="Q181" s="2"/>
      <c r="R181" s="63"/>
      <c r="S181" s="2"/>
      <c r="T181" s="2"/>
      <c r="U181" s="63"/>
      <c r="V181" s="2"/>
      <c r="W181" s="2"/>
      <c r="X181" s="2"/>
      <c r="Y181" s="2"/>
      <c r="Z181" s="2"/>
      <c r="AA181" s="2"/>
      <c r="AB181" s="2"/>
      <c r="AC181" s="2"/>
      <c r="AD181" s="2"/>
      <c r="AE181" s="2"/>
      <c r="AF181" s="2"/>
      <c r="AG181" s="2"/>
      <c r="AH181" s="2"/>
      <c r="AI181" s="2"/>
      <c r="AJ181" s="2"/>
    </row>
    <row r="182" spans="1:36" ht="15.75" customHeight="1">
      <c r="A182" s="2"/>
      <c r="B182" s="2"/>
      <c r="C182" s="61"/>
      <c r="D182" s="62"/>
      <c r="E182" s="62"/>
      <c r="F182" s="63"/>
      <c r="G182" s="2"/>
      <c r="H182" s="2"/>
      <c r="I182" s="63"/>
      <c r="J182" s="63"/>
      <c r="K182" s="2"/>
      <c r="L182" s="63"/>
      <c r="M182" s="2"/>
      <c r="N182" s="2"/>
      <c r="O182" s="63"/>
      <c r="P182" s="63"/>
      <c r="Q182" s="2"/>
      <c r="R182" s="63"/>
      <c r="S182" s="2"/>
      <c r="T182" s="2"/>
      <c r="U182" s="63"/>
      <c r="V182" s="2"/>
      <c r="W182" s="2"/>
      <c r="X182" s="2"/>
      <c r="Y182" s="2"/>
      <c r="Z182" s="2"/>
      <c r="AA182" s="2"/>
      <c r="AB182" s="2"/>
      <c r="AC182" s="2"/>
      <c r="AD182" s="2"/>
      <c r="AE182" s="2"/>
      <c r="AF182" s="2"/>
      <c r="AG182" s="2"/>
      <c r="AH182" s="2"/>
      <c r="AI182" s="2"/>
      <c r="AJ182" s="2"/>
    </row>
    <row r="183" spans="1:36" ht="15.75" customHeight="1">
      <c r="A183" s="2"/>
      <c r="B183" s="2"/>
      <c r="C183" s="61"/>
      <c r="D183" s="62"/>
      <c r="E183" s="62"/>
      <c r="F183" s="63"/>
      <c r="G183" s="2"/>
      <c r="H183" s="2"/>
      <c r="I183" s="63"/>
      <c r="J183" s="63"/>
      <c r="K183" s="2"/>
      <c r="L183" s="63"/>
      <c r="M183" s="2"/>
      <c r="N183" s="2"/>
      <c r="O183" s="63"/>
      <c r="P183" s="63"/>
      <c r="Q183" s="2"/>
      <c r="R183" s="63"/>
      <c r="S183" s="2"/>
      <c r="T183" s="2"/>
      <c r="U183" s="63"/>
      <c r="V183" s="2"/>
      <c r="W183" s="2"/>
      <c r="X183" s="2"/>
      <c r="Y183" s="2"/>
      <c r="Z183" s="2"/>
      <c r="AA183" s="2"/>
      <c r="AB183" s="2"/>
      <c r="AC183" s="2"/>
      <c r="AD183" s="2"/>
      <c r="AE183" s="2"/>
      <c r="AF183" s="2"/>
      <c r="AG183" s="2"/>
      <c r="AH183" s="2"/>
      <c r="AI183" s="2"/>
      <c r="AJ183" s="2"/>
    </row>
    <row r="184" spans="1:36" ht="15.75" customHeight="1">
      <c r="A184" s="2"/>
      <c r="B184" s="2"/>
      <c r="C184" s="61"/>
      <c r="D184" s="62"/>
      <c r="E184" s="62"/>
      <c r="F184" s="63"/>
      <c r="G184" s="2"/>
      <c r="H184" s="2"/>
      <c r="I184" s="63"/>
      <c r="J184" s="63"/>
      <c r="K184" s="2"/>
      <c r="L184" s="63"/>
      <c r="M184" s="2"/>
      <c r="N184" s="2"/>
      <c r="O184" s="63"/>
      <c r="P184" s="63"/>
      <c r="Q184" s="2"/>
      <c r="R184" s="63"/>
      <c r="S184" s="2"/>
      <c r="T184" s="2"/>
      <c r="U184" s="63"/>
      <c r="V184" s="2"/>
      <c r="W184" s="2"/>
      <c r="X184" s="2"/>
      <c r="Y184" s="2"/>
      <c r="Z184" s="2"/>
      <c r="AA184" s="2"/>
      <c r="AB184" s="2"/>
      <c r="AC184" s="2"/>
      <c r="AD184" s="2"/>
      <c r="AE184" s="2"/>
      <c r="AF184" s="2"/>
      <c r="AG184" s="2"/>
      <c r="AH184" s="2"/>
      <c r="AI184" s="2"/>
      <c r="AJ184" s="2"/>
    </row>
    <row r="185" spans="1:36" ht="15.75" customHeight="1">
      <c r="A185" s="2"/>
      <c r="B185" s="2"/>
      <c r="C185" s="61"/>
      <c r="D185" s="62"/>
      <c r="E185" s="62"/>
      <c r="F185" s="63"/>
      <c r="G185" s="2"/>
      <c r="H185" s="2"/>
      <c r="I185" s="63"/>
      <c r="J185" s="63"/>
      <c r="K185" s="2"/>
      <c r="L185" s="63"/>
      <c r="M185" s="2"/>
      <c r="N185" s="2"/>
      <c r="O185" s="63"/>
      <c r="P185" s="63"/>
      <c r="Q185" s="2"/>
      <c r="R185" s="63"/>
      <c r="S185" s="2"/>
      <c r="T185" s="2"/>
      <c r="U185" s="63"/>
      <c r="V185" s="2"/>
      <c r="W185" s="2"/>
      <c r="X185" s="2"/>
      <c r="Y185" s="2"/>
      <c r="Z185" s="2"/>
      <c r="AA185" s="2"/>
      <c r="AB185" s="2"/>
      <c r="AC185" s="2"/>
      <c r="AD185" s="2"/>
      <c r="AE185" s="2"/>
      <c r="AF185" s="2"/>
      <c r="AG185" s="2"/>
      <c r="AH185" s="2"/>
      <c r="AI185" s="2"/>
      <c r="AJ185" s="2"/>
    </row>
    <row r="186" spans="1:36" ht="15.75" customHeight="1">
      <c r="A186" s="2"/>
      <c r="B186" s="2"/>
      <c r="C186" s="61"/>
      <c r="D186" s="62"/>
      <c r="E186" s="62"/>
      <c r="F186" s="63"/>
      <c r="G186" s="2"/>
      <c r="H186" s="2"/>
      <c r="I186" s="63"/>
      <c r="J186" s="63"/>
      <c r="K186" s="2"/>
      <c r="L186" s="63"/>
      <c r="M186" s="2"/>
      <c r="N186" s="2"/>
      <c r="O186" s="63"/>
      <c r="P186" s="63"/>
      <c r="Q186" s="2"/>
      <c r="R186" s="63"/>
      <c r="S186" s="2"/>
      <c r="T186" s="2"/>
      <c r="U186" s="63"/>
      <c r="V186" s="2"/>
      <c r="W186" s="2"/>
      <c r="X186" s="2"/>
      <c r="Y186" s="2"/>
      <c r="Z186" s="2"/>
      <c r="AA186" s="2"/>
      <c r="AB186" s="2"/>
      <c r="AC186" s="2"/>
      <c r="AD186" s="2"/>
      <c r="AE186" s="2"/>
      <c r="AF186" s="2"/>
      <c r="AG186" s="2"/>
      <c r="AH186" s="2"/>
      <c r="AI186" s="2"/>
      <c r="AJ186" s="2"/>
    </row>
    <row r="187" spans="1:36" ht="15.75" customHeight="1">
      <c r="A187" s="2"/>
      <c r="B187" s="2"/>
      <c r="C187" s="61"/>
      <c r="D187" s="62"/>
      <c r="E187" s="62"/>
      <c r="F187" s="63"/>
      <c r="G187" s="2"/>
      <c r="H187" s="2"/>
      <c r="I187" s="63"/>
      <c r="J187" s="63"/>
      <c r="K187" s="2"/>
      <c r="L187" s="63"/>
      <c r="M187" s="2"/>
      <c r="N187" s="2"/>
      <c r="O187" s="63"/>
      <c r="P187" s="63"/>
      <c r="Q187" s="2"/>
      <c r="R187" s="63"/>
      <c r="S187" s="2"/>
      <c r="T187" s="2"/>
      <c r="U187" s="63"/>
      <c r="V187" s="2"/>
      <c r="W187" s="2"/>
      <c r="X187" s="2"/>
      <c r="Y187" s="2"/>
      <c r="Z187" s="2"/>
      <c r="AA187" s="2"/>
      <c r="AB187" s="2"/>
      <c r="AC187" s="2"/>
      <c r="AD187" s="2"/>
      <c r="AE187" s="2"/>
      <c r="AF187" s="2"/>
      <c r="AG187" s="2"/>
      <c r="AH187" s="2"/>
      <c r="AI187" s="2"/>
      <c r="AJ187" s="2"/>
    </row>
    <row r="188" spans="1:36" ht="15.75" customHeight="1">
      <c r="A188" s="2"/>
      <c r="B188" s="2"/>
      <c r="C188" s="61"/>
      <c r="D188" s="62"/>
      <c r="E188" s="62"/>
      <c r="F188" s="63"/>
      <c r="G188" s="2"/>
      <c r="H188" s="2"/>
      <c r="I188" s="63"/>
      <c r="J188" s="63"/>
      <c r="K188" s="2"/>
      <c r="L188" s="63"/>
      <c r="M188" s="2"/>
      <c r="N188" s="2"/>
      <c r="O188" s="63"/>
      <c r="P188" s="63"/>
      <c r="Q188" s="2"/>
      <c r="R188" s="63"/>
      <c r="S188" s="2"/>
      <c r="T188" s="2"/>
      <c r="U188" s="63"/>
      <c r="V188" s="2"/>
      <c r="W188" s="2"/>
      <c r="X188" s="2"/>
      <c r="Y188" s="2"/>
      <c r="Z188" s="2"/>
      <c r="AA188" s="2"/>
      <c r="AB188" s="2"/>
      <c r="AC188" s="2"/>
      <c r="AD188" s="2"/>
      <c r="AE188" s="2"/>
      <c r="AF188" s="2"/>
      <c r="AG188" s="2"/>
      <c r="AH188" s="2"/>
      <c r="AI188" s="2"/>
      <c r="AJ188" s="2"/>
    </row>
    <row r="189" spans="1:36" ht="15.75" customHeight="1">
      <c r="A189" s="2"/>
      <c r="B189" s="2"/>
      <c r="C189" s="61"/>
      <c r="D189" s="62"/>
      <c r="E189" s="62"/>
      <c r="F189" s="63"/>
      <c r="G189" s="2"/>
      <c r="H189" s="2"/>
      <c r="I189" s="63"/>
      <c r="J189" s="63"/>
      <c r="K189" s="2"/>
      <c r="L189" s="63"/>
      <c r="M189" s="2"/>
      <c r="N189" s="2"/>
      <c r="O189" s="63"/>
      <c r="P189" s="63"/>
      <c r="Q189" s="2"/>
      <c r="R189" s="63"/>
      <c r="S189" s="2"/>
      <c r="T189" s="2"/>
      <c r="U189" s="63"/>
      <c r="V189" s="2"/>
      <c r="W189" s="2"/>
      <c r="X189" s="2"/>
      <c r="Y189" s="2"/>
      <c r="Z189" s="2"/>
      <c r="AA189" s="2"/>
      <c r="AB189" s="2"/>
      <c r="AC189" s="2"/>
      <c r="AD189" s="2"/>
      <c r="AE189" s="2"/>
      <c r="AF189" s="2"/>
      <c r="AG189" s="2"/>
      <c r="AH189" s="2"/>
      <c r="AI189" s="2"/>
      <c r="AJ189" s="2"/>
    </row>
    <row r="190" spans="1:36" ht="15.75" customHeight="1">
      <c r="A190" s="2"/>
      <c r="B190" s="2"/>
      <c r="C190" s="61"/>
      <c r="D190" s="62"/>
      <c r="E190" s="62"/>
      <c r="F190" s="63"/>
      <c r="G190" s="2"/>
      <c r="H190" s="2"/>
      <c r="I190" s="63"/>
      <c r="J190" s="63"/>
      <c r="K190" s="2"/>
      <c r="L190" s="63"/>
      <c r="M190" s="2"/>
      <c r="N190" s="2"/>
      <c r="O190" s="63"/>
      <c r="P190" s="63"/>
      <c r="Q190" s="2"/>
      <c r="R190" s="63"/>
      <c r="S190" s="2"/>
      <c r="T190" s="2"/>
      <c r="U190" s="63"/>
      <c r="V190" s="2"/>
      <c r="W190" s="2"/>
      <c r="X190" s="2"/>
      <c r="Y190" s="2"/>
      <c r="Z190" s="2"/>
      <c r="AA190" s="2"/>
      <c r="AB190" s="2"/>
      <c r="AC190" s="2"/>
      <c r="AD190" s="2"/>
      <c r="AE190" s="2"/>
      <c r="AF190" s="2"/>
      <c r="AG190" s="2"/>
      <c r="AH190" s="2"/>
      <c r="AI190" s="2"/>
      <c r="AJ190" s="2"/>
    </row>
    <row r="191" spans="1:36" ht="15.75" customHeight="1">
      <c r="A191" s="2"/>
      <c r="B191" s="2"/>
      <c r="C191" s="61"/>
      <c r="D191" s="62"/>
      <c r="E191" s="62"/>
      <c r="F191" s="63"/>
      <c r="G191" s="2"/>
      <c r="H191" s="2"/>
      <c r="I191" s="63"/>
      <c r="J191" s="63"/>
      <c r="K191" s="2"/>
      <c r="L191" s="63"/>
      <c r="M191" s="2"/>
      <c r="N191" s="2"/>
      <c r="O191" s="63"/>
      <c r="P191" s="63"/>
      <c r="Q191" s="2"/>
      <c r="R191" s="63"/>
      <c r="S191" s="2"/>
      <c r="T191" s="2"/>
      <c r="U191" s="63"/>
      <c r="V191" s="2"/>
      <c r="W191" s="2"/>
      <c r="X191" s="2"/>
      <c r="Y191" s="2"/>
      <c r="Z191" s="2"/>
      <c r="AA191" s="2"/>
      <c r="AB191" s="2"/>
      <c r="AC191" s="2"/>
      <c r="AD191" s="2"/>
      <c r="AE191" s="2"/>
      <c r="AF191" s="2"/>
      <c r="AG191" s="2"/>
      <c r="AH191" s="2"/>
      <c r="AI191" s="2"/>
      <c r="AJ191" s="2"/>
    </row>
    <row r="192" spans="1:36" ht="15.75" customHeight="1">
      <c r="A192" s="2"/>
      <c r="B192" s="2"/>
      <c r="C192" s="61"/>
      <c r="D192" s="62"/>
      <c r="E192" s="62"/>
      <c r="F192" s="63"/>
      <c r="G192" s="2"/>
      <c r="H192" s="2"/>
      <c r="I192" s="63"/>
      <c r="J192" s="63"/>
      <c r="K192" s="2"/>
      <c r="L192" s="63"/>
      <c r="M192" s="2"/>
      <c r="N192" s="2"/>
      <c r="O192" s="63"/>
      <c r="P192" s="63"/>
      <c r="Q192" s="2"/>
      <c r="R192" s="63"/>
      <c r="S192" s="2"/>
      <c r="T192" s="2"/>
      <c r="U192" s="63"/>
      <c r="V192" s="2"/>
      <c r="W192" s="2"/>
      <c r="X192" s="2"/>
      <c r="Y192" s="2"/>
      <c r="Z192" s="2"/>
      <c r="AA192" s="2"/>
      <c r="AB192" s="2"/>
      <c r="AC192" s="2"/>
      <c r="AD192" s="2"/>
      <c r="AE192" s="2"/>
      <c r="AF192" s="2"/>
      <c r="AG192" s="2"/>
      <c r="AH192" s="2"/>
      <c r="AI192" s="2"/>
      <c r="AJ192" s="2"/>
    </row>
    <row r="193" spans="1:36" ht="15.75" customHeight="1">
      <c r="A193" s="2"/>
      <c r="B193" s="2"/>
      <c r="C193" s="61"/>
      <c r="D193" s="62"/>
      <c r="E193" s="62"/>
      <c r="F193" s="63"/>
      <c r="G193" s="2"/>
      <c r="H193" s="2"/>
      <c r="I193" s="63"/>
      <c r="J193" s="63"/>
      <c r="K193" s="2"/>
      <c r="L193" s="63"/>
      <c r="M193" s="2"/>
      <c r="N193" s="2"/>
      <c r="O193" s="63"/>
      <c r="P193" s="63"/>
      <c r="Q193" s="2"/>
      <c r="R193" s="63"/>
      <c r="S193" s="2"/>
      <c r="T193" s="2"/>
      <c r="U193" s="63"/>
      <c r="V193" s="2"/>
      <c r="W193" s="2"/>
      <c r="X193" s="2"/>
      <c r="Y193" s="2"/>
      <c r="Z193" s="2"/>
      <c r="AA193" s="2"/>
      <c r="AB193" s="2"/>
      <c r="AC193" s="2"/>
      <c r="AD193" s="2"/>
      <c r="AE193" s="2"/>
      <c r="AF193" s="2"/>
      <c r="AG193" s="2"/>
      <c r="AH193" s="2"/>
      <c r="AI193" s="2"/>
      <c r="AJ193" s="2"/>
    </row>
    <row r="194" spans="1:36" ht="15.75" customHeight="1">
      <c r="A194" s="2"/>
      <c r="B194" s="2"/>
      <c r="C194" s="61"/>
      <c r="D194" s="62"/>
      <c r="E194" s="62"/>
      <c r="F194" s="63"/>
      <c r="G194" s="2"/>
      <c r="H194" s="2"/>
      <c r="I194" s="63"/>
      <c r="J194" s="63"/>
      <c r="K194" s="2"/>
      <c r="L194" s="63"/>
      <c r="M194" s="2"/>
      <c r="N194" s="2"/>
      <c r="O194" s="63"/>
      <c r="P194" s="63"/>
      <c r="Q194" s="2"/>
      <c r="R194" s="63"/>
      <c r="S194" s="2"/>
      <c r="T194" s="2"/>
      <c r="U194" s="63"/>
      <c r="V194" s="2"/>
      <c r="W194" s="2"/>
      <c r="X194" s="2"/>
      <c r="Y194" s="2"/>
      <c r="Z194" s="2"/>
      <c r="AA194" s="2"/>
      <c r="AB194" s="2"/>
      <c r="AC194" s="2"/>
      <c r="AD194" s="2"/>
      <c r="AE194" s="2"/>
      <c r="AF194" s="2"/>
      <c r="AG194" s="2"/>
      <c r="AH194" s="2"/>
      <c r="AI194" s="2"/>
      <c r="AJ194" s="2"/>
    </row>
    <row r="195" spans="1:36" ht="15.75" customHeight="1">
      <c r="A195" s="2"/>
      <c r="B195" s="2"/>
      <c r="C195" s="61"/>
      <c r="D195" s="62"/>
      <c r="E195" s="62"/>
      <c r="F195" s="63"/>
      <c r="G195" s="2"/>
      <c r="H195" s="2"/>
      <c r="I195" s="63"/>
      <c r="J195" s="63"/>
      <c r="K195" s="2"/>
      <c r="L195" s="63"/>
      <c r="M195" s="2"/>
      <c r="N195" s="2"/>
      <c r="O195" s="63"/>
      <c r="P195" s="63"/>
      <c r="Q195" s="2"/>
      <c r="R195" s="63"/>
      <c r="S195" s="2"/>
      <c r="T195" s="2"/>
      <c r="U195" s="63"/>
      <c r="V195" s="2"/>
      <c r="W195" s="2"/>
      <c r="X195" s="2"/>
      <c r="Y195" s="2"/>
      <c r="Z195" s="2"/>
      <c r="AA195" s="2"/>
      <c r="AB195" s="2"/>
      <c r="AC195" s="2"/>
      <c r="AD195" s="2"/>
      <c r="AE195" s="2"/>
      <c r="AF195" s="2"/>
      <c r="AG195" s="2"/>
      <c r="AH195" s="2"/>
      <c r="AI195" s="2"/>
      <c r="AJ195" s="2"/>
    </row>
    <row r="196" spans="1:36" ht="15.75" customHeight="1">
      <c r="A196" s="2"/>
      <c r="B196" s="2"/>
      <c r="C196" s="61"/>
      <c r="D196" s="62"/>
      <c r="E196" s="62"/>
      <c r="F196" s="63"/>
      <c r="G196" s="2"/>
      <c r="H196" s="2"/>
      <c r="I196" s="63"/>
      <c r="J196" s="63"/>
      <c r="K196" s="2"/>
      <c r="L196" s="63"/>
      <c r="M196" s="2"/>
      <c r="N196" s="2"/>
      <c r="O196" s="63"/>
      <c r="P196" s="63"/>
      <c r="Q196" s="2"/>
      <c r="R196" s="63"/>
      <c r="S196" s="2"/>
      <c r="T196" s="2"/>
      <c r="U196" s="63"/>
      <c r="V196" s="2"/>
      <c r="W196" s="2"/>
      <c r="X196" s="2"/>
      <c r="Y196" s="2"/>
      <c r="Z196" s="2"/>
      <c r="AA196" s="2"/>
      <c r="AB196" s="2"/>
      <c r="AC196" s="2"/>
      <c r="AD196" s="2"/>
      <c r="AE196" s="2"/>
      <c r="AF196" s="2"/>
      <c r="AG196" s="2"/>
      <c r="AH196" s="2"/>
      <c r="AI196" s="2"/>
      <c r="AJ196" s="2"/>
    </row>
    <row r="197" spans="1:36" ht="15.75" customHeight="1">
      <c r="A197" s="2"/>
      <c r="B197" s="2"/>
      <c r="C197" s="61"/>
      <c r="D197" s="62"/>
      <c r="E197" s="62"/>
      <c r="F197" s="63"/>
      <c r="G197" s="2"/>
      <c r="H197" s="2"/>
      <c r="I197" s="63"/>
      <c r="J197" s="63"/>
      <c r="K197" s="2"/>
      <c r="L197" s="63"/>
      <c r="M197" s="2"/>
      <c r="N197" s="2"/>
      <c r="O197" s="63"/>
      <c r="P197" s="63"/>
      <c r="Q197" s="2"/>
      <c r="R197" s="63"/>
      <c r="S197" s="2"/>
      <c r="T197" s="2"/>
      <c r="U197" s="63"/>
      <c r="V197" s="2"/>
      <c r="W197" s="2"/>
      <c r="X197" s="2"/>
      <c r="Y197" s="2"/>
      <c r="Z197" s="2"/>
      <c r="AA197" s="2"/>
      <c r="AB197" s="2"/>
      <c r="AC197" s="2"/>
      <c r="AD197" s="2"/>
      <c r="AE197" s="2"/>
      <c r="AF197" s="2"/>
      <c r="AG197" s="2"/>
      <c r="AH197" s="2"/>
      <c r="AI197" s="2"/>
      <c r="AJ197" s="2"/>
    </row>
    <row r="198" spans="1:36" ht="15.75" customHeight="1">
      <c r="A198" s="2"/>
      <c r="B198" s="2"/>
      <c r="C198" s="61"/>
      <c r="D198" s="62"/>
      <c r="E198" s="62"/>
      <c r="F198" s="63"/>
      <c r="G198" s="2"/>
      <c r="H198" s="2"/>
      <c r="I198" s="63"/>
      <c r="J198" s="63"/>
      <c r="K198" s="2"/>
      <c r="L198" s="63"/>
      <c r="M198" s="2"/>
      <c r="N198" s="2"/>
      <c r="O198" s="63"/>
      <c r="P198" s="63"/>
      <c r="Q198" s="2"/>
      <c r="R198" s="63"/>
      <c r="S198" s="2"/>
      <c r="T198" s="2"/>
      <c r="U198" s="63"/>
      <c r="V198" s="2"/>
      <c r="W198" s="2"/>
      <c r="X198" s="2"/>
      <c r="Y198" s="2"/>
      <c r="Z198" s="2"/>
      <c r="AA198" s="2"/>
      <c r="AB198" s="2"/>
      <c r="AC198" s="2"/>
      <c r="AD198" s="2"/>
      <c r="AE198" s="2"/>
      <c r="AF198" s="2"/>
      <c r="AG198" s="2"/>
      <c r="AH198" s="2"/>
      <c r="AI198" s="2"/>
      <c r="AJ198" s="2"/>
    </row>
    <row r="199" spans="1:36" ht="15.75" customHeight="1">
      <c r="A199" s="2"/>
      <c r="B199" s="2"/>
      <c r="C199" s="61"/>
      <c r="D199" s="62"/>
      <c r="E199" s="62"/>
      <c r="F199" s="63"/>
      <c r="G199" s="2"/>
      <c r="H199" s="2"/>
      <c r="I199" s="63"/>
      <c r="J199" s="63"/>
      <c r="K199" s="2"/>
      <c r="L199" s="63"/>
      <c r="M199" s="2"/>
      <c r="N199" s="2"/>
      <c r="O199" s="63"/>
      <c r="P199" s="63"/>
      <c r="Q199" s="2"/>
      <c r="R199" s="63"/>
      <c r="S199" s="2"/>
      <c r="T199" s="2"/>
      <c r="U199" s="63"/>
      <c r="V199" s="2"/>
      <c r="W199" s="2"/>
      <c r="X199" s="2"/>
      <c r="Y199" s="2"/>
      <c r="Z199" s="2"/>
      <c r="AA199" s="2"/>
      <c r="AB199" s="2"/>
      <c r="AC199" s="2"/>
      <c r="AD199" s="2"/>
      <c r="AE199" s="2"/>
      <c r="AF199" s="2"/>
      <c r="AG199" s="2"/>
      <c r="AH199" s="2"/>
      <c r="AI199" s="2"/>
      <c r="AJ199" s="2"/>
    </row>
    <row r="200" spans="1:36" ht="15.75" customHeight="1">
      <c r="A200" s="2"/>
      <c r="B200" s="2"/>
      <c r="C200" s="61"/>
      <c r="D200" s="62"/>
      <c r="E200" s="62"/>
      <c r="F200" s="63"/>
      <c r="G200" s="2"/>
      <c r="H200" s="2"/>
      <c r="I200" s="63"/>
      <c r="J200" s="63"/>
      <c r="K200" s="2"/>
      <c r="L200" s="63"/>
      <c r="M200" s="2"/>
      <c r="N200" s="2"/>
      <c r="O200" s="63"/>
      <c r="P200" s="63"/>
      <c r="Q200" s="2"/>
      <c r="R200" s="63"/>
      <c r="S200" s="2"/>
      <c r="T200" s="2"/>
      <c r="U200" s="63"/>
      <c r="V200" s="2"/>
      <c r="W200" s="2"/>
      <c r="X200" s="2"/>
      <c r="Y200" s="2"/>
      <c r="Z200" s="2"/>
      <c r="AA200" s="2"/>
      <c r="AB200" s="2"/>
      <c r="AC200" s="2"/>
      <c r="AD200" s="2"/>
      <c r="AE200" s="2"/>
      <c r="AF200" s="2"/>
      <c r="AG200" s="2"/>
      <c r="AH200" s="2"/>
      <c r="AI200" s="2"/>
      <c r="AJ200" s="2"/>
    </row>
    <row r="201" spans="1:36" ht="15.75" customHeight="1">
      <c r="A201" s="2"/>
      <c r="B201" s="2"/>
      <c r="C201" s="61"/>
      <c r="D201" s="62"/>
      <c r="E201" s="62"/>
      <c r="F201" s="63"/>
      <c r="G201" s="2"/>
      <c r="H201" s="2"/>
      <c r="I201" s="63"/>
      <c r="J201" s="63"/>
      <c r="K201" s="2"/>
      <c r="L201" s="63"/>
      <c r="M201" s="2"/>
      <c r="N201" s="2"/>
      <c r="O201" s="63"/>
      <c r="P201" s="63"/>
      <c r="Q201" s="2"/>
      <c r="R201" s="63"/>
      <c r="S201" s="2"/>
      <c r="T201" s="2"/>
      <c r="U201" s="63"/>
      <c r="V201" s="2"/>
      <c r="W201" s="2"/>
      <c r="X201" s="2"/>
      <c r="Y201" s="2"/>
      <c r="Z201" s="2"/>
      <c r="AA201" s="2"/>
      <c r="AB201" s="2"/>
      <c r="AC201" s="2"/>
      <c r="AD201" s="2"/>
      <c r="AE201" s="2"/>
      <c r="AF201" s="2"/>
      <c r="AG201" s="2"/>
      <c r="AH201" s="2"/>
      <c r="AI201" s="2"/>
      <c r="AJ201" s="2"/>
    </row>
    <row r="202" spans="1:36" ht="15.75" customHeight="1">
      <c r="A202" s="2"/>
      <c r="B202" s="2"/>
      <c r="C202" s="61"/>
      <c r="D202" s="62"/>
      <c r="E202" s="62"/>
      <c r="F202" s="63"/>
      <c r="G202" s="2"/>
      <c r="H202" s="2"/>
      <c r="I202" s="63"/>
      <c r="J202" s="63"/>
      <c r="K202" s="2"/>
      <c r="L202" s="63"/>
      <c r="M202" s="2"/>
      <c r="N202" s="2"/>
      <c r="O202" s="63"/>
      <c r="P202" s="63"/>
      <c r="Q202" s="2"/>
      <c r="R202" s="63"/>
      <c r="S202" s="2"/>
      <c r="T202" s="2"/>
      <c r="U202" s="63"/>
      <c r="V202" s="2"/>
      <c r="W202" s="2"/>
      <c r="X202" s="2"/>
      <c r="Y202" s="2"/>
      <c r="Z202" s="2"/>
      <c r="AA202" s="2"/>
      <c r="AB202" s="2"/>
      <c r="AC202" s="2"/>
      <c r="AD202" s="2"/>
      <c r="AE202" s="2"/>
      <c r="AF202" s="2"/>
      <c r="AG202" s="2"/>
      <c r="AH202" s="2"/>
      <c r="AI202" s="2"/>
      <c r="AJ202" s="2"/>
    </row>
    <row r="203" spans="1:36" ht="15.75" customHeight="1">
      <c r="A203" s="2"/>
      <c r="B203" s="2"/>
      <c r="C203" s="61"/>
      <c r="D203" s="62"/>
      <c r="E203" s="62"/>
      <c r="F203" s="63"/>
      <c r="G203" s="2"/>
      <c r="H203" s="2"/>
      <c r="I203" s="63"/>
      <c r="J203" s="63"/>
      <c r="K203" s="2"/>
      <c r="L203" s="63"/>
      <c r="M203" s="2"/>
      <c r="N203" s="2"/>
      <c r="O203" s="63"/>
      <c r="P203" s="63"/>
      <c r="Q203" s="2"/>
      <c r="R203" s="63"/>
      <c r="S203" s="2"/>
      <c r="T203" s="2"/>
      <c r="U203" s="63"/>
      <c r="V203" s="2"/>
      <c r="W203" s="2"/>
      <c r="X203" s="2"/>
      <c r="Y203" s="2"/>
      <c r="Z203" s="2"/>
      <c r="AA203" s="2"/>
      <c r="AB203" s="2"/>
      <c r="AC203" s="2"/>
      <c r="AD203" s="2"/>
      <c r="AE203" s="2"/>
      <c r="AF203" s="2"/>
      <c r="AG203" s="2"/>
      <c r="AH203" s="2"/>
      <c r="AI203" s="2"/>
      <c r="AJ203" s="2"/>
    </row>
    <row r="204" spans="1:36" ht="15.75" customHeight="1">
      <c r="A204" s="2"/>
      <c r="B204" s="2"/>
      <c r="C204" s="61"/>
      <c r="D204" s="62"/>
      <c r="E204" s="62"/>
      <c r="F204" s="63"/>
      <c r="G204" s="2"/>
      <c r="H204" s="2"/>
      <c r="I204" s="63"/>
      <c r="J204" s="63"/>
      <c r="K204" s="2"/>
      <c r="L204" s="63"/>
      <c r="M204" s="2"/>
      <c r="N204" s="2"/>
      <c r="O204" s="63"/>
      <c r="P204" s="63"/>
      <c r="Q204" s="2"/>
      <c r="R204" s="63"/>
      <c r="S204" s="2"/>
      <c r="T204" s="2"/>
      <c r="U204" s="63"/>
      <c r="V204" s="2"/>
      <c r="W204" s="2"/>
      <c r="X204" s="2"/>
      <c r="Y204" s="2"/>
      <c r="Z204" s="2"/>
      <c r="AA204" s="2"/>
      <c r="AB204" s="2"/>
      <c r="AC204" s="2"/>
      <c r="AD204" s="2"/>
      <c r="AE204" s="2"/>
      <c r="AF204" s="2"/>
      <c r="AG204" s="2"/>
      <c r="AH204" s="2"/>
      <c r="AI204" s="2"/>
      <c r="AJ204" s="2"/>
    </row>
    <row r="205" spans="1:36" ht="15.75" customHeight="1">
      <c r="A205" s="2"/>
      <c r="B205" s="2"/>
      <c r="C205" s="61"/>
      <c r="D205" s="62"/>
      <c r="E205" s="62"/>
      <c r="F205" s="63"/>
      <c r="G205" s="2"/>
      <c r="H205" s="2"/>
      <c r="I205" s="63"/>
      <c r="J205" s="63"/>
      <c r="K205" s="2"/>
      <c r="L205" s="63"/>
      <c r="M205" s="2"/>
      <c r="N205" s="2"/>
      <c r="O205" s="63"/>
      <c r="P205" s="63"/>
      <c r="Q205" s="2"/>
      <c r="R205" s="63"/>
      <c r="S205" s="2"/>
      <c r="T205" s="2"/>
      <c r="U205" s="63"/>
      <c r="V205" s="2"/>
      <c r="W205" s="2"/>
      <c r="X205" s="2"/>
      <c r="Y205" s="2"/>
      <c r="Z205" s="2"/>
      <c r="AA205" s="2"/>
      <c r="AB205" s="2"/>
      <c r="AC205" s="2"/>
      <c r="AD205" s="2"/>
      <c r="AE205" s="2"/>
      <c r="AF205" s="2"/>
      <c r="AG205" s="2"/>
      <c r="AH205" s="2"/>
      <c r="AI205" s="2"/>
      <c r="AJ205" s="2"/>
    </row>
    <row r="206" spans="1:36" ht="15.75" customHeight="1">
      <c r="A206" s="2"/>
      <c r="B206" s="2"/>
      <c r="C206" s="61"/>
      <c r="D206" s="62"/>
      <c r="E206" s="62"/>
      <c r="F206" s="63"/>
      <c r="G206" s="2"/>
      <c r="H206" s="2"/>
      <c r="I206" s="63"/>
      <c r="J206" s="63"/>
      <c r="K206" s="2"/>
      <c r="L206" s="63"/>
      <c r="M206" s="2"/>
      <c r="N206" s="2"/>
      <c r="O206" s="63"/>
      <c r="P206" s="63"/>
      <c r="Q206" s="2"/>
      <c r="R206" s="63"/>
      <c r="S206" s="2"/>
      <c r="T206" s="2"/>
      <c r="U206" s="63"/>
      <c r="V206" s="2"/>
      <c r="W206" s="2"/>
      <c r="X206" s="2"/>
      <c r="Y206" s="2"/>
      <c r="Z206" s="2"/>
      <c r="AA206" s="2"/>
      <c r="AB206" s="2"/>
      <c r="AC206" s="2"/>
      <c r="AD206" s="2"/>
      <c r="AE206" s="2"/>
      <c r="AF206" s="2"/>
      <c r="AG206" s="2"/>
      <c r="AH206" s="2"/>
      <c r="AI206" s="2"/>
      <c r="AJ206" s="2"/>
    </row>
    <row r="207" spans="1:36" ht="15.75" customHeight="1">
      <c r="A207" s="2"/>
      <c r="B207" s="2"/>
      <c r="C207" s="61"/>
      <c r="D207" s="62"/>
      <c r="E207" s="62"/>
      <c r="F207" s="63"/>
      <c r="G207" s="2"/>
      <c r="H207" s="2"/>
      <c r="I207" s="63"/>
      <c r="J207" s="63"/>
      <c r="K207" s="2"/>
      <c r="L207" s="63"/>
      <c r="M207" s="2"/>
      <c r="N207" s="2"/>
      <c r="O207" s="63"/>
      <c r="P207" s="63"/>
      <c r="Q207" s="2"/>
      <c r="R207" s="63"/>
      <c r="S207" s="2"/>
      <c r="T207" s="2"/>
      <c r="U207" s="63"/>
      <c r="V207" s="2"/>
      <c r="W207" s="2"/>
      <c r="X207" s="2"/>
      <c r="Y207" s="2"/>
      <c r="Z207" s="2"/>
      <c r="AA207" s="2"/>
      <c r="AB207" s="2"/>
      <c r="AC207" s="2"/>
      <c r="AD207" s="2"/>
      <c r="AE207" s="2"/>
      <c r="AF207" s="2"/>
      <c r="AG207" s="2"/>
      <c r="AH207" s="2"/>
      <c r="AI207" s="2"/>
      <c r="AJ207" s="2"/>
    </row>
    <row r="208" spans="1:36" ht="15.75" customHeight="1">
      <c r="A208" s="2"/>
      <c r="B208" s="2"/>
      <c r="C208" s="61"/>
      <c r="D208" s="62"/>
      <c r="E208" s="62"/>
      <c r="F208" s="63"/>
      <c r="G208" s="2"/>
      <c r="H208" s="2"/>
      <c r="I208" s="63"/>
      <c r="J208" s="63"/>
      <c r="K208" s="2"/>
      <c r="L208" s="63"/>
      <c r="M208" s="2"/>
      <c r="N208" s="2"/>
      <c r="O208" s="63"/>
      <c r="P208" s="63"/>
      <c r="Q208" s="2"/>
      <c r="R208" s="63"/>
      <c r="S208" s="2"/>
      <c r="T208" s="2"/>
      <c r="U208" s="63"/>
      <c r="V208" s="2"/>
      <c r="W208" s="2"/>
      <c r="X208" s="2"/>
      <c r="Y208" s="2"/>
      <c r="Z208" s="2"/>
      <c r="AA208" s="2"/>
      <c r="AB208" s="2"/>
      <c r="AC208" s="2"/>
      <c r="AD208" s="2"/>
      <c r="AE208" s="2"/>
      <c r="AF208" s="2"/>
      <c r="AG208" s="2"/>
      <c r="AH208" s="2"/>
      <c r="AI208" s="2"/>
      <c r="AJ208" s="2"/>
    </row>
    <row r="209" spans="1:36" ht="15.75" customHeight="1">
      <c r="A209" s="2"/>
      <c r="B209" s="2"/>
      <c r="C209" s="61"/>
      <c r="D209" s="62"/>
      <c r="E209" s="62"/>
      <c r="F209" s="63"/>
      <c r="G209" s="2"/>
      <c r="H209" s="2"/>
      <c r="I209" s="63"/>
      <c r="J209" s="63"/>
      <c r="K209" s="2"/>
      <c r="L209" s="63"/>
      <c r="M209" s="2"/>
      <c r="N209" s="2"/>
      <c r="O209" s="63"/>
      <c r="P209" s="63"/>
      <c r="Q209" s="2"/>
      <c r="R209" s="63"/>
      <c r="S209" s="2"/>
      <c r="T209" s="2"/>
      <c r="U209" s="63"/>
      <c r="V209" s="2"/>
      <c r="W209" s="2"/>
      <c r="X209" s="2"/>
      <c r="Y209" s="2"/>
      <c r="Z209" s="2"/>
      <c r="AA209" s="2"/>
      <c r="AB209" s="2"/>
      <c r="AC209" s="2"/>
      <c r="AD209" s="2"/>
      <c r="AE209" s="2"/>
      <c r="AF209" s="2"/>
      <c r="AG209" s="2"/>
      <c r="AH209" s="2"/>
      <c r="AI209" s="2"/>
      <c r="AJ209" s="2"/>
    </row>
    <row r="210" spans="1:36" ht="15.75" customHeight="1">
      <c r="A210" s="2"/>
      <c r="B210" s="2"/>
      <c r="C210" s="61"/>
      <c r="D210" s="62"/>
      <c r="E210" s="62"/>
      <c r="F210" s="63"/>
      <c r="G210" s="2"/>
      <c r="H210" s="2"/>
      <c r="I210" s="63"/>
      <c r="J210" s="63"/>
      <c r="K210" s="2"/>
      <c r="L210" s="63"/>
      <c r="M210" s="2"/>
      <c r="N210" s="2"/>
      <c r="O210" s="63"/>
      <c r="P210" s="63"/>
      <c r="Q210" s="2"/>
      <c r="R210" s="63"/>
      <c r="S210" s="2"/>
      <c r="T210" s="2"/>
      <c r="U210" s="63"/>
      <c r="V210" s="2"/>
      <c r="W210" s="2"/>
      <c r="X210" s="2"/>
      <c r="Y210" s="2"/>
      <c r="Z210" s="2"/>
      <c r="AA210" s="2"/>
      <c r="AB210" s="2"/>
      <c r="AC210" s="2"/>
      <c r="AD210" s="2"/>
      <c r="AE210" s="2"/>
      <c r="AF210" s="2"/>
      <c r="AG210" s="2"/>
      <c r="AH210" s="2"/>
      <c r="AI210" s="2"/>
      <c r="AJ210" s="2"/>
    </row>
    <row r="211" spans="1:36" ht="15.75" customHeight="1">
      <c r="A211" s="2"/>
      <c r="B211" s="2"/>
      <c r="C211" s="61"/>
      <c r="D211" s="62"/>
      <c r="E211" s="62"/>
      <c r="F211" s="63"/>
      <c r="G211" s="2"/>
      <c r="H211" s="2"/>
      <c r="I211" s="63"/>
      <c r="J211" s="63"/>
      <c r="K211" s="2"/>
      <c r="L211" s="63"/>
      <c r="M211" s="2"/>
      <c r="N211" s="2"/>
      <c r="O211" s="63"/>
      <c r="P211" s="63"/>
      <c r="Q211" s="2"/>
      <c r="R211" s="63"/>
      <c r="S211" s="2"/>
      <c r="T211" s="2"/>
      <c r="U211" s="63"/>
      <c r="V211" s="2"/>
      <c r="W211" s="2"/>
      <c r="X211" s="2"/>
      <c r="Y211" s="2"/>
      <c r="Z211" s="2"/>
      <c r="AA211" s="2"/>
      <c r="AB211" s="2"/>
      <c r="AC211" s="2"/>
      <c r="AD211" s="2"/>
      <c r="AE211" s="2"/>
      <c r="AF211" s="2"/>
      <c r="AG211" s="2"/>
      <c r="AH211" s="2"/>
      <c r="AI211" s="2"/>
      <c r="AJ211" s="2"/>
    </row>
    <row r="212" spans="1:36" ht="15.75" customHeight="1">
      <c r="A212" s="2"/>
      <c r="B212" s="2"/>
      <c r="C212" s="61"/>
      <c r="D212" s="62"/>
      <c r="E212" s="62"/>
      <c r="F212" s="63"/>
      <c r="G212" s="2"/>
      <c r="H212" s="2"/>
      <c r="I212" s="63"/>
      <c r="J212" s="63"/>
      <c r="K212" s="2"/>
      <c r="L212" s="63"/>
      <c r="M212" s="2"/>
      <c r="N212" s="2"/>
      <c r="O212" s="63"/>
      <c r="P212" s="63"/>
      <c r="Q212" s="2"/>
      <c r="R212" s="63"/>
      <c r="S212" s="2"/>
      <c r="T212" s="2"/>
      <c r="U212" s="63"/>
      <c r="V212" s="2"/>
      <c r="W212" s="2"/>
      <c r="X212" s="2"/>
      <c r="Y212" s="2"/>
      <c r="Z212" s="2"/>
      <c r="AA212" s="2"/>
      <c r="AB212" s="2"/>
      <c r="AC212" s="2"/>
      <c r="AD212" s="2"/>
      <c r="AE212" s="2"/>
      <c r="AF212" s="2"/>
      <c r="AG212" s="2"/>
      <c r="AH212" s="2"/>
      <c r="AI212" s="2"/>
      <c r="AJ212" s="2"/>
    </row>
    <row r="213" spans="1:36" ht="15.75" customHeight="1">
      <c r="A213" s="2"/>
      <c r="B213" s="2"/>
      <c r="C213" s="61"/>
      <c r="D213" s="62"/>
      <c r="E213" s="62"/>
      <c r="F213" s="63"/>
      <c r="G213" s="2"/>
      <c r="H213" s="2"/>
      <c r="I213" s="63"/>
      <c r="J213" s="63"/>
      <c r="K213" s="2"/>
      <c r="L213" s="63"/>
      <c r="M213" s="2"/>
      <c r="N213" s="2"/>
      <c r="O213" s="63"/>
      <c r="P213" s="63"/>
      <c r="Q213" s="2"/>
      <c r="R213" s="63"/>
      <c r="S213" s="2"/>
      <c r="T213" s="2"/>
      <c r="U213" s="63"/>
      <c r="V213" s="2"/>
      <c r="W213" s="2"/>
      <c r="X213" s="2"/>
      <c r="Y213" s="2"/>
      <c r="Z213" s="2"/>
      <c r="AA213" s="2"/>
      <c r="AB213" s="2"/>
      <c r="AC213" s="2"/>
      <c r="AD213" s="2"/>
      <c r="AE213" s="2"/>
      <c r="AF213" s="2"/>
      <c r="AG213" s="2"/>
      <c r="AH213" s="2"/>
      <c r="AI213" s="2"/>
      <c r="AJ213" s="2"/>
    </row>
    <row r="214" spans="1:36" ht="15.75" customHeight="1">
      <c r="A214" s="2"/>
      <c r="B214" s="2"/>
      <c r="C214" s="61"/>
      <c r="D214" s="62"/>
      <c r="E214" s="62"/>
      <c r="F214" s="63"/>
      <c r="G214" s="2"/>
      <c r="H214" s="2"/>
      <c r="I214" s="63"/>
      <c r="J214" s="63"/>
      <c r="K214" s="2"/>
      <c r="L214" s="63"/>
      <c r="M214" s="2"/>
      <c r="N214" s="2"/>
      <c r="O214" s="63"/>
      <c r="P214" s="63"/>
      <c r="Q214" s="2"/>
      <c r="R214" s="63"/>
      <c r="S214" s="2"/>
      <c r="T214" s="2"/>
      <c r="U214" s="63"/>
      <c r="V214" s="2"/>
      <c r="W214" s="2"/>
      <c r="X214" s="2"/>
      <c r="Y214" s="2"/>
      <c r="Z214" s="2"/>
      <c r="AA214" s="2"/>
      <c r="AB214" s="2"/>
      <c r="AC214" s="2"/>
      <c r="AD214" s="2"/>
      <c r="AE214" s="2"/>
      <c r="AF214" s="2"/>
      <c r="AG214" s="2"/>
      <c r="AH214" s="2"/>
      <c r="AI214" s="2"/>
      <c r="AJ214" s="2"/>
    </row>
    <row r="215" spans="1:36" ht="15.75" customHeight="1">
      <c r="A215" s="2"/>
      <c r="B215" s="2"/>
      <c r="C215" s="61"/>
      <c r="D215" s="62"/>
      <c r="E215" s="62"/>
      <c r="F215" s="63"/>
      <c r="G215" s="2"/>
      <c r="H215" s="2"/>
      <c r="I215" s="63"/>
      <c r="J215" s="63"/>
      <c r="K215" s="2"/>
      <c r="L215" s="63"/>
      <c r="M215" s="2"/>
      <c r="N215" s="2"/>
      <c r="O215" s="63"/>
      <c r="P215" s="63"/>
      <c r="Q215" s="2"/>
      <c r="R215" s="63"/>
      <c r="S215" s="2"/>
      <c r="T215" s="2"/>
      <c r="U215" s="63"/>
      <c r="V215" s="2"/>
      <c r="W215" s="2"/>
      <c r="X215" s="2"/>
      <c r="Y215" s="2"/>
      <c r="Z215" s="2"/>
      <c r="AA215" s="2"/>
      <c r="AB215" s="2"/>
      <c r="AC215" s="2"/>
      <c r="AD215" s="2"/>
      <c r="AE215" s="2"/>
      <c r="AF215" s="2"/>
      <c r="AG215" s="2"/>
      <c r="AH215" s="2"/>
      <c r="AI215" s="2"/>
      <c r="AJ215" s="2"/>
    </row>
    <row r="216" spans="1:36" ht="15.75" customHeight="1">
      <c r="A216" s="2"/>
      <c r="B216" s="2"/>
      <c r="C216" s="61"/>
      <c r="D216" s="62"/>
      <c r="E216" s="62"/>
      <c r="F216" s="63"/>
      <c r="G216" s="2"/>
      <c r="H216" s="2"/>
      <c r="I216" s="63"/>
      <c r="J216" s="63"/>
      <c r="K216" s="2"/>
      <c r="L216" s="63"/>
      <c r="M216" s="2"/>
      <c r="N216" s="2"/>
      <c r="O216" s="63"/>
      <c r="P216" s="63"/>
      <c r="Q216" s="2"/>
      <c r="R216" s="63"/>
      <c r="S216" s="2"/>
      <c r="T216" s="2"/>
      <c r="U216" s="63"/>
      <c r="V216" s="2"/>
      <c r="W216" s="2"/>
      <c r="X216" s="2"/>
      <c r="Y216" s="2"/>
      <c r="Z216" s="2"/>
      <c r="AA216" s="2"/>
      <c r="AB216" s="2"/>
      <c r="AC216" s="2"/>
      <c r="AD216" s="2"/>
      <c r="AE216" s="2"/>
      <c r="AF216" s="2"/>
      <c r="AG216" s="2"/>
      <c r="AH216" s="2"/>
      <c r="AI216" s="2"/>
      <c r="AJ216" s="2"/>
    </row>
    <row r="217" spans="1:36" ht="15.75" customHeight="1">
      <c r="A217" s="2"/>
      <c r="B217" s="2"/>
      <c r="C217" s="61"/>
      <c r="D217" s="62"/>
      <c r="E217" s="62"/>
      <c r="F217" s="63"/>
      <c r="G217" s="2"/>
      <c r="H217" s="2"/>
      <c r="I217" s="63"/>
      <c r="J217" s="63"/>
      <c r="K217" s="2"/>
      <c r="L217" s="63"/>
      <c r="M217" s="2"/>
      <c r="N217" s="2"/>
      <c r="O217" s="63"/>
      <c r="P217" s="63"/>
      <c r="Q217" s="2"/>
      <c r="R217" s="63"/>
      <c r="S217" s="2"/>
      <c r="T217" s="2"/>
      <c r="U217" s="63"/>
      <c r="V217" s="2"/>
      <c r="W217" s="2"/>
      <c r="X217" s="2"/>
      <c r="Y217" s="2"/>
      <c r="Z217" s="2"/>
      <c r="AA217" s="2"/>
      <c r="AB217" s="2"/>
      <c r="AC217" s="2"/>
      <c r="AD217" s="2"/>
      <c r="AE217" s="2"/>
      <c r="AF217" s="2"/>
      <c r="AG217" s="2"/>
      <c r="AH217" s="2"/>
      <c r="AI217" s="2"/>
      <c r="AJ217" s="2"/>
    </row>
    <row r="218" spans="1:36" ht="15.75" customHeight="1">
      <c r="A218" s="2"/>
      <c r="B218" s="2"/>
      <c r="C218" s="61"/>
      <c r="D218" s="62"/>
      <c r="E218" s="62"/>
      <c r="F218" s="63"/>
      <c r="G218" s="2"/>
      <c r="H218" s="2"/>
      <c r="I218" s="63"/>
      <c r="J218" s="63"/>
      <c r="K218" s="2"/>
      <c r="L218" s="63"/>
      <c r="M218" s="2"/>
      <c r="N218" s="2"/>
      <c r="O218" s="63"/>
      <c r="P218" s="63"/>
      <c r="Q218" s="2"/>
      <c r="R218" s="63"/>
      <c r="S218" s="2"/>
      <c r="T218" s="2"/>
      <c r="U218" s="63"/>
      <c r="V218" s="2"/>
      <c r="W218" s="2"/>
      <c r="X218" s="2"/>
      <c r="Y218" s="2"/>
      <c r="Z218" s="2"/>
      <c r="AA218" s="2"/>
      <c r="AB218" s="2"/>
      <c r="AC218" s="2"/>
      <c r="AD218" s="2"/>
      <c r="AE218" s="2"/>
      <c r="AF218" s="2"/>
      <c r="AG218" s="2"/>
      <c r="AH218" s="2"/>
      <c r="AI218" s="2"/>
      <c r="AJ218" s="2"/>
    </row>
    <row r="219" spans="1:36" ht="15.75" customHeight="1">
      <c r="A219" s="2"/>
      <c r="B219" s="2"/>
      <c r="C219" s="61"/>
      <c r="D219" s="62"/>
      <c r="E219" s="62"/>
      <c r="F219" s="63"/>
      <c r="G219" s="2"/>
      <c r="H219" s="2"/>
      <c r="I219" s="63"/>
      <c r="J219" s="63"/>
      <c r="K219" s="2"/>
      <c r="L219" s="63"/>
      <c r="M219" s="2"/>
      <c r="N219" s="2"/>
      <c r="O219" s="63"/>
      <c r="P219" s="63"/>
      <c r="Q219" s="2"/>
      <c r="R219" s="63"/>
      <c r="S219" s="2"/>
      <c r="T219" s="2"/>
      <c r="U219" s="63"/>
      <c r="V219" s="2"/>
      <c r="W219" s="2"/>
      <c r="X219" s="2"/>
      <c r="Y219" s="2"/>
      <c r="Z219" s="2"/>
      <c r="AA219" s="2"/>
      <c r="AB219" s="2"/>
      <c r="AC219" s="2"/>
      <c r="AD219" s="2"/>
      <c r="AE219" s="2"/>
      <c r="AF219" s="2"/>
      <c r="AG219" s="2"/>
      <c r="AH219" s="2"/>
      <c r="AI219" s="2"/>
      <c r="AJ219" s="2"/>
    </row>
    <row r="220" spans="1:36" ht="15.75" customHeight="1">
      <c r="A220" s="2"/>
      <c r="B220" s="2"/>
      <c r="C220" s="61"/>
      <c r="D220" s="62"/>
      <c r="E220" s="62"/>
      <c r="F220" s="63"/>
      <c r="G220" s="2"/>
      <c r="H220" s="2"/>
      <c r="I220" s="63"/>
      <c r="J220" s="63"/>
      <c r="K220" s="2"/>
      <c r="L220" s="63"/>
      <c r="M220" s="2"/>
      <c r="N220" s="2"/>
      <c r="O220" s="63"/>
      <c r="P220" s="63"/>
      <c r="Q220" s="2"/>
      <c r="R220" s="63"/>
      <c r="S220" s="2"/>
      <c r="T220" s="2"/>
      <c r="U220" s="63"/>
      <c r="V220" s="2"/>
      <c r="W220" s="2"/>
      <c r="X220" s="2"/>
      <c r="Y220" s="2"/>
      <c r="Z220" s="2"/>
      <c r="AA220" s="2"/>
      <c r="AB220" s="2"/>
      <c r="AC220" s="2"/>
      <c r="AD220" s="2"/>
      <c r="AE220" s="2"/>
      <c r="AF220" s="2"/>
      <c r="AG220" s="2"/>
      <c r="AH220" s="2"/>
      <c r="AI220" s="2"/>
      <c r="AJ220" s="2"/>
    </row>
    <row r="221" spans="1:36" ht="15.75" customHeight="1">
      <c r="A221" s="2"/>
      <c r="B221" s="2"/>
      <c r="C221" s="61"/>
      <c r="D221" s="62"/>
      <c r="E221" s="62"/>
      <c r="F221" s="63"/>
      <c r="G221" s="2"/>
      <c r="H221" s="2"/>
      <c r="I221" s="63"/>
      <c r="J221" s="63"/>
      <c r="K221" s="2"/>
      <c r="L221" s="63"/>
      <c r="M221" s="2"/>
      <c r="N221" s="2"/>
      <c r="O221" s="63"/>
      <c r="P221" s="63"/>
      <c r="Q221" s="2"/>
      <c r="R221" s="63"/>
      <c r="S221" s="2"/>
      <c r="T221" s="2"/>
      <c r="U221" s="63"/>
      <c r="V221" s="2"/>
      <c r="W221" s="2"/>
      <c r="X221" s="2"/>
      <c r="Y221" s="2"/>
      <c r="Z221" s="2"/>
      <c r="AA221" s="2"/>
      <c r="AB221" s="2"/>
      <c r="AC221" s="2"/>
      <c r="AD221" s="2"/>
      <c r="AE221" s="2"/>
      <c r="AF221" s="2"/>
      <c r="AG221" s="2"/>
      <c r="AH221" s="2"/>
      <c r="AI221" s="2"/>
      <c r="AJ221" s="2"/>
    </row>
    <row r="222" spans="1:36" ht="15.75" customHeight="1">
      <c r="A222" s="2"/>
      <c r="B222" s="2"/>
      <c r="C222" s="61"/>
      <c r="D222" s="62"/>
      <c r="E222" s="62"/>
      <c r="F222" s="63"/>
      <c r="G222" s="2"/>
      <c r="H222" s="2"/>
      <c r="I222" s="63"/>
      <c r="J222" s="63"/>
      <c r="K222" s="2"/>
      <c r="L222" s="63"/>
      <c r="M222" s="2"/>
      <c r="N222" s="2"/>
      <c r="O222" s="63"/>
      <c r="P222" s="63"/>
      <c r="Q222" s="2"/>
      <c r="R222" s="63"/>
      <c r="S222" s="2"/>
      <c r="T222" s="2"/>
      <c r="U222" s="63"/>
      <c r="V222" s="2"/>
      <c r="W222" s="2"/>
      <c r="X222" s="2"/>
      <c r="Y222" s="2"/>
      <c r="Z222" s="2"/>
      <c r="AA222" s="2"/>
      <c r="AB222" s="2"/>
      <c r="AC222" s="2"/>
      <c r="AD222" s="2"/>
      <c r="AE222" s="2"/>
      <c r="AF222" s="2"/>
      <c r="AG222" s="2"/>
      <c r="AH222" s="2"/>
      <c r="AI222" s="2"/>
      <c r="AJ222" s="2"/>
    </row>
    <row r="223" spans="1:36" ht="15.75" customHeight="1">
      <c r="A223" s="2"/>
      <c r="B223" s="2"/>
      <c r="C223" s="61"/>
      <c r="D223" s="62"/>
      <c r="E223" s="62"/>
      <c r="F223" s="63"/>
      <c r="G223" s="2"/>
      <c r="H223" s="2"/>
      <c r="I223" s="63"/>
      <c r="J223" s="63"/>
      <c r="K223" s="2"/>
      <c r="L223" s="63"/>
      <c r="M223" s="2"/>
      <c r="N223" s="2"/>
      <c r="O223" s="63"/>
      <c r="P223" s="63"/>
      <c r="Q223" s="2"/>
      <c r="R223" s="63"/>
      <c r="S223" s="2"/>
      <c r="T223" s="2"/>
      <c r="U223" s="63"/>
      <c r="V223" s="2"/>
      <c r="W223" s="2"/>
      <c r="X223" s="2"/>
      <c r="Y223" s="2"/>
      <c r="Z223" s="2"/>
      <c r="AA223" s="2"/>
      <c r="AB223" s="2"/>
      <c r="AC223" s="2"/>
      <c r="AD223" s="2"/>
      <c r="AE223" s="2"/>
      <c r="AF223" s="2"/>
      <c r="AG223" s="2"/>
      <c r="AH223" s="2"/>
      <c r="AI223" s="2"/>
      <c r="AJ223" s="2"/>
    </row>
    <row r="224" spans="1:36" ht="15.75" customHeight="1">
      <c r="A224" s="2"/>
      <c r="B224" s="2"/>
      <c r="C224" s="61"/>
      <c r="D224" s="62"/>
      <c r="E224" s="62"/>
      <c r="F224" s="63"/>
      <c r="G224" s="2"/>
      <c r="H224" s="2"/>
      <c r="I224" s="63"/>
      <c r="J224" s="63"/>
      <c r="K224" s="2"/>
      <c r="L224" s="63"/>
      <c r="M224" s="2"/>
      <c r="N224" s="2"/>
      <c r="O224" s="63"/>
      <c r="P224" s="63"/>
      <c r="Q224" s="2"/>
      <c r="R224" s="63"/>
      <c r="S224" s="2"/>
      <c r="T224" s="2"/>
      <c r="U224" s="63"/>
      <c r="V224" s="2"/>
      <c r="W224" s="2"/>
      <c r="X224" s="2"/>
      <c r="Y224" s="2"/>
      <c r="Z224" s="2"/>
      <c r="AA224" s="2"/>
      <c r="AB224" s="2"/>
      <c r="AC224" s="2"/>
      <c r="AD224" s="2"/>
      <c r="AE224" s="2"/>
      <c r="AF224" s="2"/>
      <c r="AG224" s="2"/>
      <c r="AH224" s="2"/>
      <c r="AI224" s="2"/>
      <c r="AJ224" s="2"/>
    </row>
    <row r="225" spans="1:36" ht="15.75" customHeight="1">
      <c r="A225" s="2"/>
      <c r="B225" s="2"/>
      <c r="C225" s="61"/>
      <c r="D225" s="62"/>
      <c r="E225" s="62"/>
      <c r="F225" s="63"/>
      <c r="G225" s="2"/>
      <c r="H225" s="2"/>
      <c r="I225" s="63"/>
      <c r="J225" s="63"/>
      <c r="K225" s="2"/>
      <c r="L225" s="63"/>
      <c r="M225" s="2"/>
      <c r="N225" s="2"/>
      <c r="O225" s="63"/>
      <c r="P225" s="63"/>
      <c r="Q225" s="2"/>
      <c r="R225" s="63"/>
      <c r="S225" s="2"/>
      <c r="T225" s="2"/>
      <c r="U225" s="63"/>
      <c r="V225" s="2"/>
      <c r="W225" s="2"/>
      <c r="X225" s="2"/>
      <c r="Y225" s="2"/>
      <c r="Z225" s="2"/>
      <c r="AA225" s="2"/>
      <c r="AB225" s="2"/>
      <c r="AC225" s="2"/>
      <c r="AD225" s="2"/>
      <c r="AE225" s="2"/>
      <c r="AF225" s="2"/>
      <c r="AG225" s="2"/>
      <c r="AH225" s="2"/>
      <c r="AI225" s="2"/>
      <c r="AJ225" s="2"/>
    </row>
    <row r="226" spans="1:36" ht="15.75" customHeight="1">
      <c r="A226" s="2"/>
      <c r="B226" s="2"/>
      <c r="C226" s="61"/>
      <c r="D226" s="62"/>
      <c r="E226" s="62"/>
      <c r="F226" s="63"/>
      <c r="G226" s="2"/>
      <c r="H226" s="2"/>
      <c r="I226" s="63"/>
      <c r="J226" s="63"/>
      <c r="K226" s="2"/>
      <c r="L226" s="63"/>
      <c r="M226" s="2"/>
      <c r="N226" s="2"/>
      <c r="O226" s="63"/>
      <c r="P226" s="63"/>
      <c r="Q226" s="2"/>
      <c r="R226" s="63"/>
      <c r="S226" s="2"/>
      <c r="T226" s="2"/>
      <c r="U226" s="63"/>
      <c r="V226" s="2"/>
      <c r="W226" s="2"/>
      <c r="X226" s="2"/>
      <c r="Y226" s="2"/>
      <c r="Z226" s="2"/>
      <c r="AA226" s="2"/>
      <c r="AB226" s="2"/>
      <c r="AC226" s="2"/>
      <c r="AD226" s="2"/>
      <c r="AE226" s="2"/>
      <c r="AF226" s="2"/>
      <c r="AG226" s="2"/>
      <c r="AH226" s="2"/>
      <c r="AI226" s="2"/>
      <c r="AJ226" s="2"/>
    </row>
    <row r="227" spans="1:36" ht="15.75" customHeight="1">
      <c r="A227" s="2"/>
      <c r="B227" s="2"/>
      <c r="C227" s="61"/>
      <c r="D227" s="62"/>
      <c r="E227" s="62"/>
      <c r="F227" s="63"/>
      <c r="G227" s="2"/>
      <c r="H227" s="2"/>
      <c r="I227" s="63"/>
      <c r="J227" s="63"/>
      <c r="K227" s="2"/>
      <c r="L227" s="63"/>
      <c r="M227" s="2"/>
      <c r="N227" s="2"/>
      <c r="O227" s="63"/>
      <c r="P227" s="63"/>
      <c r="Q227" s="2"/>
      <c r="R227" s="63"/>
      <c r="S227" s="2"/>
      <c r="T227" s="2"/>
      <c r="U227" s="63"/>
      <c r="V227" s="2"/>
      <c r="W227" s="2"/>
      <c r="X227" s="2"/>
      <c r="Y227" s="2"/>
      <c r="Z227" s="2"/>
      <c r="AA227" s="2"/>
      <c r="AB227" s="2"/>
      <c r="AC227" s="2"/>
      <c r="AD227" s="2"/>
      <c r="AE227" s="2"/>
      <c r="AF227" s="2"/>
      <c r="AG227" s="2"/>
      <c r="AH227" s="2"/>
      <c r="AI227" s="2"/>
      <c r="AJ227" s="2"/>
    </row>
    <row r="228" spans="1:36" ht="15.75" customHeight="1">
      <c r="A228" s="2"/>
      <c r="B228" s="2"/>
      <c r="C228" s="61"/>
      <c r="D228" s="62"/>
      <c r="E228" s="62"/>
      <c r="F228" s="63"/>
      <c r="G228" s="2"/>
      <c r="H228" s="2"/>
      <c r="I228" s="63"/>
      <c r="J228" s="63"/>
      <c r="K228" s="2"/>
      <c r="L228" s="63"/>
      <c r="M228" s="2"/>
      <c r="N228" s="2"/>
      <c r="O228" s="63"/>
      <c r="P228" s="63"/>
      <c r="Q228" s="2"/>
      <c r="R228" s="63"/>
      <c r="S228" s="2"/>
      <c r="T228" s="2"/>
      <c r="U228" s="63"/>
      <c r="V228" s="2"/>
      <c r="W228" s="2"/>
      <c r="X228" s="2"/>
      <c r="Y228" s="2"/>
      <c r="Z228" s="2"/>
      <c r="AA228" s="2"/>
      <c r="AB228" s="2"/>
      <c r="AC228" s="2"/>
      <c r="AD228" s="2"/>
      <c r="AE228" s="2"/>
      <c r="AF228" s="2"/>
      <c r="AG228" s="2"/>
      <c r="AH228" s="2"/>
      <c r="AI228" s="2"/>
      <c r="AJ228" s="2"/>
    </row>
    <row r="229" spans="1:36" ht="15.75" customHeight="1">
      <c r="A229" s="2"/>
      <c r="B229" s="2"/>
      <c r="C229" s="61"/>
      <c r="D229" s="62"/>
      <c r="E229" s="62"/>
      <c r="F229" s="63"/>
      <c r="G229" s="2"/>
      <c r="H229" s="2"/>
      <c r="I229" s="63"/>
      <c r="J229" s="63"/>
      <c r="K229" s="2"/>
      <c r="L229" s="63"/>
      <c r="M229" s="2"/>
      <c r="N229" s="2"/>
      <c r="O229" s="63"/>
      <c r="P229" s="63"/>
      <c r="Q229" s="2"/>
      <c r="R229" s="63"/>
      <c r="S229" s="2"/>
      <c r="T229" s="2"/>
      <c r="U229" s="63"/>
      <c r="V229" s="2"/>
      <c r="W229" s="2"/>
      <c r="X229" s="2"/>
      <c r="Y229" s="2"/>
      <c r="Z229" s="2"/>
      <c r="AA229" s="2"/>
      <c r="AB229" s="2"/>
      <c r="AC229" s="2"/>
      <c r="AD229" s="2"/>
      <c r="AE229" s="2"/>
      <c r="AF229" s="2"/>
      <c r="AG229" s="2"/>
      <c r="AH229" s="2"/>
      <c r="AI229" s="2"/>
      <c r="AJ229" s="2"/>
    </row>
    <row r="230" spans="1:36" ht="15.75" customHeight="1">
      <c r="A230" s="2"/>
      <c r="B230" s="2"/>
      <c r="C230" s="61"/>
      <c r="D230" s="62"/>
      <c r="E230" s="62"/>
      <c r="F230" s="63"/>
      <c r="G230" s="2"/>
      <c r="H230" s="2"/>
      <c r="I230" s="63"/>
      <c r="J230" s="63"/>
      <c r="K230" s="2"/>
      <c r="L230" s="63"/>
      <c r="M230" s="2"/>
      <c r="N230" s="2"/>
      <c r="O230" s="63"/>
      <c r="P230" s="63"/>
      <c r="Q230" s="2"/>
      <c r="R230" s="63"/>
      <c r="S230" s="2"/>
      <c r="T230" s="2"/>
      <c r="U230" s="63"/>
      <c r="V230" s="2"/>
      <c r="W230" s="2"/>
      <c r="X230" s="2"/>
      <c r="Y230" s="2"/>
      <c r="Z230" s="2"/>
      <c r="AA230" s="2"/>
      <c r="AB230" s="2"/>
      <c r="AC230" s="2"/>
      <c r="AD230" s="2"/>
      <c r="AE230" s="2"/>
      <c r="AF230" s="2"/>
      <c r="AG230" s="2"/>
      <c r="AH230" s="2"/>
      <c r="AI230" s="2"/>
      <c r="AJ230" s="2"/>
    </row>
    <row r="231" spans="1:36" ht="15.75" customHeight="1">
      <c r="A231" s="2"/>
      <c r="B231" s="2"/>
      <c r="C231" s="61"/>
      <c r="D231" s="62"/>
      <c r="E231" s="62"/>
      <c r="F231" s="63"/>
      <c r="G231" s="2"/>
      <c r="H231" s="2"/>
      <c r="I231" s="63"/>
      <c r="J231" s="63"/>
      <c r="K231" s="2"/>
      <c r="L231" s="63"/>
      <c r="M231" s="2"/>
      <c r="N231" s="2"/>
      <c r="O231" s="63"/>
      <c r="P231" s="63"/>
      <c r="Q231" s="2"/>
      <c r="R231" s="63"/>
      <c r="S231" s="2"/>
      <c r="T231" s="2"/>
      <c r="U231" s="63"/>
      <c r="V231" s="2"/>
      <c r="W231" s="2"/>
      <c r="X231" s="2"/>
      <c r="Y231" s="2"/>
      <c r="Z231" s="2"/>
      <c r="AA231" s="2"/>
      <c r="AB231" s="2"/>
      <c r="AC231" s="2"/>
      <c r="AD231" s="2"/>
      <c r="AE231" s="2"/>
      <c r="AF231" s="2"/>
      <c r="AG231" s="2"/>
      <c r="AH231" s="2"/>
      <c r="AI231" s="2"/>
      <c r="AJ231" s="2"/>
    </row>
    <row r="232" spans="1:36" ht="15.75" customHeight="1">
      <c r="A232" s="2"/>
      <c r="B232" s="2"/>
      <c r="C232" s="61"/>
      <c r="D232" s="62"/>
      <c r="E232" s="62"/>
      <c r="F232" s="63"/>
      <c r="G232" s="2"/>
      <c r="H232" s="2"/>
      <c r="I232" s="63"/>
      <c r="J232" s="63"/>
      <c r="K232" s="2"/>
      <c r="L232" s="63"/>
      <c r="M232" s="2"/>
      <c r="N232" s="2"/>
      <c r="O232" s="63"/>
      <c r="P232" s="63"/>
      <c r="Q232" s="2"/>
      <c r="R232" s="63"/>
      <c r="S232" s="2"/>
      <c r="T232" s="2"/>
      <c r="U232" s="63"/>
      <c r="V232" s="2"/>
      <c r="W232" s="2"/>
      <c r="X232" s="2"/>
      <c r="Y232" s="2"/>
      <c r="Z232" s="2"/>
      <c r="AA232" s="2"/>
      <c r="AB232" s="2"/>
      <c r="AC232" s="2"/>
      <c r="AD232" s="2"/>
      <c r="AE232" s="2"/>
      <c r="AF232" s="2"/>
      <c r="AG232" s="2"/>
      <c r="AH232" s="2"/>
      <c r="AI232" s="2"/>
      <c r="AJ232" s="2"/>
    </row>
    <row r="233" spans="1:36" ht="15.75" customHeight="1">
      <c r="A233" s="2"/>
      <c r="B233" s="2"/>
      <c r="C233" s="61"/>
      <c r="D233" s="62"/>
      <c r="E233" s="62"/>
      <c r="F233" s="63"/>
      <c r="G233" s="2"/>
      <c r="H233" s="2"/>
      <c r="I233" s="63"/>
      <c r="J233" s="63"/>
      <c r="K233" s="2"/>
      <c r="L233" s="63"/>
      <c r="M233" s="2"/>
      <c r="N233" s="2"/>
      <c r="O233" s="63"/>
      <c r="P233" s="63"/>
      <c r="Q233" s="2"/>
      <c r="R233" s="63"/>
      <c r="S233" s="2"/>
      <c r="T233" s="2"/>
      <c r="U233" s="63"/>
      <c r="V233" s="2"/>
      <c r="W233" s="2"/>
      <c r="X233" s="2"/>
      <c r="Y233" s="2"/>
      <c r="Z233" s="2"/>
      <c r="AA233" s="2"/>
      <c r="AB233" s="2"/>
      <c r="AC233" s="2"/>
      <c r="AD233" s="2"/>
      <c r="AE233" s="2"/>
      <c r="AF233" s="2"/>
      <c r="AG233" s="2"/>
      <c r="AH233" s="2"/>
      <c r="AI233" s="2"/>
      <c r="AJ233" s="2"/>
    </row>
    <row r="234" spans="1:36" ht="15.75" customHeight="1">
      <c r="A234" s="2"/>
      <c r="B234" s="2"/>
      <c r="C234" s="61"/>
      <c r="D234" s="62"/>
      <c r="E234" s="62"/>
      <c r="F234" s="63"/>
      <c r="G234" s="2"/>
      <c r="H234" s="2"/>
      <c r="I234" s="63"/>
      <c r="J234" s="63"/>
      <c r="K234" s="2"/>
      <c r="L234" s="63"/>
      <c r="M234" s="2"/>
      <c r="N234" s="2"/>
      <c r="O234" s="63"/>
      <c r="P234" s="63"/>
      <c r="Q234" s="2"/>
      <c r="R234" s="63"/>
      <c r="S234" s="2"/>
      <c r="T234" s="2"/>
      <c r="U234" s="63"/>
      <c r="V234" s="2"/>
      <c r="W234" s="2"/>
      <c r="X234" s="2"/>
      <c r="Y234" s="2"/>
      <c r="Z234" s="2"/>
      <c r="AA234" s="2"/>
      <c r="AB234" s="2"/>
      <c r="AC234" s="2"/>
      <c r="AD234" s="2"/>
      <c r="AE234" s="2"/>
      <c r="AF234" s="2"/>
      <c r="AG234" s="2"/>
      <c r="AH234" s="2"/>
      <c r="AI234" s="2"/>
      <c r="AJ234" s="2"/>
    </row>
    <row r="235" spans="1:36" ht="15.75" customHeight="1">
      <c r="A235" s="2"/>
      <c r="B235" s="2"/>
      <c r="C235" s="61"/>
      <c r="D235" s="62"/>
      <c r="E235" s="62"/>
      <c r="F235" s="63"/>
      <c r="G235" s="2"/>
      <c r="H235" s="2"/>
      <c r="I235" s="63"/>
      <c r="J235" s="63"/>
      <c r="K235" s="2"/>
      <c r="L235" s="63"/>
      <c r="M235" s="2"/>
      <c r="N235" s="2"/>
      <c r="O235" s="63"/>
      <c r="P235" s="63"/>
      <c r="Q235" s="2"/>
      <c r="R235" s="63"/>
      <c r="S235" s="2"/>
      <c r="T235" s="2"/>
      <c r="U235" s="63"/>
      <c r="V235" s="2"/>
      <c r="W235" s="2"/>
      <c r="X235" s="2"/>
      <c r="Y235" s="2"/>
      <c r="Z235" s="2"/>
      <c r="AA235" s="2"/>
      <c r="AB235" s="2"/>
      <c r="AC235" s="2"/>
      <c r="AD235" s="2"/>
      <c r="AE235" s="2"/>
      <c r="AF235" s="2"/>
      <c r="AG235" s="2"/>
      <c r="AH235" s="2"/>
      <c r="AI235" s="2"/>
      <c r="AJ235" s="2"/>
    </row>
    <row r="236" spans="1:36" ht="15.75" customHeight="1">
      <c r="A236" s="2"/>
      <c r="B236" s="2"/>
      <c r="C236" s="61"/>
      <c r="D236" s="62"/>
      <c r="E236" s="62"/>
      <c r="F236" s="63"/>
      <c r="G236" s="2"/>
      <c r="H236" s="2"/>
      <c r="I236" s="63"/>
      <c r="J236" s="63"/>
      <c r="K236" s="2"/>
      <c r="L236" s="63"/>
      <c r="M236" s="2"/>
      <c r="N236" s="2"/>
      <c r="O236" s="63"/>
      <c r="P236" s="63"/>
      <c r="Q236" s="2"/>
      <c r="R236" s="63"/>
      <c r="S236" s="2"/>
      <c r="T236" s="2"/>
      <c r="U236" s="63"/>
      <c r="V236" s="2"/>
      <c r="W236" s="2"/>
      <c r="X236" s="2"/>
      <c r="Y236" s="2"/>
      <c r="Z236" s="2"/>
      <c r="AA236" s="2"/>
      <c r="AB236" s="2"/>
      <c r="AC236" s="2"/>
      <c r="AD236" s="2"/>
      <c r="AE236" s="2"/>
      <c r="AF236" s="2"/>
      <c r="AG236" s="2"/>
      <c r="AH236" s="2"/>
      <c r="AI236" s="2"/>
      <c r="AJ236" s="2"/>
    </row>
    <row r="237" spans="1:36" ht="15.75" customHeight="1">
      <c r="A237" s="2"/>
      <c r="B237" s="2"/>
      <c r="C237" s="61"/>
      <c r="D237" s="62"/>
      <c r="E237" s="62"/>
      <c r="F237" s="63"/>
      <c r="G237" s="2"/>
      <c r="H237" s="2"/>
      <c r="I237" s="63"/>
      <c r="J237" s="63"/>
      <c r="K237" s="2"/>
      <c r="L237" s="63"/>
      <c r="M237" s="2"/>
      <c r="N237" s="2"/>
      <c r="O237" s="63"/>
      <c r="P237" s="63"/>
      <c r="Q237" s="2"/>
      <c r="R237" s="63"/>
      <c r="S237" s="2"/>
      <c r="T237" s="2"/>
      <c r="U237" s="63"/>
      <c r="V237" s="2"/>
      <c r="W237" s="2"/>
      <c r="X237" s="2"/>
      <c r="Y237" s="2"/>
      <c r="Z237" s="2"/>
      <c r="AA237" s="2"/>
      <c r="AB237" s="2"/>
      <c r="AC237" s="2"/>
      <c r="AD237" s="2"/>
      <c r="AE237" s="2"/>
      <c r="AF237" s="2"/>
      <c r="AG237" s="2"/>
      <c r="AH237" s="2"/>
      <c r="AI237" s="2"/>
      <c r="AJ237" s="2"/>
    </row>
    <row r="238" spans="1:36" ht="15.75" customHeight="1">
      <c r="A238" s="2"/>
      <c r="B238" s="2"/>
      <c r="C238" s="61"/>
      <c r="D238" s="62"/>
      <c r="E238" s="62"/>
      <c r="F238" s="63"/>
      <c r="G238" s="2"/>
      <c r="H238" s="2"/>
      <c r="I238" s="63"/>
      <c r="J238" s="63"/>
      <c r="K238" s="2"/>
      <c r="L238" s="63"/>
      <c r="M238" s="2"/>
      <c r="N238" s="2"/>
      <c r="O238" s="63"/>
      <c r="P238" s="63"/>
      <c r="Q238" s="2"/>
      <c r="R238" s="63"/>
      <c r="S238" s="2"/>
      <c r="T238" s="2"/>
      <c r="U238" s="63"/>
      <c r="V238" s="2"/>
      <c r="W238" s="2"/>
      <c r="X238" s="2"/>
      <c r="Y238" s="2"/>
      <c r="Z238" s="2"/>
      <c r="AA238" s="2"/>
      <c r="AB238" s="2"/>
      <c r="AC238" s="2"/>
      <c r="AD238" s="2"/>
      <c r="AE238" s="2"/>
      <c r="AF238" s="2"/>
      <c r="AG238" s="2"/>
      <c r="AH238" s="2"/>
      <c r="AI238" s="2"/>
      <c r="AJ238" s="2"/>
    </row>
    <row r="239" spans="1:36" ht="15.75" customHeight="1">
      <c r="A239" s="2"/>
      <c r="B239" s="2"/>
      <c r="C239" s="61"/>
      <c r="D239" s="62"/>
      <c r="E239" s="62"/>
      <c r="F239" s="63"/>
      <c r="G239" s="2"/>
      <c r="H239" s="2"/>
      <c r="I239" s="63"/>
      <c r="J239" s="63"/>
      <c r="K239" s="2"/>
      <c r="L239" s="63"/>
      <c r="M239" s="2"/>
      <c r="N239" s="2"/>
      <c r="O239" s="63"/>
      <c r="P239" s="63"/>
      <c r="Q239" s="2"/>
      <c r="R239" s="63"/>
      <c r="S239" s="2"/>
      <c r="T239" s="2"/>
      <c r="U239" s="63"/>
      <c r="V239" s="2"/>
      <c r="W239" s="2"/>
      <c r="X239" s="2"/>
      <c r="Y239" s="2"/>
      <c r="Z239" s="2"/>
      <c r="AA239" s="2"/>
      <c r="AB239" s="2"/>
      <c r="AC239" s="2"/>
      <c r="AD239" s="2"/>
      <c r="AE239" s="2"/>
      <c r="AF239" s="2"/>
      <c r="AG239" s="2"/>
      <c r="AH239" s="2"/>
      <c r="AI239" s="2"/>
      <c r="AJ239" s="2"/>
    </row>
    <row r="240" spans="1:36" ht="15.75" customHeight="1">
      <c r="A240" s="2"/>
      <c r="B240" s="2"/>
      <c r="C240" s="61"/>
      <c r="D240" s="62"/>
      <c r="E240" s="62"/>
      <c r="F240" s="63"/>
      <c r="G240" s="2"/>
      <c r="H240" s="2"/>
      <c r="I240" s="63"/>
      <c r="J240" s="63"/>
      <c r="K240" s="2"/>
      <c r="L240" s="63"/>
      <c r="M240" s="2"/>
      <c r="N240" s="2"/>
      <c r="O240" s="63"/>
      <c r="P240" s="63"/>
      <c r="Q240" s="2"/>
      <c r="R240" s="63"/>
      <c r="S240" s="2"/>
      <c r="T240" s="2"/>
      <c r="U240" s="63"/>
      <c r="V240" s="2"/>
      <c r="W240" s="2"/>
      <c r="X240" s="2"/>
      <c r="Y240" s="2"/>
      <c r="Z240" s="2"/>
      <c r="AA240" s="2"/>
      <c r="AB240" s="2"/>
      <c r="AC240" s="2"/>
      <c r="AD240" s="2"/>
      <c r="AE240" s="2"/>
      <c r="AF240" s="2"/>
      <c r="AG240" s="2"/>
      <c r="AH240" s="2"/>
      <c r="AI240" s="2"/>
      <c r="AJ240" s="2"/>
    </row>
    <row r="241" spans="1:36" ht="15.75" customHeight="1">
      <c r="A241" s="2"/>
      <c r="B241" s="2"/>
      <c r="C241" s="61"/>
      <c r="D241" s="62"/>
      <c r="E241" s="62"/>
      <c r="F241" s="63"/>
      <c r="G241" s="2"/>
      <c r="H241" s="2"/>
      <c r="I241" s="63"/>
      <c r="J241" s="63"/>
      <c r="K241" s="2"/>
      <c r="L241" s="63"/>
      <c r="M241" s="2"/>
      <c r="N241" s="2"/>
      <c r="O241" s="63"/>
      <c r="P241" s="63"/>
      <c r="Q241" s="2"/>
      <c r="R241" s="63"/>
      <c r="S241" s="2"/>
      <c r="T241" s="2"/>
      <c r="U241" s="63"/>
      <c r="V241" s="2"/>
      <c r="W241" s="2"/>
      <c r="X241" s="2"/>
      <c r="Y241" s="2"/>
      <c r="Z241" s="2"/>
      <c r="AA241" s="2"/>
      <c r="AB241" s="2"/>
      <c r="AC241" s="2"/>
      <c r="AD241" s="2"/>
      <c r="AE241" s="2"/>
      <c r="AF241" s="2"/>
      <c r="AG241" s="2"/>
      <c r="AH241" s="2"/>
      <c r="AI241" s="2"/>
      <c r="AJ241" s="2"/>
    </row>
    <row r="242" spans="1:36" ht="15.75" customHeight="1">
      <c r="A242" s="2"/>
      <c r="B242" s="2"/>
      <c r="C242" s="61"/>
      <c r="D242" s="62"/>
      <c r="E242" s="62"/>
      <c r="F242" s="63"/>
      <c r="G242" s="2"/>
      <c r="H242" s="2"/>
      <c r="I242" s="63"/>
      <c r="J242" s="63"/>
      <c r="K242" s="2"/>
      <c r="L242" s="63"/>
      <c r="M242" s="2"/>
      <c r="N242" s="2"/>
      <c r="O242" s="63"/>
      <c r="P242" s="63"/>
      <c r="Q242" s="2"/>
      <c r="R242" s="63"/>
      <c r="S242" s="2"/>
      <c r="T242" s="2"/>
      <c r="U242" s="63"/>
      <c r="V242" s="2"/>
      <c r="W242" s="2"/>
      <c r="X242" s="2"/>
      <c r="Y242" s="2"/>
      <c r="Z242" s="2"/>
      <c r="AA242" s="2"/>
      <c r="AB242" s="2"/>
      <c r="AC242" s="2"/>
      <c r="AD242" s="2"/>
      <c r="AE242" s="2"/>
      <c r="AF242" s="2"/>
      <c r="AG242" s="2"/>
      <c r="AH242" s="2"/>
      <c r="AI242" s="2"/>
      <c r="AJ242" s="2"/>
    </row>
    <row r="243" spans="1:36" ht="15.75" customHeight="1">
      <c r="A243" s="2"/>
      <c r="B243" s="2"/>
      <c r="C243" s="61"/>
      <c r="D243" s="62"/>
      <c r="E243" s="62"/>
      <c r="F243" s="63"/>
      <c r="G243" s="2"/>
      <c r="H243" s="2"/>
      <c r="I243" s="63"/>
      <c r="J243" s="63"/>
      <c r="K243" s="2"/>
      <c r="L243" s="63"/>
      <c r="M243" s="2"/>
      <c r="N243" s="2"/>
      <c r="O243" s="63"/>
      <c r="P243" s="63"/>
      <c r="Q243" s="2"/>
      <c r="R243" s="63"/>
      <c r="S243" s="2"/>
      <c r="T243" s="2"/>
      <c r="U243" s="63"/>
      <c r="V243" s="2"/>
      <c r="W243" s="2"/>
      <c r="X243" s="2"/>
      <c r="Y243" s="2"/>
      <c r="Z243" s="2"/>
      <c r="AA243" s="2"/>
      <c r="AB243" s="2"/>
      <c r="AC243" s="2"/>
      <c r="AD243" s="2"/>
      <c r="AE243" s="2"/>
      <c r="AF243" s="2"/>
      <c r="AG243" s="2"/>
      <c r="AH243" s="2"/>
      <c r="AI243" s="2"/>
      <c r="AJ243" s="2"/>
    </row>
    <row r="244" spans="1:36" ht="15.75" customHeight="1">
      <c r="A244" s="2"/>
      <c r="B244" s="2"/>
      <c r="C244" s="61"/>
      <c r="D244" s="62"/>
      <c r="E244" s="62"/>
      <c r="F244" s="63"/>
      <c r="G244" s="2"/>
      <c r="H244" s="2"/>
      <c r="I244" s="63"/>
      <c r="J244" s="63"/>
      <c r="K244" s="2"/>
      <c r="L244" s="63"/>
      <c r="M244" s="2"/>
      <c r="N244" s="2"/>
      <c r="O244" s="63"/>
      <c r="P244" s="63"/>
      <c r="Q244" s="2"/>
      <c r="R244" s="63"/>
      <c r="S244" s="2"/>
      <c r="T244" s="2"/>
      <c r="U244" s="63"/>
      <c r="V244" s="2"/>
      <c r="W244" s="2"/>
      <c r="X244" s="2"/>
      <c r="Y244" s="2"/>
      <c r="Z244" s="2"/>
      <c r="AA244" s="2"/>
      <c r="AB244" s="2"/>
      <c r="AC244" s="2"/>
      <c r="AD244" s="2"/>
      <c r="AE244" s="2"/>
      <c r="AF244" s="2"/>
      <c r="AG244" s="2"/>
      <c r="AH244" s="2"/>
      <c r="AI244" s="2"/>
      <c r="AJ244" s="2"/>
    </row>
    <row r="245" spans="1:36" ht="15.75" customHeight="1">
      <c r="A245" s="2"/>
      <c r="B245" s="2"/>
      <c r="C245" s="61"/>
      <c r="D245" s="62"/>
      <c r="E245" s="62"/>
      <c r="F245" s="63"/>
      <c r="G245" s="2"/>
      <c r="H245" s="2"/>
      <c r="I245" s="63"/>
      <c r="J245" s="63"/>
      <c r="K245" s="2"/>
      <c r="L245" s="63"/>
      <c r="M245" s="2"/>
      <c r="N245" s="2"/>
      <c r="O245" s="63"/>
      <c r="P245" s="63"/>
      <c r="Q245" s="2"/>
      <c r="R245" s="63"/>
      <c r="S245" s="2"/>
      <c r="T245" s="2"/>
      <c r="U245" s="63"/>
      <c r="V245" s="2"/>
      <c r="W245" s="2"/>
      <c r="X245" s="2"/>
      <c r="Y245" s="2"/>
      <c r="Z245" s="2"/>
      <c r="AA245" s="2"/>
      <c r="AB245" s="2"/>
      <c r="AC245" s="2"/>
      <c r="AD245" s="2"/>
      <c r="AE245" s="2"/>
      <c r="AF245" s="2"/>
      <c r="AG245" s="2"/>
      <c r="AH245" s="2"/>
      <c r="AI245" s="2"/>
      <c r="AJ245" s="2"/>
    </row>
    <row r="246" spans="1:36" ht="15.75" customHeight="1">
      <c r="A246" s="2"/>
      <c r="B246" s="2"/>
      <c r="C246" s="61"/>
      <c r="D246" s="62"/>
      <c r="E246" s="62"/>
      <c r="F246" s="63"/>
      <c r="G246" s="2"/>
      <c r="H246" s="2"/>
      <c r="I246" s="63"/>
      <c r="J246" s="63"/>
      <c r="K246" s="2"/>
      <c r="L246" s="63"/>
      <c r="M246" s="2"/>
      <c r="N246" s="2"/>
      <c r="O246" s="63"/>
      <c r="P246" s="63"/>
      <c r="Q246" s="2"/>
      <c r="R246" s="63"/>
      <c r="S246" s="2"/>
      <c r="T246" s="2"/>
      <c r="U246" s="63"/>
      <c r="V246" s="2"/>
      <c r="W246" s="2"/>
      <c r="X246" s="2"/>
      <c r="Y246" s="2"/>
      <c r="Z246" s="2"/>
      <c r="AA246" s="2"/>
      <c r="AB246" s="2"/>
      <c r="AC246" s="2"/>
      <c r="AD246" s="2"/>
      <c r="AE246" s="2"/>
      <c r="AF246" s="2"/>
      <c r="AG246" s="2"/>
      <c r="AH246" s="2"/>
      <c r="AI246" s="2"/>
      <c r="AJ246" s="2"/>
    </row>
    <row r="247" spans="1:36" ht="15.75" customHeight="1">
      <c r="A247" s="2"/>
      <c r="B247" s="2"/>
      <c r="C247" s="61"/>
      <c r="D247" s="62"/>
      <c r="E247" s="62"/>
      <c r="F247" s="63"/>
      <c r="G247" s="2"/>
      <c r="H247" s="2"/>
      <c r="I247" s="63"/>
      <c r="J247" s="63"/>
      <c r="K247" s="2"/>
      <c r="L247" s="63"/>
      <c r="M247" s="2"/>
      <c r="N247" s="2"/>
      <c r="O247" s="63"/>
      <c r="P247" s="63"/>
      <c r="Q247" s="2"/>
      <c r="R247" s="63"/>
      <c r="S247" s="2"/>
      <c r="T247" s="2"/>
      <c r="U247" s="63"/>
      <c r="V247" s="2"/>
      <c r="W247" s="2"/>
      <c r="X247" s="2"/>
      <c r="Y247" s="2"/>
      <c r="Z247" s="2"/>
      <c r="AA247" s="2"/>
      <c r="AB247" s="2"/>
      <c r="AC247" s="2"/>
      <c r="AD247" s="2"/>
      <c r="AE247" s="2"/>
      <c r="AF247" s="2"/>
      <c r="AG247" s="2"/>
      <c r="AH247" s="2"/>
      <c r="AI247" s="2"/>
      <c r="AJ247" s="2"/>
    </row>
    <row r="248" spans="1:36" ht="15.75" customHeight="1">
      <c r="A248" s="2"/>
      <c r="B248" s="2"/>
      <c r="C248" s="61"/>
      <c r="D248" s="62"/>
      <c r="E248" s="62"/>
      <c r="F248" s="63"/>
      <c r="G248" s="2"/>
      <c r="H248" s="2"/>
      <c r="I248" s="63"/>
      <c r="J248" s="63"/>
      <c r="K248" s="2"/>
      <c r="L248" s="63"/>
      <c r="M248" s="2"/>
      <c r="N248" s="2"/>
      <c r="O248" s="63"/>
      <c r="P248" s="63"/>
      <c r="Q248" s="2"/>
      <c r="R248" s="63"/>
      <c r="S248" s="2"/>
      <c r="T248" s="2"/>
      <c r="U248" s="63"/>
      <c r="V248" s="2"/>
      <c r="W248" s="2"/>
      <c r="X248" s="2"/>
      <c r="Y248" s="2"/>
      <c r="Z248" s="2"/>
      <c r="AA248" s="2"/>
      <c r="AB248" s="2"/>
      <c r="AC248" s="2"/>
      <c r="AD248" s="2"/>
      <c r="AE248" s="2"/>
      <c r="AF248" s="2"/>
      <c r="AG248" s="2"/>
      <c r="AH248" s="2"/>
      <c r="AI248" s="2"/>
      <c r="AJ248" s="2"/>
    </row>
    <row r="249" spans="1:36" ht="15.75" customHeight="1">
      <c r="A249" s="2"/>
      <c r="B249" s="2"/>
      <c r="C249" s="61"/>
      <c r="D249" s="62"/>
      <c r="E249" s="62"/>
      <c r="F249" s="63"/>
      <c r="G249" s="2"/>
      <c r="H249" s="2"/>
      <c r="I249" s="63"/>
      <c r="J249" s="63"/>
      <c r="K249" s="2"/>
      <c r="L249" s="63"/>
      <c r="M249" s="2"/>
      <c r="N249" s="2"/>
      <c r="O249" s="63"/>
      <c r="P249" s="63"/>
      <c r="Q249" s="2"/>
      <c r="R249" s="63"/>
      <c r="S249" s="2"/>
      <c r="T249" s="2"/>
      <c r="U249" s="63"/>
      <c r="V249" s="2"/>
      <c r="W249" s="2"/>
      <c r="X249" s="2"/>
      <c r="Y249" s="2"/>
      <c r="Z249" s="2"/>
      <c r="AA249" s="2"/>
      <c r="AB249" s="2"/>
      <c r="AC249" s="2"/>
      <c r="AD249" s="2"/>
      <c r="AE249" s="2"/>
      <c r="AF249" s="2"/>
      <c r="AG249" s="2"/>
      <c r="AH249" s="2"/>
      <c r="AI249" s="2"/>
      <c r="AJ249" s="2"/>
    </row>
    <row r="250" spans="1:36" ht="15.75" customHeight="1">
      <c r="A250" s="2"/>
      <c r="B250" s="2"/>
      <c r="C250" s="61"/>
      <c r="D250" s="62"/>
      <c r="E250" s="62"/>
      <c r="F250" s="63"/>
      <c r="G250" s="2"/>
      <c r="H250" s="2"/>
      <c r="I250" s="63"/>
      <c r="J250" s="63"/>
      <c r="K250" s="2"/>
      <c r="L250" s="63"/>
      <c r="M250" s="2"/>
      <c r="N250" s="2"/>
      <c r="O250" s="63"/>
      <c r="P250" s="63"/>
      <c r="Q250" s="2"/>
      <c r="R250" s="63"/>
      <c r="S250" s="2"/>
      <c r="T250" s="2"/>
      <c r="U250" s="63"/>
      <c r="V250" s="2"/>
      <c r="W250" s="2"/>
      <c r="X250" s="2"/>
      <c r="Y250" s="2"/>
      <c r="Z250" s="2"/>
      <c r="AA250" s="2"/>
      <c r="AB250" s="2"/>
      <c r="AC250" s="2"/>
      <c r="AD250" s="2"/>
      <c r="AE250" s="2"/>
      <c r="AF250" s="2"/>
      <c r="AG250" s="2"/>
      <c r="AH250" s="2"/>
      <c r="AI250" s="2"/>
      <c r="AJ250" s="2"/>
    </row>
    <row r="251" spans="1:36" ht="15.75" customHeight="1">
      <c r="A251" s="2"/>
      <c r="B251" s="2"/>
      <c r="C251" s="61"/>
      <c r="D251" s="62"/>
      <c r="E251" s="62"/>
      <c r="F251" s="63"/>
      <c r="G251" s="2"/>
      <c r="H251" s="2"/>
      <c r="I251" s="63"/>
      <c r="J251" s="63"/>
      <c r="K251" s="2"/>
      <c r="L251" s="63"/>
      <c r="M251" s="2"/>
      <c r="N251" s="2"/>
      <c r="O251" s="63"/>
      <c r="P251" s="63"/>
      <c r="Q251" s="2"/>
      <c r="R251" s="63"/>
      <c r="S251" s="2"/>
      <c r="T251" s="2"/>
      <c r="U251" s="63"/>
      <c r="V251" s="2"/>
      <c r="W251" s="2"/>
      <c r="X251" s="2"/>
      <c r="Y251" s="2"/>
      <c r="Z251" s="2"/>
      <c r="AA251" s="2"/>
      <c r="AB251" s="2"/>
      <c r="AC251" s="2"/>
      <c r="AD251" s="2"/>
      <c r="AE251" s="2"/>
      <c r="AF251" s="2"/>
      <c r="AG251" s="2"/>
      <c r="AH251" s="2"/>
      <c r="AI251" s="2"/>
      <c r="AJ251" s="2"/>
    </row>
    <row r="252" spans="1:36" ht="15.75" customHeight="1">
      <c r="A252" s="2"/>
      <c r="B252" s="2"/>
      <c r="C252" s="61"/>
      <c r="D252" s="62"/>
      <c r="E252" s="62"/>
      <c r="F252" s="63"/>
      <c r="G252" s="2"/>
      <c r="H252" s="2"/>
      <c r="I252" s="63"/>
      <c r="J252" s="63"/>
      <c r="K252" s="2"/>
      <c r="L252" s="63"/>
      <c r="M252" s="2"/>
      <c r="N252" s="2"/>
      <c r="O252" s="63"/>
      <c r="P252" s="63"/>
      <c r="Q252" s="2"/>
      <c r="R252" s="63"/>
      <c r="S252" s="2"/>
      <c r="T252" s="2"/>
      <c r="U252" s="63"/>
      <c r="V252" s="2"/>
      <c r="W252" s="2"/>
      <c r="X252" s="2"/>
      <c r="Y252" s="2"/>
      <c r="Z252" s="2"/>
      <c r="AA252" s="2"/>
      <c r="AB252" s="2"/>
      <c r="AC252" s="2"/>
      <c r="AD252" s="2"/>
      <c r="AE252" s="2"/>
      <c r="AF252" s="2"/>
      <c r="AG252" s="2"/>
      <c r="AH252" s="2"/>
      <c r="AI252" s="2"/>
      <c r="AJ252" s="2"/>
    </row>
    <row r="253" spans="1:36" ht="15.75" customHeight="1">
      <c r="A253" s="2"/>
      <c r="B253" s="2"/>
      <c r="C253" s="61"/>
      <c r="D253" s="62"/>
      <c r="E253" s="62"/>
      <c r="F253" s="63"/>
      <c r="G253" s="2"/>
      <c r="H253" s="2"/>
      <c r="I253" s="63"/>
      <c r="J253" s="63"/>
      <c r="K253" s="2"/>
      <c r="L253" s="63"/>
      <c r="M253" s="2"/>
      <c r="N253" s="2"/>
      <c r="O253" s="63"/>
      <c r="P253" s="63"/>
      <c r="Q253" s="2"/>
      <c r="R253" s="63"/>
      <c r="S253" s="2"/>
      <c r="T253" s="2"/>
      <c r="U253" s="63"/>
      <c r="V253" s="2"/>
      <c r="W253" s="2"/>
      <c r="X253" s="2"/>
      <c r="Y253" s="2"/>
      <c r="Z253" s="2"/>
      <c r="AA253" s="2"/>
      <c r="AB253" s="2"/>
      <c r="AC253" s="2"/>
      <c r="AD253" s="2"/>
      <c r="AE253" s="2"/>
      <c r="AF253" s="2"/>
      <c r="AG253" s="2"/>
      <c r="AH253" s="2"/>
      <c r="AI253" s="2"/>
      <c r="AJ253" s="2"/>
    </row>
    <row r="254" spans="1:36" ht="15.75" customHeight="1">
      <c r="A254" s="2"/>
      <c r="B254" s="2"/>
      <c r="C254" s="61"/>
      <c r="D254" s="62"/>
      <c r="E254" s="62"/>
      <c r="F254" s="63"/>
      <c r="G254" s="2"/>
      <c r="H254" s="2"/>
      <c r="I254" s="63"/>
      <c r="J254" s="63"/>
      <c r="K254" s="2"/>
      <c r="L254" s="63"/>
      <c r="M254" s="2"/>
      <c r="N254" s="2"/>
      <c r="O254" s="63"/>
      <c r="P254" s="63"/>
      <c r="Q254" s="2"/>
      <c r="R254" s="63"/>
      <c r="S254" s="2"/>
      <c r="T254" s="2"/>
      <c r="U254" s="63"/>
      <c r="V254" s="2"/>
      <c r="W254" s="2"/>
      <c r="X254" s="2"/>
      <c r="Y254" s="2"/>
      <c r="Z254" s="2"/>
      <c r="AA254" s="2"/>
      <c r="AB254" s="2"/>
      <c r="AC254" s="2"/>
      <c r="AD254" s="2"/>
      <c r="AE254" s="2"/>
      <c r="AF254" s="2"/>
      <c r="AG254" s="2"/>
      <c r="AH254" s="2"/>
      <c r="AI254" s="2"/>
      <c r="AJ254" s="2"/>
    </row>
    <row r="255" spans="1:36" ht="15.75" customHeight="1">
      <c r="A255" s="2"/>
      <c r="B255" s="2"/>
      <c r="C255" s="61"/>
      <c r="D255" s="62"/>
      <c r="E255" s="62"/>
      <c r="F255" s="63"/>
      <c r="G255" s="2"/>
      <c r="H255" s="2"/>
      <c r="I255" s="63"/>
      <c r="J255" s="63"/>
      <c r="K255" s="2"/>
      <c r="L255" s="63"/>
      <c r="M255" s="2"/>
      <c r="N255" s="2"/>
      <c r="O255" s="63"/>
      <c r="P255" s="63"/>
      <c r="Q255" s="2"/>
      <c r="R255" s="63"/>
      <c r="S255" s="2"/>
      <c r="T255" s="2"/>
      <c r="U255" s="63"/>
      <c r="V255" s="2"/>
      <c r="W255" s="2"/>
      <c r="X255" s="2"/>
      <c r="Y255" s="2"/>
      <c r="Z255" s="2"/>
      <c r="AA255" s="2"/>
      <c r="AB255" s="2"/>
      <c r="AC255" s="2"/>
      <c r="AD255" s="2"/>
      <c r="AE255" s="2"/>
      <c r="AF255" s="2"/>
      <c r="AG255" s="2"/>
      <c r="AH255" s="2"/>
      <c r="AI255" s="2"/>
      <c r="AJ255" s="2"/>
    </row>
    <row r="256" spans="1:36" ht="15.75" customHeight="1">
      <c r="A256" s="2"/>
      <c r="B256" s="2"/>
      <c r="C256" s="61"/>
      <c r="D256" s="62"/>
      <c r="E256" s="62"/>
      <c r="F256" s="63"/>
      <c r="G256" s="2"/>
      <c r="H256" s="2"/>
      <c r="I256" s="63"/>
      <c r="J256" s="63"/>
      <c r="K256" s="2"/>
      <c r="L256" s="63"/>
      <c r="M256" s="2"/>
      <c r="N256" s="2"/>
      <c r="O256" s="63"/>
      <c r="P256" s="63"/>
      <c r="Q256" s="2"/>
      <c r="R256" s="63"/>
      <c r="S256" s="2"/>
      <c r="T256" s="2"/>
      <c r="U256" s="63"/>
      <c r="V256" s="2"/>
      <c r="W256" s="2"/>
      <c r="X256" s="2"/>
      <c r="Y256" s="2"/>
      <c r="Z256" s="2"/>
      <c r="AA256" s="2"/>
      <c r="AB256" s="2"/>
      <c r="AC256" s="2"/>
      <c r="AD256" s="2"/>
      <c r="AE256" s="2"/>
      <c r="AF256" s="2"/>
      <c r="AG256" s="2"/>
      <c r="AH256" s="2"/>
      <c r="AI256" s="2"/>
      <c r="AJ256" s="2"/>
    </row>
    <row r="257" spans="1:36" ht="15.75" customHeight="1">
      <c r="A257" s="2"/>
      <c r="B257" s="2"/>
      <c r="C257" s="61"/>
      <c r="D257" s="62"/>
      <c r="E257" s="62"/>
      <c r="F257" s="63"/>
      <c r="G257" s="2"/>
      <c r="H257" s="2"/>
      <c r="I257" s="63"/>
      <c r="J257" s="63"/>
      <c r="K257" s="2"/>
      <c r="L257" s="63"/>
      <c r="M257" s="2"/>
      <c r="N257" s="2"/>
      <c r="O257" s="63"/>
      <c r="P257" s="63"/>
      <c r="Q257" s="2"/>
      <c r="R257" s="63"/>
      <c r="S257" s="2"/>
      <c r="T257" s="2"/>
      <c r="U257" s="63"/>
      <c r="V257" s="2"/>
      <c r="W257" s="2"/>
      <c r="X257" s="2"/>
      <c r="Y257" s="2"/>
      <c r="Z257" s="2"/>
      <c r="AA257" s="2"/>
      <c r="AB257" s="2"/>
      <c r="AC257" s="2"/>
      <c r="AD257" s="2"/>
      <c r="AE257" s="2"/>
      <c r="AF257" s="2"/>
      <c r="AG257" s="2"/>
      <c r="AH257" s="2"/>
      <c r="AI257" s="2"/>
      <c r="AJ257" s="2"/>
    </row>
    <row r="258" spans="1:36" ht="15.75" customHeight="1">
      <c r="A258" s="2"/>
      <c r="B258" s="2"/>
      <c r="C258" s="61"/>
      <c r="D258" s="62"/>
      <c r="E258" s="62"/>
      <c r="F258" s="63"/>
      <c r="G258" s="2"/>
      <c r="H258" s="2"/>
      <c r="I258" s="63"/>
      <c r="J258" s="63"/>
      <c r="K258" s="2"/>
      <c r="L258" s="63"/>
      <c r="M258" s="2"/>
      <c r="N258" s="2"/>
      <c r="O258" s="63"/>
      <c r="P258" s="63"/>
      <c r="Q258" s="2"/>
      <c r="R258" s="63"/>
      <c r="S258" s="2"/>
      <c r="T258" s="2"/>
      <c r="U258" s="63"/>
      <c r="V258" s="2"/>
      <c r="W258" s="2"/>
      <c r="X258" s="2"/>
      <c r="Y258" s="2"/>
      <c r="Z258" s="2"/>
      <c r="AA258" s="2"/>
      <c r="AB258" s="2"/>
      <c r="AC258" s="2"/>
      <c r="AD258" s="2"/>
      <c r="AE258" s="2"/>
      <c r="AF258" s="2"/>
      <c r="AG258" s="2"/>
      <c r="AH258" s="2"/>
      <c r="AI258" s="2"/>
      <c r="AJ258" s="2"/>
    </row>
    <row r="259" spans="1:36" ht="15.75" customHeight="1">
      <c r="A259" s="2"/>
      <c r="B259" s="2"/>
      <c r="C259" s="61"/>
      <c r="D259" s="62"/>
      <c r="E259" s="62"/>
      <c r="F259" s="63"/>
      <c r="G259" s="2"/>
      <c r="H259" s="2"/>
      <c r="I259" s="63"/>
      <c r="J259" s="63"/>
      <c r="K259" s="2"/>
      <c r="L259" s="63"/>
      <c r="M259" s="2"/>
      <c r="N259" s="2"/>
      <c r="O259" s="63"/>
      <c r="P259" s="63"/>
      <c r="Q259" s="2"/>
      <c r="R259" s="63"/>
      <c r="S259" s="2"/>
      <c r="T259" s="2"/>
      <c r="U259" s="63"/>
      <c r="V259" s="2"/>
      <c r="W259" s="2"/>
      <c r="X259" s="2"/>
      <c r="Y259" s="2"/>
      <c r="Z259" s="2"/>
      <c r="AA259" s="2"/>
      <c r="AB259" s="2"/>
      <c r="AC259" s="2"/>
      <c r="AD259" s="2"/>
      <c r="AE259" s="2"/>
      <c r="AF259" s="2"/>
      <c r="AG259" s="2"/>
      <c r="AH259" s="2"/>
      <c r="AI259" s="2"/>
      <c r="AJ259" s="2"/>
    </row>
    <row r="260" spans="1:36" ht="15.75" customHeight="1">
      <c r="A260" s="2"/>
      <c r="B260" s="2"/>
      <c r="C260" s="61"/>
      <c r="D260" s="62"/>
      <c r="E260" s="62"/>
      <c r="F260" s="63"/>
      <c r="G260" s="2"/>
      <c r="H260" s="2"/>
      <c r="I260" s="63"/>
      <c r="J260" s="63"/>
      <c r="K260" s="2"/>
      <c r="L260" s="63"/>
      <c r="M260" s="2"/>
      <c r="N260" s="2"/>
      <c r="O260" s="63"/>
      <c r="P260" s="63"/>
      <c r="Q260" s="2"/>
      <c r="R260" s="63"/>
      <c r="S260" s="2"/>
      <c r="T260" s="2"/>
      <c r="U260" s="63"/>
      <c r="V260" s="2"/>
      <c r="W260" s="2"/>
      <c r="X260" s="2"/>
      <c r="Y260" s="2"/>
      <c r="Z260" s="2"/>
      <c r="AA260" s="2"/>
      <c r="AB260" s="2"/>
      <c r="AC260" s="2"/>
      <c r="AD260" s="2"/>
      <c r="AE260" s="2"/>
      <c r="AF260" s="2"/>
      <c r="AG260" s="2"/>
      <c r="AH260" s="2"/>
      <c r="AI260" s="2"/>
      <c r="AJ260" s="2"/>
    </row>
    <row r="261" spans="1:36" ht="15.75" customHeight="1">
      <c r="A261" s="2"/>
      <c r="B261" s="2"/>
      <c r="C261" s="61"/>
      <c r="D261" s="62"/>
      <c r="E261" s="62"/>
      <c r="F261" s="63"/>
      <c r="G261" s="2"/>
      <c r="H261" s="2"/>
      <c r="I261" s="63"/>
      <c r="J261" s="63"/>
      <c r="K261" s="2"/>
      <c r="L261" s="63"/>
      <c r="M261" s="2"/>
      <c r="N261" s="2"/>
      <c r="O261" s="63"/>
      <c r="P261" s="63"/>
      <c r="Q261" s="2"/>
      <c r="R261" s="63"/>
      <c r="S261" s="2"/>
      <c r="T261" s="2"/>
      <c r="U261" s="63"/>
      <c r="V261" s="2"/>
      <c r="W261" s="2"/>
      <c r="X261" s="2"/>
      <c r="Y261" s="2"/>
      <c r="Z261" s="2"/>
      <c r="AA261" s="2"/>
      <c r="AB261" s="2"/>
      <c r="AC261" s="2"/>
      <c r="AD261" s="2"/>
      <c r="AE261" s="2"/>
      <c r="AF261" s="2"/>
      <c r="AG261" s="2"/>
      <c r="AH261" s="2"/>
      <c r="AI261" s="2"/>
      <c r="AJ261" s="2"/>
    </row>
    <row r="262" spans="1:36" ht="15.75" customHeight="1">
      <c r="A262" s="2"/>
      <c r="B262" s="2"/>
      <c r="C262" s="61"/>
      <c r="D262" s="62"/>
      <c r="E262" s="62"/>
      <c r="F262" s="63"/>
      <c r="G262" s="2"/>
      <c r="H262" s="2"/>
      <c r="I262" s="63"/>
      <c r="J262" s="63"/>
      <c r="K262" s="2"/>
      <c r="L262" s="63"/>
      <c r="M262" s="2"/>
      <c r="N262" s="2"/>
      <c r="O262" s="63"/>
      <c r="P262" s="63"/>
      <c r="Q262" s="2"/>
      <c r="R262" s="63"/>
      <c r="S262" s="2"/>
      <c r="T262" s="2"/>
      <c r="U262" s="63"/>
      <c r="V262" s="2"/>
      <c r="W262" s="2"/>
      <c r="X262" s="2"/>
      <c r="Y262" s="2"/>
      <c r="Z262" s="2"/>
      <c r="AA262" s="2"/>
      <c r="AB262" s="2"/>
      <c r="AC262" s="2"/>
      <c r="AD262" s="2"/>
      <c r="AE262" s="2"/>
      <c r="AF262" s="2"/>
      <c r="AG262" s="2"/>
      <c r="AH262" s="2"/>
      <c r="AI262" s="2"/>
      <c r="AJ262" s="2"/>
    </row>
    <row r="263" spans="1:36" ht="15.75" customHeight="1">
      <c r="A263" s="2"/>
      <c r="B263" s="2"/>
      <c r="C263" s="61"/>
      <c r="D263" s="62"/>
      <c r="E263" s="62"/>
      <c r="F263" s="63"/>
      <c r="G263" s="2"/>
      <c r="H263" s="2"/>
      <c r="I263" s="63"/>
      <c r="J263" s="63"/>
      <c r="K263" s="2"/>
      <c r="L263" s="63"/>
      <c r="M263" s="2"/>
      <c r="N263" s="2"/>
      <c r="O263" s="63"/>
      <c r="P263" s="63"/>
      <c r="Q263" s="2"/>
      <c r="R263" s="63"/>
      <c r="S263" s="2"/>
      <c r="T263" s="2"/>
      <c r="U263" s="63"/>
      <c r="V263" s="2"/>
      <c r="W263" s="2"/>
      <c r="X263" s="2"/>
      <c r="Y263" s="2"/>
      <c r="Z263" s="2"/>
      <c r="AA263" s="2"/>
      <c r="AB263" s="2"/>
      <c r="AC263" s="2"/>
      <c r="AD263" s="2"/>
      <c r="AE263" s="2"/>
      <c r="AF263" s="2"/>
      <c r="AG263" s="2"/>
      <c r="AH263" s="2"/>
      <c r="AI263" s="2"/>
      <c r="AJ263" s="2"/>
    </row>
    <row r="264" spans="1:36" ht="15.75" customHeight="1">
      <c r="A264" s="2"/>
      <c r="B264" s="2"/>
      <c r="C264" s="61"/>
      <c r="D264" s="62"/>
      <c r="E264" s="62"/>
      <c r="F264" s="63"/>
      <c r="G264" s="2"/>
      <c r="H264" s="2"/>
      <c r="I264" s="63"/>
      <c r="J264" s="63"/>
      <c r="K264" s="2"/>
      <c r="L264" s="63"/>
      <c r="M264" s="2"/>
      <c r="N264" s="2"/>
      <c r="O264" s="63"/>
      <c r="P264" s="63"/>
      <c r="Q264" s="2"/>
      <c r="R264" s="63"/>
      <c r="S264" s="2"/>
      <c r="T264" s="2"/>
      <c r="U264" s="63"/>
      <c r="V264" s="2"/>
      <c r="W264" s="2"/>
      <c r="X264" s="2"/>
      <c r="Y264" s="2"/>
      <c r="Z264" s="2"/>
      <c r="AA264" s="2"/>
      <c r="AB264" s="2"/>
      <c r="AC264" s="2"/>
      <c r="AD264" s="2"/>
      <c r="AE264" s="2"/>
      <c r="AF264" s="2"/>
      <c r="AG264" s="2"/>
      <c r="AH264" s="2"/>
      <c r="AI264" s="2"/>
      <c r="AJ264" s="2"/>
    </row>
    <row r="265" spans="1:36" ht="15.75" customHeight="1">
      <c r="A265" s="2"/>
      <c r="B265" s="2"/>
      <c r="C265" s="61"/>
      <c r="D265" s="62"/>
      <c r="E265" s="62"/>
      <c r="F265" s="63"/>
      <c r="G265" s="2"/>
      <c r="H265" s="2"/>
      <c r="I265" s="63"/>
      <c r="J265" s="63"/>
      <c r="K265" s="2"/>
      <c r="L265" s="63"/>
      <c r="M265" s="2"/>
      <c r="N265" s="2"/>
      <c r="O265" s="63"/>
      <c r="P265" s="63"/>
      <c r="Q265" s="2"/>
      <c r="R265" s="63"/>
      <c r="S265" s="2"/>
      <c r="T265" s="2"/>
      <c r="U265" s="63"/>
      <c r="V265" s="2"/>
      <c r="W265" s="2"/>
      <c r="X265" s="2"/>
      <c r="Y265" s="2"/>
      <c r="Z265" s="2"/>
      <c r="AA265" s="2"/>
      <c r="AB265" s="2"/>
      <c r="AC265" s="2"/>
      <c r="AD265" s="2"/>
      <c r="AE265" s="2"/>
      <c r="AF265" s="2"/>
      <c r="AG265" s="2"/>
      <c r="AH265" s="2"/>
      <c r="AI265" s="2"/>
      <c r="AJ265" s="2"/>
    </row>
    <row r="266" spans="1:36" ht="15.75" customHeight="1">
      <c r="A266" s="2"/>
      <c r="B266" s="2"/>
      <c r="C266" s="61"/>
      <c r="D266" s="62"/>
      <c r="E266" s="62"/>
      <c r="F266" s="63"/>
      <c r="G266" s="2"/>
      <c r="H266" s="2"/>
      <c r="I266" s="63"/>
      <c r="J266" s="63"/>
      <c r="K266" s="2"/>
      <c r="L266" s="63"/>
      <c r="M266" s="2"/>
      <c r="N266" s="2"/>
      <c r="O266" s="63"/>
      <c r="P266" s="63"/>
      <c r="Q266" s="2"/>
      <c r="R266" s="63"/>
      <c r="S266" s="2"/>
      <c r="T266" s="2"/>
      <c r="U266" s="63"/>
      <c r="V266" s="2"/>
      <c r="W266" s="2"/>
      <c r="X266" s="2"/>
      <c r="Y266" s="2"/>
      <c r="Z266" s="2"/>
      <c r="AA266" s="2"/>
      <c r="AB266" s="2"/>
      <c r="AC266" s="2"/>
      <c r="AD266" s="2"/>
      <c r="AE266" s="2"/>
      <c r="AF266" s="2"/>
      <c r="AG266" s="2"/>
      <c r="AH266" s="2"/>
      <c r="AI266" s="2"/>
      <c r="AJ266" s="2"/>
    </row>
    <row r="267" spans="1:36" ht="15.75" customHeight="1">
      <c r="A267" s="2"/>
      <c r="B267" s="2"/>
      <c r="C267" s="61"/>
      <c r="D267" s="62"/>
      <c r="E267" s="62"/>
      <c r="F267" s="63"/>
      <c r="G267" s="2"/>
      <c r="H267" s="2"/>
      <c r="I267" s="63"/>
      <c r="J267" s="63"/>
      <c r="K267" s="2"/>
      <c r="L267" s="63"/>
      <c r="M267" s="2"/>
      <c r="N267" s="2"/>
      <c r="O267" s="63"/>
      <c r="P267" s="63"/>
      <c r="Q267" s="2"/>
      <c r="R267" s="63"/>
      <c r="S267" s="2"/>
      <c r="T267" s="2"/>
      <c r="U267" s="63"/>
      <c r="V267" s="2"/>
      <c r="W267" s="2"/>
      <c r="X267" s="2"/>
      <c r="Y267" s="2"/>
      <c r="Z267" s="2"/>
      <c r="AA267" s="2"/>
      <c r="AB267" s="2"/>
      <c r="AC267" s="2"/>
      <c r="AD267" s="2"/>
      <c r="AE267" s="2"/>
      <c r="AF267" s="2"/>
      <c r="AG267" s="2"/>
      <c r="AH267" s="2"/>
      <c r="AI267" s="2"/>
      <c r="AJ267" s="2"/>
    </row>
    <row r="268" spans="1:36" ht="15.75" customHeight="1">
      <c r="A268" s="2"/>
      <c r="B268" s="2"/>
      <c r="C268" s="61"/>
      <c r="D268" s="62"/>
      <c r="E268" s="62"/>
      <c r="F268" s="63"/>
      <c r="G268" s="2"/>
      <c r="H268" s="2"/>
      <c r="I268" s="63"/>
      <c r="J268" s="63"/>
      <c r="K268" s="2"/>
      <c r="L268" s="63"/>
      <c r="M268" s="2"/>
      <c r="N268" s="2"/>
      <c r="O268" s="63"/>
      <c r="P268" s="63"/>
      <c r="Q268" s="2"/>
      <c r="R268" s="63"/>
      <c r="S268" s="2"/>
      <c r="T268" s="2"/>
      <c r="U268" s="63"/>
      <c r="V268" s="2"/>
      <c r="W268" s="2"/>
      <c r="X268" s="2"/>
      <c r="Y268" s="2"/>
      <c r="Z268" s="2"/>
      <c r="AA268" s="2"/>
      <c r="AB268" s="2"/>
      <c r="AC268" s="2"/>
      <c r="AD268" s="2"/>
      <c r="AE268" s="2"/>
      <c r="AF268" s="2"/>
      <c r="AG268" s="2"/>
      <c r="AH268" s="2"/>
      <c r="AI268" s="2"/>
      <c r="AJ268" s="2"/>
    </row>
    <row r="269" spans="1:36" ht="15.75" customHeight="1">
      <c r="A269" s="2"/>
      <c r="B269" s="2"/>
      <c r="C269" s="61"/>
      <c r="D269" s="62"/>
      <c r="E269" s="62"/>
      <c r="F269" s="63"/>
      <c r="G269" s="2"/>
      <c r="H269" s="2"/>
      <c r="I269" s="63"/>
      <c r="J269" s="63"/>
      <c r="K269" s="2"/>
      <c r="L269" s="63"/>
      <c r="M269" s="2"/>
      <c r="N269" s="2"/>
      <c r="O269" s="63"/>
      <c r="P269" s="63"/>
      <c r="Q269" s="2"/>
      <c r="R269" s="63"/>
      <c r="S269" s="2"/>
      <c r="T269" s="2"/>
      <c r="U269" s="63"/>
      <c r="V269" s="2"/>
      <c r="W269" s="2"/>
      <c r="X269" s="2"/>
      <c r="Y269" s="2"/>
      <c r="Z269" s="2"/>
      <c r="AA269" s="2"/>
      <c r="AB269" s="2"/>
      <c r="AC269" s="2"/>
      <c r="AD269" s="2"/>
      <c r="AE269" s="2"/>
      <c r="AF269" s="2"/>
      <c r="AG269" s="2"/>
      <c r="AH269" s="2"/>
      <c r="AI269" s="2"/>
      <c r="AJ269" s="2"/>
    </row>
    <row r="270" spans="1:36" ht="15.75" customHeight="1">
      <c r="A270" s="2"/>
      <c r="B270" s="2"/>
      <c r="C270" s="61"/>
      <c r="D270" s="62"/>
      <c r="E270" s="62"/>
      <c r="F270" s="63"/>
      <c r="G270" s="2"/>
      <c r="H270" s="2"/>
      <c r="I270" s="63"/>
      <c r="J270" s="63"/>
      <c r="K270" s="2"/>
      <c r="L270" s="63"/>
      <c r="M270" s="2"/>
      <c r="N270" s="2"/>
      <c r="O270" s="63"/>
      <c r="P270" s="63"/>
      <c r="Q270" s="2"/>
      <c r="R270" s="63"/>
      <c r="S270" s="2"/>
      <c r="T270" s="2"/>
      <c r="U270" s="63"/>
      <c r="V270" s="2"/>
      <c r="W270" s="2"/>
      <c r="X270" s="2"/>
      <c r="Y270" s="2"/>
      <c r="Z270" s="2"/>
      <c r="AA270" s="2"/>
      <c r="AB270" s="2"/>
      <c r="AC270" s="2"/>
      <c r="AD270" s="2"/>
      <c r="AE270" s="2"/>
      <c r="AF270" s="2"/>
      <c r="AG270" s="2"/>
      <c r="AH270" s="2"/>
      <c r="AI270" s="2"/>
      <c r="AJ270" s="2"/>
    </row>
    <row r="271" spans="1:36" ht="15.75" customHeight="1">
      <c r="A271" s="2"/>
      <c r="B271" s="2"/>
      <c r="C271" s="61"/>
      <c r="D271" s="62"/>
      <c r="E271" s="62"/>
      <c r="F271" s="63"/>
      <c r="G271" s="2"/>
      <c r="H271" s="2"/>
      <c r="I271" s="63"/>
      <c r="J271" s="63"/>
      <c r="K271" s="2"/>
      <c r="L271" s="63"/>
      <c r="M271" s="2"/>
      <c r="N271" s="2"/>
      <c r="O271" s="63"/>
      <c r="P271" s="63"/>
      <c r="Q271" s="2"/>
      <c r="R271" s="63"/>
      <c r="S271" s="2"/>
      <c r="T271" s="2"/>
      <c r="U271" s="63"/>
      <c r="V271" s="2"/>
      <c r="W271" s="2"/>
      <c r="X271" s="2"/>
      <c r="Y271" s="2"/>
      <c r="Z271" s="2"/>
      <c r="AA271" s="2"/>
      <c r="AB271" s="2"/>
      <c r="AC271" s="2"/>
      <c r="AD271" s="2"/>
      <c r="AE271" s="2"/>
      <c r="AF271" s="2"/>
      <c r="AG271" s="2"/>
      <c r="AH271" s="2"/>
      <c r="AI271" s="2"/>
      <c r="AJ271" s="2"/>
    </row>
    <row r="272" spans="1:36" ht="15.75" customHeight="1">
      <c r="A272" s="2"/>
      <c r="B272" s="2"/>
      <c r="C272" s="61"/>
      <c r="D272" s="62"/>
      <c r="E272" s="62"/>
      <c r="F272" s="63"/>
      <c r="G272" s="2"/>
      <c r="H272" s="2"/>
      <c r="I272" s="63"/>
      <c r="J272" s="63"/>
      <c r="K272" s="2"/>
      <c r="L272" s="63"/>
      <c r="M272" s="2"/>
      <c r="N272" s="2"/>
      <c r="O272" s="63"/>
      <c r="P272" s="63"/>
      <c r="Q272" s="2"/>
      <c r="R272" s="63"/>
      <c r="S272" s="2"/>
      <c r="T272" s="2"/>
      <c r="U272" s="63"/>
      <c r="V272" s="2"/>
      <c r="W272" s="2"/>
      <c r="X272" s="2"/>
      <c r="Y272" s="2"/>
      <c r="Z272" s="2"/>
      <c r="AA272" s="2"/>
      <c r="AB272" s="2"/>
      <c r="AC272" s="2"/>
      <c r="AD272" s="2"/>
      <c r="AE272" s="2"/>
      <c r="AF272" s="2"/>
      <c r="AG272" s="2"/>
      <c r="AH272" s="2"/>
      <c r="AI272" s="2"/>
      <c r="AJ272" s="2"/>
    </row>
    <row r="273" spans="1:36" ht="15.75" customHeight="1">
      <c r="A273" s="2"/>
      <c r="B273" s="2"/>
      <c r="C273" s="61"/>
      <c r="D273" s="62"/>
      <c r="E273" s="62"/>
      <c r="F273" s="63"/>
      <c r="G273" s="2"/>
      <c r="H273" s="2"/>
      <c r="I273" s="63"/>
      <c r="J273" s="63"/>
      <c r="K273" s="2"/>
      <c r="L273" s="63"/>
      <c r="M273" s="2"/>
      <c r="N273" s="2"/>
      <c r="O273" s="63"/>
      <c r="P273" s="63"/>
      <c r="Q273" s="2"/>
      <c r="R273" s="63"/>
      <c r="S273" s="2"/>
      <c r="T273" s="2"/>
      <c r="U273" s="63"/>
      <c r="V273" s="2"/>
      <c r="W273" s="2"/>
      <c r="X273" s="2"/>
      <c r="Y273" s="2"/>
      <c r="Z273" s="2"/>
      <c r="AA273" s="2"/>
      <c r="AB273" s="2"/>
      <c r="AC273" s="2"/>
      <c r="AD273" s="2"/>
      <c r="AE273" s="2"/>
      <c r="AF273" s="2"/>
      <c r="AG273" s="2"/>
      <c r="AH273" s="2"/>
      <c r="AI273" s="2"/>
      <c r="AJ273" s="2"/>
    </row>
    <row r="274" spans="1:36" ht="15.75" customHeight="1">
      <c r="A274" s="2"/>
      <c r="B274" s="2"/>
      <c r="C274" s="61"/>
      <c r="D274" s="62"/>
      <c r="E274" s="62"/>
      <c r="F274" s="63"/>
      <c r="G274" s="2"/>
      <c r="H274" s="2"/>
      <c r="I274" s="63"/>
      <c r="J274" s="63"/>
      <c r="K274" s="2"/>
      <c r="L274" s="63"/>
      <c r="M274" s="2"/>
      <c r="N274" s="2"/>
      <c r="O274" s="63"/>
      <c r="P274" s="63"/>
      <c r="Q274" s="2"/>
      <c r="R274" s="63"/>
      <c r="S274" s="2"/>
      <c r="T274" s="2"/>
      <c r="U274" s="63"/>
      <c r="V274" s="2"/>
      <c r="W274" s="2"/>
      <c r="X274" s="2"/>
      <c r="Y274" s="2"/>
      <c r="Z274" s="2"/>
      <c r="AA274" s="2"/>
      <c r="AB274" s="2"/>
      <c r="AC274" s="2"/>
      <c r="AD274" s="2"/>
      <c r="AE274" s="2"/>
      <c r="AF274" s="2"/>
      <c r="AG274" s="2"/>
      <c r="AH274" s="2"/>
      <c r="AI274" s="2"/>
      <c r="AJ274" s="2"/>
    </row>
    <row r="275" spans="1:36" ht="15.75" customHeight="1">
      <c r="A275" s="2"/>
      <c r="B275" s="2"/>
      <c r="C275" s="61"/>
      <c r="D275" s="62"/>
      <c r="E275" s="62"/>
      <c r="F275" s="63"/>
      <c r="G275" s="2"/>
      <c r="H275" s="2"/>
      <c r="I275" s="63"/>
      <c r="J275" s="63"/>
      <c r="K275" s="2"/>
      <c r="L275" s="63"/>
      <c r="M275" s="2"/>
      <c r="N275" s="2"/>
      <c r="O275" s="63"/>
      <c r="P275" s="63"/>
      <c r="Q275" s="2"/>
      <c r="R275" s="63"/>
      <c r="S275" s="2"/>
      <c r="T275" s="2"/>
      <c r="U275" s="63"/>
      <c r="V275" s="2"/>
      <c r="W275" s="2"/>
      <c r="X275" s="2"/>
      <c r="Y275" s="2"/>
      <c r="Z275" s="2"/>
      <c r="AA275" s="2"/>
      <c r="AB275" s="2"/>
      <c r="AC275" s="2"/>
      <c r="AD275" s="2"/>
      <c r="AE275" s="2"/>
      <c r="AF275" s="2"/>
      <c r="AG275" s="2"/>
      <c r="AH275" s="2"/>
      <c r="AI275" s="2"/>
      <c r="AJ275" s="2"/>
    </row>
    <row r="276" spans="1:36" ht="15.75" customHeight="1">
      <c r="A276" s="2"/>
      <c r="B276" s="2"/>
      <c r="C276" s="61"/>
      <c r="D276" s="62"/>
      <c r="E276" s="62"/>
      <c r="F276" s="63"/>
      <c r="G276" s="2"/>
      <c r="H276" s="2"/>
      <c r="I276" s="63"/>
      <c r="J276" s="63"/>
      <c r="K276" s="2"/>
      <c r="L276" s="63"/>
      <c r="M276" s="2"/>
      <c r="N276" s="2"/>
      <c r="O276" s="63"/>
      <c r="P276" s="63"/>
      <c r="Q276" s="2"/>
      <c r="R276" s="63"/>
      <c r="S276" s="2"/>
      <c r="T276" s="2"/>
      <c r="U276" s="63"/>
      <c r="V276" s="2"/>
      <c r="W276" s="2"/>
      <c r="X276" s="2"/>
      <c r="Y276" s="2"/>
      <c r="Z276" s="2"/>
      <c r="AA276" s="2"/>
      <c r="AB276" s="2"/>
      <c r="AC276" s="2"/>
      <c r="AD276" s="2"/>
      <c r="AE276" s="2"/>
      <c r="AF276" s="2"/>
      <c r="AG276" s="2"/>
      <c r="AH276" s="2"/>
      <c r="AI276" s="2"/>
      <c r="AJ276" s="2"/>
    </row>
    <row r="277" spans="1:36" ht="15.75" customHeight="1">
      <c r="A277" s="2"/>
      <c r="B277" s="2"/>
      <c r="C277" s="61"/>
      <c r="D277" s="62"/>
      <c r="E277" s="62"/>
      <c r="F277" s="63"/>
      <c r="G277" s="2"/>
      <c r="H277" s="2"/>
      <c r="I277" s="63"/>
      <c r="J277" s="63"/>
      <c r="K277" s="2"/>
      <c r="L277" s="63"/>
      <c r="M277" s="2"/>
      <c r="N277" s="2"/>
      <c r="O277" s="63"/>
      <c r="P277" s="63"/>
      <c r="Q277" s="2"/>
      <c r="R277" s="63"/>
      <c r="S277" s="2"/>
      <c r="T277" s="2"/>
      <c r="U277" s="63"/>
      <c r="V277" s="2"/>
      <c r="W277" s="2"/>
      <c r="X277" s="2"/>
      <c r="Y277" s="2"/>
      <c r="Z277" s="2"/>
      <c r="AA277" s="2"/>
      <c r="AB277" s="2"/>
      <c r="AC277" s="2"/>
      <c r="AD277" s="2"/>
      <c r="AE277" s="2"/>
      <c r="AF277" s="2"/>
      <c r="AG277" s="2"/>
      <c r="AH277" s="2"/>
      <c r="AI277" s="2"/>
      <c r="AJ277" s="2"/>
    </row>
    <row r="278" spans="1:36" ht="15.75" customHeight="1">
      <c r="A278" s="2"/>
      <c r="B278" s="2"/>
      <c r="C278" s="61"/>
      <c r="D278" s="62"/>
      <c r="E278" s="62"/>
      <c r="F278" s="63"/>
      <c r="G278" s="2"/>
      <c r="H278" s="2"/>
      <c r="I278" s="63"/>
      <c r="J278" s="63"/>
      <c r="K278" s="2"/>
      <c r="L278" s="63"/>
      <c r="M278" s="2"/>
      <c r="N278" s="2"/>
      <c r="O278" s="63"/>
      <c r="P278" s="63"/>
      <c r="Q278" s="2"/>
      <c r="R278" s="63"/>
      <c r="S278" s="2"/>
      <c r="T278" s="2"/>
      <c r="U278" s="63"/>
      <c r="V278" s="2"/>
      <c r="W278" s="2"/>
      <c r="X278" s="2"/>
      <c r="Y278" s="2"/>
      <c r="Z278" s="2"/>
      <c r="AA278" s="2"/>
      <c r="AB278" s="2"/>
      <c r="AC278" s="2"/>
      <c r="AD278" s="2"/>
      <c r="AE278" s="2"/>
      <c r="AF278" s="2"/>
      <c r="AG278" s="2"/>
      <c r="AH278" s="2"/>
      <c r="AI278" s="2"/>
      <c r="AJ278" s="2"/>
    </row>
    <row r="279" spans="1:36" ht="15.75" customHeight="1">
      <c r="A279" s="2"/>
      <c r="B279" s="2"/>
      <c r="C279" s="61"/>
      <c r="D279" s="62"/>
      <c r="E279" s="62"/>
      <c r="F279" s="63"/>
      <c r="G279" s="2"/>
      <c r="H279" s="2"/>
      <c r="I279" s="63"/>
      <c r="J279" s="63"/>
      <c r="K279" s="2"/>
      <c r="L279" s="63"/>
      <c r="M279" s="2"/>
      <c r="N279" s="2"/>
      <c r="O279" s="63"/>
      <c r="P279" s="63"/>
      <c r="Q279" s="2"/>
      <c r="R279" s="63"/>
      <c r="S279" s="2"/>
      <c r="T279" s="2"/>
      <c r="U279" s="63"/>
      <c r="V279" s="2"/>
      <c r="W279" s="2"/>
      <c r="X279" s="2"/>
      <c r="Y279" s="2"/>
      <c r="Z279" s="2"/>
      <c r="AA279" s="2"/>
      <c r="AB279" s="2"/>
      <c r="AC279" s="2"/>
      <c r="AD279" s="2"/>
      <c r="AE279" s="2"/>
      <c r="AF279" s="2"/>
      <c r="AG279" s="2"/>
      <c r="AH279" s="2"/>
      <c r="AI279" s="2"/>
      <c r="AJ279" s="2"/>
    </row>
    <row r="280" spans="1:36" ht="15.75" customHeight="1">
      <c r="A280" s="2"/>
      <c r="B280" s="2"/>
      <c r="C280" s="61"/>
      <c r="D280" s="62"/>
      <c r="E280" s="62"/>
      <c r="F280" s="63"/>
      <c r="G280" s="2"/>
      <c r="H280" s="2"/>
      <c r="I280" s="63"/>
      <c r="J280" s="63"/>
      <c r="K280" s="2"/>
      <c r="L280" s="63"/>
      <c r="M280" s="2"/>
      <c r="N280" s="2"/>
      <c r="O280" s="63"/>
      <c r="P280" s="63"/>
      <c r="Q280" s="2"/>
      <c r="R280" s="63"/>
      <c r="S280" s="2"/>
      <c r="T280" s="2"/>
      <c r="U280" s="63"/>
      <c r="V280" s="2"/>
      <c r="W280" s="2"/>
      <c r="X280" s="2"/>
      <c r="Y280" s="2"/>
      <c r="Z280" s="2"/>
      <c r="AA280" s="2"/>
      <c r="AB280" s="2"/>
      <c r="AC280" s="2"/>
      <c r="AD280" s="2"/>
      <c r="AE280" s="2"/>
      <c r="AF280" s="2"/>
      <c r="AG280" s="2"/>
      <c r="AH280" s="2"/>
      <c r="AI280" s="2"/>
      <c r="AJ280" s="2"/>
    </row>
    <row r="281" spans="1:36" ht="15.75" customHeight="1">
      <c r="A281" s="2"/>
      <c r="B281" s="2"/>
      <c r="C281" s="61"/>
      <c r="D281" s="62"/>
      <c r="E281" s="62"/>
      <c r="F281" s="63"/>
      <c r="G281" s="2"/>
      <c r="H281" s="2"/>
      <c r="I281" s="63"/>
      <c r="J281" s="63"/>
      <c r="K281" s="2"/>
      <c r="L281" s="63"/>
      <c r="M281" s="2"/>
      <c r="N281" s="2"/>
      <c r="O281" s="63"/>
      <c r="P281" s="63"/>
      <c r="Q281" s="2"/>
      <c r="R281" s="63"/>
      <c r="S281" s="2"/>
      <c r="T281" s="2"/>
      <c r="U281" s="63"/>
      <c r="V281" s="2"/>
      <c r="W281" s="2"/>
      <c r="X281" s="2"/>
      <c r="Y281" s="2"/>
      <c r="Z281" s="2"/>
      <c r="AA281" s="2"/>
      <c r="AB281" s="2"/>
      <c r="AC281" s="2"/>
      <c r="AD281" s="2"/>
      <c r="AE281" s="2"/>
      <c r="AF281" s="2"/>
      <c r="AG281" s="2"/>
      <c r="AH281" s="2"/>
      <c r="AI281" s="2"/>
      <c r="AJ281" s="2"/>
    </row>
    <row r="282" spans="1:36" ht="15.75" customHeight="1">
      <c r="A282" s="2"/>
      <c r="B282" s="2"/>
      <c r="C282" s="61"/>
      <c r="D282" s="62"/>
      <c r="E282" s="62"/>
      <c r="F282" s="63"/>
      <c r="G282" s="2"/>
      <c r="H282" s="2"/>
      <c r="I282" s="63"/>
      <c r="J282" s="63"/>
      <c r="K282" s="2"/>
      <c r="L282" s="63"/>
      <c r="M282" s="2"/>
      <c r="N282" s="2"/>
      <c r="O282" s="63"/>
      <c r="P282" s="63"/>
      <c r="Q282" s="2"/>
      <c r="R282" s="63"/>
      <c r="S282" s="2"/>
      <c r="T282" s="2"/>
      <c r="U282" s="63"/>
      <c r="V282" s="2"/>
      <c r="W282" s="2"/>
      <c r="X282" s="2"/>
      <c r="Y282" s="2"/>
      <c r="Z282" s="2"/>
      <c r="AA282" s="2"/>
      <c r="AB282" s="2"/>
      <c r="AC282" s="2"/>
      <c r="AD282" s="2"/>
      <c r="AE282" s="2"/>
      <c r="AF282" s="2"/>
      <c r="AG282" s="2"/>
      <c r="AH282" s="2"/>
      <c r="AI282" s="2"/>
      <c r="AJ282" s="2"/>
    </row>
    <row r="283" spans="1:36" ht="15.75" customHeight="1">
      <c r="A283" s="2"/>
      <c r="B283" s="2"/>
      <c r="C283" s="61"/>
      <c r="D283" s="62"/>
      <c r="E283" s="62"/>
      <c r="F283" s="63"/>
      <c r="G283" s="2"/>
      <c r="H283" s="2"/>
      <c r="I283" s="63"/>
      <c r="J283" s="63"/>
      <c r="K283" s="2"/>
      <c r="L283" s="63"/>
      <c r="M283" s="2"/>
      <c r="N283" s="2"/>
      <c r="O283" s="63"/>
      <c r="P283" s="63"/>
      <c r="Q283" s="2"/>
      <c r="R283" s="63"/>
      <c r="S283" s="2"/>
      <c r="T283" s="2"/>
      <c r="U283" s="63"/>
      <c r="V283" s="2"/>
      <c r="W283" s="2"/>
      <c r="X283" s="2"/>
      <c r="Y283" s="2"/>
      <c r="Z283" s="2"/>
      <c r="AA283" s="2"/>
      <c r="AB283" s="2"/>
      <c r="AC283" s="2"/>
      <c r="AD283" s="2"/>
      <c r="AE283" s="2"/>
      <c r="AF283" s="2"/>
      <c r="AG283" s="2"/>
      <c r="AH283" s="2"/>
      <c r="AI283" s="2"/>
      <c r="AJ283" s="2"/>
    </row>
    <row r="284" spans="1:36" ht="15.75" customHeight="1">
      <c r="A284" s="2"/>
      <c r="B284" s="2"/>
      <c r="C284" s="61"/>
      <c r="D284" s="62"/>
      <c r="E284" s="62"/>
      <c r="F284" s="63"/>
      <c r="G284" s="2"/>
      <c r="H284" s="2"/>
      <c r="I284" s="63"/>
      <c r="J284" s="63"/>
      <c r="K284" s="2"/>
      <c r="L284" s="63"/>
      <c r="M284" s="2"/>
      <c r="N284" s="2"/>
      <c r="O284" s="63"/>
      <c r="P284" s="63"/>
      <c r="Q284" s="2"/>
      <c r="R284" s="63"/>
      <c r="S284" s="2"/>
      <c r="T284" s="2"/>
      <c r="U284" s="63"/>
      <c r="V284" s="2"/>
      <c r="W284" s="2"/>
      <c r="X284" s="2"/>
      <c r="Y284" s="2"/>
      <c r="Z284" s="2"/>
      <c r="AA284" s="2"/>
      <c r="AB284" s="2"/>
      <c r="AC284" s="2"/>
      <c r="AD284" s="2"/>
      <c r="AE284" s="2"/>
      <c r="AF284" s="2"/>
      <c r="AG284" s="2"/>
      <c r="AH284" s="2"/>
      <c r="AI284" s="2"/>
      <c r="AJ284" s="2"/>
    </row>
    <row r="285" spans="1:36" ht="15.75" customHeight="1">
      <c r="A285" s="2"/>
      <c r="B285" s="2"/>
      <c r="C285" s="61"/>
      <c r="D285" s="62"/>
      <c r="E285" s="62"/>
      <c r="F285" s="63"/>
      <c r="G285" s="2"/>
      <c r="H285" s="2"/>
      <c r="I285" s="63"/>
      <c r="J285" s="63"/>
      <c r="K285" s="2"/>
      <c r="L285" s="63"/>
      <c r="M285" s="2"/>
      <c r="N285" s="2"/>
      <c r="O285" s="63"/>
      <c r="P285" s="63"/>
      <c r="Q285" s="2"/>
      <c r="R285" s="63"/>
      <c r="S285" s="2"/>
      <c r="T285" s="2"/>
      <c r="U285" s="63"/>
      <c r="V285" s="2"/>
      <c r="W285" s="2"/>
      <c r="X285" s="2"/>
      <c r="Y285" s="2"/>
      <c r="Z285" s="2"/>
      <c r="AA285" s="2"/>
      <c r="AB285" s="2"/>
      <c r="AC285" s="2"/>
      <c r="AD285" s="2"/>
      <c r="AE285" s="2"/>
      <c r="AF285" s="2"/>
      <c r="AG285" s="2"/>
      <c r="AH285" s="2"/>
      <c r="AI285" s="2"/>
      <c r="AJ285" s="2"/>
    </row>
    <row r="286" spans="1:36" ht="15.75" customHeight="1">
      <c r="A286" s="2"/>
      <c r="B286" s="2"/>
      <c r="C286" s="61"/>
      <c r="D286" s="62"/>
      <c r="E286" s="62"/>
      <c r="F286" s="63"/>
      <c r="G286" s="2"/>
      <c r="H286" s="2"/>
      <c r="I286" s="63"/>
      <c r="J286" s="63"/>
      <c r="K286" s="2"/>
      <c r="L286" s="63"/>
      <c r="M286" s="2"/>
      <c r="N286" s="2"/>
      <c r="O286" s="63"/>
      <c r="P286" s="63"/>
      <c r="Q286" s="2"/>
      <c r="R286" s="63"/>
      <c r="S286" s="2"/>
      <c r="T286" s="2"/>
      <c r="U286" s="63"/>
      <c r="V286" s="2"/>
      <c r="W286" s="2"/>
      <c r="X286" s="2"/>
      <c r="Y286" s="2"/>
      <c r="Z286" s="2"/>
      <c r="AA286" s="2"/>
      <c r="AB286" s="2"/>
      <c r="AC286" s="2"/>
      <c r="AD286" s="2"/>
      <c r="AE286" s="2"/>
      <c r="AF286" s="2"/>
      <c r="AG286" s="2"/>
      <c r="AH286" s="2"/>
      <c r="AI286" s="2"/>
      <c r="AJ286" s="2"/>
    </row>
    <row r="287" spans="1:36" ht="15.75" customHeight="1">
      <c r="A287" s="2"/>
      <c r="B287" s="2"/>
      <c r="C287" s="61"/>
      <c r="D287" s="62"/>
      <c r="E287" s="62"/>
      <c r="F287" s="63"/>
      <c r="G287" s="2"/>
      <c r="H287" s="2"/>
      <c r="I287" s="63"/>
      <c r="J287" s="63"/>
      <c r="K287" s="2"/>
      <c r="L287" s="63"/>
      <c r="M287" s="2"/>
      <c r="N287" s="2"/>
      <c r="O287" s="63"/>
      <c r="P287" s="63"/>
      <c r="Q287" s="2"/>
      <c r="R287" s="63"/>
      <c r="S287" s="2"/>
      <c r="T287" s="2"/>
      <c r="U287" s="63"/>
      <c r="V287" s="2"/>
      <c r="W287" s="2"/>
      <c r="X287" s="2"/>
      <c r="Y287" s="2"/>
      <c r="Z287" s="2"/>
      <c r="AA287" s="2"/>
      <c r="AB287" s="2"/>
      <c r="AC287" s="2"/>
      <c r="AD287" s="2"/>
      <c r="AE287" s="2"/>
      <c r="AF287" s="2"/>
      <c r="AG287" s="2"/>
      <c r="AH287" s="2"/>
      <c r="AI287" s="2"/>
      <c r="AJ287" s="2"/>
    </row>
    <row r="288" spans="1:36" ht="15.75" customHeight="1">
      <c r="A288" s="2"/>
      <c r="B288" s="2"/>
      <c r="C288" s="61"/>
      <c r="D288" s="62"/>
      <c r="E288" s="62"/>
      <c r="F288" s="63"/>
      <c r="G288" s="2"/>
      <c r="H288" s="2"/>
      <c r="I288" s="63"/>
      <c r="J288" s="63"/>
      <c r="K288" s="2"/>
      <c r="L288" s="63"/>
      <c r="M288" s="2"/>
      <c r="N288" s="2"/>
      <c r="O288" s="63"/>
      <c r="P288" s="63"/>
      <c r="Q288" s="2"/>
      <c r="R288" s="63"/>
      <c r="S288" s="2"/>
      <c r="T288" s="2"/>
      <c r="U288" s="63"/>
      <c r="V288" s="2"/>
      <c r="W288" s="2"/>
      <c r="X288" s="2"/>
      <c r="Y288" s="2"/>
      <c r="Z288" s="2"/>
      <c r="AA288" s="2"/>
      <c r="AB288" s="2"/>
      <c r="AC288" s="2"/>
      <c r="AD288" s="2"/>
      <c r="AE288" s="2"/>
      <c r="AF288" s="2"/>
      <c r="AG288" s="2"/>
      <c r="AH288" s="2"/>
      <c r="AI288" s="2"/>
      <c r="AJ288" s="2"/>
    </row>
    <row r="289" spans="1:36" ht="15.75" customHeight="1">
      <c r="A289" s="2"/>
      <c r="B289" s="2"/>
      <c r="C289" s="61"/>
      <c r="D289" s="62"/>
      <c r="E289" s="62"/>
      <c r="F289" s="63"/>
      <c r="G289" s="2"/>
      <c r="H289" s="2"/>
      <c r="I289" s="63"/>
      <c r="J289" s="63"/>
      <c r="K289" s="2"/>
      <c r="L289" s="63"/>
      <c r="M289" s="2"/>
      <c r="N289" s="2"/>
      <c r="O289" s="63"/>
      <c r="P289" s="63"/>
      <c r="Q289" s="2"/>
      <c r="R289" s="63"/>
      <c r="S289" s="2"/>
      <c r="T289" s="2"/>
      <c r="U289" s="63"/>
      <c r="V289" s="2"/>
      <c r="W289" s="2"/>
      <c r="X289" s="2"/>
      <c r="Y289" s="2"/>
      <c r="Z289" s="2"/>
      <c r="AA289" s="2"/>
      <c r="AB289" s="2"/>
      <c r="AC289" s="2"/>
      <c r="AD289" s="2"/>
      <c r="AE289" s="2"/>
      <c r="AF289" s="2"/>
      <c r="AG289" s="2"/>
      <c r="AH289" s="2"/>
      <c r="AI289" s="2"/>
      <c r="AJ289" s="2"/>
    </row>
    <row r="290" spans="1:36" ht="15.75" customHeight="1">
      <c r="A290" s="2"/>
      <c r="B290" s="2"/>
      <c r="C290" s="61"/>
      <c r="D290" s="62"/>
      <c r="E290" s="62"/>
      <c r="F290" s="63"/>
      <c r="G290" s="2"/>
      <c r="H290" s="2"/>
      <c r="I290" s="63"/>
      <c r="J290" s="63"/>
      <c r="K290" s="2"/>
      <c r="L290" s="63"/>
      <c r="M290" s="2"/>
      <c r="N290" s="2"/>
      <c r="O290" s="63"/>
      <c r="P290" s="63"/>
      <c r="Q290" s="2"/>
      <c r="R290" s="63"/>
      <c r="S290" s="2"/>
      <c r="T290" s="2"/>
      <c r="U290" s="63"/>
      <c r="V290" s="2"/>
      <c r="W290" s="2"/>
      <c r="X290" s="2"/>
      <c r="Y290" s="2"/>
      <c r="Z290" s="2"/>
      <c r="AA290" s="2"/>
      <c r="AB290" s="2"/>
      <c r="AC290" s="2"/>
      <c r="AD290" s="2"/>
      <c r="AE290" s="2"/>
      <c r="AF290" s="2"/>
      <c r="AG290" s="2"/>
      <c r="AH290" s="2"/>
      <c r="AI290" s="2"/>
      <c r="AJ290" s="2"/>
    </row>
    <row r="291" spans="1:36" ht="15.75" customHeight="1">
      <c r="A291" s="2"/>
      <c r="B291" s="2"/>
      <c r="C291" s="61"/>
      <c r="D291" s="62"/>
      <c r="E291" s="62"/>
      <c r="F291" s="63"/>
      <c r="G291" s="2"/>
      <c r="H291" s="2"/>
      <c r="I291" s="63"/>
      <c r="J291" s="63"/>
      <c r="K291" s="2"/>
      <c r="L291" s="63"/>
      <c r="M291" s="2"/>
      <c r="N291" s="2"/>
      <c r="O291" s="63"/>
      <c r="P291" s="63"/>
      <c r="Q291" s="2"/>
      <c r="R291" s="63"/>
      <c r="S291" s="2"/>
      <c r="T291" s="2"/>
      <c r="U291" s="63"/>
      <c r="V291" s="2"/>
      <c r="W291" s="2"/>
      <c r="X291" s="2"/>
      <c r="Y291" s="2"/>
      <c r="Z291" s="2"/>
      <c r="AA291" s="2"/>
      <c r="AB291" s="2"/>
      <c r="AC291" s="2"/>
      <c r="AD291" s="2"/>
      <c r="AE291" s="2"/>
      <c r="AF291" s="2"/>
      <c r="AG291" s="2"/>
      <c r="AH291" s="2"/>
      <c r="AI291" s="2"/>
      <c r="AJ291" s="2"/>
    </row>
    <row r="292" spans="1:36" ht="15.75" customHeight="1">
      <c r="A292" s="2"/>
      <c r="B292" s="2"/>
      <c r="C292" s="61"/>
      <c r="D292" s="62"/>
      <c r="E292" s="62"/>
      <c r="F292" s="63"/>
      <c r="G292" s="2"/>
      <c r="H292" s="2"/>
      <c r="I292" s="63"/>
      <c r="J292" s="63"/>
      <c r="K292" s="2"/>
      <c r="L292" s="63"/>
      <c r="M292" s="2"/>
      <c r="N292" s="2"/>
      <c r="O292" s="63"/>
      <c r="P292" s="63"/>
      <c r="Q292" s="2"/>
      <c r="R292" s="63"/>
      <c r="S292" s="2"/>
      <c r="T292" s="2"/>
      <c r="U292" s="63"/>
      <c r="V292" s="2"/>
      <c r="W292" s="2"/>
      <c r="X292" s="2"/>
      <c r="Y292" s="2"/>
      <c r="Z292" s="2"/>
      <c r="AA292" s="2"/>
      <c r="AB292" s="2"/>
      <c r="AC292" s="2"/>
      <c r="AD292" s="2"/>
      <c r="AE292" s="2"/>
      <c r="AF292" s="2"/>
      <c r="AG292" s="2"/>
      <c r="AH292" s="2"/>
      <c r="AI292" s="2"/>
      <c r="AJ292" s="2"/>
    </row>
    <row r="293" spans="1:36" ht="15.75" customHeight="1">
      <c r="A293" s="2"/>
      <c r="B293" s="2"/>
      <c r="C293" s="61"/>
      <c r="D293" s="62"/>
      <c r="E293" s="62"/>
      <c r="F293" s="63"/>
      <c r="G293" s="2"/>
      <c r="H293" s="2"/>
      <c r="I293" s="63"/>
      <c r="J293" s="63"/>
      <c r="K293" s="2"/>
      <c r="L293" s="63"/>
      <c r="M293" s="2"/>
      <c r="N293" s="2"/>
      <c r="O293" s="63"/>
      <c r="P293" s="63"/>
      <c r="Q293" s="2"/>
      <c r="R293" s="63"/>
      <c r="S293" s="2"/>
      <c r="T293" s="2"/>
      <c r="U293" s="63"/>
      <c r="V293" s="2"/>
      <c r="W293" s="2"/>
      <c r="X293" s="2"/>
      <c r="Y293" s="2"/>
      <c r="Z293" s="2"/>
      <c r="AA293" s="2"/>
      <c r="AB293" s="2"/>
      <c r="AC293" s="2"/>
      <c r="AD293" s="2"/>
      <c r="AE293" s="2"/>
      <c r="AF293" s="2"/>
      <c r="AG293" s="2"/>
      <c r="AH293" s="2"/>
      <c r="AI293" s="2"/>
      <c r="AJ293" s="2"/>
    </row>
    <row r="294" spans="1:36" ht="15.75" customHeight="1">
      <c r="A294" s="2"/>
      <c r="B294" s="2"/>
      <c r="C294" s="61"/>
      <c r="D294" s="62"/>
      <c r="E294" s="62"/>
      <c r="F294" s="63"/>
      <c r="G294" s="2"/>
      <c r="H294" s="2"/>
      <c r="I294" s="63"/>
      <c r="J294" s="63"/>
      <c r="K294" s="2"/>
      <c r="L294" s="63"/>
      <c r="M294" s="2"/>
      <c r="N294" s="2"/>
      <c r="O294" s="63"/>
      <c r="P294" s="63"/>
      <c r="Q294" s="2"/>
      <c r="R294" s="63"/>
      <c r="S294" s="2"/>
      <c r="T294" s="2"/>
      <c r="U294" s="63"/>
      <c r="V294" s="2"/>
      <c r="W294" s="2"/>
      <c r="X294" s="2"/>
      <c r="Y294" s="2"/>
      <c r="Z294" s="2"/>
      <c r="AA294" s="2"/>
      <c r="AB294" s="2"/>
      <c r="AC294" s="2"/>
      <c r="AD294" s="2"/>
      <c r="AE294" s="2"/>
      <c r="AF294" s="2"/>
      <c r="AG294" s="2"/>
      <c r="AH294" s="2"/>
      <c r="AI294" s="2"/>
      <c r="AJ294" s="2"/>
    </row>
    <row r="295" spans="1:36" ht="15.75" customHeight="1">
      <c r="A295" s="2"/>
      <c r="B295" s="2"/>
      <c r="C295" s="61"/>
      <c r="D295" s="62"/>
      <c r="E295" s="62"/>
      <c r="F295" s="63"/>
      <c r="G295" s="2"/>
      <c r="H295" s="2"/>
      <c r="I295" s="63"/>
      <c r="J295" s="63"/>
      <c r="K295" s="2"/>
      <c r="L295" s="63"/>
      <c r="M295" s="2"/>
      <c r="N295" s="2"/>
      <c r="O295" s="63"/>
      <c r="P295" s="63"/>
      <c r="Q295" s="2"/>
      <c r="R295" s="63"/>
      <c r="S295" s="2"/>
      <c r="T295" s="2"/>
      <c r="U295" s="63"/>
      <c r="V295" s="2"/>
      <c r="W295" s="2"/>
      <c r="X295" s="2"/>
      <c r="Y295" s="2"/>
      <c r="Z295" s="2"/>
      <c r="AA295" s="2"/>
      <c r="AB295" s="2"/>
      <c r="AC295" s="2"/>
      <c r="AD295" s="2"/>
      <c r="AE295" s="2"/>
      <c r="AF295" s="2"/>
      <c r="AG295" s="2"/>
      <c r="AH295" s="2"/>
      <c r="AI295" s="2"/>
      <c r="AJ295" s="2"/>
    </row>
    <row r="296" spans="1:36" ht="15.75" customHeight="1">
      <c r="A296" s="2"/>
      <c r="B296" s="2"/>
      <c r="C296" s="61"/>
      <c r="D296" s="62"/>
      <c r="E296" s="62"/>
      <c r="F296" s="63"/>
      <c r="G296" s="2"/>
      <c r="H296" s="2"/>
      <c r="I296" s="63"/>
      <c r="J296" s="63"/>
      <c r="K296" s="2"/>
      <c r="L296" s="63"/>
      <c r="M296" s="2"/>
      <c r="N296" s="2"/>
      <c r="O296" s="63"/>
      <c r="P296" s="63"/>
      <c r="Q296" s="2"/>
      <c r="R296" s="63"/>
      <c r="S296" s="2"/>
      <c r="T296" s="2"/>
      <c r="U296" s="63"/>
      <c r="V296" s="2"/>
      <c r="W296" s="2"/>
      <c r="X296" s="2"/>
      <c r="Y296" s="2"/>
      <c r="Z296" s="2"/>
      <c r="AA296" s="2"/>
      <c r="AB296" s="2"/>
      <c r="AC296" s="2"/>
      <c r="AD296" s="2"/>
      <c r="AE296" s="2"/>
      <c r="AF296" s="2"/>
      <c r="AG296" s="2"/>
      <c r="AH296" s="2"/>
      <c r="AI296" s="2"/>
      <c r="AJ296" s="2"/>
    </row>
    <row r="297" spans="1:36" ht="15.75" customHeight="1">
      <c r="A297" s="2"/>
      <c r="B297" s="2"/>
      <c r="C297" s="61"/>
      <c r="D297" s="62"/>
      <c r="E297" s="62"/>
      <c r="F297" s="63"/>
      <c r="G297" s="2"/>
      <c r="H297" s="2"/>
      <c r="I297" s="63"/>
      <c r="J297" s="63"/>
      <c r="K297" s="2"/>
      <c r="L297" s="63"/>
      <c r="M297" s="2"/>
      <c r="N297" s="2"/>
      <c r="O297" s="63"/>
      <c r="P297" s="63"/>
      <c r="Q297" s="2"/>
      <c r="R297" s="63"/>
      <c r="S297" s="2"/>
      <c r="T297" s="2"/>
      <c r="U297" s="63"/>
      <c r="V297" s="2"/>
      <c r="W297" s="2"/>
      <c r="X297" s="2"/>
      <c r="Y297" s="2"/>
      <c r="Z297" s="2"/>
      <c r="AA297" s="2"/>
      <c r="AB297" s="2"/>
      <c r="AC297" s="2"/>
      <c r="AD297" s="2"/>
      <c r="AE297" s="2"/>
      <c r="AF297" s="2"/>
      <c r="AG297" s="2"/>
      <c r="AH297" s="2"/>
      <c r="AI297" s="2"/>
      <c r="AJ297" s="2"/>
    </row>
    <row r="298" spans="1:36" ht="15.75" customHeight="1">
      <c r="A298" s="2"/>
      <c r="B298" s="2"/>
      <c r="C298" s="61"/>
      <c r="D298" s="62"/>
      <c r="E298" s="62"/>
      <c r="F298" s="63"/>
      <c r="G298" s="2"/>
      <c r="H298" s="2"/>
      <c r="I298" s="63"/>
      <c r="J298" s="63"/>
      <c r="K298" s="2"/>
      <c r="L298" s="63"/>
      <c r="M298" s="2"/>
      <c r="N298" s="2"/>
      <c r="O298" s="63"/>
      <c r="P298" s="63"/>
      <c r="Q298" s="2"/>
      <c r="R298" s="63"/>
      <c r="S298" s="2"/>
      <c r="T298" s="2"/>
      <c r="U298" s="63"/>
      <c r="V298" s="2"/>
      <c r="W298" s="2"/>
      <c r="X298" s="2"/>
      <c r="Y298" s="2"/>
      <c r="Z298" s="2"/>
      <c r="AA298" s="2"/>
      <c r="AB298" s="2"/>
      <c r="AC298" s="2"/>
      <c r="AD298" s="2"/>
      <c r="AE298" s="2"/>
      <c r="AF298" s="2"/>
      <c r="AG298" s="2"/>
      <c r="AH298" s="2"/>
      <c r="AI298" s="2"/>
      <c r="AJ298" s="2"/>
    </row>
    <row r="299" spans="1:36" ht="15.75" customHeight="1">
      <c r="A299" s="2"/>
      <c r="B299" s="2"/>
      <c r="C299" s="61"/>
      <c r="D299" s="62"/>
      <c r="E299" s="62"/>
      <c r="F299" s="63"/>
      <c r="G299" s="2"/>
      <c r="H299" s="2"/>
      <c r="I299" s="63"/>
      <c r="J299" s="63"/>
      <c r="K299" s="2"/>
      <c r="L299" s="63"/>
      <c r="M299" s="2"/>
      <c r="N299" s="2"/>
      <c r="O299" s="63"/>
      <c r="P299" s="63"/>
      <c r="Q299" s="2"/>
      <c r="R299" s="63"/>
      <c r="S299" s="2"/>
      <c r="T299" s="2"/>
      <c r="U299" s="63"/>
      <c r="V299" s="2"/>
      <c r="W299" s="2"/>
      <c r="X299" s="2"/>
      <c r="Y299" s="2"/>
      <c r="Z299" s="2"/>
      <c r="AA299" s="2"/>
      <c r="AB299" s="2"/>
      <c r="AC299" s="2"/>
      <c r="AD299" s="2"/>
      <c r="AE299" s="2"/>
      <c r="AF299" s="2"/>
      <c r="AG299" s="2"/>
      <c r="AH299" s="2"/>
      <c r="AI299" s="2"/>
      <c r="AJ299" s="2"/>
    </row>
    <row r="300" spans="1:36" ht="15.75" customHeight="1">
      <c r="A300" s="2"/>
      <c r="B300" s="2"/>
      <c r="C300" s="61"/>
      <c r="D300" s="62"/>
      <c r="E300" s="62"/>
      <c r="F300" s="63"/>
      <c r="G300" s="2"/>
      <c r="H300" s="2"/>
      <c r="I300" s="63"/>
      <c r="J300" s="63"/>
      <c r="K300" s="2"/>
      <c r="L300" s="63"/>
      <c r="M300" s="2"/>
      <c r="N300" s="2"/>
      <c r="O300" s="63"/>
      <c r="P300" s="63"/>
      <c r="Q300" s="2"/>
      <c r="R300" s="63"/>
      <c r="S300" s="2"/>
      <c r="T300" s="2"/>
      <c r="U300" s="63"/>
      <c r="V300" s="2"/>
      <c r="W300" s="2"/>
      <c r="X300" s="2"/>
      <c r="Y300" s="2"/>
      <c r="Z300" s="2"/>
      <c r="AA300" s="2"/>
      <c r="AB300" s="2"/>
      <c r="AC300" s="2"/>
      <c r="AD300" s="2"/>
      <c r="AE300" s="2"/>
      <c r="AF300" s="2"/>
      <c r="AG300" s="2"/>
      <c r="AH300" s="2"/>
      <c r="AI300" s="2"/>
      <c r="AJ300" s="2"/>
    </row>
    <row r="301" spans="1:36" ht="15.75" customHeight="1">
      <c r="A301" s="2"/>
      <c r="B301" s="2"/>
      <c r="C301" s="61"/>
      <c r="D301" s="62"/>
      <c r="E301" s="62"/>
      <c r="F301" s="63"/>
      <c r="G301" s="2"/>
      <c r="H301" s="2"/>
      <c r="I301" s="63"/>
      <c r="J301" s="63"/>
      <c r="K301" s="2"/>
      <c r="L301" s="63"/>
      <c r="M301" s="2"/>
      <c r="N301" s="2"/>
      <c r="O301" s="63"/>
      <c r="P301" s="63"/>
      <c r="Q301" s="2"/>
      <c r="R301" s="63"/>
      <c r="S301" s="2"/>
      <c r="T301" s="2"/>
      <c r="U301" s="63"/>
      <c r="V301" s="2"/>
      <c r="W301" s="2"/>
      <c r="X301" s="2"/>
      <c r="Y301" s="2"/>
      <c r="Z301" s="2"/>
      <c r="AA301" s="2"/>
      <c r="AB301" s="2"/>
      <c r="AC301" s="2"/>
      <c r="AD301" s="2"/>
      <c r="AE301" s="2"/>
      <c r="AF301" s="2"/>
      <c r="AG301" s="2"/>
      <c r="AH301" s="2"/>
      <c r="AI301" s="2"/>
      <c r="AJ301" s="2"/>
    </row>
    <row r="302" spans="1:36" ht="15.75" customHeight="1">
      <c r="A302" s="2"/>
      <c r="B302" s="2"/>
      <c r="C302" s="61"/>
      <c r="D302" s="62"/>
      <c r="E302" s="62"/>
      <c r="F302" s="63"/>
      <c r="G302" s="2"/>
      <c r="H302" s="2"/>
      <c r="I302" s="63"/>
      <c r="J302" s="63"/>
      <c r="K302" s="2"/>
      <c r="L302" s="63"/>
      <c r="M302" s="2"/>
      <c r="N302" s="2"/>
      <c r="O302" s="63"/>
      <c r="P302" s="63"/>
      <c r="Q302" s="2"/>
      <c r="R302" s="63"/>
      <c r="S302" s="2"/>
      <c r="T302" s="2"/>
      <c r="U302" s="63"/>
      <c r="V302" s="2"/>
      <c r="W302" s="2"/>
      <c r="X302" s="2"/>
      <c r="Y302" s="2"/>
      <c r="Z302" s="2"/>
      <c r="AA302" s="2"/>
      <c r="AB302" s="2"/>
      <c r="AC302" s="2"/>
      <c r="AD302" s="2"/>
      <c r="AE302" s="2"/>
      <c r="AF302" s="2"/>
      <c r="AG302" s="2"/>
      <c r="AH302" s="2"/>
      <c r="AI302" s="2"/>
      <c r="AJ302" s="2"/>
    </row>
    <row r="303" spans="1:36" ht="15.75" customHeight="1">
      <c r="A303" s="2"/>
      <c r="B303" s="2"/>
      <c r="C303" s="61"/>
      <c r="D303" s="62"/>
      <c r="E303" s="62"/>
      <c r="F303" s="63"/>
      <c r="G303" s="2"/>
      <c r="H303" s="2"/>
      <c r="I303" s="63"/>
      <c r="J303" s="63"/>
      <c r="K303" s="2"/>
      <c r="L303" s="63"/>
      <c r="M303" s="2"/>
      <c r="N303" s="2"/>
      <c r="O303" s="63"/>
      <c r="P303" s="63"/>
      <c r="Q303" s="2"/>
      <c r="R303" s="63"/>
      <c r="S303" s="2"/>
      <c r="T303" s="2"/>
      <c r="U303" s="63"/>
      <c r="V303" s="2"/>
      <c r="W303" s="2"/>
      <c r="X303" s="2"/>
      <c r="Y303" s="2"/>
      <c r="Z303" s="2"/>
      <c r="AA303" s="2"/>
      <c r="AB303" s="2"/>
      <c r="AC303" s="2"/>
      <c r="AD303" s="2"/>
      <c r="AE303" s="2"/>
      <c r="AF303" s="2"/>
      <c r="AG303" s="2"/>
      <c r="AH303" s="2"/>
      <c r="AI303" s="2"/>
      <c r="AJ303" s="2"/>
    </row>
    <row r="304" spans="1:36" ht="15.75" customHeight="1">
      <c r="A304" s="2"/>
      <c r="B304" s="2"/>
      <c r="C304" s="61"/>
      <c r="D304" s="62"/>
      <c r="E304" s="62"/>
      <c r="F304" s="63"/>
      <c r="G304" s="2"/>
      <c r="H304" s="2"/>
      <c r="I304" s="63"/>
      <c r="J304" s="63"/>
      <c r="K304" s="2"/>
      <c r="L304" s="63"/>
      <c r="M304" s="2"/>
      <c r="N304" s="2"/>
      <c r="O304" s="63"/>
      <c r="P304" s="63"/>
      <c r="Q304" s="2"/>
      <c r="R304" s="63"/>
      <c r="S304" s="2"/>
      <c r="T304" s="2"/>
      <c r="U304" s="63"/>
      <c r="V304" s="2"/>
      <c r="W304" s="2"/>
      <c r="X304" s="2"/>
      <c r="Y304" s="2"/>
      <c r="Z304" s="2"/>
      <c r="AA304" s="2"/>
      <c r="AB304" s="2"/>
      <c r="AC304" s="2"/>
      <c r="AD304" s="2"/>
      <c r="AE304" s="2"/>
      <c r="AF304" s="2"/>
      <c r="AG304" s="2"/>
      <c r="AH304" s="2"/>
      <c r="AI304" s="2"/>
      <c r="AJ304" s="2"/>
    </row>
    <row r="305" spans="1:36" ht="15.75" customHeight="1">
      <c r="A305" s="2"/>
      <c r="B305" s="2"/>
      <c r="C305" s="61"/>
      <c r="D305" s="62"/>
      <c r="E305" s="62"/>
      <c r="F305" s="63"/>
      <c r="G305" s="2"/>
      <c r="H305" s="2"/>
      <c r="I305" s="63"/>
      <c r="J305" s="63"/>
      <c r="K305" s="2"/>
      <c r="L305" s="63"/>
      <c r="M305" s="2"/>
      <c r="N305" s="2"/>
      <c r="O305" s="63"/>
      <c r="P305" s="63"/>
      <c r="Q305" s="2"/>
      <c r="R305" s="63"/>
      <c r="S305" s="2"/>
      <c r="T305" s="2"/>
      <c r="U305" s="63"/>
      <c r="V305" s="2"/>
      <c r="W305" s="2"/>
      <c r="X305" s="2"/>
      <c r="Y305" s="2"/>
      <c r="Z305" s="2"/>
      <c r="AA305" s="2"/>
      <c r="AB305" s="2"/>
      <c r="AC305" s="2"/>
      <c r="AD305" s="2"/>
      <c r="AE305" s="2"/>
      <c r="AF305" s="2"/>
      <c r="AG305" s="2"/>
      <c r="AH305" s="2"/>
      <c r="AI305" s="2"/>
      <c r="AJ305" s="2"/>
    </row>
    <row r="306" spans="1:36" ht="15.75" customHeight="1">
      <c r="A306" s="2"/>
      <c r="B306" s="2"/>
      <c r="C306" s="61"/>
      <c r="D306" s="62"/>
      <c r="E306" s="62"/>
      <c r="F306" s="63"/>
      <c r="G306" s="2"/>
      <c r="H306" s="2"/>
      <c r="I306" s="63"/>
      <c r="J306" s="63"/>
      <c r="K306" s="2"/>
      <c r="L306" s="63"/>
      <c r="M306" s="2"/>
      <c r="N306" s="2"/>
      <c r="O306" s="63"/>
      <c r="P306" s="63"/>
      <c r="Q306" s="2"/>
      <c r="R306" s="63"/>
      <c r="S306" s="2"/>
      <c r="T306" s="2"/>
      <c r="U306" s="63"/>
      <c r="V306" s="2"/>
      <c r="W306" s="2"/>
      <c r="X306" s="2"/>
      <c r="Y306" s="2"/>
      <c r="Z306" s="2"/>
      <c r="AA306" s="2"/>
      <c r="AB306" s="2"/>
      <c r="AC306" s="2"/>
      <c r="AD306" s="2"/>
      <c r="AE306" s="2"/>
      <c r="AF306" s="2"/>
      <c r="AG306" s="2"/>
      <c r="AH306" s="2"/>
      <c r="AI306" s="2"/>
      <c r="AJ306" s="2"/>
    </row>
    <row r="307" spans="1:36" ht="15.75" customHeight="1">
      <c r="A307" s="2"/>
      <c r="B307" s="2"/>
      <c r="C307" s="61"/>
      <c r="D307" s="62"/>
      <c r="E307" s="62"/>
      <c r="F307" s="63"/>
      <c r="G307" s="2"/>
      <c r="H307" s="2"/>
      <c r="I307" s="63"/>
      <c r="J307" s="63"/>
      <c r="K307" s="2"/>
      <c r="L307" s="63"/>
      <c r="M307" s="2"/>
      <c r="N307" s="2"/>
      <c r="O307" s="63"/>
      <c r="P307" s="63"/>
      <c r="Q307" s="2"/>
      <c r="R307" s="63"/>
      <c r="S307" s="2"/>
      <c r="T307" s="2"/>
      <c r="U307" s="63"/>
      <c r="V307" s="2"/>
      <c r="W307" s="2"/>
      <c r="X307" s="2"/>
      <c r="Y307" s="2"/>
      <c r="Z307" s="2"/>
      <c r="AA307" s="2"/>
      <c r="AB307" s="2"/>
      <c r="AC307" s="2"/>
      <c r="AD307" s="2"/>
      <c r="AE307" s="2"/>
      <c r="AF307" s="2"/>
      <c r="AG307" s="2"/>
      <c r="AH307" s="2"/>
      <c r="AI307" s="2"/>
      <c r="AJ307" s="2"/>
    </row>
    <row r="308" spans="1:36" ht="15.75" customHeight="1">
      <c r="A308" s="2"/>
      <c r="B308" s="2"/>
      <c r="C308" s="61"/>
      <c r="D308" s="62"/>
      <c r="E308" s="62"/>
      <c r="F308" s="63"/>
      <c r="G308" s="2"/>
      <c r="H308" s="2"/>
      <c r="I308" s="63"/>
      <c r="J308" s="63"/>
      <c r="K308" s="2"/>
      <c r="L308" s="63"/>
      <c r="M308" s="2"/>
      <c r="N308" s="2"/>
      <c r="O308" s="63"/>
      <c r="P308" s="63"/>
      <c r="Q308" s="2"/>
      <c r="R308" s="63"/>
      <c r="S308" s="2"/>
      <c r="T308" s="2"/>
      <c r="U308" s="63"/>
      <c r="V308" s="2"/>
      <c r="W308" s="2"/>
      <c r="X308" s="2"/>
      <c r="Y308" s="2"/>
      <c r="Z308" s="2"/>
      <c r="AA308" s="2"/>
      <c r="AB308" s="2"/>
      <c r="AC308" s="2"/>
      <c r="AD308" s="2"/>
      <c r="AE308" s="2"/>
      <c r="AF308" s="2"/>
      <c r="AG308" s="2"/>
      <c r="AH308" s="2"/>
      <c r="AI308" s="2"/>
      <c r="AJ308" s="2"/>
    </row>
    <row r="309" spans="1:36" ht="15.75" customHeight="1">
      <c r="A309" s="2"/>
      <c r="B309" s="2"/>
      <c r="C309" s="61"/>
      <c r="D309" s="62"/>
      <c r="E309" s="62"/>
      <c r="F309" s="63"/>
      <c r="G309" s="2"/>
      <c r="H309" s="2"/>
      <c r="I309" s="63"/>
      <c r="J309" s="63"/>
      <c r="K309" s="2"/>
      <c r="L309" s="63"/>
      <c r="M309" s="2"/>
      <c r="N309" s="2"/>
      <c r="O309" s="63"/>
      <c r="P309" s="63"/>
      <c r="Q309" s="2"/>
      <c r="R309" s="63"/>
      <c r="S309" s="2"/>
      <c r="T309" s="2"/>
      <c r="U309" s="63"/>
      <c r="V309" s="2"/>
      <c r="W309" s="2"/>
      <c r="X309" s="2"/>
      <c r="Y309" s="2"/>
      <c r="Z309" s="2"/>
      <c r="AA309" s="2"/>
      <c r="AB309" s="2"/>
      <c r="AC309" s="2"/>
      <c r="AD309" s="2"/>
      <c r="AE309" s="2"/>
      <c r="AF309" s="2"/>
      <c r="AG309" s="2"/>
      <c r="AH309" s="2"/>
      <c r="AI309" s="2"/>
      <c r="AJ309" s="2"/>
    </row>
    <row r="310" spans="1:36" ht="15.75" customHeight="1">
      <c r="A310" s="2"/>
      <c r="B310" s="2"/>
      <c r="C310" s="61"/>
      <c r="D310" s="62"/>
      <c r="E310" s="62"/>
      <c r="F310" s="63"/>
      <c r="G310" s="2"/>
      <c r="H310" s="2"/>
      <c r="I310" s="63"/>
      <c r="J310" s="63"/>
      <c r="K310" s="2"/>
      <c r="L310" s="63"/>
      <c r="M310" s="2"/>
      <c r="N310" s="2"/>
      <c r="O310" s="63"/>
      <c r="P310" s="63"/>
      <c r="Q310" s="2"/>
      <c r="R310" s="63"/>
      <c r="S310" s="2"/>
      <c r="T310" s="2"/>
      <c r="U310" s="63"/>
      <c r="V310" s="2"/>
      <c r="W310" s="2"/>
      <c r="X310" s="2"/>
      <c r="Y310" s="2"/>
      <c r="Z310" s="2"/>
      <c r="AA310" s="2"/>
      <c r="AB310" s="2"/>
      <c r="AC310" s="2"/>
      <c r="AD310" s="2"/>
      <c r="AE310" s="2"/>
      <c r="AF310" s="2"/>
      <c r="AG310" s="2"/>
      <c r="AH310" s="2"/>
      <c r="AI310" s="2"/>
      <c r="AJ310" s="2"/>
    </row>
    <row r="311" spans="1:36" ht="15.75" customHeight="1">
      <c r="A311" s="2"/>
      <c r="B311" s="2"/>
      <c r="C311" s="61"/>
      <c r="D311" s="62"/>
      <c r="E311" s="62"/>
      <c r="F311" s="63"/>
      <c r="G311" s="2"/>
      <c r="H311" s="2"/>
      <c r="I311" s="63"/>
      <c r="J311" s="63"/>
      <c r="K311" s="2"/>
      <c r="L311" s="63"/>
      <c r="M311" s="2"/>
      <c r="N311" s="2"/>
      <c r="O311" s="63"/>
      <c r="P311" s="63"/>
      <c r="Q311" s="2"/>
      <c r="R311" s="63"/>
      <c r="S311" s="2"/>
      <c r="T311" s="2"/>
      <c r="U311" s="63"/>
      <c r="V311" s="2"/>
      <c r="W311" s="2"/>
      <c r="X311" s="2"/>
      <c r="Y311" s="2"/>
      <c r="Z311" s="2"/>
      <c r="AA311" s="2"/>
      <c r="AB311" s="2"/>
      <c r="AC311" s="2"/>
      <c r="AD311" s="2"/>
      <c r="AE311" s="2"/>
      <c r="AF311" s="2"/>
      <c r="AG311" s="2"/>
      <c r="AH311" s="2"/>
      <c r="AI311" s="2"/>
      <c r="AJ311" s="2"/>
    </row>
    <row r="312" spans="1:36" ht="15.75" customHeight="1">
      <c r="A312" s="2"/>
      <c r="B312" s="2"/>
      <c r="C312" s="61"/>
      <c r="D312" s="62"/>
      <c r="E312" s="62"/>
      <c r="F312" s="63"/>
      <c r="G312" s="2"/>
      <c r="H312" s="2"/>
      <c r="I312" s="63"/>
      <c r="J312" s="63"/>
      <c r="K312" s="2"/>
      <c r="L312" s="63"/>
      <c r="M312" s="2"/>
      <c r="N312" s="2"/>
      <c r="O312" s="63"/>
      <c r="P312" s="63"/>
      <c r="Q312" s="2"/>
      <c r="R312" s="63"/>
      <c r="S312" s="2"/>
      <c r="T312" s="2"/>
      <c r="U312" s="63"/>
      <c r="V312" s="2"/>
      <c r="W312" s="2"/>
      <c r="X312" s="2"/>
      <c r="Y312" s="2"/>
      <c r="Z312" s="2"/>
      <c r="AA312" s="2"/>
      <c r="AB312" s="2"/>
      <c r="AC312" s="2"/>
      <c r="AD312" s="2"/>
      <c r="AE312" s="2"/>
      <c r="AF312" s="2"/>
      <c r="AG312" s="2"/>
      <c r="AH312" s="2"/>
      <c r="AI312" s="2"/>
      <c r="AJ312" s="2"/>
    </row>
    <row r="313" spans="1:36" ht="15.75" customHeight="1">
      <c r="A313" s="2"/>
      <c r="B313" s="2"/>
      <c r="C313" s="61"/>
      <c r="D313" s="62"/>
      <c r="E313" s="62"/>
      <c r="F313" s="63"/>
      <c r="G313" s="2"/>
      <c r="H313" s="2"/>
      <c r="I313" s="63"/>
      <c r="J313" s="63"/>
      <c r="K313" s="2"/>
      <c r="L313" s="63"/>
      <c r="M313" s="2"/>
      <c r="N313" s="2"/>
      <c r="O313" s="63"/>
      <c r="P313" s="63"/>
      <c r="Q313" s="2"/>
      <c r="R313" s="63"/>
      <c r="S313" s="2"/>
      <c r="T313" s="2"/>
      <c r="U313" s="63"/>
      <c r="V313" s="2"/>
      <c r="W313" s="2"/>
      <c r="X313" s="2"/>
      <c r="Y313" s="2"/>
      <c r="Z313" s="2"/>
      <c r="AA313" s="2"/>
      <c r="AB313" s="2"/>
      <c r="AC313" s="2"/>
      <c r="AD313" s="2"/>
      <c r="AE313" s="2"/>
      <c r="AF313" s="2"/>
      <c r="AG313" s="2"/>
      <c r="AH313" s="2"/>
      <c r="AI313" s="2"/>
      <c r="AJ313" s="2"/>
    </row>
    <row r="314" spans="1:36" ht="15.75" customHeight="1">
      <c r="A314" s="2"/>
      <c r="B314" s="2"/>
      <c r="C314" s="61"/>
      <c r="D314" s="62"/>
      <c r="E314" s="62"/>
      <c r="F314" s="63"/>
      <c r="G314" s="2"/>
      <c r="H314" s="2"/>
      <c r="I314" s="63"/>
      <c r="J314" s="63"/>
      <c r="K314" s="2"/>
      <c r="L314" s="63"/>
      <c r="M314" s="2"/>
      <c r="N314" s="2"/>
      <c r="O314" s="63"/>
      <c r="P314" s="63"/>
      <c r="Q314" s="2"/>
      <c r="R314" s="63"/>
      <c r="S314" s="2"/>
      <c r="T314" s="2"/>
      <c r="U314" s="63"/>
      <c r="V314" s="2"/>
      <c r="W314" s="2"/>
      <c r="X314" s="2"/>
      <c r="Y314" s="2"/>
      <c r="Z314" s="2"/>
      <c r="AA314" s="2"/>
      <c r="AB314" s="2"/>
      <c r="AC314" s="2"/>
      <c r="AD314" s="2"/>
      <c r="AE314" s="2"/>
      <c r="AF314" s="2"/>
      <c r="AG314" s="2"/>
      <c r="AH314" s="2"/>
      <c r="AI314" s="2"/>
      <c r="AJ314" s="2"/>
    </row>
    <row r="315" spans="1:36" ht="15.75" customHeight="1">
      <c r="A315" s="2"/>
      <c r="B315" s="2"/>
      <c r="C315" s="61"/>
      <c r="D315" s="62"/>
      <c r="E315" s="62"/>
      <c r="F315" s="63"/>
      <c r="G315" s="2"/>
      <c r="H315" s="2"/>
      <c r="I315" s="63"/>
      <c r="J315" s="63"/>
      <c r="K315" s="2"/>
      <c r="L315" s="63"/>
      <c r="M315" s="2"/>
      <c r="N315" s="2"/>
      <c r="O315" s="63"/>
      <c r="P315" s="63"/>
      <c r="Q315" s="2"/>
      <c r="R315" s="63"/>
      <c r="S315" s="2"/>
      <c r="T315" s="2"/>
      <c r="U315" s="63"/>
      <c r="V315" s="2"/>
      <c r="W315" s="2"/>
      <c r="X315" s="2"/>
      <c r="Y315" s="2"/>
      <c r="Z315" s="2"/>
      <c r="AA315" s="2"/>
      <c r="AB315" s="2"/>
      <c r="AC315" s="2"/>
      <c r="AD315" s="2"/>
      <c r="AE315" s="2"/>
      <c r="AF315" s="2"/>
      <c r="AG315" s="2"/>
      <c r="AH315" s="2"/>
      <c r="AI315" s="2"/>
      <c r="AJ315" s="2"/>
    </row>
    <row r="316" spans="1:36" ht="15.75" customHeight="1">
      <c r="A316" s="2"/>
      <c r="B316" s="2"/>
      <c r="C316" s="61"/>
      <c r="D316" s="62"/>
      <c r="E316" s="62"/>
      <c r="F316" s="63"/>
      <c r="G316" s="2"/>
      <c r="H316" s="2"/>
      <c r="I316" s="63"/>
      <c r="J316" s="63"/>
      <c r="K316" s="2"/>
      <c r="L316" s="63"/>
      <c r="M316" s="2"/>
      <c r="N316" s="2"/>
      <c r="O316" s="63"/>
      <c r="P316" s="63"/>
      <c r="Q316" s="2"/>
      <c r="R316" s="63"/>
      <c r="S316" s="2"/>
      <c r="T316" s="2"/>
      <c r="U316" s="63"/>
      <c r="V316" s="2"/>
      <c r="W316" s="2"/>
      <c r="X316" s="2"/>
      <c r="Y316" s="2"/>
      <c r="Z316" s="2"/>
      <c r="AA316" s="2"/>
      <c r="AB316" s="2"/>
      <c r="AC316" s="2"/>
      <c r="AD316" s="2"/>
      <c r="AE316" s="2"/>
      <c r="AF316" s="2"/>
      <c r="AG316" s="2"/>
      <c r="AH316" s="2"/>
      <c r="AI316" s="2"/>
      <c r="AJ316" s="2"/>
    </row>
    <row r="317" spans="1:36" ht="15.75" customHeight="1">
      <c r="A317" s="2"/>
      <c r="B317" s="2"/>
      <c r="C317" s="61"/>
      <c r="D317" s="62"/>
      <c r="E317" s="62"/>
      <c r="F317" s="63"/>
      <c r="G317" s="2"/>
      <c r="H317" s="2"/>
      <c r="I317" s="63"/>
      <c r="J317" s="63"/>
      <c r="K317" s="2"/>
      <c r="L317" s="63"/>
      <c r="M317" s="2"/>
      <c r="N317" s="2"/>
      <c r="O317" s="63"/>
      <c r="P317" s="63"/>
      <c r="Q317" s="2"/>
      <c r="R317" s="63"/>
      <c r="S317" s="2"/>
      <c r="T317" s="2"/>
      <c r="U317" s="63"/>
      <c r="V317" s="2"/>
      <c r="W317" s="2"/>
      <c r="X317" s="2"/>
      <c r="Y317" s="2"/>
      <c r="Z317" s="2"/>
      <c r="AA317" s="2"/>
      <c r="AB317" s="2"/>
      <c r="AC317" s="2"/>
      <c r="AD317" s="2"/>
      <c r="AE317" s="2"/>
      <c r="AF317" s="2"/>
      <c r="AG317" s="2"/>
      <c r="AH317" s="2"/>
      <c r="AI317" s="2"/>
      <c r="AJ317" s="2"/>
    </row>
    <row r="318" spans="1:36" ht="15.75" customHeight="1">
      <c r="A318" s="2"/>
      <c r="B318" s="2"/>
      <c r="C318" s="61"/>
      <c r="D318" s="62"/>
      <c r="E318" s="62"/>
      <c r="F318" s="63"/>
      <c r="G318" s="2"/>
      <c r="H318" s="2"/>
      <c r="I318" s="63"/>
      <c r="J318" s="63"/>
      <c r="K318" s="2"/>
      <c r="L318" s="63"/>
      <c r="M318" s="2"/>
      <c r="N318" s="2"/>
      <c r="O318" s="63"/>
      <c r="P318" s="63"/>
      <c r="Q318" s="2"/>
      <c r="R318" s="63"/>
      <c r="S318" s="2"/>
      <c r="T318" s="2"/>
      <c r="U318" s="63"/>
      <c r="V318" s="2"/>
      <c r="W318" s="2"/>
      <c r="X318" s="2"/>
      <c r="Y318" s="2"/>
      <c r="Z318" s="2"/>
      <c r="AA318" s="2"/>
      <c r="AB318" s="2"/>
      <c r="AC318" s="2"/>
      <c r="AD318" s="2"/>
      <c r="AE318" s="2"/>
      <c r="AF318" s="2"/>
      <c r="AG318" s="2"/>
      <c r="AH318" s="2"/>
      <c r="AI318" s="2"/>
      <c r="AJ318" s="2"/>
    </row>
    <row r="319" spans="1:36" ht="15.75" customHeight="1">
      <c r="A319" s="2"/>
      <c r="B319" s="2"/>
      <c r="C319" s="61"/>
      <c r="D319" s="62"/>
      <c r="E319" s="62"/>
      <c r="F319" s="63"/>
      <c r="G319" s="2"/>
      <c r="H319" s="2"/>
      <c r="I319" s="63"/>
      <c r="J319" s="63"/>
      <c r="K319" s="2"/>
      <c r="L319" s="63"/>
      <c r="M319" s="2"/>
      <c r="N319" s="2"/>
      <c r="O319" s="63"/>
      <c r="P319" s="63"/>
      <c r="Q319" s="2"/>
      <c r="R319" s="63"/>
      <c r="S319" s="2"/>
      <c r="T319" s="2"/>
      <c r="U319" s="63"/>
      <c r="V319" s="2"/>
      <c r="W319" s="2"/>
      <c r="X319" s="2"/>
      <c r="Y319" s="2"/>
      <c r="Z319" s="2"/>
      <c r="AA319" s="2"/>
      <c r="AB319" s="2"/>
      <c r="AC319" s="2"/>
      <c r="AD319" s="2"/>
      <c r="AE319" s="2"/>
      <c r="AF319" s="2"/>
      <c r="AG319" s="2"/>
      <c r="AH319" s="2"/>
      <c r="AI319" s="2"/>
      <c r="AJ319" s="2"/>
    </row>
    <row r="320" spans="1:36" ht="15.75" customHeight="1">
      <c r="A320" s="2"/>
      <c r="B320" s="2"/>
      <c r="C320" s="61"/>
      <c r="D320" s="62"/>
      <c r="E320" s="62"/>
      <c r="F320" s="63"/>
      <c r="G320" s="2"/>
      <c r="H320" s="2"/>
      <c r="I320" s="63"/>
      <c r="J320" s="63"/>
      <c r="K320" s="2"/>
      <c r="L320" s="63"/>
      <c r="M320" s="2"/>
      <c r="N320" s="2"/>
      <c r="O320" s="63"/>
      <c r="P320" s="63"/>
      <c r="Q320" s="2"/>
      <c r="R320" s="63"/>
      <c r="S320" s="2"/>
      <c r="T320" s="2"/>
      <c r="U320" s="63"/>
      <c r="V320" s="2"/>
      <c r="W320" s="2"/>
      <c r="X320" s="2"/>
      <c r="Y320" s="2"/>
      <c r="Z320" s="2"/>
      <c r="AA320" s="2"/>
      <c r="AB320" s="2"/>
      <c r="AC320" s="2"/>
      <c r="AD320" s="2"/>
      <c r="AE320" s="2"/>
      <c r="AF320" s="2"/>
      <c r="AG320" s="2"/>
      <c r="AH320" s="2"/>
      <c r="AI320" s="2"/>
      <c r="AJ320" s="2"/>
    </row>
    <row r="321" spans="1:36" ht="15.75" customHeight="1">
      <c r="A321" s="2"/>
      <c r="B321" s="2"/>
      <c r="C321" s="61"/>
      <c r="D321" s="62"/>
      <c r="E321" s="62"/>
      <c r="F321" s="63"/>
      <c r="G321" s="2"/>
      <c r="H321" s="2"/>
      <c r="I321" s="63"/>
      <c r="J321" s="63"/>
      <c r="K321" s="2"/>
      <c r="L321" s="63"/>
      <c r="M321" s="2"/>
      <c r="N321" s="2"/>
      <c r="O321" s="63"/>
      <c r="P321" s="63"/>
      <c r="Q321" s="2"/>
      <c r="R321" s="63"/>
      <c r="S321" s="2"/>
      <c r="T321" s="2"/>
      <c r="U321" s="63"/>
      <c r="V321" s="2"/>
      <c r="W321" s="2"/>
      <c r="X321" s="2"/>
      <c r="Y321" s="2"/>
      <c r="Z321" s="2"/>
      <c r="AA321" s="2"/>
      <c r="AB321" s="2"/>
      <c r="AC321" s="2"/>
      <c r="AD321" s="2"/>
      <c r="AE321" s="2"/>
      <c r="AF321" s="2"/>
      <c r="AG321" s="2"/>
      <c r="AH321" s="2"/>
      <c r="AI321" s="2"/>
      <c r="AJ321" s="2"/>
    </row>
    <row r="322" spans="1:36" ht="15.75" customHeight="1">
      <c r="A322" s="2"/>
      <c r="B322" s="2"/>
      <c r="C322" s="61"/>
      <c r="D322" s="62"/>
      <c r="E322" s="62"/>
      <c r="F322" s="63"/>
      <c r="G322" s="2"/>
      <c r="H322" s="2"/>
      <c r="I322" s="63"/>
      <c r="J322" s="63"/>
      <c r="K322" s="2"/>
      <c r="L322" s="63"/>
      <c r="M322" s="2"/>
      <c r="N322" s="2"/>
      <c r="O322" s="63"/>
      <c r="P322" s="63"/>
      <c r="Q322" s="2"/>
      <c r="R322" s="63"/>
      <c r="S322" s="2"/>
      <c r="T322" s="2"/>
      <c r="U322" s="63"/>
      <c r="V322" s="2"/>
      <c r="W322" s="2"/>
      <c r="X322" s="2"/>
      <c r="Y322" s="2"/>
      <c r="Z322" s="2"/>
      <c r="AA322" s="2"/>
      <c r="AB322" s="2"/>
      <c r="AC322" s="2"/>
      <c r="AD322" s="2"/>
      <c r="AE322" s="2"/>
      <c r="AF322" s="2"/>
      <c r="AG322" s="2"/>
      <c r="AH322" s="2"/>
      <c r="AI322" s="2"/>
      <c r="AJ322" s="2"/>
    </row>
    <row r="323" spans="1:36" ht="15.75" customHeight="1">
      <c r="A323" s="2"/>
      <c r="B323" s="2"/>
      <c r="C323" s="61"/>
      <c r="D323" s="62"/>
      <c r="E323" s="62"/>
      <c r="F323" s="63"/>
      <c r="G323" s="2"/>
      <c r="H323" s="2"/>
      <c r="I323" s="63"/>
      <c r="J323" s="63"/>
      <c r="K323" s="2"/>
      <c r="L323" s="63"/>
      <c r="M323" s="2"/>
      <c r="N323" s="2"/>
      <c r="O323" s="63"/>
      <c r="P323" s="63"/>
      <c r="Q323" s="2"/>
      <c r="R323" s="63"/>
      <c r="S323" s="2"/>
      <c r="T323" s="2"/>
      <c r="U323" s="63"/>
      <c r="V323" s="2"/>
      <c r="W323" s="2"/>
      <c r="X323" s="2"/>
      <c r="Y323" s="2"/>
      <c r="Z323" s="2"/>
      <c r="AA323" s="2"/>
      <c r="AB323" s="2"/>
      <c r="AC323" s="2"/>
      <c r="AD323" s="2"/>
      <c r="AE323" s="2"/>
      <c r="AF323" s="2"/>
      <c r="AG323" s="2"/>
      <c r="AH323" s="2"/>
      <c r="AI323" s="2"/>
      <c r="AJ323" s="2"/>
    </row>
    <row r="324" spans="1:36" ht="15.75" customHeight="1">
      <c r="A324" s="2"/>
      <c r="B324" s="2"/>
      <c r="C324" s="61"/>
      <c r="D324" s="62"/>
      <c r="E324" s="62"/>
      <c r="F324" s="63"/>
      <c r="G324" s="2"/>
      <c r="H324" s="2"/>
      <c r="I324" s="63"/>
      <c r="J324" s="63"/>
      <c r="K324" s="2"/>
      <c r="L324" s="63"/>
      <c r="M324" s="2"/>
      <c r="N324" s="2"/>
      <c r="O324" s="63"/>
      <c r="P324" s="63"/>
      <c r="Q324" s="2"/>
      <c r="R324" s="63"/>
      <c r="S324" s="2"/>
      <c r="T324" s="2"/>
      <c r="U324" s="63"/>
      <c r="V324" s="2"/>
      <c r="W324" s="2"/>
      <c r="X324" s="2"/>
      <c r="Y324" s="2"/>
      <c r="Z324" s="2"/>
      <c r="AA324" s="2"/>
      <c r="AB324" s="2"/>
      <c r="AC324" s="2"/>
      <c r="AD324" s="2"/>
      <c r="AE324" s="2"/>
      <c r="AF324" s="2"/>
      <c r="AG324" s="2"/>
      <c r="AH324" s="2"/>
      <c r="AI324" s="2"/>
      <c r="AJ324" s="2"/>
    </row>
    <row r="325" spans="1:36" ht="15.75" customHeight="1">
      <c r="A325" s="2"/>
      <c r="B325" s="2"/>
      <c r="C325" s="61"/>
      <c r="D325" s="62"/>
      <c r="E325" s="62"/>
      <c r="F325" s="63"/>
      <c r="G325" s="2"/>
      <c r="H325" s="2"/>
      <c r="I325" s="63"/>
      <c r="J325" s="63"/>
      <c r="K325" s="2"/>
      <c r="L325" s="63"/>
      <c r="M325" s="2"/>
      <c r="N325" s="2"/>
      <c r="O325" s="63"/>
      <c r="P325" s="63"/>
      <c r="Q325" s="2"/>
      <c r="R325" s="63"/>
      <c r="S325" s="2"/>
      <c r="T325" s="2"/>
      <c r="U325" s="63"/>
      <c r="V325" s="2"/>
      <c r="W325" s="2"/>
      <c r="X325" s="2"/>
      <c r="Y325" s="2"/>
      <c r="Z325" s="2"/>
      <c r="AA325" s="2"/>
      <c r="AB325" s="2"/>
      <c r="AC325" s="2"/>
      <c r="AD325" s="2"/>
      <c r="AE325" s="2"/>
      <c r="AF325" s="2"/>
      <c r="AG325" s="2"/>
      <c r="AH325" s="2"/>
      <c r="AI325" s="2"/>
      <c r="AJ325" s="2"/>
    </row>
    <row r="326" spans="1:36" ht="15.75" customHeight="1">
      <c r="A326" s="2"/>
      <c r="B326" s="2"/>
      <c r="C326" s="61"/>
      <c r="D326" s="62"/>
      <c r="E326" s="62"/>
      <c r="F326" s="63"/>
      <c r="G326" s="2"/>
      <c r="H326" s="2"/>
      <c r="I326" s="63"/>
      <c r="J326" s="63"/>
      <c r="K326" s="2"/>
      <c r="L326" s="63"/>
      <c r="M326" s="2"/>
      <c r="N326" s="2"/>
      <c r="O326" s="63"/>
      <c r="P326" s="63"/>
      <c r="Q326" s="2"/>
      <c r="R326" s="63"/>
      <c r="S326" s="2"/>
      <c r="T326" s="2"/>
      <c r="U326" s="63"/>
      <c r="V326" s="2"/>
      <c r="W326" s="2"/>
      <c r="X326" s="2"/>
      <c r="Y326" s="2"/>
      <c r="Z326" s="2"/>
      <c r="AA326" s="2"/>
      <c r="AB326" s="2"/>
      <c r="AC326" s="2"/>
      <c r="AD326" s="2"/>
      <c r="AE326" s="2"/>
      <c r="AF326" s="2"/>
      <c r="AG326" s="2"/>
      <c r="AH326" s="2"/>
      <c r="AI326" s="2"/>
      <c r="AJ326" s="2"/>
    </row>
    <row r="327" spans="1:36" ht="15.75" customHeight="1">
      <c r="A327" s="2"/>
      <c r="B327" s="2"/>
      <c r="C327" s="61"/>
      <c r="D327" s="62"/>
      <c r="E327" s="62"/>
      <c r="F327" s="63"/>
      <c r="G327" s="2"/>
      <c r="H327" s="2"/>
      <c r="I327" s="63"/>
      <c r="J327" s="63"/>
      <c r="K327" s="2"/>
      <c r="L327" s="63"/>
      <c r="M327" s="2"/>
      <c r="N327" s="2"/>
      <c r="O327" s="63"/>
      <c r="P327" s="63"/>
      <c r="Q327" s="2"/>
      <c r="R327" s="63"/>
      <c r="S327" s="2"/>
      <c r="T327" s="2"/>
      <c r="U327" s="63"/>
      <c r="V327" s="2"/>
      <c r="W327" s="2"/>
      <c r="X327" s="2"/>
      <c r="Y327" s="2"/>
      <c r="Z327" s="2"/>
      <c r="AA327" s="2"/>
      <c r="AB327" s="2"/>
      <c r="AC327" s="2"/>
      <c r="AD327" s="2"/>
      <c r="AE327" s="2"/>
      <c r="AF327" s="2"/>
      <c r="AG327" s="2"/>
      <c r="AH327" s="2"/>
      <c r="AI327" s="2"/>
      <c r="AJ327" s="2"/>
    </row>
    <row r="328" spans="1:36" ht="15.75" customHeight="1">
      <c r="A328" s="2"/>
      <c r="B328" s="2"/>
      <c r="C328" s="61"/>
      <c r="D328" s="62"/>
      <c r="E328" s="62"/>
      <c r="F328" s="63"/>
      <c r="G328" s="2"/>
      <c r="H328" s="2"/>
      <c r="I328" s="63"/>
      <c r="J328" s="63"/>
      <c r="K328" s="2"/>
      <c r="L328" s="63"/>
      <c r="M328" s="2"/>
      <c r="N328" s="2"/>
      <c r="O328" s="63"/>
      <c r="P328" s="63"/>
      <c r="Q328" s="2"/>
      <c r="R328" s="63"/>
      <c r="S328" s="2"/>
      <c r="T328" s="2"/>
      <c r="U328" s="63"/>
      <c r="V328" s="2"/>
      <c r="W328" s="2"/>
      <c r="X328" s="2"/>
      <c r="Y328" s="2"/>
      <c r="Z328" s="2"/>
      <c r="AA328" s="2"/>
      <c r="AB328" s="2"/>
      <c r="AC328" s="2"/>
      <c r="AD328" s="2"/>
      <c r="AE328" s="2"/>
      <c r="AF328" s="2"/>
      <c r="AG328" s="2"/>
      <c r="AH328" s="2"/>
      <c r="AI328" s="2"/>
      <c r="AJ328" s="2"/>
    </row>
    <row r="329" spans="1:36" ht="15.75" customHeight="1">
      <c r="A329" s="2"/>
      <c r="B329" s="2"/>
      <c r="C329" s="61"/>
      <c r="D329" s="62"/>
      <c r="E329" s="62"/>
      <c r="F329" s="63"/>
      <c r="G329" s="2"/>
      <c r="H329" s="2"/>
      <c r="I329" s="63"/>
      <c r="J329" s="63"/>
      <c r="K329" s="2"/>
      <c r="L329" s="63"/>
      <c r="M329" s="2"/>
      <c r="N329" s="2"/>
      <c r="O329" s="63"/>
      <c r="P329" s="63"/>
      <c r="Q329" s="2"/>
      <c r="R329" s="63"/>
      <c r="S329" s="2"/>
      <c r="T329" s="2"/>
      <c r="U329" s="63"/>
      <c r="V329" s="2"/>
      <c r="W329" s="2"/>
      <c r="X329" s="2"/>
      <c r="Y329" s="2"/>
      <c r="Z329" s="2"/>
      <c r="AA329" s="2"/>
      <c r="AB329" s="2"/>
      <c r="AC329" s="2"/>
      <c r="AD329" s="2"/>
      <c r="AE329" s="2"/>
      <c r="AF329" s="2"/>
      <c r="AG329" s="2"/>
      <c r="AH329" s="2"/>
      <c r="AI329" s="2"/>
      <c r="AJ329" s="2"/>
    </row>
    <row r="330" spans="1:36" ht="15.75" customHeight="1">
      <c r="A330" s="2"/>
      <c r="B330" s="2"/>
      <c r="C330" s="61"/>
      <c r="D330" s="62"/>
      <c r="E330" s="62"/>
      <c r="F330" s="63"/>
      <c r="G330" s="2"/>
      <c r="H330" s="2"/>
      <c r="I330" s="63"/>
      <c r="J330" s="63"/>
      <c r="K330" s="2"/>
      <c r="L330" s="63"/>
      <c r="M330" s="2"/>
      <c r="N330" s="2"/>
      <c r="O330" s="63"/>
      <c r="P330" s="63"/>
      <c r="Q330" s="2"/>
      <c r="R330" s="63"/>
      <c r="S330" s="2"/>
      <c r="T330" s="2"/>
      <c r="U330" s="63"/>
      <c r="V330" s="2"/>
      <c r="W330" s="2"/>
      <c r="X330" s="2"/>
      <c r="Y330" s="2"/>
      <c r="Z330" s="2"/>
      <c r="AA330" s="2"/>
      <c r="AB330" s="2"/>
      <c r="AC330" s="2"/>
      <c r="AD330" s="2"/>
      <c r="AE330" s="2"/>
      <c r="AF330" s="2"/>
      <c r="AG330" s="2"/>
      <c r="AH330" s="2"/>
      <c r="AI330" s="2"/>
      <c r="AJ330" s="2"/>
    </row>
    <row r="331" spans="1:36" ht="15.75" customHeight="1">
      <c r="A331" s="2"/>
      <c r="B331" s="2"/>
      <c r="C331" s="61"/>
      <c r="D331" s="62"/>
      <c r="E331" s="62"/>
      <c r="F331" s="63"/>
      <c r="G331" s="2"/>
      <c r="H331" s="2"/>
      <c r="I331" s="63"/>
      <c r="J331" s="63"/>
      <c r="K331" s="2"/>
      <c r="L331" s="63"/>
      <c r="M331" s="2"/>
      <c r="N331" s="2"/>
      <c r="O331" s="63"/>
      <c r="P331" s="63"/>
      <c r="Q331" s="2"/>
      <c r="R331" s="63"/>
      <c r="S331" s="2"/>
      <c r="T331" s="2"/>
      <c r="U331" s="63"/>
      <c r="V331" s="2"/>
      <c r="W331" s="2"/>
      <c r="X331" s="2"/>
      <c r="Y331" s="2"/>
      <c r="Z331" s="2"/>
      <c r="AA331" s="2"/>
      <c r="AB331" s="2"/>
      <c r="AC331" s="2"/>
      <c r="AD331" s="2"/>
      <c r="AE331" s="2"/>
      <c r="AF331" s="2"/>
      <c r="AG331" s="2"/>
      <c r="AH331" s="2"/>
      <c r="AI331" s="2"/>
      <c r="AJ331" s="2"/>
    </row>
    <row r="332" spans="1:36" ht="15.75" customHeight="1">
      <c r="A332" s="2"/>
      <c r="B332" s="2"/>
      <c r="C332" s="61"/>
      <c r="D332" s="62"/>
      <c r="E332" s="62"/>
      <c r="F332" s="63"/>
      <c r="G332" s="2"/>
      <c r="H332" s="2"/>
      <c r="I332" s="63"/>
      <c r="J332" s="63"/>
      <c r="K332" s="2"/>
      <c r="L332" s="63"/>
      <c r="M332" s="2"/>
      <c r="N332" s="2"/>
      <c r="O332" s="63"/>
      <c r="P332" s="63"/>
      <c r="Q332" s="2"/>
      <c r="R332" s="63"/>
      <c r="S332" s="2"/>
      <c r="T332" s="2"/>
      <c r="U332" s="63"/>
      <c r="V332" s="2"/>
      <c r="W332" s="2"/>
      <c r="X332" s="2"/>
      <c r="Y332" s="2"/>
      <c r="Z332" s="2"/>
      <c r="AA332" s="2"/>
      <c r="AB332" s="2"/>
      <c r="AC332" s="2"/>
      <c r="AD332" s="2"/>
      <c r="AE332" s="2"/>
      <c r="AF332" s="2"/>
      <c r="AG332" s="2"/>
      <c r="AH332" s="2"/>
      <c r="AI332" s="2"/>
      <c r="AJ332" s="2"/>
    </row>
    <row r="333" spans="1:36" ht="15.75" customHeight="1">
      <c r="A333" s="2"/>
      <c r="B333" s="2"/>
      <c r="C333" s="61"/>
      <c r="D333" s="62"/>
      <c r="E333" s="62"/>
      <c r="F333" s="63"/>
      <c r="G333" s="2"/>
      <c r="H333" s="2"/>
      <c r="I333" s="63"/>
      <c r="J333" s="63"/>
      <c r="K333" s="2"/>
      <c r="L333" s="63"/>
      <c r="M333" s="2"/>
      <c r="N333" s="2"/>
      <c r="O333" s="63"/>
      <c r="P333" s="63"/>
      <c r="Q333" s="2"/>
      <c r="R333" s="63"/>
      <c r="S333" s="2"/>
      <c r="T333" s="2"/>
      <c r="U333" s="63"/>
      <c r="V333" s="2"/>
      <c r="W333" s="2"/>
      <c r="X333" s="2"/>
      <c r="Y333" s="2"/>
      <c r="Z333" s="2"/>
      <c r="AA333" s="2"/>
      <c r="AB333" s="2"/>
      <c r="AC333" s="2"/>
      <c r="AD333" s="2"/>
      <c r="AE333" s="2"/>
      <c r="AF333" s="2"/>
      <c r="AG333" s="2"/>
      <c r="AH333" s="2"/>
      <c r="AI333" s="2"/>
      <c r="AJ333" s="2"/>
    </row>
    <row r="334" spans="1:36" ht="15.75" customHeight="1">
      <c r="A334" s="2"/>
      <c r="B334" s="2"/>
      <c r="C334" s="61"/>
      <c r="D334" s="62"/>
      <c r="E334" s="62"/>
      <c r="F334" s="63"/>
      <c r="G334" s="2"/>
      <c r="H334" s="2"/>
      <c r="I334" s="63"/>
      <c r="J334" s="63"/>
      <c r="K334" s="2"/>
      <c r="L334" s="63"/>
      <c r="M334" s="2"/>
      <c r="N334" s="2"/>
      <c r="O334" s="63"/>
      <c r="P334" s="63"/>
      <c r="Q334" s="2"/>
      <c r="R334" s="63"/>
      <c r="S334" s="2"/>
      <c r="T334" s="2"/>
      <c r="U334" s="63"/>
      <c r="V334" s="2"/>
      <c r="W334" s="2"/>
      <c r="X334" s="2"/>
      <c r="Y334" s="2"/>
      <c r="Z334" s="2"/>
      <c r="AA334" s="2"/>
      <c r="AB334" s="2"/>
      <c r="AC334" s="2"/>
      <c r="AD334" s="2"/>
      <c r="AE334" s="2"/>
      <c r="AF334" s="2"/>
      <c r="AG334" s="2"/>
      <c r="AH334" s="2"/>
      <c r="AI334" s="2"/>
      <c r="AJ334" s="2"/>
    </row>
    <row r="335" spans="1:36" ht="15.75" customHeight="1">
      <c r="A335" s="2"/>
      <c r="B335" s="2"/>
      <c r="C335" s="61"/>
      <c r="D335" s="62"/>
      <c r="E335" s="62"/>
      <c r="F335" s="63"/>
      <c r="G335" s="2"/>
      <c r="H335" s="2"/>
      <c r="I335" s="63"/>
      <c r="J335" s="63"/>
      <c r="K335" s="2"/>
      <c r="L335" s="63"/>
      <c r="M335" s="2"/>
      <c r="N335" s="2"/>
      <c r="O335" s="63"/>
      <c r="P335" s="63"/>
      <c r="Q335" s="2"/>
      <c r="R335" s="63"/>
      <c r="S335" s="2"/>
      <c r="T335" s="2"/>
      <c r="U335" s="63"/>
      <c r="V335" s="2"/>
      <c r="W335" s="2"/>
      <c r="X335" s="2"/>
      <c r="Y335" s="2"/>
      <c r="Z335" s="2"/>
      <c r="AA335" s="2"/>
      <c r="AB335" s="2"/>
      <c r="AC335" s="2"/>
      <c r="AD335" s="2"/>
      <c r="AE335" s="2"/>
      <c r="AF335" s="2"/>
      <c r="AG335" s="2"/>
      <c r="AH335" s="2"/>
      <c r="AI335" s="2"/>
      <c r="AJ335" s="2"/>
    </row>
    <row r="336" spans="1:36" ht="15.75" customHeight="1">
      <c r="A336" s="2"/>
      <c r="B336" s="2"/>
      <c r="C336" s="61"/>
      <c r="D336" s="62"/>
      <c r="E336" s="62"/>
      <c r="F336" s="63"/>
      <c r="G336" s="2"/>
      <c r="H336" s="2"/>
      <c r="I336" s="63"/>
      <c r="J336" s="63"/>
      <c r="K336" s="2"/>
      <c r="L336" s="63"/>
      <c r="M336" s="2"/>
      <c r="N336" s="2"/>
      <c r="O336" s="63"/>
      <c r="P336" s="63"/>
      <c r="Q336" s="2"/>
      <c r="R336" s="63"/>
      <c r="S336" s="2"/>
      <c r="T336" s="2"/>
      <c r="U336" s="63"/>
      <c r="V336" s="2"/>
      <c r="W336" s="2"/>
      <c r="X336" s="2"/>
      <c r="Y336" s="2"/>
      <c r="Z336" s="2"/>
      <c r="AA336" s="2"/>
      <c r="AB336" s="2"/>
      <c r="AC336" s="2"/>
      <c r="AD336" s="2"/>
      <c r="AE336" s="2"/>
      <c r="AF336" s="2"/>
      <c r="AG336" s="2"/>
      <c r="AH336" s="2"/>
      <c r="AI336" s="2"/>
      <c r="AJ336" s="2"/>
    </row>
    <row r="337" spans="1:36" ht="15.75" customHeight="1">
      <c r="A337" s="2"/>
      <c r="B337" s="2"/>
      <c r="C337" s="61"/>
      <c r="D337" s="62"/>
      <c r="E337" s="62"/>
      <c r="F337" s="63"/>
      <c r="G337" s="2"/>
      <c r="H337" s="2"/>
      <c r="I337" s="63"/>
      <c r="J337" s="63"/>
      <c r="K337" s="2"/>
      <c r="L337" s="63"/>
      <c r="M337" s="2"/>
      <c r="N337" s="2"/>
      <c r="O337" s="63"/>
      <c r="P337" s="63"/>
      <c r="Q337" s="2"/>
      <c r="R337" s="63"/>
      <c r="S337" s="2"/>
      <c r="T337" s="2"/>
      <c r="U337" s="63"/>
      <c r="V337" s="2"/>
      <c r="W337" s="2"/>
      <c r="X337" s="2"/>
      <c r="Y337" s="2"/>
      <c r="Z337" s="2"/>
      <c r="AA337" s="2"/>
      <c r="AB337" s="2"/>
      <c r="AC337" s="2"/>
      <c r="AD337" s="2"/>
      <c r="AE337" s="2"/>
      <c r="AF337" s="2"/>
      <c r="AG337" s="2"/>
      <c r="AH337" s="2"/>
      <c r="AI337" s="2"/>
      <c r="AJ337" s="2"/>
    </row>
    <row r="338" spans="1:36" ht="15.75" customHeight="1">
      <c r="A338" s="2"/>
      <c r="B338" s="2"/>
      <c r="C338" s="61"/>
      <c r="D338" s="62"/>
      <c r="E338" s="62"/>
      <c r="F338" s="63"/>
      <c r="G338" s="2"/>
      <c r="H338" s="2"/>
      <c r="I338" s="63"/>
      <c r="J338" s="63"/>
      <c r="K338" s="2"/>
      <c r="L338" s="63"/>
      <c r="M338" s="2"/>
      <c r="N338" s="2"/>
      <c r="O338" s="63"/>
      <c r="P338" s="63"/>
      <c r="Q338" s="2"/>
      <c r="R338" s="63"/>
      <c r="S338" s="2"/>
      <c r="T338" s="2"/>
      <c r="U338" s="63"/>
      <c r="V338" s="2"/>
      <c r="W338" s="2"/>
      <c r="X338" s="2"/>
      <c r="Y338" s="2"/>
      <c r="Z338" s="2"/>
      <c r="AA338" s="2"/>
      <c r="AB338" s="2"/>
      <c r="AC338" s="2"/>
      <c r="AD338" s="2"/>
      <c r="AE338" s="2"/>
      <c r="AF338" s="2"/>
      <c r="AG338" s="2"/>
      <c r="AH338" s="2"/>
      <c r="AI338" s="2"/>
      <c r="AJ338" s="2"/>
    </row>
    <row r="339" spans="1:36" ht="15.75" customHeight="1">
      <c r="A339" s="2"/>
      <c r="B339" s="2"/>
      <c r="C339" s="61"/>
      <c r="D339" s="62"/>
      <c r="E339" s="62"/>
      <c r="F339" s="63"/>
      <c r="G339" s="2"/>
      <c r="H339" s="2"/>
      <c r="I339" s="63"/>
      <c r="J339" s="63"/>
      <c r="K339" s="2"/>
      <c r="L339" s="63"/>
      <c r="M339" s="2"/>
      <c r="N339" s="2"/>
      <c r="O339" s="63"/>
      <c r="P339" s="63"/>
      <c r="Q339" s="2"/>
      <c r="R339" s="63"/>
      <c r="S339" s="2"/>
      <c r="T339" s="2"/>
      <c r="U339" s="63"/>
      <c r="V339" s="2"/>
      <c r="W339" s="2"/>
      <c r="X339" s="2"/>
      <c r="Y339" s="2"/>
      <c r="Z339" s="2"/>
      <c r="AA339" s="2"/>
      <c r="AB339" s="2"/>
      <c r="AC339" s="2"/>
      <c r="AD339" s="2"/>
      <c r="AE339" s="2"/>
      <c r="AF339" s="2"/>
      <c r="AG339" s="2"/>
      <c r="AH339" s="2"/>
      <c r="AI339" s="2"/>
      <c r="AJ339" s="2"/>
    </row>
    <row r="340" spans="1:36" ht="15.75" customHeight="1">
      <c r="A340" s="2"/>
      <c r="B340" s="2"/>
      <c r="C340" s="61"/>
      <c r="D340" s="62"/>
      <c r="E340" s="62"/>
      <c r="F340" s="63"/>
      <c r="G340" s="2"/>
      <c r="H340" s="2"/>
      <c r="I340" s="63"/>
      <c r="J340" s="63"/>
      <c r="K340" s="2"/>
      <c r="L340" s="63"/>
      <c r="M340" s="2"/>
      <c r="N340" s="2"/>
      <c r="O340" s="63"/>
      <c r="P340" s="63"/>
      <c r="Q340" s="2"/>
      <c r="R340" s="63"/>
      <c r="S340" s="2"/>
      <c r="T340" s="2"/>
      <c r="U340" s="63"/>
      <c r="V340" s="2"/>
      <c r="W340" s="2"/>
      <c r="X340" s="2"/>
      <c r="Y340" s="2"/>
      <c r="Z340" s="2"/>
      <c r="AA340" s="2"/>
      <c r="AB340" s="2"/>
      <c r="AC340" s="2"/>
      <c r="AD340" s="2"/>
      <c r="AE340" s="2"/>
      <c r="AF340" s="2"/>
      <c r="AG340" s="2"/>
      <c r="AH340" s="2"/>
      <c r="AI340" s="2"/>
      <c r="AJ340" s="2"/>
    </row>
    <row r="341" spans="1:36" ht="15.75" customHeight="1">
      <c r="A341" s="2"/>
      <c r="B341" s="2"/>
      <c r="C341" s="61"/>
      <c r="D341" s="62"/>
      <c r="E341" s="62"/>
      <c r="F341" s="63"/>
      <c r="G341" s="2"/>
      <c r="H341" s="2"/>
      <c r="I341" s="63"/>
      <c r="J341" s="63"/>
      <c r="K341" s="2"/>
      <c r="L341" s="63"/>
      <c r="M341" s="2"/>
      <c r="N341" s="2"/>
      <c r="O341" s="63"/>
      <c r="P341" s="63"/>
      <c r="Q341" s="2"/>
      <c r="R341" s="63"/>
      <c r="S341" s="2"/>
      <c r="T341" s="2"/>
      <c r="U341" s="63"/>
      <c r="V341" s="2"/>
      <c r="W341" s="2"/>
      <c r="X341" s="2"/>
      <c r="Y341" s="2"/>
      <c r="Z341" s="2"/>
      <c r="AA341" s="2"/>
      <c r="AB341" s="2"/>
      <c r="AC341" s="2"/>
      <c r="AD341" s="2"/>
      <c r="AE341" s="2"/>
      <c r="AF341" s="2"/>
      <c r="AG341" s="2"/>
      <c r="AH341" s="2"/>
      <c r="AI341" s="2"/>
      <c r="AJ341" s="2"/>
    </row>
    <row r="342" spans="1:36" ht="15.75" customHeight="1">
      <c r="A342" s="2"/>
      <c r="B342" s="2"/>
      <c r="C342" s="61"/>
      <c r="D342" s="62"/>
      <c r="E342" s="62"/>
      <c r="F342" s="63"/>
      <c r="G342" s="2"/>
      <c r="H342" s="2"/>
      <c r="I342" s="63"/>
      <c r="J342" s="63"/>
      <c r="K342" s="2"/>
      <c r="L342" s="63"/>
      <c r="M342" s="2"/>
      <c r="N342" s="2"/>
      <c r="O342" s="63"/>
      <c r="P342" s="63"/>
      <c r="Q342" s="2"/>
      <c r="R342" s="63"/>
      <c r="S342" s="2"/>
      <c r="T342" s="2"/>
      <c r="U342" s="63"/>
      <c r="V342" s="2"/>
      <c r="W342" s="2"/>
      <c r="X342" s="2"/>
      <c r="Y342" s="2"/>
      <c r="Z342" s="2"/>
      <c r="AA342" s="2"/>
      <c r="AB342" s="2"/>
      <c r="AC342" s="2"/>
      <c r="AD342" s="2"/>
      <c r="AE342" s="2"/>
      <c r="AF342" s="2"/>
      <c r="AG342" s="2"/>
      <c r="AH342" s="2"/>
      <c r="AI342" s="2"/>
      <c r="AJ342" s="2"/>
    </row>
    <row r="343" spans="1:36" ht="15.75" customHeight="1">
      <c r="A343" s="2"/>
      <c r="B343" s="2"/>
      <c r="C343" s="61"/>
      <c r="D343" s="62"/>
      <c r="E343" s="62"/>
      <c r="F343" s="63"/>
      <c r="G343" s="2"/>
      <c r="H343" s="2"/>
      <c r="I343" s="63"/>
      <c r="J343" s="63"/>
      <c r="K343" s="2"/>
      <c r="L343" s="63"/>
      <c r="M343" s="2"/>
      <c r="N343" s="2"/>
      <c r="O343" s="63"/>
      <c r="P343" s="63"/>
      <c r="Q343" s="2"/>
      <c r="R343" s="63"/>
      <c r="S343" s="2"/>
      <c r="T343" s="2"/>
      <c r="U343" s="63"/>
      <c r="V343" s="2"/>
      <c r="W343" s="2"/>
      <c r="X343" s="2"/>
      <c r="Y343" s="2"/>
      <c r="Z343" s="2"/>
      <c r="AA343" s="2"/>
      <c r="AB343" s="2"/>
      <c r="AC343" s="2"/>
      <c r="AD343" s="2"/>
      <c r="AE343" s="2"/>
      <c r="AF343" s="2"/>
      <c r="AG343" s="2"/>
      <c r="AH343" s="2"/>
      <c r="AI343" s="2"/>
      <c r="AJ343" s="2"/>
    </row>
    <row r="344" spans="1:36" ht="15.75" customHeight="1">
      <c r="A344" s="2"/>
      <c r="B344" s="2"/>
      <c r="C344" s="61"/>
      <c r="D344" s="62"/>
      <c r="E344" s="62"/>
      <c r="F344" s="63"/>
      <c r="G344" s="2"/>
      <c r="H344" s="2"/>
      <c r="I344" s="63"/>
      <c r="J344" s="63"/>
      <c r="K344" s="2"/>
      <c r="L344" s="63"/>
      <c r="M344" s="2"/>
      <c r="N344" s="2"/>
      <c r="O344" s="63"/>
      <c r="P344" s="63"/>
      <c r="Q344" s="2"/>
      <c r="R344" s="63"/>
      <c r="S344" s="2"/>
      <c r="T344" s="2"/>
      <c r="U344" s="63"/>
      <c r="V344" s="2"/>
      <c r="W344" s="2"/>
      <c r="X344" s="2"/>
      <c r="Y344" s="2"/>
      <c r="Z344" s="2"/>
      <c r="AA344" s="2"/>
      <c r="AB344" s="2"/>
      <c r="AC344" s="2"/>
      <c r="AD344" s="2"/>
      <c r="AE344" s="2"/>
      <c r="AF344" s="2"/>
      <c r="AG344" s="2"/>
      <c r="AH344" s="2"/>
      <c r="AI344" s="2"/>
      <c r="AJ344" s="2"/>
    </row>
    <row r="345" spans="1:36" ht="15.75" customHeight="1">
      <c r="A345" s="2"/>
      <c r="B345" s="2"/>
      <c r="C345" s="61"/>
      <c r="D345" s="62"/>
      <c r="E345" s="62"/>
      <c r="F345" s="63"/>
      <c r="G345" s="2"/>
      <c r="H345" s="2"/>
      <c r="I345" s="63"/>
      <c r="J345" s="63"/>
      <c r="K345" s="2"/>
      <c r="L345" s="63"/>
      <c r="M345" s="2"/>
      <c r="N345" s="2"/>
      <c r="O345" s="63"/>
      <c r="P345" s="63"/>
      <c r="Q345" s="2"/>
      <c r="R345" s="63"/>
      <c r="S345" s="2"/>
      <c r="T345" s="2"/>
      <c r="U345" s="63"/>
      <c r="V345" s="2"/>
      <c r="W345" s="2"/>
      <c r="X345" s="2"/>
      <c r="Y345" s="2"/>
      <c r="Z345" s="2"/>
      <c r="AA345" s="2"/>
      <c r="AB345" s="2"/>
      <c r="AC345" s="2"/>
      <c r="AD345" s="2"/>
      <c r="AE345" s="2"/>
      <c r="AF345" s="2"/>
      <c r="AG345" s="2"/>
      <c r="AH345" s="2"/>
      <c r="AI345" s="2"/>
      <c r="AJ345" s="2"/>
    </row>
    <row r="346" spans="1:36" ht="15.75" customHeight="1">
      <c r="A346" s="2"/>
      <c r="B346" s="2"/>
      <c r="C346" s="61"/>
      <c r="D346" s="62"/>
      <c r="E346" s="62"/>
      <c r="F346" s="63"/>
      <c r="G346" s="2"/>
      <c r="H346" s="2"/>
      <c r="I346" s="63"/>
      <c r="J346" s="63"/>
      <c r="K346" s="2"/>
      <c r="L346" s="63"/>
      <c r="M346" s="2"/>
      <c r="N346" s="2"/>
      <c r="O346" s="63"/>
      <c r="P346" s="63"/>
      <c r="Q346" s="2"/>
      <c r="R346" s="63"/>
      <c r="S346" s="2"/>
      <c r="T346" s="2"/>
      <c r="U346" s="63"/>
      <c r="V346" s="2"/>
      <c r="W346" s="2"/>
      <c r="X346" s="2"/>
      <c r="Y346" s="2"/>
      <c r="Z346" s="2"/>
      <c r="AA346" s="2"/>
      <c r="AB346" s="2"/>
      <c r="AC346" s="2"/>
      <c r="AD346" s="2"/>
      <c r="AE346" s="2"/>
      <c r="AF346" s="2"/>
      <c r="AG346" s="2"/>
      <c r="AH346" s="2"/>
      <c r="AI346" s="2"/>
      <c r="AJ346" s="2"/>
    </row>
    <row r="347" spans="1:36" ht="15.75" customHeight="1">
      <c r="A347" s="2"/>
      <c r="B347" s="2"/>
      <c r="C347" s="61"/>
      <c r="D347" s="62"/>
      <c r="E347" s="62"/>
      <c r="F347" s="63"/>
      <c r="G347" s="2"/>
      <c r="H347" s="2"/>
      <c r="I347" s="63"/>
      <c r="J347" s="63"/>
      <c r="K347" s="2"/>
      <c r="L347" s="63"/>
      <c r="M347" s="2"/>
      <c r="N347" s="2"/>
      <c r="O347" s="63"/>
      <c r="P347" s="63"/>
      <c r="Q347" s="2"/>
      <c r="R347" s="63"/>
      <c r="S347" s="2"/>
      <c r="T347" s="2"/>
      <c r="U347" s="63"/>
      <c r="V347" s="2"/>
      <c r="W347" s="2"/>
      <c r="X347" s="2"/>
      <c r="Y347" s="2"/>
      <c r="Z347" s="2"/>
      <c r="AA347" s="2"/>
      <c r="AB347" s="2"/>
      <c r="AC347" s="2"/>
      <c r="AD347" s="2"/>
      <c r="AE347" s="2"/>
      <c r="AF347" s="2"/>
      <c r="AG347" s="2"/>
      <c r="AH347" s="2"/>
      <c r="AI347" s="2"/>
      <c r="AJ347" s="2"/>
    </row>
    <row r="348" spans="1:36" ht="15.75" customHeight="1">
      <c r="A348" s="2"/>
      <c r="B348" s="2"/>
      <c r="C348" s="61"/>
      <c r="D348" s="62"/>
      <c r="E348" s="62"/>
      <c r="F348" s="63"/>
      <c r="G348" s="2"/>
      <c r="H348" s="2"/>
      <c r="I348" s="63"/>
      <c r="J348" s="63"/>
      <c r="K348" s="2"/>
      <c r="L348" s="63"/>
      <c r="M348" s="2"/>
      <c r="N348" s="2"/>
      <c r="O348" s="63"/>
      <c r="P348" s="63"/>
      <c r="Q348" s="2"/>
      <c r="R348" s="63"/>
      <c r="S348" s="2"/>
      <c r="T348" s="2"/>
      <c r="U348" s="63"/>
      <c r="V348" s="2"/>
      <c r="W348" s="2"/>
      <c r="X348" s="2"/>
      <c r="Y348" s="2"/>
      <c r="Z348" s="2"/>
      <c r="AA348" s="2"/>
      <c r="AB348" s="2"/>
      <c r="AC348" s="2"/>
      <c r="AD348" s="2"/>
      <c r="AE348" s="2"/>
      <c r="AF348" s="2"/>
      <c r="AG348" s="2"/>
      <c r="AH348" s="2"/>
      <c r="AI348" s="2"/>
      <c r="AJ348" s="2"/>
    </row>
    <row r="349" spans="1:36" ht="15.75" customHeight="1">
      <c r="A349" s="2"/>
      <c r="B349" s="2"/>
      <c r="C349" s="61"/>
      <c r="D349" s="62"/>
      <c r="E349" s="62"/>
      <c r="F349" s="63"/>
      <c r="G349" s="2"/>
      <c r="H349" s="2"/>
      <c r="I349" s="63"/>
      <c r="J349" s="63"/>
      <c r="K349" s="2"/>
      <c r="L349" s="63"/>
      <c r="M349" s="2"/>
      <c r="N349" s="2"/>
      <c r="O349" s="63"/>
      <c r="P349" s="63"/>
      <c r="Q349" s="2"/>
      <c r="R349" s="63"/>
      <c r="S349" s="2"/>
      <c r="T349" s="2"/>
      <c r="U349" s="63"/>
      <c r="V349" s="2"/>
      <c r="W349" s="2"/>
      <c r="X349" s="2"/>
      <c r="Y349" s="2"/>
      <c r="Z349" s="2"/>
      <c r="AA349" s="2"/>
      <c r="AB349" s="2"/>
      <c r="AC349" s="2"/>
      <c r="AD349" s="2"/>
      <c r="AE349" s="2"/>
      <c r="AF349" s="2"/>
      <c r="AG349" s="2"/>
      <c r="AH349" s="2"/>
      <c r="AI349" s="2"/>
      <c r="AJ349" s="2"/>
    </row>
    <row r="350" spans="1:36" ht="15.75" customHeight="1">
      <c r="A350" s="2"/>
      <c r="B350" s="2"/>
      <c r="C350" s="61"/>
      <c r="D350" s="62"/>
      <c r="E350" s="62"/>
      <c r="F350" s="63"/>
      <c r="G350" s="2"/>
      <c r="H350" s="2"/>
      <c r="I350" s="63"/>
      <c r="J350" s="63"/>
      <c r="K350" s="2"/>
      <c r="L350" s="63"/>
      <c r="M350" s="2"/>
      <c r="N350" s="2"/>
      <c r="O350" s="63"/>
      <c r="P350" s="63"/>
      <c r="Q350" s="2"/>
      <c r="R350" s="63"/>
      <c r="S350" s="2"/>
      <c r="T350" s="2"/>
      <c r="U350" s="63"/>
      <c r="V350" s="2"/>
      <c r="W350" s="2"/>
      <c r="X350" s="2"/>
      <c r="Y350" s="2"/>
      <c r="Z350" s="2"/>
      <c r="AA350" s="2"/>
      <c r="AB350" s="2"/>
      <c r="AC350" s="2"/>
      <c r="AD350" s="2"/>
      <c r="AE350" s="2"/>
      <c r="AF350" s="2"/>
      <c r="AG350" s="2"/>
      <c r="AH350" s="2"/>
      <c r="AI350" s="2"/>
      <c r="AJ350" s="2"/>
    </row>
    <row r="351" spans="1:36" ht="15.75" customHeight="1">
      <c r="A351" s="2"/>
      <c r="B351" s="2"/>
      <c r="C351" s="61"/>
      <c r="D351" s="62"/>
      <c r="E351" s="62"/>
      <c r="F351" s="63"/>
      <c r="G351" s="2"/>
      <c r="H351" s="2"/>
      <c r="I351" s="63"/>
      <c r="J351" s="63"/>
      <c r="K351" s="2"/>
      <c r="L351" s="63"/>
      <c r="M351" s="2"/>
      <c r="N351" s="2"/>
      <c r="O351" s="63"/>
      <c r="P351" s="63"/>
      <c r="Q351" s="2"/>
      <c r="R351" s="63"/>
      <c r="S351" s="2"/>
      <c r="T351" s="2"/>
      <c r="U351" s="63"/>
      <c r="V351" s="2"/>
      <c r="W351" s="2"/>
      <c r="X351" s="2"/>
      <c r="Y351" s="2"/>
      <c r="Z351" s="2"/>
      <c r="AA351" s="2"/>
      <c r="AB351" s="2"/>
      <c r="AC351" s="2"/>
      <c r="AD351" s="2"/>
      <c r="AE351" s="2"/>
      <c r="AF351" s="2"/>
      <c r="AG351" s="2"/>
      <c r="AH351" s="2"/>
      <c r="AI351" s="2"/>
      <c r="AJ351" s="2"/>
    </row>
    <row r="352" spans="1:36" ht="15.75" customHeight="1">
      <c r="A352" s="2"/>
      <c r="B352" s="2"/>
      <c r="C352" s="61"/>
      <c r="D352" s="62"/>
      <c r="E352" s="62"/>
      <c r="F352" s="63"/>
      <c r="G352" s="2"/>
      <c r="H352" s="2"/>
      <c r="I352" s="63"/>
      <c r="J352" s="63"/>
      <c r="K352" s="2"/>
      <c r="L352" s="63"/>
      <c r="M352" s="2"/>
      <c r="N352" s="2"/>
      <c r="O352" s="63"/>
      <c r="P352" s="63"/>
      <c r="Q352" s="2"/>
      <c r="R352" s="63"/>
      <c r="S352" s="2"/>
      <c r="T352" s="2"/>
      <c r="U352" s="63"/>
      <c r="V352" s="2"/>
      <c r="W352" s="2"/>
      <c r="X352" s="2"/>
      <c r="Y352" s="2"/>
      <c r="Z352" s="2"/>
      <c r="AA352" s="2"/>
      <c r="AB352" s="2"/>
      <c r="AC352" s="2"/>
      <c r="AD352" s="2"/>
      <c r="AE352" s="2"/>
      <c r="AF352" s="2"/>
      <c r="AG352" s="2"/>
      <c r="AH352" s="2"/>
      <c r="AI352" s="2"/>
      <c r="AJ352" s="2"/>
    </row>
    <row r="353" spans="1:36" ht="15.75" customHeight="1">
      <c r="A353" s="2"/>
      <c r="B353" s="2"/>
      <c r="C353" s="61"/>
      <c r="D353" s="62"/>
      <c r="E353" s="62"/>
      <c r="F353" s="63"/>
      <c r="G353" s="2"/>
      <c r="H353" s="2"/>
      <c r="I353" s="63"/>
      <c r="J353" s="63"/>
      <c r="K353" s="2"/>
      <c r="L353" s="63"/>
      <c r="M353" s="2"/>
      <c r="N353" s="2"/>
      <c r="O353" s="63"/>
      <c r="P353" s="63"/>
      <c r="Q353" s="2"/>
      <c r="R353" s="63"/>
      <c r="S353" s="2"/>
      <c r="T353" s="2"/>
      <c r="U353" s="63"/>
      <c r="V353" s="2"/>
      <c r="W353" s="2"/>
      <c r="X353" s="2"/>
      <c r="Y353" s="2"/>
      <c r="Z353" s="2"/>
      <c r="AA353" s="2"/>
      <c r="AB353" s="2"/>
      <c r="AC353" s="2"/>
      <c r="AD353" s="2"/>
      <c r="AE353" s="2"/>
      <c r="AF353" s="2"/>
      <c r="AG353" s="2"/>
      <c r="AH353" s="2"/>
      <c r="AI353" s="2"/>
      <c r="AJ353" s="2"/>
    </row>
    <row r="354" spans="1:36" ht="15.75" customHeight="1">
      <c r="A354" s="2"/>
      <c r="B354" s="2"/>
      <c r="C354" s="61"/>
      <c r="D354" s="62"/>
      <c r="E354" s="62"/>
      <c r="F354" s="63"/>
      <c r="G354" s="2"/>
      <c r="H354" s="2"/>
      <c r="I354" s="63"/>
      <c r="J354" s="63"/>
      <c r="K354" s="2"/>
      <c r="L354" s="63"/>
      <c r="M354" s="2"/>
      <c r="N354" s="2"/>
      <c r="O354" s="63"/>
      <c r="P354" s="63"/>
      <c r="Q354" s="2"/>
      <c r="R354" s="63"/>
      <c r="S354" s="2"/>
      <c r="T354" s="2"/>
      <c r="U354" s="63"/>
      <c r="V354" s="2"/>
      <c r="W354" s="2"/>
      <c r="X354" s="2"/>
      <c r="Y354" s="2"/>
      <c r="Z354" s="2"/>
      <c r="AA354" s="2"/>
      <c r="AB354" s="2"/>
      <c r="AC354" s="2"/>
      <c r="AD354" s="2"/>
      <c r="AE354" s="2"/>
      <c r="AF354" s="2"/>
      <c r="AG354" s="2"/>
      <c r="AH354" s="2"/>
      <c r="AI354" s="2"/>
      <c r="AJ354" s="2"/>
    </row>
    <row r="355" spans="1:36" ht="15.75" customHeight="1">
      <c r="A355" s="2"/>
      <c r="B355" s="2"/>
      <c r="C355" s="61"/>
      <c r="D355" s="62"/>
      <c r="E355" s="62"/>
      <c r="F355" s="63"/>
      <c r="G355" s="2"/>
      <c r="H355" s="2"/>
      <c r="I355" s="63"/>
      <c r="J355" s="63"/>
      <c r="K355" s="2"/>
      <c r="L355" s="63"/>
      <c r="M355" s="2"/>
      <c r="N355" s="2"/>
      <c r="O355" s="63"/>
      <c r="P355" s="63"/>
      <c r="Q355" s="2"/>
      <c r="R355" s="63"/>
      <c r="S355" s="2"/>
      <c r="T355" s="2"/>
      <c r="U355" s="63"/>
      <c r="V355" s="2"/>
      <c r="W355" s="2"/>
      <c r="X355" s="2"/>
      <c r="Y355" s="2"/>
      <c r="Z355" s="2"/>
      <c r="AA355" s="2"/>
      <c r="AB355" s="2"/>
      <c r="AC355" s="2"/>
      <c r="AD355" s="2"/>
      <c r="AE355" s="2"/>
      <c r="AF355" s="2"/>
      <c r="AG355" s="2"/>
      <c r="AH355" s="2"/>
      <c r="AI355" s="2"/>
      <c r="AJ355" s="2"/>
    </row>
    <row r="356" spans="1:36" ht="15.75" customHeight="1">
      <c r="A356" s="2"/>
      <c r="B356" s="2"/>
      <c r="C356" s="61"/>
      <c r="D356" s="62"/>
      <c r="E356" s="62"/>
      <c r="F356" s="63"/>
      <c r="G356" s="2"/>
      <c r="H356" s="2"/>
      <c r="I356" s="63"/>
      <c r="J356" s="63"/>
      <c r="K356" s="2"/>
      <c r="L356" s="63"/>
      <c r="M356" s="2"/>
      <c r="N356" s="2"/>
      <c r="O356" s="63"/>
      <c r="P356" s="63"/>
      <c r="Q356" s="2"/>
      <c r="R356" s="63"/>
      <c r="S356" s="2"/>
      <c r="T356" s="2"/>
      <c r="U356" s="63"/>
      <c r="V356" s="2"/>
      <c r="W356" s="2"/>
      <c r="X356" s="2"/>
      <c r="Y356" s="2"/>
      <c r="Z356" s="2"/>
      <c r="AA356" s="2"/>
      <c r="AB356" s="2"/>
      <c r="AC356" s="2"/>
      <c r="AD356" s="2"/>
      <c r="AE356" s="2"/>
      <c r="AF356" s="2"/>
      <c r="AG356" s="2"/>
      <c r="AH356" s="2"/>
      <c r="AI356" s="2"/>
      <c r="AJ356" s="2"/>
    </row>
    <row r="357" spans="1:36" ht="15.75" customHeight="1">
      <c r="A357" s="2"/>
      <c r="B357" s="2"/>
      <c r="C357" s="61"/>
      <c r="D357" s="62"/>
      <c r="E357" s="62"/>
      <c r="F357" s="63"/>
      <c r="G357" s="2"/>
      <c r="H357" s="2"/>
      <c r="I357" s="63"/>
      <c r="J357" s="63"/>
      <c r="K357" s="2"/>
      <c r="L357" s="63"/>
      <c r="M357" s="2"/>
      <c r="N357" s="2"/>
      <c r="O357" s="63"/>
      <c r="P357" s="63"/>
      <c r="Q357" s="2"/>
      <c r="R357" s="63"/>
      <c r="S357" s="2"/>
      <c r="T357" s="2"/>
      <c r="U357" s="63"/>
      <c r="V357" s="2"/>
      <c r="W357" s="2"/>
      <c r="X357" s="2"/>
      <c r="Y357" s="2"/>
      <c r="Z357" s="2"/>
      <c r="AA357" s="2"/>
      <c r="AB357" s="2"/>
      <c r="AC357" s="2"/>
      <c r="AD357" s="2"/>
      <c r="AE357" s="2"/>
      <c r="AF357" s="2"/>
      <c r="AG357" s="2"/>
      <c r="AH357" s="2"/>
      <c r="AI357" s="2"/>
      <c r="AJ357" s="2"/>
    </row>
    <row r="358" spans="1:36" ht="15.75" customHeight="1">
      <c r="A358" s="2"/>
      <c r="B358" s="2"/>
      <c r="C358" s="61"/>
      <c r="D358" s="62"/>
      <c r="E358" s="62"/>
      <c r="F358" s="63"/>
      <c r="G358" s="2"/>
      <c r="H358" s="2"/>
      <c r="I358" s="63"/>
      <c r="J358" s="63"/>
      <c r="K358" s="2"/>
      <c r="L358" s="63"/>
      <c r="M358" s="2"/>
      <c r="N358" s="2"/>
      <c r="O358" s="63"/>
      <c r="P358" s="63"/>
      <c r="Q358" s="2"/>
      <c r="R358" s="63"/>
      <c r="S358" s="2"/>
      <c r="T358" s="2"/>
      <c r="U358" s="63"/>
      <c r="V358" s="2"/>
      <c r="W358" s="2"/>
      <c r="X358" s="2"/>
      <c r="Y358" s="2"/>
      <c r="Z358" s="2"/>
      <c r="AA358" s="2"/>
      <c r="AB358" s="2"/>
      <c r="AC358" s="2"/>
      <c r="AD358" s="2"/>
      <c r="AE358" s="2"/>
      <c r="AF358" s="2"/>
      <c r="AG358" s="2"/>
      <c r="AH358" s="2"/>
      <c r="AI358" s="2"/>
      <c r="AJ358" s="2"/>
    </row>
    <row r="359" spans="1:36" ht="15.75" customHeight="1">
      <c r="A359" s="2"/>
      <c r="B359" s="2"/>
      <c r="C359" s="61"/>
      <c r="D359" s="62"/>
      <c r="E359" s="62"/>
      <c r="F359" s="63"/>
      <c r="G359" s="2"/>
      <c r="H359" s="2"/>
      <c r="I359" s="63"/>
      <c r="J359" s="63"/>
      <c r="K359" s="2"/>
      <c r="L359" s="63"/>
      <c r="M359" s="2"/>
      <c r="N359" s="2"/>
      <c r="O359" s="63"/>
      <c r="P359" s="63"/>
      <c r="Q359" s="2"/>
      <c r="R359" s="63"/>
      <c r="S359" s="2"/>
      <c r="T359" s="2"/>
      <c r="U359" s="63"/>
      <c r="V359" s="2"/>
      <c r="W359" s="2"/>
      <c r="X359" s="2"/>
      <c r="Y359" s="2"/>
      <c r="Z359" s="2"/>
      <c r="AA359" s="2"/>
      <c r="AB359" s="2"/>
      <c r="AC359" s="2"/>
      <c r="AD359" s="2"/>
      <c r="AE359" s="2"/>
      <c r="AF359" s="2"/>
      <c r="AG359" s="2"/>
      <c r="AH359" s="2"/>
      <c r="AI359" s="2"/>
      <c r="AJ359" s="2"/>
    </row>
    <row r="360" spans="1:36" ht="15.75" customHeight="1">
      <c r="A360" s="2"/>
      <c r="B360" s="2"/>
      <c r="C360" s="61"/>
      <c r="D360" s="62"/>
      <c r="E360" s="62"/>
      <c r="F360" s="63"/>
      <c r="G360" s="2"/>
      <c r="H360" s="2"/>
      <c r="I360" s="63"/>
      <c r="J360" s="63"/>
      <c r="K360" s="2"/>
      <c r="L360" s="63"/>
      <c r="M360" s="2"/>
      <c r="N360" s="2"/>
      <c r="O360" s="63"/>
      <c r="P360" s="63"/>
      <c r="Q360" s="2"/>
      <c r="R360" s="63"/>
      <c r="S360" s="2"/>
      <c r="T360" s="2"/>
      <c r="U360" s="63"/>
      <c r="V360" s="2"/>
      <c r="W360" s="2"/>
      <c r="X360" s="2"/>
      <c r="Y360" s="2"/>
      <c r="Z360" s="2"/>
      <c r="AA360" s="2"/>
      <c r="AB360" s="2"/>
      <c r="AC360" s="2"/>
      <c r="AD360" s="2"/>
      <c r="AE360" s="2"/>
      <c r="AF360" s="2"/>
      <c r="AG360" s="2"/>
      <c r="AH360" s="2"/>
      <c r="AI360" s="2"/>
      <c r="AJ360" s="2"/>
    </row>
    <row r="361" spans="1:36" ht="15.75" customHeight="1">
      <c r="A361" s="2"/>
      <c r="B361" s="2"/>
      <c r="C361" s="61"/>
      <c r="D361" s="62"/>
      <c r="E361" s="62"/>
      <c r="F361" s="63"/>
      <c r="G361" s="2"/>
      <c r="H361" s="2"/>
      <c r="I361" s="63"/>
      <c r="J361" s="63"/>
      <c r="K361" s="2"/>
      <c r="L361" s="63"/>
      <c r="M361" s="2"/>
      <c r="N361" s="2"/>
      <c r="O361" s="63"/>
      <c r="P361" s="63"/>
      <c r="Q361" s="2"/>
      <c r="R361" s="63"/>
      <c r="S361" s="2"/>
      <c r="T361" s="2"/>
      <c r="U361" s="63"/>
      <c r="V361" s="2"/>
      <c r="W361" s="2"/>
      <c r="X361" s="2"/>
      <c r="Y361" s="2"/>
      <c r="Z361" s="2"/>
      <c r="AA361" s="2"/>
      <c r="AB361" s="2"/>
      <c r="AC361" s="2"/>
      <c r="AD361" s="2"/>
      <c r="AE361" s="2"/>
      <c r="AF361" s="2"/>
      <c r="AG361" s="2"/>
      <c r="AH361" s="2"/>
      <c r="AI361" s="2"/>
      <c r="AJ361" s="2"/>
    </row>
    <row r="362" spans="1:36" ht="15.75" customHeight="1">
      <c r="A362" s="2"/>
      <c r="B362" s="2"/>
      <c r="C362" s="61"/>
      <c r="D362" s="62"/>
      <c r="E362" s="62"/>
      <c r="F362" s="63"/>
      <c r="G362" s="2"/>
      <c r="H362" s="2"/>
      <c r="I362" s="63"/>
      <c r="J362" s="63"/>
      <c r="K362" s="2"/>
      <c r="L362" s="63"/>
      <c r="M362" s="2"/>
      <c r="N362" s="2"/>
      <c r="O362" s="63"/>
      <c r="P362" s="63"/>
      <c r="Q362" s="2"/>
      <c r="R362" s="63"/>
      <c r="S362" s="2"/>
      <c r="T362" s="2"/>
      <c r="U362" s="63"/>
      <c r="V362" s="2"/>
      <c r="W362" s="2"/>
      <c r="X362" s="2"/>
      <c r="Y362" s="2"/>
      <c r="Z362" s="2"/>
      <c r="AA362" s="2"/>
      <c r="AB362" s="2"/>
      <c r="AC362" s="2"/>
      <c r="AD362" s="2"/>
      <c r="AE362" s="2"/>
      <c r="AF362" s="2"/>
      <c r="AG362" s="2"/>
      <c r="AH362" s="2"/>
      <c r="AI362" s="2"/>
      <c r="AJ362" s="2"/>
    </row>
    <row r="363" spans="1:36" ht="15.75" customHeight="1">
      <c r="A363" s="2"/>
      <c r="B363" s="2"/>
      <c r="C363" s="61"/>
      <c r="D363" s="62"/>
      <c r="E363" s="62"/>
      <c r="F363" s="63"/>
      <c r="G363" s="2"/>
      <c r="H363" s="2"/>
      <c r="I363" s="63"/>
      <c r="J363" s="63"/>
      <c r="K363" s="2"/>
      <c r="L363" s="63"/>
      <c r="M363" s="2"/>
      <c r="N363" s="2"/>
      <c r="O363" s="63"/>
      <c r="P363" s="63"/>
      <c r="Q363" s="2"/>
      <c r="R363" s="63"/>
      <c r="S363" s="2"/>
      <c r="T363" s="2"/>
      <c r="U363" s="63"/>
      <c r="V363" s="2"/>
      <c r="W363" s="2"/>
      <c r="X363" s="2"/>
      <c r="Y363" s="2"/>
      <c r="Z363" s="2"/>
      <c r="AA363" s="2"/>
      <c r="AB363" s="2"/>
      <c r="AC363" s="2"/>
      <c r="AD363" s="2"/>
      <c r="AE363" s="2"/>
      <c r="AF363" s="2"/>
      <c r="AG363" s="2"/>
      <c r="AH363" s="2"/>
      <c r="AI363" s="2"/>
      <c r="AJ363" s="2"/>
    </row>
    <row r="364" spans="1:36" ht="15.75" customHeight="1">
      <c r="A364" s="2"/>
      <c r="B364" s="2"/>
      <c r="C364" s="61"/>
      <c r="D364" s="62"/>
      <c r="E364" s="62"/>
      <c r="F364" s="63"/>
      <c r="G364" s="2"/>
      <c r="H364" s="2"/>
      <c r="I364" s="63"/>
      <c r="J364" s="63"/>
      <c r="K364" s="2"/>
      <c r="L364" s="63"/>
      <c r="M364" s="2"/>
      <c r="N364" s="2"/>
      <c r="O364" s="63"/>
      <c r="P364" s="63"/>
      <c r="Q364" s="2"/>
      <c r="R364" s="63"/>
      <c r="S364" s="2"/>
      <c r="T364" s="2"/>
      <c r="U364" s="63"/>
      <c r="V364" s="2"/>
      <c r="W364" s="2"/>
      <c r="X364" s="2"/>
      <c r="Y364" s="2"/>
      <c r="Z364" s="2"/>
      <c r="AA364" s="2"/>
      <c r="AB364" s="2"/>
      <c r="AC364" s="2"/>
      <c r="AD364" s="2"/>
      <c r="AE364" s="2"/>
      <c r="AF364" s="2"/>
      <c r="AG364" s="2"/>
      <c r="AH364" s="2"/>
      <c r="AI364" s="2"/>
      <c r="AJ364" s="2"/>
    </row>
    <row r="365" spans="1:36" ht="15.75" customHeight="1">
      <c r="A365" s="2"/>
      <c r="B365" s="2"/>
      <c r="C365" s="61"/>
      <c r="D365" s="62"/>
      <c r="E365" s="62"/>
      <c r="F365" s="63"/>
      <c r="G365" s="2"/>
      <c r="H365" s="2"/>
      <c r="I365" s="63"/>
      <c r="J365" s="63"/>
      <c r="K365" s="2"/>
      <c r="L365" s="63"/>
      <c r="M365" s="2"/>
      <c r="N365" s="2"/>
      <c r="O365" s="63"/>
      <c r="P365" s="63"/>
      <c r="Q365" s="2"/>
      <c r="R365" s="63"/>
      <c r="S365" s="2"/>
      <c r="T365" s="2"/>
      <c r="U365" s="63"/>
      <c r="V365" s="2"/>
      <c r="W365" s="2"/>
      <c r="X365" s="2"/>
      <c r="Y365" s="2"/>
      <c r="Z365" s="2"/>
      <c r="AA365" s="2"/>
      <c r="AB365" s="2"/>
      <c r="AC365" s="2"/>
      <c r="AD365" s="2"/>
      <c r="AE365" s="2"/>
      <c r="AF365" s="2"/>
      <c r="AG365" s="2"/>
      <c r="AH365" s="2"/>
      <c r="AI365" s="2"/>
      <c r="AJ365" s="2"/>
    </row>
    <row r="366" spans="1:36" ht="15.75" customHeight="1">
      <c r="A366" s="2"/>
      <c r="B366" s="2"/>
      <c r="C366" s="61"/>
      <c r="D366" s="62"/>
      <c r="E366" s="62"/>
      <c r="F366" s="63"/>
      <c r="G366" s="2"/>
      <c r="H366" s="2"/>
      <c r="I366" s="63"/>
      <c r="J366" s="63"/>
      <c r="K366" s="2"/>
      <c r="L366" s="63"/>
      <c r="M366" s="2"/>
      <c r="N366" s="2"/>
      <c r="O366" s="63"/>
      <c r="P366" s="63"/>
      <c r="Q366" s="2"/>
      <c r="R366" s="63"/>
      <c r="S366" s="2"/>
      <c r="T366" s="2"/>
      <c r="U366" s="63"/>
      <c r="V366" s="2"/>
      <c r="W366" s="2"/>
      <c r="X366" s="2"/>
      <c r="Y366" s="2"/>
      <c r="Z366" s="2"/>
      <c r="AA366" s="2"/>
      <c r="AB366" s="2"/>
      <c r="AC366" s="2"/>
      <c r="AD366" s="2"/>
      <c r="AE366" s="2"/>
      <c r="AF366" s="2"/>
      <c r="AG366" s="2"/>
      <c r="AH366" s="2"/>
      <c r="AI366" s="2"/>
      <c r="AJ366" s="2"/>
    </row>
    <row r="367" spans="1:36" ht="15.75" customHeight="1">
      <c r="A367" s="2"/>
      <c r="B367" s="2"/>
      <c r="C367" s="61"/>
      <c r="D367" s="62"/>
      <c r="E367" s="62"/>
      <c r="F367" s="63"/>
      <c r="G367" s="2"/>
      <c r="H367" s="2"/>
      <c r="I367" s="63"/>
      <c r="J367" s="63"/>
      <c r="K367" s="2"/>
      <c r="L367" s="63"/>
      <c r="M367" s="2"/>
      <c r="N367" s="2"/>
      <c r="O367" s="63"/>
      <c r="P367" s="63"/>
      <c r="Q367" s="2"/>
      <c r="R367" s="63"/>
      <c r="S367" s="2"/>
      <c r="T367" s="2"/>
      <c r="U367" s="63"/>
      <c r="V367" s="2"/>
      <c r="W367" s="2"/>
      <c r="X367" s="2"/>
      <c r="Y367" s="2"/>
      <c r="Z367" s="2"/>
      <c r="AA367" s="2"/>
      <c r="AB367" s="2"/>
      <c r="AC367" s="2"/>
      <c r="AD367" s="2"/>
      <c r="AE367" s="2"/>
      <c r="AF367" s="2"/>
      <c r="AG367" s="2"/>
      <c r="AH367" s="2"/>
      <c r="AI367" s="2"/>
      <c r="AJ367" s="2"/>
    </row>
    <row r="368" spans="1:36" ht="15.75" customHeight="1">
      <c r="A368" s="2"/>
      <c r="B368" s="2"/>
      <c r="C368" s="61"/>
      <c r="D368" s="62"/>
      <c r="E368" s="62"/>
      <c r="F368" s="63"/>
      <c r="G368" s="2"/>
      <c r="H368" s="2"/>
      <c r="I368" s="63"/>
      <c r="J368" s="63"/>
      <c r="K368" s="2"/>
      <c r="L368" s="63"/>
      <c r="M368" s="2"/>
      <c r="N368" s="2"/>
      <c r="O368" s="63"/>
      <c r="P368" s="63"/>
      <c r="Q368" s="2"/>
      <c r="R368" s="63"/>
      <c r="S368" s="2"/>
      <c r="T368" s="2"/>
      <c r="U368" s="63"/>
      <c r="V368" s="2"/>
      <c r="W368" s="2"/>
      <c r="X368" s="2"/>
      <c r="Y368" s="2"/>
      <c r="Z368" s="2"/>
      <c r="AA368" s="2"/>
      <c r="AB368" s="2"/>
      <c r="AC368" s="2"/>
      <c r="AD368" s="2"/>
      <c r="AE368" s="2"/>
      <c r="AF368" s="2"/>
      <c r="AG368" s="2"/>
      <c r="AH368" s="2"/>
      <c r="AI368" s="2"/>
      <c r="AJ368" s="2"/>
    </row>
    <row r="369" spans="1:36" ht="15.75" customHeight="1">
      <c r="A369" s="2"/>
      <c r="B369" s="2"/>
      <c r="C369" s="61"/>
      <c r="D369" s="62"/>
      <c r="E369" s="62"/>
      <c r="F369" s="63"/>
      <c r="G369" s="2"/>
      <c r="H369" s="2"/>
      <c r="I369" s="63"/>
      <c r="J369" s="63"/>
      <c r="K369" s="2"/>
      <c r="L369" s="63"/>
      <c r="M369" s="2"/>
      <c r="N369" s="2"/>
      <c r="O369" s="63"/>
      <c r="P369" s="63"/>
      <c r="Q369" s="2"/>
      <c r="R369" s="63"/>
      <c r="S369" s="2"/>
      <c r="T369" s="2"/>
      <c r="U369" s="63"/>
      <c r="V369" s="2"/>
      <c r="W369" s="2"/>
      <c r="X369" s="2"/>
      <c r="Y369" s="2"/>
      <c r="Z369" s="2"/>
      <c r="AA369" s="2"/>
      <c r="AB369" s="2"/>
      <c r="AC369" s="2"/>
      <c r="AD369" s="2"/>
      <c r="AE369" s="2"/>
      <c r="AF369" s="2"/>
      <c r="AG369" s="2"/>
      <c r="AH369" s="2"/>
      <c r="AI369" s="2"/>
      <c r="AJ369" s="2"/>
    </row>
    <row r="370" spans="1:36" ht="15.75" customHeight="1">
      <c r="A370" s="2"/>
      <c r="B370" s="2"/>
      <c r="C370" s="61"/>
      <c r="D370" s="62"/>
      <c r="E370" s="62"/>
      <c r="F370" s="63"/>
      <c r="G370" s="2"/>
      <c r="H370" s="2"/>
      <c r="I370" s="63"/>
      <c r="J370" s="63"/>
      <c r="K370" s="2"/>
      <c r="L370" s="63"/>
      <c r="M370" s="2"/>
      <c r="N370" s="2"/>
      <c r="O370" s="63"/>
      <c r="P370" s="63"/>
      <c r="Q370" s="2"/>
      <c r="R370" s="63"/>
      <c r="S370" s="2"/>
      <c r="T370" s="2"/>
      <c r="U370" s="63"/>
      <c r="V370" s="2"/>
      <c r="W370" s="2"/>
      <c r="X370" s="2"/>
      <c r="Y370" s="2"/>
      <c r="Z370" s="2"/>
      <c r="AA370" s="2"/>
      <c r="AB370" s="2"/>
      <c r="AC370" s="2"/>
      <c r="AD370" s="2"/>
      <c r="AE370" s="2"/>
      <c r="AF370" s="2"/>
      <c r="AG370" s="2"/>
      <c r="AH370" s="2"/>
      <c r="AI370" s="2"/>
      <c r="AJ370" s="2"/>
    </row>
    <row r="371" spans="1:36" ht="15.75" customHeight="1">
      <c r="A371" s="2"/>
      <c r="B371" s="2"/>
      <c r="C371" s="61"/>
      <c r="D371" s="62"/>
      <c r="E371" s="62"/>
      <c r="F371" s="63"/>
      <c r="G371" s="2"/>
      <c r="H371" s="2"/>
      <c r="I371" s="63"/>
      <c r="J371" s="63"/>
      <c r="K371" s="2"/>
      <c r="L371" s="63"/>
      <c r="M371" s="2"/>
      <c r="N371" s="2"/>
      <c r="O371" s="63"/>
      <c r="P371" s="63"/>
      <c r="Q371" s="2"/>
      <c r="R371" s="63"/>
      <c r="S371" s="2"/>
      <c r="T371" s="2"/>
      <c r="U371" s="63"/>
      <c r="V371" s="2"/>
      <c r="W371" s="2"/>
      <c r="X371" s="2"/>
      <c r="Y371" s="2"/>
      <c r="Z371" s="2"/>
      <c r="AA371" s="2"/>
      <c r="AB371" s="2"/>
      <c r="AC371" s="2"/>
      <c r="AD371" s="2"/>
      <c r="AE371" s="2"/>
      <c r="AF371" s="2"/>
      <c r="AG371" s="2"/>
      <c r="AH371" s="2"/>
      <c r="AI371" s="2"/>
      <c r="AJ371" s="2"/>
    </row>
    <row r="372" spans="1:36" ht="15.75" customHeight="1">
      <c r="A372" s="2"/>
      <c r="B372" s="2"/>
      <c r="C372" s="61"/>
      <c r="D372" s="62"/>
      <c r="E372" s="62"/>
      <c r="F372" s="63"/>
      <c r="G372" s="2"/>
      <c r="H372" s="2"/>
      <c r="I372" s="63"/>
      <c r="J372" s="63"/>
      <c r="K372" s="2"/>
      <c r="L372" s="63"/>
      <c r="M372" s="2"/>
      <c r="N372" s="2"/>
      <c r="O372" s="63"/>
      <c r="P372" s="63"/>
      <c r="Q372" s="2"/>
      <c r="R372" s="63"/>
      <c r="S372" s="2"/>
      <c r="T372" s="2"/>
      <c r="U372" s="63"/>
      <c r="V372" s="2"/>
      <c r="W372" s="2"/>
      <c r="X372" s="2"/>
      <c r="Y372" s="2"/>
      <c r="Z372" s="2"/>
      <c r="AA372" s="2"/>
      <c r="AB372" s="2"/>
      <c r="AC372" s="2"/>
      <c r="AD372" s="2"/>
      <c r="AE372" s="2"/>
      <c r="AF372" s="2"/>
      <c r="AG372" s="2"/>
      <c r="AH372" s="2"/>
      <c r="AI372" s="2"/>
      <c r="AJ372" s="2"/>
    </row>
    <row r="373" spans="1:36" ht="15.75" customHeight="1">
      <c r="A373" s="2"/>
      <c r="B373" s="2"/>
      <c r="C373" s="61"/>
      <c r="D373" s="62"/>
      <c r="E373" s="62"/>
      <c r="F373" s="63"/>
      <c r="G373" s="2"/>
      <c r="H373" s="2"/>
      <c r="I373" s="63"/>
      <c r="J373" s="63"/>
      <c r="K373" s="2"/>
      <c r="L373" s="63"/>
      <c r="M373" s="2"/>
      <c r="N373" s="2"/>
      <c r="O373" s="63"/>
      <c r="P373" s="63"/>
      <c r="Q373" s="2"/>
      <c r="R373" s="63"/>
      <c r="S373" s="2"/>
      <c r="T373" s="2"/>
      <c r="U373" s="63"/>
      <c r="V373" s="2"/>
      <c r="W373" s="2"/>
      <c r="X373" s="2"/>
      <c r="Y373" s="2"/>
      <c r="Z373" s="2"/>
      <c r="AA373" s="2"/>
      <c r="AB373" s="2"/>
      <c r="AC373" s="2"/>
      <c r="AD373" s="2"/>
      <c r="AE373" s="2"/>
      <c r="AF373" s="2"/>
      <c r="AG373" s="2"/>
      <c r="AH373" s="2"/>
      <c r="AI373" s="2"/>
      <c r="AJ373" s="2"/>
    </row>
    <row r="374" spans="1:36" ht="15.75" customHeight="1">
      <c r="A374" s="2"/>
      <c r="B374" s="2"/>
      <c r="C374" s="61"/>
      <c r="D374" s="62"/>
      <c r="E374" s="62"/>
      <c r="F374" s="63"/>
      <c r="G374" s="2"/>
      <c r="H374" s="2"/>
      <c r="I374" s="63"/>
      <c r="J374" s="63"/>
      <c r="K374" s="2"/>
      <c r="L374" s="63"/>
      <c r="M374" s="2"/>
      <c r="N374" s="2"/>
      <c r="O374" s="63"/>
      <c r="P374" s="63"/>
      <c r="Q374" s="2"/>
      <c r="R374" s="63"/>
      <c r="S374" s="2"/>
      <c r="T374" s="2"/>
      <c r="U374" s="63"/>
      <c r="V374" s="2"/>
      <c r="W374" s="2"/>
      <c r="X374" s="2"/>
      <c r="Y374" s="2"/>
      <c r="Z374" s="2"/>
      <c r="AA374" s="2"/>
      <c r="AB374" s="2"/>
      <c r="AC374" s="2"/>
      <c r="AD374" s="2"/>
      <c r="AE374" s="2"/>
      <c r="AF374" s="2"/>
      <c r="AG374" s="2"/>
      <c r="AH374" s="2"/>
      <c r="AI374" s="2"/>
      <c r="AJ374" s="2"/>
    </row>
    <row r="375" spans="1:36" ht="15.75" customHeight="1">
      <c r="A375" s="2"/>
      <c r="B375" s="2"/>
      <c r="C375" s="61"/>
      <c r="D375" s="62"/>
      <c r="E375" s="62"/>
      <c r="F375" s="63"/>
      <c r="G375" s="2"/>
      <c r="H375" s="2"/>
      <c r="I375" s="63"/>
      <c r="J375" s="63"/>
      <c r="K375" s="2"/>
      <c r="L375" s="63"/>
      <c r="M375" s="2"/>
      <c r="N375" s="2"/>
      <c r="O375" s="63"/>
      <c r="P375" s="63"/>
      <c r="Q375" s="2"/>
      <c r="R375" s="63"/>
      <c r="S375" s="2"/>
      <c r="T375" s="2"/>
      <c r="U375" s="63"/>
      <c r="V375" s="2"/>
      <c r="W375" s="2"/>
      <c r="X375" s="2"/>
      <c r="Y375" s="2"/>
      <c r="Z375" s="2"/>
      <c r="AA375" s="2"/>
      <c r="AB375" s="2"/>
      <c r="AC375" s="2"/>
      <c r="AD375" s="2"/>
      <c r="AE375" s="2"/>
      <c r="AF375" s="2"/>
      <c r="AG375" s="2"/>
      <c r="AH375" s="2"/>
      <c r="AI375" s="2"/>
      <c r="AJ375" s="2"/>
    </row>
    <row r="376" spans="1:36" ht="15.75" customHeight="1">
      <c r="A376" s="2"/>
      <c r="B376" s="2"/>
      <c r="C376" s="61"/>
      <c r="D376" s="62"/>
      <c r="E376" s="62"/>
      <c r="F376" s="63"/>
      <c r="G376" s="2"/>
      <c r="H376" s="2"/>
      <c r="I376" s="63"/>
      <c r="J376" s="63"/>
      <c r="K376" s="2"/>
      <c r="L376" s="63"/>
      <c r="M376" s="2"/>
      <c r="N376" s="2"/>
      <c r="O376" s="63"/>
      <c r="P376" s="63"/>
      <c r="Q376" s="2"/>
      <c r="R376" s="63"/>
      <c r="S376" s="2"/>
      <c r="T376" s="2"/>
      <c r="U376" s="63"/>
      <c r="V376" s="2"/>
      <c r="W376" s="2"/>
      <c r="X376" s="2"/>
      <c r="Y376" s="2"/>
      <c r="Z376" s="2"/>
      <c r="AA376" s="2"/>
      <c r="AB376" s="2"/>
      <c r="AC376" s="2"/>
      <c r="AD376" s="2"/>
      <c r="AE376" s="2"/>
      <c r="AF376" s="2"/>
      <c r="AG376" s="2"/>
      <c r="AH376" s="2"/>
      <c r="AI376" s="2"/>
      <c r="AJ376" s="2"/>
    </row>
    <row r="377" spans="1:36" ht="15.75" customHeight="1">
      <c r="A377" s="2"/>
      <c r="B377" s="2"/>
      <c r="C377" s="61"/>
      <c r="D377" s="62"/>
      <c r="E377" s="62"/>
      <c r="F377" s="63"/>
      <c r="G377" s="2"/>
      <c r="H377" s="2"/>
      <c r="I377" s="63"/>
      <c r="J377" s="63"/>
      <c r="K377" s="2"/>
      <c r="L377" s="63"/>
      <c r="M377" s="2"/>
      <c r="N377" s="2"/>
      <c r="O377" s="63"/>
      <c r="P377" s="63"/>
      <c r="Q377" s="2"/>
      <c r="R377" s="63"/>
      <c r="S377" s="2"/>
      <c r="T377" s="2"/>
      <c r="U377" s="63"/>
      <c r="V377" s="2"/>
      <c r="W377" s="2"/>
      <c r="X377" s="2"/>
      <c r="Y377" s="2"/>
      <c r="Z377" s="2"/>
      <c r="AA377" s="2"/>
      <c r="AB377" s="2"/>
      <c r="AC377" s="2"/>
      <c r="AD377" s="2"/>
      <c r="AE377" s="2"/>
      <c r="AF377" s="2"/>
      <c r="AG377" s="2"/>
      <c r="AH377" s="2"/>
      <c r="AI377" s="2"/>
      <c r="AJ377" s="2"/>
    </row>
    <row r="378" spans="1:36" ht="15.75" customHeight="1">
      <c r="A378" s="2"/>
      <c r="B378" s="2"/>
      <c r="C378" s="61"/>
      <c r="D378" s="62"/>
      <c r="E378" s="62"/>
      <c r="F378" s="63"/>
      <c r="G378" s="2"/>
      <c r="H378" s="2"/>
      <c r="I378" s="63"/>
      <c r="J378" s="63"/>
      <c r="K378" s="2"/>
      <c r="L378" s="63"/>
      <c r="M378" s="2"/>
      <c r="N378" s="2"/>
      <c r="O378" s="63"/>
      <c r="P378" s="63"/>
      <c r="Q378" s="2"/>
      <c r="R378" s="63"/>
      <c r="S378" s="2"/>
      <c r="T378" s="2"/>
      <c r="U378" s="63"/>
      <c r="V378" s="2"/>
      <c r="W378" s="2"/>
      <c r="X378" s="2"/>
      <c r="Y378" s="2"/>
      <c r="Z378" s="2"/>
      <c r="AA378" s="2"/>
      <c r="AB378" s="2"/>
      <c r="AC378" s="2"/>
      <c r="AD378" s="2"/>
      <c r="AE378" s="2"/>
      <c r="AF378" s="2"/>
      <c r="AG378" s="2"/>
      <c r="AH378" s="2"/>
      <c r="AI378" s="2"/>
      <c r="AJ378" s="2"/>
    </row>
    <row r="379" spans="1:36" ht="15.75" customHeight="1">
      <c r="A379" s="2"/>
      <c r="B379" s="2"/>
      <c r="C379" s="61"/>
      <c r="D379" s="62"/>
      <c r="E379" s="62"/>
      <c r="F379" s="63"/>
      <c r="G379" s="2"/>
      <c r="H379" s="2"/>
      <c r="I379" s="63"/>
      <c r="J379" s="63"/>
      <c r="K379" s="2"/>
      <c r="L379" s="63"/>
      <c r="M379" s="2"/>
      <c r="N379" s="2"/>
      <c r="O379" s="63"/>
      <c r="P379" s="63"/>
      <c r="Q379" s="2"/>
      <c r="R379" s="63"/>
      <c r="S379" s="2"/>
      <c r="T379" s="2"/>
      <c r="U379" s="63"/>
      <c r="V379" s="2"/>
      <c r="W379" s="2"/>
      <c r="X379" s="2"/>
      <c r="Y379" s="2"/>
      <c r="Z379" s="2"/>
      <c r="AA379" s="2"/>
      <c r="AB379" s="2"/>
      <c r="AC379" s="2"/>
      <c r="AD379" s="2"/>
      <c r="AE379" s="2"/>
      <c r="AF379" s="2"/>
      <c r="AG379" s="2"/>
      <c r="AH379" s="2"/>
      <c r="AI379" s="2"/>
      <c r="AJ379" s="2"/>
    </row>
    <row r="380" spans="1:36" ht="15.75" customHeight="1">
      <c r="A380" s="2"/>
      <c r="B380" s="2"/>
      <c r="C380" s="61"/>
      <c r="D380" s="62"/>
      <c r="E380" s="62"/>
      <c r="F380" s="63"/>
      <c r="G380" s="2"/>
      <c r="H380" s="2"/>
      <c r="I380" s="63"/>
      <c r="J380" s="63"/>
      <c r="K380" s="2"/>
      <c r="L380" s="63"/>
      <c r="M380" s="2"/>
      <c r="N380" s="2"/>
      <c r="O380" s="63"/>
      <c r="P380" s="63"/>
      <c r="Q380" s="2"/>
      <c r="R380" s="63"/>
      <c r="S380" s="2"/>
      <c r="T380" s="2"/>
      <c r="U380" s="63"/>
      <c r="V380" s="2"/>
      <c r="W380" s="2"/>
      <c r="X380" s="2"/>
      <c r="Y380" s="2"/>
      <c r="Z380" s="2"/>
      <c r="AA380" s="2"/>
      <c r="AB380" s="2"/>
      <c r="AC380" s="2"/>
      <c r="AD380" s="2"/>
      <c r="AE380" s="2"/>
      <c r="AF380" s="2"/>
      <c r="AG380" s="2"/>
      <c r="AH380" s="2"/>
      <c r="AI380" s="2"/>
      <c r="AJ380" s="2"/>
    </row>
    <row r="381" spans="1:36" ht="15.75" customHeight="1">
      <c r="A381" s="2"/>
      <c r="B381" s="2"/>
      <c r="C381" s="61"/>
      <c r="D381" s="62"/>
      <c r="E381" s="62"/>
      <c r="F381" s="63"/>
      <c r="G381" s="2"/>
      <c r="H381" s="2"/>
      <c r="I381" s="63"/>
      <c r="J381" s="63"/>
      <c r="K381" s="2"/>
      <c r="L381" s="63"/>
      <c r="M381" s="2"/>
      <c r="N381" s="2"/>
      <c r="O381" s="63"/>
      <c r="P381" s="63"/>
      <c r="Q381" s="2"/>
      <c r="R381" s="63"/>
      <c r="S381" s="2"/>
      <c r="T381" s="2"/>
      <c r="U381" s="63"/>
      <c r="V381" s="2"/>
      <c r="W381" s="2"/>
      <c r="X381" s="2"/>
      <c r="Y381" s="2"/>
      <c r="Z381" s="2"/>
      <c r="AA381" s="2"/>
      <c r="AB381" s="2"/>
      <c r="AC381" s="2"/>
      <c r="AD381" s="2"/>
      <c r="AE381" s="2"/>
      <c r="AF381" s="2"/>
      <c r="AG381" s="2"/>
      <c r="AH381" s="2"/>
      <c r="AI381" s="2"/>
      <c r="AJ381" s="2"/>
    </row>
    <row r="382" spans="1:36" ht="15.75" customHeight="1">
      <c r="A382" s="2"/>
      <c r="B382" s="2"/>
      <c r="C382" s="61"/>
      <c r="D382" s="62"/>
      <c r="E382" s="62"/>
      <c r="F382" s="63"/>
      <c r="G382" s="2"/>
      <c r="H382" s="2"/>
      <c r="I382" s="63"/>
      <c r="J382" s="63"/>
      <c r="K382" s="2"/>
      <c r="L382" s="63"/>
      <c r="M382" s="2"/>
      <c r="N382" s="2"/>
      <c r="O382" s="63"/>
      <c r="P382" s="63"/>
      <c r="Q382" s="2"/>
      <c r="R382" s="63"/>
      <c r="S382" s="2"/>
      <c r="T382" s="2"/>
      <c r="U382" s="63"/>
      <c r="V382" s="2"/>
      <c r="W382" s="2"/>
      <c r="X382" s="2"/>
      <c r="Y382" s="2"/>
      <c r="Z382" s="2"/>
      <c r="AA382" s="2"/>
      <c r="AB382" s="2"/>
      <c r="AC382" s="2"/>
      <c r="AD382" s="2"/>
      <c r="AE382" s="2"/>
      <c r="AF382" s="2"/>
      <c r="AG382" s="2"/>
      <c r="AH382" s="2"/>
      <c r="AI382" s="2"/>
      <c r="AJ382" s="2"/>
    </row>
    <row r="383" spans="1:36" ht="15.75" customHeight="1">
      <c r="A383" s="2"/>
      <c r="B383" s="2"/>
      <c r="C383" s="61"/>
      <c r="D383" s="62"/>
      <c r="E383" s="62"/>
      <c r="F383" s="63"/>
      <c r="G383" s="2"/>
      <c r="H383" s="2"/>
      <c r="I383" s="63"/>
      <c r="J383" s="63"/>
      <c r="K383" s="2"/>
      <c r="L383" s="63"/>
      <c r="M383" s="2"/>
      <c r="N383" s="2"/>
      <c r="O383" s="63"/>
      <c r="P383" s="63"/>
      <c r="Q383" s="2"/>
      <c r="R383" s="63"/>
      <c r="S383" s="2"/>
      <c r="T383" s="2"/>
      <c r="U383" s="63"/>
      <c r="V383" s="2"/>
      <c r="W383" s="2"/>
      <c r="X383" s="2"/>
      <c r="Y383" s="2"/>
      <c r="Z383" s="2"/>
      <c r="AA383" s="2"/>
      <c r="AB383" s="2"/>
      <c r="AC383" s="2"/>
      <c r="AD383" s="2"/>
      <c r="AE383" s="2"/>
      <c r="AF383" s="2"/>
      <c r="AG383" s="2"/>
      <c r="AH383" s="2"/>
      <c r="AI383" s="2"/>
      <c r="AJ383" s="2"/>
    </row>
    <row r="384" spans="1:36" ht="15.75" customHeight="1">
      <c r="A384" s="2"/>
      <c r="B384" s="2"/>
      <c r="C384" s="61"/>
      <c r="D384" s="62"/>
      <c r="E384" s="62"/>
      <c r="F384" s="63"/>
      <c r="G384" s="2"/>
      <c r="H384" s="2"/>
      <c r="I384" s="63"/>
      <c r="J384" s="63"/>
      <c r="K384" s="2"/>
      <c r="L384" s="63"/>
      <c r="M384" s="2"/>
      <c r="N384" s="2"/>
      <c r="O384" s="63"/>
      <c r="P384" s="63"/>
      <c r="Q384" s="2"/>
      <c r="R384" s="63"/>
      <c r="S384" s="2"/>
      <c r="T384" s="2"/>
      <c r="U384" s="63"/>
      <c r="V384" s="2"/>
      <c r="W384" s="2"/>
      <c r="X384" s="2"/>
      <c r="Y384" s="2"/>
      <c r="Z384" s="2"/>
      <c r="AA384" s="2"/>
      <c r="AB384" s="2"/>
      <c r="AC384" s="2"/>
      <c r="AD384" s="2"/>
      <c r="AE384" s="2"/>
      <c r="AF384" s="2"/>
      <c r="AG384" s="2"/>
      <c r="AH384" s="2"/>
      <c r="AI384" s="2"/>
      <c r="AJ384" s="2"/>
    </row>
    <row r="385" spans="1:36" ht="15.75" customHeight="1">
      <c r="A385" s="2"/>
      <c r="B385" s="2"/>
      <c r="C385" s="61"/>
      <c r="D385" s="62"/>
      <c r="E385" s="62"/>
      <c r="F385" s="63"/>
      <c r="G385" s="2"/>
      <c r="H385" s="2"/>
      <c r="I385" s="63"/>
      <c r="J385" s="63"/>
      <c r="K385" s="2"/>
      <c r="L385" s="63"/>
      <c r="M385" s="2"/>
      <c r="N385" s="2"/>
      <c r="O385" s="63"/>
      <c r="P385" s="63"/>
      <c r="Q385" s="2"/>
      <c r="R385" s="63"/>
      <c r="S385" s="2"/>
      <c r="T385" s="2"/>
      <c r="U385" s="63"/>
      <c r="V385" s="2"/>
      <c r="W385" s="2"/>
      <c r="X385" s="2"/>
      <c r="Y385" s="2"/>
      <c r="Z385" s="2"/>
      <c r="AA385" s="2"/>
      <c r="AB385" s="2"/>
      <c r="AC385" s="2"/>
      <c r="AD385" s="2"/>
      <c r="AE385" s="2"/>
      <c r="AF385" s="2"/>
      <c r="AG385" s="2"/>
      <c r="AH385" s="2"/>
      <c r="AI385" s="2"/>
      <c r="AJ385" s="2"/>
    </row>
    <row r="386" spans="1:36" ht="15.75" customHeight="1">
      <c r="A386" s="2"/>
      <c r="B386" s="2"/>
      <c r="C386" s="61"/>
      <c r="D386" s="62"/>
      <c r="E386" s="62"/>
      <c r="F386" s="63"/>
      <c r="G386" s="2"/>
      <c r="H386" s="2"/>
      <c r="I386" s="63"/>
      <c r="J386" s="63"/>
      <c r="K386" s="2"/>
      <c r="L386" s="63"/>
      <c r="M386" s="2"/>
      <c r="N386" s="2"/>
      <c r="O386" s="63"/>
      <c r="P386" s="63"/>
      <c r="Q386" s="2"/>
      <c r="R386" s="63"/>
      <c r="S386" s="2"/>
      <c r="T386" s="2"/>
      <c r="U386" s="63"/>
      <c r="V386" s="2"/>
      <c r="W386" s="2"/>
      <c r="X386" s="2"/>
      <c r="Y386" s="2"/>
      <c r="Z386" s="2"/>
      <c r="AA386" s="2"/>
      <c r="AB386" s="2"/>
      <c r="AC386" s="2"/>
      <c r="AD386" s="2"/>
      <c r="AE386" s="2"/>
      <c r="AF386" s="2"/>
      <c r="AG386" s="2"/>
      <c r="AH386" s="2"/>
      <c r="AI386" s="2"/>
      <c r="AJ386" s="2"/>
    </row>
    <row r="387" spans="1:36" ht="15.75" customHeight="1">
      <c r="A387" s="2"/>
      <c r="B387" s="2"/>
      <c r="C387" s="61"/>
      <c r="D387" s="62"/>
      <c r="E387" s="62"/>
      <c r="F387" s="63"/>
      <c r="G387" s="2"/>
      <c r="H387" s="2"/>
      <c r="I387" s="63"/>
      <c r="J387" s="63"/>
      <c r="K387" s="2"/>
      <c r="L387" s="63"/>
      <c r="M387" s="2"/>
      <c r="N387" s="2"/>
      <c r="O387" s="63"/>
      <c r="P387" s="63"/>
      <c r="Q387" s="2"/>
      <c r="R387" s="63"/>
      <c r="S387" s="2"/>
      <c r="T387" s="2"/>
      <c r="U387" s="63"/>
      <c r="V387" s="2"/>
      <c r="W387" s="2"/>
      <c r="X387" s="2"/>
      <c r="Y387" s="2"/>
      <c r="Z387" s="2"/>
      <c r="AA387" s="2"/>
      <c r="AB387" s="2"/>
      <c r="AC387" s="2"/>
      <c r="AD387" s="2"/>
      <c r="AE387" s="2"/>
      <c r="AF387" s="2"/>
      <c r="AG387" s="2"/>
      <c r="AH387" s="2"/>
      <c r="AI387" s="2"/>
      <c r="AJ387" s="2"/>
    </row>
    <row r="388" spans="1:36" ht="15.75" customHeight="1">
      <c r="A388" s="2"/>
      <c r="B388" s="2"/>
      <c r="C388" s="61"/>
      <c r="D388" s="62"/>
      <c r="E388" s="62"/>
      <c r="F388" s="63"/>
      <c r="G388" s="2"/>
      <c r="H388" s="2"/>
      <c r="I388" s="63"/>
      <c r="J388" s="63"/>
      <c r="K388" s="2"/>
      <c r="L388" s="63"/>
      <c r="M388" s="2"/>
      <c r="N388" s="2"/>
      <c r="O388" s="63"/>
      <c r="P388" s="63"/>
      <c r="Q388" s="2"/>
      <c r="R388" s="63"/>
      <c r="S388" s="2"/>
      <c r="T388" s="2"/>
      <c r="U388" s="63"/>
      <c r="V388" s="2"/>
      <c r="W388" s="2"/>
      <c r="X388" s="2"/>
      <c r="Y388" s="2"/>
      <c r="Z388" s="2"/>
      <c r="AA388" s="2"/>
      <c r="AB388" s="2"/>
      <c r="AC388" s="2"/>
      <c r="AD388" s="2"/>
      <c r="AE388" s="2"/>
      <c r="AF388" s="2"/>
      <c r="AG388" s="2"/>
      <c r="AH388" s="2"/>
      <c r="AI388" s="2"/>
      <c r="AJ388" s="2"/>
    </row>
    <row r="389" spans="1:36" ht="15.75" customHeight="1">
      <c r="A389" s="2"/>
      <c r="B389" s="2"/>
      <c r="C389" s="61"/>
      <c r="D389" s="62"/>
      <c r="E389" s="62"/>
      <c r="F389" s="63"/>
      <c r="G389" s="2"/>
      <c r="H389" s="2"/>
      <c r="I389" s="63"/>
      <c r="J389" s="63"/>
      <c r="K389" s="2"/>
      <c r="L389" s="63"/>
      <c r="M389" s="2"/>
      <c r="N389" s="2"/>
      <c r="O389" s="63"/>
      <c r="P389" s="63"/>
      <c r="Q389" s="2"/>
      <c r="R389" s="63"/>
      <c r="S389" s="2"/>
      <c r="T389" s="2"/>
      <c r="U389" s="63"/>
      <c r="V389" s="2"/>
      <c r="W389" s="2"/>
      <c r="X389" s="2"/>
      <c r="Y389" s="2"/>
      <c r="Z389" s="2"/>
      <c r="AA389" s="2"/>
      <c r="AB389" s="2"/>
      <c r="AC389" s="2"/>
      <c r="AD389" s="2"/>
      <c r="AE389" s="2"/>
      <c r="AF389" s="2"/>
      <c r="AG389" s="2"/>
      <c r="AH389" s="2"/>
      <c r="AI389" s="2"/>
      <c r="AJ389" s="2"/>
    </row>
    <row r="390" spans="1:36" ht="15.75" customHeight="1">
      <c r="A390" s="2"/>
      <c r="B390" s="2"/>
      <c r="C390" s="61"/>
      <c r="D390" s="62"/>
      <c r="E390" s="62"/>
      <c r="F390" s="63"/>
      <c r="G390" s="2"/>
      <c r="H390" s="2"/>
      <c r="I390" s="63"/>
      <c r="J390" s="63"/>
      <c r="K390" s="2"/>
      <c r="L390" s="63"/>
      <c r="M390" s="2"/>
      <c r="N390" s="2"/>
      <c r="O390" s="63"/>
      <c r="P390" s="63"/>
      <c r="Q390" s="2"/>
      <c r="R390" s="63"/>
      <c r="S390" s="2"/>
      <c r="T390" s="2"/>
      <c r="U390" s="63"/>
      <c r="V390" s="2"/>
      <c r="W390" s="2"/>
      <c r="X390" s="2"/>
      <c r="Y390" s="2"/>
      <c r="Z390" s="2"/>
      <c r="AA390" s="2"/>
      <c r="AB390" s="2"/>
      <c r="AC390" s="2"/>
      <c r="AD390" s="2"/>
      <c r="AE390" s="2"/>
      <c r="AF390" s="2"/>
      <c r="AG390" s="2"/>
      <c r="AH390" s="2"/>
      <c r="AI390" s="2"/>
      <c r="AJ390" s="2"/>
    </row>
    <row r="391" spans="1:36" ht="15.75" customHeight="1">
      <c r="A391" s="2"/>
      <c r="B391" s="2"/>
      <c r="C391" s="61"/>
      <c r="D391" s="62"/>
      <c r="E391" s="62"/>
      <c r="F391" s="63"/>
      <c r="G391" s="2"/>
      <c r="H391" s="2"/>
      <c r="I391" s="63"/>
      <c r="J391" s="63"/>
      <c r="K391" s="2"/>
      <c r="L391" s="63"/>
      <c r="M391" s="2"/>
      <c r="N391" s="2"/>
      <c r="O391" s="63"/>
      <c r="P391" s="63"/>
      <c r="Q391" s="2"/>
      <c r="R391" s="63"/>
      <c r="S391" s="2"/>
      <c r="T391" s="2"/>
      <c r="U391" s="63"/>
      <c r="V391" s="2"/>
      <c r="W391" s="2"/>
      <c r="X391" s="2"/>
      <c r="Y391" s="2"/>
      <c r="Z391" s="2"/>
      <c r="AA391" s="2"/>
      <c r="AB391" s="2"/>
      <c r="AC391" s="2"/>
      <c r="AD391" s="2"/>
      <c r="AE391" s="2"/>
      <c r="AF391" s="2"/>
      <c r="AG391" s="2"/>
      <c r="AH391" s="2"/>
      <c r="AI391" s="2"/>
      <c r="AJ391" s="2"/>
    </row>
    <row r="392" spans="1:36" ht="15.75" customHeight="1">
      <c r="A392" s="2"/>
      <c r="B392" s="2"/>
      <c r="C392" s="61"/>
      <c r="D392" s="62"/>
      <c r="E392" s="62"/>
      <c r="F392" s="63"/>
      <c r="G392" s="2"/>
      <c r="H392" s="2"/>
      <c r="I392" s="63"/>
      <c r="J392" s="63"/>
      <c r="K392" s="2"/>
      <c r="L392" s="63"/>
      <c r="M392" s="2"/>
      <c r="N392" s="2"/>
      <c r="O392" s="63"/>
      <c r="P392" s="63"/>
      <c r="Q392" s="2"/>
      <c r="R392" s="63"/>
      <c r="S392" s="2"/>
      <c r="T392" s="2"/>
      <c r="U392" s="63"/>
      <c r="V392" s="2"/>
      <c r="W392" s="2"/>
      <c r="X392" s="2"/>
      <c r="Y392" s="2"/>
      <c r="Z392" s="2"/>
      <c r="AA392" s="2"/>
      <c r="AB392" s="2"/>
      <c r="AC392" s="2"/>
      <c r="AD392" s="2"/>
      <c r="AE392" s="2"/>
      <c r="AF392" s="2"/>
      <c r="AG392" s="2"/>
      <c r="AH392" s="2"/>
      <c r="AI392" s="2"/>
      <c r="AJ392" s="2"/>
    </row>
    <row r="393" spans="1:36" ht="15.75" customHeight="1">
      <c r="A393" s="2"/>
      <c r="B393" s="2"/>
      <c r="C393" s="61"/>
      <c r="D393" s="62"/>
      <c r="E393" s="62"/>
      <c r="F393" s="63"/>
      <c r="G393" s="2"/>
      <c r="H393" s="2"/>
      <c r="I393" s="63"/>
      <c r="J393" s="63"/>
      <c r="K393" s="2"/>
      <c r="L393" s="63"/>
      <c r="M393" s="2"/>
      <c r="N393" s="2"/>
      <c r="O393" s="63"/>
      <c r="P393" s="63"/>
      <c r="Q393" s="2"/>
      <c r="R393" s="63"/>
      <c r="S393" s="2"/>
      <c r="T393" s="2"/>
      <c r="U393" s="63"/>
      <c r="V393" s="2"/>
      <c r="W393" s="2"/>
      <c r="X393" s="2"/>
      <c r="Y393" s="2"/>
      <c r="Z393" s="2"/>
      <c r="AA393" s="2"/>
      <c r="AB393" s="2"/>
      <c r="AC393" s="2"/>
      <c r="AD393" s="2"/>
      <c r="AE393" s="2"/>
      <c r="AF393" s="2"/>
      <c r="AG393" s="2"/>
      <c r="AH393" s="2"/>
      <c r="AI393" s="2"/>
      <c r="AJ393" s="2"/>
    </row>
    <row r="394" spans="1:36" ht="15.75" customHeight="1">
      <c r="A394" s="2"/>
      <c r="B394" s="2"/>
      <c r="C394" s="61"/>
      <c r="D394" s="62"/>
      <c r="E394" s="62"/>
      <c r="F394" s="63"/>
      <c r="G394" s="2"/>
      <c r="H394" s="2"/>
      <c r="I394" s="63"/>
      <c r="J394" s="63"/>
      <c r="K394" s="2"/>
      <c r="L394" s="63"/>
      <c r="M394" s="2"/>
      <c r="N394" s="2"/>
      <c r="O394" s="63"/>
      <c r="P394" s="63"/>
      <c r="Q394" s="2"/>
      <c r="R394" s="63"/>
      <c r="S394" s="2"/>
      <c r="T394" s="2"/>
      <c r="U394" s="63"/>
      <c r="V394" s="2"/>
      <c r="W394" s="2"/>
      <c r="X394" s="2"/>
      <c r="Y394" s="2"/>
      <c r="Z394" s="2"/>
      <c r="AA394" s="2"/>
      <c r="AB394" s="2"/>
      <c r="AC394" s="2"/>
      <c r="AD394" s="2"/>
      <c r="AE394" s="2"/>
      <c r="AF394" s="2"/>
      <c r="AG394" s="2"/>
      <c r="AH394" s="2"/>
      <c r="AI394" s="2"/>
      <c r="AJ394" s="2"/>
    </row>
    <row r="395" spans="1:36" ht="15.75" customHeight="1">
      <c r="A395" s="2"/>
      <c r="B395" s="2"/>
      <c r="C395" s="61"/>
      <c r="D395" s="62"/>
      <c r="E395" s="62"/>
      <c r="F395" s="63"/>
      <c r="G395" s="2"/>
      <c r="H395" s="2"/>
      <c r="I395" s="63"/>
      <c r="J395" s="63"/>
      <c r="K395" s="2"/>
      <c r="L395" s="63"/>
      <c r="M395" s="2"/>
      <c r="N395" s="2"/>
      <c r="O395" s="63"/>
      <c r="P395" s="63"/>
      <c r="Q395" s="2"/>
      <c r="R395" s="63"/>
      <c r="S395" s="2"/>
      <c r="T395" s="2"/>
      <c r="U395" s="63"/>
      <c r="V395" s="2"/>
      <c r="W395" s="2"/>
      <c r="X395" s="2"/>
      <c r="Y395" s="2"/>
      <c r="Z395" s="2"/>
      <c r="AA395" s="2"/>
      <c r="AB395" s="2"/>
      <c r="AC395" s="2"/>
      <c r="AD395" s="2"/>
      <c r="AE395" s="2"/>
      <c r="AF395" s="2"/>
      <c r="AG395" s="2"/>
      <c r="AH395" s="2"/>
      <c r="AI395" s="2"/>
      <c r="AJ395" s="2"/>
    </row>
    <row r="396" spans="1:36" ht="15.75" customHeight="1">
      <c r="A396" s="2"/>
      <c r="B396" s="2"/>
      <c r="C396" s="61"/>
      <c r="D396" s="62"/>
      <c r="E396" s="62"/>
      <c r="F396" s="63"/>
      <c r="G396" s="2"/>
      <c r="H396" s="2"/>
      <c r="I396" s="63"/>
      <c r="J396" s="63"/>
      <c r="K396" s="2"/>
      <c r="L396" s="63"/>
      <c r="M396" s="2"/>
      <c r="N396" s="2"/>
      <c r="O396" s="63"/>
      <c r="P396" s="63"/>
      <c r="Q396" s="2"/>
      <c r="R396" s="63"/>
      <c r="S396" s="2"/>
      <c r="T396" s="2"/>
      <c r="U396" s="63"/>
      <c r="V396" s="2"/>
      <c r="W396" s="2"/>
      <c r="X396" s="2"/>
      <c r="Y396" s="2"/>
      <c r="Z396" s="2"/>
      <c r="AA396" s="2"/>
      <c r="AB396" s="2"/>
      <c r="AC396" s="2"/>
      <c r="AD396" s="2"/>
      <c r="AE396" s="2"/>
      <c r="AF396" s="2"/>
      <c r="AG396" s="2"/>
      <c r="AH396" s="2"/>
      <c r="AI396" s="2"/>
      <c r="AJ396" s="2"/>
    </row>
    <row r="397" spans="1:36" ht="15.75" customHeight="1">
      <c r="A397" s="2"/>
      <c r="B397" s="2"/>
      <c r="C397" s="61"/>
      <c r="D397" s="62"/>
      <c r="E397" s="62"/>
      <c r="F397" s="63"/>
      <c r="G397" s="2"/>
      <c r="H397" s="2"/>
      <c r="I397" s="63"/>
      <c r="J397" s="63"/>
      <c r="K397" s="2"/>
      <c r="L397" s="63"/>
      <c r="M397" s="2"/>
      <c r="N397" s="2"/>
      <c r="O397" s="63"/>
      <c r="P397" s="63"/>
      <c r="Q397" s="2"/>
      <c r="R397" s="63"/>
      <c r="S397" s="2"/>
      <c r="T397" s="2"/>
      <c r="U397" s="63"/>
      <c r="V397" s="2"/>
      <c r="W397" s="2"/>
      <c r="X397" s="2"/>
      <c r="Y397" s="2"/>
      <c r="Z397" s="2"/>
      <c r="AA397" s="2"/>
      <c r="AB397" s="2"/>
      <c r="AC397" s="2"/>
      <c r="AD397" s="2"/>
      <c r="AE397" s="2"/>
      <c r="AF397" s="2"/>
      <c r="AG397" s="2"/>
      <c r="AH397" s="2"/>
      <c r="AI397" s="2"/>
      <c r="AJ397" s="2"/>
    </row>
    <row r="398" spans="1:36" ht="15.75" customHeight="1">
      <c r="A398" s="2"/>
      <c r="B398" s="2"/>
      <c r="C398" s="61"/>
      <c r="D398" s="62"/>
      <c r="E398" s="62"/>
      <c r="F398" s="63"/>
      <c r="G398" s="2"/>
      <c r="H398" s="2"/>
      <c r="I398" s="63"/>
      <c r="J398" s="63"/>
      <c r="K398" s="2"/>
      <c r="L398" s="63"/>
      <c r="M398" s="2"/>
      <c r="N398" s="2"/>
      <c r="O398" s="63"/>
      <c r="P398" s="63"/>
      <c r="Q398" s="2"/>
      <c r="R398" s="63"/>
      <c r="S398" s="2"/>
      <c r="T398" s="2"/>
      <c r="U398" s="63"/>
      <c r="V398" s="2"/>
      <c r="W398" s="2"/>
      <c r="X398" s="2"/>
      <c r="Y398" s="2"/>
      <c r="Z398" s="2"/>
      <c r="AA398" s="2"/>
      <c r="AB398" s="2"/>
      <c r="AC398" s="2"/>
      <c r="AD398" s="2"/>
      <c r="AE398" s="2"/>
      <c r="AF398" s="2"/>
      <c r="AG398" s="2"/>
      <c r="AH398" s="2"/>
      <c r="AI398" s="2"/>
      <c r="AJ398" s="2"/>
    </row>
    <row r="399" spans="1:36" ht="15.75" customHeight="1">
      <c r="A399" s="2"/>
      <c r="B399" s="2"/>
      <c r="C399" s="61"/>
      <c r="D399" s="62"/>
      <c r="E399" s="62"/>
      <c r="F399" s="63"/>
      <c r="G399" s="2"/>
      <c r="H399" s="2"/>
      <c r="I399" s="63"/>
      <c r="J399" s="63"/>
      <c r="K399" s="2"/>
      <c r="L399" s="63"/>
      <c r="M399" s="2"/>
      <c r="N399" s="2"/>
      <c r="O399" s="63"/>
      <c r="P399" s="63"/>
      <c r="Q399" s="2"/>
      <c r="R399" s="63"/>
      <c r="S399" s="2"/>
      <c r="T399" s="2"/>
      <c r="U399" s="63"/>
      <c r="V399" s="2"/>
      <c r="W399" s="2"/>
      <c r="X399" s="2"/>
      <c r="Y399" s="2"/>
      <c r="Z399" s="2"/>
      <c r="AA399" s="2"/>
      <c r="AB399" s="2"/>
      <c r="AC399" s="2"/>
      <c r="AD399" s="2"/>
      <c r="AE399" s="2"/>
      <c r="AF399" s="2"/>
      <c r="AG399" s="2"/>
      <c r="AH399" s="2"/>
      <c r="AI399" s="2"/>
      <c r="AJ399" s="2"/>
    </row>
    <row r="400" spans="1:36" ht="15.75" customHeight="1">
      <c r="A400" s="2"/>
      <c r="B400" s="2"/>
      <c r="C400" s="61"/>
      <c r="D400" s="62"/>
      <c r="E400" s="62"/>
      <c r="F400" s="63"/>
      <c r="G400" s="2"/>
      <c r="H400" s="2"/>
      <c r="I400" s="63"/>
      <c r="J400" s="63"/>
      <c r="K400" s="2"/>
      <c r="L400" s="63"/>
      <c r="M400" s="2"/>
      <c r="N400" s="2"/>
      <c r="O400" s="63"/>
      <c r="P400" s="63"/>
      <c r="Q400" s="2"/>
      <c r="R400" s="63"/>
      <c r="S400" s="2"/>
      <c r="T400" s="2"/>
      <c r="U400" s="63"/>
      <c r="V400" s="2"/>
      <c r="W400" s="2"/>
      <c r="X400" s="2"/>
      <c r="Y400" s="2"/>
      <c r="Z400" s="2"/>
      <c r="AA400" s="2"/>
      <c r="AB400" s="2"/>
      <c r="AC400" s="2"/>
      <c r="AD400" s="2"/>
      <c r="AE400" s="2"/>
      <c r="AF400" s="2"/>
      <c r="AG400" s="2"/>
      <c r="AH400" s="2"/>
      <c r="AI400" s="2"/>
      <c r="AJ400" s="2"/>
    </row>
    <row r="401" spans="1:36" ht="15.75" customHeight="1">
      <c r="A401" s="2"/>
      <c r="B401" s="2"/>
      <c r="C401" s="61"/>
      <c r="D401" s="62"/>
      <c r="E401" s="62"/>
      <c r="F401" s="63"/>
      <c r="G401" s="2"/>
      <c r="H401" s="2"/>
      <c r="I401" s="63"/>
      <c r="J401" s="63"/>
      <c r="K401" s="2"/>
      <c r="L401" s="63"/>
      <c r="M401" s="2"/>
      <c r="N401" s="2"/>
      <c r="O401" s="63"/>
      <c r="P401" s="63"/>
      <c r="Q401" s="2"/>
      <c r="R401" s="63"/>
      <c r="S401" s="2"/>
      <c r="T401" s="2"/>
      <c r="U401" s="63"/>
      <c r="V401" s="2"/>
      <c r="W401" s="2"/>
      <c r="X401" s="2"/>
      <c r="Y401" s="2"/>
      <c r="Z401" s="2"/>
      <c r="AA401" s="2"/>
      <c r="AB401" s="2"/>
      <c r="AC401" s="2"/>
      <c r="AD401" s="2"/>
      <c r="AE401" s="2"/>
      <c r="AF401" s="2"/>
      <c r="AG401" s="2"/>
      <c r="AH401" s="2"/>
      <c r="AI401" s="2"/>
      <c r="AJ401" s="2"/>
    </row>
    <row r="402" spans="1:36" ht="15.75" customHeight="1">
      <c r="A402" s="2"/>
      <c r="B402" s="2"/>
      <c r="C402" s="61"/>
      <c r="D402" s="62"/>
      <c r="E402" s="62"/>
      <c r="F402" s="63"/>
      <c r="G402" s="2"/>
      <c r="H402" s="2"/>
      <c r="I402" s="63"/>
      <c r="J402" s="63"/>
      <c r="K402" s="2"/>
      <c r="L402" s="63"/>
      <c r="M402" s="2"/>
      <c r="N402" s="2"/>
      <c r="O402" s="63"/>
      <c r="P402" s="63"/>
      <c r="Q402" s="2"/>
      <c r="R402" s="63"/>
      <c r="S402" s="2"/>
      <c r="T402" s="2"/>
      <c r="U402" s="63"/>
      <c r="V402" s="2"/>
      <c r="W402" s="2"/>
      <c r="X402" s="2"/>
      <c r="Y402" s="2"/>
      <c r="Z402" s="2"/>
      <c r="AA402" s="2"/>
      <c r="AB402" s="2"/>
      <c r="AC402" s="2"/>
      <c r="AD402" s="2"/>
      <c r="AE402" s="2"/>
      <c r="AF402" s="2"/>
      <c r="AG402" s="2"/>
      <c r="AH402" s="2"/>
      <c r="AI402" s="2"/>
      <c r="AJ402" s="2"/>
    </row>
    <row r="403" spans="1:36" ht="15.75" customHeight="1">
      <c r="A403" s="2"/>
      <c r="B403" s="2"/>
      <c r="C403" s="61"/>
      <c r="D403" s="62"/>
      <c r="E403" s="62"/>
      <c r="F403" s="63"/>
      <c r="G403" s="2"/>
      <c r="H403" s="2"/>
      <c r="I403" s="63"/>
      <c r="J403" s="63"/>
      <c r="K403" s="2"/>
      <c r="L403" s="63"/>
      <c r="M403" s="2"/>
      <c r="N403" s="2"/>
      <c r="O403" s="63"/>
      <c r="P403" s="63"/>
      <c r="Q403" s="2"/>
      <c r="R403" s="63"/>
      <c r="S403" s="2"/>
      <c r="T403" s="2"/>
      <c r="U403" s="63"/>
      <c r="V403" s="2"/>
      <c r="W403" s="2"/>
      <c r="X403" s="2"/>
      <c r="Y403" s="2"/>
      <c r="Z403" s="2"/>
      <c r="AA403" s="2"/>
      <c r="AB403" s="2"/>
      <c r="AC403" s="2"/>
      <c r="AD403" s="2"/>
      <c r="AE403" s="2"/>
      <c r="AF403" s="2"/>
      <c r="AG403" s="2"/>
      <c r="AH403" s="2"/>
      <c r="AI403" s="2"/>
      <c r="AJ403" s="2"/>
    </row>
    <row r="404" spans="1:36" ht="15.75" customHeight="1">
      <c r="A404" s="2"/>
      <c r="B404" s="2"/>
      <c r="C404" s="61"/>
      <c r="D404" s="62"/>
      <c r="E404" s="62"/>
      <c r="F404" s="63"/>
      <c r="G404" s="2"/>
      <c r="H404" s="2"/>
      <c r="I404" s="63"/>
      <c r="J404" s="63"/>
      <c r="K404" s="2"/>
      <c r="L404" s="63"/>
      <c r="M404" s="2"/>
      <c r="N404" s="2"/>
      <c r="O404" s="63"/>
      <c r="P404" s="63"/>
      <c r="Q404" s="2"/>
      <c r="R404" s="63"/>
      <c r="S404" s="2"/>
      <c r="T404" s="2"/>
      <c r="U404" s="63"/>
      <c r="V404" s="2"/>
      <c r="W404" s="2"/>
      <c r="X404" s="2"/>
      <c r="Y404" s="2"/>
      <c r="Z404" s="2"/>
      <c r="AA404" s="2"/>
      <c r="AB404" s="2"/>
      <c r="AC404" s="2"/>
      <c r="AD404" s="2"/>
      <c r="AE404" s="2"/>
      <c r="AF404" s="2"/>
      <c r="AG404" s="2"/>
      <c r="AH404" s="2"/>
      <c r="AI404" s="2"/>
      <c r="AJ404" s="2"/>
    </row>
    <row r="405" spans="1:36" ht="15.75" customHeight="1">
      <c r="A405" s="2"/>
      <c r="B405" s="2"/>
      <c r="C405" s="61"/>
      <c r="D405" s="62"/>
      <c r="E405" s="62"/>
      <c r="F405" s="63"/>
      <c r="G405" s="2"/>
      <c r="H405" s="2"/>
      <c r="I405" s="63"/>
      <c r="J405" s="63"/>
      <c r="K405" s="2"/>
      <c r="L405" s="63"/>
      <c r="M405" s="2"/>
      <c r="N405" s="2"/>
      <c r="O405" s="63"/>
      <c r="P405" s="63"/>
      <c r="Q405" s="2"/>
      <c r="R405" s="63"/>
      <c r="S405" s="2"/>
      <c r="T405" s="2"/>
      <c r="U405" s="63"/>
      <c r="V405" s="2"/>
      <c r="W405" s="2"/>
      <c r="X405" s="2"/>
      <c r="Y405" s="2"/>
      <c r="Z405" s="2"/>
      <c r="AA405" s="2"/>
      <c r="AB405" s="2"/>
      <c r="AC405" s="2"/>
      <c r="AD405" s="2"/>
      <c r="AE405" s="2"/>
      <c r="AF405" s="2"/>
      <c r="AG405" s="2"/>
      <c r="AH405" s="2"/>
      <c r="AI405" s="2"/>
      <c r="AJ405" s="2"/>
    </row>
    <row r="406" spans="1:36" ht="15.75" customHeight="1">
      <c r="A406" s="2"/>
      <c r="B406" s="2"/>
      <c r="C406" s="61"/>
      <c r="D406" s="62"/>
      <c r="E406" s="62"/>
      <c r="F406" s="63"/>
      <c r="G406" s="2"/>
      <c r="H406" s="2"/>
      <c r="I406" s="63"/>
      <c r="J406" s="63"/>
      <c r="K406" s="2"/>
      <c r="L406" s="63"/>
      <c r="M406" s="2"/>
      <c r="N406" s="2"/>
      <c r="O406" s="63"/>
      <c r="P406" s="63"/>
      <c r="Q406" s="2"/>
      <c r="R406" s="63"/>
      <c r="S406" s="2"/>
      <c r="T406" s="2"/>
      <c r="U406" s="63"/>
      <c r="V406" s="2"/>
      <c r="W406" s="2"/>
      <c r="X406" s="2"/>
      <c r="Y406" s="2"/>
      <c r="Z406" s="2"/>
      <c r="AA406" s="2"/>
      <c r="AB406" s="2"/>
      <c r="AC406" s="2"/>
      <c r="AD406" s="2"/>
      <c r="AE406" s="2"/>
      <c r="AF406" s="2"/>
      <c r="AG406" s="2"/>
      <c r="AH406" s="2"/>
      <c r="AI406" s="2"/>
      <c r="AJ406" s="2"/>
    </row>
    <row r="407" spans="1:36" ht="15.75" customHeight="1">
      <c r="A407" s="2"/>
      <c r="B407" s="2"/>
      <c r="C407" s="61"/>
      <c r="D407" s="62"/>
      <c r="E407" s="62"/>
      <c r="F407" s="63"/>
      <c r="G407" s="2"/>
      <c r="H407" s="2"/>
      <c r="I407" s="63"/>
      <c r="J407" s="63"/>
      <c r="K407" s="2"/>
      <c r="L407" s="63"/>
      <c r="M407" s="2"/>
      <c r="N407" s="2"/>
      <c r="O407" s="63"/>
      <c r="P407" s="63"/>
      <c r="Q407" s="2"/>
      <c r="R407" s="63"/>
      <c r="S407" s="2"/>
      <c r="T407" s="2"/>
      <c r="U407" s="63"/>
      <c r="V407" s="2"/>
      <c r="W407" s="2"/>
      <c r="X407" s="2"/>
      <c r="Y407" s="2"/>
      <c r="Z407" s="2"/>
      <c r="AA407" s="2"/>
      <c r="AB407" s="2"/>
      <c r="AC407" s="2"/>
      <c r="AD407" s="2"/>
      <c r="AE407" s="2"/>
      <c r="AF407" s="2"/>
      <c r="AG407" s="2"/>
      <c r="AH407" s="2"/>
      <c r="AI407" s="2"/>
      <c r="AJ407" s="2"/>
    </row>
    <row r="408" spans="1:36" ht="15.75" customHeight="1">
      <c r="A408" s="2"/>
      <c r="B408" s="2"/>
      <c r="C408" s="61"/>
      <c r="D408" s="62"/>
      <c r="E408" s="62"/>
      <c r="F408" s="63"/>
      <c r="G408" s="2"/>
      <c r="H408" s="2"/>
      <c r="I408" s="63"/>
      <c r="J408" s="63"/>
      <c r="K408" s="2"/>
      <c r="L408" s="63"/>
      <c r="M408" s="2"/>
      <c r="N408" s="2"/>
      <c r="O408" s="63"/>
      <c r="P408" s="63"/>
      <c r="Q408" s="2"/>
      <c r="R408" s="63"/>
      <c r="S408" s="2"/>
      <c r="T408" s="2"/>
      <c r="U408" s="63"/>
      <c r="V408" s="2"/>
      <c r="W408" s="2"/>
      <c r="X408" s="2"/>
      <c r="Y408" s="2"/>
      <c r="Z408" s="2"/>
      <c r="AA408" s="2"/>
      <c r="AB408" s="2"/>
      <c r="AC408" s="2"/>
      <c r="AD408" s="2"/>
      <c r="AE408" s="2"/>
      <c r="AF408" s="2"/>
      <c r="AG408" s="2"/>
      <c r="AH408" s="2"/>
      <c r="AI408" s="2"/>
      <c r="AJ408" s="2"/>
    </row>
    <row r="409" spans="1:36" ht="15.75" customHeight="1">
      <c r="A409" s="2"/>
      <c r="B409" s="2"/>
      <c r="C409" s="61"/>
      <c r="D409" s="62"/>
      <c r="E409" s="62"/>
      <c r="F409" s="63"/>
      <c r="G409" s="2"/>
      <c r="H409" s="2"/>
      <c r="I409" s="63"/>
      <c r="J409" s="63"/>
      <c r="K409" s="2"/>
      <c r="L409" s="63"/>
      <c r="M409" s="2"/>
      <c r="N409" s="2"/>
      <c r="O409" s="63"/>
      <c r="P409" s="63"/>
      <c r="Q409" s="2"/>
      <c r="R409" s="63"/>
      <c r="S409" s="2"/>
      <c r="T409" s="2"/>
      <c r="U409" s="63"/>
      <c r="V409" s="2"/>
      <c r="W409" s="2"/>
      <c r="X409" s="2"/>
      <c r="Y409" s="2"/>
      <c r="Z409" s="2"/>
      <c r="AA409" s="2"/>
      <c r="AB409" s="2"/>
      <c r="AC409" s="2"/>
      <c r="AD409" s="2"/>
      <c r="AE409" s="2"/>
      <c r="AF409" s="2"/>
      <c r="AG409" s="2"/>
      <c r="AH409" s="2"/>
      <c r="AI409" s="2"/>
      <c r="AJ409" s="2"/>
    </row>
    <row r="410" spans="1:36" ht="15.75" customHeight="1">
      <c r="A410" s="2"/>
      <c r="B410" s="2"/>
      <c r="C410" s="61"/>
      <c r="D410" s="62"/>
      <c r="E410" s="62"/>
      <c r="F410" s="63"/>
      <c r="G410" s="2"/>
      <c r="H410" s="2"/>
      <c r="I410" s="63"/>
      <c r="J410" s="63"/>
      <c r="K410" s="2"/>
      <c r="L410" s="63"/>
      <c r="M410" s="2"/>
      <c r="N410" s="2"/>
      <c r="O410" s="63"/>
      <c r="P410" s="63"/>
      <c r="Q410" s="2"/>
      <c r="R410" s="63"/>
      <c r="S410" s="2"/>
      <c r="T410" s="2"/>
      <c r="U410" s="63"/>
      <c r="V410" s="2"/>
      <c r="W410" s="2"/>
      <c r="X410" s="2"/>
      <c r="Y410" s="2"/>
      <c r="Z410" s="2"/>
      <c r="AA410" s="2"/>
      <c r="AB410" s="2"/>
      <c r="AC410" s="2"/>
      <c r="AD410" s="2"/>
      <c r="AE410" s="2"/>
      <c r="AF410" s="2"/>
      <c r="AG410" s="2"/>
      <c r="AH410" s="2"/>
      <c r="AI410" s="2"/>
      <c r="AJ410" s="2"/>
    </row>
    <row r="411" spans="1:36" ht="15.75" customHeight="1">
      <c r="A411" s="2"/>
      <c r="B411" s="2"/>
      <c r="C411" s="61"/>
      <c r="D411" s="62"/>
      <c r="E411" s="62"/>
      <c r="F411" s="63"/>
      <c r="G411" s="2"/>
      <c r="H411" s="2"/>
      <c r="I411" s="63"/>
      <c r="J411" s="63"/>
      <c r="K411" s="2"/>
      <c r="L411" s="63"/>
      <c r="M411" s="2"/>
      <c r="N411" s="2"/>
      <c r="O411" s="63"/>
      <c r="P411" s="63"/>
      <c r="Q411" s="2"/>
      <c r="R411" s="63"/>
      <c r="S411" s="2"/>
      <c r="T411" s="2"/>
      <c r="U411" s="63"/>
      <c r="V411" s="2"/>
      <c r="W411" s="2"/>
      <c r="X411" s="2"/>
      <c r="Y411" s="2"/>
      <c r="Z411" s="2"/>
      <c r="AA411" s="2"/>
      <c r="AB411" s="2"/>
      <c r="AC411" s="2"/>
      <c r="AD411" s="2"/>
      <c r="AE411" s="2"/>
      <c r="AF411" s="2"/>
      <c r="AG411" s="2"/>
      <c r="AH411" s="2"/>
      <c r="AI411" s="2"/>
      <c r="AJ411" s="2"/>
    </row>
    <row r="412" spans="1:36" ht="15.75" customHeight="1">
      <c r="A412" s="2"/>
      <c r="B412" s="2"/>
      <c r="C412" s="61"/>
      <c r="D412" s="62"/>
      <c r="E412" s="62"/>
      <c r="F412" s="63"/>
      <c r="G412" s="2"/>
      <c r="H412" s="2"/>
      <c r="I412" s="63"/>
      <c r="J412" s="63"/>
      <c r="K412" s="2"/>
      <c r="L412" s="63"/>
      <c r="M412" s="2"/>
      <c r="N412" s="2"/>
      <c r="O412" s="63"/>
      <c r="P412" s="63"/>
      <c r="Q412" s="2"/>
      <c r="R412" s="63"/>
      <c r="S412" s="2"/>
      <c r="T412" s="2"/>
      <c r="U412" s="63"/>
      <c r="V412" s="2"/>
      <c r="W412" s="2"/>
      <c r="X412" s="2"/>
      <c r="Y412" s="2"/>
      <c r="Z412" s="2"/>
      <c r="AA412" s="2"/>
      <c r="AB412" s="2"/>
      <c r="AC412" s="2"/>
      <c r="AD412" s="2"/>
      <c r="AE412" s="2"/>
      <c r="AF412" s="2"/>
      <c r="AG412" s="2"/>
      <c r="AH412" s="2"/>
      <c r="AI412" s="2"/>
      <c r="AJ412" s="2"/>
    </row>
    <row r="413" spans="1:36" ht="15.75" customHeight="1">
      <c r="A413" s="2"/>
      <c r="B413" s="2"/>
      <c r="C413" s="61"/>
      <c r="D413" s="62"/>
      <c r="E413" s="62"/>
      <c r="F413" s="63"/>
      <c r="G413" s="2"/>
      <c r="H413" s="2"/>
      <c r="I413" s="63"/>
      <c r="J413" s="63"/>
      <c r="K413" s="2"/>
      <c r="L413" s="63"/>
      <c r="M413" s="2"/>
      <c r="N413" s="2"/>
      <c r="O413" s="63"/>
      <c r="P413" s="63"/>
      <c r="Q413" s="2"/>
      <c r="R413" s="63"/>
      <c r="S413" s="2"/>
      <c r="T413" s="2"/>
      <c r="U413" s="63"/>
      <c r="V413" s="2"/>
      <c r="W413" s="2"/>
      <c r="X413" s="2"/>
      <c r="Y413" s="2"/>
      <c r="Z413" s="2"/>
      <c r="AA413" s="2"/>
      <c r="AB413" s="2"/>
      <c r="AC413" s="2"/>
      <c r="AD413" s="2"/>
      <c r="AE413" s="2"/>
      <c r="AF413" s="2"/>
      <c r="AG413" s="2"/>
      <c r="AH413" s="2"/>
      <c r="AI413" s="2"/>
      <c r="AJ413" s="2"/>
    </row>
    <row r="414" spans="1:36" ht="15.75" customHeight="1">
      <c r="A414" s="2"/>
      <c r="B414" s="2"/>
      <c r="C414" s="61"/>
      <c r="D414" s="62"/>
      <c r="E414" s="62"/>
      <c r="F414" s="63"/>
      <c r="G414" s="2"/>
      <c r="H414" s="2"/>
      <c r="I414" s="63"/>
      <c r="J414" s="63"/>
      <c r="K414" s="2"/>
      <c r="L414" s="63"/>
      <c r="M414" s="2"/>
      <c r="N414" s="2"/>
      <c r="O414" s="63"/>
      <c r="P414" s="63"/>
      <c r="Q414" s="2"/>
      <c r="R414" s="63"/>
      <c r="S414" s="2"/>
      <c r="T414" s="2"/>
      <c r="U414" s="63"/>
      <c r="V414" s="2"/>
      <c r="W414" s="2"/>
      <c r="X414" s="2"/>
      <c r="Y414" s="2"/>
      <c r="Z414" s="2"/>
      <c r="AA414" s="2"/>
      <c r="AB414" s="2"/>
      <c r="AC414" s="2"/>
      <c r="AD414" s="2"/>
      <c r="AE414" s="2"/>
      <c r="AF414" s="2"/>
      <c r="AG414" s="2"/>
      <c r="AH414" s="2"/>
      <c r="AI414" s="2"/>
      <c r="AJ414" s="2"/>
    </row>
    <row r="415" spans="1:36" ht="15.75" customHeight="1">
      <c r="A415" s="2"/>
      <c r="B415" s="2"/>
      <c r="C415" s="61"/>
      <c r="D415" s="62"/>
      <c r="E415" s="62"/>
      <c r="F415" s="63"/>
      <c r="G415" s="2"/>
      <c r="H415" s="2"/>
      <c r="I415" s="63"/>
      <c r="J415" s="63"/>
      <c r="K415" s="2"/>
      <c r="L415" s="63"/>
      <c r="M415" s="2"/>
      <c r="N415" s="2"/>
      <c r="O415" s="63"/>
      <c r="P415" s="63"/>
      <c r="Q415" s="2"/>
      <c r="R415" s="63"/>
      <c r="S415" s="2"/>
      <c r="T415" s="2"/>
      <c r="U415" s="63"/>
      <c r="V415" s="2"/>
      <c r="W415" s="2"/>
      <c r="X415" s="2"/>
      <c r="Y415" s="2"/>
      <c r="Z415" s="2"/>
      <c r="AA415" s="2"/>
      <c r="AB415" s="2"/>
      <c r="AC415" s="2"/>
      <c r="AD415" s="2"/>
      <c r="AE415" s="2"/>
      <c r="AF415" s="2"/>
      <c r="AG415" s="2"/>
      <c r="AH415" s="2"/>
      <c r="AI415" s="2"/>
      <c r="AJ415" s="2"/>
    </row>
    <row r="416" spans="1:36" ht="15.75" customHeight="1">
      <c r="A416" s="2"/>
      <c r="B416" s="2"/>
      <c r="C416" s="61"/>
      <c r="D416" s="62"/>
      <c r="E416" s="62"/>
      <c r="F416" s="63"/>
      <c r="G416" s="2"/>
      <c r="H416" s="2"/>
      <c r="I416" s="63"/>
      <c r="J416" s="63"/>
      <c r="K416" s="2"/>
      <c r="L416" s="63"/>
      <c r="M416" s="2"/>
      <c r="N416" s="2"/>
      <c r="O416" s="63"/>
      <c r="P416" s="63"/>
      <c r="Q416" s="2"/>
      <c r="R416" s="63"/>
      <c r="S416" s="2"/>
      <c r="T416" s="2"/>
      <c r="U416" s="63"/>
      <c r="V416" s="2"/>
      <c r="W416" s="2"/>
      <c r="X416" s="2"/>
      <c r="Y416" s="2"/>
      <c r="Z416" s="2"/>
      <c r="AA416" s="2"/>
      <c r="AB416" s="2"/>
      <c r="AC416" s="2"/>
      <c r="AD416" s="2"/>
      <c r="AE416" s="2"/>
      <c r="AF416" s="2"/>
      <c r="AG416" s="2"/>
      <c r="AH416" s="2"/>
      <c r="AI416" s="2"/>
      <c r="AJ416" s="2"/>
    </row>
    <row r="417" spans="1:36" ht="15.75" customHeight="1">
      <c r="A417" s="2"/>
      <c r="B417" s="2"/>
      <c r="C417" s="61"/>
      <c r="D417" s="62"/>
      <c r="E417" s="62"/>
      <c r="F417" s="63"/>
      <c r="G417" s="2"/>
      <c r="H417" s="2"/>
      <c r="I417" s="63"/>
      <c r="J417" s="63"/>
      <c r="K417" s="2"/>
      <c r="L417" s="63"/>
      <c r="M417" s="2"/>
      <c r="N417" s="2"/>
      <c r="O417" s="63"/>
      <c r="P417" s="63"/>
      <c r="Q417" s="2"/>
      <c r="R417" s="63"/>
      <c r="S417" s="2"/>
      <c r="T417" s="2"/>
      <c r="U417" s="63"/>
      <c r="V417" s="2"/>
      <c r="W417" s="2"/>
      <c r="X417" s="2"/>
      <c r="Y417" s="2"/>
      <c r="Z417" s="2"/>
      <c r="AA417" s="2"/>
      <c r="AB417" s="2"/>
      <c r="AC417" s="2"/>
      <c r="AD417" s="2"/>
      <c r="AE417" s="2"/>
      <c r="AF417" s="2"/>
      <c r="AG417" s="2"/>
      <c r="AH417" s="2"/>
      <c r="AI417" s="2"/>
      <c r="AJ417" s="2"/>
    </row>
    <row r="418" spans="1:36" ht="15.75" customHeight="1">
      <c r="A418" s="2"/>
      <c r="B418" s="2"/>
      <c r="C418" s="61"/>
      <c r="D418" s="62"/>
      <c r="E418" s="62"/>
      <c r="F418" s="63"/>
      <c r="G418" s="2"/>
      <c r="H418" s="2"/>
      <c r="I418" s="63"/>
      <c r="J418" s="63"/>
      <c r="K418" s="2"/>
      <c r="L418" s="63"/>
      <c r="M418" s="2"/>
      <c r="N418" s="2"/>
      <c r="O418" s="63"/>
      <c r="P418" s="63"/>
      <c r="Q418" s="2"/>
      <c r="R418" s="63"/>
      <c r="S418" s="2"/>
      <c r="T418" s="2"/>
      <c r="U418" s="63"/>
      <c r="V418" s="2"/>
      <c r="W418" s="2"/>
      <c r="X418" s="2"/>
      <c r="Y418" s="2"/>
      <c r="Z418" s="2"/>
      <c r="AA418" s="2"/>
      <c r="AB418" s="2"/>
      <c r="AC418" s="2"/>
      <c r="AD418" s="2"/>
      <c r="AE418" s="2"/>
      <c r="AF418" s="2"/>
      <c r="AG418" s="2"/>
      <c r="AH418" s="2"/>
      <c r="AI418" s="2"/>
      <c r="AJ418" s="2"/>
    </row>
    <row r="419" spans="1:36" ht="15.75" customHeight="1">
      <c r="A419" s="2"/>
      <c r="B419" s="2"/>
      <c r="C419" s="61"/>
      <c r="D419" s="62"/>
      <c r="E419" s="62"/>
      <c r="F419" s="63"/>
      <c r="G419" s="2"/>
      <c r="H419" s="2"/>
      <c r="I419" s="63"/>
      <c r="J419" s="63"/>
      <c r="K419" s="2"/>
      <c r="L419" s="63"/>
      <c r="M419" s="2"/>
      <c r="N419" s="2"/>
      <c r="O419" s="63"/>
      <c r="P419" s="63"/>
      <c r="Q419" s="2"/>
      <c r="R419" s="63"/>
      <c r="S419" s="2"/>
      <c r="T419" s="2"/>
      <c r="U419" s="63"/>
      <c r="V419" s="2"/>
      <c r="W419" s="2"/>
      <c r="X419" s="2"/>
      <c r="Y419" s="2"/>
      <c r="Z419" s="2"/>
      <c r="AA419" s="2"/>
      <c r="AB419" s="2"/>
      <c r="AC419" s="2"/>
      <c r="AD419" s="2"/>
      <c r="AE419" s="2"/>
      <c r="AF419" s="2"/>
      <c r="AG419" s="2"/>
      <c r="AH419" s="2"/>
      <c r="AI419" s="2"/>
      <c r="AJ419" s="2"/>
    </row>
    <row r="420" spans="1:36" ht="15.75" customHeight="1">
      <c r="A420" s="2"/>
      <c r="B420" s="2"/>
      <c r="C420" s="61"/>
      <c r="D420" s="62"/>
      <c r="E420" s="62"/>
      <c r="F420" s="63"/>
      <c r="G420" s="2"/>
      <c r="H420" s="2"/>
      <c r="I420" s="63"/>
      <c r="J420" s="63"/>
      <c r="K420" s="2"/>
      <c r="L420" s="63"/>
      <c r="M420" s="2"/>
      <c r="N420" s="2"/>
      <c r="O420" s="63"/>
      <c r="P420" s="63"/>
      <c r="Q420" s="2"/>
      <c r="R420" s="63"/>
      <c r="S420" s="2"/>
      <c r="T420" s="2"/>
      <c r="U420" s="63"/>
      <c r="V420" s="2"/>
      <c r="W420" s="2"/>
      <c r="X420" s="2"/>
      <c r="Y420" s="2"/>
      <c r="Z420" s="2"/>
      <c r="AA420" s="2"/>
      <c r="AB420" s="2"/>
      <c r="AC420" s="2"/>
      <c r="AD420" s="2"/>
      <c r="AE420" s="2"/>
      <c r="AF420" s="2"/>
      <c r="AG420" s="2"/>
      <c r="AH420" s="2"/>
      <c r="AI420" s="2"/>
      <c r="AJ420" s="2"/>
    </row>
    <row r="421" spans="1:36" ht="15.75" customHeight="1">
      <c r="A421" s="2"/>
      <c r="B421" s="2"/>
      <c r="C421" s="61"/>
      <c r="D421" s="62"/>
      <c r="E421" s="62"/>
      <c r="F421" s="63"/>
      <c r="G421" s="2"/>
      <c r="H421" s="2"/>
      <c r="I421" s="63"/>
      <c r="J421" s="63"/>
      <c r="K421" s="2"/>
      <c r="L421" s="63"/>
      <c r="M421" s="2"/>
      <c r="N421" s="2"/>
      <c r="O421" s="63"/>
      <c r="P421" s="63"/>
      <c r="Q421" s="2"/>
      <c r="R421" s="63"/>
      <c r="S421" s="2"/>
      <c r="T421" s="2"/>
      <c r="U421" s="63"/>
      <c r="V421" s="2"/>
      <c r="W421" s="2"/>
      <c r="X421" s="2"/>
      <c r="Y421" s="2"/>
      <c r="Z421" s="2"/>
      <c r="AA421" s="2"/>
      <c r="AB421" s="2"/>
      <c r="AC421" s="2"/>
      <c r="AD421" s="2"/>
      <c r="AE421" s="2"/>
      <c r="AF421" s="2"/>
      <c r="AG421" s="2"/>
      <c r="AH421" s="2"/>
      <c r="AI421" s="2"/>
      <c r="AJ421" s="2"/>
    </row>
    <row r="422" spans="1:36" ht="15.75" customHeight="1">
      <c r="A422" s="2"/>
      <c r="B422" s="2"/>
      <c r="C422" s="61"/>
      <c r="D422" s="62"/>
      <c r="E422" s="62"/>
      <c r="F422" s="63"/>
      <c r="G422" s="2"/>
      <c r="H422" s="2"/>
      <c r="I422" s="63"/>
      <c r="J422" s="63"/>
      <c r="K422" s="2"/>
      <c r="L422" s="63"/>
      <c r="M422" s="2"/>
      <c r="N422" s="2"/>
      <c r="O422" s="63"/>
      <c r="P422" s="63"/>
      <c r="Q422" s="2"/>
      <c r="R422" s="63"/>
      <c r="S422" s="2"/>
      <c r="T422" s="2"/>
      <c r="U422" s="63"/>
      <c r="V422" s="2"/>
      <c r="W422" s="2"/>
      <c r="X422" s="2"/>
      <c r="Y422" s="2"/>
      <c r="Z422" s="2"/>
      <c r="AA422" s="2"/>
      <c r="AB422" s="2"/>
      <c r="AC422" s="2"/>
      <c r="AD422" s="2"/>
      <c r="AE422" s="2"/>
      <c r="AF422" s="2"/>
      <c r="AG422" s="2"/>
      <c r="AH422" s="2"/>
      <c r="AI422" s="2"/>
      <c r="AJ422" s="2"/>
    </row>
    <row r="423" spans="1:36" ht="15.75" customHeight="1">
      <c r="A423" s="2"/>
      <c r="B423" s="2"/>
      <c r="C423" s="61"/>
      <c r="D423" s="62"/>
      <c r="E423" s="62"/>
      <c r="F423" s="63"/>
      <c r="G423" s="2"/>
      <c r="H423" s="2"/>
      <c r="I423" s="63"/>
      <c r="J423" s="63"/>
      <c r="K423" s="2"/>
      <c r="L423" s="63"/>
      <c r="M423" s="2"/>
      <c r="N423" s="2"/>
      <c r="O423" s="63"/>
      <c r="P423" s="63"/>
      <c r="Q423" s="2"/>
      <c r="R423" s="63"/>
      <c r="S423" s="2"/>
      <c r="T423" s="2"/>
      <c r="U423" s="63"/>
      <c r="V423" s="2"/>
      <c r="W423" s="2"/>
      <c r="X423" s="2"/>
      <c r="Y423" s="2"/>
      <c r="Z423" s="2"/>
      <c r="AA423" s="2"/>
      <c r="AB423" s="2"/>
      <c r="AC423" s="2"/>
      <c r="AD423" s="2"/>
      <c r="AE423" s="2"/>
      <c r="AF423" s="2"/>
      <c r="AG423" s="2"/>
      <c r="AH423" s="2"/>
      <c r="AI423" s="2"/>
      <c r="AJ423" s="2"/>
    </row>
    <row r="424" spans="1:36" ht="15.75" customHeight="1">
      <c r="A424" s="2"/>
      <c r="B424" s="2"/>
      <c r="C424" s="61"/>
      <c r="D424" s="62"/>
      <c r="E424" s="62"/>
      <c r="F424" s="63"/>
      <c r="G424" s="2"/>
      <c r="H424" s="2"/>
      <c r="I424" s="63"/>
      <c r="J424" s="63"/>
      <c r="K424" s="2"/>
      <c r="L424" s="63"/>
      <c r="M424" s="2"/>
      <c r="N424" s="2"/>
      <c r="O424" s="63"/>
      <c r="P424" s="63"/>
      <c r="Q424" s="2"/>
      <c r="R424" s="63"/>
      <c r="S424" s="2"/>
      <c r="T424" s="2"/>
      <c r="U424" s="63"/>
      <c r="V424" s="2"/>
      <c r="W424" s="2"/>
      <c r="X424" s="2"/>
      <c r="Y424" s="2"/>
      <c r="Z424" s="2"/>
      <c r="AA424" s="2"/>
      <c r="AB424" s="2"/>
      <c r="AC424" s="2"/>
      <c r="AD424" s="2"/>
      <c r="AE424" s="2"/>
      <c r="AF424" s="2"/>
      <c r="AG424" s="2"/>
      <c r="AH424" s="2"/>
      <c r="AI424" s="2"/>
      <c r="AJ424" s="2"/>
    </row>
    <row r="425" spans="1:36" ht="15.75" customHeight="1">
      <c r="A425" s="2"/>
      <c r="B425" s="2"/>
      <c r="C425" s="61"/>
      <c r="D425" s="62"/>
      <c r="E425" s="62"/>
      <c r="F425" s="63"/>
      <c r="G425" s="2"/>
      <c r="H425" s="2"/>
      <c r="I425" s="63"/>
      <c r="J425" s="63"/>
      <c r="K425" s="2"/>
      <c r="L425" s="63"/>
      <c r="M425" s="2"/>
      <c r="N425" s="2"/>
      <c r="O425" s="63"/>
      <c r="P425" s="63"/>
      <c r="Q425" s="2"/>
      <c r="R425" s="63"/>
      <c r="S425" s="2"/>
      <c r="T425" s="2"/>
      <c r="U425" s="63"/>
      <c r="V425" s="2"/>
      <c r="W425" s="2"/>
      <c r="X425" s="2"/>
      <c r="Y425" s="2"/>
      <c r="Z425" s="2"/>
      <c r="AA425" s="2"/>
      <c r="AB425" s="2"/>
      <c r="AC425" s="2"/>
      <c r="AD425" s="2"/>
      <c r="AE425" s="2"/>
      <c r="AF425" s="2"/>
      <c r="AG425" s="2"/>
      <c r="AH425" s="2"/>
      <c r="AI425" s="2"/>
      <c r="AJ425" s="2"/>
    </row>
    <row r="426" spans="1:36" ht="15.75" customHeight="1">
      <c r="A426" s="2"/>
      <c r="B426" s="2"/>
      <c r="C426" s="61"/>
      <c r="D426" s="62"/>
      <c r="E426" s="62"/>
      <c r="F426" s="63"/>
      <c r="G426" s="2"/>
      <c r="H426" s="2"/>
      <c r="I426" s="63"/>
      <c r="J426" s="63"/>
      <c r="K426" s="2"/>
      <c r="L426" s="63"/>
      <c r="M426" s="2"/>
      <c r="N426" s="2"/>
      <c r="O426" s="63"/>
      <c r="P426" s="63"/>
      <c r="Q426" s="2"/>
      <c r="R426" s="63"/>
      <c r="S426" s="2"/>
      <c r="T426" s="2"/>
      <c r="U426" s="63"/>
      <c r="V426" s="2"/>
      <c r="W426" s="2"/>
      <c r="X426" s="2"/>
      <c r="Y426" s="2"/>
      <c r="Z426" s="2"/>
      <c r="AA426" s="2"/>
      <c r="AB426" s="2"/>
      <c r="AC426" s="2"/>
      <c r="AD426" s="2"/>
      <c r="AE426" s="2"/>
      <c r="AF426" s="2"/>
      <c r="AG426" s="2"/>
      <c r="AH426" s="2"/>
      <c r="AI426" s="2"/>
      <c r="AJ426" s="2"/>
    </row>
    <row r="427" spans="1:36" ht="15.75" customHeight="1">
      <c r="A427" s="2"/>
      <c r="B427" s="2"/>
      <c r="C427" s="61"/>
      <c r="D427" s="62"/>
      <c r="E427" s="62"/>
      <c r="F427" s="63"/>
      <c r="G427" s="2"/>
      <c r="H427" s="2"/>
      <c r="I427" s="63"/>
      <c r="J427" s="63"/>
      <c r="K427" s="2"/>
      <c r="L427" s="63"/>
      <c r="M427" s="2"/>
      <c r="N427" s="2"/>
      <c r="O427" s="63"/>
      <c r="P427" s="63"/>
      <c r="Q427" s="2"/>
      <c r="R427" s="63"/>
      <c r="S427" s="2"/>
      <c r="T427" s="2"/>
      <c r="U427" s="63"/>
      <c r="V427" s="2"/>
      <c r="W427" s="2"/>
      <c r="X427" s="2"/>
      <c r="Y427" s="2"/>
      <c r="Z427" s="2"/>
      <c r="AA427" s="2"/>
      <c r="AB427" s="2"/>
      <c r="AC427" s="2"/>
      <c r="AD427" s="2"/>
      <c r="AE427" s="2"/>
      <c r="AF427" s="2"/>
      <c r="AG427" s="2"/>
      <c r="AH427" s="2"/>
      <c r="AI427" s="2"/>
      <c r="AJ427" s="2"/>
    </row>
    <row r="428" spans="1:36" ht="15.75" customHeight="1">
      <c r="A428" s="2"/>
      <c r="B428" s="2"/>
      <c r="C428" s="61"/>
      <c r="D428" s="62"/>
      <c r="E428" s="62"/>
      <c r="F428" s="63"/>
      <c r="G428" s="2"/>
      <c r="H428" s="2"/>
      <c r="I428" s="63"/>
      <c r="J428" s="63"/>
      <c r="K428" s="2"/>
      <c r="L428" s="63"/>
      <c r="M428" s="2"/>
      <c r="N428" s="2"/>
      <c r="O428" s="63"/>
      <c r="P428" s="63"/>
      <c r="Q428" s="2"/>
      <c r="R428" s="63"/>
      <c r="S428" s="2"/>
      <c r="T428" s="2"/>
      <c r="U428" s="63"/>
      <c r="V428" s="2"/>
      <c r="W428" s="2"/>
      <c r="X428" s="2"/>
      <c r="Y428" s="2"/>
      <c r="Z428" s="2"/>
      <c r="AA428" s="2"/>
      <c r="AB428" s="2"/>
      <c r="AC428" s="2"/>
      <c r="AD428" s="2"/>
      <c r="AE428" s="2"/>
      <c r="AF428" s="2"/>
      <c r="AG428" s="2"/>
      <c r="AH428" s="2"/>
      <c r="AI428" s="2"/>
      <c r="AJ428" s="2"/>
    </row>
    <row r="429" spans="1:36" ht="15.75" customHeight="1">
      <c r="A429" s="2"/>
      <c r="B429" s="2"/>
      <c r="C429" s="61"/>
      <c r="D429" s="62"/>
      <c r="E429" s="62"/>
      <c r="F429" s="63"/>
      <c r="G429" s="2"/>
      <c r="H429" s="2"/>
      <c r="I429" s="63"/>
      <c r="J429" s="63"/>
      <c r="K429" s="2"/>
      <c r="L429" s="63"/>
      <c r="M429" s="2"/>
      <c r="N429" s="2"/>
      <c r="O429" s="63"/>
      <c r="P429" s="63"/>
      <c r="Q429" s="2"/>
      <c r="R429" s="63"/>
      <c r="S429" s="2"/>
      <c r="T429" s="2"/>
      <c r="U429" s="63"/>
      <c r="V429" s="2"/>
      <c r="W429" s="2"/>
      <c r="X429" s="2"/>
      <c r="Y429" s="2"/>
      <c r="Z429" s="2"/>
      <c r="AA429" s="2"/>
      <c r="AB429" s="2"/>
      <c r="AC429" s="2"/>
      <c r="AD429" s="2"/>
      <c r="AE429" s="2"/>
      <c r="AF429" s="2"/>
      <c r="AG429" s="2"/>
      <c r="AH429" s="2"/>
      <c r="AI429" s="2"/>
      <c r="AJ429" s="2"/>
    </row>
    <row r="430" spans="1:36" ht="15.75" customHeight="1">
      <c r="A430" s="2"/>
      <c r="B430" s="2"/>
      <c r="C430" s="61"/>
      <c r="D430" s="62"/>
      <c r="E430" s="62"/>
      <c r="F430" s="63"/>
      <c r="G430" s="2"/>
      <c r="H430" s="2"/>
      <c r="I430" s="63"/>
      <c r="J430" s="63"/>
      <c r="K430" s="2"/>
      <c r="L430" s="63"/>
      <c r="M430" s="2"/>
      <c r="N430" s="2"/>
      <c r="O430" s="63"/>
      <c r="P430" s="63"/>
      <c r="Q430" s="2"/>
      <c r="R430" s="63"/>
      <c r="S430" s="2"/>
      <c r="T430" s="2"/>
      <c r="U430" s="63"/>
      <c r="V430" s="2"/>
      <c r="W430" s="2"/>
      <c r="X430" s="2"/>
      <c r="Y430" s="2"/>
      <c r="Z430" s="2"/>
      <c r="AA430" s="2"/>
      <c r="AB430" s="2"/>
      <c r="AC430" s="2"/>
      <c r="AD430" s="2"/>
      <c r="AE430" s="2"/>
      <c r="AF430" s="2"/>
      <c r="AG430" s="2"/>
      <c r="AH430" s="2"/>
      <c r="AI430" s="2"/>
      <c r="AJ430" s="2"/>
    </row>
    <row r="431" spans="1:36" ht="15.75" customHeight="1">
      <c r="A431" s="2"/>
      <c r="B431" s="2"/>
      <c r="C431" s="61"/>
      <c r="D431" s="62"/>
      <c r="E431" s="62"/>
      <c r="F431" s="63"/>
      <c r="G431" s="2"/>
      <c r="H431" s="2"/>
      <c r="I431" s="63"/>
      <c r="J431" s="63"/>
      <c r="K431" s="2"/>
      <c r="L431" s="63"/>
      <c r="M431" s="2"/>
      <c r="N431" s="2"/>
      <c r="O431" s="63"/>
      <c r="P431" s="63"/>
      <c r="Q431" s="2"/>
      <c r="R431" s="63"/>
      <c r="S431" s="2"/>
      <c r="T431" s="2"/>
      <c r="U431" s="63"/>
      <c r="V431" s="2"/>
      <c r="W431" s="2"/>
      <c r="X431" s="2"/>
      <c r="Y431" s="2"/>
      <c r="Z431" s="2"/>
      <c r="AA431" s="2"/>
      <c r="AB431" s="2"/>
      <c r="AC431" s="2"/>
      <c r="AD431" s="2"/>
      <c r="AE431" s="2"/>
      <c r="AF431" s="2"/>
      <c r="AG431" s="2"/>
      <c r="AH431" s="2"/>
      <c r="AI431" s="2"/>
      <c r="AJ431" s="2"/>
    </row>
    <row r="432" spans="1:36" ht="15.75" customHeight="1">
      <c r="A432" s="2"/>
      <c r="B432" s="2"/>
      <c r="C432" s="61"/>
      <c r="D432" s="62"/>
      <c r="E432" s="62"/>
      <c r="F432" s="63"/>
      <c r="G432" s="2"/>
      <c r="H432" s="2"/>
      <c r="I432" s="63"/>
      <c r="J432" s="63"/>
      <c r="K432" s="2"/>
      <c r="L432" s="63"/>
      <c r="M432" s="2"/>
      <c r="N432" s="2"/>
      <c r="O432" s="63"/>
      <c r="P432" s="63"/>
      <c r="Q432" s="2"/>
      <c r="R432" s="63"/>
      <c r="S432" s="2"/>
      <c r="T432" s="2"/>
      <c r="U432" s="63"/>
      <c r="V432" s="2"/>
      <c r="W432" s="2"/>
      <c r="X432" s="2"/>
      <c r="Y432" s="2"/>
      <c r="Z432" s="2"/>
      <c r="AA432" s="2"/>
      <c r="AB432" s="2"/>
      <c r="AC432" s="2"/>
      <c r="AD432" s="2"/>
      <c r="AE432" s="2"/>
      <c r="AF432" s="2"/>
      <c r="AG432" s="2"/>
      <c r="AH432" s="2"/>
      <c r="AI432" s="2"/>
      <c r="AJ432" s="2"/>
    </row>
    <row r="433" spans="1:36" ht="15.75" customHeight="1">
      <c r="A433" s="2"/>
      <c r="B433" s="2"/>
      <c r="C433" s="61"/>
      <c r="D433" s="62"/>
      <c r="E433" s="62"/>
      <c r="F433" s="63"/>
      <c r="G433" s="2"/>
      <c r="H433" s="2"/>
      <c r="I433" s="63"/>
      <c r="J433" s="63"/>
      <c r="K433" s="2"/>
      <c r="L433" s="63"/>
      <c r="M433" s="2"/>
      <c r="N433" s="2"/>
      <c r="O433" s="63"/>
      <c r="P433" s="63"/>
      <c r="Q433" s="2"/>
      <c r="R433" s="63"/>
      <c r="S433" s="2"/>
      <c r="T433" s="2"/>
      <c r="U433" s="63"/>
      <c r="V433" s="2"/>
      <c r="W433" s="2"/>
      <c r="X433" s="2"/>
      <c r="Y433" s="2"/>
      <c r="Z433" s="2"/>
      <c r="AA433" s="2"/>
      <c r="AB433" s="2"/>
      <c r="AC433" s="2"/>
      <c r="AD433" s="2"/>
      <c r="AE433" s="2"/>
      <c r="AF433" s="2"/>
      <c r="AG433" s="2"/>
      <c r="AH433" s="2"/>
      <c r="AI433" s="2"/>
      <c r="AJ433" s="2"/>
    </row>
    <row r="434" spans="1:36" ht="15.75" customHeight="1">
      <c r="A434" s="2"/>
      <c r="B434" s="2"/>
      <c r="C434" s="61"/>
      <c r="D434" s="62"/>
      <c r="E434" s="62"/>
      <c r="F434" s="63"/>
      <c r="G434" s="2"/>
      <c r="H434" s="2"/>
      <c r="I434" s="63"/>
      <c r="J434" s="63"/>
      <c r="K434" s="2"/>
      <c r="L434" s="63"/>
      <c r="M434" s="2"/>
      <c r="N434" s="2"/>
      <c r="O434" s="63"/>
      <c r="P434" s="63"/>
      <c r="Q434" s="2"/>
      <c r="R434" s="63"/>
      <c r="S434" s="2"/>
      <c r="T434" s="2"/>
      <c r="U434" s="63"/>
      <c r="V434" s="2"/>
      <c r="W434" s="2"/>
      <c r="X434" s="2"/>
      <c r="Y434" s="2"/>
      <c r="Z434" s="2"/>
      <c r="AA434" s="2"/>
      <c r="AB434" s="2"/>
      <c r="AC434" s="2"/>
      <c r="AD434" s="2"/>
      <c r="AE434" s="2"/>
      <c r="AF434" s="2"/>
      <c r="AG434" s="2"/>
      <c r="AH434" s="2"/>
      <c r="AI434" s="2"/>
      <c r="AJ434" s="2"/>
    </row>
    <row r="435" spans="1:36" ht="15.75" customHeight="1">
      <c r="A435" s="2"/>
      <c r="B435" s="2"/>
      <c r="C435" s="61"/>
      <c r="D435" s="62"/>
      <c r="E435" s="62"/>
      <c r="F435" s="63"/>
      <c r="G435" s="2"/>
      <c r="H435" s="2"/>
      <c r="I435" s="63"/>
      <c r="J435" s="63"/>
      <c r="K435" s="2"/>
      <c r="L435" s="63"/>
      <c r="M435" s="2"/>
      <c r="N435" s="2"/>
      <c r="O435" s="63"/>
      <c r="P435" s="63"/>
      <c r="Q435" s="2"/>
      <c r="R435" s="63"/>
      <c r="S435" s="2"/>
      <c r="T435" s="2"/>
      <c r="U435" s="63"/>
      <c r="V435" s="2"/>
      <c r="W435" s="2"/>
      <c r="X435" s="2"/>
      <c r="Y435" s="2"/>
      <c r="Z435" s="2"/>
      <c r="AA435" s="2"/>
      <c r="AB435" s="2"/>
      <c r="AC435" s="2"/>
      <c r="AD435" s="2"/>
      <c r="AE435" s="2"/>
      <c r="AF435" s="2"/>
      <c r="AG435" s="2"/>
      <c r="AH435" s="2"/>
      <c r="AI435" s="2"/>
      <c r="AJ435" s="2"/>
    </row>
    <row r="436" spans="1:36" ht="15.75" customHeight="1">
      <c r="A436" s="2"/>
      <c r="B436" s="2"/>
      <c r="C436" s="61"/>
      <c r="D436" s="62"/>
      <c r="E436" s="62"/>
      <c r="F436" s="63"/>
      <c r="G436" s="2"/>
      <c r="H436" s="2"/>
      <c r="I436" s="63"/>
      <c r="J436" s="63"/>
      <c r="K436" s="2"/>
      <c r="L436" s="63"/>
      <c r="M436" s="2"/>
      <c r="N436" s="2"/>
      <c r="O436" s="63"/>
      <c r="P436" s="63"/>
      <c r="Q436" s="2"/>
      <c r="R436" s="63"/>
      <c r="S436" s="2"/>
      <c r="T436" s="2"/>
      <c r="U436" s="63"/>
      <c r="V436" s="2"/>
      <c r="W436" s="2"/>
      <c r="X436" s="2"/>
      <c r="Y436" s="2"/>
      <c r="Z436" s="2"/>
      <c r="AA436" s="2"/>
      <c r="AB436" s="2"/>
      <c r="AC436" s="2"/>
      <c r="AD436" s="2"/>
      <c r="AE436" s="2"/>
      <c r="AF436" s="2"/>
      <c r="AG436" s="2"/>
      <c r="AH436" s="2"/>
      <c r="AI436" s="2"/>
      <c r="AJ436" s="2"/>
    </row>
    <row r="437" spans="1:36" ht="15.75" customHeight="1">
      <c r="A437" s="2"/>
      <c r="B437" s="2"/>
      <c r="C437" s="61"/>
      <c r="D437" s="62"/>
      <c r="E437" s="62"/>
      <c r="F437" s="63"/>
      <c r="G437" s="2"/>
      <c r="H437" s="2"/>
      <c r="I437" s="63"/>
      <c r="J437" s="63"/>
      <c r="K437" s="2"/>
      <c r="L437" s="63"/>
      <c r="M437" s="2"/>
      <c r="N437" s="2"/>
      <c r="O437" s="63"/>
      <c r="P437" s="63"/>
      <c r="Q437" s="2"/>
      <c r="R437" s="63"/>
      <c r="S437" s="2"/>
      <c r="T437" s="2"/>
      <c r="U437" s="63"/>
      <c r="V437" s="2"/>
      <c r="W437" s="2"/>
      <c r="X437" s="2"/>
      <c r="Y437" s="2"/>
      <c r="Z437" s="2"/>
      <c r="AA437" s="2"/>
      <c r="AB437" s="2"/>
      <c r="AC437" s="2"/>
      <c r="AD437" s="2"/>
      <c r="AE437" s="2"/>
      <c r="AF437" s="2"/>
      <c r="AG437" s="2"/>
      <c r="AH437" s="2"/>
      <c r="AI437" s="2"/>
      <c r="AJ437" s="2"/>
    </row>
    <row r="438" spans="1:36" ht="15.75" customHeight="1">
      <c r="A438" s="2"/>
      <c r="B438" s="2"/>
      <c r="C438" s="61"/>
      <c r="D438" s="62"/>
      <c r="E438" s="62"/>
      <c r="F438" s="63"/>
      <c r="G438" s="2"/>
      <c r="H438" s="2"/>
      <c r="I438" s="63"/>
      <c r="J438" s="63"/>
      <c r="K438" s="2"/>
      <c r="L438" s="63"/>
      <c r="M438" s="2"/>
      <c r="N438" s="2"/>
      <c r="O438" s="63"/>
      <c r="P438" s="63"/>
      <c r="Q438" s="2"/>
      <c r="R438" s="63"/>
      <c r="S438" s="2"/>
      <c r="T438" s="2"/>
      <c r="U438" s="63"/>
      <c r="V438" s="2"/>
      <c r="W438" s="2"/>
      <c r="X438" s="2"/>
      <c r="Y438" s="2"/>
      <c r="Z438" s="2"/>
      <c r="AA438" s="2"/>
      <c r="AB438" s="2"/>
      <c r="AC438" s="2"/>
      <c r="AD438" s="2"/>
      <c r="AE438" s="2"/>
      <c r="AF438" s="2"/>
      <c r="AG438" s="2"/>
      <c r="AH438" s="2"/>
      <c r="AI438" s="2"/>
      <c r="AJ438" s="2"/>
    </row>
    <row r="439" spans="1:36" ht="15.75" customHeight="1">
      <c r="A439" s="2"/>
      <c r="B439" s="2"/>
      <c r="C439" s="61"/>
      <c r="D439" s="62"/>
      <c r="E439" s="62"/>
      <c r="F439" s="63"/>
      <c r="G439" s="2"/>
      <c r="H439" s="2"/>
      <c r="I439" s="63"/>
      <c r="J439" s="63"/>
      <c r="K439" s="2"/>
      <c r="L439" s="63"/>
      <c r="M439" s="2"/>
      <c r="N439" s="2"/>
      <c r="O439" s="63"/>
      <c r="P439" s="63"/>
      <c r="Q439" s="2"/>
      <c r="R439" s="63"/>
      <c r="S439" s="2"/>
      <c r="T439" s="2"/>
      <c r="U439" s="63"/>
      <c r="V439" s="2"/>
      <c r="W439" s="2"/>
      <c r="X439" s="2"/>
      <c r="Y439" s="2"/>
      <c r="Z439" s="2"/>
      <c r="AA439" s="2"/>
      <c r="AB439" s="2"/>
      <c r="AC439" s="2"/>
      <c r="AD439" s="2"/>
      <c r="AE439" s="2"/>
      <c r="AF439" s="2"/>
      <c r="AG439" s="2"/>
      <c r="AH439" s="2"/>
      <c r="AI439" s="2"/>
      <c r="AJ439" s="2"/>
    </row>
    <row r="440" spans="1:36" ht="15.75" customHeight="1">
      <c r="A440" s="2"/>
      <c r="B440" s="2"/>
      <c r="C440" s="61"/>
      <c r="D440" s="62"/>
      <c r="E440" s="62"/>
      <c r="F440" s="63"/>
      <c r="G440" s="2"/>
      <c r="H440" s="2"/>
      <c r="I440" s="63"/>
      <c r="J440" s="63"/>
      <c r="K440" s="2"/>
      <c r="L440" s="63"/>
      <c r="M440" s="2"/>
      <c r="N440" s="2"/>
      <c r="O440" s="63"/>
      <c r="P440" s="63"/>
      <c r="Q440" s="2"/>
      <c r="R440" s="63"/>
      <c r="S440" s="2"/>
      <c r="T440" s="2"/>
      <c r="U440" s="63"/>
      <c r="V440" s="2"/>
      <c r="W440" s="2"/>
      <c r="X440" s="2"/>
      <c r="Y440" s="2"/>
      <c r="Z440" s="2"/>
      <c r="AA440" s="2"/>
      <c r="AB440" s="2"/>
      <c r="AC440" s="2"/>
      <c r="AD440" s="2"/>
      <c r="AE440" s="2"/>
      <c r="AF440" s="2"/>
      <c r="AG440" s="2"/>
      <c r="AH440" s="2"/>
      <c r="AI440" s="2"/>
      <c r="AJ440" s="2"/>
    </row>
    <row r="441" spans="1:36" ht="15.75" customHeight="1">
      <c r="A441" s="2"/>
      <c r="B441" s="2"/>
      <c r="C441" s="61"/>
      <c r="D441" s="62"/>
      <c r="E441" s="62"/>
      <c r="F441" s="63"/>
      <c r="G441" s="2"/>
      <c r="H441" s="2"/>
      <c r="I441" s="63"/>
      <c r="J441" s="63"/>
      <c r="K441" s="2"/>
      <c r="L441" s="63"/>
      <c r="M441" s="2"/>
      <c r="N441" s="2"/>
      <c r="O441" s="63"/>
      <c r="P441" s="63"/>
      <c r="Q441" s="2"/>
      <c r="R441" s="63"/>
      <c r="S441" s="2"/>
      <c r="T441" s="2"/>
      <c r="U441" s="63"/>
      <c r="V441" s="2"/>
      <c r="W441" s="2"/>
      <c r="X441" s="2"/>
      <c r="Y441" s="2"/>
      <c r="Z441" s="2"/>
      <c r="AA441" s="2"/>
      <c r="AB441" s="2"/>
      <c r="AC441" s="2"/>
      <c r="AD441" s="2"/>
      <c r="AE441" s="2"/>
      <c r="AF441" s="2"/>
      <c r="AG441" s="2"/>
      <c r="AH441" s="2"/>
      <c r="AI441" s="2"/>
      <c r="AJ441" s="2"/>
    </row>
    <row r="442" spans="1:36" ht="15.75" customHeight="1">
      <c r="A442" s="2"/>
      <c r="B442" s="2"/>
      <c r="C442" s="61"/>
      <c r="D442" s="62"/>
      <c r="E442" s="62"/>
      <c r="F442" s="63"/>
      <c r="G442" s="2"/>
      <c r="H442" s="2"/>
      <c r="I442" s="63"/>
      <c r="J442" s="63"/>
      <c r="K442" s="2"/>
      <c r="L442" s="63"/>
      <c r="M442" s="2"/>
      <c r="N442" s="2"/>
      <c r="O442" s="63"/>
      <c r="P442" s="63"/>
      <c r="Q442" s="2"/>
      <c r="R442" s="63"/>
      <c r="S442" s="2"/>
      <c r="T442" s="2"/>
      <c r="U442" s="63"/>
      <c r="V442" s="2"/>
      <c r="W442" s="2"/>
      <c r="X442" s="2"/>
      <c r="Y442" s="2"/>
      <c r="Z442" s="2"/>
      <c r="AA442" s="2"/>
      <c r="AB442" s="2"/>
      <c r="AC442" s="2"/>
      <c r="AD442" s="2"/>
      <c r="AE442" s="2"/>
      <c r="AF442" s="2"/>
      <c r="AG442" s="2"/>
      <c r="AH442" s="2"/>
      <c r="AI442" s="2"/>
      <c r="AJ442" s="2"/>
    </row>
    <row r="443" spans="1:36" ht="15.75" customHeight="1">
      <c r="A443" s="2"/>
      <c r="B443" s="2"/>
      <c r="C443" s="61"/>
      <c r="D443" s="62"/>
      <c r="E443" s="62"/>
      <c r="F443" s="63"/>
      <c r="G443" s="2"/>
      <c r="H443" s="2"/>
      <c r="I443" s="63"/>
      <c r="J443" s="63"/>
      <c r="K443" s="2"/>
      <c r="L443" s="63"/>
      <c r="M443" s="2"/>
      <c r="N443" s="2"/>
      <c r="O443" s="63"/>
      <c r="P443" s="63"/>
      <c r="Q443" s="2"/>
      <c r="R443" s="63"/>
      <c r="S443" s="2"/>
      <c r="T443" s="2"/>
      <c r="U443" s="63"/>
      <c r="V443" s="2"/>
      <c r="W443" s="2"/>
      <c r="X443" s="2"/>
      <c r="Y443" s="2"/>
      <c r="Z443" s="2"/>
      <c r="AA443" s="2"/>
      <c r="AB443" s="2"/>
      <c r="AC443" s="2"/>
      <c r="AD443" s="2"/>
      <c r="AE443" s="2"/>
      <c r="AF443" s="2"/>
      <c r="AG443" s="2"/>
      <c r="AH443" s="2"/>
      <c r="AI443" s="2"/>
      <c r="AJ443" s="2"/>
    </row>
    <row r="444" spans="1:36" ht="15.75" customHeight="1">
      <c r="A444" s="2"/>
      <c r="B444" s="2"/>
      <c r="C444" s="61"/>
      <c r="D444" s="62"/>
      <c r="E444" s="62"/>
      <c r="F444" s="63"/>
      <c r="G444" s="2"/>
      <c r="H444" s="2"/>
      <c r="I444" s="63"/>
      <c r="J444" s="63"/>
      <c r="K444" s="2"/>
      <c r="L444" s="63"/>
      <c r="M444" s="2"/>
      <c r="N444" s="2"/>
      <c r="O444" s="63"/>
      <c r="P444" s="63"/>
      <c r="Q444" s="2"/>
      <c r="R444" s="63"/>
      <c r="S444" s="2"/>
      <c r="T444" s="2"/>
      <c r="U444" s="63"/>
      <c r="V444" s="2"/>
      <c r="W444" s="2"/>
      <c r="X444" s="2"/>
      <c r="Y444" s="2"/>
      <c r="Z444" s="2"/>
      <c r="AA444" s="2"/>
      <c r="AB444" s="2"/>
      <c r="AC444" s="2"/>
      <c r="AD444" s="2"/>
      <c r="AE444" s="2"/>
      <c r="AF444" s="2"/>
      <c r="AG444" s="2"/>
      <c r="AH444" s="2"/>
      <c r="AI444" s="2"/>
      <c r="AJ444" s="2"/>
    </row>
    <row r="445" spans="1:36" ht="15.75" customHeight="1">
      <c r="A445" s="2"/>
      <c r="B445" s="2"/>
      <c r="C445" s="61"/>
      <c r="D445" s="62"/>
      <c r="E445" s="62"/>
      <c r="F445" s="63"/>
      <c r="G445" s="2"/>
      <c r="H445" s="2"/>
      <c r="I445" s="63"/>
      <c r="J445" s="63"/>
      <c r="K445" s="2"/>
      <c r="L445" s="63"/>
      <c r="M445" s="2"/>
      <c r="N445" s="2"/>
      <c r="O445" s="63"/>
      <c r="P445" s="63"/>
      <c r="Q445" s="2"/>
      <c r="R445" s="63"/>
      <c r="S445" s="2"/>
      <c r="T445" s="2"/>
      <c r="U445" s="63"/>
      <c r="V445" s="2"/>
      <c r="W445" s="2"/>
      <c r="X445" s="2"/>
      <c r="Y445" s="2"/>
      <c r="Z445" s="2"/>
      <c r="AA445" s="2"/>
      <c r="AB445" s="2"/>
      <c r="AC445" s="2"/>
      <c r="AD445" s="2"/>
      <c r="AE445" s="2"/>
      <c r="AF445" s="2"/>
      <c r="AG445" s="2"/>
      <c r="AH445" s="2"/>
      <c r="AI445" s="2"/>
      <c r="AJ445" s="2"/>
    </row>
    <row r="446" spans="1:36" ht="15.75" customHeight="1">
      <c r="A446" s="2"/>
      <c r="B446" s="2"/>
      <c r="C446" s="61"/>
      <c r="D446" s="62"/>
      <c r="E446" s="62"/>
      <c r="F446" s="63"/>
      <c r="G446" s="2"/>
      <c r="H446" s="2"/>
      <c r="I446" s="63"/>
      <c r="J446" s="63"/>
      <c r="K446" s="2"/>
      <c r="L446" s="63"/>
      <c r="M446" s="2"/>
      <c r="N446" s="2"/>
      <c r="O446" s="63"/>
      <c r="P446" s="63"/>
      <c r="Q446" s="2"/>
      <c r="R446" s="63"/>
      <c r="S446" s="2"/>
      <c r="T446" s="2"/>
      <c r="U446" s="63"/>
      <c r="V446" s="2"/>
      <c r="W446" s="2"/>
      <c r="X446" s="2"/>
      <c r="Y446" s="2"/>
      <c r="Z446" s="2"/>
      <c r="AA446" s="2"/>
      <c r="AB446" s="2"/>
      <c r="AC446" s="2"/>
      <c r="AD446" s="2"/>
      <c r="AE446" s="2"/>
      <c r="AF446" s="2"/>
      <c r="AG446" s="2"/>
      <c r="AH446" s="2"/>
      <c r="AI446" s="2"/>
      <c r="AJ446" s="2"/>
    </row>
    <row r="447" spans="1:36" ht="15.75" customHeight="1">
      <c r="A447" s="2"/>
      <c r="B447" s="2"/>
      <c r="C447" s="61"/>
      <c r="D447" s="62"/>
      <c r="E447" s="62"/>
      <c r="F447" s="63"/>
      <c r="G447" s="2"/>
      <c r="H447" s="2"/>
      <c r="I447" s="63"/>
      <c r="J447" s="63"/>
      <c r="K447" s="2"/>
      <c r="L447" s="63"/>
      <c r="M447" s="2"/>
      <c r="N447" s="2"/>
      <c r="O447" s="63"/>
      <c r="P447" s="63"/>
      <c r="Q447" s="2"/>
      <c r="R447" s="63"/>
      <c r="S447" s="2"/>
      <c r="T447" s="2"/>
      <c r="U447" s="63"/>
      <c r="V447" s="2"/>
      <c r="W447" s="2"/>
      <c r="X447" s="2"/>
      <c r="Y447" s="2"/>
      <c r="Z447" s="2"/>
      <c r="AA447" s="2"/>
      <c r="AB447" s="2"/>
      <c r="AC447" s="2"/>
      <c r="AD447" s="2"/>
      <c r="AE447" s="2"/>
      <c r="AF447" s="2"/>
      <c r="AG447" s="2"/>
      <c r="AH447" s="2"/>
      <c r="AI447" s="2"/>
      <c r="AJ447" s="2"/>
    </row>
    <row r="448" spans="1:36" ht="15.75" customHeight="1">
      <c r="A448" s="2"/>
      <c r="B448" s="2"/>
      <c r="C448" s="61"/>
      <c r="D448" s="62"/>
      <c r="E448" s="62"/>
      <c r="F448" s="63"/>
      <c r="G448" s="2"/>
      <c r="H448" s="2"/>
      <c r="I448" s="63"/>
      <c r="J448" s="63"/>
      <c r="K448" s="2"/>
      <c r="L448" s="63"/>
      <c r="M448" s="2"/>
      <c r="N448" s="2"/>
      <c r="O448" s="63"/>
      <c r="P448" s="63"/>
      <c r="Q448" s="2"/>
      <c r="R448" s="63"/>
      <c r="S448" s="2"/>
      <c r="T448" s="2"/>
      <c r="U448" s="63"/>
      <c r="V448" s="2"/>
      <c r="W448" s="2"/>
      <c r="X448" s="2"/>
      <c r="Y448" s="2"/>
      <c r="Z448" s="2"/>
      <c r="AA448" s="2"/>
      <c r="AB448" s="2"/>
      <c r="AC448" s="2"/>
      <c r="AD448" s="2"/>
      <c r="AE448" s="2"/>
      <c r="AF448" s="2"/>
      <c r="AG448" s="2"/>
      <c r="AH448" s="2"/>
      <c r="AI448" s="2"/>
      <c r="AJ448" s="2"/>
    </row>
    <row r="449" spans="1:36" ht="15.75" customHeight="1">
      <c r="A449" s="2"/>
      <c r="B449" s="2"/>
      <c r="C449" s="61"/>
      <c r="D449" s="62"/>
      <c r="E449" s="62"/>
      <c r="F449" s="63"/>
      <c r="G449" s="2"/>
      <c r="H449" s="2"/>
      <c r="I449" s="63"/>
      <c r="J449" s="63"/>
      <c r="K449" s="2"/>
      <c r="L449" s="63"/>
      <c r="M449" s="2"/>
      <c r="N449" s="2"/>
      <c r="O449" s="63"/>
      <c r="P449" s="63"/>
      <c r="Q449" s="2"/>
      <c r="R449" s="63"/>
      <c r="S449" s="2"/>
      <c r="T449" s="2"/>
      <c r="U449" s="63"/>
      <c r="V449" s="2"/>
      <c r="W449" s="2"/>
      <c r="X449" s="2"/>
      <c r="Y449" s="2"/>
      <c r="Z449" s="2"/>
      <c r="AA449" s="2"/>
      <c r="AB449" s="2"/>
      <c r="AC449" s="2"/>
      <c r="AD449" s="2"/>
      <c r="AE449" s="2"/>
      <c r="AF449" s="2"/>
      <c r="AG449" s="2"/>
      <c r="AH449" s="2"/>
      <c r="AI449" s="2"/>
      <c r="AJ449" s="2"/>
    </row>
    <row r="450" spans="1:36" ht="15.75" customHeight="1">
      <c r="A450" s="2"/>
      <c r="B450" s="2"/>
      <c r="C450" s="61"/>
      <c r="D450" s="62"/>
      <c r="E450" s="62"/>
      <c r="F450" s="63"/>
      <c r="G450" s="2"/>
      <c r="H450" s="2"/>
      <c r="I450" s="63"/>
      <c r="J450" s="63"/>
      <c r="K450" s="2"/>
      <c r="L450" s="63"/>
      <c r="M450" s="2"/>
      <c r="N450" s="2"/>
      <c r="O450" s="63"/>
      <c r="P450" s="63"/>
      <c r="Q450" s="2"/>
      <c r="R450" s="63"/>
      <c r="S450" s="2"/>
      <c r="T450" s="2"/>
      <c r="U450" s="63"/>
      <c r="V450" s="2"/>
      <c r="W450" s="2"/>
      <c r="X450" s="2"/>
      <c r="Y450" s="2"/>
      <c r="Z450" s="2"/>
      <c r="AA450" s="2"/>
      <c r="AB450" s="2"/>
      <c r="AC450" s="2"/>
      <c r="AD450" s="2"/>
      <c r="AE450" s="2"/>
      <c r="AF450" s="2"/>
      <c r="AG450" s="2"/>
      <c r="AH450" s="2"/>
      <c r="AI450" s="2"/>
      <c r="AJ450" s="2"/>
    </row>
    <row r="451" spans="1:36" ht="15.75" customHeight="1">
      <c r="A451" s="2"/>
      <c r="B451" s="2"/>
      <c r="C451" s="61"/>
      <c r="D451" s="62"/>
      <c r="E451" s="62"/>
      <c r="F451" s="63"/>
      <c r="G451" s="2"/>
      <c r="H451" s="2"/>
      <c r="I451" s="63"/>
      <c r="J451" s="63"/>
      <c r="K451" s="2"/>
      <c r="L451" s="63"/>
      <c r="M451" s="2"/>
      <c r="N451" s="2"/>
      <c r="O451" s="63"/>
      <c r="P451" s="63"/>
      <c r="Q451" s="2"/>
      <c r="R451" s="63"/>
      <c r="S451" s="2"/>
      <c r="T451" s="2"/>
      <c r="U451" s="63"/>
      <c r="V451" s="2"/>
      <c r="W451" s="2"/>
      <c r="X451" s="2"/>
      <c r="Y451" s="2"/>
      <c r="Z451" s="2"/>
      <c r="AA451" s="2"/>
      <c r="AB451" s="2"/>
      <c r="AC451" s="2"/>
      <c r="AD451" s="2"/>
      <c r="AE451" s="2"/>
      <c r="AF451" s="2"/>
      <c r="AG451" s="2"/>
      <c r="AH451" s="2"/>
      <c r="AI451" s="2"/>
      <c r="AJ451" s="2"/>
    </row>
    <row r="452" spans="1:36" ht="15.75" customHeight="1">
      <c r="A452" s="2"/>
      <c r="B452" s="2"/>
      <c r="C452" s="61"/>
      <c r="D452" s="62"/>
      <c r="E452" s="62"/>
      <c r="F452" s="63"/>
      <c r="G452" s="2"/>
      <c r="H452" s="2"/>
      <c r="I452" s="63"/>
      <c r="J452" s="63"/>
      <c r="K452" s="2"/>
      <c r="L452" s="63"/>
      <c r="M452" s="2"/>
      <c r="N452" s="2"/>
      <c r="O452" s="63"/>
      <c r="P452" s="63"/>
      <c r="Q452" s="2"/>
      <c r="R452" s="63"/>
      <c r="S452" s="2"/>
      <c r="T452" s="2"/>
      <c r="U452" s="63"/>
      <c r="V452" s="2"/>
      <c r="W452" s="2"/>
      <c r="X452" s="2"/>
      <c r="Y452" s="2"/>
      <c r="Z452" s="2"/>
      <c r="AA452" s="2"/>
      <c r="AB452" s="2"/>
      <c r="AC452" s="2"/>
      <c r="AD452" s="2"/>
      <c r="AE452" s="2"/>
      <c r="AF452" s="2"/>
      <c r="AG452" s="2"/>
      <c r="AH452" s="2"/>
      <c r="AI452" s="2"/>
      <c r="AJ452" s="2"/>
    </row>
    <row r="453" spans="1:36" ht="15.75" customHeight="1">
      <c r="A453" s="2"/>
      <c r="B453" s="2"/>
      <c r="C453" s="61"/>
      <c r="D453" s="62"/>
      <c r="E453" s="62"/>
      <c r="F453" s="63"/>
      <c r="G453" s="2"/>
      <c r="H453" s="2"/>
      <c r="I453" s="63"/>
      <c r="J453" s="63"/>
      <c r="K453" s="2"/>
      <c r="L453" s="63"/>
      <c r="M453" s="2"/>
      <c r="N453" s="2"/>
      <c r="O453" s="63"/>
      <c r="P453" s="63"/>
      <c r="Q453" s="2"/>
      <c r="R453" s="63"/>
      <c r="S453" s="2"/>
      <c r="T453" s="2"/>
      <c r="U453" s="63"/>
      <c r="V453" s="2"/>
      <c r="W453" s="2"/>
      <c r="X453" s="2"/>
      <c r="Y453" s="2"/>
      <c r="Z453" s="2"/>
      <c r="AA453" s="2"/>
      <c r="AB453" s="2"/>
      <c r="AC453" s="2"/>
      <c r="AD453" s="2"/>
      <c r="AE453" s="2"/>
      <c r="AF453" s="2"/>
      <c r="AG453" s="2"/>
      <c r="AH453" s="2"/>
      <c r="AI453" s="2"/>
      <c r="AJ453" s="2"/>
    </row>
    <row r="454" spans="1:36" ht="15.75" customHeight="1">
      <c r="A454" s="2"/>
      <c r="B454" s="2"/>
      <c r="C454" s="61"/>
      <c r="D454" s="62"/>
      <c r="E454" s="62"/>
      <c r="F454" s="63"/>
      <c r="G454" s="2"/>
      <c r="H454" s="2"/>
      <c r="I454" s="63"/>
      <c r="J454" s="63"/>
      <c r="K454" s="2"/>
      <c r="L454" s="63"/>
      <c r="M454" s="2"/>
      <c r="N454" s="2"/>
      <c r="O454" s="63"/>
      <c r="P454" s="63"/>
      <c r="Q454" s="2"/>
      <c r="R454" s="63"/>
      <c r="S454" s="2"/>
      <c r="T454" s="2"/>
      <c r="U454" s="63"/>
      <c r="V454" s="2"/>
      <c r="W454" s="2"/>
      <c r="X454" s="2"/>
      <c r="Y454" s="2"/>
      <c r="Z454" s="2"/>
      <c r="AA454" s="2"/>
      <c r="AB454" s="2"/>
      <c r="AC454" s="2"/>
      <c r="AD454" s="2"/>
      <c r="AE454" s="2"/>
      <c r="AF454" s="2"/>
      <c r="AG454" s="2"/>
      <c r="AH454" s="2"/>
      <c r="AI454" s="2"/>
      <c r="AJ454" s="2"/>
    </row>
    <row r="455" spans="1:36" ht="15.75" customHeight="1">
      <c r="A455" s="2"/>
      <c r="B455" s="2"/>
      <c r="C455" s="61"/>
      <c r="D455" s="62"/>
      <c r="E455" s="62"/>
      <c r="F455" s="63"/>
      <c r="G455" s="2"/>
      <c r="H455" s="2"/>
      <c r="I455" s="63"/>
      <c r="J455" s="63"/>
      <c r="K455" s="2"/>
      <c r="L455" s="63"/>
      <c r="M455" s="2"/>
      <c r="N455" s="2"/>
      <c r="O455" s="63"/>
      <c r="P455" s="63"/>
      <c r="Q455" s="2"/>
      <c r="R455" s="63"/>
      <c r="S455" s="2"/>
      <c r="T455" s="2"/>
      <c r="U455" s="63"/>
      <c r="V455" s="2"/>
      <c r="W455" s="2"/>
      <c r="X455" s="2"/>
      <c r="Y455" s="2"/>
      <c r="Z455" s="2"/>
      <c r="AA455" s="2"/>
      <c r="AB455" s="2"/>
      <c r="AC455" s="2"/>
      <c r="AD455" s="2"/>
      <c r="AE455" s="2"/>
      <c r="AF455" s="2"/>
      <c r="AG455" s="2"/>
      <c r="AH455" s="2"/>
      <c r="AI455" s="2"/>
      <c r="AJ455" s="2"/>
    </row>
    <row r="456" spans="1:36" ht="15.75" customHeight="1">
      <c r="A456" s="2"/>
      <c r="B456" s="2"/>
      <c r="C456" s="61"/>
      <c r="D456" s="62"/>
      <c r="E456" s="62"/>
      <c r="F456" s="63"/>
      <c r="G456" s="2"/>
      <c r="H456" s="2"/>
      <c r="I456" s="63"/>
      <c r="J456" s="63"/>
      <c r="K456" s="2"/>
      <c r="L456" s="63"/>
      <c r="M456" s="2"/>
      <c r="N456" s="2"/>
      <c r="O456" s="63"/>
      <c r="P456" s="63"/>
      <c r="Q456" s="2"/>
      <c r="R456" s="63"/>
      <c r="S456" s="2"/>
      <c r="T456" s="2"/>
      <c r="U456" s="63"/>
      <c r="V456" s="2"/>
      <c r="W456" s="2"/>
      <c r="X456" s="2"/>
      <c r="Y456" s="2"/>
      <c r="Z456" s="2"/>
      <c r="AA456" s="2"/>
      <c r="AB456" s="2"/>
      <c r="AC456" s="2"/>
      <c r="AD456" s="2"/>
      <c r="AE456" s="2"/>
      <c r="AF456" s="2"/>
      <c r="AG456" s="2"/>
      <c r="AH456" s="2"/>
      <c r="AI456" s="2"/>
      <c r="AJ456" s="2"/>
    </row>
    <row r="457" spans="1:36" ht="15.75" customHeight="1">
      <c r="A457" s="2"/>
      <c r="B457" s="2"/>
      <c r="C457" s="61"/>
      <c r="D457" s="62"/>
      <c r="E457" s="62"/>
      <c r="F457" s="63"/>
      <c r="G457" s="2"/>
      <c r="H457" s="2"/>
      <c r="I457" s="63"/>
      <c r="J457" s="63"/>
      <c r="K457" s="2"/>
      <c r="L457" s="63"/>
      <c r="M457" s="2"/>
      <c r="N457" s="2"/>
      <c r="O457" s="63"/>
      <c r="P457" s="63"/>
      <c r="Q457" s="2"/>
      <c r="R457" s="63"/>
      <c r="S457" s="2"/>
      <c r="T457" s="2"/>
      <c r="U457" s="63"/>
      <c r="V457" s="2"/>
      <c r="W457" s="2"/>
      <c r="X457" s="2"/>
      <c r="Y457" s="2"/>
      <c r="Z457" s="2"/>
      <c r="AA457" s="2"/>
      <c r="AB457" s="2"/>
      <c r="AC457" s="2"/>
      <c r="AD457" s="2"/>
      <c r="AE457" s="2"/>
      <c r="AF457" s="2"/>
      <c r="AG457" s="2"/>
      <c r="AH457" s="2"/>
      <c r="AI457" s="2"/>
      <c r="AJ457" s="2"/>
    </row>
    <row r="458" spans="1:36" ht="15.75" customHeight="1">
      <c r="A458" s="2"/>
      <c r="B458" s="2"/>
      <c r="C458" s="61"/>
      <c r="D458" s="62"/>
      <c r="E458" s="62"/>
      <c r="F458" s="63"/>
      <c r="G458" s="2"/>
      <c r="H458" s="2"/>
      <c r="I458" s="63"/>
      <c r="J458" s="63"/>
      <c r="K458" s="2"/>
      <c r="L458" s="63"/>
      <c r="M458" s="2"/>
      <c r="N458" s="2"/>
      <c r="O458" s="63"/>
      <c r="P458" s="63"/>
      <c r="Q458" s="2"/>
      <c r="R458" s="63"/>
      <c r="S458" s="2"/>
      <c r="T458" s="2"/>
      <c r="U458" s="63"/>
      <c r="V458" s="2"/>
      <c r="W458" s="2"/>
      <c r="X458" s="2"/>
      <c r="Y458" s="2"/>
      <c r="Z458" s="2"/>
      <c r="AA458" s="2"/>
      <c r="AB458" s="2"/>
      <c r="AC458" s="2"/>
      <c r="AD458" s="2"/>
      <c r="AE458" s="2"/>
      <c r="AF458" s="2"/>
      <c r="AG458" s="2"/>
      <c r="AH458" s="2"/>
      <c r="AI458" s="2"/>
      <c r="AJ458" s="2"/>
    </row>
    <row r="459" spans="1:36" ht="15.75" customHeight="1">
      <c r="A459" s="2"/>
      <c r="B459" s="2"/>
      <c r="C459" s="61"/>
      <c r="D459" s="62"/>
      <c r="E459" s="62"/>
      <c r="F459" s="63"/>
      <c r="G459" s="2"/>
      <c r="H459" s="2"/>
      <c r="I459" s="63"/>
      <c r="J459" s="63"/>
      <c r="K459" s="2"/>
      <c r="L459" s="63"/>
      <c r="M459" s="2"/>
      <c r="N459" s="2"/>
      <c r="O459" s="63"/>
      <c r="P459" s="63"/>
      <c r="Q459" s="2"/>
      <c r="R459" s="63"/>
      <c r="S459" s="2"/>
      <c r="T459" s="2"/>
      <c r="U459" s="63"/>
      <c r="V459" s="2"/>
      <c r="W459" s="2"/>
      <c r="X459" s="2"/>
      <c r="Y459" s="2"/>
      <c r="Z459" s="2"/>
      <c r="AA459" s="2"/>
      <c r="AB459" s="2"/>
      <c r="AC459" s="2"/>
      <c r="AD459" s="2"/>
      <c r="AE459" s="2"/>
      <c r="AF459" s="2"/>
      <c r="AG459" s="2"/>
      <c r="AH459" s="2"/>
      <c r="AI459" s="2"/>
      <c r="AJ459" s="2"/>
    </row>
    <row r="460" spans="1:36" ht="15.75" customHeight="1">
      <c r="A460" s="2"/>
      <c r="B460" s="2"/>
      <c r="C460" s="61"/>
      <c r="D460" s="62"/>
      <c r="E460" s="62"/>
      <c r="F460" s="63"/>
      <c r="G460" s="2"/>
      <c r="H460" s="2"/>
      <c r="I460" s="63"/>
      <c r="J460" s="63"/>
      <c r="K460" s="2"/>
      <c r="L460" s="63"/>
      <c r="M460" s="2"/>
      <c r="N460" s="2"/>
      <c r="O460" s="63"/>
      <c r="P460" s="63"/>
      <c r="Q460" s="2"/>
      <c r="R460" s="63"/>
      <c r="S460" s="2"/>
      <c r="T460" s="2"/>
      <c r="U460" s="63"/>
      <c r="V460" s="2"/>
      <c r="W460" s="2"/>
      <c r="X460" s="2"/>
      <c r="Y460" s="2"/>
      <c r="Z460" s="2"/>
      <c r="AA460" s="2"/>
      <c r="AB460" s="2"/>
      <c r="AC460" s="2"/>
      <c r="AD460" s="2"/>
      <c r="AE460" s="2"/>
      <c r="AF460" s="2"/>
      <c r="AG460" s="2"/>
      <c r="AH460" s="2"/>
      <c r="AI460" s="2"/>
      <c r="AJ460" s="2"/>
    </row>
    <row r="461" spans="1:36" ht="15.75" customHeight="1">
      <c r="A461" s="2"/>
      <c r="B461" s="2"/>
      <c r="C461" s="61"/>
      <c r="D461" s="62"/>
      <c r="E461" s="62"/>
      <c r="F461" s="63"/>
      <c r="G461" s="2"/>
      <c r="H461" s="2"/>
      <c r="I461" s="63"/>
      <c r="J461" s="63"/>
      <c r="K461" s="2"/>
      <c r="L461" s="63"/>
      <c r="M461" s="2"/>
      <c r="N461" s="2"/>
      <c r="O461" s="63"/>
      <c r="P461" s="63"/>
      <c r="Q461" s="2"/>
      <c r="R461" s="63"/>
      <c r="S461" s="2"/>
      <c r="T461" s="2"/>
      <c r="U461" s="63"/>
      <c r="V461" s="2"/>
      <c r="W461" s="2"/>
      <c r="X461" s="2"/>
      <c r="Y461" s="2"/>
      <c r="Z461" s="2"/>
      <c r="AA461" s="2"/>
      <c r="AB461" s="2"/>
      <c r="AC461" s="2"/>
      <c r="AD461" s="2"/>
      <c r="AE461" s="2"/>
      <c r="AF461" s="2"/>
      <c r="AG461" s="2"/>
      <c r="AH461" s="2"/>
      <c r="AI461" s="2"/>
      <c r="AJ461" s="2"/>
    </row>
    <row r="462" spans="1:36" ht="15.75" customHeight="1">
      <c r="A462" s="2"/>
      <c r="B462" s="2"/>
      <c r="C462" s="61"/>
      <c r="D462" s="62"/>
      <c r="E462" s="62"/>
      <c r="F462" s="63"/>
      <c r="G462" s="2"/>
      <c r="H462" s="2"/>
      <c r="I462" s="63"/>
      <c r="J462" s="63"/>
      <c r="K462" s="2"/>
      <c r="L462" s="63"/>
      <c r="M462" s="2"/>
      <c r="N462" s="2"/>
      <c r="O462" s="63"/>
      <c r="P462" s="63"/>
      <c r="Q462" s="2"/>
      <c r="R462" s="63"/>
      <c r="S462" s="2"/>
      <c r="T462" s="2"/>
      <c r="U462" s="63"/>
      <c r="V462" s="2"/>
      <c r="W462" s="2"/>
      <c r="X462" s="2"/>
      <c r="Y462" s="2"/>
      <c r="Z462" s="2"/>
      <c r="AA462" s="2"/>
      <c r="AB462" s="2"/>
      <c r="AC462" s="2"/>
      <c r="AD462" s="2"/>
      <c r="AE462" s="2"/>
      <c r="AF462" s="2"/>
      <c r="AG462" s="2"/>
      <c r="AH462" s="2"/>
      <c r="AI462" s="2"/>
      <c r="AJ462" s="2"/>
    </row>
    <row r="463" spans="1:36" ht="15.75" customHeight="1">
      <c r="A463" s="2"/>
      <c r="B463" s="2"/>
      <c r="C463" s="61"/>
      <c r="D463" s="62"/>
      <c r="E463" s="62"/>
      <c r="F463" s="63"/>
      <c r="G463" s="2"/>
      <c r="H463" s="2"/>
      <c r="I463" s="63"/>
      <c r="J463" s="63"/>
      <c r="K463" s="2"/>
      <c r="L463" s="63"/>
      <c r="M463" s="2"/>
      <c r="N463" s="2"/>
      <c r="O463" s="63"/>
      <c r="P463" s="63"/>
      <c r="Q463" s="2"/>
      <c r="R463" s="63"/>
      <c r="S463" s="2"/>
      <c r="T463" s="2"/>
      <c r="U463" s="63"/>
      <c r="V463" s="2"/>
      <c r="W463" s="2"/>
      <c r="X463" s="2"/>
      <c r="Y463" s="2"/>
      <c r="Z463" s="2"/>
      <c r="AA463" s="2"/>
      <c r="AB463" s="2"/>
      <c r="AC463" s="2"/>
      <c r="AD463" s="2"/>
      <c r="AE463" s="2"/>
      <c r="AF463" s="2"/>
      <c r="AG463" s="2"/>
      <c r="AH463" s="2"/>
      <c r="AI463" s="2"/>
      <c r="AJ463" s="2"/>
    </row>
    <row r="464" spans="1:36" ht="15.75" customHeight="1">
      <c r="A464" s="2"/>
      <c r="B464" s="2"/>
      <c r="C464" s="61"/>
      <c r="D464" s="62"/>
      <c r="E464" s="62"/>
      <c r="F464" s="63"/>
      <c r="G464" s="2"/>
      <c r="H464" s="2"/>
      <c r="I464" s="63"/>
      <c r="J464" s="63"/>
      <c r="K464" s="2"/>
      <c r="L464" s="63"/>
      <c r="M464" s="2"/>
      <c r="N464" s="2"/>
      <c r="O464" s="63"/>
      <c r="P464" s="63"/>
      <c r="Q464" s="2"/>
      <c r="R464" s="63"/>
      <c r="S464" s="2"/>
      <c r="T464" s="2"/>
      <c r="U464" s="63"/>
      <c r="V464" s="2"/>
      <c r="W464" s="2"/>
      <c r="X464" s="2"/>
      <c r="Y464" s="2"/>
      <c r="Z464" s="2"/>
      <c r="AA464" s="2"/>
      <c r="AB464" s="2"/>
      <c r="AC464" s="2"/>
      <c r="AD464" s="2"/>
      <c r="AE464" s="2"/>
      <c r="AF464" s="2"/>
      <c r="AG464" s="2"/>
      <c r="AH464" s="2"/>
      <c r="AI464" s="2"/>
      <c r="AJ464" s="2"/>
    </row>
    <row r="465" spans="1:36" ht="15.75" customHeight="1">
      <c r="A465" s="2"/>
      <c r="B465" s="2"/>
      <c r="C465" s="61"/>
      <c r="D465" s="62"/>
      <c r="E465" s="62"/>
      <c r="F465" s="63"/>
      <c r="G465" s="2"/>
      <c r="H465" s="2"/>
      <c r="I465" s="63"/>
      <c r="J465" s="63"/>
      <c r="K465" s="2"/>
      <c r="L465" s="63"/>
      <c r="M465" s="2"/>
      <c r="N465" s="2"/>
      <c r="O465" s="63"/>
      <c r="P465" s="63"/>
      <c r="Q465" s="2"/>
      <c r="R465" s="63"/>
      <c r="S465" s="2"/>
      <c r="T465" s="2"/>
      <c r="U465" s="63"/>
      <c r="V465" s="2"/>
      <c r="W465" s="2"/>
      <c r="X465" s="2"/>
      <c r="Y465" s="2"/>
      <c r="Z465" s="2"/>
      <c r="AA465" s="2"/>
      <c r="AB465" s="2"/>
      <c r="AC465" s="2"/>
      <c r="AD465" s="2"/>
      <c r="AE465" s="2"/>
      <c r="AF465" s="2"/>
      <c r="AG465" s="2"/>
      <c r="AH465" s="2"/>
      <c r="AI465" s="2"/>
      <c r="AJ465" s="2"/>
    </row>
    <row r="466" spans="1:36" ht="15.75" customHeight="1">
      <c r="A466" s="2"/>
      <c r="B466" s="2"/>
      <c r="C466" s="61"/>
      <c r="D466" s="62"/>
      <c r="E466" s="62"/>
      <c r="F466" s="63"/>
      <c r="G466" s="2"/>
      <c r="H466" s="2"/>
      <c r="I466" s="63"/>
      <c r="J466" s="63"/>
      <c r="K466" s="2"/>
      <c r="L466" s="63"/>
      <c r="M466" s="2"/>
      <c r="N466" s="2"/>
      <c r="O466" s="63"/>
      <c r="P466" s="63"/>
      <c r="Q466" s="2"/>
      <c r="R466" s="63"/>
      <c r="S466" s="2"/>
      <c r="T466" s="2"/>
      <c r="U466" s="63"/>
      <c r="V466" s="2"/>
      <c r="W466" s="2"/>
      <c r="X466" s="2"/>
      <c r="Y466" s="2"/>
      <c r="Z466" s="2"/>
      <c r="AA466" s="2"/>
      <c r="AB466" s="2"/>
      <c r="AC466" s="2"/>
      <c r="AD466" s="2"/>
      <c r="AE466" s="2"/>
      <c r="AF466" s="2"/>
      <c r="AG466" s="2"/>
      <c r="AH466" s="2"/>
      <c r="AI466" s="2"/>
      <c r="AJ466" s="2"/>
    </row>
    <row r="467" spans="1:36" ht="15.75" customHeight="1">
      <c r="A467" s="2"/>
      <c r="B467" s="2"/>
      <c r="C467" s="61"/>
      <c r="D467" s="62"/>
      <c r="E467" s="62"/>
      <c r="F467" s="63"/>
      <c r="G467" s="2"/>
      <c r="H467" s="2"/>
      <c r="I467" s="63"/>
      <c r="J467" s="63"/>
      <c r="K467" s="2"/>
      <c r="L467" s="63"/>
      <c r="M467" s="2"/>
      <c r="N467" s="2"/>
      <c r="O467" s="63"/>
      <c r="P467" s="63"/>
      <c r="Q467" s="2"/>
      <c r="R467" s="63"/>
      <c r="S467" s="2"/>
      <c r="T467" s="2"/>
      <c r="U467" s="63"/>
      <c r="V467" s="2"/>
      <c r="W467" s="2"/>
      <c r="X467" s="2"/>
      <c r="Y467" s="2"/>
      <c r="Z467" s="2"/>
      <c r="AA467" s="2"/>
      <c r="AB467" s="2"/>
      <c r="AC467" s="2"/>
      <c r="AD467" s="2"/>
      <c r="AE467" s="2"/>
      <c r="AF467" s="2"/>
      <c r="AG467" s="2"/>
      <c r="AH467" s="2"/>
      <c r="AI467" s="2"/>
      <c r="AJ467" s="2"/>
    </row>
    <row r="468" spans="1:36" ht="15.75" customHeight="1">
      <c r="A468" s="2"/>
      <c r="B468" s="2"/>
      <c r="C468" s="61"/>
      <c r="D468" s="62"/>
      <c r="E468" s="62"/>
      <c r="F468" s="63"/>
      <c r="G468" s="2"/>
      <c r="H468" s="2"/>
      <c r="I468" s="63"/>
      <c r="J468" s="63"/>
      <c r="K468" s="2"/>
      <c r="L468" s="63"/>
      <c r="M468" s="2"/>
      <c r="N468" s="2"/>
      <c r="O468" s="63"/>
      <c r="P468" s="63"/>
      <c r="Q468" s="2"/>
      <c r="R468" s="63"/>
      <c r="S468" s="2"/>
      <c r="T468" s="2"/>
      <c r="U468" s="63"/>
      <c r="V468" s="2"/>
      <c r="W468" s="2"/>
      <c r="X468" s="2"/>
      <c r="Y468" s="2"/>
      <c r="Z468" s="2"/>
      <c r="AA468" s="2"/>
      <c r="AB468" s="2"/>
      <c r="AC468" s="2"/>
      <c r="AD468" s="2"/>
      <c r="AE468" s="2"/>
      <c r="AF468" s="2"/>
      <c r="AG468" s="2"/>
      <c r="AH468" s="2"/>
      <c r="AI468" s="2"/>
      <c r="AJ468" s="2"/>
    </row>
    <row r="469" spans="1:36" ht="15.75" customHeight="1">
      <c r="A469" s="2"/>
      <c r="B469" s="2"/>
      <c r="C469" s="61"/>
      <c r="D469" s="62"/>
      <c r="E469" s="62"/>
      <c r="F469" s="63"/>
      <c r="G469" s="2"/>
      <c r="H469" s="2"/>
      <c r="I469" s="63"/>
      <c r="J469" s="63"/>
      <c r="K469" s="2"/>
      <c r="L469" s="63"/>
      <c r="M469" s="2"/>
      <c r="N469" s="2"/>
      <c r="O469" s="63"/>
      <c r="P469" s="63"/>
      <c r="Q469" s="2"/>
      <c r="R469" s="63"/>
      <c r="S469" s="2"/>
      <c r="T469" s="2"/>
      <c r="U469" s="63"/>
      <c r="V469" s="2"/>
      <c r="W469" s="2"/>
      <c r="X469" s="2"/>
      <c r="Y469" s="2"/>
      <c r="Z469" s="2"/>
      <c r="AA469" s="2"/>
      <c r="AB469" s="2"/>
      <c r="AC469" s="2"/>
      <c r="AD469" s="2"/>
      <c r="AE469" s="2"/>
      <c r="AF469" s="2"/>
      <c r="AG469" s="2"/>
      <c r="AH469" s="2"/>
      <c r="AI469" s="2"/>
      <c r="AJ469" s="2"/>
    </row>
    <row r="470" spans="1:36" ht="15.75" customHeight="1">
      <c r="A470" s="2"/>
      <c r="B470" s="2"/>
      <c r="C470" s="61"/>
      <c r="D470" s="62"/>
      <c r="E470" s="62"/>
      <c r="F470" s="63"/>
      <c r="G470" s="2"/>
      <c r="H470" s="2"/>
      <c r="I470" s="63"/>
      <c r="J470" s="63"/>
      <c r="K470" s="2"/>
      <c r="L470" s="63"/>
      <c r="M470" s="2"/>
      <c r="N470" s="2"/>
      <c r="O470" s="63"/>
      <c r="P470" s="63"/>
      <c r="Q470" s="2"/>
      <c r="R470" s="63"/>
      <c r="S470" s="2"/>
      <c r="T470" s="2"/>
      <c r="U470" s="63"/>
      <c r="V470" s="2"/>
      <c r="W470" s="2"/>
      <c r="X470" s="2"/>
      <c r="Y470" s="2"/>
      <c r="Z470" s="2"/>
      <c r="AA470" s="2"/>
      <c r="AB470" s="2"/>
      <c r="AC470" s="2"/>
      <c r="AD470" s="2"/>
      <c r="AE470" s="2"/>
      <c r="AF470" s="2"/>
      <c r="AG470" s="2"/>
      <c r="AH470" s="2"/>
      <c r="AI470" s="2"/>
      <c r="AJ470" s="2"/>
    </row>
    <row r="471" spans="1:36" ht="15.75" customHeight="1">
      <c r="A471" s="2"/>
      <c r="B471" s="2"/>
      <c r="C471" s="61"/>
      <c r="D471" s="62"/>
      <c r="E471" s="62"/>
      <c r="F471" s="63"/>
      <c r="G471" s="2"/>
      <c r="H471" s="2"/>
      <c r="I471" s="63"/>
      <c r="J471" s="63"/>
      <c r="K471" s="2"/>
      <c r="L471" s="63"/>
      <c r="M471" s="2"/>
      <c r="N471" s="2"/>
      <c r="O471" s="63"/>
      <c r="P471" s="63"/>
      <c r="Q471" s="2"/>
      <c r="R471" s="63"/>
      <c r="S471" s="2"/>
      <c r="T471" s="2"/>
      <c r="U471" s="63"/>
      <c r="V471" s="2"/>
      <c r="W471" s="2"/>
      <c r="X471" s="2"/>
      <c r="Y471" s="2"/>
      <c r="Z471" s="2"/>
      <c r="AA471" s="2"/>
      <c r="AB471" s="2"/>
      <c r="AC471" s="2"/>
      <c r="AD471" s="2"/>
      <c r="AE471" s="2"/>
      <c r="AF471" s="2"/>
      <c r="AG471" s="2"/>
      <c r="AH471" s="2"/>
      <c r="AI471" s="2"/>
      <c r="AJ471" s="2"/>
    </row>
    <row r="472" spans="1:36" ht="15.75" customHeight="1">
      <c r="A472" s="2"/>
      <c r="B472" s="2"/>
      <c r="C472" s="61"/>
      <c r="D472" s="62"/>
      <c r="E472" s="62"/>
      <c r="F472" s="63"/>
      <c r="G472" s="2"/>
      <c r="H472" s="2"/>
      <c r="I472" s="63"/>
      <c r="J472" s="63"/>
      <c r="K472" s="2"/>
      <c r="L472" s="63"/>
      <c r="M472" s="2"/>
      <c r="N472" s="2"/>
      <c r="O472" s="63"/>
      <c r="P472" s="63"/>
      <c r="Q472" s="2"/>
      <c r="R472" s="63"/>
      <c r="S472" s="2"/>
      <c r="T472" s="2"/>
      <c r="U472" s="63"/>
      <c r="V472" s="2"/>
      <c r="W472" s="2"/>
      <c r="X472" s="2"/>
      <c r="Y472" s="2"/>
      <c r="Z472" s="2"/>
      <c r="AA472" s="2"/>
      <c r="AB472" s="2"/>
      <c r="AC472" s="2"/>
      <c r="AD472" s="2"/>
      <c r="AE472" s="2"/>
      <c r="AF472" s="2"/>
      <c r="AG472" s="2"/>
      <c r="AH472" s="2"/>
      <c r="AI472" s="2"/>
      <c r="AJ472" s="2"/>
    </row>
    <row r="473" spans="1:36" ht="15.75" customHeight="1">
      <c r="A473" s="2"/>
      <c r="B473" s="2"/>
      <c r="C473" s="61"/>
      <c r="D473" s="62"/>
      <c r="E473" s="62"/>
      <c r="F473" s="63"/>
      <c r="G473" s="2"/>
      <c r="H473" s="2"/>
      <c r="I473" s="63"/>
      <c r="J473" s="63"/>
      <c r="K473" s="2"/>
      <c r="L473" s="63"/>
      <c r="M473" s="2"/>
      <c r="N473" s="2"/>
      <c r="O473" s="63"/>
      <c r="P473" s="63"/>
      <c r="Q473" s="2"/>
      <c r="R473" s="63"/>
      <c r="S473" s="2"/>
      <c r="T473" s="2"/>
      <c r="U473" s="63"/>
      <c r="V473" s="2"/>
      <c r="W473" s="2"/>
      <c r="X473" s="2"/>
      <c r="Y473" s="2"/>
      <c r="Z473" s="2"/>
      <c r="AA473" s="2"/>
      <c r="AB473" s="2"/>
      <c r="AC473" s="2"/>
      <c r="AD473" s="2"/>
      <c r="AE473" s="2"/>
      <c r="AF473" s="2"/>
      <c r="AG473" s="2"/>
      <c r="AH473" s="2"/>
      <c r="AI473" s="2"/>
      <c r="AJ473" s="2"/>
    </row>
    <row r="474" spans="1:36" ht="15.75" customHeight="1">
      <c r="A474" s="2"/>
      <c r="B474" s="2"/>
      <c r="C474" s="61"/>
      <c r="D474" s="62"/>
      <c r="E474" s="62"/>
      <c r="F474" s="63"/>
      <c r="G474" s="2"/>
      <c r="H474" s="2"/>
      <c r="I474" s="63"/>
      <c r="J474" s="63"/>
      <c r="K474" s="2"/>
      <c r="L474" s="63"/>
      <c r="M474" s="2"/>
      <c r="N474" s="2"/>
      <c r="O474" s="63"/>
      <c r="P474" s="63"/>
      <c r="Q474" s="2"/>
      <c r="R474" s="63"/>
      <c r="S474" s="2"/>
      <c r="T474" s="2"/>
      <c r="U474" s="63"/>
      <c r="V474" s="2"/>
      <c r="W474" s="2"/>
      <c r="X474" s="2"/>
      <c r="Y474" s="2"/>
      <c r="Z474" s="2"/>
      <c r="AA474" s="2"/>
      <c r="AB474" s="2"/>
      <c r="AC474" s="2"/>
      <c r="AD474" s="2"/>
      <c r="AE474" s="2"/>
      <c r="AF474" s="2"/>
      <c r="AG474" s="2"/>
      <c r="AH474" s="2"/>
      <c r="AI474" s="2"/>
      <c r="AJ474" s="2"/>
    </row>
    <row r="475" spans="1:36" ht="15.75" customHeight="1">
      <c r="A475" s="2"/>
      <c r="B475" s="2"/>
      <c r="C475" s="61"/>
      <c r="D475" s="62"/>
      <c r="E475" s="62"/>
      <c r="F475" s="63"/>
      <c r="G475" s="2"/>
      <c r="H475" s="2"/>
      <c r="I475" s="63"/>
      <c r="J475" s="63"/>
      <c r="K475" s="2"/>
      <c r="L475" s="63"/>
      <c r="M475" s="2"/>
      <c r="N475" s="2"/>
      <c r="O475" s="63"/>
      <c r="P475" s="63"/>
      <c r="Q475" s="2"/>
      <c r="R475" s="63"/>
      <c r="S475" s="2"/>
      <c r="T475" s="2"/>
      <c r="U475" s="63"/>
      <c r="V475" s="2"/>
      <c r="W475" s="2"/>
      <c r="X475" s="2"/>
      <c r="Y475" s="2"/>
      <c r="Z475" s="2"/>
      <c r="AA475" s="2"/>
      <c r="AB475" s="2"/>
      <c r="AC475" s="2"/>
      <c r="AD475" s="2"/>
      <c r="AE475" s="2"/>
      <c r="AF475" s="2"/>
      <c r="AG475" s="2"/>
      <c r="AH475" s="2"/>
      <c r="AI475" s="2"/>
      <c r="AJ475" s="2"/>
    </row>
    <row r="476" spans="1:36" ht="15.75" customHeight="1">
      <c r="A476" s="2"/>
      <c r="B476" s="2"/>
      <c r="C476" s="61"/>
      <c r="D476" s="62"/>
      <c r="E476" s="62"/>
      <c r="F476" s="63"/>
      <c r="G476" s="2"/>
      <c r="H476" s="2"/>
      <c r="I476" s="63"/>
      <c r="J476" s="63"/>
      <c r="K476" s="2"/>
      <c r="L476" s="63"/>
      <c r="M476" s="2"/>
      <c r="N476" s="2"/>
      <c r="O476" s="63"/>
      <c r="P476" s="63"/>
      <c r="Q476" s="2"/>
      <c r="R476" s="63"/>
      <c r="S476" s="2"/>
      <c r="T476" s="2"/>
      <c r="U476" s="63"/>
      <c r="V476" s="2"/>
      <c r="W476" s="2"/>
      <c r="X476" s="2"/>
      <c r="Y476" s="2"/>
      <c r="Z476" s="2"/>
      <c r="AA476" s="2"/>
      <c r="AB476" s="2"/>
      <c r="AC476" s="2"/>
      <c r="AD476" s="2"/>
      <c r="AE476" s="2"/>
      <c r="AF476" s="2"/>
      <c r="AG476" s="2"/>
      <c r="AH476" s="2"/>
      <c r="AI476" s="2"/>
      <c r="AJ476" s="2"/>
    </row>
    <row r="477" spans="1:36" ht="15.75" customHeight="1">
      <c r="A477" s="2"/>
      <c r="B477" s="2"/>
      <c r="C477" s="61"/>
      <c r="D477" s="62"/>
      <c r="E477" s="62"/>
      <c r="F477" s="63"/>
      <c r="G477" s="2"/>
      <c r="H477" s="2"/>
      <c r="I477" s="63"/>
      <c r="J477" s="63"/>
      <c r="K477" s="2"/>
      <c r="L477" s="63"/>
      <c r="M477" s="2"/>
      <c r="N477" s="2"/>
      <c r="O477" s="63"/>
      <c r="P477" s="63"/>
      <c r="Q477" s="2"/>
      <c r="R477" s="63"/>
      <c r="S477" s="2"/>
      <c r="T477" s="2"/>
      <c r="U477" s="63"/>
      <c r="V477" s="2"/>
      <c r="W477" s="2"/>
      <c r="X477" s="2"/>
      <c r="Y477" s="2"/>
      <c r="Z477" s="2"/>
      <c r="AA477" s="2"/>
      <c r="AB477" s="2"/>
      <c r="AC477" s="2"/>
      <c r="AD477" s="2"/>
      <c r="AE477" s="2"/>
      <c r="AF477" s="2"/>
      <c r="AG477" s="2"/>
      <c r="AH477" s="2"/>
      <c r="AI477" s="2"/>
      <c r="AJ477" s="2"/>
    </row>
    <row r="478" spans="1:36" ht="15.75" customHeight="1">
      <c r="A478" s="2"/>
      <c r="B478" s="2"/>
      <c r="C478" s="61"/>
      <c r="D478" s="62"/>
      <c r="E478" s="62"/>
      <c r="F478" s="63"/>
      <c r="G478" s="2"/>
      <c r="H478" s="2"/>
      <c r="I478" s="63"/>
      <c r="J478" s="63"/>
      <c r="K478" s="2"/>
      <c r="L478" s="63"/>
      <c r="M478" s="2"/>
      <c r="N478" s="2"/>
      <c r="O478" s="63"/>
      <c r="P478" s="63"/>
      <c r="Q478" s="2"/>
      <c r="R478" s="63"/>
      <c r="S478" s="2"/>
      <c r="T478" s="2"/>
      <c r="U478" s="63"/>
      <c r="V478" s="2"/>
      <c r="W478" s="2"/>
      <c r="X478" s="2"/>
      <c r="Y478" s="2"/>
      <c r="Z478" s="2"/>
      <c r="AA478" s="2"/>
      <c r="AB478" s="2"/>
      <c r="AC478" s="2"/>
      <c r="AD478" s="2"/>
      <c r="AE478" s="2"/>
      <c r="AF478" s="2"/>
      <c r="AG478" s="2"/>
      <c r="AH478" s="2"/>
      <c r="AI478" s="2"/>
      <c r="AJ478" s="2"/>
    </row>
    <row r="479" spans="1:36" ht="15.75" customHeight="1">
      <c r="A479" s="2"/>
      <c r="B479" s="2"/>
      <c r="C479" s="61"/>
      <c r="D479" s="62"/>
      <c r="E479" s="62"/>
      <c r="F479" s="63"/>
      <c r="G479" s="2"/>
      <c r="H479" s="2"/>
      <c r="I479" s="63"/>
      <c r="J479" s="63"/>
      <c r="K479" s="2"/>
      <c r="L479" s="63"/>
      <c r="M479" s="2"/>
      <c r="N479" s="2"/>
      <c r="O479" s="63"/>
      <c r="P479" s="63"/>
      <c r="Q479" s="2"/>
      <c r="R479" s="63"/>
      <c r="S479" s="2"/>
      <c r="T479" s="2"/>
      <c r="U479" s="63"/>
      <c r="V479" s="2"/>
      <c r="W479" s="2"/>
      <c r="X479" s="2"/>
      <c r="Y479" s="2"/>
      <c r="Z479" s="2"/>
      <c r="AA479" s="2"/>
      <c r="AB479" s="2"/>
      <c r="AC479" s="2"/>
      <c r="AD479" s="2"/>
      <c r="AE479" s="2"/>
      <c r="AF479" s="2"/>
      <c r="AG479" s="2"/>
      <c r="AH479" s="2"/>
      <c r="AI479" s="2"/>
      <c r="AJ479" s="2"/>
    </row>
    <row r="480" spans="1:36" ht="15.75" customHeight="1">
      <c r="A480" s="2"/>
      <c r="B480" s="2"/>
      <c r="C480" s="61"/>
      <c r="D480" s="62"/>
      <c r="E480" s="62"/>
      <c r="F480" s="63"/>
      <c r="G480" s="2"/>
      <c r="H480" s="2"/>
      <c r="I480" s="63"/>
      <c r="J480" s="63"/>
      <c r="K480" s="2"/>
      <c r="L480" s="63"/>
      <c r="M480" s="2"/>
      <c r="N480" s="2"/>
      <c r="O480" s="63"/>
      <c r="P480" s="63"/>
      <c r="Q480" s="2"/>
      <c r="R480" s="63"/>
      <c r="S480" s="2"/>
      <c r="T480" s="2"/>
      <c r="U480" s="63"/>
      <c r="V480" s="2"/>
      <c r="W480" s="2"/>
      <c r="X480" s="2"/>
      <c r="Y480" s="2"/>
      <c r="Z480" s="2"/>
      <c r="AA480" s="2"/>
      <c r="AB480" s="2"/>
      <c r="AC480" s="2"/>
      <c r="AD480" s="2"/>
      <c r="AE480" s="2"/>
      <c r="AF480" s="2"/>
      <c r="AG480" s="2"/>
      <c r="AH480" s="2"/>
      <c r="AI480" s="2"/>
      <c r="AJ480" s="2"/>
    </row>
    <row r="481" spans="1:36" ht="15.75" customHeight="1">
      <c r="A481" s="2"/>
      <c r="B481" s="2"/>
      <c r="C481" s="61"/>
      <c r="D481" s="62"/>
      <c r="E481" s="62"/>
      <c r="F481" s="63"/>
      <c r="G481" s="2"/>
      <c r="H481" s="2"/>
      <c r="I481" s="63"/>
      <c r="J481" s="63"/>
      <c r="K481" s="2"/>
      <c r="L481" s="63"/>
      <c r="M481" s="2"/>
      <c r="N481" s="2"/>
      <c r="O481" s="63"/>
      <c r="P481" s="63"/>
      <c r="Q481" s="2"/>
      <c r="R481" s="63"/>
      <c r="S481" s="2"/>
      <c r="T481" s="2"/>
      <c r="U481" s="63"/>
      <c r="V481" s="2"/>
      <c r="W481" s="2"/>
      <c r="X481" s="2"/>
      <c r="Y481" s="2"/>
      <c r="Z481" s="2"/>
      <c r="AA481" s="2"/>
      <c r="AB481" s="2"/>
      <c r="AC481" s="2"/>
      <c r="AD481" s="2"/>
      <c r="AE481" s="2"/>
      <c r="AF481" s="2"/>
      <c r="AG481" s="2"/>
      <c r="AH481" s="2"/>
      <c r="AI481" s="2"/>
      <c r="AJ481" s="2"/>
    </row>
    <row r="482" spans="1:36" ht="15.75" customHeight="1">
      <c r="A482" s="2"/>
      <c r="B482" s="2"/>
      <c r="C482" s="61"/>
      <c r="D482" s="62"/>
      <c r="E482" s="62"/>
      <c r="F482" s="63"/>
      <c r="G482" s="2"/>
      <c r="H482" s="2"/>
      <c r="I482" s="63"/>
      <c r="J482" s="63"/>
      <c r="K482" s="2"/>
      <c r="L482" s="63"/>
      <c r="M482" s="2"/>
      <c r="N482" s="2"/>
      <c r="O482" s="63"/>
      <c r="P482" s="63"/>
      <c r="Q482" s="2"/>
      <c r="R482" s="63"/>
      <c r="S482" s="2"/>
      <c r="T482" s="2"/>
      <c r="U482" s="63"/>
      <c r="V482" s="2"/>
      <c r="W482" s="2"/>
      <c r="X482" s="2"/>
      <c r="Y482" s="2"/>
      <c r="Z482" s="2"/>
      <c r="AA482" s="2"/>
      <c r="AB482" s="2"/>
      <c r="AC482" s="2"/>
      <c r="AD482" s="2"/>
      <c r="AE482" s="2"/>
      <c r="AF482" s="2"/>
      <c r="AG482" s="2"/>
      <c r="AH482" s="2"/>
      <c r="AI482" s="2"/>
      <c r="AJ482" s="2"/>
    </row>
    <row r="483" spans="1:36" ht="15.75" customHeight="1">
      <c r="A483" s="2"/>
      <c r="B483" s="2"/>
      <c r="C483" s="61"/>
      <c r="D483" s="62"/>
      <c r="E483" s="62"/>
      <c r="F483" s="63"/>
      <c r="G483" s="2"/>
      <c r="H483" s="2"/>
      <c r="I483" s="63"/>
      <c r="J483" s="63"/>
      <c r="K483" s="2"/>
      <c r="L483" s="63"/>
      <c r="M483" s="2"/>
      <c r="N483" s="2"/>
      <c r="O483" s="63"/>
      <c r="P483" s="63"/>
      <c r="Q483" s="2"/>
      <c r="R483" s="63"/>
      <c r="S483" s="2"/>
      <c r="T483" s="2"/>
      <c r="U483" s="63"/>
      <c r="V483" s="2"/>
      <c r="W483" s="2"/>
      <c r="X483" s="2"/>
      <c r="Y483" s="2"/>
      <c r="Z483" s="2"/>
      <c r="AA483" s="2"/>
      <c r="AB483" s="2"/>
      <c r="AC483" s="2"/>
      <c r="AD483" s="2"/>
      <c r="AE483" s="2"/>
      <c r="AF483" s="2"/>
      <c r="AG483" s="2"/>
      <c r="AH483" s="2"/>
      <c r="AI483" s="2"/>
      <c r="AJ483" s="2"/>
    </row>
    <row r="484" spans="1:36" ht="15.75" customHeight="1">
      <c r="A484" s="2"/>
      <c r="B484" s="2"/>
      <c r="C484" s="61"/>
      <c r="D484" s="62"/>
      <c r="E484" s="62"/>
      <c r="F484" s="63"/>
      <c r="G484" s="2"/>
      <c r="H484" s="2"/>
      <c r="I484" s="63"/>
      <c r="J484" s="63"/>
      <c r="K484" s="2"/>
      <c r="L484" s="63"/>
      <c r="M484" s="2"/>
      <c r="N484" s="2"/>
      <c r="O484" s="63"/>
      <c r="P484" s="63"/>
      <c r="Q484" s="2"/>
      <c r="R484" s="63"/>
      <c r="S484" s="2"/>
      <c r="T484" s="2"/>
      <c r="U484" s="63"/>
      <c r="V484" s="2"/>
      <c r="W484" s="2"/>
      <c r="X484" s="2"/>
      <c r="Y484" s="2"/>
      <c r="Z484" s="2"/>
      <c r="AA484" s="2"/>
      <c r="AB484" s="2"/>
      <c r="AC484" s="2"/>
      <c r="AD484" s="2"/>
      <c r="AE484" s="2"/>
      <c r="AF484" s="2"/>
      <c r="AG484" s="2"/>
      <c r="AH484" s="2"/>
      <c r="AI484" s="2"/>
      <c r="AJ484" s="2"/>
    </row>
    <row r="485" spans="1:36" ht="15.75" customHeight="1">
      <c r="A485" s="2"/>
      <c r="B485" s="2"/>
      <c r="C485" s="61"/>
      <c r="D485" s="62"/>
      <c r="E485" s="62"/>
      <c r="F485" s="63"/>
      <c r="G485" s="2"/>
      <c r="H485" s="2"/>
      <c r="I485" s="63"/>
      <c r="J485" s="63"/>
      <c r="K485" s="2"/>
      <c r="L485" s="63"/>
      <c r="M485" s="2"/>
      <c r="N485" s="2"/>
      <c r="O485" s="63"/>
      <c r="P485" s="63"/>
      <c r="Q485" s="2"/>
      <c r="R485" s="63"/>
      <c r="S485" s="2"/>
      <c r="T485" s="2"/>
      <c r="U485" s="63"/>
      <c r="V485" s="2"/>
      <c r="W485" s="2"/>
      <c r="X485" s="2"/>
      <c r="Y485" s="2"/>
      <c r="Z485" s="2"/>
      <c r="AA485" s="2"/>
      <c r="AB485" s="2"/>
      <c r="AC485" s="2"/>
      <c r="AD485" s="2"/>
      <c r="AE485" s="2"/>
      <c r="AF485" s="2"/>
      <c r="AG485" s="2"/>
      <c r="AH485" s="2"/>
      <c r="AI485" s="2"/>
      <c r="AJ485" s="2"/>
    </row>
    <row r="486" spans="1:36" ht="15.75" customHeight="1">
      <c r="A486" s="2"/>
      <c r="B486" s="2"/>
      <c r="C486" s="61"/>
      <c r="D486" s="62"/>
      <c r="E486" s="62"/>
      <c r="F486" s="63"/>
      <c r="G486" s="2"/>
      <c r="H486" s="2"/>
      <c r="I486" s="63"/>
      <c r="J486" s="63"/>
      <c r="K486" s="2"/>
      <c r="L486" s="63"/>
      <c r="M486" s="2"/>
      <c r="N486" s="2"/>
      <c r="O486" s="63"/>
      <c r="P486" s="63"/>
      <c r="Q486" s="2"/>
      <c r="R486" s="63"/>
      <c r="S486" s="2"/>
      <c r="T486" s="2"/>
      <c r="U486" s="63"/>
      <c r="V486" s="2"/>
      <c r="W486" s="2"/>
      <c r="X486" s="2"/>
      <c r="Y486" s="2"/>
      <c r="Z486" s="2"/>
      <c r="AA486" s="2"/>
      <c r="AB486" s="2"/>
      <c r="AC486" s="2"/>
      <c r="AD486" s="2"/>
      <c r="AE486" s="2"/>
      <c r="AF486" s="2"/>
      <c r="AG486" s="2"/>
      <c r="AH486" s="2"/>
      <c r="AI486" s="2"/>
      <c r="AJ486" s="2"/>
    </row>
    <row r="487" spans="1:36" ht="15.75" customHeight="1">
      <c r="A487" s="2"/>
      <c r="B487" s="2"/>
      <c r="C487" s="61"/>
      <c r="D487" s="62"/>
      <c r="E487" s="62"/>
      <c r="F487" s="63"/>
      <c r="G487" s="2"/>
      <c r="H487" s="2"/>
      <c r="I487" s="63"/>
      <c r="J487" s="63"/>
      <c r="K487" s="2"/>
      <c r="L487" s="63"/>
      <c r="M487" s="2"/>
      <c r="N487" s="2"/>
      <c r="O487" s="63"/>
      <c r="P487" s="63"/>
      <c r="Q487" s="2"/>
      <c r="R487" s="63"/>
      <c r="S487" s="2"/>
      <c r="T487" s="2"/>
      <c r="U487" s="63"/>
      <c r="V487" s="2"/>
      <c r="W487" s="2"/>
      <c r="X487" s="2"/>
      <c r="Y487" s="2"/>
      <c r="Z487" s="2"/>
      <c r="AA487" s="2"/>
      <c r="AB487" s="2"/>
      <c r="AC487" s="2"/>
      <c r="AD487" s="2"/>
      <c r="AE487" s="2"/>
      <c r="AF487" s="2"/>
      <c r="AG487" s="2"/>
      <c r="AH487" s="2"/>
      <c r="AI487" s="2"/>
      <c r="AJ487" s="2"/>
    </row>
    <row r="488" spans="1:36" ht="15.75" customHeight="1">
      <c r="A488" s="2"/>
      <c r="B488" s="2"/>
      <c r="C488" s="61"/>
      <c r="D488" s="62"/>
      <c r="E488" s="62"/>
      <c r="F488" s="63"/>
      <c r="G488" s="2"/>
      <c r="H488" s="2"/>
      <c r="I488" s="63"/>
      <c r="J488" s="63"/>
      <c r="K488" s="2"/>
      <c r="L488" s="63"/>
      <c r="M488" s="2"/>
      <c r="N488" s="2"/>
      <c r="O488" s="63"/>
      <c r="P488" s="63"/>
      <c r="Q488" s="2"/>
      <c r="R488" s="63"/>
      <c r="S488" s="2"/>
      <c r="T488" s="2"/>
      <c r="U488" s="63"/>
      <c r="V488" s="2"/>
      <c r="W488" s="2"/>
      <c r="X488" s="2"/>
      <c r="Y488" s="2"/>
      <c r="Z488" s="2"/>
      <c r="AA488" s="2"/>
      <c r="AB488" s="2"/>
      <c r="AC488" s="2"/>
      <c r="AD488" s="2"/>
      <c r="AE488" s="2"/>
      <c r="AF488" s="2"/>
      <c r="AG488" s="2"/>
      <c r="AH488" s="2"/>
      <c r="AI488" s="2"/>
      <c r="AJ488" s="2"/>
    </row>
    <row r="489" spans="1:36" ht="15.75" customHeight="1">
      <c r="A489" s="2"/>
      <c r="B489" s="2"/>
      <c r="C489" s="61"/>
      <c r="D489" s="62"/>
      <c r="E489" s="62"/>
      <c r="F489" s="63"/>
      <c r="G489" s="2"/>
      <c r="H489" s="2"/>
      <c r="I489" s="63"/>
      <c r="J489" s="63"/>
      <c r="K489" s="2"/>
      <c r="L489" s="63"/>
      <c r="M489" s="2"/>
      <c r="N489" s="2"/>
      <c r="O489" s="63"/>
      <c r="P489" s="63"/>
      <c r="Q489" s="2"/>
      <c r="R489" s="63"/>
      <c r="S489" s="2"/>
      <c r="T489" s="2"/>
      <c r="U489" s="63"/>
      <c r="V489" s="2"/>
      <c r="W489" s="2"/>
      <c r="X489" s="2"/>
      <c r="Y489" s="2"/>
      <c r="Z489" s="2"/>
      <c r="AA489" s="2"/>
      <c r="AB489" s="2"/>
      <c r="AC489" s="2"/>
      <c r="AD489" s="2"/>
      <c r="AE489" s="2"/>
      <c r="AF489" s="2"/>
      <c r="AG489" s="2"/>
      <c r="AH489" s="2"/>
      <c r="AI489" s="2"/>
      <c r="AJ489" s="2"/>
    </row>
    <row r="490" spans="1:36" ht="15.75" customHeight="1">
      <c r="A490" s="2"/>
      <c r="B490" s="2"/>
      <c r="C490" s="61"/>
      <c r="D490" s="62"/>
      <c r="E490" s="62"/>
      <c r="F490" s="63"/>
      <c r="G490" s="2"/>
      <c r="H490" s="2"/>
      <c r="I490" s="63"/>
      <c r="J490" s="63"/>
      <c r="K490" s="2"/>
      <c r="L490" s="63"/>
      <c r="M490" s="2"/>
      <c r="N490" s="2"/>
      <c r="O490" s="63"/>
      <c r="P490" s="63"/>
      <c r="Q490" s="2"/>
      <c r="R490" s="63"/>
      <c r="S490" s="2"/>
      <c r="T490" s="2"/>
      <c r="U490" s="63"/>
      <c r="V490" s="2"/>
      <c r="W490" s="2"/>
      <c r="X490" s="2"/>
      <c r="Y490" s="2"/>
      <c r="Z490" s="2"/>
      <c r="AA490" s="2"/>
      <c r="AB490" s="2"/>
      <c r="AC490" s="2"/>
      <c r="AD490" s="2"/>
      <c r="AE490" s="2"/>
      <c r="AF490" s="2"/>
      <c r="AG490" s="2"/>
      <c r="AH490" s="2"/>
      <c r="AI490" s="2"/>
      <c r="AJ490" s="2"/>
    </row>
    <row r="491" spans="1:36" ht="15.75" customHeight="1">
      <c r="A491" s="2"/>
      <c r="B491" s="2"/>
      <c r="C491" s="61"/>
      <c r="D491" s="62"/>
      <c r="E491" s="62"/>
      <c r="F491" s="63"/>
      <c r="G491" s="2"/>
      <c r="H491" s="2"/>
      <c r="I491" s="63"/>
      <c r="J491" s="63"/>
      <c r="K491" s="2"/>
      <c r="L491" s="63"/>
      <c r="M491" s="2"/>
      <c r="N491" s="2"/>
      <c r="O491" s="63"/>
      <c r="P491" s="63"/>
      <c r="Q491" s="2"/>
      <c r="R491" s="63"/>
      <c r="S491" s="2"/>
      <c r="T491" s="2"/>
      <c r="U491" s="63"/>
      <c r="V491" s="2"/>
      <c r="W491" s="2"/>
      <c r="X491" s="2"/>
      <c r="Y491" s="2"/>
      <c r="Z491" s="2"/>
      <c r="AA491" s="2"/>
      <c r="AB491" s="2"/>
      <c r="AC491" s="2"/>
      <c r="AD491" s="2"/>
      <c r="AE491" s="2"/>
      <c r="AF491" s="2"/>
      <c r="AG491" s="2"/>
      <c r="AH491" s="2"/>
      <c r="AI491" s="2"/>
      <c r="AJ491" s="2"/>
    </row>
    <row r="492" spans="1:36" ht="15.75" customHeight="1">
      <c r="A492" s="2"/>
      <c r="B492" s="2"/>
      <c r="C492" s="61"/>
      <c r="D492" s="62"/>
      <c r="E492" s="62"/>
      <c r="F492" s="63"/>
      <c r="G492" s="2"/>
      <c r="H492" s="2"/>
      <c r="I492" s="63"/>
      <c r="J492" s="63"/>
      <c r="K492" s="2"/>
      <c r="L492" s="63"/>
      <c r="M492" s="2"/>
      <c r="N492" s="2"/>
      <c r="O492" s="63"/>
      <c r="P492" s="63"/>
      <c r="Q492" s="2"/>
      <c r="R492" s="63"/>
      <c r="S492" s="2"/>
      <c r="T492" s="2"/>
      <c r="U492" s="63"/>
      <c r="V492" s="2"/>
      <c r="W492" s="2"/>
      <c r="X492" s="2"/>
      <c r="Y492" s="2"/>
      <c r="Z492" s="2"/>
      <c r="AA492" s="2"/>
      <c r="AB492" s="2"/>
      <c r="AC492" s="2"/>
      <c r="AD492" s="2"/>
      <c r="AE492" s="2"/>
      <c r="AF492" s="2"/>
      <c r="AG492" s="2"/>
      <c r="AH492" s="2"/>
      <c r="AI492" s="2"/>
      <c r="AJ492" s="2"/>
    </row>
    <row r="493" spans="1:36" ht="15.75" customHeight="1">
      <c r="A493" s="2"/>
      <c r="B493" s="2"/>
      <c r="C493" s="61"/>
      <c r="D493" s="62"/>
      <c r="E493" s="62"/>
      <c r="F493" s="63"/>
      <c r="G493" s="2"/>
      <c r="H493" s="2"/>
      <c r="I493" s="63"/>
      <c r="J493" s="63"/>
      <c r="K493" s="2"/>
      <c r="L493" s="63"/>
      <c r="M493" s="2"/>
      <c r="N493" s="2"/>
      <c r="O493" s="63"/>
      <c r="P493" s="63"/>
      <c r="Q493" s="2"/>
      <c r="R493" s="63"/>
      <c r="S493" s="2"/>
      <c r="T493" s="2"/>
      <c r="U493" s="63"/>
      <c r="V493" s="2"/>
      <c r="W493" s="2"/>
      <c r="X493" s="2"/>
      <c r="Y493" s="2"/>
      <c r="Z493" s="2"/>
      <c r="AA493" s="2"/>
      <c r="AB493" s="2"/>
      <c r="AC493" s="2"/>
      <c r="AD493" s="2"/>
      <c r="AE493" s="2"/>
      <c r="AF493" s="2"/>
      <c r="AG493" s="2"/>
      <c r="AH493" s="2"/>
      <c r="AI493" s="2"/>
      <c r="AJ493" s="2"/>
    </row>
    <row r="494" spans="1:36" ht="15.75" customHeight="1">
      <c r="A494" s="2"/>
      <c r="B494" s="2"/>
      <c r="C494" s="61"/>
      <c r="D494" s="62"/>
      <c r="E494" s="62"/>
      <c r="F494" s="63"/>
      <c r="G494" s="2"/>
      <c r="H494" s="2"/>
      <c r="I494" s="63"/>
      <c r="J494" s="63"/>
      <c r="K494" s="2"/>
      <c r="L494" s="63"/>
      <c r="M494" s="2"/>
      <c r="N494" s="2"/>
      <c r="O494" s="63"/>
      <c r="P494" s="63"/>
      <c r="Q494" s="2"/>
      <c r="R494" s="63"/>
      <c r="S494" s="2"/>
      <c r="T494" s="2"/>
      <c r="U494" s="63"/>
      <c r="V494" s="2"/>
      <c r="W494" s="2"/>
      <c r="X494" s="2"/>
      <c r="Y494" s="2"/>
      <c r="Z494" s="2"/>
      <c r="AA494" s="2"/>
      <c r="AB494" s="2"/>
      <c r="AC494" s="2"/>
      <c r="AD494" s="2"/>
      <c r="AE494" s="2"/>
      <c r="AF494" s="2"/>
      <c r="AG494" s="2"/>
      <c r="AH494" s="2"/>
      <c r="AI494" s="2"/>
      <c r="AJ494" s="2"/>
    </row>
    <row r="495" spans="1:36" ht="15.75" customHeight="1">
      <c r="A495" s="2"/>
      <c r="B495" s="2"/>
      <c r="C495" s="61"/>
      <c r="D495" s="62"/>
      <c r="E495" s="62"/>
      <c r="F495" s="63"/>
      <c r="G495" s="2"/>
      <c r="H495" s="2"/>
      <c r="I495" s="63"/>
      <c r="J495" s="63"/>
      <c r="K495" s="2"/>
      <c r="L495" s="63"/>
      <c r="M495" s="2"/>
      <c r="N495" s="2"/>
      <c r="O495" s="63"/>
      <c r="P495" s="63"/>
      <c r="Q495" s="2"/>
      <c r="R495" s="63"/>
      <c r="S495" s="2"/>
      <c r="T495" s="2"/>
      <c r="U495" s="63"/>
      <c r="V495" s="2"/>
      <c r="W495" s="2"/>
      <c r="X495" s="2"/>
      <c r="Y495" s="2"/>
      <c r="Z495" s="2"/>
      <c r="AA495" s="2"/>
      <c r="AB495" s="2"/>
      <c r="AC495" s="2"/>
      <c r="AD495" s="2"/>
      <c r="AE495" s="2"/>
      <c r="AF495" s="2"/>
      <c r="AG495" s="2"/>
      <c r="AH495" s="2"/>
      <c r="AI495" s="2"/>
      <c r="AJ495" s="2"/>
    </row>
    <row r="496" spans="1:36" ht="15.75" customHeight="1">
      <c r="A496" s="2"/>
      <c r="B496" s="2"/>
      <c r="C496" s="61"/>
      <c r="D496" s="62"/>
      <c r="E496" s="62"/>
      <c r="F496" s="63"/>
      <c r="G496" s="2"/>
      <c r="H496" s="2"/>
      <c r="I496" s="63"/>
      <c r="J496" s="63"/>
      <c r="K496" s="2"/>
      <c r="L496" s="63"/>
      <c r="M496" s="2"/>
      <c r="N496" s="2"/>
      <c r="O496" s="63"/>
      <c r="P496" s="63"/>
      <c r="Q496" s="2"/>
      <c r="R496" s="63"/>
      <c r="S496" s="2"/>
      <c r="T496" s="2"/>
      <c r="U496" s="63"/>
      <c r="V496" s="2"/>
      <c r="W496" s="2"/>
      <c r="X496" s="2"/>
      <c r="Y496" s="2"/>
      <c r="Z496" s="2"/>
      <c r="AA496" s="2"/>
      <c r="AB496" s="2"/>
      <c r="AC496" s="2"/>
      <c r="AD496" s="2"/>
      <c r="AE496" s="2"/>
      <c r="AF496" s="2"/>
      <c r="AG496" s="2"/>
      <c r="AH496" s="2"/>
      <c r="AI496" s="2"/>
      <c r="AJ496" s="2"/>
    </row>
    <row r="497" spans="1:36" ht="15.75" customHeight="1">
      <c r="A497" s="2"/>
      <c r="B497" s="2"/>
      <c r="C497" s="61"/>
      <c r="D497" s="62"/>
      <c r="E497" s="62"/>
      <c r="F497" s="63"/>
      <c r="G497" s="2"/>
      <c r="H497" s="2"/>
      <c r="I497" s="63"/>
      <c r="J497" s="63"/>
      <c r="K497" s="2"/>
      <c r="L497" s="63"/>
      <c r="M497" s="2"/>
      <c r="N497" s="2"/>
      <c r="O497" s="63"/>
      <c r="P497" s="63"/>
      <c r="Q497" s="2"/>
      <c r="R497" s="63"/>
      <c r="S497" s="2"/>
      <c r="T497" s="2"/>
      <c r="U497" s="63"/>
      <c r="V497" s="2"/>
      <c r="W497" s="2"/>
      <c r="X497" s="2"/>
      <c r="Y497" s="2"/>
      <c r="Z497" s="2"/>
      <c r="AA497" s="2"/>
      <c r="AB497" s="2"/>
      <c r="AC497" s="2"/>
      <c r="AD497" s="2"/>
      <c r="AE497" s="2"/>
      <c r="AF497" s="2"/>
      <c r="AG497" s="2"/>
      <c r="AH497" s="2"/>
      <c r="AI497" s="2"/>
      <c r="AJ497" s="2"/>
    </row>
    <row r="498" spans="1:36" ht="15.75" customHeight="1">
      <c r="A498" s="2"/>
      <c r="B498" s="2"/>
      <c r="C498" s="61"/>
      <c r="D498" s="62"/>
      <c r="E498" s="62"/>
      <c r="F498" s="63"/>
      <c r="G498" s="2"/>
      <c r="H498" s="2"/>
      <c r="I498" s="63"/>
      <c r="J498" s="63"/>
      <c r="K498" s="2"/>
      <c r="L498" s="63"/>
      <c r="M498" s="2"/>
      <c r="N498" s="2"/>
      <c r="O498" s="63"/>
      <c r="P498" s="63"/>
      <c r="Q498" s="2"/>
      <c r="R498" s="63"/>
      <c r="S498" s="2"/>
      <c r="T498" s="2"/>
      <c r="U498" s="63"/>
      <c r="V498" s="2"/>
      <c r="W498" s="2"/>
      <c r="X498" s="2"/>
      <c r="Y498" s="2"/>
      <c r="Z498" s="2"/>
      <c r="AA498" s="2"/>
      <c r="AB498" s="2"/>
      <c r="AC498" s="2"/>
      <c r="AD498" s="2"/>
      <c r="AE498" s="2"/>
      <c r="AF498" s="2"/>
      <c r="AG498" s="2"/>
      <c r="AH498" s="2"/>
      <c r="AI498" s="2"/>
      <c r="AJ498" s="2"/>
    </row>
    <row r="499" spans="1:36" ht="15.75" customHeight="1">
      <c r="A499" s="2"/>
      <c r="B499" s="2"/>
      <c r="C499" s="61"/>
      <c r="D499" s="62"/>
      <c r="E499" s="62"/>
      <c r="F499" s="63"/>
      <c r="G499" s="2"/>
      <c r="H499" s="2"/>
      <c r="I499" s="63"/>
      <c r="J499" s="63"/>
      <c r="K499" s="2"/>
      <c r="L499" s="63"/>
      <c r="M499" s="2"/>
      <c r="N499" s="2"/>
      <c r="O499" s="63"/>
      <c r="P499" s="63"/>
      <c r="Q499" s="2"/>
      <c r="R499" s="63"/>
      <c r="S499" s="2"/>
      <c r="T499" s="2"/>
      <c r="U499" s="63"/>
      <c r="V499" s="2"/>
      <c r="W499" s="2"/>
      <c r="X499" s="2"/>
      <c r="Y499" s="2"/>
      <c r="Z499" s="2"/>
      <c r="AA499" s="2"/>
      <c r="AB499" s="2"/>
      <c r="AC499" s="2"/>
      <c r="AD499" s="2"/>
      <c r="AE499" s="2"/>
      <c r="AF499" s="2"/>
      <c r="AG499" s="2"/>
      <c r="AH499" s="2"/>
      <c r="AI499" s="2"/>
      <c r="AJ499" s="2"/>
    </row>
    <row r="500" spans="1:36" ht="15.75" customHeight="1">
      <c r="A500" s="2"/>
      <c r="B500" s="2"/>
      <c r="C500" s="61"/>
      <c r="D500" s="62"/>
      <c r="E500" s="62"/>
      <c r="F500" s="63"/>
      <c r="G500" s="2"/>
      <c r="H500" s="2"/>
      <c r="I500" s="63"/>
      <c r="J500" s="63"/>
      <c r="K500" s="2"/>
      <c r="L500" s="63"/>
      <c r="M500" s="2"/>
      <c r="N500" s="2"/>
      <c r="O500" s="63"/>
      <c r="P500" s="63"/>
      <c r="Q500" s="2"/>
      <c r="R500" s="63"/>
      <c r="S500" s="2"/>
      <c r="T500" s="2"/>
      <c r="U500" s="63"/>
      <c r="V500" s="2"/>
      <c r="W500" s="2"/>
      <c r="X500" s="2"/>
      <c r="Y500" s="2"/>
      <c r="Z500" s="2"/>
      <c r="AA500" s="2"/>
      <c r="AB500" s="2"/>
      <c r="AC500" s="2"/>
      <c r="AD500" s="2"/>
      <c r="AE500" s="2"/>
      <c r="AF500" s="2"/>
      <c r="AG500" s="2"/>
      <c r="AH500" s="2"/>
      <c r="AI500" s="2"/>
      <c r="AJ500" s="2"/>
    </row>
    <row r="501" spans="1:36" ht="15.75" customHeight="1">
      <c r="A501" s="2"/>
      <c r="B501" s="2"/>
      <c r="C501" s="61"/>
      <c r="D501" s="62"/>
      <c r="E501" s="62"/>
      <c r="F501" s="63"/>
      <c r="G501" s="2"/>
      <c r="H501" s="2"/>
      <c r="I501" s="63"/>
      <c r="J501" s="63"/>
      <c r="K501" s="2"/>
      <c r="L501" s="63"/>
      <c r="M501" s="2"/>
      <c r="N501" s="2"/>
      <c r="O501" s="63"/>
      <c r="P501" s="63"/>
      <c r="Q501" s="2"/>
      <c r="R501" s="63"/>
      <c r="S501" s="2"/>
      <c r="T501" s="2"/>
      <c r="U501" s="63"/>
      <c r="V501" s="2"/>
      <c r="W501" s="2"/>
      <c r="X501" s="2"/>
      <c r="Y501" s="2"/>
      <c r="Z501" s="2"/>
      <c r="AA501" s="2"/>
      <c r="AB501" s="2"/>
      <c r="AC501" s="2"/>
      <c r="AD501" s="2"/>
      <c r="AE501" s="2"/>
      <c r="AF501" s="2"/>
      <c r="AG501" s="2"/>
      <c r="AH501" s="2"/>
      <c r="AI501" s="2"/>
      <c r="AJ501" s="2"/>
    </row>
    <row r="502" spans="1:36" ht="15.75" customHeight="1">
      <c r="A502" s="2"/>
      <c r="B502" s="2"/>
      <c r="C502" s="61"/>
      <c r="D502" s="62"/>
      <c r="E502" s="62"/>
      <c r="F502" s="63"/>
      <c r="G502" s="2"/>
      <c r="H502" s="2"/>
      <c r="I502" s="63"/>
      <c r="J502" s="63"/>
      <c r="K502" s="2"/>
      <c r="L502" s="63"/>
      <c r="M502" s="2"/>
      <c r="N502" s="2"/>
      <c r="O502" s="63"/>
      <c r="P502" s="63"/>
      <c r="Q502" s="2"/>
      <c r="R502" s="63"/>
      <c r="S502" s="2"/>
      <c r="T502" s="2"/>
      <c r="U502" s="63"/>
      <c r="V502" s="2"/>
      <c r="W502" s="2"/>
      <c r="X502" s="2"/>
      <c r="Y502" s="2"/>
      <c r="Z502" s="2"/>
      <c r="AA502" s="2"/>
      <c r="AB502" s="2"/>
      <c r="AC502" s="2"/>
      <c r="AD502" s="2"/>
      <c r="AE502" s="2"/>
      <c r="AF502" s="2"/>
      <c r="AG502" s="2"/>
      <c r="AH502" s="2"/>
      <c r="AI502" s="2"/>
      <c r="AJ502" s="2"/>
    </row>
    <row r="503" spans="1:36" ht="15.75" customHeight="1">
      <c r="A503" s="2"/>
      <c r="B503" s="2"/>
      <c r="C503" s="61"/>
      <c r="D503" s="62"/>
      <c r="E503" s="62"/>
      <c r="F503" s="63"/>
      <c r="G503" s="2"/>
      <c r="H503" s="2"/>
      <c r="I503" s="63"/>
      <c r="J503" s="63"/>
      <c r="K503" s="2"/>
      <c r="L503" s="63"/>
      <c r="M503" s="2"/>
      <c r="N503" s="2"/>
      <c r="O503" s="63"/>
      <c r="P503" s="63"/>
      <c r="Q503" s="2"/>
      <c r="R503" s="63"/>
      <c r="S503" s="2"/>
      <c r="T503" s="2"/>
      <c r="U503" s="63"/>
      <c r="V503" s="2"/>
      <c r="W503" s="2"/>
      <c r="X503" s="2"/>
      <c r="Y503" s="2"/>
      <c r="Z503" s="2"/>
      <c r="AA503" s="2"/>
      <c r="AB503" s="2"/>
      <c r="AC503" s="2"/>
      <c r="AD503" s="2"/>
      <c r="AE503" s="2"/>
      <c r="AF503" s="2"/>
      <c r="AG503" s="2"/>
      <c r="AH503" s="2"/>
      <c r="AI503" s="2"/>
      <c r="AJ503" s="2"/>
    </row>
    <row r="504" spans="1:36" ht="15.75" customHeight="1">
      <c r="A504" s="2"/>
      <c r="B504" s="2"/>
      <c r="C504" s="61"/>
      <c r="D504" s="62"/>
      <c r="E504" s="62"/>
      <c r="F504" s="63"/>
      <c r="G504" s="2"/>
      <c r="H504" s="2"/>
      <c r="I504" s="63"/>
      <c r="J504" s="63"/>
      <c r="K504" s="2"/>
      <c r="L504" s="63"/>
      <c r="M504" s="2"/>
      <c r="N504" s="2"/>
      <c r="O504" s="63"/>
      <c r="P504" s="63"/>
      <c r="Q504" s="2"/>
      <c r="R504" s="63"/>
      <c r="S504" s="2"/>
      <c r="T504" s="2"/>
      <c r="U504" s="63"/>
      <c r="V504" s="2"/>
      <c r="W504" s="2"/>
      <c r="X504" s="2"/>
      <c r="Y504" s="2"/>
      <c r="Z504" s="2"/>
      <c r="AA504" s="2"/>
      <c r="AB504" s="2"/>
      <c r="AC504" s="2"/>
      <c r="AD504" s="2"/>
      <c r="AE504" s="2"/>
      <c r="AF504" s="2"/>
      <c r="AG504" s="2"/>
      <c r="AH504" s="2"/>
      <c r="AI504" s="2"/>
      <c r="AJ504" s="2"/>
    </row>
    <row r="505" spans="1:36" ht="15.75" customHeight="1">
      <c r="A505" s="2"/>
      <c r="B505" s="2"/>
      <c r="C505" s="61"/>
      <c r="D505" s="62"/>
      <c r="E505" s="62"/>
      <c r="F505" s="63"/>
      <c r="G505" s="2"/>
      <c r="H505" s="2"/>
      <c r="I505" s="63"/>
      <c r="J505" s="63"/>
      <c r="K505" s="2"/>
      <c r="L505" s="63"/>
      <c r="M505" s="2"/>
      <c r="N505" s="2"/>
      <c r="O505" s="63"/>
      <c r="P505" s="63"/>
      <c r="Q505" s="2"/>
      <c r="R505" s="63"/>
      <c r="S505" s="2"/>
      <c r="T505" s="2"/>
      <c r="U505" s="63"/>
      <c r="V505" s="2"/>
      <c r="W505" s="2"/>
      <c r="X505" s="2"/>
      <c r="Y505" s="2"/>
      <c r="Z505" s="2"/>
      <c r="AA505" s="2"/>
      <c r="AB505" s="2"/>
      <c r="AC505" s="2"/>
      <c r="AD505" s="2"/>
      <c r="AE505" s="2"/>
      <c r="AF505" s="2"/>
      <c r="AG505" s="2"/>
      <c r="AH505" s="2"/>
      <c r="AI505" s="2"/>
      <c r="AJ505" s="2"/>
    </row>
    <row r="506" spans="1:36" ht="15.75" customHeight="1">
      <c r="A506" s="2"/>
      <c r="B506" s="2"/>
      <c r="C506" s="61"/>
      <c r="D506" s="62"/>
      <c r="E506" s="62"/>
      <c r="F506" s="63"/>
      <c r="G506" s="2"/>
      <c r="H506" s="2"/>
      <c r="I506" s="63"/>
      <c r="J506" s="63"/>
      <c r="K506" s="2"/>
      <c r="L506" s="63"/>
      <c r="M506" s="2"/>
      <c r="N506" s="2"/>
      <c r="O506" s="63"/>
      <c r="P506" s="63"/>
      <c r="Q506" s="2"/>
      <c r="R506" s="63"/>
      <c r="S506" s="2"/>
      <c r="T506" s="2"/>
      <c r="U506" s="63"/>
      <c r="V506" s="2"/>
      <c r="W506" s="2"/>
      <c r="X506" s="2"/>
      <c r="Y506" s="2"/>
      <c r="Z506" s="2"/>
      <c r="AA506" s="2"/>
      <c r="AB506" s="2"/>
      <c r="AC506" s="2"/>
      <c r="AD506" s="2"/>
      <c r="AE506" s="2"/>
      <c r="AF506" s="2"/>
      <c r="AG506" s="2"/>
      <c r="AH506" s="2"/>
      <c r="AI506" s="2"/>
      <c r="AJ506" s="2"/>
    </row>
    <row r="507" spans="1:36" ht="15.75" customHeight="1">
      <c r="A507" s="2"/>
      <c r="B507" s="2"/>
      <c r="C507" s="61"/>
      <c r="D507" s="62"/>
      <c r="E507" s="62"/>
      <c r="F507" s="63"/>
      <c r="G507" s="2"/>
      <c r="H507" s="2"/>
      <c r="I507" s="63"/>
      <c r="J507" s="63"/>
      <c r="K507" s="2"/>
      <c r="L507" s="63"/>
      <c r="M507" s="2"/>
      <c r="N507" s="2"/>
      <c r="O507" s="63"/>
      <c r="P507" s="63"/>
      <c r="Q507" s="2"/>
      <c r="R507" s="63"/>
      <c r="S507" s="2"/>
      <c r="T507" s="2"/>
      <c r="U507" s="63"/>
      <c r="V507" s="2"/>
      <c r="W507" s="2"/>
      <c r="X507" s="2"/>
      <c r="Y507" s="2"/>
      <c r="Z507" s="2"/>
      <c r="AA507" s="2"/>
      <c r="AB507" s="2"/>
      <c r="AC507" s="2"/>
      <c r="AD507" s="2"/>
      <c r="AE507" s="2"/>
      <c r="AF507" s="2"/>
      <c r="AG507" s="2"/>
      <c r="AH507" s="2"/>
      <c r="AI507" s="2"/>
      <c r="AJ507" s="2"/>
    </row>
    <row r="508" spans="1:36" ht="15.75" customHeight="1">
      <c r="A508" s="2"/>
      <c r="B508" s="2"/>
      <c r="C508" s="61"/>
      <c r="D508" s="62"/>
      <c r="E508" s="62"/>
      <c r="F508" s="63"/>
      <c r="G508" s="2"/>
      <c r="H508" s="2"/>
      <c r="I508" s="63"/>
      <c r="J508" s="63"/>
      <c r="K508" s="2"/>
      <c r="L508" s="63"/>
      <c r="M508" s="2"/>
      <c r="N508" s="2"/>
      <c r="O508" s="63"/>
      <c r="P508" s="63"/>
      <c r="Q508" s="2"/>
      <c r="R508" s="63"/>
      <c r="S508" s="2"/>
      <c r="T508" s="2"/>
      <c r="U508" s="63"/>
      <c r="V508" s="2"/>
      <c r="W508" s="2"/>
      <c r="X508" s="2"/>
      <c r="Y508" s="2"/>
      <c r="Z508" s="2"/>
      <c r="AA508" s="2"/>
      <c r="AB508" s="2"/>
      <c r="AC508" s="2"/>
      <c r="AD508" s="2"/>
      <c r="AE508" s="2"/>
      <c r="AF508" s="2"/>
      <c r="AG508" s="2"/>
      <c r="AH508" s="2"/>
      <c r="AI508" s="2"/>
      <c r="AJ508" s="2"/>
    </row>
    <row r="509" spans="1:36" ht="15.75" customHeight="1">
      <c r="A509" s="2"/>
      <c r="B509" s="2"/>
      <c r="C509" s="61"/>
      <c r="D509" s="62"/>
      <c r="E509" s="62"/>
      <c r="F509" s="63"/>
      <c r="G509" s="2"/>
      <c r="H509" s="2"/>
      <c r="I509" s="63"/>
      <c r="J509" s="63"/>
      <c r="K509" s="2"/>
      <c r="L509" s="63"/>
      <c r="M509" s="2"/>
      <c r="N509" s="2"/>
      <c r="O509" s="63"/>
      <c r="P509" s="63"/>
      <c r="Q509" s="2"/>
      <c r="R509" s="63"/>
      <c r="S509" s="2"/>
      <c r="T509" s="2"/>
      <c r="U509" s="63"/>
      <c r="V509" s="2"/>
      <c r="W509" s="2"/>
      <c r="X509" s="2"/>
      <c r="Y509" s="2"/>
      <c r="Z509" s="2"/>
      <c r="AA509" s="2"/>
      <c r="AB509" s="2"/>
      <c r="AC509" s="2"/>
      <c r="AD509" s="2"/>
      <c r="AE509" s="2"/>
      <c r="AF509" s="2"/>
      <c r="AG509" s="2"/>
      <c r="AH509" s="2"/>
      <c r="AI509" s="2"/>
      <c r="AJ509" s="2"/>
    </row>
    <row r="510" spans="1:36" ht="15.75" customHeight="1">
      <c r="A510" s="2"/>
      <c r="B510" s="2"/>
      <c r="C510" s="61"/>
      <c r="D510" s="62"/>
      <c r="E510" s="62"/>
      <c r="F510" s="63"/>
      <c r="G510" s="2"/>
      <c r="H510" s="2"/>
      <c r="I510" s="63"/>
      <c r="J510" s="63"/>
      <c r="K510" s="2"/>
      <c r="L510" s="63"/>
      <c r="M510" s="2"/>
      <c r="N510" s="2"/>
      <c r="O510" s="63"/>
      <c r="P510" s="63"/>
      <c r="Q510" s="2"/>
      <c r="R510" s="63"/>
      <c r="S510" s="2"/>
      <c r="T510" s="2"/>
      <c r="U510" s="63"/>
      <c r="V510" s="2"/>
      <c r="W510" s="2"/>
      <c r="X510" s="2"/>
      <c r="Y510" s="2"/>
      <c r="Z510" s="2"/>
      <c r="AA510" s="2"/>
      <c r="AB510" s="2"/>
      <c r="AC510" s="2"/>
      <c r="AD510" s="2"/>
      <c r="AE510" s="2"/>
      <c r="AF510" s="2"/>
      <c r="AG510" s="2"/>
      <c r="AH510" s="2"/>
      <c r="AI510" s="2"/>
      <c r="AJ510" s="2"/>
    </row>
    <row r="511" spans="1:36" ht="15.75" customHeight="1">
      <c r="A511" s="2"/>
      <c r="B511" s="2"/>
      <c r="C511" s="61"/>
      <c r="D511" s="62"/>
      <c r="E511" s="62"/>
      <c r="F511" s="63"/>
      <c r="G511" s="2"/>
      <c r="H511" s="2"/>
      <c r="I511" s="63"/>
      <c r="J511" s="63"/>
      <c r="K511" s="2"/>
      <c r="L511" s="63"/>
      <c r="M511" s="2"/>
      <c r="N511" s="2"/>
      <c r="O511" s="63"/>
      <c r="P511" s="63"/>
      <c r="Q511" s="2"/>
      <c r="R511" s="63"/>
      <c r="S511" s="2"/>
      <c r="T511" s="2"/>
      <c r="U511" s="63"/>
      <c r="V511" s="2"/>
      <c r="W511" s="2"/>
      <c r="X511" s="2"/>
      <c r="Y511" s="2"/>
      <c r="Z511" s="2"/>
      <c r="AA511" s="2"/>
      <c r="AB511" s="2"/>
      <c r="AC511" s="2"/>
      <c r="AD511" s="2"/>
      <c r="AE511" s="2"/>
      <c r="AF511" s="2"/>
      <c r="AG511" s="2"/>
      <c r="AH511" s="2"/>
      <c r="AI511" s="2"/>
      <c r="AJ511" s="2"/>
    </row>
    <row r="512" spans="1:36" ht="15.75" customHeight="1">
      <c r="A512" s="2"/>
      <c r="B512" s="2"/>
      <c r="C512" s="61"/>
      <c r="D512" s="62"/>
      <c r="E512" s="62"/>
      <c r="F512" s="63"/>
      <c r="G512" s="2"/>
      <c r="H512" s="2"/>
      <c r="I512" s="63"/>
      <c r="J512" s="63"/>
      <c r="K512" s="2"/>
      <c r="L512" s="63"/>
      <c r="M512" s="2"/>
      <c r="N512" s="2"/>
      <c r="O512" s="63"/>
      <c r="P512" s="63"/>
      <c r="Q512" s="2"/>
      <c r="R512" s="63"/>
      <c r="S512" s="2"/>
      <c r="T512" s="2"/>
      <c r="U512" s="63"/>
      <c r="V512" s="2"/>
      <c r="W512" s="2"/>
      <c r="X512" s="2"/>
      <c r="Y512" s="2"/>
      <c r="Z512" s="2"/>
      <c r="AA512" s="2"/>
      <c r="AB512" s="2"/>
      <c r="AC512" s="2"/>
      <c r="AD512" s="2"/>
      <c r="AE512" s="2"/>
      <c r="AF512" s="2"/>
      <c r="AG512" s="2"/>
      <c r="AH512" s="2"/>
      <c r="AI512" s="2"/>
      <c r="AJ512" s="2"/>
    </row>
    <row r="513" spans="1:36" ht="15.75" customHeight="1">
      <c r="A513" s="2"/>
      <c r="B513" s="2"/>
      <c r="C513" s="61"/>
      <c r="D513" s="62"/>
      <c r="E513" s="62"/>
      <c r="F513" s="63"/>
      <c r="G513" s="2"/>
      <c r="H513" s="2"/>
      <c r="I513" s="63"/>
      <c r="J513" s="63"/>
      <c r="K513" s="2"/>
      <c r="L513" s="63"/>
      <c r="M513" s="2"/>
      <c r="N513" s="2"/>
      <c r="O513" s="63"/>
      <c r="P513" s="63"/>
      <c r="Q513" s="2"/>
      <c r="R513" s="63"/>
      <c r="S513" s="2"/>
      <c r="T513" s="2"/>
      <c r="U513" s="63"/>
      <c r="V513" s="2"/>
      <c r="W513" s="2"/>
      <c r="X513" s="2"/>
      <c r="Y513" s="2"/>
      <c r="Z513" s="2"/>
      <c r="AA513" s="2"/>
      <c r="AB513" s="2"/>
      <c r="AC513" s="2"/>
      <c r="AD513" s="2"/>
      <c r="AE513" s="2"/>
      <c r="AF513" s="2"/>
      <c r="AG513" s="2"/>
      <c r="AH513" s="2"/>
      <c r="AI513" s="2"/>
      <c r="AJ513" s="2"/>
    </row>
    <row r="514" spans="1:36" ht="15.75" customHeight="1">
      <c r="A514" s="2"/>
      <c r="B514" s="2"/>
      <c r="C514" s="61"/>
      <c r="D514" s="62"/>
      <c r="E514" s="62"/>
      <c r="F514" s="63"/>
      <c r="G514" s="2"/>
      <c r="H514" s="2"/>
      <c r="I514" s="63"/>
      <c r="J514" s="63"/>
      <c r="K514" s="2"/>
      <c r="L514" s="63"/>
      <c r="M514" s="2"/>
      <c r="N514" s="2"/>
      <c r="O514" s="63"/>
      <c r="P514" s="63"/>
      <c r="Q514" s="2"/>
      <c r="R514" s="63"/>
      <c r="S514" s="2"/>
      <c r="T514" s="2"/>
      <c r="U514" s="63"/>
      <c r="V514" s="2"/>
      <c r="W514" s="2"/>
      <c r="X514" s="2"/>
      <c r="Y514" s="2"/>
      <c r="Z514" s="2"/>
      <c r="AA514" s="2"/>
      <c r="AB514" s="2"/>
      <c r="AC514" s="2"/>
      <c r="AD514" s="2"/>
      <c r="AE514" s="2"/>
      <c r="AF514" s="2"/>
      <c r="AG514" s="2"/>
      <c r="AH514" s="2"/>
      <c r="AI514" s="2"/>
      <c r="AJ514" s="2"/>
    </row>
    <row r="515" spans="1:36" ht="15.75" customHeight="1">
      <c r="A515" s="2"/>
      <c r="B515" s="2"/>
      <c r="C515" s="61"/>
      <c r="D515" s="62"/>
      <c r="E515" s="62"/>
      <c r="F515" s="63"/>
      <c r="G515" s="2"/>
      <c r="H515" s="2"/>
      <c r="I515" s="63"/>
      <c r="J515" s="63"/>
      <c r="K515" s="2"/>
      <c r="L515" s="63"/>
      <c r="M515" s="2"/>
      <c r="N515" s="2"/>
      <c r="O515" s="63"/>
      <c r="P515" s="63"/>
      <c r="Q515" s="2"/>
      <c r="R515" s="63"/>
      <c r="S515" s="2"/>
      <c r="T515" s="2"/>
      <c r="U515" s="63"/>
      <c r="V515" s="2"/>
      <c r="W515" s="2"/>
      <c r="X515" s="2"/>
      <c r="Y515" s="2"/>
      <c r="Z515" s="2"/>
      <c r="AA515" s="2"/>
      <c r="AB515" s="2"/>
      <c r="AC515" s="2"/>
      <c r="AD515" s="2"/>
      <c r="AE515" s="2"/>
      <c r="AF515" s="2"/>
      <c r="AG515" s="2"/>
      <c r="AH515" s="2"/>
      <c r="AI515" s="2"/>
      <c r="AJ515" s="2"/>
    </row>
    <row r="516" spans="1:36" ht="15.75" customHeight="1">
      <c r="A516" s="2"/>
      <c r="B516" s="2"/>
      <c r="C516" s="61"/>
      <c r="D516" s="62"/>
      <c r="E516" s="62"/>
      <c r="F516" s="63"/>
      <c r="G516" s="2"/>
      <c r="H516" s="2"/>
      <c r="I516" s="63"/>
      <c r="J516" s="63"/>
      <c r="K516" s="2"/>
      <c r="L516" s="63"/>
      <c r="M516" s="2"/>
      <c r="N516" s="2"/>
      <c r="O516" s="63"/>
      <c r="P516" s="63"/>
      <c r="Q516" s="2"/>
      <c r="R516" s="63"/>
      <c r="S516" s="2"/>
      <c r="T516" s="2"/>
      <c r="U516" s="63"/>
      <c r="V516" s="2"/>
      <c r="W516" s="2"/>
      <c r="X516" s="2"/>
      <c r="Y516" s="2"/>
      <c r="Z516" s="2"/>
      <c r="AA516" s="2"/>
      <c r="AB516" s="2"/>
      <c r="AC516" s="2"/>
      <c r="AD516" s="2"/>
      <c r="AE516" s="2"/>
      <c r="AF516" s="2"/>
      <c r="AG516" s="2"/>
      <c r="AH516" s="2"/>
      <c r="AI516" s="2"/>
      <c r="AJ516" s="2"/>
    </row>
    <row r="517" spans="1:36" ht="15.75" customHeight="1">
      <c r="A517" s="2"/>
      <c r="B517" s="2"/>
      <c r="C517" s="61"/>
      <c r="D517" s="62"/>
      <c r="E517" s="62"/>
      <c r="F517" s="63"/>
      <c r="G517" s="2"/>
      <c r="H517" s="2"/>
      <c r="I517" s="63"/>
      <c r="J517" s="63"/>
      <c r="K517" s="2"/>
      <c r="L517" s="63"/>
      <c r="M517" s="2"/>
      <c r="N517" s="2"/>
      <c r="O517" s="63"/>
      <c r="P517" s="63"/>
      <c r="Q517" s="2"/>
      <c r="R517" s="63"/>
      <c r="S517" s="2"/>
      <c r="T517" s="2"/>
      <c r="U517" s="63"/>
      <c r="V517" s="2"/>
      <c r="W517" s="2"/>
      <c r="X517" s="2"/>
      <c r="Y517" s="2"/>
      <c r="Z517" s="2"/>
      <c r="AA517" s="2"/>
      <c r="AB517" s="2"/>
      <c r="AC517" s="2"/>
      <c r="AD517" s="2"/>
      <c r="AE517" s="2"/>
      <c r="AF517" s="2"/>
      <c r="AG517" s="2"/>
      <c r="AH517" s="2"/>
      <c r="AI517" s="2"/>
      <c r="AJ517" s="2"/>
    </row>
    <row r="518" spans="1:36" ht="15.75" customHeight="1">
      <c r="A518" s="2"/>
      <c r="B518" s="2"/>
      <c r="C518" s="61"/>
      <c r="D518" s="62"/>
      <c r="E518" s="62"/>
      <c r="F518" s="63"/>
      <c r="G518" s="2"/>
      <c r="H518" s="2"/>
      <c r="I518" s="63"/>
      <c r="J518" s="63"/>
      <c r="K518" s="2"/>
      <c r="L518" s="63"/>
      <c r="M518" s="2"/>
      <c r="N518" s="2"/>
      <c r="O518" s="63"/>
      <c r="P518" s="63"/>
      <c r="Q518" s="2"/>
      <c r="R518" s="63"/>
      <c r="S518" s="2"/>
      <c r="T518" s="2"/>
      <c r="U518" s="63"/>
      <c r="V518" s="2"/>
      <c r="W518" s="2"/>
      <c r="X518" s="2"/>
      <c r="Y518" s="2"/>
      <c r="Z518" s="2"/>
      <c r="AA518" s="2"/>
      <c r="AB518" s="2"/>
      <c r="AC518" s="2"/>
      <c r="AD518" s="2"/>
      <c r="AE518" s="2"/>
      <c r="AF518" s="2"/>
      <c r="AG518" s="2"/>
      <c r="AH518" s="2"/>
      <c r="AI518" s="2"/>
      <c r="AJ518" s="2"/>
    </row>
    <row r="519" spans="1:36" ht="15.75" customHeight="1">
      <c r="A519" s="2"/>
      <c r="B519" s="2"/>
      <c r="C519" s="61"/>
      <c r="D519" s="62"/>
      <c r="E519" s="62"/>
      <c r="F519" s="63"/>
      <c r="G519" s="2"/>
      <c r="H519" s="2"/>
      <c r="I519" s="63"/>
      <c r="J519" s="63"/>
      <c r="K519" s="2"/>
      <c r="L519" s="63"/>
      <c r="M519" s="2"/>
      <c r="N519" s="2"/>
      <c r="O519" s="63"/>
      <c r="P519" s="63"/>
      <c r="Q519" s="2"/>
      <c r="R519" s="63"/>
      <c r="S519" s="2"/>
      <c r="T519" s="2"/>
      <c r="U519" s="63"/>
      <c r="V519" s="2"/>
      <c r="W519" s="2"/>
      <c r="X519" s="2"/>
      <c r="Y519" s="2"/>
      <c r="Z519" s="2"/>
      <c r="AA519" s="2"/>
      <c r="AB519" s="2"/>
      <c r="AC519" s="2"/>
      <c r="AD519" s="2"/>
      <c r="AE519" s="2"/>
      <c r="AF519" s="2"/>
      <c r="AG519" s="2"/>
      <c r="AH519" s="2"/>
      <c r="AI519" s="2"/>
      <c r="AJ519" s="2"/>
    </row>
    <row r="520" spans="1:36" ht="15.75" customHeight="1">
      <c r="A520" s="2"/>
      <c r="B520" s="2"/>
      <c r="C520" s="61"/>
      <c r="D520" s="62"/>
      <c r="E520" s="62"/>
      <c r="F520" s="63"/>
      <c r="G520" s="2"/>
      <c r="H520" s="2"/>
      <c r="I520" s="63"/>
      <c r="J520" s="63"/>
      <c r="K520" s="2"/>
      <c r="L520" s="63"/>
      <c r="M520" s="2"/>
      <c r="N520" s="2"/>
      <c r="O520" s="63"/>
      <c r="P520" s="63"/>
      <c r="Q520" s="2"/>
      <c r="R520" s="63"/>
      <c r="S520" s="2"/>
      <c r="T520" s="2"/>
      <c r="U520" s="63"/>
      <c r="V520" s="2"/>
      <c r="W520" s="2"/>
      <c r="X520" s="2"/>
      <c r="Y520" s="2"/>
      <c r="Z520" s="2"/>
      <c r="AA520" s="2"/>
      <c r="AB520" s="2"/>
      <c r="AC520" s="2"/>
      <c r="AD520" s="2"/>
      <c r="AE520" s="2"/>
      <c r="AF520" s="2"/>
      <c r="AG520" s="2"/>
      <c r="AH520" s="2"/>
      <c r="AI520" s="2"/>
      <c r="AJ520" s="2"/>
    </row>
    <row r="521" spans="1:36" ht="15.75" customHeight="1">
      <c r="A521" s="2"/>
      <c r="B521" s="2"/>
      <c r="C521" s="61"/>
      <c r="D521" s="62"/>
      <c r="E521" s="62"/>
      <c r="F521" s="63"/>
      <c r="G521" s="2"/>
      <c r="H521" s="2"/>
      <c r="I521" s="63"/>
      <c r="J521" s="63"/>
      <c r="K521" s="2"/>
      <c r="L521" s="63"/>
      <c r="M521" s="2"/>
      <c r="N521" s="2"/>
      <c r="O521" s="63"/>
      <c r="P521" s="63"/>
      <c r="Q521" s="2"/>
      <c r="R521" s="63"/>
      <c r="S521" s="2"/>
      <c r="T521" s="2"/>
      <c r="U521" s="63"/>
      <c r="V521" s="2"/>
      <c r="W521" s="2"/>
      <c r="X521" s="2"/>
      <c r="Y521" s="2"/>
      <c r="Z521" s="2"/>
      <c r="AA521" s="2"/>
      <c r="AB521" s="2"/>
      <c r="AC521" s="2"/>
      <c r="AD521" s="2"/>
      <c r="AE521" s="2"/>
      <c r="AF521" s="2"/>
      <c r="AG521" s="2"/>
      <c r="AH521" s="2"/>
      <c r="AI521" s="2"/>
      <c r="AJ521" s="2"/>
    </row>
    <row r="522" spans="1:36" ht="15.75" customHeight="1">
      <c r="A522" s="2"/>
      <c r="B522" s="2"/>
      <c r="C522" s="61"/>
      <c r="D522" s="62"/>
      <c r="E522" s="62"/>
      <c r="F522" s="63"/>
      <c r="G522" s="2"/>
      <c r="H522" s="2"/>
      <c r="I522" s="63"/>
      <c r="J522" s="63"/>
      <c r="K522" s="2"/>
      <c r="L522" s="63"/>
      <c r="M522" s="2"/>
      <c r="N522" s="2"/>
      <c r="O522" s="63"/>
      <c r="P522" s="63"/>
      <c r="Q522" s="2"/>
      <c r="R522" s="63"/>
      <c r="S522" s="2"/>
      <c r="T522" s="2"/>
      <c r="U522" s="63"/>
      <c r="V522" s="2"/>
      <c r="W522" s="2"/>
      <c r="X522" s="2"/>
      <c r="Y522" s="2"/>
      <c r="Z522" s="2"/>
      <c r="AA522" s="2"/>
      <c r="AB522" s="2"/>
      <c r="AC522" s="2"/>
      <c r="AD522" s="2"/>
      <c r="AE522" s="2"/>
      <c r="AF522" s="2"/>
      <c r="AG522" s="2"/>
      <c r="AH522" s="2"/>
      <c r="AI522" s="2"/>
      <c r="AJ522" s="2"/>
    </row>
    <row r="523" spans="1:36" ht="15.75" customHeight="1">
      <c r="A523" s="2"/>
      <c r="B523" s="2"/>
      <c r="C523" s="61"/>
      <c r="D523" s="62"/>
      <c r="E523" s="62"/>
      <c r="F523" s="63"/>
      <c r="G523" s="2"/>
      <c r="H523" s="2"/>
      <c r="I523" s="63"/>
      <c r="J523" s="63"/>
      <c r="K523" s="2"/>
      <c r="L523" s="63"/>
      <c r="M523" s="2"/>
      <c r="N523" s="2"/>
      <c r="O523" s="63"/>
      <c r="P523" s="63"/>
      <c r="Q523" s="2"/>
      <c r="R523" s="63"/>
      <c r="S523" s="2"/>
      <c r="T523" s="2"/>
      <c r="U523" s="63"/>
      <c r="V523" s="2"/>
      <c r="W523" s="2"/>
      <c r="X523" s="2"/>
      <c r="Y523" s="2"/>
      <c r="Z523" s="2"/>
      <c r="AA523" s="2"/>
      <c r="AB523" s="2"/>
      <c r="AC523" s="2"/>
      <c r="AD523" s="2"/>
      <c r="AE523" s="2"/>
      <c r="AF523" s="2"/>
      <c r="AG523" s="2"/>
      <c r="AH523" s="2"/>
      <c r="AI523" s="2"/>
      <c r="AJ523" s="2"/>
    </row>
    <row r="524" spans="1:36" ht="15.75" customHeight="1">
      <c r="A524" s="2"/>
      <c r="B524" s="2"/>
      <c r="C524" s="61"/>
      <c r="D524" s="62"/>
      <c r="E524" s="62"/>
      <c r="F524" s="63"/>
      <c r="G524" s="2"/>
      <c r="H524" s="2"/>
      <c r="I524" s="63"/>
      <c r="J524" s="63"/>
      <c r="K524" s="2"/>
      <c r="L524" s="63"/>
      <c r="M524" s="2"/>
      <c r="N524" s="2"/>
      <c r="O524" s="63"/>
      <c r="P524" s="63"/>
      <c r="Q524" s="2"/>
      <c r="R524" s="63"/>
      <c r="S524" s="2"/>
      <c r="T524" s="2"/>
      <c r="U524" s="63"/>
      <c r="V524" s="2"/>
      <c r="W524" s="2"/>
      <c r="X524" s="2"/>
      <c r="Y524" s="2"/>
      <c r="Z524" s="2"/>
      <c r="AA524" s="2"/>
      <c r="AB524" s="2"/>
      <c r="AC524" s="2"/>
      <c r="AD524" s="2"/>
      <c r="AE524" s="2"/>
      <c r="AF524" s="2"/>
      <c r="AG524" s="2"/>
      <c r="AH524" s="2"/>
      <c r="AI524" s="2"/>
      <c r="AJ524" s="2"/>
    </row>
    <row r="525" spans="1:36" ht="15.75" customHeight="1">
      <c r="A525" s="2"/>
      <c r="B525" s="2"/>
      <c r="C525" s="61"/>
      <c r="D525" s="62"/>
      <c r="E525" s="62"/>
      <c r="F525" s="63"/>
      <c r="G525" s="2"/>
      <c r="H525" s="2"/>
      <c r="I525" s="63"/>
      <c r="J525" s="63"/>
      <c r="K525" s="2"/>
      <c r="L525" s="63"/>
      <c r="M525" s="2"/>
      <c r="N525" s="2"/>
      <c r="O525" s="63"/>
      <c r="P525" s="63"/>
      <c r="Q525" s="2"/>
      <c r="R525" s="63"/>
      <c r="S525" s="2"/>
      <c r="T525" s="2"/>
      <c r="U525" s="63"/>
      <c r="V525" s="2"/>
      <c r="W525" s="2"/>
      <c r="X525" s="2"/>
      <c r="Y525" s="2"/>
      <c r="Z525" s="2"/>
      <c r="AA525" s="2"/>
      <c r="AB525" s="2"/>
      <c r="AC525" s="2"/>
      <c r="AD525" s="2"/>
      <c r="AE525" s="2"/>
      <c r="AF525" s="2"/>
      <c r="AG525" s="2"/>
      <c r="AH525" s="2"/>
      <c r="AI525" s="2"/>
      <c r="AJ525" s="2"/>
    </row>
    <row r="526" spans="1:36" ht="15.75" customHeight="1">
      <c r="A526" s="2"/>
      <c r="B526" s="2"/>
      <c r="C526" s="61"/>
      <c r="D526" s="62"/>
      <c r="E526" s="62"/>
      <c r="F526" s="63"/>
      <c r="G526" s="2"/>
      <c r="H526" s="2"/>
      <c r="I526" s="63"/>
      <c r="J526" s="63"/>
      <c r="K526" s="2"/>
      <c r="L526" s="63"/>
      <c r="M526" s="2"/>
      <c r="N526" s="2"/>
      <c r="O526" s="63"/>
      <c r="P526" s="63"/>
      <c r="Q526" s="2"/>
      <c r="R526" s="63"/>
      <c r="S526" s="2"/>
      <c r="T526" s="2"/>
      <c r="U526" s="63"/>
      <c r="V526" s="2"/>
      <c r="W526" s="2"/>
      <c r="X526" s="2"/>
      <c r="Y526" s="2"/>
      <c r="Z526" s="2"/>
      <c r="AA526" s="2"/>
      <c r="AB526" s="2"/>
      <c r="AC526" s="2"/>
      <c r="AD526" s="2"/>
      <c r="AE526" s="2"/>
      <c r="AF526" s="2"/>
      <c r="AG526" s="2"/>
      <c r="AH526" s="2"/>
      <c r="AI526" s="2"/>
      <c r="AJ526" s="2"/>
    </row>
    <row r="527" spans="1:36" ht="15.75" customHeight="1">
      <c r="A527" s="2"/>
      <c r="B527" s="2"/>
      <c r="C527" s="61"/>
      <c r="D527" s="62"/>
      <c r="E527" s="62"/>
      <c r="F527" s="63"/>
      <c r="G527" s="2"/>
      <c r="H527" s="2"/>
      <c r="I527" s="63"/>
      <c r="J527" s="63"/>
      <c r="K527" s="2"/>
      <c r="L527" s="63"/>
      <c r="M527" s="2"/>
      <c r="N527" s="2"/>
      <c r="O527" s="63"/>
      <c r="P527" s="63"/>
      <c r="Q527" s="2"/>
      <c r="R527" s="63"/>
      <c r="S527" s="2"/>
      <c r="T527" s="2"/>
      <c r="U527" s="63"/>
      <c r="V527" s="2"/>
      <c r="W527" s="2"/>
      <c r="X527" s="2"/>
      <c r="Y527" s="2"/>
      <c r="Z527" s="2"/>
      <c r="AA527" s="2"/>
      <c r="AB527" s="2"/>
      <c r="AC527" s="2"/>
      <c r="AD527" s="2"/>
      <c r="AE527" s="2"/>
      <c r="AF527" s="2"/>
      <c r="AG527" s="2"/>
      <c r="AH527" s="2"/>
      <c r="AI527" s="2"/>
      <c r="AJ527" s="2"/>
    </row>
    <row r="528" spans="1:36" ht="15.75" customHeight="1">
      <c r="A528" s="2"/>
      <c r="B528" s="2"/>
      <c r="C528" s="61"/>
      <c r="D528" s="62"/>
      <c r="E528" s="62"/>
      <c r="F528" s="63"/>
      <c r="G528" s="2"/>
      <c r="H528" s="2"/>
      <c r="I528" s="63"/>
      <c r="J528" s="63"/>
      <c r="K528" s="2"/>
      <c r="L528" s="63"/>
      <c r="M528" s="2"/>
      <c r="N528" s="2"/>
      <c r="O528" s="63"/>
      <c r="P528" s="63"/>
      <c r="Q528" s="2"/>
      <c r="R528" s="63"/>
      <c r="S528" s="2"/>
      <c r="T528" s="2"/>
      <c r="U528" s="63"/>
      <c r="V528" s="2"/>
      <c r="W528" s="2"/>
      <c r="X528" s="2"/>
      <c r="Y528" s="2"/>
      <c r="Z528" s="2"/>
      <c r="AA528" s="2"/>
      <c r="AB528" s="2"/>
      <c r="AC528" s="2"/>
      <c r="AD528" s="2"/>
      <c r="AE528" s="2"/>
      <c r="AF528" s="2"/>
      <c r="AG528" s="2"/>
      <c r="AH528" s="2"/>
      <c r="AI528" s="2"/>
      <c r="AJ528" s="2"/>
    </row>
    <row r="529" spans="1:36" ht="15.75" customHeight="1">
      <c r="A529" s="2"/>
      <c r="B529" s="2"/>
      <c r="C529" s="61"/>
      <c r="D529" s="62"/>
      <c r="E529" s="62"/>
      <c r="F529" s="63"/>
      <c r="G529" s="2"/>
      <c r="H529" s="2"/>
      <c r="I529" s="63"/>
      <c r="J529" s="63"/>
      <c r="K529" s="2"/>
      <c r="L529" s="63"/>
      <c r="M529" s="2"/>
      <c r="N529" s="2"/>
      <c r="O529" s="63"/>
      <c r="P529" s="63"/>
      <c r="Q529" s="2"/>
      <c r="R529" s="63"/>
      <c r="S529" s="2"/>
      <c r="T529" s="2"/>
      <c r="U529" s="63"/>
      <c r="V529" s="2"/>
      <c r="W529" s="2"/>
      <c r="X529" s="2"/>
      <c r="Y529" s="2"/>
      <c r="Z529" s="2"/>
      <c r="AA529" s="2"/>
      <c r="AB529" s="2"/>
      <c r="AC529" s="2"/>
      <c r="AD529" s="2"/>
      <c r="AE529" s="2"/>
      <c r="AF529" s="2"/>
      <c r="AG529" s="2"/>
      <c r="AH529" s="2"/>
      <c r="AI529" s="2"/>
      <c r="AJ529" s="2"/>
    </row>
    <row r="530" spans="1:36" ht="15.75" customHeight="1">
      <c r="A530" s="2"/>
      <c r="B530" s="2"/>
      <c r="C530" s="61"/>
      <c r="D530" s="62"/>
      <c r="E530" s="62"/>
      <c r="F530" s="63"/>
      <c r="G530" s="2"/>
      <c r="H530" s="2"/>
      <c r="I530" s="63"/>
      <c r="J530" s="63"/>
      <c r="K530" s="2"/>
      <c r="L530" s="63"/>
      <c r="M530" s="2"/>
      <c r="N530" s="2"/>
      <c r="O530" s="63"/>
      <c r="P530" s="63"/>
      <c r="Q530" s="2"/>
      <c r="R530" s="63"/>
      <c r="S530" s="2"/>
      <c r="T530" s="2"/>
      <c r="U530" s="63"/>
      <c r="V530" s="2"/>
      <c r="W530" s="2"/>
      <c r="X530" s="2"/>
      <c r="Y530" s="2"/>
      <c r="Z530" s="2"/>
      <c r="AA530" s="2"/>
      <c r="AB530" s="2"/>
      <c r="AC530" s="2"/>
      <c r="AD530" s="2"/>
      <c r="AE530" s="2"/>
      <c r="AF530" s="2"/>
      <c r="AG530" s="2"/>
      <c r="AH530" s="2"/>
      <c r="AI530" s="2"/>
      <c r="AJ530" s="2"/>
    </row>
    <row r="531" spans="1:36" ht="15.75" customHeight="1">
      <c r="A531" s="2"/>
      <c r="B531" s="2"/>
      <c r="C531" s="61"/>
      <c r="D531" s="62"/>
      <c r="E531" s="62"/>
      <c r="F531" s="63"/>
      <c r="G531" s="2"/>
      <c r="H531" s="2"/>
      <c r="I531" s="63"/>
      <c r="J531" s="63"/>
      <c r="K531" s="2"/>
      <c r="L531" s="63"/>
      <c r="M531" s="2"/>
      <c r="N531" s="2"/>
      <c r="O531" s="63"/>
      <c r="P531" s="63"/>
      <c r="Q531" s="2"/>
      <c r="R531" s="63"/>
      <c r="S531" s="2"/>
      <c r="T531" s="2"/>
      <c r="U531" s="63"/>
      <c r="V531" s="2"/>
      <c r="W531" s="2"/>
      <c r="X531" s="2"/>
      <c r="Y531" s="2"/>
      <c r="Z531" s="2"/>
      <c r="AA531" s="2"/>
      <c r="AB531" s="2"/>
      <c r="AC531" s="2"/>
      <c r="AD531" s="2"/>
      <c r="AE531" s="2"/>
      <c r="AF531" s="2"/>
      <c r="AG531" s="2"/>
      <c r="AH531" s="2"/>
      <c r="AI531" s="2"/>
      <c r="AJ531" s="2"/>
    </row>
    <row r="532" spans="1:36" ht="15.75" customHeight="1">
      <c r="A532" s="2"/>
      <c r="B532" s="2"/>
      <c r="C532" s="61"/>
      <c r="D532" s="62"/>
      <c r="E532" s="62"/>
      <c r="F532" s="63"/>
      <c r="G532" s="2"/>
      <c r="H532" s="2"/>
      <c r="I532" s="63"/>
      <c r="J532" s="63"/>
      <c r="K532" s="2"/>
      <c r="L532" s="63"/>
      <c r="M532" s="2"/>
      <c r="N532" s="2"/>
      <c r="O532" s="63"/>
      <c r="P532" s="63"/>
      <c r="Q532" s="2"/>
      <c r="R532" s="63"/>
      <c r="S532" s="2"/>
      <c r="T532" s="2"/>
      <c r="U532" s="63"/>
      <c r="V532" s="2"/>
      <c r="W532" s="2"/>
      <c r="X532" s="2"/>
      <c r="Y532" s="2"/>
      <c r="Z532" s="2"/>
      <c r="AA532" s="2"/>
      <c r="AB532" s="2"/>
      <c r="AC532" s="2"/>
      <c r="AD532" s="2"/>
      <c r="AE532" s="2"/>
      <c r="AF532" s="2"/>
      <c r="AG532" s="2"/>
      <c r="AH532" s="2"/>
      <c r="AI532" s="2"/>
      <c r="AJ532" s="2"/>
    </row>
    <row r="533" spans="1:36" ht="15.75" customHeight="1">
      <c r="A533" s="2"/>
      <c r="B533" s="2"/>
      <c r="C533" s="61"/>
      <c r="D533" s="62"/>
      <c r="E533" s="62"/>
      <c r="F533" s="63"/>
      <c r="G533" s="2"/>
      <c r="H533" s="2"/>
      <c r="I533" s="63"/>
      <c r="J533" s="63"/>
      <c r="K533" s="2"/>
      <c r="L533" s="63"/>
      <c r="M533" s="2"/>
      <c r="N533" s="2"/>
      <c r="O533" s="63"/>
      <c r="P533" s="63"/>
      <c r="Q533" s="2"/>
      <c r="R533" s="63"/>
      <c r="S533" s="2"/>
      <c r="T533" s="2"/>
      <c r="U533" s="63"/>
      <c r="V533" s="2"/>
      <c r="W533" s="2"/>
      <c r="X533" s="2"/>
      <c r="Y533" s="2"/>
      <c r="Z533" s="2"/>
      <c r="AA533" s="2"/>
      <c r="AB533" s="2"/>
      <c r="AC533" s="2"/>
      <c r="AD533" s="2"/>
      <c r="AE533" s="2"/>
      <c r="AF533" s="2"/>
      <c r="AG533" s="2"/>
      <c r="AH533" s="2"/>
      <c r="AI533" s="2"/>
      <c r="AJ533" s="2"/>
    </row>
    <row r="534" spans="1:36" ht="15.75" customHeight="1">
      <c r="A534" s="2"/>
      <c r="B534" s="2"/>
      <c r="C534" s="61"/>
      <c r="D534" s="62"/>
      <c r="E534" s="62"/>
      <c r="F534" s="63"/>
      <c r="G534" s="2"/>
      <c r="H534" s="2"/>
      <c r="I534" s="63"/>
      <c r="J534" s="63"/>
      <c r="K534" s="2"/>
      <c r="L534" s="63"/>
      <c r="M534" s="2"/>
      <c r="N534" s="2"/>
      <c r="O534" s="63"/>
      <c r="P534" s="63"/>
      <c r="Q534" s="2"/>
      <c r="R534" s="63"/>
      <c r="S534" s="2"/>
      <c r="T534" s="2"/>
      <c r="U534" s="63"/>
      <c r="V534" s="2"/>
      <c r="W534" s="2"/>
      <c r="X534" s="2"/>
      <c r="Y534" s="2"/>
      <c r="Z534" s="2"/>
      <c r="AA534" s="2"/>
      <c r="AB534" s="2"/>
      <c r="AC534" s="2"/>
      <c r="AD534" s="2"/>
      <c r="AE534" s="2"/>
      <c r="AF534" s="2"/>
      <c r="AG534" s="2"/>
      <c r="AH534" s="2"/>
      <c r="AI534" s="2"/>
      <c r="AJ534" s="2"/>
    </row>
    <row r="535" spans="1:36" ht="15.75" customHeight="1">
      <c r="A535" s="2"/>
      <c r="B535" s="2"/>
      <c r="C535" s="61"/>
      <c r="D535" s="62"/>
      <c r="E535" s="62"/>
      <c r="F535" s="63"/>
      <c r="G535" s="2"/>
      <c r="H535" s="2"/>
      <c r="I535" s="63"/>
      <c r="J535" s="63"/>
      <c r="K535" s="2"/>
      <c r="L535" s="63"/>
      <c r="M535" s="2"/>
      <c r="N535" s="2"/>
      <c r="O535" s="63"/>
      <c r="P535" s="63"/>
      <c r="Q535" s="2"/>
      <c r="R535" s="63"/>
      <c r="S535" s="2"/>
      <c r="T535" s="2"/>
      <c r="U535" s="63"/>
      <c r="V535" s="2"/>
      <c r="W535" s="2"/>
      <c r="X535" s="2"/>
      <c r="Y535" s="2"/>
      <c r="Z535" s="2"/>
      <c r="AA535" s="2"/>
      <c r="AB535" s="2"/>
      <c r="AC535" s="2"/>
      <c r="AD535" s="2"/>
      <c r="AE535" s="2"/>
      <c r="AF535" s="2"/>
      <c r="AG535" s="2"/>
      <c r="AH535" s="2"/>
      <c r="AI535" s="2"/>
      <c r="AJ535" s="2"/>
    </row>
    <row r="536" spans="1:36" ht="15.75" customHeight="1">
      <c r="A536" s="2"/>
      <c r="B536" s="2"/>
      <c r="C536" s="61"/>
      <c r="D536" s="62"/>
      <c r="E536" s="62"/>
      <c r="F536" s="63"/>
      <c r="G536" s="2"/>
      <c r="H536" s="2"/>
      <c r="I536" s="63"/>
      <c r="J536" s="63"/>
      <c r="K536" s="2"/>
      <c r="L536" s="63"/>
      <c r="M536" s="2"/>
      <c r="N536" s="2"/>
      <c r="O536" s="63"/>
      <c r="P536" s="63"/>
      <c r="Q536" s="2"/>
      <c r="R536" s="63"/>
      <c r="S536" s="2"/>
      <c r="T536" s="2"/>
      <c r="U536" s="63"/>
      <c r="V536" s="2"/>
      <c r="W536" s="2"/>
      <c r="X536" s="2"/>
      <c r="Y536" s="2"/>
      <c r="Z536" s="2"/>
      <c r="AA536" s="2"/>
      <c r="AB536" s="2"/>
      <c r="AC536" s="2"/>
      <c r="AD536" s="2"/>
      <c r="AE536" s="2"/>
      <c r="AF536" s="2"/>
      <c r="AG536" s="2"/>
      <c r="AH536" s="2"/>
      <c r="AI536" s="2"/>
      <c r="AJ536" s="2"/>
    </row>
    <row r="537" spans="1:36" ht="15.75" customHeight="1">
      <c r="A537" s="2"/>
      <c r="B537" s="2"/>
      <c r="C537" s="61"/>
      <c r="D537" s="62"/>
      <c r="E537" s="62"/>
      <c r="F537" s="63"/>
      <c r="G537" s="2"/>
      <c r="H537" s="2"/>
      <c r="I537" s="63"/>
      <c r="J537" s="63"/>
      <c r="K537" s="2"/>
      <c r="L537" s="63"/>
      <c r="M537" s="2"/>
      <c r="N537" s="2"/>
      <c r="O537" s="63"/>
      <c r="P537" s="63"/>
      <c r="Q537" s="2"/>
      <c r="R537" s="63"/>
      <c r="S537" s="2"/>
      <c r="T537" s="2"/>
      <c r="U537" s="63"/>
      <c r="V537" s="2"/>
      <c r="W537" s="2"/>
      <c r="X537" s="2"/>
      <c r="Y537" s="2"/>
      <c r="Z537" s="2"/>
      <c r="AA537" s="2"/>
      <c r="AB537" s="2"/>
      <c r="AC537" s="2"/>
      <c r="AD537" s="2"/>
      <c r="AE537" s="2"/>
      <c r="AF537" s="2"/>
      <c r="AG537" s="2"/>
      <c r="AH537" s="2"/>
      <c r="AI537" s="2"/>
      <c r="AJ537" s="2"/>
    </row>
    <row r="538" spans="1:36" ht="15.75" customHeight="1">
      <c r="A538" s="2"/>
      <c r="B538" s="2"/>
      <c r="C538" s="61"/>
      <c r="D538" s="62"/>
      <c r="E538" s="62"/>
      <c r="F538" s="63"/>
      <c r="G538" s="2"/>
      <c r="H538" s="2"/>
      <c r="I538" s="63"/>
      <c r="J538" s="63"/>
      <c r="K538" s="2"/>
      <c r="L538" s="63"/>
      <c r="M538" s="2"/>
      <c r="N538" s="2"/>
      <c r="O538" s="63"/>
      <c r="P538" s="63"/>
      <c r="Q538" s="2"/>
      <c r="R538" s="63"/>
      <c r="S538" s="2"/>
      <c r="T538" s="2"/>
      <c r="U538" s="63"/>
      <c r="V538" s="2"/>
      <c r="W538" s="2"/>
      <c r="X538" s="2"/>
      <c r="Y538" s="2"/>
      <c r="Z538" s="2"/>
      <c r="AA538" s="2"/>
      <c r="AB538" s="2"/>
      <c r="AC538" s="2"/>
      <c r="AD538" s="2"/>
      <c r="AE538" s="2"/>
      <c r="AF538" s="2"/>
      <c r="AG538" s="2"/>
      <c r="AH538" s="2"/>
      <c r="AI538" s="2"/>
      <c r="AJ538" s="2"/>
    </row>
    <row r="539" spans="1:36" ht="15.75" customHeight="1">
      <c r="A539" s="2"/>
      <c r="B539" s="2"/>
      <c r="C539" s="61"/>
      <c r="D539" s="62"/>
      <c r="E539" s="62"/>
      <c r="F539" s="63"/>
      <c r="G539" s="2"/>
      <c r="H539" s="2"/>
      <c r="I539" s="63"/>
      <c r="J539" s="63"/>
      <c r="K539" s="2"/>
      <c r="L539" s="63"/>
      <c r="M539" s="2"/>
      <c r="N539" s="2"/>
      <c r="O539" s="63"/>
      <c r="P539" s="63"/>
      <c r="Q539" s="2"/>
      <c r="R539" s="63"/>
      <c r="S539" s="2"/>
      <c r="T539" s="2"/>
      <c r="U539" s="63"/>
      <c r="V539" s="2"/>
      <c r="W539" s="2"/>
      <c r="X539" s="2"/>
      <c r="Y539" s="2"/>
      <c r="Z539" s="2"/>
      <c r="AA539" s="2"/>
      <c r="AB539" s="2"/>
      <c r="AC539" s="2"/>
      <c r="AD539" s="2"/>
      <c r="AE539" s="2"/>
      <c r="AF539" s="2"/>
      <c r="AG539" s="2"/>
      <c r="AH539" s="2"/>
      <c r="AI539" s="2"/>
      <c r="AJ539" s="2"/>
    </row>
    <row r="540" spans="1:36" ht="15.75" customHeight="1">
      <c r="A540" s="2"/>
      <c r="B540" s="2"/>
      <c r="C540" s="61"/>
      <c r="D540" s="62"/>
      <c r="E540" s="62"/>
      <c r="F540" s="63"/>
      <c r="G540" s="2"/>
      <c r="H540" s="2"/>
      <c r="I540" s="63"/>
      <c r="J540" s="63"/>
      <c r="K540" s="2"/>
      <c r="L540" s="63"/>
      <c r="M540" s="2"/>
      <c r="N540" s="2"/>
      <c r="O540" s="63"/>
      <c r="P540" s="63"/>
      <c r="Q540" s="2"/>
      <c r="R540" s="63"/>
      <c r="S540" s="2"/>
      <c r="T540" s="2"/>
      <c r="U540" s="63"/>
      <c r="V540" s="2"/>
      <c r="W540" s="2"/>
      <c r="X540" s="2"/>
      <c r="Y540" s="2"/>
      <c r="Z540" s="2"/>
      <c r="AA540" s="2"/>
      <c r="AB540" s="2"/>
      <c r="AC540" s="2"/>
      <c r="AD540" s="2"/>
      <c r="AE540" s="2"/>
      <c r="AF540" s="2"/>
      <c r="AG540" s="2"/>
      <c r="AH540" s="2"/>
      <c r="AI540" s="2"/>
      <c r="AJ540" s="2"/>
    </row>
    <row r="541" spans="1:36" ht="15.75" customHeight="1">
      <c r="A541" s="2"/>
      <c r="B541" s="2"/>
      <c r="C541" s="61"/>
      <c r="D541" s="62"/>
      <c r="E541" s="62"/>
      <c r="F541" s="63"/>
      <c r="G541" s="2"/>
      <c r="H541" s="2"/>
      <c r="I541" s="63"/>
      <c r="J541" s="63"/>
      <c r="K541" s="2"/>
      <c r="L541" s="63"/>
      <c r="M541" s="2"/>
      <c r="N541" s="2"/>
      <c r="O541" s="63"/>
      <c r="P541" s="63"/>
      <c r="Q541" s="2"/>
      <c r="R541" s="63"/>
      <c r="S541" s="2"/>
      <c r="T541" s="2"/>
      <c r="U541" s="63"/>
      <c r="V541" s="2"/>
      <c r="W541" s="2"/>
      <c r="X541" s="2"/>
      <c r="Y541" s="2"/>
      <c r="Z541" s="2"/>
      <c r="AA541" s="2"/>
      <c r="AB541" s="2"/>
      <c r="AC541" s="2"/>
      <c r="AD541" s="2"/>
      <c r="AE541" s="2"/>
      <c r="AF541" s="2"/>
      <c r="AG541" s="2"/>
      <c r="AH541" s="2"/>
      <c r="AI541" s="2"/>
      <c r="AJ541" s="2"/>
    </row>
    <row r="542" spans="1:36" ht="15.75" customHeight="1">
      <c r="A542" s="2"/>
      <c r="B542" s="2"/>
      <c r="C542" s="61"/>
      <c r="D542" s="62"/>
      <c r="E542" s="62"/>
      <c r="F542" s="63"/>
      <c r="G542" s="2"/>
      <c r="H542" s="2"/>
      <c r="I542" s="63"/>
      <c r="J542" s="63"/>
      <c r="K542" s="2"/>
      <c r="L542" s="63"/>
      <c r="M542" s="2"/>
      <c r="N542" s="2"/>
      <c r="O542" s="63"/>
      <c r="P542" s="63"/>
      <c r="Q542" s="2"/>
      <c r="R542" s="63"/>
      <c r="S542" s="2"/>
      <c r="T542" s="2"/>
      <c r="U542" s="63"/>
      <c r="V542" s="2"/>
      <c r="W542" s="2"/>
      <c r="X542" s="2"/>
      <c r="Y542" s="2"/>
      <c r="Z542" s="2"/>
      <c r="AA542" s="2"/>
      <c r="AB542" s="2"/>
      <c r="AC542" s="2"/>
      <c r="AD542" s="2"/>
      <c r="AE542" s="2"/>
      <c r="AF542" s="2"/>
      <c r="AG542" s="2"/>
      <c r="AH542" s="2"/>
      <c r="AI542" s="2"/>
      <c r="AJ542" s="2"/>
    </row>
    <row r="543" spans="1:36" ht="15.75" customHeight="1">
      <c r="A543" s="2"/>
      <c r="B543" s="2"/>
      <c r="C543" s="61"/>
      <c r="D543" s="62"/>
      <c r="E543" s="62"/>
      <c r="F543" s="63"/>
      <c r="G543" s="2"/>
      <c r="H543" s="2"/>
      <c r="I543" s="63"/>
      <c r="J543" s="63"/>
      <c r="K543" s="2"/>
      <c r="L543" s="63"/>
      <c r="M543" s="2"/>
      <c r="N543" s="2"/>
      <c r="O543" s="63"/>
      <c r="P543" s="63"/>
      <c r="Q543" s="2"/>
      <c r="R543" s="63"/>
      <c r="S543" s="2"/>
      <c r="T543" s="2"/>
      <c r="U543" s="63"/>
      <c r="V543" s="2"/>
      <c r="W543" s="2"/>
      <c r="X543" s="2"/>
      <c r="Y543" s="2"/>
      <c r="Z543" s="2"/>
      <c r="AA543" s="2"/>
      <c r="AB543" s="2"/>
      <c r="AC543" s="2"/>
      <c r="AD543" s="2"/>
      <c r="AE543" s="2"/>
      <c r="AF543" s="2"/>
      <c r="AG543" s="2"/>
      <c r="AH543" s="2"/>
      <c r="AI543" s="2"/>
      <c r="AJ543" s="2"/>
    </row>
    <row r="544" spans="1:36" ht="15.75" customHeight="1">
      <c r="A544" s="2"/>
      <c r="B544" s="2"/>
      <c r="C544" s="61"/>
      <c r="D544" s="62"/>
      <c r="E544" s="62"/>
      <c r="F544" s="63"/>
      <c r="G544" s="2"/>
      <c r="H544" s="2"/>
      <c r="I544" s="63"/>
      <c r="J544" s="63"/>
      <c r="K544" s="2"/>
      <c r="L544" s="63"/>
      <c r="M544" s="2"/>
      <c r="N544" s="2"/>
      <c r="O544" s="63"/>
      <c r="P544" s="63"/>
      <c r="Q544" s="2"/>
      <c r="R544" s="63"/>
      <c r="S544" s="2"/>
      <c r="T544" s="2"/>
      <c r="U544" s="63"/>
      <c r="V544" s="2"/>
      <c r="W544" s="2"/>
      <c r="X544" s="2"/>
      <c r="Y544" s="2"/>
      <c r="Z544" s="2"/>
      <c r="AA544" s="2"/>
      <c r="AB544" s="2"/>
      <c r="AC544" s="2"/>
      <c r="AD544" s="2"/>
      <c r="AE544" s="2"/>
      <c r="AF544" s="2"/>
      <c r="AG544" s="2"/>
      <c r="AH544" s="2"/>
      <c r="AI544" s="2"/>
      <c r="AJ544" s="2"/>
    </row>
    <row r="545" spans="1:36" ht="15.75" customHeight="1">
      <c r="A545" s="2"/>
      <c r="B545" s="2"/>
      <c r="C545" s="61"/>
      <c r="D545" s="62"/>
      <c r="E545" s="62"/>
      <c r="F545" s="63"/>
      <c r="G545" s="2"/>
      <c r="H545" s="2"/>
      <c r="I545" s="63"/>
      <c r="J545" s="63"/>
      <c r="K545" s="2"/>
      <c r="L545" s="63"/>
      <c r="M545" s="2"/>
      <c r="N545" s="2"/>
      <c r="O545" s="63"/>
      <c r="P545" s="63"/>
      <c r="Q545" s="2"/>
      <c r="R545" s="63"/>
      <c r="S545" s="2"/>
      <c r="T545" s="2"/>
      <c r="U545" s="63"/>
      <c r="V545" s="2"/>
      <c r="W545" s="2"/>
      <c r="X545" s="2"/>
      <c r="Y545" s="2"/>
      <c r="Z545" s="2"/>
      <c r="AA545" s="2"/>
      <c r="AB545" s="2"/>
      <c r="AC545" s="2"/>
      <c r="AD545" s="2"/>
      <c r="AE545" s="2"/>
      <c r="AF545" s="2"/>
      <c r="AG545" s="2"/>
      <c r="AH545" s="2"/>
      <c r="AI545" s="2"/>
      <c r="AJ545" s="2"/>
    </row>
    <row r="546" spans="1:36" ht="15.75" customHeight="1">
      <c r="A546" s="2"/>
      <c r="B546" s="2"/>
      <c r="C546" s="61"/>
      <c r="D546" s="62"/>
      <c r="E546" s="62"/>
      <c r="F546" s="63"/>
      <c r="G546" s="2"/>
      <c r="H546" s="2"/>
      <c r="I546" s="63"/>
      <c r="J546" s="63"/>
      <c r="K546" s="2"/>
      <c r="L546" s="63"/>
      <c r="M546" s="2"/>
      <c r="N546" s="2"/>
      <c r="O546" s="63"/>
      <c r="P546" s="63"/>
      <c r="Q546" s="2"/>
      <c r="R546" s="63"/>
      <c r="S546" s="2"/>
      <c r="T546" s="2"/>
      <c r="U546" s="63"/>
      <c r="V546" s="2"/>
      <c r="W546" s="2"/>
      <c r="X546" s="2"/>
      <c r="Y546" s="2"/>
      <c r="Z546" s="2"/>
      <c r="AA546" s="2"/>
      <c r="AB546" s="2"/>
      <c r="AC546" s="2"/>
      <c r="AD546" s="2"/>
      <c r="AE546" s="2"/>
      <c r="AF546" s="2"/>
      <c r="AG546" s="2"/>
      <c r="AH546" s="2"/>
      <c r="AI546" s="2"/>
      <c r="AJ546" s="2"/>
    </row>
    <row r="547" spans="1:36" ht="15.75" customHeight="1">
      <c r="A547" s="2"/>
      <c r="B547" s="2"/>
      <c r="C547" s="61"/>
      <c r="D547" s="62"/>
      <c r="E547" s="62"/>
      <c r="F547" s="63"/>
      <c r="G547" s="2"/>
      <c r="H547" s="2"/>
      <c r="I547" s="63"/>
      <c r="J547" s="63"/>
      <c r="K547" s="2"/>
      <c r="L547" s="63"/>
      <c r="M547" s="2"/>
      <c r="N547" s="2"/>
      <c r="O547" s="63"/>
      <c r="P547" s="63"/>
      <c r="Q547" s="2"/>
      <c r="R547" s="63"/>
      <c r="S547" s="2"/>
      <c r="T547" s="2"/>
      <c r="U547" s="63"/>
      <c r="V547" s="2"/>
      <c r="W547" s="2"/>
      <c r="X547" s="2"/>
      <c r="Y547" s="2"/>
      <c r="Z547" s="2"/>
      <c r="AA547" s="2"/>
      <c r="AB547" s="2"/>
      <c r="AC547" s="2"/>
      <c r="AD547" s="2"/>
      <c r="AE547" s="2"/>
      <c r="AF547" s="2"/>
      <c r="AG547" s="2"/>
      <c r="AH547" s="2"/>
      <c r="AI547" s="2"/>
      <c r="AJ547" s="2"/>
    </row>
    <row r="548" spans="1:36" ht="15.75" customHeight="1">
      <c r="A548" s="2"/>
      <c r="B548" s="2"/>
      <c r="C548" s="61"/>
      <c r="D548" s="62"/>
      <c r="E548" s="62"/>
      <c r="F548" s="63"/>
      <c r="G548" s="2"/>
      <c r="H548" s="2"/>
      <c r="I548" s="63"/>
      <c r="J548" s="63"/>
      <c r="K548" s="2"/>
      <c r="L548" s="63"/>
      <c r="M548" s="2"/>
      <c r="N548" s="2"/>
      <c r="O548" s="63"/>
      <c r="P548" s="63"/>
      <c r="Q548" s="2"/>
      <c r="R548" s="63"/>
      <c r="S548" s="2"/>
      <c r="T548" s="2"/>
      <c r="U548" s="63"/>
      <c r="V548" s="2"/>
      <c r="W548" s="2"/>
      <c r="X548" s="2"/>
      <c r="Y548" s="2"/>
      <c r="Z548" s="2"/>
      <c r="AA548" s="2"/>
      <c r="AB548" s="2"/>
      <c r="AC548" s="2"/>
      <c r="AD548" s="2"/>
      <c r="AE548" s="2"/>
      <c r="AF548" s="2"/>
      <c r="AG548" s="2"/>
      <c r="AH548" s="2"/>
      <c r="AI548" s="2"/>
      <c r="AJ548" s="2"/>
    </row>
    <row r="549" spans="1:36" ht="15.75" customHeight="1">
      <c r="A549" s="2"/>
      <c r="B549" s="2"/>
      <c r="C549" s="61"/>
      <c r="D549" s="62"/>
      <c r="E549" s="62"/>
      <c r="F549" s="63"/>
      <c r="G549" s="2"/>
      <c r="H549" s="2"/>
      <c r="I549" s="63"/>
      <c r="J549" s="63"/>
      <c r="K549" s="2"/>
      <c r="L549" s="63"/>
      <c r="M549" s="2"/>
      <c r="N549" s="2"/>
      <c r="O549" s="63"/>
      <c r="P549" s="63"/>
      <c r="Q549" s="2"/>
      <c r="R549" s="63"/>
      <c r="S549" s="2"/>
      <c r="T549" s="2"/>
      <c r="U549" s="63"/>
      <c r="V549" s="2"/>
      <c r="W549" s="2"/>
      <c r="X549" s="2"/>
      <c r="Y549" s="2"/>
      <c r="Z549" s="2"/>
      <c r="AA549" s="2"/>
      <c r="AB549" s="2"/>
      <c r="AC549" s="2"/>
      <c r="AD549" s="2"/>
      <c r="AE549" s="2"/>
      <c r="AF549" s="2"/>
      <c r="AG549" s="2"/>
      <c r="AH549" s="2"/>
      <c r="AI549" s="2"/>
      <c r="AJ549" s="2"/>
    </row>
    <row r="550" spans="1:36" ht="15.75" customHeight="1">
      <c r="A550" s="2"/>
      <c r="B550" s="2"/>
      <c r="C550" s="61"/>
      <c r="D550" s="62"/>
      <c r="E550" s="62"/>
      <c r="F550" s="63"/>
      <c r="G550" s="2"/>
      <c r="H550" s="2"/>
      <c r="I550" s="63"/>
      <c r="J550" s="63"/>
      <c r="K550" s="2"/>
      <c r="L550" s="63"/>
      <c r="M550" s="2"/>
      <c r="N550" s="2"/>
      <c r="O550" s="63"/>
      <c r="P550" s="63"/>
      <c r="Q550" s="2"/>
      <c r="R550" s="63"/>
      <c r="S550" s="2"/>
      <c r="T550" s="2"/>
      <c r="U550" s="63"/>
      <c r="V550" s="2"/>
      <c r="W550" s="2"/>
      <c r="X550" s="2"/>
      <c r="Y550" s="2"/>
      <c r="Z550" s="2"/>
      <c r="AA550" s="2"/>
      <c r="AB550" s="2"/>
      <c r="AC550" s="2"/>
      <c r="AD550" s="2"/>
      <c r="AE550" s="2"/>
      <c r="AF550" s="2"/>
      <c r="AG550" s="2"/>
      <c r="AH550" s="2"/>
      <c r="AI550" s="2"/>
      <c r="AJ550" s="2"/>
    </row>
    <row r="551" spans="1:36" ht="15.75" customHeight="1">
      <c r="A551" s="2"/>
      <c r="B551" s="2"/>
      <c r="C551" s="61"/>
      <c r="D551" s="62"/>
      <c r="E551" s="62"/>
      <c r="F551" s="63"/>
      <c r="G551" s="2"/>
      <c r="H551" s="2"/>
      <c r="I551" s="63"/>
      <c r="J551" s="63"/>
      <c r="K551" s="2"/>
      <c r="L551" s="63"/>
      <c r="M551" s="2"/>
      <c r="N551" s="2"/>
      <c r="O551" s="63"/>
      <c r="P551" s="63"/>
      <c r="Q551" s="2"/>
      <c r="R551" s="63"/>
      <c r="S551" s="2"/>
      <c r="T551" s="2"/>
      <c r="U551" s="63"/>
      <c r="V551" s="2"/>
      <c r="W551" s="2"/>
      <c r="X551" s="2"/>
      <c r="Y551" s="2"/>
      <c r="Z551" s="2"/>
      <c r="AA551" s="2"/>
      <c r="AB551" s="2"/>
      <c r="AC551" s="2"/>
      <c r="AD551" s="2"/>
      <c r="AE551" s="2"/>
      <c r="AF551" s="2"/>
      <c r="AG551" s="2"/>
      <c r="AH551" s="2"/>
      <c r="AI551" s="2"/>
      <c r="AJ551" s="2"/>
    </row>
    <row r="552" spans="1:36" ht="15.75" customHeight="1">
      <c r="A552" s="2"/>
      <c r="B552" s="2"/>
      <c r="C552" s="61"/>
      <c r="D552" s="62"/>
      <c r="E552" s="62"/>
      <c r="F552" s="63"/>
      <c r="G552" s="2"/>
      <c r="H552" s="2"/>
      <c r="I552" s="63"/>
      <c r="J552" s="63"/>
      <c r="K552" s="2"/>
      <c r="L552" s="63"/>
      <c r="M552" s="2"/>
      <c r="N552" s="2"/>
      <c r="O552" s="63"/>
      <c r="P552" s="63"/>
      <c r="Q552" s="2"/>
      <c r="R552" s="63"/>
      <c r="S552" s="2"/>
      <c r="T552" s="2"/>
      <c r="U552" s="63"/>
      <c r="V552" s="2"/>
      <c r="W552" s="2"/>
      <c r="X552" s="2"/>
      <c r="Y552" s="2"/>
      <c r="Z552" s="2"/>
      <c r="AA552" s="2"/>
      <c r="AB552" s="2"/>
      <c r="AC552" s="2"/>
      <c r="AD552" s="2"/>
      <c r="AE552" s="2"/>
      <c r="AF552" s="2"/>
      <c r="AG552" s="2"/>
      <c r="AH552" s="2"/>
      <c r="AI552" s="2"/>
      <c r="AJ552" s="2"/>
    </row>
    <row r="553" spans="1:36" ht="15.75" customHeight="1">
      <c r="A553" s="2"/>
      <c r="B553" s="2"/>
      <c r="C553" s="61"/>
      <c r="D553" s="62"/>
      <c r="E553" s="62"/>
      <c r="F553" s="63"/>
      <c r="G553" s="2"/>
      <c r="H553" s="2"/>
      <c r="I553" s="63"/>
      <c r="J553" s="63"/>
      <c r="K553" s="2"/>
      <c r="L553" s="63"/>
      <c r="M553" s="2"/>
      <c r="N553" s="2"/>
      <c r="O553" s="63"/>
      <c r="P553" s="63"/>
      <c r="Q553" s="2"/>
      <c r="R553" s="63"/>
      <c r="S553" s="2"/>
      <c r="T553" s="2"/>
      <c r="U553" s="63"/>
      <c r="V553" s="2"/>
      <c r="W553" s="2"/>
      <c r="X553" s="2"/>
      <c r="Y553" s="2"/>
      <c r="Z553" s="2"/>
      <c r="AA553" s="2"/>
      <c r="AB553" s="2"/>
      <c r="AC553" s="2"/>
      <c r="AD553" s="2"/>
      <c r="AE553" s="2"/>
      <c r="AF553" s="2"/>
      <c r="AG553" s="2"/>
      <c r="AH553" s="2"/>
      <c r="AI553" s="2"/>
      <c r="AJ553" s="2"/>
    </row>
    <row r="554" spans="1:36" ht="15.75" customHeight="1">
      <c r="A554" s="2"/>
      <c r="B554" s="2"/>
      <c r="C554" s="61"/>
      <c r="D554" s="62"/>
      <c r="E554" s="62"/>
      <c r="F554" s="63"/>
      <c r="G554" s="2"/>
      <c r="H554" s="2"/>
      <c r="I554" s="63"/>
      <c r="J554" s="63"/>
      <c r="K554" s="2"/>
      <c r="L554" s="63"/>
      <c r="M554" s="2"/>
      <c r="N554" s="2"/>
      <c r="O554" s="63"/>
      <c r="P554" s="63"/>
      <c r="Q554" s="2"/>
      <c r="R554" s="63"/>
      <c r="S554" s="2"/>
      <c r="T554" s="2"/>
      <c r="U554" s="63"/>
      <c r="V554" s="2"/>
      <c r="W554" s="2"/>
      <c r="X554" s="2"/>
      <c r="Y554" s="2"/>
      <c r="Z554" s="2"/>
      <c r="AA554" s="2"/>
      <c r="AB554" s="2"/>
      <c r="AC554" s="2"/>
      <c r="AD554" s="2"/>
      <c r="AE554" s="2"/>
      <c r="AF554" s="2"/>
      <c r="AG554" s="2"/>
      <c r="AH554" s="2"/>
      <c r="AI554" s="2"/>
      <c r="AJ554" s="2"/>
    </row>
    <row r="555" spans="1:36" ht="15.75" customHeight="1">
      <c r="A555" s="2"/>
      <c r="B555" s="2"/>
      <c r="C555" s="61"/>
      <c r="D555" s="62"/>
      <c r="E555" s="62"/>
      <c r="F555" s="63"/>
      <c r="G555" s="2"/>
      <c r="H555" s="2"/>
      <c r="I555" s="63"/>
      <c r="J555" s="63"/>
      <c r="K555" s="2"/>
      <c r="L555" s="63"/>
      <c r="M555" s="2"/>
      <c r="N555" s="2"/>
      <c r="O555" s="63"/>
      <c r="P555" s="63"/>
      <c r="Q555" s="2"/>
      <c r="R555" s="63"/>
      <c r="S555" s="2"/>
      <c r="T555" s="2"/>
      <c r="U555" s="63"/>
      <c r="V555" s="2"/>
      <c r="W555" s="2"/>
      <c r="X555" s="2"/>
      <c r="Y555" s="2"/>
      <c r="Z555" s="2"/>
      <c r="AA555" s="2"/>
      <c r="AB555" s="2"/>
      <c r="AC555" s="2"/>
      <c r="AD555" s="2"/>
      <c r="AE555" s="2"/>
      <c r="AF555" s="2"/>
      <c r="AG555" s="2"/>
      <c r="AH555" s="2"/>
      <c r="AI555" s="2"/>
      <c r="AJ555" s="2"/>
    </row>
    <row r="556" spans="1:36" ht="15.75" customHeight="1">
      <c r="A556" s="2"/>
      <c r="B556" s="2"/>
      <c r="C556" s="61"/>
      <c r="D556" s="62"/>
      <c r="E556" s="62"/>
      <c r="F556" s="63"/>
      <c r="G556" s="2"/>
      <c r="H556" s="2"/>
      <c r="I556" s="63"/>
      <c r="J556" s="63"/>
      <c r="K556" s="2"/>
      <c r="L556" s="63"/>
      <c r="M556" s="2"/>
      <c r="N556" s="2"/>
      <c r="O556" s="63"/>
      <c r="P556" s="63"/>
      <c r="Q556" s="2"/>
      <c r="R556" s="63"/>
      <c r="S556" s="2"/>
      <c r="T556" s="2"/>
      <c r="U556" s="63"/>
      <c r="V556" s="2"/>
      <c r="W556" s="2"/>
      <c r="X556" s="2"/>
      <c r="Y556" s="2"/>
      <c r="Z556" s="2"/>
      <c r="AA556" s="2"/>
      <c r="AB556" s="2"/>
      <c r="AC556" s="2"/>
      <c r="AD556" s="2"/>
      <c r="AE556" s="2"/>
      <c r="AF556" s="2"/>
      <c r="AG556" s="2"/>
      <c r="AH556" s="2"/>
      <c r="AI556" s="2"/>
      <c r="AJ556" s="2"/>
    </row>
    <row r="557" spans="1:36" ht="15.75" customHeight="1">
      <c r="A557" s="2"/>
      <c r="B557" s="2"/>
      <c r="C557" s="61"/>
      <c r="D557" s="62"/>
      <c r="E557" s="62"/>
      <c r="F557" s="63"/>
      <c r="G557" s="2"/>
      <c r="H557" s="2"/>
      <c r="I557" s="63"/>
      <c r="J557" s="63"/>
      <c r="K557" s="2"/>
      <c r="L557" s="63"/>
      <c r="M557" s="2"/>
      <c r="N557" s="2"/>
      <c r="O557" s="63"/>
      <c r="P557" s="63"/>
      <c r="Q557" s="2"/>
      <c r="R557" s="63"/>
      <c r="S557" s="2"/>
      <c r="T557" s="2"/>
      <c r="U557" s="63"/>
      <c r="V557" s="2"/>
      <c r="W557" s="2"/>
      <c r="X557" s="2"/>
      <c r="Y557" s="2"/>
      <c r="Z557" s="2"/>
      <c r="AA557" s="2"/>
      <c r="AB557" s="2"/>
      <c r="AC557" s="2"/>
      <c r="AD557" s="2"/>
      <c r="AE557" s="2"/>
      <c r="AF557" s="2"/>
      <c r="AG557" s="2"/>
      <c r="AH557" s="2"/>
      <c r="AI557" s="2"/>
      <c r="AJ557" s="2"/>
    </row>
    <row r="558" spans="1:36" ht="15.75" customHeight="1">
      <c r="A558" s="2"/>
      <c r="B558" s="2"/>
      <c r="C558" s="61"/>
      <c r="D558" s="62"/>
      <c r="E558" s="62"/>
      <c r="F558" s="63"/>
      <c r="G558" s="2"/>
      <c r="H558" s="2"/>
      <c r="I558" s="63"/>
      <c r="J558" s="63"/>
      <c r="K558" s="2"/>
      <c r="L558" s="63"/>
      <c r="M558" s="2"/>
      <c r="N558" s="2"/>
      <c r="O558" s="63"/>
      <c r="P558" s="63"/>
      <c r="Q558" s="2"/>
      <c r="R558" s="63"/>
      <c r="S558" s="2"/>
      <c r="T558" s="2"/>
      <c r="U558" s="63"/>
      <c r="V558" s="2"/>
      <c r="W558" s="2"/>
      <c r="X558" s="2"/>
      <c r="Y558" s="2"/>
      <c r="Z558" s="2"/>
      <c r="AA558" s="2"/>
      <c r="AB558" s="2"/>
      <c r="AC558" s="2"/>
      <c r="AD558" s="2"/>
      <c r="AE558" s="2"/>
      <c r="AF558" s="2"/>
      <c r="AG558" s="2"/>
      <c r="AH558" s="2"/>
      <c r="AI558" s="2"/>
      <c r="AJ558" s="2"/>
    </row>
    <row r="559" spans="1:36" ht="15.75" customHeight="1">
      <c r="A559" s="2"/>
      <c r="B559" s="2"/>
      <c r="C559" s="61"/>
      <c r="D559" s="62"/>
      <c r="E559" s="62"/>
      <c r="F559" s="63"/>
      <c r="G559" s="2"/>
      <c r="H559" s="2"/>
      <c r="I559" s="63"/>
      <c r="J559" s="63"/>
      <c r="K559" s="2"/>
      <c r="L559" s="63"/>
      <c r="M559" s="2"/>
      <c r="N559" s="2"/>
      <c r="O559" s="63"/>
      <c r="P559" s="63"/>
      <c r="Q559" s="2"/>
      <c r="R559" s="63"/>
      <c r="S559" s="2"/>
      <c r="T559" s="2"/>
      <c r="U559" s="63"/>
      <c r="V559" s="2"/>
      <c r="W559" s="2"/>
      <c r="X559" s="2"/>
      <c r="Y559" s="2"/>
      <c r="Z559" s="2"/>
      <c r="AA559" s="2"/>
      <c r="AB559" s="2"/>
      <c r="AC559" s="2"/>
      <c r="AD559" s="2"/>
      <c r="AE559" s="2"/>
      <c r="AF559" s="2"/>
      <c r="AG559" s="2"/>
      <c r="AH559" s="2"/>
      <c r="AI559" s="2"/>
      <c r="AJ559" s="2"/>
    </row>
    <row r="560" spans="1:36" ht="15.75" customHeight="1">
      <c r="A560" s="2"/>
      <c r="B560" s="2"/>
      <c r="C560" s="61"/>
      <c r="D560" s="62"/>
      <c r="E560" s="62"/>
      <c r="F560" s="63"/>
      <c r="G560" s="2"/>
      <c r="H560" s="2"/>
      <c r="I560" s="63"/>
      <c r="J560" s="63"/>
      <c r="K560" s="2"/>
      <c r="L560" s="63"/>
      <c r="M560" s="2"/>
      <c r="N560" s="2"/>
      <c r="O560" s="63"/>
      <c r="P560" s="63"/>
      <c r="Q560" s="2"/>
      <c r="R560" s="63"/>
      <c r="S560" s="2"/>
      <c r="T560" s="2"/>
      <c r="U560" s="63"/>
      <c r="V560" s="2"/>
      <c r="W560" s="2"/>
      <c r="X560" s="2"/>
      <c r="Y560" s="2"/>
      <c r="Z560" s="2"/>
      <c r="AA560" s="2"/>
      <c r="AB560" s="2"/>
      <c r="AC560" s="2"/>
      <c r="AD560" s="2"/>
      <c r="AE560" s="2"/>
      <c r="AF560" s="2"/>
      <c r="AG560" s="2"/>
      <c r="AH560" s="2"/>
      <c r="AI560" s="2"/>
      <c r="AJ560" s="2"/>
    </row>
    <row r="561" spans="1:36" ht="15.75" customHeight="1">
      <c r="A561" s="2"/>
      <c r="B561" s="2"/>
      <c r="C561" s="61"/>
      <c r="D561" s="62"/>
      <c r="E561" s="62"/>
      <c r="F561" s="63"/>
      <c r="G561" s="2"/>
      <c r="H561" s="2"/>
      <c r="I561" s="63"/>
      <c r="J561" s="63"/>
      <c r="K561" s="2"/>
      <c r="L561" s="63"/>
      <c r="M561" s="2"/>
      <c r="N561" s="2"/>
      <c r="O561" s="63"/>
      <c r="P561" s="63"/>
      <c r="Q561" s="2"/>
      <c r="R561" s="63"/>
      <c r="S561" s="2"/>
      <c r="T561" s="2"/>
      <c r="U561" s="63"/>
      <c r="V561" s="2"/>
      <c r="W561" s="2"/>
      <c r="X561" s="2"/>
      <c r="Y561" s="2"/>
      <c r="Z561" s="2"/>
      <c r="AA561" s="2"/>
      <c r="AB561" s="2"/>
      <c r="AC561" s="2"/>
      <c r="AD561" s="2"/>
      <c r="AE561" s="2"/>
      <c r="AF561" s="2"/>
      <c r="AG561" s="2"/>
      <c r="AH561" s="2"/>
      <c r="AI561" s="2"/>
      <c r="AJ561" s="2"/>
    </row>
    <row r="562" spans="1:36" ht="15.75" customHeight="1">
      <c r="A562" s="2"/>
      <c r="B562" s="2"/>
      <c r="C562" s="61"/>
      <c r="D562" s="62"/>
      <c r="E562" s="62"/>
      <c r="F562" s="63"/>
      <c r="G562" s="2"/>
      <c r="H562" s="2"/>
      <c r="I562" s="63"/>
      <c r="J562" s="63"/>
      <c r="K562" s="2"/>
      <c r="L562" s="63"/>
      <c r="M562" s="2"/>
      <c r="N562" s="2"/>
      <c r="O562" s="63"/>
      <c r="P562" s="63"/>
      <c r="Q562" s="2"/>
      <c r="R562" s="63"/>
      <c r="S562" s="2"/>
      <c r="T562" s="2"/>
      <c r="U562" s="63"/>
      <c r="V562" s="2"/>
      <c r="W562" s="2"/>
      <c r="X562" s="2"/>
      <c r="Y562" s="2"/>
      <c r="Z562" s="2"/>
      <c r="AA562" s="2"/>
      <c r="AB562" s="2"/>
      <c r="AC562" s="2"/>
      <c r="AD562" s="2"/>
      <c r="AE562" s="2"/>
      <c r="AF562" s="2"/>
      <c r="AG562" s="2"/>
      <c r="AH562" s="2"/>
      <c r="AI562" s="2"/>
      <c r="AJ562" s="2"/>
    </row>
    <row r="563" spans="1:36" ht="15.75" customHeight="1">
      <c r="A563" s="2"/>
      <c r="B563" s="2"/>
      <c r="C563" s="61"/>
      <c r="D563" s="62"/>
      <c r="E563" s="62"/>
      <c r="F563" s="63"/>
      <c r="G563" s="2"/>
      <c r="H563" s="2"/>
      <c r="I563" s="63"/>
      <c r="J563" s="63"/>
      <c r="K563" s="2"/>
      <c r="L563" s="63"/>
      <c r="M563" s="2"/>
      <c r="N563" s="2"/>
      <c r="O563" s="63"/>
      <c r="P563" s="63"/>
      <c r="Q563" s="2"/>
      <c r="R563" s="63"/>
      <c r="S563" s="2"/>
      <c r="T563" s="2"/>
      <c r="U563" s="63"/>
      <c r="V563" s="2"/>
      <c r="W563" s="2"/>
      <c r="X563" s="2"/>
      <c r="Y563" s="2"/>
      <c r="Z563" s="2"/>
      <c r="AA563" s="2"/>
      <c r="AB563" s="2"/>
      <c r="AC563" s="2"/>
      <c r="AD563" s="2"/>
      <c r="AE563" s="2"/>
      <c r="AF563" s="2"/>
      <c r="AG563" s="2"/>
      <c r="AH563" s="2"/>
      <c r="AI563" s="2"/>
      <c r="AJ563" s="2"/>
    </row>
    <row r="564" spans="1:36" ht="15.75" customHeight="1">
      <c r="A564" s="2"/>
      <c r="B564" s="2"/>
      <c r="C564" s="61"/>
      <c r="D564" s="62"/>
      <c r="E564" s="62"/>
      <c r="F564" s="63"/>
      <c r="G564" s="2"/>
      <c r="H564" s="2"/>
      <c r="I564" s="63"/>
      <c r="J564" s="63"/>
      <c r="K564" s="2"/>
      <c r="L564" s="63"/>
      <c r="M564" s="2"/>
      <c r="N564" s="2"/>
      <c r="O564" s="63"/>
      <c r="P564" s="63"/>
      <c r="Q564" s="2"/>
      <c r="R564" s="63"/>
      <c r="S564" s="2"/>
      <c r="T564" s="2"/>
      <c r="U564" s="63"/>
      <c r="V564" s="2"/>
      <c r="W564" s="2"/>
      <c r="X564" s="2"/>
      <c r="Y564" s="2"/>
      <c r="Z564" s="2"/>
      <c r="AA564" s="2"/>
      <c r="AB564" s="2"/>
      <c r="AC564" s="2"/>
      <c r="AD564" s="2"/>
      <c r="AE564" s="2"/>
      <c r="AF564" s="2"/>
      <c r="AG564" s="2"/>
      <c r="AH564" s="2"/>
      <c r="AI564" s="2"/>
      <c r="AJ564" s="2"/>
    </row>
    <row r="565" spans="1:36" ht="15.75" customHeight="1">
      <c r="A565" s="2"/>
      <c r="B565" s="2"/>
      <c r="C565" s="61"/>
      <c r="D565" s="62"/>
      <c r="E565" s="62"/>
      <c r="F565" s="63"/>
      <c r="G565" s="2"/>
      <c r="H565" s="2"/>
      <c r="I565" s="63"/>
      <c r="J565" s="63"/>
      <c r="K565" s="2"/>
      <c r="L565" s="63"/>
      <c r="M565" s="2"/>
      <c r="N565" s="2"/>
      <c r="O565" s="63"/>
      <c r="P565" s="63"/>
      <c r="Q565" s="2"/>
      <c r="R565" s="63"/>
      <c r="S565" s="2"/>
      <c r="T565" s="2"/>
      <c r="U565" s="63"/>
      <c r="V565" s="2"/>
      <c r="W565" s="2"/>
      <c r="X565" s="2"/>
      <c r="Y565" s="2"/>
      <c r="Z565" s="2"/>
      <c r="AA565" s="2"/>
      <c r="AB565" s="2"/>
      <c r="AC565" s="2"/>
      <c r="AD565" s="2"/>
      <c r="AE565" s="2"/>
      <c r="AF565" s="2"/>
      <c r="AG565" s="2"/>
      <c r="AH565" s="2"/>
      <c r="AI565" s="2"/>
      <c r="AJ565" s="2"/>
    </row>
    <row r="566" spans="1:36" ht="15.75" customHeight="1">
      <c r="A566" s="2"/>
      <c r="B566" s="2"/>
      <c r="C566" s="61"/>
      <c r="D566" s="62"/>
      <c r="E566" s="62"/>
      <c r="F566" s="63"/>
      <c r="G566" s="2"/>
      <c r="H566" s="2"/>
      <c r="I566" s="63"/>
      <c r="J566" s="63"/>
      <c r="K566" s="2"/>
      <c r="L566" s="63"/>
      <c r="M566" s="2"/>
      <c r="N566" s="2"/>
      <c r="O566" s="63"/>
      <c r="P566" s="63"/>
      <c r="Q566" s="2"/>
      <c r="R566" s="63"/>
      <c r="S566" s="2"/>
      <c r="T566" s="2"/>
      <c r="U566" s="63"/>
      <c r="V566" s="2"/>
      <c r="W566" s="2"/>
      <c r="X566" s="2"/>
      <c r="Y566" s="2"/>
      <c r="Z566" s="2"/>
      <c r="AA566" s="2"/>
      <c r="AB566" s="2"/>
      <c r="AC566" s="2"/>
      <c r="AD566" s="2"/>
      <c r="AE566" s="2"/>
      <c r="AF566" s="2"/>
      <c r="AG566" s="2"/>
      <c r="AH566" s="2"/>
      <c r="AI566" s="2"/>
      <c r="AJ566" s="2"/>
    </row>
    <row r="567" spans="1:36" ht="15.75" customHeight="1">
      <c r="A567" s="2"/>
      <c r="B567" s="2"/>
      <c r="C567" s="61"/>
      <c r="D567" s="62"/>
      <c r="E567" s="62"/>
      <c r="F567" s="63"/>
      <c r="G567" s="2"/>
      <c r="H567" s="2"/>
      <c r="I567" s="63"/>
      <c r="J567" s="63"/>
      <c r="K567" s="2"/>
      <c r="L567" s="63"/>
      <c r="M567" s="2"/>
      <c r="N567" s="2"/>
      <c r="O567" s="63"/>
      <c r="P567" s="63"/>
      <c r="Q567" s="2"/>
      <c r="R567" s="63"/>
      <c r="S567" s="2"/>
      <c r="T567" s="2"/>
      <c r="U567" s="63"/>
      <c r="V567" s="2"/>
      <c r="W567" s="2"/>
      <c r="X567" s="2"/>
      <c r="Y567" s="2"/>
      <c r="Z567" s="2"/>
      <c r="AA567" s="2"/>
      <c r="AB567" s="2"/>
      <c r="AC567" s="2"/>
      <c r="AD567" s="2"/>
      <c r="AE567" s="2"/>
      <c r="AF567" s="2"/>
      <c r="AG567" s="2"/>
      <c r="AH567" s="2"/>
      <c r="AI567" s="2"/>
      <c r="AJ567" s="2"/>
    </row>
    <row r="568" spans="1:36" ht="15.75" customHeight="1">
      <c r="A568" s="2"/>
      <c r="B568" s="2"/>
      <c r="C568" s="61"/>
      <c r="D568" s="62"/>
      <c r="E568" s="62"/>
      <c r="F568" s="63"/>
      <c r="G568" s="2"/>
      <c r="H568" s="2"/>
      <c r="I568" s="63"/>
      <c r="J568" s="63"/>
      <c r="K568" s="2"/>
      <c r="L568" s="63"/>
      <c r="M568" s="2"/>
      <c r="N568" s="2"/>
      <c r="O568" s="63"/>
      <c r="P568" s="63"/>
      <c r="Q568" s="2"/>
      <c r="R568" s="63"/>
      <c r="S568" s="2"/>
      <c r="T568" s="2"/>
      <c r="U568" s="63"/>
      <c r="V568" s="2"/>
      <c r="W568" s="2"/>
      <c r="X568" s="2"/>
      <c r="Y568" s="2"/>
      <c r="Z568" s="2"/>
      <c r="AA568" s="2"/>
      <c r="AB568" s="2"/>
      <c r="AC568" s="2"/>
      <c r="AD568" s="2"/>
      <c r="AE568" s="2"/>
      <c r="AF568" s="2"/>
      <c r="AG568" s="2"/>
      <c r="AH568" s="2"/>
      <c r="AI568" s="2"/>
      <c r="AJ568" s="2"/>
    </row>
    <row r="569" spans="1:36" ht="15.75" customHeight="1">
      <c r="A569" s="2"/>
      <c r="B569" s="2"/>
      <c r="C569" s="61"/>
      <c r="D569" s="62"/>
      <c r="E569" s="62"/>
      <c r="F569" s="63"/>
      <c r="G569" s="2"/>
      <c r="H569" s="2"/>
      <c r="I569" s="63"/>
      <c r="J569" s="63"/>
      <c r="K569" s="2"/>
      <c r="L569" s="63"/>
      <c r="M569" s="2"/>
      <c r="N569" s="2"/>
      <c r="O569" s="63"/>
      <c r="P569" s="63"/>
      <c r="Q569" s="2"/>
      <c r="R569" s="63"/>
      <c r="S569" s="2"/>
      <c r="T569" s="2"/>
      <c r="U569" s="63"/>
      <c r="V569" s="2"/>
      <c r="W569" s="2"/>
      <c r="X569" s="2"/>
      <c r="Y569" s="2"/>
      <c r="Z569" s="2"/>
      <c r="AA569" s="2"/>
      <c r="AB569" s="2"/>
      <c r="AC569" s="2"/>
      <c r="AD569" s="2"/>
      <c r="AE569" s="2"/>
      <c r="AF569" s="2"/>
      <c r="AG569" s="2"/>
      <c r="AH569" s="2"/>
      <c r="AI569" s="2"/>
      <c r="AJ569" s="2"/>
    </row>
    <row r="570" spans="1:36" ht="15.75" customHeight="1">
      <c r="A570" s="2"/>
      <c r="B570" s="2"/>
      <c r="C570" s="61"/>
      <c r="D570" s="62"/>
      <c r="E570" s="62"/>
      <c r="F570" s="63"/>
      <c r="G570" s="2"/>
      <c r="H570" s="2"/>
      <c r="I570" s="63"/>
      <c r="J570" s="63"/>
      <c r="K570" s="2"/>
      <c r="L570" s="63"/>
      <c r="M570" s="2"/>
      <c r="N570" s="2"/>
      <c r="O570" s="63"/>
      <c r="P570" s="63"/>
      <c r="Q570" s="2"/>
      <c r="R570" s="63"/>
      <c r="S570" s="2"/>
      <c r="T570" s="2"/>
      <c r="U570" s="63"/>
      <c r="V570" s="2"/>
      <c r="W570" s="2"/>
      <c r="X570" s="2"/>
      <c r="Y570" s="2"/>
      <c r="Z570" s="2"/>
      <c r="AA570" s="2"/>
      <c r="AB570" s="2"/>
      <c r="AC570" s="2"/>
      <c r="AD570" s="2"/>
      <c r="AE570" s="2"/>
      <c r="AF570" s="2"/>
      <c r="AG570" s="2"/>
      <c r="AH570" s="2"/>
      <c r="AI570" s="2"/>
      <c r="AJ570" s="2"/>
    </row>
    <row r="571" spans="1:36" ht="15.75" customHeight="1">
      <c r="A571" s="2"/>
      <c r="B571" s="2"/>
      <c r="C571" s="61"/>
      <c r="D571" s="62"/>
      <c r="E571" s="62"/>
      <c r="F571" s="63"/>
      <c r="G571" s="2"/>
      <c r="H571" s="2"/>
      <c r="I571" s="63"/>
      <c r="J571" s="63"/>
      <c r="K571" s="2"/>
      <c r="L571" s="63"/>
      <c r="M571" s="2"/>
      <c r="N571" s="2"/>
      <c r="O571" s="63"/>
      <c r="P571" s="63"/>
      <c r="Q571" s="2"/>
      <c r="R571" s="63"/>
      <c r="S571" s="2"/>
      <c r="T571" s="2"/>
      <c r="U571" s="63"/>
      <c r="V571" s="2"/>
      <c r="W571" s="2"/>
      <c r="X571" s="2"/>
      <c r="Y571" s="2"/>
      <c r="Z571" s="2"/>
      <c r="AA571" s="2"/>
      <c r="AB571" s="2"/>
      <c r="AC571" s="2"/>
      <c r="AD571" s="2"/>
      <c r="AE571" s="2"/>
      <c r="AF571" s="2"/>
      <c r="AG571" s="2"/>
      <c r="AH571" s="2"/>
      <c r="AI571" s="2"/>
      <c r="AJ571" s="2"/>
    </row>
    <row r="572" spans="1:36" ht="15.75" customHeight="1">
      <c r="A572" s="2"/>
      <c r="B572" s="2"/>
      <c r="C572" s="61"/>
      <c r="D572" s="62"/>
      <c r="E572" s="62"/>
      <c r="F572" s="63"/>
      <c r="G572" s="2"/>
      <c r="H572" s="2"/>
      <c r="I572" s="63"/>
      <c r="J572" s="63"/>
      <c r="K572" s="2"/>
      <c r="L572" s="63"/>
      <c r="M572" s="2"/>
      <c r="N572" s="2"/>
      <c r="O572" s="63"/>
      <c r="P572" s="63"/>
      <c r="Q572" s="2"/>
      <c r="R572" s="63"/>
      <c r="S572" s="2"/>
      <c r="T572" s="2"/>
      <c r="U572" s="63"/>
      <c r="V572" s="2"/>
      <c r="W572" s="2"/>
      <c r="X572" s="2"/>
      <c r="Y572" s="2"/>
      <c r="Z572" s="2"/>
      <c r="AA572" s="2"/>
      <c r="AB572" s="2"/>
      <c r="AC572" s="2"/>
      <c r="AD572" s="2"/>
      <c r="AE572" s="2"/>
      <c r="AF572" s="2"/>
      <c r="AG572" s="2"/>
      <c r="AH572" s="2"/>
      <c r="AI572" s="2"/>
      <c r="AJ572" s="2"/>
    </row>
    <row r="573" spans="1:36" ht="15.75" customHeight="1">
      <c r="A573" s="2"/>
      <c r="B573" s="2"/>
      <c r="C573" s="61"/>
      <c r="D573" s="62"/>
      <c r="E573" s="62"/>
      <c r="F573" s="63"/>
      <c r="G573" s="2"/>
      <c r="H573" s="2"/>
      <c r="I573" s="63"/>
      <c r="J573" s="63"/>
      <c r="K573" s="2"/>
      <c r="L573" s="63"/>
      <c r="M573" s="2"/>
      <c r="N573" s="2"/>
      <c r="O573" s="63"/>
      <c r="P573" s="63"/>
      <c r="Q573" s="2"/>
      <c r="R573" s="63"/>
      <c r="S573" s="2"/>
      <c r="T573" s="2"/>
      <c r="U573" s="63"/>
      <c r="V573" s="2"/>
      <c r="W573" s="2"/>
      <c r="X573" s="2"/>
      <c r="Y573" s="2"/>
      <c r="Z573" s="2"/>
      <c r="AA573" s="2"/>
      <c r="AB573" s="2"/>
      <c r="AC573" s="2"/>
      <c r="AD573" s="2"/>
      <c r="AE573" s="2"/>
      <c r="AF573" s="2"/>
      <c r="AG573" s="2"/>
      <c r="AH573" s="2"/>
      <c r="AI573" s="2"/>
      <c r="AJ573" s="2"/>
    </row>
    <row r="574" spans="1:36" ht="15.75" customHeight="1">
      <c r="A574" s="2"/>
      <c r="B574" s="2"/>
      <c r="C574" s="61"/>
      <c r="D574" s="62"/>
      <c r="E574" s="62"/>
      <c r="F574" s="63"/>
      <c r="G574" s="2"/>
      <c r="H574" s="2"/>
      <c r="I574" s="63"/>
      <c r="J574" s="63"/>
      <c r="K574" s="2"/>
      <c r="L574" s="63"/>
      <c r="M574" s="2"/>
      <c r="N574" s="2"/>
      <c r="O574" s="63"/>
      <c r="P574" s="63"/>
      <c r="Q574" s="2"/>
      <c r="R574" s="63"/>
      <c r="S574" s="2"/>
      <c r="T574" s="2"/>
      <c r="U574" s="63"/>
      <c r="V574" s="2"/>
      <c r="W574" s="2"/>
      <c r="X574" s="2"/>
      <c r="Y574" s="2"/>
      <c r="Z574" s="2"/>
      <c r="AA574" s="2"/>
      <c r="AB574" s="2"/>
      <c r="AC574" s="2"/>
      <c r="AD574" s="2"/>
      <c r="AE574" s="2"/>
      <c r="AF574" s="2"/>
      <c r="AG574" s="2"/>
      <c r="AH574" s="2"/>
      <c r="AI574" s="2"/>
      <c r="AJ574" s="2"/>
    </row>
    <row r="575" spans="1:36" ht="15.75" customHeight="1">
      <c r="A575" s="2"/>
      <c r="B575" s="2"/>
      <c r="C575" s="61"/>
      <c r="D575" s="62"/>
      <c r="E575" s="62"/>
      <c r="F575" s="63"/>
      <c r="G575" s="2"/>
      <c r="H575" s="2"/>
      <c r="I575" s="63"/>
      <c r="J575" s="63"/>
      <c r="K575" s="2"/>
      <c r="L575" s="63"/>
      <c r="M575" s="2"/>
      <c r="N575" s="2"/>
      <c r="O575" s="63"/>
      <c r="P575" s="63"/>
      <c r="Q575" s="2"/>
      <c r="R575" s="63"/>
      <c r="S575" s="2"/>
      <c r="T575" s="2"/>
      <c r="U575" s="63"/>
      <c r="V575" s="2"/>
      <c r="W575" s="2"/>
      <c r="X575" s="2"/>
      <c r="Y575" s="2"/>
      <c r="Z575" s="2"/>
      <c r="AA575" s="2"/>
      <c r="AB575" s="2"/>
      <c r="AC575" s="2"/>
      <c r="AD575" s="2"/>
      <c r="AE575" s="2"/>
      <c r="AF575" s="2"/>
      <c r="AG575" s="2"/>
      <c r="AH575" s="2"/>
      <c r="AI575" s="2"/>
      <c r="AJ575" s="2"/>
    </row>
    <row r="576" spans="1:36" ht="15.75" customHeight="1">
      <c r="A576" s="2"/>
      <c r="B576" s="2"/>
      <c r="C576" s="61"/>
      <c r="D576" s="62"/>
      <c r="E576" s="62"/>
      <c r="F576" s="63"/>
      <c r="G576" s="2"/>
      <c r="H576" s="2"/>
      <c r="I576" s="63"/>
      <c r="J576" s="63"/>
      <c r="K576" s="2"/>
      <c r="L576" s="63"/>
      <c r="M576" s="2"/>
      <c r="N576" s="2"/>
      <c r="O576" s="63"/>
      <c r="P576" s="63"/>
      <c r="Q576" s="2"/>
      <c r="R576" s="63"/>
      <c r="S576" s="2"/>
      <c r="T576" s="2"/>
      <c r="U576" s="63"/>
      <c r="V576" s="2"/>
      <c r="W576" s="2"/>
      <c r="X576" s="2"/>
      <c r="Y576" s="2"/>
      <c r="Z576" s="2"/>
      <c r="AA576" s="2"/>
      <c r="AB576" s="2"/>
      <c r="AC576" s="2"/>
      <c r="AD576" s="2"/>
      <c r="AE576" s="2"/>
      <c r="AF576" s="2"/>
      <c r="AG576" s="2"/>
      <c r="AH576" s="2"/>
      <c r="AI576" s="2"/>
      <c r="AJ576" s="2"/>
    </row>
    <row r="577" spans="1:36" ht="15.75" customHeight="1">
      <c r="A577" s="2"/>
      <c r="B577" s="2"/>
      <c r="C577" s="61"/>
      <c r="D577" s="62"/>
      <c r="E577" s="62"/>
      <c r="F577" s="63"/>
      <c r="G577" s="2"/>
      <c r="H577" s="2"/>
      <c r="I577" s="63"/>
      <c r="J577" s="63"/>
      <c r="K577" s="2"/>
      <c r="L577" s="63"/>
      <c r="M577" s="2"/>
      <c r="N577" s="2"/>
      <c r="O577" s="63"/>
      <c r="P577" s="63"/>
      <c r="Q577" s="2"/>
      <c r="R577" s="63"/>
      <c r="S577" s="2"/>
      <c r="T577" s="2"/>
      <c r="U577" s="63"/>
      <c r="V577" s="2"/>
      <c r="W577" s="2"/>
      <c r="X577" s="2"/>
      <c r="Y577" s="2"/>
      <c r="Z577" s="2"/>
      <c r="AA577" s="2"/>
      <c r="AB577" s="2"/>
      <c r="AC577" s="2"/>
      <c r="AD577" s="2"/>
      <c r="AE577" s="2"/>
      <c r="AF577" s="2"/>
      <c r="AG577" s="2"/>
      <c r="AH577" s="2"/>
      <c r="AI577" s="2"/>
      <c r="AJ577" s="2"/>
    </row>
    <row r="578" spans="1:36" ht="15.75" customHeight="1">
      <c r="A578" s="2"/>
      <c r="B578" s="2"/>
      <c r="C578" s="61"/>
      <c r="D578" s="62"/>
      <c r="E578" s="62"/>
      <c r="F578" s="63"/>
      <c r="G578" s="2"/>
      <c r="H578" s="2"/>
      <c r="I578" s="63"/>
      <c r="J578" s="63"/>
      <c r="K578" s="2"/>
      <c r="L578" s="63"/>
      <c r="M578" s="2"/>
      <c r="N578" s="2"/>
      <c r="O578" s="63"/>
      <c r="P578" s="63"/>
      <c r="Q578" s="2"/>
      <c r="R578" s="63"/>
      <c r="S578" s="2"/>
      <c r="T578" s="2"/>
      <c r="U578" s="63"/>
      <c r="V578" s="2"/>
      <c r="W578" s="2"/>
      <c r="X578" s="2"/>
      <c r="Y578" s="2"/>
      <c r="Z578" s="2"/>
      <c r="AA578" s="2"/>
      <c r="AB578" s="2"/>
      <c r="AC578" s="2"/>
      <c r="AD578" s="2"/>
      <c r="AE578" s="2"/>
      <c r="AF578" s="2"/>
      <c r="AG578" s="2"/>
      <c r="AH578" s="2"/>
      <c r="AI578" s="2"/>
      <c r="AJ578" s="2"/>
    </row>
    <row r="579" spans="1:36" ht="15.75" customHeight="1">
      <c r="A579" s="2"/>
      <c r="B579" s="2"/>
      <c r="C579" s="61"/>
      <c r="D579" s="62"/>
      <c r="E579" s="62"/>
      <c r="F579" s="63"/>
      <c r="G579" s="2"/>
      <c r="H579" s="2"/>
      <c r="I579" s="63"/>
      <c r="J579" s="63"/>
      <c r="K579" s="2"/>
      <c r="L579" s="63"/>
      <c r="M579" s="2"/>
      <c r="N579" s="2"/>
      <c r="O579" s="63"/>
      <c r="P579" s="63"/>
      <c r="Q579" s="2"/>
      <c r="R579" s="63"/>
      <c r="S579" s="2"/>
      <c r="T579" s="2"/>
      <c r="U579" s="63"/>
      <c r="V579" s="2"/>
      <c r="W579" s="2"/>
      <c r="X579" s="2"/>
      <c r="Y579" s="2"/>
      <c r="Z579" s="2"/>
      <c r="AA579" s="2"/>
      <c r="AB579" s="2"/>
      <c r="AC579" s="2"/>
      <c r="AD579" s="2"/>
      <c r="AE579" s="2"/>
      <c r="AF579" s="2"/>
      <c r="AG579" s="2"/>
      <c r="AH579" s="2"/>
      <c r="AI579" s="2"/>
      <c r="AJ579" s="2"/>
    </row>
    <row r="580" spans="1:36" ht="15.75" customHeight="1">
      <c r="A580" s="2"/>
      <c r="B580" s="2"/>
      <c r="C580" s="61"/>
      <c r="D580" s="62"/>
      <c r="E580" s="62"/>
      <c r="F580" s="63"/>
      <c r="G580" s="2"/>
      <c r="H580" s="2"/>
      <c r="I580" s="63"/>
      <c r="J580" s="63"/>
      <c r="K580" s="2"/>
      <c r="L580" s="63"/>
      <c r="M580" s="2"/>
      <c r="N580" s="2"/>
      <c r="O580" s="63"/>
      <c r="P580" s="63"/>
      <c r="Q580" s="2"/>
      <c r="R580" s="63"/>
      <c r="S580" s="2"/>
      <c r="T580" s="2"/>
      <c r="U580" s="63"/>
      <c r="V580" s="2"/>
      <c r="W580" s="2"/>
      <c r="X580" s="2"/>
      <c r="Y580" s="2"/>
      <c r="Z580" s="2"/>
      <c r="AA580" s="2"/>
      <c r="AB580" s="2"/>
      <c r="AC580" s="2"/>
      <c r="AD580" s="2"/>
      <c r="AE580" s="2"/>
      <c r="AF580" s="2"/>
      <c r="AG580" s="2"/>
      <c r="AH580" s="2"/>
      <c r="AI580" s="2"/>
      <c r="AJ580" s="2"/>
    </row>
    <row r="581" spans="1:36" ht="15.75" customHeight="1">
      <c r="A581" s="2"/>
      <c r="B581" s="2"/>
      <c r="C581" s="61"/>
      <c r="D581" s="62"/>
      <c r="E581" s="62"/>
      <c r="F581" s="63"/>
      <c r="G581" s="2"/>
      <c r="H581" s="2"/>
      <c r="I581" s="63"/>
      <c r="J581" s="63"/>
      <c r="K581" s="2"/>
      <c r="L581" s="63"/>
      <c r="M581" s="2"/>
      <c r="N581" s="2"/>
      <c r="O581" s="63"/>
      <c r="P581" s="63"/>
      <c r="Q581" s="2"/>
      <c r="R581" s="63"/>
      <c r="S581" s="2"/>
      <c r="T581" s="2"/>
      <c r="U581" s="63"/>
      <c r="V581" s="2"/>
      <c r="W581" s="2"/>
      <c r="X581" s="2"/>
      <c r="Y581" s="2"/>
      <c r="Z581" s="2"/>
      <c r="AA581" s="2"/>
      <c r="AB581" s="2"/>
      <c r="AC581" s="2"/>
      <c r="AD581" s="2"/>
      <c r="AE581" s="2"/>
      <c r="AF581" s="2"/>
      <c r="AG581" s="2"/>
      <c r="AH581" s="2"/>
      <c r="AI581" s="2"/>
      <c r="AJ581" s="2"/>
    </row>
    <row r="582" spans="1:36" ht="15.75" customHeight="1">
      <c r="A582" s="2"/>
      <c r="B582" s="2"/>
      <c r="C582" s="61"/>
      <c r="D582" s="62"/>
      <c r="E582" s="62"/>
      <c r="F582" s="63"/>
      <c r="G582" s="2"/>
      <c r="H582" s="2"/>
      <c r="I582" s="63"/>
      <c r="J582" s="63"/>
      <c r="K582" s="2"/>
      <c r="L582" s="63"/>
      <c r="M582" s="2"/>
      <c r="N582" s="2"/>
      <c r="O582" s="63"/>
      <c r="P582" s="63"/>
      <c r="Q582" s="2"/>
      <c r="R582" s="63"/>
      <c r="S582" s="2"/>
      <c r="T582" s="2"/>
      <c r="U582" s="63"/>
      <c r="V582" s="2"/>
      <c r="W582" s="2"/>
      <c r="X582" s="2"/>
      <c r="Y582" s="2"/>
      <c r="Z582" s="2"/>
      <c r="AA582" s="2"/>
      <c r="AB582" s="2"/>
      <c r="AC582" s="2"/>
      <c r="AD582" s="2"/>
      <c r="AE582" s="2"/>
      <c r="AF582" s="2"/>
      <c r="AG582" s="2"/>
      <c r="AH582" s="2"/>
      <c r="AI582" s="2"/>
      <c r="AJ582" s="2"/>
    </row>
    <row r="583" spans="1:36" ht="15.75" customHeight="1">
      <c r="A583" s="2"/>
      <c r="B583" s="2"/>
      <c r="C583" s="61"/>
      <c r="D583" s="62"/>
      <c r="E583" s="62"/>
      <c r="F583" s="63"/>
      <c r="G583" s="2"/>
      <c r="H583" s="2"/>
      <c r="I583" s="63"/>
      <c r="J583" s="63"/>
      <c r="K583" s="2"/>
      <c r="L583" s="63"/>
      <c r="M583" s="2"/>
      <c r="N583" s="2"/>
      <c r="O583" s="63"/>
      <c r="P583" s="63"/>
      <c r="Q583" s="2"/>
      <c r="R583" s="63"/>
      <c r="S583" s="2"/>
      <c r="T583" s="2"/>
      <c r="U583" s="63"/>
      <c r="V583" s="2"/>
      <c r="W583" s="2"/>
      <c r="X583" s="2"/>
      <c r="Y583" s="2"/>
      <c r="Z583" s="2"/>
      <c r="AA583" s="2"/>
      <c r="AB583" s="2"/>
      <c r="AC583" s="2"/>
      <c r="AD583" s="2"/>
      <c r="AE583" s="2"/>
      <c r="AF583" s="2"/>
      <c r="AG583" s="2"/>
      <c r="AH583" s="2"/>
      <c r="AI583" s="2"/>
      <c r="AJ583" s="2"/>
    </row>
    <row r="584" spans="1:36" ht="15.75" customHeight="1">
      <c r="A584" s="2"/>
      <c r="B584" s="2"/>
      <c r="C584" s="61"/>
      <c r="D584" s="62"/>
      <c r="E584" s="62"/>
      <c r="F584" s="63"/>
      <c r="G584" s="2"/>
      <c r="H584" s="2"/>
      <c r="I584" s="63"/>
      <c r="J584" s="63"/>
      <c r="K584" s="2"/>
      <c r="L584" s="63"/>
      <c r="M584" s="2"/>
      <c r="N584" s="2"/>
      <c r="O584" s="63"/>
      <c r="P584" s="63"/>
      <c r="Q584" s="2"/>
      <c r="R584" s="63"/>
      <c r="S584" s="2"/>
      <c r="T584" s="2"/>
      <c r="U584" s="63"/>
      <c r="V584" s="2"/>
      <c r="W584" s="2"/>
      <c r="X584" s="2"/>
      <c r="Y584" s="2"/>
      <c r="Z584" s="2"/>
      <c r="AA584" s="2"/>
      <c r="AB584" s="2"/>
      <c r="AC584" s="2"/>
      <c r="AD584" s="2"/>
      <c r="AE584" s="2"/>
      <c r="AF584" s="2"/>
      <c r="AG584" s="2"/>
      <c r="AH584" s="2"/>
      <c r="AI584" s="2"/>
      <c r="AJ584" s="2"/>
    </row>
    <row r="585" spans="1:36" ht="15.75" customHeight="1">
      <c r="A585" s="2"/>
      <c r="B585" s="2"/>
      <c r="C585" s="61"/>
      <c r="D585" s="62"/>
      <c r="E585" s="62"/>
      <c r="F585" s="63"/>
      <c r="G585" s="2"/>
      <c r="H585" s="2"/>
      <c r="I585" s="63"/>
      <c r="J585" s="63"/>
      <c r="K585" s="2"/>
      <c r="L585" s="63"/>
      <c r="M585" s="2"/>
      <c r="N585" s="2"/>
      <c r="O585" s="63"/>
      <c r="P585" s="63"/>
      <c r="Q585" s="2"/>
      <c r="R585" s="63"/>
      <c r="S585" s="2"/>
      <c r="T585" s="2"/>
      <c r="U585" s="63"/>
      <c r="V585" s="2"/>
      <c r="W585" s="2"/>
      <c r="X585" s="2"/>
      <c r="Y585" s="2"/>
      <c r="Z585" s="2"/>
      <c r="AA585" s="2"/>
      <c r="AB585" s="2"/>
      <c r="AC585" s="2"/>
      <c r="AD585" s="2"/>
      <c r="AE585" s="2"/>
      <c r="AF585" s="2"/>
      <c r="AG585" s="2"/>
      <c r="AH585" s="2"/>
      <c r="AI585" s="2"/>
      <c r="AJ585" s="2"/>
    </row>
    <row r="586" spans="1:36" ht="15.75" customHeight="1">
      <c r="A586" s="2"/>
      <c r="B586" s="2"/>
      <c r="C586" s="61"/>
      <c r="D586" s="62"/>
      <c r="E586" s="62"/>
      <c r="F586" s="63"/>
      <c r="G586" s="2"/>
      <c r="H586" s="2"/>
      <c r="I586" s="63"/>
      <c r="J586" s="63"/>
      <c r="K586" s="2"/>
      <c r="L586" s="63"/>
      <c r="M586" s="2"/>
      <c r="N586" s="2"/>
      <c r="O586" s="63"/>
      <c r="P586" s="63"/>
      <c r="Q586" s="2"/>
      <c r="R586" s="63"/>
      <c r="S586" s="2"/>
      <c r="T586" s="2"/>
      <c r="U586" s="63"/>
      <c r="V586" s="2"/>
      <c r="W586" s="2"/>
      <c r="X586" s="2"/>
      <c r="Y586" s="2"/>
      <c r="Z586" s="2"/>
      <c r="AA586" s="2"/>
      <c r="AB586" s="2"/>
      <c r="AC586" s="2"/>
      <c r="AD586" s="2"/>
      <c r="AE586" s="2"/>
      <c r="AF586" s="2"/>
      <c r="AG586" s="2"/>
      <c r="AH586" s="2"/>
      <c r="AI586" s="2"/>
      <c r="AJ586" s="2"/>
    </row>
    <row r="587" spans="1:36" ht="15.75" customHeight="1">
      <c r="A587" s="2"/>
      <c r="B587" s="2"/>
      <c r="C587" s="61"/>
      <c r="D587" s="62"/>
      <c r="E587" s="62"/>
      <c r="F587" s="63"/>
      <c r="G587" s="2"/>
      <c r="H587" s="2"/>
      <c r="I587" s="63"/>
      <c r="J587" s="63"/>
      <c r="K587" s="2"/>
      <c r="L587" s="63"/>
      <c r="M587" s="2"/>
      <c r="N587" s="2"/>
      <c r="O587" s="63"/>
      <c r="P587" s="63"/>
      <c r="Q587" s="2"/>
      <c r="R587" s="63"/>
      <c r="S587" s="2"/>
      <c r="T587" s="2"/>
      <c r="U587" s="63"/>
      <c r="V587" s="2"/>
      <c r="W587" s="2"/>
      <c r="X587" s="2"/>
      <c r="Y587" s="2"/>
      <c r="Z587" s="2"/>
      <c r="AA587" s="2"/>
      <c r="AB587" s="2"/>
      <c r="AC587" s="2"/>
      <c r="AD587" s="2"/>
      <c r="AE587" s="2"/>
      <c r="AF587" s="2"/>
      <c r="AG587" s="2"/>
      <c r="AH587" s="2"/>
      <c r="AI587" s="2"/>
      <c r="AJ587" s="2"/>
    </row>
    <row r="588" spans="1:36" ht="15.75" customHeight="1">
      <c r="A588" s="2"/>
      <c r="B588" s="2"/>
      <c r="C588" s="61"/>
      <c r="D588" s="62"/>
      <c r="E588" s="62"/>
      <c r="F588" s="63"/>
      <c r="G588" s="2"/>
      <c r="H588" s="2"/>
      <c r="I588" s="63"/>
      <c r="J588" s="63"/>
      <c r="K588" s="2"/>
      <c r="L588" s="63"/>
      <c r="M588" s="2"/>
      <c r="N588" s="2"/>
      <c r="O588" s="63"/>
      <c r="P588" s="63"/>
      <c r="Q588" s="2"/>
      <c r="R588" s="63"/>
      <c r="S588" s="2"/>
      <c r="T588" s="2"/>
      <c r="U588" s="63"/>
      <c r="V588" s="2"/>
      <c r="W588" s="2"/>
      <c r="X588" s="2"/>
      <c r="Y588" s="2"/>
      <c r="Z588" s="2"/>
      <c r="AA588" s="2"/>
      <c r="AB588" s="2"/>
      <c r="AC588" s="2"/>
      <c r="AD588" s="2"/>
      <c r="AE588" s="2"/>
      <c r="AF588" s="2"/>
      <c r="AG588" s="2"/>
      <c r="AH588" s="2"/>
      <c r="AI588" s="2"/>
      <c r="AJ588" s="2"/>
    </row>
    <row r="589" spans="1:36" ht="15.75" customHeight="1">
      <c r="A589" s="2"/>
      <c r="B589" s="2"/>
      <c r="C589" s="61"/>
      <c r="D589" s="62"/>
      <c r="E589" s="62"/>
      <c r="F589" s="63"/>
      <c r="G589" s="2"/>
      <c r="H589" s="2"/>
      <c r="I589" s="63"/>
      <c r="J589" s="63"/>
      <c r="K589" s="2"/>
      <c r="L589" s="63"/>
      <c r="M589" s="2"/>
      <c r="N589" s="2"/>
      <c r="O589" s="63"/>
      <c r="P589" s="63"/>
      <c r="Q589" s="2"/>
      <c r="R589" s="63"/>
      <c r="S589" s="2"/>
      <c r="T589" s="2"/>
      <c r="U589" s="63"/>
      <c r="V589" s="2"/>
      <c r="W589" s="2"/>
      <c r="X589" s="2"/>
      <c r="Y589" s="2"/>
      <c r="Z589" s="2"/>
      <c r="AA589" s="2"/>
      <c r="AB589" s="2"/>
      <c r="AC589" s="2"/>
      <c r="AD589" s="2"/>
      <c r="AE589" s="2"/>
      <c r="AF589" s="2"/>
      <c r="AG589" s="2"/>
      <c r="AH589" s="2"/>
      <c r="AI589" s="2"/>
      <c r="AJ589" s="2"/>
    </row>
    <row r="590" spans="1:36" ht="15.75" customHeight="1">
      <c r="A590" s="2"/>
      <c r="B590" s="2"/>
      <c r="C590" s="61"/>
      <c r="D590" s="62"/>
      <c r="E590" s="62"/>
      <c r="F590" s="63"/>
      <c r="G590" s="2"/>
      <c r="H590" s="2"/>
      <c r="I590" s="63"/>
      <c r="J590" s="63"/>
      <c r="K590" s="2"/>
      <c r="L590" s="63"/>
      <c r="M590" s="2"/>
      <c r="N590" s="2"/>
      <c r="O590" s="63"/>
      <c r="P590" s="63"/>
      <c r="Q590" s="2"/>
      <c r="R590" s="63"/>
      <c r="S590" s="2"/>
      <c r="T590" s="2"/>
      <c r="U590" s="63"/>
      <c r="V590" s="2"/>
      <c r="W590" s="2"/>
      <c r="X590" s="2"/>
      <c r="Y590" s="2"/>
      <c r="Z590" s="2"/>
      <c r="AA590" s="2"/>
      <c r="AB590" s="2"/>
      <c r="AC590" s="2"/>
      <c r="AD590" s="2"/>
      <c r="AE590" s="2"/>
      <c r="AF590" s="2"/>
      <c r="AG590" s="2"/>
      <c r="AH590" s="2"/>
      <c r="AI590" s="2"/>
      <c r="AJ590" s="2"/>
    </row>
    <row r="591" spans="1:36" ht="15.75" customHeight="1">
      <c r="A591" s="2"/>
      <c r="B591" s="2"/>
      <c r="C591" s="61"/>
      <c r="D591" s="62"/>
      <c r="E591" s="62"/>
      <c r="F591" s="63"/>
      <c r="G591" s="2"/>
      <c r="H591" s="2"/>
      <c r="I591" s="63"/>
      <c r="J591" s="63"/>
      <c r="K591" s="2"/>
      <c r="L591" s="63"/>
      <c r="M591" s="2"/>
      <c r="N591" s="2"/>
      <c r="O591" s="63"/>
      <c r="P591" s="63"/>
      <c r="Q591" s="2"/>
      <c r="R591" s="63"/>
      <c r="S591" s="2"/>
      <c r="T591" s="2"/>
      <c r="U591" s="63"/>
      <c r="V591" s="2"/>
      <c r="W591" s="2"/>
      <c r="X591" s="2"/>
      <c r="Y591" s="2"/>
      <c r="Z591" s="2"/>
      <c r="AA591" s="2"/>
      <c r="AB591" s="2"/>
      <c r="AC591" s="2"/>
      <c r="AD591" s="2"/>
      <c r="AE591" s="2"/>
      <c r="AF591" s="2"/>
      <c r="AG591" s="2"/>
      <c r="AH591" s="2"/>
      <c r="AI591" s="2"/>
      <c r="AJ591" s="2"/>
    </row>
    <row r="592" spans="1:36" ht="15.75" customHeight="1">
      <c r="A592" s="2"/>
      <c r="B592" s="2"/>
      <c r="C592" s="61"/>
      <c r="D592" s="62"/>
      <c r="E592" s="62"/>
      <c r="F592" s="63"/>
      <c r="G592" s="2"/>
      <c r="H592" s="2"/>
      <c r="I592" s="63"/>
      <c r="J592" s="63"/>
      <c r="K592" s="2"/>
      <c r="L592" s="63"/>
      <c r="M592" s="2"/>
      <c r="N592" s="2"/>
      <c r="O592" s="63"/>
      <c r="P592" s="63"/>
      <c r="Q592" s="2"/>
      <c r="R592" s="63"/>
      <c r="S592" s="2"/>
      <c r="T592" s="2"/>
      <c r="U592" s="63"/>
      <c r="V592" s="2"/>
      <c r="W592" s="2"/>
      <c r="X592" s="2"/>
      <c r="Y592" s="2"/>
      <c r="Z592" s="2"/>
      <c r="AA592" s="2"/>
      <c r="AB592" s="2"/>
      <c r="AC592" s="2"/>
      <c r="AD592" s="2"/>
      <c r="AE592" s="2"/>
      <c r="AF592" s="2"/>
      <c r="AG592" s="2"/>
      <c r="AH592" s="2"/>
      <c r="AI592" s="2"/>
      <c r="AJ592" s="2"/>
    </row>
    <row r="593" spans="1:36" ht="15.75" customHeight="1">
      <c r="A593" s="2"/>
      <c r="B593" s="2"/>
      <c r="C593" s="61"/>
      <c r="D593" s="62"/>
      <c r="E593" s="62"/>
      <c r="F593" s="63"/>
      <c r="G593" s="2"/>
      <c r="H593" s="2"/>
      <c r="I593" s="63"/>
      <c r="J593" s="63"/>
      <c r="K593" s="2"/>
      <c r="L593" s="63"/>
      <c r="M593" s="2"/>
      <c r="N593" s="2"/>
      <c r="O593" s="63"/>
      <c r="P593" s="63"/>
      <c r="Q593" s="2"/>
      <c r="R593" s="63"/>
      <c r="S593" s="2"/>
      <c r="T593" s="2"/>
      <c r="U593" s="63"/>
      <c r="V593" s="2"/>
      <c r="W593" s="2"/>
      <c r="X593" s="2"/>
      <c r="Y593" s="2"/>
      <c r="Z593" s="2"/>
      <c r="AA593" s="2"/>
      <c r="AB593" s="2"/>
      <c r="AC593" s="2"/>
      <c r="AD593" s="2"/>
      <c r="AE593" s="2"/>
      <c r="AF593" s="2"/>
      <c r="AG593" s="2"/>
      <c r="AH593" s="2"/>
      <c r="AI593" s="2"/>
      <c r="AJ593" s="2"/>
    </row>
    <row r="594" spans="1:36" ht="15.75" customHeight="1">
      <c r="A594" s="2"/>
      <c r="B594" s="2"/>
      <c r="C594" s="61"/>
      <c r="D594" s="62"/>
      <c r="E594" s="62"/>
      <c r="F594" s="63"/>
      <c r="G594" s="2"/>
      <c r="H594" s="2"/>
      <c r="I594" s="63"/>
      <c r="J594" s="63"/>
      <c r="K594" s="2"/>
      <c r="L594" s="63"/>
      <c r="M594" s="2"/>
      <c r="N594" s="2"/>
      <c r="O594" s="63"/>
      <c r="P594" s="63"/>
      <c r="Q594" s="2"/>
      <c r="R594" s="63"/>
      <c r="S594" s="2"/>
      <c r="T594" s="2"/>
      <c r="U594" s="63"/>
      <c r="V594" s="2"/>
      <c r="W594" s="2"/>
      <c r="X594" s="2"/>
      <c r="Y594" s="2"/>
      <c r="Z594" s="2"/>
      <c r="AA594" s="2"/>
      <c r="AB594" s="2"/>
      <c r="AC594" s="2"/>
      <c r="AD594" s="2"/>
      <c r="AE594" s="2"/>
      <c r="AF594" s="2"/>
      <c r="AG594" s="2"/>
      <c r="AH594" s="2"/>
      <c r="AI594" s="2"/>
      <c r="AJ594" s="2"/>
    </row>
    <row r="595" spans="1:36" ht="15.75" customHeight="1">
      <c r="A595" s="2"/>
      <c r="B595" s="2"/>
      <c r="C595" s="61"/>
      <c r="D595" s="62"/>
      <c r="E595" s="62"/>
      <c r="F595" s="63"/>
      <c r="G595" s="2"/>
      <c r="H595" s="2"/>
      <c r="I595" s="63"/>
      <c r="J595" s="63"/>
      <c r="K595" s="2"/>
      <c r="L595" s="63"/>
      <c r="M595" s="2"/>
      <c r="N595" s="2"/>
      <c r="O595" s="63"/>
      <c r="P595" s="63"/>
      <c r="Q595" s="2"/>
      <c r="R595" s="63"/>
      <c r="S595" s="2"/>
      <c r="T595" s="2"/>
      <c r="U595" s="63"/>
      <c r="V595" s="2"/>
      <c r="W595" s="2"/>
      <c r="X595" s="2"/>
      <c r="Y595" s="2"/>
      <c r="Z595" s="2"/>
      <c r="AA595" s="2"/>
      <c r="AB595" s="2"/>
      <c r="AC595" s="2"/>
      <c r="AD595" s="2"/>
      <c r="AE595" s="2"/>
      <c r="AF595" s="2"/>
      <c r="AG595" s="2"/>
      <c r="AH595" s="2"/>
      <c r="AI595" s="2"/>
      <c r="AJ595" s="2"/>
    </row>
    <row r="596" spans="1:36" ht="15.75" customHeight="1">
      <c r="A596" s="2"/>
      <c r="B596" s="2"/>
      <c r="C596" s="61"/>
      <c r="D596" s="62"/>
      <c r="E596" s="62"/>
      <c r="F596" s="63"/>
      <c r="G596" s="2"/>
      <c r="H596" s="2"/>
      <c r="I596" s="63"/>
      <c r="J596" s="63"/>
      <c r="K596" s="2"/>
      <c r="L596" s="63"/>
      <c r="M596" s="2"/>
      <c r="N596" s="2"/>
      <c r="O596" s="63"/>
      <c r="P596" s="63"/>
      <c r="Q596" s="2"/>
      <c r="R596" s="63"/>
      <c r="S596" s="2"/>
      <c r="T596" s="2"/>
      <c r="U596" s="63"/>
      <c r="V596" s="2"/>
      <c r="W596" s="2"/>
      <c r="X596" s="2"/>
      <c r="Y596" s="2"/>
      <c r="Z596" s="2"/>
      <c r="AA596" s="2"/>
      <c r="AB596" s="2"/>
      <c r="AC596" s="2"/>
      <c r="AD596" s="2"/>
      <c r="AE596" s="2"/>
      <c r="AF596" s="2"/>
      <c r="AG596" s="2"/>
      <c r="AH596" s="2"/>
      <c r="AI596" s="2"/>
      <c r="AJ596" s="2"/>
    </row>
    <row r="597" spans="1:36" ht="15.75" customHeight="1">
      <c r="A597" s="2"/>
      <c r="B597" s="2"/>
      <c r="C597" s="61"/>
      <c r="D597" s="62"/>
      <c r="E597" s="62"/>
      <c r="F597" s="63"/>
      <c r="G597" s="2"/>
      <c r="H597" s="2"/>
      <c r="I597" s="63"/>
      <c r="J597" s="63"/>
      <c r="K597" s="2"/>
      <c r="L597" s="63"/>
      <c r="M597" s="2"/>
      <c r="N597" s="2"/>
      <c r="O597" s="63"/>
      <c r="P597" s="63"/>
      <c r="Q597" s="2"/>
      <c r="R597" s="63"/>
      <c r="S597" s="2"/>
      <c r="T597" s="2"/>
      <c r="U597" s="63"/>
      <c r="V597" s="2"/>
      <c r="W597" s="2"/>
      <c r="X597" s="2"/>
      <c r="Y597" s="2"/>
      <c r="Z597" s="2"/>
      <c r="AA597" s="2"/>
      <c r="AB597" s="2"/>
      <c r="AC597" s="2"/>
      <c r="AD597" s="2"/>
      <c r="AE597" s="2"/>
      <c r="AF597" s="2"/>
      <c r="AG597" s="2"/>
      <c r="AH597" s="2"/>
      <c r="AI597" s="2"/>
      <c r="AJ597" s="2"/>
    </row>
    <row r="598" spans="1:36" ht="15.75" customHeight="1">
      <c r="A598" s="2"/>
      <c r="B598" s="2"/>
      <c r="C598" s="61"/>
      <c r="D598" s="62"/>
      <c r="E598" s="62"/>
      <c r="F598" s="63"/>
      <c r="G598" s="2"/>
      <c r="H598" s="2"/>
      <c r="I598" s="63"/>
      <c r="J598" s="63"/>
      <c r="K598" s="2"/>
      <c r="L598" s="63"/>
      <c r="M598" s="2"/>
      <c r="N598" s="2"/>
      <c r="O598" s="63"/>
      <c r="P598" s="63"/>
      <c r="Q598" s="2"/>
      <c r="R598" s="63"/>
      <c r="S598" s="2"/>
      <c r="T598" s="2"/>
      <c r="U598" s="63"/>
      <c r="V598" s="2"/>
      <c r="W598" s="2"/>
      <c r="X598" s="2"/>
      <c r="Y598" s="2"/>
      <c r="Z598" s="2"/>
      <c r="AA598" s="2"/>
      <c r="AB598" s="2"/>
      <c r="AC598" s="2"/>
      <c r="AD598" s="2"/>
      <c r="AE598" s="2"/>
      <c r="AF598" s="2"/>
      <c r="AG598" s="2"/>
      <c r="AH598" s="2"/>
      <c r="AI598" s="2"/>
      <c r="AJ598" s="2"/>
    </row>
    <row r="599" spans="1:36" ht="15.75" customHeight="1">
      <c r="A599" s="2"/>
      <c r="B599" s="2"/>
      <c r="C599" s="61"/>
      <c r="D599" s="62"/>
      <c r="E599" s="62"/>
      <c r="F599" s="63"/>
      <c r="G599" s="2"/>
      <c r="H599" s="2"/>
      <c r="I599" s="63"/>
      <c r="J599" s="63"/>
      <c r="K599" s="2"/>
      <c r="L599" s="63"/>
      <c r="M599" s="2"/>
      <c r="N599" s="2"/>
      <c r="O599" s="63"/>
      <c r="P599" s="63"/>
      <c r="Q599" s="2"/>
      <c r="R599" s="63"/>
      <c r="S599" s="2"/>
      <c r="T599" s="2"/>
      <c r="U599" s="63"/>
      <c r="V599" s="2"/>
      <c r="W599" s="2"/>
      <c r="X599" s="2"/>
      <c r="Y599" s="2"/>
      <c r="Z599" s="2"/>
      <c r="AA599" s="2"/>
      <c r="AB599" s="2"/>
      <c r="AC599" s="2"/>
      <c r="AD599" s="2"/>
      <c r="AE599" s="2"/>
      <c r="AF599" s="2"/>
      <c r="AG599" s="2"/>
      <c r="AH599" s="2"/>
      <c r="AI599" s="2"/>
      <c r="AJ599" s="2"/>
    </row>
    <row r="600" spans="1:36" ht="15.75" customHeight="1">
      <c r="A600" s="2"/>
      <c r="B600" s="2"/>
      <c r="C600" s="61"/>
      <c r="D600" s="62"/>
      <c r="E600" s="62"/>
      <c r="F600" s="63"/>
      <c r="G600" s="2"/>
      <c r="H600" s="2"/>
      <c r="I600" s="63"/>
      <c r="J600" s="63"/>
      <c r="K600" s="2"/>
      <c r="L600" s="63"/>
      <c r="M600" s="2"/>
      <c r="N600" s="2"/>
      <c r="O600" s="63"/>
      <c r="P600" s="63"/>
      <c r="Q600" s="2"/>
      <c r="R600" s="63"/>
      <c r="S600" s="2"/>
      <c r="T600" s="2"/>
      <c r="U600" s="63"/>
      <c r="V600" s="2"/>
      <c r="W600" s="2"/>
      <c r="X600" s="2"/>
      <c r="Y600" s="2"/>
      <c r="Z600" s="2"/>
      <c r="AA600" s="2"/>
      <c r="AB600" s="2"/>
      <c r="AC600" s="2"/>
      <c r="AD600" s="2"/>
      <c r="AE600" s="2"/>
      <c r="AF600" s="2"/>
      <c r="AG600" s="2"/>
      <c r="AH600" s="2"/>
      <c r="AI600" s="2"/>
      <c r="AJ600" s="2"/>
    </row>
    <row r="601" spans="1:36" ht="15.75" customHeight="1">
      <c r="A601" s="2"/>
      <c r="B601" s="2"/>
      <c r="C601" s="61"/>
      <c r="D601" s="62"/>
      <c r="E601" s="62"/>
      <c r="F601" s="63"/>
      <c r="G601" s="2"/>
      <c r="H601" s="2"/>
      <c r="I601" s="63"/>
      <c r="J601" s="63"/>
      <c r="K601" s="2"/>
      <c r="L601" s="63"/>
      <c r="M601" s="2"/>
      <c r="N601" s="2"/>
      <c r="O601" s="63"/>
      <c r="P601" s="63"/>
      <c r="Q601" s="2"/>
      <c r="R601" s="63"/>
      <c r="S601" s="2"/>
      <c r="T601" s="2"/>
      <c r="U601" s="63"/>
      <c r="V601" s="2"/>
      <c r="W601" s="2"/>
      <c r="X601" s="2"/>
      <c r="Y601" s="2"/>
      <c r="Z601" s="2"/>
      <c r="AA601" s="2"/>
      <c r="AB601" s="2"/>
      <c r="AC601" s="2"/>
      <c r="AD601" s="2"/>
      <c r="AE601" s="2"/>
      <c r="AF601" s="2"/>
      <c r="AG601" s="2"/>
      <c r="AH601" s="2"/>
      <c r="AI601" s="2"/>
      <c r="AJ601" s="2"/>
    </row>
    <row r="602" spans="1:36" ht="15.75" customHeight="1">
      <c r="A602" s="2"/>
      <c r="B602" s="2"/>
      <c r="C602" s="61"/>
      <c r="D602" s="62"/>
      <c r="E602" s="62"/>
      <c r="F602" s="63"/>
      <c r="G602" s="2"/>
      <c r="H602" s="2"/>
      <c r="I602" s="63"/>
      <c r="J602" s="63"/>
      <c r="K602" s="2"/>
      <c r="L602" s="63"/>
      <c r="M602" s="2"/>
      <c r="N602" s="2"/>
      <c r="O602" s="63"/>
      <c r="P602" s="63"/>
      <c r="Q602" s="2"/>
      <c r="R602" s="63"/>
      <c r="S602" s="2"/>
      <c r="T602" s="2"/>
      <c r="U602" s="63"/>
      <c r="V602" s="2"/>
      <c r="W602" s="2"/>
      <c r="X602" s="2"/>
      <c r="Y602" s="2"/>
      <c r="Z602" s="2"/>
      <c r="AA602" s="2"/>
      <c r="AB602" s="2"/>
      <c r="AC602" s="2"/>
      <c r="AD602" s="2"/>
      <c r="AE602" s="2"/>
      <c r="AF602" s="2"/>
      <c r="AG602" s="2"/>
      <c r="AH602" s="2"/>
      <c r="AI602" s="2"/>
      <c r="AJ602" s="2"/>
    </row>
    <row r="603" spans="1:36" ht="15.75" customHeight="1">
      <c r="A603" s="2"/>
      <c r="B603" s="2"/>
      <c r="C603" s="61"/>
      <c r="D603" s="62"/>
      <c r="E603" s="62"/>
      <c r="F603" s="63"/>
      <c r="G603" s="2"/>
      <c r="H603" s="2"/>
      <c r="I603" s="63"/>
      <c r="J603" s="63"/>
      <c r="K603" s="2"/>
      <c r="L603" s="63"/>
      <c r="M603" s="2"/>
      <c r="N603" s="2"/>
      <c r="O603" s="63"/>
      <c r="P603" s="63"/>
      <c r="Q603" s="2"/>
      <c r="R603" s="63"/>
      <c r="S603" s="2"/>
      <c r="T603" s="2"/>
      <c r="U603" s="63"/>
      <c r="V603" s="2"/>
      <c r="W603" s="2"/>
      <c r="X603" s="2"/>
      <c r="Y603" s="2"/>
      <c r="Z603" s="2"/>
      <c r="AA603" s="2"/>
      <c r="AB603" s="2"/>
      <c r="AC603" s="2"/>
      <c r="AD603" s="2"/>
      <c r="AE603" s="2"/>
      <c r="AF603" s="2"/>
      <c r="AG603" s="2"/>
      <c r="AH603" s="2"/>
      <c r="AI603" s="2"/>
      <c r="AJ603" s="2"/>
    </row>
    <row r="604" spans="1:36" ht="15.75" customHeight="1">
      <c r="A604" s="2"/>
      <c r="B604" s="2"/>
      <c r="C604" s="61"/>
      <c r="D604" s="62"/>
      <c r="E604" s="62"/>
      <c r="F604" s="63"/>
      <c r="G604" s="2"/>
      <c r="H604" s="2"/>
      <c r="I604" s="63"/>
      <c r="J604" s="63"/>
      <c r="K604" s="2"/>
      <c r="L604" s="63"/>
      <c r="M604" s="2"/>
      <c r="N604" s="2"/>
      <c r="O604" s="63"/>
      <c r="P604" s="63"/>
      <c r="Q604" s="2"/>
      <c r="R604" s="63"/>
      <c r="S604" s="2"/>
      <c r="T604" s="2"/>
      <c r="U604" s="63"/>
      <c r="V604" s="2"/>
      <c r="W604" s="2"/>
      <c r="X604" s="2"/>
      <c r="Y604" s="2"/>
      <c r="Z604" s="2"/>
      <c r="AA604" s="2"/>
      <c r="AB604" s="2"/>
      <c r="AC604" s="2"/>
      <c r="AD604" s="2"/>
      <c r="AE604" s="2"/>
      <c r="AF604" s="2"/>
      <c r="AG604" s="2"/>
      <c r="AH604" s="2"/>
      <c r="AI604" s="2"/>
      <c r="AJ604" s="2"/>
    </row>
    <row r="605" spans="1:36" ht="15.75" customHeight="1">
      <c r="A605" s="2"/>
      <c r="B605" s="2"/>
      <c r="C605" s="61"/>
      <c r="D605" s="62"/>
      <c r="E605" s="62"/>
      <c r="F605" s="63"/>
      <c r="G605" s="2"/>
      <c r="H605" s="2"/>
      <c r="I605" s="63"/>
      <c r="J605" s="63"/>
      <c r="K605" s="2"/>
      <c r="L605" s="63"/>
      <c r="M605" s="2"/>
      <c r="N605" s="2"/>
      <c r="O605" s="63"/>
      <c r="P605" s="63"/>
      <c r="Q605" s="2"/>
      <c r="R605" s="63"/>
      <c r="S605" s="2"/>
      <c r="T605" s="2"/>
      <c r="U605" s="63"/>
      <c r="V605" s="2"/>
      <c r="W605" s="2"/>
      <c r="X605" s="2"/>
      <c r="Y605" s="2"/>
      <c r="Z605" s="2"/>
      <c r="AA605" s="2"/>
      <c r="AB605" s="2"/>
      <c r="AC605" s="2"/>
      <c r="AD605" s="2"/>
      <c r="AE605" s="2"/>
      <c r="AF605" s="2"/>
      <c r="AG605" s="2"/>
      <c r="AH605" s="2"/>
      <c r="AI605" s="2"/>
      <c r="AJ605" s="2"/>
    </row>
    <row r="606" spans="1:36" ht="15.75" customHeight="1">
      <c r="A606" s="2"/>
      <c r="B606" s="2"/>
      <c r="C606" s="61"/>
      <c r="D606" s="62"/>
      <c r="E606" s="62"/>
      <c r="F606" s="63"/>
      <c r="G606" s="2"/>
      <c r="H606" s="2"/>
      <c r="I606" s="63"/>
      <c r="J606" s="63"/>
      <c r="K606" s="2"/>
      <c r="L606" s="63"/>
      <c r="M606" s="2"/>
      <c r="N606" s="2"/>
      <c r="O606" s="63"/>
      <c r="P606" s="63"/>
      <c r="Q606" s="2"/>
      <c r="R606" s="63"/>
      <c r="S606" s="2"/>
      <c r="T606" s="2"/>
      <c r="U606" s="63"/>
      <c r="V606" s="2"/>
      <c r="W606" s="2"/>
      <c r="X606" s="2"/>
      <c r="Y606" s="2"/>
      <c r="Z606" s="2"/>
      <c r="AA606" s="2"/>
      <c r="AB606" s="2"/>
      <c r="AC606" s="2"/>
      <c r="AD606" s="2"/>
      <c r="AE606" s="2"/>
      <c r="AF606" s="2"/>
      <c r="AG606" s="2"/>
      <c r="AH606" s="2"/>
      <c r="AI606" s="2"/>
      <c r="AJ606" s="2"/>
    </row>
    <row r="607" spans="1:36" ht="15.75" customHeight="1">
      <c r="A607" s="2"/>
      <c r="B607" s="2"/>
      <c r="C607" s="61"/>
      <c r="D607" s="62"/>
      <c r="E607" s="62"/>
      <c r="F607" s="63"/>
      <c r="G607" s="2"/>
      <c r="H607" s="2"/>
      <c r="I607" s="63"/>
      <c r="J607" s="63"/>
      <c r="K607" s="2"/>
      <c r="L607" s="63"/>
      <c r="M607" s="2"/>
      <c r="N607" s="2"/>
      <c r="O607" s="63"/>
      <c r="P607" s="63"/>
      <c r="Q607" s="2"/>
      <c r="R607" s="63"/>
      <c r="S607" s="2"/>
      <c r="T607" s="2"/>
      <c r="U607" s="63"/>
      <c r="V607" s="2"/>
      <c r="W607" s="2"/>
      <c r="X607" s="2"/>
      <c r="Y607" s="2"/>
      <c r="Z607" s="2"/>
      <c r="AA607" s="2"/>
      <c r="AB607" s="2"/>
      <c r="AC607" s="2"/>
      <c r="AD607" s="2"/>
      <c r="AE607" s="2"/>
      <c r="AF607" s="2"/>
      <c r="AG607" s="2"/>
      <c r="AH607" s="2"/>
      <c r="AI607" s="2"/>
      <c r="AJ607" s="2"/>
    </row>
    <row r="608" spans="1:36" ht="15.75" customHeight="1">
      <c r="A608" s="2"/>
      <c r="B608" s="2"/>
      <c r="C608" s="61"/>
      <c r="D608" s="62"/>
      <c r="E608" s="62"/>
      <c r="F608" s="63"/>
      <c r="G608" s="2"/>
      <c r="H608" s="2"/>
      <c r="I608" s="63"/>
      <c r="J608" s="63"/>
      <c r="K608" s="2"/>
      <c r="L608" s="63"/>
      <c r="M608" s="2"/>
      <c r="N608" s="2"/>
      <c r="O608" s="63"/>
      <c r="P608" s="63"/>
      <c r="Q608" s="2"/>
      <c r="R608" s="63"/>
      <c r="S608" s="2"/>
      <c r="T608" s="2"/>
      <c r="U608" s="63"/>
      <c r="V608" s="2"/>
      <c r="W608" s="2"/>
      <c r="X608" s="2"/>
      <c r="Y608" s="2"/>
      <c r="Z608" s="2"/>
      <c r="AA608" s="2"/>
      <c r="AB608" s="2"/>
      <c r="AC608" s="2"/>
      <c r="AD608" s="2"/>
      <c r="AE608" s="2"/>
      <c r="AF608" s="2"/>
      <c r="AG608" s="2"/>
      <c r="AH608" s="2"/>
      <c r="AI608" s="2"/>
      <c r="AJ608" s="2"/>
    </row>
    <row r="609" spans="1:36" ht="15.75" customHeight="1">
      <c r="A609" s="2"/>
      <c r="B609" s="2"/>
      <c r="C609" s="61"/>
      <c r="D609" s="62"/>
      <c r="E609" s="62"/>
      <c r="F609" s="63"/>
      <c r="G609" s="2"/>
      <c r="H609" s="2"/>
      <c r="I609" s="63"/>
      <c r="J609" s="63"/>
      <c r="K609" s="2"/>
      <c r="L609" s="63"/>
      <c r="M609" s="2"/>
      <c r="N609" s="2"/>
      <c r="O609" s="63"/>
      <c r="P609" s="63"/>
      <c r="Q609" s="2"/>
      <c r="R609" s="63"/>
      <c r="S609" s="2"/>
      <c r="T609" s="2"/>
      <c r="U609" s="63"/>
      <c r="V609" s="2"/>
      <c r="W609" s="2"/>
      <c r="X609" s="2"/>
      <c r="Y609" s="2"/>
      <c r="Z609" s="2"/>
      <c r="AA609" s="2"/>
      <c r="AB609" s="2"/>
      <c r="AC609" s="2"/>
      <c r="AD609" s="2"/>
      <c r="AE609" s="2"/>
      <c r="AF609" s="2"/>
      <c r="AG609" s="2"/>
      <c r="AH609" s="2"/>
      <c r="AI609" s="2"/>
      <c r="AJ609" s="2"/>
    </row>
    <row r="610" spans="1:36" ht="15.75" customHeight="1">
      <c r="A610" s="2"/>
      <c r="B610" s="2"/>
      <c r="C610" s="61"/>
      <c r="D610" s="62"/>
      <c r="E610" s="62"/>
      <c r="F610" s="63"/>
      <c r="G610" s="2"/>
      <c r="H610" s="2"/>
      <c r="I610" s="63"/>
      <c r="J610" s="63"/>
      <c r="K610" s="2"/>
      <c r="L610" s="63"/>
      <c r="M610" s="2"/>
      <c r="N610" s="2"/>
      <c r="O610" s="63"/>
      <c r="P610" s="63"/>
      <c r="Q610" s="2"/>
      <c r="R610" s="63"/>
      <c r="S610" s="2"/>
      <c r="T610" s="2"/>
      <c r="U610" s="63"/>
      <c r="V610" s="2"/>
      <c r="W610" s="2"/>
      <c r="X610" s="2"/>
      <c r="Y610" s="2"/>
      <c r="Z610" s="2"/>
      <c r="AA610" s="2"/>
      <c r="AB610" s="2"/>
      <c r="AC610" s="2"/>
      <c r="AD610" s="2"/>
      <c r="AE610" s="2"/>
      <c r="AF610" s="2"/>
      <c r="AG610" s="2"/>
      <c r="AH610" s="2"/>
      <c r="AI610" s="2"/>
      <c r="AJ610" s="2"/>
    </row>
    <row r="611" spans="1:36" ht="15.75" customHeight="1">
      <c r="A611" s="2"/>
      <c r="B611" s="2"/>
      <c r="C611" s="61"/>
      <c r="D611" s="62"/>
      <c r="E611" s="62"/>
      <c r="F611" s="63"/>
      <c r="G611" s="2"/>
      <c r="H611" s="2"/>
      <c r="I611" s="63"/>
      <c r="J611" s="63"/>
      <c r="K611" s="2"/>
      <c r="L611" s="63"/>
      <c r="M611" s="2"/>
      <c r="N611" s="2"/>
      <c r="O611" s="63"/>
      <c r="P611" s="63"/>
      <c r="Q611" s="2"/>
      <c r="R611" s="63"/>
      <c r="S611" s="2"/>
      <c r="T611" s="2"/>
      <c r="U611" s="63"/>
      <c r="V611" s="2"/>
      <c r="W611" s="2"/>
      <c r="X611" s="2"/>
      <c r="Y611" s="2"/>
      <c r="Z611" s="2"/>
      <c r="AA611" s="2"/>
      <c r="AB611" s="2"/>
      <c r="AC611" s="2"/>
      <c r="AD611" s="2"/>
      <c r="AE611" s="2"/>
      <c r="AF611" s="2"/>
      <c r="AG611" s="2"/>
      <c r="AH611" s="2"/>
      <c r="AI611" s="2"/>
      <c r="AJ611" s="2"/>
    </row>
    <row r="612" spans="1:36" ht="15.75" customHeight="1">
      <c r="A612" s="2"/>
      <c r="B612" s="2"/>
      <c r="C612" s="61"/>
      <c r="D612" s="62"/>
      <c r="E612" s="62"/>
      <c r="F612" s="63"/>
      <c r="G612" s="2"/>
      <c r="H612" s="2"/>
      <c r="I612" s="63"/>
      <c r="J612" s="63"/>
      <c r="K612" s="2"/>
      <c r="L612" s="63"/>
      <c r="M612" s="2"/>
      <c r="N612" s="2"/>
      <c r="O612" s="63"/>
      <c r="P612" s="63"/>
      <c r="Q612" s="2"/>
      <c r="R612" s="63"/>
      <c r="S612" s="2"/>
      <c r="T612" s="2"/>
      <c r="U612" s="63"/>
      <c r="V612" s="2"/>
      <c r="W612" s="2"/>
      <c r="X612" s="2"/>
      <c r="Y612" s="2"/>
      <c r="Z612" s="2"/>
      <c r="AA612" s="2"/>
      <c r="AB612" s="2"/>
      <c r="AC612" s="2"/>
      <c r="AD612" s="2"/>
      <c r="AE612" s="2"/>
      <c r="AF612" s="2"/>
      <c r="AG612" s="2"/>
      <c r="AH612" s="2"/>
      <c r="AI612" s="2"/>
      <c r="AJ612" s="2"/>
    </row>
    <row r="613" spans="1:36" ht="15.75" customHeight="1">
      <c r="A613" s="2"/>
      <c r="B613" s="2"/>
      <c r="C613" s="61"/>
      <c r="D613" s="62"/>
      <c r="E613" s="62"/>
      <c r="F613" s="63"/>
      <c r="G613" s="2"/>
      <c r="H613" s="2"/>
      <c r="I613" s="63"/>
      <c r="J613" s="63"/>
      <c r="K613" s="2"/>
      <c r="L613" s="63"/>
      <c r="M613" s="2"/>
      <c r="N613" s="2"/>
      <c r="O613" s="63"/>
      <c r="P613" s="63"/>
      <c r="Q613" s="2"/>
      <c r="R613" s="63"/>
      <c r="S613" s="2"/>
      <c r="T613" s="2"/>
      <c r="U613" s="63"/>
      <c r="V613" s="2"/>
      <c r="W613" s="2"/>
      <c r="X613" s="2"/>
      <c r="Y613" s="2"/>
      <c r="Z613" s="2"/>
      <c r="AA613" s="2"/>
      <c r="AB613" s="2"/>
      <c r="AC613" s="2"/>
      <c r="AD613" s="2"/>
      <c r="AE613" s="2"/>
      <c r="AF613" s="2"/>
      <c r="AG613" s="2"/>
      <c r="AH613" s="2"/>
      <c r="AI613" s="2"/>
      <c r="AJ613" s="2"/>
    </row>
    <row r="614" spans="1:36" ht="15.75" customHeight="1">
      <c r="A614" s="2"/>
      <c r="B614" s="2"/>
      <c r="C614" s="61"/>
      <c r="D614" s="62"/>
      <c r="E614" s="62"/>
      <c r="F614" s="63"/>
      <c r="G614" s="2"/>
      <c r="H614" s="2"/>
      <c r="I614" s="63"/>
      <c r="J614" s="63"/>
      <c r="K614" s="2"/>
      <c r="L614" s="63"/>
      <c r="M614" s="2"/>
      <c r="N614" s="2"/>
      <c r="O614" s="63"/>
      <c r="P614" s="63"/>
      <c r="Q614" s="2"/>
      <c r="R614" s="63"/>
      <c r="S614" s="2"/>
      <c r="T614" s="2"/>
      <c r="U614" s="63"/>
      <c r="V614" s="2"/>
      <c r="W614" s="2"/>
      <c r="X614" s="2"/>
      <c r="Y614" s="2"/>
      <c r="Z614" s="2"/>
      <c r="AA614" s="2"/>
      <c r="AB614" s="2"/>
      <c r="AC614" s="2"/>
      <c r="AD614" s="2"/>
      <c r="AE614" s="2"/>
      <c r="AF614" s="2"/>
      <c r="AG614" s="2"/>
      <c r="AH614" s="2"/>
      <c r="AI614" s="2"/>
      <c r="AJ614" s="2"/>
    </row>
    <row r="615" spans="1:36" ht="15.75" customHeight="1">
      <c r="A615" s="2"/>
      <c r="B615" s="2"/>
      <c r="C615" s="61"/>
      <c r="D615" s="62"/>
      <c r="E615" s="62"/>
      <c r="F615" s="63"/>
      <c r="G615" s="2"/>
      <c r="H615" s="2"/>
      <c r="I615" s="63"/>
      <c r="J615" s="63"/>
      <c r="K615" s="2"/>
      <c r="L615" s="63"/>
      <c r="M615" s="2"/>
      <c r="N615" s="2"/>
      <c r="O615" s="63"/>
      <c r="P615" s="63"/>
      <c r="Q615" s="2"/>
      <c r="R615" s="63"/>
      <c r="S615" s="2"/>
      <c r="T615" s="2"/>
      <c r="U615" s="63"/>
      <c r="V615" s="2"/>
      <c r="W615" s="2"/>
      <c r="X615" s="2"/>
      <c r="Y615" s="2"/>
      <c r="Z615" s="2"/>
      <c r="AA615" s="2"/>
      <c r="AB615" s="2"/>
      <c r="AC615" s="2"/>
      <c r="AD615" s="2"/>
      <c r="AE615" s="2"/>
      <c r="AF615" s="2"/>
      <c r="AG615" s="2"/>
      <c r="AH615" s="2"/>
      <c r="AI615" s="2"/>
      <c r="AJ615" s="2"/>
    </row>
    <row r="616" spans="1:36" ht="15.75" customHeight="1">
      <c r="A616" s="2"/>
      <c r="B616" s="2"/>
      <c r="C616" s="61"/>
      <c r="D616" s="62"/>
      <c r="E616" s="62"/>
      <c r="F616" s="63"/>
      <c r="G616" s="2"/>
      <c r="H616" s="2"/>
      <c r="I616" s="63"/>
      <c r="J616" s="63"/>
      <c r="K616" s="2"/>
      <c r="L616" s="63"/>
      <c r="M616" s="2"/>
      <c r="N616" s="2"/>
      <c r="O616" s="63"/>
      <c r="P616" s="63"/>
      <c r="Q616" s="2"/>
      <c r="R616" s="63"/>
      <c r="S616" s="2"/>
      <c r="T616" s="2"/>
      <c r="U616" s="63"/>
      <c r="V616" s="2"/>
      <c r="W616" s="2"/>
      <c r="X616" s="2"/>
      <c r="Y616" s="2"/>
      <c r="Z616" s="2"/>
      <c r="AA616" s="2"/>
      <c r="AB616" s="2"/>
      <c r="AC616" s="2"/>
      <c r="AD616" s="2"/>
      <c r="AE616" s="2"/>
      <c r="AF616" s="2"/>
      <c r="AG616" s="2"/>
      <c r="AH616" s="2"/>
      <c r="AI616" s="2"/>
      <c r="AJ616" s="2"/>
    </row>
    <row r="617" spans="1:36" ht="15.75" customHeight="1">
      <c r="A617" s="2"/>
      <c r="B617" s="2"/>
      <c r="C617" s="61"/>
      <c r="D617" s="62"/>
      <c r="E617" s="62"/>
      <c r="F617" s="63"/>
      <c r="G617" s="2"/>
      <c r="H617" s="2"/>
      <c r="I617" s="63"/>
      <c r="J617" s="63"/>
      <c r="K617" s="2"/>
      <c r="L617" s="63"/>
      <c r="M617" s="2"/>
      <c r="N617" s="2"/>
      <c r="O617" s="63"/>
      <c r="P617" s="63"/>
      <c r="Q617" s="2"/>
      <c r="R617" s="63"/>
      <c r="S617" s="2"/>
      <c r="T617" s="2"/>
      <c r="U617" s="63"/>
      <c r="V617" s="2"/>
      <c r="W617" s="2"/>
      <c r="X617" s="2"/>
      <c r="Y617" s="2"/>
      <c r="Z617" s="2"/>
      <c r="AA617" s="2"/>
      <c r="AB617" s="2"/>
      <c r="AC617" s="2"/>
      <c r="AD617" s="2"/>
      <c r="AE617" s="2"/>
      <c r="AF617" s="2"/>
      <c r="AG617" s="2"/>
      <c r="AH617" s="2"/>
      <c r="AI617" s="2"/>
      <c r="AJ617" s="2"/>
    </row>
    <row r="618" spans="1:36" ht="15.75" customHeight="1">
      <c r="A618" s="2"/>
      <c r="B618" s="2"/>
      <c r="C618" s="61"/>
      <c r="D618" s="62"/>
      <c r="E618" s="62"/>
      <c r="F618" s="63"/>
      <c r="G618" s="2"/>
      <c r="H618" s="2"/>
      <c r="I618" s="63"/>
      <c r="J618" s="63"/>
      <c r="K618" s="2"/>
      <c r="L618" s="63"/>
      <c r="M618" s="2"/>
      <c r="N618" s="2"/>
      <c r="O618" s="63"/>
      <c r="P618" s="63"/>
      <c r="Q618" s="2"/>
      <c r="R618" s="63"/>
      <c r="S618" s="2"/>
      <c r="T618" s="2"/>
      <c r="U618" s="63"/>
      <c r="V618" s="2"/>
      <c r="W618" s="2"/>
      <c r="X618" s="2"/>
      <c r="Y618" s="2"/>
      <c r="Z618" s="2"/>
      <c r="AA618" s="2"/>
      <c r="AB618" s="2"/>
      <c r="AC618" s="2"/>
      <c r="AD618" s="2"/>
      <c r="AE618" s="2"/>
      <c r="AF618" s="2"/>
      <c r="AG618" s="2"/>
      <c r="AH618" s="2"/>
      <c r="AI618" s="2"/>
      <c r="AJ618" s="2"/>
    </row>
    <row r="619" spans="1:36" ht="15.75" customHeight="1">
      <c r="A619" s="2"/>
      <c r="B619" s="2"/>
      <c r="C619" s="61"/>
      <c r="D619" s="62"/>
      <c r="E619" s="62"/>
      <c r="F619" s="63"/>
      <c r="G619" s="2"/>
      <c r="H619" s="2"/>
      <c r="I619" s="63"/>
      <c r="J619" s="63"/>
      <c r="K619" s="2"/>
      <c r="L619" s="63"/>
      <c r="M619" s="2"/>
      <c r="N619" s="2"/>
      <c r="O619" s="63"/>
      <c r="P619" s="63"/>
      <c r="Q619" s="2"/>
      <c r="R619" s="63"/>
      <c r="S619" s="2"/>
      <c r="T619" s="2"/>
      <c r="U619" s="63"/>
      <c r="V619" s="2"/>
      <c r="W619" s="2"/>
      <c r="X619" s="2"/>
      <c r="Y619" s="2"/>
      <c r="Z619" s="2"/>
      <c r="AA619" s="2"/>
      <c r="AB619" s="2"/>
      <c r="AC619" s="2"/>
      <c r="AD619" s="2"/>
      <c r="AE619" s="2"/>
      <c r="AF619" s="2"/>
      <c r="AG619" s="2"/>
      <c r="AH619" s="2"/>
      <c r="AI619" s="2"/>
      <c r="AJ619" s="2"/>
    </row>
    <row r="620" spans="1:36" ht="15.75" customHeight="1">
      <c r="A620" s="2"/>
      <c r="B620" s="2"/>
      <c r="C620" s="61"/>
      <c r="D620" s="62"/>
      <c r="E620" s="62"/>
      <c r="F620" s="63"/>
      <c r="G620" s="2"/>
      <c r="H620" s="2"/>
      <c r="I620" s="63"/>
      <c r="J620" s="63"/>
      <c r="K620" s="2"/>
      <c r="L620" s="63"/>
      <c r="M620" s="2"/>
      <c r="N620" s="2"/>
      <c r="O620" s="63"/>
      <c r="P620" s="63"/>
      <c r="Q620" s="2"/>
      <c r="R620" s="63"/>
      <c r="S620" s="2"/>
      <c r="T620" s="2"/>
      <c r="U620" s="63"/>
      <c r="V620" s="2"/>
      <c r="W620" s="2"/>
      <c r="X620" s="2"/>
      <c r="Y620" s="2"/>
      <c r="Z620" s="2"/>
      <c r="AA620" s="2"/>
      <c r="AB620" s="2"/>
      <c r="AC620" s="2"/>
      <c r="AD620" s="2"/>
      <c r="AE620" s="2"/>
      <c r="AF620" s="2"/>
      <c r="AG620" s="2"/>
      <c r="AH620" s="2"/>
      <c r="AI620" s="2"/>
      <c r="AJ620" s="2"/>
    </row>
    <row r="621" spans="1:36" ht="15.75" customHeight="1">
      <c r="A621" s="2"/>
      <c r="B621" s="2"/>
      <c r="C621" s="61"/>
      <c r="D621" s="62"/>
      <c r="E621" s="62"/>
      <c r="F621" s="63"/>
      <c r="G621" s="2"/>
      <c r="H621" s="2"/>
      <c r="I621" s="63"/>
      <c r="J621" s="63"/>
      <c r="K621" s="2"/>
      <c r="L621" s="63"/>
      <c r="M621" s="2"/>
      <c r="N621" s="2"/>
      <c r="O621" s="63"/>
      <c r="P621" s="63"/>
      <c r="Q621" s="2"/>
      <c r="R621" s="63"/>
      <c r="S621" s="2"/>
      <c r="T621" s="2"/>
      <c r="U621" s="63"/>
      <c r="V621" s="2"/>
      <c r="W621" s="2"/>
      <c r="X621" s="2"/>
      <c r="Y621" s="2"/>
      <c r="Z621" s="2"/>
      <c r="AA621" s="2"/>
      <c r="AB621" s="2"/>
      <c r="AC621" s="2"/>
      <c r="AD621" s="2"/>
      <c r="AE621" s="2"/>
      <c r="AF621" s="2"/>
      <c r="AG621" s="2"/>
      <c r="AH621" s="2"/>
      <c r="AI621" s="2"/>
      <c r="AJ621" s="2"/>
    </row>
    <row r="622" spans="1:36" ht="15.75" customHeight="1">
      <c r="A622" s="2"/>
      <c r="B622" s="2"/>
      <c r="C622" s="61"/>
      <c r="D622" s="62"/>
      <c r="E622" s="62"/>
      <c r="F622" s="63"/>
      <c r="G622" s="2"/>
      <c r="H622" s="2"/>
      <c r="I622" s="63"/>
      <c r="J622" s="63"/>
      <c r="K622" s="2"/>
      <c r="L622" s="63"/>
      <c r="M622" s="2"/>
      <c r="N622" s="2"/>
      <c r="O622" s="63"/>
      <c r="P622" s="63"/>
      <c r="Q622" s="2"/>
      <c r="R622" s="63"/>
      <c r="S622" s="2"/>
      <c r="T622" s="2"/>
      <c r="U622" s="63"/>
      <c r="V622" s="2"/>
      <c r="W622" s="2"/>
      <c r="X622" s="2"/>
      <c r="Y622" s="2"/>
      <c r="Z622" s="2"/>
      <c r="AA622" s="2"/>
      <c r="AB622" s="2"/>
      <c r="AC622" s="2"/>
      <c r="AD622" s="2"/>
      <c r="AE622" s="2"/>
      <c r="AF622" s="2"/>
      <c r="AG622" s="2"/>
      <c r="AH622" s="2"/>
      <c r="AI622" s="2"/>
      <c r="AJ622" s="2"/>
    </row>
    <row r="623" spans="1:36" ht="15.75" customHeight="1">
      <c r="A623" s="2"/>
      <c r="B623" s="2"/>
      <c r="C623" s="61"/>
      <c r="D623" s="62"/>
      <c r="E623" s="62"/>
      <c r="F623" s="63"/>
      <c r="G623" s="2"/>
      <c r="H623" s="2"/>
      <c r="I623" s="63"/>
      <c r="J623" s="63"/>
      <c r="K623" s="2"/>
      <c r="L623" s="63"/>
      <c r="M623" s="2"/>
      <c r="N623" s="2"/>
      <c r="O623" s="63"/>
      <c r="P623" s="63"/>
      <c r="Q623" s="2"/>
      <c r="R623" s="63"/>
      <c r="S623" s="2"/>
      <c r="T623" s="2"/>
      <c r="U623" s="63"/>
      <c r="V623" s="2"/>
      <c r="W623" s="2"/>
      <c r="X623" s="2"/>
      <c r="Y623" s="2"/>
      <c r="Z623" s="2"/>
      <c r="AA623" s="2"/>
      <c r="AB623" s="2"/>
      <c r="AC623" s="2"/>
      <c r="AD623" s="2"/>
      <c r="AE623" s="2"/>
      <c r="AF623" s="2"/>
      <c r="AG623" s="2"/>
      <c r="AH623" s="2"/>
      <c r="AI623" s="2"/>
      <c r="AJ623" s="2"/>
    </row>
    <row r="624" spans="1:36" ht="15.75" customHeight="1">
      <c r="A624" s="2"/>
      <c r="B624" s="2"/>
      <c r="C624" s="61"/>
      <c r="D624" s="62"/>
      <c r="E624" s="62"/>
      <c r="F624" s="63"/>
      <c r="G624" s="2"/>
      <c r="H624" s="2"/>
      <c r="I624" s="63"/>
      <c r="J624" s="63"/>
      <c r="K624" s="2"/>
      <c r="L624" s="63"/>
      <c r="M624" s="2"/>
      <c r="N624" s="2"/>
      <c r="O624" s="63"/>
      <c r="P624" s="63"/>
      <c r="Q624" s="2"/>
      <c r="R624" s="63"/>
      <c r="S624" s="2"/>
      <c r="T624" s="2"/>
      <c r="U624" s="63"/>
      <c r="V624" s="2"/>
      <c r="W624" s="2"/>
      <c r="X624" s="2"/>
      <c r="Y624" s="2"/>
      <c r="Z624" s="2"/>
      <c r="AA624" s="2"/>
      <c r="AB624" s="2"/>
      <c r="AC624" s="2"/>
      <c r="AD624" s="2"/>
      <c r="AE624" s="2"/>
      <c r="AF624" s="2"/>
      <c r="AG624" s="2"/>
      <c r="AH624" s="2"/>
      <c r="AI624" s="2"/>
      <c r="AJ624" s="2"/>
    </row>
    <row r="625" spans="1:36" ht="15.75" customHeight="1">
      <c r="A625" s="2"/>
      <c r="B625" s="2"/>
      <c r="C625" s="61"/>
      <c r="D625" s="62"/>
      <c r="E625" s="62"/>
      <c r="F625" s="63"/>
      <c r="G625" s="2"/>
      <c r="H625" s="2"/>
      <c r="I625" s="63"/>
      <c r="J625" s="63"/>
      <c r="K625" s="2"/>
      <c r="L625" s="63"/>
      <c r="M625" s="2"/>
      <c r="N625" s="2"/>
      <c r="O625" s="63"/>
      <c r="P625" s="63"/>
      <c r="Q625" s="2"/>
      <c r="R625" s="63"/>
      <c r="S625" s="2"/>
      <c r="T625" s="2"/>
      <c r="U625" s="63"/>
      <c r="V625" s="2"/>
      <c r="W625" s="2"/>
      <c r="X625" s="2"/>
      <c r="Y625" s="2"/>
      <c r="Z625" s="2"/>
      <c r="AA625" s="2"/>
      <c r="AB625" s="2"/>
      <c r="AC625" s="2"/>
      <c r="AD625" s="2"/>
      <c r="AE625" s="2"/>
      <c r="AF625" s="2"/>
      <c r="AG625" s="2"/>
      <c r="AH625" s="2"/>
      <c r="AI625" s="2"/>
      <c r="AJ625" s="2"/>
    </row>
    <row r="626" spans="1:36" ht="15.75" customHeight="1">
      <c r="A626" s="2"/>
      <c r="B626" s="2"/>
      <c r="C626" s="61"/>
      <c r="D626" s="62"/>
      <c r="E626" s="62"/>
      <c r="F626" s="63"/>
      <c r="G626" s="2"/>
      <c r="H626" s="2"/>
      <c r="I626" s="63"/>
      <c r="J626" s="63"/>
      <c r="K626" s="2"/>
      <c r="L626" s="63"/>
      <c r="M626" s="2"/>
      <c r="N626" s="2"/>
      <c r="O626" s="63"/>
      <c r="P626" s="63"/>
      <c r="Q626" s="2"/>
      <c r="R626" s="63"/>
      <c r="S626" s="2"/>
      <c r="T626" s="2"/>
      <c r="U626" s="63"/>
      <c r="V626" s="2"/>
      <c r="W626" s="2"/>
      <c r="X626" s="2"/>
      <c r="Y626" s="2"/>
      <c r="Z626" s="2"/>
      <c r="AA626" s="2"/>
      <c r="AB626" s="2"/>
      <c r="AC626" s="2"/>
      <c r="AD626" s="2"/>
      <c r="AE626" s="2"/>
      <c r="AF626" s="2"/>
      <c r="AG626" s="2"/>
      <c r="AH626" s="2"/>
      <c r="AI626" s="2"/>
      <c r="AJ626" s="2"/>
    </row>
    <row r="627" spans="1:36" ht="15.75" customHeight="1">
      <c r="A627" s="2"/>
      <c r="B627" s="2"/>
      <c r="C627" s="61"/>
      <c r="D627" s="62"/>
      <c r="E627" s="62"/>
      <c r="F627" s="63"/>
      <c r="G627" s="2"/>
      <c r="H627" s="2"/>
      <c r="I627" s="63"/>
      <c r="J627" s="63"/>
      <c r="K627" s="2"/>
      <c r="L627" s="63"/>
      <c r="M627" s="2"/>
      <c r="N627" s="2"/>
      <c r="O627" s="63"/>
      <c r="P627" s="63"/>
      <c r="Q627" s="2"/>
      <c r="R627" s="63"/>
      <c r="S627" s="2"/>
      <c r="T627" s="2"/>
      <c r="U627" s="63"/>
      <c r="V627" s="2"/>
      <c r="W627" s="2"/>
      <c r="X627" s="2"/>
      <c r="Y627" s="2"/>
      <c r="Z627" s="2"/>
      <c r="AA627" s="2"/>
      <c r="AB627" s="2"/>
      <c r="AC627" s="2"/>
      <c r="AD627" s="2"/>
      <c r="AE627" s="2"/>
      <c r="AF627" s="2"/>
      <c r="AG627" s="2"/>
      <c r="AH627" s="2"/>
      <c r="AI627" s="2"/>
      <c r="AJ627" s="2"/>
    </row>
    <row r="628" spans="1:36" ht="15.75" customHeight="1">
      <c r="A628" s="2"/>
      <c r="B628" s="2"/>
      <c r="C628" s="61"/>
      <c r="D628" s="62"/>
      <c r="E628" s="62"/>
      <c r="F628" s="63"/>
      <c r="G628" s="2"/>
      <c r="H628" s="2"/>
      <c r="I628" s="63"/>
      <c r="J628" s="63"/>
      <c r="K628" s="2"/>
      <c r="L628" s="63"/>
      <c r="M628" s="2"/>
      <c r="N628" s="2"/>
      <c r="O628" s="63"/>
      <c r="P628" s="63"/>
      <c r="Q628" s="2"/>
      <c r="R628" s="63"/>
      <c r="S628" s="2"/>
      <c r="T628" s="2"/>
      <c r="U628" s="63"/>
      <c r="V628" s="2"/>
      <c r="W628" s="2"/>
      <c r="X628" s="2"/>
      <c r="Y628" s="2"/>
      <c r="Z628" s="2"/>
      <c r="AA628" s="2"/>
      <c r="AB628" s="2"/>
      <c r="AC628" s="2"/>
      <c r="AD628" s="2"/>
      <c r="AE628" s="2"/>
      <c r="AF628" s="2"/>
      <c r="AG628" s="2"/>
      <c r="AH628" s="2"/>
      <c r="AI628" s="2"/>
      <c r="AJ628" s="2"/>
    </row>
    <row r="629" spans="1:36" ht="15.75" customHeight="1">
      <c r="A629" s="2"/>
      <c r="B629" s="2"/>
      <c r="C629" s="61"/>
      <c r="D629" s="62"/>
      <c r="E629" s="62"/>
      <c r="F629" s="63"/>
      <c r="G629" s="2"/>
      <c r="H629" s="2"/>
      <c r="I629" s="63"/>
      <c r="J629" s="63"/>
      <c r="K629" s="2"/>
      <c r="L629" s="63"/>
      <c r="M629" s="2"/>
      <c r="N629" s="2"/>
      <c r="O629" s="63"/>
      <c r="P629" s="63"/>
      <c r="Q629" s="2"/>
      <c r="R629" s="63"/>
      <c r="S629" s="2"/>
      <c r="T629" s="2"/>
      <c r="U629" s="63"/>
      <c r="V629" s="2"/>
      <c r="W629" s="2"/>
      <c r="X629" s="2"/>
      <c r="Y629" s="2"/>
      <c r="Z629" s="2"/>
      <c r="AA629" s="2"/>
      <c r="AB629" s="2"/>
      <c r="AC629" s="2"/>
      <c r="AD629" s="2"/>
      <c r="AE629" s="2"/>
      <c r="AF629" s="2"/>
      <c r="AG629" s="2"/>
      <c r="AH629" s="2"/>
      <c r="AI629" s="2"/>
      <c r="AJ629" s="2"/>
    </row>
    <row r="630" spans="1:36" ht="15.75" customHeight="1">
      <c r="A630" s="2"/>
      <c r="B630" s="2"/>
      <c r="C630" s="61"/>
      <c r="D630" s="62"/>
      <c r="E630" s="62"/>
      <c r="F630" s="63"/>
      <c r="G630" s="2"/>
      <c r="H630" s="2"/>
      <c r="I630" s="63"/>
      <c r="J630" s="63"/>
      <c r="K630" s="2"/>
      <c r="L630" s="63"/>
      <c r="M630" s="2"/>
      <c r="N630" s="2"/>
      <c r="O630" s="63"/>
      <c r="P630" s="63"/>
      <c r="Q630" s="2"/>
      <c r="R630" s="63"/>
      <c r="S630" s="2"/>
      <c r="T630" s="2"/>
      <c r="U630" s="63"/>
      <c r="V630" s="2"/>
      <c r="W630" s="2"/>
      <c r="X630" s="2"/>
      <c r="Y630" s="2"/>
      <c r="Z630" s="2"/>
      <c r="AA630" s="2"/>
      <c r="AB630" s="2"/>
      <c r="AC630" s="2"/>
      <c r="AD630" s="2"/>
      <c r="AE630" s="2"/>
      <c r="AF630" s="2"/>
      <c r="AG630" s="2"/>
      <c r="AH630" s="2"/>
      <c r="AI630" s="2"/>
      <c r="AJ630" s="2"/>
    </row>
    <row r="631" spans="1:36" ht="15.75" customHeight="1">
      <c r="A631" s="2"/>
      <c r="B631" s="2"/>
      <c r="C631" s="61"/>
      <c r="D631" s="62"/>
      <c r="E631" s="62"/>
      <c r="F631" s="63"/>
      <c r="G631" s="2"/>
      <c r="H631" s="2"/>
      <c r="I631" s="63"/>
      <c r="J631" s="63"/>
      <c r="K631" s="2"/>
      <c r="L631" s="63"/>
      <c r="M631" s="2"/>
      <c r="N631" s="2"/>
      <c r="O631" s="63"/>
      <c r="P631" s="63"/>
      <c r="Q631" s="2"/>
      <c r="R631" s="63"/>
      <c r="S631" s="2"/>
      <c r="T631" s="2"/>
      <c r="U631" s="63"/>
      <c r="V631" s="2"/>
      <c r="W631" s="2"/>
      <c r="X631" s="2"/>
      <c r="Y631" s="2"/>
      <c r="Z631" s="2"/>
      <c r="AA631" s="2"/>
      <c r="AB631" s="2"/>
      <c r="AC631" s="2"/>
      <c r="AD631" s="2"/>
      <c r="AE631" s="2"/>
      <c r="AF631" s="2"/>
      <c r="AG631" s="2"/>
      <c r="AH631" s="2"/>
      <c r="AI631" s="2"/>
      <c r="AJ631" s="2"/>
    </row>
    <row r="632" spans="1:36" ht="15.75" customHeight="1">
      <c r="A632" s="2"/>
      <c r="B632" s="2"/>
      <c r="C632" s="61"/>
      <c r="D632" s="62"/>
      <c r="E632" s="62"/>
      <c r="F632" s="63"/>
      <c r="G632" s="2"/>
      <c r="H632" s="2"/>
      <c r="I632" s="63"/>
      <c r="J632" s="63"/>
      <c r="K632" s="2"/>
      <c r="L632" s="63"/>
      <c r="M632" s="2"/>
      <c r="N632" s="2"/>
      <c r="O632" s="63"/>
      <c r="P632" s="63"/>
      <c r="Q632" s="2"/>
      <c r="R632" s="63"/>
      <c r="S632" s="2"/>
      <c r="T632" s="2"/>
      <c r="U632" s="63"/>
      <c r="V632" s="2"/>
      <c r="W632" s="2"/>
      <c r="X632" s="2"/>
      <c r="Y632" s="2"/>
      <c r="Z632" s="2"/>
      <c r="AA632" s="2"/>
      <c r="AB632" s="2"/>
      <c r="AC632" s="2"/>
      <c r="AD632" s="2"/>
      <c r="AE632" s="2"/>
      <c r="AF632" s="2"/>
      <c r="AG632" s="2"/>
      <c r="AH632" s="2"/>
      <c r="AI632" s="2"/>
      <c r="AJ632" s="2"/>
    </row>
    <row r="633" spans="1:36" ht="15.75" customHeight="1">
      <c r="A633" s="2"/>
      <c r="B633" s="2"/>
      <c r="C633" s="61"/>
      <c r="D633" s="62"/>
      <c r="E633" s="62"/>
      <c r="F633" s="63"/>
      <c r="G633" s="2"/>
      <c r="H633" s="2"/>
      <c r="I633" s="63"/>
      <c r="J633" s="63"/>
      <c r="K633" s="2"/>
      <c r="L633" s="63"/>
      <c r="M633" s="2"/>
      <c r="N633" s="2"/>
      <c r="O633" s="63"/>
      <c r="P633" s="63"/>
      <c r="Q633" s="2"/>
      <c r="R633" s="63"/>
      <c r="S633" s="2"/>
      <c r="T633" s="2"/>
      <c r="U633" s="63"/>
      <c r="V633" s="2"/>
      <c r="W633" s="2"/>
      <c r="X633" s="2"/>
      <c r="Y633" s="2"/>
      <c r="Z633" s="2"/>
      <c r="AA633" s="2"/>
      <c r="AB633" s="2"/>
      <c r="AC633" s="2"/>
      <c r="AD633" s="2"/>
      <c r="AE633" s="2"/>
      <c r="AF633" s="2"/>
      <c r="AG633" s="2"/>
      <c r="AH633" s="2"/>
      <c r="AI633" s="2"/>
      <c r="AJ633" s="2"/>
    </row>
    <row r="634" spans="1:36" ht="15.75" customHeight="1">
      <c r="A634" s="2"/>
      <c r="B634" s="2"/>
      <c r="C634" s="61"/>
      <c r="D634" s="62"/>
      <c r="E634" s="62"/>
      <c r="F634" s="63"/>
      <c r="G634" s="2"/>
      <c r="H634" s="2"/>
      <c r="I634" s="63"/>
      <c r="J634" s="63"/>
      <c r="K634" s="2"/>
      <c r="L634" s="63"/>
      <c r="M634" s="2"/>
      <c r="N634" s="2"/>
      <c r="O634" s="63"/>
      <c r="P634" s="63"/>
      <c r="Q634" s="2"/>
      <c r="R634" s="63"/>
      <c r="S634" s="2"/>
      <c r="T634" s="2"/>
      <c r="U634" s="63"/>
      <c r="V634" s="2"/>
      <c r="W634" s="2"/>
      <c r="X634" s="2"/>
      <c r="Y634" s="2"/>
      <c r="Z634" s="2"/>
      <c r="AA634" s="2"/>
      <c r="AB634" s="2"/>
      <c r="AC634" s="2"/>
      <c r="AD634" s="2"/>
      <c r="AE634" s="2"/>
      <c r="AF634" s="2"/>
      <c r="AG634" s="2"/>
      <c r="AH634" s="2"/>
      <c r="AI634" s="2"/>
      <c r="AJ634" s="2"/>
    </row>
    <row r="635" spans="1:36" ht="15.75" customHeight="1">
      <c r="A635" s="2"/>
      <c r="B635" s="2"/>
      <c r="C635" s="61"/>
      <c r="D635" s="62"/>
      <c r="E635" s="62"/>
      <c r="F635" s="63"/>
      <c r="G635" s="2"/>
      <c r="H635" s="2"/>
      <c r="I635" s="63"/>
      <c r="J635" s="63"/>
      <c r="K635" s="2"/>
      <c r="L635" s="63"/>
      <c r="M635" s="2"/>
      <c r="N635" s="2"/>
      <c r="O635" s="63"/>
      <c r="P635" s="63"/>
      <c r="Q635" s="2"/>
      <c r="R635" s="63"/>
      <c r="S635" s="2"/>
      <c r="T635" s="2"/>
      <c r="U635" s="63"/>
      <c r="V635" s="2"/>
      <c r="W635" s="2"/>
      <c r="X635" s="2"/>
      <c r="Y635" s="2"/>
      <c r="Z635" s="2"/>
      <c r="AA635" s="2"/>
      <c r="AB635" s="2"/>
      <c r="AC635" s="2"/>
      <c r="AD635" s="2"/>
      <c r="AE635" s="2"/>
      <c r="AF635" s="2"/>
      <c r="AG635" s="2"/>
      <c r="AH635" s="2"/>
      <c r="AI635" s="2"/>
      <c r="AJ635" s="2"/>
    </row>
    <row r="636" spans="1:36" ht="15.75" customHeight="1">
      <c r="A636" s="2"/>
      <c r="B636" s="2"/>
      <c r="C636" s="61"/>
      <c r="D636" s="62"/>
      <c r="E636" s="62"/>
      <c r="F636" s="63"/>
      <c r="G636" s="2"/>
      <c r="H636" s="2"/>
      <c r="I636" s="63"/>
      <c r="J636" s="63"/>
      <c r="K636" s="2"/>
      <c r="L636" s="63"/>
      <c r="M636" s="2"/>
      <c r="N636" s="2"/>
      <c r="O636" s="63"/>
      <c r="P636" s="63"/>
      <c r="Q636" s="2"/>
      <c r="R636" s="63"/>
      <c r="S636" s="2"/>
      <c r="T636" s="2"/>
      <c r="U636" s="63"/>
      <c r="V636" s="2"/>
      <c r="W636" s="2"/>
      <c r="X636" s="2"/>
      <c r="Y636" s="2"/>
      <c r="Z636" s="2"/>
      <c r="AA636" s="2"/>
      <c r="AB636" s="2"/>
      <c r="AC636" s="2"/>
      <c r="AD636" s="2"/>
      <c r="AE636" s="2"/>
      <c r="AF636" s="2"/>
      <c r="AG636" s="2"/>
      <c r="AH636" s="2"/>
      <c r="AI636" s="2"/>
      <c r="AJ636" s="2"/>
    </row>
    <row r="637" spans="1:36" ht="15.75" customHeight="1">
      <c r="A637" s="2"/>
      <c r="B637" s="2"/>
      <c r="C637" s="61"/>
      <c r="D637" s="62"/>
      <c r="E637" s="62"/>
      <c r="F637" s="63"/>
      <c r="G637" s="2"/>
      <c r="H637" s="2"/>
      <c r="I637" s="63"/>
      <c r="J637" s="63"/>
      <c r="K637" s="2"/>
      <c r="L637" s="63"/>
      <c r="M637" s="2"/>
      <c r="N637" s="2"/>
      <c r="O637" s="63"/>
      <c r="P637" s="63"/>
      <c r="Q637" s="2"/>
      <c r="R637" s="63"/>
      <c r="S637" s="2"/>
      <c r="T637" s="2"/>
      <c r="U637" s="63"/>
      <c r="V637" s="2"/>
      <c r="W637" s="2"/>
      <c r="X637" s="2"/>
      <c r="Y637" s="2"/>
      <c r="Z637" s="2"/>
      <c r="AA637" s="2"/>
      <c r="AB637" s="2"/>
      <c r="AC637" s="2"/>
      <c r="AD637" s="2"/>
      <c r="AE637" s="2"/>
      <c r="AF637" s="2"/>
      <c r="AG637" s="2"/>
      <c r="AH637" s="2"/>
      <c r="AI637" s="2"/>
      <c r="AJ637" s="2"/>
    </row>
    <row r="638" spans="1:36" ht="15.75" customHeight="1">
      <c r="A638" s="2"/>
      <c r="B638" s="2"/>
      <c r="C638" s="61"/>
      <c r="D638" s="62"/>
      <c r="E638" s="62"/>
      <c r="F638" s="63"/>
      <c r="G638" s="2"/>
      <c r="H638" s="2"/>
      <c r="I638" s="63"/>
      <c r="J638" s="63"/>
      <c r="K638" s="2"/>
      <c r="L638" s="63"/>
      <c r="M638" s="2"/>
      <c r="N638" s="2"/>
      <c r="O638" s="63"/>
      <c r="P638" s="63"/>
      <c r="Q638" s="2"/>
      <c r="R638" s="63"/>
      <c r="S638" s="2"/>
      <c r="T638" s="2"/>
      <c r="U638" s="63"/>
      <c r="V638" s="2"/>
      <c r="W638" s="2"/>
      <c r="X638" s="2"/>
      <c r="Y638" s="2"/>
      <c r="Z638" s="2"/>
      <c r="AA638" s="2"/>
      <c r="AB638" s="2"/>
      <c r="AC638" s="2"/>
      <c r="AD638" s="2"/>
      <c r="AE638" s="2"/>
      <c r="AF638" s="2"/>
      <c r="AG638" s="2"/>
      <c r="AH638" s="2"/>
      <c r="AI638" s="2"/>
      <c r="AJ638" s="2"/>
    </row>
    <row r="639" spans="1:36" ht="15.75" customHeight="1">
      <c r="A639" s="2"/>
      <c r="B639" s="2"/>
      <c r="C639" s="61"/>
      <c r="D639" s="62"/>
      <c r="E639" s="62"/>
      <c r="F639" s="63"/>
      <c r="G639" s="2"/>
      <c r="H639" s="2"/>
      <c r="I639" s="63"/>
      <c r="J639" s="63"/>
      <c r="K639" s="2"/>
      <c r="L639" s="63"/>
      <c r="M639" s="2"/>
      <c r="N639" s="2"/>
      <c r="O639" s="63"/>
      <c r="P639" s="63"/>
      <c r="Q639" s="2"/>
      <c r="R639" s="63"/>
      <c r="S639" s="2"/>
      <c r="T639" s="2"/>
      <c r="U639" s="63"/>
      <c r="V639" s="2"/>
      <c r="W639" s="2"/>
      <c r="X639" s="2"/>
      <c r="Y639" s="2"/>
      <c r="Z639" s="2"/>
      <c r="AA639" s="2"/>
      <c r="AB639" s="2"/>
      <c r="AC639" s="2"/>
      <c r="AD639" s="2"/>
      <c r="AE639" s="2"/>
      <c r="AF639" s="2"/>
      <c r="AG639" s="2"/>
      <c r="AH639" s="2"/>
      <c r="AI639" s="2"/>
      <c r="AJ639" s="2"/>
    </row>
    <row r="640" spans="1:36" ht="15.75" customHeight="1">
      <c r="A640" s="2"/>
      <c r="B640" s="2"/>
      <c r="C640" s="61"/>
      <c r="D640" s="62"/>
      <c r="E640" s="62"/>
      <c r="F640" s="63"/>
      <c r="G640" s="2"/>
      <c r="H640" s="2"/>
      <c r="I640" s="63"/>
      <c r="J640" s="63"/>
      <c r="K640" s="2"/>
      <c r="L640" s="63"/>
      <c r="M640" s="2"/>
      <c r="N640" s="2"/>
      <c r="O640" s="63"/>
      <c r="P640" s="63"/>
      <c r="Q640" s="2"/>
      <c r="R640" s="63"/>
      <c r="S640" s="2"/>
      <c r="T640" s="2"/>
      <c r="U640" s="63"/>
      <c r="V640" s="2"/>
      <c r="W640" s="2"/>
      <c r="X640" s="2"/>
      <c r="Y640" s="2"/>
      <c r="Z640" s="2"/>
      <c r="AA640" s="2"/>
      <c r="AB640" s="2"/>
      <c r="AC640" s="2"/>
      <c r="AD640" s="2"/>
      <c r="AE640" s="2"/>
      <c r="AF640" s="2"/>
      <c r="AG640" s="2"/>
      <c r="AH640" s="2"/>
      <c r="AI640" s="2"/>
      <c r="AJ640" s="2"/>
    </row>
    <row r="641" spans="1:36" ht="15.75" customHeight="1">
      <c r="A641" s="2"/>
      <c r="B641" s="2"/>
      <c r="C641" s="61"/>
      <c r="D641" s="62"/>
      <c r="E641" s="62"/>
      <c r="F641" s="63"/>
      <c r="G641" s="2"/>
      <c r="H641" s="2"/>
      <c r="I641" s="63"/>
      <c r="J641" s="63"/>
      <c r="K641" s="2"/>
      <c r="L641" s="63"/>
      <c r="M641" s="2"/>
      <c r="N641" s="2"/>
      <c r="O641" s="63"/>
      <c r="P641" s="63"/>
      <c r="Q641" s="2"/>
      <c r="R641" s="63"/>
      <c r="S641" s="2"/>
      <c r="T641" s="2"/>
      <c r="U641" s="63"/>
      <c r="V641" s="2"/>
      <c r="W641" s="2"/>
      <c r="X641" s="2"/>
      <c r="Y641" s="2"/>
      <c r="Z641" s="2"/>
      <c r="AA641" s="2"/>
      <c r="AB641" s="2"/>
      <c r="AC641" s="2"/>
      <c r="AD641" s="2"/>
      <c r="AE641" s="2"/>
      <c r="AF641" s="2"/>
      <c r="AG641" s="2"/>
      <c r="AH641" s="2"/>
      <c r="AI641" s="2"/>
      <c r="AJ641" s="2"/>
    </row>
    <row r="642" spans="1:36" ht="15.75" customHeight="1">
      <c r="A642" s="2"/>
      <c r="B642" s="2"/>
      <c r="C642" s="61"/>
      <c r="D642" s="62"/>
      <c r="E642" s="62"/>
      <c r="F642" s="63"/>
      <c r="G642" s="2"/>
      <c r="H642" s="2"/>
      <c r="I642" s="63"/>
      <c r="J642" s="63"/>
      <c r="K642" s="2"/>
      <c r="L642" s="63"/>
      <c r="M642" s="2"/>
      <c r="N642" s="2"/>
      <c r="O642" s="63"/>
      <c r="P642" s="63"/>
      <c r="Q642" s="2"/>
      <c r="R642" s="63"/>
      <c r="S642" s="2"/>
      <c r="T642" s="2"/>
      <c r="U642" s="63"/>
      <c r="V642" s="2"/>
      <c r="W642" s="2"/>
      <c r="X642" s="2"/>
      <c r="Y642" s="2"/>
      <c r="Z642" s="2"/>
      <c r="AA642" s="2"/>
      <c r="AB642" s="2"/>
      <c r="AC642" s="2"/>
      <c r="AD642" s="2"/>
      <c r="AE642" s="2"/>
      <c r="AF642" s="2"/>
      <c r="AG642" s="2"/>
      <c r="AH642" s="2"/>
      <c r="AI642" s="2"/>
      <c r="AJ642" s="2"/>
    </row>
    <row r="643" spans="1:36" ht="15.75" customHeight="1">
      <c r="A643" s="2"/>
      <c r="B643" s="2"/>
      <c r="C643" s="61"/>
      <c r="D643" s="62"/>
      <c r="E643" s="62"/>
      <c r="F643" s="63"/>
      <c r="G643" s="2"/>
      <c r="H643" s="2"/>
      <c r="I643" s="63"/>
      <c r="J643" s="63"/>
      <c r="K643" s="2"/>
      <c r="L643" s="63"/>
      <c r="M643" s="2"/>
      <c r="N643" s="2"/>
      <c r="O643" s="63"/>
      <c r="P643" s="63"/>
      <c r="Q643" s="2"/>
      <c r="R643" s="63"/>
      <c r="S643" s="2"/>
      <c r="T643" s="2"/>
      <c r="U643" s="63"/>
      <c r="V643" s="2"/>
      <c r="W643" s="2"/>
      <c r="X643" s="2"/>
      <c r="Y643" s="2"/>
      <c r="Z643" s="2"/>
      <c r="AA643" s="2"/>
      <c r="AB643" s="2"/>
      <c r="AC643" s="2"/>
      <c r="AD643" s="2"/>
      <c r="AE643" s="2"/>
      <c r="AF643" s="2"/>
      <c r="AG643" s="2"/>
      <c r="AH643" s="2"/>
      <c r="AI643" s="2"/>
      <c r="AJ643" s="2"/>
    </row>
    <row r="644" spans="1:36" ht="15.75" customHeight="1">
      <c r="A644" s="2"/>
      <c r="B644" s="2"/>
      <c r="C644" s="61"/>
      <c r="D644" s="62"/>
      <c r="E644" s="62"/>
      <c r="F644" s="63"/>
      <c r="G644" s="2"/>
      <c r="H644" s="2"/>
      <c r="I644" s="63"/>
      <c r="J644" s="63"/>
      <c r="K644" s="2"/>
      <c r="L644" s="63"/>
      <c r="M644" s="2"/>
      <c r="N644" s="2"/>
      <c r="O644" s="63"/>
      <c r="P644" s="63"/>
      <c r="Q644" s="2"/>
      <c r="R644" s="63"/>
      <c r="S644" s="2"/>
      <c r="T644" s="2"/>
      <c r="U644" s="63"/>
      <c r="V644" s="2"/>
      <c r="W644" s="2"/>
      <c r="X644" s="2"/>
      <c r="Y644" s="2"/>
      <c r="Z644" s="2"/>
      <c r="AA644" s="2"/>
      <c r="AB644" s="2"/>
      <c r="AC644" s="2"/>
      <c r="AD644" s="2"/>
      <c r="AE644" s="2"/>
      <c r="AF644" s="2"/>
      <c r="AG644" s="2"/>
      <c r="AH644" s="2"/>
      <c r="AI644" s="2"/>
      <c r="AJ644" s="2"/>
    </row>
    <row r="645" spans="1:36" ht="15.75" customHeight="1">
      <c r="A645" s="2"/>
      <c r="B645" s="2"/>
      <c r="C645" s="61"/>
      <c r="D645" s="62"/>
      <c r="E645" s="62"/>
      <c r="F645" s="63"/>
      <c r="G645" s="2"/>
      <c r="H645" s="2"/>
      <c r="I645" s="63"/>
      <c r="J645" s="63"/>
      <c r="K645" s="2"/>
      <c r="L645" s="63"/>
      <c r="M645" s="2"/>
      <c r="N645" s="2"/>
      <c r="O645" s="63"/>
      <c r="P645" s="63"/>
      <c r="Q645" s="2"/>
      <c r="R645" s="63"/>
      <c r="S645" s="2"/>
      <c r="T645" s="2"/>
      <c r="U645" s="63"/>
      <c r="V645" s="2"/>
      <c r="W645" s="2"/>
      <c r="X645" s="2"/>
      <c r="Y645" s="2"/>
      <c r="Z645" s="2"/>
      <c r="AA645" s="2"/>
      <c r="AB645" s="2"/>
      <c r="AC645" s="2"/>
      <c r="AD645" s="2"/>
      <c r="AE645" s="2"/>
      <c r="AF645" s="2"/>
      <c r="AG645" s="2"/>
      <c r="AH645" s="2"/>
      <c r="AI645" s="2"/>
      <c r="AJ645" s="2"/>
    </row>
    <row r="646" spans="1:36" ht="15.75" customHeight="1">
      <c r="A646" s="2"/>
      <c r="B646" s="2"/>
      <c r="C646" s="61"/>
      <c r="D646" s="62"/>
      <c r="E646" s="62"/>
      <c r="F646" s="63"/>
      <c r="G646" s="2"/>
      <c r="H646" s="2"/>
      <c r="I646" s="63"/>
      <c r="J646" s="63"/>
      <c r="K646" s="2"/>
      <c r="L646" s="63"/>
      <c r="M646" s="2"/>
      <c r="N646" s="2"/>
      <c r="O646" s="63"/>
      <c r="P646" s="63"/>
      <c r="Q646" s="2"/>
      <c r="R646" s="63"/>
      <c r="S646" s="2"/>
      <c r="T646" s="2"/>
      <c r="U646" s="63"/>
      <c r="V646" s="2"/>
      <c r="W646" s="2"/>
      <c r="X646" s="2"/>
      <c r="Y646" s="2"/>
      <c r="Z646" s="2"/>
      <c r="AA646" s="2"/>
      <c r="AB646" s="2"/>
      <c r="AC646" s="2"/>
      <c r="AD646" s="2"/>
      <c r="AE646" s="2"/>
      <c r="AF646" s="2"/>
      <c r="AG646" s="2"/>
      <c r="AH646" s="2"/>
      <c r="AI646" s="2"/>
      <c r="AJ646" s="2"/>
    </row>
    <row r="647" spans="1:36" ht="15.75" customHeight="1">
      <c r="A647" s="2"/>
      <c r="B647" s="2"/>
      <c r="C647" s="61"/>
      <c r="D647" s="62"/>
      <c r="E647" s="62"/>
      <c r="F647" s="63"/>
      <c r="G647" s="2"/>
      <c r="H647" s="2"/>
      <c r="I647" s="63"/>
      <c r="J647" s="63"/>
      <c r="K647" s="2"/>
      <c r="L647" s="63"/>
      <c r="M647" s="2"/>
      <c r="N647" s="2"/>
      <c r="O647" s="63"/>
      <c r="P647" s="63"/>
      <c r="Q647" s="2"/>
      <c r="R647" s="63"/>
      <c r="S647" s="2"/>
      <c r="T647" s="2"/>
      <c r="U647" s="63"/>
      <c r="V647" s="2"/>
      <c r="W647" s="2"/>
      <c r="X647" s="2"/>
      <c r="Y647" s="2"/>
      <c r="Z647" s="2"/>
      <c r="AA647" s="2"/>
      <c r="AB647" s="2"/>
      <c r="AC647" s="2"/>
      <c r="AD647" s="2"/>
      <c r="AE647" s="2"/>
      <c r="AF647" s="2"/>
      <c r="AG647" s="2"/>
      <c r="AH647" s="2"/>
      <c r="AI647" s="2"/>
      <c r="AJ647" s="2"/>
    </row>
    <row r="648" spans="1:36" ht="15.75" customHeight="1">
      <c r="A648" s="2"/>
      <c r="B648" s="2"/>
      <c r="C648" s="61"/>
      <c r="D648" s="62"/>
      <c r="E648" s="62"/>
      <c r="F648" s="63"/>
      <c r="G648" s="2"/>
      <c r="H648" s="2"/>
      <c r="I648" s="63"/>
      <c r="J648" s="63"/>
      <c r="K648" s="2"/>
      <c r="L648" s="63"/>
      <c r="M648" s="2"/>
      <c r="N648" s="2"/>
      <c r="O648" s="63"/>
      <c r="P648" s="63"/>
      <c r="Q648" s="2"/>
      <c r="R648" s="63"/>
      <c r="S648" s="2"/>
      <c r="T648" s="2"/>
      <c r="U648" s="63"/>
      <c r="V648" s="2"/>
      <c r="W648" s="2"/>
      <c r="X648" s="2"/>
      <c r="Y648" s="2"/>
      <c r="Z648" s="2"/>
      <c r="AA648" s="2"/>
      <c r="AB648" s="2"/>
      <c r="AC648" s="2"/>
      <c r="AD648" s="2"/>
      <c r="AE648" s="2"/>
      <c r="AF648" s="2"/>
      <c r="AG648" s="2"/>
      <c r="AH648" s="2"/>
      <c r="AI648" s="2"/>
      <c r="AJ648" s="2"/>
    </row>
    <row r="649" spans="1:36" ht="15.75" customHeight="1">
      <c r="A649" s="2"/>
      <c r="B649" s="2"/>
      <c r="C649" s="61"/>
      <c r="D649" s="62"/>
      <c r="E649" s="62"/>
      <c r="F649" s="63"/>
      <c r="G649" s="2"/>
      <c r="H649" s="2"/>
      <c r="I649" s="63"/>
      <c r="J649" s="63"/>
      <c r="K649" s="2"/>
      <c r="L649" s="63"/>
      <c r="M649" s="2"/>
      <c r="N649" s="2"/>
      <c r="O649" s="63"/>
      <c r="P649" s="63"/>
      <c r="Q649" s="2"/>
      <c r="R649" s="63"/>
      <c r="S649" s="2"/>
      <c r="T649" s="2"/>
      <c r="U649" s="63"/>
      <c r="V649" s="2"/>
      <c r="W649" s="2"/>
      <c r="X649" s="2"/>
      <c r="Y649" s="2"/>
      <c r="Z649" s="2"/>
      <c r="AA649" s="2"/>
      <c r="AB649" s="2"/>
      <c r="AC649" s="2"/>
      <c r="AD649" s="2"/>
      <c r="AE649" s="2"/>
      <c r="AF649" s="2"/>
      <c r="AG649" s="2"/>
      <c r="AH649" s="2"/>
      <c r="AI649" s="2"/>
      <c r="AJ649" s="2"/>
    </row>
    <row r="650" spans="1:36" ht="15.75" customHeight="1">
      <c r="A650" s="2"/>
      <c r="B650" s="2"/>
      <c r="C650" s="61"/>
      <c r="D650" s="62"/>
      <c r="E650" s="62"/>
      <c r="F650" s="63"/>
      <c r="G650" s="2"/>
      <c r="H650" s="2"/>
      <c r="I650" s="63"/>
      <c r="J650" s="63"/>
      <c r="K650" s="2"/>
      <c r="L650" s="63"/>
      <c r="M650" s="2"/>
      <c r="N650" s="2"/>
      <c r="O650" s="63"/>
      <c r="P650" s="63"/>
      <c r="Q650" s="2"/>
      <c r="R650" s="63"/>
      <c r="S650" s="2"/>
      <c r="T650" s="2"/>
      <c r="U650" s="63"/>
      <c r="V650" s="2"/>
      <c r="W650" s="2"/>
      <c r="X650" s="2"/>
      <c r="Y650" s="2"/>
      <c r="Z650" s="2"/>
      <c r="AA650" s="2"/>
      <c r="AB650" s="2"/>
      <c r="AC650" s="2"/>
      <c r="AD650" s="2"/>
      <c r="AE650" s="2"/>
      <c r="AF650" s="2"/>
      <c r="AG650" s="2"/>
      <c r="AH650" s="2"/>
      <c r="AI650" s="2"/>
      <c r="AJ650" s="2"/>
    </row>
    <row r="651" spans="1:36" ht="15.75" customHeight="1">
      <c r="A651" s="2"/>
      <c r="B651" s="2"/>
      <c r="C651" s="61"/>
      <c r="D651" s="62"/>
      <c r="E651" s="62"/>
      <c r="F651" s="63"/>
      <c r="G651" s="2"/>
      <c r="H651" s="2"/>
      <c r="I651" s="63"/>
      <c r="J651" s="63"/>
      <c r="K651" s="2"/>
      <c r="L651" s="63"/>
      <c r="M651" s="2"/>
      <c r="N651" s="2"/>
      <c r="O651" s="63"/>
      <c r="P651" s="63"/>
      <c r="Q651" s="2"/>
      <c r="R651" s="63"/>
      <c r="S651" s="2"/>
      <c r="T651" s="2"/>
      <c r="U651" s="63"/>
      <c r="V651" s="2"/>
      <c r="W651" s="2"/>
      <c r="X651" s="2"/>
      <c r="Y651" s="2"/>
      <c r="Z651" s="2"/>
      <c r="AA651" s="2"/>
      <c r="AB651" s="2"/>
      <c r="AC651" s="2"/>
      <c r="AD651" s="2"/>
      <c r="AE651" s="2"/>
      <c r="AF651" s="2"/>
      <c r="AG651" s="2"/>
      <c r="AH651" s="2"/>
      <c r="AI651" s="2"/>
      <c r="AJ651" s="2"/>
    </row>
    <row r="652" spans="1:36" ht="15.75" customHeight="1">
      <c r="A652" s="2"/>
      <c r="B652" s="2"/>
      <c r="C652" s="61"/>
      <c r="D652" s="62"/>
      <c r="E652" s="62"/>
      <c r="F652" s="63"/>
      <c r="G652" s="2"/>
      <c r="H652" s="2"/>
      <c r="I652" s="63"/>
      <c r="J652" s="63"/>
      <c r="K652" s="2"/>
      <c r="L652" s="63"/>
      <c r="M652" s="2"/>
      <c r="N652" s="2"/>
      <c r="O652" s="63"/>
      <c r="P652" s="63"/>
      <c r="Q652" s="2"/>
      <c r="R652" s="63"/>
      <c r="S652" s="2"/>
      <c r="T652" s="2"/>
      <c r="U652" s="63"/>
      <c r="V652" s="2"/>
      <c r="W652" s="2"/>
      <c r="X652" s="2"/>
      <c r="Y652" s="2"/>
      <c r="Z652" s="2"/>
      <c r="AA652" s="2"/>
      <c r="AB652" s="2"/>
      <c r="AC652" s="2"/>
      <c r="AD652" s="2"/>
      <c r="AE652" s="2"/>
      <c r="AF652" s="2"/>
      <c r="AG652" s="2"/>
      <c r="AH652" s="2"/>
      <c r="AI652" s="2"/>
      <c r="AJ652" s="2"/>
    </row>
    <row r="653" spans="1:36" ht="15.75" customHeight="1">
      <c r="A653" s="2"/>
      <c r="B653" s="2"/>
      <c r="C653" s="61"/>
      <c r="D653" s="62"/>
      <c r="E653" s="62"/>
      <c r="F653" s="63"/>
      <c r="G653" s="2"/>
      <c r="H653" s="2"/>
      <c r="I653" s="63"/>
      <c r="J653" s="63"/>
      <c r="K653" s="2"/>
      <c r="L653" s="63"/>
      <c r="M653" s="2"/>
      <c r="N653" s="2"/>
      <c r="O653" s="63"/>
      <c r="P653" s="63"/>
      <c r="Q653" s="2"/>
      <c r="R653" s="63"/>
      <c r="S653" s="2"/>
      <c r="T653" s="2"/>
      <c r="U653" s="63"/>
      <c r="V653" s="2"/>
      <c r="W653" s="2"/>
      <c r="X653" s="2"/>
      <c r="Y653" s="2"/>
      <c r="Z653" s="2"/>
      <c r="AA653" s="2"/>
      <c r="AB653" s="2"/>
      <c r="AC653" s="2"/>
      <c r="AD653" s="2"/>
      <c r="AE653" s="2"/>
      <c r="AF653" s="2"/>
      <c r="AG653" s="2"/>
      <c r="AH653" s="2"/>
      <c r="AI653" s="2"/>
      <c r="AJ653" s="2"/>
    </row>
    <row r="654" spans="1:36" ht="15.75" customHeight="1">
      <c r="A654" s="2"/>
      <c r="B654" s="2"/>
      <c r="C654" s="61"/>
      <c r="D654" s="62"/>
      <c r="E654" s="62"/>
      <c r="F654" s="63"/>
      <c r="G654" s="2"/>
      <c r="H654" s="2"/>
      <c r="I654" s="63"/>
      <c r="J654" s="63"/>
      <c r="K654" s="2"/>
      <c r="L654" s="63"/>
      <c r="M654" s="2"/>
      <c r="N654" s="2"/>
      <c r="O654" s="63"/>
      <c r="P654" s="63"/>
      <c r="Q654" s="2"/>
      <c r="R654" s="63"/>
      <c r="S654" s="2"/>
      <c r="T654" s="2"/>
      <c r="U654" s="63"/>
      <c r="V654" s="2"/>
      <c r="W654" s="2"/>
      <c r="X654" s="2"/>
      <c r="Y654" s="2"/>
      <c r="Z654" s="2"/>
      <c r="AA654" s="2"/>
      <c r="AB654" s="2"/>
      <c r="AC654" s="2"/>
      <c r="AD654" s="2"/>
      <c r="AE654" s="2"/>
      <c r="AF654" s="2"/>
      <c r="AG654" s="2"/>
      <c r="AH654" s="2"/>
      <c r="AI654" s="2"/>
      <c r="AJ654" s="2"/>
    </row>
    <row r="655" spans="1:36" ht="15.75" customHeight="1">
      <c r="A655" s="2"/>
      <c r="B655" s="2"/>
      <c r="C655" s="61"/>
      <c r="D655" s="62"/>
      <c r="E655" s="62"/>
      <c r="F655" s="63"/>
      <c r="G655" s="2"/>
      <c r="H655" s="2"/>
      <c r="I655" s="63"/>
      <c r="J655" s="63"/>
      <c r="K655" s="2"/>
      <c r="L655" s="63"/>
      <c r="M655" s="2"/>
      <c r="N655" s="2"/>
      <c r="O655" s="63"/>
      <c r="P655" s="63"/>
      <c r="Q655" s="2"/>
      <c r="R655" s="63"/>
      <c r="S655" s="2"/>
      <c r="T655" s="2"/>
      <c r="U655" s="63"/>
      <c r="V655" s="2"/>
      <c r="W655" s="2"/>
      <c r="X655" s="2"/>
      <c r="Y655" s="2"/>
      <c r="Z655" s="2"/>
      <c r="AA655" s="2"/>
      <c r="AB655" s="2"/>
      <c r="AC655" s="2"/>
      <c r="AD655" s="2"/>
      <c r="AE655" s="2"/>
      <c r="AF655" s="2"/>
      <c r="AG655" s="2"/>
      <c r="AH655" s="2"/>
      <c r="AI655" s="2"/>
      <c r="AJ655" s="2"/>
    </row>
    <row r="656" spans="1:36" ht="15.75" customHeight="1">
      <c r="A656" s="2"/>
      <c r="B656" s="2"/>
      <c r="C656" s="61"/>
      <c r="D656" s="62"/>
      <c r="E656" s="62"/>
      <c r="F656" s="63"/>
      <c r="G656" s="2"/>
      <c r="H656" s="2"/>
      <c r="I656" s="63"/>
      <c r="J656" s="63"/>
      <c r="K656" s="2"/>
      <c r="L656" s="63"/>
      <c r="M656" s="2"/>
      <c r="N656" s="2"/>
      <c r="O656" s="63"/>
      <c r="P656" s="63"/>
      <c r="Q656" s="2"/>
      <c r="R656" s="63"/>
      <c r="S656" s="2"/>
      <c r="T656" s="2"/>
      <c r="U656" s="63"/>
      <c r="V656" s="2"/>
      <c r="W656" s="2"/>
      <c r="X656" s="2"/>
      <c r="Y656" s="2"/>
      <c r="Z656" s="2"/>
      <c r="AA656" s="2"/>
      <c r="AB656" s="2"/>
      <c r="AC656" s="2"/>
      <c r="AD656" s="2"/>
      <c r="AE656" s="2"/>
      <c r="AF656" s="2"/>
      <c r="AG656" s="2"/>
      <c r="AH656" s="2"/>
      <c r="AI656" s="2"/>
      <c r="AJ656" s="2"/>
    </row>
    <row r="657" spans="1:36" ht="15.75" customHeight="1">
      <c r="A657" s="2"/>
      <c r="B657" s="2"/>
      <c r="C657" s="61"/>
      <c r="D657" s="62"/>
      <c r="E657" s="62"/>
      <c r="F657" s="63"/>
      <c r="G657" s="2"/>
      <c r="H657" s="2"/>
      <c r="I657" s="63"/>
      <c r="J657" s="63"/>
      <c r="K657" s="2"/>
      <c r="L657" s="63"/>
      <c r="M657" s="2"/>
      <c r="N657" s="2"/>
      <c r="O657" s="63"/>
      <c r="P657" s="63"/>
      <c r="Q657" s="2"/>
      <c r="R657" s="63"/>
      <c r="S657" s="2"/>
      <c r="T657" s="2"/>
      <c r="U657" s="63"/>
      <c r="V657" s="2"/>
      <c r="W657" s="2"/>
      <c r="X657" s="2"/>
      <c r="Y657" s="2"/>
      <c r="Z657" s="2"/>
      <c r="AA657" s="2"/>
      <c r="AB657" s="2"/>
      <c r="AC657" s="2"/>
      <c r="AD657" s="2"/>
      <c r="AE657" s="2"/>
      <c r="AF657" s="2"/>
      <c r="AG657" s="2"/>
      <c r="AH657" s="2"/>
      <c r="AI657" s="2"/>
      <c r="AJ657" s="2"/>
    </row>
    <row r="658" spans="1:36" ht="15.75" customHeight="1">
      <c r="A658" s="2"/>
      <c r="B658" s="2"/>
      <c r="C658" s="61"/>
      <c r="D658" s="62"/>
      <c r="E658" s="62"/>
      <c r="F658" s="63"/>
      <c r="G658" s="2"/>
      <c r="H658" s="2"/>
      <c r="I658" s="63"/>
      <c r="J658" s="63"/>
      <c r="K658" s="2"/>
      <c r="L658" s="63"/>
      <c r="M658" s="2"/>
      <c r="N658" s="2"/>
      <c r="O658" s="63"/>
      <c r="P658" s="63"/>
      <c r="Q658" s="2"/>
      <c r="R658" s="63"/>
      <c r="S658" s="2"/>
      <c r="T658" s="2"/>
      <c r="U658" s="63"/>
      <c r="V658" s="2"/>
      <c r="W658" s="2"/>
      <c r="X658" s="2"/>
      <c r="Y658" s="2"/>
      <c r="Z658" s="2"/>
      <c r="AA658" s="2"/>
      <c r="AB658" s="2"/>
      <c r="AC658" s="2"/>
      <c r="AD658" s="2"/>
      <c r="AE658" s="2"/>
      <c r="AF658" s="2"/>
      <c r="AG658" s="2"/>
      <c r="AH658" s="2"/>
      <c r="AI658" s="2"/>
      <c r="AJ658" s="2"/>
    </row>
    <row r="659" spans="1:36" ht="15.75" customHeight="1">
      <c r="A659" s="2"/>
      <c r="B659" s="2"/>
      <c r="C659" s="61"/>
      <c r="D659" s="62"/>
      <c r="E659" s="62"/>
      <c r="F659" s="63"/>
      <c r="G659" s="2"/>
      <c r="H659" s="2"/>
      <c r="I659" s="63"/>
      <c r="J659" s="63"/>
      <c r="K659" s="2"/>
      <c r="L659" s="63"/>
      <c r="M659" s="2"/>
      <c r="N659" s="2"/>
      <c r="O659" s="63"/>
      <c r="P659" s="63"/>
      <c r="Q659" s="2"/>
      <c r="R659" s="63"/>
      <c r="S659" s="2"/>
      <c r="T659" s="2"/>
      <c r="U659" s="63"/>
      <c r="V659" s="2"/>
      <c r="W659" s="2"/>
      <c r="X659" s="2"/>
      <c r="Y659" s="2"/>
      <c r="Z659" s="2"/>
      <c r="AA659" s="2"/>
      <c r="AB659" s="2"/>
      <c r="AC659" s="2"/>
      <c r="AD659" s="2"/>
      <c r="AE659" s="2"/>
      <c r="AF659" s="2"/>
      <c r="AG659" s="2"/>
      <c r="AH659" s="2"/>
      <c r="AI659" s="2"/>
      <c r="AJ659" s="2"/>
    </row>
    <row r="660" spans="1:36" ht="15.75" customHeight="1">
      <c r="A660" s="2"/>
      <c r="B660" s="2"/>
      <c r="C660" s="61"/>
      <c r="D660" s="62"/>
      <c r="E660" s="62"/>
      <c r="F660" s="63"/>
      <c r="G660" s="2"/>
      <c r="H660" s="2"/>
      <c r="I660" s="63"/>
      <c r="J660" s="63"/>
      <c r="K660" s="2"/>
      <c r="L660" s="63"/>
      <c r="M660" s="2"/>
      <c r="N660" s="2"/>
      <c r="O660" s="63"/>
      <c r="P660" s="63"/>
      <c r="Q660" s="2"/>
      <c r="R660" s="63"/>
      <c r="S660" s="2"/>
      <c r="T660" s="2"/>
      <c r="U660" s="63"/>
      <c r="V660" s="2"/>
      <c r="W660" s="2"/>
      <c r="X660" s="2"/>
      <c r="Y660" s="2"/>
      <c r="Z660" s="2"/>
      <c r="AA660" s="2"/>
      <c r="AB660" s="2"/>
      <c r="AC660" s="2"/>
      <c r="AD660" s="2"/>
      <c r="AE660" s="2"/>
      <c r="AF660" s="2"/>
      <c r="AG660" s="2"/>
      <c r="AH660" s="2"/>
      <c r="AI660" s="2"/>
      <c r="AJ660" s="2"/>
    </row>
    <row r="661" spans="1:36" ht="15.75" customHeight="1">
      <c r="A661" s="2"/>
      <c r="B661" s="2"/>
      <c r="C661" s="61"/>
      <c r="D661" s="62"/>
      <c r="E661" s="62"/>
      <c r="F661" s="63"/>
      <c r="G661" s="2"/>
      <c r="H661" s="2"/>
      <c r="I661" s="63"/>
      <c r="J661" s="63"/>
      <c r="K661" s="2"/>
      <c r="L661" s="63"/>
      <c r="M661" s="2"/>
      <c r="N661" s="2"/>
      <c r="O661" s="63"/>
      <c r="P661" s="63"/>
      <c r="Q661" s="2"/>
      <c r="R661" s="63"/>
      <c r="S661" s="2"/>
      <c r="T661" s="2"/>
      <c r="U661" s="63"/>
      <c r="V661" s="2"/>
      <c r="W661" s="2"/>
      <c r="X661" s="2"/>
      <c r="Y661" s="2"/>
      <c r="Z661" s="2"/>
      <c r="AA661" s="2"/>
      <c r="AB661" s="2"/>
      <c r="AC661" s="2"/>
      <c r="AD661" s="2"/>
      <c r="AE661" s="2"/>
      <c r="AF661" s="2"/>
      <c r="AG661" s="2"/>
      <c r="AH661" s="2"/>
      <c r="AI661" s="2"/>
      <c r="AJ661" s="2"/>
    </row>
    <row r="662" spans="1:36" ht="15.75" customHeight="1">
      <c r="A662" s="2"/>
      <c r="B662" s="2"/>
      <c r="C662" s="61"/>
      <c r="D662" s="62"/>
      <c r="E662" s="62"/>
      <c r="F662" s="63"/>
      <c r="G662" s="2"/>
      <c r="H662" s="2"/>
      <c r="I662" s="63"/>
      <c r="J662" s="63"/>
      <c r="K662" s="2"/>
      <c r="L662" s="63"/>
      <c r="M662" s="2"/>
      <c r="N662" s="2"/>
      <c r="O662" s="63"/>
      <c r="P662" s="63"/>
      <c r="Q662" s="2"/>
      <c r="R662" s="63"/>
      <c r="S662" s="2"/>
      <c r="T662" s="2"/>
      <c r="U662" s="63"/>
      <c r="V662" s="2"/>
      <c r="W662" s="2"/>
      <c r="X662" s="2"/>
      <c r="Y662" s="2"/>
      <c r="Z662" s="2"/>
      <c r="AA662" s="2"/>
      <c r="AB662" s="2"/>
      <c r="AC662" s="2"/>
      <c r="AD662" s="2"/>
      <c r="AE662" s="2"/>
      <c r="AF662" s="2"/>
      <c r="AG662" s="2"/>
      <c r="AH662" s="2"/>
      <c r="AI662" s="2"/>
      <c r="AJ662" s="2"/>
    </row>
    <row r="663" spans="1:36" ht="15.75" customHeight="1">
      <c r="A663" s="2"/>
      <c r="B663" s="2"/>
      <c r="C663" s="61"/>
      <c r="D663" s="62"/>
      <c r="E663" s="62"/>
      <c r="F663" s="63"/>
      <c r="G663" s="2"/>
      <c r="H663" s="2"/>
      <c r="I663" s="63"/>
      <c r="J663" s="63"/>
      <c r="K663" s="2"/>
      <c r="L663" s="63"/>
      <c r="M663" s="2"/>
      <c r="N663" s="2"/>
      <c r="O663" s="63"/>
      <c r="P663" s="63"/>
      <c r="Q663" s="2"/>
      <c r="R663" s="63"/>
      <c r="S663" s="2"/>
      <c r="T663" s="2"/>
      <c r="U663" s="63"/>
      <c r="V663" s="2"/>
      <c r="W663" s="2"/>
      <c r="X663" s="2"/>
      <c r="Y663" s="2"/>
      <c r="Z663" s="2"/>
      <c r="AA663" s="2"/>
      <c r="AB663" s="2"/>
      <c r="AC663" s="2"/>
      <c r="AD663" s="2"/>
      <c r="AE663" s="2"/>
      <c r="AF663" s="2"/>
      <c r="AG663" s="2"/>
      <c r="AH663" s="2"/>
      <c r="AI663" s="2"/>
      <c r="AJ663" s="2"/>
    </row>
    <row r="664" spans="1:36" ht="15.75" customHeight="1">
      <c r="A664" s="2"/>
      <c r="B664" s="2"/>
      <c r="C664" s="61"/>
      <c r="D664" s="62"/>
      <c r="E664" s="62"/>
      <c r="F664" s="63"/>
      <c r="G664" s="2"/>
      <c r="H664" s="2"/>
      <c r="I664" s="63"/>
      <c r="J664" s="63"/>
      <c r="K664" s="2"/>
      <c r="L664" s="63"/>
      <c r="M664" s="2"/>
      <c r="N664" s="2"/>
      <c r="O664" s="63"/>
      <c r="P664" s="63"/>
      <c r="Q664" s="2"/>
      <c r="R664" s="63"/>
      <c r="S664" s="2"/>
      <c r="T664" s="2"/>
      <c r="U664" s="63"/>
      <c r="V664" s="2"/>
      <c r="W664" s="2"/>
      <c r="X664" s="2"/>
      <c r="Y664" s="2"/>
      <c r="Z664" s="2"/>
      <c r="AA664" s="2"/>
      <c r="AB664" s="2"/>
      <c r="AC664" s="2"/>
      <c r="AD664" s="2"/>
      <c r="AE664" s="2"/>
      <c r="AF664" s="2"/>
      <c r="AG664" s="2"/>
      <c r="AH664" s="2"/>
      <c r="AI664" s="2"/>
      <c r="AJ664" s="2"/>
    </row>
    <row r="665" spans="1:36" ht="15.75" customHeight="1">
      <c r="A665" s="2"/>
      <c r="B665" s="2"/>
      <c r="C665" s="61"/>
      <c r="D665" s="62"/>
      <c r="E665" s="62"/>
      <c r="F665" s="63"/>
      <c r="G665" s="2"/>
      <c r="H665" s="2"/>
      <c r="I665" s="63"/>
      <c r="J665" s="63"/>
      <c r="K665" s="2"/>
      <c r="L665" s="63"/>
      <c r="M665" s="2"/>
      <c r="N665" s="2"/>
      <c r="O665" s="63"/>
      <c r="P665" s="63"/>
      <c r="Q665" s="2"/>
      <c r="R665" s="63"/>
      <c r="S665" s="2"/>
      <c r="T665" s="2"/>
      <c r="U665" s="63"/>
      <c r="V665" s="2"/>
      <c r="W665" s="2"/>
      <c r="X665" s="2"/>
      <c r="Y665" s="2"/>
      <c r="Z665" s="2"/>
      <c r="AA665" s="2"/>
      <c r="AB665" s="2"/>
      <c r="AC665" s="2"/>
      <c r="AD665" s="2"/>
      <c r="AE665" s="2"/>
      <c r="AF665" s="2"/>
      <c r="AG665" s="2"/>
      <c r="AH665" s="2"/>
      <c r="AI665" s="2"/>
      <c r="AJ665" s="2"/>
    </row>
    <row r="666" spans="1:36" ht="15.75" customHeight="1">
      <c r="A666" s="2"/>
      <c r="B666" s="2"/>
      <c r="C666" s="61"/>
      <c r="D666" s="62"/>
      <c r="E666" s="62"/>
      <c r="F666" s="63"/>
      <c r="G666" s="2"/>
      <c r="H666" s="2"/>
      <c r="I666" s="63"/>
      <c r="J666" s="63"/>
      <c r="K666" s="2"/>
      <c r="L666" s="63"/>
      <c r="M666" s="2"/>
      <c r="N666" s="2"/>
      <c r="O666" s="63"/>
      <c r="P666" s="63"/>
      <c r="Q666" s="2"/>
      <c r="R666" s="63"/>
      <c r="S666" s="2"/>
      <c r="T666" s="2"/>
      <c r="U666" s="63"/>
      <c r="V666" s="2"/>
      <c r="W666" s="2"/>
      <c r="X666" s="2"/>
      <c r="Y666" s="2"/>
      <c r="Z666" s="2"/>
      <c r="AA666" s="2"/>
      <c r="AB666" s="2"/>
      <c r="AC666" s="2"/>
      <c r="AD666" s="2"/>
      <c r="AE666" s="2"/>
      <c r="AF666" s="2"/>
      <c r="AG666" s="2"/>
      <c r="AH666" s="2"/>
      <c r="AI666" s="2"/>
      <c r="AJ666" s="2"/>
    </row>
    <row r="667" spans="1:36" ht="15.75" customHeight="1">
      <c r="A667" s="2"/>
      <c r="B667" s="2"/>
      <c r="C667" s="61"/>
      <c r="D667" s="62"/>
      <c r="E667" s="62"/>
      <c r="F667" s="63"/>
      <c r="G667" s="2"/>
      <c r="H667" s="2"/>
      <c r="I667" s="63"/>
      <c r="J667" s="63"/>
      <c r="K667" s="2"/>
      <c r="L667" s="63"/>
      <c r="M667" s="2"/>
      <c r="N667" s="2"/>
      <c r="O667" s="63"/>
      <c r="P667" s="63"/>
      <c r="Q667" s="2"/>
      <c r="R667" s="63"/>
      <c r="S667" s="2"/>
      <c r="T667" s="2"/>
      <c r="U667" s="63"/>
      <c r="V667" s="2"/>
      <c r="W667" s="2"/>
      <c r="X667" s="2"/>
      <c r="Y667" s="2"/>
      <c r="Z667" s="2"/>
      <c r="AA667" s="2"/>
      <c r="AB667" s="2"/>
      <c r="AC667" s="2"/>
      <c r="AD667" s="2"/>
      <c r="AE667" s="2"/>
      <c r="AF667" s="2"/>
      <c r="AG667" s="2"/>
      <c r="AH667" s="2"/>
      <c r="AI667" s="2"/>
      <c r="AJ667" s="2"/>
    </row>
    <row r="668" spans="1:36" ht="15.75" customHeight="1">
      <c r="A668" s="2"/>
      <c r="B668" s="2"/>
      <c r="C668" s="61"/>
      <c r="D668" s="62"/>
      <c r="E668" s="62"/>
      <c r="F668" s="63"/>
      <c r="G668" s="2"/>
      <c r="H668" s="2"/>
      <c r="I668" s="63"/>
      <c r="J668" s="63"/>
      <c r="K668" s="2"/>
      <c r="L668" s="63"/>
      <c r="M668" s="2"/>
      <c r="N668" s="2"/>
      <c r="O668" s="63"/>
      <c r="P668" s="63"/>
      <c r="Q668" s="2"/>
      <c r="R668" s="63"/>
      <c r="S668" s="2"/>
      <c r="T668" s="2"/>
      <c r="U668" s="63"/>
      <c r="V668" s="2"/>
      <c r="W668" s="2"/>
      <c r="X668" s="2"/>
      <c r="Y668" s="2"/>
      <c r="Z668" s="2"/>
      <c r="AA668" s="2"/>
      <c r="AB668" s="2"/>
      <c r="AC668" s="2"/>
      <c r="AD668" s="2"/>
      <c r="AE668" s="2"/>
      <c r="AF668" s="2"/>
      <c r="AG668" s="2"/>
      <c r="AH668" s="2"/>
      <c r="AI668" s="2"/>
      <c r="AJ668" s="2"/>
    </row>
    <row r="669" spans="1:36" ht="15.75" customHeight="1">
      <c r="A669" s="2"/>
      <c r="B669" s="2"/>
      <c r="C669" s="61"/>
      <c r="D669" s="62"/>
      <c r="E669" s="62"/>
      <c r="F669" s="63"/>
      <c r="G669" s="2"/>
      <c r="H669" s="2"/>
      <c r="I669" s="63"/>
      <c r="J669" s="63"/>
      <c r="K669" s="2"/>
      <c r="L669" s="63"/>
      <c r="M669" s="2"/>
      <c r="N669" s="2"/>
      <c r="O669" s="63"/>
      <c r="P669" s="63"/>
      <c r="Q669" s="2"/>
      <c r="R669" s="63"/>
      <c r="S669" s="2"/>
      <c r="T669" s="2"/>
      <c r="U669" s="63"/>
      <c r="V669" s="2"/>
      <c r="W669" s="2"/>
      <c r="X669" s="2"/>
      <c r="Y669" s="2"/>
      <c r="Z669" s="2"/>
      <c r="AA669" s="2"/>
      <c r="AB669" s="2"/>
      <c r="AC669" s="2"/>
      <c r="AD669" s="2"/>
      <c r="AE669" s="2"/>
      <c r="AF669" s="2"/>
      <c r="AG669" s="2"/>
      <c r="AH669" s="2"/>
      <c r="AI669" s="2"/>
      <c r="AJ669" s="2"/>
    </row>
    <row r="670" spans="1:36" ht="15.75" customHeight="1">
      <c r="A670" s="2"/>
      <c r="B670" s="2"/>
      <c r="C670" s="61"/>
      <c r="D670" s="62"/>
      <c r="E670" s="62"/>
      <c r="F670" s="63"/>
      <c r="G670" s="2"/>
      <c r="H670" s="2"/>
      <c r="I670" s="63"/>
      <c r="J670" s="63"/>
      <c r="K670" s="2"/>
      <c r="L670" s="63"/>
      <c r="M670" s="2"/>
      <c r="N670" s="2"/>
      <c r="O670" s="63"/>
      <c r="P670" s="63"/>
      <c r="Q670" s="2"/>
      <c r="R670" s="63"/>
      <c r="S670" s="2"/>
      <c r="T670" s="2"/>
      <c r="U670" s="63"/>
      <c r="V670" s="2"/>
      <c r="W670" s="2"/>
      <c r="X670" s="2"/>
      <c r="Y670" s="2"/>
      <c r="Z670" s="2"/>
      <c r="AA670" s="2"/>
      <c r="AB670" s="2"/>
      <c r="AC670" s="2"/>
      <c r="AD670" s="2"/>
      <c r="AE670" s="2"/>
      <c r="AF670" s="2"/>
      <c r="AG670" s="2"/>
      <c r="AH670" s="2"/>
      <c r="AI670" s="2"/>
      <c r="AJ670" s="2"/>
    </row>
    <row r="671" spans="1:36" ht="15.75" customHeight="1">
      <c r="A671" s="2"/>
      <c r="B671" s="2"/>
      <c r="C671" s="61"/>
      <c r="D671" s="62"/>
      <c r="E671" s="62"/>
      <c r="F671" s="63"/>
      <c r="G671" s="2"/>
      <c r="H671" s="2"/>
      <c r="I671" s="63"/>
      <c r="J671" s="63"/>
      <c r="K671" s="2"/>
      <c r="L671" s="63"/>
      <c r="M671" s="2"/>
      <c r="N671" s="2"/>
      <c r="O671" s="63"/>
      <c r="P671" s="63"/>
      <c r="Q671" s="2"/>
      <c r="R671" s="63"/>
      <c r="S671" s="2"/>
      <c r="T671" s="2"/>
      <c r="U671" s="63"/>
      <c r="V671" s="2"/>
      <c r="W671" s="2"/>
      <c r="X671" s="2"/>
      <c r="Y671" s="2"/>
      <c r="Z671" s="2"/>
      <c r="AA671" s="2"/>
      <c r="AB671" s="2"/>
      <c r="AC671" s="2"/>
      <c r="AD671" s="2"/>
      <c r="AE671" s="2"/>
      <c r="AF671" s="2"/>
      <c r="AG671" s="2"/>
      <c r="AH671" s="2"/>
      <c r="AI671" s="2"/>
      <c r="AJ671" s="2"/>
    </row>
    <row r="672" spans="1:36" ht="15.75" customHeight="1">
      <c r="A672" s="2"/>
      <c r="B672" s="2"/>
      <c r="C672" s="61"/>
      <c r="D672" s="62"/>
      <c r="E672" s="62"/>
      <c r="F672" s="63"/>
      <c r="G672" s="2"/>
      <c r="H672" s="2"/>
      <c r="I672" s="63"/>
      <c r="J672" s="63"/>
      <c r="K672" s="2"/>
      <c r="L672" s="63"/>
      <c r="M672" s="2"/>
      <c r="N672" s="2"/>
      <c r="O672" s="63"/>
      <c r="P672" s="63"/>
      <c r="Q672" s="2"/>
      <c r="R672" s="63"/>
      <c r="S672" s="2"/>
      <c r="T672" s="2"/>
      <c r="U672" s="63"/>
      <c r="V672" s="2"/>
      <c r="W672" s="2"/>
      <c r="X672" s="2"/>
      <c r="Y672" s="2"/>
      <c r="Z672" s="2"/>
      <c r="AA672" s="2"/>
      <c r="AB672" s="2"/>
      <c r="AC672" s="2"/>
      <c r="AD672" s="2"/>
      <c r="AE672" s="2"/>
      <c r="AF672" s="2"/>
      <c r="AG672" s="2"/>
      <c r="AH672" s="2"/>
      <c r="AI672" s="2"/>
      <c r="AJ672" s="2"/>
    </row>
    <row r="673" spans="1:36" ht="15.75" customHeight="1">
      <c r="A673" s="2"/>
      <c r="B673" s="2"/>
      <c r="C673" s="61"/>
      <c r="D673" s="62"/>
      <c r="E673" s="62"/>
      <c r="F673" s="63"/>
      <c r="G673" s="2"/>
      <c r="H673" s="2"/>
      <c r="I673" s="63"/>
      <c r="J673" s="63"/>
      <c r="K673" s="2"/>
      <c r="L673" s="63"/>
      <c r="M673" s="2"/>
      <c r="N673" s="2"/>
      <c r="O673" s="63"/>
      <c r="P673" s="63"/>
      <c r="Q673" s="2"/>
      <c r="R673" s="63"/>
      <c r="S673" s="2"/>
      <c r="T673" s="2"/>
      <c r="U673" s="63"/>
      <c r="V673" s="2"/>
      <c r="W673" s="2"/>
      <c r="X673" s="2"/>
      <c r="Y673" s="2"/>
      <c r="Z673" s="2"/>
      <c r="AA673" s="2"/>
      <c r="AB673" s="2"/>
      <c r="AC673" s="2"/>
      <c r="AD673" s="2"/>
      <c r="AE673" s="2"/>
      <c r="AF673" s="2"/>
      <c r="AG673" s="2"/>
      <c r="AH673" s="2"/>
      <c r="AI673" s="2"/>
      <c r="AJ673" s="2"/>
    </row>
    <row r="674" spans="1:36" ht="15.75" customHeight="1">
      <c r="A674" s="2"/>
      <c r="B674" s="2"/>
      <c r="C674" s="61"/>
      <c r="D674" s="62"/>
      <c r="E674" s="62"/>
      <c r="F674" s="63"/>
      <c r="G674" s="2"/>
      <c r="H674" s="2"/>
      <c r="I674" s="63"/>
      <c r="J674" s="63"/>
      <c r="K674" s="2"/>
      <c r="L674" s="63"/>
      <c r="M674" s="2"/>
      <c r="N674" s="2"/>
      <c r="O674" s="63"/>
      <c r="P674" s="63"/>
      <c r="Q674" s="2"/>
      <c r="R674" s="63"/>
      <c r="S674" s="2"/>
      <c r="T674" s="2"/>
      <c r="U674" s="63"/>
      <c r="V674" s="2"/>
      <c r="W674" s="2"/>
      <c r="X674" s="2"/>
      <c r="Y674" s="2"/>
      <c r="Z674" s="2"/>
      <c r="AA674" s="2"/>
      <c r="AB674" s="2"/>
      <c r="AC674" s="2"/>
      <c r="AD674" s="2"/>
      <c r="AE674" s="2"/>
      <c r="AF674" s="2"/>
      <c r="AG674" s="2"/>
      <c r="AH674" s="2"/>
      <c r="AI674" s="2"/>
      <c r="AJ674" s="2"/>
    </row>
    <row r="675" spans="1:36" ht="15.75" customHeight="1">
      <c r="A675" s="2"/>
      <c r="B675" s="2"/>
      <c r="C675" s="61"/>
      <c r="D675" s="62"/>
      <c r="E675" s="62"/>
      <c r="F675" s="63"/>
      <c r="G675" s="2"/>
      <c r="H675" s="2"/>
      <c r="I675" s="63"/>
      <c r="J675" s="63"/>
      <c r="K675" s="2"/>
      <c r="L675" s="63"/>
      <c r="M675" s="2"/>
      <c r="N675" s="2"/>
      <c r="O675" s="63"/>
      <c r="P675" s="63"/>
      <c r="Q675" s="2"/>
      <c r="R675" s="63"/>
      <c r="S675" s="2"/>
      <c r="T675" s="2"/>
      <c r="U675" s="63"/>
      <c r="V675" s="2"/>
      <c r="W675" s="2"/>
      <c r="X675" s="2"/>
      <c r="Y675" s="2"/>
      <c r="Z675" s="2"/>
      <c r="AA675" s="2"/>
      <c r="AB675" s="2"/>
      <c r="AC675" s="2"/>
      <c r="AD675" s="2"/>
      <c r="AE675" s="2"/>
      <c r="AF675" s="2"/>
      <c r="AG675" s="2"/>
      <c r="AH675" s="2"/>
      <c r="AI675" s="2"/>
      <c r="AJ675" s="2"/>
    </row>
    <row r="676" spans="1:36" ht="15.75" customHeight="1">
      <c r="A676" s="2"/>
      <c r="B676" s="2"/>
      <c r="C676" s="61"/>
      <c r="D676" s="62"/>
      <c r="E676" s="62"/>
      <c r="F676" s="63"/>
      <c r="G676" s="2"/>
      <c r="H676" s="2"/>
      <c r="I676" s="63"/>
      <c r="J676" s="63"/>
      <c r="K676" s="2"/>
      <c r="L676" s="63"/>
      <c r="M676" s="2"/>
      <c r="N676" s="2"/>
      <c r="O676" s="63"/>
      <c r="P676" s="63"/>
      <c r="Q676" s="2"/>
      <c r="R676" s="63"/>
      <c r="S676" s="2"/>
      <c r="T676" s="2"/>
      <c r="U676" s="63"/>
      <c r="V676" s="2"/>
      <c r="W676" s="2"/>
      <c r="X676" s="2"/>
      <c r="Y676" s="2"/>
      <c r="Z676" s="2"/>
      <c r="AA676" s="2"/>
      <c r="AB676" s="2"/>
      <c r="AC676" s="2"/>
      <c r="AD676" s="2"/>
      <c r="AE676" s="2"/>
      <c r="AF676" s="2"/>
      <c r="AG676" s="2"/>
      <c r="AH676" s="2"/>
      <c r="AI676" s="2"/>
      <c r="AJ676" s="2"/>
    </row>
    <row r="677" spans="1:36" ht="15.75" customHeight="1">
      <c r="A677" s="2"/>
      <c r="B677" s="2"/>
      <c r="C677" s="61"/>
      <c r="D677" s="62"/>
      <c r="E677" s="62"/>
      <c r="F677" s="63"/>
      <c r="G677" s="2"/>
      <c r="H677" s="2"/>
      <c r="I677" s="63"/>
      <c r="J677" s="63"/>
      <c r="K677" s="2"/>
      <c r="L677" s="63"/>
      <c r="M677" s="2"/>
      <c r="N677" s="2"/>
      <c r="O677" s="63"/>
      <c r="P677" s="63"/>
      <c r="Q677" s="2"/>
      <c r="R677" s="63"/>
      <c r="S677" s="2"/>
      <c r="T677" s="2"/>
      <c r="U677" s="63"/>
      <c r="V677" s="2"/>
      <c r="W677" s="2"/>
      <c r="X677" s="2"/>
      <c r="Y677" s="2"/>
      <c r="Z677" s="2"/>
      <c r="AA677" s="2"/>
      <c r="AB677" s="2"/>
      <c r="AC677" s="2"/>
      <c r="AD677" s="2"/>
      <c r="AE677" s="2"/>
      <c r="AF677" s="2"/>
      <c r="AG677" s="2"/>
      <c r="AH677" s="2"/>
      <c r="AI677" s="2"/>
      <c r="AJ677" s="2"/>
    </row>
    <row r="678" spans="1:36" ht="15.75" customHeight="1">
      <c r="A678" s="2"/>
      <c r="B678" s="2"/>
      <c r="C678" s="61"/>
      <c r="D678" s="62"/>
      <c r="E678" s="62"/>
      <c r="F678" s="63"/>
      <c r="G678" s="2"/>
      <c r="H678" s="2"/>
      <c r="I678" s="63"/>
      <c r="J678" s="63"/>
      <c r="K678" s="2"/>
      <c r="L678" s="63"/>
      <c r="M678" s="2"/>
      <c r="N678" s="2"/>
      <c r="O678" s="63"/>
      <c r="P678" s="63"/>
      <c r="Q678" s="2"/>
      <c r="R678" s="63"/>
      <c r="S678" s="2"/>
      <c r="T678" s="2"/>
      <c r="U678" s="63"/>
      <c r="V678" s="2"/>
      <c r="W678" s="2"/>
      <c r="X678" s="2"/>
      <c r="Y678" s="2"/>
      <c r="Z678" s="2"/>
      <c r="AA678" s="2"/>
      <c r="AB678" s="2"/>
      <c r="AC678" s="2"/>
      <c r="AD678" s="2"/>
      <c r="AE678" s="2"/>
      <c r="AF678" s="2"/>
      <c r="AG678" s="2"/>
      <c r="AH678" s="2"/>
      <c r="AI678" s="2"/>
      <c r="AJ678" s="2"/>
    </row>
    <row r="679" spans="1:36" ht="15.75" customHeight="1">
      <c r="A679" s="2"/>
      <c r="B679" s="2"/>
      <c r="C679" s="61"/>
      <c r="D679" s="62"/>
      <c r="E679" s="62"/>
      <c r="F679" s="63"/>
      <c r="G679" s="2"/>
      <c r="H679" s="2"/>
      <c r="I679" s="63"/>
      <c r="J679" s="63"/>
      <c r="K679" s="2"/>
      <c r="L679" s="63"/>
      <c r="M679" s="2"/>
      <c r="N679" s="2"/>
      <c r="O679" s="63"/>
      <c r="P679" s="63"/>
      <c r="Q679" s="2"/>
      <c r="R679" s="63"/>
      <c r="S679" s="2"/>
      <c r="T679" s="2"/>
      <c r="U679" s="63"/>
      <c r="V679" s="2"/>
      <c r="W679" s="2"/>
      <c r="X679" s="2"/>
      <c r="Y679" s="2"/>
      <c r="Z679" s="2"/>
      <c r="AA679" s="2"/>
      <c r="AB679" s="2"/>
      <c r="AC679" s="2"/>
      <c r="AD679" s="2"/>
      <c r="AE679" s="2"/>
      <c r="AF679" s="2"/>
      <c r="AG679" s="2"/>
      <c r="AH679" s="2"/>
      <c r="AI679" s="2"/>
      <c r="AJ679" s="2"/>
    </row>
    <row r="680" spans="1:36" ht="15.75" customHeight="1">
      <c r="A680" s="2"/>
      <c r="B680" s="2"/>
      <c r="C680" s="61"/>
      <c r="D680" s="62"/>
      <c r="E680" s="62"/>
      <c r="F680" s="63"/>
      <c r="G680" s="2"/>
      <c r="H680" s="2"/>
      <c r="I680" s="63"/>
      <c r="J680" s="63"/>
      <c r="K680" s="2"/>
      <c r="L680" s="63"/>
      <c r="M680" s="2"/>
      <c r="N680" s="2"/>
      <c r="O680" s="63"/>
      <c r="P680" s="63"/>
      <c r="Q680" s="2"/>
      <c r="R680" s="63"/>
      <c r="S680" s="2"/>
      <c r="T680" s="2"/>
      <c r="U680" s="63"/>
      <c r="V680" s="2"/>
      <c r="W680" s="2"/>
      <c r="X680" s="2"/>
      <c r="Y680" s="2"/>
      <c r="Z680" s="2"/>
      <c r="AA680" s="2"/>
      <c r="AB680" s="2"/>
      <c r="AC680" s="2"/>
      <c r="AD680" s="2"/>
      <c r="AE680" s="2"/>
      <c r="AF680" s="2"/>
      <c r="AG680" s="2"/>
      <c r="AH680" s="2"/>
      <c r="AI680" s="2"/>
      <c r="AJ680" s="2"/>
    </row>
    <row r="681" spans="1:36" ht="15.75" customHeight="1">
      <c r="A681" s="2"/>
      <c r="B681" s="2"/>
      <c r="C681" s="61"/>
      <c r="D681" s="62"/>
      <c r="E681" s="62"/>
      <c r="F681" s="63"/>
      <c r="G681" s="2"/>
      <c r="H681" s="2"/>
      <c r="I681" s="63"/>
      <c r="J681" s="63"/>
      <c r="K681" s="2"/>
      <c r="L681" s="63"/>
      <c r="M681" s="2"/>
      <c r="N681" s="2"/>
      <c r="O681" s="63"/>
      <c r="P681" s="63"/>
      <c r="Q681" s="2"/>
      <c r="R681" s="63"/>
      <c r="S681" s="2"/>
      <c r="T681" s="2"/>
      <c r="U681" s="63"/>
      <c r="V681" s="2"/>
      <c r="W681" s="2"/>
      <c r="X681" s="2"/>
      <c r="Y681" s="2"/>
      <c r="Z681" s="2"/>
      <c r="AA681" s="2"/>
      <c r="AB681" s="2"/>
      <c r="AC681" s="2"/>
      <c r="AD681" s="2"/>
      <c r="AE681" s="2"/>
      <c r="AF681" s="2"/>
      <c r="AG681" s="2"/>
      <c r="AH681" s="2"/>
      <c r="AI681" s="2"/>
      <c r="AJ681" s="2"/>
    </row>
    <row r="682" spans="1:36" ht="15.75" customHeight="1">
      <c r="A682" s="2"/>
      <c r="B682" s="2"/>
      <c r="C682" s="61"/>
      <c r="D682" s="62"/>
      <c r="E682" s="62"/>
      <c r="F682" s="63"/>
      <c r="G682" s="2"/>
      <c r="H682" s="2"/>
      <c r="I682" s="63"/>
      <c r="J682" s="63"/>
      <c r="K682" s="2"/>
      <c r="L682" s="63"/>
      <c r="M682" s="2"/>
      <c r="N682" s="2"/>
      <c r="O682" s="63"/>
      <c r="P682" s="63"/>
      <c r="Q682" s="2"/>
      <c r="R682" s="63"/>
      <c r="S682" s="2"/>
      <c r="T682" s="2"/>
      <c r="U682" s="63"/>
      <c r="V682" s="2"/>
      <c r="W682" s="2"/>
      <c r="X682" s="2"/>
      <c r="Y682" s="2"/>
      <c r="Z682" s="2"/>
      <c r="AA682" s="2"/>
      <c r="AB682" s="2"/>
      <c r="AC682" s="2"/>
      <c r="AD682" s="2"/>
      <c r="AE682" s="2"/>
      <c r="AF682" s="2"/>
      <c r="AG682" s="2"/>
      <c r="AH682" s="2"/>
      <c r="AI682" s="2"/>
      <c r="AJ682" s="2"/>
    </row>
    <row r="683" spans="1:36" ht="15.75" customHeight="1">
      <c r="A683" s="2"/>
      <c r="B683" s="2"/>
      <c r="C683" s="61"/>
      <c r="D683" s="62"/>
      <c r="E683" s="62"/>
      <c r="F683" s="63"/>
      <c r="G683" s="2"/>
      <c r="H683" s="2"/>
      <c r="I683" s="63"/>
      <c r="J683" s="63"/>
      <c r="K683" s="2"/>
      <c r="L683" s="63"/>
      <c r="M683" s="2"/>
      <c r="N683" s="2"/>
      <c r="O683" s="63"/>
      <c r="P683" s="63"/>
      <c r="Q683" s="2"/>
      <c r="R683" s="63"/>
      <c r="S683" s="2"/>
      <c r="T683" s="2"/>
      <c r="U683" s="63"/>
      <c r="V683" s="2"/>
      <c r="W683" s="2"/>
      <c r="X683" s="2"/>
      <c r="Y683" s="2"/>
      <c r="Z683" s="2"/>
      <c r="AA683" s="2"/>
      <c r="AB683" s="2"/>
      <c r="AC683" s="2"/>
      <c r="AD683" s="2"/>
      <c r="AE683" s="2"/>
      <c r="AF683" s="2"/>
      <c r="AG683" s="2"/>
      <c r="AH683" s="2"/>
      <c r="AI683" s="2"/>
      <c r="AJ683" s="2"/>
    </row>
    <row r="684" spans="1:36" ht="15.75" customHeight="1">
      <c r="A684" s="2"/>
      <c r="B684" s="2"/>
      <c r="C684" s="61"/>
      <c r="D684" s="62"/>
      <c r="E684" s="62"/>
      <c r="F684" s="63"/>
      <c r="G684" s="2"/>
      <c r="H684" s="2"/>
      <c r="I684" s="63"/>
      <c r="J684" s="63"/>
      <c r="K684" s="2"/>
      <c r="L684" s="63"/>
      <c r="M684" s="2"/>
      <c r="N684" s="2"/>
      <c r="O684" s="63"/>
      <c r="P684" s="63"/>
      <c r="Q684" s="2"/>
      <c r="R684" s="63"/>
      <c r="S684" s="2"/>
      <c r="T684" s="2"/>
      <c r="U684" s="63"/>
      <c r="V684" s="2"/>
      <c r="W684" s="2"/>
      <c r="X684" s="2"/>
      <c r="Y684" s="2"/>
      <c r="Z684" s="2"/>
      <c r="AA684" s="2"/>
      <c r="AB684" s="2"/>
      <c r="AC684" s="2"/>
      <c r="AD684" s="2"/>
      <c r="AE684" s="2"/>
      <c r="AF684" s="2"/>
      <c r="AG684" s="2"/>
      <c r="AH684" s="2"/>
      <c r="AI684" s="2"/>
      <c r="AJ684" s="2"/>
    </row>
    <row r="685" spans="1:36" ht="15.75" customHeight="1">
      <c r="A685" s="2"/>
      <c r="B685" s="2"/>
      <c r="C685" s="61"/>
      <c r="D685" s="62"/>
      <c r="E685" s="62"/>
      <c r="F685" s="63"/>
      <c r="G685" s="2"/>
      <c r="H685" s="2"/>
      <c r="I685" s="63"/>
      <c r="J685" s="63"/>
      <c r="K685" s="2"/>
      <c r="L685" s="63"/>
      <c r="M685" s="2"/>
      <c r="N685" s="2"/>
      <c r="O685" s="63"/>
      <c r="P685" s="63"/>
      <c r="Q685" s="2"/>
      <c r="R685" s="63"/>
      <c r="S685" s="2"/>
      <c r="T685" s="2"/>
      <c r="U685" s="63"/>
      <c r="V685" s="2"/>
      <c r="W685" s="2"/>
      <c r="X685" s="2"/>
      <c r="Y685" s="2"/>
      <c r="Z685" s="2"/>
      <c r="AA685" s="2"/>
      <c r="AB685" s="2"/>
      <c r="AC685" s="2"/>
      <c r="AD685" s="2"/>
      <c r="AE685" s="2"/>
      <c r="AF685" s="2"/>
      <c r="AG685" s="2"/>
      <c r="AH685" s="2"/>
      <c r="AI685" s="2"/>
      <c r="AJ685" s="2"/>
    </row>
    <row r="686" spans="1:36" ht="15.75" customHeight="1">
      <c r="A686" s="2"/>
      <c r="B686" s="2"/>
      <c r="C686" s="61"/>
      <c r="D686" s="62"/>
      <c r="E686" s="62"/>
      <c r="F686" s="63"/>
      <c r="G686" s="2"/>
      <c r="H686" s="2"/>
      <c r="I686" s="63"/>
      <c r="J686" s="63"/>
      <c r="K686" s="2"/>
      <c r="L686" s="63"/>
      <c r="M686" s="2"/>
      <c r="N686" s="2"/>
      <c r="O686" s="63"/>
      <c r="P686" s="63"/>
      <c r="Q686" s="2"/>
      <c r="R686" s="63"/>
      <c r="S686" s="2"/>
      <c r="T686" s="2"/>
      <c r="U686" s="63"/>
      <c r="V686" s="2"/>
      <c r="W686" s="2"/>
      <c r="X686" s="2"/>
      <c r="Y686" s="2"/>
      <c r="Z686" s="2"/>
      <c r="AA686" s="2"/>
      <c r="AB686" s="2"/>
      <c r="AC686" s="2"/>
      <c r="AD686" s="2"/>
      <c r="AE686" s="2"/>
      <c r="AF686" s="2"/>
      <c r="AG686" s="2"/>
      <c r="AH686" s="2"/>
      <c r="AI686" s="2"/>
      <c r="AJ686" s="2"/>
    </row>
    <row r="687" spans="1:36" ht="15.75" customHeight="1">
      <c r="A687" s="2"/>
      <c r="B687" s="2"/>
      <c r="C687" s="61"/>
      <c r="D687" s="62"/>
      <c r="E687" s="62"/>
      <c r="F687" s="63"/>
      <c r="G687" s="2"/>
      <c r="H687" s="2"/>
      <c r="I687" s="63"/>
      <c r="J687" s="63"/>
      <c r="K687" s="2"/>
      <c r="L687" s="63"/>
      <c r="M687" s="2"/>
      <c r="N687" s="2"/>
      <c r="O687" s="63"/>
      <c r="P687" s="63"/>
      <c r="Q687" s="2"/>
      <c r="R687" s="63"/>
      <c r="S687" s="2"/>
      <c r="T687" s="2"/>
      <c r="U687" s="63"/>
      <c r="V687" s="2"/>
      <c r="W687" s="2"/>
      <c r="X687" s="2"/>
      <c r="Y687" s="2"/>
      <c r="Z687" s="2"/>
      <c r="AA687" s="2"/>
      <c r="AB687" s="2"/>
      <c r="AC687" s="2"/>
      <c r="AD687" s="2"/>
      <c r="AE687" s="2"/>
      <c r="AF687" s="2"/>
      <c r="AG687" s="2"/>
      <c r="AH687" s="2"/>
      <c r="AI687" s="2"/>
      <c r="AJ687" s="2"/>
    </row>
    <row r="688" spans="1:36" ht="15.75" customHeight="1">
      <c r="A688" s="2"/>
      <c r="B688" s="2"/>
      <c r="C688" s="61"/>
      <c r="D688" s="62"/>
      <c r="E688" s="62"/>
      <c r="F688" s="63"/>
      <c r="G688" s="2"/>
      <c r="H688" s="2"/>
      <c r="I688" s="63"/>
      <c r="J688" s="63"/>
      <c r="K688" s="2"/>
      <c r="L688" s="63"/>
      <c r="M688" s="2"/>
      <c r="N688" s="2"/>
      <c r="O688" s="63"/>
      <c r="P688" s="63"/>
      <c r="Q688" s="2"/>
      <c r="R688" s="63"/>
      <c r="S688" s="2"/>
      <c r="T688" s="2"/>
      <c r="U688" s="63"/>
      <c r="V688" s="2"/>
      <c r="W688" s="2"/>
      <c r="X688" s="2"/>
      <c r="Y688" s="2"/>
      <c r="Z688" s="2"/>
      <c r="AA688" s="2"/>
      <c r="AB688" s="2"/>
      <c r="AC688" s="2"/>
      <c r="AD688" s="2"/>
      <c r="AE688" s="2"/>
      <c r="AF688" s="2"/>
      <c r="AG688" s="2"/>
      <c r="AH688" s="2"/>
      <c r="AI688" s="2"/>
      <c r="AJ688" s="2"/>
    </row>
    <row r="689" spans="1:36" ht="15.75" customHeight="1">
      <c r="A689" s="2"/>
      <c r="B689" s="2"/>
      <c r="C689" s="61"/>
      <c r="D689" s="62"/>
      <c r="E689" s="62"/>
      <c r="F689" s="63"/>
      <c r="G689" s="2"/>
      <c r="H689" s="2"/>
      <c r="I689" s="63"/>
      <c r="J689" s="63"/>
      <c r="K689" s="2"/>
      <c r="L689" s="63"/>
      <c r="M689" s="2"/>
      <c r="N689" s="2"/>
      <c r="O689" s="63"/>
      <c r="P689" s="63"/>
      <c r="Q689" s="2"/>
      <c r="R689" s="63"/>
      <c r="S689" s="2"/>
      <c r="T689" s="2"/>
      <c r="U689" s="63"/>
      <c r="V689" s="2"/>
      <c r="W689" s="2"/>
      <c r="X689" s="2"/>
      <c r="Y689" s="2"/>
      <c r="Z689" s="2"/>
      <c r="AA689" s="2"/>
      <c r="AB689" s="2"/>
      <c r="AC689" s="2"/>
      <c r="AD689" s="2"/>
      <c r="AE689" s="2"/>
      <c r="AF689" s="2"/>
      <c r="AG689" s="2"/>
      <c r="AH689" s="2"/>
      <c r="AI689" s="2"/>
      <c r="AJ689" s="2"/>
    </row>
    <row r="690" spans="1:36" ht="15.75" customHeight="1">
      <c r="A690" s="2"/>
      <c r="B690" s="2"/>
      <c r="C690" s="61"/>
      <c r="D690" s="62"/>
      <c r="E690" s="62"/>
      <c r="F690" s="63"/>
      <c r="G690" s="2"/>
      <c r="H690" s="2"/>
      <c r="I690" s="63"/>
      <c r="J690" s="63"/>
      <c r="K690" s="2"/>
      <c r="L690" s="63"/>
      <c r="M690" s="2"/>
      <c r="N690" s="2"/>
      <c r="O690" s="63"/>
      <c r="P690" s="63"/>
      <c r="Q690" s="2"/>
      <c r="R690" s="63"/>
      <c r="S690" s="2"/>
      <c r="T690" s="2"/>
      <c r="U690" s="63"/>
      <c r="V690" s="2"/>
      <c r="W690" s="2"/>
      <c r="X690" s="2"/>
      <c r="Y690" s="2"/>
      <c r="Z690" s="2"/>
      <c r="AA690" s="2"/>
      <c r="AB690" s="2"/>
      <c r="AC690" s="2"/>
      <c r="AD690" s="2"/>
      <c r="AE690" s="2"/>
      <c r="AF690" s="2"/>
      <c r="AG690" s="2"/>
      <c r="AH690" s="2"/>
      <c r="AI690" s="2"/>
      <c r="AJ690" s="2"/>
    </row>
    <row r="691" spans="1:36" ht="15.75" customHeight="1">
      <c r="A691" s="2"/>
      <c r="B691" s="2"/>
      <c r="C691" s="61"/>
      <c r="D691" s="62"/>
      <c r="E691" s="62"/>
      <c r="F691" s="63"/>
      <c r="G691" s="2"/>
      <c r="H691" s="2"/>
      <c r="I691" s="63"/>
      <c r="J691" s="63"/>
      <c r="K691" s="2"/>
      <c r="L691" s="63"/>
      <c r="M691" s="2"/>
      <c r="N691" s="2"/>
      <c r="O691" s="63"/>
      <c r="P691" s="63"/>
      <c r="Q691" s="2"/>
      <c r="R691" s="63"/>
      <c r="S691" s="2"/>
      <c r="T691" s="2"/>
      <c r="U691" s="63"/>
      <c r="V691" s="2"/>
      <c r="W691" s="2"/>
      <c r="X691" s="2"/>
      <c r="Y691" s="2"/>
      <c r="Z691" s="2"/>
      <c r="AA691" s="2"/>
      <c r="AB691" s="2"/>
      <c r="AC691" s="2"/>
      <c r="AD691" s="2"/>
      <c r="AE691" s="2"/>
      <c r="AF691" s="2"/>
      <c r="AG691" s="2"/>
      <c r="AH691" s="2"/>
      <c r="AI691" s="2"/>
      <c r="AJ691" s="2"/>
    </row>
    <row r="692" spans="1:36" ht="15.75" customHeight="1">
      <c r="A692" s="2"/>
      <c r="B692" s="2"/>
      <c r="C692" s="61"/>
      <c r="D692" s="62"/>
      <c r="E692" s="62"/>
      <c r="F692" s="63"/>
      <c r="G692" s="2"/>
      <c r="H692" s="2"/>
      <c r="I692" s="63"/>
      <c r="J692" s="63"/>
      <c r="K692" s="2"/>
      <c r="L692" s="63"/>
      <c r="M692" s="2"/>
      <c r="N692" s="2"/>
      <c r="O692" s="63"/>
      <c r="P692" s="63"/>
      <c r="Q692" s="2"/>
      <c r="R692" s="63"/>
      <c r="S692" s="2"/>
      <c r="T692" s="2"/>
      <c r="U692" s="63"/>
      <c r="V692" s="2"/>
      <c r="W692" s="2"/>
      <c r="X692" s="2"/>
      <c r="Y692" s="2"/>
      <c r="Z692" s="2"/>
      <c r="AA692" s="2"/>
      <c r="AB692" s="2"/>
      <c r="AC692" s="2"/>
      <c r="AD692" s="2"/>
      <c r="AE692" s="2"/>
      <c r="AF692" s="2"/>
      <c r="AG692" s="2"/>
      <c r="AH692" s="2"/>
      <c r="AI692" s="2"/>
      <c r="AJ692" s="2"/>
    </row>
    <row r="693" spans="1:36" ht="15.75" customHeight="1">
      <c r="A693" s="2"/>
      <c r="B693" s="2"/>
      <c r="C693" s="61"/>
      <c r="D693" s="62"/>
      <c r="E693" s="62"/>
      <c r="F693" s="63"/>
      <c r="G693" s="2"/>
      <c r="H693" s="2"/>
      <c r="I693" s="63"/>
      <c r="J693" s="63"/>
      <c r="K693" s="2"/>
      <c r="L693" s="63"/>
      <c r="M693" s="2"/>
      <c r="N693" s="2"/>
      <c r="O693" s="63"/>
      <c r="P693" s="63"/>
      <c r="Q693" s="2"/>
      <c r="R693" s="63"/>
      <c r="S693" s="2"/>
      <c r="T693" s="2"/>
      <c r="U693" s="63"/>
      <c r="V693" s="2"/>
      <c r="W693" s="2"/>
      <c r="X693" s="2"/>
      <c r="Y693" s="2"/>
      <c r="Z693" s="2"/>
      <c r="AA693" s="2"/>
      <c r="AB693" s="2"/>
      <c r="AC693" s="2"/>
      <c r="AD693" s="2"/>
      <c r="AE693" s="2"/>
      <c r="AF693" s="2"/>
      <c r="AG693" s="2"/>
      <c r="AH693" s="2"/>
      <c r="AI693" s="2"/>
      <c r="AJ693" s="2"/>
    </row>
    <row r="694" spans="1:36" ht="15.75" customHeight="1">
      <c r="A694" s="2"/>
      <c r="B694" s="2"/>
      <c r="C694" s="61"/>
      <c r="D694" s="62"/>
      <c r="E694" s="62"/>
      <c r="F694" s="63"/>
      <c r="G694" s="2"/>
      <c r="H694" s="2"/>
      <c r="I694" s="63"/>
      <c r="J694" s="63"/>
      <c r="K694" s="2"/>
      <c r="L694" s="63"/>
      <c r="M694" s="2"/>
      <c r="N694" s="2"/>
      <c r="O694" s="63"/>
      <c r="P694" s="63"/>
      <c r="Q694" s="2"/>
      <c r="R694" s="63"/>
      <c r="S694" s="2"/>
      <c r="T694" s="2"/>
      <c r="U694" s="63"/>
      <c r="V694" s="2"/>
      <c r="W694" s="2"/>
      <c r="X694" s="2"/>
      <c r="Y694" s="2"/>
      <c r="Z694" s="2"/>
      <c r="AA694" s="2"/>
      <c r="AB694" s="2"/>
      <c r="AC694" s="2"/>
      <c r="AD694" s="2"/>
      <c r="AE694" s="2"/>
      <c r="AF694" s="2"/>
      <c r="AG694" s="2"/>
      <c r="AH694" s="2"/>
      <c r="AI694" s="2"/>
      <c r="AJ694" s="2"/>
    </row>
    <row r="695" spans="1:36" ht="15.75" customHeight="1">
      <c r="A695" s="2"/>
      <c r="B695" s="2"/>
      <c r="C695" s="61"/>
      <c r="D695" s="62"/>
      <c r="E695" s="62"/>
      <c r="F695" s="63"/>
      <c r="G695" s="2"/>
      <c r="H695" s="2"/>
      <c r="I695" s="63"/>
      <c r="J695" s="63"/>
      <c r="K695" s="2"/>
      <c r="L695" s="63"/>
      <c r="M695" s="2"/>
      <c r="N695" s="2"/>
      <c r="O695" s="63"/>
      <c r="P695" s="63"/>
      <c r="Q695" s="2"/>
      <c r="R695" s="63"/>
      <c r="S695" s="2"/>
      <c r="T695" s="2"/>
      <c r="U695" s="63"/>
      <c r="V695" s="2"/>
      <c r="W695" s="2"/>
      <c r="X695" s="2"/>
      <c r="Y695" s="2"/>
      <c r="Z695" s="2"/>
      <c r="AA695" s="2"/>
      <c r="AB695" s="2"/>
      <c r="AC695" s="2"/>
      <c r="AD695" s="2"/>
      <c r="AE695" s="2"/>
      <c r="AF695" s="2"/>
      <c r="AG695" s="2"/>
      <c r="AH695" s="2"/>
      <c r="AI695" s="2"/>
      <c r="AJ695" s="2"/>
    </row>
    <row r="696" spans="1:36" ht="15.75" customHeight="1">
      <c r="A696" s="2"/>
      <c r="B696" s="2"/>
      <c r="C696" s="61"/>
      <c r="D696" s="62"/>
      <c r="E696" s="62"/>
      <c r="F696" s="63"/>
      <c r="G696" s="2"/>
      <c r="H696" s="2"/>
      <c r="I696" s="63"/>
      <c r="J696" s="63"/>
      <c r="K696" s="2"/>
      <c r="L696" s="63"/>
      <c r="M696" s="2"/>
      <c r="N696" s="2"/>
      <c r="O696" s="63"/>
      <c r="P696" s="63"/>
      <c r="Q696" s="2"/>
      <c r="R696" s="63"/>
      <c r="S696" s="2"/>
      <c r="T696" s="2"/>
      <c r="U696" s="63"/>
      <c r="V696" s="2"/>
      <c r="W696" s="2"/>
      <c r="X696" s="2"/>
      <c r="Y696" s="2"/>
      <c r="Z696" s="2"/>
      <c r="AA696" s="2"/>
      <c r="AB696" s="2"/>
      <c r="AC696" s="2"/>
      <c r="AD696" s="2"/>
      <c r="AE696" s="2"/>
      <c r="AF696" s="2"/>
      <c r="AG696" s="2"/>
      <c r="AH696" s="2"/>
      <c r="AI696" s="2"/>
      <c r="AJ696" s="2"/>
    </row>
    <row r="697" spans="1:36" ht="15.75" customHeight="1">
      <c r="A697" s="2"/>
      <c r="B697" s="2"/>
      <c r="C697" s="61"/>
      <c r="D697" s="62"/>
      <c r="E697" s="62"/>
      <c r="F697" s="63"/>
      <c r="G697" s="2"/>
      <c r="H697" s="2"/>
      <c r="I697" s="63"/>
      <c r="J697" s="63"/>
      <c r="K697" s="2"/>
      <c r="L697" s="63"/>
      <c r="M697" s="2"/>
      <c r="N697" s="2"/>
      <c r="O697" s="63"/>
      <c r="P697" s="63"/>
      <c r="Q697" s="2"/>
      <c r="R697" s="63"/>
      <c r="S697" s="2"/>
      <c r="T697" s="2"/>
      <c r="U697" s="63"/>
      <c r="V697" s="2"/>
      <c r="W697" s="2"/>
      <c r="X697" s="2"/>
      <c r="Y697" s="2"/>
      <c r="Z697" s="2"/>
      <c r="AA697" s="2"/>
      <c r="AB697" s="2"/>
      <c r="AC697" s="2"/>
      <c r="AD697" s="2"/>
      <c r="AE697" s="2"/>
      <c r="AF697" s="2"/>
      <c r="AG697" s="2"/>
      <c r="AH697" s="2"/>
      <c r="AI697" s="2"/>
      <c r="AJ697" s="2"/>
    </row>
    <row r="698" spans="1:36" ht="15.75" customHeight="1">
      <c r="A698" s="2"/>
      <c r="B698" s="2"/>
      <c r="C698" s="61"/>
      <c r="D698" s="62"/>
      <c r="E698" s="62"/>
      <c r="F698" s="63"/>
      <c r="G698" s="2"/>
      <c r="H698" s="2"/>
      <c r="I698" s="63"/>
      <c r="J698" s="63"/>
      <c r="K698" s="2"/>
      <c r="L698" s="63"/>
      <c r="M698" s="2"/>
      <c r="N698" s="2"/>
      <c r="O698" s="63"/>
      <c r="P698" s="63"/>
      <c r="Q698" s="2"/>
      <c r="R698" s="63"/>
      <c r="S698" s="2"/>
      <c r="T698" s="2"/>
      <c r="U698" s="63"/>
      <c r="V698" s="2"/>
      <c r="W698" s="2"/>
      <c r="X698" s="2"/>
      <c r="Y698" s="2"/>
      <c r="Z698" s="2"/>
      <c r="AA698" s="2"/>
      <c r="AB698" s="2"/>
      <c r="AC698" s="2"/>
      <c r="AD698" s="2"/>
      <c r="AE698" s="2"/>
      <c r="AF698" s="2"/>
      <c r="AG698" s="2"/>
      <c r="AH698" s="2"/>
      <c r="AI698" s="2"/>
      <c r="AJ698" s="2"/>
    </row>
    <row r="699" spans="1:36" ht="15.75" customHeight="1">
      <c r="A699" s="2"/>
      <c r="B699" s="2"/>
      <c r="C699" s="61"/>
      <c r="D699" s="62"/>
      <c r="E699" s="62"/>
      <c r="F699" s="63"/>
      <c r="G699" s="2"/>
      <c r="H699" s="2"/>
      <c r="I699" s="63"/>
      <c r="J699" s="63"/>
      <c r="K699" s="2"/>
      <c r="L699" s="63"/>
      <c r="M699" s="2"/>
      <c r="N699" s="2"/>
      <c r="O699" s="63"/>
      <c r="P699" s="63"/>
      <c r="Q699" s="2"/>
      <c r="R699" s="63"/>
      <c r="S699" s="2"/>
      <c r="T699" s="2"/>
      <c r="U699" s="63"/>
      <c r="V699" s="2"/>
      <c r="W699" s="2"/>
      <c r="X699" s="2"/>
      <c r="Y699" s="2"/>
      <c r="Z699" s="2"/>
      <c r="AA699" s="2"/>
      <c r="AB699" s="2"/>
      <c r="AC699" s="2"/>
      <c r="AD699" s="2"/>
      <c r="AE699" s="2"/>
      <c r="AF699" s="2"/>
      <c r="AG699" s="2"/>
      <c r="AH699" s="2"/>
      <c r="AI699" s="2"/>
      <c r="AJ699" s="2"/>
    </row>
    <row r="700" spans="1:36" ht="15.75" customHeight="1">
      <c r="A700" s="2"/>
      <c r="B700" s="2"/>
      <c r="C700" s="61"/>
      <c r="D700" s="62"/>
      <c r="E700" s="62"/>
      <c r="F700" s="63"/>
      <c r="G700" s="2"/>
      <c r="H700" s="2"/>
      <c r="I700" s="63"/>
      <c r="J700" s="63"/>
      <c r="K700" s="2"/>
      <c r="L700" s="63"/>
      <c r="M700" s="2"/>
      <c r="N700" s="2"/>
      <c r="O700" s="63"/>
      <c r="P700" s="63"/>
      <c r="Q700" s="2"/>
      <c r="R700" s="63"/>
      <c r="S700" s="2"/>
      <c r="T700" s="2"/>
      <c r="U700" s="63"/>
      <c r="V700" s="2"/>
      <c r="W700" s="2"/>
      <c r="X700" s="2"/>
      <c r="Y700" s="2"/>
      <c r="Z700" s="2"/>
      <c r="AA700" s="2"/>
      <c r="AB700" s="2"/>
      <c r="AC700" s="2"/>
      <c r="AD700" s="2"/>
      <c r="AE700" s="2"/>
      <c r="AF700" s="2"/>
      <c r="AG700" s="2"/>
      <c r="AH700" s="2"/>
      <c r="AI700" s="2"/>
      <c r="AJ700" s="2"/>
    </row>
    <row r="701" spans="1:36" ht="15.75" customHeight="1">
      <c r="A701" s="2"/>
      <c r="B701" s="2"/>
      <c r="C701" s="61"/>
      <c r="D701" s="62"/>
      <c r="E701" s="62"/>
      <c r="F701" s="63"/>
      <c r="G701" s="2"/>
      <c r="H701" s="2"/>
      <c r="I701" s="63"/>
      <c r="J701" s="63"/>
      <c r="K701" s="2"/>
      <c r="L701" s="63"/>
      <c r="M701" s="2"/>
      <c r="N701" s="2"/>
      <c r="O701" s="63"/>
      <c r="P701" s="63"/>
      <c r="Q701" s="2"/>
      <c r="R701" s="63"/>
      <c r="S701" s="2"/>
      <c r="T701" s="2"/>
      <c r="U701" s="63"/>
      <c r="V701" s="2"/>
      <c r="W701" s="2"/>
      <c r="X701" s="2"/>
      <c r="Y701" s="2"/>
      <c r="Z701" s="2"/>
      <c r="AA701" s="2"/>
      <c r="AB701" s="2"/>
      <c r="AC701" s="2"/>
      <c r="AD701" s="2"/>
      <c r="AE701" s="2"/>
      <c r="AF701" s="2"/>
      <c r="AG701" s="2"/>
      <c r="AH701" s="2"/>
      <c r="AI701" s="2"/>
      <c r="AJ701" s="2"/>
    </row>
    <row r="702" spans="1:36" ht="15.75" customHeight="1">
      <c r="A702" s="2"/>
      <c r="B702" s="2"/>
      <c r="C702" s="61"/>
      <c r="D702" s="62"/>
      <c r="E702" s="62"/>
      <c r="F702" s="63"/>
      <c r="G702" s="2"/>
      <c r="H702" s="2"/>
      <c r="I702" s="63"/>
      <c r="J702" s="63"/>
      <c r="K702" s="2"/>
      <c r="L702" s="63"/>
      <c r="M702" s="2"/>
      <c r="N702" s="2"/>
      <c r="O702" s="63"/>
      <c r="P702" s="63"/>
      <c r="Q702" s="2"/>
      <c r="R702" s="63"/>
      <c r="S702" s="2"/>
      <c r="T702" s="2"/>
      <c r="U702" s="63"/>
      <c r="V702" s="2"/>
      <c r="W702" s="2"/>
      <c r="X702" s="2"/>
      <c r="Y702" s="2"/>
      <c r="Z702" s="2"/>
      <c r="AA702" s="2"/>
      <c r="AB702" s="2"/>
      <c r="AC702" s="2"/>
      <c r="AD702" s="2"/>
      <c r="AE702" s="2"/>
      <c r="AF702" s="2"/>
      <c r="AG702" s="2"/>
      <c r="AH702" s="2"/>
      <c r="AI702" s="2"/>
      <c r="AJ702" s="2"/>
    </row>
    <row r="703" spans="1:36" ht="15.75" customHeight="1">
      <c r="A703" s="2"/>
      <c r="B703" s="2"/>
      <c r="C703" s="61"/>
      <c r="D703" s="62"/>
      <c r="E703" s="62"/>
      <c r="F703" s="63"/>
      <c r="G703" s="2"/>
      <c r="H703" s="2"/>
      <c r="I703" s="63"/>
      <c r="J703" s="63"/>
      <c r="K703" s="2"/>
      <c r="L703" s="63"/>
      <c r="M703" s="2"/>
      <c r="N703" s="2"/>
      <c r="O703" s="63"/>
      <c r="P703" s="63"/>
      <c r="Q703" s="2"/>
      <c r="R703" s="63"/>
      <c r="S703" s="2"/>
      <c r="T703" s="2"/>
      <c r="U703" s="63"/>
      <c r="V703" s="2"/>
      <c r="W703" s="2"/>
      <c r="X703" s="2"/>
      <c r="Y703" s="2"/>
      <c r="Z703" s="2"/>
      <c r="AA703" s="2"/>
      <c r="AB703" s="2"/>
      <c r="AC703" s="2"/>
      <c r="AD703" s="2"/>
      <c r="AE703" s="2"/>
      <c r="AF703" s="2"/>
      <c r="AG703" s="2"/>
      <c r="AH703" s="2"/>
      <c r="AI703" s="2"/>
      <c r="AJ703" s="2"/>
    </row>
    <row r="704" spans="1:36" ht="15.75" customHeight="1">
      <c r="A704" s="2"/>
      <c r="B704" s="2"/>
      <c r="C704" s="61"/>
      <c r="D704" s="62"/>
      <c r="E704" s="62"/>
      <c r="F704" s="63"/>
      <c r="G704" s="2"/>
      <c r="H704" s="2"/>
      <c r="I704" s="63"/>
      <c r="J704" s="63"/>
      <c r="K704" s="2"/>
      <c r="L704" s="63"/>
      <c r="M704" s="2"/>
      <c r="N704" s="2"/>
      <c r="O704" s="63"/>
      <c r="P704" s="63"/>
      <c r="Q704" s="2"/>
      <c r="R704" s="63"/>
      <c r="S704" s="2"/>
      <c r="T704" s="2"/>
      <c r="U704" s="63"/>
      <c r="V704" s="2"/>
      <c r="W704" s="2"/>
      <c r="X704" s="2"/>
      <c r="Y704" s="2"/>
      <c r="Z704" s="2"/>
      <c r="AA704" s="2"/>
      <c r="AB704" s="2"/>
      <c r="AC704" s="2"/>
      <c r="AD704" s="2"/>
      <c r="AE704" s="2"/>
      <c r="AF704" s="2"/>
      <c r="AG704" s="2"/>
      <c r="AH704" s="2"/>
      <c r="AI704" s="2"/>
      <c r="AJ704" s="2"/>
    </row>
    <row r="705" spans="1:36" ht="15.75" customHeight="1">
      <c r="A705" s="2"/>
      <c r="B705" s="2"/>
      <c r="C705" s="61"/>
      <c r="D705" s="62"/>
      <c r="E705" s="62"/>
      <c r="F705" s="63"/>
      <c r="G705" s="2"/>
      <c r="H705" s="2"/>
      <c r="I705" s="63"/>
      <c r="J705" s="63"/>
      <c r="K705" s="2"/>
      <c r="L705" s="63"/>
      <c r="M705" s="2"/>
      <c r="N705" s="2"/>
      <c r="O705" s="63"/>
      <c r="P705" s="63"/>
      <c r="Q705" s="2"/>
      <c r="R705" s="63"/>
      <c r="S705" s="2"/>
      <c r="T705" s="2"/>
      <c r="U705" s="63"/>
      <c r="V705" s="2"/>
      <c r="W705" s="2"/>
      <c r="X705" s="2"/>
      <c r="Y705" s="2"/>
      <c r="Z705" s="2"/>
      <c r="AA705" s="2"/>
      <c r="AB705" s="2"/>
      <c r="AC705" s="2"/>
      <c r="AD705" s="2"/>
      <c r="AE705" s="2"/>
      <c r="AF705" s="2"/>
      <c r="AG705" s="2"/>
      <c r="AH705" s="2"/>
      <c r="AI705" s="2"/>
      <c r="AJ705" s="2"/>
    </row>
    <row r="706" spans="1:36" ht="15.75" customHeight="1">
      <c r="A706" s="2"/>
      <c r="B706" s="2"/>
      <c r="C706" s="61"/>
      <c r="D706" s="62"/>
      <c r="E706" s="62"/>
      <c r="F706" s="63"/>
      <c r="G706" s="2"/>
      <c r="H706" s="2"/>
      <c r="I706" s="63"/>
      <c r="J706" s="63"/>
      <c r="K706" s="2"/>
      <c r="L706" s="63"/>
      <c r="M706" s="2"/>
      <c r="N706" s="2"/>
      <c r="O706" s="63"/>
      <c r="P706" s="63"/>
      <c r="Q706" s="2"/>
      <c r="R706" s="63"/>
      <c r="S706" s="2"/>
      <c r="T706" s="2"/>
      <c r="U706" s="63"/>
      <c r="V706" s="2"/>
      <c r="W706" s="2"/>
      <c r="X706" s="2"/>
      <c r="Y706" s="2"/>
      <c r="Z706" s="2"/>
      <c r="AA706" s="2"/>
      <c r="AB706" s="2"/>
      <c r="AC706" s="2"/>
      <c r="AD706" s="2"/>
      <c r="AE706" s="2"/>
      <c r="AF706" s="2"/>
      <c r="AG706" s="2"/>
      <c r="AH706" s="2"/>
      <c r="AI706" s="2"/>
      <c r="AJ706" s="2"/>
    </row>
    <row r="707" spans="1:36" ht="15.75" customHeight="1">
      <c r="A707" s="2"/>
      <c r="B707" s="2"/>
      <c r="C707" s="61"/>
      <c r="D707" s="62"/>
      <c r="E707" s="62"/>
      <c r="F707" s="63"/>
      <c r="G707" s="2"/>
      <c r="H707" s="2"/>
      <c r="I707" s="63"/>
      <c r="J707" s="63"/>
      <c r="K707" s="2"/>
      <c r="L707" s="63"/>
      <c r="M707" s="2"/>
      <c r="N707" s="2"/>
      <c r="O707" s="63"/>
      <c r="P707" s="63"/>
      <c r="Q707" s="2"/>
      <c r="R707" s="63"/>
      <c r="S707" s="2"/>
      <c r="T707" s="2"/>
      <c r="U707" s="63"/>
      <c r="V707" s="2"/>
      <c r="W707" s="2"/>
      <c r="X707" s="2"/>
      <c r="Y707" s="2"/>
      <c r="Z707" s="2"/>
      <c r="AA707" s="2"/>
      <c r="AB707" s="2"/>
      <c r="AC707" s="2"/>
      <c r="AD707" s="2"/>
      <c r="AE707" s="2"/>
      <c r="AF707" s="2"/>
      <c r="AG707" s="2"/>
      <c r="AH707" s="2"/>
      <c r="AI707" s="2"/>
      <c r="AJ707" s="2"/>
    </row>
    <row r="708" spans="1:36" ht="15.75" customHeight="1">
      <c r="A708" s="2"/>
      <c r="B708" s="2"/>
      <c r="C708" s="61"/>
      <c r="D708" s="62"/>
      <c r="E708" s="62"/>
      <c r="F708" s="63"/>
      <c r="G708" s="2"/>
      <c r="H708" s="2"/>
      <c r="I708" s="63"/>
      <c r="J708" s="63"/>
      <c r="K708" s="2"/>
      <c r="L708" s="63"/>
      <c r="M708" s="2"/>
      <c r="N708" s="2"/>
      <c r="O708" s="63"/>
      <c r="P708" s="63"/>
      <c r="Q708" s="2"/>
      <c r="R708" s="63"/>
      <c r="S708" s="2"/>
      <c r="T708" s="2"/>
      <c r="U708" s="63"/>
      <c r="V708" s="2"/>
      <c r="W708" s="2"/>
      <c r="X708" s="2"/>
      <c r="Y708" s="2"/>
      <c r="Z708" s="2"/>
      <c r="AA708" s="2"/>
      <c r="AB708" s="2"/>
      <c r="AC708" s="2"/>
      <c r="AD708" s="2"/>
      <c r="AE708" s="2"/>
      <c r="AF708" s="2"/>
      <c r="AG708" s="2"/>
      <c r="AH708" s="2"/>
      <c r="AI708" s="2"/>
      <c r="AJ708" s="2"/>
    </row>
    <row r="709" spans="1:36" ht="15.75" customHeight="1">
      <c r="A709" s="2"/>
      <c r="B709" s="2"/>
      <c r="C709" s="61"/>
      <c r="D709" s="62"/>
      <c r="E709" s="62"/>
      <c r="F709" s="63"/>
      <c r="G709" s="2"/>
      <c r="H709" s="2"/>
      <c r="I709" s="63"/>
      <c r="J709" s="63"/>
      <c r="K709" s="2"/>
      <c r="L709" s="63"/>
      <c r="M709" s="2"/>
      <c r="N709" s="2"/>
      <c r="O709" s="63"/>
      <c r="P709" s="63"/>
      <c r="Q709" s="2"/>
      <c r="R709" s="63"/>
      <c r="S709" s="2"/>
      <c r="T709" s="2"/>
      <c r="U709" s="63"/>
      <c r="V709" s="2"/>
      <c r="W709" s="2"/>
      <c r="X709" s="2"/>
      <c r="Y709" s="2"/>
      <c r="Z709" s="2"/>
      <c r="AA709" s="2"/>
      <c r="AB709" s="2"/>
      <c r="AC709" s="2"/>
      <c r="AD709" s="2"/>
      <c r="AE709" s="2"/>
      <c r="AF709" s="2"/>
      <c r="AG709" s="2"/>
      <c r="AH709" s="2"/>
      <c r="AI709" s="2"/>
      <c r="AJ709" s="2"/>
    </row>
    <row r="710" spans="1:36" ht="15.75" customHeight="1">
      <c r="A710" s="2"/>
      <c r="B710" s="2"/>
      <c r="C710" s="61"/>
      <c r="D710" s="62"/>
      <c r="E710" s="62"/>
      <c r="F710" s="63"/>
      <c r="G710" s="2"/>
      <c r="H710" s="2"/>
      <c r="I710" s="63"/>
      <c r="J710" s="63"/>
      <c r="K710" s="2"/>
      <c r="L710" s="63"/>
      <c r="M710" s="2"/>
      <c r="N710" s="2"/>
      <c r="O710" s="63"/>
      <c r="P710" s="63"/>
      <c r="Q710" s="2"/>
      <c r="R710" s="63"/>
      <c r="S710" s="2"/>
      <c r="T710" s="2"/>
      <c r="U710" s="63"/>
      <c r="V710" s="2"/>
      <c r="W710" s="2"/>
      <c r="X710" s="2"/>
      <c r="Y710" s="2"/>
      <c r="Z710" s="2"/>
      <c r="AA710" s="2"/>
      <c r="AB710" s="2"/>
      <c r="AC710" s="2"/>
      <c r="AD710" s="2"/>
      <c r="AE710" s="2"/>
      <c r="AF710" s="2"/>
      <c r="AG710" s="2"/>
      <c r="AH710" s="2"/>
      <c r="AI710" s="2"/>
      <c r="AJ710" s="2"/>
    </row>
    <row r="711" spans="1:36" ht="15.75" customHeight="1">
      <c r="A711" s="2"/>
      <c r="B711" s="2"/>
      <c r="C711" s="61"/>
      <c r="D711" s="62"/>
      <c r="E711" s="62"/>
      <c r="F711" s="63"/>
      <c r="G711" s="2"/>
      <c r="H711" s="2"/>
      <c r="I711" s="63"/>
      <c r="J711" s="63"/>
      <c r="K711" s="2"/>
      <c r="L711" s="63"/>
      <c r="M711" s="2"/>
      <c r="N711" s="2"/>
      <c r="O711" s="63"/>
      <c r="P711" s="63"/>
      <c r="Q711" s="2"/>
      <c r="R711" s="63"/>
      <c r="S711" s="2"/>
      <c r="T711" s="2"/>
      <c r="U711" s="63"/>
      <c r="V711" s="2"/>
      <c r="W711" s="2"/>
      <c r="X711" s="2"/>
      <c r="Y711" s="2"/>
      <c r="Z711" s="2"/>
      <c r="AA711" s="2"/>
      <c r="AB711" s="2"/>
      <c r="AC711" s="2"/>
      <c r="AD711" s="2"/>
      <c r="AE711" s="2"/>
      <c r="AF711" s="2"/>
      <c r="AG711" s="2"/>
      <c r="AH711" s="2"/>
      <c r="AI711" s="2"/>
      <c r="AJ711" s="2"/>
    </row>
    <row r="712" spans="1:36" ht="15.75" customHeight="1">
      <c r="A712" s="2"/>
      <c r="B712" s="2"/>
      <c r="C712" s="61"/>
      <c r="D712" s="62"/>
      <c r="E712" s="62"/>
      <c r="F712" s="63"/>
      <c r="G712" s="2"/>
      <c r="H712" s="2"/>
      <c r="I712" s="63"/>
      <c r="J712" s="63"/>
      <c r="K712" s="2"/>
      <c r="L712" s="63"/>
      <c r="M712" s="2"/>
      <c r="N712" s="2"/>
      <c r="O712" s="63"/>
      <c r="P712" s="63"/>
      <c r="Q712" s="2"/>
      <c r="R712" s="63"/>
      <c r="S712" s="2"/>
      <c r="T712" s="2"/>
      <c r="U712" s="63"/>
      <c r="V712" s="2"/>
      <c r="W712" s="2"/>
      <c r="X712" s="2"/>
      <c r="Y712" s="2"/>
      <c r="Z712" s="2"/>
      <c r="AA712" s="2"/>
      <c r="AB712" s="2"/>
      <c r="AC712" s="2"/>
      <c r="AD712" s="2"/>
      <c r="AE712" s="2"/>
      <c r="AF712" s="2"/>
      <c r="AG712" s="2"/>
      <c r="AH712" s="2"/>
      <c r="AI712" s="2"/>
      <c r="AJ712" s="2"/>
    </row>
    <row r="713" spans="1:36" ht="15.75" customHeight="1">
      <c r="A713" s="2"/>
      <c r="B713" s="2"/>
      <c r="C713" s="61"/>
      <c r="D713" s="62"/>
      <c r="E713" s="62"/>
      <c r="F713" s="63"/>
      <c r="G713" s="2"/>
      <c r="H713" s="2"/>
      <c r="I713" s="63"/>
      <c r="J713" s="63"/>
      <c r="K713" s="2"/>
      <c r="L713" s="63"/>
      <c r="M713" s="2"/>
      <c r="N713" s="2"/>
      <c r="O713" s="63"/>
      <c r="P713" s="63"/>
      <c r="Q713" s="2"/>
      <c r="R713" s="63"/>
      <c r="S713" s="2"/>
      <c r="T713" s="2"/>
      <c r="U713" s="63"/>
      <c r="V713" s="2"/>
      <c r="W713" s="2"/>
      <c r="X713" s="2"/>
      <c r="Y713" s="2"/>
      <c r="Z713" s="2"/>
      <c r="AA713" s="2"/>
      <c r="AB713" s="2"/>
      <c r="AC713" s="2"/>
      <c r="AD713" s="2"/>
      <c r="AE713" s="2"/>
      <c r="AF713" s="2"/>
      <c r="AG713" s="2"/>
      <c r="AH713" s="2"/>
      <c r="AI713" s="2"/>
      <c r="AJ713" s="2"/>
    </row>
    <row r="714" spans="1:36" ht="15.75" customHeight="1">
      <c r="A714" s="2"/>
      <c r="B714" s="2"/>
      <c r="C714" s="61"/>
      <c r="D714" s="62"/>
      <c r="E714" s="62"/>
      <c r="F714" s="63"/>
      <c r="G714" s="2"/>
      <c r="H714" s="2"/>
      <c r="I714" s="63"/>
      <c r="J714" s="63"/>
      <c r="K714" s="2"/>
      <c r="L714" s="63"/>
      <c r="M714" s="2"/>
      <c r="N714" s="2"/>
      <c r="O714" s="63"/>
      <c r="P714" s="63"/>
      <c r="Q714" s="2"/>
      <c r="R714" s="63"/>
      <c r="S714" s="2"/>
      <c r="T714" s="2"/>
      <c r="U714" s="63"/>
      <c r="V714" s="2"/>
      <c r="W714" s="2"/>
      <c r="X714" s="2"/>
      <c r="Y714" s="2"/>
      <c r="Z714" s="2"/>
      <c r="AA714" s="2"/>
      <c r="AB714" s="2"/>
      <c r="AC714" s="2"/>
      <c r="AD714" s="2"/>
      <c r="AE714" s="2"/>
      <c r="AF714" s="2"/>
      <c r="AG714" s="2"/>
      <c r="AH714" s="2"/>
      <c r="AI714" s="2"/>
      <c r="AJ714" s="2"/>
    </row>
    <row r="715" spans="1:36" ht="15.75" customHeight="1">
      <c r="A715" s="2"/>
      <c r="B715" s="2"/>
      <c r="C715" s="61"/>
      <c r="D715" s="62"/>
      <c r="E715" s="62"/>
      <c r="F715" s="63"/>
      <c r="G715" s="2"/>
      <c r="H715" s="2"/>
      <c r="I715" s="63"/>
      <c r="J715" s="63"/>
      <c r="K715" s="2"/>
      <c r="L715" s="63"/>
      <c r="M715" s="2"/>
      <c r="N715" s="2"/>
      <c r="O715" s="63"/>
      <c r="P715" s="63"/>
      <c r="Q715" s="2"/>
      <c r="R715" s="63"/>
      <c r="S715" s="2"/>
      <c r="T715" s="2"/>
      <c r="U715" s="63"/>
      <c r="V715" s="2"/>
      <c r="W715" s="2"/>
      <c r="X715" s="2"/>
      <c r="Y715" s="2"/>
      <c r="Z715" s="2"/>
      <c r="AA715" s="2"/>
      <c r="AB715" s="2"/>
      <c r="AC715" s="2"/>
      <c r="AD715" s="2"/>
      <c r="AE715" s="2"/>
      <c r="AF715" s="2"/>
      <c r="AG715" s="2"/>
      <c r="AH715" s="2"/>
      <c r="AI715" s="2"/>
      <c r="AJ715" s="2"/>
    </row>
    <row r="716" spans="1:36" ht="15.75" customHeight="1">
      <c r="A716" s="2"/>
      <c r="B716" s="2"/>
      <c r="C716" s="61"/>
      <c r="D716" s="62"/>
      <c r="E716" s="62"/>
      <c r="F716" s="63"/>
      <c r="G716" s="2"/>
      <c r="H716" s="2"/>
      <c r="I716" s="63"/>
      <c r="J716" s="63"/>
      <c r="K716" s="2"/>
      <c r="L716" s="63"/>
      <c r="M716" s="2"/>
      <c r="N716" s="2"/>
      <c r="O716" s="63"/>
      <c r="P716" s="63"/>
      <c r="Q716" s="2"/>
      <c r="R716" s="63"/>
      <c r="S716" s="2"/>
      <c r="T716" s="2"/>
      <c r="U716" s="63"/>
      <c r="V716" s="2"/>
      <c r="W716" s="2"/>
      <c r="X716" s="2"/>
      <c r="Y716" s="2"/>
      <c r="Z716" s="2"/>
      <c r="AA716" s="2"/>
      <c r="AB716" s="2"/>
      <c r="AC716" s="2"/>
      <c r="AD716" s="2"/>
      <c r="AE716" s="2"/>
      <c r="AF716" s="2"/>
      <c r="AG716" s="2"/>
      <c r="AH716" s="2"/>
      <c r="AI716" s="2"/>
      <c r="AJ716" s="2"/>
    </row>
    <row r="717" spans="1:36" ht="15.75" customHeight="1">
      <c r="A717" s="2"/>
      <c r="B717" s="2"/>
      <c r="C717" s="61"/>
      <c r="D717" s="62"/>
      <c r="E717" s="62"/>
      <c r="F717" s="63"/>
      <c r="G717" s="2"/>
      <c r="H717" s="2"/>
      <c r="I717" s="63"/>
      <c r="J717" s="63"/>
      <c r="K717" s="2"/>
      <c r="L717" s="63"/>
      <c r="M717" s="2"/>
      <c r="N717" s="2"/>
      <c r="O717" s="63"/>
      <c r="P717" s="63"/>
      <c r="Q717" s="2"/>
      <c r="R717" s="63"/>
      <c r="S717" s="2"/>
      <c r="T717" s="2"/>
      <c r="U717" s="63"/>
      <c r="V717" s="2"/>
      <c r="W717" s="2"/>
      <c r="X717" s="2"/>
      <c r="Y717" s="2"/>
      <c r="Z717" s="2"/>
      <c r="AA717" s="2"/>
      <c r="AB717" s="2"/>
      <c r="AC717" s="2"/>
      <c r="AD717" s="2"/>
      <c r="AE717" s="2"/>
      <c r="AF717" s="2"/>
      <c r="AG717" s="2"/>
      <c r="AH717" s="2"/>
      <c r="AI717" s="2"/>
      <c r="AJ717" s="2"/>
    </row>
    <row r="718" spans="1:36" ht="15.75" customHeight="1">
      <c r="A718" s="2"/>
      <c r="B718" s="2"/>
      <c r="C718" s="61"/>
      <c r="D718" s="62"/>
      <c r="E718" s="62"/>
      <c r="F718" s="63"/>
      <c r="G718" s="2"/>
      <c r="H718" s="2"/>
      <c r="I718" s="63"/>
      <c r="J718" s="63"/>
      <c r="K718" s="2"/>
      <c r="L718" s="63"/>
      <c r="M718" s="2"/>
      <c r="N718" s="2"/>
      <c r="O718" s="63"/>
      <c r="P718" s="63"/>
      <c r="Q718" s="2"/>
      <c r="R718" s="63"/>
      <c r="S718" s="2"/>
      <c r="T718" s="2"/>
      <c r="U718" s="63"/>
      <c r="V718" s="2"/>
      <c r="W718" s="2"/>
      <c r="X718" s="2"/>
      <c r="Y718" s="2"/>
      <c r="Z718" s="2"/>
      <c r="AA718" s="2"/>
      <c r="AB718" s="2"/>
      <c r="AC718" s="2"/>
      <c r="AD718" s="2"/>
      <c r="AE718" s="2"/>
      <c r="AF718" s="2"/>
      <c r="AG718" s="2"/>
      <c r="AH718" s="2"/>
      <c r="AI718" s="2"/>
      <c r="AJ718" s="2"/>
    </row>
    <row r="719" spans="1:36" ht="15.75" customHeight="1">
      <c r="A719" s="2"/>
      <c r="B719" s="2"/>
      <c r="C719" s="61"/>
      <c r="D719" s="62"/>
      <c r="E719" s="62"/>
      <c r="F719" s="63"/>
      <c r="G719" s="2"/>
      <c r="H719" s="2"/>
      <c r="I719" s="63"/>
      <c r="J719" s="63"/>
      <c r="K719" s="2"/>
      <c r="L719" s="63"/>
      <c r="M719" s="2"/>
      <c r="N719" s="2"/>
      <c r="O719" s="63"/>
      <c r="P719" s="63"/>
      <c r="Q719" s="2"/>
      <c r="R719" s="63"/>
      <c r="S719" s="2"/>
      <c r="T719" s="2"/>
      <c r="U719" s="63"/>
      <c r="V719" s="2"/>
      <c r="W719" s="2"/>
      <c r="X719" s="2"/>
      <c r="Y719" s="2"/>
      <c r="Z719" s="2"/>
      <c r="AA719" s="2"/>
      <c r="AB719" s="2"/>
      <c r="AC719" s="2"/>
      <c r="AD719" s="2"/>
      <c r="AE719" s="2"/>
      <c r="AF719" s="2"/>
      <c r="AG719" s="2"/>
      <c r="AH719" s="2"/>
      <c r="AI719" s="2"/>
      <c r="AJ719" s="2"/>
    </row>
    <row r="720" spans="1:36" ht="15.75" customHeight="1">
      <c r="A720" s="2"/>
      <c r="B720" s="2"/>
      <c r="C720" s="61"/>
      <c r="D720" s="62"/>
      <c r="E720" s="62"/>
      <c r="F720" s="63"/>
      <c r="G720" s="2"/>
      <c r="H720" s="2"/>
      <c r="I720" s="63"/>
      <c r="J720" s="63"/>
      <c r="K720" s="2"/>
      <c r="L720" s="63"/>
      <c r="M720" s="2"/>
      <c r="N720" s="2"/>
      <c r="O720" s="63"/>
      <c r="P720" s="63"/>
      <c r="Q720" s="2"/>
      <c r="R720" s="63"/>
      <c r="S720" s="2"/>
      <c r="T720" s="2"/>
      <c r="U720" s="63"/>
      <c r="V720" s="2"/>
      <c r="W720" s="2"/>
      <c r="X720" s="2"/>
      <c r="Y720" s="2"/>
      <c r="Z720" s="2"/>
      <c r="AA720" s="2"/>
      <c r="AB720" s="2"/>
      <c r="AC720" s="2"/>
      <c r="AD720" s="2"/>
      <c r="AE720" s="2"/>
      <c r="AF720" s="2"/>
      <c r="AG720" s="2"/>
      <c r="AH720" s="2"/>
      <c r="AI720" s="2"/>
      <c r="AJ720" s="2"/>
    </row>
    <row r="721" spans="1:36" ht="15.75" customHeight="1">
      <c r="A721" s="2"/>
      <c r="B721" s="2"/>
      <c r="C721" s="61"/>
      <c r="D721" s="62"/>
      <c r="E721" s="62"/>
      <c r="F721" s="63"/>
      <c r="G721" s="2"/>
      <c r="H721" s="2"/>
      <c r="I721" s="63"/>
      <c r="J721" s="63"/>
      <c r="K721" s="2"/>
      <c r="L721" s="63"/>
      <c r="M721" s="2"/>
      <c r="N721" s="2"/>
      <c r="O721" s="63"/>
      <c r="P721" s="63"/>
      <c r="Q721" s="2"/>
      <c r="R721" s="63"/>
      <c r="S721" s="2"/>
      <c r="T721" s="2"/>
      <c r="U721" s="63"/>
      <c r="V721" s="2"/>
      <c r="W721" s="2"/>
      <c r="X721" s="2"/>
      <c r="Y721" s="2"/>
      <c r="Z721" s="2"/>
      <c r="AA721" s="2"/>
      <c r="AB721" s="2"/>
      <c r="AC721" s="2"/>
      <c r="AD721" s="2"/>
      <c r="AE721" s="2"/>
      <c r="AF721" s="2"/>
      <c r="AG721" s="2"/>
      <c r="AH721" s="2"/>
      <c r="AI721" s="2"/>
      <c r="AJ721" s="2"/>
    </row>
    <row r="722" spans="1:36" ht="15.75" customHeight="1">
      <c r="A722" s="2"/>
      <c r="B722" s="2"/>
      <c r="C722" s="61"/>
      <c r="D722" s="62"/>
      <c r="E722" s="62"/>
      <c r="F722" s="63"/>
      <c r="G722" s="2"/>
      <c r="H722" s="2"/>
      <c r="I722" s="63"/>
      <c r="J722" s="63"/>
      <c r="K722" s="2"/>
      <c r="L722" s="63"/>
      <c r="M722" s="2"/>
      <c r="N722" s="2"/>
      <c r="O722" s="63"/>
      <c r="P722" s="63"/>
      <c r="Q722" s="2"/>
      <c r="R722" s="63"/>
      <c r="S722" s="2"/>
      <c r="T722" s="2"/>
      <c r="U722" s="63"/>
      <c r="V722" s="2"/>
      <c r="W722" s="2"/>
      <c r="X722" s="2"/>
      <c r="Y722" s="2"/>
      <c r="Z722" s="2"/>
      <c r="AA722" s="2"/>
      <c r="AB722" s="2"/>
      <c r="AC722" s="2"/>
      <c r="AD722" s="2"/>
      <c r="AE722" s="2"/>
      <c r="AF722" s="2"/>
      <c r="AG722" s="2"/>
      <c r="AH722" s="2"/>
      <c r="AI722" s="2"/>
      <c r="AJ722" s="2"/>
    </row>
    <row r="723" spans="1:36" ht="15.75" customHeight="1">
      <c r="A723" s="2"/>
      <c r="B723" s="2"/>
      <c r="C723" s="61"/>
      <c r="D723" s="62"/>
      <c r="E723" s="62"/>
      <c r="F723" s="63"/>
      <c r="G723" s="2"/>
      <c r="H723" s="2"/>
      <c r="I723" s="63"/>
      <c r="J723" s="63"/>
      <c r="K723" s="2"/>
      <c r="L723" s="63"/>
      <c r="M723" s="2"/>
      <c r="N723" s="2"/>
      <c r="O723" s="63"/>
      <c r="P723" s="63"/>
      <c r="Q723" s="2"/>
      <c r="R723" s="63"/>
      <c r="S723" s="2"/>
      <c r="T723" s="2"/>
      <c r="U723" s="63"/>
      <c r="V723" s="2"/>
      <c r="W723" s="2"/>
      <c r="X723" s="2"/>
      <c r="Y723" s="2"/>
      <c r="Z723" s="2"/>
      <c r="AA723" s="2"/>
      <c r="AB723" s="2"/>
      <c r="AC723" s="2"/>
      <c r="AD723" s="2"/>
      <c r="AE723" s="2"/>
      <c r="AF723" s="2"/>
      <c r="AG723" s="2"/>
      <c r="AH723" s="2"/>
      <c r="AI723" s="2"/>
      <c r="AJ723" s="2"/>
    </row>
    <row r="724" spans="1:36" ht="15.75" customHeight="1">
      <c r="A724" s="2"/>
      <c r="B724" s="2"/>
      <c r="C724" s="61"/>
      <c r="D724" s="62"/>
      <c r="E724" s="62"/>
      <c r="F724" s="63"/>
      <c r="G724" s="2"/>
      <c r="H724" s="2"/>
      <c r="I724" s="63"/>
      <c r="J724" s="63"/>
      <c r="K724" s="2"/>
      <c r="L724" s="63"/>
      <c r="M724" s="2"/>
      <c r="N724" s="2"/>
      <c r="O724" s="63"/>
      <c r="P724" s="63"/>
      <c r="Q724" s="2"/>
      <c r="R724" s="63"/>
      <c r="S724" s="2"/>
      <c r="T724" s="2"/>
      <c r="U724" s="63"/>
      <c r="V724" s="2"/>
      <c r="W724" s="2"/>
      <c r="X724" s="2"/>
      <c r="Y724" s="2"/>
      <c r="Z724" s="2"/>
      <c r="AA724" s="2"/>
      <c r="AB724" s="2"/>
      <c r="AC724" s="2"/>
      <c r="AD724" s="2"/>
      <c r="AE724" s="2"/>
      <c r="AF724" s="2"/>
      <c r="AG724" s="2"/>
      <c r="AH724" s="2"/>
      <c r="AI724" s="2"/>
      <c r="AJ724" s="2"/>
    </row>
    <row r="725" spans="1:36" ht="15.75" customHeight="1">
      <c r="A725" s="2"/>
      <c r="B725" s="2"/>
      <c r="C725" s="61"/>
      <c r="D725" s="62"/>
      <c r="E725" s="62"/>
      <c r="F725" s="63"/>
      <c r="G725" s="2"/>
      <c r="H725" s="2"/>
      <c r="I725" s="63"/>
      <c r="J725" s="63"/>
      <c r="K725" s="2"/>
      <c r="L725" s="63"/>
      <c r="M725" s="2"/>
      <c r="N725" s="2"/>
      <c r="O725" s="63"/>
      <c r="P725" s="63"/>
      <c r="Q725" s="2"/>
      <c r="R725" s="63"/>
      <c r="S725" s="2"/>
      <c r="T725" s="2"/>
      <c r="U725" s="63"/>
      <c r="V725" s="2"/>
      <c r="W725" s="2"/>
      <c r="X725" s="2"/>
      <c r="Y725" s="2"/>
      <c r="Z725" s="2"/>
      <c r="AA725" s="2"/>
      <c r="AB725" s="2"/>
      <c r="AC725" s="2"/>
      <c r="AD725" s="2"/>
      <c r="AE725" s="2"/>
      <c r="AF725" s="2"/>
      <c r="AG725" s="2"/>
      <c r="AH725" s="2"/>
      <c r="AI725" s="2"/>
      <c r="AJ725" s="2"/>
    </row>
    <row r="726" spans="1:36" ht="15.75" customHeight="1">
      <c r="A726" s="2"/>
      <c r="B726" s="2"/>
      <c r="C726" s="61"/>
      <c r="D726" s="62"/>
      <c r="E726" s="62"/>
      <c r="F726" s="63"/>
      <c r="G726" s="2"/>
      <c r="H726" s="2"/>
      <c r="I726" s="63"/>
      <c r="J726" s="63"/>
      <c r="K726" s="2"/>
      <c r="L726" s="63"/>
      <c r="M726" s="2"/>
      <c r="N726" s="2"/>
      <c r="O726" s="63"/>
      <c r="P726" s="63"/>
      <c r="Q726" s="2"/>
      <c r="R726" s="63"/>
      <c r="S726" s="2"/>
      <c r="T726" s="2"/>
      <c r="U726" s="63"/>
      <c r="V726" s="2"/>
      <c r="W726" s="2"/>
      <c r="X726" s="2"/>
      <c r="Y726" s="2"/>
      <c r="Z726" s="2"/>
      <c r="AA726" s="2"/>
      <c r="AB726" s="2"/>
      <c r="AC726" s="2"/>
      <c r="AD726" s="2"/>
      <c r="AE726" s="2"/>
      <c r="AF726" s="2"/>
      <c r="AG726" s="2"/>
      <c r="AH726" s="2"/>
      <c r="AI726" s="2"/>
      <c r="AJ726" s="2"/>
    </row>
    <row r="727" spans="1:36" ht="15.75" customHeight="1">
      <c r="A727" s="2"/>
      <c r="B727" s="2"/>
      <c r="C727" s="61"/>
      <c r="D727" s="62"/>
      <c r="E727" s="62"/>
      <c r="F727" s="63"/>
      <c r="G727" s="2"/>
      <c r="H727" s="2"/>
      <c r="I727" s="63"/>
      <c r="J727" s="63"/>
      <c r="K727" s="2"/>
      <c r="L727" s="63"/>
      <c r="M727" s="2"/>
      <c r="N727" s="2"/>
      <c r="O727" s="63"/>
      <c r="P727" s="63"/>
      <c r="Q727" s="2"/>
      <c r="R727" s="63"/>
      <c r="S727" s="2"/>
      <c r="T727" s="2"/>
      <c r="U727" s="63"/>
      <c r="V727" s="2"/>
      <c r="W727" s="2"/>
      <c r="X727" s="2"/>
      <c r="Y727" s="2"/>
      <c r="Z727" s="2"/>
      <c r="AA727" s="2"/>
      <c r="AB727" s="2"/>
      <c r="AC727" s="2"/>
      <c r="AD727" s="2"/>
      <c r="AE727" s="2"/>
      <c r="AF727" s="2"/>
      <c r="AG727" s="2"/>
      <c r="AH727" s="2"/>
      <c r="AI727" s="2"/>
      <c r="AJ727" s="2"/>
    </row>
    <row r="728" spans="1:36" ht="15.75" customHeight="1">
      <c r="A728" s="2"/>
      <c r="B728" s="2"/>
      <c r="C728" s="61"/>
      <c r="D728" s="62"/>
      <c r="E728" s="62"/>
      <c r="F728" s="63"/>
      <c r="G728" s="2"/>
      <c r="H728" s="2"/>
      <c r="I728" s="63"/>
      <c r="J728" s="63"/>
      <c r="K728" s="2"/>
      <c r="L728" s="63"/>
      <c r="M728" s="2"/>
      <c r="N728" s="2"/>
      <c r="O728" s="63"/>
      <c r="P728" s="63"/>
      <c r="Q728" s="2"/>
      <c r="R728" s="63"/>
      <c r="S728" s="2"/>
      <c r="T728" s="2"/>
      <c r="U728" s="63"/>
      <c r="V728" s="2"/>
      <c r="W728" s="2"/>
      <c r="X728" s="2"/>
      <c r="Y728" s="2"/>
      <c r="Z728" s="2"/>
      <c r="AA728" s="2"/>
      <c r="AB728" s="2"/>
      <c r="AC728" s="2"/>
      <c r="AD728" s="2"/>
      <c r="AE728" s="2"/>
      <c r="AF728" s="2"/>
      <c r="AG728" s="2"/>
      <c r="AH728" s="2"/>
      <c r="AI728" s="2"/>
      <c r="AJ728" s="2"/>
    </row>
    <row r="729" spans="1:36" ht="15.75" customHeight="1">
      <c r="A729" s="2"/>
      <c r="B729" s="2"/>
      <c r="C729" s="61"/>
      <c r="D729" s="62"/>
      <c r="E729" s="62"/>
      <c r="F729" s="63"/>
      <c r="G729" s="2"/>
      <c r="H729" s="2"/>
      <c r="I729" s="63"/>
      <c r="J729" s="63"/>
      <c r="K729" s="2"/>
      <c r="L729" s="63"/>
      <c r="M729" s="2"/>
      <c r="N729" s="2"/>
      <c r="O729" s="63"/>
      <c r="P729" s="63"/>
      <c r="Q729" s="2"/>
      <c r="R729" s="63"/>
      <c r="S729" s="2"/>
      <c r="T729" s="2"/>
      <c r="U729" s="63"/>
      <c r="V729" s="2"/>
      <c r="W729" s="2"/>
      <c r="X729" s="2"/>
      <c r="Y729" s="2"/>
      <c r="Z729" s="2"/>
      <c r="AA729" s="2"/>
      <c r="AB729" s="2"/>
      <c r="AC729" s="2"/>
      <c r="AD729" s="2"/>
      <c r="AE729" s="2"/>
      <c r="AF729" s="2"/>
      <c r="AG729" s="2"/>
      <c r="AH729" s="2"/>
      <c r="AI729" s="2"/>
      <c r="AJ729" s="2"/>
    </row>
    <row r="730" spans="1:36" ht="15.75" customHeight="1">
      <c r="A730" s="2"/>
      <c r="B730" s="2"/>
      <c r="C730" s="61"/>
      <c r="D730" s="62"/>
      <c r="E730" s="62"/>
      <c r="F730" s="63"/>
      <c r="G730" s="2"/>
      <c r="H730" s="2"/>
      <c r="I730" s="63"/>
      <c r="J730" s="63"/>
      <c r="K730" s="2"/>
      <c r="L730" s="63"/>
      <c r="M730" s="2"/>
      <c r="N730" s="2"/>
      <c r="O730" s="63"/>
      <c r="P730" s="63"/>
      <c r="Q730" s="2"/>
      <c r="R730" s="63"/>
      <c r="S730" s="2"/>
      <c r="T730" s="2"/>
      <c r="U730" s="63"/>
      <c r="V730" s="2"/>
      <c r="W730" s="2"/>
      <c r="X730" s="2"/>
      <c r="Y730" s="2"/>
      <c r="Z730" s="2"/>
      <c r="AA730" s="2"/>
      <c r="AB730" s="2"/>
      <c r="AC730" s="2"/>
      <c r="AD730" s="2"/>
      <c r="AE730" s="2"/>
      <c r="AF730" s="2"/>
      <c r="AG730" s="2"/>
      <c r="AH730" s="2"/>
      <c r="AI730" s="2"/>
      <c r="AJ730" s="2"/>
    </row>
    <row r="731" spans="1:36" ht="15.75" customHeight="1">
      <c r="A731" s="2"/>
      <c r="B731" s="2"/>
      <c r="C731" s="61"/>
      <c r="D731" s="62"/>
      <c r="E731" s="62"/>
      <c r="F731" s="63"/>
      <c r="G731" s="2"/>
      <c r="H731" s="2"/>
      <c r="I731" s="63"/>
      <c r="J731" s="63"/>
      <c r="K731" s="2"/>
      <c r="L731" s="63"/>
      <c r="M731" s="2"/>
      <c r="N731" s="2"/>
      <c r="O731" s="63"/>
      <c r="P731" s="63"/>
      <c r="Q731" s="2"/>
      <c r="R731" s="63"/>
      <c r="S731" s="2"/>
      <c r="T731" s="2"/>
      <c r="U731" s="63"/>
      <c r="V731" s="2"/>
      <c r="W731" s="2"/>
      <c r="X731" s="2"/>
      <c r="Y731" s="2"/>
      <c r="Z731" s="2"/>
      <c r="AA731" s="2"/>
      <c r="AB731" s="2"/>
      <c r="AC731" s="2"/>
      <c r="AD731" s="2"/>
      <c r="AE731" s="2"/>
      <c r="AF731" s="2"/>
      <c r="AG731" s="2"/>
      <c r="AH731" s="2"/>
      <c r="AI731" s="2"/>
      <c r="AJ731" s="2"/>
    </row>
    <row r="732" spans="1:36" ht="15.75" customHeight="1">
      <c r="A732" s="2"/>
      <c r="B732" s="2"/>
      <c r="C732" s="61"/>
      <c r="D732" s="62"/>
      <c r="E732" s="62"/>
      <c r="F732" s="63"/>
      <c r="G732" s="2"/>
      <c r="H732" s="2"/>
      <c r="I732" s="63"/>
      <c r="J732" s="63"/>
      <c r="K732" s="2"/>
      <c r="L732" s="63"/>
      <c r="M732" s="2"/>
      <c r="N732" s="2"/>
      <c r="O732" s="63"/>
      <c r="P732" s="63"/>
      <c r="Q732" s="2"/>
      <c r="R732" s="63"/>
      <c r="S732" s="2"/>
      <c r="T732" s="2"/>
      <c r="U732" s="63"/>
      <c r="V732" s="2"/>
      <c r="W732" s="2"/>
      <c r="X732" s="2"/>
      <c r="Y732" s="2"/>
      <c r="Z732" s="2"/>
      <c r="AA732" s="2"/>
      <c r="AB732" s="2"/>
      <c r="AC732" s="2"/>
      <c r="AD732" s="2"/>
      <c r="AE732" s="2"/>
      <c r="AF732" s="2"/>
      <c r="AG732" s="2"/>
      <c r="AH732" s="2"/>
      <c r="AI732" s="2"/>
      <c r="AJ732" s="2"/>
    </row>
    <row r="733" spans="1:36" ht="15.75" customHeight="1">
      <c r="A733" s="2"/>
      <c r="B733" s="2"/>
      <c r="C733" s="61"/>
      <c r="D733" s="62"/>
      <c r="E733" s="62"/>
      <c r="F733" s="63"/>
      <c r="G733" s="2"/>
      <c r="H733" s="2"/>
      <c r="I733" s="63"/>
      <c r="J733" s="63"/>
      <c r="K733" s="2"/>
      <c r="L733" s="63"/>
      <c r="M733" s="2"/>
      <c r="N733" s="2"/>
      <c r="O733" s="63"/>
      <c r="P733" s="63"/>
      <c r="Q733" s="2"/>
      <c r="R733" s="63"/>
      <c r="S733" s="2"/>
      <c r="T733" s="2"/>
      <c r="U733" s="63"/>
      <c r="V733" s="2"/>
      <c r="W733" s="2"/>
      <c r="X733" s="2"/>
      <c r="Y733" s="2"/>
      <c r="Z733" s="2"/>
      <c r="AA733" s="2"/>
      <c r="AB733" s="2"/>
      <c r="AC733" s="2"/>
      <c r="AD733" s="2"/>
      <c r="AE733" s="2"/>
      <c r="AF733" s="2"/>
      <c r="AG733" s="2"/>
      <c r="AH733" s="2"/>
      <c r="AI733" s="2"/>
      <c r="AJ733" s="2"/>
    </row>
    <row r="734" spans="1:36" ht="15.75" customHeight="1">
      <c r="A734" s="2"/>
      <c r="B734" s="2"/>
      <c r="C734" s="61"/>
      <c r="D734" s="62"/>
      <c r="E734" s="62"/>
      <c r="F734" s="63"/>
      <c r="G734" s="2"/>
      <c r="H734" s="2"/>
      <c r="I734" s="63"/>
      <c r="J734" s="63"/>
      <c r="K734" s="2"/>
      <c r="L734" s="63"/>
      <c r="M734" s="2"/>
      <c r="N734" s="2"/>
      <c r="O734" s="63"/>
      <c r="P734" s="63"/>
      <c r="Q734" s="2"/>
      <c r="R734" s="63"/>
      <c r="S734" s="2"/>
      <c r="T734" s="2"/>
      <c r="U734" s="63"/>
      <c r="V734" s="2"/>
      <c r="W734" s="2"/>
      <c r="X734" s="2"/>
      <c r="Y734" s="2"/>
      <c r="Z734" s="2"/>
      <c r="AA734" s="2"/>
      <c r="AB734" s="2"/>
      <c r="AC734" s="2"/>
      <c r="AD734" s="2"/>
      <c r="AE734" s="2"/>
      <c r="AF734" s="2"/>
      <c r="AG734" s="2"/>
      <c r="AH734" s="2"/>
      <c r="AI734" s="2"/>
      <c r="AJ734" s="2"/>
    </row>
    <row r="735" spans="1:36" ht="15.75" customHeight="1">
      <c r="A735" s="2"/>
      <c r="B735" s="2"/>
      <c r="C735" s="61"/>
      <c r="D735" s="62"/>
      <c r="E735" s="62"/>
      <c r="F735" s="63"/>
      <c r="G735" s="2"/>
      <c r="H735" s="2"/>
      <c r="I735" s="63"/>
      <c r="J735" s="63"/>
      <c r="K735" s="2"/>
      <c r="L735" s="63"/>
      <c r="M735" s="2"/>
      <c r="N735" s="2"/>
      <c r="O735" s="63"/>
      <c r="P735" s="63"/>
      <c r="Q735" s="2"/>
      <c r="R735" s="63"/>
      <c r="S735" s="2"/>
      <c r="T735" s="2"/>
      <c r="U735" s="63"/>
      <c r="V735" s="2"/>
      <c r="W735" s="2"/>
      <c r="X735" s="2"/>
      <c r="Y735" s="2"/>
      <c r="Z735" s="2"/>
      <c r="AA735" s="2"/>
      <c r="AB735" s="2"/>
      <c r="AC735" s="2"/>
      <c r="AD735" s="2"/>
      <c r="AE735" s="2"/>
      <c r="AF735" s="2"/>
      <c r="AG735" s="2"/>
      <c r="AH735" s="2"/>
      <c r="AI735" s="2"/>
      <c r="AJ735" s="2"/>
    </row>
    <row r="736" spans="1:36" ht="15.75" customHeight="1">
      <c r="A736" s="2"/>
      <c r="B736" s="2"/>
      <c r="C736" s="61"/>
      <c r="D736" s="62"/>
      <c r="E736" s="62"/>
      <c r="F736" s="63"/>
      <c r="G736" s="2"/>
      <c r="H736" s="2"/>
      <c r="I736" s="63"/>
      <c r="J736" s="63"/>
      <c r="K736" s="2"/>
      <c r="L736" s="63"/>
      <c r="M736" s="2"/>
      <c r="N736" s="2"/>
      <c r="O736" s="63"/>
      <c r="P736" s="63"/>
      <c r="Q736" s="2"/>
      <c r="R736" s="63"/>
      <c r="S736" s="2"/>
      <c r="T736" s="2"/>
      <c r="U736" s="63"/>
      <c r="V736" s="2"/>
      <c r="W736" s="2"/>
      <c r="X736" s="2"/>
      <c r="Y736" s="2"/>
      <c r="Z736" s="2"/>
      <c r="AA736" s="2"/>
      <c r="AB736" s="2"/>
      <c r="AC736" s="2"/>
      <c r="AD736" s="2"/>
      <c r="AE736" s="2"/>
      <c r="AF736" s="2"/>
      <c r="AG736" s="2"/>
      <c r="AH736" s="2"/>
      <c r="AI736" s="2"/>
      <c r="AJ736" s="2"/>
    </row>
    <row r="737" spans="1:36" ht="15.75" customHeight="1">
      <c r="A737" s="2"/>
      <c r="B737" s="2"/>
      <c r="C737" s="61"/>
      <c r="D737" s="62"/>
      <c r="E737" s="62"/>
      <c r="F737" s="63"/>
      <c r="G737" s="2"/>
      <c r="H737" s="2"/>
      <c r="I737" s="63"/>
      <c r="J737" s="63"/>
      <c r="K737" s="2"/>
      <c r="L737" s="63"/>
      <c r="M737" s="2"/>
      <c r="N737" s="2"/>
      <c r="O737" s="63"/>
      <c r="P737" s="63"/>
      <c r="Q737" s="2"/>
      <c r="R737" s="63"/>
      <c r="S737" s="2"/>
      <c r="T737" s="2"/>
      <c r="U737" s="63"/>
      <c r="V737" s="2"/>
      <c r="W737" s="2"/>
      <c r="X737" s="2"/>
      <c r="Y737" s="2"/>
      <c r="Z737" s="2"/>
      <c r="AA737" s="2"/>
      <c r="AB737" s="2"/>
      <c r="AC737" s="2"/>
      <c r="AD737" s="2"/>
      <c r="AE737" s="2"/>
      <c r="AF737" s="2"/>
      <c r="AG737" s="2"/>
      <c r="AH737" s="2"/>
      <c r="AI737" s="2"/>
      <c r="AJ737" s="2"/>
    </row>
    <row r="738" spans="1:36" ht="15.75" customHeight="1">
      <c r="A738" s="2"/>
      <c r="B738" s="2"/>
      <c r="C738" s="61"/>
      <c r="D738" s="62"/>
      <c r="E738" s="62"/>
      <c r="F738" s="63"/>
      <c r="G738" s="2"/>
      <c r="H738" s="2"/>
      <c r="I738" s="63"/>
      <c r="J738" s="63"/>
      <c r="K738" s="2"/>
      <c r="L738" s="63"/>
      <c r="M738" s="2"/>
      <c r="N738" s="2"/>
      <c r="O738" s="63"/>
      <c r="P738" s="63"/>
      <c r="Q738" s="2"/>
      <c r="R738" s="63"/>
      <c r="S738" s="2"/>
      <c r="T738" s="2"/>
      <c r="U738" s="63"/>
      <c r="V738" s="2"/>
      <c r="W738" s="2"/>
      <c r="X738" s="2"/>
      <c r="Y738" s="2"/>
      <c r="Z738" s="2"/>
      <c r="AA738" s="2"/>
      <c r="AB738" s="2"/>
      <c r="AC738" s="2"/>
      <c r="AD738" s="2"/>
      <c r="AE738" s="2"/>
      <c r="AF738" s="2"/>
      <c r="AG738" s="2"/>
      <c r="AH738" s="2"/>
      <c r="AI738" s="2"/>
      <c r="AJ738" s="2"/>
    </row>
    <row r="739" spans="1:36" ht="15.75" customHeight="1">
      <c r="A739" s="2"/>
      <c r="B739" s="2"/>
      <c r="C739" s="61"/>
      <c r="D739" s="62"/>
      <c r="E739" s="62"/>
      <c r="F739" s="63"/>
      <c r="G739" s="2"/>
      <c r="H739" s="2"/>
      <c r="I739" s="63"/>
      <c r="J739" s="63"/>
      <c r="K739" s="2"/>
      <c r="L739" s="63"/>
      <c r="M739" s="2"/>
      <c r="N739" s="2"/>
      <c r="O739" s="63"/>
      <c r="P739" s="63"/>
      <c r="Q739" s="2"/>
      <c r="R739" s="63"/>
      <c r="S739" s="2"/>
      <c r="T739" s="2"/>
      <c r="U739" s="63"/>
      <c r="V739" s="2"/>
      <c r="W739" s="2"/>
      <c r="X739" s="2"/>
      <c r="Y739" s="2"/>
      <c r="Z739" s="2"/>
      <c r="AA739" s="2"/>
      <c r="AB739" s="2"/>
      <c r="AC739" s="2"/>
      <c r="AD739" s="2"/>
      <c r="AE739" s="2"/>
      <c r="AF739" s="2"/>
      <c r="AG739" s="2"/>
      <c r="AH739" s="2"/>
      <c r="AI739" s="2"/>
      <c r="AJ739" s="2"/>
    </row>
    <row r="740" spans="1:36" ht="15.75" customHeight="1">
      <c r="A740" s="2"/>
      <c r="B740" s="2"/>
      <c r="C740" s="61"/>
      <c r="D740" s="62"/>
      <c r="E740" s="62"/>
      <c r="F740" s="63"/>
      <c r="G740" s="2"/>
      <c r="H740" s="2"/>
      <c r="I740" s="63"/>
      <c r="J740" s="63"/>
      <c r="K740" s="2"/>
      <c r="L740" s="63"/>
      <c r="M740" s="2"/>
      <c r="N740" s="2"/>
      <c r="O740" s="63"/>
      <c r="P740" s="63"/>
      <c r="Q740" s="2"/>
      <c r="R740" s="63"/>
      <c r="S740" s="2"/>
      <c r="T740" s="2"/>
      <c r="U740" s="63"/>
      <c r="V740" s="2"/>
      <c r="W740" s="2"/>
      <c r="X740" s="2"/>
      <c r="Y740" s="2"/>
      <c r="Z740" s="2"/>
      <c r="AA740" s="2"/>
      <c r="AB740" s="2"/>
      <c r="AC740" s="2"/>
      <c r="AD740" s="2"/>
      <c r="AE740" s="2"/>
      <c r="AF740" s="2"/>
      <c r="AG740" s="2"/>
      <c r="AH740" s="2"/>
      <c r="AI740" s="2"/>
      <c r="AJ740" s="2"/>
    </row>
    <row r="741" spans="1:36" ht="15.75" customHeight="1">
      <c r="A741" s="2"/>
      <c r="B741" s="2"/>
      <c r="C741" s="61"/>
      <c r="D741" s="62"/>
      <c r="E741" s="62"/>
      <c r="F741" s="63"/>
      <c r="G741" s="2"/>
      <c r="H741" s="2"/>
      <c r="I741" s="63"/>
      <c r="J741" s="63"/>
      <c r="K741" s="2"/>
      <c r="L741" s="63"/>
      <c r="M741" s="2"/>
      <c r="N741" s="2"/>
      <c r="O741" s="63"/>
      <c r="P741" s="63"/>
      <c r="Q741" s="2"/>
      <c r="R741" s="63"/>
      <c r="S741" s="2"/>
      <c r="T741" s="2"/>
      <c r="U741" s="63"/>
      <c r="V741" s="2"/>
      <c r="W741" s="2"/>
      <c r="X741" s="2"/>
      <c r="Y741" s="2"/>
      <c r="Z741" s="2"/>
      <c r="AA741" s="2"/>
      <c r="AB741" s="2"/>
      <c r="AC741" s="2"/>
      <c r="AD741" s="2"/>
      <c r="AE741" s="2"/>
      <c r="AF741" s="2"/>
      <c r="AG741" s="2"/>
      <c r="AH741" s="2"/>
      <c r="AI741" s="2"/>
      <c r="AJ741" s="2"/>
    </row>
    <row r="742" spans="1:36" ht="15.75" customHeight="1">
      <c r="A742" s="2"/>
      <c r="B742" s="2"/>
      <c r="C742" s="61"/>
      <c r="D742" s="62"/>
      <c r="E742" s="62"/>
      <c r="F742" s="63"/>
      <c r="G742" s="2"/>
      <c r="H742" s="2"/>
      <c r="I742" s="63"/>
      <c r="J742" s="63"/>
      <c r="K742" s="2"/>
      <c r="L742" s="63"/>
      <c r="M742" s="2"/>
      <c r="N742" s="2"/>
      <c r="O742" s="63"/>
      <c r="P742" s="63"/>
      <c r="Q742" s="2"/>
      <c r="R742" s="63"/>
      <c r="S742" s="2"/>
      <c r="T742" s="2"/>
      <c r="U742" s="63"/>
      <c r="V742" s="2"/>
      <c r="W742" s="2"/>
      <c r="X742" s="2"/>
      <c r="Y742" s="2"/>
      <c r="Z742" s="2"/>
      <c r="AA742" s="2"/>
      <c r="AB742" s="2"/>
      <c r="AC742" s="2"/>
      <c r="AD742" s="2"/>
      <c r="AE742" s="2"/>
      <c r="AF742" s="2"/>
      <c r="AG742" s="2"/>
      <c r="AH742" s="2"/>
      <c r="AI742" s="2"/>
      <c r="AJ742" s="2"/>
    </row>
    <row r="743" spans="1:36" ht="15.75" customHeight="1">
      <c r="A743" s="2"/>
      <c r="B743" s="2"/>
      <c r="C743" s="61"/>
      <c r="D743" s="62"/>
      <c r="E743" s="62"/>
      <c r="F743" s="63"/>
      <c r="G743" s="2"/>
      <c r="H743" s="2"/>
      <c r="I743" s="63"/>
      <c r="J743" s="63"/>
      <c r="K743" s="2"/>
      <c r="L743" s="63"/>
      <c r="M743" s="2"/>
      <c r="N743" s="2"/>
      <c r="O743" s="63"/>
      <c r="P743" s="63"/>
      <c r="Q743" s="2"/>
      <c r="R743" s="63"/>
      <c r="S743" s="2"/>
      <c r="T743" s="2"/>
      <c r="U743" s="63"/>
      <c r="V743" s="2"/>
      <c r="W743" s="2"/>
      <c r="X743" s="2"/>
      <c r="Y743" s="2"/>
      <c r="Z743" s="2"/>
      <c r="AA743" s="2"/>
      <c r="AB743" s="2"/>
      <c r="AC743" s="2"/>
      <c r="AD743" s="2"/>
      <c r="AE743" s="2"/>
      <c r="AF743" s="2"/>
      <c r="AG743" s="2"/>
      <c r="AH743" s="2"/>
      <c r="AI743" s="2"/>
      <c r="AJ743" s="2"/>
    </row>
    <row r="744" spans="1:36" ht="15.75" customHeight="1">
      <c r="A744" s="2"/>
      <c r="B744" s="2"/>
      <c r="C744" s="61"/>
      <c r="D744" s="62"/>
      <c r="E744" s="62"/>
      <c r="F744" s="63"/>
      <c r="G744" s="2"/>
      <c r="H744" s="2"/>
      <c r="I744" s="63"/>
      <c r="J744" s="63"/>
      <c r="K744" s="2"/>
      <c r="L744" s="63"/>
      <c r="M744" s="2"/>
      <c r="N744" s="2"/>
      <c r="O744" s="63"/>
      <c r="P744" s="63"/>
      <c r="Q744" s="2"/>
      <c r="R744" s="63"/>
      <c r="S744" s="2"/>
      <c r="T744" s="2"/>
      <c r="U744" s="63"/>
      <c r="V744" s="2"/>
      <c r="W744" s="2"/>
      <c r="X744" s="2"/>
      <c r="Y744" s="2"/>
      <c r="Z744" s="2"/>
      <c r="AA744" s="2"/>
      <c r="AB744" s="2"/>
      <c r="AC744" s="2"/>
      <c r="AD744" s="2"/>
      <c r="AE744" s="2"/>
      <c r="AF744" s="2"/>
      <c r="AG744" s="2"/>
      <c r="AH744" s="2"/>
      <c r="AI744" s="2"/>
      <c r="AJ744" s="2"/>
    </row>
    <row r="745" spans="1:36" ht="15.75" customHeight="1">
      <c r="A745" s="2"/>
      <c r="B745" s="2"/>
      <c r="C745" s="61"/>
      <c r="D745" s="62"/>
      <c r="E745" s="62"/>
      <c r="F745" s="63"/>
      <c r="G745" s="2"/>
      <c r="H745" s="2"/>
      <c r="I745" s="63"/>
      <c r="J745" s="63"/>
      <c r="K745" s="2"/>
      <c r="L745" s="63"/>
      <c r="M745" s="2"/>
      <c r="N745" s="2"/>
      <c r="O745" s="63"/>
      <c r="P745" s="63"/>
      <c r="Q745" s="2"/>
      <c r="R745" s="63"/>
      <c r="S745" s="2"/>
      <c r="T745" s="2"/>
      <c r="U745" s="63"/>
      <c r="V745" s="2"/>
      <c r="W745" s="2"/>
      <c r="X745" s="2"/>
      <c r="Y745" s="2"/>
      <c r="Z745" s="2"/>
      <c r="AA745" s="2"/>
      <c r="AB745" s="2"/>
      <c r="AC745" s="2"/>
      <c r="AD745" s="2"/>
      <c r="AE745" s="2"/>
      <c r="AF745" s="2"/>
      <c r="AG745" s="2"/>
      <c r="AH745" s="2"/>
      <c r="AI745" s="2"/>
      <c r="AJ745" s="2"/>
    </row>
    <row r="746" spans="1:36" ht="15.75" customHeight="1">
      <c r="A746" s="2"/>
      <c r="B746" s="2"/>
      <c r="C746" s="61"/>
      <c r="D746" s="62"/>
      <c r="E746" s="62"/>
      <c r="F746" s="63"/>
      <c r="G746" s="2"/>
      <c r="H746" s="2"/>
      <c r="I746" s="63"/>
      <c r="J746" s="63"/>
      <c r="K746" s="2"/>
      <c r="L746" s="63"/>
      <c r="M746" s="2"/>
      <c r="N746" s="2"/>
      <c r="O746" s="63"/>
      <c r="P746" s="63"/>
      <c r="Q746" s="2"/>
      <c r="R746" s="63"/>
      <c r="S746" s="2"/>
      <c r="T746" s="2"/>
      <c r="U746" s="63"/>
      <c r="V746" s="2"/>
      <c r="W746" s="2"/>
      <c r="X746" s="2"/>
      <c r="Y746" s="2"/>
      <c r="Z746" s="2"/>
      <c r="AA746" s="2"/>
      <c r="AB746" s="2"/>
      <c r="AC746" s="2"/>
      <c r="AD746" s="2"/>
      <c r="AE746" s="2"/>
      <c r="AF746" s="2"/>
      <c r="AG746" s="2"/>
      <c r="AH746" s="2"/>
      <c r="AI746" s="2"/>
      <c r="AJ746" s="2"/>
    </row>
    <row r="747" spans="1:36" ht="15.75" customHeight="1">
      <c r="A747" s="2"/>
      <c r="B747" s="2"/>
      <c r="C747" s="61"/>
      <c r="D747" s="62"/>
      <c r="E747" s="62"/>
      <c r="F747" s="63"/>
      <c r="G747" s="2"/>
      <c r="H747" s="2"/>
      <c r="I747" s="63"/>
      <c r="J747" s="63"/>
      <c r="K747" s="2"/>
      <c r="L747" s="63"/>
      <c r="M747" s="2"/>
      <c r="N747" s="2"/>
      <c r="O747" s="63"/>
      <c r="P747" s="63"/>
      <c r="Q747" s="2"/>
      <c r="R747" s="63"/>
      <c r="S747" s="2"/>
      <c r="T747" s="2"/>
      <c r="U747" s="63"/>
      <c r="V747" s="2"/>
      <c r="W747" s="2"/>
      <c r="X747" s="2"/>
      <c r="Y747" s="2"/>
      <c r="Z747" s="2"/>
      <c r="AA747" s="2"/>
      <c r="AB747" s="2"/>
      <c r="AC747" s="2"/>
      <c r="AD747" s="2"/>
      <c r="AE747" s="2"/>
      <c r="AF747" s="2"/>
      <c r="AG747" s="2"/>
      <c r="AH747" s="2"/>
      <c r="AI747" s="2"/>
      <c r="AJ747" s="2"/>
    </row>
    <row r="748" spans="1:36" ht="15.75" customHeight="1">
      <c r="A748" s="2"/>
      <c r="B748" s="2"/>
      <c r="C748" s="61"/>
      <c r="D748" s="62"/>
      <c r="E748" s="62"/>
      <c r="F748" s="63"/>
      <c r="G748" s="2"/>
      <c r="H748" s="2"/>
      <c r="I748" s="63"/>
      <c r="J748" s="63"/>
      <c r="K748" s="2"/>
      <c r="L748" s="63"/>
      <c r="M748" s="2"/>
      <c r="N748" s="2"/>
      <c r="O748" s="63"/>
      <c r="P748" s="63"/>
      <c r="Q748" s="2"/>
      <c r="R748" s="63"/>
      <c r="S748" s="2"/>
      <c r="T748" s="2"/>
      <c r="U748" s="63"/>
      <c r="V748" s="2"/>
      <c r="W748" s="2"/>
      <c r="X748" s="2"/>
      <c r="Y748" s="2"/>
      <c r="Z748" s="2"/>
      <c r="AA748" s="2"/>
      <c r="AB748" s="2"/>
      <c r="AC748" s="2"/>
      <c r="AD748" s="2"/>
      <c r="AE748" s="2"/>
      <c r="AF748" s="2"/>
      <c r="AG748" s="2"/>
      <c r="AH748" s="2"/>
      <c r="AI748" s="2"/>
      <c r="AJ748" s="2"/>
    </row>
    <row r="749" spans="1:36" ht="15.75" customHeight="1">
      <c r="A749" s="2"/>
      <c r="B749" s="2"/>
      <c r="C749" s="61"/>
      <c r="D749" s="62"/>
      <c r="E749" s="62"/>
      <c r="F749" s="63"/>
      <c r="G749" s="2"/>
      <c r="H749" s="2"/>
      <c r="I749" s="63"/>
      <c r="J749" s="63"/>
      <c r="K749" s="2"/>
      <c r="L749" s="63"/>
      <c r="M749" s="2"/>
      <c r="N749" s="2"/>
      <c r="O749" s="63"/>
      <c r="P749" s="63"/>
      <c r="Q749" s="2"/>
      <c r="R749" s="63"/>
      <c r="S749" s="2"/>
      <c r="T749" s="2"/>
      <c r="U749" s="63"/>
      <c r="V749" s="2"/>
      <c r="W749" s="2"/>
      <c r="X749" s="2"/>
      <c r="Y749" s="2"/>
      <c r="Z749" s="2"/>
      <c r="AA749" s="2"/>
      <c r="AB749" s="2"/>
      <c r="AC749" s="2"/>
      <c r="AD749" s="2"/>
      <c r="AE749" s="2"/>
      <c r="AF749" s="2"/>
      <c r="AG749" s="2"/>
      <c r="AH749" s="2"/>
      <c r="AI749" s="2"/>
      <c r="AJ749" s="2"/>
    </row>
    <row r="750" spans="1:36" ht="15.75" customHeight="1">
      <c r="A750" s="2"/>
      <c r="B750" s="2"/>
      <c r="C750" s="61"/>
      <c r="D750" s="62"/>
      <c r="E750" s="62"/>
      <c r="F750" s="63"/>
      <c r="G750" s="2"/>
      <c r="H750" s="2"/>
      <c r="I750" s="63"/>
      <c r="J750" s="63"/>
      <c r="K750" s="2"/>
      <c r="L750" s="63"/>
      <c r="M750" s="2"/>
      <c r="N750" s="2"/>
      <c r="O750" s="63"/>
      <c r="P750" s="63"/>
      <c r="Q750" s="2"/>
      <c r="R750" s="63"/>
      <c r="S750" s="2"/>
      <c r="T750" s="2"/>
      <c r="U750" s="63"/>
      <c r="V750" s="2"/>
      <c r="W750" s="2"/>
      <c r="X750" s="2"/>
      <c r="Y750" s="2"/>
      <c r="Z750" s="2"/>
      <c r="AA750" s="2"/>
      <c r="AB750" s="2"/>
      <c r="AC750" s="2"/>
      <c r="AD750" s="2"/>
      <c r="AE750" s="2"/>
      <c r="AF750" s="2"/>
      <c r="AG750" s="2"/>
      <c r="AH750" s="2"/>
      <c r="AI750" s="2"/>
      <c r="AJ750" s="2"/>
    </row>
    <row r="751" spans="1:36" ht="15.75" customHeight="1">
      <c r="A751" s="2"/>
      <c r="B751" s="2"/>
      <c r="C751" s="61"/>
      <c r="D751" s="62"/>
      <c r="E751" s="62"/>
      <c r="F751" s="63"/>
      <c r="G751" s="2"/>
      <c r="H751" s="2"/>
      <c r="I751" s="63"/>
      <c r="J751" s="63"/>
      <c r="K751" s="2"/>
      <c r="L751" s="63"/>
      <c r="M751" s="2"/>
      <c r="N751" s="2"/>
      <c r="O751" s="63"/>
      <c r="P751" s="63"/>
      <c r="Q751" s="2"/>
      <c r="R751" s="63"/>
      <c r="S751" s="2"/>
      <c r="T751" s="2"/>
      <c r="U751" s="63"/>
      <c r="V751" s="2"/>
      <c r="W751" s="2"/>
      <c r="X751" s="2"/>
      <c r="Y751" s="2"/>
      <c r="Z751" s="2"/>
      <c r="AA751" s="2"/>
      <c r="AB751" s="2"/>
      <c r="AC751" s="2"/>
      <c r="AD751" s="2"/>
      <c r="AE751" s="2"/>
      <c r="AF751" s="2"/>
      <c r="AG751" s="2"/>
      <c r="AH751" s="2"/>
      <c r="AI751" s="2"/>
      <c r="AJ751" s="2"/>
    </row>
    <row r="752" spans="1:36" ht="15.75" customHeight="1">
      <c r="A752" s="2"/>
      <c r="B752" s="2"/>
      <c r="C752" s="61"/>
      <c r="D752" s="62"/>
      <c r="E752" s="62"/>
      <c r="F752" s="63"/>
      <c r="G752" s="2"/>
      <c r="H752" s="2"/>
      <c r="I752" s="63"/>
      <c r="J752" s="63"/>
      <c r="K752" s="2"/>
      <c r="L752" s="63"/>
      <c r="M752" s="2"/>
      <c r="N752" s="2"/>
      <c r="O752" s="63"/>
      <c r="P752" s="63"/>
      <c r="Q752" s="2"/>
      <c r="R752" s="63"/>
      <c r="S752" s="2"/>
      <c r="T752" s="2"/>
      <c r="U752" s="63"/>
      <c r="V752" s="2"/>
      <c r="W752" s="2"/>
      <c r="X752" s="2"/>
      <c r="Y752" s="2"/>
      <c r="Z752" s="2"/>
      <c r="AA752" s="2"/>
      <c r="AB752" s="2"/>
      <c r="AC752" s="2"/>
      <c r="AD752" s="2"/>
      <c r="AE752" s="2"/>
      <c r="AF752" s="2"/>
      <c r="AG752" s="2"/>
      <c r="AH752" s="2"/>
      <c r="AI752" s="2"/>
      <c r="AJ752" s="2"/>
    </row>
    <row r="753" spans="1:36" ht="15.75" customHeight="1">
      <c r="A753" s="2"/>
      <c r="B753" s="2"/>
      <c r="C753" s="61"/>
      <c r="D753" s="62"/>
      <c r="E753" s="62"/>
      <c r="F753" s="63"/>
      <c r="G753" s="2"/>
      <c r="H753" s="2"/>
      <c r="I753" s="63"/>
      <c r="J753" s="63"/>
      <c r="K753" s="2"/>
      <c r="L753" s="63"/>
      <c r="M753" s="2"/>
      <c r="N753" s="2"/>
      <c r="O753" s="63"/>
      <c r="P753" s="63"/>
      <c r="Q753" s="2"/>
      <c r="R753" s="63"/>
      <c r="S753" s="2"/>
      <c r="T753" s="2"/>
      <c r="U753" s="63"/>
      <c r="V753" s="2"/>
      <c r="W753" s="2"/>
      <c r="X753" s="2"/>
      <c r="Y753" s="2"/>
      <c r="Z753" s="2"/>
      <c r="AA753" s="2"/>
      <c r="AB753" s="2"/>
      <c r="AC753" s="2"/>
      <c r="AD753" s="2"/>
      <c r="AE753" s="2"/>
      <c r="AF753" s="2"/>
      <c r="AG753" s="2"/>
      <c r="AH753" s="2"/>
      <c r="AI753" s="2"/>
      <c r="AJ753" s="2"/>
    </row>
    <row r="754" spans="1:36" ht="15.75" customHeight="1">
      <c r="A754" s="2"/>
      <c r="B754" s="2"/>
      <c r="C754" s="61"/>
      <c r="D754" s="62"/>
      <c r="E754" s="62"/>
      <c r="F754" s="63"/>
      <c r="G754" s="2"/>
      <c r="H754" s="2"/>
      <c r="I754" s="63"/>
      <c r="J754" s="63"/>
      <c r="K754" s="2"/>
      <c r="L754" s="63"/>
      <c r="M754" s="2"/>
      <c r="N754" s="2"/>
      <c r="O754" s="63"/>
      <c r="P754" s="63"/>
      <c r="Q754" s="2"/>
      <c r="R754" s="63"/>
      <c r="S754" s="2"/>
      <c r="T754" s="2"/>
      <c r="U754" s="63"/>
      <c r="V754" s="2"/>
      <c r="W754" s="2"/>
      <c r="X754" s="2"/>
      <c r="Y754" s="2"/>
      <c r="Z754" s="2"/>
      <c r="AA754" s="2"/>
      <c r="AB754" s="2"/>
      <c r="AC754" s="2"/>
      <c r="AD754" s="2"/>
      <c r="AE754" s="2"/>
      <c r="AF754" s="2"/>
      <c r="AG754" s="2"/>
      <c r="AH754" s="2"/>
      <c r="AI754" s="2"/>
      <c r="AJ754" s="2"/>
    </row>
    <row r="755" spans="1:36" ht="15.75" customHeight="1">
      <c r="A755" s="2"/>
      <c r="B755" s="2"/>
      <c r="C755" s="61"/>
      <c r="D755" s="62"/>
      <c r="E755" s="62"/>
      <c r="F755" s="63"/>
      <c r="G755" s="2"/>
      <c r="H755" s="2"/>
      <c r="I755" s="63"/>
      <c r="J755" s="63"/>
      <c r="K755" s="2"/>
      <c r="L755" s="63"/>
      <c r="M755" s="2"/>
      <c r="N755" s="2"/>
      <c r="O755" s="63"/>
      <c r="P755" s="63"/>
      <c r="Q755" s="2"/>
      <c r="R755" s="63"/>
      <c r="S755" s="2"/>
      <c r="T755" s="2"/>
      <c r="U755" s="63"/>
      <c r="V755" s="2"/>
      <c r="W755" s="2"/>
      <c r="X755" s="2"/>
      <c r="Y755" s="2"/>
      <c r="Z755" s="2"/>
      <c r="AA755" s="2"/>
      <c r="AB755" s="2"/>
      <c r="AC755" s="2"/>
      <c r="AD755" s="2"/>
      <c r="AE755" s="2"/>
      <c r="AF755" s="2"/>
      <c r="AG755" s="2"/>
      <c r="AH755" s="2"/>
      <c r="AI755" s="2"/>
      <c r="AJ755" s="2"/>
    </row>
    <row r="756" spans="1:36" ht="15.75" customHeight="1">
      <c r="A756" s="2"/>
      <c r="B756" s="2"/>
      <c r="C756" s="61"/>
      <c r="D756" s="62"/>
      <c r="E756" s="62"/>
      <c r="F756" s="63"/>
      <c r="G756" s="2"/>
      <c r="H756" s="2"/>
      <c r="I756" s="63"/>
      <c r="J756" s="63"/>
      <c r="K756" s="2"/>
      <c r="L756" s="63"/>
      <c r="M756" s="2"/>
      <c r="N756" s="2"/>
      <c r="O756" s="63"/>
      <c r="P756" s="63"/>
      <c r="Q756" s="2"/>
      <c r="R756" s="63"/>
      <c r="S756" s="2"/>
      <c r="T756" s="2"/>
      <c r="U756" s="63"/>
      <c r="V756" s="2"/>
      <c r="W756" s="2"/>
      <c r="X756" s="2"/>
      <c r="Y756" s="2"/>
      <c r="Z756" s="2"/>
      <c r="AA756" s="2"/>
      <c r="AB756" s="2"/>
      <c r="AC756" s="2"/>
      <c r="AD756" s="2"/>
      <c r="AE756" s="2"/>
      <c r="AF756" s="2"/>
      <c r="AG756" s="2"/>
      <c r="AH756" s="2"/>
      <c r="AI756" s="2"/>
      <c r="AJ756" s="2"/>
    </row>
    <row r="757" spans="1:36" ht="15.75" customHeight="1">
      <c r="A757" s="2"/>
      <c r="B757" s="2"/>
      <c r="C757" s="61"/>
      <c r="D757" s="62"/>
      <c r="E757" s="62"/>
      <c r="F757" s="63"/>
      <c r="G757" s="2"/>
      <c r="H757" s="2"/>
      <c r="I757" s="63"/>
      <c r="J757" s="63"/>
      <c r="K757" s="2"/>
      <c r="L757" s="63"/>
      <c r="M757" s="2"/>
      <c r="N757" s="2"/>
      <c r="O757" s="63"/>
      <c r="P757" s="63"/>
      <c r="Q757" s="2"/>
      <c r="R757" s="63"/>
      <c r="S757" s="2"/>
      <c r="T757" s="2"/>
      <c r="U757" s="63"/>
      <c r="V757" s="2"/>
      <c r="W757" s="2"/>
      <c r="X757" s="2"/>
      <c r="Y757" s="2"/>
      <c r="Z757" s="2"/>
      <c r="AA757" s="2"/>
      <c r="AB757" s="2"/>
      <c r="AC757" s="2"/>
      <c r="AD757" s="2"/>
      <c r="AE757" s="2"/>
      <c r="AF757" s="2"/>
      <c r="AG757" s="2"/>
      <c r="AH757" s="2"/>
      <c r="AI757" s="2"/>
      <c r="AJ757" s="2"/>
    </row>
    <row r="758" spans="1:36" ht="15.75" customHeight="1">
      <c r="A758" s="2"/>
      <c r="B758" s="2"/>
      <c r="C758" s="61"/>
      <c r="D758" s="62"/>
      <c r="E758" s="62"/>
      <c r="F758" s="63"/>
      <c r="G758" s="2"/>
      <c r="H758" s="2"/>
      <c r="I758" s="63"/>
      <c r="J758" s="63"/>
      <c r="K758" s="2"/>
      <c r="L758" s="63"/>
      <c r="M758" s="2"/>
      <c r="N758" s="2"/>
      <c r="O758" s="63"/>
      <c r="P758" s="63"/>
      <c r="Q758" s="2"/>
      <c r="R758" s="63"/>
      <c r="S758" s="2"/>
      <c r="T758" s="2"/>
      <c r="U758" s="63"/>
      <c r="V758" s="2"/>
      <c r="W758" s="2"/>
      <c r="X758" s="2"/>
      <c r="Y758" s="2"/>
      <c r="Z758" s="2"/>
      <c r="AA758" s="2"/>
      <c r="AB758" s="2"/>
      <c r="AC758" s="2"/>
      <c r="AD758" s="2"/>
      <c r="AE758" s="2"/>
      <c r="AF758" s="2"/>
      <c r="AG758" s="2"/>
      <c r="AH758" s="2"/>
      <c r="AI758" s="2"/>
      <c r="AJ758" s="2"/>
    </row>
    <row r="759" spans="1:36" ht="15.75" customHeight="1">
      <c r="A759" s="2"/>
      <c r="B759" s="2"/>
      <c r="C759" s="61"/>
      <c r="D759" s="62"/>
      <c r="E759" s="62"/>
      <c r="F759" s="63"/>
      <c r="G759" s="2"/>
      <c r="H759" s="2"/>
      <c r="I759" s="63"/>
      <c r="J759" s="63"/>
      <c r="K759" s="2"/>
      <c r="L759" s="63"/>
      <c r="M759" s="2"/>
      <c r="N759" s="2"/>
      <c r="O759" s="63"/>
      <c r="P759" s="63"/>
      <c r="Q759" s="2"/>
      <c r="R759" s="63"/>
      <c r="S759" s="2"/>
      <c r="T759" s="2"/>
      <c r="U759" s="63"/>
      <c r="V759" s="2"/>
      <c r="W759" s="2"/>
      <c r="X759" s="2"/>
      <c r="Y759" s="2"/>
      <c r="Z759" s="2"/>
      <c r="AA759" s="2"/>
      <c r="AB759" s="2"/>
      <c r="AC759" s="2"/>
      <c r="AD759" s="2"/>
      <c r="AE759" s="2"/>
      <c r="AF759" s="2"/>
      <c r="AG759" s="2"/>
      <c r="AH759" s="2"/>
      <c r="AI759" s="2"/>
      <c r="AJ759" s="2"/>
    </row>
    <row r="760" spans="1:36" ht="15.75" customHeight="1">
      <c r="A760" s="2"/>
      <c r="B760" s="2"/>
      <c r="C760" s="61"/>
      <c r="D760" s="62"/>
      <c r="E760" s="62"/>
      <c r="F760" s="63"/>
      <c r="G760" s="2"/>
      <c r="H760" s="2"/>
      <c r="I760" s="63"/>
      <c r="J760" s="63"/>
      <c r="K760" s="2"/>
      <c r="L760" s="63"/>
      <c r="M760" s="2"/>
      <c r="N760" s="2"/>
      <c r="O760" s="63"/>
      <c r="P760" s="63"/>
      <c r="Q760" s="2"/>
      <c r="R760" s="63"/>
      <c r="S760" s="2"/>
      <c r="T760" s="2"/>
      <c r="U760" s="63"/>
      <c r="V760" s="2"/>
      <c r="W760" s="2"/>
      <c r="X760" s="2"/>
      <c r="Y760" s="2"/>
      <c r="Z760" s="2"/>
      <c r="AA760" s="2"/>
      <c r="AB760" s="2"/>
      <c r="AC760" s="2"/>
      <c r="AD760" s="2"/>
      <c r="AE760" s="2"/>
      <c r="AF760" s="2"/>
      <c r="AG760" s="2"/>
      <c r="AH760" s="2"/>
      <c r="AI760" s="2"/>
      <c r="AJ760" s="2"/>
    </row>
    <row r="761" spans="1:36" ht="15.75" customHeight="1">
      <c r="A761" s="2"/>
      <c r="B761" s="2"/>
      <c r="C761" s="61"/>
      <c r="D761" s="62"/>
      <c r="E761" s="62"/>
      <c r="F761" s="63"/>
      <c r="G761" s="2"/>
      <c r="H761" s="2"/>
      <c r="I761" s="63"/>
      <c r="J761" s="63"/>
      <c r="K761" s="2"/>
      <c r="L761" s="63"/>
      <c r="M761" s="2"/>
      <c r="N761" s="2"/>
      <c r="O761" s="63"/>
      <c r="P761" s="63"/>
      <c r="Q761" s="2"/>
      <c r="R761" s="63"/>
      <c r="S761" s="2"/>
      <c r="T761" s="2"/>
      <c r="U761" s="63"/>
      <c r="V761" s="2"/>
      <c r="W761" s="2"/>
      <c r="X761" s="2"/>
      <c r="Y761" s="2"/>
      <c r="Z761" s="2"/>
      <c r="AA761" s="2"/>
      <c r="AB761" s="2"/>
      <c r="AC761" s="2"/>
      <c r="AD761" s="2"/>
      <c r="AE761" s="2"/>
      <c r="AF761" s="2"/>
      <c r="AG761" s="2"/>
      <c r="AH761" s="2"/>
      <c r="AI761" s="2"/>
      <c r="AJ761" s="2"/>
    </row>
    <row r="762" spans="1:36" ht="15.75" customHeight="1">
      <c r="A762" s="2"/>
      <c r="B762" s="2"/>
      <c r="C762" s="61"/>
      <c r="D762" s="62"/>
      <c r="E762" s="62"/>
      <c r="F762" s="63"/>
      <c r="G762" s="2"/>
      <c r="H762" s="2"/>
      <c r="I762" s="63"/>
      <c r="J762" s="63"/>
      <c r="K762" s="2"/>
      <c r="L762" s="63"/>
      <c r="M762" s="2"/>
      <c r="N762" s="2"/>
      <c r="O762" s="63"/>
      <c r="P762" s="63"/>
      <c r="Q762" s="2"/>
      <c r="R762" s="63"/>
      <c r="S762" s="2"/>
      <c r="T762" s="2"/>
      <c r="U762" s="63"/>
      <c r="V762" s="2"/>
      <c r="W762" s="2"/>
      <c r="X762" s="2"/>
      <c r="Y762" s="2"/>
      <c r="Z762" s="2"/>
      <c r="AA762" s="2"/>
      <c r="AB762" s="2"/>
      <c r="AC762" s="2"/>
      <c r="AD762" s="2"/>
      <c r="AE762" s="2"/>
      <c r="AF762" s="2"/>
      <c r="AG762" s="2"/>
      <c r="AH762" s="2"/>
      <c r="AI762" s="2"/>
      <c r="AJ762" s="2"/>
    </row>
    <row r="763" spans="1:36" ht="15.75" customHeight="1">
      <c r="A763" s="2"/>
      <c r="B763" s="2"/>
      <c r="C763" s="61"/>
      <c r="D763" s="62"/>
      <c r="E763" s="62"/>
      <c r="F763" s="63"/>
      <c r="G763" s="2"/>
      <c r="H763" s="2"/>
      <c r="I763" s="63"/>
      <c r="J763" s="63"/>
      <c r="K763" s="2"/>
      <c r="L763" s="63"/>
      <c r="M763" s="2"/>
      <c r="N763" s="2"/>
      <c r="O763" s="63"/>
      <c r="P763" s="63"/>
      <c r="Q763" s="2"/>
      <c r="R763" s="63"/>
      <c r="S763" s="2"/>
      <c r="T763" s="2"/>
      <c r="U763" s="63"/>
      <c r="V763" s="2"/>
      <c r="W763" s="2"/>
      <c r="X763" s="2"/>
      <c r="Y763" s="2"/>
      <c r="Z763" s="2"/>
      <c r="AA763" s="2"/>
      <c r="AB763" s="2"/>
      <c r="AC763" s="2"/>
      <c r="AD763" s="2"/>
      <c r="AE763" s="2"/>
      <c r="AF763" s="2"/>
      <c r="AG763" s="2"/>
      <c r="AH763" s="2"/>
      <c r="AI763" s="2"/>
      <c r="AJ763" s="2"/>
    </row>
    <row r="764" spans="1:36" ht="15.75" customHeight="1">
      <c r="A764" s="2"/>
      <c r="B764" s="2"/>
      <c r="C764" s="61"/>
      <c r="D764" s="62"/>
      <c r="E764" s="62"/>
      <c r="F764" s="63"/>
      <c r="G764" s="2"/>
      <c r="H764" s="2"/>
      <c r="I764" s="63"/>
      <c r="J764" s="63"/>
      <c r="K764" s="2"/>
      <c r="L764" s="63"/>
      <c r="M764" s="2"/>
      <c r="N764" s="2"/>
      <c r="O764" s="63"/>
      <c r="P764" s="63"/>
      <c r="Q764" s="2"/>
      <c r="R764" s="63"/>
      <c r="S764" s="2"/>
      <c r="T764" s="2"/>
      <c r="U764" s="63"/>
      <c r="V764" s="2"/>
      <c r="W764" s="2"/>
      <c r="X764" s="2"/>
      <c r="Y764" s="2"/>
      <c r="Z764" s="2"/>
      <c r="AA764" s="2"/>
      <c r="AB764" s="2"/>
      <c r="AC764" s="2"/>
      <c r="AD764" s="2"/>
      <c r="AE764" s="2"/>
      <c r="AF764" s="2"/>
      <c r="AG764" s="2"/>
      <c r="AH764" s="2"/>
      <c r="AI764" s="2"/>
      <c r="AJ764" s="2"/>
    </row>
    <row r="765" spans="1:36" ht="15.75" customHeight="1">
      <c r="A765" s="2"/>
      <c r="B765" s="2"/>
      <c r="C765" s="61"/>
      <c r="D765" s="62"/>
      <c r="E765" s="62"/>
      <c r="F765" s="63"/>
      <c r="G765" s="2"/>
      <c r="H765" s="2"/>
      <c r="I765" s="63"/>
      <c r="J765" s="63"/>
      <c r="K765" s="2"/>
      <c r="L765" s="63"/>
      <c r="M765" s="2"/>
      <c r="N765" s="2"/>
      <c r="O765" s="63"/>
      <c r="P765" s="63"/>
      <c r="Q765" s="2"/>
      <c r="R765" s="63"/>
      <c r="S765" s="2"/>
      <c r="T765" s="2"/>
      <c r="U765" s="63"/>
      <c r="V765" s="2"/>
      <c r="W765" s="2"/>
      <c r="X765" s="2"/>
      <c r="Y765" s="2"/>
      <c r="Z765" s="2"/>
      <c r="AA765" s="2"/>
      <c r="AB765" s="2"/>
      <c r="AC765" s="2"/>
      <c r="AD765" s="2"/>
      <c r="AE765" s="2"/>
      <c r="AF765" s="2"/>
      <c r="AG765" s="2"/>
      <c r="AH765" s="2"/>
      <c r="AI765" s="2"/>
      <c r="AJ765" s="2"/>
    </row>
    <row r="766" spans="1:36" ht="15.75" customHeight="1">
      <c r="A766" s="2"/>
      <c r="B766" s="2"/>
      <c r="C766" s="61"/>
      <c r="D766" s="62"/>
      <c r="E766" s="62"/>
      <c r="F766" s="63"/>
      <c r="G766" s="2"/>
      <c r="H766" s="2"/>
      <c r="I766" s="63"/>
      <c r="J766" s="63"/>
      <c r="K766" s="2"/>
      <c r="L766" s="63"/>
      <c r="M766" s="2"/>
      <c r="N766" s="2"/>
      <c r="O766" s="63"/>
      <c r="P766" s="63"/>
      <c r="Q766" s="2"/>
      <c r="R766" s="63"/>
      <c r="S766" s="2"/>
      <c r="T766" s="2"/>
      <c r="U766" s="63"/>
      <c r="V766" s="2"/>
      <c r="W766" s="2"/>
      <c r="X766" s="2"/>
      <c r="Y766" s="2"/>
      <c r="Z766" s="2"/>
      <c r="AA766" s="2"/>
      <c r="AB766" s="2"/>
      <c r="AC766" s="2"/>
      <c r="AD766" s="2"/>
      <c r="AE766" s="2"/>
      <c r="AF766" s="2"/>
      <c r="AG766" s="2"/>
      <c r="AH766" s="2"/>
      <c r="AI766" s="2"/>
      <c r="AJ766" s="2"/>
    </row>
    <row r="767" spans="1:36" ht="15.75" customHeight="1">
      <c r="A767" s="2"/>
      <c r="B767" s="2"/>
      <c r="C767" s="61"/>
      <c r="D767" s="62"/>
      <c r="E767" s="62"/>
      <c r="F767" s="63"/>
      <c r="G767" s="2"/>
      <c r="H767" s="2"/>
      <c r="I767" s="63"/>
      <c r="J767" s="63"/>
      <c r="K767" s="2"/>
      <c r="L767" s="63"/>
      <c r="M767" s="2"/>
      <c r="N767" s="2"/>
      <c r="O767" s="63"/>
      <c r="P767" s="63"/>
      <c r="Q767" s="2"/>
      <c r="R767" s="63"/>
      <c r="S767" s="2"/>
      <c r="T767" s="2"/>
      <c r="U767" s="63"/>
      <c r="V767" s="2"/>
      <c r="W767" s="2"/>
      <c r="X767" s="2"/>
      <c r="Y767" s="2"/>
      <c r="Z767" s="2"/>
      <c r="AA767" s="2"/>
      <c r="AB767" s="2"/>
      <c r="AC767" s="2"/>
      <c r="AD767" s="2"/>
      <c r="AE767" s="2"/>
      <c r="AF767" s="2"/>
      <c r="AG767" s="2"/>
      <c r="AH767" s="2"/>
      <c r="AI767" s="2"/>
      <c r="AJ767" s="2"/>
    </row>
    <row r="768" spans="1:36" ht="15.75" customHeight="1">
      <c r="A768" s="2"/>
      <c r="B768" s="2"/>
      <c r="C768" s="61"/>
      <c r="D768" s="62"/>
      <c r="E768" s="62"/>
      <c r="F768" s="63"/>
      <c r="G768" s="2"/>
      <c r="H768" s="2"/>
      <c r="I768" s="63"/>
      <c r="J768" s="63"/>
      <c r="K768" s="2"/>
      <c r="L768" s="63"/>
      <c r="M768" s="2"/>
      <c r="N768" s="2"/>
      <c r="O768" s="63"/>
      <c r="P768" s="63"/>
      <c r="Q768" s="2"/>
      <c r="R768" s="63"/>
      <c r="S768" s="2"/>
      <c r="T768" s="2"/>
      <c r="U768" s="63"/>
      <c r="V768" s="2"/>
      <c r="W768" s="2"/>
      <c r="X768" s="2"/>
      <c r="Y768" s="2"/>
      <c r="Z768" s="2"/>
      <c r="AA768" s="2"/>
      <c r="AB768" s="2"/>
      <c r="AC768" s="2"/>
      <c r="AD768" s="2"/>
      <c r="AE768" s="2"/>
      <c r="AF768" s="2"/>
      <c r="AG768" s="2"/>
      <c r="AH768" s="2"/>
      <c r="AI768" s="2"/>
      <c r="AJ768" s="2"/>
    </row>
    <row r="769" spans="1:36" ht="15.75" customHeight="1">
      <c r="A769" s="2"/>
      <c r="B769" s="2"/>
      <c r="C769" s="61"/>
      <c r="D769" s="62"/>
      <c r="E769" s="62"/>
      <c r="F769" s="63"/>
      <c r="G769" s="2"/>
      <c r="H769" s="2"/>
      <c r="I769" s="63"/>
      <c r="J769" s="63"/>
      <c r="K769" s="2"/>
      <c r="L769" s="63"/>
      <c r="M769" s="2"/>
      <c r="N769" s="2"/>
      <c r="O769" s="63"/>
      <c r="P769" s="63"/>
      <c r="Q769" s="2"/>
      <c r="R769" s="63"/>
      <c r="S769" s="2"/>
      <c r="T769" s="2"/>
      <c r="U769" s="63"/>
      <c r="V769" s="2"/>
      <c r="W769" s="2"/>
      <c r="X769" s="2"/>
      <c r="Y769" s="2"/>
      <c r="Z769" s="2"/>
      <c r="AA769" s="2"/>
      <c r="AB769" s="2"/>
      <c r="AC769" s="2"/>
      <c r="AD769" s="2"/>
      <c r="AE769" s="2"/>
      <c r="AF769" s="2"/>
      <c r="AG769" s="2"/>
      <c r="AH769" s="2"/>
      <c r="AI769" s="2"/>
      <c r="AJ769" s="2"/>
    </row>
    <row r="770" spans="1:36" ht="15.75" customHeight="1">
      <c r="A770" s="2"/>
      <c r="B770" s="2"/>
      <c r="C770" s="61"/>
      <c r="D770" s="62"/>
      <c r="E770" s="62"/>
      <c r="F770" s="63"/>
      <c r="G770" s="2"/>
      <c r="H770" s="2"/>
      <c r="I770" s="63"/>
      <c r="J770" s="63"/>
      <c r="K770" s="2"/>
      <c r="L770" s="63"/>
      <c r="M770" s="2"/>
      <c r="N770" s="2"/>
      <c r="O770" s="63"/>
      <c r="P770" s="63"/>
      <c r="Q770" s="2"/>
      <c r="R770" s="63"/>
      <c r="S770" s="2"/>
      <c r="T770" s="2"/>
      <c r="U770" s="63"/>
      <c r="V770" s="2"/>
      <c r="W770" s="2"/>
      <c r="X770" s="2"/>
      <c r="Y770" s="2"/>
      <c r="Z770" s="2"/>
      <c r="AA770" s="2"/>
      <c r="AB770" s="2"/>
      <c r="AC770" s="2"/>
      <c r="AD770" s="2"/>
      <c r="AE770" s="2"/>
      <c r="AF770" s="2"/>
      <c r="AG770" s="2"/>
      <c r="AH770" s="2"/>
      <c r="AI770" s="2"/>
      <c r="AJ770" s="2"/>
    </row>
    <row r="771" spans="1:36" ht="15.75" customHeight="1">
      <c r="A771" s="2"/>
      <c r="B771" s="2"/>
      <c r="C771" s="61"/>
      <c r="D771" s="62"/>
      <c r="E771" s="62"/>
      <c r="F771" s="63"/>
      <c r="G771" s="2"/>
      <c r="H771" s="2"/>
      <c r="I771" s="63"/>
      <c r="J771" s="63"/>
      <c r="K771" s="2"/>
      <c r="L771" s="63"/>
      <c r="M771" s="2"/>
      <c r="N771" s="2"/>
      <c r="O771" s="63"/>
      <c r="P771" s="63"/>
      <c r="Q771" s="2"/>
      <c r="R771" s="63"/>
      <c r="S771" s="2"/>
      <c r="T771" s="2"/>
      <c r="U771" s="63"/>
      <c r="V771" s="2"/>
      <c r="W771" s="2"/>
      <c r="X771" s="2"/>
      <c r="Y771" s="2"/>
      <c r="Z771" s="2"/>
      <c r="AA771" s="2"/>
      <c r="AB771" s="2"/>
      <c r="AC771" s="2"/>
      <c r="AD771" s="2"/>
      <c r="AE771" s="2"/>
      <c r="AF771" s="2"/>
      <c r="AG771" s="2"/>
      <c r="AH771" s="2"/>
      <c r="AI771" s="2"/>
      <c r="AJ771" s="2"/>
    </row>
    <row r="772" spans="1:36" ht="15.75" customHeight="1">
      <c r="A772" s="2"/>
      <c r="B772" s="2"/>
      <c r="C772" s="61"/>
      <c r="D772" s="62"/>
      <c r="E772" s="62"/>
      <c r="F772" s="63"/>
      <c r="G772" s="2"/>
      <c r="H772" s="2"/>
      <c r="I772" s="63"/>
      <c r="J772" s="63"/>
      <c r="K772" s="2"/>
      <c r="L772" s="63"/>
      <c r="M772" s="2"/>
      <c r="N772" s="2"/>
      <c r="O772" s="63"/>
      <c r="P772" s="63"/>
      <c r="Q772" s="2"/>
      <c r="R772" s="63"/>
      <c r="S772" s="2"/>
      <c r="T772" s="2"/>
      <c r="U772" s="63"/>
      <c r="V772" s="2"/>
      <c r="W772" s="2"/>
      <c r="X772" s="2"/>
      <c r="Y772" s="2"/>
      <c r="Z772" s="2"/>
      <c r="AA772" s="2"/>
      <c r="AB772" s="2"/>
      <c r="AC772" s="2"/>
      <c r="AD772" s="2"/>
      <c r="AE772" s="2"/>
      <c r="AF772" s="2"/>
      <c r="AG772" s="2"/>
      <c r="AH772" s="2"/>
      <c r="AI772" s="2"/>
      <c r="AJ772" s="2"/>
    </row>
    <row r="773" spans="1:36" ht="15.75" customHeight="1">
      <c r="A773" s="2"/>
      <c r="B773" s="2"/>
      <c r="C773" s="61"/>
      <c r="D773" s="62"/>
      <c r="E773" s="62"/>
      <c r="F773" s="63"/>
      <c r="G773" s="2"/>
      <c r="H773" s="2"/>
      <c r="I773" s="63"/>
      <c r="J773" s="63"/>
      <c r="K773" s="2"/>
      <c r="L773" s="63"/>
      <c r="M773" s="2"/>
      <c r="N773" s="2"/>
      <c r="O773" s="63"/>
      <c r="P773" s="63"/>
      <c r="Q773" s="2"/>
      <c r="R773" s="63"/>
      <c r="S773" s="2"/>
      <c r="T773" s="2"/>
      <c r="U773" s="63"/>
      <c r="V773" s="2"/>
      <c r="W773" s="2"/>
      <c r="X773" s="2"/>
      <c r="Y773" s="2"/>
      <c r="Z773" s="2"/>
      <c r="AA773" s="2"/>
      <c r="AB773" s="2"/>
      <c r="AC773" s="2"/>
      <c r="AD773" s="2"/>
      <c r="AE773" s="2"/>
      <c r="AF773" s="2"/>
      <c r="AG773" s="2"/>
      <c r="AH773" s="2"/>
      <c r="AI773" s="2"/>
      <c r="AJ773" s="2"/>
    </row>
    <row r="774" spans="1:36" ht="15.75" customHeight="1">
      <c r="A774" s="2"/>
      <c r="B774" s="2"/>
      <c r="C774" s="61"/>
      <c r="D774" s="62"/>
      <c r="E774" s="62"/>
      <c r="F774" s="63"/>
      <c r="G774" s="2"/>
      <c r="H774" s="2"/>
      <c r="I774" s="63"/>
      <c r="J774" s="63"/>
      <c r="K774" s="2"/>
      <c r="L774" s="63"/>
      <c r="M774" s="2"/>
      <c r="N774" s="2"/>
      <c r="O774" s="63"/>
      <c r="P774" s="63"/>
      <c r="Q774" s="2"/>
      <c r="R774" s="63"/>
      <c r="S774" s="2"/>
      <c r="T774" s="2"/>
      <c r="U774" s="63"/>
      <c r="V774" s="2"/>
      <c r="W774" s="2"/>
      <c r="X774" s="2"/>
      <c r="Y774" s="2"/>
      <c r="Z774" s="2"/>
      <c r="AA774" s="2"/>
      <c r="AB774" s="2"/>
      <c r="AC774" s="2"/>
      <c r="AD774" s="2"/>
      <c r="AE774" s="2"/>
      <c r="AF774" s="2"/>
      <c r="AG774" s="2"/>
      <c r="AH774" s="2"/>
      <c r="AI774" s="2"/>
      <c r="AJ774" s="2"/>
    </row>
    <row r="775" spans="1:36" ht="15.75" customHeight="1">
      <c r="A775" s="2"/>
      <c r="B775" s="2"/>
      <c r="C775" s="61"/>
      <c r="D775" s="62"/>
      <c r="E775" s="62"/>
      <c r="F775" s="63"/>
      <c r="G775" s="2"/>
      <c r="H775" s="2"/>
      <c r="I775" s="63"/>
      <c r="J775" s="63"/>
      <c r="K775" s="2"/>
      <c r="L775" s="63"/>
      <c r="M775" s="2"/>
      <c r="N775" s="2"/>
      <c r="O775" s="63"/>
      <c r="P775" s="63"/>
      <c r="Q775" s="2"/>
      <c r="R775" s="63"/>
      <c r="S775" s="2"/>
      <c r="T775" s="2"/>
      <c r="U775" s="63"/>
      <c r="V775" s="2"/>
      <c r="W775" s="2"/>
      <c r="X775" s="2"/>
      <c r="Y775" s="2"/>
      <c r="Z775" s="2"/>
      <c r="AA775" s="2"/>
      <c r="AB775" s="2"/>
      <c r="AC775" s="2"/>
      <c r="AD775" s="2"/>
      <c r="AE775" s="2"/>
      <c r="AF775" s="2"/>
      <c r="AG775" s="2"/>
      <c r="AH775" s="2"/>
      <c r="AI775" s="2"/>
      <c r="AJ775" s="2"/>
    </row>
    <row r="776" spans="1:36" ht="15.75" customHeight="1">
      <c r="A776" s="2"/>
      <c r="B776" s="2"/>
      <c r="C776" s="61"/>
      <c r="D776" s="62"/>
      <c r="E776" s="62"/>
      <c r="F776" s="63"/>
      <c r="G776" s="2"/>
      <c r="H776" s="2"/>
      <c r="I776" s="63"/>
      <c r="J776" s="63"/>
      <c r="K776" s="2"/>
      <c r="L776" s="63"/>
      <c r="M776" s="2"/>
      <c r="N776" s="2"/>
      <c r="O776" s="63"/>
      <c r="P776" s="63"/>
      <c r="Q776" s="2"/>
      <c r="R776" s="63"/>
      <c r="S776" s="2"/>
      <c r="T776" s="2"/>
      <c r="U776" s="63"/>
      <c r="V776" s="2"/>
      <c r="W776" s="2"/>
      <c r="X776" s="2"/>
      <c r="Y776" s="2"/>
      <c r="Z776" s="2"/>
      <c r="AA776" s="2"/>
      <c r="AB776" s="2"/>
      <c r="AC776" s="2"/>
      <c r="AD776" s="2"/>
      <c r="AE776" s="2"/>
      <c r="AF776" s="2"/>
      <c r="AG776" s="2"/>
      <c r="AH776" s="2"/>
      <c r="AI776" s="2"/>
      <c r="AJ776" s="2"/>
    </row>
    <row r="777" spans="1:36" ht="15.75" customHeight="1">
      <c r="A777" s="2"/>
      <c r="B777" s="2"/>
      <c r="C777" s="61"/>
      <c r="D777" s="62"/>
      <c r="E777" s="62"/>
      <c r="F777" s="63"/>
      <c r="G777" s="2"/>
      <c r="H777" s="2"/>
      <c r="I777" s="63"/>
      <c r="J777" s="63"/>
      <c r="K777" s="2"/>
      <c r="L777" s="63"/>
      <c r="M777" s="2"/>
      <c r="N777" s="2"/>
      <c r="O777" s="63"/>
      <c r="P777" s="63"/>
      <c r="Q777" s="2"/>
      <c r="R777" s="63"/>
      <c r="S777" s="2"/>
      <c r="T777" s="2"/>
      <c r="U777" s="63"/>
      <c r="V777" s="2"/>
      <c r="W777" s="2"/>
      <c r="X777" s="2"/>
      <c r="Y777" s="2"/>
      <c r="Z777" s="2"/>
      <c r="AA777" s="2"/>
      <c r="AB777" s="2"/>
      <c r="AC777" s="2"/>
      <c r="AD777" s="2"/>
      <c r="AE777" s="2"/>
      <c r="AF777" s="2"/>
      <c r="AG777" s="2"/>
      <c r="AH777" s="2"/>
      <c r="AI777" s="2"/>
      <c r="AJ777" s="2"/>
    </row>
    <row r="778" spans="1:36" ht="15.75" customHeight="1">
      <c r="A778" s="2"/>
      <c r="B778" s="2"/>
      <c r="C778" s="61"/>
      <c r="D778" s="62"/>
      <c r="E778" s="62"/>
      <c r="F778" s="63"/>
      <c r="G778" s="2"/>
      <c r="H778" s="2"/>
      <c r="I778" s="63"/>
      <c r="J778" s="63"/>
      <c r="K778" s="2"/>
      <c r="L778" s="63"/>
      <c r="M778" s="2"/>
      <c r="N778" s="2"/>
      <c r="O778" s="63"/>
      <c r="P778" s="63"/>
      <c r="Q778" s="2"/>
      <c r="R778" s="63"/>
      <c r="S778" s="2"/>
      <c r="T778" s="2"/>
      <c r="U778" s="63"/>
      <c r="V778" s="2"/>
      <c r="W778" s="2"/>
      <c r="X778" s="2"/>
      <c r="Y778" s="2"/>
      <c r="Z778" s="2"/>
      <c r="AA778" s="2"/>
      <c r="AB778" s="2"/>
      <c r="AC778" s="2"/>
      <c r="AD778" s="2"/>
      <c r="AE778" s="2"/>
      <c r="AF778" s="2"/>
      <c r="AG778" s="2"/>
      <c r="AH778" s="2"/>
      <c r="AI778" s="2"/>
      <c r="AJ778" s="2"/>
    </row>
    <row r="779" spans="1:36" ht="15.75" customHeight="1">
      <c r="A779" s="2"/>
      <c r="B779" s="2"/>
      <c r="C779" s="61"/>
      <c r="D779" s="62"/>
      <c r="E779" s="62"/>
      <c r="F779" s="63"/>
      <c r="G779" s="2"/>
      <c r="H779" s="2"/>
      <c r="I779" s="63"/>
      <c r="J779" s="63"/>
      <c r="K779" s="2"/>
      <c r="L779" s="63"/>
      <c r="M779" s="2"/>
      <c r="N779" s="2"/>
      <c r="O779" s="63"/>
      <c r="P779" s="63"/>
      <c r="Q779" s="2"/>
      <c r="R779" s="63"/>
      <c r="S779" s="2"/>
      <c r="T779" s="2"/>
      <c r="U779" s="63"/>
      <c r="V779" s="2"/>
      <c r="W779" s="2"/>
      <c r="X779" s="2"/>
      <c r="Y779" s="2"/>
      <c r="Z779" s="2"/>
      <c r="AA779" s="2"/>
      <c r="AB779" s="2"/>
      <c r="AC779" s="2"/>
      <c r="AD779" s="2"/>
      <c r="AE779" s="2"/>
      <c r="AF779" s="2"/>
      <c r="AG779" s="2"/>
      <c r="AH779" s="2"/>
      <c r="AI779" s="2"/>
      <c r="AJ779" s="2"/>
    </row>
    <row r="780" spans="1:36" ht="15.75" customHeight="1">
      <c r="A780" s="2"/>
      <c r="B780" s="2"/>
      <c r="C780" s="61"/>
      <c r="D780" s="62"/>
      <c r="E780" s="62"/>
      <c r="F780" s="63"/>
      <c r="G780" s="2"/>
      <c r="H780" s="2"/>
      <c r="I780" s="63"/>
      <c r="J780" s="63"/>
      <c r="K780" s="2"/>
      <c r="L780" s="63"/>
      <c r="M780" s="2"/>
      <c r="N780" s="2"/>
      <c r="O780" s="63"/>
      <c r="P780" s="63"/>
      <c r="Q780" s="2"/>
      <c r="R780" s="63"/>
      <c r="S780" s="2"/>
      <c r="T780" s="2"/>
      <c r="U780" s="63"/>
      <c r="V780" s="2"/>
      <c r="W780" s="2"/>
      <c r="X780" s="2"/>
      <c r="Y780" s="2"/>
      <c r="Z780" s="2"/>
      <c r="AA780" s="2"/>
      <c r="AB780" s="2"/>
      <c r="AC780" s="2"/>
      <c r="AD780" s="2"/>
      <c r="AE780" s="2"/>
      <c r="AF780" s="2"/>
      <c r="AG780" s="2"/>
      <c r="AH780" s="2"/>
      <c r="AI780" s="2"/>
      <c r="AJ780" s="2"/>
    </row>
    <row r="781" spans="1:36" ht="15.75" customHeight="1">
      <c r="A781" s="2"/>
      <c r="B781" s="2"/>
      <c r="C781" s="61"/>
      <c r="D781" s="62"/>
      <c r="E781" s="62"/>
      <c r="F781" s="63"/>
      <c r="G781" s="2"/>
      <c r="H781" s="2"/>
      <c r="I781" s="63"/>
      <c r="J781" s="63"/>
      <c r="K781" s="2"/>
      <c r="L781" s="63"/>
      <c r="M781" s="2"/>
      <c r="N781" s="2"/>
      <c r="O781" s="63"/>
      <c r="P781" s="63"/>
      <c r="Q781" s="2"/>
      <c r="R781" s="63"/>
      <c r="S781" s="2"/>
      <c r="T781" s="2"/>
      <c r="U781" s="63"/>
      <c r="V781" s="2"/>
      <c r="W781" s="2"/>
      <c r="X781" s="2"/>
      <c r="Y781" s="2"/>
      <c r="Z781" s="2"/>
      <c r="AA781" s="2"/>
      <c r="AB781" s="2"/>
      <c r="AC781" s="2"/>
      <c r="AD781" s="2"/>
      <c r="AE781" s="2"/>
      <c r="AF781" s="2"/>
      <c r="AG781" s="2"/>
      <c r="AH781" s="2"/>
      <c r="AI781" s="2"/>
      <c r="AJ781" s="2"/>
    </row>
    <row r="782" spans="1:36" ht="15.75" customHeight="1">
      <c r="A782" s="2"/>
      <c r="B782" s="2"/>
      <c r="C782" s="61"/>
      <c r="D782" s="62"/>
      <c r="E782" s="62"/>
      <c r="F782" s="63"/>
      <c r="G782" s="2"/>
      <c r="H782" s="2"/>
      <c r="I782" s="63"/>
      <c r="J782" s="63"/>
      <c r="K782" s="2"/>
      <c r="L782" s="63"/>
      <c r="M782" s="2"/>
      <c r="N782" s="2"/>
      <c r="O782" s="63"/>
      <c r="P782" s="63"/>
      <c r="Q782" s="2"/>
      <c r="R782" s="63"/>
      <c r="S782" s="2"/>
      <c r="T782" s="2"/>
      <c r="U782" s="63"/>
      <c r="V782" s="2"/>
      <c r="W782" s="2"/>
      <c r="X782" s="2"/>
      <c r="Y782" s="2"/>
      <c r="Z782" s="2"/>
      <c r="AA782" s="2"/>
      <c r="AB782" s="2"/>
      <c r="AC782" s="2"/>
      <c r="AD782" s="2"/>
      <c r="AE782" s="2"/>
      <c r="AF782" s="2"/>
      <c r="AG782" s="2"/>
      <c r="AH782" s="2"/>
      <c r="AI782" s="2"/>
      <c r="AJ782" s="2"/>
    </row>
    <row r="783" spans="1:36" ht="15.75" customHeight="1">
      <c r="A783" s="2"/>
      <c r="B783" s="2"/>
      <c r="C783" s="61"/>
      <c r="D783" s="62"/>
      <c r="E783" s="62"/>
      <c r="F783" s="63"/>
      <c r="G783" s="2"/>
      <c r="H783" s="2"/>
      <c r="I783" s="63"/>
      <c r="J783" s="63"/>
      <c r="K783" s="2"/>
      <c r="L783" s="63"/>
      <c r="M783" s="2"/>
      <c r="N783" s="2"/>
      <c r="O783" s="63"/>
      <c r="P783" s="63"/>
      <c r="Q783" s="2"/>
      <c r="R783" s="63"/>
      <c r="S783" s="2"/>
      <c r="T783" s="2"/>
      <c r="U783" s="63"/>
      <c r="V783" s="2"/>
      <c r="W783" s="2"/>
      <c r="X783" s="2"/>
      <c r="Y783" s="2"/>
      <c r="Z783" s="2"/>
      <c r="AA783" s="2"/>
      <c r="AB783" s="2"/>
      <c r="AC783" s="2"/>
      <c r="AD783" s="2"/>
      <c r="AE783" s="2"/>
      <c r="AF783" s="2"/>
      <c r="AG783" s="2"/>
      <c r="AH783" s="2"/>
      <c r="AI783" s="2"/>
      <c r="AJ783" s="2"/>
    </row>
    <row r="784" spans="1:36" ht="15.75" customHeight="1">
      <c r="A784" s="2"/>
      <c r="B784" s="2"/>
      <c r="C784" s="61"/>
      <c r="D784" s="62"/>
      <c r="E784" s="62"/>
      <c r="F784" s="63"/>
      <c r="G784" s="2"/>
      <c r="H784" s="2"/>
      <c r="I784" s="63"/>
      <c r="J784" s="63"/>
      <c r="K784" s="2"/>
      <c r="L784" s="63"/>
      <c r="M784" s="2"/>
      <c r="N784" s="2"/>
      <c r="O784" s="63"/>
      <c r="P784" s="63"/>
      <c r="Q784" s="2"/>
      <c r="R784" s="63"/>
      <c r="S784" s="2"/>
      <c r="T784" s="2"/>
      <c r="U784" s="63"/>
      <c r="V784" s="2"/>
      <c r="W784" s="2"/>
      <c r="X784" s="2"/>
      <c r="Y784" s="2"/>
      <c r="Z784" s="2"/>
      <c r="AA784" s="2"/>
      <c r="AB784" s="2"/>
      <c r="AC784" s="2"/>
      <c r="AD784" s="2"/>
      <c r="AE784" s="2"/>
      <c r="AF784" s="2"/>
      <c r="AG784" s="2"/>
      <c r="AH784" s="2"/>
      <c r="AI784" s="2"/>
      <c r="AJ784" s="2"/>
    </row>
    <row r="785" spans="1:36" ht="15.75" customHeight="1">
      <c r="A785" s="2"/>
      <c r="B785" s="2"/>
      <c r="C785" s="61"/>
      <c r="D785" s="62"/>
      <c r="E785" s="62"/>
      <c r="F785" s="63"/>
      <c r="G785" s="2"/>
      <c r="H785" s="2"/>
      <c r="I785" s="63"/>
      <c r="J785" s="63"/>
      <c r="K785" s="2"/>
      <c r="L785" s="63"/>
      <c r="M785" s="2"/>
      <c r="N785" s="2"/>
      <c r="O785" s="63"/>
      <c r="P785" s="63"/>
      <c r="Q785" s="2"/>
      <c r="R785" s="63"/>
      <c r="S785" s="2"/>
      <c r="T785" s="2"/>
      <c r="U785" s="63"/>
      <c r="V785" s="2"/>
      <c r="W785" s="2"/>
      <c r="X785" s="2"/>
      <c r="Y785" s="2"/>
      <c r="Z785" s="2"/>
      <c r="AA785" s="2"/>
      <c r="AB785" s="2"/>
      <c r="AC785" s="2"/>
      <c r="AD785" s="2"/>
      <c r="AE785" s="2"/>
      <c r="AF785" s="2"/>
      <c r="AG785" s="2"/>
      <c r="AH785" s="2"/>
      <c r="AI785" s="2"/>
      <c r="AJ785" s="2"/>
    </row>
    <row r="786" spans="1:36" ht="15.75" customHeight="1">
      <c r="A786" s="2"/>
      <c r="B786" s="2"/>
      <c r="C786" s="61"/>
      <c r="D786" s="62"/>
      <c r="E786" s="62"/>
      <c r="F786" s="63"/>
      <c r="G786" s="2"/>
      <c r="H786" s="2"/>
      <c r="I786" s="63"/>
      <c r="J786" s="63"/>
      <c r="K786" s="2"/>
      <c r="L786" s="63"/>
      <c r="M786" s="2"/>
      <c r="N786" s="2"/>
      <c r="O786" s="63"/>
      <c r="P786" s="63"/>
      <c r="Q786" s="2"/>
      <c r="R786" s="63"/>
      <c r="S786" s="2"/>
      <c r="T786" s="2"/>
      <c r="U786" s="63"/>
      <c r="V786" s="2"/>
      <c r="W786" s="2"/>
      <c r="X786" s="2"/>
      <c r="Y786" s="2"/>
      <c r="Z786" s="2"/>
      <c r="AA786" s="2"/>
      <c r="AB786" s="2"/>
      <c r="AC786" s="2"/>
      <c r="AD786" s="2"/>
      <c r="AE786" s="2"/>
      <c r="AF786" s="2"/>
      <c r="AG786" s="2"/>
      <c r="AH786" s="2"/>
      <c r="AI786" s="2"/>
      <c r="AJ786" s="2"/>
    </row>
    <row r="787" spans="1:36" ht="15.75" customHeight="1">
      <c r="A787" s="2"/>
      <c r="B787" s="2"/>
      <c r="C787" s="61"/>
      <c r="D787" s="62"/>
      <c r="E787" s="62"/>
      <c r="F787" s="63"/>
      <c r="G787" s="2"/>
      <c r="H787" s="2"/>
      <c r="I787" s="63"/>
      <c r="J787" s="63"/>
      <c r="K787" s="2"/>
      <c r="L787" s="63"/>
      <c r="M787" s="2"/>
      <c r="N787" s="2"/>
      <c r="O787" s="63"/>
      <c r="P787" s="63"/>
      <c r="Q787" s="2"/>
      <c r="R787" s="63"/>
      <c r="S787" s="2"/>
      <c r="T787" s="2"/>
      <c r="U787" s="63"/>
      <c r="V787" s="2"/>
      <c r="W787" s="2"/>
      <c r="X787" s="2"/>
      <c r="Y787" s="2"/>
      <c r="Z787" s="2"/>
      <c r="AA787" s="2"/>
      <c r="AB787" s="2"/>
      <c r="AC787" s="2"/>
      <c r="AD787" s="2"/>
      <c r="AE787" s="2"/>
      <c r="AF787" s="2"/>
      <c r="AG787" s="2"/>
      <c r="AH787" s="2"/>
      <c r="AI787" s="2"/>
      <c r="AJ787" s="2"/>
    </row>
    <row r="788" spans="1:36" ht="15.75" customHeight="1">
      <c r="A788" s="2"/>
      <c r="B788" s="2"/>
      <c r="C788" s="61"/>
      <c r="D788" s="62"/>
      <c r="E788" s="62"/>
      <c r="F788" s="63"/>
      <c r="G788" s="2"/>
      <c r="H788" s="2"/>
      <c r="I788" s="63"/>
      <c r="J788" s="63"/>
      <c r="K788" s="2"/>
      <c r="L788" s="63"/>
      <c r="M788" s="2"/>
      <c r="N788" s="2"/>
      <c r="O788" s="63"/>
      <c r="P788" s="63"/>
      <c r="Q788" s="2"/>
      <c r="R788" s="63"/>
      <c r="S788" s="2"/>
      <c r="T788" s="2"/>
      <c r="U788" s="63"/>
      <c r="V788" s="2"/>
      <c r="W788" s="2"/>
      <c r="X788" s="2"/>
      <c r="Y788" s="2"/>
      <c r="Z788" s="2"/>
      <c r="AA788" s="2"/>
      <c r="AB788" s="2"/>
      <c r="AC788" s="2"/>
      <c r="AD788" s="2"/>
      <c r="AE788" s="2"/>
      <c r="AF788" s="2"/>
      <c r="AG788" s="2"/>
      <c r="AH788" s="2"/>
      <c r="AI788" s="2"/>
      <c r="AJ788" s="2"/>
    </row>
    <row r="789" spans="1:36" ht="15.75" customHeight="1">
      <c r="A789" s="2"/>
      <c r="B789" s="2"/>
      <c r="C789" s="61"/>
      <c r="D789" s="62"/>
      <c r="E789" s="62"/>
      <c r="F789" s="63"/>
      <c r="G789" s="2"/>
      <c r="H789" s="2"/>
      <c r="I789" s="63"/>
      <c r="J789" s="63"/>
      <c r="K789" s="2"/>
      <c r="L789" s="63"/>
      <c r="M789" s="2"/>
      <c r="N789" s="2"/>
      <c r="O789" s="63"/>
      <c r="P789" s="63"/>
      <c r="Q789" s="2"/>
      <c r="R789" s="63"/>
      <c r="S789" s="2"/>
      <c r="T789" s="2"/>
      <c r="U789" s="63"/>
      <c r="V789" s="2"/>
      <c r="W789" s="2"/>
      <c r="X789" s="2"/>
      <c r="Y789" s="2"/>
      <c r="Z789" s="2"/>
      <c r="AA789" s="2"/>
      <c r="AB789" s="2"/>
      <c r="AC789" s="2"/>
      <c r="AD789" s="2"/>
      <c r="AE789" s="2"/>
      <c r="AF789" s="2"/>
      <c r="AG789" s="2"/>
      <c r="AH789" s="2"/>
      <c r="AI789" s="2"/>
      <c r="AJ789" s="2"/>
    </row>
    <row r="790" spans="1:36" ht="15.75" customHeight="1">
      <c r="A790" s="2"/>
      <c r="B790" s="2"/>
      <c r="C790" s="61"/>
      <c r="D790" s="62"/>
      <c r="E790" s="62"/>
      <c r="F790" s="63"/>
      <c r="G790" s="2"/>
      <c r="H790" s="2"/>
      <c r="I790" s="63"/>
      <c r="J790" s="63"/>
      <c r="K790" s="2"/>
      <c r="L790" s="63"/>
      <c r="M790" s="2"/>
      <c r="N790" s="2"/>
      <c r="O790" s="63"/>
      <c r="P790" s="63"/>
      <c r="Q790" s="2"/>
      <c r="R790" s="63"/>
      <c r="S790" s="2"/>
      <c r="T790" s="2"/>
      <c r="U790" s="63"/>
      <c r="V790" s="2"/>
      <c r="W790" s="2"/>
      <c r="X790" s="2"/>
      <c r="Y790" s="2"/>
      <c r="Z790" s="2"/>
      <c r="AA790" s="2"/>
      <c r="AB790" s="2"/>
      <c r="AC790" s="2"/>
      <c r="AD790" s="2"/>
      <c r="AE790" s="2"/>
      <c r="AF790" s="2"/>
      <c r="AG790" s="2"/>
      <c r="AH790" s="2"/>
      <c r="AI790" s="2"/>
      <c r="AJ790" s="2"/>
    </row>
    <row r="791" spans="1:36" ht="15.75" customHeight="1">
      <c r="A791" s="2"/>
      <c r="B791" s="2"/>
      <c r="C791" s="61"/>
      <c r="D791" s="62"/>
      <c r="E791" s="62"/>
      <c r="F791" s="63"/>
      <c r="G791" s="2"/>
      <c r="H791" s="2"/>
      <c r="I791" s="63"/>
      <c r="J791" s="63"/>
      <c r="K791" s="2"/>
      <c r="L791" s="63"/>
      <c r="M791" s="2"/>
      <c r="N791" s="2"/>
      <c r="O791" s="63"/>
      <c r="P791" s="63"/>
      <c r="Q791" s="2"/>
      <c r="R791" s="63"/>
      <c r="S791" s="2"/>
      <c r="T791" s="2"/>
      <c r="U791" s="63"/>
      <c r="V791" s="2"/>
      <c r="W791" s="2"/>
      <c r="X791" s="2"/>
      <c r="Y791" s="2"/>
      <c r="Z791" s="2"/>
      <c r="AA791" s="2"/>
      <c r="AB791" s="2"/>
      <c r="AC791" s="2"/>
      <c r="AD791" s="2"/>
      <c r="AE791" s="2"/>
      <c r="AF791" s="2"/>
      <c r="AG791" s="2"/>
      <c r="AH791" s="2"/>
      <c r="AI791" s="2"/>
      <c r="AJ791" s="2"/>
    </row>
    <row r="792" spans="1:36" ht="15.75" customHeight="1">
      <c r="A792" s="2"/>
      <c r="B792" s="2"/>
      <c r="C792" s="61"/>
      <c r="D792" s="62"/>
      <c r="E792" s="62"/>
      <c r="F792" s="63"/>
      <c r="G792" s="2"/>
      <c r="H792" s="2"/>
      <c r="I792" s="63"/>
      <c r="J792" s="63"/>
      <c r="K792" s="2"/>
      <c r="L792" s="63"/>
      <c r="M792" s="2"/>
      <c r="N792" s="2"/>
      <c r="O792" s="63"/>
      <c r="P792" s="63"/>
      <c r="Q792" s="2"/>
      <c r="R792" s="63"/>
      <c r="S792" s="2"/>
      <c r="T792" s="2"/>
      <c r="U792" s="63"/>
      <c r="V792" s="2"/>
      <c r="W792" s="2"/>
      <c r="X792" s="2"/>
      <c r="Y792" s="2"/>
      <c r="Z792" s="2"/>
      <c r="AA792" s="2"/>
      <c r="AB792" s="2"/>
      <c r="AC792" s="2"/>
      <c r="AD792" s="2"/>
      <c r="AE792" s="2"/>
      <c r="AF792" s="2"/>
      <c r="AG792" s="2"/>
      <c r="AH792" s="2"/>
      <c r="AI792" s="2"/>
      <c r="AJ792" s="2"/>
    </row>
    <row r="793" spans="1:36" ht="15.75" customHeight="1">
      <c r="A793" s="2"/>
      <c r="B793" s="2"/>
      <c r="C793" s="61"/>
      <c r="D793" s="62"/>
      <c r="E793" s="62"/>
      <c r="F793" s="63"/>
      <c r="G793" s="2"/>
      <c r="H793" s="2"/>
      <c r="I793" s="63"/>
      <c r="J793" s="63"/>
      <c r="K793" s="2"/>
      <c r="L793" s="63"/>
      <c r="M793" s="2"/>
      <c r="N793" s="2"/>
      <c r="O793" s="63"/>
      <c r="P793" s="63"/>
      <c r="Q793" s="2"/>
      <c r="R793" s="63"/>
      <c r="S793" s="2"/>
      <c r="T793" s="2"/>
      <c r="U793" s="63"/>
      <c r="V793" s="2"/>
      <c r="W793" s="2"/>
      <c r="X793" s="2"/>
      <c r="Y793" s="2"/>
      <c r="Z793" s="2"/>
      <c r="AA793" s="2"/>
      <c r="AB793" s="2"/>
      <c r="AC793" s="2"/>
      <c r="AD793" s="2"/>
      <c r="AE793" s="2"/>
      <c r="AF793" s="2"/>
      <c r="AG793" s="2"/>
      <c r="AH793" s="2"/>
      <c r="AI793" s="2"/>
      <c r="AJ793" s="2"/>
    </row>
    <row r="794" spans="1:36" ht="15.75" customHeight="1">
      <c r="A794" s="2"/>
      <c r="B794" s="2"/>
      <c r="C794" s="61"/>
      <c r="D794" s="62"/>
      <c r="E794" s="62"/>
      <c r="F794" s="63"/>
      <c r="G794" s="2"/>
      <c r="H794" s="2"/>
      <c r="I794" s="63"/>
      <c r="J794" s="63"/>
      <c r="K794" s="2"/>
      <c r="L794" s="63"/>
      <c r="M794" s="2"/>
      <c r="N794" s="2"/>
      <c r="O794" s="63"/>
      <c r="P794" s="63"/>
      <c r="Q794" s="2"/>
      <c r="R794" s="63"/>
      <c r="S794" s="2"/>
      <c r="T794" s="2"/>
      <c r="U794" s="63"/>
      <c r="V794" s="2"/>
      <c r="W794" s="2"/>
      <c r="X794" s="2"/>
      <c r="Y794" s="2"/>
      <c r="Z794" s="2"/>
      <c r="AA794" s="2"/>
      <c r="AB794" s="2"/>
      <c r="AC794" s="2"/>
      <c r="AD794" s="2"/>
      <c r="AE794" s="2"/>
      <c r="AF794" s="2"/>
      <c r="AG794" s="2"/>
      <c r="AH794" s="2"/>
      <c r="AI794" s="2"/>
      <c r="AJ794" s="2"/>
    </row>
    <row r="795" spans="1:36" ht="15.75" customHeight="1">
      <c r="A795" s="2"/>
      <c r="B795" s="2"/>
      <c r="C795" s="61"/>
      <c r="D795" s="62"/>
      <c r="E795" s="62"/>
      <c r="F795" s="63"/>
      <c r="G795" s="2"/>
      <c r="H795" s="2"/>
      <c r="I795" s="63"/>
      <c r="J795" s="63"/>
      <c r="K795" s="2"/>
      <c r="L795" s="63"/>
      <c r="M795" s="2"/>
      <c r="N795" s="2"/>
      <c r="O795" s="63"/>
      <c r="P795" s="63"/>
      <c r="Q795" s="2"/>
      <c r="R795" s="63"/>
      <c r="S795" s="2"/>
      <c r="T795" s="2"/>
      <c r="U795" s="63"/>
      <c r="V795" s="2"/>
      <c r="W795" s="2"/>
      <c r="X795" s="2"/>
      <c r="Y795" s="2"/>
      <c r="Z795" s="2"/>
      <c r="AA795" s="2"/>
      <c r="AB795" s="2"/>
      <c r="AC795" s="2"/>
      <c r="AD795" s="2"/>
      <c r="AE795" s="2"/>
      <c r="AF795" s="2"/>
      <c r="AG795" s="2"/>
      <c r="AH795" s="2"/>
      <c r="AI795" s="2"/>
      <c r="AJ795" s="2"/>
    </row>
    <row r="796" spans="1:36" ht="15.75" customHeight="1">
      <c r="A796" s="2"/>
      <c r="B796" s="2"/>
      <c r="C796" s="61"/>
      <c r="D796" s="62"/>
      <c r="E796" s="62"/>
      <c r="F796" s="63"/>
      <c r="G796" s="2"/>
      <c r="H796" s="2"/>
      <c r="I796" s="63"/>
      <c r="J796" s="63"/>
      <c r="K796" s="2"/>
      <c r="L796" s="63"/>
      <c r="M796" s="2"/>
      <c r="N796" s="2"/>
      <c r="O796" s="63"/>
      <c r="P796" s="63"/>
      <c r="Q796" s="2"/>
      <c r="R796" s="63"/>
      <c r="S796" s="2"/>
      <c r="T796" s="2"/>
      <c r="U796" s="63"/>
      <c r="V796" s="2"/>
      <c r="W796" s="2"/>
      <c r="X796" s="2"/>
      <c r="Y796" s="2"/>
      <c r="Z796" s="2"/>
      <c r="AA796" s="2"/>
      <c r="AB796" s="2"/>
      <c r="AC796" s="2"/>
      <c r="AD796" s="2"/>
      <c r="AE796" s="2"/>
      <c r="AF796" s="2"/>
      <c r="AG796" s="2"/>
      <c r="AH796" s="2"/>
      <c r="AI796" s="2"/>
      <c r="AJ796" s="2"/>
    </row>
    <row r="797" spans="1:36" ht="15.75" customHeight="1">
      <c r="A797" s="2"/>
      <c r="B797" s="2"/>
      <c r="C797" s="61"/>
      <c r="D797" s="62"/>
      <c r="E797" s="62"/>
      <c r="F797" s="63"/>
      <c r="G797" s="2"/>
      <c r="H797" s="2"/>
      <c r="I797" s="63"/>
      <c r="J797" s="63"/>
      <c r="K797" s="2"/>
      <c r="L797" s="63"/>
      <c r="M797" s="2"/>
      <c r="N797" s="2"/>
      <c r="O797" s="63"/>
      <c r="P797" s="63"/>
      <c r="Q797" s="2"/>
      <c r="R797" s="63"/>
      <c r="S797" s="2"/>
      <c r="T797" s="2"/>
      <c r="U797" s="63"/>
      <c r="V797" s="2"/>
      <c r="W797" s="2"/>
      <c r="X797" s="2"/>
      <c r="Y797" s="2"/>
      <c r="Z797" s="2"/>
      <c r="AA797" s="2"/>
      <c r="AB797" s="2"/>
      <c r="AC797" s="2"/>
      <c r="AD797" s="2"/>
      <c r="AE797" s="2"/>
      <c r="AF797" s="2"/>
      <c r="AG797" s="2"/>
      <c r="AH797" s="2"/>
      <c r="AI797" s="2"/>
      <c r="AJ797" s="2"/>
    </row>
    <row r="798" spans="1:36" ht="15.75" customHeight="1">
      <c r="A798" s="2"/>
      <c r="B798" s="2"/>
      <c r="C798" s="61"/>
      <c r="D798" s="62"/>
      <c r="E798" s="62"/>
      <c r="F798" s="63"/>
      <c r="G798" s="2"/>
      <c r="H798" s="2"/>
      <c r="I798" s="63"/>
      <c r="J798" s="63"/>
      <c r="K798" s="2"/>
      <c r="L798" s="63"/>
      <c r="M798" s="2"/>
      <c r="N798" s="2"/>
      <c r="O798" s="63"/>
      <c r="P798" s="63"/>
      <c r="Q798" s="2"/>
      <c r="R798" s="63"/>
      <c r="S798" s="2"/>
      <c r="T798" s="2"/>
      <c r="U798" s="63"/>
      <c r="V798" s="2"/>
      <c r="W798" s="2"/>
      <c r="X798" s="2"/>
      <c r="Y798" s="2"/>
      <c r="Z798" s="2"/>
      <c r="AA798" s="2"/>
      <c r="AB798" s="2"/>
      <c r="AC798" s="2"/>
      <c r="AD798" s="2"/>
      <c r="AE798" s="2"/>
      <c r="AF798" s="2"/>
      <c r="AG798" s="2"/>
      <c r="AH798" s="2"/>
      <c r="AI798" s="2"/>
      <c r="AJ798" s="2"/>
    </row>
    <row r="799" spans="1:36" ht="15.75" customHeight="1">
      <c r="A799" s="2"/>
      <c r="B799" s="2"/>
      <c r="C799" s="61"/>
      <c r="D799" s="62"/>
      <c r="E799" s="62"/>
      <c r="F799" s="63"/>
      <c r="G799" s="2"/>
      <c r="H799" s="2"/>
      <c r="I799" s="63"/>
      <c r="J799" s="63"/>
      <c r="K799" s="2"/>
      <c r="L799" s="63"/>
      <c r="M799" s="2"/>
      <c r="N799" s="2"/>
      <c r="O799" s="63"/>
      <c r="P799" s="63"/>
      <c r="Q799" s="2"/>
      <c r="R799" s="63"/>
      <c r="S799" s="2"/>
      <c r="T799" s="2"/>
      <c r="U799" s="63"/>
      <c r="V799" s="2"/>
      <c r="W799" s="2"/>
      <c r="X799" s="2"/>
      <c r="Y799" s="2"/>
      <c r="Z799" s="2"/>
      <c r="AA799" s="2"/>
      <c r="AB799" s="2"/>
      <c r="AC799" s="2"/>
      <c r="AD799" s="2"/>
      <c r="AE799" s="2"/>
      <c r="AF799" s="2"/>
      <c r="AG799" s="2"/>
      <c r="AH799" s="2"/>
      <c r="AI799" s="2"/>
      <c r="AJ799" s="2"/>
    </row>
    <row r="800" spans="1:36" ht="15.75" customHeight="1">
      <c r="A800" s="2"/>
      <c r="B800" s="2"/>
      <c r="C800" s="61"/>
      <c r="D800" s="62"/>
      <c r="E800" s="62"/>
      <c r="F800" s="63"/>
      <c r="G800" s="2"/>
      <c r="H800" s="2"/>
      <c r="I800" s="63"/>
      <c r="J800" s="63"/>
      <c r="K800" s="2"/>
      <c r="L800" s="63"/>
      <c r="M800" s="2"/>
      <c r="N800" s="2"/>
      <c r="O800" s="63"/>
      <c r="P800" s="63"/>
      <c r="Q800" s="2"/>
      <c r="R800" s="63"/>
      <c r="S800" s="2"/>
      <c r="T800" s="2"/>
      <c r="U800" s="63"/>
      <c r="V800" s="2"/>
      <c r="W800" s="2"/>
      <c r="X800" s="2"/>
      <c r="Y800" s="2"/>
      <c r="Z800" s="2"/>
      <c r="AA800" s="2"/>
      <c r="AB800" s="2"/>
      <c r="AC800" s="2"/>
      <c r="AD800" s="2"/>
      <c r="AE800" s="2"/>
      <c r="AF800" s="2"/>
      <c r="AG800" s="2"/>
      <c r="AH800" s="2"/>
      <c r="AI800" s="2"/>
      <c r="AJ800" s="2"/>
    </row>
    <row r="801" spans="1:36" ht="15.75" customHeight="1">
      <c r="A801" s="2"/>
      <c r="B801" s="2"/>
      <c r="C801" s="61"/>
      <c r="D801" s="62"/>
      <c r="E801" s="62"/>
      <c r="F801" s="63"/>
      <c r="G801" s="2"/>
      <c r="H801" s="2"/>
      <c r="I801" s="63"/>
      <c r="J801" s="63"/>
      <c r="K801" s="2"/>
      <c r="L801" s="63"/>
      <c r="M801" s="2"/>
      <c r="N801" s="2"/>
      <c r="O801" s="63"/>
      <c r="P801" s="63"/>
      <c r="Q801" s="2"/>
      <c r="R801" s="63"/>
      <c r="S801" s="2"/>
      <c r="T801" s="2"/>
      <c r="U801" s="63"/>
      <c r="V801" s="2"/>
      <c r="W801" s="2"/>
      <c r="X801" s="2"/>
      <c r="Y801" s="2"/>
      <c r="Z801" s="2"/>
      <c r="AA801" s="2"/>
      <c r="AB801" s="2"/>
      <c r="AC801" s="2"/>
      <c r="AD801" s="2"/>
      <c r="AE801" s="2"/>
      <c r="AF801" s="2"/>
      <c r="AG801" s="2"/>
      <c r="AH801" s="2"/>
      <c r="AI801" s="2"/>
      <c r="AJ801" s="2"/>
    </row>
    <row r="802" spans="1:36" ht="15.75" customHeight="1">
      <c r="A802" s="2"/>
      <c r="B802" s="2"/>
      <c r="C802" s="61"/>
      <c r="D802" s="62"/>
      <c r="E802" s="62"/>
      <c r="F802" s="63"/>
      <c r="G802" s="2"/>
      <c r="H802" s="2"/>
      <c r="I802" s="63"/>
      <c r="J802" s="63"/>
      <c r="K802" s="2"/>
      <c r="L802" s="63"/>
      <c r="M802" s="2"/>
      <c r="N802" s="2"/>
      <c r="O802" s="63"/>
      <c r="P802" s="63"/>
      <c r="Q802" s="2"/>
      <c r="R802" s="63"/>
      <c r="S802" s="2"/>
      <c r="T802" s="2"/>
      <c r="U802" s="63"/>
      <c r="V802" s="2"/>
      <c r="W802" s="2"/>
      <c r="X802" s="2"/>
      <c r="Y802" s="2"/>
      <c r="Z802" s="2"/>
      <c r="AA802" s="2"/>
      <c r="AB802" s="2"/>
      <c r="AC802" s="2"/>
      <c r="AD802" s="2"/>
      <c r="AE802" s="2"/>
      <c r="AF802" s="2"/>
      <c r="AG802" s="2"/>
      <c r="AH802" s="2"/>
      <c r="AI802" s="2"/>
      <c r="AJ802" s="2"/>
    </row>
    <row r="803" spans="1:36" ht="15.75" customHeight="1">
      <c r="A803" s="2"/>
      <c r="B803" s="2"/>
      <c r="C803" s="61"/>
      <c r="D803" s="62"/>
      <c r="E803" s="62"/>
      <c r="F803" s="63"/>
      <c r="G803" s="2"/>
      <c r="H803" s="2"/>
      <c r="I803" s="63"/>
      <c r="J803" s="63"/>
      <c r="K803" s="2"/>
      <c r="L803" s="63"/>
      <c r="M803" s="2"/>
      <c r="N803" s="2"/>
      <c r="O803" s="63"/>
      <c r="P803" s="63"/>
      <c r="Q803" s="2"/>
      <c r="R803" s="63"/>
      <c r="S803" s="2"/>
      <c r="T803" s="2"/>
      <c r="U803" s="63"/>
      <c r="V803" s="2"/>
      <c r="W803" s="2"/>
      <c r="X803" s="2"/>
      <c r="Y803" s="2"/>
      <c r="Z803" s="2"/>
      <c r="AA803" s="2"/>
      <c r="AB803" s="2"/>
      <c r="AC803" s="2"/>
      <c r="AD803" s="2"/>
      <c r="AE803" s="2"/>
      <c r="AF803" s="2"/>
      <c r="AG803" s="2"/>
      <c r="AH803" s="2"/>
      <c r="AI803" s="2"/>
      <c r="AJ803" s="2"/>
    </row>
    <row r="804" spans="1:36" ht="15.75" customHeight="1">
      <c r="A804" s="2"/>
      <c r="B804" s="2"/>
      <c r="C804" s="61"/>
      <c r="D804" s="62"/>
      <c r="E804" s="62"/>
      <c r="F804" s="63"/>
      <c r="G804" s="2"/>
      <c r="H804" s="2"/>
      <c r="I804" s="63"/>
      <c r="J804" s="63"/>
      <c r="K804" s="2"/>
      <c r="L804" s="63"/>
      <c r="M804" s="2"/>
      <c r="N804" s="2"/>
      <c r="O804" s="63"/>
      <c r="P804" s="63"/>
      <c r="Q804" s="2"/>
      <c r="R804" s="63"/>
      <c r="S804" s="2"/>
      <c r="T804" s="2"/>
      <c r="U804" s="63"/>
      <c r="V804" s="2"/>
      <c r="W804" s="2"/>
      <c r="X804" s="2"/>
      <c r="Y804" s="2"/>
      <c r="Z804" s="2"/>
      <c r="AA804" s="2"/>
      <c r="AB804" s="2"/>
      <c r="AC804" s="2"/>
      <c r="AD804" s="2"/>
      <c r="AE804" s="2"/>
      <c r="AF804" s="2"/>
      <c r="AG804" s="2"/>
      <c r="AH804" s="2"/>
      <c r="AI804" s="2"/>
      <c r="AJ804" s="2"/>
    </row>
    <row r="805" spans="1:36" ht="15.75" customHeight="1">
      <c r="A805" s="2"/>
      <c r="B805" s="2"/>
      <c r="C805" s="61"/>
      <c r="D805" s="62"/>
      <c r="E805" s="62"/>
      <c r="F805" s="63"/>
      <c r="G805" s="2"/>
      <c r="H805" s="2"/>
      <c r="I805" s="63"/>
      <c r="J805" s="63"/>
      <c r="K805" s="2"/>
      <c r="L805" s="63"/>
      <c r="M805" s="2"/>
      <c r="N805" s="2"/>
      <c r="O805" s="63"/>
      <c r="P805" s="63"/>
      <c r="Q805" s="2"/>
      <c r="R805" s="63"/>
      <c r="S805" s="2"/>
      <c r="T805" s="2"/>
      <c r="U805" s="63"/>
      <c r="V805" s="2"/>
      <c r="W805" s="2"/>
      <c r="X805" s="2"/>
      <c r="Y805" s="2"/>
      <c r="Z805" s="2"/>
      <c r="AA805" s="2"/>
      <c r="AB805" s="2"/>
      <c r="AC805" s="2"/>
      <c r="AD805" s="2"/>
      <c r="AE805" s="2"/>
      <c r="AF805" s="2"/>
      <c r="AG805" s="2"/>
      <c r="AH805" s="2"/>
      <c r="AI805" s="2"/>
      <c r="AJ805" s="2"/>
    </row>
    <row r="806" spans="1:36" ht="15.75" customHeight="1">
      <c r="A806" s="2"/>
      <c r="B806" s="2"/>
      <c r="C806" s="61"/>
      <c r="D806" s="62"/>
      <c r="E806" s="62"/>
      <c r="F806" s="63"/>
      <c r="G806" s="2"/>
      <c r="H806" s="2"/>
      <c r="I806" s="63"/>
      <c r="J806" s="63"/>
      <c r="K806" s="2"/>
      <c r="L806" s="63"/>
      <c r="M806" s="2"/>
      <c r="N806" s="2"/>
      <c r="O806" s="63"/>
      <c r="P806" s="63"/>
      <c r="Q806" s="2"/>
      <c r="R806" s="63"/>
      <c r="S806" s="2"/>
      <c r="T806" s="2"/>
      <c r="U806" s="63"/>
      <c r="V806" s="2"/>
      <c r="W806" s="2"/>
      <c r="X806" s="2"/>
      <c r="Y806" s="2"/>
      <c r="Z806" s="2"/>
      <c r="AA806" s="2"/>
      <c r="AB806" s="2"/>
      <c r="AC806" s="2"/>
      <c r="AD806" s="2"/>
      <c r="AE806" s="2"/>
      <c r="AF806" s="2"/>
      <c r="AG806" s="2"/>
      <c r="AH806" s="2"/>
      <c r="AI806" s="2"/>
      <c r="AJ806" s="2"/>
    </row>
    <row r="807" spans="1:36" ht="15.75" customHeight="1">
      <c r="A807" s="2"/>
      <c r="B807" s="2"/>
      <c r="C807" s="61"/>
      <c r="D807" s="62"/>
      <c r="E807" s="62"/>
      <c r="F807" s="63"/>
      <c r="G807" s="2"/>
      <c r="H807" s="2"/>
      <c r="I807" s="63"/>
      <c r="J807" s="63"/>
      <c r="K807" s="2"/>
      <c r="L807" s="63"/>
      <c r="M807" s="2"/>
      <c r="N807" s="2"/>
      <c r="O807" s="63"/>
      <c r="P807" s="63"/>
      <c r="Q807" s="2"/>
      <c r="R807" s="63"/>
      <c r="S807" s="2"/>
      <c r="T807" s="2"/>
      <c r="U807" s="63"/>
      <c r="V807" s="2"/>
      <c r="W807" s="2"/>
      <c r="X807" s="2"/>
      <c r="Y807" s="2"/>
      <c r="Z807" s="2"/>
      <c r="AA807" s="2"/>
      <c r="AB807" s="2"/>
      <c r="AC807" s="2"/>
      <c r="AD807" s="2"/>
      <c r="AE807" s="2"/>
      <c r="AF807" s="2"/>
      <c r="AG807" s="2"/>
      <c r="AH807" s="2"/>
      <c r="AI807" s="2"/>
      <c r="AJ807" s="2"/>
    </row>
    <row r="808" spans="1:36" ht="15.75" customHeight="1">
      <c r="A808" s="2"/>
      <c r="B808" s="2"/>
      <c r="C808" s="61"/>
      <c r="D808" s="62"/>
      <c r="E808" s="62"/>
      <c r="F808" s="63"/>
      <c r="G808" s="2"/>
      <c r="H808" s="2"/>
      <c r="I808" s="63"/>
      <c r="J808" s="63"/>
      <c r="K808" s="2"/>
      <c r="L808" s="63"/>
      <c r="M808" s="2"/>
      <c r="N808" s="2"/>
      <c r="O808" s="63"/>
      <c r="P808" s="63"/>
      <c r="Q808" s="2"/>
      <c r="R808" s="63"/>
      <c r="S808" s="2"/>
      <c r="T808" s="2"/>
      <c r="U808" s="63"/>
      <c r="V808" s="2"/>
      <c r="W808" s="2"/>
      <c r="X808" s="2"/>
      <c r="Y808" s="2"/>
      <c r="Z808" s="2"/>
      <c r="AA808" s="2"/>
      <c r="AB808" s="2"/>
      <c r="AC808" s="2"/>
      <c r="AD808" s="2"/>
      <c r="AE808" s="2"/>
      <c r="AF808" s="2"/>
      <c r="AG808" s="2"/>
      <c r="AH808" s="2"/>
      <c r="AI808" s="2"/>
      <c r="AJ808" s="2"/>
    </row>
    <row r="809" spans="1:36" ht="15.75" customHeight="1">
      <c r="A809" s="2"/>
      <c r="B809" s="2"/>
      <c r="C809" s="61"/>
      <c r="D809" s="62"/>
      <c r="E809" s="62"/>
      <c r="F809" s="63"/>
      <c r="G809" s="2"/>
      <c r="H809" s="2"/>
      <c r="I809" s="63"/>
      <c r="J809" s="63"/>
      <c r="K809" s="2"/>
      <c r="L809" s="63"/>
      <c r="M809" s="2"/>
      <c r="N809" s="2"/>
      <c r="O809" s="63"/>
      <c r="P809" s="63"/>
      <c r="Q809" s="2"/>
      <c r="R809" s="63"/>
      <c r="S809" s="2"/>
      <c r="T809" s="2"/>
      <c r="U809" s="63"/>
      <c r="V809" s="2"/>
      <c r="W809" s="2"/>
      <c r="X809" s="2"/>
      <c r="Y809" s="2"/>
      <c r="Z809" s="2"/>
      <c r="AA809" s="2"/>
      <c r="AB809" s="2"/>
      <c r="AC809" s="2"/>
      <c r="AD809" s="2"/>
      <c r="AE809" s="2"/>
      <c r="AF809" s="2"/>
      <c r="AG809" s="2"/>
      <c r="AH809" s="2"/>
      <c r="AI809" s="2"/>
      <c r="AJ809" s="2"/>
    </row>
    <row r="810" spans="1:36" ht="15.75" customHeight="1">
      <c r="A810" s="2"/>
      <c r="B810" s="2"/>
      <c r="C810" s="61"/>
      <c r="D810" s="62"/>
      <c r="E810" s="62"/>
      <c r="F810" s="63"/>
      <c r="G810" s="2"/>
      <c r="H810" s="2"/>
      <c r="I810" s="63"/>
      <c r="J810" s="63"/>
      <c r="K810" s="2"/>
      <c r="L810" s="63"/>
      <c r="M810" s="2"/>
      <c r="N810" s="2"/>
      <c r="O810" s="63"/>
      <c r="P810" s="63"/>
      <c r="Q810" s="2"/>
      <c r="R810" s="63"/>
      <c r="S810" s="2"/>
      <c r="T810" s="2"/>
      <c r="U810" s="63"/>
      <c r="V810" s="2"/>
      <c r="W810" s="2"/>
      <c r="X810" s="2"/>
      <c r="Y810" s="2"/>
      <c r="Z810" s="2"/>
      <c r="AA810" s="2"/>
      <c r="AB810" s="2"/>
      <c r="AC810" s="2"/>
      <c r="AD810" s="2"/>
      <c r="AE810" s="2"/>
      <c r="AF810" s="2"/>
      <c r="AG810" s="2"/>
      <c r="AH810" s="2"/>
      <c r="AI810" s="2"/>
      <c r="AJ810" s="2"/>
    </row>
    <row r="811" spans="1:36" ht="15.75" customHeight="1">
      <c r="A811" s="2"/>
      <c r="B811" s="2"/>
      <c r="C811" s="61"/>
      <c r="D811" s="62"/>
      <c r="E811" s="62"/>
      <c r="F811" s="63"/>
      <c r="G811" s="2"/>
      <c r="H811" s="2"/>
      <c r="I811" s="63"/>
      <c r="J811" s="63"/>
      <c r="K811" s="2"/>
      <c r="L811" s="63"/>
      <c r="M811" s="2"/>
      <c r="N811" s="2"/>
      <c r="O811" s="63"/>
      <c r="P811" s="63"/>
      <c r="Q811" s="2"/>
      <c r="R811" s="63"/>
      <c r="S811" s="2"/>
      <c r="T811" s="2"/>
      <c r="U811" s="63"/>
      <c r="V811" s="2"/>
      <c r="W811" s="2"/>
      <c r="X811" s="2"/>
      <c r="Y811" s="2"/>
      <c r="Z811" s="2"/>
      <c r="AA811" s="2"/>
      <c r="AB811" s="2"/>
      <c r="AC811" s="2"/>
      <c r="AD811" s="2"/>
      <c r="AE811" s="2"/>
      <c r="AF811" s="2"/>
      <c r="AG811" s="2"/>
      <c r="AH811" s="2"/>
      <c r="AI811" s="2"/>
      <c r="AJ811" s="2"/>
    </row>
    <row r="812" spans="1:36" ht="15.75" customHeight="1">
      <c r="A812" s="2"/>
      <c r="B812" s="2"/>
      <c r="C812" s="61"/>
      <c r="D812" s="62"/>
      <c r="E812" s="62"/>
      <c r="F812" s="63"/>
      <c r="G812" s="2"/>
      <c r="H812" s="2"/>
      <c r="I812" s="63"/>
      <c r="J812" s="63"/>
      <c r="K812" s="2"/>
      <c r="L812" s="63"/>
      <c r="M812" s="2"/>
      <c r="N812" s="2"/>
      <c r="O812" s="63"/>
      <c r="P812" s="63"/>
      <c r="Q812" s="2"/>
      <c r="R812" s="63"/>
      <c r="S812" s="2"/>
      <c r="T812" s="2"/>
      <c r="U812" s="63"/>
      <c r="V812" s="2"/>
      <c r="W812" s="2"/>
      <c r="X812" s="2"/>
      <c r="Y812" s="2"/>
      <c r="Z812" s="2"/>
      <c r="AA812" s="2"/>
      <c r="AB812" s="2"/>
      <c r="AC812" s="2"/>
      <c r="AD812" s="2"/>
      <c r="AE812" s="2"/>
      <c r="AF812" s="2"/>
      <c r="AG812" s="2"/>
      <c r="AH812" s="2"/>
      <c r="AI812" s="2"/>
      <c r="AJ812" s="2"/>
    </row>
    <row r="813" spans="1:36" ht="15.75" customHeight="1">
      <c r="A813" s="2"/>
      <c r="B813" s="2"/>
      <c r="C813" s="61"/>
      <c r="D813" s="62"/>
      <c r="E813" s="62"/>
      <c r="F813" s="63"/>
      <c r="G813" s="2"/>
      <c r="H813" s="2"/>
      <c r="I813" s="63"/>
      <c r="J813" s="63"/>
      <c r="K813" s="2"/>
      <c r="L813" s="63"/>
      <c r="M813" s="2"/>
      <c r="N813" s="2"/>
      <c r="O813" s="63"/>
      <c r="P813" s="63"/>
      <c r="Q813" s="2"/>
      <c r="R813" s="63"/>
      <c r="S813" s="2"/>
      <c r="T813" s="2"/>
      <c r="U813" s="63"/>
      <c r="V813" s="2"/>
      <c r="W813" s="2"/>
      <c r="X813" s="2"/>
      <c r="Y813" s="2"/>
      <c r="Z813" s="2"/>
      <c r="AA813" s="2"/>
      <c r="AB813" s="2"/>
      <c r="AC813" s="2"/>
      <c r="AD813" s="2"/>
      <c r="AE813" s="2"/>
      <c r="AF813" s="2"/>
      <c r="AG813" s="2"/>
      <c r="AH813" s="2"/>
      <c r="AI813" s="2"/>
      <c r="AJ813" s="2"/>
    </row>
    <row r="814" spans="1:36" ht="15.75" customHeight="1">
      <c r="A814" s="2"/>
      <c r="B814" s="2"/>
      <c r="C814" s="61"/>
      <c r="D814" s="62"/>
      <c r="E814" s="62"/>
      <c r="F814" s="63"/>
      <c r="G814" s="2"/>
      <c r="H814" s="2"/>
      <c r="I814" s="63"/>
      <c r="J814" s="63"/>
      <c r="K814" s="2"/>
      <c r="L814" s="63"/>
      <c r="M814" s="2"/>
      <c r="N814" s="2"/>
      <c r="O814" s="63"/>
      <c r="P814" s="63"/>
      <c r="Q814" s="2"/>
      <c r="R814" s="63"/>
      <c r="S814" s="2"/>
      <c r="T814" s="2"/>
      <c r="U814" s="63"/>
      <c r="V814" s="2"/>
      <c r="W814" s="2"/>
      <c r="X814" s="2"/>
      <c r="Y814" s="2"/>
      <c r="Z814" s="2"/>
      <c r="AA814" s="2"/>
      <c r="AB814" s="2"/>
      <c r="AC814" s="2"/>
      <c r="AD814" s="2"/>
      <c r="AE814" s="2"/>
      <c r="AF814" s="2"/>
      <c r="AG814" s="2"/>
      <c r="AH814" s="2"/>
      <c r="AI814" s="2"/>
      <c r="AJ814" s="2"/>
    </row>
    <row r="815" spans="1:36" ht="15.75" customHeight="1">
      <c r="A815" s="2"/>
      <c r="B815" s="2"/>
      <c r="C815" s="61"/>
      <c r="D815" s="62"/>
      <c r="E815" s="62"/>
      <c r="F815" s="63"/>
      <c r="G815" s="2"/>
      <c r="H815" s="2"/>
      <c r="I815" s="63"/>
      <c r="J815" s="63"/>
      <c r="K815" s="2"/>
      <c r="L815" s="63"/>
      <c r="M815" s="2"/>
      <c r="N815" s="2"/>
      <c r="O815" s="63"/>
      <c r="P815" s="63"/>
      <c r="Q815" s="2"/>
      <c r="R815" s="63"/>
      <c r="S815" s="2"/>
      <c r="T815" s="2"/>
      <c r="U815" s="63"/>
      <c r="V815" s="2"/>
      <c r="W815" s="2"/>
      <c r="X815" s="2"/>
      <c r="Y815" s="2"/>
      <c r="Z815" s="2"/>
      <c r="AA815" s="2"/>
      <c r="AB815" s="2"/>
      <c r="AC815" s="2"/>
      <c r="AD815" s="2"/>
      <c r="AE815" s="2"/>
      <c r="AF815" s="2"/>
      <c r="AG815" s="2"/>
      <c r="AH815" s="2"/>
      <c r="AI815" s="2"/>
      <c r="AJ815" s="2"/>
    </row>
    <row r="816" spans="1:36" ht="15.75" customHeight="1">
      <c r="A816" s="2"/>
      <c r="B816" s="2"/>
      <c r="C816" s="61"/>
      <c r="D816" s="62"/>
      <c r="E816" s="62"/>
      <c r="F816" s="63"/>
      <c r="G816" s="2"/>
      <c r="H816" s="2"/>
      <c r="I816" s="63"/>
      <c r="J816" s="63"/>
      <c r="K816" s="2"/>
      <c r="L816" s="63"/>
      <c r="M816" s="2"/>
      <c r="N816" s="2"/>
      <c r="O816" s="63"/>
      <c r="P816" s="63"/>
      <c r="Q816" s="2"/>
      <c r="R816" s="63"/>
      <c r="S816" s="2"/>
      <c r="T816" s="2"/>
      <c r="U816" s="63"/>
      <c r="V816" s="2"/>
      <c r="W816" s="2"/>
      <c r="X816" s="2"/>
      <c r="Y816" s="2"/>
      <c r="Z816" s="2"/>
      <c r="AA816" s="2"/>
      <c r="AB816" s="2"/>
      <c r="AC816" s="2"/>
      <c r="AD816" s="2"/>
      <c r="AE816" s="2"/>
      <c r="AF816" s="2"/>
      <c r="AG816" s="2"/>
      <c r="AH816" s="2"/>
      <c r="AI816" s="2"/>
      <c r="AJ816" s="2"/>
    </row>
    <row r="817" spans="1:36" ht="15.75" customHeight="1">
      <c r="A817" s="2"/>
      <c r="B817" s="2"/>
      <c r="C817" s="61"/>
      <c r="D817" s="62"/>
      <c r="E817" s="62"/>
      <c r="F817" s="63"/>
      <c r="G817" s="2"/>
      <c r="H817" s="2"/>
      <c r="I817" s="63"/>
      <c r="J817" s="63"/>
      <c r="K817" s="2"/>
      <c r="L817" s="63"/>
      <c r="M817" s="2"/>
      <c r="N817" s="2"/>
      <c r="O817" s="63"/>
      <c r="P817" s="63"/>
      <c r="Q817" s="2"/>
      <c r="R817" s="63"/>
      <c r="S817" s="2"/>
      <c r="T817" s="2"/>
      <c r="U817" s="63"/>
      <c r="V817" s="2"/>
      <c r="W817" s="2"/>
      <c r="X817" s="2"/>
      <c r="Y817" s="2"/>
      <c r="Z817" s="2"/>
      <c r="AA817" s="2"/>
      <c r="AB817" s="2"/>
      <c r="AC817" s="2"/>
      <c r="AD817" s="2"/>
      <c r="AE817" s="2"/>
      <c r="AF817" s="2"/>
      <c r="AG817" s="2"/>
      <c r="AH817" s="2"/>
      <c r="AI817" s="2"/>
      <c r="AJ817" s="2"/>
    </row>
    <row r="818" spans="1:36" ht="15.75" customHeight="1">
      <c r="A818" s="2"/>
      <c r="B818" s="2"/>
      <c r="C818" s="61"/>
      <c r="D818" s="62"/>
      <c r="E818" s="62"/>
      <c r="F818" s="63"/>
      <c r="G818" s="2"/>
      <c r="H818" s="2"/>
      <c r="I818" s="63"/>
      <c r="J818" s="63"/>
      <c r="K818" s="2"/>
      <c r="L818" s="63"/>
      <c r="M818" s="2"/>
      <c r="N818" s="2"/>
      <c r="O818" s="63"/>
      <c r="P818" s="63"/>
      <c r="Q818" s="2"/>
      <c r="R818" s="63"/>
      <c r="S818" s="2"/>
      <c r="T818" s="2"/>
      <c r="U818" s="63"/>
      <c r="V818" s="2"/>
      <c r="W818" s="2"/>
      <c r="X818" s="2"/>
      <c r="Y818" s="2"/>
      <c r="Z818" s="2"/>
      <c r="AA818" s="2"/>
      <c r="AB818" s="2"/>
      <c r="AC818" s="2"/>
      <c r="AD818" s="2"/>
      <c r="AE818" s="2"/>
      <c r="AF818" s="2"/>
      <c r="AG818" s="2"/>
      <c r="AH818" s="2"/>
      <c r="AI818" s="2"/>
      <c r="AJ818" s="2"/>
    </row>
    <row r="819" spans="1:36" ht="15.75" customHeight="1">
      <c r="A819" s="2"/>
      <c r="B819" s="2"/>
      <c r="C819" s="61"/>
      <c r="D819" s="62"/>
      <c r="E819" s="62"/>
      <c r="F819" s="63"/>
      <c r="G819" s="2"/>
      <c r="H819" s="2"/>
      <c r="I819" s="63"/>
      <c r="J819" s="63"/>
      <c r="K819" s="2"/>
      <c r="L819" s="63"/>
      <c r="M819" s="2"/>
      <c r="N819" s="2"/>
      <c r="O819" s="63"/>
      <c r="P819" s="63"/>
      <c r="Q819" s="2"/>
      <c r="R819" s="63"/>
      <c r="S819" s="2"/>
      <c r="T819" s="2"/>
      <c r="U819" s="63"/>
      <c r="V819" s="2"/>
      <c r="W819" s="2"/>
      <c r="X819" s="2"/>
      <c r="Y819" s="2"/>
      <c r="Z819" s="2"/>
      <c r="AA819" s="2"/>
      <c r="AB819" s="2"/>
      <c r="AC819" s="2"/>
      <c r="AD819" s="2"/>
      <c r="AE819" s="2"/>
      <c r="AF819" s="2"/>
      <c r="AG819" s="2"/>
      <c r="AH819" s="2"/>
      <c r="AI819" s="2"/>
      <c r="AJ819" s="2"/>
    </row>
    <row r="820" spans="1:36" ht="15.75" customHeight="1">
      <c r="A820" s="2"/>
      <c r="B820" s="2"/>
      <c r="C820" s="61"/>
      <c r="D820" s="62"/>
      <c r="E820" s="62"/>
      <c r="F820" s="63"/>
      <c r="G820" s="2"/>
      <c r="H820" s="2"/>
      <c r="I820" s="63"/>
      <c r="J820" s="63"/>
      <c r="K820" s="2"/>
      <c r="L820" s="63"/>
      <c r="M820" s="2"/>
      <c r="N820" s="2"/>
      <c r="O820" s="63"/>
      <c r="P820" s="63"/>
      <c r="Q820" s="2"/>
      <c r="R820" s="63"/>
      <c r="S820" s="2"/>
      <c r="T820" s="2"/>
      <c r="U820" s="63"/>
      <c r="V820" s="2"/>
      <c r="W820" s="2"/>
      <c r="X820" s="2"/>
      <c r="Y820" s="2"/>
      <c r="Z820" s="2"/>
      <c r="AA820" s="2"/>
      <c r="AB820" s="2"/>
      <c r="AC820" s="2"/>
      <c r="AD820" s="2"/>
      <c r="AE820" s="2"/>
      <c r="AF820" s="2"/>
      <c r="AG820" s="2"/>
      <c r="AH820" s="2"/>
      <c r="AI820" s="2"/>
      <c r="AJ820" s="2"/>
    </row>
    <row r="821" spans="1:36" ht="15.75" customHeight="1">
      <c r="A821" s="2"/>
      <c r="B821" s="2"/>
      <c r="C821" s="61"/>
      <c r="D821" s="62"/>
      <c r="E821" s="62"/>
      <c r="F821" s="63"/>
      <c r="G821" s="2"/>
      <c r="H821" s="2"/>
      <c r="I821" s="63"/>
      <c r="J821" s="63"/>
      <c r="K821" s="2"/>
      <c r="L821" s="63"/>
      <c r="M821" s="2"/>
      <c r="N821" s="2"/>
      <c r="O821" s="63"/>
      <c r="P821" s="63"/>
      <c r="Q821" s="2"/>
      <c r="R821" s="63"/>
      <c r="S821" s="2"/>
      <c r="T821" s="2"/>
      <c r="U821" s="63"/>
      <c r="V821" s="2"/>
      <c r="W821" s="2"/>
      <c r="X821" s="2"/>
      <c r="Y821" s="2"/>
      <c r="Z821" s="2"/>
      <c r="AA821" s="2"/>
      <c r="AB821" s="2"/>
      <c r="AC821" s="2"/>
      <c r="AD821" s="2"/>
      <c r="AE821" s="2"/>
      <c r="AF821" s="2"/>
      <c r="AG821" s="2"/>
      <c r="AH821" s="2"/>
      <c r="AI821" s="2"/>
      <c r="AJ821" s="2"/>
    </row>
    <row r="822" spans="1:36" ht="15.75" customHeight="1">
      <c r="A822" s="2"/>
      <c r="B822" s="2"/>
      <c r="C822" s="61"/>
      <c r="D822" s="62"/>
      <c r="E822" s="62"/>
      <c r="F822" s="63"/>
      <c r="G822" s="2"/>
      <c r="H822" s="2"/>
      <c r="I822" s="63"/>
      <c r="J822" s="63"/>
      <c r="K822" s="2"/>
      <c r="L822" s="63"/>
      <c r="M822" s="2"/>
      <c r="N822" s="2"/>
      <c r="O822" s="63"/>
      <c r="P822" s="63"/>
      <c r="Q822" s="2"/>
      <c r="R822" s="63"/>
      <c r="S822" s="2"/>
      <c r="T822" s="2"/>
      <c r="U822" s="63"/>
      <c r="V822" s="2"/>
      <c r="W822" s="2"/>
      <c r="X822" s="2"/>
      <c r="Y822" s="2"/>
      <c r="Z822" s="2"/>
      <c r="AA822" s="2"/>
      <c r="AB822" s="2"/>
      <c r="AC822" s="2"/>
      <c r="AD822" s="2"/>
      <c r="AE822" s="2"/>
      <c r="AF822" s="2"/>
      <c r="AG822" s="2"/>
      <c r="AH822" s="2"/>
      <c r="AI822" s="2"/>
      <c r="AJ822" s="2"/>
    </row>
    <row r="823" spans="1:36" ht="15.75" customHeight="1">
      <c r="A823" s="2"/>
      <c r="B823" s="2"/>
      <c r="C823" s="61"/>
      <c r="D823" s="62"/>
      <c r="E823" s="62"/>
      <c r="F823" s="63"/>
      <c r="G823" s="2"/>
      <c r="H823" s="2"/>
      <c r="I823" s="63"/>
      <c r="J823" s="63"/>
      <c r="K823" s="2"/>
      <c r="L823" s="63"/>
      <c r="M823" s="2"/>
      <c r="N823" s="2"/>
      <c r="O823" s="63"/>
      <c r="P823" s="63"/>
      <c r="Q823" s="2"/>
      <c r="R823" s="63"/>
      <c r="S823" s="2"/>
      <c r="T823" s="2"/>
      <c r="U823" s="63"/>
      <c r="V823" s="2"/>
      <c r="W823" s="2"/>
      <c r="X823" s="2"/>
      <c r="Y823" s="2"/>
      <c r="Z823" s="2"/>
      <c r="AA823" s="2"/>
      <c r="AB823" s="2"/>
      <c r="AC823" s="2"/>
      <c r="AD823" s="2"/>
      <c r="AE823" s="2"/>
      <c r="AF823" s="2"/>
      <c r="AG823" s="2"/>
      <c r="AH823" s="2"/>
      <c r="AI823" s="2"/>
      <c r="AJ823" s="2"/>
    </row>
    <row r="824" spans="1:36" ht="15.75" customHeight="1">
      <c r="A824" s="2"/>
      <c r="B824" s="2"/>
      <c r="C824" s="61"/>
      <c r="D824" s="62"/>
      <c r="E824" s="62"/>
      <c r="F824" s="63"/>
      <c r="G824" s="2"/>
      <c r="H824" s="2"/>
      <c r="I824" s="63"/>
      <c r="J824" s="63"/>
      <c r="K824" s="2"/>
      <c r="L824" s="63"/>
      <c r="M824" s="2"/>
      <c r="N824" s="2"/>
      <c r="O824" s="63"/>
      <c r="P824" s="63"/>
      <c r="Q824" s="2"/>
      <c r="R824" s="63"/>
      <c r="S824" s="2"/>
      <c r="T824" s="2"/>
      <c r="U824" s="63"/>
      <c r="V824" s="2"/>
      <c r="W824" s="2"/>
      <c r="X824" s="2"/>
      <c r="Y824" s="2"/>
      <c r="Z824" s="2"/>
      <c r="AA824" s="2"/>
      <c r="AB824" s="2"/>
      <c r="AC824" s="2"/>
      <c r="AD824" s="2"/>
      <c r="AE824" s="2"/>
      <c r="AF824" s="2"/>
      <c r="AG824" s="2"/>
      <c r="AH824" s="2"/>
      <c r="AI824" s="2"/>
      <c r="AJ824" s="2"/>
    </row>
    <row r="825" spans="1:36" ht="15.75" customHeight="1">
      <c r="A825" s="2"/>
      <c r="B825" s="2"/>
      <c r="C825" s="61"/>
      <c r="D825" s="62"/>
      <c r="E825" s="62"/>
      <c r="F825" s="63"/>
      <c r="G825" s="2"/>
      <c r="H825" s="2"/>
      <c r="I825" s="63"/>
      <c r="J825" s="63"/>
      <c r="K825" s="2"/>
      <c r="L825" s="63"/>
      <c r="M825" s="2"/>
      <c r="N825" s="2"/>
      <c r="O825" s="63"/>
      <c r="P825" s="63"/>
      <c r="Q825" s="2"/>
      <c r="R825" s="63"/>
      <c r="S825" s="2"/>
      <c r="T825" s="2"/>
      <c r="U825" s="63"/>
      <c r="V825" s="2"/>
      <c r="W825" s="2"/>
      <c r="X825" s="2"/>
      <c r="Y825" s="2"/>
      <c r="Z825" s="2"/>
      <c r="AA825" s="2"/>
      <c r="AB825" s="2"/>
      <c r="AC825" s="2"/>
      <c r="AD825" s="2"/>
      <c r="AE825" s="2"/>
      <c r="AF825" s="2"/>
      <c r="AG825" s="2"/>
      <c r="AH825" s="2"/>
      <c r="AI825" s="2"/>
      <c r="AJ825" s="2"/>
    </row>
    <row r="826" spans="1:36" ht="15.75" customHeight="1">
      <c r="A826" s="2"/>
      <c r="B826" s="2"/>
      <c r="C826" s="61"/>
      <c r="D826" s="62"/>
      <c r="E826" s="62"/>
      <c r="F826" s="63"/>
      <c r="G826" s="2"/>
      <c r="H826" s="2"/>
      <c r="I826" s="63"/>
      <c r="J826" s="63"/>
      <c r="K826" s="2"/>
      <c r="L826" s="63"/>
      <c r="M826" s="2"/>
      <c r="N826" s="2"/>
      <c r="O826" s="63"/>
      <c r="P826" s="63"/>
      <c r="Q826" s="2"/>
      <c r="R826" s="63"/>
      <c r="S826" s="2"/>
      <c r="T826" s="2"/>
      <c r="U826" s="63"/>
      <c r="V826" s="2"/>
      <c r="W826" s="2"/>
      <c r="X826" s="2"/>
      <c r="Y826" s="2"/>
      <c r="Z826" s="2"/>
      <c r="AA826" s="2"/>
      <c r="AB826" s="2"/>
      <c r="AC826" s="2"/>
      <c r="AD826" s="2"/>
      <c r="AE826" s="2"/>
      <c r="AF826" s="2"/>
      <c r="AG826" s="2"/>
      <c r="AH826" s="2"/>
      <c r="AI826" s="2"/>
      <c r="AJ826" s="2"/>
    </row>
    <row r="827" spans="1:36" ht="15.75" customHeight="1">
      <c r="A827" s="2"/>
      <c r="B827" s="2"/>
      <c r="C827" s="61"/>
      <c r="D827" s="62"/>
      <c r="E827" s="62"/>
      <c r="F827" s="63"/>
      <c r="G827" s="2"/>
      <c r="H827" s="2"/>
      <c r="I827" s="63"/>
      <c r="J827" s="63"/>
      <c r="K827" s="2"/>
      <c r="L827" s="63"/>
      <c r="M827" s="2"/>
      <c r="N827" s="2"/>
      <c r="O827" s="63"/>
      <c r="P827" s="63"/>
      <c r="Q827" s="2"/>
      <c r="R827" s="63"/>
      <c r="S827" s="2"/>
      <c r="T827" s="2"/>
      <c r="U827" s="63"/>
      <c r="V827" s="2"/>
      <c r="W827" s="2"/>
      <c r="X827" s="2"/>
      <c r="Y827" s="2"/>
      <c r="Z827" s="2"/>
      <c r="AA827" s="2"/>
      <c r="AB827" s="2"/>
      <c r="AC827" s="2"/>
      <c r="AD827" s="2"/>
      <c r="AE827" s="2"/>
      <c r="AF827" s="2"/>
      <c r="AG827" s="2"/>
      <c r="AH827" s="2"/>
      <c r="AI827" s="2"/>
      <c r="AJ827" s="2"/>
    </row>
    <row r="828" spans="1:36" ht="15.75" customHeight="1">
      <c r="A828" s="2"/>
      <c r="B828" s="2"/>
      <c r="C828" s="61"/>
      <c r="D828" s="62"/>
      <c r="E828" s="62"/>
      <c r="F828" s="63"/>
      <c r="G828" s="2"/>
      <c r="H828" s="2"/>
      <c r="I828" s="63"/>
      <c r="J828" s="63"/>
      <c r="K828" s="2"/>
      <c r="L828" s="63"/>
      <c r="M828" s="2"/>
      <c r="N828" s="2"/>
      <c r="O828" s="63"/>
      <c r="P828" s="63"/>
      <c r="Q828" s="2"/>
      <c r="R828" s="63"/>
      <c r="S828" s="2"/>
      <c r="T828" s="2"/>
      <c r="U828" s="63"/>
      <c r="V828" s="2"/>
      <c r="W828" s="2"/>
      <c r="X828" s="2"/>
      <c r="Y828" s="2"/>
      <c r="Z828" s="2"/>
      <c r="AA828" s="2"/>
      <c r="AB828" s="2"/>
      <c r="AC828" s="2"/>
      <c r="AD828" s="2"/>
      <c r="AE828" s="2"/>
      <c r="AF828" s="2"/>
      <c r="AG828" s="2"/>
      <c r="AH828" s="2"/>
      <c r="AI828" s="2"/>
      <c r="AJ828" s="2"/>
    </row>
    <row r="829" spans="1:36" ht="15.75" customHeight="1">
      <c r="A829" s="2"/>
      <c r="B829" s="2"/>
      <c r="C829" s="61"/>
      <c r="D829" s="62"/>
      <c r="E829" s="62"/>
      <c r="F829" s="63"/>
      <c r="G829" s="2"/>
      <c r="H829" s="2"/>
      <c r="I829" s="63"/>
      <c r="J829" s="63"/>
      <c r="K829" s="2"/>
      <c r="L829" s="63"/>
      <c r="M829" s="2"/>
      <c r="N829" s="2"/>
      <c r="O829" s="63"/>
      <c r="P829" s="63"/>
      <c r="Q829" s="2"/>
      <c r="R829" s="63"/>
      <c r="S829" s="2"/>
      <c r="T829" s="2"/>
      <c r="U829" s="63"/>
      <c r="V829" s="2"/>
      <c r="W829" s="2"/>
      <c r="X829" s="2"/>
      <c r="Y829" s="2"/>
      <c r="Z829" s="2"/>
      <c r="AA829" s="2"/>
      <c r="AB829" s="2"/>
      <c r="AC829" s="2"/>
      <c r="AD829" s="2"/>
      <c r="AE829" s="2"/>
      <c r="AF829" s="2"/>
      <c r="AG829" s="2"/>
      <c r="AH829" s="2"/>
      <c r="AI829" s="2"/>
      <c r="AJ829" s="2"/>
    </row>
    <row r="830" spans="1:36" ht="15.75" customHeight="1">
      <c r="A830" s="2"/>
      <c r="B830" s="2"/>
      <c r="C830" s="61"/>
      <c r="D830" s="62"/>
      <c r="E830" s="62"/>
      <c r="F830" s="63"/>
      <c r="G830" s="2"/>
      <c r="H830" s="2"/>
      <c r="I830" s="63"/>
      <c r="J830" s="63"/>
      <c r="K830" s="2"/>
      <c r="L830" s="63"/>
      <c r="M830" s="2"/>
      <c r="N830" s="2"/>
      <c r="O830" s="63"/>
      <c r="P830" s="63"/>
      <c r="Q830" s="2"/>
      <c r="R830" s="63"/>
      <c r="S830" s="2"/>
      <c r="T830" s="2"/>
      <c r="U830" s="63"/>
      <c r="V830" s="2"/>
      <c r="W830" s="2"/>
      <c r="X830" s="2"/>
      <c r="Y830" s="2"/>
      <c r="Z830" s="2"/>
      <c r="AA830" s="2"/>
      <c r="AB830" s="2"/>
      <c r="AC830" s="2"/>
      <c r="AD830" s="2"/>
      <c r="AE830" s="2"/>
      <c r="AF830" s="2"/>
      <c r="AG830" s="2"/>
      <c r="AH830" s="2"/>
      <c r="AI830" s="2"/>
      <c r="AJ830" s="2"/>
    </row>
    <row r="831" spans="1:36" ht="15.75" customHeight="1">
      <c r="A831" s="2"/>
      <c r="B831" s="2"/>
      <c r="C831" s="61"/>
      <c r="D831" s="62"/>
      <c r="E831" s="62"/>
      <c r="F831" s="63"/>
      <c r="G831" s="2"/>
      <c r="H831" s="2"/>
      <c r="I831" s="63"/>
      <c r="J831" s="63"/>
      <c r="K831" s="2"/>
      <c r="L831" s="63"/>
      <c r="M831" s="2"/>
      <c r="N831" s="2"/>
      <c r="O831" s="63"/>
      <c r="P831" s="63"/>
      <c r="Q831" s="2"/>
      <c r="R831" s="63"/>
      <c r="S831" s="2"/>
      <c r="T831" s="2"/>
      <c r="U831" s="63"/>
      <c r="V831" s="2"/>
      <c r="W831" s="2"/>
      <c r="X831" s="2"/>
      <c r="Y831" s="2"/>
      <c r="Z831" s="2"/>
      <c r="AA831" s="2"/>
      <c r="AB831" s="2"/>
      <c r="AC831" s="2"/>
      <c r="AD831" s="2"/>
      <c r="AE831" s="2"/>
      <c r="AF831" s="2"/>
      <c r="AG831" s="2"/>
      <c r="AH831" s="2"/>
      <c r="AI831" s="2"/>
      <c r="AJ831" s="2"/>
    </row>
    <row r="832" spans="1:36" ht="15.75" customHeight="1">
      <c r="A832" s="2"/>
      <c r="B832" s="2"/>
      <c r="C832" s="61"/>
      <c r="D832" s="62"/>
      <c r="E832" s="62"/>
      <c r="F832" s="63"/>
      <c r="G832" s="2"/>
      <c r="H832" s="2"/>
      <c r="I832" s="63"/>
      <c r="J832" s="63"/>
      <c r="K832" s="2"/>
      <c r="L832" s="63"/>
      <c r="M832" s="2"/>
      <c r="N832" s="2"/>
      <c r="O832" s="63"/>
      <c r="P832" s="63"/>
      <c r="Q832" s="2"/>
      <c r="R832" s="63"/>
      <c r="S832" s="2"/>
      <c r="T832" s="2"/>
      <c r="U832" s="63"/>
      <c r="V832" s="2"/>
      <c r="W832" s="2"/>
      <c r="X832" s="2"/>
      <c r="Y832" s="2"/>
      <c r="Z832" s="2"/>
      <c r="AA832" s="2"/>
      <c r="AB832" s="2"/>
      <c r="AC832" s="2"/>
      <c r="AD832" s="2"/>
      <c r="AE832" s="2"/>
      <c r="AF832" s="2"/>
      <c r="AG832" s="2"/>
      <c r="AH832" s="2"/>
      <c r="AI832" s="2"/>
      <c r="AJ832" s="2"/>
    </row>
    <row r="833" spans="1:36" ht="15.75" customHeight="1">
      <c r="A833" s="2"/>
      <c r="B833" s="2"/>
      <c r="C833" s="61"/>
      <c r="D833" s="62"/>
      <c r="E833" s="62"/>
      <c r="F833" s="63"/>
      <c r="G833" s="2"/>
      <c r="H833" s="2"/>
      <c r="I833" s="63"/>
      <c r="J833" s="63"/>
      <c r="K833" s="2"/>
      <c r="L833" s="63"/>
      <c r="M833" s="2"/>
      <c r="N833" s="2"/>
      <c r="O833" s="63"/>
      <c r="P833" s="63"/>
      <c r="Q833" s="2"/>
      <c r="R833" s="63"/>
      <c r="S833" s="2"/>
      <c r="T833" s="2"/>
      <c r="U833" s="63"/>
      <c r="V833" s="2"/>
      <c r="W833" s="2"/>
      <c r="X833" s="2"/>
      <c r="Y833" s="2"/>
      <c r="Z833" s="2"/>
      <c r="AA833" s="2"/>
      <c r="AB833" s="2"/>
      <c r="AC833" s="2"/>
      <c r="AD833" s="2"/>
      <c r="AE833" s="2"/>
      <c r="AF833" s="2"/>
      <c r="AG833" s="2"/>
      <c r="AH833" s="2"/>
      <c r="AI833" s="2"/>
      <c r="AJ833" s="2"/>
    </row>
    <row r="834" spans="1:36" ht="15.75" customHeight="1">
      <c r="A834" s="2"/>
      <c r="B834" s="2"/>
      <c r="C834" s="61"/>
      <c r="D834" s="62"/>
      <c r="E834" s="62"/>
      <c r="F834" s="63"/>
      <c r="G834" s="2"/>
      <c r="H834" s="2"/>
      <c r="I834" s="63"/>
      <c r="J834" s="63"/>
      <c r="K834" s="2"/>
      <c r="L834" s="63"/>
      <c r="M834" s="2"/>
      <c r="N834" s="2"/>
      <c r="O834" s="63"/>
      <c r="P834" s="63"/>
      <c r="Q834" s="2"/>
      <c r="R834" s="63"/>
      <c r="S834" s="2"/>
      <c r="T834" s="2"/>
      <c r="U834" s="63"/>
      <c r="V834" s="2"/>
      <c r="W834" s="2"/>
      <c r="X834" s="2"/>
      <c r="Y834" s="2"/>
      <c r="Z834" s="2"/>
      <c r="AA834" s="2"/>
      <c r="AB834" s="2"/>
      <c r="AC834" s="2"/>
      <c r="AD834" s="2"/>
      <c r="AE834" s="2"/>
      <c r="AF834" s="2"/>
      <c r="AG834" s="2"/>
      <c r="AH834" s="2"/>
      <c r="AI834" s="2"/>
      <c r="AJ834" s="2"/>
    </row>
    <row r="835" spans="1:36" ht="15.75" customHeight="1">
      <c r="A835" s="2"/>
      <c r="B835" s="2"/>
      <c r="C835" s="61"/>
      <c r="D835" s="62"/>
      <c r="E835" s="62"/>
      <c r="F835" s="63"/>
      <c r="G835" s="2"/>
      <c r="H835" s="2"/>
      <c r="I835" s="63"/>
      <c r="J835" s="63"/>
      <c r="K835" s="2"/>
      <c r="L835" s="63"/>
      <c r="M835" s="2"/>
      <c r="N835" s="2"/>
      <c r="O835" s="63"/>
      <c r="P835" s="63"/>
      <c r="Q835" s="2"/>
      <c r="R835" s="63"/>
      <c r="S835" s="2"/>
      <c r="T835" s="2"/>
      <c r="U835" s="63"/>
      <c r="V835" s="2"/>
      <c r="W835" s="2"/>
      <c r="X835" s="2"/>
      <c r="Y835" s="2"/>
      <c r="Z835" s="2"/>
      <c r="AA835" s="2"/>
      <c r="AB835" s="2"/>
      <c r="AC835" s="2"/>
      <c r="AD835" s="2"/>
      <c r="AE835" s="2"/>
      <c r="AF835" s="2"/>
      <c r="AG835" s="2"/>
      <c r="AH835" s="2"/>
      <c r="AI835" s="2"/>
      <c r="AJ835" s="2"/>
    </row>
    <row r="836" spans="1:36" ht="15.75" customHeight="1">
      <c r="A836" s="2"/>
      <c r="B836" s="2"/>
      <c r="C836" s="61"/>
      <c r="D836" s="62"/>
      <c r="E836" s="62"/>
      <c r="F836" s="63"/>
      <c r="G836" s="2"/>
      <c r="H836" s="2"/>
      <c r="I836" s="63"/>
      <c r="J836" s="63"/>
      <c r="K836" s="2"/>
      <c r="L836" s="63"/>
      <c r="M836" s="2"/>
      <c r="N836" s="2"/>
      <c r="O836" s="63"/>
      <c r="P836" s="63"/>
      <c r="Q836" s="2"/>
      <c r="R836" s="63"/>
      <c r="S836" s="2"/>
      <c r="T836" s="2"/>
      <c r="U836" s="63"/>
      <c r="V836" s="2"/>
      <c r="W836" s="2"/>
      <c r="X836" s="2"/>
      <c r="Y836" s="2"/>
      <c r="Z836" s="2"/>
      <c r="AA836" s="2"/>
      <c r="AB836" s="2"/>
      <c r="AC836" s="2"/>
      <c r="AD836" s="2"/>
      <c r="AE836" s="2"/>
      <c r="AF836" s="2"/>
      <c r="AG836" s="2"/>
      <c r="AH836" s="2"/>
      <c r="AI836" s="2"/>
      <c r="AJ836" s="2"/>
    </row>
    <row r="837" spans="1:36" ht="15.75" customHeight="1">
      <c r="A837" s="2"/>
      <c r="B837" s="2"/>
      <c r="C837" s="61"/>
      <c r="D837" s="62"/>
      <c r="E837" s="62"/>
      <c r="F837" s="63"/>
      <c r="G837" s="2"/>
      <c r="H837" s="2"/>
      <c r="I837" s="63"/>
      <c r="J837" s="63"/>
      <c r="K837" s="2"/>
      <c r="L837" s="63"/>
      <c r="M837" s="2"/>
      <c r="N837" s="2"/>
      <c r="O837" s="63"/>
      <c r="P837" s="63"/>
      <c r="Q837" s="2"/>
      <c r="R837" s="63"/>
      <c r="S837" s="2"/>
      <c r="T837" s="2"/>
      <c r="U837" s="63"/>
      <c r="V837" s="2"/>
      <c r="W837" s="2"/>
      <c r="X837" s="2"/>
      <c r="Y837" s="2"/>
      <c r="Z837" s="2"/>
      <c r="AA837" s="2"/>
      <c r="AB837" s="2"/>
      <c r="AC837" s="2"/>
      <c r="AD837" s="2"/>
      <c r="AE837" s="2"/>
      <c r="AF837" s="2"/>
      <c r="AG837" s="2"/>
      <c r="AH837" s="2"/>
      <c r="AI837" s="2"/>
      <c r="AJ837" s="2"/>
    </row>
    <row r="838" spans="1:36" ht="15.75" customHeight="1">
      <c r="A838" s="2"/>
      <c r="B838" s="2"/>
      <c r="C838" s="61"/>
      <c r="D838" s="62"/>
      <c r="E838" s="62"/>
      <c r="F838" s="63"/>
      <c r="G838" s="2"/>
      <c r="H838" s="2"/>
      <c r="I838" s="63"/>
      <c r="J838" s="63"/>
      <c r="K838" s="2"/>
      <c r="L838" s="63"/>
      <c r="M838" s="2"/>
      <c r="N838" s="2"/>
      <c r="O838" s="63"/>
      <c r="P838" s="63"/>
      <c r="Q838" s="2"/>
      <c r="R838" s="63"/>
      <c r="S838" s="2"/>
      <c r="T838" s="2"/>
      <c r="U838" s="63"/>
      <c r="V838" s="2"/>
      <c r="W838" s="2"/>
      <c r="X838" s="2"/>
      <c r="Y838" s="2"/>
      <c r="Z838" s="2"/>
      <c r="AA838" s="2"/>
      <c r="AB838" s="2"/>
      <c r="AC838" s="2"/>
      <c r="AD838" s="2"/>
      <c r="AE838" s="2"/>
      <c r="AF838" s="2"/>
      <c r="AG838" s="2"/>
      <c r="AH838" s="2"/>
      <c r="AI838" s="2"/>
      <c r="AJ838" s="2"/>
    </row>
    <row r="839" spans="1:36" ht="15.75" customHeight="1">
      <c r="A839" s="2"/>
      <c r="B839" s="2"/>
      <c r="C839" s="61"/>
      <c r="D839" s="62"/>
      <c r="E839" s="62"/>
      <c r="F839" s="63"/>
      <c r="G839" s="2"/>
      <c r="H839" s="2"/>
      <c r="I839" s="63"/>
      <c r="J839" s="63"/>
      <c r="K839" s="2"/>
      <c r="L839" s="63"/>
      <c r="M839" s="2"/>
      <c r="N839" s="2"/>
      <c r="O839" s="63"/>
      <c r="P839" s="63"/>
      <c r="Q839" s="2"/>
      <c r="R839" s="63"/>
      <c r="S839" s="2"/>
      <c r="T839" s="2"/>
      <c r="U839" s="63"/>
      <c r="V839" s="2"/>
      <c r="W839" s="2"/>
      <c r="X839" s="2"/>
      <c r="Y839" s="2"/>
      <c r="Z839" s="2"/>
      <c r="AA839" s="2"/>
      <c r="AB839" s="2"/>
      <c r="AC839" s="2"/>
      <c r="AD839" s="2"/>
      <c r="AE839" s="2"/>
      <c r="AF839" s="2"/>
      <c r="AG839" s="2"/>
      <c r="AH839" s="2"/>
      <c r="AI839" s="2"/>
      <c r="AJ839" s="2"/>
    </row>
    <row r="840" spans="1:36" ht="15.75" customHeight="1">
      <c r="A840" s="2"/>
      <c r="B840" s="2"/>
      <c r="C840" s="61"/>
      <c r="D840" s="62"/>
      <c r="E840" s="62"/>
      <c r="F840" s="63"/>
      <c r="G840" s="2"/>
      <c r="H840" s="2"/>
      <c r="I840" s="63"/>
      <c r="J840" s="63"/>
      <c r="K840" s="2"/>
      <c r="L840" s="63"/>
      <c r="M840" s="2"/>
      <c r="N840" s="2"/>
      <c r="O840" s="63"/>
      <c r="P840" s="63"/>
      <c r="Q840" s="2"/>
      <c r="R840" s="63"/>
      <c r="S840" s="2"/>
      <c r="T840" s="2"/>
      <c r="U840" s="63"/>
      <c r="V840" s="2"/>
      <c r="W840" s="2"/>
      <c r="X840" s="2"/>
      <c r="Y840" s="2"/>
      <c r="Z840" s="2"/>
      <c r="AA840" s="2"/>
      <c r="AB840" s="2"/>
      <c r="AC840" s="2"/>
      <c r="AD840" s="2"/>
      <c r="AE840" s="2"/>
      <c r="AF840" s="2"/>
      <c r="AG840" s="2"/>
      <c r="AH840" s="2"/>
      <c r="AI840" s="2"/>
      <c r="AJ840" s="2"/>
    </row>
    <row r="841" spans="1:36" ht="15.75" customHeight="1">
      <c r="A841" s="2"/>
      <c r="B841" s="2"/>
      <c r="C841" s="61"/>
      <c r="D841" s="62"/>
      <c r="E841" s="62"/>
      <c r="F841" s="63"/>
      <c r="G841" s="2"/>
      <c r="H841" s="2"/>
      <c r="I841" s="63"/>
      <c r="J841" s="63"/>
      <c r="K841" s="2"/>
      <c r="L841" s="63"/>
      <c r="M841" s="2"/>
      <c r="N841" s="2"/>
      <c r="O841" s="63"/>
      <c r="P841" s="63"/>
      <c r="Q841" s="2"/>
      <c r="R841" s="63"/>
      <c r="S841" s="2"/>
      <c r="T841" s="2"/>
      <c r="U841" s="63"/>
      <c r="V841" s="2"/>
      <c r="W841" s="2"/>
      <c r="X841" s="2"/>
      <c r="Y841" s="2"/>
      <c r="Z841" s="2"/>
      <c r="AA841" s="2"/>
      <c r="AB841" s="2"/>
      <c r="AC841" s="2"/>
      <c r="AD841" s="2"/>
      <c r="AE841" s="2"/>
      <c r="AF841" s="2"/>
      <c r="AG841" s="2"/>
      <c r="AH841" s="2"/>
      <c r="AI841" s="2"/>
      <c r="AJ841" s="2"/>
    </row>
    <row r="842" spans="1:36" ht="15.75" customHeight="1">
      <c r="A842" s="2"/>
      <c r="B842" s="2"/>
      <c r="C842" s="61"/>
      <c r="D842" s="62"/>
      <c r="E842" s="62"/>
      <c r="F842" s="63"/>
      <c r="G842" s="2"/>
      <c r="H842" s="2"/>
      <c r="I842" s="63"/>
      <c r="J842" s="63"/>
      <c r="K842" s="2"/>
      <c r="L842" s="63"/>
      <c r="M842" s="2"/>
      <c r="N842" s="2"/>
      <c r="O842" s="63"/>
      <c r="P842" s="63"/>
      <c r="Q842" s="2"/>
      <c r="R842" s="63"/>
      <c r="S842" s="2"/>
      <c r="T842" s="2"/>
      <c r="U842" s="63"/>
      <c r="V842" s="2"/>
      <c r="W842" s="2"/>
      <c r="X842" s="2"/>
      <c r="Y842" s="2"/>
      <c r="Z842" s="2"/>
      <c r="AA842" s="2"/>
      <c r="AB842" s="2"/>
      <c r="AC842" s="2"/>
      <c r="AD842" s="2"/>
      <c r="AE842" s="2"/>
      <c r="AF842" s="2"/>
      <c r="AG842" s="2"/>
      <c r="AH842" s="2"/>
      <c r="AI842" s="2"/>
      <c r="AJ842" s="2"/>
    </row>
    <row r="843" spans="1:36" ht="15.75" customHeight="1">
      <c r="A843" s="2"/>
      <c r="B843" s="2"/>
      <c r="C843" s="61"/>
      <c r="D843" s="62"/>
      <c r="E843" s="62"/>
      <c r="F843" s="63"/>
      <c r="G843" s="2"/>
      <c r="H843" s="2"/>
      <c r="I843" s="63"/>
      <c r="J843" s="63"/>
      <c r="K843" s="2"/>
      <c r="L843" s="63"/>
      <c r="M843" s="2"/>
      <c r="N843" s="2"/>
      <c r="O843" s="63"/>
      <c r="P843" s="63"/>
      <c r="Q843" s="2"/>
      <c r="R843" s="63"/>
      <c r="S843" s="2"/>
      <c r="T843" s="2"/>
      <c r="U843" s="63"/>
      <c r="V843" s="2"/>
      <c r="W843" s="2"/>
      <c r="X843" s="2"/>
      <c r="Y843" s="2"/>
      <c r="Z843" s="2"/>
      <c r="AA843" s="2"/>
      <c r="AB843" s="2"/>
      <c r="AC843" s="2"/>
      <c r="AD843" s="2"/>
      <c r="AE843" s="2"/>
      <c r="AF843" s="2"/>
      <c r="AG843" s="2"/>
      <c r="AH843" s="2"/>
      <c r="AI843" s="2"/>
      <c r="AJ843" s="2"/>
    </row>
    <row r="844" spans="1:36" ht="15.75" customHeight="1">
      <c r="A844" s="2"/>
      <c r="B844" s="2"/>
      <c r="C844" s="61"/>
      <c r="D844" s="62"/>
      <c r="E844" s="62"/>
      <c r="F844" s="63"/>
      <c r="G844" s="2"/>
      <c r="H844" s="2"/>
      <c r="I844" s="63"/>
      <c r="J844" s="63"/>
      <c r="K844" s="2"/>
      <c r="L844" s="63"/>
      <c r="M844" s="2"/>
      <c r="N844" s="2"/>
      <c r="O844" s="63"/>
      <c r="P844" s="63"/>
      <c r="Q844" s="2"/>
      <c r="R844" s="63"/>
      <c r="S844" s="2"/>
      <c r="T844" s="2"/>
      <c r="U844" s="63"/>
      <c r="V844" s="2"/>
      <c r="W844" s="2"/>
      <c r="X844" s="2"/>
      <c r="Y844" s="2"/>
      <c r="Z844" s="2"/>
      <c r="AA844" s="2"/>
      <c r="AB844" s="2"/>
      <c r="AC844" s="2"/>
      <c r="AD844" s="2"/>
      <c r="AE844" s="2"/>
      <c r="AF844" s="2"/>
      <c r="AG844" s="2"/>
      <c r="AH844" s="2"/>
      <c r="AI844" s="2"/>
      <c r="AJ844" s="2"/>
    </row>
    <row r="845" spans="1:36" ht="15.75" customHeight="1">
      <c r="A845" s="2"/>
      <c r="B845" s="2"/>
      <c r="C845" s="61"/>
      <c r="D845" s="62"/>
      <c r="E845" s="62"/>
      <c r="F845" s="63"/>
      <c r="G845" s="2"/>
      <c r="H845" s="2"/>
      <c r="I845" s="63"/>
      <c r="J845" s="63"/>
      <c r="K845" s="2"/>
      <c r="L845" s="63"/>
      <c r="M845" s="2"/>
      <c r="N845" s="2"/>
      <c r="O845" s="63"/>
      <c r="P845" s="63"/>
      <c r="Q845" s="2"/>
      <c r="R845" s="63"/>
      <c r="S845" s="2"/>
      <c r="T845" s="2"/>
      <c r="U845" s="63"/>
      <c r="V845" s="2"/>
      <c r="W845" s="2"/>
      <c r="X845" s="2"/>
      <c r="Y845" s="2"/>
      <c r="Z845" s="2"/>
      <c r="AA845" s="2"/>
      <c r="AB845" s="2"/>
      <c r="AC845" s="2"/>
      <c r="AD845" s="2"/>
      <c r="AE845" s="2"/>
      <c r="AF845" s="2"/>
      <c r="AG845" s="2"/>
      <c r="AH845" s="2"/>
      <c r="AI845" s="2"/>
      <c r="AJ845" s="2"/>
    </row>
    <row r="846" spans="1:36" ht="15.75" customHeight="1">
      <c r="A846" s="2"/>
      <c r="B846" s="2"/>
      <c r="C846" s="61"/>
      <c r="D846" s="62"/>
      <c r="E846" s="62"/>
      <c r="F846" s="63"/>
      <c r="G846" s="2"/>
      <c r="H846" s="2"/>
      <c r="I846" s="63"/>
      <c r="J846" s="63"/>
      <c r="K846" s="2"/>
      <c r="L846" s="63"/>
      <c r="M846" s="2"/>
      <c r="N846" s="2"/>
      <c r="O846" s="63"/>
      <c r="P846" s="63"/>
      <c r="Q846" s="2"/>
      <c r="R846" s="63"/>
      <c r="S846" s="2"/>
      <c r="T846" s="2"/>
      <c r="U846" s="63"/>
      <c r="V846" s="2"/>
      <c r="W846" s="2"/>
      <c r="X846" s="2"/>
      <c r="Y846" s="2"/>
      <c r="Z846" s="2"/>
      <c r="AA846" s="2"/>
      <c r="AB846" s="2"/>
      <c r="AC846" s="2"/>
      <c r="AD846" s="2"/>
      <c r="AE846" s="2"/>
      <c r="AF846" s="2"/>
      <c r="AG846" s="2"/>
      <c r="AH846" s="2"/>
      <c r="AI846" s="2"/>
      <c r="AJ846" s="2"/>
    </row>
    <row r="847" spans="1:36" ht="15.75" customHeight="1">
      <c r="A847" s="2"/>
      <c r="B847" s="2"/>
      <c r="C847" s="61"/>
      <c r="D847" s="62"/>
      <c r="E847" s="62"/>
      <c r="F847" s="63"/>
      <c r="G847" s="2"/>
      <c r="H847" s="2"/>
      <c r="I847" s="63"/>
      <c r="J847" s="63"/>
      <c r="K847" s="2"/>
      <c r="L847" s="63"/>
      <c r="M847" s="2"/>
      <c r="N847" s="2"/>
      <c r="O847" s="63"/>
      <c r="P847" s="63"/>
      <c r="Q847" s="2"/>
      <c r="R847" s="63"/>
      <c r="S847" s="2"/>
      <c r="T847" s="2"/>
      <c r="U847" s="63"/>
      <c r="V847" s="2"/>
      <c r="W847" s="2"/>
      <c r="X847" s="2"/>
      <c r="Y847" s="2"/>
      <c r="Z847" s="2"/>
      <c r="AA847" s="2"/>
      <c r="AB847" s="2"/>
      <c r="AC847" s="2"/>
      <c r="AD847" s="2"/>
      <c r="AE847" s="2"/>
      <c r="AF847" s="2"/>
      <c r="AG847" s="2"/>
      <c r="AH847" s="2"/>
      <c r="AI847" s="2"/>
      <c r="AJ847" s="2"/>
    </row>
    <row r="848" spans="1:36" ht="15.75" customHeight="1">
      <c r="A848" s="2"/>
      <c r="B848" s="2"/>
      <c r="C848" s="61"/>
      <c r="D848" s="62"/>
      <c r="E848" s="62"/>
      <c r="F848" s="63"/>
      <c r="G848" s="2"/>
      <c r="H848" s="2"/>
      <c r="I848" s="63"/>
      <c r="J848" s="63"/>
      <c r="K848" s="2"/>
      <c r="L848" s="63"/>
      <c r="M848" s="2"/>
      <c r="N848" s="2"/>
      <c r="O848" s="63"/>
      <c r="P848" s="63"/>
      <c r="Q848" s="2"/>
      <c r="R848" s="63"/>
      <c r="S848" s="2"/>
      <c r="T848" s="2"/>
      <c r="U848" s="63"/>
      <c r="V848" s="2"/>
      <c r="W848" s="2"/>
      <c r="X848" s="2"/>
      <c r="Y848" s="2"/>
      <c r="Z848" s="2"/>
      <c r="AA848" s="2"/>
      <c r="AB848" s="2"/>
      <c r="AC848" s="2"/>
      <c r="AD848" s="2"/>
      <c r="AE848" s="2"/>
      <c r="AF848" s="2"/>
      <c r="AG848" s="2"/>
      <c r="AH848" s="2"/>
      <c r="AI848" s="2"/>
      <c r="AJ848" s="2"/>
    </row>
    <row r="849" spans="1:36" ht="15.75" customHeight="1">
      <c r="A849" s="2"/>
      <c r="B849" s="2"/>
      <c r="C849" s="61"/>
      <c r="D849" s="62"/>
      <c r="E849" s="62"/>
      <c r="F849" s="63"/>
      <c r="G849" s="2"/>
      <c r="H849" s="2"/>
      <c r="I849" s="63"/>
      <c r="J849" s="63"/>
      <c r="K849" s="2"/>
      <c r="L849" s="63"/>
      <c r="M849" s="2"/>
      <c r="N849" s="2"/>
      <c r="O849" s="63"/>
      <c r="P849" s="63"/>
      <c r="Q849" s="2"/>
      <c r="R849" s="63"/>
      <c r="S849" s="2"/>
      <c r="T849" s="2"/>
      <c r="U849" s="63"/>
      <c r="V849" s="2"/>
      <c r="W849" s="2"/>
      <c r="X849" s="2"/>
      <c r="Y849" s="2"/>
      <c r="Z849" s="2"/>
      <c r="AA849" s="2"/>
      <c r="AB849" s="2"/>
      <c r="AC849" s="2"/>
      <c r="AD849" s="2"/>
      <c r="AE849" s="2"/>
      <c r="AF849" s="2"/>
      <c r="AG849" s="2"/>
      <c r="AH849" s="2"/>
      <c r="AI849" s="2"/>
      <c r="AJ849" s="2"/>
    </row>
    <row r="850" spans="1:36" ht="15.75" customHeight="1">
      <c r="A850" s="2"/>
      <c r="B850" s="2"/>
      <c r="C850" s="61"/>
      <c r="D850" s="62"/>
      <c r="E850" s="62"/>
      <c r="F850" s="63"/>
      <c r="G850" s="2"/>
      <c r="H850" s="2"/>
      <c r="I850" s="63"/>
      <c r="J850" s="63"/>
      <c r="K850" s="2"/>
      <c r="L850" s="63"/>
      <c r="M850" s="2"/>
      <c r="N850" s="2"/>
      <c r="O850" s="63"/>
      <c r="P850" s="63"/>
      <c r="Q850" s="2"/>
      <c r="R850" s="63"/>
      <c r="S850" s="2"/>
      <c r="T850" s="2"/>
      <c r="U850" s="63"/>
      <c r="V850" s="2"/>
      <c r="W850" s="2"/>
      <c r="X850" s="2"/>
      <c r="Y850" s="2"/>
      <c r="Z850" s="2"/>
      <c r="AA850" s="2"/>
      <c r="AB850" s="2"/>
      <c r="AC850" s="2"/>
      <c r="AD850" s="2"/>
      <c r="AE850" s="2"/>
      <c r="AF850" s="2"/>
      <c r="AG850" s="2"/>
      <c r="AH850" s="2"/>
      <c r="AI850" s="2"/>
      <c r="AJ850" s="2"/>
    </row>
    <row r="851" spans="1:36" ht="15.75" customHeight="1">
      <c r="A851" s="2"/>
      <c r="B851" s="2"/>
      <c r="C851" s="61"/>
      <c r="D851" s="62"/>
      <c r="E851" s="62"/>
      <c r="F851" s="63"/>
      <c r="G851" s="2"/>
      <c r="H851" s="2"/>
      <c r="I851" s="63"/>
      <c r="J851" s="63"/>
      <c r="K851" s="2"/>
      <c r="L851" s="63"/>
      <c r="M851" s="2"/>
      <c r="N851" s="2"/>
      <c r="O851" s="63"/>
      <c r="P851" s="63"/>
      <c r="Q851" s="2"/>
      <c r="R851" s="63"/>
      <c r="S851" s="2"/>
      <c r="T851" s="2"/>
      <c r="U851" s="63"/>
      <c r="V851" s="2"/>
      <c r="W851" s="2"/>
      <c r="X851" s="2"/>
      <c r="Y851" s="2"/>
      <c r="Z851" s="2"/>
      <c r="AA851" s="2"/>
      <c r="AB851" s="2"/>
      <c r="AC851" s="2"/>
      <c r="AD851" s="2"/>
      <c r="AE851" s="2"/>
      <c r="AF851" s="2"/>
      <c r="AG851" s="2"/>
      <c r="AH851" s="2"/>
      <c r="AI851" s="2"/>
      <c r="AJ851" s="2"/>
    </row>
    <row r="852" spans="1:36" ht="15.75" customHeight="1">
      <c r="A852" s="2"/>
      <c r="B852" s="2"/>
      <c r="C852" s="61"/>
      <c r="D852" s="62"/>
      <c r="E852" s="62"/>
      <c r="F852" s="63"/>
      <c r="G852" s="2"/>
      <c r="H852" s="2"/>
      <c r="I852" s="63"/>
      <c r="J852" s="63"/>
      <c r="K852" s="2"/>
      <c r="L852" s="63"/>
      <c r="M852" s="2"/>
      <c r="N852" s="2"/>
      <c r="O852" s="63"/>
      <c r="P852" s="63"/>
      <c r="Q852" s="2"/>
      <c r="R852" s="63"/>
      <c r="S852" s="2"/>
      <c r="T852" s="2"/>
      <c r="U852" s="63"/>
      <c r="V852" s="2"/>
      <c r="W852" s="2"/>
      <c r="X852" s="2"/>
      <c r="Y852" s="2"/>
      <c r="Z852" s="2"/>
      <c r="AA852" s="2"/>
      <c r="AB852" s="2"/>
      <c r="AC852" s="2"/>
      <c r="AD852" s="2"/>
      <c r="AE852" s="2"/>
      <c r="AF852" s="2"/>
      <c r="AG852" s="2"/>
      <c r="AH852" s="2"/>
      <c r="AI852" s="2"/>
      <c r="AJ852" s="2"/>
    </row>
    <row r="853" spans="1:36" ht="15.75" customHeight="1">
      <c r="A853" s="2"/>
      <c r="B853" s="2"/>
      <c r="C853" s="61"/>
      <c r="D853" s="62"/>
      <c r="E853" s="62"/>
      <c r="F853" s="63"/>
      <c r="G853" s="2"/>
      <c r="H853" s="2"/>
      <c r="I853" s="63"/>
      <c r="J853" s="63"/>
      <c r="K853" s="2"/>
      <c r="L853" s="63"/>
      <c r="M853" s="2"/>
      <c r="N853" s="2"/>
      <c r="O853" s="63"/>
      <c r="P853" s="63"/>
      <c r="Q853" s="2"/>
      <c r="R853" s="63"/>
      <c r="S853" s="2"/>
      <c r="T853" s="2"/>
      <c r="U853" s="63"/>
      <c r="V853" s="2"/>
      <c r="W853" s="2"/>
      <c r="X853" s="2"/>
      <c r="Y853" s="2"/>
      <c r="Z853" s="2"/>
      <c r="AA853" s="2"/>
      <c r="AB853" s="2"/>
      <c r="AC853" s="2"/>
      <c r="AD853" s="2"/>
      <c r="AE853" s="2"/>
      <c r="AF853" s="2"/>
      <c r="AG853" s="2"/>
      <c r="AH853" s="2"/>
      <c r="AI853" s="2"/>
      <c r="AJ853" s="2"/>
    </row>
    <row r="854" spans="1:36" ht="15.75" customHeight="1">
      <c r="A854" s="2"/>
      <c r="B854" s="2"/>
      <c r="C854" s="61"/>
      <c r="D854" s="62"/>
      <c r="E854" s="62"/>
      <c r="F854" s="63"/>
      <c r="G854" s="2"/>
      <c r="H854" s="2"/>
      <c r="I854" s="63"/>
      <c r="J854" s="63"/>
      <c r="K854" s="2"/>
      <c r="L854" s="63"/>
      <c r="M854" s="2"/>
      <c r="N854" s="2"/>
      <c r="O854" s="63"/>
      <c r="P854" s="63"/>
      <c r="Q854" s="2"/>
      <c r="R854" s="63"/>
      <c r="S854" s="2"/>
      <c r="T854" s="2"/>
      <c r="U854" s="63"/>
      <c r="V854" s="2"/>
      <c r="W854" s="2"/>
      <c r="X854" s="2"/>
      <c r="Y854" s="2"/>
      <c r="Z854" s="2"/>
      <c r="AA854" s="2"/>
      <c r="AB854" s="2"/>
      <c r="AC854" s="2"/>
      <c r="AD854" s="2"/>
      <c r="AE854" s="2"/>
      <c r="AF854" s="2"/>
      <c r="AG854" s="2"/>
      <c r="AH854" s="2"/>
      <c r="AI854" s="2"/>
      <c r="AJ854" s="2"/>
    </row>
    <row r="855" spans="1:36" ht="15.75" customHeight="1">
      <c r="A855" s="2"/>
      <c r="B855" s="2"/>
      <c r="C855" s="61"/>
      <c r="D855" s="62"/>
      <c r="E855" s="62"/>
      <c r="F855" s="63"/>
      <c r="G855" s="2"/>
      <c r="H855" s="2"/>
      <c r="I855" s="63"/>
      <c r="J855" s="63"/>
      <c r="K855" s="2"/>
      <c r="L855" s="63"/>
      <c r="M855" s="2"/>
      <c r="N855" s="2"/>
      <c r="O855" s="63"/>
      <c r="P855" s="63"/>
      <c r="Q855" s="2"/>
      <c r="R855" s="63"/>
      <c r="S855" s="2"/>
      <c r="T855" s="2"/>
      <c r="U855" s="63"/>
      <c r="V855" s="2"/>
      <c r="W855" s="2"/>
      <c r="X855" s="2"/>
      <c r="Y855" s="2"/>
      <c r="Z855" s="2"/>
      <c r="AA855" s="2"/>
      <c r="AB855" s="2"/>
      <c r="AC855" s="2"/>
      <c r="AD855" s="2"/>
      <c r="AE855" s="2"/>
      <c r="AF855" s="2"/>
      <c r="AG855" s="2"/>
      <c r="AH855" s="2"/>
      <c r="AI855" s="2"/>
      <c r="AJ855" s="2"/>
    </row>
    <row r="856" spans="1:36" ht="15.75" customHeight="1">
      <c r="A856" s="2"/>
      <c r="B856" s="2"/>
      <c r="C856" s="61"/>
      <c r="D856" s="62"/>
      <c r="E856" s="62"/>
      <c r="F856" s="63"/>
      <c r="G856" s="2"/>
      <c r="H856" s="2"/>
      <c r="I856" s="63"/>
      <c r="J856" s="63"/>
      <c r="K856" s="2"/>
      <c r="L856" s="63"/>
      <c r="M856" s="2"/>
      <c r="N856" s="2"/>
      <c r="O856" s="63"/>
      <c r="P856" s="63"/>
      <c r="Q856" s="2"/>
      <c r="R856" s="63"/>
      <c r="S856" s="2"/>
      <c r="T856" s="2"/>
      <c r="U856" s="63"/>
      <c r="V856" s="2"/>
      <c r="W856" s="2"/>
      <c r="X856" s="2"/>
      <c r="Y856" s="2"/>
      <c r="Z856" s="2"/>
      <c r="AA856" s="2"/>
      <c r="AB856" s="2"/>
      <c r="AC856" s="2"/>
      <c r="AD856" s="2"/>
      <c r="AE856" s="2"/>
      <c r="AF856" s="2"/>
      <c r="AG856" s="2"/>
      <c r="AH856" s="2"/>
      <c r="AI856" s="2"/>
      <c r="AJ856" s="2"/>
    </row>
    <row r="857" spans="1:36" ht="15.75" customHeight="1">
      <c r="A857" s="2"/>
      <c r="B857" s="2"/>
      <c r="C857" s="61"/>
      <c r="D857" s="62"/>
      <c r="E857" s="62"/>
      <c r="F857" s="63"/>
      <c r="G857" s="2"/>
      <c r="H857" s="2"/>
      <c r="I857" s="63"/>
      <c r="J857" s="63"/>
      <c r="K857" s="2"/>
      <c r="L857" s="63"/>
      <c r="M857" s="2"/>
      <c r="N857" s="2"/>
      <c r="O857" s="63"/>
      <c r="P857" s="63"/>
      <c r="Q857" s="2"/>
      <c r="R857" s="63"/>
      <c r="S857" s="2"/>
      <c r="T857" s="2"/>
      <c r="U857" s="63"/>
      <c r="V857" s="2"/>
      <c r="W857" s="2"/>
      <c r="X857" s="2"/>
      <c r="Y857" s="2"/>
      <c r="Z857" s="2"/>
      <c r="AA857" s="2"/>
      <c r="AB857" s="2"/>
      <c r="AC857" s="2"/>
      <c r="AD857" s="2"/>
      <c r="AE857" s="2"/>
      <c r="AF857" s="2"/>
      <c r="AG857" s="2"/>
      <c r="AH857" s="2"/>
      <c r="AI857" s="2"/>
      <c r="AJ857" s="2"/>
    </row>
    <row r="858" spans="1:36" ht="15.75" customHeight="1">
      <c r="A858" s="2"/>
      <c r="B858" s="2"/>
      <c r="C858" s="61"/>
      <c r="D858" s="62"/>
      <c r="E858" s="62"/>
      <c r="F858" s="63"/>
      <c r="G858" s="2"/>
      <c r="H858" s="2"/>
      <c r="I858" s="63"/>
      <c r="J858" s="63"/>
      <c r="K858" s="2"/>
      <c r="L858" s="63"/>
      <c r="M858" s="2"/>
      <c r="N858" s="2"/>
      <c r="O858" s="63"/>
      <c r="P858" s="63"/>
      <c r="Q858" s="2"/>
      <c r="R858" s="63"/>
      <c r="S858" s="2"/>
      <c r="T858" s="2"/>
      <c r="U858" s="63"/>
      <c r="V858" s="2"/>
      <c r="W858" s="2"/>
      <c r="X858" s="2"/>
      <c r="Y858" s="2"/>
      <c r="Z858" s="2"/>
      <c r="AA858" s="2"/>
      <c r="AB858" s="2"/>
      <c r="AC858" s="2"/>
      <c r="AD858" s="2"/>
      <c r="AE858" s="2"/>
      <c r="AF858" s="2"/>
      <c r="AG858" s="2"/>
      <c r="AH858" s="2"/>
      <c r="AI858" s="2"/>
      <c r="AJ858" s="2"/>
    </row>
    <row r="859" spans="1:36" ht="15.75" customHeight="1">
      <c r="A859" s="2"/>
      <c r="B859" s="2"/>
      <c r="C859" s="61"/>
      <c r="D859" s="62"/>
      <c r="E859" s="62"/>
      <c r="F859" s="63"/>
      <c r="G859" s="2"/>
      <c r="H859" s="2"/>
      <c r="I859" s="63"/>
      <c r="J859" s="63"/>
      <c r="K859" s="2"/>
      <c r="L859" s="63"/>
      <c r="M859" s="2"/>
      <c r="N859" s="2"/>
      <c r="O859" s="63"/>
      <c r="P859" s="63"/>
      <c r="Q859" s="2"/>
      <c r="R859" s="63"/>
      <c r="S859" s="2"/>
      <c r="T859" s="2"/>
      <c r="U859" s="63"/>
      <c r="V859" s="2"/>
      <c r="W859" s="2"/>
      <c r="X859" s="2"/>
      <c r="Y859" s="2"/>
      <c r="Z859" s="2"/>
      <c r="AA859" s="2"/>
      <c r="AB859" s="2"/>
      <c r="AC859" s="2"/>
      <c r="AD859" s="2"/>
      <c r="AE859" s="2"/>
      <c r="AF859" s="2"/>
      <c r="AG859" s="2"/>
      <c r="AH859" s="2"/>
      <c r="AI859" s="2"/>
      <c r="AJ859" s="2"/>
    </row>
    <row r="860" spans="1:36" ht="15.75" customHeight="1">
      <c r="A860" s="2"/>
      <c r="B860" s="2"/>
      <c r="C860" s="61"/>
      <c r="D860" s="62"/>
      <c r="E860" s="62"/>
      <c r="F860" s="63"/>
      <c r="G860" s="2"/>
      <c r="H860" s="2"/>
      <c r="I860" s="63"/>
      <c r="J860" s="63"/>
      <c r="K860" s="2"/>
      <c r="L860" s="63"/>
      <c r="M860" s="2"/>
      <c r="N860" s="2"/>
      <c r="O860" s="63"/>
      <c r="P860" s="63"/>
      <c r="Q860" s="2"/>
      <c r="R860" s="63"/>
      <c r="S860" s="2"/>
      <c r="T860" s="2"/>
      <c r="U860" s="63"/>
      <c r="V860" s="2"/>
      <c r="W860" s="2"/>
      <c r="X860" s="2"/>
      <c r="Y860" s="2"/>
      <c r="Z860" s="2"/>
      <c r="AA860" s="2"/>
      <c r="AB860" s="2"/>
      <c r="AC860" s="2"/>
      <c r="AD860" s="2"/>
      <c r="AE860" s="2"/>
      <c r="AF860" s="2"/>
      <c r="AG860" s="2"/>
      <c r="AH860" s="2"/>
      <c r="AI860" s="2"/>
      <c r="AJ860" s="2"/>
    </row>
    <row r="861" spans="1:36" ht="15.75" customHeight="1">
      <c r="A861" s="2"/>
      <c r="B861" s="2"/>
      <c r="C861" s="61"/>
      <c r="D861" s="62"/>
      <c r="E861" s="62"/>
      <c r="F861" s="63"/>
      <c r="G861" s="2"/>
      <c r="H861" s="2"/>
      <c r="I861" s="63"/>
      <c r="J861" s="63"/>
      <c r="K861" s="2"/>
      <c r="L861" s="63"/>
      <c r="M861" s="2"/>
      <c r="N861" s="2"/>
      <c r="O861" s="63"/>
      <c r="P861" s="63"/>
      <c r="Q861" s="2"/>
      <c r="R861" s="63"/>
      <c r="S861" s="2"/>
      <c r="T861" s="2"/>
      <c r="U861" s="63"/>
      <c r="V861" s="2"/>
      <c r="W861" s="2"/>
      <c r="X861" s="2"/>
      <c r="Y861" s="2"/>
      <c r="Z861" s="2"/>
      <c r="AA861" s="2"/>
      <c r="AB861" s="2"/>
      <c r="AC861" s="2"/>
      <c r="AD861" s="2"/>
      <c r="AE861" s="2"/>
      <c r="AF861" s="2"/>
      <c r="AG861" s="2"/>
      <c r="AH861" s="2"/>
      <c r="AI861" s="2"/>
      <c r="AJ861" s="2"/>
    </row>
    <row r="862" spans="1:36" ht="15.75" customHeight="1">
      <c r="A862" s="2"/>
      <c r="B862" s="2"/>
      <c r="C862" s="61"/>
      <c r="D862" s="62"/>
      <c r="E862" s="62"/>
      <c r="F862" s="63"/>
      <c r="G862" s="2"/>
      <c r="H862" s="2"/>
      <c r="I862" s="63"/>
      <c r="J862" s="63"/>
      <c r="K862" s="2"/>
      <c r="L862" s="63"/>
      <c r="M862" s="2"/>
      <c r="N862" s="2"/>
      <c r="O862" s="63"/>
      <c r="P862" s="63"/>
      <c r="Q862" s="2"/>
      <c r="R862" s="63"/>
      <c r="S862" s="2"/>
      <c r="T862" s="2"/>
      <c r="U862" s="63"/>
      <c r="V862" s="2"/>
      <c r="W862" s="2"/>
      <c r="X862" s="2"/>
      <c r="Y862" s="2"/>
      <c r="Z862" s="2"/>
      <c r="AA862" s="2"/>
      <c r="AB862" s="2"/>
      <c r="AC862" s="2"/>
      <c r="AD862" s="2"/>
      <c r="AE862" s="2"/>
      <c r="AF862" s="2"/>
      <c r="AG862" s="2"/>
      <c r="AH862" s="2"/>
      <c r="AI862" s="2"/>
      <c r="AJ862" s="2"/>
    </row>
    <row r="863" spans="1:36" ht="15.75" customHeight="1">
      <c r="A863" s="2"/>
      <c r="B863" s="2"/>
      <c r="C863" s="61"/>
      <c r="D863" s="62"/>
      <c r="E863" s="62"/>
      <c r="F863" s="63"/>
      <c r="G863" s="2"/>
      <c r="H863" s="2"/>
      <c r="I863" s="63"/>
      <c r="J863" s="63"/>
      <c r="K863" s="2"/>
      <c r="L863" s="63"/>
      <c r="M863" s="2"/>
      <c r="N863" s="2"/>
      <c r="O863" s="63"/>
      <c r="P863" s="63"/>
      <c r="Q863" s="2"/>
      <c r="R863" s="63"/>
      <c r="S863" s="2"/>
      <c r="T863" s="2"/>
      <c r="U863" s="63"/>
      <c r="V863" s="2"/>
      <c r="W863" s="2"/>
      <c r="X863" s="2"/>
      <c r="Y863" s="2"/>
      <c r="Z863" s="2"/>
      <c r="AA863" s="2"/>
      <c r="AB863" s="2"/>
      <c r="AC863" s="2"/>
      <c r="AD863" s="2"/>
      <c r="AE863" s="2"/>
      <c r="AF863" s="2"/>
      <c r="AG863" s="2"/>
      <c r="AH863" s="2"/>
      <c r="AI863" s="2"/>
      <c r="AJ863" s="2"/>
    </row>
    <row r="864" spans="1:36" ht="15.75" customHeight="1">
      <c r="A864" s="2"/>
      <c r="B864" s="2"/>
      <c r="C864" s="61"/>
      <c r="D864" s="62"/>
      <c r="E864" s="62"/>
      <c r="F864" s="63"/>
      <c r="G864" s="2"/>
      <c r="H864" s="2"/>
      <c r="I864" s="63"/>
      <c r="J864" s="63"/>
      <c r="K864" s="2"/>
      <c r="L864" s="63"/>
      <c r="M864" s="2"/>
      <c r="N864" s="2"/>
      <c r="O864" s="63"/>
      <c r="P864" s="63"/>
      <c r="Q864" s="2"/>
      <c r="R864" s="63"/>
      <c r="S864" s="2"/>
      <c r="T864" s="2"/>
      <c r="U864" s="63"/>
      <c r="V864" s="2"/>
      <c r="W864" s="2"/>
      <c r="X864" s="2"/>
      <c r="Y864" s="2"/>
      <c r="Z864" s="2"/>
      <c r="AA864" s="2"/>
      <c r="AB864" s="2"/>
      <c r="AC864" s="2"/>
      <c r="AD864" s="2"/>
      <c r="AE864" s="2"/>
      <c r="AF864" s="2"/>
      <c r="AG864" s="2"/>
      <c r="AH864" s="2"/>
      <c r="AI864" s="2"/>
      <c r="AJ864" s="2"/>
    </row>
    <row r="865" spans="1:36" ht="15.75" customHeight="1">
      <c r="A865" s="2"/>
      <c r="B865" s="2"/>
      <c r="C865" s="61"/>
      <c r="D865" s="62"/>
      <c r="E865" s="62"/>
      <c r="F865" s="63"/>
      <c r="G865" s="2"/>
      <c r="H865" s="2"/>
      <c r="I865" s="63"/>
      <c r="J865" s="63"/>
      <c r="K865" s="2"/>
      <c r="L865" s="63"/>
      <c r="M865" s="2"/>
      <c r="N865" s="2"/>
      <c r="O865" s="63"/>
      <c r="P865" s="63"/>
      <c r="Q865" s="2"/>
      <c r="R865" s="63"/>
      <c r="S865" s="2"/>
      <c r="T865" s="2"/>
      <c r="U865" s="63"/>
      <c r="V865" s="2"/>
      <c r="W865" s="2"/>
      <c r="X865" s="2"/>
      <c r="Y865" s="2"/>
      <c r="Z865" s="2"/>
      <c r="AA865" s="2"/>
      <c r="AB865" s="2"/>
      <c r="AC865" s="2"/>
      <c r="AD865" s="2"/>
      <c r="AE865" s="2"/>
      <c r="AF865" s="2"/>
      <c r="AG865" s="2"/>
      <c r="AH865" s="2"/>
      <c r="AI865" s="2"/>
      <c r="AJ865" s="2"/>
    </row>
    <row r="866" spans="1:36" ht="15.75" customHeight="1">
      <c r="A866" s="2"/>
      <c r="B866" s="2"/>
      <c r="C866" s="61"/>
      <c r="D866" s="62"/>
      <c r="E866" s="62"/>
      <c r="F866" s="63"/>
      <c r="G866" s="2"/>
      <c r="H866" s="2"/>
      <c r="I866" s="63"/>
      <c r="J866" s="63"/>
      <c r="K866" s="2"/>
      <c r="L866" s="63"/>
      <c r="M866" s="2"/>
      <c r="N866" s="2"/>
      <c r="O866" s="63"/>
      <c r="P866" s="63"/>
      <c r="Q866" s="2"/>
      <c r="R866" s="63"/>
      <c r="S866" s="2"/>
      <c r="T866" s="2"/>
      <c r="U866" s="63"/>
      <c r="V866" s="2"/>
      <c r="W866" s="2"/>
      <c r="X866" s="2"/>
      <c r="Y866" s="2"/>
      <c r="Z866" s="2"/>
      <c r="AA866" s="2"/>
      <c r="AB866" s="2"/>
      <c r="AC866" s="2"/>
      <c r="AD866" s="2"/>
      <c r="AE866" s="2"/>
      <c r="AF866" s="2"/>
      <c r="AG866" s="2"/>
      <c r="AH866" s="2"/>
      <c r="AI866" s="2"/>
      <c r="AJ866" s="2"/>
    </row>
    <row r="867" spans="1:36" ht="15.75" customHeight="1">
      <c r="A867" s="2"/>
      <c r="B867" s="2"/>
      <c r="C867" s="61"/>
      <c r="D867" s="62"/>
      <c r="E867" s="62"/>
      <c r="F867" s="63"/>
      <c r="G867" s="2"/>
      <c r="H867" s="2"/>
      <c r="I867" s="63"/>
      <c r="J867" s="63"/>
      <c r="K867" s="2"/>
      <c r="L867" s="63"/>
      <c r="M867" s="2"/>
      <c r="N867" s="2"/>
      <c r="O867" s="63"/>
      <c r="P867" s="63"/>
      <c r="Q867" s="2"/>
      <c r="R867" s="63"/>
      <c r="S867" s="2"/>
      <c r="T867" s="2"/>
      <c r="U867" s="63"/>
      <c r="V867" s="2"/>
      <c r="W867" s="2"/>
      <c r="X867" s="2"/>
      <c r="Y867" s="2"/>
      <c r="Z867" s="2"/>
      <c r="AA867" s="2"/>
      <c r="AB867" s="2"/>
      <c r="AC867" s="2"/>
      <c r="AD867" s="2"/>
      <c r="AE867" s="2"/>
      <c r="AF867" s="2"/>
      <c r="AG867" s="2"/>
      <c r="AH867" s="2"/>
      <c r="AI867" s="2"/>
      <c r="AJ867" s="2"/>
    </row>
    <row r="868" spans="1:36" ht="15.75" customHeight="1">
      <c r="A868" s="2"/>
      <c r="B868" s="2"/>
      <c r="C868" s="61"/>
      <c r="D868" s="62"/>
      <c r="E868" s="62"/>
      <c r="F868" s="63"/>
      <c r="G868" s="2"/>
      <c r="H868" s="2"/>
      <c r="I868" s="63"/>
      <c r="J868" s="63"/>
      <c r="K868" s="2"/>
      <c r="L868" s="63"/>
      <c r="M868" s="2"/>
      <c r="N868" s="2"/>
      <c r="O868" s="63"/>
      <c r="P868" s="63"/>
      <c r="Q868" s="2"/>
      <c r="R868" s="63"/>
      <c r="S868" s="2"/>
      <c r="T868" s="2"/>
      <c r="U868" s="63"/>
      <c r="V868" s="2"/>
      <c r="W868" s="2"/>
      <c r="X868" s="2"/>
      <c r="Y868" s="2"/>
      <c r="Z868" s="2"/>
      <c r="AA868" s="2"/>
      <c r="AB868" s="2"/>
      <c r="AC868" s="2"/>
      <c r="AD868" s="2"/>
      <c r="AE868" s="2"/>
      <c r="AF868" s="2"/>
      <c r="AG868" s="2"/>
      <c r="AH868" s="2"/>
      <c r="AI868" s="2"/>
      <c r="AJ868" s="2"/>
    </row>
    <row r="869" spans="1:36" ht="15.75" customHeight="1">
      <c r="A869" s="2"/>
      <c r="B869" s="2"/>
      <c r="C869" s="61"/>
      <c r="D869" s="62"/>
      <c r="E869" s="62"/>
      <c r="F869" s="63"/>
      <c r="G869" s="2"/>
      <c r="H869" s="2"/>
      <c r="I869" s="63"/>
      <c r="J869" s="63"/>
      <c r="K869" s="2"/>
      <c r="L869" s="63"/>
      <c r="M869" s="2"/>
      <c r="N869" s="2"/>
      <c r="O869" s="63"/>
      <c r="P869" s="63"/>
      <c r="Q869" s="2"/>
      <c r="R869" s="63"/>
      <c r="S869" s="2"/>
      <c r="T869" s="2"/>
      <c r="U869" s="63"/>
      <c r="V869" s="2"/>
      <c r="W869" s="2"/>
      <c r="X869" s="2"/>
      <c r="Y869" s="2"/>
      <c r="Z869" s="2"/>
      <c r="AA869" s="2"/>
      <c r="AB869" s="2"/>
      <c r="AC869" s="2"/>
      <c r="AD869" s="2"/>
      <c r="AE869" s="2"/>
      <c r="AF869" s="2"/>
      <c r="AG869" s="2"/>
      <c r="AH869" s="2"/>
      <c r="AI869" s="2"/>
      <c r="AJ869" s="2"/>
    </row>
    <row r="870" spans="1:36" ht="15.75" customHeight="1">
      <c r="A870" s="2"/>
      <c r="B870" s="2"/>
      <c r="C870" s="61"/>
      <c r="D870" s="62"/>
      <c r="E870" s="62"/>
      <c r="F870" s="63"/>
      <c r="G870" s="2"/>
      <c r="H870" s="2"/>
      <c r="I870" s="63"/>
      <c r="J870" s="63"/>
      <c r="K870" s="2"/>
      <c r="L870" s="63"/>
      <c r="M870" s="2"/>
      <c r="N870" s="2"/>
      <c r="O870" s="63"/>
      <c r="P870" s="63"/>
      <c r="Q870" s="2"/>
      <c r="R870" s="63"/>
      <c r="S870" s="2"/>
      <c r="T870" s="2"/>
      <c r="U870" s="63"/>
      <c r="V870" s="2"/>
      <c r="W870" s="2"/>
      <c r="X870" s="2"/>
      <c r="Y870" s="2"/>
      <c r="Z870" s="2"/>
      <c r="AA870" s="2"/>
      <c r="AB870" s="2"/>
      <c r="AC870" s="2"/>
      <c r="AD870" s="2"/>
      <c r="AE870" s="2"/>
      <c r="AF870" s="2"/>
      <c r="AG870" s="2"/>
      <c r="AH870" s="2"/>
      <c r="AI870" s="2"/>
      <c r="AJ870" s="2"/>
    </row>
    <row r="871" spans="1:36" ht="15.75" customHeight="1">
      <c r="A871" s="2"/>
      <c r="B871" s="2"/>
      <c r="C871" s="61"/>
      <c r="D871" s="62"/>
      <c r="E871" s="62"/>
      <c r="F871" s="63"/>
      <c r="G871" s="2"/>
      <c r="H871" s="2"/>
      <c r="I871" s="63"/>
      <c r="J871" s="63"/>
      <c r="K871" s="2"/>
      <c r="L871" s="63"/>
      <c r="M871" s="2"/>
      <c r="N871" s="2"/>
      <c r="O871" s="63"/>
      <c r="P871" s="63"/>
      <c r="Q871" s="2"/>
      <c r="R871" s="63"/>
      <c r="S871" s="2"/>
      <c r="T871" s="2"/>
      <c r="U871" s="63"/>
      <c r="V871" s="2"/>
      <c r="W871" s="2"/>
      <c r="X871" s="2"/>
      <c r="Y871" s="2"/>
      <c r="Z871" s="2"/>
      <c r="AA871" s="2"/>
      <c r="AB871" s="2"/>
      <c r="AC871" s="2"/>
      <c r="AD871" s="2"/>
      <c r="AE871" s="2"/>
      <c r="AF871" s="2"/>
      <c r="AG871" s="2"/>
      <c r="AH871" s="2"/>
      <c r="AI871" s="2"/>
      <c r="AJ871" s="2"/>
    </row>
    <row r="872" spans="1:36" ht="15.75" customHeight="1">
      <c r="A872" s="2"/>
      <c r="B872" s="2"/>
      <c r="C872" s="61"/>
      <c r="D872" s="62"/>
      <c r="E872" s="62"/>
      <c r="F872" s="63"/>
      <c r="G872" s="2"/>
      <c r="H872" s="2"/>
      <c r="I872" s="63"/>
      <c r="J872" s="63"/>
      <c r="K872" s="2"/>
      <c r="L872" s="63"/>
      <c r="M872" s="2"/>
      <c r="N872" s="2"/>
      <c r="O872" s="63"/>
      <c r="P872" s="63"/>
      <c r="Q872" s="2"/>
      <c r="R872" s="63"/>
      <c r="S872" s="2"/>
      <c r="T872" s="2"/>
      <c r="U872" s="63"/>
      <c r="V872" s="2"/>
      <c r="W872" s="2"/>
      <c r="X872" s="2"/>
      <c r="Y872" s="2"/>
      <c r="Z872" s="2"/>
      <c r="AA872" s="2"/>
      <c r="AB872" s="2"/>
      <c r="AC872" s="2"/>
      <c r="AD872" s="2"/>
      <c r="AE872" s="2"/>
      <c r="AF872" s="2"/>
      <c r="AG872" s="2"/>
      <c r="AH872" s="2"/>
      <c r="AI872" s="2"/>
      <c r="AJ872" s="2"/>
    </row>
    <row r="873" spans="1:36" ht="15.75" customHeight="1">
      <c r="A873" s="2"/>
      <c r="B873" s="2"/>
      <c r="C873" s="61"/>
      <c r="D873" s="62"/>
      <c r="E873" s="62"/>
      <c r="F873" s="63"/>
      <c r="G873" s="2"/>
      <c r="H873" s="2"/>
      <c r="I873" s="63"/>
      <c r="J873" s="63"/>
      <c r="K873" s="2"/>
      <c r="L873" s="63"/>
      <c r="M873" s="2"/>
      <c r="N873" s="2"/>
      <c r="O873" s="63"/>
      <c r="P873" s="63"/>
      <c r="Q873" s="2"/>
      <c r="R873" s="63"/>
      <c r="S873" s="2"/>
      <c r="T873" s="2"/>
      <c r="U873" s="63"/>
      <c r="V873" s="2"/>
      <c r="W873" s="2"/>
      <c r="X873" s="2"/>
      <c r="Y873" s="2"/>
      <c r="Z873" s="2"/>
      <c r="AA873" s="2"/>
      <c r="AB873" s="2"/>
      <c r="AC873" s="2"/>
      <c r="AD873" s="2"/>
      <c r="AE873" s="2"/>
      <c r="AF873" s="2"/>
      <c r="AG873" s="2"/>
      <c r="AH873" s="2"/>
      <c r="AI873" s="2"/>
      <c r="AJ873" s="2"/>
    </row>
    <row r="874" spans="1:36" ht="15.75" customHeight="1">
      <c r="A874" s="2"/>
      <c r="B874" s="2"/>
      <c r="C874" s="61"/>
      <c r="D874" s="62"/>
      <c r="E874" s="62"/>
      <c r="F874" s="63"/>
      <c r="G874" s="2"/>
      <c r="H874" s="2"/>
      <c r="I874" s="63"/>
      <c r="J874" s="63"/>
      <c r="K874" s="2"/>
      <c r="L874" s="63"/>
      <c r="M874" s="2"/>
      <c r="N874" s="2"/>
      <c r="O874" s="63"/>
      <c r="P874" s="63"/>
      <c r="Q874" s="2"/>
      <c r="R874" s="63"/>
      <c r="S874" s="2"/>
      <c r="T874" s="2"/>
      <c r="U874" s="63"/>
      <c r="V874" s="2"/>
      <c r="W874" s="2"/>
      <c r="X874" s="2"/>
      <c r="Y874" s="2"/>
      <c r="Z874" s="2"/>
      <c r="AA874" s="2"/>
      <c r="AB874" s="2"/>
      <c r="AC874" s="2"/>
      <c r="AD874" s="2"/>
      <c r="AE874" s="2"/>
      <c r="AF874" s="2"/>
      <c r="AG874" s="2"/>
      <c r="AH874" s="2"/>
      <c r="AI874" s="2"/>
      <c r="AJ874" s="2"/>
    </row>
    <row r="875" spans="1:36" ht="15.75" customHeight="1">
      <c r="A875" s="2"/>
      <c r="B875" s="2"/>
      <c r="C875" s="61"/>
      <c r="D875" s="62"/>
      <c r="E875" s="62"/>
      <c r="F875" s="63"/>
      <c r="G875" s="2"/>
      <c r="H875" s="2"/>
      <c r="I875" s="63"/>
      <c r="J875" s="63"/>
      <c r="K875" s="2"/>
      <c r="L875" s="63"/>
      <c r="M875" s="2"/>
      <c r="N875" s="2"/>
      <c r="O875" s="63"/>
      <c r="P875" s="63"/>
      <c r="Q875" s="2"/>
      <c r="R875" s="63"/>
      <c r="S875" s="2"/>
      <c r="T875" s="2"/>
      <c r="U875" s="63"/>
      <c r="V875" s="2"/>
      <c r="W875" s="2"/>
      <c r="X875" s="2"/>
      <c r="Y875" s="2"/>
      <c r="Z875" s="2"/>
      <c r="AA875" s="2"/>
      <c r="AB875" s="2"/>
      <c r="AC875" s="2"/>
      <c r="AD875" s="2"/>
      <c r="AE875" s="2"/>
      <c r="AF875" s="2"/>
      <c r="AG875" s="2"/>
      <c r="AH875" s="2"/>
      <c r="AI875" s="2"/>
      <c r="AJ875" s="2"/>
    </row>
    <row r="876" spans="1:36" ht="15.75" customHeight="1">
      <c r="A876" s="2"/>
      <c r="B876" s="2"/>
      <c r="C876" s="61"/>
      <c r="D876" s="62"/>
      <c r="E876" s="62"/>
      <c r="F876" s="63"/>
      <c r="G876" s="2"/>
      <c r="H876" s="2"/>
      <c r="I876" s="63"/>
      <c r="J876" s="63"/>
      <c r="K876" s="2"/>
      <c r="L876" s="63"/>
      <c r="M876" s="2"/>
      <c r="N876" s="2"/>
      <c r="O876" s="63"/>
      <c r="P876" s="63"/>
      <c r="Q876" s="2"/>
      <c r="R876" s="63"/>
      <c r="S876" s="2"/>
      <c r="T876" s="2"/>
      <c r="U876" s="63"/>
      <c r="V876" s="2"/>
      <c r="W876" s="2"/>
      <c r="X876" s="2"/>
      <c r="Y876" s="2"/>
      <c r="Z876" s="2"/>
      <c r="AA876" s="2"/>
      <c r="AB876" s="2"/>
      <c r="AC876" s="2"/>
      <c r="AD876" s="2"/>
      <c r="AE876" s="2"/>
      <c r="AF876" s="2"/>
      <c r="AG876" s="2"/>
      <c r="AH876" s="2"/>
      <c r="AI876" s="2"/>
      <c r="AJ876" s="2"/>
    </row>
    <row r="877" spans="1:36" ht="15.75" customHeight="1">
      <c r="A877" s="2"/>
      <c r="B877" s="2"/>
      <c r="C877" s="61"/>
      <c r="D877" s="62"/>
      <c r="E877" s="62"/>
      <c r="F877" s="63"/>
      <c r="G877" s="2"/>
      <c r="H877" s="2"/>
      <c r="I877" s="63"/>
      <c r="J877" s="63"/>
      <c r="K877" s="2"/>
      <c r="L877" s="63"/>
      <c r="M877" s="2"/>
      <c r="N877" s="2"/>
      <c r="O877" s="63"/>
      <c r="P877" s="63"/>
      <c r="Q877" s="2"/>
      <c r="R877" s="63"/>
      <c r="S877" s="2"/>
      <c r="T877" s="2"/>
      <c r="U877" s="63"/>
      <c r="V877" s="2"/>
      <c r="W877" s="2"/>
      <c r="X877" s="2"/>
      <c r="Y877" s="2"/>
      <c r="Z877" s="2"/>
      <c r="AA877" s="2"/>
      <c r="AB877" s="2"/>
      <c r="AC877" s="2"/>
      <c r="AD877" s="2"/>
      <c r="AE877" s="2"/>
      <c r="AF877" s="2"/>
      <c r="AG877" s="2"/>
      <c r="AH877" s="2"/>
      <c r="AI877" s="2"/>
      <c r="AJ877" s="2"/>
    </row>
    <row r="878" spans="1:36" ht="15.75" customHeight="1">
      <c r="A878" s="2"/>
      <c r="B878" s="2"/>
      <c r="C878" s="61"/>
      <c r="D878" s="62"/>
      <c r="E878" s="62"/>
      <c r="F878" s="63"/>
      <c r="G878" s="2"/>
      <c r="H878" s="2"/>
      <c r="I878" s="63"/>
      <c r="J878" s="63"/>
      <c r="K878" s="2"/>
      <c r="L878" s="63"/>
      <c r="M878" s="2"/>
      <c r="N878" s="2"/>
      <c r="O878" s="63"/>
      <c r="P878" s="63"/>
      <c r="Q878" s="2"/>
      <c r="R878" s="63"/>
      <c r="S878" s="2"/>
      <c r="T878" s="2"/>
      <c r="U878" s="63"/>
      <c r="V878" s="2"/>
      <c r="W878" s="2"/>
      <c r="X878" s="2"/>
      <c r="Y878" s="2"/>
      <c r="Z878" s="2"/>
      <c r="AA878" s="2"/>
      <c r="AB878" s="2"/>
      <c r="AC878" s="2"/>
      <c r="AD878" s="2"/>
      <c r="AE878" s="2"/>
      <c r="AF878" s="2"/>
      <c r="AG878" s="2"/>
      <c r="AH878" s="2"/>
      <c r="AI878" s="2"/>
      <c r="AJ878" s="2"/>
    </row>
    <row r="879" spans="1:36" ht="15.75" customHeight="1">
      <c r="A879" s="2"/>
      <c r="B879" s="2"/>
      <c r="C879" s="61"/>
      <c r="D879" s="62"/>
      <c r="E879" s="62"/>
      <c r="F879" s="63"/>
      <c r="G879" s="2"/>
      <c r="H879" s="2"/>
      <c r="I879" s="63"/>
      <c r="J879" s="63"/>
      <c r="K879" s="2"/>
      <c r="L879" s="63"/>
      <c r="M879" s="2"/>
      <c r="N879" s="2"/>
      <c r="O879" s="63"/>
      <c r="P879" s="63"/>
      <c r="Q879" s="2"/>
      <c r="R879" s="63"/>
      <c r="S879" s="2"/>
      <c r="T879" s="2"/>
      <c r="U879" s="63"/>
      <c r="V879" s="2"/>
      <c r="W879" s="2"/>
      <c r="X879" s="2"/>
      <c r="Y879" s="2"/>
      <c r="Z879" s="2"/>
      <c r="AA879" s="2"/>
      <c r="AB879" s="2"/>
      <c r="AC879" s="2"/>
      <c r="AD879" s="2"/>
      <c r="AE879" s="2"/>
      <c r="AF879" s="2"/>
      <c r="AG879" s="2"/>
      <c r="AH879" s="2"/>
      <c r="AI879" s="2"/>
      <c r="AJ879" s="2"/>
    </row>
    <row r="880" spans="1:36" ht="15.75" customHeight="1">
      <c r="A880" s="2"/>
      <c r="B880" s="2"/>
      <c r="C880" s="61"/>
      <c r="D880" s="62"/>
      <c r="E880" s="62"/>
      <c r="F880" s="63"/>
      <c r="G880" s="2"/>
      <c r="H880" s="2"/>
      <c r="I880" s="63"/>
      <c r="J880" s="63"/>
      <c r="K880" s="2"/>
      <c r="L880" s="63"/>
      <c r="M880" s="2"/>
      <c r="N880" s="2"/>
      <c r="O880" s="63"/>
      <c r="P880" s="63"/>
      <c r="Q880" s="2"/>
      <c r="R880" s="63"/>
      <c r="S880" s="2"/>
      <c r="T880" s="2"/>
      <c r="U880" s="63"/>
      <c r="V880" s="2"/>
      <c r="W880" s="2"/>
      <c r="X880" s="2"/>
      <c r="Y880" s="2"/>
      <c r="Z880" s="2"/>
      <c r="AA880" s="2"/>
      <c r="AB880" s="2"/>
      <c r="AC880" s="2"/>
      <c r="AD880" s="2"/>
      <c r="AE880" s="2"/>
      <c r="AF880" s="2"/>
      <c r="AG880" s="2"/>
      <c r="AH880" s="2"/>
      <c r="AI880" s="2"/>
      <c r="AJ880" s="2"/>
    </row>
    <row r="881" spans="1:36" ht="15.75" customHeight="1">
      <c r="A881" s="2"/>
      <c r="B881" s="2"/>
      <c r="C881" s="61"/>
      <c r="D881" s="62"/>
      <c r="E881" s="62"/>
      <c r="F881" s="63"/>
      <c r="G881" s="2"/>
      <c r="H881" s="2"/>
      <c r="I881" s="63"/>
      <c r="J881" s="63"/>
      <c r="K881" s="2"/>
      <c r="L881" s="63"/>
      <c r="M881" s="2"/>
      <c r="N881" s="2"/>
      <c r="O881" s="63"/>
      <c r="P881" s="63"/>
      <c r="Q881" s="2"/>
      <c r="R881" s="63"/>
      <c r="S881" s="2"/>
      <c r="T881" s="2"/>
      <c r="U881" s="63"/>
      <c r="V881" s="2"/>
      <c r="W881" s="2"/>
      <c r="X881" s="2"/>
      <c r="Y881" s="2"/>
      <c r="Z881" s="2"/>
      <c r="AA881" s="2"/>
      <c r="AB881" s="2"/>
      <c r="AC881" s="2"/>
      <c r="AD881" s="2"/>
      <c r="AE881" s="2"/>
      <c r="AF881" s="2"/>
      <c r="AG881" s="2"/>
      <c r="AH881" s="2"/>
      <c r="AI881" s="2"/>
      <c r="AJ881" s="2"/>
    </row>
    <row r="882" spans="1:36" ht="15.75" customHeight="1">
      <c r="A882" s="2"/>
      <c r="B882" s="2"/>
      <c r="C882" s="61"/>
      <c r="D882" s="62"/>
      <c r="E882" s="62"/>
      <c r="F882" s="63"/>
      <c r="G882" s="2"/>
      <c r="H882" s="2"/>
      <c r="I882" s="63"/>
      <c r="J882" s="63"/>
      <c r="K882" s="2"/>
      <c r="L882" s="63"/>
      <c r="M882" s="2"/>
      <c r="N882" s="2"/>
      <c r="O882" s="63"/>
      <c r="P882" s="63"/>
      <c r="Q882" s="2"/>
      <c r="R882" s="63"/>
      <c r="S882" s="2"/>
      <c r="T882" s="2"/>
      <c r="U882" s="63"/>
      <c r="V882" s="2"/>
      <c r="W882" s="2"/>
      <c r="X882" s="2"/>
      <c r="Y882" s="2"/>
      <c r="Z882" s="2"/>
      <c r="AA882" s="2"/>
      <c r="AB882" s="2"/>
      <c r="AC882" s="2"/>
      <c r="AD882" s="2"/>
      <c r="AE882" s="2"/>
      <c r="AF882" s="2"/>
      <c r="AG882" s="2"/>
      <c r="AH882" s="2"/>
      <c r="AI882" s="2"/>
      <c r="AJ882" s="2"/>
    </row>
    <row r="883" spans="1:36" ht="15.75" customHeight="1">
      <c r="A883" s="2"/>
      <c r="B883" s="2"/>
      <c r="C883" s="61"/>
      <c r="D883" s="62"/>
      <c r="E883" s="62"/>
      <c r="F883" s="63"/>
      <c r="G883" s="2"/>
      <c r="H883" s="2"/>
      <c r="I883" s="63"/>
      <c r="J883" s="63"/>
      <c r="K883" s="2"/>
      <c r="L883" s="63"/>
      <c r="M883" s="2"/>
      <c r="N883" s="2"/>
      <c r="O883" s="63"/>
      <c r="P883" s="63"/>
      <c r="Q883" s="2"/>
      <c r="R883" s="63"/>
      <c r="S883" s="2"/>
      <c r="T883" s="2"/>
      <c r="U883" s="63"/>
      <c r="V883" s="2"/>
      <c r="W883" s="2"/>
      <c r="X883" s="2"/>
      <c r="Y883" s="2"/>
      <c r="Z883" s="2"/>
      <c r="AA883" s="2"/>
      <c r="AB883" s="2"/>
      <c r="AC883" s="2"/>
      <c r="AD883" s="2"/>
      <c r="AE883" s="2"/>
      <c r="AF883" s="2"/>
      <c r="AG883" s="2"/>
      <c r="AH883" s="2"/>
      <c r="AI883" s="2"/>
      <c r="AJ883" s="2"/>
    </row>
    <row r="884" spans="1:36" ht="15.75" customHeight="1">
      <c r="A884" s="2"/>
      <c r="B884" s="2"/>
      <c r="C884" s="61"/>
      <c r="D884" s="62"/>
      <c r="E884" s="62"/>
      <c r="F884" s="63"/>
      <c r="G884" s="2"/>
      <c r="H884" s="2"/>
      <c r="I884" s="63"/>
      <c r="J884" s="63"/>
      <c r="K884" s="2"/>
      <c r="L884" s="63"/>
      <c r="M884" s="2"/>
      <c r="N884" s="2"/>
      <c r="O884" s="63"/>
      <c r="P884" s="63"/>
      <c r="Q884" s="2"/>
      <c r="R884" s="63"/>
      <c r="S884" s="2"/>
      <c r="T884" s="2"/>
      <c r="U884" s="63"/>
      <c r="V884" s="2"/>
      <c r="W884" s="2"/>
      <c r="X884" s="2"/>
      <c r="Y884" s="2"/>
      <c r="Z884" s="2"/>
      <c r="AA884" s="2"/>
      <c r="AB884" s="2"/>
      <c r="AC884" s="2"/>
      <c r="AD884" s="2"/>
      <c r="AE884" s="2"/>
      <c r="AF884" s="2"/>
      <c r="AG884" s="2"/>
      <c r="AH884" s="2"/>
      <c r="AI884" s="2"/>
      <c r="AJ884" s="2"/>
    </row>
    <row r="885" spans="1:36" ht="15.75" customHeight="1">
      <c r="A885" s="2"/>
      <c r="B885" s="2"/>
      <c r="C885" s="61"/>
      <c r="D885" s="62"/>
      <c r="E885" s="62"/>
      <c r="F885" s="63"/>
      <c r="G885" s="2"/>
      <c r="H885" s="2"/>
      <c r="I885" s="63"/>
      <c r="J885" s="63"/>
      <c r="K885" s="2"/>
      <c r="L885" s="63"/>
      <c r="M885" s="2"/>
      <c r="N885" s="2"/>
      <c r="O885" s="63"/>
      <c r="P885" s="63"/>
      <c r="Q885" s="2"/>
      <c r="R885" s="63"/>
      <c r="S885" s="2"/>
      <c r="T885" s="2"/>
      <c r="U885" s="63"/>
      <c r="V885" s="2"/>
      <c r="W885" s="2"/>
      <c r="X885" s="2"/>
      <c r="Y885" s="2"/>
      <c r="Z885" s="2"/>
      <c r="AA885" s="2"/>
      <c r="AB885" s="2"/>
      <c r="AC885" s="2"/>
      <c r="AD885" s="2"/>
      <c r="AE885" s="2"/>
      <c r="AF885" s="2"/>
      <c r="AG885" s="2"/>
      <c r="AH885" s="2"/>
      <c r="AI885" s="2"/>
      <c r="AJ885" s="2"/>
    </row>
    <row r="886" spans="1:36" ht="15.75" customHeight="1">
      <c r="A886" s="2"/>
      <c r="B886" s="2"/>
      <c r="C886" s="61"/>
      <c r="D886" s="62"/>
      <c r="E886" s="62"/>
      <c r="F886" s="63"/>
      <c r="G886" s="2"/>
      <c r="H886" s="2"/>
      <c r="I886" s="63"/>
      <c r="J886" s="63"/>
      <c r="K886" s="2"/>
      <c r="L886" s="63"/>
      <c r="M886" s="2"/>
      <c r="N886" s="2"/>
      <c r="O886" s="63"/>
      <c r="P886" s="63"/>
      <c r="Q886" s="2"/>
      <c r="R886" s="63"/>
      <c r="S886" s="2"/>
      <c r="T886" s="2"/>
      <c r="U886" s="63"/>
      <c r="V886" s="2"/>
      <c r="W886" s="2"/>
      <c r="X886" s="2"/>
      <c r="Y886" s="2"/>
      <c r="Z886" s="2"/>
      <c r="AA886" s="2"/>
      <c r="AB886" s="2"/>
      <c r="AC886" s="2"/>
      <c r="AD886" s="2"/>
      <c r="AE886" s="2"/>
      <c r="AF886" s="2"/>
      <c r="AG886" s="2"/>
      <c r="AH886" s="2"/>
      <c r="AI886" s="2"/>
      <c r="AJ886" s="2"/>
    </row>
    <row r="887" spans="1:36" ht="15.75" customHeight="1">
      <c r="A887" s="2"/>
      <c r="B887" s="2"/>
      <c r="C887" s="61"/>
      <c r="D887" s="62"/>
      <c r="E887" s="62"/>
      <c r="F887" s="63"/>
      <c r="G887" s="2"/>
      <c r="H887" s="2"/>
      <c r="I887" s="63"/>
      <c r="J887" s="63"/>
      <c r="K887" s="2"/>
      <c r="L887" s="63"/>
      <c r="M887" s="2"/>
      <c r="N887" s="2"/>
      <c r="O887" s="63"/>
      <c r="P887" s="63"/>
      <c r="Q887" s="2"/>
      <c r="R887" s="63"/>
      <c r="S887" s="2"/>
      <c r="T887" s="2"/>
      <c r="U887" s="63"/>
      <c r="V887" s="2"/>
      <c r="W887" s="2"/>
      <c r="X887" s="2"/>
      <c r="Y887" s="2"/>
      <c r="Z887" s="2"/>
      <c r="AA887" s="2"/>
      <c r="AB887" s="2"/>
      <c r="AC887" s="2"/>
      <c r="AD887" s="2"/>
      <c r="AE887" s="2"/>
      <c r="AF887" s="2"/>
      <c r="AG887" s="2"/>
      <c r="AH887" s="2"/>
      <c r="AI887" s="2"/>
      <c r="AJ887" s="2"/>
    </row>
    <row r="888" spans="1:36" ht="15.75" customHeight="1">
      <c r="A888" s="2"/>
      <c r="B888" s="2"/>
      <c r="C888" s="61"/>
      <c r="D888" s="62"/>
      <c r="E888" s="62"/>
      <c r="F888" s="63"/>
      <c r="G888" s="2"/>
      <c r="H888" s="2"/>
      <c r="I888" s="63"/>
      <c r="J888" s="63"/>
      <c r="K888" s="2"/>
      <c r="L888" s="63"/>
      <c r="M888" s="2"/>
      <c r="N888" s="2"/>
      <c r="O888" s="63"/>
      <c r="P888" s="63"/>
      <c r="Q888" s="2"/>
      <c r="R888" s="63"/>
      <c r="S888" s="2"/>
      <c r="T888" s="2"/>
      <c r="U888" s="63"/>
      <c r="V888" s="2"/>
      <c r="W888" s="2"/>
      <c r="X888" s="2"/>
      <c r="Y888" s="2"/>
      <c r="Z888" s="2"/>
      <c r="AA888" s="2"/>
      <c r="AB888" s="2"/>
      <c r="AC888" s="2"/>
      <c r="AD888" s="2"/>
      <c r="AE888" s="2"/>
      <c r="AF888" s="2"/>
      <c r="AG888" s="2"/>
      <c r="AH888" s="2"/>
      <c r="AI888" s="2"/>
      <c r="AJ888" s="2"/>
    </row>
    <row r="889" spans="1:36" ht="15.75" customHeight="1">
      <c r="A889" s="2"/>
      <c r="B889" s="2"/>
      <c r="C889" s="61"/>
      <c r="D889" s="62"/>
      <c r="E889" s="62"/>
      <c r="F889" s="63"/>
      <c r="G889" s="2"/>
      <c r="H889" s="2"/>
      <c r="I889" s="63"/>
      <c r="J889" s="63"/>
      <c r="K889" s="2"/>
      <c r="L889" s="63"/>
      <c r="M889" s="2"/>
      <c r="N889" s="2"/>
      <c r="O889" s="63"/>
      <c r="P889" s="63"/>
      <c r="Q889" s="2"/>
      <c r="R889" s="63"/>
      <c r="S889" s="2"/>
      <c r="T889" s="2"/>
      <c r="U889" s="63"/>
      <c r="V889" s="2"/>
      <c r="W889" s="2"/>
      <c r="X889" s="2"/>
      <c r="Y889" s="2"/>
      <c r="Z889" s="2"/>
      <c r="AA889" s="2"/>
      <c r="AB889" s="2"/>
      <c r="AC889" s="2"/>
      <c r="AD889" s="2"/>
      <c r="AE889" s="2"/>
      <c r="AF889" s="2"/>
      <c r="AG889" s="2"/>
      <c r="AH889" s="2"/>
      <c r="AI889" s="2"/>
      <c r="AJ889" s="2"/>
    </row>
    <row r="890" spans="1:36" ht="15.75" customHeight="1">
      <c r="A890" s="2"/>
      <c r="B890" s="2"/>
      <c r="C890" s="61"/>
      <c r="D890" s="62"/>
      <c r="E890" s="62"/>
      <c r="F890" s="63"/>
      <c r="G890" s="2"/>
      <c r="H890" s="2"/>
      <c r="I890" s="63"/>
      <c r="J890" s="63"/>
      <c r="K890" s="2"/>
      <c r="L890" s="63"/>
      <c r="M890" s="2"/>
      <c r="N890" s="2"/>
      <c r="O890" s="63"/>
      <c r="P890" s="63"/>
      <c r="Q890" s="2"/>
      <c r="R890" s="63"/>
      <c r="S890" s="2"/>
      <c r="T890" s="2"/>
      <c r="U890" s="63"/>
      <c r="V890" s="2"/>
      <c r="W890" s="2"/>
      <c r="X890" s="2"/>
      <c r="Y890" s="2"/>
      <c r="Z890" s="2"/>
      <c r="AA890" s="2"/>
      <c r="AB890" s="2"/>
      <c r="AC890" s="2"/>
      <c r="AD890" s="2"/>
      <c r="AE890" s="2"/>
      <c r="AF890" s="2"/>
      <c r="AG890" s="2"/>
      <c r="AH890" s="2"/>
      <c r="AI890" s="2"/>
      <c r="AJ890" s="2"/>
    </row>
    <row r="891" spans="1:36" ht="15.75" customHeight="1">
      <c r="A891" s="2"/>
      <c r="B891" s="2"/>
      <c r="C891" s="61"/>
      <c r="D891" s="62"/>
      <c r="E891" s="62"/>
      <c r="F891" s="63"/>
      <c r="G891" s="2"/>
      <c r="H891" s="2"/>
      <c r="I891" s="63"/>
      <c r="J891" s="63"/>
      <c r="K891" s="2"/>
      <c r="L891" s="63"/>
      <c r="M891" s="2"/>
      <c r="N891" s="2"/>
      <c r="O891" s="63"/>
      <c r="P891" s="63"/>
      <c r="Q891" s="2"/>
      <c r="R891" s="63"/>
      <c r="S891" s="2"/>
      <c r="T891" s="2"/>
      <c r="U891" s="63"/>
      <c r="V891" s="2"/>
      <c r="W891" s="2"/>
      <c r="X891" s="2"/>
      <c r="Y891" s="2"/>
      <c r="Z891" s="2"/>
      <c r="AA891" s="2"/>
      <c r="AB891" s="2"/>
      <c r="AC891" s="2"/>
      <c r="AD891" s="2"/>
      <c r="AE891" s="2"/>
      <c r="AF891" s="2"/>
      <c r="AG891" s="2"/>
      <c r="AH891" s="2"/>
      <c r="AI891" s="2"/>
      <c r="AJ891" s="2"/>
    </row>
    <row r="892" spans="1:36" ht="15.75" customHeight="1">
      <c r="A892" s="2"/>
      <c r="B892" s="2"/>
      <c r="C892" s="61"/>
      <c r="D892" s="62"/>
      <c r="E892" s="62"/>
      <c r="F892" s="63"/>
      <c r="G892" s="2"/>
      <c r="H892" s="2"/>
      <c r="I892" s="63"/>
      <c r="J892" s="63"/>
      <c r="K892" s="2"/>
      <c r="L892" s="63"/>
      <c r="M892" s="2"/>
      <c r="N892" s="2"/>
      <c r="O892" s="63"/>
      <c r="P892" s="63"/>
      <c r="Q892" s="2"/>
      <c r="R892" s="63"/>
      <c r="S892" s="2"/>
      <c r="T892" s="2"/>
      <c r="U892" s="63"/>
      <c r="V892" s="2"/>
      <c r="W892" s="2"/>
      <c r="X892" s="2"/>
      <c r="Y892" s="2"/>
      <c r="Z892" s="2"/>
      <c r="AA892" s="2"/>
      <c r="AB892" s="2"/>
      <c r="AC892" s="2"/>
      <c r="AD892" s="2"/>
      <c r="AE892" s="2"/>
      <c r="AF892" s="2"/>
      <c r="AG892" s="2"/>
      <c r="AH892" s="2"/>
      <c r="AI892" s="2"/>
      <c r="AJ892" s="2"/>
    </row>
    <row r="893" spans="1:36" ht="15.75" customHeight="1">
      <c r="A893" s="2"/>
      <c r="B893" s="2"/>
      <c r="C893" s="61"/>
      <c r="D893" s="62"/>
      <c r="E893" s="62"/>
      <c r="F893" s="63"/>
      <c r="G893" s="2"/>
      <c r="H893" s="2"/>
      <c r="I893" s="63"/>
      <c r="J893" s="63"/>
      <c r="K893" s="2"/>
      <c r="L893" s="63"/>
      <c r="M893" s="2"/>
      <c r="N893" s="2"/>
      <c r="O893" s="63"/>
      <c r="P893" s="63"/>
      <c r="Q893" s="2"/>
      <c r="R893" s="63"/>
      <c r="S893" s="2"/>
      <c r="T893" s="2"/>
      <c r="U893" s="63"/>
      <c r="V893" s="2"/>
      <c r="W893" s="2"/>
      <c r="X893" s="2"/>
      <c r="Y893" s="2"/>
      <c r="Z893" s="2"/>
      <c r="AA893" s="2"/>
      <c r="AB893" s="2"/>
      <c r="AC893" s="2"/>
      <c r="AD893" s="2"/>
      <c r="AE893" s="2"/>
      <c r="AF893" s="2"/>
      <c r="AG893" s="2"/>
      <c r="AH893" s="2"/>
      <c r="AI893" s="2"/>
      <c r="AJ893" s="2"/>
    </row>
    <row r="894" spans="1:36" ht="15.75" customHeight="1">
      <c r="A894" s="2"/>
      <c r="B894" s="2"/>
      <c r="C894" s="61"/>
      <c r="D894" s="62"/>
      <c r="E894" s="62"/>
      <c r="F894" s="63"/>
      <c r="G894" s="2"/>
      <c r="H894" s="2"/>
      <c r="I894" s="63"/>
      <c r="J894" s="63"/>
      <c r="K894" s="2"/>
      <c r="L894" s="63"/>
      <c r="M894" s="2"/>
      <c r="N894" s="2"/>
      <c r="O894" s="63"/>
      <c r="P894" s="63"/>
      <c r="Q894" s="2"/>
      <c r="R894" s="63"/>
      <c r="S894" s="2"/>
      <c r="T894" s="2"/>
      <c r="U894" s="63"/>
      <c r="V894" s="2"/>
      <c r="W894" s="2"/>
      <c r="X894" s="2"/>
      <c r="Y894" s="2"/>
      <c r="Z894" s="2"/>
      <c r="AA894" s="2"/>
      <c r="AB894" s="2"/>
      <c r="AC894" s="2"/>
      <c r="AD894" s="2"/>
      <c r="AE894" s="2"/>
      <c r="AF894" s="2"/>
      <c r="AG894" s="2"/>
      <c r="AH894" s="2"/>
      <c r="AI894" s="2"/>
      <c r="AJ894" s="2"/>
    </row>
    <row r="895" spans="1:36" ht="15.75" customHeight="1">
      <c r="A895" s="2"/>
      <c r="B895" s="2"/>
      <c r="C895" s="61"/>
      <c r="D895" s="62"/>
      <c r="E895" s="62"/>
      <c r="F895" s="63"/>
      <c r="G895" s="2"/>
      <c r="H895" s="2"/>
      <c r="I895" s="63"/>
      <c r="J895" s="63"/>
      <c r="K895" s="2"/>
      <c r="L895" s="63"/>
      <c r="M895" s="2"/>
      <c r="N895" s="2"/>
      <c r="O895" s="63"/>
      <c r="P895" s="63"/>
      <c r="Q895" s="2"/>
      <c r="R895" s="63"/>
      <c r="S895" s="2"/>
      <c r="T895" s="2"/>
      <c r="U895" s="63"/>
      <c r="V895" s="2"/>
      <c r="W895" s="2"/>
      <c r="X895" s="2"/>
      <c r="Y895" s="2"/>
      <c r="Z895" s="2"/>
      <c r="AA895" s="2"/>
      <c r="AB895" s="2"/>
      <c r="AC895" s="2"/>
      <c r="AD895" s="2"/>
      <c r="AE895" s="2"/>
      <c r="AF895" s="2"/>
      <c r="AG895" s="2"/>
      <c r="AH895" s="2"/>
      <c r="AI895" s="2"/>
      <c r="AJ895" s="2"/>
    </row>
    <row r="896" spans="1:36" ht="15.75" customHeight="1">
      <c r="A896" s="2"/>
      <c r="B896" s="2"/>
      <c r="C896" s="61"/>
      <c r="D896" s="62"/>
      <c r="E896" s="62"/>
      <c r="F896" s="63"/>
      <c r="G896" s="2"/>
      <c r="H896" s="2"/>
      <c r="I896" s="63"/>
      <c r="J896" s="63"/>
      <c r="K896" s="2"/>
      <c r="L896" s="63"/>
      <c r="M896" s="2"/>
      <c r="N896" s="2"/>
      <c r="O896" s="63"/>
      <c r="P896" s="63"/>
      <c r="Q896" s="2"/>
      <c r="R896" s="63"/>
      <c r="S896" s="2"/>
      <c r="T896" s="2"/>
      <c r="U896" s="63"/>
      <c r="V896" s="2"/>
      <c r="W896" s="2"/>
      <c r="X896" s="2"/>
      <c r="Y896" s="2"/>
      <c r="Z896" s="2"/>
      <c r="AA896" s="2"/>
      <c r="AB896" s="2"/>
      <c r="AC896" s="2"/>
      <c r="AD896" s="2"/>
      <c r="AE896" s="2"/>
      <c r="AF896" s="2"/>
      <c r="AG896" s="2"/>
      <c r="AH896" s="2"/>
      <c r="AI896" s="2"/>
      <c r="AJ896" s="2"/>
    </row>
    <row r="897" spans="1:36" ht="15.75" customHeight="1">
      <c r="A897" s="2"/>
      <c r="B897" s="2"/>
      <c r="C897" s="61"/>
      <c r="D897" s="62"/>
      <c r="E897" s="62"/>
      <c r="F897" s="63"/>
      <c r="G897" s="2"/>
      <c r="H897" s="2"/>
      <c r="I897" s="63"/>
      <c r="J897" s="63"/>
      <c r="K897" s="2"/>
      <c r="L897" s="63"/>
      <c r="M897" s="2"/>
      <c r="N897" s="2"/>
      <c r="O897" s="63"/>
      <c r="P897" s="63"/>
      <c r="Q897" s="2"/>
      <c r="R897" s="63"/>
      <c r="S897" s="2"/>
      <c r="T897" s="2"/>
      <c r="U897" s="63"/>
      <c r="V897" s="2"/>
      <c r="W897" s="2"/>
      <c r="X897" s="2"/>
      <c r="Y897" s="2"/>
      <c r="Z897" s="2"/>
      <c r="AA897" s="2"/>
      <c r="AB897" s="2"/>
      <c r="AC897" s="2"/>
      <c r="AD897" s="2"/>
      <c r="AE897" s="2"/>
      <c r="AF897" s="2"/>
      <c r="AG897" s="2"/>
      <c r="AH897" s="2"/>
      <c r="AI897" s="2"/>
      <c r="AJ897" s="2"/>
    </row>
    <row r="898" spans="1:36" ht="15.75" customHeight="1">
      <c r="A898" s="2"/>
      <c r="B898" s="2"/>
      <c r="C898" s="61"/>
      <c r="D898" s="62"/>
      <c r="E898" s="62"/>
      <c r="F898" s="63"/>
      <c r="G898" s="2"/>
      <c r="H898" s="2"/>
      <c r="I898" s="63"/>
      <c r="J898" s="63"/>
      <c r="K898" s="2"/>
      <c r="L898" s="63"/>
      <c r="M898" s="2"/>
      <c r="N898" s="2"/>
      <c r="O898" s="63"/>
      <c r="P898" s="63"/>
      <c r="Q898" s="2"/>
      <c r="R898" s="63"/>
      <c r="S898" s="2"/>
      <c r="T898" s="2"/>
      <c r="U898" s="63"/>
      <c r="V898" s="2"/>
      <c r="W898" s="2"/>
      <c r="X898" s="2"/>
      <c r="Y898" s="2"/>
      <c r="Z898" s="2"/>
      <c r="AA898" s="2"/>
      <c r="AB898" s="2"/>
      <c r="AC898" s="2"/>
      <c r="AD898" s="2"/>
      <c r="AE898" s="2"/>
      <c r="AF898" s="2"/>
      <c r="AG898" s="2"/>
      <c r="AH898" s="2"/>
      <c r="AI898" s="2"/>
      <c r="AJ898" s="2"/>
    </row>
    <row r="899" spans="1:36" ht="15.75" customHeight="1">
      <c r="A899" s="2"/>
      <c r="B899" s="2"/>
      <c r="C899" s="61"/>
      <c r="D899" s="62"/>
      <c r="E899" s="62"/>
      <c r="F899" s="63"/>
      <c r="G899" s="2"/>
      <c r="H899" s="2"/>
      <c r="I899" s="63"/>
      <c r="J899" s="63"/>
      <c r="K899" s="2"/>
      <c r="L899" s="63"/>
      <c r="M899" s="2"/>
      <c r="N899" s="2"/>
      <c r="O899" s="63"/>
      <c r="P899" s="63"/>
      <c r="Q899" s="2"/>
      <c r="R899" s="63"/>
      <c r="S899" s="2"/>
      <c r="T899" s="2"/>
      <c r="U899" s="63"/>
      <c r="V899" s="2"/>
      <c r="W899" s="2"/>
      <c r="X899" s="2"/>
      <c r="Y899" s="2"/>
      <c r="Z899" s="2"/>
      <c r="AA899" s="2"/>
      <c r="AB899" s="2"/>
      <c r="AC899" s="2"/>
      <c r="AD899" s="2"/>
      <c r="AE899" s="2"/>
      <c r="AF899" s="2"/>
      <c r="AG899" s="2"/>
      <c r="AH899" s="2"/>
      <c r="AI899" s="2"/>
      <c r="AJ899" s="2"/>
    </row>
    <row r="900" spans="1:36" ht="15.75" customHeight="1">
      <c r="A900" s="2"/>
      <c r="B900" s="2"/>
      <c r="C900" s="61"/>
      <c r="D900" s="62"/>
      <c r="E900" s="62"/>
      <c r="F900" s="63"/>
      <c r="G900" s="2"/>
      <c r="H900" s="2"/>
      <c r="I900" s="63"/>
      <c r="J900" s="63"/>
      <c r="K900" s="2"/>
      <c r="L900" s="63"/>
      <c r="M900" s="2"/>
      <c r="N900" s="2"/>
      <c r="O900" s="63"/>
      <c r="P900" s="63"/>
      <c r="Q900" s="2"/>
      <c r="R900" s="63"/>
      <c r="S900" s="2"/>
      <c r="T900" s="2"/>
      <c r="U900" s="63"/>
      <c r="V900" s="2"/>
      <c r="W900" s="2"/>
      <c r="X900" s="2"/>
      <c r="Y900" s="2"/>
      <c r="Z900" s="2"/>
      <c r="AA900" s="2"/>
      <c r="AB900" s="2"/>
      <c r="AC900" s="2"/>
      <c r="AD900" s="2"/>
      <c r="AE900" s="2"/>
      <c r="AF900" s="2"/>
      <c r="AG900" s="2"/>
      <c r="AH900" s="2"/>
      <c r="AI900" s="2"/>
      <c r="AJ900" s="2"/>
    </row>
    <row r="901" spans="1:36" ht="15.75" customHeight="1">
      <c r="A901" s="2"/>
      <c r="B901" s="2"/>
      <c r="C901" s="61"/>
      <c r="D901" s="62"/>
      <c r="E901" s="62"/>
      <c r="F901" s="63"/>
      <c r="G901" s="2"/>
      <c r="H901" s="2"/>
      <c r="I901" s="63"/>
      <c r="J901" s="63"/>
      <c r="K901" s="2"/>
      <c r="L901" s="63"/>
      <c r="M901" s="2"/>
      <c r="N901" s="2"/>
      <c r="O901" s="63"/>
      <c r="P901" s="63"/>
      <c r="Q901" s="2"/>
      <c r="R901" s="63"/>
      <c r="S901" s="2"/>
      <c r="T901" s="2"/>
      <c r="U901" s="63"/>
      <c r="V901" s="2"/>
      <c r="W901" s="2"/>
      <c r="X901" s="2"/>
      <c r="Y901" s="2"/>
      <c r="Z901" s="2"/>
      <c r="AA901" s="2"/>
      <c r="AB901" s="2"/>
      <c r="AC901" s="2"/>
      <c r="AD901" s="2"/>
      <c r="AE901" s="2"/>
      <c r="AF901" s="2"/>
      <c r="AG901" s="2"/>
      <c r="AH901" s="2"/>
      <c r="AI901" s="2"/>
      <c r="AJ901" s="2"/>
    </row>
    <row r="902" spans="1:36" ht="15.75" customHeight="1">
      <c r="A902" s="2"/>
      <c r="B902" s="2"/>
      <c r="C902" s="61"/>
      <c r="D902" s="62"/>
      <c r="E902" s="62"/>
      <c r="F902" s="63"/>
      <c r="G902" s="2"/>
      <c r="H902" s="2"/>
      <c r="I902" s="63"/>
      <c r="J902" s="63"/>
      <c r="K902" s="2"/>
      <c r="L902" s="63"/>
      <c r="M902" s="2"/>
      <c r="N902" s="2"/>
      <c r="O902" s="63"/>
      <c r="P902" s="63"/>
      <c r="Q902" s="2"/>
      <c r="R902" s="63"/>
      <c r="S902" s="2"/>
      <c r="T902" s="2"/>
      <c r="U902" s="63"/>
      <c r="V902" s="2"/>
      <c r="W902" s="2"/>
      <c r="X902" s="2"/>
      <c r="Y902" s="2"/>
      <c r="Z902" s="2"/>
      <c r="AA902" s="2"/>
      <c r="AB902" s="2"/>
      <c r="AC902" s="2"/>
      <c r="AD902" s="2"/>
      <c r="AE902" s="2"/>
      <c r="AF902" s="2"/>
      <c r="AG902" s="2"/>
      <c r="AH902" s="2"/>
      <c r="AI902" s="2"/>
      <c r="AJ902" s="2"/>
    </row>
    <row r="903" spans="1:36" ht="15.75" customHeight="1">
      <c r="A903" s="2"/>
      <c r="B903" s="2"/>
      <c r="C903" s="61"/>
      <c r="D903" s="62"/>
      <c r="E903" s="62"/>
      <c r="F903" s="63"/>
      <c r="G903" s="2"/>
      <c r="H903" s="2"/>
      <c r="I903" s="63"/>
      <c r="J903" s="63"/>
      <c r="K903" s="2"/>
      <c r="L903" s="63"/>
      <c r="M903" s="2"/>
      <c r="N903" s="2"/>
      <c r="O903" s="63"/>
      <c r="P903" s="63"/>
      <c r="Q903" s="2"/>
      <c r="R903" s="63"/>
      <c r="S903" s="2"/>
      <c r="T903" s="2"/>
      <c r="U903" s="63"/>
      <c r="V903" s="2"/>
      <c r="W903" s="2"/>
      <c r="X903" s="2"/>
      <c r="Y903" s="2"/>
      <c r="Z903" s="2"/>
      <c r="AA903" s="2"/>
      <c r="AB903" s="2"/>
      <c r="AC903" s="2"/>
      <c r="AD903" s="2"/>
      <c r="AE903" s="2"/>
      <c r="AF903" s="2"/>
      <c r="AG903" s="2"/>
      <c r="AH903" s="2"/>
      <c r="AI903" s="2"/>
      <c r="AJ903" s="2"/>
    </row>
    <row r="904" spans="1:36" ht="15.75" customHeight="1">
      <c r="A904" s="2"/>
      <c r="B904" s="2"/>
      <c r="C904" s="61"/>
      <c r="D904" s="62"/>
      <c r="E904" s="62"/>
      <c r="F904" s="63"/>
      <c r="G904" s="2"/>
      <c r="H904" s="2"/>
      <c r="I904" s="63"/>
      <c r="J904" s="63"/>
      <c r="K904" s="2"/>
      <c r="L904" s="63"/>
      <c r="M904" s="2"/>
      <c r="N904" s="2"/>
      <c r="O904" s="63"/>
      <c r="P904" s="63"/>
      <c r="Q904" s="2"/>
      <c r="R904" s="63"/>
      <c r="S904" s="2"/>
      <c r="T904" s="2"/>
      <c r="U904" s="63"/>
      <c r="V904" s="2"/>
      <c r="W904" s="2"/>
      <c r="X904" s="2"/>
      <c r="Y904" s="2"/>
      <c r="Z904" s="2"/>
      <c r="AA904" s="2"/>
      <c r="AB904" s="2"/>
      <c r="AC904" s="2"/>
      <c r="AD904" s="2"/>
      <c r="AE904" s="2"/>
      <c r="AF904" s="2"/>
      <c r="AG904" s="2"/>
      <c r="AH904" s="2"/>
      <c r="AI904" s="2"/>
      <c r="AJ904" s="2"/>
    </row>
    <row r="905" spans="1:36" ht="15.75" customHeight="1">
      <c r="A905" s="2"/>
      <c r="B905" s="2"/>
      <c r="C905" s="61"/>
      <c r="D905" s="62"/>
      <c r="E905" s="62"/>
      <c r="F905" s="63"/>
      <c r="G905" s="2"/>
      <c r="H905" s="2"/>
      <c r="I905" s="63"/>
      <c r="J905" s="63"/>
      <c r="K905" s="2"/>
      <c r="L905" s="63"/>
      <c r="M905" s="2"/>
      <c r="N905" s="2"/>
      <c r="O905" s="63"/>
      <c r="P905" s="63"/>
      <c r="Q905" s="2"/>
      <c r="R905" s="63"/>
      <c r="S905" s="2"/>
      <c r="T905" s="2"/>
      <c r="U905" s="63"/>
      <c r="V905" s="2"/>
      <c r="W905" s="2"/>
      <c r="X905" s="2"/>
      <c r="Y905" s="2"/>
      <c r="Z905" s="2"/>
      <c r="AA905" s="2"/>
      <c r="AB905" s="2"/>
      <c r="AC905" s="2"/>
      <c r="AD905" s="2"/>
      <c r="AE905" s="2"/>
      <c r="AF905" s="2"/>
      <c r="AG905" s="2"/>
      <c r="AH905" s="2"/>
      <c r="AI905" s="2"/>
      <c r="AJ905" s="2"/>
    </row>
    <row r="906" spans="1:36" ht="15.75" customHeight="1">
      <c r="A906" s="2"/>
      <c r="B906" s="2"/>
      <c r="C906" s="61"/>
      <c r="D906" s="62"/>
      <c r="E906" s="62"/>
      <c r="F906" s="63"/>
      <c r="G906" s="2"/>
      <c r="H906" s="2"/>
      <c r="I906" s="63"/>
      <c r="J906" s="63"/>
      <c r="K906" s="2"/>
      <c r="L906" s="63"/>
      <c r="M906" s="2"/>
      <c r="N906" s="2"/>
      <c r="O906" s="63"/>
      <c r="P906" s="63"/>
      <c r="Q906" s="2"/>
      <c r="R906" s="63"/>
      <c r="S906" s="2"/>
      <c r="T906" s="2"/>
      <c r="U906" s="63"/>
      <c r="V906" s="2"/>
      <c r="W906" s="2"/>
      <c r="X906" s="2"/>
      <c r="Y906" s="2"/>
      <c r="Z906" s="2"/>
      <c r="AA906" s="2"/>
      <c r="AB906" s="2"/>
      <c r="AC906" s="2"/>
      <c r="AD906" s="2"/>
      <c r="AE906" s="2"/>
      <c r="AF906" s="2"/>
      <c r="AG906" s="2"/>
      <c r="AH906" s="2"/>
      <c r="AI906" s="2"/>
      <c r="AJ906" s="2"/>
    </row>
    <row r="907" spans="1:36" ht="15.75" customHeight="1">
      <c r="A907" s="2"/>
      <c r="B907" s="2"/>
      <c r="C907" s="61"/>
      <c r="D907" s="62"/>
      <c r="E907" s="62"/>
      <c r="F907" s="63"/>
      <c r="G907" s="2"/>
      <c r="H907" s="2"/>
      <c r="I907" s="63"/>
      <c r="J907" s="63"/>
      <c r="K907" s="2"/>
      <c r="L907" s="63"/>
      <c r="M907" s="2"/>
      <c r="N907" s="2"/>
      <c r="O907" s="63"/>
      <c r="P907" s="63"/>
      <c r="Q907" s="2"/>
      <c r="R907" s="63"/>
      <c r="S907" s="2"/>
      <c r="T907" s="2"/>
      <c r="U907" s="63"/>
      <c r="V907" s="2"/>
      <c r="W907" s="2"/>
      <c r="X907" s="2"/>
      <c r="Y907" s="2"/>
      <c r="Z907" s="2"/>
      <c r="AA907" s="2"/>
      <c r="AB907" s="2"/>
      <c r="AC907" s="2"/>
      <c r="AD907" s="2"/>
      <c r="AE907" s="2"/>
      <c r="AF907" s="2"/>
      <c r="AG907" s="2"/>
      <c r="AH907" s="2"/>
      <c r="AI907" s="2"/>
      <c r="AJ907" s="2"/>
    </row>
    <row r="908" spans="1:36" ht="15.75" customHeight="1">
      <c r="A908" s="2"/>
      <c r="B908" s="2"/>
      <c r="C908" s="61"/>
      <c r="D908" s="62"/>
      <c r="E908" s="62"/>
      <c r="F908" s="63"/>
      <c r="G908" s="2"/>
      <c r="H908" s="2"/>
      <c r="I908" s="63"/>
      <c r="J908" s="63"/>
      <c r="K908" s="2"/>
      <c r="L908" s="63"/>
      <c r="M908" s="2"/>
      <c r="N908" s="2"/>
      <c r="O908" s="63"/>
      <c r="P908" s="63"/>
      <c r="Q908" s="2"/>
      <c r="R908" s="63"/>
      <c r="S908" s="2"/>
      <c r="T908" s="2"/>
      <c r="U908" s="63"/>
      <c r="V908" s="2"/>
      <c r="W908" s="2"/>
      <c r="X908" s="2"/>
      <c r="Y908" s="2"/>
      <c r="Z908" s="2"/>
      <c r="AA908" s="2"/>
      <c r="AB908" s="2"/>
      <c r="AC908" s="2"/>
      <c r="AD908" s="2"/>
      <c r="AE908" s="2"/>
      <c r="AF908" s="2"/>
      <c r="AG908" s="2"/>
      <c r="AH908" s="2"/>
      <c r="AI908" s="2"/>
      <c r="AJ908" s="2"/>
    </row>
    <row r="909" spans="1:36" ht="15.75" customHeight="1">
      <c r="A909" s="2"/>
      <c r="B909" s="2"/>
      <c r="C909" s="61"/>
      <c r="D909" s="62"/>
      <c r="E909" s="62"/>
      <c r="F909" s="63"/>
      <c r="G909" s="2"/>
      <c r="H909" s="2"/>
      <c r="I909" s="63"/>
      <c r="J909" s="63"/>
      <c r="K909" s="2"/>
      <c r="L909" s="63"/>
      <c r="M909" s="2"/>
      <c r="N909" s="2"/>
      <c r="O909" s="63"/>
      <c r="P909" s="63"/>
      <c r="Q909" s="2"/>
      <c r="R909" s="63"/>
      <c r="S909" s="2"/>
      <c r="T909" s="2"/>
      <c r="U909" s="63"/>
      <c r="V909" s="2"/>
      <c r="W909" s="2"/>
      <c r="X909" s="2"/>
      <c r="Y909" s="2"/>
      <c r="Z909" s="2"/>
      <c r="AA909" s="2"/>
      <c r="AB909" s="2"/>
      <c r="AC909" s="2"/>
      <c r="AD909" s="2"/>
      <c r="AE909" s="2"/>
      <c r="AF909" s="2"/>
      <c r="AG909" s="2"/>
      <c r="AH909" s="2"/>
      <c r="AI909" s="2"/>
      <c r="AJ909" s="2"/>
    </row>
    <row r="910" spans="1:36" ht="15.75" customHeight="1">
      <c r="A910" s="2"/>
      <c r="B910" s="2"/>
      <c r="C910" s="61"/>
      <c r="D910" s="62"/>
      <c r="E910" s="62"/>
      <c r="F910" s="63"/>
      <c r="G910" s="2"/>
      <c r="H910" s="2"/>
      <c r="I910" s="63"/>
      <c r="J910" s="63"/>
      <c r="K910" s="2"/>
      <c r="L910" s="63"/>
      <c r="M910" s="2"/>
      <c r="N910" s="2"/>
      <c r="O910" s="63"/>
      <c r="P910" s="63"/>
      <c r="Q910" s="2"/>
      <c r="R910" s="63"/>
      <c r="S910" s="2"/>
      <c r="T910" s="2"/>
      <c r="U910" s="63"/>
      <c r="V910" s="2"/>
      <c r="W910" s="2"/>
      <c r="X910" s="2"/>
      <c r="Y910" s="2"/>
      <c r="Z910" s="2"/>
      <c r="AA910" s="2"/>
      <c r="AB910" s="2"/>
      <c r="AC910" s="2"/>
      <c r="AD910" s="2"/>
      <c r="AE910" s="2"/>
      <c r="AF910" s="2"/>
      <c r="AG910" s="2"/>
      <c r="AH910" s="2"/>
      <c r="AI910" s="2"/>
      <c r="AJ910" s="2"/>
    </row>
    <row r="911" spans="1:36" ht="15.75" customHeight="1">
      <c r="A911" s="2"/>
      <c r="B911" s="2"/>
      <c r="C911" s="61"/>
      <c r="D911" s="62"/>
      <c r="E911" s="62"/>
      <c r="F911" s="63"/>
      <c r="G911" s="2"/>
      <c r="H911" s="2"/>
      <c r="I911" s="63"/>
      <c r="J911" s="63"/>
      <c r="K911" s="2"/>
      <c r="L911" s="63"/>
      <c r="M911" s="2"/>
      <c r="N911" s="2"/>
      <c r="O911" s="63"/>
      <c r="P911" s="63"/>
      <c r="Q911" s="2"/>
      <c r="R911" s="63"/>
      <c r="S911" s="2"/>
      <c r="T911" s="2"/>
      <c r="U911" s="63"/>
      <c r="V911" s="2"/>
      <c r="W911" s="2"/>
      <c r="X911" s="2"/>
      <c r="Y911" s="2"/>
      <c r="Z911" s="2"/>
      <c r="AA911" s="2"/>
      <c r="AB911" s="2"/>
      <c r="AC911" s="2"/>
      <c r="AD911" s="2"/>
      <c r="AE911" s="2"/>
      <c r="AF911" s="2"/>
      <c r="AG911" s="2"/>
      <c r="AH911" s="2"/>
      <c r="AI911" s="2"/>
      <c r="AJ911" s="2"/>
    </row>
    <row r="912" spans="1:36" ht="15.75" customHeight="1">
      <c r="A912" s="2"/>
      <c r="B912" s="2"/>
      <c r="C912" s="61"/>
      <c r="D912" s="62"/>
      <c r="E912" s="62"/>
      <c r="F912" s="63"/>
      <c r="G912" s="2"/>
      <c r="H912" s="2"/>
      <c r="I912" s="63"/>
      <c r="J912" s="63"/>
      <c r="K912" s="2"/>
      <c r="L912" s="63"/>
      <c r="M912" s="2"/>
      <c r="N912" s="2"/>
      <c r="O912" s="63"/>
      <c r="P912" s="63"/>
      <c r="Q912" s="2"/>
      <c r="R912" s="63"/>
      <c r="S912" s="2"/>
      <c r="T912" s="2"/>
      <c r="U912" s="63"/>
      <c r="V912" s="2"/>
      <c r="W912" s="2"/>
      <c r="X912" s="2"/>
      <c r="Y912" s="2"/>
      <c r="Z912" s="2"/>
      <c r="AA912" s="2"/>
      <c r="AB912" s="2"/>
      <c r="AC912" s="2"/>
      <c r="AD912" s="2"/>
      <c r="AE912" s="2"/>
      <c r="AF912" s="2"/>
      <c r="AG912" s="2"/>
      <c r="AH912" s="2"/>
      <c r="AI912" s="2"/>
      <c r="AJ912" s="2"/>
    </row>
    <row r="913" spans="1:36" ht="15.75" customHeight="1">
      <c r="A913" s="2"/>
      <c r="B913" s="2"/>
      <c r="C913" s="61"/>
      <c r="D913" s="62"/>
      <c r="E913" s="62"/>
      <c r="F913" s="63"/>
      <c r="G913" s="2"/>
      <c r="H913" s="2"/>
      <c r="I913" s="63"/>
      <c r="J913" s="63"/>
      <c r="K913" s="2"/>
      <c r="L913" s="63"/>
      <c r="M913" s="2"/>
      <c r="N913" s="2"/>
      <c r="O913" s="63"/>
      <c r="P913" s="63"/>
      <c r="Q913" s="2"/>
      <c r="R913" s="63"/>
      <c r="S913" s="2"/>
      <c r="T913" s="2"/>
      <c r="U913" s="63"/>
      <c r="V913" s="2"/>
      <c r="W913" s="2"/>
      <c r="X913" s="2"/>
      <c r="Y913" s="2"/>
      <c r="Z913" s="2"/>
      <c r="AA913" s="2"/>
      <c r="AB913" s="2"/>
      <c r="AC913" s="2"/>
      <c r="AD913" s="2"/>
      <c r="AE913" s="2"/>
      <c r="AF913" s="2"/>
      <c r="AG913" s="2"/>
      <c r="AH913" s="2"/>
      <c r="AI913" s="2"/>
      <c r="AJ913" s="2"/>
    </row>
    <row r="914" spans="1:36" ht="15.75" customHeight="1">
      <c r="A914" s="2"/>
      <c r="B914" s="2"/>
      <c r="C914" s="61"/>
      <c r="D914" s="62"/>
      <c r="E914" s="62"/>
      <c r="F914" s="63"/>
      <c r="G914" s="2"/>
      <c r="H914" s="2"/>
      <c r="I914" s="63"/>
      <c r="J914" s="63"/>
      <c r="K914" s="2"/>
      <c r="L914" s="63"/>
      <c r="M914" s="2"/>
      <c r="N914" s="2"/>
      <c r="O914" s="63"/>
      <c r="P914" s="63"/>
      <c r="Q914" s="2"/>
      <c r="R914" s="63"/>
      <c r="S914" s="2"/>
      <c r="T914" s="2"/>
      <c r="U914" s="63"/>
      <c r="V914" s="2"/>
      <c r="W914" s="2"/>
      <c r="X914" s="2"/>
      <c r="Y914" s="2"/>
      <c r="Z914" s="2"/>
      <c r="AA914" s="2"/>
      <c r="AB914" s="2"/>
      <c r="AC914" s="2"/>
      <c r="AD914" s="2"/>
      <c r="AE914" s="2"/>
      <c r="AF914" s="2"/>
      <c r="AG914" s="2"/>
      <c r="AH914" s="2"/>
      <c r="AI914" s="2"/>
      <c r="AJ914" s="2"/>
    </row>
    <row r="915" spans="1:36" ht="15.75" customHeight="1">
      <c r="A915" s="2"/>
      <c r="B915" s="2"/>
      <c r="C915" s="61"/>
      <c r="D915" s="62"/>
      <c r="E915" s="62"/>
      <c r="F915" s="63"/>
      <c r="G915" s="2"/>
      <c r="H915" s="2"/>
      <c r="I915" s="63"/>
      <c r="J915" s="63"/>
      <c r="K915" s="2"/>
      <c r="L915" s="63"/>
      <c r="M915" s="2"/>
      <c r="N915" s="2"/>
      <c r="O915" s="63"/>
      <c r="P915" s="63"/>
      <c r="Q915" s="2"/>
      <c r="R915" s="63"/>
      <c r="S915" s="2"/>
      <c r="T915" s="2"/>
      <c r="U915" s="63"/>
      <c r="V915" s="2"/>
      <c r="W915" s="2"/>
      <c r="X915" s="2"/>
      <c r="Y915" s="2"/>
      <c r="Z915" s="2"/>
      <c r="AA915" s="2"/>
      <c r="AB915" s="2"/>
      <c r="AC915" s="2"/>
      <c r="AD915" s="2"/>
      <c r="AE915" s="2"/>
      <c r="AF915" s="2"/>
      <c r="AG915" s="2"/>
      <c r="AH915" s="2"/>
      <c r="AI915" s="2"/>
      <c r="AJ915" s="2"/>
    </row>
    <row r="916" spans="1:36" ht="15.75" customHeight="1">
      <c r="A916" s="2"/>
      <c r="B916" s="2"/>
      <c r="C916" s="61"/>
      <c r="D916" s="62"/>
      <c r="E916" s="62"/>
      <c r="F916" s="63"/>
      <c r="G916" s="2"/>
      <c r="H916" s="2"/>
      <c r="I916" s="63"/>
      <c r="J916" s="63"/>
      <c r="K916" s="2"/>
      <c r="L916" s="63"/>
      <c r="M916" s="2"/>
      <c r="N916" s="2"/>
      <c r="O916" s="63"/>
      <c r="P916" s="63"/>
      <c r="Q916" s="2"/>
      <c r="R916" s="63"/>
      <c r="S916" s="2"/>
      <c r="T916" s="2"/>
      <c r="U916" s="63"/>
      <c r="V916" s="2"/>
      <c r="W916" s="2"/>
      <c r="X916" s="2"/>
      <c r="Y916" s="2"/>
      <c r="Z916" s="2"/>
      <c r="AA916" s="2"/>
      <c r="AB916" s="2"/>
      <c r="AC916" s="2"/>
      <c r="AD916" s="2"/>
      <c r="AE916" s="2"/>
      <c r="AF916" s="2"/>
      <c r="AG916" s="2"/>
      <c r="AH916" s="2"/>
      <c r="AI916" s="2"/>
      <c r="AJ916" s="2"/>
    </row>
    <row r="917" spans="1:36" ht="15.75" customHeight="1">
      <c r="A917" s="2"/>
      <c r="B917" s="2"/>
      <c r="C917" s="61"/>
      <c r="D917" s="62"/>
      <c r="E917" s="62"/>
      <c r="F917" s="63"/>
      <c r="G917" s="2"/>
      <c r="H917" s="2"/>
      <c r="I917" s="63"/>
      <c r="J917" s="63"/>
      <c r="K917" s="2"/>
      <c r="L917" s="63"/>
      <c r="M917" s="2"/>
      <c r="N917" s="2"/>
      <c r="O917" s="63"/>
      <c r="P917" s="63"/>
      <c r="Q917" s="2"/>
      <c r="R917" s="63"/>
      <c r="S917" s="2"/>
      <c r="T917" s="2"/>
      <c r="U917" s="63"/>
      <c r="V917" s="2"/>
      <c r="W917" s="2"/>
      <c r="X917" s="2"/>
      <c r="Y917" s="2"/>
      <c r="Z917" s="2"/>
      <c r="AA917" s="2"/>
      <c r="AB917" s="2"/>
      <c r="AC917" s="2"/>
      <c r="AD917" s="2"/>
      <c r="AE917" s="2"/>
      <c r="AF917" s="2"/>
      <c r="AG917" s="2"/>
      <c r="AH917" s="2"/>
      <c r="AI917" s="2"/>
      <c r="AJ917" s="2"/>
    </row>
    <row r="918" spans="1:36" ht="15.75" customHeight="1">
      <c r="A918" s="2"/>
      <c r="B918" s="2"/>
      <c r="C918" s="61"/>
      <c r="D918" s="62"/>
      <c r="E918" s="62"/>
      <c r="F918" s="63"/>
      <c r="G918" s="2"/>
      <c r="H918" s="2"/>
      <c r="I918" s="63"/>
      <c r="J918" s="63"/>
      <c r="K918" s="2"/>
      <c r="L918" s="63"/>
      <c r="M918" s="2"/>
      <c r="N918" s="2"/>
      <c r="O918" s="63"/>
      <c r="P918" s="63"/>
      <c r="Q918" s="2"/>
      <c r="R918" s="63"/>
      <c r="S918" s="2"/>
      <c r="T918" s="2"/>
      <c r="U918" s="63"/>
      <c r="V918" s="2"/>
      <c r="W918" s="2"/>
      <c r="X918" s="2"/>
      <c r="Y918" s="2"/>
      <c r="Z918" s="2"/>
      <c r="AA918" s="2"/>
      <c r="AB918" s="2"/>
      <c r="AC918" s="2"/>
      <c r="AD918" s="2"/>
      <c r="AE918" s="2"/>
      <c r="AF918" s="2"/>
      <c r="AG918" s="2"/>
      <c r="AH918" s="2"/>
      <c r="AI918" s="2"/>
      <c r="AJ918" s="2"/>
    </row>
    <row r="919" spans="1:36" ht="15.75" customHeight="1">
      <c r="A919" s="2"/>
      <c r="B919" s="2"/>
      <c r="C919" s="61"/>
      <c r="D919" s="62"/>
      <c r="E919" s="62"/>
      <c r="F919" s="63"/>
      <c r="G919" s="2"/>
      <c r="H919" s="2"/>
      <c r="I919" s="63"/>
      <c r="J919" s="63"/>
      <c r="K919" s="2"/>
      <c r="L919" s="63"/>
      <c r="M919" s="2"/>
      <c r="N919" s="2"/>
      <c r="O919" s="63"/>
      <c r="P919" s="63"/>
      <c r="Q919" s="2"/>
      <c r="R919" s="63"/>
      <c r="S919" s="2"/>
      <c r="T919" s="2"/>
      <c r="U919" s="63"/>
      <c r="V919" s="2"/>
      <c r="W919" s="2"/>
      <c r="X919" s="2"/>
      <c r="Y919" s="2"/>
      <c r="Z919" s="2"/>
      <c r="AA919" s="2"/>
      <c r="AB919" s="2"/>
      <c r="AC919" s="2"/>
      <c r="AD919" s="2"/>
      <c r="AE919" s="2"/>
      <c r="AF919" s="2"/>
      <c r="AG919" s="2"/>
      <c r="AH919" s="2"/>
      <c r="AI919" s="2"/>
      <c r="AJ919" s="2"/>
    </row>
    <row r="920" spans="1:36" ht="15.75" customHeight="1">
      <c r="A920" s="2"/>
      <c r="B920" s="2"/>
      <c r="C920" s="61"/>
      <c r="D920" s="62"/>
      <c r="E920" s="62"/>
      <c r="F920" s="63"/>
      <c r="G920" s="2"/>
      <c r="H920" s="2"/>
      <c r="I920" s="63"/>
      <c r="J920" s="63"/>
      <c r="K920" s="2"/>
      <c r="L920" s="63"/>
      <c r="M920" s="2"/>
      <c r="N920" s="2"/>
      <c r="O920" s="63"/>
      <c r="P920" s="63"/>
      <c r="Q920" s="2"/>
      <c r="R920" s="63"/>
      <c r="S920" s="2"/>
      <c r="T920" s="2"/>
      <c r="U920" s="63"/>
      <c r="V920" s="2"/>
      <c r="W920" s="2"/>
      <c r="X920" s="2"/>
      <c r="Y920" s="2"/>
      <c r="Z920" s="2"/>
      <c r="AA920" s="2"/>
      <c r="AB920" s="2"/>
      <c r="AC920" s="2"/>
      <c r="AD920" s="2"/>
      <c r="AE920" s="2"/>
      <c r="AF920" s="2"/>
      <c r="AG920" s="2"/>
      <c r="AH920" s="2"/>
      <c r="AI920" s="2"/>
      <c r="AJ920" s="2"/>
    </row>
    <row r="921" spans="1:36" ht="15.75" customHeight="1">
      <c r="A921" s="2"/>
      <c r="B921" s="2"/>
      <c r="C921" s="61"/>
      <c r="D921" s="62"/>
      <c r="E921" s="62"/>
      <c r="F921" s="63"/>
      <c r="G921" s="2"/>
      <c r="H921" s="2"/>
      <c r="I921" s="63"/>
      <c r="J921" s="63"/>
      <c r="K921" s="2"/>
      <c r="L921" s="63"/>
      <c r="M921" s="2"/>
      <c r="N921" s="2"/>
      <c r="O921" s="63"/>
      <c r="P921" s="63"/>
      <c r="Q921" s="2"/>
      <c r="R921" s="63"/>
      <c r="S921" s="2"/>
      <c r="T921" s="2"/>
      <c r="U921" s="63"/>
      <c r="V921" s="2"/>
      <c r="W921" s="2"/>
      <c r="X921" s="2"/>
      <c r="Y921" s="2"/>
      <c r="Z921" s="2"/>
      <c r="AA921" s="2"/>
      <c r="AB921" s="2"/>
      <c r="AC921" s="2"/>
      <c r="AD921" s="2"/>
      <c r="AE921" s="2"/>
      <c r="AF921" s="2"/>
      <c r="AG921" s="2"/>
      <c r="AH921" s="2"/>
      <c r="AI921" s="2"/>
      <c r="AJ921" s="2"/>
    </row>
    <row r="922" spans="1:36" ht="15.75" customHeight="1">
      <c r="A922" s="2"/>
      <c r="B922" s="2"/>
      <c r="C922" s="61"/>
      <c r="D922" s="62"/>
      <c r="E922" s="62"/>
      <c r="F922" s="63"/>
      <c r="G922" s="2"/>
      <c r="H922" s="2"/>
      <c r="I922" s="63"/>
      <c r="J922" s="63"/>
      <c r="K922" s="2"/>
      <c r="L922" s="63"/>
      <c r="M922" s="2"/>
      <c r="N922" s="2"/>
      <c r="O922" s="63"/>
      <c r="P922" s="63"/>
      <c r="Q922" s="2"/>
      <c r="R922" s="63"/>
      <c r="S922" s="2"/>
      <c r="T922" s="2"/>
      <c r="U922" s="63"/>
      <c r="V922" s="2"/>
      <c r="W922" s="2"/>
      <c r="X922" s="2"/>
      <c r="Y922" s="2"/>
      <c r="Z922" s="2"/>
      <c r="AA922" s="2"/>
      <c r="AB922" s="2"/>
      <c r="AC922" s="2"/>
      <c r="AD922" s="2"/>
      <c r="AE922" s="2"/>
      <c r="AF922" s="2"/>
      <c r="AG922" s="2"/>
      <c r="AH922" s="2"/>
      <c r="AI922" s="2"/>
      <c r="AJ922" s="2"/>
    </row>
    <row r="923" spans="1:36" ht="15.75" customHeight="1">
      <c r="A923" s="2"/>
      <c r="B923" s="2"/>
      <c r="C923" s="61"/>
      <c r="D923" s="62"/>
      <c r="E923" s="62"/>
      <c r="F923" s="63"/>
      <c r="G923" s="2"/>
      <c r="H923" s="2"/>
      <c r="I923" s="63"/>
      <c r="J923" s="63"/>
      <c r="K923" s="2"/>
      <c r="L923" s="63"/>
      <c r="M923" s="2"/>
      <c r="N923" s="2"/>
      <c r="O923" s="63"/>
      <c r="P923" s="63"/>
      <c r="Q923" s="2"/>
      <c r="R923" s="63"/>
      <c r="S923" s="2"/>
      <c r="T923" s="2"/>
      <c r="U923" s="63"/>
      <c r="V923" s="2"/>
      <c r="W923" s="2"/>
      <c r="X923" s="2"/>
      <c r="Y923" s="2"/>
      <c r="Z923" s="2"/>
      <c r="AA923" s="2"/>
      <c r="AB923" s="2"/>
      <c r="AC923" s="2"/>
      <c r="AD923" s="2"/>
      <c r="AE923" s="2"/>
      <c r="AF923" s="2"/>
      <c r="AG923" s="2"/>
      <c r="AH923" s="2"/>
      <c r="AI923" s="2"/>
      <c r="AJ923" s="2"/>
    </row>
    <row r="924" spans="1:36" ht="15.75" customHeight="1">
      <c r="A924" s="2"/>
      <c r="B924" s="2"/>
      <c r="C924" s="61"/>
      <c r="D924" s="62"/>
      <c r="E924" s="62"/>
      <c r="F924" s="63"/>
      <c r="G924" s="2"/>
      <c r="H924" s="2"/>
      <c r="I924" s="63"/>
      <c r="J924" s="63"/>
      <c r="K924" s="2"/>
      <c r="L924" s="63"/>
      <c r="M924" s="2"/>
      <c r="N924" s="2"/>
      <c r="O924" s="63"/>
      <c r="P924" s="63"/>
      <c r="Q924" s="2"/>
      <c r="R924" s="63"/>
      <c r="S924" s="2"/>
      <c r="T924" s="2"/>
      <c r="U924" s="63"/>
      <c r="V924" s="2"/>
      <c r="W924" s="2"/>
      <c r="X924" s="2"/>
      <c r="Y924" s="2"/>
      <c r="Z924" s="2"/>
      <c r="AA924" s="2"/>
      <c r="AB924" s="2"/>
      <c r="AC924" s="2"/>
      <c r="AD924" s="2"/>
      <c r="AE924" s="2"/>
      <c r="AF924" s="2"/>
      <c r="AG924" s="2"/>
      <c r="AH924" s="2"/>
      <c r="AI924" s="2"/>
      <c r="AJ924" s="2"/>
    </row>
    <row r="925" spans="1:36" ht="15.75" customHeight="1">
      <c r="A925" s="2"/>
      <c r="B925" s="2"/>
      <c r="C925" s="61"/>
      <c r="D925" s="62"/>
      <c r="E925" s="62"/>
      <c r="F925" s="63"/>
      <c r="G925" s="2"/>
      <c r="H925" s="2"/>
      <c r="I925" s="63"/>
      <c r="J925" s="63"/>
      <c r="K925" s="2"/>
      <c r="L925" s="63"/>
      <c r="M925" s="2"/>
      <c r="N925" s="2"/>
      <c r="O925" s="63"/>
      <c r="P925" s="63"/>
      <c r="Q925" s="2"/>
      <c r="R925" s="63"/>
      <c r="S925" s="2"/>
      <c r="T925" s="2"/>
      <c r="U925" s="63"/>
      <c r="V925" s="2"/>
      <c r="W925" s="2"/>
      <c r="X925" s="2"/>
      <c r="Y925" s="2"/>
      <c r="Z925" s="2"/>
      <c r="AA925" s="2"/>
      <c r="AB925" s="2"/>
      <c r="AC925" s="2"/>
      <c r="AD925" s="2"/>
      <c r="AE925" s="2"/>
      <c r="AF925" s="2"/>
      <c r="AG925" s="2"/>
      <c r="AH925" s="2"/>
      <c r="AI925" s="2"/>
      <c r="AJ925" s="2"/>
    </row>
    <row r="926" spans="1:36" ht="15.75" customHeight="1">
      <c r="A926" s="2"/>
      <c r="B926" s="2"/>
      <c r="C926" s="61"/>
      <c r="D926" s="62"/>
      <c r="E926" s="62"/>
      <c r="F926" s="63"/>
      <c r="G926" s="2"/>
      <c r="H926" s="2"/>
      <c r="I926" s="63"/>
      <c r="J926" s="63"/>
      <c r="K926" s="2"/>
      <c r="L926" s="63"/>
      <c r="M926" s="2"/>
      <c r="N926" s="2"/>
      <c r="O926" s="63"/>
      <c r="P926" s="63"/>
      <c r="Q926" s="2"/>
      <c r="R926" s="63"/>
      <c r="S926" s="2"/>
      <c r="T926" s="2"/>
      <c r="U926" s="63"/>
      <c r="V926" s="2"/>
      <c r="W926" s="2"/>
      <c r="X926" s="2"/>
      <c r="Y926" s="2"/>
      <c r="Z926" s="2"/>
      <c r="AA926" s="2"/>
      <c r="AB926" s="2"/>
      <c r="AC926" s="2"/>
      <c r="AD926" s="2"/>
      <c r="AE926" s="2"/>
      <c r="AF926" s="2"/>
      <c r="AG926" s="2"/>
      <c r="AH926" s="2"/>
      <c r="AI926" s="2"/>
      <c r="AJ926" s="2"/>
    </row>
    <row r="927" spans="1:36" ht="15.75" customHeight="1">
      <c r="A927" s="2"/>
      <c r="B927" s="2"/>
      <c r="C927" s="61"/>
      <c r="D927" s="62"/>
      <c r="E927" s="62"/>
      <c r="F927" s="63"/>
      <c r="G927" s="2"/>
      <c r="H927" s="2"/>
      <c r="I927" s="63"/>
      <c r="J927" s="63"/>
      <c r="K927" s="2"/>
      <c r="L927" s="63"/>
      <c r="M927" s="2"/>
      <c r="N927" s="2"/>
      <c r="O927" s="63"/>
      <c r="P927" s="63"/>
      <c r="Q927" s="2"/>
      <c r="R927" s="63"/>
      <c r="S927" s="2"/>
      <c r="T927" s="2"/>
      <c r="U927" s="63"/>
      <c r="V927" s="2"/>
      <c r="W927" s="2"/>
      <c r="X927" s="2"/>
      <c r="Y927" s="2"/>
      <c r="Z927" s="2"/>
      <c r="AA927" s="2"/>
      <c r="AB927" s="2"/>
      <c r="AC927" s="2"/>
      <c r="AD927" s="2"/>
      <c r="AE927" s="2"/>
      <c r="AF927" s="2"/>
      <c r="AG927" s="2"/>
      <c r="AH927" s="2"/>
      <c r="AI927" s="2"/>
      <c r="AJ927" s="2"/>
    </row>
    <row r="928" spans="1:36" ht="15.75" customHeight="1">
      <c r="A928" s="2"/>
      <c r="B928" s="2"/>
      <c r="C928" s="61"/>
      <c r="D928" s="62"/>
      <c r="E928" s="62"/>
      <c r="F928" s="63"/>
      <c r="G928" s="2"/>
      <c r="H928" s="2"/>
      <c r="I928" s="63"/>
      <c r="J928" s="63"/>
      <c r="K928" s="2"/>
      <c r="L928" s="63"/>
      <c r="M928" s="2"/>
      <c r="N928" s="2"/>
      <c r="O928" s="63"/>
      <c r="P928" s="63"/>
      <c r="Q928" s="2"/>
      <c r="R928" s="63"/>
      <c r="S928" s="2"/>
      <c r="T928" s="2"/>
      <c r="U928" s="63"/>
      <c r="V928" s="2"/>
      <c r="W928" s="2"/>
      <c r="X928" s="2"/>
      <c r="Y928" s="2"/>
      <c r="Z928" s="2"/>
      <c r="AA928" s="2"/>
      <c r="AB928" s="2"/>
      <c r="AC928" s="2"/>
      <c r="AD928" s="2"/>
      <c r="AE928" s="2"/>
      <c r="AF928" s="2"/>
      <c r="AG928" s="2"/>
      <c r="AH928" s="2"/>
      <c r="AI928" s="2"/>
      <c r="AJ928" s="2"/>
    </row>
    <row r="929" spans="1:36" ht="15.75" customHeight="1">
      <c r="A929" s="2"/>
      <c r="B929" s="2"/>
      <c r="C929" s="61"/>
      <c r="D929" s="62"/>
      <c r="E929" s="62"/>
      <c r="F929" s="63"/>
      <c r="G929" s="2"/>
      <c r="H929" s="2"/>
      <c r="I929" s="63"/>
      <c r="J929" s="63"/>
      <c r="K929" s="2"/>
      <c r="L929" s="63"/>
      <c r="M929" s="2"/>
      <c r="N929" s="2"/>
      <c r="O929" s="63"/>
      <c r="P929" s="63"/>
      <c r="Q929" s="2"/>
      <c r="R929" s="63"/>
      <c r="S929" s="2"/>
      <c r="T929" s="2"/>
      <c r="U929" s="63"/>
      <c r="V929" s="2"/>
      <c r="W929" s="2"/>
      <c r="X929" s="2"/>
      <c r="Y929" s="2"/>
      <c r="Z929" s="2"/>
      <c r="AA929" s="2"/>
      <c r="AB929" s="2"/>
      <c r="AC929" s="2"/>
      <c r="AD929" s="2"/>
      <c r="AE929" s="2"/>
      <c r="AF929" s="2"/>
      <c r="AG929" s="2"/>
      <c r="AH929" s="2"/>
      <c r="AI929" s="2"/>
      <c r="AJ929" s="2"/>
    </row>
    <row r="930" spans="1:36" ht="15.75" customHeight="1">
      <c r="A930" s="2"/>
      <c r="B930" s="2"/>
      <c r="C930" s="61"/>
      <c r="D930" s="62"/>
      <c r="E930" s="62"/>
      <c r="F930" s="63"/>
      <c r="G930" s="2"/>
      <c r="H930" s="2"/>
      <c r="I930" s="63"/>
      <c r="J930" s="63"/>
      <c r="K930" s="2"/>
      <c r="L930" s="63"/>
      <c r="M930" s="2"/>
      <c r="N930" s="2"/>
      <c r="O930" s="63"/>
      <c r="P930" s="63"/>
      <c r="Q930" s="2"/>
      <c r="R930" s="63"/>
      <c r="S930" s="2"/>
      <c r="T930" s="2"/>
      <c r="U930" s="63"/>
      <c r="V930" s="2"/>
      <c r="W930" s="2"/>
      <c r="X930" s="2"/>
      <c r="Y930" s="2"/>
      <c r="Z930" s="2"/>
      <c r="AA930" s="2"/>
      <c r="AB930" s="2"/>
      <c r="AC930" s="2"/>
      <c r="AD930" s="2"/>
      <c r="AE930" s="2"/>
      <c r="AF930" s="2"/>
      <c r="AG930" s="2"/>
      <c r="AH930" s="2"/>
      <c r="AI930" s="2"/>
      <c r="AJ930" s="2"/>
    </row>
    <row r="931" spans="1:36" ht="15.75" customHeight="1">
      <c r="A931" s="2"/>
      <c r="B931" s="2"/>
      <c r="C931" s="61"/>
      <c r="D931" s="62"/>
      <c r="E931" s="62"/>
      <c r="F931" s="63"/>
      <c r="G931" s="2"/>
      <c r="H931" s="2"/>
      <c r="I931" s="63"/>
      <c r="J931" s="63"/>
      <c r="K931" s="2"/>
      <c r="L931" s="63"/>
      <c r="M931" s="2"/>
      <c r="N931" s="2"/>
      <c r="O931" s="63"/>
      <c r="P931" s="63"/>
      <c r="Q931" s="2"/>
      <c r="R931" s="63"/>
      <c r="S931" s="2"/>
      <c r="T931" s="2"/>
      <c r="U931" s="63"/>
      <c r="V931" s="2"/>
      <c r="W931" s="2"/>
      <c r="X931" s="2"/>
      <c r="Y931" s="2"/>
      <c r="Z931" s="2"/>
      <c r="AA931" s="2"/>
      <c r="AB931" s="2"/>
      <c r="AC931" s="2"/>
      <c r="AD931" s="2"/>
      <c r="AE931" s="2"/>
      <c r="AF931" s="2"/>
      <c r="AG931" s="2"/>
      <c r="AH931" s="2"/>
      <c r="AI931" s="2"/>
      <c r="AJ931" s="2"/>
    </row>
    <row r="932" spans="1:36" ht="15.75" customHeight="1">
      <c r="A932" s="2"/>
      <c r="B932" s="2"/>
      <c r="C932" s="61"/>
      <c r="D932" s="62"/>
      <c r="E932" s="62"/>
      <c r="F932" s="63"/>
      <c r="G932" s="2"/>
      <c r="H932" s="2"/>
      <c r="I932" s="63"/>
      <c r="J932" s="63"/>
      <c r="K932" s="2"/>
      <c r="L932" s="63"/>
      <c r="M932" s="2"/>
      <c r="N932" s="2"/>
      <c r="O932" s="63"/>
      <c r="P932" s="63"/>
      <c r="Q932" s="2"/>
      <c r="R932" s="63"/>
      <c r="S932" s="2"/>
      <c r="T932" s="2"/>
      <c r="U932" s="63"/>
      <c r="V932" s="2"/>
      <c r="W932" s="2"/>
      <c r="X932" s="2"/>
      <c r="Y932" s="2"/>
      <c r="Z932" s="2"/>
      <c r="AA932" s="2"/>
      <c r="AB932" s="2"/>
      <c r="AC932" s="2"/>
      <c r="AD932" s="2"/>
      <c r="AE932" s="2"/>
      <c r="AF932" s="2"/>
      <c r="AG932" s="2"/>
      <c r="AH932" s="2"/>
      <c r="AI932" s="2"/>
      <c r="AJ932" s="2"/>
    </row>
    <row r="933" spans="1:36" ht="15.75" customHeight="1">
      <c r="A933" s="2"/>
      <c r="B933" s="2"/>
      <c r="C933" s="61"/>
      <c r="D933" s="62"/>
      <c r="E933" s="62"/>
      <c r="F933" s="63"/>
      <c r="G933" s="2"/>
      <c r="H933" s="2"/>
      <c r="I933" s="63"/>
      <c r="J933" s="63"/>
      <c r="K933" s="2"/>
      <c r="L933" s="63"/>
      <c r="M933" s="2"/>
      <c r="N933" s="2"/>
      <c r="O933" s="63"/>
      <c r="P933" s="63"/>
      <c r="Q933" s="2"/>
      <c r="R933" s="63"/>
      <c r="S933" s="2"/>
      <c r="T933" s="2"/>
      <c r="U933" s="63"/>
      <c r="V933" s="2"/>
      <c r="W933" s="2"/>
      <c r="X933" s="2"/>
      <c r="Y933" s="2"/>
      <c r="Z933" s="2"/>
      <c r="AA933" s="2"/>
      <c r="AB933" s="2"/>
      <c r="AC933" s="2"/>
      <c r="AD933" s="2"/>
      <c r="AE933" s="2"/>
      <c r="AF933" s="2"/>
      <c r="AG933" s="2"/>
      <c r="AH933" s="2"/>
      <c r="AI933" s="2"/>
      <c r="AJ933" s="2"/>
    </row>
    <row r="934" spans="1:36" ht="15.75" customHeight="1">
      <c r="A934" s="2"/>
      <c r="B934" s="2"/>
      <c r="C934" s="61"/>
      <c r="D934" s="62"/>
      <c r="E934" s="62"/>
      <c r="F934" s="63"/>
      <c r="G934" s="2"/>
      <c r="H934" s="2"/>
      <c r="I934" s="63"/>
      <c r="J934" s="63"/>
      <c r="K934" s="2"/>
      <c r="L934" s="63"/>
      <c r="M934" s="2"/>
      <c r="N934" s="2"/>
      <c r="O934" s="63"/>
      <c r="P934" s="63"/>
      <c r="Q934" s="2"/>
      <c r="R934" s="63"/>
      <c r="S934" s="2"/>
      <c r="T934" s="2"/>
      <c r="U934" s="63"/>
      <c r="V934" s="2"/>
      <c r="W934" s="2"/>
      <c r="X934" s="2"/>
      <c r="Y934" s="2"/>
      <c r="Z934" s="2"/>
      <c r="AA934" s="2"/>
      <c r="AB934" s="2"/>
      <c r="AC934" s="2"/>
      <c r="AD934" s="2"/>
      <c r="AE934" s="2"/>
      <c r="AF934" s="2"/>
      <c r="AG934" s="2"/>
      <c r="AH934" s="2"/>
      <c r="AI934" s="2"/>
      <c r="AJ934" s="2"/>
    </row>
    <row r="935" spans="1:36" ht="15.75" customHeight="1">
      <c r="A935" s="2"/>
      <c r="B935" s="2"/>
      <c r="C935" s="61"/>
      <c r="D935" s="62"/>
      <c r="E935" s="62"/>
      <c r="F935" s="63"/>
      <c r="G935" s="2"/>
      <c r="H935" s="2"/>
      <c r="I935" s="63"/>
      <c r="J935" s="63"/>
      <c r="K935" s="2"/>
      <c r="L935" s="63"/>
      <c r="M935" s="2"/>
      <c r="N935" s="2"/>
      <c r="O935" s="63"/>
      <c r="P935" s="63"/>
      <c r="Q935" s="2"/>
      <c r="R935" s="63"/>
      <c r="S935" s="2"/>
      <c r="T935" s="2"/>
      <c r="U935" s="63"/>
      <c r="V935" s="2"/>
      <c r="W935" s="2"/>
      <c r="X935" s="2"/>
      <c r="Y935" s="2"/>
      <c r="Z935" s="2"/>
      <c r="AA935" s="2"/>
      <c r="AB935" s="2"/>
      <c r="AC935" s="2"/>
      <c r="AD935" s="2"/>
      <c r="AE935" s="2"/>
      <c r="AF935" s="2"/>
      <c r="AG935" s="2"/>
      <c r="AH935" s="2"/>
      <c r="AI935" s="2"/>
      <c r="AJ935" s="2"/>
    </row>
    <row r="936" spans="1:36" ht="15.75" customHeight="1">
      <c r="A936" s="2"/>
      <c r="B936" s="2"/>
      <c r="C936" s="61"/>
      <c r="D936" s="62"/>
      <c r="E936" s="62"/>
      <c r="F936" s="63"/>
      <c r="G936" s="2"/>
      <c r="H936" s="2"/>
      <c r="I936" s="63"/>
      <c r="J936" s="63"/>
      <c r="K936" s="2"/>
      <c r="L936" s="63"/>
      <c r="M936" s="2"/>
      <c r="N936" s="2"/>
      <c r="O936" s="63"/>
      <c r="P936" s="63"/>
      <c r="Q936" s="2"/>
      <c r="R936" s="63"/>
      <c r="S936" s="2"/>
      <c r="T936" s="2"/>
      <c r="U936" s="63"/>
      <c r="V936" s="2"/>
      <c r="W936" s="2"/>
      <c r="X936" s="2"/>
      <c r="Y936" s="2"/>
      <c r="Z936" s="2"/>
      <c r="AA936" s="2"/>
      <c r="AB936" s="2"/>
      <c r="AC936" s="2"/>
      <c r="AD936" s="2"/>
      <c r="AE936" s="2"/>
      <c r="AF936" s="2"/>
      <c r="AG936" s="2"/>
      <c r="AH936" s="2"/>
      <c r="AI936" s="2"/>
      <c r="AJ936" s="2"/>
    </row>
    <row r="937" spans="1:36" ht="15.75" customHeight="1">
      <c r="A937" s="2"/>
      <c r="B937" s="2"/>
      <c r="C937" s="61"/>
      <c r="D937" s="62"/>
      <c r="E937" s="62"/>
      <c r="F937" s="63"/>
      <c r="G937" s="2"/>
      <c r="H937" s="2"/>
      <c r="I937" s="63"/>
      <c r="J937" s="63"/>
      <c r="K937" s="2"/>
      <c r="L937" s="63"/>
      <c r="M937" s="2"/>
      <c r="N937" s="2"/>
      <c r="O937" s="63"/>
      <c r="P937" s="63"/>
      <c r="Q937" s="2"/>
      <c r="R937" s="63"/>
      <c r="S937" s="2"/>
      <c r="T937" s="2"/>
      <c r="U937" s="63"/>
      <c r="V937" s="2"/>
      <c r="W937" s="2"/>
      <c r="X937" s="2"/>
      <c r="Y937" s="2"/>
      <c r="Z937" s="2"/>
      <c r="AA937" s="2"/>
      <c r="AB937" s="2"/>
      <c r="AC937" s="2"/>
      <c r="AD937" s="2"/>
      <c r="AE937" s="2"/>
      <c r="AF937" s="2"/>
      <c r="AG937" s="2"/>
      <c r="AH937" s="2"/>
      <c r="AI937" s="2"/>
      <c r="AJ937" s="2"/>
    </row>
    <row r="938" spans="1:36" ht="15.75" customHeight="1">
      <c r="A938" s="2"/>
      <c r="B938" s="2"/>
      <c r="C938" s="61"/>
      <c r="D938" s="62"/>
      <c r="E938" s="62"/>
      <c r="F938" s="63"/>
      <c r="G938" s="2"/>
      <c r="H938" s="2"/>
      <c r="I938" s="63"/>
      <c r="J938" s="63"/>
      <c r="K938" s="2"/>
      <c r="L938" s="63"/>
      <c r="M938" s="2"/>
      <c r="N938" s="2"/>
      <c r="O938" s="63"/>
      <c r="P938" s="63"/>
      <c r="Q938" s="2"/>
      <c r="R938" s="63"/>
      <c r="S938" s="2"/>
      <c r="T938" s="2"/>
      <c r="U938" s="63"/>
      <c r="V938" s="2"/>
      <c r="W938" s="2"/>
      <c r="X938" s="2"/>
      <c r="Y938" s="2"/>
      <c r="Z938" s="2"/>
      <c r="AA938" s="2"/>
      <c r="AB938" s="2"/>
      <c r="AC938" s="2"/>
      <c r="AD938" s="2"/>
      <c r="AE938" s="2"/>
      <c r="AF938" s="2"/>
      <c r="AG938" s="2"/>
      <c r="AH938" s="2"/>
      <c r="AI938" s="2"/>
      <c r="AJ938" s="2"/>
    </row>
    <row r="939" spans="1:36" ht="15.75" customHeight="1">
      <c r="A939" s="2"/>
      <c r="B939" s="2"/>
      <c r="C939" s="61"/>
      <c r="D939" s="62"/>
      <c r="E939" s="62"/>
      <c r="F939" s="63"/>
      <c r="G939" s="2"/>
      <c r="H939" s="2"/>
      <c r="I939" s="63"/>
      <c r="J939" s="63"/>
      <c r="K939" s="2"/>
      <c r="L939" s="63"/>
      <c r="M939" s="2"/>
      <c r="N939" s="2"/>
      <c r="O939" s="63"/>
      <c r="P939" s="63"/>
      <c r="Q939" s="2"/>
      <c r="R939" s="63"/>
      <c r="S939" s="2"/>
      <c r="T939" s="2"/>
      <c r="U939" s="63"/>
      <c r="V939" s="2"/>
      <c r="W939" s="2"/>
      <c r="X939" s="2"/>
      <c r="Y939" s="2"/>
      <c r="Z939" s="2"/>
      <c r="AA939" s="2"/>
      <c r="AB939" s="2"/>
      <c r="AC939" s="2"/>
      <c r="AD939" s="2"/>
      <c r="AE939" s="2"/>
      <c r="AF939" s="2"/>
      <c r="AG939" s="2"/>
      <c r="AH939" s="2"/>
      <c r="AI939" s="2"/>
      <c r="AJ939" s="2"/>
    </row>
    <row r="940" spans="1:36" ht="15.75" customHeight="1">
      <c r="A940" s="2"/>
      <c r="B940" s="2"/>
      <c r="C940" s="61"/>
      <c r="D940" s="62"/>
      <c r="E940" s="62"/>
      <c r="F940" s="63"/>
      <c r="G940" s="2"/>
      <c r="H940" s="2"/>
      <c r="I940" s="63"/>
      <c r="J940" s="63"/>
      <c r="K940" s="2"/>
      <c r="L940" s="63"/>
      <c r="M940" s="2"/>
      <c r="N940" s="2"/>
      <c r="O940" s="63"/>
      <c r="P940" s="63"/>
      <c r="Q940" s="2"/>
      <c r="R940" s="63"/>
      <c r="S940" s="2"/>
      <c r="T940" s="2"/>
      <c r="U940" s="63"/>
      <c r="V940" s="2"/>
      <c r="W940" s="2"/>
      <c r="X940" s="2"/>
      <c r="Y940" s="2"/>
      <c r="Z940" s="2"/>
      <c r="AA940" s="2"/>
      <c r="AB940" s="2"/>
      <c r="AC940" s="2"/>
      <c r="AD940" s="2"/>
      <c r="AE940" s="2"/>
      <c r="AF940" s="2"/>
      <c r="AG940" s="2"/>
      <c r="AH940" s="2"/>
      <c r="AI940" s="2"/>
      <c r="AJ940" s="2"/>
    </row>
    <row r="941" spans="1:36" ht="15.75" customHeight="1">
      <c r="A941" s="2"/>
      <c r="B941" s="2"/>
      <c r="C941" s="61"/>
      <c r="D941" s="62"/>
      <c r="E941" s="62"/>
      <c r="F941" s="63"/>
      <c r="G941" s="2"/>
      <c r="H941" s="2"/>
      <c r="I941" s="63"/>
      <c r="J941" s="63"/>
      <c r="K941" s="2"/>
      <c r="L941" s="63"/>
      <c r="M941" s="2"/>
      <c r="N941" s="2"/>
      <c r="O941" s="63"/>
      <c r="P941" s="63"/>
      <c r="Q941" s="2"/>
      <c r="R941" s="63"/>
      <c r="S941" s="2"/>
      <c r="T941" s="2"/>
      <c r="U941" s="63"/>
      <c r="V941" s="2"/>
      <c r="W941" s="2"/>
      <c r="X941" s="2"/>
      <c r="Y941" s="2"/>
      <c r="Z941" s="2"/>
      <c r="AA941" s="2"/>
      <c r="AB941" s="2"/>
      <c r="AC941" s="2"/>
      <c r="AD941" s="2"/>
      <c r="AE941" s="2"/>
      <c r="AF941" s="2"/>
      <c r="AG941" s="2"/>
      <c r="AH941" s="2"/>
      <c r="AI941" s="2"/>
      <c r="AJ941" s="2"/>
    </row>
    <row r="942" spans="1:36" ht="15.75" customHeight="1">
      <c r="A942" s="2"/>
      <c r="B942" s="2"/>
      <c r="C942" s="61"/>
      <c r="D942" s="62"/>
      <c r="E942" s="62"/>
      <c r="F942" s="63"/>
      <c r="G942" s="2"/>
      <c r="H942" s="2"/>
      <c r="I942" s="63"/>
      <c r="J942" s="63"/>
      <c r="K942" s="2"/>
      <c r="L942" s="63"/>
      <c r="M942" s="2"/>
      <c r="N942" s="2"/>
      <c r="O942" s="63"/>
      <c r="P942" s="63"/>
      <c r="Q942" s="2"/>
      <c r="R942" s="63"/>
      <c r="S942" s="2"/>
      <c r="T942" s="2"/>
      <c r="U942" s="63"/>
      <c r="V942" s="2"/>
      <c r="W942" s="2"/>
      <c r="X942" s="2"/>
      <c r="Y942" s="2"/>
      <c r="Z942" s="2"/>
      <c r="AA942" s="2"/>
      <c r="AB942" s="2"/>
      <c r="AC942" s="2"/>
      <c r="AD942" s="2"/>
      <c r="AE942" s="2"/>
      <c r="AF942" s="2"/>
      <c r="AG942" s="2"/>
      <c r="AH942" s="2"/>
      <c r="AI942" s="2"/>
      <c r="AJ942" s="2"/>
    </row>
    <row r="943" spans="1:36" ht="15.75" customHeight="1">
      <c r="A943" s="2"/>
      <c r="B943" s="2"/>
      <c r="C943" s="61"/>
      <c r="D943" s="62"/>
      <c r="E943" s="62"/>
      <c r="F943" s="63"/>
      <c r="G943" s="2"/>
      <c r="H943" s="2"/>
      <c r="I943" s="63"/>
      <c r="J943" s="63"/>
      <c r="K943" s="2"/>
      <c r="L943" s="63"/>
      <c r="M943" s="2"/>
      <c r="N943" s="2"/>
      <c r="O943" s="63"/>
      <c r="P943" s="63"/>
      <c r="Q943" s="2"/>
      <c r="R943" s="63"/>
      <c r="S943" s="2"/>
      <c r="T943" s="2"/>
      <c r="U943" s="63"/>
      <c r="V943" s="2"/>
      <c r="W943" s="2"/>
      <c r="X943" s="2"/>
      <c r="Y943" s="2"/>
      <c r="Z943" s="2"/>
      <c r="AA943" s="2"/>
      <c r="AB943" s="2"/>
      <c r="AC943" s="2"/>
      <c r="AD943" s="2"/>
      <c r="AE943" s="2"/>
      <c r="AF943" s="2"/>
      <c r="AG943" s="2"/>
      <c r="AH943" s="2"/>
      <c r="AI943" s="2"/>
      <c r="AJ943" s="2"/>
    </row>
    <row r="944" spans="1:36" ht="15.75" customHeight="1">
      <c r="A944" s="2"/>
      <c r="B944" s="2"/>
      <c r="C944" s="61"/>
      <c r="D944" s="62"/>
      <c r="E944" s="62"/>
      <c r="F944" s="63"/>
      <c r="G944" s="2"/>
      <c r="H944" s="2"/>
      <c r="I944" s="63"/>
      <c r="J944" s="63"/>
      <c r="K944" s="2"/>
      <c r="L944" s="63"/>
      <c r="M944" s="2"/>
      <c r="N944" s="2"/>
      <c r="O944" s="63"/>
      <c r="P944" s="63"/>
      <c r="Q944" s="2"/>
      <c r="R944" s="63"/>
      <c r="S944" s="2"/>
      <c r="T944" s="2"/>
      <c r="U944" s="63"/>
      <c r="V944" s="2"/>
      <c r="W944" s="2"/>
      <c r="X944" s="2"/>
      <c r="Y944" s="2"/>
      <c r="Z944" s="2"/>
      <c r="AA944" s="2"/>
      <c r="AB944" s="2"/>
      <c r="AC944" s="2"/>
      <c r="AD944" s="2"/>
      <c r="AE944" s="2"/>
      <c r="AF944" s="2"/>
      <c r="AG944" s="2"/>
      <c r="AH944" s="2"/>
      <c r="AI944" s="2"/>
      <c r="AJ944" s="2"/>
    </row>
    <row r="945" spans="1:36" ht="15.75" customHeight="1">
      <c r="A945" s="2"/>
      <c r="B945" s="2"/>
      <c r="C945" s="61"/>
      <c r="D945" s="62"/>
      <c r="E945" s="62"/>
      <c r="F945" s="63"/>
      <c r="G945" s="2"/>
      <c r="H945" s="2"/>
      <c r="I945" s="63"/>
      <c r="J945" s="63"/>
      <c r="K945" s="2"/>
      <c r="L945" s="63"/>
      <c r="M945" s="2"/>
      <c r="N945" s="2"/>
      <c r="O945" s="63"/>
      <c r="P945" s="63"/>
      <c r="Q945" s="2"/>
      <c r="R945" s="63"/>
      <c r="S945" s="2"/>
      <c r="T945" s="2"/>
      <c r="U945" s="63"/>
      <c r="V945" s="2"/>
      <c r="W945" s="2"/>
      <c r="X945" s="2"/>
      <c r="Y945" s="2"/>
      <c r="Z945" s="2"/>
      <c r="AA945" s="2"/>
      <c r="AB945" s="2"/>
      <c r="AC945" s="2"/>
      <c r="AD945" s="2"/>
      <c r="AE945" s="2"/>
      <c r="AF945" s="2"/>
      <c r="AG945" s="2"/>
      <c r="AH945" s="2"/>
      <c r="AI945" s="2"/>
      <c r="AJ945" s="2"/>
    </row>
    <row r="946" spans="1:36" ht="15.75" customHeight="1">
      <c r="A946" s="2"/>
      <c r="B946" s="2"/>
      <c r="C946" s="61"/>
      <c r="D946" s="62"/>
      <c r="E946" s="62"/>
      <c r="F946" s="63"/>
      <c r="G946" s="2"/>
      <c r="H946" s="2"/>
      <c r="I946" s="63"/>
      <c r="J946" s="63"/>
      <c r="K946" s="2"/>
      <c r="L946" s="63"/>
      <c r="M946" s="2"/>
      <c r="N946" s="2"/>
      <c r="O946" s="63"/>
      <c r="P946" s="63"/>
      <c r="Q946" s="2"/>
      <c r="R946" s="63"/>
      <c r="S946" s="2"/>
      <c r="T946" s="2"/>
      <c r="U946" s="63"/>
      <c r="V946" s="2"/>
      <c r="W946" s="2"/>
      <c r="X946" s="2"/>
      <c r="Y946" s="2"/>
      <c r="Z946" s="2"/>
      <c r="AA946" s="2"/>
      <c r="AB946" s="2"/>
      <c r="AC946" s="2"/>
      <c r="AD946" s="2"/>
      <c r="AE946" s="2"/>
      <c r="AF946" s="2"/>
      <c r="AG946" s="2"/>
      <c r="AH946" s="2"/>
      <c r="AI946" s="2"/>
      <c r="AJ946" s="2"/>
    </row>
    <row r="947" spans="1:36" ht="15.75" customHeight="1">
      <c r="A947" s="2"/>
      <c r="B947" s="2"/>
      <c r="C947" s="61"/>
      <c r="D947" s="62"/>
      <c r="E947" s="62"/>
      <c r="F947" s="63"/>
      <c r="G947" s="2"/>
      <c r="H947" s="2"/>
      <c r="I947" s="63"/>
      <c r="J947" s="63"/>
      <c r="K947" s="2"/>
      <c r="L947" s="63"/>
      <c r="M947" s="2"/>
      <c r="N947" s="2"/>
      <c r="O947" s="63"/>
      <c r="P947" s="63"/>
      <c r="Q947" s="2"/>
      <c r="R947" s="63"/>
      <c r="S947" s="2"/>
      <c r="T947" s="2"/>
      <c r="U947" s="63"/>
      <c r="V947" s="2"/>
      <c r="W947" s="2"/>
      <c r="X947" s="2"/>
      <c r="Y947" s="2"/>
      <c r="Z947" s="2"/>
      <c r="AA947" s="2"/>
      <c r="AB947" s="2"/>
      <c r="AC947" s="2"/>
      <c r="AD947" s="2"/>
      <c r="AE947" s="2"/>
      <c r="AF947" s="2"/>
      <c r="AG947" s="2"/>
      <c r="AH947" s="2"/>
      <c r="AI947" s="2"/>
      <c r="AJ947" s="2"/>
    </row>
    <row r="948" spans="1:36" ht="15.75" customHeight="1">
      <c r="A948" s="2"/>
      <c r="B948" s="2"/>
      <c r="C948" s="61"/>
      <c r="D948" s="62"/>
      <c r="E948" s="62"/>
      <c r="F948" s="63"/>
      <c r="G948" s="2"/>
      <c r="H948" s="2"/>
      <c r="I948" s="63"/>
      <c r="J948" s="63"/>
      <c r="K948" s="2"/>
      <c r="L948" s="63"/>
      <c r="M948" s="2"/>
      <c r="N948" s="2"/>
      <c r="O948" s="63"/>
      <c r="P948" s="63"/>
      <c r="Q948" s="2"/>
      <c r="R948" s="63"/>
      <c r="S948" s="2"/>
      <c r="T948" s="2"/>
      <c r="U948" s="63"/>
      <c r="V948" s="2"/>
      <c r="W948" s="2"/>
      <c r="X948" s="2"/>
      <c r="Y948" s="2"/>
      <c r="Z948" s="2"/>
      <c r="AA948" s="2"/>
      <c r="AB948" s="2"/>
      <c r="AC948" s="2"/>
      <c r="AD948" s="2"/>
      <c r="AE948" s="2"/>
      <c r="AF948" s="2"/>
      <c r="AG948" s="2"/>
      <c r="AH948" s="2"/>
      <c r="AI948" s="2"/>
      <c r="AJ948" s="2"/>
    </row>
    <row r="949" spans="1:36" ht="15.75" customHeight="1">
      <c r="A949" s="2"/>
      <c r="B949" s="2"/>
      <c r="C949" s="61"/>
      <c r="D949" s="62"/>
      <c r="E949" s="62"/>
      <c r="F949" s="63"/>
      <c r="G949" s="2"/>
      <c r="H949" s="2"/>
      <c r="I949" s="63"/>
      <c r="J949" s="63"/>
      <c r="K949" s="2"/>
      <c r="L949" s="63"/>
      <c r="M949" s="2"/>
      <c r="N949" s="2"/>
      <c r="O949" s="63"/>
      <c r="P949" s="63"/>
      <c r="Q949" s="2"/>
      <c r="R949" s="63"/>
      <c r="S949" s="2"/>
      <c r="T949" s="2"/>
      <c r="U949" s="63"/>
      <c r="V949" s="2"/>
      <c r="W949" s="2"/>
      <c r="X949" s="2"/>
      <c r="Y949" s="2"/>
      <c r="Z949" s="2"/>
      <c r="AA949" s="2"/>
      <c r="AB949" s="2"/>
      <c r="AC949" s="2"/>
      <c r="AD949" s="2"/>
      <c r="AE949" s="2"/>
      <c r="AF949" s="2"/>
      <c r="AG949" s="2"/>
      <c r="AH949" s="2"/>
      <c r="AI949" s="2"/>
      <c r="AJ949" s="2"/>
    </row>
    <row r="950" spans="1:36" ht="15.75" customHeight="1">
      <c r="A950" s="2"/>
      <c r="B950" s="2"/>
      <c r="C950" s="61"/>
      <c r="D950" s="62"/>
      <c r="E950" s="62"/>
      <c r="F950" s="63"/>
      <c r="G950" s="2"/>
      <c r="H950" s="2"/>
      <c r="I950" s="63"/>
      <c r="J950" s="63"/>
      <c r="K950" s="2"/>
      <c r="L950" s="63"/>
      <c r="M950" s="2"/>
      <c r="N950" s="2"/>
      <c r="O950" s="63"/>
      <c r="P950" s="63"/>
      <c r="Q950" s="2"/>
      <c r="R950" s="63"/>
      <c r="S950" s="2"/>
      <c r="T950" s="2"/>
      <c r="U950" s="63"/>
      <c r="V950" s="2"/>
      <c r="W950" s="2"/>
      <c r="X950" s="2"/>
      <c r="Y950" s="2"/>
      <c r="Z950" s="2"/>
      <c r="AA950" s="2"/>
      <c r="AB950" s="2"/>
      <c r="AC950" s="2"/>
      <c r="AD950" s="2"/>
      <c r="AE950" s="2"/>
      <c r="AF950" s="2"/>
      <c r="AG950" s="2"/>
      <c r="AH950" s="2"/>
      <c r="AI950" s="2"/>
      <c r="AJ950" s="2"/>
    </row>
    <row r="951" spans="1:36" ht="15.75" customHeight="1">
      <c r="A951" s="2"/>
      <c r="B951" s="2"/>
      <c r="C951" s="61"/>
      <c r="D951" s="62"/>
      <c r="E951" s="62"/>
      <c r="F951" s="63"/>
      <c r="G951" s="2"/>
      <c r="H951" s="2"/>
      <c r="I951" s="63"/>
      <c r="J951" s="63"/>
      <c r="K951" s="2"/>
      <c r="L951" s="63"/>
      <c r="M951" s="2"/>
      <c r="N951" s="2"/>
      <c r="O951" s="63"/>
      <c r="P951" s="63"/>
      <c r="Q951" s="2"/>
      <c r="R951" s="63"/>
      <c r="S951" s="2"/>
      <c r="T951" s="2"/>
      <c r="U951" s="63"/>
      <c r="V951" s="2"/>
      <c r="W951" s="2"/>
      <c r="X951" s="2"/>
      <c r="Y951" s="2"/>
      <c r="Z951" s="2"/>
      <c r="AA951" s="2"/>
      <c r="AB951" s="2"/>
      <c r="AC951" s="2"/>
      <c r="AD951" s="2"/>
      <c r="AE951" s="2"/>
      <c r="AF951" s="2"/>
      <c r="AG951" s="2"/>
      <c r="AH951" s="2"/>
      <c r="AI951" s="2"/>
      <c r="AJ951" s="2"/>
    </row>
    <row r="952" spans="1:36" ht="15.75" customHeight="1">
      <c r="A952" s="2"/>
      <c r="B952" s="2"/>
      <c r="C952" s="61"/>
      <c r="D952" s="62"/>
      <c r="E952" s="62"/>
      <c r="F952" s="63"/>
      <c r="G952" s="2"/>
      <c r="H952" s="2"/>
      <c r="I952" s="63"/>
      <c r="J952" s="63"/>
      <c r="K952" s="2"/>
      <c r="L952" s="63"/>
      <c r="M952" s="2"/>
      <c r="N952" s="2"/>
      <c r="O952" s="63"/>
      <c r="P952" s="63"/>
      <c r="Q952" s="2"/>
      <c r="R952" s="63"/>
      <c r="S952" s="2"/>
      <c r="T952" s="2"/>
      <c r="U952" s="63"/>
      <c r="V952" s="2"/>
      <c r="W952" s="2"/>
      <c r="X952" s="2"/>
      <c r="Y952" s="2"/>
      <c r="Z952" s="2"/>
      <c r="AA952" s="2"/>
      <c r="AB952" s="2"/>
      <c r="AC952" s="2"/>
      <c r="AD952" s="2"/>
      <c r="AE952" s="2"/>
      <c r="AF952" s="2"/>
      <c r="AG952" s="2"/>
      <c r="AH952" s="2"/>
      <c r="AI952" s="2"/>
      <c r="AJ952" s="2"/>
    </row>
    <row r="953" spans="1:36" ht="15.75" customHeight="1">
      <c r="A953" s="2"/>
      <c r="B953" s="2"/>
      <c r="C953" s="61"/>
      <c r="D953" s="62"/>
      <c r="E953" s="62"/>
      <c r="F953" s="63"/>
      <c r="G953" s="2"/>
      <c r="H953" s="2"/>
      <c r="I953" s="63"/>
      <c r="J953" s="63"/>
      <c r="K953" s="2"/>
      <c r="L953" s="63"/>
      <c r="M953" s="2"/>
      <c r="N953" s="2"/>
      <c r="O953" s="63"/>
      <c r="P953" s="63"/>
      <c r="Q953" s="2"/>
      <c r="R953" s="63"/>
      <c r="S953" s="2"/>
      <c r="T953" s="2"/>
      <c r="U953" s="63"/>
      <c r="V953" s="2"/>
      <c r="W953" s="2"/>
      <c r="X953" s="2"/>
      <c r="Y953" s="2"/>
      <c r="Z953" s="2"/>
      <c r="AA953" s="2"/>
      <c r="AB953" s="2"/>
      <c r="AC953" s="2"/>
      <c r="AD953" s="2"/>
      <c r="AE953" s="2"/>
      <c r="AF953" s="2"/>
      <c r="AG953" s="2"/>
      <c r="AH953" s="2"/>
      <c r="AI953" s="2"/>
      <c r="AJ953" s="2"/>
    </row>
    <row r="954" spans="1:36" ht="15.75" customHeight="1">
      <c r="A954" s="2"/>
      <c r="B954" s="2"/>
      <c r="C954" s="61"/>
      <c r="D954" s="62"/>
      <c r="E954" s="62"/>
      <c r="F954" s="63"/>
      <c r="G954" s="2"/>
      <c r="H954" s="2"/>
      <c r="I954" s="63"/>
      <c r="J954" s="63"/>
      <c r="K954" s="2"/>
      <c r="L954" s="63"/>
      <c r="M954" s="2"/>
      <c r="N954" s="2"/>
      <c r="O954" s="63"/>
      <c r="P954" s="63"/>
      <c r="Q954" s="2"/>
      <c r="R954" s="63"/>
      <c r="S954" s="2"/>
      <c r="T954" s="2"/>
      <c r="U954" s="63"/>
      <c r="V954" s="2"/>
      <c r="W954" s="2"/>
      <c r="X954" s="2"/>
      <c r="Y954" s="2"/>
      <c r="Z954" s="2"/>
      <c r="AA954" s="2"/>
      <c r="AB954" s="2"/>
      <c r="AC954" s="2"/>
      <c r="AD954" s="2"/>
      <c r="AE954" s="2"/>
      <c r="AF954" s="2"/>
      <c r="AG954" s="2"/>
      <c r="AH954" s="2"/>
      <c r="AI954" s="2"/>
      <c r="AJ954" s="2"/>
    </row>
    <row r="955" spans="1:36" ht="15.75" customHeight="1">
      <c r="A955" s="2"/>
      <c r="B955" s="2"/>
      <c r="C955" s="61"/>
      <c r="D955" s="62"/>
      <c r="E955" s="62"/>
      <c r="F955" s="63"/>
      <c r="G955" s="2"/>
      <c r="H955" s="2"/>
      <c r="I955" s="63"/>
      <c r="J955" s="63"/>
      <c r="K955" s="2"/>
      <c r="L955" s="63"/>
      <c r="M955" s="2"/>
      <c r="N955" s="2"/>
      <c r="O955" s="63"/>
      <c r="P955" s="63"/>
      <c r="Q955" s="2"/>
      <c r="R955" s="63"/>
      <c r="S955" s="2"/>
      <c r="T955" s="2"/>
      <c r="U955" s="63"/>
      <c r="V955" s="2"/>
      <c r="W955" s="2"/>
      <c r="X955" s="2"/>
      <c r="Y955" s="2"/>
      <c r="Z955" s="2"/>
      <c r="AA955" s="2"/>
      <c r="AB955" s="2"/>
      <c r="AC955" s="2"/>
      <c r="AD955" s="2"/>
      <c r="AE955" s="2"/>
      <c r="AF955" s="2"/>
      <c r="AG955" s="2"/>
      <c r="AH955" s="2"/>
      <c r="AI955" s="2"/>
      <c r="AJ955" s="2"/>
    </row>
    <row r="956" spans="1:36" ht="15.75" customHeight="1">
      <c r="A956" s="2"/>
      <c r="B956" s="2"/>
      <c r="C956" s="61"/>
      <c r="D956" s="62"/>
      <c r="E956" s="62"/>
      <c r="F956" s="63"/>
      <c r="G956" s="2"/>
      <c r="H956" s="2"/>
      <c r="I956" s="63"/>
      <c r="J956" s="63"/>
      <c r="K956" s="2"/>
      <c r="L956" s="63"/>
      <c r="M956" s="2"/>
      <c r="N956" s="2"/>
      <c r="O956" s="63"/>
      <c r="P956" s="63"/>
      <c r="Q956" s="2"/>
      <c r="R956" s="63"/>
      <c r="S956" s="2"/>
      <c r="T956" s="2"/>
      <c r="U956" s="63"/>
      <c r="V956" s="2"/>
      <c r="W956" s="2"/>
      <c r="X956" s="2"/>
      <c r="Y956" s="2"/>
      <c r="Z956" s="2"/>
      <c r="AA956" s="2"/>
      <c r="AB956" s="2"/>
      <c r="AC956" s="2"/>
      <c r="AD956" s="2"/>
      <c r="AE956" s="2"/>
      <c r="AF956" s="2"/>
      <c r="AG956" s="2"/>
      <c r="AH956" s="2"/>
      <c r="AI956" s="2"/>
      <c r="AJ956" s="2"/>
    </row>
    <row r="957" spans="1:36" ht="15.75" customHeight="1">
      <c r="A957" s="2"/>
      <c r="B957" s="2"/>
      <c r="C957" s="61"/>
      <c r="D957" s="62"/>
      <c r="E957" s="62"/>
      <c r="F957" s="63"/>
      <c r="G957" s="2"/>
      <c r="H957" s="2"/>
      <c r="I957" s="63"/>
      <c r="J957" s="63"/>
      <c r="K957" s="2"/>
      <c r="L957" s="63"/>
      <c r="M957" s="2"/>
      <c r="N957" s="2"/>
      <c r="O957" s="63"/>
      <c r="P957" s="63"/>
      <c r="Q957" s="2"/>
      <c r="R957" s="63"/>
      <c r="S957" s="2"/>
      <c r="T957" s="2"/>
      <c r="U957" s="63"/>
      <c r="V957" s="2"/>
      <c r="W957" s="2"/>
      <c r="X957" s="2"/>
      <c r="Y957" s="2"/>
      <c r="Z957" s="2"/>
      <c r="AA957" s="2"/>
      <c r="AB957" s="2"/>
      <c r="AC957" s="2"/>
      <c r="AD957" s="2"/>
      <c r="AE957" s="2"/>
      <c r="AF957" s="2"/>
      <c r="AG957" s="2"/>
      <c r="AH957" s="2"/>
      <c r="AI957" s="2"/>
      <c r="AJ957" s="2"/>
    </row>
    <row r="958" spans="1:36" ht="15.75" customHeight="1">
      <c r="A958" s="2"/>
      <c r="B958" s="2"/>
      <c r="C958" s="61"/>
      <c r="D958" s="62"/>
      <c r="E958" s="62"/>
      <c r="F958" s="63"/>
      <c r="G958" s="2"/>
      <c r="H958" s="2"/>
      <c r="I958" s="63"/>
      <c r="J958" s="63"/>
      <c r="K958" s="2"/>
      <c r="L958" s="63"/>
      <c r="M958" s="2"/>
      <c r="N958" s="2"/>
      <c r="O958" s="63"/>
      <c r="P958" s="63"/>
      <c r="Q958" s="2"/>
      <c r="R958" s="63"/>
      <c r="S958" s="2"/>
      <c r="T958" s="2"/>
      <c r="U958" s="63"/>
      <c r="V958" s="2"/>
      <c r="W958" s="2"/>
      <c r="X958" s="2"/>
      <c r="Y958" s="2"/>
      <c r="Z958" s="2"/>
      <c r="AA958" s="2"/>
      <c r="AB958" s="2"/>
      <c r="AC958" s="2"/>
      <c r="AD958" s="2"/>
      <c r="AE958" s="2"/>
      <c r="AF958" s="2"/>
      <c r="AG958" s="2"/>
      <c r="AH958" s="2"/>
      <c r="AI958" s="2"/>
      <c r="AJ958" s="2"/>
    </row>
    <row r="959" spans="1:36" ht="15.75" customHeight="1">
      <c r="A959" s="2"/>
      <c r="B959" s="2"/>
      <c r="C959" s="61"/>
      <c r="D959" s="62"/>
      <c r="E959" s="62"/>
      <c r="F959" s="63"/>
      <c r="G959" s="2"/>
      <c r="H959" s="2"/>
      <c r="I959" s="63"/>
      <c r="J959" s="63"/>
      <c r="K959" s="2"/>
      <c r="L959" s="63"/>
      <c r="M959" s="2"/>
      <c r="N959" s="2"/>
      <c r="O959" s="63"/>
      <c r="P959" s="63"/>
      <c r="Q959" s="2"/>
      <c r="R959" s="63"/>
      <c r="S959" s="2"/>
      <c r="T959" s="2"/>
      <c r="U959" s="63"/>
      <c r="V959" s="2"/>
      <c r="W959" s="2"/>
      <c r="X959" s="2"/>
      <c r="Y959" s="2"/>
      <c r="Z959" s="2"/>
      <c r="AA959" s="2"/>
      <c r="AB959" s="2"/>
      <c r="AC959" s="2"/>
      <c r="AD959" s="2"/>
      <c r="AE959" s="2"/>
      <c r="AF959" s="2"/>
      <c r="AG959" s="2"/>
      <c r="AH959" s="2"/>
      <c r="AI959" s="2"/>
      <c r="AJ959" s="2"/>
    </row>
    <row r="960" spans="1:36" ht="15.75" customHeight="1">
      <c r="A960" s="2"/>
      <c r="B960" s="2"/>
      <c r="C960" s="61"/>
      <c r="D960" s="62"/>
      <c r="E960" s="62"/>
      <c r="F960" s="63"/>
      <c r="G960" s="2"/>
      <c r="H960" s="2"/>
      <c r="I960" s="63"/>
      <c r="J960" s="63"/>
      <c r="K960" s="2"/>
      <c r="L960" s="63"/>
      <c r="M960" s="2"/>
      <c r="N960" s="2"/>
      <c r="O960" s="63"/>
      <c r="P960" s="63"/>
      <c r="Q960" s="2"/>
      <c r="R960" s="63"/>
      <c r="S960" s="2"/>
      <c r="T960" s="2"/>
      <c r="U960" s="63"/>
      <c r="V960" s="2"/>
      <c r="W960" s="2"/>
      <c r="X960" s="2"/>
      <c r="Y960" s="2"/>
      <c r="Z960" s="2"/>
      <c r="AA960" s="2"/>
      <c r="AB960" s="2"/>
      <c r="AC960" s="2"/>
      <c r="AD960" s="2"/>
      <c r="AE960" s="2"/>
      <c r="AF960" s="2"/>
      <c r="AG960" s="2"/>
      <c r="AH960" s="2"/>
      <c r="AI960" s="2"/>
      <c r="AJ960" s="2"/>
    </row>
    <row r="961" spans="1:36" ht="15.75" customHeight="1">
      <c r="A961" s="2"/>
      <c r="B961" s="2"/>
      <c r="C961" s="61"/>
      <c r="D961" s="62"/>
      <c r="E961" s="62"/>
      <c r="F961" s="63"/>
      <c r="G961" s="2"/>
      <c r="H961" s="2"/>
      <c r="I961" s="63"/>
      <c r="J961" s="63"/>
      <c r="K961" s="2"/>
      <c r="L961" s="63"/>
      <c r="M961" s="2"/>
      <c r="N961" s="2"/>
      <c r="O961" s="63"/>
      <c r="P961" s="63"/>
      <c r="Q961" s="2"/>
      <c r="R961" s="63"/>
      <c r="S961" s="2"/>
      <c r="T961" s="2"/>
      <c r="U961" s="63"/>
      <c r="V961" s="2"/>
      <c r="W961" s="2"/>
      <c r="X961" s="2"/>
      <c r="Y961" s="2"/>
      <c r="Z961" s="2"/>
      <c r="AA961" s="2"/>
      <c r="AB961" s="2"/>
      <c r="AC961" s="2"/>
      <c r="AD961" s="2"/>
      <c r="AE961" s="2"/>
      <c r="AF961" s="2"/>
      <c r="AG961" s="2"/>
      <c r="AH961" s="2"/>
      <c r="AI961" s="2"/>
      <c r="AJ961" s="2"/>
    </row>
    <row r="962" spans="1:36" ht="15.75" customHeight="1">
      <c r="A962" s="2"/>
      <c r="B962" s="2"/>
      <c r="C962" s="61"/>
      <c r="D962" s="62"/>
      <c r="E962" s="62"/>
      <c r="F962" s="63"/>
      <c r="G962" s="2"/>
      <c r="H962" s="2"/>
      <c r="I962" s="63"/>
      <c r="J962" s="63"/>
      <c r="K962" s="2"/>
      <c r="L962" s="63"/>
      <c r="M962" s="2"/>
      <c r="N962" s="2"/>
      <c r="O962" s="63"/>
      <c r="P962" s="63"/>
      <c r="Q962" s="2"/>
      <c r="R962" s="63"/>
      <c r="S962" s="2"/>
      <c r="T962" s="2"/>
      <c r="U962" s="63"/>
      <c r="V962" s="2"/>
      <c r="W962" s="2"/>
      <c r="X962" s="2"/>
      <c r="Y962" s="2"/>
      <c r="Z962" s="2"/>
      <c r="AA962" s="2"/>
      <c r="AB962" s="2"/>
      <c r="AC962" s="2"/>
      <c r="AD962" s="2"/>
      <c r="AE962" s="2"/>
      <c r="AF962" s="2"/>
      <c r="AG962" s="2"/>
      <c r="AH962" s="2"/>
      <c r="AI962" s="2"/>
      <c r="AJ962" s="2"/>
    </row>
    <row r="963" spans="1:36" ht="15.75" customHeight="1">
      <c r="A963" s="2"/>
      <c r="B963" s="2"/>
      <c r="C963" s="61"/>
      <c r="D963" s="62"/>
      <c r="E963" s="62"/>
      <c r="F963" s="63"/>
      <c r="G963" s="2"/>
      <c r="H963" s="2"/>
      <c r="I963" s="63"/>
      <c r="J963" s="63"/>
      <c r="K963" s="2"/>
      <c r="L963" s="63"/>
      <c r="M963" s="2"/>
      <c r="N963" s="2"/>
      <c r="O963" s="63"/>
      <c r="P963" s="63"/>
      <c r="Q963" s="2"/>
      <c r="R963" s="63"/>
      <c r="S963" s="2"/>
      <c r="T963" s="2"/>
      <c r="U963" s="63"/>
      <c r="V963" s="2"/>
      <c r="W963" s="2"/>
      <c r="X963" s="2"/>
      <c r="Y963" s="2"/>
      <c r="Z963" s="2"/>
      <c r="AA963" s="2"/>
      <c r="AB963" s="2"/>
      <c r="AC963" s="2"/>
      <c r="AD963" s="2"/>
      <c r="AE963" s="2"/>
      <c r="AF963" s="2"/>
      <c r="AG963" s="2"/>
      <c r="AH963" s="2"/>
      <c r="AI963" s="2"/>
      <c r="AJ963" s="2"/>
    </row>
    <row r="964" spans="1:36" ht="15.75" customHeight="1">
      <c r="A964" s="2"/>
      <c r="B964" s="2"/>
      <c r="C964" s="61"/>
      <c r="D964" s="62"/>
      <c r="E964" s="62"/>
      <c r="F964" s="63"/>
      <c r="G964" s="2"/>
      <c r="H964" s="2"/>
      <c r="I964" s="63"/>
      <c r="J964" s="63"/>
      <c r="K964" s="2"/>
      <c r="L964" s="63"/>
      <c r="M964" s="2"/>
      <c r="N964" s="2"/>
      <c r="O964" s="63"/>
      <c r="P964" s="63"/>
      <c r="Q964" s="2"/>
      <c r="R964" s="63"/>
      <c r="S964" s="2"/>
      <c r="T964" s="2"/>
      <c r="U964" s="63"/>
      <c r="V964" s="2"/>
      <c r="W964" s="2"/>
      <c r="X964" s="2"/>
      <c r="Y964" s="2"/>
      <c r="Z964" s="2"/>
      <c r="AA964" s="2"/>
      <c r="AB964" s="2"/>
      <c r="AC964" s="2"/>
      <c r="AD964" s="2"/>
      <c r="AE964" s="2"/>
      <c r="AF964" s="2"/>
      <c r="AG964" s="2"/>
      <c r="AH964" s="2"/>
      <c r="AI964" s="2"/>
      <c r="AJ964" s="2"/>
    </row>
    <row r="965" spans="1:36" ht="15.75" customHeight="1">
      <c r="A965" s="2"/>
      <c r="B965" s="2"/>
      <c r="C965" s="61"/>
      <c r="D965" s="62"/>
      <c r="E965" s="62"/>
      <c r="F965" s="63"/>
      <c r="G965" s="2"/>
      <c r="H965" s="2"/>
      <c r="I965" s="63"/>
      <c r="J965" s="63"/>
      <c r="K965" s="2"/>
      <c r="L965" s="63"/>
      <c r="M965" s="2"/>
      <c r="N965" s="2"/>
      <c r="O965" s="63"/>
      <c r="P965" s="63"/>
      <c r="Q965" s="2"/>
      <c r="R965" s="63"/>
      <c r="S965" s="2"/>
      <c r="T965" s="2"/>
      <c r="U965" s="63"/>
      <c r="V965" s="2"/>
      <c r="W965" s="2"/>
      <c r="X965" s="2"/>
      <c r="Y965" s="2"/>
      <c r="Z965" s="2"/>
      <c r="AA965" s="2"/>
      <c r="AB965" s="2"/>
      <c r="AC965" s="2"/>
      <c r="AD965" s="2"/>
      <c r="AE965" s="2"/>
      <c r="AF965" s="2"/>
      <c r="AG965" s="2"/>
      <c r="AH965" s="2"/>
      <c r="AI965" s="2"/>
      <c r="AJ965" s="2"/>
    </row>
    <row r="966" spans="1:36" ht="15.75" customHeight="1">
      <c r="A966" s="2"/>
      <c r="B966" s="2"/>
      <c r="C966" s="61"/>
      <c r="D966" s="62"/>
      <c r="E966" s="62"/>
      <c r="F966" s="63"/>
      <c r="G966" s="2"/>
      <c r="H966" s="2"/>
      <c r="I966" s="63"/>
      <c r="J966" s="63"/>
      <c r="K966" s="2"/>
      <c r="L966" s="63"/>
      <c r="M966" s="2"/>
      <c r="N966" s="2"/>
      <c r="O966" s="63"/>
      <c r="P966" s="63"/>
      <c r="Q966" s="2"/>
      <c r="R966" s="63"/>
      <c r="S966" s="2"/>
      <c r="T966" s="2"/>
      <c r="U966" s="63"/>
      <c r="V966" s="2"/>
      <c r="W966" s="2"/>
      <c r="X966" s="2"/>
      <c r="Y966" s="2"/>
      <c r="Z966" s="2"/>
      <c r="AA966" s="2"/>
      <c r="AB966" s="2"/>
      <c r="AC966" s="2"/>
      <c r="AD966" s="2"/>
      <c r="AE966" s="2"/>
      <c r="AF966" s="2"/>
      <c r="AG966" s="2"/>
      <c r="AH966" s="2"/>
      <c r="AI966" s="2"/>
      <c r="AJ966" s="2"/>
    </row>
    <row r="967" spans="1:36" ht="15.75" customHeight="1">
      <c r="A967" s="2"/>
      <c r="B967" s="2"/>
      <c r="C967" s="61"/>
      <c r="D967" s="62"/>
      <c r="E967" s="62"/>
      <c r="F967" s="63"/>
      <c r="G967" s="2"/>
      <c r="H967" s="2"/>
      <c r="I967" s="63"/>
      <c r="J967" s="63"/>
      <c r="K967" s="2"/>
      <c r="L967" s="63"/>
      <c r="M967" s="2"/>
      <c r="N967" s="2"/>
      <c r="O967" s="63"/>
      <c r="P967" s="63"/>
      <c r="Q967" s="2"/>
      <c r="R967" s="63"/>
      <c r="S967" s="2"/>
      <c r="T967" s="2"/>
      <c r="U967" s="63"/>
      <c r="V967" s="2"/>
      <c r="W967" s="2"/>
      <c r="X967" s="2"/>
      <c r="Y967" s="2"/>
      <c r="Z967" s="2"/>
      <c r="AA967" s="2"/>
      <c r="AB967" s="2"/>
      <c r="AC967" s="2"/>
      <c r="AD967" s="2"/>
      <c r="AE967" s="2"/>
      <c r="AF967" s="2"/>
      <c r="AG967" s="2"/>
    </row>
    <row r="968" spans="1:36" ht="15.75" customHeight="1">
      <c r="A968" s="2"/>
      <c r="B968" s="2"/>
      <c r="C968" s="61"/>
      <c r="D968" s="62"/>
      <c r="E968" s="62"/>
      <c r="F968" s="63"/>
      <c r="G968" s="2"/>
      <c r="H968" s="2"/>
      <c r="I968" s="63"/>
      <c r="J968" s="63"/>
      <c r="K968" s="2"/>
      <c r="L968" s="63"/>
      <c r="M968" s="2"/>
      <c r="N968" s="2"/>
      <c r="O968" s="63"/>
      <c r="P968" s="63"/>
      <c r="Q968" s="2"/>
      <c r="R968" s="63"/>
      <c r="S968" s="2"/>
      <c r="T968" s="2"/>
      <c r="U968" s="63"/>
      <c r="V968" s="2"/>
      <c r="W968" s="2"/>
      <c r="X968" s="2"/>
      <c r="Y968" s="2"/>
      <c r="Z968" s="2"/>
      <c r="AA968" s="2"/>
      <c r="AB968" s="2"/>
      <c r="AC968" s="2"/>
      <c r="AD968" s="2"/>
      <c r="AE968" s="2"/>
      <c r="AF968" s="2"/>
      <c r="AG968" s="2"/>
    </row>
    <row r="969" spans="1:36" ht="15.75" customHeight="1">
      <c r="A969" s="2"/>
      <c r="B969" s="2"/>
      <c r="C969" s="61"/>
      <c r="D969" s="62"/>
      <c r="E969" s="62"/>
      <c r="F969" s="63"/>
      <c r="G969" s="2"/>
      <c r="H969" s="2"/>
      <c r="I969" s="63"/>
      <c r="J969" s="63"/>
      <c r="K969" s="2"/>
      <c r="L969" s="63"/>
      <c r="M969" s="2"/>
      <c r="N969" s="2"/>
      <c r="O969" s="63"/>
      <c r="P969" s="63"/>
      <c r="Q969" s="2"/>
      <c r="R969" s="63"/>
      <c r="S969" s="2"/>
      <c r="T969" s="2"/>
      <c r="U969" s="63"/>
      <c r="V969" s="2"/>
      <c r="W969" s="2"/>
      <c r="X969" s="2"/>
      <c r="Y969" s="2"/>
      <c r="Z969" s="2"/>
      <c r="AA969" s="2"/>
      <c r="AB969" s="2"/>
      <c r="AC969" s="2"/>
      <c r="AD969" s="2"/>
      <c r="AE969" s="2"/>
      <c r="AF969" s="2"/>
      <c r="AG969" s="2"/>
    </row>
    <row r="970" spans="1:36" ht="15.75" customHeight="1">
      <c r="A970" s="2"/>
      <c r="B970" s="2"/>
      <c r="C970" s="61"/>
      <c r="D970" s="62"/>
      <c r="E970" s="62"/>
      <c r="F970" s="63"/>
      <c r="G970" s="2"/>
      <c r="H970" s="2"/>
      <c r="I970" s="63"/>
      <c r="J970" s="63"/>
      <c r="K970" s="2"/>
      <c r="L970" s="63"/>
      <c r="M970" s="2"/>
      <c r="N970" s="2"/>
      <c r="O970" s="63"/>
      <c r="P970" s="63"/>
      <c r="Q970" s="2"/>
      <c r="R970" s="63"/>
      <c r="S970" s="2"/>
      <c r="T970" s="2"/>
      <c r="U970" s="63"/>
      <c r="V970" s="2"/>
      <c r="W970" s="2"/>
      <c r="X970" s="2"/>
      <c r="Y970" s="2"/>
      <c r="Z970" s="2"/>
      <c r="AA970" s="2"/>
      <c r="AB970" s="2"/>
      <c r="AC970" s="2"/>
      <c r="AD970" s="2"/>
      <c r="AE970" s="2"/>
      <c r="AF970" s="2"/>
      <c r="AG970" s="2"/>
    </row>
    <row r="971" spans="1:36" ht="15.75" customHeight="1">
      <c r="A971" s="2"/>
      <c r="B971" s="2"/>
      <c r="C971" s="61"/>
      <c r="D971" s="62"/>
      <c r="E971" s="62"/>
      <c r="F971" s="63"/>
      <c r="G971" s="2"/>
      <c r="H971" s="2"/>
      <c r="I971" s="63"/>
      <c r="J971" s="63"/>
      <c r="K971" s="2"/>
      <c r="L971" s="63"/>
      <c r="M971" s="2"/>
      <c r="N971" s="2"/>
      <c r="O971" s="63"/>
      <c r="P971" s="63"/>
      <c r="Q971" s="2"/>
      <c r="R971" s="63"/>
      <c r="S971" s="2"/>
      <c r="T971" s="2"/>
      <c r="U971" s="63"/>
      <c r="V971" s="2"/>
      <c r="W971" s="2"/>
      <c r="X971" s="2"/>
      <c r="Y971" s="2"/>
      <c r="Z971" s="2"/>
      <c r="AA971" s="2"/>
      <c r="AB971" s="2"/>
      <c r="AC971" s="2"/>
      <c r="AD971" s="2"/>
      <c r="AE971" s="2"/>
      <c r="AF971" s="2"/>
      <c r="AG971" s="2"/>
    </row>
    <row r="972" spans="1:36" ht="15.75" customHeight="1">
      <c r="A972" s="2"/>
      <c r="B972" s="2"/>
      <c r="C972" s="61"/>
      <c r="D972" s="62"/>
      <c r="E972" s="62"/>
      <c r="F972" s="63"/>
      <c r="G972" s="2"/>
      <c r="H972" s="2"/>
      <c r="I972" s="63"/>
      <c r="J972" s="63"/>
      <c r="K972" s="2"/>
      <c r="L972" s="63"/>
      <c r="M972" s="2"/>
      <c r="N972" s="2"/>
      <c r="O972" s="63"/>
      <c r="P972" s="63"/>
      <c r="Q972" s="2"/>
      <c r="R972" s="63"/>
      <c r="S972" s="2"/>
      <c r="T972" s="2"/>
      <c r="U972" s="63"/>
      <c r="V972" s="2"/>
      <c r="W972" s="2"/>
      <c r="X972" s="2"/>
      <c r="Y972" s="2"/>
      <c r="Z972" s="2"/>
      <c r="AA972" s="2"/>
      <c r="AB972" s="2"/>
      <c r="AC972" s="2"/>
      <c r="AD972" s="2"/>
      <c r="AE972" s="2"/>
      <c r="AF972" s="2"/>
      <c r="AG972" s="2"/>
    </row>
    <row r="973" spans="1:36" ht="15.75" customHeight="1">
      <c r="A973" s="2"/>
      <c r="B973" s="2"/>
      <c r="C973" s="61"/>
      <c r="D973" s="62"/>
      <c r="E973" s="62"/>
      <c r="F973" s="63"/>
      <c r="G973" s="2"/>
      <c r="H973" s="2"/>
      <c r="I973" s="63"/>
      <c r="J973" s="63"/>
      <c r="K973" s="2"/>
      <c r="L973" s="63"/>
      <c r="M973" s="2"/>
      <c r="N973" s="2"/>
      <c r="O973" s="63"/>
      <c r="P973" s="63"/>
      <c r="Q973" s="2"/>
      <c r="R973" s="63"/>
      <c r="S973" s="2"/>
      <c r="T973" s="2"/>
      <c r="U973" s="63"/>
      <c r="V973" s="2"/>
      <c r="W973" s="2"/>
      <c r="X973" s="2"/>
      <c r="Y973" s="2"/>
      <c r="Z973" s="2"/>
      <c r="AA973" s="2"/>
      <c r="AB973" s="2"/>
      <c r="AC973" s="2"/>
      <c r="AD973" s="2"/>
      <c r="AE973" s="2"/>
      <c r="AF973" s="2"/>
      <c r="AG973" s="2"/>
    </row>
    <row r="974" spans="1:36" ht="15.75" customHeight="1">
      <c r="A974" s="2"/>
      <c r="B974" s="2"/>
      <c r="C974" s="61"/>
      <c r="D974" s="62"/>
      <c r="E974" s="62"/>
      <c r="F974" s="63"/>
      <c r="G974" s="2"/>
      <c r="H974" s="2"/>
      <c r="I974" s="63"/>
      <c r="J974" s="63"/>
      <c r="K974" s="2"/>
      <c r="L974" s="63"/>
      <c r="M974" s="2"/>
      <c r="N974" s="2"/>
      <c r="O974" s="63"/>
      <c r="P974" s="63"/>
      <c r="Q974" s="2"/>
      <c r="R974" s="63"/>
      <c r="S974" s="2"/>
      <c r="T974" s="2"/>
      <c r="U974" s="63"/>
      <c r="V974" s="2"/>
      <c r="W974" s="2"/>
      <c r="X974" s="2"/>
      <c r="Y974" s="2"/>
      <c r="Z974" s="2"/>
      <c r="AA974" s="2"/>
      <c r="AB974" s="2"/>
      <c r="AC974" s="2"/>
      <c r="AD974" s="2"/>
      <c r="AE974" s="2"/>
      <c r="AF974" s="2"/>
      <c r="AG974" s="2"/>
    </row>
    <row r="975" spans="1:36" ht="15.75" customHeight="1">
      <c r="A975" s="2"/>
      <c r="B975" s="2"/>
      <c r="C975" s="61"/>
      <c r="D975" s="62"/>
      <c r="E975" s="62"/>
      <c r="F975" s="63"/>
      <c r="G975" s="2"/>
      <c r="H975" s="2"/>
      <c r="I975" s="63"/>
      <c r="J975" s="63"/>
      <c r="K975" s="2"/>
      <c r="L975" s="63"/>
      <c r="M975" s="2"/>
      <c r="N975" s="2"/>
      <c r="O975" s="63"/>
      <c r="P975" s="63"/>
      <c r="Q975" s="2"/>
      <c r="R975" s="63"/>
      <c r="S975" s="2"/>
      <c r="T975" s="2"/>
      <c r="U975" s="63"/>
      <c r="V975" s="2"/>
      <c r="W975" s="2"/>
      <c r="X975" s="2"/>
      <c r="Y975" s="2"/>
      <c r="Z975" s="2"/>
      <c r="AA975" s="2"/>
      <c r="AB975" s="2"/>
      <c r="AC975" s="2"/>
      <c r="AD975" s="2"/>
      <c r="AE975" s="2"/>
      <c r="AF975" s="2"/>
      <c r="AG975" s="2"/>
    </row>
    <row r="976" spans="1:36" ht="15.75" customHeight="1">
      <c r="A976" s="2"/>
      <c r="B976" s="2"/>
      <c r="C976" s="61"/>
      <c r="D976" s="62"/>
      <c r="E976" s="62"/>
      <c r="F976" s="63"/>
      <c r="G976" s="2"/>
      <c r="H976" s="2"/>
      <c r="I976" s="63"/>
      <c r="J976" s="63"/>
      <c r="K976" s="2"/>
      <c r="L976" s="63"/>
      <c r="M976" s="2"/>
      <c r="N976" s="2"/>
      <c r="O976" s="63"/>
      <c r="P976" s="63"/>
      <c r="Q976" s="2"/>
      <c r="R976" s="63"/>
      <c r="S976" s="2"/>
      <c r="T976" s="2"/>
      <c r="U976" s="63"/>
      <c r="V976" s="2"/>
      <c r="W976" s="2"/>
      <c r="X976" s="2"/>
      <c r="Y976" s="2"/>
      <c r="Z976" s="2"/>
      <c r="AA976" s="2"/>
      <c r="AB976" s="2"/>
      <c r="AC976" s="2"/>
      <c r="AD976" s="2"/>
      <c r="AE976" s="2"/>
      <c r="AF976" s="2"/>
      <c r="AG976" s="2"/>
    </row>
    <row r="977" spans="1:33" ht="15.75" customHeight="1">
      <c r="A977" s="2"/>
      <c r="B977" s="2"/>
      <c r="C977" s="61"/>
      <c r="D977" s="62"/>
      <c r="E977" s="62"/>
      <c r="F977" s="63"/>
      <c r="G977" s="2"/>
      <c r="H977" s="2"/>
      <c r="I977" s="63"/>
      <c r="J977" s="63"/>
      <c r="K977" s="2"/>
      <c r="L977" s="63"/>
      <c r="M977" s="2"/>
      <c r="N977" s="2"/>
      <c r="O977" s="63"/>
      <c r="P977" s="63"/>
      <c r="Q977" s="2"/>
      <c r="R977" s="63"/>
      <c r="S977" s="2"/>
      <c r="T977" s="2"/>
      <c r="U977" s="63"/>
      <c r="V977" s="2"/>
      <c r="W977" s="2"/>
      <c r="X977" s="2"/>
      <c r="Y977" s="2"/>
      <c r="Z977" s="2"/>
      <c r="AA977" s="2"/>
      <c r="AB977" s="2"/>
      <c r="AC977" s="2"/>
      <c r="AD977" s="2"/>
      <c r="AE977" s="2"/>
      <c r="AF977" s="2"/>
      <c r="AG977" s="2"/>
    </row>
    <row r="978" spans="1:33" ht="15.75" customHeight="1">
      <c r="A978" s="2"/>
      <c r="B978" s="2"/>
      <c r="C978" s="61"/>
      <c r="D978" s="62"/>
      <c r="E978" s="62"/>
      <c r="F978" s="63"/>
      <c r="G978" s="2"/>
      <c r="H978" s="2"/>
      <c r="I978" s="63"/>
      <c r="J978" s="63"/>
      <c r="K978" s="2"/>
      <c r="L978" s="63"/>
      <c r="M978" s="2"/>
      <c r="N978" s="2"/>
      <c r="O978" s="63"/>
      <c r="P978" s="63"/>
      <c r="Q978" s="2"/>
      <c r="R978" s="63"/>
      <c r="S978" s="2"/>
      <c r="T978" s="2"/>
      <c r="U978" s="63"/>
      <c r="V978" s="2"/>
      <c r="W978" s="2"/>
      <c r="X978" s="2"/>
      <c r="Y978" s="2"/>
      <c r="Z978" s="2"/>
      <c r="AA978" s="2"/>
      <c r="AB978" s="2"/>
      <c r="AC978" s="2"/>
      <c r="AD978" s="2"/>
      <c r="AE978" s="2"/>
      <c r="AF978" s="2"/>
      <c r="AG978" s="2"/>
    </row>
    <row r="979" spans="1:33" ht="15.75" customHeight="1">
      <c r="A979" s="2"/>
      <c r="B979" s="2"/>
      <c r="C979" s="61"/>
      <c r="D979" s="62"/>
      <c r="E979" s="62"/>
      <c r="F979" s="63"/>
      <c r="G979" s="2"/>
      <c r="H979" s="2"/>
      <c r="I979" s="63"/>
      <c r="J979" s="63"/>
      <c r="K979" s="2"/>
      <c r="L979" s="63"/>
      <c r="M979" s="2"/>
      <c r="N979" s="2"/>
      <c r="O979" s="63"/>
      <c r="P979" s="63"/>
      <c r="Q979" s="2"/>
      <c r="R979" s="63"/>
      <c r="S979" s="2"/>
      <c r="T979" s="2"/>
      <c r="U979" s="63"/>
      <c r="V979" s="2"/>
      <c r="W979" s="2"/>
      <c r="X979" s="2"/>
      <c r="Y979" s="2"/>
      <c r="Z979" s="2"/>
      <c r="AA979" s="2"/>
      <c r="AB979" s="2"/>
      <c r="AC979" s="2"/>
      <c r="AD979" s="2"/>
      <c r="AE979" s="2"/>
      <c r="AF979" s="2"/>
      <c r="AG979" s="2"/>
    </row>
    <row r="980" spans="1:33" ht="15.75" customHeight="1">
      <c r="A980" s="2"/>
      <c r="B980" s="2"/>
      <c r="C980" s="61"/>
      <c r="D980" s="62"/>
      <c r="E980" s="62"/>
      <c r="F980" s="63"/>
      <c r="G980" s="2"/>
      <c r="H980" s="2"/>
      <c r="I980" s="63"/>
      <c r="J980" s="63"/>
      <c r="K980" s="2"/>
      <c r="L980" s="63"/>
      <c r="M980" s="2"/>
      <c r="N980" s="2"/>
      <c r="O980" s="63"/>
      <c r="P980" s="63"/>
      <c r="Q980" s="2"/>
      <c r="R980" s="63"/>
      <c r="S980" s="2"/>
      <c r="T980" s="2"/>
      <c r="U980" s="63"/>
      <c r="V980" s="2"/>
      <c r="W980" s="2"/>
      <c r="X980" s="2"/>
      <c r="Y980" s="2"/>
      <c r="Z980" s="2"/>
      <c r="AA980" s="2"/>
      <c r="AB980" s="2"/>
      <c r="AC980" s="2"/>
      <c r="AD980" s="2"/>
      <c r="AE980" s="2"/>
      <c r="AF980" s="2"/>
      <c r="AG980" s="2"/>
    </row>
    <row r="981" spans="1:33" ht="15.75" customHeight="1">
      <c r="A981" s="2"/>
      <c r="B981" s="2"/>
      <c r="C981" s="61"/>
      <c r="D981" s="62"/>
      <c r="E981" s="62"/>
      <c r="F981" s="63"/>
      <c r="G981" s="2"/>
      <c r="H981" s="2"/>
      <c r="I981" s="63"/>
      <c r="J981" s="63"/>
      <c r="K981" s="2"/>
      <c r="L981" s="63"/>
      <c r="M981" s="2"/>
      <c r="N981" s="2"/>
      <c r="O981" s="63"/>
      <c r="P981" s="63"/>
      <c r="Q981" s="2"/>
      <c r="R981" s="63"/>
      <c r="S981" s="2"/>
      <c r="T981" s="2"/>
      <c r="U981" s="63"/>
      <c r="V981" s="2"/>
      <c r="W981" s="2"/>
      <c r="X981" s="2"/>
      <c r="Y981" s="2"/>
      <c r="Z981" s="2"/>
      <c r="AA981" s="2"/>
      <c r="AB981" s="2"/>
      <c r="AC981" s="2"/>
      <c r="AD981" s="2"/>
      <c r="AE981" s="2"/>
      <c r="AF981" s="2"/>
      <c r="AG981" s="2"/>
    </row>
    <row r="982" spans="1:33" ht="15.75" customHeight="1">
      <c r="A982" s="2"/>
      <c r="B982" s="2"/>
      <c r="C982" s="61"/>
      <c r="D982" s="62"/>
      <c r="E982" s="62"/>
      <c r="F982" s="63"/>
      <c r="G982" s="2"/>
      <c r="H982" s="2"/>
      <c r="I982" s="63"/>
      <c r="J982" s="63"/>
      <c r="K982" s="2"/>
      <c r="L982" s="63"/>
      <c r="M982" s="2"/>
      <c r="N982" s="2"/>
      <c r="O982" s="63"/>
      <c r="P982" s="63"/>
      <c r="Q982" s="2"/>
      <c r="R982" s="63"/>
      <c r="S982" s="2"/>
      <c r="T982" s="2"/>
      <c r="U982" s="63"/>
      <c r="V982" s="2"/>
      <c r="W982" s="2"/>
      <c r="X982" s="2"/>
      <c r="Y982" s="2"/>
      <c r="Z982" s="2"/>
      <c r="AA982" s="2"/>
      <c r="AB982" s="2"/>
      <c r="AC982" s="2"/>
      <c r="AD982" s="2"/>
      <c r="AE982" s="2"/>
      <c r="AF982" s="2"/>
      <c r="AG982" s="2"/>
    </row>
    <row r="983" spans="1:33" ht="15.75" customHeight="1">
      <c r="A983" s="2"/>
      <c r="B983" s="2"/>
      <c r="C983" s="61"/>
      <c r="D983" s="62"/>
      <c r="E983" s="62"/>
      <c r="F983" s="63"/>
      <c r="G983" s="2"/>
      <c r="H983" s="2"/>
      <c r="I983" s="63"/>
      <c r="J983" s="63"/>
      <c r="K983" s="2"/>
      <c r="L983" s="63"/>
      <c r="M983" s="2"/>
      <c r="N983" s="2"/>
      <c r="O983" s="63"/>
      <c r="P983" s="63"/>
      <c r="Q983" s="2"/>
      <c r="R983" s="63"/>
      <c r="S983" s="2"/>
      <c r="T983" s="2"/>
      <c r="U983" s="63"/>
      <c r="V983" s="2"/>
      <c r="W983" s="2"/>
      <c r="X983" s="2"/>
      <c r="Y983" s="2"/>
      <c r="Z983" s="2"/>
      <c r="AA983" s="2"/>
      <c r="AB983" s="2"/>
      <c r="AC983" s="2"/>
      <c r="AD983" s="2"/>
      <c r="AE983" s="2"/>
      <c r="AF983" s="2"/>
      <c r="AG983" s="2"/>
    </row>
    <row r="984" spans="1:33" ht="15.75" customHeight="1">
      <c r="A984" s="2"/>
      <c r="B984" s="2"/>
      <c r="C984" s="61"/>
      <c r="D984" s="62"/>
      <c r="E984" s="62"/>
      <c r="F984" s="63"/>
      <c r="G984" s="2"/>
      <c r="H984" s="2"/>
      <c r="I984" s="63"/>
      <c r="J984" s="63"/>
      <c r="K984" s="2"/>
      <c r="L984" s="63"/>
      <c r="M984" s="2"/>
      <c r="N984" s="2"/>
      <c r="O984" s="63"/>
      <c r="P984" s="63"/>
      <c r="Q984" s="2"/>
      <c r="R984" s="63"/>
      <c r="S984" s="2"/>
      <c r="T984" s="2"/>
      <c r="U984" s="63"/>
      <c r="V984" s="2"/>
      <c r="W984" s="2"/>
      <c r="X984" s="2"/>
      <c r="Y984" s="2"/>
      <c r="Z984" s="2"/>
      <c r="AA984" s="2"/>
      <c r="AB984" s="2"/>
      <c r="AC984" s="2"/>
      <c r="AD984" s="2"/>
      <c r="AE984" s="2"/>
      <c r="AF984" s="2"/>
      <c r="AG984" s="2"/>
    </row>
    <row r="985" spans="1:33" ht="15.75" customHeight="1">
      <c r="A985" s="2"/>
      <c r="B985" s="2"/>
      <c r="C985" s="61"/>
      <c r="D985" s="62"/>
      <c r="E985" s="62"/>
      <c r="F985" s="63"/>
      <c r="G985" s="2"/>
      <c r="H985" s="2"/>
      <c r="I985" s="63"/>
      <c r="J985" s="63"/>
      <c r="K985" s="2"/>
      <c r="L985" s="63"/>
      <c r="M985" s="2"/>
      <c r="N985" s="2"/>
      <c r="O985" s="63"/>
      <c r="P985" s="63"/>
      <c r="Q985" s="2"/>
      <c r="R985" s="63"/>
      <c r="S985" s="2"/>
      <c r="T985" s="2"/>
      <c r="U985" s="63"/>
      <c r="V985" s="2"/>
      <c r="W985" s="2"/>
      <c r="X985" s="2"/>
      <c r="Y985" s="2"/>
      <c r="Z985" s="2"/>
      <c r="AA985" s="2"/>
      <c r="AB985" s="2"/>
      <c r="AC985" s="2"/>
      <c r="AD985" s="2"/>
      <c r="AE985" s="2"/>
      <c r="AF985" s="2"/>
      <c r="AG985" s="2"/>
    </row>
  </sheetData>
  <mergeCells count="8">
    <mergeCell ref="R1:T1"/>
    <mergeCell ref="U1:W1"/>
    <mergeCell ref="A3:A16"/>
    <mergeCell ref="C1:E1"/>
    <mergeCell ref="F1:H1"/>
    <mergeCell ref="I1:K1"/>
    <mergeCell ref="L1:N1"/>
    <mergeCell ref="O1:Q1"/>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E956"/>
  <sheetViews>
    <sheetView workbookViewId="0"/>
  </sheetViews>
  <sheetFormatPr defaultColWidth="14.42578125" defaultRowHeight="15" customHeight="1"/>
  <cols>
    <col min="1" max="1" width="14.28515625" customWidth="1"/>
    <col min="2" max="2" width="32.140625" customWidth="1"/>
    <col min="3" max="3" width="34.5703125" customWidth="1"/>
    <col min="4" max="4" width="24" customWidth="1"/>
    <col min="5" max="5" width="12.85546875" customWidth="1"/>
    <col min="6" max="6" width="21.28515625" customWidth="1"/>
    <col min="7" max="7" width="10.140625" customWidth="1"/>
    <col min="8" max="8" width="14.5703125" customWidth="1"/>
    <col min="9" max="9" width="73" customWidth="1"/>
    <col min="10" max="10" width="20.140625" customWidth="1"/>
    <col min="11" max="11" width="24.85546875" customWidth="1"/>
    <col min="12" max="12" width="40.140625" customWidth="1"/>
    <col min="13" max="13" width="20.7109375" customWidth="1"/>
    <col min="14" max="14" width="32.140625" customWidth="1"/>
    <col min="15" max="15" width="17.140625" customWidth="1"/>
    <col min="16" max="16" width="23.7109375" customWidth="1"/>
    <col min="17" max="17" width="11.7109375" customWidth="1"/>
    <col min="18" max="18" width="70.140625" customWidth="1"/>
    <col min="19" max="19" width="11.7109375" customWidth="1"/>
    <col min="20" max="20" width="31.85546875" customWidth="1"/>
    <col min="21" max="21" width="7.5703125" customWidth="1"/>
    <col min="22" max="22" width="9" customWidth="1"/>
    <col min="23" max="23" width="6.7109375" customWidth="1"/>
    <col min="24" max="24" width="10.5703125" customWidth="1"/>
    <col min="25" max="25" width="9.42578125" customWidth="1"/>
    <col min="26" max="26" width="9.5703125" customWidth="1"/>
    <col min="27" max="31" width="7.7109375" customWidth="1"/>
  </cols>
  <sheetData>
    <row r="1" spans="1:31">
      <c r="A1" s="1904" t="s">
        <v>2204</v>
      </c>
      <c r="B1" s="1646"/>
      <c r="C1" s="1646"/>
      <c r="D1" s="1646"/>
      <c r="E1" s="1646"/>
      <c r="F1" s="1646"/>
      <c r="G1" s="1646"/>
      <c r="H1" s="1646"/>
      <c r="I1" s="1646"/>
      <c r="J1" s="1646"/>
      <c r="K1" s="1646"/>
      <c r="L1" s="1646"/>
      <c r="M1" s="1646"/>
      <c r="N1" s="1646"/>
      <c r="O1" s="1646"/>
      <c r="P1" s="1646"/>
      <c r="Q1" s="1646"/>
      <c r="R1" s="1151"/>
      <c r="S1" s="1905"/>
      <c r="T1" s="1905"/>
      <c r="U1" s="1905"/>
      <c r="V1" s="1905"/>
      <c r="W1" s="937"/>
      <c r="X1" s="937"/>
      <c r="Y1" s="937"/>
      <c r="Z1" s="937"/>
      <c r="AA1" s="937"/>
      <c r="AB1" s="937"/>
      <c r="AC1" s="937"/>
      <c r="AD1" s="937"/>
      <c r="AE1" s="937"/>
    </row>
    <row r="2" spans="1:31">
      <c r="A2" s="1906" t="s">
        <v>2205</v>
      </c>
      <c r="B2" s="1907" t="s">
        <v>1727</v>
      </c>
      <c r="C2" s="1907" t="s">
        <v>1356</v>
      </c>
      <c r="D2" s="1907" t="s">
        <v>172</v>
      </c>
      <c r="E2" s="938" t="s">
        <v>1359</v>
      </c>
      <c r="F2" s="938" t="s">
        <v>1357</v>
      </c>
      <c r="G2" s="938" t="s">
        <v>780</v>
      </c>
      <c r="H2" s="939" t="s">
        <v>1361</v>
      </c>
      <c r="I2" s="938" t="s">
        <v>2206</v>
      </c>
      <c r="J2" s="938" t="s">
        <v>2207</v>
      </c>
      <c r="K2" s="940" t="s">
        <v>2208</v>
      </c>
      <c r="L2" s="941" t="s">
        <v>2209</v>
      </c>
      <c r="M2" s="940" t="s">
        <v>2210</v>
      </c>
      <c r="N2" s="940" t="s">
        <v>2211</v>
      </c>
      <c r="O2" s="941" t="s">
        <v>2212</v>
      </c>
      <c r="P2" s="938" t="s">
        <v>2213</v>
      </c>
      <c r="Q2" s="1908" t="s">
        <v>127</v>
      </c>
      <c r="R2" s="942" t="s">
        <v>2214</v>
      </c>
      <c r="S2" s="943"/>
      <c r="T2" s="943"/>
      <c r="U2" s="943"/>
      <c r="V2" s="943"/>
      <c r="W2" s="944"/>
      <c r="X2" s="944"/>
      <c r="Y2" s="944"/>
      <c r="Z2" s="944"/>
      <c r="AA2" s="944"/>
      <c r="AB2" s="944"/>
      <c r="AC2" s="944"/>
      <c r="AD2" s="944"/>
      <c r="AE2" s="944"/>
    </row>
    <row r="3" spans="1:31">
      <c r="A3" s="1141" t="s">
        <v>960</v>
      </c>
      <c r="B3" s="256" t="s">
        <v>2215</v>
      </c>
      <c r="C3" s="219" t="s">
        <v>237</v>
      </c>
      <c r="D3" s="219" t="s">
        <v>183</v>
      </c>
      <c r="E3" s="219" t="s">
        <v>1371</v>
      </c>
      <c r="F3" s="256" t="s">
        <v>976</v>
      </c>
      <c r="G3" s="256" t="s">
        <v>15</v>
      </c>
      <c r="H3" s="1909">
        <v>43374</v>
      </c>
      <c r="I3" s="256" t="s">
        <v>2216</v>
      </c>
      <c r="J3" s="256" t="s">
        <v>1560</v>
      </c>
      <c r="K3" s="1909">
        <v>45707</v>
      </c>
      <c r="L3" s="1909">
        <v>45707</v>
      </c>
      <c r="M3" s="1909">
        <v>45716</v>
      </c>
      <c r="N3" s="1909">
        <v>45721</v>
      </c>
      <c r="O3" s="945">
        <f t="shared" ref="O3:O17" si="0">N3-L3</f>
        <v>14</v>
      </c>
      <c r="P3" s="219" t="s">
        <v>1388</v>
      </c>
      <c r="Q3" s="946" t="s">
        <v>1327</v>
      </c>
      <c r="R3" s="947"/>
      <c r="S3" s="1785"/>
      <c r="T3" s="1910" t="s">
        <v>2217</v>
      </c>
      <c r="U3" s="1216"/>
      <c r="V3" s="1216"/>
      <c r="W3" s="1216"/>
      <c r="X3" s="1216"/>
      <c r="Y3" s="1216"/>
      <c r="Z3" s="1216"/>
      <c r="AA3" s="1217"/>
      <c r="AB3" s="740"/>
      <c r="AC3" s="740"/>
      <c r="AD3" s="740"/>
      <c r="AE3" s="740"/>
    </row>
    <row r="4" spans="1:31">
      <c r="A4" s="1818"/>
      <c r="B4" s="244" t="s">
        <v>402</v>
      </c>
      <c r="C4" s="214" t="s">
        <v>2218</v>
      </c>
      <c r="D4" s="214" t="s">
        <v>183</v>
      </c>
      <c r="E4" s="214" t="s">
        <v>1371</v>
      </c>
      <c r="F4" s="244" t="s">
        <v>976</v>
      </c>
      <c r="G4" s="244" t="s">
        <v>15</v>
      </c>
      <c r="H4" s="1751">
        <v>45152</v>
      </c>
      <c r="I4" s="244" t="s">
        <v>2219</v>
      </c>
      <c r="J4" s="214" t="s">
        <v>1560</v>
      </c>
      <c r="K4" s="1751">
        <v>45716</v>
      </c>
      <c r="L4" s="1751">
        <v>45716</v>
      </c>
      <c r="M4" s="1751">
        <v>45749</v>
      </c>
      <c r="N4" s="1751">
        <v>45756</v>
      </c>
      <c r="O4" s="875">
        <f t="shared" si="0"/>
        <v>40</v>
      </c>
      <c r="P4" s="214" t="s">
        <v>1435</v>
      </c>
      <c r="Q4" s="1911" t="s">
        <v>1327</v>
      </c>
      <c r="R4" s="948"/>
      <c r="S4" s="1785"/>
      <c r="T4" s="949" t="s">
        <v>2220</v>
      </c>
      <c r="U4" s="950" t="s">
        <v>1</v>
      </c>
      <c r="V4" s="949" t="s">
        <v>2</v>
      </c>
      <c r="W4" s="949" t="s">
        <v>3</v>
      </c>
      <c r="X4" s="949" t="s">
        <v>4</v>
      </c>
      <c r="Y4" s="949" t="s">
        <v>5</v>
      </c>
      <c r="Z4" s="950" t="s">
        <v>6</v>
      </c>
      <c r="AA4" s="950" t="s">
        <v>7</v>
      </c>
      <c r="AB4" s="740"/>
      <c r="AC4" s="740"/>
      <c r="AD4" s="740"/>
      <c r="AE4" s="740"/>
    </row>
    <row r="5" spans="1:31">
      <c r="A5" s="1818"/>
      <c r="B5" s="244" t="s">
        <v>345</v>
      </c>
      <c r="C5" s="214" t="s">
        <v>225</v>
      </c>
      <c r="D5" s="214" t="s">
        <v>183</v>
      </c>
      <c r="E5" s="214" t="s">
        <v>1371</v>
      </c>
      <c r="F5" s="214" t="s">
        <v>976</v>
      </c>
      <c r="G5" s="244" t="s">
        <v>14</v>
      </c>
      <c r="H5" s="1751">
        <v>43376</v>
      </c>
      <c r="I5" s="244" t="s">
        <v>2219</v>
      </c>
      <c r="J5" s="244" t="s">
        <v>1560</v>
      </c>
      <c r="K5" s="1751">
        <v>45716</v>
      </c>
      <c r="L5" s="1751">
        <v>45716</v>
      </c>
      <c r="M5" s="1751">
        <v>45749</v>
      </c>
      <c r="N5" s="1751">
        <v>45769</v>
      </c>
      <c r="O5" s="764">
        <f t="shared" si="0"/>
        <v>53</v>
      </c>
      <c r="P5" s="214" t="s">
        <v>2221</v>
      </c>
      <c r="Q5" s="1911" t="s">
        <v>1327</v>
      </c>
      <c r="R5" s="948"/>
      <c r="S5" s="1785"/>
      <c r="T5" s="211" t="s">
        <v>1560</v>
      </c>
      <c r="U5" s="951">
        <f t="shared" ref="U5:U7" si="1">V5+W5+X5+Y5+Z5+AA5</f>
        <v>7</v>
      </c>
      <c r="V5" s="952">
        <v>6</v>
      </c>
      <c r="W5" s="952"/>
      <c r="X5" s="669">
        <v>1</v>
      </c>
      <c r="Y5" s="198"/>
      <c r="Z5" s="953"/>
      <c r="AA5" s="953"/>
      <c r="AB5" s="180"/>
      <c r="AC5" s="180"/>
      <c r="AD5" s="180"/>
      <c r="AE5" s="180"/>
    </row>
    <row r="6" spans="1:31">
      <c r="A6" s="1818"/>
      <c r="B6" s="244" t="s">
        <v>2222</v>
      </c>
      <c r="C6" s="214" t="s">
        <v>237</v>
      </c>
      <c r="D6" s="214" t="s">
        <v>183</v>
      </c>
      <c r="E6" s="214" t="s">
        <v>1371</v>
      </c>
      <c r="F6" s="244" t="s">
        <v>2223</v>
      </c>
      <c r="G6" s="244" t="s">
        <v>15</v>
      </c>
      <c r="H6" s="1751">
        <v>42887</v>
      </c>
      <c r="I6" s="244" t="s">
        <v>2224</v>
      </c>
      <c r="J6" s="244" t="s">
        <v>1560</v>
      </c>
      <c r="K6" s="1751">
        <v>45728</v>
      </c>
      <c r="L6" s="1751">
        <v>45728</v>
      </c>
      <c r="M6" s="1751">
        <v>45743</v>
      </c>
      <c r="N6" s="1751">
        <v>45755</v>
      </c>
      <c r="O6" s="764">
        <f t="shared" si="0"/>
        <v>27</v>
      </c>
      <c r="P6" s="214" t="s">
        <v>1435</v>
      </c>
      <c r="Q6" s="1911" t="s">
        <v>1327</v>
      </c>
      <c r="R6" s="948"/>
      <c r="S6" s="1785"/>
      <c r="T6" s="211" t="s">
        <v>1591</v>
      </c>
      <c r="U6" s="951">
        <f t="shared" si="1"/>
        <v>15</v>
      </c>
      <c r="V6" s="953"/>
      <c r="W6" s="954">
        <v>13</v>
      </c>
      <c r="X6" s="954">
        <v>2</v>
      </c>
      <c r="Y6" s="954"/>
      <c r="Z6" s="953"/>
      <c r="AA6" s="953"/>
      <c r="AB6" s="180"/>
      <c r="AC6" s="180"/>
      <c r="AD6" s="180"/>
      <c r="AE6" s="180"/>
    </row>
    <row r="7" spans="1:31">
      <c r="A7" s="1818"/>
      <c r="B7" s="244" t="s">
        <v>1442</v>
      </c>
      <c r="C7" s="214" t="s">
        <v>237</v>
      </c>
      <c r="D7" s="214" t="s">
        <v>183</v>
      </c>
      <c r="E7" s="214" t="s">
        <v>1371</v>
      </c>
      <c r="F7" s="244" t="s">
        <v>2225</v>
      </c>
      <c r="G7" s="244" t="s">
        <v>15</v>
      </c>
      <c r="H7" s="1751">
        <v>42480</v>
      </c>
      <c r="I7" s="244" t="s">
        <v>2224</v>
      </c>
      <c r="J7" s="244" t="s">
        <v>1560</v>
      </c>
      <c r="K7" s="1751">
        <v>45735</v>
      </c>
      <c r="L7" s="1751">
        <v>45740</v>
      </c>
      <c r="M7" s="1751">
        <v>45769</v>
      </c>
      <c r="N7" s="1751">
        <v>45779</v>
      </c>
      <c r="O7" s="764">
        <f t="shared" si="0"/>
        <v>39</v>
      </c>
      <c r="P7" s="214" t="s">
        <v>1435</v>
      </c>
      <c r="Q7" s="1911" t="s">
        <v>1327</v>
      </c>
      <c r="R7" s="948"/>
      <c r="S7" s="1785"/>
      <c r="T7" s="211" t="s">
        <v>2226</v>
      </c>
      <c r="U7" s="951">
        <f t="shared" si="1"/>
        <v>1</v>
      </c>
      <c r="V7" s="952"/>
      <c r="W7" s="952"/>
      <c r="X7" s="955">
        <v>1</v>
      </c>
      <c r="Y7" s="952"/>
      <c r="Z7" s="956"/>
      <c r="AA7" s="957"/>
      <c r="AB7" s="180"/>
      <c r="AC7" s="180"/>
      <c r="AD7" s="180"/>
      <c r="AE7" s="180"/>
    </row>
    <row r="8" spans="1:31">
      <c r="A8" s="1818"/>
      <c r="B8" s="244" t="s">
        <v>2227</v>
      </c>
      <c r="C8" s="214" t="s">
        <v>373</v>
      </c>
      <c r="D8" s="214" t="s">
        <v>183</v>
      </c>
      <c r="E8" s="214" t="s">
        <v>1371</v>
      </c>
      <c r="F8" s="244" t="s">
        <v>2228</v>
      </c>
      <c r="G8" s="244" t="s">
        <v>15</v>
      </c>
      <c r="H8" s="1751">
        <v>43862</v>
      </c>
      <c r="I8" s="244" t="s">
        <v>2229</v>
      </c>
      <c r="J8" s="244" t="s">
        <v>1560</v>
      </c>
      <c r="K8" s="1751">
        <v>45734</v>
      </c>
      <c r="L8" s="1751">
        <v>45734</v>
      </c>
      <c r="M8" s="1751">
        <v>45757</v>
      </c>
      <c r="N8" s="1751">
        <v>45770</v>
      </c>
      <c r="O8" s="764">
        <f t="shared" si="0"/>
        <v>36</v>
      </c>
      <c r="P8" s="214" t="s">
        <v>1332</v>
      </c>
      <c r="Q8" s="1911" t="s">
        <v>1327</v>
      </c>
      <c r="R8" s="948"/>
      <c r="S8" s="1785"/>
      <c r="T8" s="958" t="s">
        <v>71</v>
      </c>
      <c r="U8" s="950">
        <f t="shared" ref="U8:AA8" si="2">SUM(U5:U7)</f>
        <v>23</v>
      </c>
      <c r="V8" s="950">
        <f t="shared" si="2"/>
        <v>6</v>
      </c>
      <c r="W8" s="950">
        <f t="shared" si="2"/>
        <v>13</v>
      </c>
      <c r="X8" s="950">
        <f t="shared" si="2"/>
        <v>4</v>
      </c>
      <c r="Y8" s="950">
        <f t="shared" si="2"/>
        <v>0</v>
      </c>
      <c r="Z8" s="950">
        <f t="shared" si="2"/>
        <v>0</v>
      </c>
      <c r="AA8" s="950">
        <f t="shared" si="2"/>
        <v>0</v>
      </c>
      <c r="AB8" s="180"/>
      <c r="AC8" s="180"/>
      <c r="AD8" s="180"/>
      <c r="AE8" s="180"/>
    </row>
    <row r="9" spans="1:31">
      <c r="A9" s="1818"/>
      <c r="B9" s="244" t="s">
        <v>1431</v>
      </c>
      <c r="C9" s="214" t="s">
        <v>373</v>
      </c>
      <c r="D9" s="214" t="s">
        <v>183</v>
      </c>
      <c r="E9" s="214" t="s">
        <v>1371</v>
      </c>
      <c r="F9" s="244" t="s">
        <v>2228</v>
      </c>
      <c r="G9" s="244" t="s">
        <v>15</v>
      </c>
      <c r="H9" s="1751">
        <v>44536</v>
      </c>
      <c r="I9" s="244" t="s">
        <v>2230</v>
      </c>
      <c r="J9" s="244" t="s">
        <v>1560</v>
      </c>
      <c r="K9" s="1751">
        <v>45748</v>
      </c>
      <c r="L9" s="1751">
        <v>45748</v>
      </c>
      <c r="M9" s="1751">
        <v>45779</v>
      </c>
      <c r="N9" s="1751">
        <v>45793</v>
      </c>
      <c r="O9" s="764">
        <f t="shared" si="0"/>
        <v>45</v>
      </c>
      <c r="P9" s="214" t="s">
        <v>1388</v>
      </c>
      <c r="Q9" s="1911" t="s">
        <v>1327</v>
      </c>
      <c r="R9" s="948"/>
      <c r="S9" s="1785"/>
      <c r="T9" s="211" t="s">
        <v>183</v>
      </c>
      <c r="U9" s="955">
        <f t="shared" ref="U9:U16" si="3">V9+W9+X9+Y9+Z9+AA9</f>
        <v>6</v>
      </c>
      <c r="V9" s="955">
        <v>6</v>
      </c>
      <c r="W9" s="952"/>
      <c r="X9" s="955"/>
      <c r="Y9" s="952"/>
      <c r="Z9" s="211"/>
      <c r="AA9" s="211"/>
      <c r="AB9" s="180"/>
      <c r="AC9" s="180"/>
      <c r="AD9" s="180"/>
      <c r="AE9" s="180"/>
    </row>
    <row r="10" spans="1:31">
      <c r="A10" s="1818"/>
      <c r="B10" s="244" t="s">
        <v>288</v>
      </c>
      <c r="C10" s="214" t="s">
        <v>228</v>
      </c>
      <c r="D10" s="214" t="s">
        <v>183</v>
      </c>
      <c r="E10" s="214" t="s">
        <v>1371</v>
      </c>
      <c r="F10" s="244" t="s">
        <v>2231</v>
      </c>
      <c r="G10" s="244" t="s">
        <v>15</v>
      </c>
      <c r="H10" s="1751">
        <v>45505</v>
      </c>
      <c r="I10" s="244" t="s">
        <v>1524</v>
      </c>
      <c r="J10" s="244" t="s">
        <v>1560</v>
      </c>
      <c r="K10" s="1751">
        <v>45756</v>
      </c>
      <c r="L10" s="1751">
        <v>45756</v>
      </c>
      <c r="M10" s="1751">
        <v>45756</v>
      </c>
      <c r="N10" s="1751">
        <v>45756</v>
      </c>
      <c r="O10" s="764">
        <f t="shared" si="0"/>
        <v>0</v>
      </c>
      <c r="P10" s="214" t="s">
        <v>1388</v>
      </c>
      <c r="Q10" s="1911" t="s">
        <v>1327</v>
      </c>
      <c r="R10" s="948"/>
      <c r="S10" s="1785"/>
      <c r="T10" s="211" t="s">
        <v>242</v>
      </c>
      <c r="U10" s="955">
        <f t="shared" si="3"/>
        <v>6</v>
      </c>
      <c r="V10" s="952"/>
      <c r="W10" s="952">
        <v>2</v>
      </c>
      <c r="X10" s="669">
        <v>4</v>
      </c>
      <c r="Y10" s="211"/>
      <c r="Z10" s="211"/>
      <c r="AA10" s="952"/>
      <c r="AB10" s="180"/>
      <c r="AC10" s="180"/>
      <c r="AD10" s="180"/>
      <c r="AE10" s="180"/>
    </row>
    <row r="11" spans="1:31">
      <c r="A11" s="1818"/>
      <c r="B11" s="244" t="s">
        <v>335</v>
      </c>
      <c r="C11" s="214" t="s">
        <v>373</v>
      </c>
      <c r="D11" s="214" t="s">
        <v>183</v>
      </c>
      <c r="E11" s="214" t="s">
        <v>1371</v>
      </c>
      <c r="F11" s="244" t="s">
        <v>2232</v>
      </c>
      <c r="G11" s="244" t="s">
        <v>15</v>
      </c>
      <c r="H11" s="1751">
        <v>44445</v>
      </c>
      <c r="I11" s="244" t="s">
        <v>2233</v>
      </c>
      <c r="J11" s="244" t="s">
        <v>1591</v>
      </c>
      <c r="K11" s="1751">
        <v>45782</v>
      </c>
      <c r="L11" s="1751">
        <v>45782</v>
      </c>
      <c r="M11" s="1751">
        <v>45797</v>
      </c>
      <c r="N11" s="1751">
        <v>45821</v>
      </c>
      <c r="O11" s="764">
        <f t="shared" si="0"/>
        <v>39</v>
      </c>
      <c r="P11" s="214" t="s">
        <v>1388</v>
      </c>
      <c r="Q11" s="1911" t="s">
        <v>1327</v>
      </c>
      <c r="R11" s="948"/>
      <c r="S11" s="1785"/>
      <c r="T11" s="211" t="s">
        <v>315</v>
      </c>
      <c r="U11" s="955">
        <f t="shared" si="3"/>
        <v>2</v>
      </c>
      <c r="V11" s="211"/>
      <c r="W11" s="952">
        <v>2</v>
      </c>
      <c r="X11" s="198"/>
      <c r="Y11" s="211"/>
      <c r="Z11" s="211"/>
      <c r="AA11" s="211"/>
      <c r="AB11" s="180"/>
      <c r="AC11" s="180"/>
      <c r="AD11" s="180"/>
      <c r="AE11" s="180"/>
    </row>
    <row r="12" spans="1:31">
      <c r="A12" s="1818"/>
      <c r="B12" s="244" t="s">
        <v>292</v>
      </c>
      <c r="C12" s="214" t="s">
        <v>373</v>
      </c>
      <c r="D12" s="214" t="s">
        <v>183</v>
      </c>
      <c r="E12" s="214" t="s">
        <v>1371</v>
      </c>
      <c r="F12" s="244" t="s">
        <v>2234</v>
      </c>
      <c r="G12" s="244" t="s">
        <v>15</v>
      </c>
      <c r="H12" s="1751">
        <v>44557</v>
      </c>
      <c r="I12" s="244" t="s">
        <v>2235</v>
      </c>
      <c r="J12" s="244" t="s">
        <v>1560</v>
      </c>
      <c r="K12" s="1751">
        <v>45783</v>
      </c>
      <c r="L12" s="1751">
        <v>45783</v>
      </c>
      <c r="M12" s="1751">
        <v>45812</v>
      </c>
      <c r="N12" s="1751">
        <v>45821</v>
      </c>
      <c r="O12" s="764">
        <f t="shared" si="0"/>
        <v>38</v>
      </c>
      <c r="P12" s="214" t="s">
        <v>1388</v>
      </c>
      <c r="Q12" s="1911" t="s">
        <v>1327</v>
      </c>
      <c r="R12" s="948"/>
      <c r="S12" s="1785"/>
      <c r="T12" s="211" t="s">
        <v>421</v>
      </c>
      <c r="U12" s="955">
        <f t="shared" si="3"/>
        <v>4</v>
      </c>
      <c r="V12" s="211"/>
      <c r="W12" s="952">
        <v>4</v>
      </c>
      <c r="X12" s="198"/>
      <c r="Y12" s="211"/>
      <c r="Z12" s="211"/>
      <c r="AA12" s="211"/>
      <c r="AB12" s="180"/>
      <c r="AC12" s="180"/>
      <c r="AD12" s="180"/>
      <c r="AE12" s="180"/>
    </row>
    <row r="13" spans="1:31">
      <c r="A13" s="1818"/>
      <c r="B13" s="225" t="s">
        <v>972</v>
      </c>
      <c r="C13" s="214" t="s">
        <v>192</v>
      </c>
      <c r="D13" s="214" t="s">
        <v>183</v>
      </c>
      <c r="E13" s="214" t="s">
        <v>1371</v>
      </c>
      <c r="F13" s="244" t="s">
        <v>2236</v>
      </c>
      <c r="G13" s="244" t="s">
        <v>15</v>
      </c>
      <c r="H13" s="1751">
        <v>45113</v>
      </c>
      <c r="I13" s="244" t="s">
        <v>1524</v>
      </c>
      <c r="J13" s="244" t="s">
        <v>1560</v>
      </c>
      <c r="K13" s="1751">
        <v>45782</v>
      </c>
      <c r="L13" s="1751">
        <v>45782</v>
      </c>
      <c r="M13" s="1751">
        <v>45785</v>
      </c>
      <c r="N13" s="1751">
        <v>45785</v>
      </c>
      <c r="O13" s="764">
        <f t="shared" si="0"/>
        <v>3</v>
      </c>
      <c r="P13" s="214" t="s">
        <v>1388</v>
      </c>
      <c r="Q13" s="1911" t="s">
        <v>1327</v>
      </c>
      <c r="R13" s="948"/>
      <c r="S13" s="1785"/>
      <c r="T13" s="211" t="s">
        <v>427</v>
      </c>
      <c r="U13" s="955">
        <f t="shared" si="3"/>
        <v>4</v>
      </c>
      <c r="V13" s="211"/>
      <c r="W13" s="669">
        <v>4</v>
      </c>
      <c r="X13" s="198"/>
      <c r="Y13" s="198"/>
      <c r="Z13" s="211"/>
      <c r="AA13" s="198"/>
      <c r="AB13" s="180"/>
      <c r="AC13" s="180"/>
      <c r="AD13" s="180"/>
      <c r="AE13" s="180"/>
    </row>
    <row r="14" spans="1:31">
      <c r="A14" s="1818"/>
      <c r="B14" s="244" t="s">
        <v>2237</v>
      </c>
      <c r="C14" s="214" t="s">
        <v>192</v>
      </c>
      <c r="D14" s="214" t="s">
        <v>183</v>
      </c>
      <c r="E14" s="214" t="s">
        <v>1371</v>
      </c>
      <c r="F14" s="244" t="s">
        <v>2238</v>
      </c>
      <c r="G14" s="244" t="s">
        <v>15</v>
      </c>
      <c r="H14" s="1751">
        <v>44986</v>
      </c>
      <c r="I14" s="244" t="s">
        <v>2239</v>
      </c>
      <c r="J14" s="244" t="s">
        <v>1591</v>
      </c>
      <c r="K14" s="1751">
        <v>45782</v>
      </c>
      <c r="L14" s="1751">
        <v>45782</v>
      </c>
      <c r="M14" s="1751">
        <v>45810</v>
      </c>
      <c r="N14" s="1751">
        <v>45810</v>
      </c>
      <c r="O14" s="764">
        <f t="shared" si="0"/>
        <v>28</v>
      </c>
      <c r="P14" s="214" t="s">
        <v>2240</v>
      </c>
      <c r="Q14" s="1911" t="s">
        <v>1327</v>
      </c>
      <c r="R14" s="948"/>
      <c r="S14" s="1785"/>
      <c r="T14" s="211" t="s">
        <v>269</v>
      </c>
      <c r="U14" s="951">
        <f t="shared" si="3"/>
        <v>0</v>
      </c>
      <c r="V14" s="211"/>
      <c r="W14" s="669"/>
      <c r="X14" s="669"/>
      <c r="Y14" s="669"/>
      <c r="Z14" s="956"/>
      <c r="AA14" s="198"/>
      <c r="AB14" s="180"/>
      <c r="AC14" s="180"/>
      <c r="AD14" s="180"/>
      <c r="AE14" s="180"/>
    </row>
    <row r="15" spans="1:31">
      <c r="A15" s="1818"/>
      <c r="B15" s="244" t="s">
        <v>374</v>
      </c>
      <c r="C15" s="214" t="s">
        <v>192</v>
      </c>
      <c r="D15" s="214" t="s">
        <v>183</v>
      </c>
      <c r="E15" s="214" t="s">
        <v>1371</v>
      </c>
      <c r="F15" s="244" t="s">
        <v>976</v>
      </c>
      <c r="G15" s="244" t="s">
        <v>15</v>
      </c>
      <c r="H15" s="1751">
        <v>45104</v>
      </c>
      <c r="I15" s="244" t="s">
        <v>2241</v>
      </c>
      <c r="J15" s="244" t="s">
        <v>1591</v>
      </c>
      <c r="K15" s="1751">
        <v>45783</v>
      </c>
      <c r="L15" s="1751">
        <v>45783</v>
      </c>
      <c r="M15" s="1751">
        <v>45790</v>
      </c>
      <c r="N15" s="1751">
        <v>45849</v>
      </c>
      <c r="O15" s="764">
        <f t="shared" si="0"/>
        <v>66</v>
      </c>
      <c r="P15" s="214" t="s">
        <v>1388</v>
      </c>
      <c r="Q15" s="1911" t="s">
        <v>1327</v>
      </c>
      <c r="R15" s="948"/>
      <c r="S15" s="1785"/>
      <c r="T15" s="211" t="s">
        <v>474</v>
      </c>
      <c r="U15" s="955">
        <f t="shared" si="3"/>
        <v>0</v>
      </c>
      <c r="V15" s="211"/>
      <c r="W15" s="669"/>
      <c r="X15" s="198"/>
      <c r="Y15" s="198"/>
      <c r="Z15" s="211"/>
      <c r="AA15" s="198"/>
      <c r="AB15" s="740"/>
      <c r="AC15" s="740"/>
      <c r="AD15" s="740"/>
      <c r="AE15" s="740"/>
    </row>
    <row r="16" spans="1:31">
      <c r="A16" s="1818"/>
      <c r="B16" s="244" t="s">
        <v>2242</v>
      </c>
      <c r="C16" s="214" t="s">
        <v>373</v>
      </c>
      <c r="D16" s="214" t="s">
        <v>183</v>
      </c>
      <c r="E16" s="214" t="s">
        <v>1371</v>
      </c>
      <c r="F16" s="244" t="s">
        <v>976</v>
      </c>
      <c r="G16" s="244" t="s">
        <v>15</v>
      </c>
      <c r="H16" s="1751">
        <v>45184</v>
      </c>
      <c r="I16" s="244" t="s">
        <v>2241</v>
      </c>
      <c r="J16" s="244" t="s">
        <v>1591</v>
      </c>
      <c r="K16" s="1751">
        <v>45783</v>
      </c>
      <c r="L16" s="1751">
        <v>45783</v>
      </c>
      <c r="M16" s="1751">
        <v>45790</v>
      </c>
      <c r="N16" s="1751">
        <v>45849</v>
      </c>
      <c r="O16" s="764">
        <f t="shared" si="0"/>
        <v>66</v>
      </c>
      <c r="P16" s="214" t="s">
        <v>1388</v>
      </c>
      <c r="Q16" s="1911" t="s">
        <v>1327</v>
      </c>
      <c r="R16" s="948"/>
      <c r="S16" s="1785"/>
      <c r="T16" s="198" t="s">
        <v>808</v>
      </c>
      <c r="U16" s="669">
        <f t="shared" si="3"/>
        <v>1</v>
      </c>
      <c r="V16" s="198"/>
      <c r="W16" s="669">
        <v>1</v>
      </c>
      <c r="X16" s="198"/>
      <c r="Y16" s="198"/>
      <c r="Z16" s="198"/>
      <c r="AA16" s="198"/>
      <c r="AB16" s="740"/>
      <c r="AC16" s="740"/>
      <c r="AD16" s="740"/>
      <c r="AE16" s="740"/>
    </row>
    <row r="17" spans="1:31">
      <c r="A17" s="1818"/>
      <c r="B17" s="198" t="s">
        <v>312</v>
      </c>
      <c r="C17" s="198" t="s">
        <v>373</v>
      </c>
      <c r="D17" s="198" t="s">
        <v>183</v>
      </c>
      <c r="E17" s="198" t="s">
        <v>1371</v>
      </c>
      <c r="F17" s="198" t="s">
        <v>976</v>
      </c>
      <c r="G17" s="244" t="s">
        <v>15</v>
      </c>
      <c r="H17" s="738">
        <v>44844</v>
      </c>
      <c r="I17" s="198" t="s">
        <v>2241</v>
      </c>
      <c r="J17" s="244" t="s">
        <v>1591</v>
      </c>
      <c r="K17" s="738">
        <v>45783</v>
      </c>
      <c r="L17" s="746">
        <v>45783</v>
      </c>
      <c r="M17" s="746">
        <v>45790</v>
      </c>
      <c r="N17" s="746">
        <v>45849</v>
      </c>
      <c r="O17" s="198">
        <f t="shared" si="0"/>
        <v>66</v>
      </c>
      <c r="P17" s="198" t="s">
        <v>1388</v>
      </c>
      <c r="Q17" s="1911" t="s">
        <v>1327</v>
      </c>
      <c r="R17" s="857"/>
      <c r="S17" s="1785"/>
      <c r="T17" s="958" t="s">
        <v>2243</v>
      </c>
      <c r="U17" s="949">
        <f t="shared" ref="U17:AA17" si="4">SUM(U9:U16)</f>
        <v>23</v>
      </c>
      <c r="V17" s="949">
        <f t="shared" si="4"/>
        <v>6</v>
      </c>
      <c r="W17" s="949">
        <f t="shared" si="4"/>
        <v>13</v>
      </c>
      <c r="X17" s="949">
        <f t="shared" si="4"/>
        <v>4</v>
      </c>
      <c r="Y17" s="949">
        <f t="shared" si="4"/>
        <v>0</v>
      </c>
      <c r="Z17" s="950">
        <f t="shared" si="4"/>
        <v>0</v>
      </c>
      <c r="AA17" s="949">
        <f t="shared" si="4"/>
        <v>0</v>
      </c>
      <c r="AB17" s="740"/>
      <c r="AC17" s="740"/>
      <c r="AD17" s="740"/>
      <c r="AE17" s="740"/>
    </row>
    <row r="18" spans="1:31">
      <c r="A18" s="1818"/>
      <c r="B18" s="196" t="s">
        <v>1468</v>
      </c>
      <c r="C18" s="214" t="s">
        <v>182</v>
      </c>
      <c r="D18" s="214" t="s">
        <v>183</v>
      </c>
      <c r="E18" s="214" t="s">
        <v>1371</v>
      </c>
      <c r="F18" s="244" t="s">
        <v>2244</v>
      </c>
      <c r="G18" s="244" t="s">
        <v>15</v>
      </c>
      <c r="H18" s="1751">
        <v>45566</v>
      </c>
      <c r="I18" s="244" t="s">
        <v>2245</v>
      </c>
      <c r="J18" s="244" t="s">
        <v>1591</v>
      </c>
      <c r="K18" s="1751">
        <v>45790</v>
      </c>
      <c r="L18" s="1751">
        <v>45790</v>
      </c>
      <c r="M18" s="1751">
        <v>45862</v>
      </c>
      <c r="N18" s="1751">
        <v>45862</v>
      </c>
      <c r="O18" s="959">
        <v>72</v>
      </c>
      <c r="P18" s="214" t="s">
        <v>1435</v>
      </c>
      <c r="Q18" s="1911" t="s">
        <v>1327</v>
      </c>
      <c r="R18" s="948"/>
      <c r="S18" s="1785"/>
      <c r="T18" s="180"/>
      <c r="U18" s="180"/>
      <c r="V18" s="180"/>
      <c r="W18" s="180"/>
      <c r="X18" s="180"/>
      <c r="Y18" s="180"/>
      <c r="Z18" s="180"/>
      <c r="AA18" s="180"/>
      <c r="AB18" s="960"/>
      <c r="AC18" s="960"/>
      <c r="AD18" s="960"/>
      <c r="AE18" s="960"/>
    </row>
    <row r="19" spans="1:31">
      <c r="A19" s="1818"/>
      <c r="B19" s="196" t="s">
        <v>2246</v>
      </c>
      <c r="C19" s="214" t="s">
        <v>373</v>
      </c>
      <c r="D19" s="214" t="s">
        <v>183</v>
      </c>
      <c r="E19" s="214" t="s">
        <v>1371</v>
      </c>
      <c r="F19" s="244" t="s">
        <v>924</v>
      </c>
      <c r="G19" s="244" t="s">
        <v>15</v>
      </c>
      <c r="H19" s="1751">
        <v>44685</v>
      </c>
      <c r="I19" s="244" t="s">
        <v>2247</v>
      </c>
      <c r="J19" s="244" t="s">
        <v>1591</v>
      </c>
      <c r="K19" s="1751">
        <v>45782</v>
      </c>
      <c r="L19" s="1751">
        <v>45807</v>
      </c>
      <c r="M19" s="1751">
        <v>45824</v>
      </c>
      <c r="N19" s="1751">
        <v>45825</v>
      </c>
      <c r="O19" s="764">
        <f>N19-L19</f>
        <v>18</v>
      </c>
      <c r="P19" s="214" t="s">
        <v>2221</v>
      </c>
      <c r="Q19" s="1911" t="s">
        <v>1327</v>
      </c>
      <c r="R19" s="948"/>
      <c r="S19" s="1785"/>
      <c r="T19" s="180"/>
      <c r="U19" s="180"/>
      <c r="V19" s="180"/>
      <c r="W19" s="180"/>
      <c r="X19" s="180"/>
      <c r="Y19" s="180"/>
      <c r="Z19" s="180"/>
      <c r="AA19" s="180"/>
      <c r="AB19" s="960"/>
      <c r="AC19" s="960"/>
      <c r="AD19" s="960"/>
      <c r="AE19" s="960"/>
    </row>
    <row r="20" spans="1:31">
      <c r="A20" s="1818"/>
      <c r="B20" s="192" t="s">
        <v>2248</v>
      </c>
      <c r="C20" s="214" t="s">
        <v>228</v>
      </c>
      <c r="D20" s="214" t="s">
        <v>183</v>
      </c>
      <c r="E20" s="214" t="s">
        <v>1371</v>
      </c>
      <c r="F20" s="244" t="s">
        <v>2249</v>
      </c>
      <c r="G20" s="244" t="s">
        <v>15</v>
      </c>
      <c r="H20" s="738">
        <v>42754</v>
      </c>
      <c r="I20" s="244" t="s">
        <v>2250</v>
      </c>
      <c r="J20" s="244" t="s">
        <v>1560</v>
      </c>
      <c r="K20" s="738">
        <v>45784</v>
      </c>
      <c r="L20" s="738">
        <v>45833</v>
      </c>
      <c r="M20" s="738">
        <v>45888</v>
      </c>
      <c r="N20" s="738">
        <v>45889</v>
      </c>
      <c r="O20" s="764">
        <v>56</v>
      </c>
      <c r="P20" s="214" t="s">
        <v>1388</v>
      </c>
      <c r="Q20" s="214" t="s">
        <v>1327</v>
      </c>
      <c r="R20" s="948"/>
      <c r="S20" s="1785"/>
      <c r="T20" s="1785"/>
      <c r="U20" s="1785"/>
      <c r="V20" s="1785"/>
      <c r="W20" s="740"/>
      <c r="X20" s="740"/>
      <c r="Y20" s="740"/>
      <c r="Z20" s="740"/>
      <c r="AA20" s="740"/>
      <c r="AB20" s="740"/>
      <c r="AC20" s="740"/>
      <c r="AD20" s="740"/>
      <c r="AE20" s="740"/>
    </row>
    <row r="21" spans="1:31">
      <c r="A21" s="1818"/>
      <c r="B21" s="198" t="s">
        <v>1453</v>
      </c>
      <c r="C21" s="198" t="s">
        <v>228</v>
      </c>
      <c r="D21" s="214" t="s">
        <v>183</v>
      </c>
      <c r="E21" s="214" t="s">
        <v>1371</v>
      </c>
      <c r="F21" s="198" t="s">
        <v>2231</v>
      </c>
      <c r="G21" s="198" t="s">
        <v>15</v>
      </c>
      <c r="H21" s="738">
        <v>45505</v>
      </c>
      <c r="I21" s="198" t="s">
        <v>2251</v>
      </c>
      <c r="J21" s="244" t="s">
        <v>1591</v>
      </c>
      <c r="K21" s="738">
        <v>45821</v>
      </c>
      <c r="L21" s="746">
        <v>45821</v>
      </c>
      <c r="M21" s="746">
        <v>45882</v>
      </c>
      <c r="N21" s="746">
        <v>45882</v>
      </c>
      <c r="O21" s="198">
        <v>61</v>
      </c>
      <c r="P21" s="198" t="s">
        <v>1388</v>
      </c>
      <c r="Q21" s="214" t="s">
        <v>1327</v>
      </c>
      <c r="R21" s="857"/>
      <c r="S21" s="1785"/>
      <c r="T21" s="961"/>
      <c r="U21" s="962"/>
      <c r="V21" s="961"/>
      <c r="W21" s="961"/>
      <c r="X21" s="961"/>
      <c r="Y21" s="961"/>
      <c r="Z21" s="962"/>
      <c r="AA21" s="962"/>
      <c r="AB21" s="963"/>
      <c r="AC21" s="963"/>
      <c r="AD21" s="963"/>
      <c r="AE21" s="963"/>
    </row>
    <row r="22" spans="1:31">
      <c r="A22" s="1818"/>
      <c r="B22" s="198" t="s">
        <v>2252</v>
      </c>
      <c r="C22" s="198" t="s">
        <v>225</v>
      </c>
      <c r="D22" s="214" t="s">
        <v>183</v>
      </c>
      <c r="E22" s="214" t="s">
        <v>1371</v>
      </c>
      <c r="F22" s="198" t="s">
        <v>924</v>
      </c>
      <c r="G22" s="198" t="s">
        <v>14</v>
      </c>
      <c r="H22" s="738">
        <v>43477</v>
      </c>
      <c r="I22" s="198" t="s">
        <v>2253</v>
      </c>
      <c r="J22" s="244" t="s">
        <v>1591</v>
      </c>
      <c r="K22" s="738">
        <v>45852</v>
      </c>
      <c r="L22" s="746">
        <v>45852</v>
      </c>
      <c r="M22" s="746">
        <v>45852</v>
      </c>
      <c r="N22" s="746">
        <v>45852</v>
      </c>
      <c r="O22" s="198">
        <v>0</v>
      </c>
      <c r="P22" s="198" t="s">
        <v>1332</v>
      </c>
      <c r="Q22" s="214" t="s">
        <v>1327</v>
      </c>
      <c r="R22" s="857"/>
      <c r="S22" s="1785"/>
      <c r="T22" s="949" t="s">
        <v>2220</v>
      </c>
      <c r="U22" s="950" t="s">
        <v>1</v>
      </c>
      <c r="V22" s="949" t="s">
        <v>2</v>
      </c>
      <c r="W22" s="949" t="s">
        <v>3</v>
      </c>
      <c r="X22" s="949" t="s">
        <v>4</v>
      </c>
      <c r="Y22" s="949" t="s">
        <v>5</v>
      </c>
      <c r="Z22" s="950" t="s">
        <v>6</v>
      </c>
      <c r="AA22" s="950" t="s">
        <v>7</v>
      </c>
      <c r="AB22" s="963"/>
      <c r="AC22" s="963"/>
      <c r="AD22" s="963"/>
      <c r="AE22" s="963"/>
    </row>
    <row r="23" spans="1:31">
      <c r="A23" s="1818"/>
      <c r="B23" s="192" t="s">
        <v>2254</v>
      </c>
      <c r="C23" s="214" t="s">
        <v>373</v>
      </c>
      <c r="D23" s="214" t="s">
        <v>183</v>
      </c>
      <c r="E23" s="214" t="s">
        <v>1371</v>
      </c>
      <c r="F23" s="244" t="s">
        <v>924</v>
      </c>
      <c r="G23" s="244" t="s">
        <v>15</v>
      </c>
      <c r="H23" s="738">
        <v>42681</v>
      </c>
      <c r="I23" s="244" t="s">
        <v>2253</v>
      </c>
      <c r="J23" s="244" t="s">
        <v>1591</v>
      </c>
      <c r="K23" s="738">
        <v>45852</v>
      </c>
      <c r="L23" s="1751">
        <v>45852</v>
      </c>
      <c r="M23" s="1751">
        <v>45852</v>
      </c>
      <c r="N23" s="1751">
        <v>45852</v>
      </c>
      <c r="O23" s="764">
        <v>0</v>
      </c>
      <c r="P23" s="214" t="s">
        <v>1332</v>
      </c>
      <c r="Q23" s="214" t="s">
        <v>1327</v>
      </c>
      <c r="R23" s="948"/>
      <c r="S23" s="1785"/>
      <c r="T23" s="211" t="s">
        <v>1560</v>
      </c>
      <c r="U23" s="951">
        <f>V23+W23+X23+Y23+Z23+AA23</f>
        <v>0</v>
      </c>
      <c r="V23" s="952"/>
      <c r="W23" s="952"/>
      <c r="X23" s="669"/>
      <c r="Y23" s="198"/>
      <c r="Z23" s="953"/>
      <c r="AA23" s="953"/>
      <c r="AB23" s="964"/>
      <c r="AC23" s="964"/>
      <c r="AD23" s="964"/>
      <c r="AE23" s="964"/>
    </row>
    <row r="24" spans="1:31">
      <c r="A24" s="1818"/>
      <c r="B24" s="1324" t="s">
        <v>2255</v>
      </c>
      <c r="C24" s="1356" t="s">
        <v>373</v>
      </c>
      <c r="D24" s="1356" t="s">
        <v>183</v>
      </c>
      <c r="E24" s="1356" t="s">
        <v>1371</v>
      </c>
      <c r="F24" s="756" t="s">
        <v>1009</v>
      </c>
      <c r="G24" s="756" t="s">
        <v>15</v>
      </c>
      <c r="H24" s="1751">
        <v>44570</v>
      </c>
      <c r="I24" s="756" t="s">
        <v>2256</v>
      </c>
      <c r="J24" s="756" t="s">
        <v>1591</v>
      </c>
      <c r="K24" s="1751">
        <v>45896</v>
      </c>
      <c r="L24" s="1751">
        <v>45896</v>
      </c>
      <c r="M24" s="1751">
        <v>45910</v>
      </c>
      <c r="N24" s="1751">
        <v>45931</v>
      </c>
      <c r="O24" s="1912">
        <f t="shared" ref="O24:O26" si="5">N24-L24</f>
        <v>35</v>
      </c>
      <c r="P24" s="1356" t="s">
        <v>2221</v>
      </c>
      <c r="Q24" s="1913" t="s">
        <v>1327</v>
      </c>
      <c r="R24" s="948"/>
      <c r="S24" s="1785"/>
      <c r="T24" s="958" t="s">
        <v>71</v>
      </c>
      <c r="U24" s="950">
        <f t="shared" ref="U24:AA24" si="6">SUM(U23)</f>
        <v>0</v>
      </c>
      <c r="V24" s="950">
        <f t="shared" si="6"/>
        <v>0</v>
      </c>
      <c r="W24" s="950">
        <f t="shared" si="6"/>
        <v>0</v>
      </c>
      <c r="X24" s="950">
        <f t="shared" si="6"/>
        <v>0</v>
      </c>
      <c r="Y24" s="950">
        <f t="shared" si="6"/>
        <v>0</v>
      </c>
      <c r="Z24" s="950">
        <f t="shared" si="6"/>
        <v>0</v>
      </c>
      <c r="AA24" s="950">
        <f t="shared" si="6"/>
        <v>0</v>
      </c>
      <c r="AB24" s="965"/>
      <c r="AC24" s="965"/>
      <c r="AD24" s="965"/>
      <c r="AE24" s="965"/>
    </row>
    <row r="25" spans="1:31">
      <c r="A25" s="1818"/>
      <c r="B25" s="1324" t="s">
        <v>831</v>
      </c>
      <c r="C25" s="1356" t="s">
        <v>2257</v>
      </c>
      <c r="D25" s="1356" t="s">
        <v>242</v>
      </c>
      <c r="E25" s="1356" t="s">
        <v>1371</v>
      </c>
      <c r="F25" s="756" t="s">
        <v>858</v>
      </c>
      <c r="G25" s="756" t="s">
        <v>15</v>
      </c>
      <c r="H25" s="1751">
        <v>42681</v>
      </c>
      <c r="I25" s="756" t="s">
        <v>2258</v>
      </c>
      <c r="J25" s="756" t="s">
        <v>1560</v>
      </c>
      <c r="K25" s="1751">
        <v>45896</v>
      </c>
      <c r="L25" s="1751">
        <v>45916</v>
      </c>
      <c r="M25" s="1751">
        <v>45947</v>
      </c>
      <c r="N25" s="1751">
        <v>45947</v>
      </c>
      <c r="O25" s="1912">
        <f t="shared" si="5"/>
        <v>31</v>
      </c>
      <c r="P25" s="1356" t="s">
        <v>2240</v>
      </c>
      <c r="Q25" s="1913" t="s">
        <v>1327</v>
      </c>
      <c r="R25" s="948"/>
      <c r="S25" s="1785"/>
      <c r="T25" s="211" t="s">
        <v>242</v>
      </c>
      <c r="U25" s="955">
        <f t="shared" ref="U25:U26" si="7">V25+W25+X25+Y25+Z25+AA25</f>
        <v>0</v>
      </c>
      <c r="V25" s="952"/>
      <c r="W25" s="952"/>
      <c r="X25" s="669"/>
      <c r="Y25" s="211"/>
      <c r="Z25" s="211"/>
      <c r="AA25" s="952"/>
      <c r="AB25" s="209"/>
      <c r="AC25" s="209"/>
      <c r="AD25" s="209"/>
      <c r="AE25" s="209"/>
    </row>
    <row r="26" spans="1:31">
      <c r="A26" s="1818"/>
      <c r="B26" s="1324" t="s">
        <v>2259</v>
      </c>
      <c r="C26" s="211" t="s">
        <v>2260</v>
      </c>
      <c r="D26" s="1356" t="s">
        <v>242</v>
      </c>
      <c r="E26" s="1356" t="s">
        <v>1371</v>
      </c>
      <c r="F26" s="756" t="s">
        <v>858</v>
      </c>
      <c r="G26" s="756" t="s">
        <v>15</v>
      </c>
      <c r="H26" s="1751">
        <v>44409</v>
      </c>
      <c r="I26" s="756" t="s">
        <v>2258</v>
      </c>
      <c r="J26" s="756" t="s">
        <v>1560</v>
      </c>
      <c r="K26" s="1751">
        <v>45896</v>
      </c>
      <c r="L26" s="1751">
        <v>45916</v>
      </c>
      <c r="M26" s="1751">
        <v>45947</v>
      </c>
      <c r="N26" s="1751">
        <v>45947</v>
      </c>
      <c r="O26" s="1912">
        <f t="shared" si="5"/>
        <v>31</v>
      </c>
      <c r="P26" s="1356" t="s">
        <v>2240</v>
      </c>
      <c r="Q26" s="1913" t="s">
        <v>1327</v>
      </c>
      <c r="R26" s="948"/>
      <c r="S26" s="1785"/>
      <c r="T26" s="211" t="s">
        <v>315</v>
      </c>
      <c r="U26" s="955">
        <f t="shared" si="7"/>
        <v>0</v>
      </c>
      <c r="V26" s="211"/>
      <c r="W26" s="952"/>
      <c r="X26" s="198"/>
      <c r="Y26" s="211"/>
      <c r="Z26" s="211"/>
      <c r="AA26" s="211"/>
      <c r="AB26" s="209"/>
      <c r="AC26" s="209"/>
      <c r="AD26" s="209"/>
      <c r="AE26" s="209"/>
    </row>
    <row r="27" spans="1:31">
      <c r="A27" s="1818"/>
      <c r="B27" s="1324" t="s">
        <v>360</v>
      </c>
      <c r="C27" s="1356" t="s">
        <v>373</v>
      </c>
      <c r="D27" s="1356" t="s">
        <v>183</v>
      </c>
      <c r="E27" s="1356" t="s">
        <v>1371</v>
      </c>
      <c r="F27" s="756" t="s">
        <v>2261</v>
      </c>
      <c r="G27" s="756" t="s">
        <v>15</v>
      </c>
      <c r="H27" s="1751">
        <v>45084</v>
      </c>
      <c r="I27" s="756" t="s">
        <v>2256</v>
      </c>
      <c r="J27" s="756" t="s">
        <v>1591</v>
      </c>
      <c r="K27" s="1751">
        <v>45903</v>
      </c>
      <c r="L27" s="1751">
        <v>45924</v>
      </c>
      <c r="M27" s="1751">
        <v>45931</v>
      </c>
      <c r="N27" s="1751">
        <v>45938</v>
      </c>
      <c r="O27" s="1912">
        <v>14</v>
      </c>
      <c r="P27" s="1356" t="s">
        <v>1388</v>
      </c>
      <c r="Q27" s="1913" t="s">
        <v>1327</v>
      </c>
      <c r="R27" s="948"/>
      <c r="S27" s="1785"/>
      <c r="T27" s="211"/>
      <c r="U27" s="955"/>
      <c r="V27" s="211"/>
      <c r="W27" s="952"/>
      <c r="X27" s="198"/>
      <c r="Y27" s="211"/>
      <c r="Z27" s="211"/>
      <c r="AA27" s="211"/>
      <c r="AB27" s="209"/>
      <c r="AC27" s="209"/>
      <c r="AD27" s="209"/>
      <c r="AE27" s="209"/>
    </row>
    <row r="28" spans="1:31">
      <c r="A28" s="1818"/>
      <c r="B28" s="1324" t="s">
        <v>2262</v>
      </c>
      <c r="C28" s="1356" t="s">
        <v>2263</v>
      </c>
      <c r="D28" s="1356" t="s">
        <v>932</v>
      </c>
      <c r="E28" s="1356" t="s">
        <v>1371</v>
      </c>
      <c r="F28" s="756" t="s">
        <v>803</v>
      </c>
      <c r="G28" s="756" t="s">
        <v>15</v>
      </c>
      <c r="H28" s="1751">
        <v>45027</v>
      </c>
      <c r="I28" s="756" t="s">
        <v>2264</v>
      </c>
      <c r="J28" s="756" t="s">
        <v>1591</v>
      </c>
      <c r="K28" s="1751">
        <v>45958</v>
      </c>
      <c r="L28" s="1751">
        <v>45961</v>
      </c>
      <c r="M28" s="1751">
        <v>45978</v>
      </c>
      <c r="N28" s="1751"/>
      <c r="O28" s="1912">
        <f t="shared" ref="O28:O85" si="8">N28-L28</f>
        <v>-45961</v>
      </c>
      <c r="P28" s="1356"/>
      <c r="Q28" s="1913"/>
      <c r="R28" s="948"/>
      <c r="S28" s="1785"/>
      <c r="T28" s="211"/>
      <c r="U28" s="955"/>
      <c r="V28" s="211"/>
      <c r="W28" s="952"/>
      <c r="X28" s="198"/>
      <c r="Y28" s="211"/>
      <c r="Z28" s="211"/>
      <c r="AA28" s="211"/>
      <c r="AB28" s="209"/>
      <c r="AC28" s="209"/>
      <c r="AD28" s="209"/>
      <c r="AE28" s="209"/>
    </row>
    <row r="29" spans="1:31">
      <c r="A29" s="1818"/>
      <c r="B29" s="1324" t="s">
        <v>1491</v>
      </c>
      <c r="C29" s="1356" t="s">
        <v>225</v>
      </c>
      <c r="D29" s="1356" t="s">
        <v>183</v>
      </c>
      <c r="E29" s="1356" t="s">
        <v>1371</v>
      </c>
      <c r="F29" s="756" t="s">
        <v>2261</v>
      </c>
      <c r="G29" s="756" t="s">
        <v>15</v>
      </c>
      <c r="H29" s="1751">
        <v>45084</v>
      </c>
      <c r="I29" s="756" t="s">
        <v>2235</v>
      </c>
      <c r="J29" s="756" t="s">
        <v>1560</v>
      </c>
      <c r="K29" s="1751">
        <v>45971</v>
      </c>
      <c r="L29" s="1751">
        <v>45971</v>
      </c>
      <c r="M29" s="1751">
        <v>45980</v>
      </c>
      <c r="N29" s="1751">
        <v>45988</v>
      </c>
      <c r="O29" s="1912">
        <f t="shared" si="8"/>
        <v>17</v>
      </c>
      <c r="P29" s="1356" t="s">
        <v>1388</v>
      </c>
      <c r="Q29" s="1913" t="s">
        <v>1327</v>
      </c>
      <c r="R29" s="948"/>
      <c r="S29" s="1785"/>
      <c r="T29" s="211"/>
      <c r="U29" s="955"/>
      <c r="V29" s="211"/>
      <c r="W29" s="952"/>
      <c r="X29" s="198"/>
      <c r="Y29" s="211"/>
      <c r="Z29" s="211"/>
      <c r="AA29" s="211"/>
      <c r="AB29" s="209"/>
      <c r="AC29" s="209"/>
      <c r="AD29" s="209"/>
      <c r="AE29" s="209"/>
    </row>
    <row r="30" spans="1:31">
      <c r="A30" s="1818"/>
      <c r="B30" s="1324" t="s">
        <v>791</v>
      </c>
      <c r="C30" s="1356" t="s">
        <v>237</v>
      </c>
      <c r="D30" s="1356" t="s">
        <v>183</v>
      </c>
      <c r="E30" s="1356" t="s">
        <v>1371</v>
      </c>
      <c r="F30" s="756" t="s">
        <v>984</v>
      </c>
      <c r="G30" s="756" t="s">
        <v>15</v>
      </c>
      <c r="H30" s="1751">
        <v>44562</v>
      </c>
      <c r="I30" s="756" t="s">
        <v>2265</v>
      </c>
      <c r="J30" s="756" t="s">
        <v>1591</v>
      </c>
      <c r="K30" s="1751">
        <v>45941</v>
      </c>
      <c r="L30" s="1751">
        <v>45968</v>
      </c>
      <c r="M30" s="1751">
        <v>45985</v>
      </c>
      <c r="N30" s="1751">
        <v>45993</v>
      </c>
      <c r="O30" s="1912">
        <f t="shared" si="8"/>
        <v>25</v>
      </c>
      <c r="P30" s="1356" t="s">
        <v>2221</v>
      </c>
      <c r="Q30" s="1913" t="s">
        <v>1327</v>
      </c>
      <c r="R30" s="948"/>
      <c r="S30" s="1785"/>
      <c r="T30" s="211"/>
      <c r="U30" s="955"/>
      <c r="V30" s="211"/>
      <c r="W30" s="952"/>
      <c r="X30" s="198"/>
      <c r="Y30" s="211"/>
      <c r="Z30" s="211"/>
      <c r="AA30" s="211"/>
      <c r="AB30" s="209"/>
      <c r="AC30" s="209"/>
      <c r="AD30" s="209"/>
      <c r="AE30" s="209"/>
    </row>
    <row r="31" spans="1:31">
      <c r="A31" s="1818"/>
      <c r="B31" s="1324" t="s">
        <v>791</v>
      </c>
      <c r="C31" s="1356" t="s">
        <v>237</v>
      </c>
      <c r="D31" s="1356" t="s">
        <v>183</v>
      </c>
      <c r="E31" s="1356" t="s">
        <v>1371</v>
      </c>
      <c r="F31" s="756" t="s">
        <v>984</v>
      </c>
      <c r="G31" s="756" t="s">
        <v>15</v>
      </c>
      <c r="H31" s="1751">
        <v>44562</v>
      </c>
      <c r="I31" s="756" t="s">
        <v>2266</v>
      </c>
      <c r="J31" s="756" t="s">
        <v>1591</v>
      </c>
      <c r="K31" s="1751">
        <v>45989</v>
      </c>
      <c r="L31" s="1751">
        <v>45989</v>
      </c>
      <c r="M31" s="1751">
        <v>46014</v>
      </c>
      <c r="N31" s="1751">
        <v>46028</v>
      </c>
      <c r="O31" s="1912">
        <f t="shared" si="8"/>
        <v>39</v>
      </c>
      <c r="P31" s="1356" t="s">
        <v>1388</v>
      </c>
      <c r="Q31" s="1913" t="s">
        <v>1327</v>
      </c>
      <c r="R31" s="948"/>
      <c r="S31" s="1785"/>
      <c r="T31" s="211" t="s">
        <v>421</v>
      </c>
      <c r="U31" s="955">
        <f>V31+W31+X31+Y31+Z31+AA31</f>
        <v>0</v>
      </c>
      <c r="V31" s="211"/>
      <c r="W31" s="952"/>
      <c r="X31" s="198"/>
      <c r="Y31" s="211"/>
      <c r="Z31" s="211"/>
      <c r="AA31" s="211"/>
      <c r="AB31" s="209"/>
      <c r="AC31" s="209"/>
      <c r="AD31" s="209"/>
      <c r="AE31" s="209"/>
    </row>
    <row r="32" spans="1:31">
      <c r="A32" s="1819"/>
      <c r="B32" s="247" t="s">
        <v>2267</v>
      </c>
      <c r="C32" s="246" t="s">
        <v>340</v>
      </c>
      <c r="D32" s="246" t="s">
        <v>183</v>
      </c>
      <c r="E32" s="246" t="s">
        <v>1371</v>
      </c>
      <c r="F32" s="246" t="s">
        <v>2268</v>
      </c>
      <c r="G32" s="246" t="s">
        <v>15</v>
      </c>
      <c r="H32" s="966">
        <v>45551</v>
      </c>
      <c r="I32" s="246" t="s">
        <v>2269</v>
      </c>
      <c r="J32" s="246" t="s">
        <v>1591</v>
      </c>
      <c r="K32" s="966">
        <v>45991</v>
      </c>
      <c r="L32" s="1914">
        <v>45991</v>
      </c>
      <c r="M32" s="1915">
        <v>46009</v>
      </c>
      <c r="N32" s="966">
        <v>46020</v>
      </c>
      <c r="O32" s="1916">
        <f t="shared" si="8"/>
        <v>29</v>
      </c>
      <c r="P32" s="246" t="s">
        <v>1435</v>
      </c>
      <c r="Q32" s="246" t="s">
        <v>1327</v>
      </c>
      <c r="R32" s="967"/>
      <c r="S32" s="1785"/>
      <c r="T32" s="958" t="s">
        <v>2243</v>
      </c>
      <c r="U32" s="949">
        <f t="shared" ref="U32:AA32" si="9">SUM(U25:U31)</f>
        <v>0</v>
      </c>
      <c r="V32" s="949">
        <f t="shared" si="9"/>
        <v>0</v>
      </c>
      <c r="W32" s="949">
        <f t="shared" si="9"/>
        <v>0</v>
      </c>
      <c r="X32" s="949">
        <f t="shared" si="9"/>
        <v>0</v>
      </c>
      <c r="Y32" s="949">
        <f t="shared" si="9"/>
        <v>0</v>
      </c>
      <c r="Z32" s="950">
        <f t="shared" si="9"/>
        <v>0</v>
      </c>
      <c r="AA32" s="949">
        <f t="shared" si="9"/>
        <v>0</v>
      </c>
      <c r="AB32" s="157"/>
      <c r="AC32" s="157"/>
      <c r="AD32" s="157"/>
      <c r="AE32" s="157"/>
    </row>
    <row r="33" spans="1:31">
      <c r="A33" s="1917" t="s">
        <v>3</v>
      </c>
      <c r="B33" s="1398" t="s">
        <v>2270</v>
      </c>
      <c r="C33" s="1398" t="s">
        <v>2271</v>
      </c>
      <c r="D33" s="1398" t="s">
        <v>427</v>
      </c>
      <c r="E33" s="1398" t="s">
        <v>1371</v>
      </c>
      <c r="F33" s="1398" t="s">
        <v>924</v>
      </c>
      <c r="G33" s="1398" t="s">
        <v>15</v>
      </c>
      <c r="H33" s="1909">
        <v>42381</v>
      </c>
      <c r="I33" s="1398" t="s">
        <v>2272</v>
      </c>
      <c r="J33" s="1398" t="s">
        <v>1591</v>
      </c>
      <c r="K33" s="1909">
        <v>45663</v>
      </c>
      <c r="L33" s="1909">
        <v>45663</v>
      </c>
      <c r="M33" s="1751">
        <v>45679</v>
      </c>
      <c r="N33" s="1751">
        <v>45688</v>
      </c>
      <c r="O33" s="1918">
        <f t="shared" si="8"/>
        <v>25</v>
      </c>
      <c r="P33" s="1797" t="s">
        <v>2273</v>
      </c>
      <c r="Q33" s="1783" t="s">
        <v>1327</v>
      </c>
      <c r="R33" s="968"/>
      <c r="S33" s="156"/>
      <c r="T33" s="463"/>
      <c r="U33" s="969"/>
      <c r="V33" s="157"/>
      <c r="W33" s="209"/>
      <c r="X33" s="157"/>
      <c r="Y33" s="157"/>
      <c r="Z33" s="157"/>
      <c r="AA33" s="157"/>
      <c r="AB33" s="157"/>
      <c r="AC33" s="157"/>
      <c r="AD33" s="157"/>
      <c r="AE33" s="157"/>
    </row>
    <row r="34" spans="1:31">
      <c r="A34" s="1209"/>
      <c r="B34" s="1324" t="s">
        <v>2274</v>
      </c>
      <c r="C34" s="1324" t="s">
        <v>550</v>
      </c>
      <c r="D34" s="1324" t="s">
        <v>421</v>
      </c>
      <c r="E34" s="1324" t="s">
        <v>1371</v>
      </c>
      <c r="F34" s="1324" t="s">
        <v>924</v>
      </c>
      <c r="G34" s="1324" t="s">
        <v>15</v>
      </c>
      <c r="H34" s="1751">
        <v>45326</v>
      </c>
      <c r="I34" s="1324" t="s">
        <v>2272</v>
      </c>
      <c r="J34" s="1324" t="s">
        <v>1591</v>
      </c>
      <c r="K34" s="1751">
        <v>45658</v>
      </c>
      <c r="L34" s="1751">
        <v>45658</v>
      </c>
      <c r="M34" s="1751">
        <v>45688</v>
      </c>
      <c r="N34" s="1751">
        <v>45688</v>
      </c>
      <c r="O34" s="1918">
        <f t="shared" si="8"/>
        <v>30</v>
      </c>
      <c r="P34" s="1797" t="s">
        <v>2273</v>
      </c>
      <c r="Q34" s="1783" t="s">
        <v>1327</v>
      </c>
      <c r="R34" s="970"/>
      <c r="S34" s="156"/>
      <c r="T34" s="463"/>
      <c r="U34" s="969"/>
      <c r="V34" s="157"/>
      <c r="W34" s="209"/>
      <c r="X34" s="157"/>
      <c r="Y34" s="157"/>
      <c r="Z34" s="157"/>
      <c r="AA34" s="157"/>
      <c r="AB34" s="157"/>
      <c r="AC34" s="157"/>
      <c r="AD34" s="157"/>
      <c r="AE34" s="157"/>
    </row>
    <row r="35" spans="1:31">
      <c r="A35" s="1209"/>
      <c r="B35" s="1356" t="s">
        <v>939</v>
      </c>
      <c r="C35" s="1356" t="s">
        <v>951</v>
      </c>
      <c r="D35" s="1356" t="s">
        <v>421</v>
      </c>
      <c r="E35" s="1356" t="s">
        <v>1371</v>
      </c>
      <c r="F35" s="1356" t="s">
        <v>924</v>
      </c>
      <c r="G35" s="1356" t="s">
        <v>15</v>
      </c>
      <c r="H35" s="1755">
        <v>43287</v>
      </c>
      <c r="I35" s="1356" t="s">
        <v>2272</v>
      </c>
      <c r="J35" s="1356" t="s">
        <v>1591</v>
      </c>
      <c r="K35" s="1755">
        <v>45658</v>
      </c>
      <c r="L35" s="1755">
        <v>45658</v>
      </c>
      <c r="M35" s="1755">
        <v>45688</v>
      </c>
      <c r="N35" s="1755">
        <v>45688</v>
      </c>
      <c r="O35" s="1912">
        <f t="shared" si="8"/>
        <v>30</v>
      </c>
      <c r="P35" s="1919" t="s">
        <v>2273</v>
      </c>
      <c r="Q35" s="1913" t="s">
        <v>1327</v>
      </c>
      <c r="R35" s="948"/>
      <c r="S35" s="740"/>
      <c r="T35" s="463"/>
      <c r="U35" s="969"/>
      <c r="V35" s="209"/>
      <c r="W35" s="209"/>
      <c r="X35" s="209"/>
      <c r="Y35" s="209"/>
      <c r="Z35" s="209"/>
      <c r="AA35" s="209"/>
      <c r="AB35" s="209"/>
      <c r="AC35" s="209"/>
      <c r="AD35" s="209"/>
      <c r="AE35" s="209"/>
    </row>
    <row r="36" spans="1:31">
      <c r="A36" s="1209"/>
      <c r="B36" s="1324" t="s">
        <v>2275</v>
      </c>
      <c r="C36" s="1324" t="s">
        <v>420</v>
      </c>
      <c r="D36" s="1324" t="s">
        <v>421</v>
      </c>
      <c r="E36" s="1324" t="s">
        <v>1371</v>
      </c>
      <c r="F36" s="1324" t="s">
        <v>924</v>
      </c>
      <c r="G36" s="1324" t="s">
        <v>15</v>
      </c>
      <c r="H36" s="739">
        <v>45516</v>
      </c>
      <c r="I36" s="1324" t="s">
        <v>2272</v>
      </c>
      <c r="J36" s="1324" t="s">
        <v>1591</v>
      </c>
      <c r="K36" s="1751">
        <v>45658</v>
      </c>
      <c r="L36" s="1751">
        <v>45658</v>
      </c>
      <c r="M36" s="1751">
        <v>45688</v>
      </c>
      <c r="N36" s="1751">
        <v>45688</v>
      </c>
      <c r="O36" s="1918">
        <f t="shared" si="8"/>
        <v>30</v>
      </c>
      <c r="P36" s="1797" t="s">
        <v>2273</v>
      </c>
      <c r="Q36" s="1783" t="s">
        <v>1327</v>
      </c>
      <c r="R36" s="970"/>
      <c r="S36" s="156"/>
      <c r="T36" s="463"/>
      <c r="U36" s="969"/>
      <c r="V36" s="157"/>
      <c r="W36" s="209"/>
      <c r="X36" s="157"/>
      <c r="Y36" s="209"/>
      <c r="Z36" s="157"/>
      <c r="AA36" s="157"/>
      <c r="AB36" s="157"/>
      <c r="AC36" s="157"/>
      <c r="AD36" s="157"/>
      <c r="AE36" s="157"/>
    </row>
    <row r="37" spans="1:31">
      <c r="A37" s="1209"/>
      <c r="B37" s="1324" t="s">
        <v>448</v>
      </c>
      <c r="C37" s="1324" t="s">
        <v>2276</v>
      </c>
      <c r="D37" s="1324" t="s">
        <v>427</v>
      </c>
      <c r="E37" s="1324" t="s">
        <v>1371</v>
      </c>
      <c r="F37" s="1324" t="s">
        <v>924</v>
      </c>
      <c r="G37" s="1324" t="s">
        <v>15</v>
      </c>
      <c r="H37" s="1751">
        <v>45713</v>
      </c>
      <c r="I37" s="1324" t="s">
        <v>2272</v>
      </c>
      <c r="J37" s="1324" t="s">
        <v>1591</v>
      </c>
      <c r="K37" s="1751">
        <v>45681</v>
      </c>
      <c r="L37" s="1751">
        <v>45681</v>
      </c>
      <c r="M37" s="1751">
        <v>45713</v>
      </c>
      <c r="N37" s="1751">
        <v>45713</v>
      </c>
      <c r="O37" s="1918">
        <f t="shared" si="8"/>
        <v>32</v>
      </c>
      <c r="P37" s="1797" t="s">
        <v>2273</v>
      </c>
      <c r="Q37" s="1783" t="s">
        <v>1327</v>
      </c>
      <c r="R37" s="970"/>
      <c r="S37" s="156"/>
      <c r="T37" s="463"/>
      <c r="U37" s="969"/>
      <c r="V37" s="157"/>
      <c r="W37" s="209"/>
      <c r="X37" s="157"/>
      <c r="Y37" s="157"/>
      <c r="Z37" s="971"/>
      <c r="AA37" s="157"/>
      <c r="AB37" s="157"/>
      <c r="AC37" s="157"/>
      <c r="AD37" s="157"/>
      <c r="AE37" s="157"/>
    </row>
    <row r="38" spans="1:31">
      <c r="A38" s="1209"/>
      <c r="B38" s="1324" t="s">
        <v>2277</v>
      </c>
      <c r="C38" s="1324" t="s">
        <v>2278</v>
      </c>
      <c r="D38" s="1324" t="s">
        <v>242</v>
      </c>
      <c r="E38" s="1324" t="s">
        <v>1371</v>
      </c>
      <c r="F38" s="1324" t="s">
        <v>924</v>
      </c>
      <c r="G38" s="1324" t="s">
        <v>15</v>
      </c>
      <c r="H38" s="1751">
        <v>43327</v>
      </c>
      <c r="I38" s="1324" t="s">
        <v>1505</v>
      </c>
      <c r="J38" s="1324" t="s">
        <v>1591</v>
      </c>
      <c r="K38" s="1751">
        <v>45686</v>
      </c>
      <c r="L38" s="1751">
        <v>45686</v>
      </c>
      <c r="M38" s="1751">
        <v>45705</v>
      </c>
      <c r="N38" s="1751">
        <v>45705</v>
      </c>
      <c r="O38" s="1918">
        <f t="shared" si="8"/>
        <v>19</v>
      </c>
      <c r="P38" s="1797" t="s">
        <v>2240</v>
      </c>
      <c r="Q38" s="1783" t="s">
        <v>1327</v>
      </c>
      <c r="R38" s="970"/>
      <c r="S38" s="156"/>
      <c r="T38" s="463"/>
      <c r="U38" s="969"/>
      <c r="V38" s="157"/>
      <c r="W38" s="209"/>
      <c r="X38" s="157"/>
      <c r="Y38" s="157"/>
      <c r="Z38" s="971"/>
      <c r="AA38" s="157"/>
      <c r="AB38" s="157"/>
      <c r="AC38" s="157"/>
      <c r="AD38" s="157"/>
      <c r="AE38" s="157"/>
    </row>
    <row r="39" spans="1:31">
      <c r="A39" s="1209"/>
      <c r="B39" s="1317" t="s">
        <v>2277</v>
      </c>
      <c r="C39" s="192" t="s">
        <v>2278</v>
      </c>
      <c r="D39" s="1324" t="s">
        <v>242</v>
      </c>
      <c r="E39" s="1324" t="s">
        <v>1371</v>
      </c>
      <c r="F39" s="1324" t="s">
        <v>924</v>
      </c>
      <c r="G39" s="1324" t="s">
        <v>15</v>
      </c>
      <c r="H39" s="1751">
        <v>43327</v>
      </c>
      <c r="I39" s="1324" t="s">
        <v>1505</v>
      </c>
      <c r="J39" s="1324" t="s">
        <v>1591</v>
      </c>
      <c r="K39" s="1751">
        <v>45698</v>
      </c>
      <c r="L39" s="1751">
        <v>45698</v>
      </c>
      <c r="M39" s="1751">
        <v>45705</v>
      </c>
      <c r="N39" s="1751">
        <v>45705</v>
      </c>
      <c r="O39" s="1918">
        <f t="shared" si="8"/>
        <v>7</v>
      </c>
      <c r="P39" s="1797" t="s">
        <v>2273</v>
      </c>
      <c r="Q39" s="1783" t="s">
        <v>1327</v>
      </c>
      <c r="R39" s="970"/>
      <c r="S39" s="156"/>
      <c r="T39" s="972"/>
      <c r="U39" s="729"/>
      <c r="V39" s="729"/>
      <c r="W39" s="729"/>
      <c r="X39" s="729"/>
      <c r="Y39" s="729"/>
      <c r="Z39" s="729"/>
      <c r="AA39" s="729"/>
      <c r="AB39" s="729"/>
      <c r="AC39" s="729"/>
      <c r="AD39" s="729"/>
      <c r="AE39" s="729"/>
    </row>
    <row r="40" spans="1:31">
      <c r="A40" s="1209"/>
      <c r="B40" s="1317" t="s">
        <v>2279</v>
      </c>
      <c r="C40" s="192" t="s">
        <v>2280</v>
      </c>
      <c r="D40" s="1324" t="s">
        <v>315</v>
      </c>
      <c r="E40" s="1324" t="s">
        <v>1371</v>
      </c>
      <c r="F40" s="1324" t="s">
        <v>924</v>
      </c>
      <c r="G40" s="1324" t="s">
        <v>15</v>
      </c>
      <c r="H40" s="1751">
        <v>39884</v>
      </c>
      <c r="I40" s="1324" t="s">
        <v>1505</v>
      </c>
      <c r="J40" s="1324" t="s">
        <v>1591</v>
      </c>
      <c r="K40" s="1751">
        <v>45703</v>
      </c>
      <c r="L40" s="1751">
        <v>45703</v>
      </c>
      <c r="M40" s="1751">
        <v>45705</v>
      </c>
      <c r="N40" s="1751">
        <v>45705</v>
      </c>
      <c r="O40" s="1918">
        <f t="shared" si="8"/>
        <v>2</v>
      </c>
      <c r="P40" s="1797" t="s">
        <v>2273</v>
      </c>
      <c r="Q40" s="1783" t="s">
        <v>1327</v>
      </c>
      <c r="R40" s="970"/>
      <c r="S40" s="156"/>
      <c r="T40" s="972"/>
      <c r="U40" s="729"/>
      <c r="V40" s="729"/>
      <c r="W40" s="729"/>
      <c r="X40" s="729"/>
      <c r="Y40" s="729"/>
      <c r="Z40" s="729"/>
      <c r="AA40" s="729"/>
      <c r="AB40" s="729"/>
      <c r="AC40" s="729"/>
      <c r="AD40" s="729"/>
      <c r="AE40" s="729"/>
    </row>
    <row r="41" spans="1:31">
      <c r="A41" s="1209"/>
      <c r="B41" s="1317" t="s">
        <v>2281</v>
      </c>
      <c r="C41" s="192" t="s">
        <v>2280</v>
      </c>
      <c r="D41" s="1324" t="s">
        <v>315</v>
      </c>
      <c r="E41" s="1324" t="s">
        <v>1371</v>
      </c>
      <c r="F41" s="1324" t="s">
        <v>924</v>
      </c>
      <c r="G41" s="1324" t="s">
        <v>15</v>
      </c>
      <c r="H41" s="1751">
        <v>39884</v>
      </c>
      <c r="I41" s="1324" t="s">
        <v>1505</v>
      </c>
      <c r="J41" s="1324" t="s">
        <v>1591</v>
      </c>
      <c r="K41" s="1751">
        <v>45705</v>
      </c>
      <c r="L41" s="1751">
        <v>45705</v>
      </c>
      <c r="M41" s="1751">
        <v>45707</v>
      </c>
      <c r="N41" s="1751">
        <v>45707</v>
      </c>
      <c r="O41" s="1918">
        <f t="shared" si="8"/>
        <v>2</v>
      </c>
      <c r="P41" s="1797" t="s">
        <v>2240</v>
      </c>
      <c r="Q41" s="1783" t="s">
        <v>1327</v>
      </c>
      <c r="R41" s="970"/>
      <c r="S41" s="156"/>
      <c r="T41" s="972"/>
      <c r="U41" s="729"/>
      <c r="V41" s="729"/>
      <c r="W41" s="729"/>
      <c r="X41" s="729"/>
      <c r="Y41" s="729"/>
      <c r="Z41" s="729"/>
      <c r="AA41" s="729"/>
      <c r="AB41" s="729"/>
      <c r="AC41" s="729"/>
      <c r="AD41" s="729"/>
      <c r="AE41" s="729"/>
    </row>
    <row r="42" spans="1:31">
      <c r="A42" s="1209"/>
      <c r="B42" s="1317" t="s">
        <v>2282</v>
      </c>
      <c r="C42" s="192" t="s">
        <v>2283</v>
      </c>
      <c r="D42" s="1324" t="s">
        <v>421</v>
      </c>
      <c r="E42" s="1324" t="s">
        <v>1371</v>
      </c>
      <c r="F42" s="1324" t="s">
        <v>924</v>
      </c>
      <c r="G42" s="1324" t="s">
        <v>15</v>
      </c>
      <c r="H42" s="1751">
        <v>41230</v>
      </c>
      <c r="I42" s="1324" t="s">
        <v>1505</v>
      </c>
      <c r="J42" s="1324" t="s">
        <v>1591</v>
      </c>
      <c r="K42" s="1751">
        <v>45702</v>
      </c>
      <c r="L42" s="1751">
        <v>45702</v>
      </c>
      <c r="M42" s="1751">
        <v>45707</v>
      </c>
      <c r="N42" s="1751">
        <v>45707</v>
      </c>
      <c r="O42" s="1918">
        <f t="shared" si="8"/>
        <v>5</v>
      </c>
      <c r="P42" s="1797" t="s">
        <v>2273</v>
      </c>
      <c r="Q42" s="1783" t="s">
        <v>1327</v>
      </c>
      <c r="R42" s="970"/>
      <c r="S42" s="156"/>
      <c r="T42" s="972"/>
      <c r="U42" s="729"/>
      <c r="V42" s="729"/>
      <c r="W42" s="729"/>
      <c r="X42" s="729"/>
      <c r="Y42" s="729"/>
      <c r="Z42" s="729"/>
      <c r="AA42" s="729"/>
      <c r="AB42" s="729"/>
      <c r="AC42" s="729"/>
      <c r="AD42" s="729"/>
      <c r="AE42" s="729"/>
    </row>
    <row r="43" spans="1:31">
      <c r="A43" s="1209"/>
      <c r="B43" s="1317" t="s">
        <v>2284</v>
      </c>
      <c r="C43" s="192" t="s">
        <v>2285</v>
      </c>
      <c r="D43" s="1324" t="s">
        <v>808</v>
      </c>
      <c r="E43" s="1324" t="s">
        <v>1371</v>
      </c>
      <c r="F43" s="1324" t="s">
        <v>924</v>
      </c>
      <c r="G43" s="1324" t="s">
        <v>15</v>
      </c>
      <c r="H43" s="1751">
        <v>45369</v>
      </c>
      <c r="I43" s="1324" t="s">
        <v>1505</v>
      </c>
      <c r="J43" s="1324" t="s">
        <v>1591</v>
      </c>
      <c r="K43" s="1751">
        <v>45698</v>
      </c>
      <c r="L43" s="1751">
        <v>45698</v>
      </c>
      <c r="M43" s="1751">
        <v>45708</v>
      </c>
      <c r="N43" s="1751">
        <v>45715</v>
      </c>
      <c r="O43" s="1918">
        <f t="shared" si="8"/>
        <v>17</v>
      </c>
      <c r="P43" s="1797" t="s">
        <v>1435</v>
      </c>
      <c r="Q43" s="1783" t="s">
        <v>1327</v>
      </c>
      <c r="R43" s="970"/>
      <c r="S43" s="156"/>
      <c r="T43" s="972"/>
      <c r="U43" s="729"/>
      <c r="V43" s="729"/>
      <c r="W43" s="729"/>
      <c r="X43" s="729"/>
      <c r="Y43" s="729"/>
      <c r="Z43" s="729"/>
      <c r="AA43" s="729"/>
      <c r="AB43" s="729"/>
      <c r="AC43" s="729"/>
      <c r="AD43" s="729"/>
      <c r="AE43" s="729"/>
    </row>
    <row r="44" spans="1:31">
      <c r="A44" s="1209"/>
      <c r="B44" s="1317" t="s">
        <v>2286</v>
      </c>
      <c r="C44" s="192" t="s">
        <v>420</v>
      </c>
      <c r="D44" s="1324" t="s">
        <v>421</v>
      </c>
      <c r="E44" s="1324" t="s">
        <v>1371</v>
      </c>
      <c r="F44" s="1324" t="s">
        <v>924</v>
      </c>
      <c r="G44" s="1324" t="s">
        <v>15</v>
      </c>
      <c r="H44" s="1751">
        <v>45558</v>
      </c>
      <c r="I44" s="1324" t="s">
        <v>2287</v>
      </c>
      <c r="J44" s="1324" t="s">
        <v>1591</v>
      </c>
      <c r="K44" s="1751">
        <v>45714</v>
      </c>
      <c r="L44" s="1751">
        <v>45714</v>
      </c>
      <c r="M44" s="1751">
        <v>45715</v>
      </c>
      <c r="N44" s="1751">
        <v>45715</v>
      </c>
      <c r="O44" s="1918">
        <f t="shared" si="8"/>
        <v>1</v>
      </c>
      <c r="P44" s="1797" t="s">
        <v>2273</v>
      </c>
      <c r="Q44" s="1783" t="s">
        <v>1327</v>
      </c>
      <c r="R44" s="970"/>
      <c r="S44" s="156"/>
      <c r="T44" s="972"/>
      <c r="U44" s="729"/>
      <c r="V44" s="729"/>
      <c r="W44" s="729"/>
      <c r="X44" s="729"/>
      <c r="Y44" s="729"/>
      <c r="Z44" s="729"/>
      <c r="AA44" s="729"/>
      <c r="AB44" s="729"/>
      <c r="AC44" s="729"/>
      <c r="AD44" s="729"/>
      <c r="AE44" s="729"/>
    </row>
    <row r="45" spans="1:31">
      <c r="A45" s="1209"/>
      <c r="B45" s="1317" t="s">
        <v>1530</v>
      </c>
      <c r="C45" s="192" t="s">
        <v>437</v>
      </c>
      <c r="D45" s="1324" t="s">
        <v>427</v>
      </c>
      <c r="E45" s="1324" t="s">
        <v>1371</v>
      </c>
      <c r="F45" s="1324" t="s">
        <v>924</v>
      </c>
      <c r="G45" s="1324" t="s">
        <v>15</v>
      </c>
      <c r="H45" s="1751">
        <v>44770</v>
      </c>
      <c r="I45" s="1324" t="s">
        <v>2272</v>
      </c>
      <c r="J45" s="1324" t="s">
        <v>1591</v>
      </c>
      <c r="K45" s="1751">
        <v>45718</v>
      </c>
      <c r="L45" s="1751">
        <v>45718</v>
      </c>
      <c r="M45" s="1751">
        <v>45722</v>
      </c>
      <c r="N45" s="1751">
        <v>45722</v>
      </c>
      <c r="O45" s="1918">
        <f t="shared" si="8"/>
        <v>4</v>
      </c>
      <c r="P45" s="1797" t="s">
        <v>2240</v>
      </c>
      <c r="Q45" s="1783" t="s">
        <v>1327</v>
      </c>
      <c r="R45" s="970"/>
      <c r="S45" s="156"/>
      <c r="T45" s="972"/>
      <c r="U45" s="729"/>
      <c r="V45" s="729"/>
      <c r="W45" s="729"/>
      <c r="X45" s="729"/>
      <c r="Y45" s="729"/>
      <c r="Z45" s="729"/>
      <c r="AA45" s="729"/>
      <c r="AB45" s="729"/>
      <c r="AC45" s="729"/>
      <c r="AD45" s="729"/>
      <c r="AE45" s="729"/>
    </row>
    <row r="46" spans="1:31">
      <c r="A46" s="1209"/>
      <c r="B46" s="1317" t="s">
        <v>2288</v>
      </c>
      <c r="C46" s="192" t="s">
        <v>2289</v>
      </c>
      <c r="D46" s="1324" t="s">
        <v>242</v>
      </c>
      <c r="E46" s="1324" t="s">
        <v>1371</v>
      </c>
      <c r="F46" s="1324" t="s">
        <v>924</v>
      </c>
      <c r="G46" s="1324" t="s">
        <v>15</v>
      </c>
      <c r="H46" s="1751">
        <v>40043</v>
      </c>
      <c r="I46" s="1324" t="s">
        <v>2224</v>
      </c>
      <c r="J46" s="1324" t="s">
        <v>1591</v>
      </c>
      <c r="K46" s="1751">
        <v>45735</v>
      </c>
      <c r="L46" s="1751">
        <v>45735</v>
      </c>
      <c r="M46" s="1751">
        <v>45772</v>
      </c>
      <c r="N46" s="1751">
        <v>45790</v>
      </c>
      <c r="O46" s="1918">
        <f t="shared" si="8"/>
        <v>55</v>
      </c>
      <c r="P46" s="1797" t="s">
        <v>2221</v>
      </c>
      <c r="Q46" s="1783" t="s">
        <v>1327</v>
      </c>
      <c r="R46" s="970"/>
      <c r="S46" s="156"/>
      <c r="T46" s="972"/>
      <c r="U46" s="729"/>
      <c r="V46" s="729"/>
      <c r="W46" s="729"/>
      <c r="X46" s="729"/>
      <c r="Y46" s="729"/>
      <c r="Z46" s="729"/>
      <c r="AA46" s="729"/>
      <c r="AB46" s="729"/>
      <c r="AC46" s="729"/>
      <c r="AD46" s="729"/>
      <c r="AE46" s="729"/>
    </row>
    <row r="47" spans="1:31">
      <c r="A47" s="1209"/>
      <c r="B47" s="1317" t="s">
        <v>1526</v>
      </c>
      <c r="C47" s="192" t="s">
        <v>2271</v>
      </c>
      <c r="D47" s="1324" t="s">
        <v>427</v>
      </c>
      <c r="E47" s="1324" t="s">
        <v>1371</v>
      </c>
      <c r="F47" s="1324" t="s">
        <v>924</v>
      </c>
      <c r="G47" s="1324" t="s">
        <v>15</v>
      </c>
      <c r="H47" s="1751">
        <v>43468</v>
      </c>
      <c r="I47" s="1324" t="s">
        <v>2224</v>
      </c>
      <c r="J47" s="1324" t="s">
        <v>1560</v>
      </c>
      <c r="K47" s="1751">
        <v>45779</v>
      </c>
      <c r="L47" s="1751">
        <v>45779</v>
      </c>
      <c r="M47" s="1751">
        <v>45797</v>
      </c>
      <c r="N47" s="1751">
        <v>45810</v>
      </c>
      <c r="O47" s="1918">
        <f t="shared" si="8"/>
        <v>31</v>
      </c>
      <c r="P47" s="1797" t="s">
        <v>1388</v>
      </c>
      <c r="Q47" s="1783" t="s">
        <v>1327</v>
      </c>
      <c r="R47" s="970"/>
      <c r="S47" s="156"/>
      <c r="T47" s="972"/>
      <c r="U47" s="729"/>
      <c r="V47" s="729"/>
      <c r="W47" s="729"/>
      <c r="X47" s="729"/>
      <c r="Y47" s="729"/>
      <c r="Z47" s="729"/>
      <c r="AA47" s="729"/>
      <c r="AB47" s="729"/>
      <c r="AC47" s="729"/>
      <c r="AD47" s="729"/>
      <c r="AE47" s="729"/>
    </row>
    <row r="48" spans="1:31">
      <c r="A48" s="1209"/>
      <c r="B48" s="1317" t="s">
        <v>1528</v>
      </c>
      <c r="C48" s="192" t="s">
        <v>2271</v>
      </c>
      <c r="D48" s="1324" t="s">
        <v>427</v>
      </c>
      <c r="E48" s="1324" t="s">
        <v>1371</v>
      </c>
      <c r="F48" s="1324" t="s">
        <v>924</v>
      </c>
      <c r="G48" s="1324" t="s">
        <v>15</v>
      </c>
      <c r="H48" s="1751">
        <v>45222</v>
      </c>
      <c r="I48" s="1324" t="s">
        <v>2224</v>
      </c>
      <c r="J48" s="1324" t="s">
        <v>1560</v>
      </c>
      <c r="K48" s="1751">
        <v>45779</v>
      </c>
      <c r="L48" s="1751">
        <v>45779</v>
      </c>
      <c r="M48" s="1751">
        <v>45797</v>
      </c>
      <c r="N48" s="1751">
        <v>45810</v>
      </c>
      <c r="O48" s="1918">
        <f t="shared" si="8"/>
        <v>31</v>
      </c>
      <c r="P48" s="1797" t="s">
        <v>1388</v>
      </c>
      <c r="Q48" s="1783" t="s">
        <v>1327</v>
      </c>
      <c r="R48" s="970"/>
      <c r="S48" s="156"/>
      <c r="T48" s="972"/>
      <c r="U48" s="729"/>
      <c r="V48" s="729"/>
      <c r="W48" s="729"/>
      <c r="X48" s="729"/>
      <c r="Y48" s="729"/>
      <c r="Z48" s="729"/>
      <c r="AA48" s="729"/>
      <c r="AB48" s="729"/>
      <c r="AC48" s="729"/>
      <c r="AD48" s="729"/>
      <c r="AE48" s="729"/>
    </row>
    <row r="49" spans="1:31">
      <c r="A49" s="1209"/>
      <c r="B49" s="1317" t="s">
        <v>1529</v>
      </c>
      <c r="C49" s="192" t="s">
        <v>420</v>
      </c>
      <c r="D49" s="1324" t="s">
        <v>421</v>
      </c>
      <c r="E49" s="1324" t="s">
        <v>1371</v>
      </c>
      <c r="F49" s="1324" t="s">
        <v>924</v>
      </c>
      <c r="G49" s="1324" t="s">
        <v>15</v>
      </c>
      <c r="H49" s="1751">
        <v>45614</v>
      </c>
      <c r="I49" s="1324" t="s">
        <v>2224</v>
      </c>
      <c r="J49" s="1324" t="s">
        <v>1560</v>
      </c>
      <c r="K49" s="1751">
        <v>45779</v>
      </c>
      <c r="L49" s="1751">
        <v>45779</v>
      </c>
      <c r="M49" s="1751">
        <v>45798</v>
      </c>
      <c r="N49" s="1751">
        <v>45810</v>
      </c>
      <c r="O49" s="1918">
        <f t="shared" si="8"/>
        <v>31</v>
      </c>
      <c r="P49" s="1797" t="s">
        <v>1388</v>
      </c>
      <c r="Q49" s="1783" t="s">
        <v>1327</v>
      </c>
      <c r="R49" s="970"/>
      <c r="S49" s="156"/>
      <c r="T49" s="972"/>
      <c r="U49" s="729"/>
      <c r="V49" s="729"/>
      <c r="W49" s="729"/>
      <c r="X49" s="729"/>
      <c r="Y49" s="729"/>
      <c r="Z49" s="729"/>
      <c r="AA49" s="729"/>
      <c r="AB49" s="729"/>
      <c r="AC49" s="729"/>
      <c r="AD49" s="729"/>
      <c r="AE49" s="729"/>
    </row>
    <row r="50" spans="1:31">
      <c r="A50" s="1209"/>
      <c r="B50" s="1317" t="s">
        <v>491</v>
      </c>
      <c r="C50" s="192" t="s">
        <v>420</v>
      </c>
      <c r="D50" s="1324" t="s">
        <v>421</v>
      </c>
      <c r="E50" s="1324" t="s">
        <v>1371</v>
      </c>
      <c r="F50" s="1324" t="s">
        <v>924</v>
      </c>
      <c r="G50" s="1324" t="s">
        <v>15</v>
      </c>
      <c r="H50" s="1751">
        <v>43174</v>
      </c>
      <c r="I50" s="1324" t="s">
        <v>2224</v>
      </c>
      <c r="J50" s="1324" t="s">
        <v>1560</v>
      </c>
      <c r="K50" s="1751">
        <v>45779</v>
      </c>
      <c r="L50" s="1751">
        <v>45779</v>
      </c>
      <c r="M50" s="1751">
        <v>45798</v>
      </c>
      <c r="N50" s="1751">
        <v>45810</v>
      </c>
      <c r="O50" s="1918">
        <f t="shared" si="8"/>
        <v>31</v>
      </c>
      <c r="P50" s="1797" t="s">
        <v>1388</v>
      </c>
      <c r="Q50" s="1783" t="s">
        <v>1327</v>
      </c>
      <c r="R50" s="970"/>
      <c r="S50" s="156"/>
      <c r="T50" s="972"/>
      <c r="U50" s="729"/>
      <c r="V50" s="729"/>
      <c r="W50" s="729"/>
      <c r="X50" s="729"/>
      <c r="Y50" s="729"/>
      <c r="Z50" s="729"/>
      <c r="AA50" s="729"/>
      <c r="AB50" s="729"/>
      <c r="AC50" s="729"/>
      <c r="AD50" s="729"/>
      <c r="AE50" s="729"/>
    </row>
    <row r="51" spans="1:31">
      <c r="A51" s="1209"/>
      <c r="B51" s="1317" t="s">
        <v>1530</v>
      </c>
      <c r="C51" s="192" t="s">
        <v>2290</v>
      </c>
      <c r="D51" s="1324" t="s">
        <v>427</v>
      </c>
      <c r="E51" s="1324" t="s">
        <v>1371</v>
      </c>
      <c r="F51" s="1324" t="s">
        <v>924</v>
      </c>
      <c r="G51" s="1324" t="s">
        <v>15</v>
      </c>
      <c r="H51" s="1751">
        <v>44770</v>
      </c>
      <c r="I51" s="1324" t="s">
        <v>2224</v>
      </c>
      <c r="J51" s="1324" t="s">
        <v>1560</v>
      </c>
      <c r="K51" s="1751">
        <v>45779</v>
      </c>
      <c r="L51" s="1751">
        <v>45779</v>
      </c>
      <c r="M51" s="1751">
        <v>45806</v>
      </c>
      <c r="N51" s="1751">
        <v>45810</v>
      </c>
      <c r="O51" s="1918">
        <f t="shared" si="8"/>
        <v>31</v>
      </c>
      <c r="P51" s="1797" t="s">
        <v>1388</v>
      </c>
      <c r="Q51" s="1783" t="s">
        <v>1327</v>
      </c>
      <c r="R51" s="970"/>
      <c r="S51" s="156"/>
      <c r="T51" s="972"/>
      <c r="U51" s="729"/>
      <c r="V51" s="729"/>
      <c r="W51" s="729"/>
      <c r="X51" s="729"/>
      <c r="Y51" s="729"/>
      <c r="Z51" s="729"/>
      <c r="AA51" s="729"/>
      <c r="AB51" s="729"/>
      <c r="AC51" s="729"/>
      <c r="AD51" s="729"/>
      <c r="AE51" s="729"/>
    </row>
    <row r="52" spans="1:31">
      <c r="A52" s="1209"/>
      <c r="B52" s="1317" t="s">
        <v>2291</v>
      </c>
      <c r="C52" s="192" t="s">
        <v>2290</v>
      </c>
      <c r="D52" s="1324" t="s">
        <v>427</v>
      </c>
      <c r="E52" s="1324" t="s">
        <v>1371</v>
      </c>
      <c r="F52" s="1324" t="s">
        <v>924</v>
      </c>
      <c r="G52" s="1324" t="s">
        <v>15</v>
      </c>
      <c r="H52" s="1751">
        <v>44658</v>
      </c>
      <c r="I52" s="1324" t="s">
        <v>2247</v>
      </c>
      <c r="J52" s="1324" t="s">
        <v>1591</v>
      </c>
      <c r="K52" s="1751">
        <v>45779</v>
      </c>
      <c r="L52" s="1751">
        <v>45779</v>
      </c>
      <c r="M52" s="1751">
        <v>45805</v>
      </c>
      <c r="N52" s="1751">
        <v>45818</v>
      </c>
      <c r="O52" s="1918">
        <f t="shared" si="8"/>
        <v>39</v>
      </c>
      <c r="P52" s="1797" t="s">
        <v>2273</v>
      </c>
      <c r="Q52" s="1783" t="s">
        <v>1327</v>
      </c>
      <c r="R52" s="970"/>
      <c r="S52" s="156"/>
      <c r="T52" s="972"/>
      <c r="U52" s="729"/>
      <c r="V52" s="729"/>
      <c r="W52" s="729"/>
      <c r="X52" s="729"/>
      <c r="Y52" s="729"/>
      <c r="Z52" s="729"/>
      <c r="AA52" s="729"/>
      <c r="AB52" s="729"/>
      <c r="AC52" s="729"/>
      <c r="AD52" s="729"/>
      <c r="AE52" s="729"/>
    </row>
    <row r="53" spans="1:31">
      <c r="A53" s="1209"/>
      <c r="B53" s="1417" t="s">
        <v>2292</v>
      </c>
      <c r="C53" s="214" t="s">
        <v>2293</v>
      </c>
      <c r="D53" s="1920" t="s">
        <v>808</v>
      </c>
      <c r="E53" s="1324" t="s">
        <v>1371</v>
      </c>
      <c r="F53" s="1324" t="s">
        <v>924</v>
      </c>
      <c r="G53" s="1324" t="s">
        <v>15</v>
      </c>
      <c r="H53" s="1909">
        <v>45519</v>
      </c>
      <c r="I53" s="244" t="s">
        <v>2294</v>
      </c>
      <c r="J53" s="1324" t="s">
        <v>2226</v>
      </c>
      <c r="K53" s="1751">
        <v>45835</v>
      </c>
      <c r="L53" s="1751">
        <v>45835</v>
      </c>
      <c r="M53" s="1751">
        <v>45835</v>
      </c>
      <c r="N53" s="1751">
        <v>45835</v>
      </c>
      <c r="O53" s="1918">
        <f t="shared" si="8"/>
        <v>0</v>
      </c>
      <c r="P53" s="1797" t="s">
        <v>2240</v>
      </c>
      <c r="Q53" s="1783" t="s">
        <v>1327</v>
      </c>
      <c r="R53" s="970"/>
      <c r="S53" s="156"/>
      <c r="T53" s="156"/>
      <c r="U53" s="156"/>
      <c r="V53" s="156"/>
      <c r="W53" s="156"/>
      <c r="X53" s="156"/>
      <c r="Y53" s="156"/>
      <c r="Z53" s="156"/>
      <c r="AA53" s="156"/>
      <c r="AB53" s="156"/>
      <c r="AC53" s="156"/>
      <c r="AD53" s="156"/>
      <c r="AE53" s="156"/>
    </row>
    <row r="54" spans="1:31">
      <c r="A54" s="1209"/>
      <c r="B54" s="287" t="s">
        <v>2295</v>
      </c>
      <c r="C54" s="214" t="s">
        <v>470</v>
      </c>
      <c r="D54" s="1920" t="s">
        <v>421</v>
      </c>
      <c r="E54" s="1324" t="s">
        <v>1371</v>
      </c>
      <c r="F54" s="1324" t="s">
        <v>924</v>
      </c>
      <c r="G54" s="1324" t="s">
        <v>15</v>
      </c>
      <c r="H54" s="1909">
        <v>41848</v>
      </c>
      <c r="I54" s="198" t="s">
        <v>2296</v>
      </c>
      <c r="J54" s="1324" t="s">
        <v>1591</v>
      </c>
      <c r="K54" s="1751">
        <v>45887</v>
      </c>
      <c r="L54" s="1751">
        <v>45887</v>
      </c>
      <c r="M54" s="1751">
        <v>45910</v>
      </c>
      <c r="N54" s="1751">
        <v>45918</v>
      </c>
      <c r="O54" s="1918">
        <f t="shared" si="8"/>
        <v>31</v>
      </c>
      <c r="P54" s="1797" t="s">
        <v>1435</v>
      </c>
      <c r="Q54" s="1783" t="s">
        <v>1327</v>
      </c>
      <c r="R54" s="970"/>
      <c r="S54" s="156"/>
      <c r="T54" s="156"/>
      <c r="U54" s="156"/>
      <c r="V54" s="156"/>
      <c r="W54" s="156"/>
      <c r="X54" s="156"/>
      <c r="Y54" s="156"/>
      <c r="Z54" s="156"/>
      <c r="AA54" s="156"/>
      <c r="AB54" s="156"/>
      <c r="AC54" s="156"/>
      <c r="AD54" s="156"/>
      <c r="AE54" s="156"/>
    </row>
    <row r="55" spans="1:31">
      <c r="A55" s="1209"/>
      <c r="B55" s="287" t="s">
        <v>2297</v>
      </c>
      <c r="C55" s="214" t="s">
        <v>2298</v>
      </c>
      <c r="D55" s="1920" t="s">
        <v>421</v>
      </c>
      <c r="E55" s="1324" t="s">
        <v>1371</v>
      </c>
      <c r="F55" s="1324" t="s">
        <v>924</v>
      </c>
      <c r="G55" s="1324" t="s">
        <v>15</v>
      </c>
      <c r="H55" s="1909">
        <v>41938</v>
      </c>
      <c r="I55" s="198" t="s">
        <v>2253</v>
      </c>
      <c r="J55" s="1324" t="s">
        <v>1591</v>
      </c>
      <c r="K55" s="1751">
        <v>45887</v>
      </c>
      <c r="L55" s="1751">
        <v>45887</v>
      </c>
      <c r="M55" s="1751">
        <v>45910</v>
      </c>
      <c r="N55" s="1751">
        <v>45918</v>
      </c>
      <c r="O55" s="1918">
        <f t="shared" si="8"/>
        <v>31</v>
      </c>
      <c r="P55" s="1797" t="s">
        <v>2221</v>
      </c>
      <c r="Q55" s="1783" t="s">
        <v>1327</v>
      </c>
      <c r="R55" s="970"/>
      <c r="S55" s="156"/>
      <c r="T55" s="156"/>
      <c r="U55" s="156"/>
      <c r="V55" s="156"/>
      <c r="W55" s="156"/>
      <c r="X55" s="156"/>
      <c r="Y55" s="156"/>
      <c r="Z55" s="156"/>
      <c r="AA55" s="156"/>
      <c r="AB55" s="156"/>
      <c r="AC55" s="156"/>
      <c r="AD55" s="156"/>
      <c r="AE55" s="156"/>
    </row>
    <row r="56" spans="1:31">
      <c r="A56" s="1209"/>
      <c r="B56" s="287" t="s">
        <v>2277</v>
      </c>
      <c r="C56" s="214" t="s">
        <v>2278</v>
      </c>
      <c r="D56" s="1920" t="s">
        <v>242</v>
      </c>
      <c r="E56" s="1324" t="s">
        <v>1371</v>
      </c>
      <c r="F56" s="1324" t="s">
        <v>924</v>
      </c>
      <c r="G56" s="1324" t="s">
        <v>15</v>
      </c>
      <c r="H56" s="1909">
        <v>43327</v>
      </c>
      <c r="I56" s="198" t="s">
        <v>2299</v>
      </c>
      <c r="J56" s="1324" t="s">
        <v>2226</v>
      </c>
      <c r="K56" s="1751">
        <v>45911</v>
      </c>
      <c r="L56" s="1751">
        <v>45911</v>
      </c>
      <c r="M56" s="1751">
        <v>45911</v>
      </c>
      <c r="N56" s="1751">
        <v>45911</v>
      </c>
      <c r="O56" s="1918">
        <f t="shared" si="8"/>
        <v>0</v>
      </c>
      <c r="P56" s="1797" t="s">
        <v>2240</v>
      </c>
      <c r="Q56" s="1783" t="s">
        <v>1327</v>
      </c>
      <c r="R56" s="970"/>
      <c r="S56" s="156"/>
      <c r="T56" s="156"/>
      <c r="U56" s="156"/>
      <c r="V56" s="156"/>
      <c r="W56" s="156"/>
      <c r="X56" s="156"/>
      <c r="Y56" s="156"/>
      <c r="Z56" s="156"/>
      <c r="AA56" s="156"/>
      <c r="AB56" s="156"/>
      <c r="AC56" s="156"/>
      <c r="AD56" s="156"/>
      <c r="AE56" s="156"/>
    </row>
    <row r="57" spans="1:31">
      <c r="A57" s="1209"/>
      <c r="B57" s="287" t="s">
        <v>2300</v>
      </c>
      <c r="C57" s="214" t="s">
        <v>420</v>
      </c>
      <c r="D57" s="1920" t="s">
        <v>421</v>
      </c>
      <c r="E57" s="1324" t="s">
        <v>1371</v>
      </c>
      <c r="F57" s="1324" t="s">
        <v>924</v>
      </c>
      <c r="G57" s="1324" t="s">
        <v>15</v>
      </c>
      <c r="H57" s="1909">
        <v>45848</v>
      </c>
      <c r="I57" s="198" t="s">
        <v>2301</v>
      </c>
      <c r="J57" s="1324" t="s">
        <v>1560</v>
      </c>
      <c r="K57" s="1751">
        <v>46000</v>
      </c>
      <c r="L57" s="1751">
        <v>46003</v>
      </c>
      <c r="M57" s="1751">
        <v>46029</v>
      </c>
      <c r="N57" s="1751">
        <v>46034</v>
      </c>
      <c r="O57" s="1918">
        <f t="shared" si="8"/>
        <v>31</v>
      </c>
      <c r="P57" s="1797" t="s">
        <v>1388</v>
      </c>
      <c r="Q57" s="1783" t="s">
        <v>1327</v>
      </c>
      <c r="R57" s="970"/>
      <c r="S57" s="156"/>
      <c r="T57" s="156"/>
      <c r="U57" s="156"/>
      <c r="V57" s="156"/>
      <c r="W57" s="156"/>
      <c r="X57" s="156"/>
      <c r="Y57" s="156"/>
      <c r="Z57" s="156"/>
      <c r="AA57" s="156"/>
      <c r="AB57" s="156"/>
      <c r="AC57" s="156"/>
      <c r="AD57" s="156"/>
      <c r="AE57" s="156"/>
    </row>
    <row r="58" spans="1:31">
      <c r="A58" s="1210"/>
      <c r="B58" s="287" t="s">
        <v>2302</v>
      </c>
      <c r="C58" s="214" t="s">
        <v>470</v>
      </c>
      <c r="D58" s="1920" t="s">
        <v>421</v>
      </c>
      <c r="E58" s="1324" t="s">
        <v>1371</v>
      </c>
      <c r="F58" s="1324" t="s">
        <v>924</v>
      </c>
      <c r="G58" s="1324" t="s">
        <v>15</v>
      </c>
      <c r="H58" s="1909">
        <v>45852</v>
      </c>
      <c r="I58" s="198" t="s">
        <v>2301</v>
      </c>
      <c r="J58" s="1324" t="s">
        <v>1560</v>
      </c>
      <c r="K58" s="1751">
        <v>46000</v>
      </c>
      <c r="L58" s="1751">
        <v>46003</v>
      </c>
      <c r="M58" s="1751">
        <v>46029</v>
      </c>
      <c r="N58" s="1751">
        <v>46034</v>
      </c>
      <c r="O58" s="1918">
        <f t="shared" si="8"/>
        <v>31</v>
      </c>
      <c r="P58" s="1797" t="s">
        <v>1388</v>
      </c>
      <c r="Q58" s="1783" t="s">
        <v>1327</v>
      </c>
      <c r="R58" s="970"/>
      <c r="S58" s="156"/>
      <c r="T58" s="156"/>
      <c r="U58" s="156"/>
      <c r="V58" s="156"/>
      <c r="W58" s="156"/>
      <c r="X58" s="156"/>
      <c r="Y58" s="156"/>
      <c r="Z58" s="156"/>
      <c r="AA58" s="156"/>
      <c r="AB58" s="156"/>
      <c r="AC58" s="156"/>
      <c r="AD58" s="156"/>
      <c r="AE58" s="156"/>
    </row>
    <row r="59" spans="1:31">
      <c r="A59" s="1141" t="s">
        <v>1190</v>
      </c>
      <c r="B59" s="283" t="s">
        <v>1593</v>
      </c>
      <c r="C59" s="283" t="s">
        <v>2303</v>
      </c>
      <c r="D59" s="283" t="s">
        <v>242</v>
      </c>
      <c r="E59" s="283" t="s">
        <v>1371</v>
      </c>
      <c r="F59" s="283" t="s">
        <v>858</v>
      </c>
      <c r="G59" s="283" t="s">
        <v>15</v>
      </c>
      <c r="H59" s="973">
        <v>43405</v>
      </c>
      <c r="I59" s="974" t="s">
        <v>2304</v>
      </c>
      <c r="J59" s="283" t="s">
        <v>1591</v>
      </c>
      <c r="K59" s="973">
        <v>45689</v>
      </c>
      <c r="L59" s="973">
        <v>45689</v>
      </c>
      <c r="M59" s="973">
        <v>45727</v>
      </c>
      <c r="N59" s="973">
        <v>45731</v>
      </c>
      <c r="O59" s="786">
        <f t="shared" si="8"/>
        <v>42</v>
      </c>
      <c r="P59" s="283" t="s">
        <v>2273</v>
      </c>
      <c r="Q59" s="283" t="s">
        <v>1327</v>
      </c>
      <c r="R59" s="975"/>
      <c r="S59" s="156"/>
      <c r="T59" s="180"/>
      <c r="U59" s="180"/>
      <c r="V59" s="180"/>
      <c r="W59" s="180"/>
      <c r="X59" s="180"/>
      <c r="Y59" s="180"/>
      <c r="Z59" s="180"/>
      <c r="AA59" s="180"/>
      <c r="AB59" s="976"/>
      <c r="AC59" s="976"/>
      <c r="AD59" s="976"/>
      <c r="AE59" s="976"/>
    </row>
    <row r="60" spans="1:31">
      <c r="A60" s="1818"/>
      <c r="B60" s="192" t="s">
        <v>642</v>
      </c>
      <c r="C60" s="192" t="s">
        <v>564</v>
      </c>
      <c r="D60" s="192" t="s">
        <v>242</v>
      </c>
      <c r="E60" s="192" t="s">
        <v>1371</v>
      </c>
      <c r="F60" s="192" t="s">
        <v>858</v>
      </c>
      <c r="G60" s="192" t="s">
        <v>14</v>
      </c>
      <c r="H60" s="738">
        <v>42394</v>
      </c>
      <c r="I60" s="977" t="s">
        <v>2305</v>
      </c>
      <c r="J60" s="192" t="s">
        <v>2226</v>
      </c>
      <c r="K60" s="738">
        <v>45712</v>
      </c>
      <c r="L60" s="738">
        <v>45712</v>
      </c>
      <c r="M60" s="738">
        <v>45720</v>
      </c>
      <c r="N60" s="738">
        <v>45722</v>
      </c>
      <c r="O60" s="753">
        <f t="shared" si="8"/>
        <v>10</v>
      </c>
      <c r="P60" s="192" t="s">
        <v>2273</v>
      </c>
      <c r="Q60" s="192" t="s">
        <v>1327</v>
      </c>
      <c r="R60" s="970"/>
      <c r="S60" s="156"/>
      <c r="T60" s="180"/>
      <c r="U60" s="180"/>
      <c r="V60" s="180"/>
      <c r="W60" s="180"/>
      <c r="X60" s="180"/>
      <c r="Y60" s="180"/>
      <c r="Z60" s="180"/>
      <c r="AA60" s="180"/>
      <c r="AB60" s="976"/>
      <c r="AC60" s="976"/>
      <c r="AD60" s="976"/>
      <c r="AE60" s="976"/>
    </row>
    <row r="61" spans="1:31">
      <c r="A61" s="1818"/>
      <c r="B61" s="267" t="s">
        <v>615</v>
      </c>
      <c r="C61" s="733" t="s">
        <v>251</v>
      </c>
      <c r="D61" s="192" t="s">
        <v>242</v>
      </c>
      <c r="E61" s="192" t="s">
        <v>1371</v>
      </c>
      <c r="F61" s="192" t="s">
        <v>1033</v>
      </c>
      <c r="G61" s="192" t="s">
        <v>15</v>
      </c>
      <c r="H61" s="738">
        <v>44501</v>
      </c>
      <c r="I61" s="672" t="s">
        <v>2306</v>
      </c>
      <c r="J61" s="192" t="s">
        <v>1591</v>
      </c>
      <c r="K61" s="738">
        <v>45705</v>
      </c>
      <c r="L61" s="738">
        <v>45705</v>
      </c>
      <c r="M61" s="738">
        <v>45727</v>
      </c>
      <c r="N61" s="738">
        <v>45733</v>
      </c>
      <c r="O61" s="753">
        <f t="shared" si="8"/>
        <v>28</v>
      </c>
      <c r="P61" s="192" t="s">
        <v>1435</v>
      </c>
      <c r="Q61" s="192" t="s">
        <v>1327</v>
      </c>
      <c r="R61" s="970"/>
      <c r="S61" s="156"/>
      <c r="T61" s="180"/>
      <c r="U61" s="180"/>
      <c r="V61" s="180"/>
      <c r="W61" s="180"/>
      <c r="X61" s="180"/>
      <c r="Y61" s="180"/>
      <c r="Z61" s="180"/>
      <c r="AA61" s="180"/>
      <c r="AB61" s="969"/>
      <c r="AC61" s="969"/>
      <c r="AD61" s="969"/>
      <c r="AE61" s="969"/>
    </row>
    <row r="62" spans="1:31">
      <c r="A62" s="1818"/>
      <c r="B62" s="211" t="s">
        <v>1565</v>
      </c>
      <c r="C62" s="211" t="s">
        <v>251</v>
      </c>
      <c r="D62" s="211" t="s">
        <v>242</v>
      </c>
      <c r="E62" s="214" t="s">
        <v>1371</v>
      </c>
      <c r="F62" s="214" t="s">
        <v>1033</v>
      </c>
      <c r="G62" s="214" t="s">
        <v>15</v>
      </c>
      <c r="H62" s="739">
        <v>45615</v>
      </c>
      <c r="I62" s="761" t="s">
        <v>2307</v>
      </c>
      <c r="J62" s="214" t="s">
        <v>1560</v>
      </c>
      <c r="K62" s="739">
        <v>45719</v>
      </c>
      <c r="L62" s="739">
        <v>45719</v>
      </c>
      <c r="M62" s="739">
        <v>45727</v>
      </c>
      <c r="N62" s="739">
        <v>45730</v>
      </c>
      <c r="O62" s="764">
        <f t="shared" si="8"/>
        <v>11</v>
      </c>
      <c r="P62" s="214" t="s">
        <v>1435</v>
      </c>
      <c r="Q62" s="214" t="s">
        <v>1327</v>
      </c>
      <c r="R62" s="948"/>
      <c r="S62" s="740"/>
      <c r="T62" s="180"/>
      <c r="U62" s="180"/>
      <c r="V62" s="180"/>
      <c r="W62" s="180"/>
      <c r="X62" s="180"/>
      <c r="Y62" s="180"/>
      <c r="Z62" s="180"/>
      <c r="AA62" s="180"/>
      <c r="AB62" s="209"/>
      <c r="AC62" s="209"/>
      <c r="AD62" s="209"/>
      <c r="AE62" s="209"/>
    </row>
    <row r="63" spans="1:31">
      <c r="A63" s="1818"/>
      <c r="B63" s="198" t="s">
        <v>642</v>
      </c>
      <c r="C63" s="198" t="s">
        <v>564</v>
      </c>
      <c r="D63" s="198" t="s">
        <v>242</v>
      </c>
      <c r="E63" s="192" t="s">
        <v>1371</v>
      </c>
      <c r="F63" s="192" t="s">
        <v>858</v>
      </c>
      <c r="G63" s="192" t="s">
        <v>14</v>
      </c>
      <c r="H63" s="738">
        <v>42394</v>
      </c>
      <c r="I63" s="672" t="s">
        <v>2308</v>
      </c>
      <c r="J63" s="192" t="s">
        <v>1591</v>
      </c>
      <c r="K63" s="739">
        <v>45762</v>
      </c>
      <c r="L63" s="738">
        <v>45761</v>
      </c>
      <c r="M63" s="738">
        <v>45772</v>
      </c>
      <c r="N63" s="738">
        <v>45772</v>
      </c>
      <c r="O63" s="753">
        <f t="shared" si="8"/>
        <v>11</v>
      </c>
      <c r="P63" s="192" t="s">
        <v>1435</v>
      </c>
      <c r="Q63" s="192" t="s">
        <v>1327</v>
      </c>
      <c r="R63" s="970"/>
      <c r="S63" s="156"/>
      <c r="T63" s="180"/>
      <c r="U63" s="180"/>
      <c r="V63" s="180"/>
      <c r="W63" s="180"/>
      <c r="X63" s="180"/>
      <c r="Y63" s="180"/>
      <c r="Z63" s="180"/>
      <c r="AA63" s="180"/>
      <c r="AB63" s="209"/>
      <c r="AC63" s="209"/>
      <c r="AD63" s="209"/>
      <c r="AE63" s="209"/>
    </row>
    <row r="64" spans="1:31">
      <c r="A64" s="1818"/>
      <c r="B64" s="198" t="s">
        <v>660</v>
      </c>
      <c r="C64" s="198" t="s">
        <v>340</v>
      </c>
      <c r="D64" s="198" t="s">
        <v>183</v>
      </c>
      <c r="E64" s="192" t="s">
        <v>1371</v>
      </c>
      <c r="F64" s="192" t="s">
        <v>2309</v>
      </c>
      <c r="G64" s="192" t="s">
        <v>15</v>
      </c>
      <c r="H64" s="738">
        <v>43588</v>
      </c>
      <c r="I64" s="672" t="s">
        <v>2310</v>
      </c>
      <c r="J64" s="192" t="s">
        <v>1591</v>
      </c>
      <c r="K64" s="739">
        <v>45764</v>
      </c>
      <c r="L64" s="738">
        <v>45764</v>
      </c>
      <c r="M64" s="738">
        <v>45792</v>
      </c>
      <c r="N64" s="738">
        <v>45792</v>
      </c>
      <c r="O64" s="753">
        <f t="shared" si="8"/>
        <v>28</v>
      </c>
      <c r="P64" s="192" t="s">
        <v>2273</v>
      </c>
      <c r="Q64" s="192" t="s">
        <v>1327</v>
      </c>
      <c r="R64" s="970"/>
      <c r="S64" s="156"/>
      <c r="T64" s="180"/>
      <c r="U64" s="180"/>
      <c r="V64" s="180"/>
      <c r="W64" s="180"/>
      <c r="X64" s="180"/>
      <c r="Y64" s="180"/>
      <c r="Z64" s="180"/>
      <c r="AA64" s="180"/>
      <c r="AB64" s="209"/>
      <c r="AC64" s="209"/>
      <c r="AD64" s="209"/>
      <c r="AE64" s="209"/>
    </row>
    <row r="65" spans="1:31">
      <c r="A65" s="1818"/>
      <c r="B65" s="198" t="s">
        <v>2311</v>
      </c>
      <c r="C65" s="198" t="s">
        <v>340</v>
      </c>
      <c r="D65" s="198" t="s">
        <v>183</v>
      </c>
      <c r="E65" s="192" t="s">
        <v>1371</v>
      </c>
      <c r="F65" s="192" t="s">
        <v>882</v>
      </c>
      <c r="G65" s="192" t="s">
        <v>14</v>
      </c>
      <c r="H65" s="738">
        <v>43405</v>
      </c>
      <c r="I65" s="198" t="s">
        <v>2312</v>
      </c>
      <c r="J65" s="192" t="s">
        <v>2226</v>
      </c>
      <c r="K65" s="738">
        <v>45772</v>
      </c>
      <c r="L65" s="738">
        <v>45772</v>
      </c>
      <c r="M65" s="738">
        <v>45790</v>
      </c>
      <c r="N65" s="738">
        <v>45790</v>
      </c>
      <c r="O65" s="753">
        <f t="shared" si="8"/>
        <v>18</v>
      </c>
      <c r="P65" s="192" t="s">
        <v>2273</v>
      </c>
      <c r="Q65" s="192" t="s">
        <v>1327</v>
      </c>
      <c r="R65" s="970"/>
      <c r="S65" s="156"/>
      <c r="T65" s="180"/>
      <c r="U65" s="180"/>
      <c r="V65" s="180"/>
      <c r="W65" s="180"/>
      <c r="X65" s="180"/>
      <c r="Y65" s="180"/>
      <c r="Z65" s="180"/>
      <c r="AA65" s="180"/>
      <c r="AB65" s="157"/>
      <c r="AC65" s="157"/>
      <c r="AD65" s="157"/>
      <c r="AE65" s="157"/>
    </row>
    <row r="66" spans="1:31">
      <c r="A66" s="1818"/>
      <c r="B66" s="198" t="s">
        <v>2313</v>
      </c>
      <c r="C66" s="198" t="s">
        <v>340</v>
      </c>
      <c r="D66" s="198" t="s">
        <v>183</v>
      </c>
      <c r="E66" s="192" t="s">
        <v>1371</v>
      </c>
      <c r="F66" s="192" t="s">
        <v>882</v>
      </c>
      <c r="G66" s="192" t="s">
        <v>14</v>
      </c>
      <c r="H66" s="738">
        <v>44991</v>
      </c>
      <c r="I66" s="198" t="s">
        <v>2312</v>
      </c>
      <c r="J66" s="192" t="s">
        <v>2226</v>
      </c>
      <c r="K66" s="738">
        <v>45772</v>
      </c>
      <c r="L66" s="738">
        <v>45772</v>
      </c>
      <c r="M66" s="738">
        <v>45790</v>
      </c>
      <c r="N66" s="738">
        <v>45790</v>
      </c>
      <c r="O66" s="753">
        <f t="shared" si="8"/>
        <v>18</v>
      </c>
      <c r="P66" s="192" t="s">
        <v>2273</v>
      </c>
      <c r="Q66" s="192" t="s">
        <v>1327</v>
      </c>
      <c r="R66" s="970"/>
      <c r="S66" s="156"/>
      <c r="T66" s="180"/>
      <c r="U66" s="180"/>
      <c r="V66" s="180"/>
      <c r="W66" s="180"/>
      <c r="X66" s="180"/>
      <c r="Y66" s="180"/>
      <c r="Z66" s="180"/>
      <c r="AA66" s="180"/>
      <c r="AB66" s="157"/>
      <c r="AC66" s="157"/>
      <c r="AD66" s="157"/>
      <c r="AE66" s="157"/>
    </row>
    <row r="67" spans="1:31">
      <c r="A67" s="1818"/>
      <c r="B67" s="198" t="s">
        <v>2314</v>
      </c>
      <c r="C67" s="198" t="s">
        <v>564</v>
      </c>
      <c r="D67" s="198" t="s">
        <v>183</v>
      </c>
      <c r="E67" s="192" t="s">
        <v>1371</v>
      </c>
      <c r="F67" s="192" t="s">
        <v>882</v>
      </c>
      <c r="G67" s="192" t="s">
        <v>15</v>
      </c>
      <c r="H67" s="738">
        <v>43650</v>
      </c>
      <c r="I67" s="198" t="s">
        <v>2312</v>
      </c>
      <c r="J67" s="192" t="s">
        <v>2226</v>
      </c>
      <c r="K67" s="738">
        <v>45772</v>
      </c>
      <c r="L67" s="738">
        <v>45772</v>
      </c>
      <c r="M67" s="738">
        <v>45790</v>
      </c>
      <c r="N67" s="738">
        <v>45790</v>
      </c>
      <c r="O67" s="753">
        <f t="shared" si="8"/>
        <v>18</v>
      </c>
      <c r="P67" s="192" t="s">
        <v>2273</v>
      </c>
      <c r="Q67" s="192" t="s">
        <v>1327</v>
      </c>
      <c r="R67" s="970"/>
      <c r="S67" s="156"/>
      <c r="T67" s="180"/>
      <c r="U67" s="180"/>
      <c r="V67" s="180"/>
      <c r="W67" s="180"/>
      <c r="X67" s="180"/>
      <c r="Y67" s="180"/>
      <c r="Z67" s="180"/>
      <c r="AA67" s="180"/>
      <c r="AB67" s="157"/>
      <c r="AC67" s="157"/>
      <c r="AD67" s="157"/>
      <c r="AE67" s="157"/>
    </row>
    <row r="68" spans="1:31">
      <c r="A68" s="1818"/>
      <c r="B68" s="198" t="s">
        <v>2315</v>
      </c>
      <c r="C68" s="198" t="s">
        <v>564</v>
      </c>
      <c r="D68" s="198" t="s">
        <v>183</v>
      </c>
      <c r="E68" s="192" t="s">
        <v>1371</v>
      </c>
      <c r="F68" s="192" t="s">
        <v>858</v>
      </c>
      <c r="G68" s="192" t="s">
        <v>15</v>
      </c>
      <c r="H68" s="738">
        <v>43654</v>
      </c>
      <c r="I68" s="672" t="s">
        <v>2316</v>
      </c>
      <c r="J68" s="192" t="s">
        <v>1560</v>
      </c>
      <c r="K68" s="738">
        <v>45786</v>
      </c>
      <c r="L68" s="738">
        <v>45797</v>
      </c>
      <c r="M68" s="738"/>
      <c r="N68" s="738"/>
      <c r="O68" s="753">
        <f t="shared" si="8"/>
        <v>-45797</v>
      </c>
      <c r="P68" s="192"/>
      <c r="Q68" s="192" t="s">
        <v>153</v>
      </c>
      <c r="R68" s="970" t="s">
        <v>2317</v>
      </c>
      <c r="S68" s="156"/>
      <c r="T68" s="180"/>
      <c r="U68" s="180"/>
      <c r="V68" s="180"/>
      <c r="W68" s="180"/>
      <c r="X68" s="180"/>
      <c r="Y68" s="180"/>
      <c r="Z68" s="180"/>
      <c r="AA68" s="180"/>
      <c r="AB68" s="157"/>
      <c r="AC68" s="157"/>
      <c r="AD68" s="157"/>
      <c r="AE68" s="157"/>
    </row>
    <row r="69" spans="1:31">
      <c r="A69" s="1818"/>
      <c r="B69" s="198" t="s">
        <v>2318</v>
      </c>
      <c r="C69" s="198" t="s">
        <v>251</v>
      </c>
      <c r="D69" s="198" t="s">
        <v>183</v>
      </c>
      <c r="E69" s="192" t="s">
        <v>1371</v>
      </c>
      <c r="F69" s="192" t="s">
        <v>2319</v>
      </c>
      <c r="G69" s="192" t="s">
        <v>15</v>
      </c>
      <c r="H69" s="738">
        <v>43582</v>
      </c>
      <c r="I69" s="672" t="s">
        <v>2320</v>
      </c>
      <c r="J69" s="192" t="s">
        <v>1560</v>
      </c>
      <c r="K69" s="738">
        <v>45786</v>
      </c>
      <c r="L69" s="738">
        <v>45797</v>
      </c>
      <c r="M69" s="738"/>
      <c r="N69" s="738"/>
      <c r="O69" s="753">
        <f t="shared" si="8"/>
        <v>-45797</v>
      </c>
      <c r="P69" s="192"/>
      <c r="Q69" s="192" t="s">
        <v>153</v>
      </c>
      <c r="R69" s="970" t="s">
        <v>2317</v>
      </c>
      <c r="S69" s="156"/>
      <c r="T69" s="180"/>
      <c r="U69" s="180"/>
      <c r="V69" s="180"/>
      <c r="W69" s="180"/>
      <c r="X69" s="180"/>
      <c r="Y69" s="180"/>
      <c r="Z69" s="180"/>
      <c r="AA69" s="180"/>
      <c r="AB69" s="157"/>
      <c r="AC69" s="157"/>
      <c r="AD69" s="157"/>
      <c r="AE69" s="157"/>
    </row>
    <row r="70" spans="1:31">
      <c r="A70" s="1818"/>
      <c r="B70" s="198" t="s">
        <v>2321</v>
      </c>
      <c r="C70" s="198" t="s">
        <v>564</v>
      </c>
      <c r="D70" s="198" t="s">
        <v>183</v>
      </c>
      <c r="E70" s="192" t="s">
        <v>1371</v>
      </c>
      <c r="F70" s="192" t="s">
        <v>858</v>
      </c>
      <c r="G70" s="192" t="s">
        <v>15</v>
      </c>
      <c r="H70" s="738">
        <v>45163</v>
      </c>
      <c r="I70" s="672" t="s">
        <v>2322</v>
      </c>
      <c r="J70" s="192" t="s">
        <v>1560</v>
      </c>
      <c r="K70" s="738">
        <v>45786</v>
      </c>
      <c r="L70" s="738">
        <v>45797</v>
      </c>
      <c r="M70" s="738"/>
      <c r="N70" s="738"/>
      <c r="O70" s="753">
        <f t="shared" si="8"/>
        <v>-45797</v>
      </c>
      <c r="P70" s="192"/>
      <c r="Q70" s="192" t="s">
        <v>153</v>
      </c>
      <c r="R70" s="970" t="s">
        <v>2317</v>
      </c>
      <c r="S70" s="156"/>
      <c r="T70" s="180"/>
      <c r="U70" s="180"/>
      <c r="V70" s="180"/>
      <c r="W70" s="180"/>
      <c r="X70" s="180"/>
      <c r="Y70" s="180"/>
      <c r="Z70" s="180"/>
      <c r="AA70" s="180"/>
      <c r="AB70" s="157"/>
      <c r="AC70" s="157"/>
      <c r="AD70" s="157"/>
      <c r="AE70" s="157"/>
    </row>
    <row r="71" spans="1:31">
      <c r="A71" s="1818"/>
      <c r="B71" s="198" t="s">
        <v>650</v>
      </c>
      <c r="C71" s="198" t="s">
        <v>592</v>
      </c>
      <c r="D71" s="198" t="s">
        <v>183</v>
      </c>
      <c r="E71" s="192" t="s">
        <v>1371</v>
      </c>
      <c r="F71" s="192" t="s">
        <v>1559</v>
      </c>
      <c r="G71" s="192" t="s">
        <v>14</v>
      </c>
      <c r="H71" s="738">
        <v>45154</v>
      </c>
      <c r="I71" s="198" t="s">
        <v>2323</v>
      </c>
      <c r="J71" s="192" t="s">
        <v>1560</v>
      </c>
      <c r="K71" s="738">
        <v>45642</v>
      </c>
      <c r="L71" s="738">
        <v>45803</v>
      </c>
      <c r="M71" s="738">
        <v>45824</v>
      </c>
      <c r="N71" s="738">
        <v>45838</v>
      </c>
      <c r="O71" s="753">
        <f t="shared" si="8"/>
        <v>35</v>
      </c>
      <c r="P71" s="192" t="s">
        <v>1435</v>
      </c>
      <c r="Q71" s="192" t="s">
        <v>1327</v>
      </c>
      <c r="R71" s="970"/>
      <c r="S71" s="156"/>
      <c r="T71" s="180"/>
      <c r="U71" s="180"/>
      <c r="V71" s="180"/>
      <c r="W71" s="180"/>
      <c r="X71" s="180"/>
      <c r="Y71" s="180"/>
      <c r="Z71" s="180"/>
      <c r="AA71" s="180"/>
      <c r="AB71" s="157"/>
      <c r="AC71" s="157"/>
      <c r="AD71" s="157"/>
      <c r="AE71" s="157"/>
    </row>
    <row r="72" spans="1:31">
      <c r="A72" s="1818"/>
      <c r="B72" s="198" t="s">
        <v>2324</v>
      </c>
      <c r="C72" s="198" t="s">
        <v>568</v>
      </c>
      <c r="D72" s="198" t="s">
        <v>183</v>
      </c>
      <c r="E72" s="192" t="s">
        <v>1371</v>
      </c>
      <c r="F72" s="192" t="s">
        <v>1559</v>
      </c>
      <c r="G72" s="192" t="s">
        <v>15</v>
      </c>
      <c r="H72" s="738">
        <v>44529</v>
      </c>
      <c r="I72" s="198" t="s">
        <v>2323</v>
      </c>
      <c r="J72" s="192" t="s">
        <v>1560</v>
      </c>
      <c r="K72" s="738">
        <v>45642</v>
      </c>
      <c r="L72" s="738">
        <v>45803</v>
      </c>
      <c r="M72" s="738">
        <v>45824</v>
      </c>
      <c r="N72" s="738">
        <v>45841</v>
      </c>
      <c r="O72" s="753">
        <f t="shared" si="8"/>
        <v>38</v>
      </c>
      <c r="P72" s="192" t="s">
        <v>2221</v>
      </c>
      <c r="Q72" s="192" t="s">
        <v>1327</v>
      </c>
      <c r="R72" s="970"/>
      <c r="S72" s="156"/>
      <c r="T72" s="180"/>
      <c r="U72" s="180"/>
      <c r="V72" s="180"/>
      <c r="W72" s="180"/>
      <c r="X72" s="180"/>
      <c r="Y72" s="180"/>
      <c r="Z72" s="180"/>
      <c r="AA72" s="180"/>
      <c r="AB72" s="157"/>
      <c r="AC72" s="157"/>
      <c r="AD72" s="157"/>
      <c r="AE72" s="157"/>
    </row>
    <row r="73" spans="1:31">
      <c r="A73" s="1818"/>
      <c r="B73" s="198" t="s">
        <v>666</v>
      </c>
      <c r="C73" s="198" t="s">
        <v>564</v>
      </c>
      <c r="D73" s="198" t="s">
        <v>242</v>
      </c>
      <c r="E73" s="192" t="s">
        <v>1371</v>
      </c>
      <c r="F73" s="192" t="s">
        <v>858</v>
      </c>
      <c r="G73" s="192" t="s">
        <v>15</v>
      </c>
      <c r="H73" s="738">
        <v>43486</v>
      </c>
      <c r="I73" s="198" t="s">
        <v>2325</v>
      </c>
      <c r="J73" s="192" t="s">
        <v>1560</v>
      </c>
      <c r="K73" s="738">
        <v>45769</v>
      </c>
      <c r="L73" s="738">
        <v>45819</v>
      </c>
      <c r="M73" s="738">
        <v>45828</v>
      </c>
      <c r="N73" s="738">
        <v>45832</v>
      </c>
      <c r="O73" s="753">
        <f t="shared" si="8"/>
        <v>13</v>
      </c>
      <c r="P73" s="192" t="s">
        <v>1435</v>
      </c>
      <c r="Q73" s="192" t="s">
        <v>1327</v>
      </c>
      <c r="R73" s="970"/>
      <c r="S73" s="156"/>
      <c r="T73" s="180"/>
      <c r="U73" s="180"/>
      <c r="V73" s="180"/>
      <c r="W73" s="180"/>
      <c r="X73" s="180"/>
      <c r="Y73" s="180"/>
      <c r="Z73" s="180"/>
      <c r="AA73" s="180"/>
      <c r="AB73" s="157"/>
      <c r="AC73" s="157"/>
      <c r="AD73" s="157"/>
      <c r="AE73" s="157"/>
    </row>
    <row r="74" spans="1:31">
      <c r="A74" s="1818"/>
      <c r="B74" s="198" t="s">
        <v>664</v>
      </c>
      <c r="C74" s="198" t="s">
        <v>564</v>
      </c>
      <c r="D74" s="198" t="s">
        <v>242</v>
      </c>
      <c r="E74" s="192" t="s">
        <v>1371</v>
      </c>
      <c r="F74" s="192" t="s">
        <v>858</v>
      </c>
      <c r="G74" s="192" t="s">
        <v>15</v>
      </c>
      <c r="H74" s="738">
        <v>43162</v>
      </c>
      <c r="I74" s="198" t="s">
        <v>2325</v>
      </c>
      <c r="J74" s="192" t="s">
        <v>1560</v>
      </c>
      <c r="K74" s="738">
        <v>45769</v>
      </c>
      <c r="L74" s="738">
        <v>45819</v>
      </c>
      <c r="M74" s="738">
        <v>45828</v>
      </c>
      <c r="N74" s="738">
        <v>45832</v>
      </c>
      <c r="O74" s="753">
        <f t="shared" si="8"/>
        <v>13</v>
      </c>
      <c r="P74" s="192" t="s">
        <v>1435</v>
      </c>
      <c r="Q74" s="192" t="s">
        <v>1327</v>
      </c>
      <c r="R74" s="970"/>
      <c r="S74" s="156"/>
      <c r="T74" s="180"/>
      <c r="U74" s="180"/>
      <c r="V74" s="180"/>
      <c r="W74" s="180"/>
      <c r="X74" s="180"/>
      <c r="Y74" s="180"/>
      <c r="Z74" s="180"/>
      <c r="AA74" s="180"/>
      <c r="AB74" s="157"/>
      <c r="AC74" s="157"/>
      <c r="AD74" s="157"/>
      <c r="AE74" s="157"/>
    </row>
    <row r="75" spans="1:31">
      <c r="A75" s="1818"/>
      <c r="B75" s="198" t="s">
        <v>668</v>
      </c>
      <c r="C75" s="198" t="s">
        <v>564</v>
      </c>
      <c r="D75" s="198" t="s">
        <v>242</v>
      </c>
      <c r="E75" s="192" t="s">
        <v>1371</v>
      </c>
      <c r="F75" s="192" t="s">
        <v>858</v>
      </c>
      <c r="G75" s="192" t="s">
        <v>15</v>
      </c>
      <c r="H75" s="738">
        <v>43486</v>
      </c>
      <c r="I75" s="198" t="s">
        <v>2325</v>
      </c>
      <c r="J75" s="192" t="s">
        <v>1560</v>
      </c>
      <c r="K75" s="738">
        <v>45769</v>
      </c>
      <c r="L75" s="738">
        <v>45819</v>
      </c>
      <c r="M75" s="738">
        <v>45828</v>
      </c>
      <c r="N75" s="738">
        <v>45832</v>
      </c>
      <c r="O75" s="753">
        <f t="shared" si="8"/>
        <v>13</v>
      </c>
      <c r="P75" s="192" t="s">
        <v>1435</v>
      </c>
      <c r="Q75" s="192" t="s">
        <v>1327</v>
      </c>
      <c r="R75" s="970"/>
      <c r="S75" s="156"/>
      <c r="T75" s="180"/>
      <c r="U75" s="180"/>
      <c r="V75" s="180"/>
      <c r="W75" s="180"/>
      <c r="X75" s="180"/>
      <c r="Y75" s="180"/>
      <c r="Z75" s="180"/>
      <c r="AA75" s="180"/>
      <c r="AB75" s="157"/>
      <c r="AC75" s="157"/>
      <c r="AD75" s="157"/>
      <c r="AE75" s="157"/>
    </row>
    <row r="76" spans="1:31">
      <c r="A76" s="1818"/>
      <c r="B76" s="198" t="s">
        <v>660</v>
      </c>
      <c r="C76" s="198" t="s">
        <v>340</v>
      </c>
      <c r="D76" s="198" t="s">
        <v>183</v>
      </c>
      <c r="E76" s="192" t="s">
        <v>1371</v>
      </c>
      <c r="F76" s="192" t="s">
        <v>2309</v>
      </c>
      <c r="G76" s="192" t="s">
        <v>15</v>
      </c>
      <c r="H76" s="738">
        <v>43588</v>
      </c>
      <c r="I76" s="672" t="s">
        <v>2326</v>
      </c>
      <c r="J76" s="192" t="s">
        <v>1591</v>
      </c>
      <c r="K76" s="738">
        <v>45825</v>
      </c>
      <c r="L76" s="738">
        <v>45825</v>
      </c>
      <c r="M76" s="739">
        <v>45846</v>
      </c>
      <c r="N76" s="738">
        <v>45849</v>
      </c>
      <c r="O76" s="753">
        <f t="shared" si="8"/>
        <v>24</v>
      </c>
      <c r="P76" s="192" t="s">
        <v>2221</v>
      </c>
      <c r="Q76" s="192" t="s">
        <v>1327</v>
      </c>
      <c r="R76" s="970"/>
      <c r="S76" s="156"/>
      <c r="T76" s="180"/>
      <c r="U76" s="180"/>
      <c r="V76" s="180"/>
      <c r="W76" s="180"/>
      <c r="X76" s="180"/>
      <c r="Y76" s="180"/>
      <c r="Z76" s="180"/>
      <c r="AA76" s="180"/>
      <c r="AB76" s="180"/>
      <c r="AC76" s="180"/>
      <c r="AD76" s="180"/>
      <c r="AE76" s="180"/>
    </row>
    <row r="77" spans="1:31">
      <c r="A77" s="1818"/>
      <c r="B77" s="198" t="s">
        <v>652</v>
      </c>
      <c r="C77" s="198" t="s">
        <v>251</v>
      </c>
      <c r="D77" s="198" t="s">
        <v>183</v>
      </c>
      <c r="E77" s="192" t="s">
        <v>1371</v>
      </c>
      <c r="F77" s="192" t="s">
        <v>892</v>
      </c>
      <c r="G77" s="192" t="s">
        <v>15</v>
      </c>
      <c r="H77" s="738">
        <v>45061</v>
      </c>
      <c r="I77" s="672" t="s">
        <v>2327</v>
      </c>
      <c r="J77" s="192" t="s">
        <v>1560</v>
      </c>
      <c r="K77" s="738">
        <v>45825</v>
      </c>
      <c r="L77" s="738">
        <v>45825</v>
      </c>
      <c r="M77" s="738">
        <v>45833</v>
      </c>
      <c r="N77" s="738">
        <v>45834</v>
      </c>
      <c r="O77" s="753">
        <f t="shared" si="8"/>
        <v>9</v>
      </c>
      <c r="P77" s="192" t="s">
        <v>1435</v>
      </c>
      <c r="Q77" s="192" t="s">
        <v>1327</v>
      </c>
      <c r="R77" s="970"/>
      <c r="S77" s="156"/>
      <c r="T77" s="180"/>
      <c r="U77" s="180"/>
      <c r="V77" s="180"/>
      <c r="W77" s="180"/>
      <c r="X77" s="180"/>
      <c r="Y77" s="180"/>
      <c r="Z77" s="180"/>
      <c r="AA77" s="180"/>
      <c r="AB77" s="180"/>
      <c r="AC77" s="180"/>
      <c r="AD77" s="180"/>
      <c r="AE77" s="180"/>
    </row>
    <row r="78" spans="1:31">
      <c r="A78" s="1818"/>
      <c r="B78" s="198" t="s">
        <v>2328</v>
      </c>
      <c r="C78" s="198" t="s">
        <v>237</v>
      </c>
      <c r="D78" s="198" t="s">
        <v>183</v>
      </c>
      <c r="E78" s="192" t="s">
        <v>1371</v>
      </c>
      <c r="F78" s="192" t="s">
        <v>1589</v>
      </c>
      <c r="G78" s="192" t="s">
        <v>15</v>
      </c>
      <c r="H78" s="738">
        <v>44944</v>
      </c>
      <c r="I78" s="198" t="s">
        <v>2329</v>
      </c>
      <c r="J78" s="192" t="s">
        <v>1591</v>
      </c>
      <c r="K78" s="738">
        <v>45837</v>
      </c>
      <c r="L78" s="738">
        <v>45837</v>
      </c>
      <c r="M78" s="738">
        <v>45846</v>
      </c>
      <c r="N78" s="738">
        <v>45854</v>
      </c>
      <c r="O78" s="753">
        <f t="shared" si="8"/>
        <v>17</v>
      </c>
      <c r="P78" s="192" t="s">
        <v>2273</v>
      </c>
      <c r="Q78" s="192" t="s">
        <v>1327</v>
      </c>
      <c r="R78" s="970"/>
      <c r="S78" s="156"/>
      <c r="T78" s="180"/>
      <c r="U78" s="180"/>
      <c r="V78" s="180"/>
      <c r="W78" s="180"/>
      <c r="X78" s="180"/>
      <c r="Y78" s="180"/>
      <c r="Z78" s="180"/>
      <c r="AA78" s="180"/>
      <c r="AB78" s="180"/>
      <c r="AC78" s="180"/>
      <c r="AD78" s="180"/>
      <c r="AE78" s="180"/>
    </row>
    <row r="79" spans="1:31">
      <c r="A79" s="1818"/>
      <c r="B79" s="198" t="s">
        <v>2330</v>
      </c>
      <c r="C79" s="198" t="s">
        <v>717</v>
      </c>
      <c r="D79" s="198" t="s">
        <v>183</v>
      </c>
      <c r="E79" s="192" t="s">
        <v>1371</v>
      </c>
      <c r="F79" s="192" t="s">
        <v>873</v>
      </c>
      <c r="G79" s="192" t="s">
        <v>15</v>
      </c>
      <c r="H79" s="738">
        <v>44501</v>
      </c>
      <c r="I79" s="672" t="s">
        <v>2331</v>
      </c>
      <c r="J79" s="192" t="s">
        <v>1591</v>
      </c>
      <c r="K79" s="738">
        <v>45852</v>
      </c>
      <c r="L79" s="738">
        <v>45852</v>
      </c>
      <c r="M79" s="738">
        <v>45869</v>
      </c>
      <c r="N79" s="738">
        <v>45913</v>
      </c>
      <c r="O79" s="753">
        <f t="shared" si="8"/>
        <v>61</v>
      </c>
      <c r="P79" s="192" t="s">
        <v>2221</v>
      </c>
      <c r="Q79" s="192" t="s">
        <v>1327</v>
      </c>
      <c r="R79" s="970"/>
      <c r="S79" s="156"/>
      <c r="T79" s="180"/>
      <c r="U79" s="180"/>
      <c r="V79" s="180"/>
      <c r="W79" s="180"/>
      <c r="X79" s="180"/>
      <c r="Y79" s="180"/>
      <c r="Z79" s="180"/>
      <c r="AA79" s="180"/>
      <c r="AB79" s="180"/>
      <c r="AC79" s="180"/>
      <c r="AD79" s="180"/>
      <c r="AE79" s="180"/>
    </row>
    <row r="80" spans="1:31">
      <c r="A80" s="1818"/>
      <c r="B80" s="198" t="s">
        <v>1605</v>
      </c>
      <c r="C80" s="198" t="s">
        <v>829</v>
      </c>
      <c r="D80" s="198" t="s">
        <v>242</v>
      </c>
      <c r="E80" s="192" t="s">
        <v>1371</v>
      </c>
      <c r="F80" s="192" t="s">
        <v>858</v>
      </c>
      <c r="G80" s="192" t="s">
        <v>15</v>
      </c>
      <c r="H80" s="738">
        <v>44562</v>
      </c>
      <c r="I80" s="672" t="s">
        <v>2332</v>
      </c>
      <c r="J80" s="192" t="s">
        <v>1560</v>
      </c>
      <c r="K80" s="738">
        <v>45852</v>
      </c>
      <c r="L80" s="738">
        <v>45852</v>
      </c>
      <c r="M80" s="738">
        <v>45875</v>
      </c>
      <c r="N80" s="738">
        <v>45885</v>
      </c>
      <c r="O80" s="753">
        <f t="shared" si="8"/>
        <v>33</v>
      </c>
      <c r="P80" s="192" t="s">
        <v>2221</v>
      </c>
      <c r="Q80" s="192" t="s">
        <v>1327</v>
      </c>
      <c r="R80" s="970"/>
      <c r="S80" s="156"/>
      <c r="T80" s="180"/>
      <c r="U80" s="180"/>
      <c r="V80" s="180"/>
      <c r="W80" s="180"/>
      <c r="X80" s="180"/>
      <c r="Y80" s="180"/>
      <c r="Z80" s="180"/>
      <c r="AA80" s="180"/>
      <c r="AB80" s="180"/>
      <c r="AC80" s="180"/>
      <c r="AD80" s="180"/>
      <c r="AE80" s="180"/>
    </row>
    <row r="81" spans="1:31">
      <c r="A81" s="1818"/>
      <c r="B81" s="198" t="s">
        <v>563</v>
      </c>
      <c r="C81" s="198" t="s">
        <v>251</v>
      </c>
      <c r="D81" s="198" t="s">
        <v>183</v>
      </c>
      <c r="E81" s="192" t="s">
        <v>1371</v>
      </c>
      <c r="F81" s="192" t="s">
        <v>898</v>
      </c>
      <c r="G81" s="192" t="s">
        <v>15</v>
      </c>
      <c r="H81" s="738">
        <v>45658</v>
      </c>
      <c r="I81" s="672" t="s">
        <v>2333</v>
      </c>
      <c r="J81" s="192" t="s">
        <v>1560</v>
      </c>
      <c r="K81" s="738">
        <v>45881</v>
      </c>
      <c r="L81" s="738">
        <v>45881</v>
      </c>
      <c r="M81" s="738">
        <v>45891</v>
      </c>
      <c r="N81" s="738">
        <v>45900</v>
      </c>
      <c r="O81" s="753">
        <f t="shared" si="8"/>
        <v>19</v>
      </c>
      <c r="P81" s="192" t="s">
        <v>1435</v>
      </c>
      <c r="Q81" s="192" t="s">
        <v>1327</v>
      </c>
      <c r="R81" s="970"/>
      <c r="S81" s="156"/>
      <c r="T81" s="180"/>
      <c r="U81" s="180"/>
      <c r="V81" s="180"/>
      <c r="W81" s="180"/>
      <c r="X81" s="180"/>
      <c r="Y81" s="180"/>
      <c r="Z81" s="180"/>
      <c r="AA81" s="180"/>
      <c r="AB81" s="180"/>
      <c r="AC81" s="180"/>
      <c r="AD81" s="180"/>
      <c r="AE81" s="180"/>
    </row>
    <row r="82" spans="1:31">
      <c r="A82" s="1818"/>
      <c r="B82" s="198" t="s">
        <v>2334</v>
      </c>
      <c r="C82" s="198" t="s">
        <v>805</v>
      </c>
      <c r="D82" s="198" t="s">
        <v>269</v>
      </c>
      <c r="E82" s="192" t="s">
        <v>1371</v>
      </c>
      <c r="F82" s="192" t="s">
        <v>269</v>
      </c>
      <c r="G82" s="192" t="s">
        <v>15</v>
      </c>
      <c r="H82" s="738">
        <v>44816</v>
      </c>
      <c r="I82" s="198" t="s">
        <v>2335</v>
      </c>
      <c r="J82" s="192" t="s">
        <v>2226</v>
      </c>
      <c r="K82" s="738">
        <v>45916</v>
      </c>
      <c r="L82" s="738">
        <v>45916</v>
      </c>
      <c r="M82" s="738">
        <v>45926</v>
      </c>
      <c r="N82" s="738">
        <v>45926</v>
      </c>
      <c r="O82" s="753">
        <f t="shared" si="8"/>
        <v>10</v>
      </c>
      <c r="P82" s="192" t="s">
        <v>2273</v>
      </c>
      <c r="Q82" s="192" t="s">
        <v>1327</v>
      </c>
      <c r="R82" s="970"/>
      <c r="S82" s="156"/>
      <c r="T82" s="180"/>
      <c r="U82" s="180"/>
      <c r="V82" s="180"/>
      <c r="W82" s="180"/>
      <c r="X82" s="180"/>
      <c r="Y82" s="180"/>
      <c r="Z82" s="180"/>
      <c r="AA82" s="180"/>
      <c r="AB82" s="180"/>
      <c r="AC82" s="180"/>
      <c r="AD82" s="180"/>
      <c r="AE82" s="180"/>
    </row>
    <row r="83" spans="1:31">
      <c r="A83" s="1819"/>
      <c r="B83" s="248" t="s">
        <v>701</v>
      </c>
      <c r="C83" s="248" t="s">
        <v>564</v>
      </c>
      <c r="D83" s="248" t="s">
        <v>242</v>
      </c>
      <c r="E83" s="247" t="s">
        <v>1371</v>
      </c>
      <c r="F83" s="247" t="s">
        <v>858</v>
      </c>
      <c r="G83" s="247" t="s">
        <v>15</v>
      </c>
      <c r="H83" s="966">
        <v>44123</v>
      </c>
      <c r="I83" s="248" t="s">
        <v>2336</v>
      </c>
      <c r="J83" s="247" t="s">
        <v>1591</v>
      </c>
      <c r="K83" s="966">
        <v>45925</v>
      </c>
      <c r="L83" s="966">
        <v>45925</v>
      </c>
      <c r="M83" s="966">
        <v>45940</v>
      </c>
      <c r="N83" s="966">
        <v>45940</v>
      </c>
      <c r="O83" s="807">
        <f t="shared" si="8"/>
        <v>15</v>
      </c>
      <c r="P83" s="247" t="s">
        <v>1332</v>
      </c>
      <c r="Q83" s="247" t="s">
        <v>1327</v>
      </c>
      <c r="R83" s="780"/>
      <c r="S83" s="156"/>
      <c r="T83" s="180"/>
      <c r="U83" s="180"/>
      <c r="V83" s="180"/>
      <c r="W83" s="180"/>
      <c r="X83" s="180"/>
      <c r="Y83" s="180"/>
      <c r="Z83" s="180"/>
      <c r="AA83" s="180"/>
      <c r="AB83" s="180"/>
      <c r="AC83" s="180"/>
      <c r="AD83" s="180"/>
      <c r="AE83" s="180"/>
    </row>
    <row r="84" spans="1:31">
      <c r="A84" s="1142" t="s">
        <v>1199</v>
      </c>
      <c r="B84" s="1324" t="s">
        <v>2337</v>
      </c>
      <c r="C84" s="1324" t="s">
        <v>2338</v>
      </c>
      <c r="D84" s="1324" t="s">
        <v>183</v>
      </c>
      <c r="E84" s="1324" t="s">
        <v>1371</v>
      </c>
      <c r="F84" s="1324" t="s">
        <v>2339</v>
      </c>
      <c r="G84" s="1324" t="s">
        <v>15</v>
      </c>
      <c r="H84" s="1751">
        <v>44272</v>
      </c>
      <c r="I84" s="1921" t="s">
        <v>2340</v>
      </c>
      <c r="J84" s="1324" t="s">
        <v>2226</v>
      </c>
      <c r="K84" s="1751">
        <v>45910</v>
      </c>
      <c r="L84" s="1751">
        <v>45910</v>
      </c>
      <c r="M84" s="1751">
        <v>45910</v>
      </c>
      <c r="N84" s="1751">
        <v>45911</v>
      </c>
      <c r="O84" s="884">
        <f t="shared" si="8"/>
        <v>1</v>
      </c>
      <c r="P84" s="1324" t="s">
        <v>2273</v>
      </c>
      <c r="Q84" s="1783" t="s">
        <v>1327</v>
      </c>
      <c r="R84" s="968"/>
      <c r="S84" s="156"/>
      <c r="T84" s="180"/>
      <c r="U84" s="180"/>
      <c r="V84" s="180"/>
      <c r="W84" s="180"/>
      <c r="X84" s="180"/>
      <c r="Y84" s="180"/>
      <c r="Z84" s="180"/>
      <c r="AA84" s="180"/>
      <c r="AB84" s="180"/>
      <c r="AC84" s="180"/>
      <c r="AD84" s="180"/>
      <c r="AE84" s="180"/>
    </row>
    <row r="85" spans="1:31">
      <c r="A85" s="1819"/>
      <c r="B85" s="290" t="s">
        <v>2341</v>
      </c>
      <c r="C85" s="1798" t="s">
        <v>340</v>
      </c>
      <c r="D85" s="1798" t="s">
        <v>183</v>
      </c>
      <c r="E85" s="1798" t="s">
        <v>1371</v>
      </c>
      <c r="F85" s="1798" t="s">
        <v>2339</v>
      </c>
      <c r="G85" s="1798" t="s">
        <v>15</v>
      </c>
      <c r="H85" s="1915">
        <v>44136</v>
      </c>
      <c r="I85" s="1922" t="s">
        <v>2342</v>
      </c>
      <c r="J85" s="1798" t="s">
        <v>2226</v>
      </c>
      <c r="K85" s="1915">
        <v>45922</v>
      </c>
      <c r="L85" s="1915">
        <v>45922</v>
      </c>
      <c r="M85" s="1915">
        <v>45923</v>
      </c>
      <c r="N85" s="1915">
        <v>45923</v>
      </c>
      <c r="O85" s="807">
        <f t="shared" si="8"/>
        <v>1</v>
      </c>
      <c r="P85" s="1798" t="s">
        <v>2240</v>
      </c>
      <c r="Q85" s="1923" t="s">
        <v>1327</v>
      </c>
      <c r="R85" s="780"/>
      <c r="S85" s="156"/>
      <c r="T85" s="180"/>
      <c r="U85" s="180"/>
      <c r="V85" s="180"/>
      <c r="W85" s="180"/>
      <c r="X85" s="180"/>
      <c r="Y85" s="180"/>
      <c r="Z85" s="180"/>
      <c r="AA85" s="180"/>
      <c r="AB85" s="180"/>
      <c r="AC85" s="180"/>
      <c r="AD85" s="180"/>
      <c r="AE85" s="180"/>
    </row>
    <row r="86" spans="1:31">
      <c r="A86" s="311"/>
      <c r="B86" s="180"/>
      <c r="C86" s="180"/>
      <c r="D86" s="180"/>
      <c r="E86" s="180"/>
      <c r="F86" s="180"/>
      <c r="G86" s="180"/>
      <c r="H86" s="314"/>
      <c r="I86" s="180"/>
      <c r="J86" s="180"/>
      <c r="K86" s="313"/>
      <c r="L86" s="313"/>
      <c r="M86" s="313"/>
      <c r="N86" s="313"/>
      <c r="O86" s="978"/>
      <c r="P86" s="180"/>
      <c r="Q86" s="180"/>
      <c r="R86" s="180"/>
      <c r="S86" s="180"/>
      <c r="T86" s="180"/>
      <c r="U86" s="180"/>
      <c r="V86" s="180"/>
      <c r="W86" s="180"/>
      <c r="X86" s="180"/>
      <c r="Y86" s="180"/>
      <c r="Z86" s="180"/>
      <c r="AA86" s="180"/>
      <c r="AB86" s="180"/>
      <c r="AC86" s="180"/>
      <c r="AD86" s="180"/>
      <c r="AE86" s="180"/>
    </row>
    <row r="87" spans="1:31">
      <c r="A87" s="311"/>
      <c r="B87" s="180"/>
      <c r="C87" s="180"/>
      <c r="D87" s="180"/>
      <c r="E87" s="180"/>
      <c r="F87" s="180"/>
      <c r="G87" s="180"/>
      <c r="H87" s="314"/>
      <c r="I87" s="180"/>
      <c r="J87" s="180"/>
      <c r="K87" s="313"/>
      <c r="L87" s="313"/>
      <c r="M87" s="313"/>
      <c r="N87" s="313"/>
      <c r="O87" s="978"/>
      <c r="P87" s="180"/>
      <c r="Q87" s="180"/>
      <c r="R87" s="180"/>
      <c r="S87" s="180"/>
      <c r="T87" s="180"/>
      <c r="U87" s="180"/>
      <c r="V87" s="180"/>
      <c r="W87" s="180"/>
      <c r="X87" s="180"/>
      <c r="Y87" s="180"/>
      <c r="Z87" s="180"/>
      <c r="AA87" s="180"/>
      <c r="AB87" s="180"/>
      <c r="AC87" s="180"/>
      <c r="AD87" s="180"/>
      <c r="AE87" s="180"/>
    </row>
    <row r="88" spans="1:31">
      <c r="A88" s="311"/>
      <c r="B88" s="180"/>
      <c r="C88" s="180"/>
      <c r="D88" s="180"/>
      <c r="E88" s="180"/>
      <c r="F88" s="180"/>
      <c r="G88" s="180"/>
      <c r="H88" s="314"/>
      <c r="I88" s="180"/>
      <c r="J88" s="180"/>
      <c r="K88" s="313"/>
      <c r="L88" s="313"/>
      <c r="M88" s="313"/>
      <c r="N88" s="313"/>
      <c r="O88" s="978"/>
      <c r="P88" s="180"/>
      <c r="Q88" s="180"/>
      <c r="R88" s="180"/>
      <c r="S88" s="180"/>
      <c r="T88" s="180"/>
      <c r="U88" s="180"/>
      <c r="V88" s="180"/>
      <c r="W88" s="180"/>
      <c r="X88" s="180"/>
      <c r="Y88" s="180"/>
      <c r="Z88" s="180"/>
      <c r="AA88" s="180"/>
      <c r="AB88" s="180"/>
      <c r="AC88" s="180"/>
      <c r="AD88" s="180"/>
      <c r="AE88" s="180"/>
    </row>
    <row r="89" spans="1:31">
      <c r="A89" s="311"/>
      <c r="B89" s="180"/>
      <c r="C89" s="180"/>
      <c r="D89" s="180"/>
      <c r="E89" s="180"/>
      <c r="F89" s="180"/>
      <c r="G89" s="180"/>
      <c r="H89" s="314"/>
      <c r="I89" s="180"/>
      <c r="J89" s="180"/>
      <c r="K89" s="313"/>
      <c r="L89" s="313"/>
      <c r="M89" s="313"/>
      <c r="N89" s="313"/>
      <c r="O89" s="978"/>
      <c r="P89" s="180"/>
      <c r="Q89" s="180"/>
      <c r="R89" s="180"/>
      <c r="S89" s="180"/>
      <c r="T89" s="180"/>
      <c r="U89" s="180"/>
      <c r="V89" s="180"/>
      <c r="W89" s="180"/>
      <c r="X89" s="180"/>
      <c r="Y89" s="180"/>
      <c r="Z89" s="180"/>
      <c r="AA89" s="180"/>
      <c r="AB89" s="180"/>
      <c r="AC89" s="180"/>
      <c r="AD89" s="180"/>
      <c r="AE89" s="180"/>
    </row>
    <row r="90" spans="1:31">
      <c r="A90" s="311"/>
      <c r="B90" s="180"/>
      <c r="C90" s="180"/>
      <c r="D90" s="180"/>
      <c r="E90" s="180"/>
      <c r="F90" s="180"/>
      <c r="G90" s="180"/>
      <c r="H90" s="314"/>
      <c r="I90" s="180"/>
      <c r="J90" s="180"/>
      <c r="K90" s="313"/>
      <c r="L90" s="313"/>
      <c r="M90" s="313"/>
      <c r="N90" s="313"/>
      <c r="O90" s="978"/>
      <c r="P90" s="180"/>
      <c r="Q90" s="180"/>
      <c r="R90" s="180"/>
      <c r="S90" s="180"/>
      <c r="T90" s="180"/>
      <c r="U90" s="180"/>
      <c r="V90" s="180"/>
      <c r="W90" s="180"/>
      <c r="X90" s="180"/>
      <c r="Y90" s="180"/>
      <c r="Z90" s="180"/>
      <c r="AA90" s="180"/>
      <c r="AB90" s="180"/>
      <c r="AC90" s="180"/>
      <c r="AD90" s="180"/>
      <c r="AE90" s="180"/>
    </row>
    <row r="91" spans="1:31">
      <c r="A91" s="311"/>
      <c r="B91" s="180"/>
      <c r="C91" s="180"/>
      <c r="D91" s="180"/>
      <c r="E91" s="180"/>
      <c r="F91" s="180"/>
      <c r="G91" s="180"/>
      <c r="H91" s="314"/>
      <c r="I91" s="180"/>
      <c r="J91" s="180"/>
      <c r="K91" s="313"/>
      <c r="L91" s="313"/>
      <c r="M91" s="313"/>
      <c r="N91" s="313"/>
      <c r="O91" s="978"/>
      <c r="P91" s="180"/>
      <c r="Q91" s="180"/>
      <c r="R91" s="180"/>
      <c r="S91" s="180"/>
      <c r="T91" s="180"/>
      <c r="U91" s="180"/>
      <c r="V91" s="180"/>
      <c r="W91" s="180"/>
      <c r="X91" s="180"/>
      <c r="Y91" s="180"/>
      <c r="Z91" s="180"/>
      <c r="AA91" s="180"/>
      <c r="AB91" s="180"/>
      <c r="AC91" s="180"/>
      <c r="AD91" s="180"/>
      <c r="AE91" s="180"/>
    </row>
    <row r="92" spans="1:31">
      <c r="A92" s="311"/>
      <c r="B92" s="180"/>
      <c r="C92" s="180"/>
      <c r="D92" s="180"/>
      <c r="E92" s="180"/>
      <c r="F92" s="180"/>
      <c r="G92" s="180"/>
      <c r="H92" s="314"/>
      <c r="I92" s="180"/>
      <c r="J92" s="180"/>
      <c r="K92" s="313"/>
      <c r="L92" s="313"/>
      <c r="M92" s="313"/>
      <c r="N92" s="313"/>
      <c r="O92" s="978"/>
      <c r="P92" s="180"/>
      <c r="Q92" s="180"/>
      <c r="R92" s="180"/>
      <c r="S92" s="180"/>
      <c r="T92" s="180"/>
      <c r="U92" s="180"/>
      <c r="V92" s="180"/>
      <c r="W92" s="180"/>
      <c r="X92" s="180"/>
      <c r="Y92" s="180"/>
      <c r="Z92" s="180"/>
      <c r="AA92" s="180"/>
      <c r="AB92" s="180"/>
      <c r="AC92" s="180"/>
      <c r="AD92" s="180"/>
      <c r="AE92" s="180"/>
    </row>
    <row r="93" spans="1:31">
      <c r="A93" s="311"/>
      <c r="B93" s="180"/>
      <c r="C93" s="180"/>
      <c r="D93" s="180"/>
      <c r="E93" s="180"/>
      <c r="F93" s="180"/>
      <c r="G93" s="180"/>
      <c r="H93" s="314"/>
      <c r="I93" s="180"/>
      <c r="J93" s="180"/>
      <c r="K93" s="313"/>
      <c r="L93" s="313"/>
      <c r="M93" s="313"/>
      <c r="N93" s="313"/>
      <c r="O93" s="978"/>
      <c r="P93" s="180"/>
      <c r="Q93" s="180"/>
      <c r="R93" s="180"/>
      <c r="S93" s="180"/>
      <c r="T93" s="180"/>
      <c r="U93" s="180"/>
      <c r="V93" s="180"/>
      <c r="W93" s="180"/>
      <c r="X93" s="180"/>
      <c r="Y93" s="180"/>
      <c r="Z93" s="180"/>
      <c r="AA93" s="180"/>
      <c r="AB93" s="180"/>
      <c r="AC93" s="180"/>
      <c r="AD93" s="180"/>
      <c r="AE93" s="180"/>
    </row>
    <row r="94" spans="1:31">
      <c r="A94" s="311"/>
      <c r="B94" s="180"/>
      <c r="C94" s="180"/>
      <c r="D94" s="180"/>
      <c r="E94" s="180"/>
      <c r="F94" s="180"/>
      <c r="G94" s="180"/>
      <c r="H94" s="314"/>
      <c r="I94" s="180"/>
      <c r="J94" s="180"/>
      <c r="K94" s="313"/>
      <c r="L94" s="313"/>
      <c r="M94" s="313"/>
      <c r="N94" s="313"/>
      <c r="O94" s="978"/>
      <c r="P94" s="180"/>
      <c r="Q94" s="180"/>
      <c r="R94" s="180"/>
      <c r="S94" s="180"/>
      <c r="T94" s="180"/>
      <c r="U94" s="180"/>
      <c r="V94" s="180"/>
      <c r="W94" s="180"/>
      <c r="X94" s="180"/>
      <c r="Y94" s="180"/>
      <c r="Z94" s="180"/>
      <c r="AA94" s="180"/>
      <c r="AB94" s="180"/>
      <c r="AC94" s="180"/>
      <c r="AD94" s="180"/>
      <c r="AE94" s="180"/>
    </row>
    <row r="95" spans="1:31">
      <c r="A95" s="311"/>
      <c r="B95" s="180"/>
      <c r="C95" s="180"/>
      <c r="D95" s="180"/>
      <c r="E95" s="180"/>
      <c r="F95" s="180"/>
      <c r="G95" s="180"/>
      <c r="H95" s="314"/>
      <c r="I95" s="180"/>
      <c r="J95" s="180"/>
      <c r="K95" s="313"/>
      <c r="L95" s="313"/>
      <c r="M95" s="313"/>
      <c r="N95" s="313"/>
      <c r="O95" s="978"/>
      <c r="P95" s="180"/>
      <c r="Q95" s="180"/>
      <c r="R95" s="180"/>
      <c r="S95" s="180"/>
      <c r="T95" s="180"/>
      <c r="U95" s="180"/>
      <c r="V95" s="180"/>
      <c r="W95" s="180"/>
      <c r="X95" s="180"/>
      <c r="Y95" s="180"/>
      <c r="Z95" s="180"/>
      <c r="AA95" s="180"/>
      <c r="AB95" s="180"/>
      <c r="AC95" s="180"/>
      <c r="AD95" s="180"/>
      <c r="AE95" s="180"/>
    </row>
    <row r="96" spans="1:31">
      <c r="A96" s="311"/>
      <c r="B96" s="180"/>
      <c r="C96" s="180"/>
      <c r="D96" s="180"/>
      <c r="E96" s="180"/>
      <c r="F96" s="180"/>
      <c r="G96" s="180"/>
      <c r="H96" s="314"/>
      <c r="I96" s="180"/>
      <c r="J96" s="180"/>
      <c r="K96" s="313"/>
      <c r="L96" s="313"/>
      <c r="M96" s="313"/>
      <c r="N96" s="313"/>
      <c r="O96" s="978"/>
      <c r="P96" s="180"/>
      <c r="Q96" s="180"/>
      <c r="R96" s="180"/>
      <c r="S96" s="180"/>
      <c r="T96" s="180"/>
      <c r="U96" s="180"/>
      <c r="V96" s="180"/>
      <c r="W96" s="180"/>
      <c r="X96" s="180"/>
      <c r="Y96" s="180"/>
      <c r="Z96" s="180"/>
      <c r="AA96" s="180"/>
      <c r="AB96" s="180"/>
      <c r="AC96" s="180"/>
      <c r="AD96" s="180"/>
      <c r="AE96" s="180"/>
    </row>
    <row r="97" spans="1:31">
      <c r="A97" s="311"/>
      <c r="B97" s="180"/>
      <c r="C97" s="180"/>
      <c r="D97" s="180"/>
      <c r="E97" s="180"/>
      <c r="F97" s="180"/>
      <c r="G97" s="180"/>
      <c r="H97" s="314"/>
      <c r="I97" s="180"/>
      <c r="J97" s="180"/>
      <c r="K97" s="313"/>
      <c r="L97" s="313"/>
      <c r="M97" s="313"/>
      <c r="N97" s="313"/>
      <c r="O97" s="978"/>
      <c r="P97" s="180"/>
      <c r="Q97" s="180"/>
      <c r="R97" s="180"/>
      <c r="S97" s="180"/>
      <c r="T97" s="180"/>
      <c r="U97" s="180"/>
      <c r="V97" s="180"/>
      <c r="W97" s="180"/>
      <c r="X97" s="180"/>
      <c r="Y97" s="180"/>
      <c r="Z97" s="180"/>
      <c r="AA97" s="180"/>
      <c r="AB97" s="180"/>
      <c r="AC97" s="180"/>
      <c r="AD97" s="180"/>
      <c r="AE97" s="180"/>
    </row>
    <row r="98" spans="1:31">
      <c r="A98" s="311"/>
      <c r="B98" s="180"/>
      <c r="C98" s="180"/>
      <c r="D98" s="180"/>
      <c r="E98" s="180"/>
      <c r="F98" s="180"/>
      <c r="G98" s="180"/>
      <c r="H98" s="314"/>
      <c r="I98" s="180"/>
      <c r="J98" s="180"/>
      <c r="K98" s="313"/>
      <c r="L98" s="313"/>
      <c r="M98" s="313"/>
      <c r="N98" s="313"/>
      <c r="O98" s="978"/>
      <c r="P98" s="180"/>
      <c r="Q98" s="180"/>
      <c r="R98" s="180"/>
      <c r="S98" s="180"/>
      <c r="T98" s="180"/>
      <c r="U98" s="180"/>
      <c r="V98" s="180"/>
      <c r="W98" s="180"/>
      <c r="X98" s="180"/>
      <c r="Y98" s="180"/>
      <c r="Z98" s="180"/>
      <c r="AA98" s="180"/>
      <c r="AB98" s="180"/>
      <c r="AC98" s="180"/>
      <c r="AD98" s="180"/>
      <c r="AE98" s="180"/>
    </row>
    <row r="99" spans="1:31">
      <c r="A99" s="311"/>
      <c r="B99" s="180"/>
      <c r="C99" s="180"/>
      <c r="D99" s="180"/>
      <c r="E99" s="180"/>
      <c r="F99" s="180"/>
      <c r="G99" s="180"/>
      <c r="H99" s="314"/>
      <c r="I99" s="180"/>
      <c r="J99" s="180"/>
      <c r="K99" s="313"/>
      <c r="L99" s="313"/>
      <c r="M99" s="313"/>
      <c r="N99" s="313"/>
      <c r="O99" s="978"/>
      <c r="P99" s="180"/>
      <c r="Q99" s="180"/>
      <c r="R99" s="180"/>
      <c r="S99" s="180"/>
      <c r="T99" s="180"/>
      <c r="U99" s="180"/>
      <c r="V99" s="180"/>
      <c r="W99" s="180"/>
      <c r="X99" s="180"/>
      <c r="Y99" s="180"/>
      <c r="Z99" s="180"/>
      <c r="AA99" s="180"/>
      <c r="AB99" s="180"/>
      <c r="AC99" s="180"/>
      <c r="AD99" s="180"/>
      <c r="AE99" s="180"/>
    </row>
    <row r="100" spans="1:31">
      <c r="A100" s="311"/>
      <c r="B100" s="180"/>
      <c r="C100" s="180"/>
      <c r="D100" s="180"/>
      <c r="E100" s="180"/>
      <c r="F100" s="180"/>
      <c r="G100" s="180"/>
      <c r="H100" s="314"/>
      <c r="I100" s="180"/>
      <c r="J100" s="180"/>
      <c r="K100" s="313"/>
      <c r="L100" s="313"/>
      <c r="M100" s="313"/>
      <c r="N100" s="313"/>
      <c r="O100" s="978"/>
      <c r="P100" s="180"/>
      <c r="Q100" s="180"/>
      <c r="R100" s="180"/>
      <c r="S100" s="180"/>
      <c r="T100" s="180"/>
      <c r="U100" s="180"/>
      <c r="V100" s="180"/>
      <c r="W100" s="180"/>
      <c r="X100" s="180"/>
      <c r="Y100" s="180"/>
      <c r="Z100" s="180"/>
      <c r="AA100" s="180"/>
      <c r="AB100" s="180"/>
      <c r="AC100" s="180"/>
      <c r="AD100" s="180"/>
      <c r="AE100" s="180"/>
    </row>
    <row r="101" spans="1:31">
      <c r="A101" s="311"/>
      <c r="B101" s="180"/>
      <c r="C101" s="180"/>
      <c r="D101" s="180"/>
      <c r="E101" s="180"/>
      <c r="F101" s="180"/>
      <c r="G101" s="180"/>
      <c r="H101" s="314"/>
      <c r="I101" s="180"/>
      <c r="J101" s="180"/>
      <c r="K101" s="313"/>
      <c r="L101" s="313"/>
      <c r="M101" s="313"/>
      <c r="N101" s="313"/>
      <c r="O101" s="978"/>
      <c r="P101" s="180"/>
      <c r="Q101" s="180"/>
      <c r="R101" s="180"/>
      <c r="S101" s="180"/>
      <c r="T101" s="180"/>
      <c r="U101" s="180"/>
      <c r="V101" s="180"/>
      <c r="W101" s="180"/>
      <c r="X101" s="180"/>
      <c r="Y101" s="180"/>
      <c r="Z101" s="180"/>
      <c r="AA101" s="180"/>
      <c r="AB101" s="180"/>
      <c r="AC101" s="180"/>
      <c r="AD101" s="180"/>
      <c r="AE101" s="180"/>
    </row>
    <row r="102" spans="1:31">
      <c r="A102" s="311"/>
      <c r="B102" s="180"/>
      <c r="C102" s="180"/>
      <c r="D102" s="180"/>
      <c r="E102" s="180"/>
      <c r="F102" s="180"/>
      <c r="G102" s="180"/>
      <c r="H102" s="314"/>
      <c r="I102" s="180"/>
      <c r="J102" s="180"/>
      <c r="K102" s="313"/>
      <c r="L102" s="313"/>
      <c r="M102" s="313"/>
      <c r="N102" s="313"/>
      <c r="O102" s="978"/>
      <c r="P102" s="180"/>
      <c r="Q102" s="180"/>
      <c r="R102" s="180"/>
      <c r="S102" s="180"/>
      <c r="T102" s="180"/>
      <c r="U102" s="180"/>
      <c r="V102" s="180"/>
      <c r="W102" s="180"/>
      <c r="X102" s="180"/>
      <c r="Y102" s="180"/>
      <c r="Z102" s="180"/>
      <c r="AA102" s="180"/>
      <c r="AB102" s="180"/>
      <c r="AC102" s="180"/>
      <c r="AD102" s="180"/>
      <c r="AE102" s="180"/>
    </row>
    <row r="103" spans="1:31">
      <c r="A103" s="311"/>
      <c r="B103" s="180"/>
      <c r="C103" s="180"/>
      <c r="D103" s="180"/>
      <c r="E103" s="180"/>
      <c r="F103" s="180"/>
      <c r="G103" s="180"/>
      <c r="H103" s="314"/>
      <c r="I103" s="180"/>
      <c r="J103" s="180"/>
      <c r="K103" s="313"/>
      <c r="L103" s="313"/>
      <c r="M103" s="313"/>
      <c r="N103" s="313"/>
      <c r="O103" s="978"/>
      <c r="P103" s="180"/>
      <c r="Q103" s="180"/>
      <c r="R103" s="180"/>
      <c r="S103" s="180"/>
      <c r="T103" s="180"/>
      <c r="U103" s="180"/>
      <c r="V103" s="180"/>
      <c r="W103" s="180"/>
      <c r="X103" s="180"/>
      <c r="Y103" s="180"/>
      <c r="Z103" s="180"/>
      <c r="AA103" s="180"/>
      <c r="AB103" s="180"/>
      <c r="AC103" s="180"/>
      <c r="AD103" s="180"/>
      <c r="AE103" s="180"/>
    </row>
    <row r="104" spans="1:31">
      <c r="A104" s="311"/>
      <c r="B104" s="180"/>
      <c r="C104" s="180"/>
      <c r="D104" s="180"/>
      <c r="E104" s="180"/>
      <c r="F104" s="180"/>
      <c r="G104" s="180"/>
      <c r="H104" s="314"/>
      <c r="I104" s="180"/>
      <c r="J104" s="180"/>
      <c r="K104" s="313"/>
      <c r="L104" s="313"/>
      <c r="M104" s="313"/>
      <c r="N104" s="313"/>
      <c r="O104" s="978"/>
      <c r="P104" s="180"/>
      <c r="Q104" s="180"/>
      <c r="R104" s="180"/>
      <c r="S104" s="180"/>
      <c r="T104" s="180"/>
      <c r="U104" s="180"/>
      <c r="V104" s="180"/>
      <c r="W104" s="180"/>
      <c r="X104" s="180"/>
      <c r="Y104" s="180"/>
      <c r="Z104" s="180"/>
      <c r="AA104" s="180"/>
      <c r="AB104" s="180"/>
      <c r="AC104" s="180"/>
      <c r="AD104" s="180"/>
      <c r="AE104" s="180"/>
    </row>
    <row r="105" spans="1:31">
      <c r="A105" s="311"/>
      <c r="B105" s="180"/>
      <c r="C105" s="180"/>
      <c r="D105" s="180"/>
      <c r="E105" s="180"/>
      <c r="F105" s="180"/>
      <c r="G105" s="180"/>
      <c r="H105" s="314"/>
      <c r="I105" s="180"/>
      <c r="J105" s="180"/>
      <c r="K105" s="313"/>
      <c r="L105" s="313"/>
      <c r="M105" s="313"/>
      <c r="N105" s="313"/>
      <c r="O105" s="978"/>
      <c r="P105" s="180"/>
      <c r="Q105" s="180"/>
      <c r="R105" s="180"/>
      <c r="S105" s="180"/>
      <c r="T105" s="180"/>
      <c r="U105" s="180"/>
      <c r="V105" s="180"/>
      <c r="W105" s="180"/>
      <c r="X105" s="180"/>
      <c r="Y105" s="180"/>
      <c r="Z105" s="180"/>
      <c r="AA105" s="180"/>
      <c r="AB105" s="180"/>
      <c r="AC105" s="180"/>
      <c r="AD105" s="180"/>
      <c r="AE105" s="180"/>
    </row>
    <row r="106" spans="1:31">
      <c r="A106" s="311"/>
      <c r="B106" s="180"/>
      <c r="C106" s="180"/>
      <c r="D106" s="180"/>
      <c r="E106" s="180"/>
      <c r="F106" s="180"/>
      <c r="G106" s="180"/>
      <c r="H106" s="314"/>
      <c r="I106" s="180"/>
      <c r="J106" s="180"/>
      <c r="K106" s="313"/>
      <c r="L106" s="313"/>
      <c r="M106" s="313"/>
      <c r="N106" s="313"/>
      <c r="O106" s="978"/>
      <c r="P106" s="180"/>
      <c r="Q106" s="180"/>
      <c r="R106" s="180"/>
      <c r="S106" s="180"/>
      <c r="T106" s="180"/>
      <c r="U106" s="180"/>
      <c r="V106" s="180"/>
      <c r="W106" s="180"/>
      <c r="X106" s="180"/>
      <c r="Y106" s="180"/>
      <c r="Z106" s="180"/>
      <c r="AA106" s="180"/>
      <c r="AB106" s="180"/>
      <c r="AC106" s="180"/>
      <c r="AD106" s="180"/>
      <c r="AE106" s="180"/>
    </row>
    <row r="107" spans="1:31">
      <c r="A107" s="311"/>
      <c r="B107" s="180"/>
      <c r="C107" s="180"/>
      <c r="D107" s="180"/>
      <c r="E107" s="180"/>
      <c r="F107" s="180"/>
      <c r="G107" s="180"/>
      <c r="H107" s="314"/>
      <c r="I107" s="180"/>
      <c r="J107" s="180"/>
      <c r="K107" s="313"/>
      <c r="L107" s="313"/>
      <c r="M107" s="313"/>
      <c r="N107" s="313"/>
      <c r="O107" s="978"/>
      <c r="P107" s="180"/>
      <c r="Q107" s="180"/>
      <c r="R107" s="180"/>
      <c r="S107" s="180"/>
      <c r="T107" s="180"/>
      <c r="U107" s="180"/>
      <c r="V107" s="180"/>
      <c r="W107" s="180"/>
      <c r="X107" s="180"/>
      <c r="Y107" s="180"/>
      <c r="Z107" s="180"/>
      <c r="AA107" s="180"/>
      <c r="AB107" s="180"/>
      <c r="AC107" s="180"/>
      <c r="AD107" s="180"/>
      <c r="AE107" s="180"/>
    </row>
    <row r="108" spans="1:31">
      <c r="A108" s="311"/>
      <c r="B108" s="180"/>
      <c r="C108" s="180"/>
      <c r="D108" s="180"/>
      <c r="E108" s="180"/>
      <c r="F108" s="180"/>
      <c r="G108" s="180"/>
      <c r="H108" s="314"/>
      <c r="I108" s="180"/>
      <c r="J108" s="180"/>
      <c r="K108" s="313"/>
      <c r="L108" s="313"/>
      <c r="M108" s="313"/>
      <c r="N108" s="313"/>
      <c r="O108" s="978"/>
      <c r="P108" s="180"/>
      <c r="Q108" s="180"/>
      <c r="R108" s="180"/>
      <c r="S108" s="180"/>
      <c r="T108" s="180"/>
      <c r="U108" s="180"/>
      <c r="V108" s="180"/>
      <c r="W108" s="180"/>
      <c r="X108" s="180"/>
      <c r="Y108" s="180"/>
      <c r="Z108" s="180"/>
      <c r="AA108" s="180"/>
      <c r="AB108" s="180"/>
      <c r="AC108" s="180"/>
      <c r="AD108" s="180"/>
      <c r="AE108" s="180"/>
    </row>
    <row r="109" spans="1:31">
      <c r="A109" s="311"/>
      <c r="B109" s="180"/>
      <c r="C109" s="180"/>
      <c r="D109" s="180"/>
      <c r="E109" s="180"/>
      <c r="F109" s="180"/>
      <c r="G109" s="180"/>
      <c r="H109" s="314"/>
      <c r="I109" s="180"/>
      <c r="J109" s="180"/>
      <c r="K109" s="313"/>
      <c r="L109" s="313"/>
      <c r="M109" s="313"/>
      <c r="N109" s="313"/>
      <c r="O109" s="978"/>
      <c r="P109" s="180"/>
      <c r="Q109" s="180"/>
      <c r="R109" s="180"/>
      <c r="S109" s="180"/>
      <c r="T109" s="180"/>
      <c r="U109" s="180"/>
      <c r="V109" s="180"/>
      <c r="W109" s="180"/>
      <c r="X109" s="180"/>
      <c r="Y109" s="180"/>
      <c r="Z109" s="180"/>
      <c r="AA109" s="180"/>
      <c r="AB109" s="180"/>
      <c r="AC109" s="180"/>
      <c r="AD109" s="180"/>
      <c r="AE109" s="180"/>
    </row>
    <row r="110" spans="1:31">
      <c r="A110" s="311"/>
      <c r="B110" s="180"/>
      <c r="C110" s="180"/>
      <c r="D110" s="180"/>
      <c r="E110" s="180"/>
      <c r="F110" s="180"/>
      <c r="G110" s="180"/>
      <c r="H110" s="314"/>
      <c r="I110" s="180"/>
      <c r="J110" s="180"/>
      <c r="K110" s="313"/>
      <c r="L110" s="313"/>
      <c r="M110" s="313"/>
      <c r="N110" s="313"/>
      <c r="O110" s="978"/>
      <c r="P110" s="180"/>
      <c r="Q110" s="180"/>
      <c r="R110" s="180"/>
      <c r="S110" s="180"/>
      <c r="T110" s="180"/>
      <c r="U110" s="180"/>
      <c r="V110" s="180"/>
      <c r="W110" s="180"/>
      <c r="X110" s="180"/>
      <c r="Y110" s="180"/>
      <c r="Z110" s="180"/>
      <c r="AA110" s="180"/>
      <c r="AB110" s="180"/>
      <c r="AC110" s="180"/>
      <c r="AD110" s="180"/>
      <c r="AE110" s="180"/>
    </row>
    <row r="111" spans="1:31">
      <c r="A111" s="311"/>
      <c r="B111" s="180"/>
      <c r="C111" s="180"/>
      <c r="D111" s="180"/>
      <c r="E111" s="180"/>
      <c r="F111" s="180"/>
      <c r="G111" s="180"/>
      <c r="H111" s="314"/>
      <c r="I111" s="180"/>
      <c r="J111" s="180"/>
      <c r="K111" s="313"/>
      <c r="L111" s="313"/>
      <c r="M111" s="313"/>
      <c r="N111" s="313"/>
      <c r="O111" s="978"/>
      <c r="P111" s="180"/>
      <c r="Q111" s="180"/>
      <c r="R111" s="180"/>
      <c r="S111" s="180"/>
      <c r="T111" s="180"/>
      <c r="U111" s="180"/>
      <c r="V111" s="180"/>
      <c r="W111" s="180"/>
      <c r="X111" s="180"/>
      <c r="Y111" s="180"/>
      <c r="Z111" s="180"/>
      <c r="AA111" s="180"/>
      <c r="AB111" s="180"/>
      <c r="AC111" s="180"/>
      <c r="AD111" s="180"/>
      <c r="AE111" s="180"/>
    </row>
    <row r="112" spans="1:31">
      <c r="A112" s="311"/>
      <c r="B112" s="180"/>
      <c r="C112" s="180"/>
      <c r="D112" s="180"/>
      <c r="E112" s="180"/>
      <c r="F112" s="180"/>
      <c r="G112" s="180"/>
      <c r="H112" s="314"/>
      <c r="I112" s="180"/>
      <c r="J112" s="180"/>
      <c r="K112" s="313"/>
      <c r="L112" s="313"/>
      <c r="M112" s="313"/>
      <c r="N112" s="313"/>
      <c r="O112" s="978"/>
      <c r="P112" s="180"/>
      <c r="Q112" s="180"/>
      <c r="R112" s="180"/>
      <c r="S112" s="180"/>
      <c r="T112" s="180"/>
      <c r="U112" s="180"/>
      <c r="V112" s="180"/>
      <c r="W112" s="180"/>
      <c r="X112" s="180"/>
      <c r="Y112" s="180"/>
      <c r="Z112" s="180"/>
      <c r="AA112" s="180"/>
      <c r="AB112" s="180"/>
      <c r="AC112" s="180"/>
      <c r="AD112" s="180"/>
      <c r="AE112" s="180"/>
    </row>
    <row r="113" spans="1:31">
      <c r="A113" s="311"/>
      <c r="B113" s="180"/>
      <c r="C113" s="180"/>
      <c r="D113" s="180"/>
      <c r="E113" s="180"/>
      <c r="F113" s="180"/>
      <c r="G113" s="180"/>
      <c r="H113" s="314"/>
      <c r="I113" s="180"/>
      <c r="J113" s="180"/>
      <c r="K113" s="313"/>
      <c r="L113" s="313"/>
      <c r="M113" s="313"/>
      <c r="N113" s="313"/>
      <c r="O113" s="978"/>
      <c r="P113" s="180"/>
      <c r="Q113" s="180"/>
      <c r="R113" s="180"/>
      <c r="S113" s="180"/>
      <c r="T113" s="180"/>
      <c r="U113" s="180"/>
      <c r="V113" s="180"/>
      <c r="W113" s="180"/>
      <c r="X113" s="180"/>
      <c r="Y113" s="180"/>
      <c r="Z113" s="180"/>
      <c r="AA113" s="180"/>
      <c r="AB113" s="180"/>
      <c r="AC113" s="180"/>
      <c r="AD113" s="180"/>
      <c r="AE113" s="180"/>
    </row>
    <row r="114" spans="1:31">
      <c r="A114" s="311"/>
      <c r="B114" s="180"/>
      <c r="C114" s="180"/>
      <c r="D114" s="180"/>
      <c r="E114" s="180"/>
      <c r="F114" s="180"/>
      <c r="G114" s="180"/>
      <c r="H114" s="314"/>
      <c r="I114" s="180"/>
      <c r="J114" s="180"/>
      <c r="K114" s="313"/>
      <c r="L114" s="313"/>
      <c r="M114" s="313"/>
      <c r="N114" s="313"/>
      <c r="O114" s="978"/>
      <c r="P114" s="180"/>
      <c r="Q114" s="180"/>
      <c r="R114" s="180"/>
      <c r="S114" s="180"/>
      <c r="T114" s="180"/>
      <c r="U114" s="180"/>
      <c r="V114" s="180"/>
      <c r="W114" s="180"/>
      <c r="X114" s="180"/>
      <c r="Y114" s="180"/>
      <c r="Z114" s="180"/>
      <c r="AA114" s="180"/>
      <c r="AB114" s="180"/>
      <c r="AC114" s="180"/>
      <c r="AD114" s="180"/>
      <c r="AE114" s="180"/>
    </row>
    <row r="115" spans="1:31">
      <c r="A115" s="311"/>
      <c r="B115" s="180"/>
      <c r="C115" s="180"/>
      <c r="D115" s="180"/>
      <c r="E115" s="180"/>
      <c r="F115" s="180"/>
      <c r="G115" s="180"/>
      <c r="H115" s="314"/>
      <c r="I115" s="180"/>
      <c r="J115" s="180"/>
      <c r="K115" s="313"/>
      <c r="L115" s="313"/>
      <c r="M115" s="313"/>
      <c r="N115" s="313"/>
      <c r="O115" s="978"/>
      <c r="P115" s="180"/>
      <c r="Q115" s="180"/>
      <c r="R115" s="180"/>
      <c r="S115" s="180"/>
      <c r="T115" s="180"/>
      <c r="U115" s="180"/>
      <c r="V115" s="180"/>
      <c r="W115" s="180"/>
      <c r="X115" s="180"/>
      <c r="Y115" s="180"/>
      <c r="Z115" s="180"/>
      <c r="AA115" s="180"/>
      <c r="AB115" s="180"/>
      <c r="AC115" s="180"/>
      <c r="AD115" s="180"/>
      <c r="AE115" s="180"/>
    </row>
    <row r="116" spans="1:31">
      <c r="A116" s="311"/>
      <c r="B116" s="180"/>
      <c r="C116" s="180"/>
      <c r="D116" s="180"/>
      <c r="E116" s="180"/>
      <c r="F116" s="180"/>
      <c r="G116" s="180"/>
      <c r="H116" s="314"/>
      <c r="I116" s="180"/>
      <c r="J116" s="180"/>
      <c r="K116" s="313"/>
      <c r="L116" s="313"/>
      <c r="M116" s="313"/>
      <c r="N116" s="313"/>
      <c r="O116" s="978"/>
      <c r="P116" s="180"/>
      <c r="Q116" s="180"/>
      <c r="R116" s="180"/>
      <c r="S116" s="180"/>
      <c r="T116" s="180"/>
      <c r="U116" s="180"/>
      <c r="V116" s="180"/>
      <c r="W116" s="180"/>
      <c r="X116" s="180"/>
      <c r="Y116" s="180"/>
      <c r="Z116" s="180"/>
      <c r="AA116" s="180"/>
      <c r="AB116" s="180"/>
      <c r="AC116" s="180"/>
      <c r="AD116" s="180"/>
      <c r="AE116" s="180"/>
    </row>
    <row r="117" spans="1:31">
      <c r="A117" s="311"/>
      <c r="B117" s="180"/>
      <c r="C117" s="180"/>
      <c r="D117" s="180"/>
      <c r="E117" s="180"/>
      <c r="F117" s="180"/>
      <c r="G117" s="180"/>
      <c r="H117" s="314"/>
      <c r="I117" s="180"/>
      <c r="J117" s="180"/>
      <c r="K117" s="313"/>
      <c r="L117" s="313"/>
      <c r="M117" s="313"/>
      <c r="N117" s="313"/>
      <c r="O117" s="978"/>
      <c r="P117" s="180"/>
      <c r="Q117" s="180"/>
      <c r="R117" s="180"/>
      <c r="S117" s="180"/>
      <c r="T117" s="180"/>
      <c r="U117" s="180"/>
      <c r="V117" s="180"/>
      <c r="W117" s="180"/>
      <c r="X117" s="180"/>
      <c r="Y117" s="180"/>
      <c r="Z117" s="180"/>
      <c r="AA117" s="180"/>
      <c r="AB117" s="180"/>
      <c r="AC117" s="180"/>
      <c r="AD117" s="180"/>
      <c r="AE117" s="180"/>
    </row>
    <row r="118" spans="1:31">
      <c r="A118" s="311"/>
      <c r="B118" s="180"/>
      <c r="C118" s="180"/>
      <c r="D118" s="180"/>
      <c r="E118" s="180"/>
      <c r="F118" s="180"/>
      <c r="G118" s="180"/>
      <c r="H118" s="314"/>
      <c r="I118" s="180"/>
      <c r="J118" s="180"/>
      <c r="K118" s="313"/>
      <c r="L118" s="313"/>
      <c r="M118" s="313"/>
      <c r="N118" s="313"/>
      <c r="O118" s="978"/>
      <c r="P118" s="180"/>
      <c r="Q118" s="180"/>
      <c r="R118" s="180"/>
      <c r="S118" s="180"/>
      <c r="T118" s="180"/>
      <c r="U118" s="180"/>
      <c r="V118" s="180"/>
      <c r="W118" s="180"/>
      <c r="X118" s="180"/>
      <c r="Y118" s="180"/>
      <c r="Z118" s="180"/>
      <c r="AA118" s="180"/>
      <c r="AB118" s="180"/>
      <c r="AC118" s="180"/>
      <c r="AD118" s="180"/>
      <c r="AE118" s="180"/>
    </row>
    <row r="119" spans="1:31">
      <c r="A119" s="311"/>
      <c r="B119" s="180"/>
      <c r="C119" s="180"/>
      <c r="D119" s="180"/>
      <c r="E119" s="180"/>
      <c r="F119" s="180"/>
      <c r="G119" s="180"/>
      <c r="H119" s="314"/>
      <c r="I119" s="180"/>
      <c r="J119" s="180"/>
      <c r="K119" s="313"/>
      <c r="L119" s="313"/>
      <c r="M119" s="313"/>
      <c r="N119" s="313"/>
      <c r="O119" s="978"/>
      <c r="P119" s="180"/>
      <c r="Q119" s="180"/>
      <c r="R119" s="180"/>
      <c r="S119" s="180"/>
      <c r="T119" s="180"/>
      <c r="U119" s="180"/>
      <c r="V119" s="180"/>
      <c r="W119" s="180"/>
      <c r="X119" s="180"/>
      <c r="Y119" s="180"/>
      <c r="Z119" s="180"/>
      <c r="AA119" s="180"/>
      <c r="AB119" s="180"/>
      <c r="AC119" s="180"/>
      <c r="AD119" s="180"/>
      <c r="AE119" s="180"/>
    </row>
    <row r="120" spans="1:31">
      <c r="A120" s="311"/>
      <c r="B120" s="180"/>
      <c r="C120" s="180"/>
      <c r="D120" s="180"/>
      <c r="E120" s="180"/>
      <c r="F120" s="180"/>
      <c r="G120" s="180"/>
      <c r="H120" s="314"/>
      <c r="I120" s="180"/>
      <c r="J120" s="180"/>
      <c r="K120" s="313"/>
      <c r="L120" s="313"/>
      <c r="M120" s="313"/>
      <c r="N120" s="313"/>
      <c r="O120" s="978"/>
      <c r="P120" s="180"/>
      <c r="Q120" s="180"/>
      <c r="R120" s="180"/>
      <c r="S120" s="180"/>
      <c r="T120" s="180"/>
      <c r="U120" s="180"/>
      <c r="V120" s="180"/>
      <c r="W120" s="180"/>
      <c r="X120" s="180"/>
      <c r="Y120" s="180"/>
      <c r="Z120" s="180"/>
      <c r="AA120" s="180"/>
      <c r="AB120" s="180"/>
      <c r="AC120" s="180"/>
      <c r="AD120" s="180"/>
      <c r="AE120" s="180"/>
    </row>
    <row r="121" spans="1:31">
      <c r="A121" s="311"/>
      <c r="B121" s="180"/>
      <c r="C121" s="180"/>
      <c r="D121" s="180"/>
      <c r="E121" s="180"/>
      <c r="F121" s="180"/>
      <c r="G121" s="180"/>
      <c r="H121" s="314"/>
      <c r="I121" s="180"/>
      <c r="J121" s="180"/>
      <c r="K121" s="313"/>
      <c r="L121" s="313"/>
      <c r="M121" s="313"/>
      <c r="N121" s="313"/>
      <c r="O121" s="978"/>
      <c r="P121" s="180"/>
      <c r="Q121" s="180"/>
      <c r="R121" s="180"/>
      <c r="S121" s="180"/>
      <c r="T121" s="180"/>
      <c r="U121" s="180"/>
      <c r="V121" s="180"/>
      <c r="W121" s="180"/>
      <c r="X121" s="180"/>
      <c r="Y121" s="180"/>
      <c r="Z121" s="180"/>
      <c r="AA121" s="180"/>
      <c r="AB121" s="180"/>
      <c r="AC121" s="180"/>
      <c r="AD121" s="180"/>
      <c r="AE121" s="180"/>
    </row>
    <row r="122" spans="1:31">
      <c r="A122" s="311"/>
      <c r="B122" s="180"/>
      <c r="C122" s="180"/>
      <c r="D122" s="180"/>
      <c r="E122" s="180"/>
      <c r="F122" s="180"/>
      <c r="G122" s="180"/>
      <c r="H122" s="314"/>
      <c r="I122" s="180"/>
      <c r="J122" s="180"/>
      <c r="K122" s="313"/>
      <c r="L122" s="313"/>
      <c r="M122" s="313"/>
      <c r="N122" s="313"/>
      <c r="O122" s="978"/>
      <c r="P122" s="180"/>
      <c r="Q122" s="180"/>
      <c r="R122" s="180"/>
      <c r="S122" s="180"/>
      <c r="T122" s="180"/>
      <c r="U122" s="180"/>
      <c r="V122" s="180"/>
      <c r="W122" s="180"/>
      <c r="X122" s="180"/>
      <c r="Y122" s="180"/>
      <c r="Z122" s="180"/>
      <c r="AA122" s="180"/>
      <c r="AB122" s="180"/>
      <c r="AC122" s="180"/>
      <c r="AD122" s="180"/>
      <c r="AE122" s="180"/>
    </row>
    <row r="123" spans="1:31">
      <c r="A123" s="311"/>
      <c r="B123" s="180"/>
      <c r="C123" s="180"/>
      <c r="D123" s="180"/>
      <c r="E123" s="180"/>
      <c r="F123" s="180"/>
      <c r="G123" s="180"/>
      <c r="H123" s="314"/>
      <c r="I123" s="180"/>
      <c r="J123" s="180"/>
      <c r="K123" s="313"/>
      <c r="L123" s="313"/>
      <c r="M123" s="313"/>
      <c r="N123" s="313"/>
      <c r="O123" s="978"/>
      <c r="P123" s="180"/>
      <c r="Q123" s="180"/>
      <c r="R123" s="180"/>
      <c r="S123" s="180"/>
      <c r="T123" s="180"/>
      <c r="U123" s="180"/>
      <c r="V123" s="180"/>
      <c r="W123" s="180"/>
      <c r="X123" s="180"/>
      <c r="Y123" s="180"/>
      <c r="Z123" s="180"/>
      <c r="AA123" s="180"/>
      <c r="AB123" s="180"/>
      <c r="AC123" s="180"/>
      <c r="AD123" s="180"/>
      <c r="AE123" s="180"/>
    </row>
    <row r="124" spans="1:31">
      <c r="A124" s="311"/>
      <c r="B124" s="180"/>
      <c r="C124" s="180"/>
      <c r="D124" s="180"/>
      <c r="E124" s="180"/>
      <c r="F124" s="180"/>
      <c r="G124" s="180"/>
      <c r="H124" s="314"/>
      <c r="I124" s="180"/>
      <c r="J124" s="180"/>
      <c r="K124" s="313"/>
      <c r="L124" s="313"/>
      <c r="M124" s="313"/>
      <c r="N124" s="313"/>
      <c r="O124" s="978"/>
      <c r="P124" s="180"/>
      <c r="Q124" s="180"/>
      <c r="R124" s="180"/>
      <c r="S124" s="180"/>
      <c r="T124" s="180"/>
      <c r="U124" s="180"/>
      <c r="V124" s="180"/>
      <c r="W124" s="180"/>
      <c r="X124" s="180"/>
      <c r="Y124" s="180"/>
      <c r="Z124" s="180"/>
      <c r="AA124" s="180"/>
      <c r="AB124" s="180"/>
      <c r="AC124" s="180"/>
      <c r="AD124" s="180"/>
      <c r="AE124" s="180"/>
    </row>
    <row r="125" spans="1:31">
      <c r="A125" s="311"/>
      <c r="B125" s="180"/>
      <c r="C125" s="180"/>
      <c r="D125" s="180"/>
      <c r="E125" s="180"/>
      <c r="F125" s="180"/>
      <c r="G125" s="180"/>
      <c r="H125" s="314"/>
      <c r="I125" s="180"/>
      <c r="J125" s="180"/>
      <c r="K125" s="313"/>
      <c r="L125" s="313"/>
      <c r="M125" s="313"/>
      <c r="N125" s="313"/>
      <c r="O125" s="978"/>
      <c r="P125" s="180"/>
      <c r="Q125" s="180"/>
      <c r="R125" s="180"/>
      <c r="S125" s="180"/>
      <c r="T125" s="180"/>
      <c r="U125" s="180"/>
      <c r="V125" s="180"/>
      <c r="W125" s="180"/>
      <c r="X125" s="180"/>
      <c r="Y125" s="180"/>
      <c r="Z125" s="180"/>
      <c r="AA125" s="180"/>
      <c r="AB125" s="180"/>
      <c r="AC125" s="180"/>
      <c r="AD125" s="180"/>
      <c r="AE125" s="180"/>
    </row>
    <row r="126" spans="1:31">
      <c r="A126" s="311"/>
      <c r="B126" s="180"/>
      <c r="C126" s="180"/>
      <c r="D126" s="180"/>
      <c r="E126" s="180"/>
      <c r="F126" s="180"/>
      <c r="G126" s="180"/>
      <c r="H126" s="314"/>
      <c r="I126" s="180"/>
      <c r="J126" s="180"/>
      <c r="K126" s="313"/>
      <c r="L126" s="313"/>
      <c r="M126" s="313"/>
      <c r="N126" s="313"/>
      <c r="O126" s="978"/>
      <c r="P126" s="180"/>
      <c r="Q126" s="180"/>
      <c r="R126" s="180"/>
      <c r="S126" s="180"/>
      <c r="T126" s="180"/>
      <c r="U126" s="180"/>
      <c r="V126" s="180"/>
      <c r="W126" s="180"/>
      <c r="X126" s="180"/>
      <c r="Y126" s="180"/>
      <c r="Z126" s="180"/>
      <c r="AA126" s="180"/>
      <c r="AB126" s="180"/>
      <c r="AC126" s="180"/>
      <c r="AD126" s="180"/>
      <c r="AE126" s="180"/>
    </row>
    <row r="127" spans="1:31">
      <c r="A127" s="311"/>
      <c r="B127" s="180"/>
      <c r="C127" s="180"/>
      <c r="D127" s="180"/>
      <c r="E127" s="180"/>
      <c r="F127" s="180"/>
      <c r="G127" s="180"/>
      <c r="H127" s="314"/>
      <c r="I127" s="180"/>
      <c r="J127" s="180"/>
      <c r="K127" s="313"/>
      <c r="L127" s="313"/>
      <c r="M127" s="313"/>
      <c r="N127" s="313"/>
      <c r="O127" s="978"/>
      <c r="P127" s="180"/>
      <c r="Q127" s="180"/>
      <c r="R127" s="180"/>
      <c r="S127" s="180"/>
      <c r="T127" s="180"/>
      <c r="U127" s="180"/>
      <c r="V127" s="180"/>
      <c r="W127" s="180"/>
      <c r="X127" s="180"/>
      <c r="Y127" s="180"/>
      <c r="Z127" s="180"/>
      <c r="AA127" s="180"/>
      <c r="AB127" s="180"/>
      <c r="AC127" s="180"/>
      <c r="AD127" s="180"/>
      <c r="AE127" s="180"/>
    </row>
    <row r="128" spans="1:31">
      <c r="A128" s="311"/>
      <c r="B128" s="180"/>
      <c r="C128" s="180"/>
      <c r="D128" s="180"/>
      <c r="E128" s="180"/>
      <c r="F128" s="180"/>
      <c r="G128" s="180"/>
      <c r="H128" s="314"/>
      <c r="I128" s="180"/>
      <c r="J128" s="180"/>
      <c r="K128" s="313"/>
      <c r="L128" s="313"/>
      <c r="M128" s="313"/>
      <c r="N128" s="313"/>
      <c r="O128" s="978"/>
      <c r="P128" s="180"/>
      <c r="Q128" s="180"/>
      <c r="R128" s="180"/>
      <c r="S128" s="180"/>
      <c r="T128" s="180"/>
      <c r="U128" s="180"/>
      <c r="V128" s="180"/>
      <c r="W128" s="180"/>
      <c r="X128" s="180"/>
      <c r="Y128" s="180"/>
      <c r="Z128" s="180"/>
      <c r="AA128" s="180"/>
      <c r="AB128" s="180"/>
      <c r="AC128" s="180"/>
      <c r="AD128" s="180"/>
      <c r="AE128" s="180"/>
    </row>
    <row r="129" spans="1:31">
      <c r="A129" s="311"/>
      <c r="B129" s="180"/>
      <c r="C129" s="180"/>
      <c r="D129" s="180"/>
      <c r="E129" s="180"/>
      <c r="F129" s="180"/>
      <c r="G129" s="180"/>
      <c r="H129" s="314"/>
      <c r="I129" s="180"/>
      <c r="J129" s="180"/>
      <c r="K129" s="313"/>
      <c r="L129" s="313"/>
      <c r="M129" s="313"/>
      <c r="N129" s="313"/>
      <c r="O129" s="978"/>
      <c r="P129" s="180"/>
      <c r="Q129" s="180"/>
      <c r="R129" s="180"/>
      <c r="S129" s="180"/>
      <c r="T129" s="180"/>
      <c r="U129" s="180"/>
      <c r="V129" s="180"/>
      <c r="W129" s="180"/>
      <c r="X129" s="180"/>
      <c r="Y129" s="180"/>
      <c r="Z129" s="180"/>
      <c r="AA129" s="180"/>
      <c r="AB129" s="180"/>
      <c r="AC129" s="180"/>
      <c r="AD129" s="180"/>
      <c r="AE129" s="180"/>
    </row>
    <row r="130" spans="1:31">
      <c r="A130" s="311"/>
      <c r="B130" s="180"/>
      <c r="C130" s="180"/>
      <c r="D130" s="180"/>
      <c r="E130" s="180"/>
      <c r="F130" s="180"/>
      <c r="G130" s="180"/>
      <c r="H130" s="314"/>
      <c r="I130" s="180"/>
      <c r="J130" s="180"/>
      <c r="K130" s="313"/>
      <c r="L130" s="313"/>
      <c r="M130" s="313"/>
      <c r="N130" s="313"/>
      <c r="O130" s="978"/>
      <c r="P130" s="180"/>
      <c r="Q130" s="180"/>
      <c r="R130" s="180"/>
      <c r="S130" s="180"/>
      <c r="T130" s="180"/>
      <c r="U130" s="180"/>
      <c r="V130" s="180"/>
      <c r="W130" s="180"/>
      <c r="X130" s="180"/>
      <c r="Y130" s="180"/>
      <c r="Z130" s="180"/>
      <c r="AA130" s="180"/>
      <c r="AB130" s="180"/>
      <c r="AC130" s="180"/>
      <c r="AD130" s="180"/>
      <c r="AE130" s="180"/>
    </row>
    <row r="131" spans="1:31">
      <c r="A131" s="311"/>
      <c r="B131" s="180"/>
      <c r="C131" s="180"/>
      <c r="D131" s="180"/>
      <c r="E131" s="180"/>
      <c r="F131" s="180"/>
      <c r="G131" s="180"/>
      <c r="H131" s="314"/>
      <c r="I131" s="180"/>
      <c r="J131" s="180"/>
      <c r="K131" s="313"/>
      <c r="L131" s="313"/>
      <c r="M131" s="313"/>
      <c r="N131" s="313"/>
      <c r="O131" s="978"/>
      <c r="P131" s="180"/>
      <c r="Q131" s="180"/>
      <c r="R131" s="180"/>
      <c r="S131" s="180"/>
      <c r="T131" s="180"/>
      <c r="U131" s="180"/>
      <c r="V131" s="180"/>
      <c r="W131" s="180"/>
      <c r="X131" s="180"/>
      <c r="Y131" s="180"/>
      <c r="Z131" s="180"/>
      <c r="AA131" s="180"/>
      <c r="AB131" s="180"/>
      <c r="AC131" s="180"/>
      <c r="AD131" s="180"/>
      <c r="AE131" s="180"/>
    </row>
    <row r="132" spans="1:31">
      <c r="A132" s="311"/>
      <c r="B132" s="180"/>
      <c r="C132" s="180"/>
      <c r="D132" s="180"/>
      <c r="E132" s="180"/>
      <c r="F132" s="180"/>
      <c r="G132" s="180"/>
      <c r="H132" s="314"/>
      <c r="I132" s="180"/>
      <c r="J132" s="180"/>
      <c r="K132" s="313"/>
      <c r="L132" s="313"/>
      <c r="M132" s="313"/>
      <c r="N132" s="313"/>
      <c r="O132" s="978"/>
      <c r="P132" s="180"/>
      <c r="Q132" s="180"/>
      <c r="R132" s="180"/>
      <c r="S132" s="180"/>
      <c r="T132" s="180"/>
      <c r="U132" s="180"/>
      <c r="V132" s="180"/>
      <c r="W132" s="180"/>
      <c r="X132" s="180"/>
      <c r="Y132" s="180"/>
      <c r="Z132" s="180"/>
      <c r="AA132" s="180"/>
      <c r="AB132" s="180"/>
      <c r="AC132" s="180"/>
      <c r="AD132" s="180"/>
      <c r="AE132" s="180"/>
    </row>
    <row r="133" spans="1:31">
      <c r="A133" s="311"/>
      <c r="B133" s="180"/>
      <c r="C133" s="180"/>
      <c r="D133" s="180"/>
      <c r="E133" s="180"/>
      <c r="F133" s="180"/>
      <c r="G133" s="180"/>
      <c r="H133" s="314"/>
      <c r="I133" s="180"/>
      <c r="J133" s="180"/>
      <c r="K133" s="313"/>
      <c r="L133" s="313"/>
      <c r="M133" s="313"/>
      <c r="N133" s="313"/>
      <c r="O133" s="978"/>
      <c r="P133" s="180"/>
      <c r="Q133" s="180"/>
      <c r="R133" s="180"/>
      <c r="S133" s="180"/>
      <c r="T133" s="180"/>
      <c r="U133" s="180"/>
      <c r="V133" s="180"/>
      <c r="W133" s="180"/>
      <c r="X133" s="180"/>
      <c r="Y133" s="180"/>
      <c r="Z133" s="180"/>
      <c r="AA133" s="180"/>
      <c r="AB133" s="180"/>
      <c r="AC133" s="180"/>
      <c r="AD133" s="180"/>
      <c r="AE133" s="180"/>
    </row>
    <row r="134" spans="1:31">
      <c r="A134" s="311"/>
      <c r="B134" s="180"/>
      <c r="C134" s="180"/>
      <c r="D134" s="180"/>
      <c r="E134" s="180"/>
      <c r="F134" s="180"/>
      <c r="G134" s="180"/>
      <c r="H134" s="314"/>
      <c r="I134" s="180"/>
      <c r="J134" s="180"/>
      <c r="K134" s="313"/>
      <c r="L134" s="313"/>
      <c r="M134" s="313"/>
      <c r="N134" s="313"/>
      <c r="O134" s="978"/>
      <c r="P134" s="180"/>
      <c r="Q134" s="180"/>
      <c r="R134" s="180"/>
      <c r="S134" s="180"/>
      <c r="T134" s="180"/>
      <c r="U134" s="180"/>
      <c r="V134" s="180"/>
      <c r="W134" s="180"/>
      <c r="X134" s="180"/>
      <c r="Y134" s="180"/>
      <c r="Z134" s="180"/>
      <c r="AA134" s="180"/>
      <c r="AB134" s="180"/>
      <c r="AC134" s="180"/>
      <c r="AD134" s="180"/>
      <c r="AE134" s="180"/>
    </row>
    <row r="135" spans="1:31">
      <c r="A135" s="311"/>
      <c r="B135" s="180"/>
      <c r="C135" s="180"/>
      <c r="D135" s="180"/>
      <c r="E135" s="180"/>
      <c r="F135" s="180"/>
      <c r="G135" s="180"/>
      <c r="H135" s="314"/>
      <c r="I135" s="180"/>
      <c r="J135" s="180"/>
      <c r="K135" s="313"/>
      <c r="L135" s="313"/>
      <c r="M135" s="313"/>
      <c r="N135" s="313"/>
      <c r="O135" s="978"/>
      <c r="P135" s="180"/>
      <c r="Q135" s="180"/>
      <c r="R135" s="180"/>
      <c r="S135" s="180"/>
      <c r="T135" s="180"/>
      <c r="U135" s="180"/>
      <c r="V135" s="180"/>
      <c r="W135" s="180"/>
      <c r="X135" s="180"/>
      <c r="Y135" s="180"/>
      <c r="Z135" s="180"/>
      <c r="AA135" s="180"/>
      <c r="AB135" s="180"/>
      <c r="AC135" s="180"/>
      <c r="AD135" s="180"/>
      <c r="AE135" s="180"/>
    </row>
    <row r="136" spans="1:31">
      <c r="A136" s="311"/>
      <c r="B136" s="180"/>
      <c r="C136" s="180"/>
      <c r="D136" s="180"/>
      <c r="E136" s="180"/>
      <c r="F136" s="180"/>
      <c r="G136" s="180"/>
      <c r="H136" s="314"/>
      <c r="I136" s="180"/>
      <c r="J136" s="180"/>
      <c r="K136" s="313"/>
      <c r="L136" s="313"/>
      <c r="M136" s="313"/>
      <c r="N136" s="313"/>
      <c r="O136" s="978"/>
      <c r="P136" s="180"/>
      <c r="Q136" s="180"/>
      <c r="R136" s="180"/>
      <c r="S136" s="180"/>
      <c r="T136" s="180"/>
      <c r="U136" s="180"/>
      <c r="V136" s="180"/>
      <c r="W136" s="180"/>
      <c r="X136" s="180"/>
      <c r="Y136" s="180"/>
      <c r="Z136" s="180"/>
      <c r="AA136" s="180"/>
      <c r="AB136" s="180"/>
      <c r="AC136" s="180"/>
      <c r="AD136" s="180"/>
      <c r="AE136" s="180"/>
    </row>
    <row r="137" spans="1:31">
      <c r="A137" s="311"/>
      <c r="B137" s="180"/>
      <c r="C137" s="180"/>
      <c r="D137" s="180"/>
      <c r="E137" s="180"/>
      <c r="F137" s="180"/>
      <c r="G137" s="180"/>
      <c r="H137" s="314"/>
      <c r="I137" s="180"/>
      <c r="J137" s="180"/>
      <c r="K137" s="313"/>
      <c r="L137" s="313"/>
      <c r="M137" s="313"/>
      <c r="N137" s="313"/>
      <c r="O137" s="978"/>
      <c r="P137" s="180"/>
      <c r="Q137" s="180"/>
      <c r="R137" s="180"/>
      <c r="S137" s="180"/>
      <c r="T137" s="180"/>
      <c r="U137" s="180"/>
      <c r="V137" s="180"/>
      <c r="W137" s="180"/>
      <c r="X137" s="180"/>
      <c r="Y137" s="180"/>
      <c r="Z137" s="180"/>
      <c r="AA137" s="180"/>
      <c r="AB137" s="180"/>
      <c r="AC137" s="180"/>
      <c r="AD137" s="180"/>
      <c r="AE137" s="180"/>
    </row>
    <row r="138" spans="1:31">
      <c r="A138" s="311"/>
      <c r="B138" s="180"/>
      <c r="C138" s="180"/>
      <c r="D138" s="180"/>
      <c r="E138" s="180"/>
      <c r="F138" s="180"/>
      <c r="G138" s="180"/>
      <c r="H138" s="314"/>
      <c r="I138" s="180"/>
      <c r="J138" s="180"/>
      <c r="K138" s="313"/>
      <c r="L138" s="313"/>
      <c r="M138" s="313"/>
      <c r="N138" s="313"/>
      <c r="O138" s="978"/>
      <c r="P138" s="180"/>
      <c r="Q138" s="180"/>
      <c r="R138" s="180"/>
      <c r="S138" s="180"/>
      <c r="T138" s="180"/>
      <c r="U138" s="180"/>
      <c r="V138" s="180"/>
      <c r="W138" s="180"/>
      <c r="X138" s="180"/>
      <c r="Y138" s="180"/>
      <c r="Z138" s="180"/>
      <c r="AA138" s="180"/>
      <c r="AB138" s="180"/>
      <c r="AC138" s="180"/>
      <c r="AD138" s="180"/>
      <c r="AE138" s="180"/>
    </row>
    <row r="139" spans="1:31">
      <c r="A139" s="311"/>
      <c r="B139" s="180"/>
      <c r="C139" s="180"/>
      <c r="D139" s="180"/>
      <c r="E139" s="180"/>
      <c r="F139" s="180"/>
      <c r="G139" s="180"/>
      <c r="H139" s="314"/>
      <c r="I139" s="180"/>
      <c r="J139" s="180"/>
      <c r="K139" s="313"/>
      <c r="L139" s="313"/>
      <c r="M139" s="313"/>
      <c r="N139" s="313"/>
      <c r="O139" s="978"/>
      <c r="P139" s="180"/>
      <c r="Q139" s="180"/>
      <c r="R139" s="180"/>
      <c r="S139" s="180"/>
      <c r="T139" s="180"/>
      <c r="U139" s="180"/>
      <c r="V139" s="180"/>
      <c r="W139" s="180"/>
      <c r="X139" s="180"/>
      <c r="Y139" s="180"/>
      <c r="Z139" s="180"/>
      <c r="AA139" s="180"/>
      <c r="AB139" s="180"/>
      <c r="AC139" s="180"/>
      <c r="AD139" s="180"/>
      <c r="AE139" s="180"/>
    </row>
    <row r="140" spans="1:31">
      <c r="A140" s="311"/>
      <c r="B140" s="180"/>
      <c r="C140" s="180"/>
      <c r="D140" s="180"/>
      <c r="E140" s="180"/>
      <c r="F140" s="180"/>
      <c r="G140" s="180"/>
      <c r="H140" s="314"/>
      <c r="I140" s="180"/>
      <c r="J140" s="180"/>
      <c r="K140" s="313"/>
      <c r="L140" s="313"/>
      <c r="M140" s="313"/>
      <c r="N140" s="313"/>
      <c r="O140" s="978"/>
      <c r="P140" s="180"/>
      <c r="Q140" s="180"/>
      <c r="R140" s="180"/>
      <c r="S140" s="180"/>
      <c r="T140" s="180"/>
      <c r="U140" s="180"/>
      <c r="V140" s="180"/>
      <c r="W140" s="180"/>
      <c r="X140" s="180"/>
      <c r="Y140" s="180"/>
      <c r="Z140" s="180"/>
      <c r="AA140" s="180"/>
      <c r="AB140" s="180"/>
      <c r="AC140" s="180"/>
      <c r="AD140" s="180"/>
      <c r="AE140" s="180"/>
    </row>
    <row r="141" spans="1:31">
      <c r="A141" s="311"/>
      <c r="B141" s="180"/>
      <c r="C141" s="180"/>
      <c r="D141" s="180"/>
      <c r="E141" s="180"/>
      <c r="F141" s="180"/>
      <c r="G141" s="180"/>
      <c r="H141" s="314"/>
      <c r="I141" s="180"/>
      <c r="J141" s="180"/>
      <c r="K141" s="313"/>
      <c r="L141" s="313"/>
      <c r="M141" s="313"/>
      <c r="N141" s="313"/>
      <c r="O141" s="978"/>
      <c r="P141" s="180"/>
      <c r="Q141" s="180"/>
      <c r="R141" s="180"/>
      <c r="S141" s="180"/>
      <c r="T141" s="180"/>
      <c r="U141" s="180"/>
      <c r="V141" s="180"/>
      <c r="W141" s="180"/>
      <c r="X141" s="180"/>
      <c r="Y141" s="180"/>
      <c r="Z141" s="180"/>
      <c r="AA141" s="180"/>
      <c r="AB141" s="180"/>
      <c r="AC141" s="180"/>
      <c r="AD141" s="180"/>
      <c r="AE141" s="180"/>
    </row>
    <row r="142" spans="1:31">
      <c r="A142" s="311"/>
      <c r="B142" s="180"/>
      <c r="C142" s="180"/>
      <c r="D142" s="180"/>
      <c r="E142" s="180"/>
      <c r="F142" s="180"/>
      <c r="G142" s="180"/>
      <c r="H142" s="314"/>
      <c r="I142" s="180"/>
      <c r="J142" s="180"/>
      <c r="K142" s="313"/>
      <c r="L142" s="313"/>
      <c r="M142" s="313"/>
      <c r="N142" s="313"/>
      <c r="O142" s="978"/>
      <c r="P142" s="180"/>
      <c r="Q142" s="180"/>
      <c r="R142" s="180"/>
      <c r="S142" s="180"/>
      <c r="T142" s="180"/>
      <c r="U142" s="180"/>
      <c r="V142" s="180"/>
      <c r="W142" s="180"/>
      <c r="X142" s="180"/>
      <c r="Y142" s="180"/>
      <c r="Z142" s="180"/>
      <c r="AA142" s="180"/>
      <c r="AB142" s="180"/>
      <c r="AC142" s="180"/>
      <c r="AD142" s="180"/>
      <c r="AE142" s="180"/>
    </row>
    <row r="143" spans="1:31">
      <c r="A143" s="311"/>
      <c r="B143" s="180"/>
      <c r="C143" s="180"/>
      <c r="D143" s="180"/>
      <c r="E143" s="180"/>
      <c r="F143" s="180"/>
      <c r="G143" s="180"/>
      <c r="H143" s="314"/>
      <c r="I143" s="180"/>
      <c r="J143" s="180"/>
      <c r="K143" s="313"/>
      <c r="L143" s="313"/>
      <c r="M143" s="313"/>
      <c r="N143" s="313"/>
      <c r="O143" s="978"/>
      <c r="P143" s="180"/>
      <c r="Q143" s="180"/>
      <c r="R143" s="180"/>
      <c r="S143" s="180"/>
      <c r="T143" s="180"/>
      <c r="U143" s="180"/>
      <c r="V143" s="180"/>
      <c r="W143" s="180"/>
      <c r="X143" s="180"/>
      <c r="Y143" s="180"/>
      <c r="Z143" s="180"/>
      <c r="AA143" s="180"/>
      <c r="AB143" s="180"/>
      <c r="AC143" s="180"/>
      <c r="AD143" s="180"/>
      <c r="AE143" s="180"/>
    </row>
    <row r="144" spans="1:31">
      <c r="A144" s="311"/>
      <c r="B144" s="180"/>
      <c r="C144" s="180"/>
      <c r="D144" s="180"/>
      <c r="E144" s="180"/>
      <c r="F144" s="180"/>
      <c r="G144" s="180"/>
      <c r="H144" s="314"/>
      <c r="I144" s="180"/>
      <c r="J144" s="180"/>
      <c r="K144" s="313"/>
      <c r="L144" s="313"/>
      <c r="M144" s="313"/>
      <c r="N144" s="313"/>
      <c r="O144" s="978"/>
      <c r="P144" s="180"/>
      <c r="Q144" s="180"/>
      <c r="R144" s="180"/>
      <c r="S144" s="180"/>
      <c r="T144" s="180"/>
      <c r="U144" s="180"/>
      <c r="V144" s="180"/>
      <c r="W144" s="180"/>
      <c r="X144" s="180"/>
      <c r="Y144" s="180"/>
      <c r="Z144" s="180"/>
      <c r="AA144" s="180"/>
      <c r="AB144" s="180"/>
      <c r="AC144" s="180"/>
      <c r="AD144" s="180"/>
      <c r="AE144" s="180"/>
    </row>
    <row r="145" spans="1:31">
      <c r="A145" s="311"/>
      <c r="B145" s="180"/>
      <c r="C145" s="180"/>
      <c r="D145" s="180"/>
      <c r="E145" s="180"/>
      <c r="F145" s="180"/>
      <c r="G145" s="180"/>
      <c r="H145" s="314"/>
      <c r="I145" s="180"/>
      <c r="J145" s="180"/>
      <c r="K145" s="313"/>
      <c r="L145" s="313"/>
      <c r="M145" s="313"/>
      <c r="N145" s="313"/>
      <c r="O145" s="978"/>
      <c r="P145" s="180"/>
      <c r="Q145" s="180"/>
      <c r="R145" s="180"/>
      <c r="S145" s="180"/>
      <c r="T145" s="180"/>
      <c r="U145" s="180"/>
      <c r="V145" s="180"/>
      <c r="W145" s="180"/>
      <c r="X145" s="180"/>
      <c r="Y145" s="180"/>
      <c r="Z145" s="180"/>
      <c r="AA145" s="180"/>
      <c r="AB145" s="180"/>
      <c r="AC145" s="180"/>
      <c r="AD145" s="180"/>
      <c r="AE145" s="180"/>
    </row>
    <row r="146" spans="1:31">
      <c r="A146" s="311"/>
      <c r="B146" s="180"/>
      <c r="C146" s="180"/>
      <c r="D146" s="180"/>
      <c r="E146" s="180"/>
      <c r="F146" s="180"/>
      <c r="G146" s="180"/>
      <c r="H146" s="314"/>
      <c r="I146" s="180"/>
      <c r="J146" s="180"/>
      <c r="K146" s="313"/>
      <c r="L146" s="313"/>
      <c r="M146" s="313"/>
      <c r="N146" s="313"/>
      <c r="O146" s="978"/>
      <c r="P146" s="180"/>
      <c r="Q146" s="180"/>
      <c r="R146" s="180"/>
      <c r="S146" s="180"/>
      <c r="T146" s="180"/>
      <c r="U146" s="180"/>
      <c r="V146" s="180"/>
      <c r="W146" s="180"/>
      <c r="X146" s="180"/>
      <c r="Y146" s="180"/>
      <c r="Z146" s="180"/>
      <c r="AA146" s="180"/>
      <c r="AB146" s="180"/>
      <c r="AC146" s="180"/>
      <c r="AD146" s="180"/>
      <c r="AE146" s="180"/>
    </row>
    <row r="147" spans="1:31">
      <c r="A147" s="311"/>
      <c r="B147" s="180"/>
      <c r="C147" s="180"/>
      <c r="D147" s="180"/>
      <c r="E147" s="180"/>
      <c r="F147" s="180"/>
      <c r="G147" s="180"/>
      <c r="H147" s="314"/>
      <c r="I147" s="180"/>
      <c r="J147" s="180"/>
      <c r="K147" s="313"/>
      <c r="L147" s="313"/>
      <c r="M147" s="313"/>
      <c r="N147" s="313"/>
      <c r="O147" s="978"/>
      <c r="P147" s="180"/>
      <c r="Q147" s="180"/>
      <c r="R147" s="180"/>
      <c r="S147" s="180"/>
      <c r="T147" s="180"/>
      <c r="U147" s="180"/>
      <c r="V147" s="180"/>
      <c r="W147" s="180"/>
      <c r="X147" s="180"/>
      <c r="Y147" s="180"/>
      <c r="Z147" s="180"/>
      <c r="AA147" s="180"/>
      <c r="AB147" s="180"/>
      <c r="AC147" s="180"/>
      <c r="AD147" s="180"/>
      <c r="AE147" s="180"/>
    </row>
    <row r="148" spans="1:31">
      <c r="A148" s="311"/>
      <c r="B148" s="180"/>
      <c r="C148" s="180"/>
      <c r="D148" s="180"/>
      <c r="E148" s="180"/>
      <c r="F148" s="180"/>
      <c r="G148" s="180"/>
      <c r="H148" s="314"/>
      <c r="I148" s="180"/>
      <c r="J148" s="180"/>
      <c r="K148" s="313"/>
      <c r="L148" s="313"/>
      <c r="M148" s="313"/>
      <c r="N148" s="313"/>
      <c r="O148" s="978"/>
      <c r="P148" s="180"/>
      <c r="Q148" s="180"/>
      <c r="R148" s="180"/>
      <c r="S148" s="180"/>
      <c r="T148" s="180"/>
      <c r="U148" s="180"/>
      <c r="V148" s="180"/>
      <c r="W148" s="180"/>
      <c r="X148" s="180"/>
      <c r="Y148" s="180"/>
      <c r="Z148" s="180"/>
      <c r="AA148" s="180"/>
      <c r="AB148" s="180"/>
      <c r="AC148" s="180"/>
      <c r="AD148" s="180"/>
      <c r="AE148" s="180"/>
    </row>
    <row r="149" spans="1:31">
      <c r="A149" s="311"/>
      <c r="B149" s="180"/>
      <c r="C149" s="180"/>
      <c r="D149" s="180"/>
      <c r="E149" s="180"/>
      <c r="F149" s="180"/>
      <c r="G149" s="180"/>
      <c r="H149" s="314"/>
      <c r="I149" s="180"/>
      <c r="J149" s="180"/>
      <c r="K149" s="313"/>
      <c r="L149" s="313"/>
      <c r="M149" s="313"/>
      <c r="N149" s="313"/>
      <c r="O149" s="978"/>
      <c r="P149" s="180"/>
      <c r="Q149" s="180"/>
      <c r="R149" s="180"/>
      <c r="S149" s="180"/>
      <c r="T149" s="180"/>
      <c r="U149" s="180"/>
      <c r="V149" s="180"/>
      <c r="W149" s="180"/>
      <c r="X149" s="180"/>
      <c r="Y149" s="180"/>
      <c r="Z149" s="180"/>
      <c r="AA149" s="180"/>
      <c r="AB149" s="180"/>
      <c r="AC149" s="180"/>
      <c r="AD149" s="180"/>
      <c r="AE149" s="180"/>
    </row>
    <row r="150" spans="1:31">
      <c r="A150" s="311"/>
      <c r="B150" s="180"/>
      <c r="C150" s="180"/>
      <c r="D150" s="180"/>
      <c r="E150" s="180"/>
      <c r="F150" s="180"/>
      <c r="G150" s="180"/>
      <c r="H150" s="314"/>
      <c r="I150" s="180"/>
      <c r="J150" s="180"/>
      <c r="K150" s="313"/>
      <c r="L150" s="313"/>
      <c r="M150" s="313"/>
      <c r="N150" s="313"/>
      <c r="O150" s="978"/>
      <c r="P150" s="180"/>
      <c r="Q150" s="180"/>
      <c r="R150" s="180"/>
      <c r="S150" s="180"/>
      <c r="T150" s="180"/>
      <c r="U150" s="180"/>
      <c r="V150" s="180"/>
      <c r="W150" s="180"/>
      <c r="X150" s="180"/>
      <c r="Y150" s="180"/>
      <c r="Z150" s="180"/>
      <c r="AA150" s="180"/>
      <c r="AB150" s="180"/>
      <c r="AC150" s="180"/>
      <c r="AD150" s="180"/>
      <c r="AE150" s="180"/>
    </row>
    <row r="151" spans="1:31">
      <c r="A151" s="311"/>
      <c r="B151" s="180"/>
      <c r="C151" s="180"/>
      <c r="D151" s="180"/>
      <c r="E151" s="180"/>
      <c r="F151" s="180"/>
      <c r="G151" s="180"/>
      <c r="H151" s="314"/>
      <c r="I151" s="180"/>
      <c r="J151" s="180"/>
      <c r="K151" s="313"/>
      <c r="L151" s="313"/>
      <c r="M151" s="313"/>
      <c r="N151" s="313"/>
      <c r="O151" s="978"/>
      <c r="P151" s="180"/>
      <c r="Q151" s="180"/>
      <c r="R151" s="180"/>
      <c r="S151" s="180"/>
      <c r="T151" s="180"/>
      <c r="U151" s="180"/>
      <c r="V151" s="180"/>
      <c r="W151" s="180"/>
      <c r="X151" s="180"/>
      <c r="Y151" s="180"/>
      <c r="Z151" s="180"/>
      <c r="AA151" s="180"/>
      <c r="AB151" s="180"/>
      <c r="AC151" s="180"/>
      <c r="AD151" s="180"/>
      <c r="AE151" s="180"/>
    </row>
    <row r="152" spans="1:31">
      <c r="A152" s="311"/>
      <c r="B152" s="180"/>
      <c r="C152" s="180"/>
      <c r="D152" s="180"/>
      <c r="E152" s="180"/>
      <c r="F152" s="180"/>
      <c r="G152" s="180"/>
      <c r="H152" s="314"/>
      <c r="I152" s="180"/>
      <c r="J152" s="180"/>
      <c r="K152" s="313"/>
      <c r="L152" s="313"/>
      <c r="M152" s="313"/>
      <c r="N152" s="313"/>
      <c r="O152" s="978"/>
      <c r="P152" s="180"/>
      <c r="Q152" s="180"/>
      <c r="R152" s="180"/>
      <c r="S152" s="180"/>
      <c r="T152" s="180"/>
      <c r="U152" s="180"/>
      <c r="V152" s="180"/>
      <c r="W152" s="180"/>
      <c r="X152" s="180"/>
      <c r="Y152" s="180"/>
      <c r="Z152" s="180"/>
      <c r="AA152" s="180"/>
      <c r="AB152" s="180"/>
      <c r="AC152" s="180"/>
      <c r="AD152" s="180"/>
      <c r="AE152" s="180"/>
    </row>
    <row r="153" spans="1:31">
      <c r="A153" s="311"/>
      <c r="B153" s="180"/>
      <c r="C153" s="180"/>
      <c r="D153" s="180"/>
      <c r="E153" s="180"/>
      <c r="F153" s="180"/>
      <c r="G153" s="180"/>
      <c r="H153" s="314"/>
      <c r="I153" s="180"/>
      <c r="J153" s="180"/>
      <c r="K153" s="313"/>
      <c r="L153" s="313"/>
      <c r="M153" s="313"/>
      <c r="N153" s="313"/>
      <c r="O153" s="978"/>
      <c r="P153" s="180"/>
      <c r="Q153" s="180"/>
      <c r="R153" s="180"/>
      <c r="S153" s="180"/>
      <c r="T153" s="180"/>
      <c r="U153" s="180"/>
      <c r="V153" s="180"/>
      <c r="W153" s="180"/>
      <c r="X153" s="180"/>
      <c r="Y153" s="180"/>
      <c r="Z153" s="180"/>
      <c r="AA153" s="180"/>
      <c r="AB153" s="180"/>
      <c r="AC153" s="180"/>
      <c r="AD153" s="180"/>
      <c r="AE153" s="180"/>
    </row>
    <row r="154" spans="1:31">
      <c r="A154" s="311"/>
      <c r="B154" s="180"/>
      <c r="C154" s="180"/>
      <c r="D154" s="180"/>
      <c r="E154" s="180"/>
      <c r="F154" s="180"/>
      <c r="G154" s="180"/>
      <c r="H154" s="314"/>
      <c r="I154" s="180"/>
      <c r="J154" s="180"/>
      <c r="K154" s="313"/>
      <c r="L154" s="313"/>
      <c r="M154" s="313"/>
      <c r="N154" s="313"/>
      <c r="O154" s="978"/>
      <c r="P154" s="180"/>
      <c r="Q154" s="180"/>
      <c r="R154" s="180"/>
      <c r="S154" s="180"/>
      <c r="T154" s="180"/>
      <c r="U154" s="180"/>
      <c r="V154" s="180"/>
      <c r="W154" s="180"/>
      <c r="X154" s="180"/>
      <c r="Y154" s="180"/>
      <c r="Z154" s="180"/>
      <c r="AA154" s="180"/>
      <c r="AB154" s="180"/>
      <c r="AC154" s="180"/>
      <c r="AD154" s="180"/>
      <c r="AE154" s="180"/>
    </row>
    <row r="155" spans="1:31">
      <c r="A155" s="311"/>
      <c r="B155" s="180"/>
      <c r="C155" s="180"/>
      <c r="D155" s="180"/>
      <c r="E155" s="180"/>
      <c r="F155" s="180"/>
      <c r="G155" s="180"/>
      <c r="H155" s="314"/>
      <c r="I155" s="180"/>
      <c r="J155" s="180"/>
      <c r="K155" s="313"/>
      <c r="L155" s="313"/>
      <c r="M155" s="313"/>
      <c r="N155" s="313"/>
      <c r="O155" s="978"/>
      <c r="P155" s="180"/>
      <c r="Q155" s="180"/>
      <c r="R155" s="180"/>
      <c r="S155" s="180"/>
      <c r="T155" s="180"/>
      <c r="U155" s="180"/>
      <c r="V155" s="180"/>
      <c r="W155" s="180"/>
      <c r="X155" s="180"/>
      <c r="Y155" s="180"/>
      <c r="Z155" s="180"/>
      <c r="AA155" s="180"/>
      <c r="AB155" s="180"/>
      <c r="AC155" s="180"/>
      <c r="AD155" s="180"/>
      <c r="AE155" s="180"/>
    </row>
    <row r="156" spans="1:31">
      <c r="A156" s="311"/>
      <c r="B156" s="180"/>
      <c r="C156" s="180"/>
      <c r="D156" s="180"/>
      <c r="E156" s="180"/>
      <c r="F156" s="180"/>
      <c r="G156" s="180"/>
      <c r="H156" s="314"/>
      <c r="I156" s="180"/>
      <c r="J156" s="180"/>
      <c r="K156" s="313"/>
      <c r="L156" s="313"/>
      <c r="M156" s="313"/>
      <c r="N156" s="313"/>
      <c r="O156" s="978"/>
      <c r="P156" s="180"/>
      <c r="Q156" s="180"/>
      <c r="R156" s="180"/>
      <c r="S156" s="180"/>
      <c r="T156" s="180"/>
      <c r="U156" s="180"/>
      <c r="V156" s="180"/>
      <c r="W156" s="180"/>
      <c r="X156" s="180"/>
      <c r="Y156" s="180"/>
      <c r="Z156" s="180"/>
      <c r="AA156" s="180"/>
      <c r="AB156" s="180"/>
      <c r="AC156" s="180"/>
      <c r="AD156" s="180"/>
      <c r="AE156" s="180"/>
    </row>
    <row r="157" spans="1:31">
      <c r="A157" s="311"/>
      <c r="B157" s="180"/>
      <c r="C157" s="180"/>
      <c r="D157" s="180"/>
      <c r="E157" s="180"/>
      <c r="F157" s="180"/>
      <c r="G157" s="180"/>
      <c r="H157" s="314"/>
      <c r="I157" s="180"/>
      <c r="J157" s="180"/>
      <c r="K157" s="313"/>
      <c r="L157" s="313"/>
      <c r="M157" s="313"/>
      <c r="N157" s="313"/>
      <c r="O157" s="978"/>
      <c r="P157" s="180"/>
      <c r="Q157" s="180"/>
      <c r="R157" s="180"/>
      <c r="S157" s="180"/>
      <c r="T157" s="180"/>
      <c r="U157" s="180"/>
      <c r="V157" s="180"/>
      <c r="W157" s="180"/>
      <c r="X157" s="180"/>
      <c r="Y157" s="180"/>
      <c r="Z157" s="180"/>
      <c r="AA157" s="180"/>
      <c r="AB157" s="180"/>
      <c r="AC157" s="180"/>
      <c r="AD157" s="180"/>
      <c r="AE157" s="180"/>
    </row>
    <row r="158" spans="1:31">
      <c r="A158" s="311"/>
      <c r="B158" s="180"/>
      <c r="C158" s="180"/>
      <c r="D158" s="180"/>
      <c r="E158" s="180"/>
      <c r="F158" s="180"/>
      <c r="G158" s="180"/>
      <c r="H158" s="314"/>
      <c r="I158" s="180"/>
      <c r="J158" s="180"/>
      <c r="K158" s="313"/>
      <c r="L158" s="313"/>
      <c r="M158" s="313"/>
      <c r="N158" s="313"/>
      <c r="O158" s="978"/>
      <c r="P158" s="180"/>
      <c r="Q158" s="180"/>
      <c r="R158" s="180"/>
      <c r="S158" s="180"/>
      <c r="T158" s="180"/>
      <c r="U158" s="180"/>
      <c r="V158" s="180"/>
      <c r="W158" s="180"/>
      <c r="X158" s="180"/>
      <c r="Y158" s="180"/>
      <c r="Z158" s="180"/>
      <c r="AA158" s="180"/>
      <c r="AB158" s="180"/>
      <c r="AC158" s="180"/>
      <c r="AD158" s="180"/>
      <c r="AE158" s="180"/>
    </row>
    <row r="159" spans="1:31">
      <c r="A159" s="311"/>
      <c r="B159" s="180"/>
      <c r="C159" s="180"/>
      <c r="D159" s="180"/>
      <c r="E159" s="180"/>
      <c r="F159" s="180"/>
      <c r="G159" s="180"/>
      <c r="H159" s="314"/>
      <c r="I159" s="180"/>
      <c r="J159" s="180"/>
      <c r="K159" s="313"/>
      <c r="L159" s="313"/>
      <c r="M159" s="313"/>
      <c r="N159" s="313"/>
      <c r="O159" s="978"/>
      <c r="P159" s="180"/>
      <c r="Q159" s="180"/>
      <c r="R159" s="180"/>
      <c r="S159" s="180"/>
      <c r="T159" s="180"/>
      <c r="U159" s="180"/>
      <c r="V159" s="180"/>
      <c r="W159" s="180"/>
      <c r="X159" s="180"/>
      <c r="Y159" s="180"/>
      <c r="Z159" s="180"/>
      <c r="AA159" s="180"/>
      <c r="AB159" s="180"/>
      <c r="AC159" s="180"/>
      <c r="AD159" s="180"/>
      <c r="AE159" s="180"/>
    </row>
    <row r="160" spans="1:31">
      <c r="A160" s="311"/>
      <c r="B160" s="180"/>
      <c r="C160" s="180"/>
      <c r="D160" s="180"/>
      <c r="E160" s="180"/>
      <c r="F160" s="180"/>
      <c r="G160" s="180"/>
      <c r="H160" s="314"/>
      <c r="I160" s="180"/>
      <c r="J160" s="180"/>
      <c r="K160" s="313"/>
      <c r="L160" s="313"/>
      <c r="M160" s="313"/>
      <c r="N160" s="313"/>
      <c r="O160" s="978"/>
      <c r="P160" s="180"/>
      <c r="Q160" s="180"/>
      <c r="R160" s="180"/>
      <c r="S160" s="180"/>
      <c r="T160" s="180"/>
      <c r="U160" s="180"/>
      <c r="V160" s="180"/>
      <c r="W160" s="180"/>
      <c r="X160" s="180"/>
      <c r="Y160" s="180"/>
      <c r="Z160" s="180"/>
      <c r="AA160" s="180"/>
      <c r="AB160" s="180"/>
      <c r="AC160" s="180"/>
      <c r="AD160" s="180"/>
      <c r="AE160" s="180"/>
    </row>
    <row r="161" spans="1:31">
      <c r="A161" s="311"/>
      <c r="B161" s="180"/>
      <c r="C161" s="180"/>
      <c r="D161" s="180"/>
      <c r="E161" s="180"/>
      <c r="F161" s="180"/>
      <c r="G161" s="180"/>
      <c r="H161" s="314"/>
      <c r="I161" s="180"/>
      <c r="J161" s="180"/>
      <c r="K161" s="313"/>
      <c r="L161" s="313"/>
      <c r="M161" s="313"/>
      <c r="N161" s="313"/>
      <c r="O161" s="978"/>
      <c r="P161" s="180"/>
      <c r="Q161" s="180"/>
      <c r="R161" s="180"/>
      <c r="S161" s="180"/>
      <c r="T161" s="180"/>
      <c r="U161" s="180"/>
      <c r="V161" s="180"/>
      <c r="W161" s="180"/>
      <c r="X161" s="180"/>
      <c r="Y161" s="180"/>
      <c r="Z161" s="180"/>
      <c r="AA161" s="180"/>
      <c r="AB161" s="180"/>
      <c r="AC161" s="180"/>
      <c r="AD161" s="180"/>
      <c r="AE161" s="180"/>
    </row>
    <row r="162" spans="1:31">
      <c r="A162" s="311"/>
      <c r="B162" s="180"/>
      <c r="C162" s="180"/>
      <c r="D162" s="180"/>
      <c r="E162" s="180"/>
      <c r="F162" s="180"/>
      <c r="G162" s="180"/>
      <c r="H162" s="314"/>
      <c r="I162" s="180"/>
      <c r="J162" s="180"/>
      <c r="K162" s="313"/>
      <c r="L162" s="313"/>
      <c r="M162" s="313"/>
      <c r="N162" s="313"/>
      <c r="O162" s="978"/>
      <c r="P162" s="180"/>
      <c r="Q162" s="180"/>
      <c r="R162" s="180"/>
      <c r="S162" s="180"/>
      <c r="T162" s="180"/>
      <c r="U162" s="180"/>
      <c r="V162" s="180"/>
      <c r="W162" s="180"/>
      <c r="X162" s="180"/>
      <c r="Y162" s="180"/>
      <c r="Z162" s="180"/>
      <c r="AA162" s="180"/>
      <c r="AB162" s="180"/>
      <c r="AC162" s="180"/>
      <c r="AD162" s="180"/>
      <c r="AE162" s="180"/>
    </row>
    <row r="163" spans="1:31">
      <c r="A163" s="311"/>
      <c r="B163" s="180"/>
      <c r="C163" s="180"/>
      <c r="D163" s="180"/>
      <c r="E163" s="180"/>
      <c r="F163" s="180"/>
      <c r="G163" s="180"/>
      <c r="H163" s="314"/>
      <c r="I163" s="180"/>
      <c r="J163" s="180"/>
      <c r="K163" s="313"/>
      <c r="L163" s="313"/>
      <c r="M163" s="313"/>
      <c r="N163" s="313"/>
      <c r="O163" s="978"/>
      <c r="P163" s="180"/>
      <c r="Q163" s="180"/>
      <c r="R163" s="180"/>
      <c r="S163" s="180"/>
      <c r="T163" s="180"/>
      <c r="U163" s="180"/>
      <c r="V163" s="180"/>
      <c r="W163" s="180"/>
      <c r="X163" s="180"/>
      <c r="Y163" s="180"/>
      <c r="Z163" s="180"/>
      <c r="AA163" s="180"/>
      <c r="AB163" s="180"/>
      <c r="AC163" s="180"/>
      <c r="AD163" s="180"/>
      <c r="AE163" s="180"/>
    </row>
    <row r="164" spans="1:31">
      <c r="A164" s="311"/>
      <c r="B164" s="180"/>
      <c r="C164" s="180"/>
      <c r="D164" s="180"/>
      <c r="E164" s="180"/>
      <c r="F164" s="180"/>
      <c r="G164" s="180"/>
      <c r="H164" s="314"/>
      <c r="I164" s="180"/>
      <c r="J164" s="180"/>
      <c r="K164" s="313"/>
      <c r="L164" s="313"/>
      <c r="M164" s="313"/>
      <c r="N164" s="313"/>
      <c r="O164" s="978"/>
      <c r="P164" s="180"/>
      <c r="Q164" s="180"/>
      <c r="R164" s="180"/>
      <c r="S164" s="180"/>
      <c r="T164" s="180"/>
      <c r="U164" s="180"/>
      <c r="V164" s="180"/>
      <c r="W164" s="180"/>
      <c r="X164" s="180"/>
      <c r="Y164" s="180"/>
      <c r="Z164" s="180"/>
      <c r="AA164" s="180"/>
      <c r="AB164" s="180"/>
      <c r="AC164" s="180"/>
      <c r="AD164" s="180"/>
      <c r="AE164" s="180"/>
    </row>
    <row r="165" spans="1:31">
      <c r="A165" s="311"/>
      <c r="B165" s="180"/>
      <c r="C165" s="180"/>
      <c r="D165" s="180"/>
      <c r="E165" s="180"/>
      <c r="F165" s="180"/>
      <c r="G165" s="180"/>
      <c r="H165" s="314"/>
      <c r="I165" s="180"/>
      <c r="J165" s="180"/>
      <c r="K165" s="313"/>
      <c r="L165" s="313"/>
      <c r="M165" s="313"/>
      <c r="N165" s="313"/>
      <c r="O165" s="978"/>
      <c r="P165" s="180"/>
      <c r="Q165" s="180"/>
      <c r="R165" s="180"/>
      <c r="S165" s="180"/>
      <c r="T165" s="180"/>
      <c r="U165" s="180"/>
      <c r="V165" s="180"/>
      <c r="W165" s="180"/>
      <c r="X165" s="180"/>
      <c r="Y165" s="180"/>
      <c r="Z165" s="180"/>
      <c r="AA165" s="180"/>
      <c r="AB165" s="180"/>
      <c r="AC165" s="180"/>
      <c r="AD165" s="180"/>
      <c r="AE165" s="180"/>
    </row>
    <row r="166" spans="1:31">
      <c r="A166" s="311"/>
      <c r="B166" s="180"/>
      <c r="C166" s="180"/>
      <c r="D166" s="180"/>
      <c r="E166" s="180"/>
      <c r="F166" s="180"/>
      <c r="G166" s="180"/>
      <c r="H166" s="314"/>
      <c r="I166" s="180"/>
      <c r="J166" s="180"/>
      <c r="K166" s="313"/>
      <c r="L166" s="313"/>
      <c r="M166" s="313"/>
      <c r="N166" s="313"/>
      <c r="O166" s="978"/>
      <c r="P166" s="180"/>
      <c r="Q166" s="180"/>
      <c r="R166" s="180"/>
      <c r="S166" s="180"/>
      <c r="T166" s="180"/>
      <c r="U166" s="180"/>
      <c r="V166" s="180"/>
      <c r="W166" s="180"/>
      <c r="X166" s="180"/>
      <c r="Y166" s="180"/>
      <c r="Z166" s="180"/>
      <c r="AA166" s="180"/>
      <c r="AB166" s="180"/>
      <c r="AC166" s="180"/>
      <c r="AD166" s="180"/>
      <c r="AE166" s="180"/>
    </row>
    <row r="167" spans="1:31">
      <c r="A167" s="311"/>
      <c r="B167" s="180"/>
      <c r="C167" s="180"/>
      <c r="D167" s="180"/>
      <c r="E167" s="180"/>
      <c r="F167" s="180"/>
      <c r="G167" s="180"/>
      <c r="H167" s="314"/>
      <c r="I167" s="180"/>
      <c r="J167" s="180"/>
      <c r="K167" s="313"/>
      <c r="L167" s="313"/>
      <c r="M167" s="313"/>
      <c r="N167" s="313"/>
      <c r="O167" s="978"/>
      <c r="P167" s="180"/>
      <c r="Q167" s="180"/>
      <c r="R167" s="180"/>
      <c r="S167" s="180"/>
      <c r="T167" s="180"/>
      <c r="U167" s="180"/>
      <c r="V167" s="180"/>
      <c r="W167" s="180"/>
      <c r="X167" s="180"/>
      <c r="Y167" s="180"/>
      <c r="Z167" s="180"/>
      <c r="AA167" s="180"/>
      <c r="AB167" s="180"/>
      <c r="AC167" s="180"/>
      <c r="AD167" s="180"/>
      <c r="AE167" s="180"/>
    </row>
    <row r="168" spans="1:31">
      <c r="A168" s="311"/>
      <c r="B168" s="180"/>
      <c r="C168" s="180"/>
      <c r="D168" s="180"/>
      <c r="E168" s="180"/>
      <c r="F168" s="180"/>
      <c r="G168" s="180"/>
      <c r="H168" s="314"/>
      <c r="I168" s="180"/>
      <c r="J168" s="180"/>
      <c r="K168" s="313"/>
      <c r="L168" s="313"/>
      <c r="M168" s="313"/>
      <c r="N168" s="313"/>
      <c r="O168" s="978"/>
      <c r="P168" s="180"/>
      <c r="Q168" s="180"/>
      <c r="R168" s="180"/>
      <c r="S168" s="180"/>
      <c r="T168" s="180"/>
      <c r="U168" s="180"/>
      <c r="V168" s="180"/>
      <c r="W168" s="180"/>
      <c r="X168" s="180"/>
      <c r="Y168" s="180"/>
      <c r="Z168" s="180"/>
      <c r="AA168" s="180"/>
      <c r="AB168" s="180"/>
      <c r="AC168" s="180"/>
      <c r="AD168" s="180"/>
      <c r="AE168" s="180"/>
    </row>
    <row r="169" spans="1:31">
      <c r="A169" s="311"/>
      <c r="B169" s="180"/>
      <c r="C169" s="180"/>
      <c r="D169" s="180"/>
      <c r="E169" s="180"/>
      <c r="F169" s="180"/>
      <c r="G169" s="180"/>
      <c r="H169" s="314"/>
      <c r="I169" s="180"/>
      <c r="J169" s="180"/>
      <c r="K169" s="313"/>
      <c r="L169" s="313"/>
      <c r="M169" s="313"/>
      <c r="N169" s="313"/>
      <c r="O169" s="978"/>
      <c r="P169" s="180"/>
      <c r="Q169" s="180"/>
      <c r="R169" s="180"/>
      <c r="S169" s="180"/>
      <c r="T169" s="180"/>
      <c r="U169" s="180"/>
      <c r="V169" s="180"/>
      <c r="W169" s="180"/>
      <c r="X169" s="180"/>
      <c r="Y169" s="180"/>
      <c r="Z169" s="180"/>
      <c r="AA169" s="180"/>
      <c r="AB169" s="180"/>
      <c r="AC169" s="180"/>
      <c r="AD169" s="180"/>
      <c r="AE169" s="180"/>
    </row>
    <row r="170" spans="1:31">
      <c r="A170" s="311"/>
      <c r="B170" s="180"/>
      <c r="C170" s="180"/>
      <c r="D170" s="180"/>
      <c r="E170" s="180"/>
      <c r="F170" s="180"/>
      <c r="G170" s="180"/>
      <c r="H170" s="314"/>
      <c r="I170" s="180"/>
      <c r="J170" s="180"/>
      <c r="K170" s="313"/>
      <c r="L170" s="313"/>
      <c r="M170" s="313"/>
      <c r="N170" s="313"/>
      <c r="O170" s="978"/>
      <c r="P170" s="180"/>
      <c r="Q170" s="180"/>
      <c r="R170" s="180"/>
      <c r="S170" s="180"/>
      <c r="T170" s="180"/>
      <c r="U170" s="180"/>
      <c r="V170" s="180"/>
      <c r="W170" s="180"/>
      <c r="X170" s="180"/>
      <c r="Y170" s="180"/>
      <c r="Z170" s="180"/>
      <c r="AA170" s="180"/>
      <c r="AB170" s="180"/>
      <c r="AC170" s="180"/>
      <c r="AD170" s="180"/>
      <c r="AE170" s="180"/>
    </row>
    <row r="171" spans="1:31">
      <c r="A171" s="311"/>
      <c r="B171" s="180"/>
      <c r="C171" s="180"/>
      <c r="D171" s="180"/>
      <c r="E171" s="180"/>
      <c r="F171" s="180"/>
      <c r="G171" s="180"/>
      <c r="H171" s="314"/>
      <c r="I171" s="180"/>
      <c r="J171" s="180"/>
      <c r="K171" s="313"/>
      <c r="L171" s="313"/>
      <c r="M171" s="313"/>
      <c r="N171" s="313"/>
      <c r="O171" s="978"/>
      <c r="P171" s="180"/>
      <c r="Q171" s="180"/>
      <c r="R171" s="180"/>
      <c r="S171" s="180"/>
      <c r="T171" s="180"/>
      <c r="U171" s="180"/>
      <c r="V171" s="180"/>
      <c r="W171" s="180"/>
      <c r="X171" s="180"/>
      <c r="Y171" s="180"/>
      <c r="Z171" s="180"/>
      <c r="AA171" s="180"/>
      <c r="AB171" s="180"/>
      <c r="AC171" s="180"/>
      <c r="AD171" s="180"/>
      <c r="AE171" s="180"/>
    </row>
    <row r="172" spans="1:31">
      <c r="A172" s="311"/>
      <c r="B172" s="180"/>
      <c r="C172" s="180"/>
      <c r="D172" s="180"/>
      <c r="E172" s="180"/>
      <c r="F172" s="180"/>
      <c r="G172" s="180"/>
      <c r="H172" s="314"/>
      <c r="I172" s="180"/>
      <c r="J172" s="180"/>
      <c r="K172" s="313"/>
      <c r="L172" s="313"/>
      <c r="M172" s="313"/>
      <c r="N172" s="313"/>
      <c r="O172" s="978"/>
      <c r="P172" s="180"/>
      <c r="Q172" s="180"/>
      <c r="R172" s="180"/>
      <c r="S172" s="180"/>
      <c r="T172" s="180"/>
      <c r="U172" s="180"/>
      <c r="V172" s="180"/>
      <c r="W172" s="180"/>
      <c r="X172" s="180"/>
      <c r="Y172" s="180"/>
      <c r="Z172" s="180"/>
      <c r="AA172" s="180"/>
      <c r="AB172" s="180"/>
      <c r="AC172" s="180"/>
      <c r="AD172" s="180"/>
      <c r="AE172" s="180"/>
    </row>
    <row r="173" spans="1:31">
      <c r="A173" s="311"/>
      <c r="B173" s="180"/>
      <c r="C173" s="180"/>
      <c r="D173" s="180"/>
      <c r="E173" s="180"/>
      <c r="F173" s="180"/>
      <c r="G173" s="180"/>
      <c r="H173" s="314"/>
      <c r="I173" s="180"/>
      <c r="J173" s="180"/>
      <c r="K173" s="313"/>
      <c r="L173" s="313"/>
      <c r="M173" s="313"/>
      <c r="N173" s="313"/>
      <c r="O173" s="978"/>
      <c r="P173" s="180"/>
      <c r="Q173" s="180"/>
      <c r="R173" s="180"/>
      <c r="S173" s="180"/>
      <c r="T173" s="180"/>
      <c r="U173" s="180"/>
      <c r="V173" s="180"/>
      <c r="W173" s="180"/>
      <c r="X173" s="180"/>
      <c r="Y173" s="180"/>
      <c r="Z173" s="180"/>
      <c r="AA173" s="180"/>
      <c r="AB173" s="180"/>
      <c r="AC173" s="180"/>
      <c r="AD173" s="180"/>
      <c r="AE173" s="180"/>
    </row>
    <row r="174" spans="1:31">
      <c r="A174" s="311"/>
      <c r="B174" s="180"/>
      <c r="C174" s="180"/>
      <c r="D174" s="180"/>
      <c r="E174" s="180"/>
      <c r="F174" s="180"/>
      <c r="G174" s="180"/>
      <c r="H174" s="314"/>
      <c r="I174" s="180"/>
      <c r="J174" s="180"/>
      <c r="K174" s="313"/>
      <c r="L174" s="313"/>
      <c r="M174" s="313"/>
      <c r="N174" s="313"/>
      <c r="O174" s="978"/>
      <c r="P174" s="180"/>
      <c r="Q174" s="180"/>
      <c r="R174" s="180"/>
      <c r="S174" s="180"/>
      <c r="T174" s="180"/>
      <c r="U174" s="180"/>
      <c r="V174" s="180"/>
      <c r="W174" s="180"/>
      <c r="X174" s="180"/>
      <c r="Y174" s="180"/>
      <c r="Z174" s="180"/>
      <c r="AA174" s="180"/>
      <c r="AB174" s="180"/>
      <c r="AC174" s="180"/>
      <c r="AD174" s="180"/>
      <c r="AE174" s="180"/>
    </row>
    <row r="175" spans="1:31">
      <c r="A175" s="311"/>
      <c r="B175" s="180"/>
      <c r="C175" s="180"/>
      <c r="D175" s="180"/>
      <c r="E175" s="180"/>
      <c r="F175" s="180"/>
      <c r="G175" s="180"/>
      <c r="H175" s="314"/>
      <c r="I175" s="180"/>
      <c r="J175" s="180"/>
      <c r="K175" s="313"/>
      <c r="L175" s="313"/>
      <c r="M175" s="313"/>
      <c r="N175" s="313"/>
      <c r="O175" s="978"/>
      <c r="P175" s="180"/>
      <c r="Q175" s="180"/>
      <c r="R175" s="180"/>
      <c r="S175" s="180"/>
      <c r="T175" s="180"/>
      <c r="U175" s="180"/>
      <c r="V175" s="180"/>
      <c r="W175" s="180"/>
      <c r="X175" s="180"/>
      <c r="Y175" s="180"/>
      <c r="Z175" s="180"/>
      <c r="AA175" s="180"/>
      <c r="AB175" s="180"/>
      <c r="AC175" s="180"/>
      <c r="AD175" s="180"/>
      <c r="AE175" s="180"/>
    </row>
    <row r="176" spans="1:31">
      <c r="A176" s="311"/>
      <c r="B176" s="180"/>
      <c r="C176" s="180"/>
      <c r="D176" s="180"/>
      <c r="E176" s="180"/>
      <c r="F176" s="180"/>
      <c r="G176" s="180"/>
      <c r="H176" s="314"/>
      <c r="I176" s="180"/>
      <c r="J176" s="180"/>
      <c r="K176" s="313"/>
      <c r="L176" s="313"/>
      <c r="M176" s="313"/>
      <c r="N176" s="313"/>
      <c r="O176" s="978"/>
      <c r="P176" s="180"/>
      <c r="Q176" s="180"/>
      <c r="R176" s="180"/>
      <c r="S176" s="180"/>
      <c r="T176" s="180"/>
      <c r="U176" s="180"/>
      <c r="V176" s="180"/>
      <c r="W176" s="180"/>
      <c r="X176" s="180"/>
      <c r="Y176" s="180"/>
      <c r="Z176" s="180"/>
      <c r="AA176" s="180"/>
      <c r="AB176" s="180"/>
      <c r="AC176" s="180"/>
      <c r="AD176" s="180"/>
      <c r="AE176" s="180"/>
    </row>
    <row r="177" spans="1:31">
      <c r="A177" s="311"/>
      <c r="B177" s="180"/>
      <c r="C177" s="180"/>
      <c r="D177" s="180"/>
      <c r="E177" s="180"/>
      <c r="F177" s="180"/>
      <c r="G177" s="180"/>
      <c r="H177" s="314"/>
      <c r="I177" s="180"/>
      <c r="J177" s="180"/>
      <c r="K177" s="313"/>
      <c r="L177" s="313"/>
      <c r="M177" s="313"/>
      <c r="N177" s="313"/>
      <c r="O177" s="978"/>
      <c r="P177" s="180"/>
      <c r="Q177" s="180"/>
      <c r="R177" s="180"/>
      <c r="S177" s="180"/>
      <c r="T177" s="180"/>
      <c r="U177" s="180"/>
      <c r="V177" s="180"/>
      <c r="W177" s="180"/>
      <c r="X177" s="180"/>
      <c r="Y177" s="180"/>
      <c r="Z177" s="180"/>
      <c r="AA177" s="180"/>
      <c r="AB177" s="180"/>
      <c r="AC177" s="180"/>
      <c r="AD177" s="180"/>
      <c r="AE177" s="180"/>
    </row>
    <row r="178" spans="1:31">
      <c r="A178" s="311"/>
      <c r="B178" s="180"/>
      <c r="C178" s="180"/>
      <c r="D178" s="180"/>
      <c r="E178" s="180"/>
      <c r="F178" s="180"/>
      <c r="G178" s="180"/>
      <c r="H178" s="314"/>
      <c r="I178" s="180"/>
      <c r="J178" s="180"/>
      <c r="K178" s="313"/>
      <c r="L178" s="313"/>
      <c r="M178" s="313"/>
      <c r="N178" s="313"/>
      <c r="O178" s="978"/>
      <c r="P178" s="180"/>
      <c r="Q178" s="180"/>
      <c r="R178" s="180"/>
      <c r="S178" s="180"/>
      <c r="T178" s="180"/>
      <c r="U178" s="180"/>
      <c r="V178" s="180"/>
      <c r="W178" s="180"/>
      <c r="X178" s="180"/>
      <c r="Y178" s="180"/>
      <c r="Z178" s="180"/>
      <c r="AA178" s="180"/>
      <c r="AB178" s="180"/>
      <c r="AC178" s="180"/>
      <c r="AD178" s="180"/>
      <c r="AE178" s="180"/>
    </row>
    <row r="179" spans="1:31">
      <c r="A179" s="311"/>
      <c r="B179" s="180"/>
      <c r="C179" s="180"/>
      <c r="D179" s="180"/>
      <c r="E179" s="180"/>
      <c r="F179" s="180"/>
      <c r="G179" s="180"/>
      <c r="H179" s="314"/>
      <c r="I179" s="180"/>
      <c r="J179" s="180"/>
      <c r="K179" s="313"/>
      <c r="L179" s="313"/>
      <c r="M179" s="313"/>
      <c r="N179" s="313"/>
      <c r="O179" s="978"/>
      <c r="P179" s="180"/>
      <c r="Q179" s="180"/>
      <c r="R179" s="180"/>
      <c r="S179" s="180"/>
      <c r="T179" s="180"/>
      <c r="U179" s="180"/>
      <c r="V179" s="180"/>
      <c r="W179" s="180"/>
      <c r="X179" s="180"/>
      <c r="Y179" s="180"/>
      <c r="Z179" s="180"/>
      <c r="AA179" s="180"/>
      <c r="AB179" s="180"/>
      <c r="AC179" s="180"/>
      <c r="AD179" s="180"/>
      <c r="AE179" s="180"/>
    </row>
    <row r="180" spans="1:31">
      <c r="A180" s="311"/>
      <c r="B180" s="180"/>
      <c r="C180" s="180"/>
      <c r="D180" s="180"/>
      <c r="E180" s="180"/>
      <c r="F180" s="180"/>
      <c r="G180" s="180"/>
      <c r="H180" s="314"/>
      <c r="I180" s="180"/>
      <c r="J180" s="180"/>
      <c r="K180" s="313"/>
      <c r="L180" s="313"/>
      <c r="M180" s="313"/>
      <c r="N180" s="313"/>
      <c r="O180" s="978"/>
      <c r="P180" s="180"/>
      <c r="Q180" s="180"/>
      <c r="R180" s="180"/>
      <c r="S180" s="180"/>
      <c r="T180" s="180"/>
      <c r="U180" s="180"/>
      <c r="V180" s="180"/>
      <c r="W180" s="180"/>
      <c r="X180" s="180"/>
      <c r="Y180" s="180"/>
      <c r="Z180" s="180"/>
      <c r="AA180" s="180"/>
      <c r="AB180" s="180"/>
      <c r="AC180" s="180"/>
      <c r="AD180" s="180"/>
      <c r="AE180" s="180"/>
    </row>
    <row r="181" spans="1:31">
      <c r="A181" s="311"/>
      <c r="B181" s="180"/>
      <c r="C181" s="180"/>
      <c r="D181" s="180"/>
      <c r="E181" s="180"/>
      <c r="F181" s="180"/>
      <c r="G181" s="180"/>
      <c r="H181" s="314"/>
      <c r="I181" s="180"/>
      <c r="J181" s="180"/>
      <c r="K181" s="313"/>
      <c r="L181" s="313"/>
      <c r="M181" s="313"/>
      <c r="N181" s="313"/>
      <c r="O181" s="978"/>
      <c r="P181" s="180"/>
      <c r="Q181" s="180"/>
      <c r="R181" s="180"/>
      <c r="S181" s="180"/>
      <c r="T181" s="180"/>
      <c r="U181" s="180"/>
      <c r="V181" s="180"/>
      <c r="W181" s="180"/>
      <c r="X181" s="180"/>
      <c r="Y181" s="180"/>
      <c r="Z181" s="180"/>
      <c r="AA181" s="180"/>
      <c r="AB181" s="180"/>
      <c r="AC181" s="180"/>
      <c r="AD181" s="180"/>
      <c r="AE181" s="180"/>
    </row>
    <row r="182" spans="1:31">
      <c r="A182" s="311"/>
      <c r="B182" s="180"/>
      <c r="C182" s="180"/>
      <c r="D182" s="180"/>
      <c r="E182" s="180"/>
      <c r="F182" s="180"/>
      <c r="G182" s="180"/>
      <c r="H182" s="314"/>
      <c r="I182" s="180"/>
      <c r="J182" s="180"/>
      <c r="K182" s="313"/>
      <c r="L182" s="313"/>
      <c r="M182" s="313"/>
      <c r="N182" s="313"/>
      <c r="O182" s="978"/>
      <c r="P182" s="180"/>
      <c r="Q182" s="180"/>
      <c r="R182" s="180"/>
      <c r="S182" s="180"/>
      <c r="T182" s="180"/>
      <c r="U182" s="180"/>
      <c r="V182" s="180"/>
      <c r="W182" s="180"/>
      <c r="X182" s="180"/>
      <c r="Y182" s="180"/>
      <c r="Z182" s="180"/>
      <c r="AA182" s="180"/>
      <c r="AB182" s="180"/>
      <c r="AC182" s="180"/>
      <c r="AD182" s="180"/>
      <c r="AE182" s="180"/>
    </row>
    <row r="183" spans="1:31">
      <c r="A183" s="311"/>
      <c r="B183" s="180"/>
      <c r="C183" s="180"/>
      <c r="D183" s="180"/>
      <c r="E183" s="180"/>
      <c r="F183" s="180"/>
      <c r="G183" s="180"/>
      <c r="H183" s="314"/>
      <c r="I183" s="180"/>
      <c r="J183" s="180"/>
      <c r="K183" s="313"/>
      <c r="L183" s="313"/>
      <c r="M183" s="313"/>
      <c r="N183" s="313"/>
      <c r="O183" s="978"/>
      <c r="P183" s="180"/>
      <c r="Q183" s="180"/>
      <c r="R183" s="180"/>
      <c r="S183" s="180"/>
      <c r="T183" s="180"/>
      <c r="U183" s="180"/>
      <c r="V183" s="180"/>
      <c r="W183" s="180"/>
      <c r="X183" s="180"/>
      <c r="Y183" s="180"/>
      <c r="Z183" s="180"/>
      <c r="AA183" s="180"/>
      <c r="AB183" s="180"/>
      <c r="AC183" s="180"/>
      <c r="AD183" s="180"/>
      <c r="AE183" s="180"/>
    </row>
    <row r="184" spans="1:31">
      <c r="A184" s="311"/>
      <c r="B184" s="180"/>
      <c r="C184" s="180"/>
      <c r="D184" s="180"/>
      <c r="E184" s="180"/>
      <c r="F184" s="180"/>
      <c r="G184" s="180"/>
      <c r="H184" s="314"/>
      <c r="I184" s="180"/>
      <c r="J184" s="180"/>
      <c r="K184" s="313"/>
      <c r="L184" s="313"/>
      <c r="M184" s="313"/>
      <c r="N184" s="313"/>
      <c r="O184" s="978"/>
      <c r="P184" s="180"/>
      <c r="Q184" s="180"/>
      <c r="R184" s="180"/>
      <c r="S184" s="180"/>
      <c r="T184" s="180"/>
      <c r="U184" s="180"/>
      <c r="V184" s="180"/>
      <c r="W184" s="180"/>
      <c r="X184" s="180"/>
      <c r="Y184" s="180"/>
      <c r="Z184" s="180"/>
      <c r="AA184" s="180"/>
      <c r="AB184" s="180"/>
      <c r="AC184" s="180"/>
      <c r="AD184" s="180"/>
      <c r="AE184" s="180"/>
    </row>
    <row r="185" spans="1:31">
      <c r="A185" s="311"/>
      <c r="B185" s="180"/>
      <c r="C185" s="180"/>
      <c r="D185" s="180"/>
      <c r="E185" s="180"/>
      <c r="F185" s="180"/>
      <c r="G185" s="180"/>
      <c r="H185" s="314"/>
      <c r="I185" s="180"/>
      <c r="J185" s="180"/>
      <c r="K185" s="313"/>
      <c r="L185" s="313"/>
      <c r="M185" s="313"/>
      <c r="N185" s="313"/>
      <c r="O185" s="978"/>
      <c r="P185" s="180"/>
      <c r="Q185" s="180"/>
      <c r="R185" s="180"/>
      <c r="S185" s="180"/>
      <c r="T185" s="180"/>
      <c r="U185" s="180"/>
      <c r="V185" s="180"/>
      <c r="W185" s="180"/>
      <c r="X185" s="180"/>
      <c r="Y185" s="180"/>
      <c r="Z185" s="180"/>
      <c r="AA185" s="180"/>
      <c r="AB185" s="180"/>
      <c r="AC185" s="180"/>
      <c r="AD185" s="180"/>
      <c r="AE185" s="180"/>
    </row>
    <row r="186" spans="1:31">
      <c r="A186" s="311"/>
      <c r="B186" s="180"/>
      <c r="C186" s="180"/>
      <c r="D186" s="180"/>
      <c r="E186" s="180"/>
      <c r="F186" s="180"/>
      <c r="G186" s="180"/>
      <c r="H186" s="314"/>
      <c r="I186" s="180"/>
      <c r="J186" s="180"/>
      <c r="K186" s="313"/>
      <c r="L186" s="313"/>
      <c r="M186" s="313"/>
      <c r="N186" s="313"/>
      <c r="O186" s="978"/>
      <c r="P186" s="180"/>
      <c r="Q186" s="180"/>
      <c r="R186" s="180"/>
      <c r="S186" s="180"/>
      <c r="T186" s="180"/>
      <c r="U186" s="180"/>
      <c r="V186" s="180"/>
      <c r="W186" s="180"/>
      <c r="X186" s="180"/>
      <c r="Y186" s="180"/>
      <c r="Z186" s="180"/>
      <c r="AA186" s="180"/>
      <c r="AB186" s="180"/>
      <c r="AC186" s="180"/>
      <c r="AD186" s="180"/>
      <c r="AE186" s="180"/>
    </row>
    <row r="187" spans="1:31">
      <c r="A187" s="311"/>
      <c r="B187" s="180"/>
      <c r="C187" s="180"/>
      <c r="D187" s="180"/>
      <c r="E187" s="180"/>
      <c r="F187" s="180"/>
      <c r="G187" s="180"/>
      <c r="H187" s="314"/>
      <c r="I187" s="180"/>
      <c r="J187" s="180"/>
      <c r="K187" s="313"/>
      <c r="L187" s="313"/>
      <c r="M187" s="313"/>
      <c r="N187" s="313"/>
      <c r="O187" s="978"/>
      <c r="P187" s="180"/>
      <c r="Q187" s="180"/>
      <c r="R187" s="180"/>
      <c r="S187" s="180"/>
      <c r="T187" s="180"/>
      <c r="U187" s="180"/>
      <c r="V187" s="180"/>
      <c r="W187" s="180"/>
      <c r="X187" s="180"/>
      <c r="Y187" s="180"/>
      <c r="Z187" s="180"/>
      <c r="AA187" s="180"/>
      <c r="AB187" s="180"/>
      <c r="AC187" s="180"/>
      <c r="AD187" s="180"/>
      <c r="AE187" s="180"/>
    </row>
    <row r="188" spans="1:31">
      <c r="A188" s="311"/>
      <c r="B188" s="180"/>
      <c r="C188" s="180"/>
      <c r="D188" s="180"/>
      <c r="E188" s="180"/>
      <c r="F188" s="180"/>
      <c r="G188" s="180"/>
      <c r="H188" s="314"/>
      <c r="I188" s="180"/>
      <c r="J188" s="180"/>
      <c r="K188" s="313"/>
      <c r="L188" s="313"/>
      <c r="M188" s="313"/>
      <c r="N188" s="313"/>
      <c r="O188" s="978"/>
      <c r="P188" s="180"/>
      <c r="Q188" s="180"/>
      <c r="R188" s="180"/>
      <c r="S188" s="180"/>
      <c r="T188" s="180"/>
      <c r="U188" s="180"/>
      <c r="V188" s="180"/>
      <c r="W188" s="180"/>
      <c r="X188" s="180"/>
      <c r="Y188" s="180"/>
      <c r="Z188" s="180"/>
      <c r="AA188" s="180"/>
      <c r="AB188" s="180"/>
      <c r="AC188" s="180"/>
      <c r="AD188" s="180"/>
      <c r="AE188" s="180"/>
    </row>
    <row r="189" spans="1:31">
      <c r="A189" s="311"/>
      <c r="B189" s="180"/>
      <c r="C189" s="180"/>
      <c r="D189" s="180"/>
      <c r="E189" s="180"/>
      <c r="F189" s="180"/>
      <c r="G189" s="180"/>
      <c r="H189" s="314"/>
      <c r="I189" s="180"/>
      <c r="J189" s="180"/>
      <c r="K189" s="313"/>
      <c r="L189" s="313"/>
      <c r="M189" s="313"/>
      <c r="N189" s="313"/>
      <c r="O189" s="978"/>
      <c r="P189" s="180"/>
      <c r="Q189" s="180"/>
      <c r="R189" s="180"/>
      <c r="S189" s="180"/>
      <c r="T189" s="180"/>
      <c r="U189" s="180"/>
      <c r="V189" s="180"/>
      <c r="W189" s="180"/>
      <c r="X189" s="180"/>
      <c r="Y189" s="180"/>
      <c r="Z189" s="180"/>
      <c r="AA189" s="180"/>
      <c r="AB189" s="180"/>
      <c r="AC189" s="180"/>
      <c r="AD189" s="180"/>
      <c r="AE189" s="180"/>
    </row>
    <row r="190" spans="1:31">
      <c r="A190" s="311"/>
      <c r="B190" s="180"/>
      <c r="C190" s="180"/>
      <c r="D190" s="180"/>
      <c r="E190" s="180"/>
      <c r="F190" s="180"/>
      <c r="G190" s="180"/>
      <c r="H190" s="314"/>
      <c r="I190" s="180"/>
      <c r="J190" s="180"/>
      <c r="K190" s="313"/>
      <c r="L190" s="313"/>
      <c r="M190" s="313"/>
      <c r="N190" s="313"/>
      <c r="O190" s="978"/>
      <c r="P190" s="180"/>
      <c r="Q190" s="180"/>
      <c r="R190" s="180"/>
      <c r="S190" s="180"/>
      <c r="T190" s="180"/>
      <c r="U190" s="180"/>
      <c r="V190" s="180"/>
      <c r="W190" s="180"/>
      <c r="X190" s="180"/>
      <c r="Y190" s="180"/>
      <c r="Z190" s="180"/>
      <c r="AA190" s="180"/>
      <c r="AB190" s="180"/>
      <c r="AC190" s="180"/>
      <c r="AD190" s="180"/>
      <c r="AE190" s="180"/>
    </row>
    <row r="191" spans="1:31">
      <c r="A191" s="311"/>
      <c r="B191" s="180"/>
      <c r="C191" s="180"/>
      <c r="D191" s="180"/>
      <c r="E191" s="180"/>
      <c r="F191" s="180"/>
      <c r="G191" s="180"/>
      <c r="H191" s="314"/>
      <c r="I191" s="180"/>
      <c r="J191" s="180"/>
      <c r="K191" s="313"/>
      <c r="L191" s="313"/>
      <c r="M191" s="313"/>
      <c r="N191" s="313"/>
      <c r="O191" s="978"/>
      <c r="P191" s="180"/>
      <c r="Q191" s="180"/>
      <c r="R191" s="180"/>
      <c r="S191" s="180"/>
      <c r="T191" s="180"/>
      <c r="U191" s="180"/>
      <c r="V191" s="180"/>
      <c r="W191" s="180"/>
      <c r="X191" s="180"/>
      <c r="Y191" s="180"/>
      <c r="Z191" s="180"/>
      <c r="AA191" s="180"/>
      <c r="AB191" s="180"/>
      <c r="AC191" s="180"/>
      <c r="AD191" s="180"/>
      <c r="AE191" s="180"/>
    </row>
    <row r="192" spans="1:31">
      <c r="A192" s="311"/>
      <c r="B192" s="180"/>
      <c r="C192" s="180"/>
      <c r="D192" s="180"/>
      <c r="E192" s="180"/>
      <c r="F192" s="180"/>
      <c r="G192" s="180"/>
      <c r="H192" s="314"/>
      <c r="I192" s="180"/>
      <c r="J192" s="180"/>
      <c r="K192" s="313"/>
      <c r="L192" s="313"/>
      <c r="M192" s="313"/>
      <c r="N192" s="313"/>
      <c r="O192" s="978"/>
      <c r="P192" s="180"/>
      <c r="Q192" s="180"/>
      <c r="R192" s="180"/>
      <c r="S192" s="180"/>
      <c r="T192" s="180"/>
      <c r="U192" s="180"/>
      <c r="V192" s="180"/>
      <c r="W192" s="180"/>
      <c r="X192" s="180"/>
      <c r="Y192" s="180"/>
      <c r="Z192" s="180"/>
      <c r="AA192" s="180"/>
      <c r="AB192" s="180"/>
      <c r="AC192" s="180"/>
      <c r="AD192" s="180"/>
      <c r="AE192" s="180"/>
    </row>
    <row r="193" spans="1:31">
      <c r="A193" s="311"/>
      <c r="B193" s="180"/>
      <c r="C193" s="180"/>
      <c r="D193" s="180"/>
      <c r="E193" s="180"/>
      <c r="F193" s="180"/>
      <c r="G193" s="180"/>
      <c r="H193" s="314"/>
      <c r="I193" s="180"/>
      <c r="J193" s="180"/>
      <c r="K193" s="313"/>
      <c r="L193" s="313"/>
      <c r="M193" s="313"/>
      <c r="N193" s="313"/>
      <c r="O193" s="978"/>
      <c r="P193" s="180"/>
      <c r="Q193" s="180"/>
      <c r="R193" s="180"/>
      <c r="S193" s="180"/>
      <c r="T193" s="180"/>
      <c r="U193" s="180"/>
      <c r="V193" s="180"/>
      <c r="W193" s="180"/>
      <c r="X193" s="180"/>
      <c r="Y193" s="180"/>
      <c r="Z193" s="180"/>
      <c r="AA193" s="180"/>
      <c r="AB193" s="180"/>
      <c r="AC193" s="180"/>
      <c r="AD193" s="180"/>
      <c r="AE193" s="180"/>
    </row>
    <row r="194" spans="1:31">
      <c r="A194" s="311"/>
      <c r="B194" s="180"/>
      <c r="C194" s="180"/>
      <c r="D194" s="180"/>
      <c r="E194" s="180"/>
      <c r="F194" s="180"/>
      <c r="G194" s="180"/>
      <c r="H194" s="314"/>
      <c r="I194" s="180"/>
      <c r="J194" s="180"/>
      <c r="K194" s="313"/>
      <c r="L194" s="313"/>
      <c r="M194" s="313"/>
      <c r="N194" s="313"/>
      <c r="O194" s="978"/>
      <c r="P194" s="180"/>
      <c r="Q194" s="180"/>
      <c r="R194" s="180"/>
      <c r="S194" s="180"/>
      <c r="T194" s="180"/>
      <c r="U194" s="180"/>
      <c r="V194" s="180"/>
      <c r="W194" s="180"/>
      <c r="X194" s="180"/>
      <c r="Y194" s="180"/>
      <c r="Z194" s="180"/>
      <c r="AA194" s="180"/>
      <c r="AB194" s="180"/>
      <c r="AC194" s="180"/>
      <c r="AD194" s="180"/>
      <c r="AE194" s="180"/>
    </row>
    <row r="195" spans="1:31">
      <c r="A195" s="311"/>
      <c r="B195" s="180"/>
      <c r="C195" s="180"/>
      <c r="D195" s="180"/>
      <c r="E195" s="180"/>
      <c r="F195" s="180"/>
      <c r="G195" s="180"/>
      <c r="H195" s="314"/>
      <c r="I195" s="180"/>
      <c r="J195" s="180"/>
      <c r="K195" s="313"/>
      <c r="L195" s="313"/>
      <c r="M195" s="313"/>
      <c r="N195" s="313"/>
      <c r="O195" s="978"/>
      <c r="P195" s="180"/>
      <c r="Q195" s="180"/>
      <c r="R195" s="180"/>
      <c r="S195" s="180"/>
      <c r="T195" s="180"/>
      <c r="U195" s="180"/>
      <c r="V195" s="180"/>
      <c r="W195" s="180"/>
      <c r="X195" s="180"/>
      <c r="Y195" s="180"/>
      <c r="Z195" s="180"/>
      <c r="AA195" s="180"/>
      <c r="AB195" s="180"/>
      <c r="AC195" s="180"/>
      <c r="AD195" s="180"/>
      <c r="AE195" s="180"/>
    </row>
    <row r="196" spans="1:31">
      <c r="A196" s="311"/>
      <c r="B196" s="180"/>
      <c r="C196" s="180"/>
      <c r="D196" s="180"/>
      <c r="E196" s="180"/>
      <c r="F196" s="180"/>
      <c r="G196" s="180"/>
      <c r="H196" s="314"/>
      <c r="I196" s="180"/>
      <c r="J196" s="180"/>
      <c r="K196" s="313"/>
      <c r="L196" s="313"/>
      <c r="M196" s="313"/>
      <c r="N196" s="313"/>
      <c r="O196" s="978"/>
      <c r="P196" s="180"/>
      <c r="Q196" s="180"/>
      <c r="R196" s="180"/>
      <c r="S196" s="180"/>
      <c r="T196" s="180"/>
      <c r="U196" s="180"/>
      <c r="V196" s="180"/>
      <c r="W196" s="180"/>
      <c r="X196" s="180"/>
      <c r="Y196" s="180"/>
      <c r="Z196" s="180"/>
      <c r="AA196" s="180"/>
      <c r="AB196" s="180"/>
      <c r="AC196" s="180"/>
      <c r="AD196" s="180"/>
      <c r="AE196" s="180"/>
    </row>
    <row r="197" spans="1:31">
      <c r="A197" s="311"/>
      <c r="B197" s="180"/>
      <c r="C197" s="180"/>
      <c r="D197" s="180"/>
      <c r="E197" s="180"/>
      <c r="F197" s="180"/>
      <c r="G197" s="180"/>
      <c r="H197" s="314"/>
      <c r="I197" s="180"/>
      <c r="J197" s="180"/>
      <c r="K197" s="313"/>
      <c r="L197" s="313"/>
      <c r="M197" s="313"/>
      <c r="N197" s="313"/>
      <c r="O197" s="978"/>
      <c r="P197" s="180"/>
      <c r="Q197" s="180"/>
      <c r="R197" s="180"/>
      <c r="S197" s="180"/>
      <c r="T197" s="180"/>
      <c r="U197" s="180"/>
      <c r="V197" s="180"/>
      <c r="W197" s="180"/>
      <c r="X197" s="180"/>
      <c r="Y197" s="180"/>
      <c r="Z197" s="180"/>
      <c r="AA197" s="180"/>
      <c r="AB197" s="180"/>
      <c r="AC197" s="180"/>
      <c r="AD197" s="180"/>
      <c r="AE197" s="180"/>
    </row>
    <row r="198" spans="1:31">
      <c r="A198" s="311"/>
      <c r="B198" s="180"/>
      <c r="C198" s="180"/>
      <c r="D198" s="180"/>
      <c r="E198" s="180"/>
      <c r="F198" s="180"/>
      <c r="G198" s="180"/>
      <c r="H198" s="314"/>
      <c r="I198" s="180"/>
      <c r="J198" s="180"/>
      <c r="K198" s="313"/>
      <c r="L198" s="313"/>
      <c r="M198" s="313"/>
      <c r="N198" s="313"/>
      <c r="O198" s="978"/>
      <c r="P198" s="180"/>
      <c r="Q198" s="180"/>
      <c r="R198" s="180"/>
      <c r="S198" s="180"/>
      <c r="T198" s="180"/>
      <c r="U198" s="180"/>
      <c r="V198" s="180"/>
      <c r="W198" s="180"/>
      <c r="X198" s="180"/>
      <c r="Y198" s="180"/>
      <c r="Z198" s="180"/>
      <c r="AA198" s="180"/>
      <c r="AB198" s="180"/>
      <c r="AC198" s="180"/>
      <c r="AD198" s="180"/>
      <c r="AE198" s="180"/>
    </row>
    <row r="199" spans="1:31">
      <c r="A199" s="311"/>
      <c r="B199" s="180"/>
      <c r="C199" s="180"/>
      <c r="D199" s="180"/>
      <c r="E199" s="180"/>
      <c r="F199" s="180"/>
      <c r="G199" s="180"/>
      <c r="H199" s="314"/>
      <c r="I199" s="180"/>
      <c r="J199" s="180"/>
      <c r="K199" s="313"/>
      <c r="L199" s="313"/>
      <c r="M199" s="313"/>
      <c r="N199" s="313"/>
      <c r="O199" s="978"/>
      <c r="P199" s="180"/>
      <c r="Q199" s="180"/>
      <c r="R199" s="180"/>
      <c r="S199" s="180"/>
      <c r="T199" s="180"/>
      <c r="U199" s="180"/>
      <c r="V199" s="180"/>
      <c r="W199" s="180"/>
      <c r="X199" s="180"/>
      <c r="Y199" s="180"/>
      <c r="Z199" s="180"/>
      <c r="AA199" s="180"/>
      <c r="AB199" s="180"/>
      <c r="AC199" s="180"/>
      <c r="AD199" s="180"/>
      <c r="AE199" s="180"/>
    </row>
    <row r="200" spans="1:31">
      <c r="A200" s="311"/>
      <c r="B200" s="180"/>
      <c r="C200" s="180"/>
      <c r="D200" s="180"/>
      <c r="E200" s="180"/>
      <c r="F200" s="180"/>
      <c r="G200" s="180"/>
      <c r="H200" s="314"/>
      <c r="I200" s="180"/>
      <c r="J200" s="180"/>
      <c r="K200" s="313"/>
      <c r="L200" s="313"/>
      <c r="M200" s="313"/>
      <c r="N200" s="313"/>
      <c r="O200" s="978"/>
      <c r="P200" s="180"/>
      <c r="Q200" s="180"/>
      <c r="R200" s="180"/>
      <c r="S200" s="180"/>
      <c r="T200" s="180"/>
      <c r="U200" s="180"/>
      <c r="V200" s="180"/>
      <c r="W200" s="180"/>
      <c r="X200" s="180"/>
      <c r="Y200" s="180"/>
      <c r="Z200" s="180"/>
      <c r="AA200" s="180"/>
      <c r="AB200" s="180"/>
      <c r="AC200" s="180"/>
      <c r="AD200" s="180"/>
      <c r="AE200" s="180"/>
    </row>
    <row r="201" spans="1:31">
      <c r="A201" s="311"/>
      <c r="B201" s="180"/>
      <c r="C201" s="180"/>
      <c r="D201" s="180"/>
      <c r="E201" s="180"/>
      <c r="F201" s="180"/>
      <c r="G201" s="180"/>
      <c r="H201" s="314"/>
      <c r="I201" s="180"/>
      <c r="J201" s="180"/>
      <c r="K201" s="313"/>
      <c r="L201" s="313"/>
      <c r="M201" s="313"/>
      <c r="N201" s="313"/>
      <c r="O201" s="978"/>
      <c r="P201" s="180"/>
      <c r="Q201" s="180"/>
      <c r="R201" s="180"/>
      <c r="S201" s="180"/>
      <c r="T201" s="180"/>
      <c r="U201" s="180"/>
      <c r="V201" s="180"/>
      <c r="W201" s="180"/>
      <c r="X201" s="180"/>
      <c r="Y201" s="180"/>
      <c r="Z201" s="180"/>
      <c r="AA201" s="180"/>
      <c r="AB201" s="180"/>
      <c r="AC201" s="180"/>
      <c r="AD201" s="180"/>
      <c r="AE201" s="180"/>
    </row>
    <row r="202" spans="1:31">
      <c r="A202" s="311"/>
      <c r="B202" s="180"/>
      <c r="C202" s="180"/>
      <c r="D202" s="180"/>
      <c r="E202" s="180"/>
      <c r="F202" s="180"/>
      <c r="G202" s="180"/>
      <c r="H202" s="314"/>
      <c r="I202" s="180"/>
      <c r="J202" s="180"/>
      <c r="K202" s="313"/>
      <c r="L202" s="313"/>
      <c r="M202" s="313"/>
      <c r="N202" s="313"/>
      <c r="O202" s="978"/>
      <c r="P202" s="180"/>
      <c r="Q202" s="180"/>
      <c r="R202" s="180"/>
      <c r="S202" s="180"/>
      <c r="T202" s="180"/>
      <c r="U202" s="180"/>
      <c r="V202" s="180"/>
      <c r="W202" s="180"/>
      <c r="X202" s="180"/>
      <c r="Y202" s="180"/>
      <c r="Z202" s="180"/>
      <c r="AA202" s="180"/>
      <c r="AB202" s="180"/>
      <c r="AC202" s="180"/>
      <c r="AD202" s="180"/>
      <c r="AE202" s="180"/>
    </row>
    <row r="203" spans="1:31">
      <c r="A203" s="311"/>
      <c r="B203" s="180"/>
      <c r="C203" s="180"/>
      <c r="D203" s="180"/>
      <c r="E203" s="180"/>
      <c r="F203" s="180"/>
      <c r="G203" s="180"/>
      <c r="H203" s="314"/>
      <c r="I203" s="180"/>
      <c r="J203" s="180"/>
      <c r="K203" s="313"/>
      <c r="L203" s="313"/>
      <c r="M203" s="313"/>
      <c r="N203" s="313"/>
      <c r="O203" s="978"/>
      <c r="P203" s="180"/>
      <c r="Q203" s="180"/>
      <c r="R203" s="180"/>
      <c r="S203" s="180"/>
      <c r="T203" s="180"/>
      <c r="U203" s="180"/>
      <c r="V203" s="180"/>
      <c r="W203" s="180"/>
      <c r="X203" s="180"/>
      <c r="Y203" s="180"/>
      <c r="Z203" s="180"/>
      <c r="AA203" s="180"/>
      <c r="AB203" s="180"/>
      <c r="AC203" s="180"/>
      <c r="AD203" s="180"/>
      <c r="AE203" s="180"/>
    </row>
    <row r="204" spans="1:31">
      <c r="A204" s="311"/>
      <c r="B204" s="180"/>
      <c r="C204" s="180"/>
      <c r="D204" s="180"/>
      <c r="E204" s="180"/>
      <c r="F204" s="180"/>
      <c r="G204" s="180"/>
      <c r="H204" s="314"/>
      <c r="I204" s="180"/>
      <c r="J204" s="180"/>
      <c r="K204" s="313"/>
      <c r="L204" s="313"/>
      <c r="M204" s="313"/>
      <c r="N204" s="313"/>
      <c r="O204" s="978"/>
      <c r="P204" s="180"/>
      <c r="Q204" s="180"/>
      <c r="R204" s="180"/>
      <c r="S204" s="180"/>
      <c r="T204" s="180"/>
      <c r="U204" s="180"/>
      <c r="V204" s="180"/>
      <c r="W204" s="180"/>
      <c r="X204" s="180"/>
      <c r="Y204" s="180"/>
      <c r="Z204" s="180"/>
      <c r="AA204" s="180"/>
      <c r="AB204" s="180"/>
      <c r="AC204" s="180"/>
      <c r="AD204" s="180"/>
      <c r="AE204" s="180"/>
    </row>
    <row r="205" spans="1:31">
      <c r="A205" s="311"/>
      <c r="B205" s="180"/>
      <c r="C205" s="180"/>
      <c r="D205" s="180"/>
      <c r="E205" s="180"/>
      <c r="F205" s="180"/>
      <c r="G205" s="180"/>
      <c r="H205" s="314"/>
      <c r="I205" s="180"/>
      <c r="J205" s="180"/>
      <c r="K205" s="313"/>
      <c r="L205" s="313"/>
      <c r="M205" s="313"/>
      <c r="N205" s="313"/>
      <c r="O205" s="978"/>
      <c r="P205" s="180"/>
      <c r="Q205" s="180"/>
      <c r="R205" s="180"/>
      <c r="S205" s="180"/>
      <c r="T205" s="180"/>
      <c r="U205" s="180"/>
      <c r="V205" s="180"/>
      <c r="W205" s="180"/>
      <c r="X205" s="180"/>
      <c r="Y205" s="180"/>
      <c r="Z205" s="180"/>
      <c r="AA205" s="180"/>
      <c r="AB205" s="180"/>
      <c r="AC205" s="180"/>
      <c r="AD205" s="180"/>
      <c r="AE205" s="180"/>
    </row>
    <row r="206" spans="1:31">
      <c r="A206" s="311"/>
      <c r="B206" s="180"/>
      <c r="C206" s="180"/>
      <c r="D206" s="180"/>
      <c r="E206" s="180"/>
      <c r="F206" s="180"/>
      <c r="G206" s="180"/>
      <c r="H206" s="314"/>
      <c r="I206" s="180"/>
      <c r="J206" s="180"/>
      <c r="K206" s="313"/>
      <c r="L206" s="313"/>
      <c r="M206" s="313"/>
      <c r="N206" s="313"/>
      <c r="O206" s="978"/>
      <c r="P206" s="180"/>
      <c r="Q206" s="180"/>
      <c r="R206" s="180"/>
      <c r="S206" s="180"/>
      <c r="T206" s="180"/>
      <c r="U206" s="180"/>
      <c r="V206" s="180"/>
      <c r="W206" s="180"/>
      <c r="X206" s="180"/>
      <c r="Y206" s="180"/>
      <c r="Z206" s="180"/>
      <c r="AA206" s="180"/>
      <c r="AB206" s="180"/>
      <c r="AC206" s="180"/>
      <c r="AD206" s="180"/>
      <c r="AE206" s="180"/>
    </row>
    <row r="207" spans="1:31">
      <c r="A207" s="311"/>
      <c r="B207" s="180"/>
      <c r="C207" s="180"/>
      <c r="D207" s="180"/>
      <c r="E207" s="180"/>
      <c r="F207" s="180"/>
      <c r="G207" s="180"/>
      <c r="H207" s="314"/>
      <c r="I207" s="180"/>
      <c r="J207" s="180"/>
      <c r="K207" s="313"/>
      <c r="L207" s="313"/>
      <c r="M207" s="313"/>
      <c r="N207" s="313"/>
      <c r="O207" s="978"/>
      <c r="P207" s="180"/>
      <c r="Q207" s="180"/>
      <c r="R207" s="180"/>
      <c r="S207" s="180"/>
      <c r="T207" s="180"/>
      <c r="U207" s="180"/>
      <c r="V207" s="180"/>
      <c r="W207" s="180"/>
      <c r="X207" s="180"/>
      <c r="Y207" s="180"/>
      <c r="Z207" s="180"/>
      <c r="AA207" s="180"/>
      <c r="AB207" s="180"/>
      <c r="AC207" s="180"/>
      <c r="AD207" s="180"/>
      <c r="AE207" s="180"/>
    </row>
    <row r="208" spans="1:31">
      <c r="A208" s="311"/>
      <c r="B208" s="180"/>
      <c r="C208" s="180"/>
      <c r="D208" s="180"/>
      <c r="E208" s="180"/>
      <c r="F208" s="180"/>
      <c r="G208" s="180"/>
      <c r="H208" s="314"/>
      <c r="I208" s="180"/>
      <c r="J208" s="180"/>
      <c r="K208" s="313"/>
      <c r="L208" s="313"/>
      <c r="M208" s="313"/>
      <c r="N208" s="313"/>
      <c r="O208" s="978"/>
      <c r="P208" s="180"/>
      <c r="Q208" s="180"/>
      <c r="R208" s="180"/>
      <c r="S208" s="180"/>
      <c r="T208" s="180"/>
      <c r="U208" s="180"/>
      <c r="V208" s="180"/>
      <c r="W208" s="180"/>
      <c r="X208" s="180"/>
      <c r="Y208" s="180"/>
      <c r="Z208" s="180"/>
      <c r="AA208" s="180"/>
      <c r="AB208" s="180"/>
      <c r="AC208" s="180"/>
      <c r="AD208" s="180"/>
      <c r="AE208" s="180"/>
    </row>
    <row r="209" spans="1:31">
      <c r="A209" s="311"/>
      <c r="B209" s="180"/>
      <c r="C209" s="180"/>
      <c r="D209" s="180"/>
      <c r="E209" s="180"/>
      <c r="F209" s="180"/>
      <c r="G209" s="180"/>
      <c r="H209" s="314"/>
      <c r="I209" s="180"/>
      <c r="J209" s="180"/>
      <c r="K209" s="313"/>
      <c r="L209" s="313"/>
      <c r="M209" s="313"/>
      <c r="N209" s="313"/>
      <c r="O209" s="978"/>
      <c r="P209" s="180"/>
      <c r="Q209" s="180"/>
      <c r="R209" s="180"/>
      <c r="S209" s="180"/>
      <c r="T209" s="180"/>
      <c r="U209" s="180"/>
      <c r="V209" s="180"/>
      <c r="W209" s="180"/>
      <c r="X209" s="180"/>
      <c r="Y209" s="180"/>
      <c r="Z209" s="180"/>
      <c r="AA209" s="180"/>
      <c r="AB209" s="180"/>
      <c r="AC209" s="180"/>
      <c r="AD209" s="180"/>
      <c r="AE209" s="180"/>
    </row>
    <row r="210" spans="1:31">
      <c r="A210" s="311"/>
      <c r="B210" s="180"/>
      <c r="C210" s="180"/>
      <c r="D210" s="180"/>
      <c r="E210" s="180"/>
      <c r="F210" s="180"/>
      <c r="G210" s="180"/>
      <c r="H210" s="314"/>
      <c r="I210" s="180"/>
      <c r="J210" s="180"/>
      <c r="K210" s="313"/>
      <c r="L210" s="313"/>
      <c r="M210" s="313"/>
      <c r="N210" s="313"/>
      <c r="O210" s="978"/>
      <c r="P210" s="180"/>
      <c r="Q210" s="180"/>
      <c r="R210" s="180"/>
      <c r="S210" s="180"/>
      <c r="T210" s="180"/>
      <c r="U210" s="180"/>
      <c r="V210" s="180"/>
      <c r="W210" s="180"/>
      <c r="X210" s="180"/>
      <c r="Y210" s="180"/>
      <c r="Z210" s="180"/>
      <c r="AA210" s="180"/>
      <c r="AB210" s="180"/>
      <c r="AC210" s="180"/>
      <c r="AD210" s="180"/>
      <c r="AE210" s="180"/>
    </row>
    <row r="211" spans="1:31">
      <c r="A211" s="311"/>
      <c r="B211" s="180"/>
      <c r="C211" s="180"/>
      <c r="D211" s="180"/>
      <c r="E211" s="180"/>
      <c r="F211" s="180"/>
      <c r="G211" s="180"/>
      <c r="H211" s="314"/>
      <c r="I211" s="180"/>
      <c r="J211" s="180"/>
      <c r="K211" s="313"/>
      <c r="L211" s="313"/>
      <c r="M211" s="313"/>
      <c r="N211" s="313"/>
      <c r="O211" s="978"/>
      <c r="P211" s="180"/>
      <c r="Q211" s="180"/>
      <c r="R211" s="180"/>
      <c r="S211" s="180"/>
      <c r="T211" s="180"/>
      <c r="U211" s="180"/>
      <c r="V211" s="180"/>
      <c r="W211" s="180"/>
      <c r="X211" s="180"/>
      <c r="Y211" s="180"/>
      <c r="Z211" s="180"/>
      <c r="AA211" s="180"/>
      <c r="AB211" s="180"/>
      <c r="AC211" s="180"/>
      <c r="AD211" s="180"/>
      <c r="AE211" s="180"/>
    </row>
    <row r="212" spans="1:31">
      <c r="A212" s="311"/>
      <c r="B212" s="180"/>
      <c r="C212" s="180"/>
      <c r="D212" s="180"/>
      <c r="E212" s="180"/>
      <c r="F212" s="180"/>
      <c r="G212" s="180"/>
      <c r="H212" s="314"/>
      <c r="I212" s="180"/>
      <c r="J212" s="180"/>
      <c r="K212" s="313"/>
      <c r="L212" s="313"/>
      <c r="M212" s="313"/>
      <c r="N212" s="313"/>
      <c r="O212" s="978"/>
      <c r="P212" s="180"/>
      <c r="Q212" s="180"/>
      <c r="R212" s="180"/>
      <c r="S212" s="180"/>
      <c r="T212" s="180"/>
      <c r="U212" s="180"/>
      <c r="V212" s="180"/>
      <c r="W212" s="180"/>
      <c r="X212" s="180"/>
      <c r="Y212" s="180"/>
      <c r="Z212" s="180"/>
      <c r="AA212" s="180"/>
      <c r="AB212" s="180"/>
      <c r="AC212" s="180"/>
      <c r="AD212" s="180"/>
      <c r="AE212" s="180"/>
    </row>
    <row r="213" spans="1:31">
      <c r="A213" s="311"/>
      <c r="B213" s="180"/>
      <c r="C213" s="180"/>
      <c r="D213" s="180"/>
      <c r="E213" s="180"/>
      <c r="F213" s="180"/>
      <c r="G213" s="180"/>
      <c r="H213" s="314"/>
      <c r="I213" s="180"/>
      <c r="J213" s="180"/>
      <c r="K213" s="313"/>
      <c r="L213" s="313"/>
      <c r="M213" s="313"/>
      <c r="N213" s="313"/>
      <c r="O213" s="978"/>
      <c r="P213" s="180"/>
      <c r="Q213" s="180"/>
      <c r="R213" s="180"/>
      <c r="S213" s="180"/>
      <c r="T213" s="180"/>
      <c r="U213" s="180"/>
      <c r="V213" s="180"/>
      <c r="W213" s="180"/>
      <c r="X213" s="180"/>
      <c r="Y213" s="180"/>
      <c r="Z213" s="180"/>
      <c r="AA213" s="180"/>
      <c r="AB213" s="180"/>
      <c r="AC213" s="180"/>
      <c r="AD213" s="180"/>
      <c r="AE213" s="180"/>
    </row>
    <row r="214" spans="1:31">
      <c r="A214" s="311"/>
      <c r="B214" s="180"/>
      <c r="C214" s="180"/>
      <c r="D214" s="180"/>
      <c r="E214" s="180"/>
      <c r="F214" s="180"/>
      <c r="G214" s="180"/>
      <c r="H214" s="314"/>
      <c r="I214" s="180"/>
      <c r="J214" s="180"/>
      <c r="K214" s="313"/>
      <c r="L214" s="313"/>
      <c r="M214" s="313"/>
      <c r="N214" s="313"/>
      <c r="O214" s="978"/>
      <c r="P214" s="180"/>
      <c r="Q214" s="180"/>
      <c r="R214" s="180"/>
      <c r="S214" s="180"/>
      <c r="T214" s="180"/>
      <c r="U214" s="180"/>
      <c r="V214" s="180"/>
      <c r="W214" s="180"/>
      <c r="X214" s="180"/>
      <c r="Y214" s="180"/>
      <c r="Z214" s="180"/>
      <c r="AA214" s="180"/>
      <c r="AB214" s="180"/>
      <c r="AC214" s="180"/>
      <c r="AD214" s="180"/>
      <c r="AE214" s="180"/>
    </row>
    <row r="215" spans="1:31">
      <c r="A215" s="311"/>
      <c r="B215" s="180"/>
      <c r="C215" s="180"/>
      <c r="D215" s="180"/>
      <c r="E215" s="180"/>
      <c r="F215" s="180"/>
      <c r="G215" s="180"/>
      <c r="H215" s="314"/>
      <c r="I215" s="180"/>
      <c r="J215" s="180"/>
      <c r="K215" s="313"/>
      <c r="L215" s="313"/>
      <c r="M215" s="313"/>
      <c r="N215" s="313"/>
      <c r="O215" s="978"/>
      <c r="P215" s="180"/>
      <c r="Q215" s="180"/>
      <c r="R215" s="180"/>
      <c r="S215" s="180"/>
      <c r="T215" s="180"/>
      <c r="U215" s="180"/>
      <c r="V215" s="180"/>
      <c r="W215" s="180"/>
      <c r="X215" s="180"/>
      <c r="Y215" s="180"/>
      <c r="Z215" s="180"/>
      <c r="AA215" s="180"/>
      <c r="AB215" s="180"/>
      <c r="AC215" s="180"/>
      <c r="AD215" s="180"/>
      <c r="AE215" s="180"/>
    </row>
    <row r="216" spans="1:31">
      <c r="A216" s="311"/>
      <c r="B216" s="180"/>
      <c r="C216" s="180"/>
      <c r="D216" s="180"/>
      <c r="E216" s="180"/>
      <c r="F216" s="180"/>
      <c r="G216" s="180"/>
      <c r="H216" s="314"/>
      <c r="I216" s="180"/>
      <c r="J216" s="180"/>
      <c r="K216" s="313"/>
      <c r="L216" s="313"/>
      <c r="M216" s="313"/>
      <c r="N216" s="313"/>
      <c r="O216" s="978"/>
      <c r="P216" s="180"/>
      <c r="Q216" s="180"/>
      <c r="R216" s="180"/>
      <c r="S216" s="180"/>
      <c r="T216" s="180"/>
      <c r="U216" s="180"/>
      <c r="V216" s="180"/>
      <c r="W216" s="180"/>
      <c r="X216" s="180"/>
      <c r="Y216" s="180"/>
      <c r="Z216" s="180"/>
      <c r="AA216" s="180"/>
      <c r="AB216" s="180"/>
      <c r="AC216" s="180"/>
      <c r="AD216" s="180"/>
      <c r="AE216" s="180"/>
    </row>
    <row r="217" spans="1:31">
      <c r="A217" s="311"/>
      <c r="B217" s="180"/>
      <c r="C217" s="180"/>
      <c r="D217" s="180"/>
      <c r="E217" s="180"/>
      <c r="F217" s="180"/>
      <c r="G217" s="180"/>
      <c r="H217" s="314"/>
      <c r="I217" s="180"/>
      <c r="J217" s="180"/>
      <c r="K217" s="313"/>
      <c r="L217" s="313"/>
      <c r="M217" s="313"/>
      <c r="N217" s="313"/>
      <c r="O217" s="978"/>
      <c r="P217" s="180"/>
      <c r="Q217" s="180"/>
      <c r="R217" s="180"/>
      <c r="S217" s="180"/>
      <c r="T217" s="180"/>
      <c r="U217" s="180"/>
      <c r="V217" s="180"/>
      <c r="W217" s="180"/>
      <c r="X217" s="180"/>
      <c r="Y217" s="180"/>
      <c r="Z217" s="180"/>
      <c r="AA217" s="180"/>
      <c r="AB217" s="180"/>
      <c r="AC217" s="180"/>
      <c r="AD217" s="180"/>
      <c r="AE217" s="180"/>
    </row>
    <row r="218" spans="1:31">
      <c r="A218" s="311"/>
      <c r="B218" s="180"/>
      <c r="C218" s="180"/>
      <c r="D218" s="180"/>
      <c r="E218" s="180"/>
      <c r="F218" s="180"/>
      <c r="G218" s="180"/>
      <c r="H218" s="314"/>
      <c r="I218" s="180"/>
      <c r="J218" s="180"/>
      <c r="K218" s="313"/>
      <c r="L218" s="313"/>
      <c r="M218" s="313"/>
      <c r="N218" s="313"/>
      <c r="O218" s="978"/>
      <c r="P218" s="180"/>
      <c r="Q218" s="180"/>
      <c r="R218" s="180"/>
      <c r="S218" s="180"/>
      <c r="T218" s="180"/>
      <c r="U218" s="180"/>
      <c r="V218" s="180"/>
      <c r="W218" s="180"/>
      <c r="X218" s="180"/>
      <c r="Y218" s="180"/>
      <c r="Z218" s="180"/>
      <c r="AA218" s="180"/>
      <c r="AB218" s="180"/>
      <c r="AC218" s="180"/>
      <c r="AD218" s="180"/>
      <c r="AE218" s="180"/>
    </row>
    <row r="219" spans="1:31">
      <c r="A219" s="311"/>
      <c r="B219" s="180"/>
      <c r="C219" s="180"/>
      <c r="D219" s="180"/>
      <c r="E219" s="180"/>
      <c r="F219" s="180"/>
      <c r="G219" s="180"/>
      <c r="H219" s="314"/>
      <c r="I219" s="180"/>
      <c r="J219" s="180"/>
      <c r="K219" s="313"/>
      <c r="L219" s="313"/>
      <c r="M219" s="313"/>
      <c r="N219" s="313"/>
      <c r="O219" s="978"/>
      <c r="P219" s="180"/>
      <c r="Q219" s="180"/>
      <c r="R219" s="180"/>
      <c r="S219" s="180"/>
      <c r="T219" s="180"/>
      <c r="U219" s="180"/>
      <c r="V219" s="180"/>
      <c r="W219" s="180"/>
      <c r="X219" s="180"/>
      <c r="Y219" s="180"/>
      <c r="Z219" s="180"/>
      <c r="AA219" s="180"/>
      <c r="AB219" s="180"/>
      <c r="AC219" s="180"/>
      <c r="AD219" s="180"/>
      <c r="AE219" s="180"/>
    </row>
    <row r="220" spans="1:31">
      <c r="A220" s="311"/>
      <c r="B220" s="180"/>
      <c r="C220" s="180"/>
      <c r="D220" s="180"/>
      <c r="E220" s="180"/>
      <c r="F220" s="180"/>
      <c r="G220" s="180"/>
      <c r="H220" s="314"/>
      <c r="I220" s="180"/>
      <c r="J220" s="180"/>
      <c r="K220" s="313"/>
      <c r="L220" s="313"/>
      <c r="M220" s="313"/>
      <c r="N220" s="313"/>
      <c r="O220" s="978"/>
      <c r="P220" s="180"/>
      <c r="Q220" s="180"/>
      <c r="R220" s="180"/>
      <c r="S220" s="180"/>
      <c r="T220" s="180"/>
      <c r="U220" s="180"/>
      <c r="V220" s="180"/>
      <c r="W220" s="180"/>
      <c r="X220" s="180"/>
      <c r="Y220" s="180"/>
      <c r="Z220" s="180"/>
      <c r="AA220" s="180"/>
      <c r="AB220" s="180"/>
      <c r="AC220" s="180"/>
      <c r="AD220" s="180"/>
      <c r="AE220" s="180"/>
    </row>
    <row r="221" spans="1:31">
      <c r="A221" s="311"/>
      <c r="B221" s="180"/>
      <c r="C221" s="180"/>
      <c r="D221" s="180"/>
      <c r="E221" s="180"/>
      <c r="F221" s="180"/>
      <c r="G221" s="180"/>
      <c r="H221" s="314"/>
      <c r="I221" s="180"/>
      <c r="J221" s="180"/>
      <c r="K221" s="313"/>
      <c r="L221" s="313"/>
      <c r="M221" s="313"/>
      <c r="N221" s="313"/>
      <c r="O221" s="978"/>
      <c r="P221" s="180"/>
      <c r="Q221" s="180"/>
      <c r="R221" s="180"/>
      <c r="S221" s="180"/>
      <c r="T221" s="180"/>
      <c r="U221" s="180"/>
      <c r="V221" s="180"/>
      <c r="W221" s="180"/>
      <c r="X221" s="180"/>
      <c r="Y221" s="180"/>
      <c r="Z221" s="180"/>
      <c r="AA221" s="180"/>
      <c r="AB221" s="180"/>
      <c r="AC221" s="180"/>
      <c r="AD221" s="180"/>
      <c r="AE221" s="180"/>
    </row>
    <row r="222" spans="1:31">
      <c r="A222" s="311"/>
      <c r="B222" s="180"/>
      <c r="C222" s="180"/>
      <c r="D222" s="180"/>
      <c r="E222" s="180"/>
      <c r="F222" s="180"/>
      <c r="G222" s="180"/>
      <c r="H222" s="314"/>
      <c r="I222" s="180"/>
      <c r="J222" s="180"/>
      <c r="K222" s="313"/>
      <c r="L222" s="313"/>
      <c r="M222" s="313"/>
      <c r="N222" s="313"/>
      <c r="O222" s="978"/>
      <c r="P222" s="180"/>
      <c r="Q222" s="180"/>
      <c r="R222" s="180"/>
      <c r="S222" s="180"/>
      <c r="T222" s="180"/>
      <c r="U222" s="180"/>
      <c r="V222" s="180"/>
      <c r="W222" s="180"/>
      <c r="X222" s="180"/>
      <c r="Y222" s="180"/>
      <c r="Z222" s="180"/>
      <c r="AA222" s="180"/>
      <c r="AB222" s="180"/>
      <c r="AC222" s="180"/>
      <c r="AD222" s="180"/>
      <c r="AE222" s="180"/>
    </row>
    <row r="223" spans="1:31">
      <c r="A223" s="311"/>
      <c r="B223" s="180"/>
      <c r="C223" s="180"/>
      <c r="D223" s="180"/>
      <c r="E223" s="180"/>
      <c r="F223" s="180"/>
      <c r="G223" s="180"/>
      <c r="H223" s="314"/>
      <c r="I223" s="180"/>
      <c r="J223" s="180"/>
      <c r="K223" s="313"/>
      <c r="L223" s="313"/>
      <c r="M223" s="313"/>
      <c r="N223" s="313"/>
      <c r="O223" s="978"/>
      <c r="P223" s="180"/>
      <c r="Q223" s="180"/>
      <c r="R223" s="180"/>
      <c r="S223" s="180"/>
      <c r="T223" s="180"/>
      <c r="U223" s="180"/>
      <c r="V223" s="180"/>
      <c r="W223" s="180"/>
      <c r="X223" s="180"/>
      <c r="Y223" s="180"/>
      <c r="Z223" s="180"/>
      <c r="AA223" s="180"/>
      <c r="AB223" s="180"/>
      <c r="AC223" s="180"/>
      <c r="AD223" s="180"/>
      <c r="AE223" s="180"/>
    </row>
    <row r="224" spans="1:31">
      <c r="A224" s="311"/>
      <c r="B224" s="180"/>
      <c r="C224" s="180"/>
      <c r="D224" s="180"/>
      <c r="E224" s="180"/>
      <c r="F224" s="180"/>
      <c r="G224" s="180"/>
      <c r="H224" s="314"/>
      <c r="I224" s="180"/>
      <c r="J224" s="180"/>
      <c r="K224" s="313"/>
      <c r="L224" s="313"/>
      <c r="M224" s="313"/>
      <c r="N224" s="313"/>
      <c r="O224" s="978"/>
      <c r="P224" s="180"/>
      <c r="Q224" s="180"/>
      <c r="R224" s="180"/>
      <c r="S224" s="180"/>
      <c r="T224" s="180"/>
      <c r="U224" s="180"/>
      <c r="V224" s="180"/>
      <c r="W224" s="180"/>
      <c r="X224" s="180"/>
      <c r="Y224" s="180"/>
      <c r="Z224" s="180"/>
      <c r="AA224" s="180"/>
      <c r="AB224" s="180"/>
      <c r="AC224" s="180"/>
      <c r="AD224" s="180"/>
      <c r="AE224" s="180"/>
    </row>
    <row r="225" spans="1:31">
      <c r="A225" s="311"/>
      <c r="B225" s="180"/>
      <c r="C225" s="180"/>
      <c r="D225" s="180"/>
      <c r="E225" s="180"/>
      <c r="F225" s="180"/>
      <c r="G225" s="180"/>
      <c r="H225" s="314"/>
      <c r="I225" s="180"/>
      <c r="J225" s="180"/>
      <c r="K225" s="313"/>
      <c r="L225" s="313"/>
      <c r="M225" s="313"/>
      <c r="N225" s="313"/>
      <c r="O225" s="978"/>
      <c r="P225" s="180"/>
      <c r="Q225" s="180"/>
      <c r="R225" s="180"/>
      <c r="S225" s="180"/>
      <c r="T225" s="180"/>
      <c r="U225" s="180"/>
      <c r="V225" s="180"/>
      <c r="W225" s="180"/>
      <c r="X225" s="180"/>
      <c r="Y225" s="180"/>
      <c r="Z225" s="180"/>
      <c r="AA225" s="180"/>
      <c r="AB225" s="180"/>
      <c r="AC225" s="180"/>
      <c r="AD225" s="180"/>
      <c r="AE225" s="180"/>
    </row>
    <row r="226" spans="1:31">
      <c r="A226" s="311"/>
      <c r="B226" s="180"/>
      <c r="C226" s="180"/>
      <c r="D226" s="180"/>
      <c r="E226" s="180"/>
      <c r="F226" s="180"/>
      <c r="G226" s="180"/>
      <c r="H226" s="314"/>
      <c r="I226" s="180"/>
      <c r="J226" s="180"/>
      <c r="K226" s="313"/>
      <c r="L226" s="313"/>
      <c r="M226" s="313"/>
      <c r="N226" s="313"/>
      <c r="O226" s="978"/>
      <c r="P226" s="180"/>
      <c r="Q226" s="180"/>
      <c r="R226" s="180"/>
      <c r="S226" s="180"/>
      <c r="T226" s="180"/>
      <c r="U226" s="180"/>
      <c r="V226" s="180"/>
      <c r="W226" s="180"/>
      <c r="X226" s="180"/>
      <c r="Y226" s="180"/>
      <c r="Z226" s="180"/>
      <c r="AA226" s="180"/>
      <c r="AB226" s="180"/>
      <c r="AC226" s="180"/>
      <c r="AD226" s="180"/>
      <c r="AE226" s="180"/>
    </row>
    <row r="227" spans="1:31">
      <c r="A227" s="311"/>
      <c r="B227" s="180"/>
      <c r="C227" s="180"/>
      <c r="D227" s="180"/>
      <c r="E227" s="180"/>
      <c r="F227" s="180"/>
      <c r="G227" s="180"/>
      <c r="H227" s="314"/>
      <c r="I227" s="180"/>
      <c r="J227" s="180"/>
      <c r="K227" s="313"/>
      <c r="L227" s="313"/>
      <c r="M227" s="313"/>
      <c r="N227" s="313"/>
      <c r="O227" s="978"/>
      <c r="P227" s="180"/>
      <c r="Q227" s="180"/>
      <c r="R227" s="180"/>
      <c r="S227" s="180"/>
      <c r="T227" s="180"/>
      <c r="U227" s="180"/>
      <c r="V227" s="180"/>
      <c r="W227" s="180"/>
      <c r="X227" s="180"/>
      <c r="Y227" s="180"/>
      <c r="Z227" s="180"/>
      <c r="AA227" s="180"/>
      <c r="AB227" s="180"/>
      <c r="AC227" s="180"/>
      <c r="AD227" s="180"/>
      <c r="AE227" s="180"/>
    </row>
    <row r="228" spans="1:31">
      <c r="A228" s="311"/>
      <c r="B228" s="180"/>
      <c r="C228" s="180"/>
      <c r="D228" s="180"/>
      <c r="E228" s="180"/>
      <c r="F228" s="180"/>
      <c r="G228" s="180"/>
      <c r="H228" s="314"/>
      <c r="I228" s="180"/>
      <c r="J228" s="180"/>
      <c r="K228" s="313"/>
      <c r="L228" s="313"/>
      <c r="M228" s="313"/>
      <c r="N228" s="313"/>
      <c r="O228" s="978"/>
      <c r="P228" s="180"/>
      <c r="Q228" s="180"/>
      <c r="R228" s="180"/>
      <c r="S228" s="180"/>
      <c r="T228" s="180"/>
      <c r="U228" s="180"/>
      <c r="V228" s="180"/>
      <c r="W228" s="180"/>
      <c r="X228" s="180"/>
      <c r="Y228" s="180"/>
      <c r="Z228" s="180"/>
      <c r="AA228" s="180"/>
      <c r="AB228" s="180"/>
      <c r="AC228" s="180"/>
      <c r="AD228" s="180"/>
      <c r="AE228" s="180"/>
    </row>
    <row r="229" spans="1:31">
      <c r="A229" s="311"/>
      <c r="B229" s="180"/>
      <c r="C229" s="180"/>
      <c r="D229" s="180"/>
      <c r="E229" s="180"/>
      <c r="F229" s="180"/>
      <c r="G229" s="180"/>
      <c r="H229" s="314"/>
      <c r="I229" s="180"/>
      <c r="J229" s="180"/>
      <c r="K229" s="313"/>
      <c r="L229" s="313"/>
      <c r="M229" s="313"/>
      <c r="N229" s="313"/>
      <c r="O229" s="978"/>
      <c r="P229" s="180"/>
      <c r="Q229" s="180"/>
      <c r="R229" s="180"/>
      <c r="S229" s="180"/>
      <c r="T229" s="180"/>
      <c r="U229" s="180"/>
      <c r="V229" s="180"/>
      <c r="W229" s="180"/>
      <c r="X229" s="180"/>
      <c r="Y229" s="180"/>
      <c r="Z229" s="180"/>
      <c r="AA229" s="180"/>
      <c r="AB229" s="180"/>
      <c r="AC229" s="180"/>
      <c r="AD229" s="180"/>
      <c r="AE229" s="180"/>
    </row>
    <row r="230" spans="1:31">
      <c r="A230" s="311"/>
      <c r="B230" s="180"/>
      <c r="C230" s="180"/>
      <c r="D230" s="180"/>
      <c r="E230" s="180"/>
      <c r="F230" s="180"/>
      <c r="G230" s="180"/>
      <c r="H230" s="314"/>
      <c r="I230" s="180"/>
      <c r="J230" s="180"/>
      <c r="K230" s="313"/>
      <c r="L230" s="313"/>
      <c r="M230" s="313"/>
      <c r="N230" s="313"/>
      <c r="O230" s="978"/>
      <c r="P230" s="180"/>
      <c r="Q230" s="180"/>
      <c r="R230" s="180"/>
      <c r="S230" s="180"/>
      <c r="T230" s="180"/>
      <c r="U230" s="180"/>
      <c r="V230" s="180"/>
      <c r="W230" s="180"/>
      <c r="X230" s="180"/>
      <c r="Y230" s="180"/>
      <c r="Z230" s="180"/>
      <c r="AA230" s="180"/>
      <c r="AB230" s="180"/>
      <c r="AC230" s="180"/>
      <c r="AD230" s="180"/>
      <c r="AE230" s="180"/>
    </row>
    <row r="231" spans="1:31">
      <c r="A231" s="311"/>
      <c r="B231" s="180"/>
      <c r="C231" s="180"/>
      <c r="D231" s="180"/>
      <c r="E231" s="180"/>
      <c r="F231" s="180"/>
      <c r="G231" s="180"/>
      <c r="H231" s="314"/>
      <c r="I231" s="180"/>
      <c r="J231" s="180"/>
      <c r="K231" s="313"/>
      <c r="L231" s="313"/>
      <c r="M231" s="313"/>
      <c r="N231" s="313"/>
      <c r="O231" s="978"/>
      <c r="P231" s="180"/>
      <c r="Q231" s="180"/>
      <c r="R231" s="180"/>
      <c r="S231" s="180"/>
      <c r="T231" s="180"/>
      <c r="U231" s="180"/>
      <c r="V231" s="180"/>
      <c r="W231" s="180"/>
      <c r="X231" s="180"/>
      <c r="Y231" s="180"/>
      <c r="Z231" s="180"/>
      <c r="AA231" s="180"/>
      <c r="AB231" s="180"/>
      <c r="AC231" s="180"/>
      <c r="AD231" s="180"/>
      <c r="AE231" s="180"/>
    </row>
    <row r="232" spans="1:31">
      <c r="A232" s="311"/>
      <c r="B232" s="180"/>
      <c r="C232" s="180"/>
      <c r="D232" s="180"/>
      <c r="E232" s="180"/>
      <c r="F232" s="180"/>
      <c r="G232" s="180"/>
      <c r="H232" s="314"/>
      <c r="I232" s="180"/>
      <c r="J232" s="180"/>
      <c r="K232" s="313"/>
      <c r="L232" s="313"/>
      <c r="M232" s="313"/>
      <c r="N232" s="313"/>
      <c r="O232" s="978"/>
      <c r="P232" s="180"/>
      <c r="Q232" s="180"/>
      <c r="R232" s="180"/>
      <c r="S232" s="180"/>
      <c r="T232" s="180"/>
      <c r="U232" s="180"/>
      <c r="V232" s="180"/>
      <c r="W232" s="180"/>
      <c r="X232" s="180"/>
      <c r="Y232" s="180"/>
      <c r="Z232" s="180"/>
      <c r="AA232" s="180"/>
      <c r="AB232" s="180"/>
      <c r="AC232" s="180"/>
      <c r="AD232" s="180"/>
      <c r="AE232" s="180"/>
    </row>
    <row r="233" spans="1:31">
      <c r="A233" s="311"/>
      <c r="B233" s="180"/>
      <c r="C233" s="180"/>
      <c r="D233" s="180"/>
      <c r="E233" s="180"/>
      <c r="F233" s="180"/>
      <c r="G233" s="180"/>
      <c r="H233" s="314"/>
      <c r="I233" s="180"/>
      <c r="J233" s="180"/>
      <c r="K233" s="313"/>
      <c r="L233" s="313"/>
      <c r="M233" s="313"/>
      <c r="N233" s="313"/>
      <c r="O233" s="978"/>
      <c r="P233" s="180"/>
      <c r="Q233" s="180"/>
      <c r="R233" s="180"/>
      <c r="S233" s="180"/>
      <c r="T233" s="180"/>
      <c r="U233" s="180"/>
      <c r="V233" s="180"/>
      <c r="W233" s="180"/>
      <c r="X233" s="180"/>
      <c r="Y233" s="180"/>
      <c r="Z233" s="180"/>
      <c r="AA233" s="180"/>
      <c r="AB233" s="180"/>
      <c r="AC233" s="180"/>
      <c r="AD233" s="180"/>
      <c r="AE233" s="180"/>
    </row>
    <row r="234" spans="1:31">
      <c r="A234" s="311"/>
      <c r="B234" s="180"/>
      <c r="C234" s="180"/>
      <c r="D234" s="180"/>
      <c r="E234" s="180"/>
      <c r="F234" s="180"/>
      <c r="G234" s="180"/>
      <c r="H234" s="314"/>
      <c r="I234" s="180"/>
      <c r="J234" s="180"/>
      <c r="K234" s="313"/>
      <c r="L234" s="313"/>
      <c r="M234" s="313"/>
      <c r="N234" s="313"/>
      <c r="O234" s="978"/>
      <c r="P234" s="180"/>
      <c r="Q234" s="180"/>
      <c r="R234" s="180"/>
      <c r="S234" s="180"/>
      <c r="T234" s="180"/>
      <c r="U234" s="180"/>
      <c r="V234" s="180"/>
      <c r="W234" s="180"/>
      <c r="X234" s="180"/>
      <c r="Y234" s="180"/>
      <c r="Z234" s="180"/>
      <c r="AA234" s="180"/>
      <c r="AB234" s="180"/>
      <c r="AC234" s="180"/>
      <c r="AD234" s="180"/>
      <c r="AE234" s="180"/>
    </row>
    <row r="235" spans="1:31">
      <c r="A235" s="311"/>
      <c r="B235" s="180"/>
      <c r="C235" s="180"/>
      <c r="D235" s="180"/>
      <c r="E235" s="180"/>
      <c r="F235" s="180"/>
      <c r="G235" s="180"/>
      <c r="H235" s="314"/>
      <c r="I235" s="180"/>
      <c r="J235" s="180"/>
      <c r="K235" s="313"/>
      <c r="L235" s="313"/>
      <c r="M235" s="313"/>
      <c r="N235" s="313"/>
      <c r="O235" s="978"/>
      <c r="P235" s="180"/>
      <c r="Q235" s="180"/>
      <c r="R235" s="180"/>
      <c r="S235" s="180"/>
      <c r="T235" s="180"/>
      <c r="U235" s="180"/>
      <c r="V235" s="180"/>
      <c r="W235" s="180"/>
      <c r="X235" s="180"/>
      <c r="Y235" s="180"/>
      <c r="Z235" s="180"/>
      <c r="AA235" s="180"/>
      <c r="AB235" s="180"/>
      <c r="AC235" s="180"/>
      <c r="AD235" s="180"/>
      <c r="AE235" s="180"/>
    </row>
    <row r="236" spans="1:31">
      <c r="A236" s="311"/>
      <c r="B236" s="180"/>
      <c r="C236" s="180"/>
      <c r="D236" s="180"/>
      <c r="E236" s="180"/>
      <c r="F236" s="180"/>
      <c r="G236" s="180"/>
      <c r="H236" s="314"/>
      <c r="I236" s="180"/>
      <c r="J236" s="180"/>
      <c r="K236" s="313"/>
      <c r="L236" s="313"/>
      <c r="M236" s="313"/>
      <c r="N236" s="313"/>
      <c r="O236" s="978"/>
      <c r="P236" s="180"/>
      <c r="Q236" s="180"/>
      <c r="R236" s="180"/>
      <c r="S236" s="180"/>
      <c r="T236" s="180"/>
      <c r="U236" s="180"/>
      <c r="V236" s="180"/>
      <c r="W236" s="180"/>
      <c r="X236" s="180"/>
      <c r="Y236" s="180"/>
      <c r="Z236" s="180"/>
      <c r="AA236" s="180"/>
      <c r="AB236" s="180"/>
      <c r="AC236" s="180"/>
      <c r="AD236" s="180"/>
      <c r="AE236" s="180"/>
    </row>
    <row r="237" spans="1:31">
      <c r="A237" s="311"/>
      <c r="B237" s="180"/>
      <c r="C237" s="180"/>
      <c r="D237" s="180"/>
      <c r="E237" s="180"/>
      <c r="F237" s="180"/>
      <c r="G237" s="180"/>
      <c r="H237" s="314"/>
      <c r="I237" s="180"/>
      <c r="J237" s="180"/>
      <c r="K237" s="313"/>
      <c r="L237" s="313"/>
      <c r="M237" s="313"/>
      <c r="N237" s="313"/>
      <c r="O237" s="978"/>
      <c r="P237" s="180"/>
      <c r="Q237" s="180"/>
      <c r="R237" s="180"/>
      <c r="S237" s="180"/>
      <c r="T237" s="180"/>
      <c r="U237" s="180"/>
      <c r="V237" s="180"/>
      <c r="W237" s="180"/>
      <c r="X237" s="180"/>
      <c r="Y237" s="180"/>
      <c r="Z237" s="180"/>
      <c r="AA237" s="180"/>
      <c r="AB237" s="180"/>
      <c r="AC237" s="180"/>
      <c r="AD237" s="180"/>
      <c r="AE237" s="180"/>
    </row>
    <row r="238" spans="1:31">
      <c r="A238" s="311"/>
      <c r="B238" s="180"/>
      <c r="C238" s="180"/>
      <c r="D238" s="180"/>
      <c r="E238" s="180"/>
      <c r="F238" s="180"/>
      <c r="G238" s="180"/>
      <c r="H238" s="314"/>
      <c r="I238" s="180"/>
      <c r="J238" s="180"/>
      <c r="K238" s="313"/>
      <c r="L238" s="313"/>
      <c r="M238" s="313"/>
      <c r="N238" s="313"/>
      <c r="O238" s="978"/>
      <c r="P238" s="180"/>
      <c r="Q238" s="180"/>
      <c r="R238" s="180"/>
      <c r="S238" s="180"/>
      <c r="T238" s="180"/>
      <c r="U238" s="180"/>
      <c r="V238" s="180"/>
      <c r="W238" s="180"/>
      <c r="X238" s="180"/>
      <c r="Y238" s="180"/>
      <c r="Z238" s="180"/>
      <c r="AA238" s="180"/>
      <c r="AB238" s="180"/>
      <c r="AC238" s="180"/>
      <c r="AD238" s="180"/>
      <c r="AE238" s="180"/>
    </row>
    <row r="239" spans="1:31">
      <c r="A239" s="311"/>
      <c r="B239" s="180"/>
      <c r="C239" s="180"/>
      <c r="D239" s="180"/>
      <c r="E239" s="180"/>
      <c r="F239" s="180"/>
      <c r="G239" s="180"/>
      <c r="H239" s="314"/>
      <c r="I239" s="180"/>
      <c r="J239" s="180"/>
      <c r="K239" s="313"/>
      <c r="L239" s="313"/>
      <c r="M239" s="313"/>
      <c r="N239" s="313"/>
      <c r="O239" s="978"/>
      <c r="P239" s="180"/>
      <c r="Q239" s="180"/>
      <c r="R239" s="180"/>
      <c r="S239" s="180"/>
      <c r="T239" s="180"/>
      <c r="U239" s="180"/>
      <c r="V239" s="180"/>
      <c r="W239" s="180"/>
      <c r="X239" s="180"/>
      <c r="Y239" s="180"/>
      <c r="Z239" s="180"/>
      <c r="AA239" s="180"/>
      <c r="AB239" s="180"/>
      <c r="AC239" s="180"/>
      <c r="AD239" s="180"/>
      <c r="AE239" s="180"/>
    </row>
    <row r="240" spans="1:31">
      <c r="A240" s="311"/>
      <c r="B240" s="180"/>
      <c r="C240" s="180"/>
      <c r="D240" s="180"/>
      <c r="E240" s="180"/>
      <c r="F240" s="180"/>
      <c r="G240" s="180"/>
      <c r="H240" s="314"/>
      <c r="I240" s="180"/>
      <c r="J240" s="180"/>
      <c r="K240" s="313"/>
      <c r="L240" s="313"/>
      <c r="M240" s="313"/>
      <c r="N240" s="313"/>
      <c r="O240" s="978"/>
      <c r="P240" s="180"/>
      <c r="Q240" s="180"/>
      <c r="R240" s="180"/>
      <c r="S240" s="180"/>
      <c r="T240" s="180"/>
      <c r="U240" s="180"/>
      <c r="V240" s="180"/>
      <c r="W240" s="180"/>
      <c r="X240" s="180"/>
      <c r="Y240" s="180"/>
      <c r="Z240" s="180"/>
      <c r="AA240" s="180"/>
      <c r="AB240" s="180"/>
      <c r="AC240" s="180"/>
      <c r="AD240" s="180"/>
      <c r="AE240" s="180"/>
    </row>
    <row r="241" spans="1:31">
      <c r="A241" s="311"/>
      <c r="B241" s="180"/>
      <c r="C241" s="180"/>
      <c r="D241" s="180"/>
      <c r="E241" s="180"/>
      <c r="F241" s="180"/>
      <c r="G241" s="180"/>
      <c r="H241" s="314"/>
      <c r="I241" s="180"/>
      <c r="J241" s="180"/>
      <c r="K241" s="313"/>
      <c r="L241" s="313"/>
      <c r="M241" s="313"/>
      <c r="N241" s="313"/>
      <c r="O241" s="978"/>
      <c r="P241" s="180"/>
      <c r="Q241" s="180"/>
      <c r="R241" s="180"/>
      <c r="S241" s="180"/>
      <c r="T241" s="180"/>
      <c r="U241" s="180"/>
      <c r="V241" s="180"/>
      <c r="W241" s="180"/>
      <c r="X241" s="180"/>
      <c r="Y241" s="180"/>
      <c r="Z241" s="180"/>
      <c r="AA241" s="180"/>
      <c r="AB241" s="180"/>
      <c r="AC241" s="180"/>
      <c r="AD241" s="180"/>
      <c r="AE241" s="180"/>
    </row>
    <row r="242" spans="1:31">
      <c r="A242" s="311"/>
      <c r="B242" s="180"/>
      <c r="C242" s="180"/>
      <c r="D242" s="180"/>
      <c r="E242" s="180"/>
      <c r="F242" s="180"/>
      <c r="G242" s="180"/>
      <c r="H242" s="314"/>
      <c r="I242" s="180"/>
      <c r="J242" s="180"/>
      <c r="K242" s="313"/>
      <c r="L242" s="313"/>
      <c r="M242" s="313"/>
      <c r="N242" s="313"/>
      <c r="O242" s="978"/>
      <c r="P242" s="180"/>
      <c r="Q242" s="180"/>
      <c r="R242" s="180"/>
      <c r="S242" s="180"/>
      <c r="T242" s="180"/>
      <c r="U242" s="180"/>
      <c r="V242" s="180"/>
      <c r="W242" s="180"/>
      <c r="X242" s="180"/>
      <c r="Y242" s="180"/>
      <c r="Z242" s="180"/>
      <c r="AA242" s="180"/>
      <c r="AB242" s="180"/>
      <c r="AC242" s="180"/>
      <c r="AD242" s="180"/>
      <c r="AE242" s="180"/>
    </row>
    <row r="243" spans="1:31">
      <c r="A243" s="311"/>
      <c r="B243" s="180"/>
      <c r="C243" s="180"/>
      <c r="D243" s="180"/>
      <c r="E243" s="180"/>
      <c r="F243" s="180"/>
      <c r="G243" s="180"/>
      <c r="H243" s="314"/>
      <c r="I243" s="180"/>
      <c r="J243" s="180"/>
      <c r="K243" s="313"/>
      <c r="L243" s="313"/>
      <c r="M243" s="313"/>
      <c r="N243" s="313"/>
      <c r="O243" s="978"/>
      <c r="P243" s="180"/>
      <c r="Q243" s="180"/>
      <c r="R243" s="180"/>
      <c r="S243" s="180"/>
      <c r="T243" s="180"/>
      <c r="U243" s="180"/>
      <c r="V243" s="180"/>
      <c r="W243" s="180"/>
      <c r="X243" s="180"/>
      <c r="Y243" s="180"/>
      <c r="Z243" s="180"/>
      <c r="AA243" s="180"/>
      <c r="AB243" s="180"/>
      <c r="AC243" s="180"/>
      <c r="AD243" s="180"/>
      <c r="AE243" s="180"/>
    </row>
    <row r="244" spans="1:31">
      <c r="A244" s="311"/>
      <c r="B244" s="180"/>
      <c r="C244" s="180"/>
      <c r="D244" s="180"/>
      <c r="E244" s="180"/>
      <c r="F244" s="180"/>
      <c r="G244" s="180"/>
      <c r="H244" s="314"/>
      <c r="I244" s="180"/>
      <c r="J244" s="180"/>
      <c r="K244" s="313"/>
      <c r="L244" s="313"/>
      <c r="M244" s="313"/>
      <c r="N244" s="313"/>
      <c r="O244" s="978"/>
      <c r="P244" s="180"/>
      <c r="Q244" s="180"/>
      <c r="R244" s="180"/>
      <c r="S244" s="180"/>
      <c r="T244" s="180"/>
      <c r="U244" s="180"/>
      <c r="V244" s="180"/>
      <c r="W244" s="180"/>
      <c r="X244" s="180"/>
      <c r="Y244" s="180"/>
      <c r="Z244" s="180"/>
      <c r="AA244" s="180"/>
      <c r="AB244" s="180"/>
      <c r="AC244" s="180"/>
      <c r="AD244" s="180"/>
      <c r="AE244" s="180"/>
    </row>
    <row r="245" spans="1:31">
      <c r="A245" s="311"/>
      <c r="B245" s="180"/>
      <c r="C245" s="180"/>
      <c r="D245" s="180"/>
      <c r="E245" s="180"/>
      <c r="F245" s="180"/>
      <c r="G245" s="180"/>
      <c r="H245" s="314"/>
      <c r="I245" s="180"/>
      <c r="J245" s="180"/>
      <c r="K245" s="313"/>
      <c r="L245" s="313"/>
      <c r="M245" s="313"/>
      <c r="N245" s="313"/>
      <c r="O245" s="978"/>
      <c r="P245" s="180"/>
      <c r="Q245" s="180"/>
      <c r="R245" s="180"/>
      <c r="S245" s="180"/>
      <c r="T245" s="180"/>
      <c r="U245" s="180"/>
      <c r="V245" s="180"/>
      <c r="W245" s="180"/>
      <c r="X245" s="180"/>
      <c r="Y245" s="180"/>
      <c r="Z245" s="180"/>
      <c r="AA245" s="180"/>
      <c r="AB245" s="180"/>
      <c r="AC245" s="180"/>
      <c r="AD245" s="180"/>
      <c r="AE245" s="180"/>
    </row>
    <row r="246" spans="1:31">
      <c r="A246" s="311"/>
      <c r="B246" s="180"/>
      <c r="C246" s="180"/>
      <c r="D246" s="180"/>
      <c r="E246" s="180"/>
      <c r="F246" s="180"/>
      <c r="G246" s="180"/>
      <c r="H246" s="314"/>
      <c r="I246" s="180"/>
      <c r="J246" s="180"/>
      <c r="K246" s="313"/>
      <c r="L246" s="313"/>
      <c r="M246" s="313"/>
      <c r="N246" s="313"/>
      <c r="O246" s="978"/>
      <c r="P246" s="180"/>
      <c r="Q246" s="180"/>
      <c r="R246" s="180"/>
      <c r="S246" s="180"/>
      <c r="T246" s="180"/>
      <c r="U246" s="180"/>
      <c r="V246" s="180"/>
      <c r="W246" s="180"/>
      <c r="X246" s="180"/>
      <c r="Y246" s="180"/>
      <c r="Z246" s="180"/>
      <c r="AA246" s="180"/>
      <c r="AB246" s="180"/>
      <c r="AC246" s="180"/>
      <c r="AD246" s="180"/>
      <c r="AE246" s="180"/>
    </row>
    <row r="247" spans="1:31">
      <c r="A247" s="311"/>
      <c r="B247" s="180"/>
      <c r="C247" s="180"/>
      <c r="D247" s="180"/>
      <c r="E247" s="180"/>
      <c r="F247" s="180"/>
      <c r="G247" s="180"/>
      <c r="H247" s="314"/>
      <c r="I247" s="180"/>
      <c r="J247" s="180"/>
      <c r="K247" s="313"/>
      <c r="L247" s="313"/>
      <c r="M247" s="313"/>
      <c r="N247" s="313"/>
      <c r="O247" s="978"/>
      <c r="P247" s="180"/>
      <c r="Q247" s="180"/>
      <c r="R247" s="180"/>
      <c r="S247" s="180"/>
      <c r="T247" s="180"/>
      <c r="U247" s="180"/>
      <c r="V247" s="180"/>
      <c r="W247" s="180"/>
      <c r="X247" s="180"/>
      <c r="Y247" s="180"/>
      <c r="Z247" s="180"/>
      <c r="AA247" s="180"/>
      <c r="AB247" s="180"/>
      <c r="AC247" s="180"/>
      <c r="AD247" s="180"/>
      <c r="AE247" s="180"/>
    </row>
    <row r="248" spans="1:31">
      <c r="A248" s="311"/>
      <c r="B248" s="180"/>
      <c r="C248" s="180"/>
      <c r="D248" s="180"/>
      <c r="E248" s="180"/>
      <c r="F248" s="180"/>
      <c r="G248" s="180"/>
      <c r="H248" s="314"/>
      <c r="I248" s="180"/>
      <c r="J248" s="180"/>
      <c r="K248" s="313"/>
      <c r="L248" s="313"/>
      <c r="M248" s="313"/>
      <c r="N248" s="313"/>
      <c r="O248" s="978"/>
      <c r="P248" s="180"/>
      <c r="Q248" s="180"/>
      <c r="R248" s="180"/>
      <c r="S248" s="180"/>
      <c r="T248" s="180"/>
      <c r="U248" s="180"/>
      <c r="V248" s="180"/>
      <c r="W248" s="180"/>
      <c r="X248" s="180"/>
      <c r="Y248" s="180"/>
      <c r="Z248" s="180"/>
      <c r="AA248" s="180"/>
      <c r="AB248" s="180"/>
      <c r="AC248" s="180"/>
      <c r="AD248" s="180"/>
      <c r="AE248" s="180"/>
    </row>
    <row r="249" spans="1:31">
      <c r="A249" s="311"/>
      <c r="B249" s="180"/>
      <c r="C249" s="180"/>
      <c r="D249" s="180"/>
      <c r="E249" s="180"/>
      <c r="F249" s="180"/>
      <c r="G249" s="180"/>
      <c r="H249" s="314"/>
      <c r="I249" s="180"/>
      <c r="J249" s="180"/>
      <c r="K249" s="313"/>
      <c r="L249" s="313"/>
      <c r="M249" s="313"/>
      <c r="N249" s="313"/>
      <c r="O249" s="978"/>
      <c r="P249" s="180"/>
      <c r="Q249" s="180"/>
      <c r="R249" s="180"/>
      <c r="S249" s="180"/>
      <c r="T249" s="180"/>
      <c r="U249" s="180"/>
      <c r="V249" s="180"/>
      <c r="W249" s="180"/>
      <c r="X249" s="180"/>
      <c r="Y249" s="180"/>
      <c r="Z249" s="180"/>
      <c r="AA249" s="180"/>
      <c r="AB249" s="180"/>
      <c r="AC249" s="180"/>
      <c r="AD249" s="180"/>
      <c r="AE249" s="180"/>
    </row>
    <row r="250" spans="1:31">
      <c r="A250" s="311"/>
      <c r="B250" s="180"/>
      <c r="C250" s="180"/>
      <c r="D250" s="180"/>
      <c r="E250" s="180"/>
      <c r="F250" s="180"/>
      <c r="G250" s="180"/>
      <c r="H250" s="314"/>
      <c r="I250" s="180"/>
      <c r="J250" s="180"/>
      <c r="K250" s="313"/>
      <c r="L250" s="313"/>
      <c r="M250" s="313"/>
      <c r="N250" s="313"/>
      <c r="O250" s="978"/>
      <c r="P250" s="180"/>
      <c r="Q250" s="180"/>
      <c r="R250" s="180"/>
      <c r="S250" s="180"/>
      <c r="T250" s="180"/>
      <c r="U250" s="180"/>
      <c r="V250" s="180"/>
      <c r="W250" s="180"/>
      <c r="X250" s="180"/>
      <c r="Y250" s="180"/>
      <c r="Z250" s="180"/>
      <c r="AA250" s="180"/>
      <c r="AB250" s="180"/>
      <c r="AC250" s="180"/>
      <c r="AD250" s="180"/>
      <c r="AE250" s="180"/>
    </row>
    <row r="251" spans="1:31">
      <c r="A251" s="311"/>
      <c r="B251" s="180"/>
      <c r="C251" s="180"/>
      <c r="D251" s="180"/>
      <c r="E251" s="180"/>
      <c r="F251" s="180"/>
      <c r="G251" s="180"/>
      <c r="H251" s="314"/>
      <c r="I251" s="180"/>
      <c r="J251" s="180"/>
      <c r="K251" s="313"/>
      <c r="L251" s="313"/>
      <c r="M251" s="313"/>
      <c r="N251" s="313"/>
      <c r="O251" s="978"/>
      <c r="P251" s="180"/>
      <c r="Q251" s="180"/>
      <c r="R251" s="180"/>
      <c r="S251" s="180"/>
      <c r="T251" s="180"/>
      <c r="U251" s="180"/>
      <c r="V251" s="180"/>
      <c r="W251" s="180"/>
      <c r="X251" s="180"/>
      <c r="Y251" s="180"/>
      <c r="Z251" s="180"/>
      <c r="AA251" s="180"/>
      <c r="AB251" s="180"/>
      <c r="AC251" s="180"/>
      <c r="AD251" s="180"/>
      <c r="AE251" s="180"/>
    </row>
    <row r="252" spans="1:31">
      <c r="A252" s="311"/>
      <c r="B252" s="180"/>
      <c r="C252" s="180"/>
      <c r="D252" s="180"/>
      <c r="E252" s="180"/>
      <c r="F252" s="180"/>
      <c r="G252" s="180"/>
      <c r="H252" s="314"/>
      <c r="I252" s="180"/>
      <c r="J252" s="180"/>
      <c r="K252" s="313"/>
      <c r="L252" s="313"/>
      <c r="M252" s="313"/>
      <c r="N252" s="313"/>
      <c r="O252" s="978"/>
      <c r="P252" s="180"/>
      <c r="Q252" s="180"/>
      <c r="R252" s="180"/>
      <c r="S252" s="180"/>
      <c r="T252" s="180"/>
      <c r="U252" s="180"/>
      <c r="V252" s="180"/>
      <c r="W252" s="180"/>
      <c r="X252" s="180"/>
      <c r="Y252" s="180"/>
      <c r="Z252" s="180"/>
      <c r="AA252" s="180"/>
      <c r="AB252" s="180"/>
      <c r="AC252" s="180"/>
      <c r="AD252" s="180"/>
      <c r="AE252" s="180"/>
    </row>
    <row r="253" spans="1:31">
      <c r="A253" s="311"/>
      <c r="B253" s="180"/>
      <c r="C253" s="180"/>
      <c r="D253" s="180"/>
      <c r="E253" s="180"/>
      <c r="F253" s="180"/>
      <c r="G253" s="180"/>
      <c r="H253" s="314"/>
      <c r="I253" s="180"/>
      <c r="J253" s="180"/>
      <c r="K253" s="313"/>
      <c r="L253" s="313"/>
      <c r="M253" s="313"/>
      <c r="N253" s="313"/>
      <c r="O253" s="978"/>
      <c r="P253" s="180"/>
      <c r="Q253" s="180"/>
      <c r="R253" s="180"/>
      <c r="S253" s="180"/>
      <c r="T253" s="180"/>
      <c r="U253" s="180"/>
      <c r="V253" s="180"/>
      <c r="W253" s="180"/>
      <c r="X253" s="180"/>
      <c r="Y253" s="180"/>
      <c r="Z253" s="180"/>
      <c r="AA253" s="180"/>
      <c r="AB253" s="180"/>
      <c r="AC253" s="180"/>
      <c r="AD253" s="180"/>
      <c r="AE253" s="180"/>
    </row>
    <row r="254" spans="1:31">
      <c r="A254" s="311"/>
      <c r="B254" s="180"/>
      <c r="C254" s="180"/>
      <c r="D254" s="180"/>
      <c r="E254" s="180"/>
      <c r="F254" s="180"/>
      <c r="G254" s="180"/>
      <c r="H254" s="314"/>
      <c r="I254" s="180"/>
      <c r="J254" s="180"/>
      <c r="K254" s="313"/>
      <c r="L254" s="313"/>
      <c r="M254" s="313"/>
      <c r="N254" s="313"/>
      <c r="O254" s="978"/>
      <c r="P254" s="180"/>
      <c r="Q254" s="180"/>
      <c r="R254" s="180"/>
      <c r="S254" s="180"/>
      <c r="T254" s="180"/>
      <c r="U254" s="180"/>
      <c r="V254" s="180"/>
      <c r="W254" s="180"/>
      <c r="X254" s="180"/>
      <c r="Y254" s="180"/>
      <c r="Z254" s="180"/>
      <c r="AA254" s="180"/>
      <c r="AB254" s="180"/>
      <c r="AC254" s="180"/>
      <c r="AD254" s="180"/>
      <c r="AE254" s="180"/>
    </row>
    <row r="255" spans="1:31">
      <c r="A255" s="311"/>
      <c r="B255" s="180"/>
      <c r="C255" s="180"/>
      <c r="D255" s="180"/>
      <c r="E255" s="180"/>
      <c r="F255" s="180"/>
      <c r="G255" s="180"/>
      <c r="H255" s="314"/>
      <c r="I255" s="180"/>
      <c r="J255" s="180"/>
      <c r="K255" s="313"/>
      <c r="L255" s="313"/>
      <c r="M255" s="313"/>
      <c r="N255" s="313"/>
      <c r="O255" s="978"/>
      <c r="P255" s="180"/>
      <c r="Q255" s="180"/>
      <c r="R255" s="180"/>
      <c r="S255" s="180"/>
      <c r="T255" s="180"/>
      <c r="U255" s="180"/>
      <c r="V255" s="180"/>
      <c r="W255" s="180"/>
      <c r="X255" s="180"/>
      <c r="Y255" s="180"/>
      <c r="Z255" s="180"/>
      <c r="AA255" s="180"/>
      <c r="AB255" s="180"/>
      <c r="AC255" s="180"/>
      <c r="AD255" s="180"/>
      <c r="AE255" s="180"/>
    </row>
    <row r="256" spans="1:31">
      <c r="A256" s="311"/>
      <c r="B256" s="180"/>
      <c r="C256" s="180"/>
      <c r="D256" s="180"/>
      <c r="E256" s="180"/>
      <c r="F256" s="180"/>
      <c r="G256" s="180"/>
      <c r="H256" s="314"/>
      <c r="I256" s="180"/>
      <c r="J256" s="180"/>
      <c r="K256" s="313"/>
      <c r="L256" s="313"/>
      <c r="M256" s="313"/>
      <c r="N256" s="313"/>
      <c r="O256" s="978"/>
      <c r="P256" s="180"/>
      <c r="Q256" s="180"/>
      <c r="R256" s="180"/>
      <c r="S256" s="180"/>
      <c r="T256" s="180"/>
      <c r="U256" s="180"/>
      <c r="V256" s="180"/>
      <c r="W256" s="180"/>
      <c r="X256" s="180"/>
      <c r="Y256" s="180"/>
      <c r="Z256" s="180"/>
      <c r="AA256" s="180"/>
      <c r="AB256" s="180"/>
      <c r="AC256" s="180"/>
      <c r="AD256" s="180"/>
      <c r="AE256" s="180"/>
    </row>
    <row r="257" spans="1:31">
      <c r="A257" s="311"/>
      <c r="B257" s="180"/>
      <c r="C257" s="180"/>
      <c r="D257" s="180"/>
      <c r="E257" s="180"/>
      <c r="F257" s="180"/>
      <c r="G257" s="180"/>
      <c r="H257" s="314"/>
      <c r="I257" s="180"/>
      <c r="J257" s="180"/>
      <c r="K257" s="313"/>
      <c r="L257" s="313"/>
      <c r="M257" s="313"/>
      <c r="N257" s="313"/>
      <c r="O257" s="978"/>
      <c r="P257" s="180"/>
      <c r="Q257" s="180"/>
      <c r="R257" s="180"/>
      <c r="S257" s="180"/>
      <c r="T257" s="180"/>
      <c r="U257" s="180"/>
      <c r="V257" s="180"/>
      <c r="W257" s="180"/>
      <c r="X257" s="180"/>
      <c r="Y257" s="180"/>
      <c r="Z257" s="180"/>
      <c r="AA257" s="180"/>
      <c r="AB257" s="180"/>
      <c r="AC257" s="180"/>
      <c r="AD257" s="180"/>
      <c r="AE257" s="180"/>
    </row>
    <row r="258" spans="1:31">
      <c r="A258" s="311"/>
      <c r="B258" s="180"/>
      <c r="C258" s="180"/>
      <c r="D258" s="180"/>
      <c r="E258" s="180"/>
      <c r="F258" s="180"/>
      <c r="G258" s="180"/>
      <c r="H258" s="314"/>
      <c r="I258" s="180"/>
      <c r="J258" s="180"/>
      <c r="K258" s="313"/>
      <c r="L258" s="313"/>
      <c r="M258" s="313"/>
      <c r="N258" s="313"/>
      <c r="O258" s="978"/>
      <c r="P258" s="180"/>
      <c r="Q258" s="180"/>
      <c r="R258" s="180"/>
      <c r="S258" s="180"/>
      <c r="T258" s="180"/>
      <c r="U258" s="180"/>
      <c r="V258" s="180"/>
      <c r="W258" s="180"/>
      <c r="X258" s="180"/>
      <c r="Y258" s="180"/>
      <c r="Z258" s="180"/>
      <c r="AA258" s="180"/>
      <c r="AB258" s="180"/>
      <c r="AC258" s="180"/>
      <c r="AD258" s="180"/>
      <c r="AE258" s="180"/>
    </row>
    <row r="259" spans="1:31">
      <c r="A259" s="311"/>
      <c r="B259" s="180"/>
      <c r="C259" s="180"/>
      <c r="D259" s="180"/>
      <c r="E259" s="180"/>
      <c r="F259" s="180"/>
      <c r="G259" s="180"/>
      <c r="H259" s="314"/>
      <c r="I259" s="180"/>
      <c r="J259" s="180"/>
      <c r="K259" s="313"/>
      <c r="L259" s="313"/>
      <c r="M259" s="313"/>
      <c r="N259" s="313"/>
      <c r="O259" s="978"/>
      <c r="P259" s="180"/>
      <c r="Q259" s="180"/>
      <c r="R259" s="180"/>
      <c r="S259" s="180"/>
      <c r="T259" s="180"/>
      <c r="U259" s="180"/>
      <c r="V259" s="180"/>
      <c r="W259" s="180"/>
      <c r="X259" s="180"/>
      <c r="Y259" s="180"/>
      <c r="Z259" s="180"/>
      <c r="AA259" s="180"/>
      <c r="AB259" s="180"/>
      <c r="AC259" s="180"/>
      <c r="AD259" s="180"/>
      <c r="AE259" s="180"/>
    </row>
    <row r="260" spans="1:31">
      <c r="A260" s="311"/>
      <c r="B260" s="180"/>
      <c r="C260" s="180"/>
      <c r="D260" s="180"/>
      <c r="E260" s="180"/>
      <c r="F260" s="180"/>
      <c r="G260" s="180"/>
      <c r="H260" s="314"/>
      <c r="I260" s="180"/>
      <c r="J260" s="180"/>
      <c r="K260" s="313"/>
      <c r="L260" s="313"/>
      <c r="M260" s="313"/>
      <c r="N260" s="313"/>
      <c r="O260" s="978"/>
      <c r="P260" s="180"/>
      <c r="Q260" s="180"/>
      <c r="R260" s="180"/>
      <c r="S260" s="180"/>
      <c r="T260" s="180"/>
      <c r="U260" s="180"/>
      <c r="V260" s="180"/>
      <c r="W260" s="180"/>
      <c r="X260" s="180"/>
      <c r="Y260" s="180"/>
      <c r="Z260" s="180"/>
      <c r="AA260" s="180"/>
      <c r="AB260" s="180"/>
      <c r="AC260" s="180"/>
      <c r="AD260" s="180"/>
      <c r="AE260" s="180"/>
    </row>
    <row r="261" spans="1:31">
      <c r="A261" s="311"/>
      <c r="B261" s="180"/>
      <c r="C261" s="180"/>
      <c r="D261" s="180"/>
      <c r="E261" s="180"/>
      <c r="F261" s="180"/>
      <c r="G261" s="180"/>
      <c r="H261" s="314"/>
      <c r="I261" s="180"/>
      <c r="J261" s="180"/>
      <c r="K261" s="313"/>
      <c r="L261" s="313"/>
      <c r="M261" s="313"/>
      <c r="N261" s="313"/>
      <c r="O261" s="978"/>
      <c r="P261" s="180"/>
      <c r="Q261" s="180"/>
      <c r="R261" s="180"/>
      <c r="S261" s="180"/>
      <c r="T261" s="180"/>
      <c r="U261" s="180"/>
      <c r="V261" s="180"/>
      <c r="W261" s="180"/>
      <c r="X261" s="180"/>
      <c r="Y261" s="180"/>
      <c r="Z261" s="180"/>
      <c r="AA261" s="180"/>
      <c r="AB261" s="180"/>
      <c r="AC261" s="180"/>
      <c r="AD261" s="180"/>
      <c r="AE261" s="180"/>
    </row>
    <row r="262" spans="1:31">
      <c r="A262" s="311"/>
      <c r="B262" s="180"/>
      <c r="C262" s="180"/>
      <c r="D262" s="180"/>
      <c r="E262" s="180"/>
      <c r="F262" s="180"/>
      <c r="G262" s="180"/>
      <c r="H262" s="314"/>
      <c r="I262" s="180"/>
      <c r="J262" s="180"/>
      <c r="K262" s="313"/>
      <c r="L262" s="313"/>
      <c r="M262" s="313"/>
      <c r="N262" s="313"/>
      <c r="O262" s="978"/>
      <c r="P262" s="180"/>
      <c r="Q262" s="180"/>
      <c r="R262" s="180"/>
      <c r="S262" s="180"/>
      <c r="T262" s="180"/>
      <c r="U262" s="180"/>
      <c r="V262" s="180"/>
      <c r="W262" s="180"/>
      <c r="X262" s="180"/>
      <c r="Y262" s="180"/>
      <c r="Z262" s="180"/>
      <c r="AA262" s="180"/>
      <c r="AB262" s="180"/>
      <c r="AC262" s="180"/>
      <c r="AD262" s="180"/>
      <c r="AE262" s="180"/>
    </row>
    <row r="263" spans="1:31">
      <c r="A263" s="311"/>
      <c r="B263" s="180"/>
      <c r="C263" s="180"/>
      <c r="D263" s="180"/>
      <c r="E263" s="180"/>
      <c r="F263" s="180"/>
      <c r="G263" s="180"/>
      <c r="H263" s="314"/>
      <c r="I263" s="180"/>
      <c r="J263" s="180"/>
      <c r="K263" s="313"/>
      <c r="L263" s="313"/>
      <c r="M263" s="313"/>
      <c r="N263" s="313"/>
      <c r="O263" s="978"/>
      <c r="P263" s="180"/>
      <c r="Q263" s="180"/>
      <c r="R263" s="180"/>
      <c r="S263" s="180"/>
      <c r="T263" s="180"/>
      <c r="U263" s="180"/>
      <c r="V263" s="180"/>
      <c r="W263" s="180"/>
      <c r="X263" s="180"/>
      <c r="Y263" s="180"/>
      <c r="Z263" s="180"/>
      <c r="AA263" s="180"/>
      <c r="AB263" s="180"/>
      <c r="AC263" s="180"/>
      <c r="AD263" s="180"/>
      <c r="AE263" s="180"/>
    </row>
    <row r="264" spans="1:31">
      <c r="A264" s="311"/>
      <c r="B264" s="180"/>
      <c r="C264" s="180"/>
      <c r="D264" s="180"/>
      <c r="E264" s="180"/>
      <c r="F264" s="180"/>
      <c r="G264" s="180"/>
      <c r="H264" s="314"/>
      <c r="I264" s="180"/>
      <c r="J264" s="180"/>
      <c r="K264" s="313"/>
      <c r="L264" s="313"/>
      <c r="M264" s="313"/>
      <c r="N264" s="313"/>
      <c r="O264" s="978"/>
      <c r="P264" s="180"/>
      <c r="Q264" s="180"/>
      <c r="R264" s="180"/>
      <c r="S264" s="180"/>
      <c r="T264" s="180"/>
      <c r="U264" s="180"/>
      <c r="V264" s="180"/>
      <c r="W264" s="180"/>
      <c r="X264" s="180"/>
      <c r="Y264" s="180"/>
      <c r="Z264" s="180"/>
      <c r="AA264" s="180"/>
      <c r="AB264" s="180"/>
      <c r="AC264" s="180"/>
      <c r="AD264" s="180"/>
      <c r="AE264" s="180"/>
    </row>
    <row r="265" spans="1:31">
      <c r="A265" s="311"/>
      <c r="B265" s="180"/>
      <c r="C265" s="180"/>
      <c r="D265" s="180"/>
      <c r="E265" s="180"/>
      <c r="F265" s="180"/>
      <c r="G265" s="180"/>
      <c r="H265" s="314"/>
      <c r="I265" s="180"/>
      <c r="J265" s="180"/>
      <c r="K265" s="313"/>
      <c r="L265" s="313"/>
      <c r="M265" s="313"/>
      <c r="N265" s="313"/>
      <c r="O265" s="978"/>
      <c r="P265" s="180"/>
      <c r="Q265" s="180"/>
      <c r="R265" s="180"/>
      <c r="S265" s="180"/>
      <c r="T265" s="180"/>
      <c r="U265" s="180"/>
      <c r="V265" s="180"/>
      <c r="W265" s="180"/>
      <c r="X265" s="180"/>
      <c r="Y265" s="180"/>
      <c r="Z265" s="180"/>
      <c r="AA265" s="180"/>
      <c r="AB265" s="180"/>
      <c r="AC265" s="180"/>
      <c r="AD265" s="180"/>
      <c r="AE265" s="180"/>
    </row>
    <row r="266" spans="1:31">
      <c r="A266" s="311"/>
      <c r="B266" s="180"/>
      <c r="C266" s="180"/>
      <c r="D266" s="180"/>
      <c r="E266" s="180"/>
      <c r="F266" s="180"/>
      <c r="G266" s="180"/>
      <c r="H266" s="314"/>
      <c r="I266" s="180"/>
      <c r="J266" s="180"/>
      <c r="K266" s="313"/>
      <c r="L266" s="313"/>
      <c r="M266" s="313"/>
      <c r="N266" s="313"/>
      <c r="O266" s="978"/>
      <c r="P266" s="180"/>
      <c r="Q266" s="180"/>
      <c r="R266" s="180"/>
      <c r="S266" s="180"/>
      <c r="T266" s="180"/>
      <c r="U266" s="180"/>
      <c r="V266" s="180"/>
      <c r="W266" s="180"/>
      <c r="X266" s="180"/>
      <c r="Y266" s="180"/>
      <c r="Z266" s="180"/>
      <c r="AA266" s="180"/>
      <c r="AB266" s="180"/>
      <c r="AC266" s="180"/>
      <c r="AD266" s="180"/>
      <c r="AE266" s="180"/>
    </row>
    <row r="267" spans="1:31">
      <c r="A267" s="311"/>
      <c r="B267" s="180"/>
      <c r="C267" s="180"/>
      <c r="D267" s="180"/>
      <c r="E267" s="180"/>
      <c r="F267" s="180"/>
      <c r="G267" s="180"/>
      <c r="H267" s="314"/>
      <c r="I267" s="180"/>
      <c r="J267" s="180"/>
      <c r="K267" s="313"/>
      <c r="L267" s="313"/>
      <c r="M267" s="313"/>
      <c r="N267" s="313"/>
      <c r="O267" s="978"/>
      <c r="P267" s="180"/>
      <c r="Q267" s="180"/>
      <c r="R267" s="180"/>
      <c r="S267" s="180"/>
      <c r="T267" s="180"/>
      <c r="U267" s="180"/>
      <c r="V267" s="180"/>
      <c r="W267" s="180"/>
      <c r="X267" s="180"/>
      <c r="Y267" s="180"/>
      <c r="Z267" s="180"/>
      <c r="AA267" s="180"/>
      <c r="AB267" s="180"/>
      <c r="AC267" s="180"/>
      <c r="AD267" s="180"/>
      <c r="AE267" s="180"/>
    </row>
    <row r="268" spans="1:31">
      <c r="A268" s="311"/>
      <c r="B268" s="180"/>
      <c r="C268" s="180"/>
      <c r="D268" s="180"/>
      <c r="E268" s="180"/>
      <c r="F268" s="180"/>
      <c r="G268" s="180"/>
      <c r="H268" s="314"/>
      <c r="I268" s="180"/>
      <c r="J268" s="180"/>
      <c r="K268" s="313"/>
      <c r="L268" s="313"/>
      <c r="M268" s="313"/>
      <c r="N268" s="313"/>
      <c r="O268" s="978"/>
      <c r="P268" s="180"/>
      <c r="Q268" s="180"/>
      <c r="R268" s="180"/>
      <c r="S268" s="180"/>
      <c r="T268" s="180"/>
      <c r="U268" s="180"/>
      <c r="V268" s="180"/>
      <c r="W268" s="180"/>
      <c r="X268" s="180"/>
      <c r="Y268" s="180"/>
      <c r="Z268" s="180"/>
      <c r="AA268" s="180"/>
      <c r="AB268" s="180"/>
      <c r="AC268" s="180"/>
      <c r="AD268" s="180"/>
      <c r="AE268" s="180"/>
    </row>
    <row r="269" spans="1:31">
      <c r="A269" s="311"/>
      <c r="B269" s="180"/>
      <c r="C269" s="180"/>
      <c r="D269" s="180"/>
      <c r="E269" s="180"/>
      <c r="F269" s="180"/>
      <c r="G269" s="180"/>
      <c r="H269" s="314"/>
      <c r="I269" s="180"/>
      <c r="J269" s="180"/>
      <c r="K269" s="313"/>
      <c r="L269" s="313"/>
      <c r="M269" s="313"/>
      <c r="N269" s="313"/>
      <c r="O269" s="978"/>
      <c r="P269" s="180"/>
      <c r="Q269" s="180"/>
      <c r="R269" s="180"/>
      <c r="S269" s="180"/>
      <c r="T269" s="180"/>
      <c r="U269" s="180"/>
      <c r="V269" s="180"/>
      <c r="W269" s="180"/>
      <c r="X269" s="180"/>
      <c r="Y269" s="180"/>
      <c r="Z269" s="180"/>
      <c r="AA269" s="180"/>
      <c r="AB269" s="180"/>
      <c r="AC269" s="180"/>
      <c r="AD269" s="180"/>
      <c r="AE269" s="180"/>
    </row>
    <row r="270" spans="1:31">
      <c r="A270" s="311"/>
      <c r="B270" s="180"/>
      <c r="C270" s="180"/>
      <c r="D270" s="180"/>
      <c r="E270" s="180"/>
      <c r="F270" s="180"/>
      <c r="G270" s="180"/>
      <c r="H270" s="314"/>
      <c r="I270" s="180"/>
      <c r="J270" s="180"/>
      <c r="K270" s="313"/>
      <c r="L270" s="313"/>
      <c r="M270" s="313"/>
      <c r="N270" s="313"/>
      <c r="O270" s="978"/>
      <c r="P270" s="180"/>
      <c r="Q270" s="180"/>
      <c r="R270" s="180"/>
      <c r="S270" s="180"/>
      <c r="T270" s="180"/>
      <c r="U270" s="180"/>
      <c r="V270" s="180"/>
      <c r="W270" s="180"/>
      <c r="X270" s="180"/>
      <c r="Y270" s="180"/>
      <c r="Z270" s="180"/>
      <c r="AA270" s="180"/>
      <c r="AB270" s="180"/>
      <c r="AC270" s="180"/>
      <c r="AD270" s="180"/>
      <c r="AE270" s="180"/>
    </row>
    <row r="271" spans="1:31">
      <c r="A271" s="311"/>
      <c r="B271" s="180"/>
      <c r="C271" s="180"/>
      <c r="D271" s="180"/>
      <c r="E271" s="180"/>
      <c r="F271" s="180"/>
      <c r="G271" s="180"/>
      <c r="H271" s="314"/>
      <c r="I271" s="180"/>
      <c r="J271" s="180"/>
      <c r="K271" s="313"/>
      <c r="L271" s="313"/>
      <c r="M271" s="313"/>
      <c r="N271" s="313"/>
      <c r="O271" s="978"/>
      <c r="P271" s="180"/>
      <c r="Q271" s="180"/>
      <c r="R271" s="180"/>
      <c r="S271" s="180"/>
      <c r="T271" s="180"/>
      <c r="U271" s="180"/>
      <c r="V271" s="180"/>
      <c r="W271" s="180"/>
      <c r="X271" s="180"/>
      <c r="Y271" s="180"/>
      <c r="Z271" s="180"/>
      <c r="AA271" s="180"/>
      <c r="AB271" s="180"/>
      <c r="AC271" s="180"/>
      <c r="AD271" s="180"/>
      <c r="AE271" s="180"/>
    </row>
    <row r="272" spans="1:31">
      <c r="A272" s="311"/>
      <c r="B272" s="180"/>
      <c r="C272" s="180"/>
      <c r="D272" s="180"/>
      <c r="E272" s="180"/>
      <c r="F272" s="180"/>
      <c r="G272" s="180"/>
      <c r="H272" s="314"/>
      <c r="I272" s="180"/>
      <c r="J272" s="180"/>
      <c r="K272" s="313"/>
      <c r="L272" s="313"/>
      <c r="M272" s="313"/>
      <c r="N272" s="313"/>
      <c r="O272" s="978"/>
      <c r="P272" s="180"/>
      <c r="Q272" s="180"/>
      <c r="R272" s="180"/>
      <c r="S272" s="180"/>
      <c r="T272" s="180"/>
      <c r="U272" s="180"/>
      <c r="V272" s="180"/>
      <c r="W272" s="180"/>
      <c r="X272" s="180"/>
      <c r="Y272" s="180"/>
      <c r="Z272" s="180"/>
      <c r="AA272" s="180"/>
      <c r="AB272" s="180"/>
      <c r="AC272" s="180"/>
      <c r="AD272" s="180"/>
      <c r="AE272" s="180"/>
    </row>
    <row r="273" spans="1:31">
      <c r="A273" s="311"/>
      <c r="B273" s="180"/>
      <c r="C273" s="180"/>
      <c r="D273" s="180"/>
      <c r="E273" s="180"/>
      <c r="F273" s="180"/>
      <c r="G273" s="180"/>
      <c r="H273" s="314"/>
      <c r="I273" s="180"/>
      <c r="J273" s="180"/>
      <c r="K273" s="313"/>
      <c r="L273" s="313"/>
      <c r="M273" s="313"/>
      <c r="N273" s="313"/>
      <c r="O273" s="978"/>
      <c r="P273" s="180"/>
      <c r="Q273" s="180"/>
      <c r="R273" s="180"/>
      <c r="S273" s="180"/>
      <c r="T273" s="180"/>
      <c r="U273" s="180"/>
      <c r="V273" s="180"/>
      <c r="W273" s="180"/>
      <c r="X273" s="180"/>
      <c r="Y273" s="180"/>
      <c r="Z273" s="180"/>
      <c r="AA273" s="180"/>
      <c r="AB273" s="180"/>
      <c r="AC273" s="180"/>
      <c r="AD273" s="180"/>
      <c r="AE273" s="180"/>
    </row>
    <row r="274" spans="1:31">
      <c r="A274" s="311"/>
      <c r="B274" s="180"/>
      <c r="C274" s="180"/>
      <c r="D274" s="180"/>
      <c r="E274" s="180"/>
      <c r="F274" s="180"/>
      <c r="G274" s="180"/>
      <c r="H274" s="314"/>
      <c r="I274" s="180"/>
      <c r="J274" s="180"/>
      <c r="K274" s="313"/>
      <c r="L274" s="313"/>
      <c r="M274" s="313"/>
      <c r="N274" s="313"/>
      <c r="O274" s="978"/>
      <c r="P274" s="180"/>
      <c r="Q274" s="180"/>
      <c r="R274" s="180"/>
      <c r="S274" s="180"/>
      <c r="T274" s="180"/>
      <c r="U274" s="180"/>
      <c r="V274" s="180"/>
      <c r="W274" s="180"/>
      <c r="X274" s="180"/>
      <c r="Y274" s="180"/>
      <c r="Z274" s="180"/>
      <c r="AA274" s="180"/>
      <c r="AB274" s="180"/>
      <c r="AC274" s="180"/>
      <c r="AD274" s="180"/>
      <c r="AE274" s="180"/>
    </row>
    <row r="275" spans="1:31">
      <c r="A275" s="311"/>
      <c r="B275" s="180"/>
      <c r="C275" s="180"/>
      <c r="D275" s="180"/>
      <c r="E275" s="180"/>
      <c r="F275" s="180"/>
      <c r="G275" s="180"/>
      <c r="H275" s="314"/>
      <c r="I275" s="180"/>
      <c r="J275" s="180"/>
      <c r="K275" s="313"/>
      <c r="L275" s="313"/>
      <c r="M275" s="313"/>
      <c r="N275" s="313"/>
      <c r="O275" s="978"/>
      <c r="P275" s="180"/>
      <c r="Q275" s="180"/>
      <c r="R275" s="180"/>
      <c r="S275" s="180"/>
      <c r="T275" s="180"/>
      <c r="U275" s="180"/>
      <c r="V275" s="180"/>
      <c r="W275" s="180"/>
      <c r="X275" s="180"/>
      <c r="Y275" s="180"/>
      <c r="Z275" s="180"/>
      <c r="AA275" s="180"/>
      <c r="AB275" s="180"/>
      <c r="AC275" s="180"/>
      <c r="AD275" s="180"/>
      <c r="AE275" s="180"/>
    </row>
    <row r="276" spans="1:31">
      <c r="A276" s="311"/>
      <c r="B276" s="180"/>
      <c r="C276" s="180"/>
      <c r="D276" s="180"/>
      <c r="E276" s="180"/>
      <c r="F276" s="180"/>
      <c r="G276" s="180"/>
      <c r="H276" s="314"/>
      <c r="I276" s="180"/>
      <c r="J276" s="180"/>
      <c r="K276" s="313"/>
      <c r="L276" s="313"/>
      <c r="M276" s="313"/>
      <c r="N276" s="313"/>
      <c r="O276" s="978"/>
      <c r="P276" s="180"/>
      <c r="Q276" s="180"/>
      <c r="R276" s="180"/>
      <c r="S276" s="180"/>
      <c r="T276" s="180"/>
      <c r="U276" s="180"/>
      <c r="V276" s="180"/>
      <c r="W276" s="180"/>
      <c r="X276" s="180"/>
      <c r="Y276" s="180"/>
      <c r="Z276" s="180"/>
      <c r="AA276" s="180"/>
      <c r="AB276" s="180"/>
      <c r="AC276" s="180"/>
      <c r="AD276" s="180"/>
      <c r="AE276" s="180"/>
    </row>
    <row r="277" spans="1:31">
      <c r="A277" s="311"/>
      <c r="B277" s="180"/>
      <c r="C277" s="180"/>
      <c r="D277" s="180"/>
      <c r="E277" s="180"/>
      <c r="F277" s="180"/>
      <c r="G277" s="180"/>
      <c r="H277" s="314"/>
      <c r="I277" s="180"/>
      <c r="J277" s="180"/>
      <c r="K277" s="313"/>
      <c r="L277" s="313"/>
      <c r="M277" s="313"/>
      <c r="N277" s="313"/>
      <c r="O277" s="978"/>
      <c r="P277" s="180"/>
      <c r="Q277" s="180"/>
      <c r="R277" s="180"/>
      <c r="S277" s="180"/>
      <c r="T277" s="180"/>
      <c r="U277" s="180"/>
      <c r="V277" s="180"/>
      <c r="W277" s="180"/>
      <c r="X277" s="180"/>
      <c r="Y277" s="180"/>
      <c r="Z277" s="180"/>
      <c r="AA277" s="180"/>
      <c r="AB277" s="180"/>
      <c r="AC277" s="180"/>
      <c r="AD277" s="180"/>
      <c r="AE277" s="180"/>
    </row>
    <row r="278" spans="1:31">
      <c r="A278" s="311"/>
      <c r="B278" s="180"/>
      <c r="C278" s="180"/>
      <c r="D278" s="180"/>
      <c r="E278" s="180"/>
      <c r="F278" s="180"/>
      <c r="G278" s="180"/>
      <c r="H278" s="314"/>
      <c r="I278" s="180"/>
      <c r="J278" s="180"/>
      <c r="K278" s="313"/>
      <c r="L278" s="313"/>
      <c r="M278" s="313"/>
      <c r="N278" s="313"/>
      <c r="O278" s="978"/>
      <c r="P278" s="180"/>
      <c r="Q278" s="180"/>
      <c r="R278" s="180"/>
      <c r="S278" s="180"/>
      <c r="T278" s="180"/>
      <c r="U278" s="180"/>
      <c r="V278" s="180"/>
      <c r="W278" s="180"/>
      <c r="X278" s="180"/>
      <c r="Y278" s="180"/>
      <c r="Z278" s="180"/>
      <c r="AA278" s="180"/>
      <c r="AB278" s="180"/>
      <c r="AC278" s="180"/>
      <c r="AD278" s="180"/>
      <c r="AE278" s="180"/>
    </row>
    <row r="279" spans="1:31">
      <c r="A279" s="311"/>
      <c r="B279" s="180"/>
      <c r="C279" s="180"/>
      <c r="D279" s="180"/>
      <c r="E279" s="180"/>
      <c r="F279" s="180"/>
      <c r="G279" s="180"/>
      <c r="H279" s="314"/>
      <c r="I279" s="180"/>
      <c r="J279" s="180"/>
      <c r="K279" s="313"/>
      <c r="L279" s="313"/>
      <c r="M279" s="313"/>
      <c r="N279" s="313"/>
      <c r="O279" s="978"/>
      <c r="P279" s="180"/>
      <c r="Q279" s="180"/>
      <c r="R279" s="180"/>
      <c r="S279" s="180"/>
      <c r="T279" s="180"/>
      <c r="U279" s="180"/>
      <c r="V279" s="180"/>
      <c r="W279" s="180"/>
      <c r="X279" s="180"/>
      <c r="Y279" s="180"/>
      <c r="Z279" s="180"/>
      <c r="AA279" s="180"/>
      <c r="AB279" s="180"/>
      <c r="AC279" s="180"/>
      <c r="AD279" s="180"/>
      <c r="AE279" s="180"/>
    </row>
    <row r="280" spans="1:31">
      <c r="A280" s="311"/>
      <c r="B280" s="180"/>
      <c r="C280" s="180"/>
      <c r="D280" s="180"/>
      <c r="E280" s="180"/>
      <c r="F280" s="180"/>
      <c r="G280" s="180"/>
      <c r="H280" s="314"/>
      <c r="I280" s="180"/>
      <c r="J280" s="180"/>
      <c r="K280" s="313"/>
      <c r="L280" s="313"/>
      <c r="M280" s="313"/>
      <c r="N280" s="313"/>
      <c r="O280" s="978"/>
      <c r="P280" s="180"/>
      <c r="Q280" s="180"/>
      <c r="R280" s="180"/>
      <c r="S280" s="180"/>
      <c r="T280" s="180"/>
      <c r="U280" s="180"/>
      <c r="V280" s="180"/>
      <c r="W280" s="180"/>
      <c r="X280" s="180"/>
      <c r="Y280" s="180"/>
      <c r="Z280" s="180"/>
      <c r="AA280" s="180"/>
      <c r="AB280" s="180"/>
      <c r="AC280" s="180"/>
      <c r="AD280" s="180"/>
      <c r="AE280" s="180"/>
    </row>
    <row r="281" spans="1:31">
      <c r="A281" s="311"/>
      <c r="B281" s="180"/>
      <c r="C281" s="180"/>
      <c r="D281" s="180"/>
      <c r="E281" s="180"/>
      <c r="F281" s="180"/>
      <c r="G281" s="180"/>
      <c r="H281" s="314"/>
      <c r="I281" s="180"/>
      <c r="J281" s="180"/>
      <c r="K281" s="313"/>
      <c r="L281" s="313"/>
      <c r="M281" s="313"/>
      <c r="N281" s="313"/>
      <c r="O281" s="978"/>
      <c r="P281" s="180"/>
      <c r="Q281" s="180"/>
      <c r="R281" s="180"/>
      <c r="S281" s="180"/>
      <c r="T281" s="180"/>
      <c r="U281" s="180"/>
      <c r="V281" s="180"/>
      <c r="W281" s="180"/>
      <c r="X281" s="180"/>
      <c r="Y281" s="180"/>
      <c r="Z281" s="180"/>
      <c r="AA281" s="180"/>
      <c r="AB281" s="180"/>
      <c r="AC281" s="180"/>
      <c r="AD281" s="180"/>
      <c r="AE281" s="180"/>
    </row>
    <row r="282" spans="1:31">
      <c r="A282" s="311"/>
      <c r="B282" s="180"/>
      <c r="C282" s="180"/>
      <c r="D282" s="180"/>
      <c r="E282" s="180"/>
      <c r="F282" s="180"/>
      <c r="G282" s="180"/>
      <c r="H282" s="314"/>
      <c r="I282" s="180"/>
      <c r="J282" s="180"/>
      <c r="K282" s="313"/>
      <c r="L282" s="313"/>
      <c r="M282" s="313"/>
      <c r="N282" s="313"/>
      <c r="O282" s="978"/>
      <c r="P282" s="180"/>
      <c r="Q282" s="180"/>
      <c r="R282" s="180"/>
      <c r="S282" s="180"/>
      <c r="T282" s="180"/>
      <c r="U282" s="180"/>
      <c r="V282" s="180"/>
      <c r="W282" s="180"/>
      <c r="X282" s="180"/>
      <c r="Y282" s="180"/>
      <c r="Z282" s="180"/>
      <c r="AA282" s="180"/>
      <c r="AB282" s="180"/>
      <c r="AC282" s="180"/>
      <c r="AD282" s="180"/>
      <c r="AE282" s="180"/>
    </row>
    <row r="283" spans="1:31">
      <c r="A283" s="311"/>
      <c r="B283" s="180"/>
      <c r="C283" s="180"/>
      <c r="D283" s="180"/>
      <c r="E283" s="180"/>
      <c r="F283" s="180"/>
      <c r="G283" s="180"/>
      <c r="H283" s="314"/>
      <c r="I283" s="180"/>
      <c r="J283" s="180"/>
      <c r="K283" s="313"/>
      <c r="L283" s="313"/>
      <c r="M283" s="313"/>
      <c r="N283" s="313"/>
      <c r="O283" s="978"/>
      <c r="P283" s="180"/>
      <c r="Q283" s="180"/>
      <c r="R283" s="180"/>
      <c r="S283" s="180"/>
      <c r="T283" s="180"/>
      <c r="U283" s="180"/>
      <c r="V283" s="180"/>
      <c r="W283" s="180"/>
      <c r="X283" s="180"/>
      <c r="Y283" s="180"/>
      <c r="Z283" s="180"/>
      <c r="AA283" s="180"/>
      <c r="AB283" s="180"/>
      <c r="AC283" s="180"/>
      <c r="AD283" s="180"/>
      <c r="AE283" s="180"/>
    </row>
    <row r="284" spans="1:31">
      <c r="A284" s="311"/>
      <c r="B284" s="180"/>
      <c r="C284" s="180"/>
      <c r="D284" s="180"/>
      <c r="E284" s="180"/>
      <c r="F284" s="180"/>
      <c r="G284" s="180"/>
      <c r="H284" s="314"/>
      <c r="I284" s="180"/>
      <c r="J284" s="180"/>
      <c r="K284" s="313"/>
      <c r="L284" s="313"/>
      <c r="M284" s="313"/>
      <c r="N284" s="313"/>
      <c r="O284" s="978"/>
      <c r="P284" s="180"/>
      <c r="Q284" s="180"/>
      <c r="R284" s="180"/>
      <c r="S284" s="180"/>
      <c r="T284" s="180"/>
      <c r="U284" s="180"/>
      <c r="V284" s="180"/>
      <c r="W284" s="180"/>
      <c r="X284" s="180"/>
      <c r="Y284" s="180"/>
      <c r="Z284" s="180"/>
      <c r="AA284" s="180"/>
      <c r="AB284" s="180"/>
      <c r="AC284" s="180"/>
      <c r="AD284" s="180"/>
      <c r="AE284" s="180"/>
    </row>
    <row r="285" spans="1:31">
      <c r="A285" s="311"/>
      <c r="B285" s="180"/>
      <c r="C285" s="180"/>
      <c r="D285" s="180"/>
      <c r="E285" s="180"/>
      <c r="F285" s="180"/>
      <c r="G285" s="180"/>
      <c r="H285" s="314"/>
      <c r="I285" s="180"/>
      <c r="J285" s="180"/>
      <c r="K285" s="313"/>
      <c r="L285" s="313"/>
      <c r="M285" s="313"/>
      <c r="N285" s="313"/>
      <c r="O285" s="978"/>
      <c r="P285" s="180"/>
      <c r="Q285" s="180"/>
      <c r="R285" s="180"/>
      <c r="S285" s="180"/>
      <c r="T285" s="180"/>
      <c r="U285" s="180"/>
      <c r="V285" s="180"/>
      <c r="W285" s="180"/>
      <c r="X285" s="180"/>
      <c r="Y285" s="180"/>
      <c r="Z285" s="180"/>
      <c r="AA285" s="180"/>
      <c r="AB285" s="180"/>
      <c r="AC285" s="180"/>
      <c r="AD285" s="180"/>
      <c r="AE285" s="180"/>
    </row>
    <row r="286" spans="1:31">
      <c r="A286" s="311"/>
      <c r="B286" s="180"/>
      <c r="C286" s="180"/>
      <c r="D286" s="180"/>
      <c r="E286" s="180"/>
      <c r="F286" s="180"/>
      <c r="G286" s="180"/>
      <c r="H286" s="314"/>
      <c r="I286" s="180"/>
      <c r="J286" s="180"/>
      <c r="K286" s="313"/>
      <c r="L286" s="313"/>
      <c r="M286" s="313"/>
      <c r="N286" s="313"/>
      <c r="O286" s="978"/>
      <c r="P286" s="180"/>
      <c r="Q286" s="180"/>
      <c r="R286" s="180"/>
      <c r="S286" s="180"/>
      <c r="T286" s="180"/>
      <c r="U286" s="180"/>
      <c r="V286" s="180"/>
      <c r="W286" s="180"/>
      <c r="X286" s="180"/>
      <c r="Y286" s="180"/>
      <c r="Z286" s="180"/>
      <c r="AA286" s="180"/>
      <c r="AB286" s="180"/>
      <c r="AC286" s="180"/>
      <c r="AD286" s="180"/>
      <c r="AE286" s="180"/>
    </row>
    <row r="287" spans="1:31">
      <c r="A287" s="311"/>
      <c r="B287" s="180"/>
      <c r="C287" s="180"/>
      <c r="D287" s="180"/>
      <c r="E287" s="180"/>
      <c r="F287" s="180"/>
      <c r="G287" s="180"/>
      <c r="H287" s="314"/>
      <c r="I287" s="180"/>
      <c r="J287" s="180"/>
      <c r="K287" s="313"/>
      <c r="L287" s="313"/>
      <c r="M287" s="313"/>
      <c r="N287" s="313"/>
      <c r="O287" s="978"/>
      <c r="P287" s="180"/>
      <c r="Q287" s="180"/>
      <c r="R287" s="180"/>
      <c r="S287" s="180"/>
      <c r="T287" s="180"/>
      <c r="U287" s="180"/>
      <c r="V287" s="180"/>
      <c r="W287" s="180"/>
      <c r="X287" s="180"/>
      <c r="Y287" s="180"/>
      <c r="Z287" s="180"/>
      <c r="AA287" s="180"/>
      <c r="AB287" s="180"/>
      <c r="AC287" s="180"/>
      <c r="AD287" s="180"/>
      <c r="AE287" s="180"/>
    </row>
    <row r="288" spans="1:31">
      <c r="A288" s="311"/>
      <c r="B288" s="180"/>
      <c r="C288" s="180"/>
      <c r="D288" s="180"/>
      <c r="E288" s="180"/>
      <c r="F288" s="180"/>
      <c r="G288" s="180"/>
      <c r="H288" s="314"/>
      <c r="I288" s="180"/>
      <c r="J288" s="180"/>
      <c r="K288" s="313"/>
      <c r="L288" s="313"/>
      <c r="M288" s="313"/>
      <c r="N288" s="313"/>
      <c r="O288" s="978"/>
      <c r="P288" s="180"/>
      <c r="Q288" s="180"/>
      <c r="R288" s="180"/>
      <c r="S288" s="180"/>
      <c r="T288" s="180"/>
      <c r="U288" s="180"/>
      <c r="V288" s="180"/>
      <c r="W288" s="180"/>
      <c r="X288" s="180"/>
      <c r="Y288" s="180"/>
      <c r="Z288" s="180"/>
      <c r="AA288" s="180"/>
      <c r="AB288" s="180"/>
      <c r="AC288" s="180"/>
      <c r="AD288" s="180"/>
      <c r="AE288" s="180"/>
    </row>
    <row r="289" spans="1:31">
      <c r="A289" s="311"/>
      <c r="B289" s="180"/>
      <c r="C289" s="180"/>
      <c r="D289" s="180"/>
      <c r="E289" s="180"/>
      <c r="F289" s="180"/>
      <c r="G289" s="180"/>
      <c r="H289" s="314"/>
      <c r="I289" s="180"/>
      <c r="J289" s="180"/>
      <c r="K289" s="313"/>
      <c r="L289" s="313"/>
      <c r="M289" s="313"/>
      <c r="N289" s="313"/>
      <c r="O289" s="978"/>
      <c r="P289" s="180"/>
      <c r="Q289" s="180"/>
      <c r="R289" s="180"/>
      <c r="S289" s="180"/>
      <c r="T289" s="180"/>
      <c r="U289" s="180"/>
      <c r="V289" s="180"/>
      <c r="W289" s="180"/>
      <c r="X289" s="180"/>
      <c r="Y289" s="180"/>
      <c r="Z289" s="180"/>
      <c r="AA289" s="180"/>
      <c r="AB289" s="180"/>
      <c r="AC289" s="180"/>
      <c r="AD289" s="180"/>
      <c r="AE289" s="180"/>
    </row>
    <row r="290" spans="1:31">
      <c r="A290" s="311"/>
      <c r="B290" s="180"/>
      <c r="C290" s="180"/>
      <c r="D290" s="180"/>
      <c r="E290" s="180"/>
      <c r="F290" s="180"/>
      <c r="G290" s="180"/>
      <c r="H290" s="314"/>
      <c r="I290" s="180"/>
      <c r="J290" s="180"/>
      <c r="K290" s="313"/>
      <c r="L290" s="313"/>
      <c r="M290" s="313"/>
      <c r="N290" s="313"/>
      <c r="O290" s="978"/>
      <c r="P290" s="180"/>
      <c r="Q290" s="180"/>
      <c r="R290" s="180"/>
      <c r="S290" s="180"/>
      <c r="T290" s="180"/>
      <c r="U290" s="180"/>
      <c r="V290" s="180"/>
      <c r="W290" s="180"/>
      <c r="X290" s="180"/>
      <c r="Y290" s="180"/>
      <c r="Z290" s="180"/>
      <c r="AA290" s="180"/>
      <c r="AB290" s="180"/>
      <c r="AC290" s="180"/>
      <c r="AD290" s="180"/>
      <c r="AE290" s="180"/>
    </row>
    <row r="291" spans="1:31">
      <c r="A291" s="311"/>
      <c r="B291" s="180"/>
      <c r="C291" s="180"/>
      <c r="D291" s="180"/>
      <c r="E291" s="180"/>
      <c r="F291" s="180"/>
      <c r="G291" s="180"/>
      <c r="H291" s="314"/>
      <c r="I291" s="180"/>
      <c r="J291" s="180"/>
      <c r="K291" s="313"/>
      <c r="L291" s="313"/>
      <c r="M291" s="313"/>
      <c r="N291" s="313"/>
      <c r="O291" s="978"/>
      <c r="P291" s="180"/>
      <c r="Q291" s="180"/>
      <c r="R291" s="180"/>
      <c r="S291" s="180"/>
      <c r="T291" s="180"/>
      <c r="U291" s="180"/>
      <c r="V291" s="180"/>
      <c r="W291" s="180"/>
      <c r="X291" s="180"/>
      <c r="Y291" s="180"/>
      <c r="Z291" s="180"/>
      <c r="AA291" s="180"/>
      <c r="AB291" s="180"/>
      <c r="AC291" s="180"/>
      <c r="AD291" s="180"/>
      <c r="AE291" s="180"/>
    </row>
    <row r="292" spans="1:31">
      <c r="A292" s="311"/>
      <c r="B292" s="180"/>
      <c r="C292" s="180"/>
      <c r="D292" s="180"/>
      <c r="E292" s="180"/>
      <c r="F292" s="180"/>
      <c r="G292" s="180"/>
      <c r="H292" s="314"/>
      <c r="I292" s="180"/>
      <c r="J292" s="180"/>
      <c r="K292" s="313"/>
      <c r="L292" s="313"/>
      <c r="M292" s="313"/>
      <c r="N292" s="313"/>
      <c r="O292" s="978"/>
      <c r="P292" s="180"/>
      <c r="Q292" s="180"/>
      <c r="R292" s="180"/>
      <c r="S292" s="180"/>
      <c r="T292" s="180"/>
      <c r="U292" s="180"/>
      <c r="V292" s="180"/>
      <c r="W292" s="180"/>
      <c r="X292" s="180"/>
      <c r="Y292" s="180"/>
      <c r="Z292" s="180"/>
      <c r="AA292" s="180"/>
      <c r="AB292" s="180"/>
      <c r="AC292" s="180"/>
      <c r="AD292" s="180"/>
      <c r="AE292" s="180"/>
    </row>
    <row r="293" spans="1:31">
      <c r="A293" s="311"/>
      <c r="B293" s="180"/>
      <c r="C293" s="180"/>
      <c r="D293" s="180"/>
      <c r="E293" s="180"/>
      <c r="F293" s="180"/>
      <c r="G293" s="180"/>
      <c r="H293" s="314"/>
      <c r="I293" s="180"/>
      <c r="J293" s="180"/>
      <c r="K293" s="313"/>
      <c r="L293" s="313"/>
      <c r="M293" s="313"/>
      <c r="N293" s="313"/>
      <c r="O293" s="978"/>
      <c r="P293" s="180"/>
      <c r="Q293" s="180"/>
      <c r="R293" s="180"/>
      <c r="S293" s="180"/>
      <c r="T293" s="180"/>
      <c r="U293" s="180"/>
      <c r="V293" s="180"/>
      <c r="W293" s="180"/>
      <c r="X293" s="180"/>
      <c r="Y293" s="180"/>
      <c r="Z293" s="180"/>
      <c r="AA293" s="180"/>
      <c r="AB293" s="180"/>
      <c r="AC293" s="180"/>
      <c r="AD293" s="180"/>
      <c r="AE293" s="180"/>
    </row>
    <row r="294" spans="1:31">
      <c r="A294" s="311"/>
      <c r="B294" s="180"/>
      <c r="C294" s="180"/>
      <c r="D294" s="180"/>
      <c r="E294" s="180"/>
      <c r="F294" s="180"/>
      <c r="G294" s="180"/>
      <c r="H294" s="314"/>
      <c r="I294" s="180"/>
      <c r="J294" s="180"/>
      <c r="K294" s="313"/>
      <c r="L294" s="313"/>
      <c r="M294" s="313"/>
      <c r="N294" s="313"/>
      <c r="O294" s="978"/>
      <c r="P294" s="180"/>
      <c r="Q294" s="180"/>
      <c r="R294" s="180"/>
      <c r="S294" s="180"/>
      <c r="T294" s="180"/>
      <c r="U294" s="180"/>
      <c r="V294" s="180"/>
      <c r="W294" s="180"/>
      <c r="X294" s="180"/>
      <c r="Y294" s="180"/>
      <c r="Z294" s="180"/>
      <c r="AA294" s="180"/>
      <c r="AB294" s="180"/>
      <c r="AC294" s="180"/>
      <c r="AD294" s="180"/>
      <c r="AE294" s="180"/>
    </row>
    <row r="295" spans="1:31">
      <c r="A295" s="311"/>
      <c r="B295" s="180"/>
      <c r="C295" s="180"/>
      <c r="D295" s="180"/>
      <c r="E295" s="180"/>
      <c r="F295" s="180"/>
      <c r="G295" s="180"/>
      <c r="H295" s="314"/>
      <c r="I295" s="180"/>
      <c r="J295" s="180"/>
      <c r="K295" s="313"/>
      <c r="L295" s="313"/>
      <c r="M295" s="313"/>
      <c r="N295" s="313"/>
      <c r="O295" s="978"/>
      <c r="P295" s="180"/>
      <c r="Q295" s="180"/>
      <c r="R295" s="180"/>
      <c r="S295" s="180"/>
      <c r="T295" s="180"/>
      <c r="U295" s="180"/>
      <c r="V295" s="180"/>
      <c r="W295" s="180"/>
      <c r="X295" s="180"/>
      <c r="Y295" s="180"/>
      <c r="Z295" s="180"/>
      <c r="AA295" s="180"/>
      <c r="AB295" s="180"/>
      <c r="AC295" s="180"/>
      <c r="AD295" s="180"/>
      <c r="AE295" s="180"/>
    </row>
    <row r="296" spans="1:31">
      <c r="A296" s="311"/>
      <c r="B296" s="180"/>
      <c r="C296" s="180"/>
      <c r="D296" s="180"/>
      <c r="E296" s="180"/>
      <c r="F296" s="180"/>
      <c r="G296" s="180"/>
      <c r="H296" s="314"/>
      <c r="I296" s="180"/>
      <c r="J296" s="180"/>
      <c r="K296" s="313"/>
      <c r="L296" s="313"/>
      <c r="M296" s="313"/>
      <c r="N296" s="313"/>
      <c r="O296" s="978"/>
      <c r="P296" s="180"/>
      <c r="Q296" s="180"/>
      <c r="R296" s="180"/>
      <c r="S296" s="180"/>
      <c r="T296" s="180"/>
      <c r="U296" s="180"/>
      <c r="V296" s="180"/>
      <c r="W296" s="180"/>
      <c r="X296" s="180"/>
      <c r="Y296" s="180"/>
      <c r="Z296" s="180"/>
      <c r="AA296" s="180"/>
      <c r="AB296" s="180"/>
      <c r="AC296" s="180"/>
      <c r="AD296" s="180"/>
      <c r="AE296" s="180"/>
    </row>
    <row r="297" spans="1:31">
      <c r="A297" s="311"/>
      <c r="B297" s="180"/>
      <c r="C297" s="180"/>
      <c r="D297" s="180"/>
      <c r="E297" s="180"/>
      <c r="F297" s="180"/>
      <c r="G297" s="180"/>
      <c r="H297" s="314"/>
      <c r="I297" s="180"/>
      <c r="J297" s="180"/>
      <c r="K297" s="313"/>
      <c r="L297" s="313"/>
      <c r="M297" s="313"/>
      <c r="N297" s="313"/>
      <c r="O297" s="978"/>
      <c r="P297" s="180"/>
      <c r="Q297" s="180"/>
      <c r="R297" s="180"/>
      <c r="S297" s="180"/>
      <c r="T297" s="180"/>
      <c r="U297" s="180"/>
      <c r="V297" s="180"/>
      <c r="W297" s="180"/>
      <c r="X297" s="180"/>
      <c r="Y297" s="180"/>
      <c r="Z297" s="180"/>
      <c r="AA297" s="180"/>
      <c r="AB297" s="180"/>
      <c r="AC297" s="180"/>
      <c r="AD297" s="180"/>
      <c r="AE297" s="180"/>
    </row>
    <row r="298" spans="1:31">
      <c r="A298" s="311"/>
      <c r="B298" s="180"/>
      <c r="C298" s="180"/>
      <c r="D298" s="180"/>
      <c r="E298" s="180"/>
      <c r="F298" s="180"/>
      <c r="G298" s="180"/>
      <c r="H298" s="314"/>
      <c r="I298" s="180"/>
      <c r="J298" s="180"/>
      <c r="K298" s="313"/>
      <c r="L298" s="313"/>
      <c r="M298" s="313"/>
      <c r="N298" s="313"/>
      <c r="O298" s="978"/>
      <c r="P298" s="180"/>
      <c r="Q298" s="180"/>
      <c r="R298" s="180"/>
      <c r="S298" s="180"/>
      <c r="T298" s="180"/>
      <c r="U298" s="180"/>
      <c r="V298" s="180"/>
      <c r="W298" s="180"/>
      <c r="X298" s="180"/>
      <c r="Y298" s="180"/>
      <c r="Z298" s="180"/>
      <c r="AA298" s="180"/>
      <c r="AB298" s="180"/>
      <c r="AC298" s="180"/>
      <c r="AD298" s="180"/>
      <c r="AE298" s="180"/>
    </row>
    <row r="299" spans="1:31">
      <c r="A299" s="311"/>
      <c r="B299" s="180"/>
      <c r="C299" s="180"/>
      <c r="D299" s="180"/>
      <c r="E299" s="180"/>
      <c r="F299" s="180"/>
      <c r="G299" s="180"/>
      <c r="H299" s="314"/>
      <c r="I299" s="180"/>
      <c r="J299" s="180"/>
      <c r="K299" s="313"/>
      <c r="L299" s="313"/>
      <c r="M299" s="313"/>
      <c r="N299" s="313"/>
      <c r="O299" s="978"/>
      <c r="P299" s="180"/>
      <c r="Q299" s="180"/>
      <c r="R299" s="180"/>
      <c r="S299" s="180"/>
      <c r="T299" s="180"/>
      <c r="U299" s="180"/>
      <c r="V299" s="180"/>
      <c r="W299" s="180"/>
      <c r="X299" s="180"/>
      <c r="Y299" s="180"/>
      <c r="Z299" s="180"/>
      <c r="AA299" s="180"/>
      <c r="AB299" s="180"/>
      <c r="AC299" s="180"/>
      <c r="AD299" s="180"/>
      <c r="AE299" s="180"/>
    </row>
    <row r="300" spans="1:31">
      <c r="A300" s="311"/>
      <c r="B300" s="180"/>
      <c r="C300" s="180"/>
      <c r="D300" s="180"/>
      <c r="E300" s="180"/>
      <c r="F300" s="180"/>
      <c r="G300" s="180"/>
      <c r="H300" s="314"/>
      <c r="I300" s="180"/>
      <c r="J300" s="180"/>
      <c r="K300" s="313"/>
      <c r="L300" s="313"/>
      <c r="M300" s="313"/>
      <c r="N300" s="313"/>
      <c r="O300" s="978"/>
      <c r="P300" s="180"/>
      <c r="Q300" s="180"/>
      <c r="R300" s="180"/>
      <c r="S300" s="180"/>
      <c r="T300" s="180"/>
      <c r="U300" s="180"/>
      <c r="V300" s="180"/>
      <c r="W300" s="180"/>
      <c r="X300" s="180"/>
      <c r="Y300" s="180"/>
      <c r="Z300" s="180"/>
      <c r="AA300" s="180"/>
      <c r="AB300" s="180"/>
      <c r="AC300" s="180"/>
      <c r="AD300" s="180"/>
      <c r="AE300" s="180"/>
    </row>
    <row r="301" spans="1:31">
      <c r="A301" s="311"/>
      <c r="B301" s="180"/>
      <c r="C301" s="180"/>
      <c r="D301" s="180"/>
      <c r="E301" s="180"/>
      <c r="F301" s="180"/>
      <c r="G301" s="180"/>
      <c r="H301" s="314"/>
      <c r="I301" s="180"/>
      <c r="J301" s="180"/>
      <c r="K301" s="313"/>
      <c r="L301" s="313"/>
      <c r="M301" s="313"/>
      <c r="N301" s="313"/>
      <c r="O301" s="978"/>
      <c r="P301" s="180"/>
      <c r="Q301" s="180"/>
      <c r="R301" s="180"/>
      <c r="S301" s="180"/>
      <c r="T301" s="180"/>
      <c r="U301" s="180"/>
      <c r="V301" s="180"/>
      <c r="W301" s="180"/>
      <c r="X301" s="180"/>
      <c r="Y301" s="180"/>
      <c r="Z301" s="180"/>
      <c r="AA301" s="180"/>
      <c r="AB301" s="180"/>
      <c r="AC301" s="180"/>
      <c r="AD301" s="180"/>
      <c r="AE301" s="180"/>
    </row>
    <row r="302" spans="1:31">
      <c r="A302" s="311"/>
      <c r="B302" s="180"/>
      <c r="C302" s="180"/>
      <c r="D302" s="180"/>
      <c r="E302" s="180"/>
      <c r="F302" s="180"/>
      <c r="G302" s="180"/>
      <c r="H302" s="314"/>
      <c r="I302" s="180"/>
      <c r="J302" s="180"/>
      <c r="K302" s="313"/>
      <c r="L302" s="313"/>
      <c r="M302" s="313"/>
      <c r="N302" s="313"/>
      <c r="O302" s="978"/>
      <c r="P302" s="180"/>
      <c r="Q302" s="180"/>
      <c r="R302" s="180"/>
      <c r="S302" s="180"/>
      <c r="T302" s="180"/>
      <c r="U302" s="180"/>
      <c r="V302" s="180"/>
      <c r="W302" s="180"/>
      <c r="X302" s="180"/>
      <c r="Y302" s="180"/>
      <c r="Z302" s="180"/>
      <c r="AA302" s="180"/>
      <c r="AB302" s="180"/>
      <c r="AC302" s="180"/>
      <c r="AD302" s="180"/>
      <c r="AE302" s="180"/>
    </row>
    <row r="303" spans="1:31">
      <c r="A303" s="311"/>
      <c r="B303" s="180"/>
      <c r="C303" s="180"/>
      <c r="D303" s="180"/>
      <c r="E303" s="180"/>
      <c r="F303" s="180"/>
      <c r="G303" s="180"/>
      <c r="H303" s="314"/>
      <c r="I303" s="180"/>
      <c r="J303" s="180"/>
      <c r="K303" s="313"/>
      <c r="L303" s="313"/>
      <c r="M303" s="313"/>
      <c r="N303" s="313"/>
      <c r="O303" s="978"/>
      <c r="P303" s="180"/>
      <c r="Q303" s="180"/>
      <c r="R303" s="180"/>
      <c r="S303" s="180"/>
      <c r="T303" s="180"/>
      <c r="U303" s="180"/>
      <c r="V303" s="180"/>
      <c r="W303" s="180"/>
      <c r="X303" s="180"/>
      <c r="Y303" s="180"/>
      <c r="Z303" s="180"/>
      <c r="AA303" s="180"/>
      <c r="AB303" s="180"/>
      <c r="AC303" s="180"/>
      <c r="AD303" s="180"/>
      <c r="AE303" s="180"/>
    </row>
    <row r="304" spans="1:31">
      <c r="A304" s="311"/>
      <c r="B304" s="180"/>
      <c r="C304" s="180"/>
      <c r="D304" s="180"/>
      <c r="E304" s="180"/>
      <c r="F304" s="180"/>
      <c r="G304" s="180"/>
      <c r="H304" s="314"/>
      <c r="I304" s="180"/>
      <c r="J304" s="180"/>
      <c r="K304" s="313"/>
      <c r="L304" s="313"/>
      <c r="M304" s="313"/>
      <c r="N304" s="313"/>
      <c r="O304" s="978"/>
      <c r="P304" s="180"/>
      <c r="Q304" s="180"/>
      <c r="R304" s="180"/>
      <c r="S304" s="180"/>
      <c r="T304" s="180"/>
      <c r="U304" s="180"/>
      <c r="V304" s="180"/>
      <c r="W304" s="180"/>
      <c r="X304" s="180"/>
      <c r="Y304" s="180"/>
      <c r="Z304" s="180"/>
      <c r="AA304" s="180"/>
      <c r="AB304" s="180"/>
      <c r="AC304" s="180"/>
      <c r="AD304" s="180"/>
      <c r="AE304" s="180"/>
    </row>
    <row r="305" spans="1:31">
      <c r="A305" s="311"/>
      <c r="B305" s="180"/>
      <c r="C305" s="180"/>
      <c r="D305" s="180"/>
      <c r="E305" s="180"/>
      <c r="F305" s="180"/>
      <c r="G305" s="180"/>
      <c r="H305" s="314"/>
      <c r="I305" s="180"/>
      <c r="J305" s="180"/>
      <c r="K305" s="313"/>
      <c r="L305" s="313"/>
      <c r="M305" s="313"/>
      <c r="N305" s="313"/>
      <c r="O305" s="978"/>
      <c r="P305" s="180"/>
      <c r="Q305" s="180"/>
      <c r="R305" s="180"/>
      <c r="S305" s="180"/>
      <c r="T305" s="180"/>
      <c r="U305" s="180"/>
      <c r="V305" s="180"/>
      <c r="W305" s="180"/>
      <c r="X305" s="180"/>
      <c r="Y305" s="180"/>
      <c r="Z305" s="180"/>
      <c r="AA305" s="180"/>
      <c r="AB305" s="180"/>
      <c r="AC305" s="180"/>
      <c r="AD305" s="180"/>
      <c r="AE305" s="180"/>
    </row>
    <row r="306" spans="1:31">
      <c r="A306" s="311"/>
      <c r="B306" s="180"/>
      <c r="C306" s="180"/>
      <c r="D306" s="180"/>
      <c r="E306" s="180"/>
      <c r="F306" s="180"/>
      <c r="G306" s="180"/>
      <c r="H306" s="314"/>
      <c r="I306" s="180"/>
      <c r="J306" s="180"/>
      <c r="K306" s="313"/>
      <c r="L306" s="313"/>
      <c r="M306" s="313"/>
      <c r="N306" s="313"/>
      <c r="O306" s="978"/>
      <c r="P306" s="180"/>
      <c r="Q306" s="180"/>
      <c r="R306" s="180"/>
      <c r="S306" s="180"/>
      <c r="T306" s="180"/>
      <c r="U306" s="180"/>
      <c r="V306" s="180"/>
      <c r="W306" s="180"/>
      <c r="X306" s="180"/>
      <c r="Y306" s="180"/>
      <c r="Z306" s="180"/>
      <c r="AA306" s="180"/>
      <c r="AB306" s="180"/>
      <c r="AC306" s="180"/>
      <c r="AD306" s="180"/>
      <c r="AE306" s="180"/>
    </row>
    <row r="307" spans="1:31">
      <c r="A307" s="311"/>
      <c r="B307" s="180"/>
      <c r="C307" s="180"/>
      <c r="D307" s="180"/>
      <c r="E307" s="180"/>
      <c r="F307" s="180"/>
      <c r="G307" s="180"/>
      <c r="H307" s="314"/>
      <c r="I307" s="180"/>
      <c r="J307" s="180"/>
      <c r="K307" s="313"/>
      <c r="L307" s="313"/>
      <c r="M307" s="313"/>
      <c r="N307" s="313"/>
      <c r="O307" s="978"/>
      <c r="P307" s="180"/>
      <c r="Q307" s="180"/>
      <c r="R307" s="180"/>
      <c r="S307" s="180"/>
      <c r="T307" s="180"/>
      <c r="U307" s="180"/>
      <c r="V307" s="180"/>
      <c r="W307" s="180"/>
      <c r="X307" s="180"/>
      <c r="Y307" s="180"/>
      <c r="Z307" s="180"/>
      <c r="AA307" s="180"/>
      <c r="AB307" s="180"/>
      <c r="AC307" s="180"/>
      <c r="AD307" s="180"/>
      <c r="AE307" s="180"/>
    </row>
    <row r="308" spans="1:31">
      <c r="A308" s="311"/>
      <c r="B308" s="180"/>
      <c r="C308" s="180"/>
      <c r="D308" s="180"/>
      <c r="E308" s="180"/>
      <c r="F308" s="180"/>
      <c r="G308" s="180"/>
      <c r="H308" s="314"/>
      <c r="I308" s="180"/>
      <c r="J308" s="180"/>
      <c r="K308" s="313"/>
      <c r="L308" s="313"/>
      <c r="M308" s="313"/>
      <c r="N308" s="313"/>
      <c r="O308" s="978"/>
      <c r="P308" s="180"/>
      <c r="Q308" s="180"/>
      <c r="R308" s="180"/>
      <c r="S308" s="180"/>
      <c r="T308" s="180"/>
      <c r="U308" s="180"/>
      <c r="V308" s="180"/>
      <c r="W308" s="180"/>
      <c r="X308" s="180"/>
      <c r="Y308" s="180"/>
      <c r="Z308" s="180"/>
      <c r="AA308" s="180"/>
      <c r="AB308" s="180"/>
      <c r="AC308" s="180"/>
      <c r="AD308" s="180"/>
      <c r="AE308" s="180"/>
    </row>
    <row r="309" spans="1:31">
      <c r="A309" s="311"/>
      <c r="B309" s="180"/>
      <c r="C309" s="180"/>
      <c r="D309" s="180"/>
      <c r="E309" s="180"/>
      <c r="F309" s="180"/>
      <c r="G309" s="180"/>
      <c r="H309" s="314"/>
      <c r="I309" s="180"/>
      <c r="J309" s="180"/>
      <c r="K309" s="313"/>
      <c r="L309" s="313"/>
      <c r="M309" s="313"/>
      <c r="N309" s="313"/>
      <c r="O309" s="978"/>
      <c r="P309" s="180"/>
      <c r="Q309" s="180"/>
      <c r="R309" s="180"/>
      <c r="S309" s="180"/>
      <c r="T309" s="180"/>
      <c r="U309" s="180"/>
      <c r="V309" s="180"/>
      <c r="W309" s="180"/>
      <c r="X309" s="180"/>
      <c r="Y309" s="180"/>
      <c r="Z309" s="180"/>
      <c r="AA309" s="180"/>
      <c r="AB309" s="180"/>
      <c r="AC309" s="180"/>
      <c r="AD309" s="180"/>
      <c r="AE309" s="180"/>
    </row>
    <row r="310" spans="1:31">
      <c r="A310" s="311"/>
      <c r="B310" s="180"/>
      <c r="C310" s="180"/>
      <c r="D310" s="180"/>
      <c r="E310" s="180"/>
      <c r="F310" s="180"/>
      <c r="G310" s="180"/>
      <c r="H310" s="314"/>
      <c r="I310" s="180"/>
      <c r="J310" s="180"/>
      <c r="K310" s="313"/>
      <c r="L310" s="313"/>
      <c r="M310" s="313"/>
      <c r="N310" s="313"/>
      <c r="O310" s="978"/>
      <c r="P310" s="180"/>
      <c r="Q310" s="180"/>
      <c r="R310" s="180"/>
      <c r="S310" s="180"/>
      <c r="T310" s="180"/>
      <c r="U310" s="180"/>
      <c r="V310" s="180"/>
      <c r="W310" s="180"/>
      <c r="X310" s="180"/>
      <c r="Y310" s="180"/>
      <c r="Z310" s="180"/>
      <c r="AA310" s="180"/>
      <c r="AB310" s="180"/>
      <c r="AC310" s="180"/>
      <c r="AD310" s="180"/>
      <c r="AE310" s="180"/>
    </row>
    <row r="311" spans="1:31">
      <c r="A311" s="311"/>
      <c r="B311" s="180"/>
      <c r="C311" s="180"/>
      <c r="D311" s="180"/>
      <c r="E311" s="180"/>
      <c r="F311" s="180"/>
      <c r="G311" s="180"/>
      <c r="H311" s="314"/>
      <c r="I311" s="180"/>
      <c r="J311" s="180"/>
      <c r="K311" s="313"/>
      <c r="L311" s="313"/>
      <c r="M311" s="313"/>
      <c r="N311" s="313"/>
      <c r="O311" s="978"/>
      <c r="P311" s="180"/>
      <c r="Q311" s="180"/>
      <c r="R311" s="180"/>
      <c r="S311" s="180"/>
      <c r="T311" s="180"/>
      <c r="U311" s="180"/>
      <c r="V311" s="180"/>
      <c r="W311" s="180"/>
      <c r="X311" s="180"/>
      <c r="Y311" s="180"/>
      <c r="Z311" s="180"/>
      <c r="AA311" s="180"/>
      <c r="AB311" s="180"/>
      <c r="AC311" s="180"/>
      <c r="AD311" s="180"/>
      <c r="AE311" s="180"/>
    </row>
    <row r="312" spans="1:31">
      <c r="A312" s="311"/>
      <c r="B312" s="180"/>
      <c r="C312" s="180"/>
      <c r="D312" s="180"/>
      <c r="E312" s="180"/>
      <c r="F312" s="180"/>
      <c r="G312" s="180"/>
      <c r="H312" s="314"/>
      <c r="I312" s="180"/>
      <c r="J312" s="180"/>
      <c r="K312" s="313"/>
      <c r="L312" s="313"/>
      <c r="M312" s="313"/>
      <c r="N312" s="313"/>
      <c r="O312" s="978"/>
      <c r="P312" s="180"/>
      <c r="Q312" s="180"/>
      <c r="R312" s="180"/>
      <c r="S312" s="180"/>
      <c r="T312" s="180"/>
      <c r="U312" s="180"/>
      <c r="V312" s="180"/>
      <c r="W312" s="180"/>
      <c r="X312" s="180"/>
      <c r="Y312" s="180"/>
      <c r="Z312" s="180"/>
      <c r="AA312" s="180"/>
      <c r="AB312" s="180"/>
      <c r="AC312" s="180"/>
      <c r="AD312" s="180"/>
      <c r="AE312" s="180"/>
    </row>
    <row r="313" spans="1:31">
      <c r="A313" s="311"/>
      <c r="B313" s="180"/>
      <c r="C313" s="180"/>
      <c r="D313" s="180"/>
      <c r="E313" s="180"/>
      <c r="F313" s="180"/>
      <c r="G313" s="180"/>
      <c r="H313" s="314"/>
      <c r="I313" s="180"/>
      <c r="J313" s="180"/>
      <c r="K313" s="313"/>
      <c r="L313" s="313"/>
      <c r="M313" s="313"/>
      <c r="N313" s="313"/>
      <c r="O313" s="978"/>
      <c r="P313" s="180"/>
      <c r="Q313" s="180"/>
      <c r="R313" s="180"/>
      <c r="S313" s="180"/>
      <c r="T313" s="180"/>
      <c r="U313" s="180"/>
      <c r="V313" s="180"/>
      <c r="W313" s="180"/>
      <c r="X313" s="180"/>
      <c r="Y313" s="180"/>
      <c r="Z313" s="180"/>
      <c r="AA313" s="180"/>
      <c r="AB313" s="180"/>
      <c r="AC313" s="180"/>
      <c r="AD313" s="180"/>
      <c r="AE313" s="180"/>
    </row>
    <row r="314" spans="1:31">
      <c r="A314" s="311"/>
      <c r="B314" s="180"/>
      <c r="C314" s="180"/>
      <c r="D314" s="180"/>
      <c r="E314" s="180"/>
      <c r="F314" s="180"/>
      <c r="G314" s="180"/>
      <c r="H314" s="314"/>
      <c r="I314" s="180"/>
      <c r="J314" s="180"/>
      <c r="K314" s="313"/>
      <c r="L314" s="313"/>
      <c r="M314" s="313"/>
      <c r="N314" s="313"/>
      <c r="O314" s="978"/>
      <c r="P314" s="180"/>
      <c r="Q314" s="180"/>
      <c r="R314" s="180"/>
      <c r="S314" s="180"/>
      <c r="T314" s="180"/>
      <c r="U314" s="180"/>
      <c r="V314" s="180"/>
      <c r="W314" s="180"/>
      <c r="X314" s="180"/>
      <c r="Y314" s="180"/>
      <c r="Z314" s="180"/>
      <c r="AA314" s="180"/>
      <c r="AB314" s="180"/>
      <c r="AC314" s="180"/>
      <c r="AD314" s="180"/>
      <c r="AE314" s="180"/>
    </row>
    <row r="315" spans="1:31">
      <c r="A315" s="311"/>
      <c r="B315" s="180"/>
      <c r="C315" s="180"/>
      <c r="D315" s="180"/>
      <c r="E315" s="180"/>
      <c r="F315" s="180"/>
      <c r="G315" s="180"/>
      <c r="H315" s="314"/>
      <c r="I315" s="180"/>
      <c r="J315" s="180"/>
      <c r="K315" s="313"/>
      <c r="L315" s="313"/>
      <c r="M315" s="313"/>
      <c r="N315" s="313"/>
      <c r="O315" s="978"/>
      <c r="P315" s="180"/>
      <c r="Q315" s="180"/>
      <c r="R315" s="180"/>
      <c r="S315" s="180"/>
      <c r="T315" s="180"/>
      <c r="U315" s="180"/>
      <c r="V315" s="180"/>
      <c r="W315" s="180"/>
      <c r="X315" s="180"/>
      <c r="Y315" s="180"/>
      <c r="Z315" s="180"/>
      <c r="AA315" s="180"/>
      <c r="AB315" s="180"/>
      <c r="AC315" s="180"/>
      <c r="AD315" s="180"/>
      <c r="AE315" s="180"/>
    </row>
    <row r="316" spans="1:31">
      <c r="A316" s="311"/>
      <c r="B316" s="180"/>
      <c r="C316" s="180"/>
      <c r="D316" s="180"/>
      <c r="E316" s="180"/>
      <c r="F316" s="180"/>
      <c r="G316" s="180"/>
      <c r="H316" s="314"/>
      <c r="I316" s="180"/>
      <c r="J316" s="180"/>
      <c r="K316" s="313"/>
      <c r="L316" s="313"/>
      <c r="M316" s="313"/>
      <c r="N316" s="313"/>
      <c r="O316" s="978"/>
      <c r="P316" s="180"/>
      <c r="Q316" s="180"/>
      <c r="R316" s="180"/>
      <c r="S316" s="180"/>
      <c r="T316" s="180"/>
      <c r="U316" s="180"/>
      <c r="V316" s="180"/>
      <c r="W316" s="180"/>
      <c r="X316" s="180"/>
      <c r="Y316" s="180"/>
      <c r="Z316" s="180"/>
      <c r="AA316" s="180"/>
      <c r="AB316" s="180"/>
      <c r="AC316" s="180"/>
      <c r="AD316" s="180"/>
      <c r="AE316" s="180"/>
    </row>
    <row r="317" spans="1:31">
      <c r="A317" s="311"/>
      <c r="B317" s="180"/>
      <c r="C317" s="180"/>
      <c r="D317" s="180"/>
      <c r="E317" s="180"/>
      <c r="F317" s="180"/>
      <c r="G317" s="180"/>
      <c r="H317" s="314"/>
      <c r="I317" s="180"/>
      <c r="J317" s="180"/>
      <c r="K317" s="313"/>
      <c r="L317" s="313"/>
      <c r="M317" s="313"/>
      <c r="N317" s="313"/>
      <c r="O317" s="978"/>
      <c r="P317" s="180"/>
      <c r="Q317" s="180"/>
      <c r="R317" s="180"/>
      <c r="S317" s="180"/>
      <c r="T317" s="180"/>
      <c r="U317" s="180"/>
      <c r="V317" s="180"/>
      <c r="W317" s="180"/>
      <c r="X317" s="180"/>
      <c r="Y317" s="180"/>
      <c r="Z317" s="180"/>
      <c r="AA317" s="180"/>
      <c r="AB317" s="180"/>
      <c r="AC317" s="180"/>
      <c r="AD317" s="180"/>
      <c r="AE317" s="180"/>
    </row>
    <row r="318" spans="1:31">
      <c r="A318" s="311"/>
      <c r="B318" s="180"/>
      <c r="C318" s="180"/>
      <c r="D318" s="180"/>
      <c r="E318" s="180"/>
      <c r="F318" s="180"/>
      <c r="G318" s="180"/>
      <c r="H318" s="314"/>
      <c r="I318" s="180"/>
      <c r="J318" s="180"/>
      <c r="K318" s="313"/>
      <c r="L318" s="313"/>
      <c r="M318" s="313"/>
      <c r="N318" s="313"/>
      <c r="O318" s="978"/>
      <c r="P318" s="180"/>
      <c r="Q318" s="180"/>
      <c r="R318" s="180"/>
      <c r="S318" s="180"/>
      <c r="T318" s="180"/>
      <c r="U318" s="180"/>
      <c r="V318" s="180"/>
      <c r="W318" s="180"/>
      <c r="X318" s="180"/>
      <c r="Y318" s="180"/>
      <c r="Z318" s="180"/>
      <c r="AA318" s="180"/>
      <c r="AB318" s="180"/>
      <c r="AC318" s="180"/>
      <c r="AD318" s="180"/>
      <c r="AE318" s="180"/>
    </row>
    <row r="319" spans="1:31">
      <c r="A319" s="311"/>
      <c r="B319" s="180"/>
      <c r="C319" s="180"/>
      <c r="D319" s="180"/>
      <c r="E319" s="180"/>
      <c r="F319" s="180"/>
      <c r="G319" s="180"/>
      <c r="H319" s="314"/>
      <c r="I319" s="180"/>
      <c r="J319" s="180"/>
      <c r="K319" s="313"/>
      <c r="L319" s="313"/>
      <c r="M319" s="313"/>
      <c r="N319" s="313"/>
      <c r="O319" s="978"/>
      <c r="P319" s="180"/>
      <c r="Q319" s="180"/>
      <c r="R319" s="180"/>
      <c r="S319" s="180"/>
      <c r="T319" s="180"/>
      <c r="U319" s="180"/>
      <c r="V319" s="180"/>
      <c r="W319" s="180"/>
      <c r="X319" s="180"/>
      <c r="Y319" s="180"/>
      <c r="Z319" s="180"/>
      <c r="AA319" s="180"/>
      <c r="AB319" s="180"/>
      <c r="AC319" s="180"/>
      <c r="AD319" s="180"/>
      <c r="AE319" s="180"/>
    </row>
    <row r="320" spans="1:31">
      <c r="A320" s="311"/>
      <c r="B320" s="180"/>
      <c r="C320" s="180"/>
      <c r="D320" s="180"/>
      <c r="E320" s="180"/>
      <c r="F320" s="180"/>
      <c r="G320" s="180"/>
      <c r="H320" s="314"/>
      <c r="I320" s="180"/>
      <c r="J320" s="180"/>
      <c r="K320" s="313"/>
      <c r="L320" s="313"/>
      <c r="M320" s="313"/>
      <c r="N320" s="313"/>
      <c r="O320" s="978"/>
      <c r="P320" s="180"/>
      <c r="Q320" s="180"/>
      <c r="R320" s="180"/>
      <c r="S320" s="180"/>
      <c r="T320" s="180"/>
      <c r="U320" s="180"/>
      <c r="V320" s="180"/>
      <c r="W320" s="180"/>
      <c r="X320" s="180"/>
      <c r="Y320" s="180"/>
      <c r="Z320" s="180"/>
      <c r="AA320" s="180"/>
      <c r="AB320" s="180"/>
      <c r="AC320" s="180"/>
      <c r="AD320" s="180"/>
      <c r="AE320" s="180"/>
    </row>
    <row r="321" spans="1:31">
      <c r="A321" s="311"/>
      <c r="B321" s="180"/>
      <c r="C321" s="180"/>
      <c r="D321" s="180"/>
      <c r="E321" s="180"/>
      <c r="F321" s="180"/>
      <c r="G321" s="180"/>
      <c r="H321" s="314"/>
      <c r="I321" s="180"/>
      <c r="J321" s="180"/>
      <c r="K321" s="313"/>
      <c r="L321" s="313"/>
      <c r="M321" s="313"/>
      <c r="N321" s="313"/>
      <c r="O321" s="978"/>
      <c r="P321" s="180"/>
      <c r="Q321" s="180"/>
      <c r="R321" s="180"/>
      <c r="S321" s="180"/>
      <c r="T321" s="180"/>
      <c r="U321" s="180"/>
      <c r="V321" s="180"/>
      <c r="W321" s="180"/>
      <c r="X321" s="180"/>
      <c r="Y321" s="180"/>
      <c r="Z321" s="180"/>
      <c r="AA321" s="180"/>
      <c r="AB321" s="180"/>
      <c r="AC321" s="180"/>
      <c r="AD321" s="180"/>
      <c r="AE321" s="180"/>
    </row>
    <row r="322" spans="1:31">
      <c r="A322" s="311"/>
      <c r="B322" s="180"/>
      <c r="C322" s="180"/>
      <c r="D322" s="180"/>
      <c r="E322" s="180"/>
      <c r="F322" s="180"/>
      <c r="G322" s="180"/>
      <c r="H322" s="314"/>
      <c r="I322" s="180"/>
      <c r="J322" s="180"/>
      <c r="K322" s="313"/>
      <c r="L322" s="313"/>
      <c r="M322" s="313"/>
      <c r="N322" s="313"/>
      <c r="O322" s="978"/>
      <c r="P322" s="180"/>
      <c r="Q322" s="180"/>
      <c r="R322" s="180"/>
      <c r="S322" s="180"/>
      <c r="T322" s="180"/>
      <c r="U322" s="180"/>
      <c r="V322" s="180"/>
      <c r="W322" s="180"/>
      <c r="X322" s="180"/>
      <c r="Y322" s="180"/>
      <c r="Z322" s="180"/>
      <c r="AA322" s="180"/>
      <c r="AB322" s="180"/>
      <c r="AC322" s="180"/>
      <c r="AD322" s="180"/>
      <c r="AE322" s="180"/>
    </row>
    <row r="323" spans="1:31">
      <c r="A323" s="311"/>
      <c r="B323" s="180"/>
      <c r="C323" s="180"/>
      <c r="D323" s="180"/>
      <c r="E323" s="180"/>
      <c r="F323" s="180"/>
      <c r="G323" s="180"/>
      <c r="H323" s="314"/>
      <c r="I323" s="180"/>
      <c r="J323" s="180"/>
      <c r="K323" s="313"/>
      <c r="L323" s="313"/>
      <c r="M323" s="313"/>
      <c r="N323" s="313"/>
      <c r="O323" s="978"/>
      <c r="P323" s="180"/>
      <c r="Q323" s="180"/>
      <c r="R323" s="180"/>
      <c r="S323" s="180"/>
      <c r="T323" s="180"/>
      <c r="U323" s="180"/>
      <c r="V323" s="180"/>
      <c r="W323" s="180"/>
      <c r="X323" s="180"/>
      <c r="Y323" s="180"/>
      <c r="Z323" s="180"/>
      <c r="AA323" s="180"/>
      <c r="AB323" s="180"/>
      <c r="AC323" s="180"/>
      <c r="AD323" s="180"/>
      <c r="AE323" s="180"/>
    </row>
    <row r="324" spans="1:31">
      <c r="A324" s="311"/>
      <c r="B324" s="180"/>
      <c r="C324" s="180"/>
      <c r="D324" s="180"/>
      <c r="E324" s="180"/>
      <c r="F324" s="180"/>
      <c r="G324" s="180"/>
      <c r="H324" s="314"/>
      <c r="I324" s="180"/>
      <c r="J324" s="180"/>
      <c r="K324" s="313"/>
      <c r="L324" s="313"/>
      <c r="M324" s="313"/>
      <c r="N324" s="313"/>
      <c r="O324" s="978"/>
      <c r="P324" s="180"/>
      <c r="Q324" s="180"/>
      <c r="R324" s="180"/>
      <c r="S324" s="180"/>
      <c r="T324" s="180"/>
      <c r="U324" s="180"/>
      <c r="V324" s="180"/>
      <c r="W324" s="180"/>
      <c r="X324" s="180"/>
      <c r="Y324" s="180"/>
      <c r="Z324" s="180"/>
      <c r="AA324" s="180"/>
      <c r="AB324" s="180"/>
      <c r="AC324" s="180"/>
      <c r="AD324" s="180"/>
      <c r="AE324" s="180"/>
    </row>
    <row r="325" spans="1:31">
      <c r="A325" s="311"/>
      <c r="B325" s="180"/>
      <c r="C325" s="180"/>
      <c r="D325" s="180"/>
      <c r="E325" s="180"/>
      <c r="F325" s="180"/>
      <c r="G325" s="180"/>
      <c r="H325" s="314"/>
      <c r="I325" s="180"/>
      <c r="J325" s="180"/>
      <c r="K325" s="313"/>
      <c r="L325" s="313"/>
      <c r="M325" s="313"/>
      <c r="N325" s="313"/>
      <c r="O325" s="978"/>
      <c r="P325" s="180"/>
      <c r="Q325" s="180"/>
      <c r="R325" s="180"/>
      <c r="S325" s="180"/>
      <c r="T325" s="180"/>
      <c r="U325" s="180"/>
      <c r="V325" s="180"/>
      <c r="W325" s="180"/>
      <c r="X325" s="180"/>
      <c r="Y325" s="180"/>
      <c r="Z325" s="180"/>
      <c r="AA325" s="180"/>
      <c r="AB325" s="180"/>
      <c r="AC325" s="180"/>
      <c r="AD325" s="180"/>
      <c r="AE325" s="180"/>
    </row>
    <row r="326" spans="1:31">
      <c r="A326" s="311"/>
      <c r="B326" s="180"/>
      <c r="C326" s="180"/>
      <c r="D326" s="180"/>
      <c r="E326" s="180"/>
      <c r="F326" s="180"/>
      <c r="G326" s="180"/>
      <c r="H326" s="314"/>
      <c r="I326" s="180"/>
      <c r="J326" s="180"/>
      <c r="K326" s="313"/>
      <c r="L326" s="313"/>
      <c r="M326" s="313"/>
      <c r="N326" s="313"/>
      <c r="O326" s="978"/>
      <c r="P326" s="180"/>
      <c r="Q326" s="180"/>
      <c r="R326" s="180"/>
      <c r="S326" s="180"/>
      <c r="T326" s="180"/>
      <c r="U326" s="180"/>
      <c r="V326" s="180"/>
      <c r="W326" s="180"/>
      <c r="X326" s="180"/>
      <c r="Y326" s="180"/>
      <c r="Z326" s="180"/>
      <c r="AA326" s="180"/>
      <c r="AB326" s="180"/>
      <c r="AC326" s="180"/>
      <c r="AD326" s="180"/>
      <c r="AE326" s="180"/>
    </row>
    <row r="327" spans="1:31">
      <c r="A327" s="311"/>
      <c r="B327" s="180"/>
      <c r="C327" s="180"/>
      <c r="D327" s="180"/>
      <c r="E327" s="180"/>
      <c r="F327" s="180"/>
      <c r="G327" s="180"/>
      <c r="H327" s="314"/>
      <c r="I327" s="180"/>
      <c r="J327" s="180"/>
      <c r="K327" s="313"/>
      <c r="L327" s="313"/>
      <c r="M327" s="313"/>
      <c r="N327" s="313"/>
      <c r="O327" s="978"/>
      <c r="P327" s="180"/>
      <c r="Q327" s="180"/>
      <c r="R327" s="180"/>
      <c r="S327" s="180"/>
      <c r="T327" s="180"/>
      <c r="U327" s="180"/>
      <c r="V327" s="180"/>
      <c r="W327" s="180"/>
      <c r="X327" s="180"/>
      <c r="Y327" s="180"/>
      <c r="Z327" s="180"/>
      <c r="AA327" s="180"/>
      <c r="AB327" s="180"/>
      <c r="AC327" s="180"/>
      <c r="AD327" s="180"/>
      <c r="AE327" s="180"/>
    </row>
    <row r="328" spans="1:31">
      <c r="A328" s="311"/>
      <c r="B328" s="180"/>
      <c r="C328" s="180"/>
      <c r="D328" s="180"/>
      <c r="E328" s="180"/>
      <c r="F328" s="180"/>
      <c r="G328" s="180"/>
      <c r="H328" s="314"/>
      <c r="I328" s="180"/>
      <c r="J328" s="180"/>
      <c r="K328" s="313"/>
      <c r="L328" s="313"/>
      <c r="M328" s="313"/>
      <c r="N328" s="313"/>
      <c r="O328" s="978"/>
      <c r="P328" s="180"/>
      <c r="Q328" s="180"/>
      <c r="R328" s="180"/>
      <c r="S328" s="180"/>
      <c r="T328" s="180"/>
      <c r="U328" s="180"/>
      <c r="V328" s="180"/>
      <c r="W328" s="180"/>
      <c r="X328" s="180"/>
      <c r="Y328" s="180"/>
      <c r="Z328" s="180"/>
      <c r="AA328" s="180"/>
      <c r="AB328" s="180"/>
      <c r="AC328" s="180"/>
      <c r="AD328" s="180"/>
      <c r="AE328" s="180"/>
    </row>
    <row r="329" spans="1:31">
      <c r="A329" s="311"/>
      <c r="B329" s="180"/>
      <c r="C329" s="180"/>
      <c r="D329" s="180"/>
      <c r="E329" s="180"/>
      <c r="F329" s="180"/>
      <c r="G329" s="180"/>
      <c r="H329" s="314"/>
      <c r="I329" s="180"/>
      <c r="J329" s="180"/>
      <c r="K329" s="313"/>
      <c r="L329" s="313"/>
      <c r="M329" s="313"/>
      <c r="N329" s="313"/>
      <c r="O329" s="978"/>
      <c r="P329" s="180"/>
      <c r="Q329" s="180"/>
      <c r="R329" s="180"/>
      <c r="S329" s="180"/>
      <c r="T329" s="180"/>
      <c r="U329" s="180"/>
      <c r="V329" s="180"/>
      <c r="W329" s="180"/>
      <c r="X329" s="180"/>
      <c r="Y329" s="180"/>
      <c r="Z329" s="180"/>
      <c r="AA329" s="180"/>
      <c r="AB329" s="180"/>
      <c r="AC329" s="180"/>
      <c r="AD329" s="180"/>
      <c r="AE329" s="180"/>
    </row>
    <row r="330" spans="1:31">
      <c r="A330" s="311"/>
      <c r="B330" s="180"/>
      <c r="C330" s="180"/>
      <c r="D330" s="180"/>
      <c r="E330" s="180"/>
      <c r="F330" s="180"/>
      <c r="G330" s="180"/>
      <c r="H330" s="314"/>
      <c r="I330" s="180"/>
      <c r="J330" s="180"/>
      <c r="K330" s="313"/>
      <c r="L330" s="313"/>
      <c r="M330" s="313"/>
      <c r="N330" s="313"/>
      <c r="O330" s="978"/>
      <c r="P330" s="180"/>
      <c r="Q330" s="180"/>
      <c r="R330" s="180"/>
      <c r="S330" s="180"/>
      <c r="T330" s="180"/>
      <c r="U330" s="180"/>
      <c r="V330" s="180"/>
      <c r="W330" s="180"/>
      <c r="X330" s="180"/>
      <c r="Y330" s="180"/>
      <c r="Z330" s="180"/>
      <c r="AA330" s="180"/>
      <c r="AB330" s="180"/>
      <c r="AC330" s="180"/>
      <c r="AD330" s="180"/>
      <c r="AE330" s="180"/>
    </row>
    <row r="331" spans="1:31">
      <c r="A331" s="311"/>
      <c r="B331" s="180"/>
      <c r="C331" s="180"/>
      <c r="D331" s="180"/>
      <c r="E331" s="180"/>
      <c r="F331" s="180"/>
      <c r="G331" s="180"/>
      <c r="H331" s="314"/>
      <c r="I331" s="180"/>
      <c r="J331" s="180"/>
      <c r="K331" s="313"/>
      <c r="L331" s="313"/>
      <c r="M331" s="313"/>
      <c r="N331" s="313"/>
      <c r="O331" s="978"/>
      <c r="P331" s="180"/>
      <c r="Q331" s="180"/>
      <c r="R331" s="180"/>
      <c r="S331" s="180"/>
      <c r="T331" s="180"/>
      <c r="U331" s="180"/>
      <c r="V331" s="180"/>
      <c r="W331" s="180"/>
      <c r="X331" s="180"/>
      <c r="Y331" s="180"/>
      <c r="Z331" s="180"/>
      <c r="AA331" s="180"/>
      <c r="AB331" s="180"/>
      <c r="AC331" s="180"/>
      <c r="AD331" s="180"/>
      <c r="AE331" s="180"/>
    </row>
    <row r="332" spans="1:31">
      <c r="A332" s="311"/>
      <c r="B332" s="180"/>
      <c r="C332" s="180"/>
      <c r="D332" s="180"/>
      <c r="E332" s="180"/>
      <c r="F332" s="180"/>
      <c r="G332" s="180"/>
      <c r="H332" s="314"/>
      <c r="I332" s="180"/>
      <c r="J332" s="180"/>
      <c r="K332" s="313"/>
      <c r="L332" s="313"/>
      <c r="M332" s="313"/>
      <c r="N332" s="313"/>
      <c r="O332" s="978"/>
      <c r="P332" s="180"/>
      <c r="Q332" s="180"/>
      <c r="R332" s="180"/>
      <c r="S332" s="180"/>
      <c r="T332" s="180"/>
      <c r="U332" s="180"/>
      <c r="V332" s="180"/>
      <c r="W332" s="180"/>
      <c r="X332" s="180"/>
      <c r="Y332" s="180"/>
      <c r="Z332" s="180"/>
      <c r="AA332" s="180"/>
      <c r="AB332" s="180"/>
      <c r="AC332" s="180"/>
      <c r="AD332" s="180"/>
      <c r="AE332" s="180"/>
    </row>
    <row r="333" spans="1:31">
      <c r="A333" s="311"/>
      <c r="B333" s="180"/>
      <c r="C333" s="180"/>
      <c r="D333" s="180"/>
      <c r="E333" s="180"/>
      <c r="F333" s="180"/>
      <c r="G333" s="180"/>
      <c r="H333" s="314"/>
      <c r="I333" s="180"/>
      <c r="J333" s="180"/>
      <c r="K333" s="313"/>
      <c r="L333" s="313"/>
      <c r="M333" s="313"/>
      <c r="N333" s="313"/>
      <c r="O333" s="978"/>
      <c r="P333" s="180"/>
      <c r="Q333" s="180"/>
      <c r="R333" s="180"/>
      <c r="S333" s="180"/>
      <c r="T333" s="180"/>
      <c r="U333" s="180"/>
      <c r="V333" s="180"/>
      <c r="W333" s="180"/>
      <c r="X333" s="180"/>
      <c r="Y333" s="180"/>
      <c r="Z333" s="180"/>
      <c r="AA333" s="180"/>
      <c r="AB333" s="180"/>
      <c r="AC333" s="180"/>
      <c r="AD333" s="180"/>
      <c r="AE333" s="180"/>
    </row>
    <row r="334" spans="1:31">
      <c r="A334" s="311"/>
      <c r="B334" s="180"/>
      <c r="C334" s="180"/>
      <c r="D334" s="180"/>
      <c r="E334" s="180"/>
      <c r="F334" s="180"/>
      <c r="G334" s="180"/>
      <c r="H334" s="314"/>
      <c r="I334" s="180"/>
      <c r="J334" s="180"/>
      <c r="K334" s="313"/>
      <c r="L334" s="313"/>
      <c r="M334" s="313"/>
      <c r="N334" s="313"/>
      <c r="O334" s="978"/>
      <c r="P334" s="180"/>
      <c r="Q334" s="180"/>
      <c r="R334" s="180"/>
      <c r="S334" s="180"/>
      <c r="T334" s="180"/>
      <c r="U334" s="180"/>
      <c r="V334" s="180"/>
      <c r="W334" s="180"/>
      <c r="X334" s="180"/>
      <c r="Y334" s="180"/>
      <c r="Z334" s="180"/>
      <c r="AA334" s="180"/>
      <c r="AB334" s="180"/>
      <c r="AC334" s="180"/>
      <c r="AD334" s="180"/>
      <c r="AE334" s="180"/>
    </row>
    <row r="335" spans="1:31">
      <c r="A335" s="311"/>
      <c r="B335" s="180"/>
      <c r="C335" s="180"/>
      <c r="D335" s="180"/>
      <c r="E335" s="180"/>
      <c r="F335" s="180"/>
      <c r="G335" s="180"/>
      <c r="H335" s="314"/>
      <c r="I335" s="180"/>
      <c r="J335" s="180"/>
      <c r="K335" s="313"/>
      <c r="L335" s="313"/>
      <c r="M335" s="313"/>
      <c r="N335" s="313"/>
      <c r="O335" s="978"/>
      <c r="P335" s="180"/>
      <c r="Q335" s="180"/>
      <c r="R335" s="180"/>
      <c r="S335" s="180"/>
      <c r="T335" s="180"/>
      <c r="U335" s="180"/>
      <c r="V335" s="180"/>
      <c r="W335" s="180"/>
      <c r="X335" s="180"/>
      <c r="Y335" s="180"/>
      <c r="Z335" s="180"/>
      <c r="AA335" s="180"/>
      <c r="AB335" s="180"/>
      <c r="AC335" s="180"/>
      <c r="AD335" s="180"/>
      <c r="AE335" s="180"/>
    </row>
    <row r="336" spans="1:31">
      <c r="A336" s="311"/>
      <c r="B336" s="180"/>
      <c r="C336" s="180"/>
      <c r="D336" s="180"/>
      <c r="E336" s="180"/>
      <c r="F336" s="180"/>
      <c r="G336" s="180"/>
      <c r="H336" s="314"/>
      <c r="I336" s="180"/>
      <c r="J336" s="180"/>
      <c r="K336" s="313"/>
      <c r="L336" s="313"/>
      <c r="M336" s="313"/>
      <c r="N336" s="313"/>
      <c r="O336" s="978"/>
      <c r="P336" s="180"/>
      <c r="Q336" s="180"/>
      <c r="R336" s="180"/>
      <c r="S336" s="180"/>
      <c r="T336" s="180"/>
      <c r="U336" s="180"/>
      <c r="V336" s="180"/>
      <c r="W336" s="180"/>
      <c r="X336" s="180"/>
      <c r="Y336" s="180"/>
      <c r="Z336" s="180"/>
      <c r="AA336" s="180"/>
      <c r="AB336" s="180"/>
      <c r="AC336" s="180"/>
      <c r="AD336" s="180"/>
      <c r="AE336" s="180"/>
    </row>
    <row r="337" spans="1:31">
      <c r="A337" s="311"/>
      <c r="B337" s="180"/>
      <c r="C337" s="180"/>
      <c r="D337" s="180"/>
      <c r="E337" s="180"/>
      <c r="F337" s="180"/>
      <c r="G337" s="180"/>
      <c r="H337" s="314"/>
      <c r="I337" s="180"/>
      <c r="J337" s="180"/>
      <c r="K337" s="313"/>
      <c r="L337" s="313"/>
      <c r="M337" s="313"/>
      <c r="N337" s="313"/>
      <c r="O337" s="978"/>
      <c r="P337" s="180"/>
      <c r="Q337" s="180"/>
      <c r="R337" s="180"/>
      <c r="S337" s="180"/>
      <c r="T337" s="180"/>
      <c r="U337" s="180"/>
      <c r="V337" s="180"/>
      <c r="W337" s="180"/>
      <c r="X337" s="180"/>
      <c r="Y337" s="180"/>
      <c r="Z337" s="180"/>
      <c r="AA337" s="180"/>
      <c r="AB337" s="180"/>
      <c r="AC337" s="180"/>
      <c r="AD337" s="180"/>
      <c r="AE337" s="180"/>
    </row>
    <row r="338" spans="1:31">
      <c r="A338" s="311"/>
      <c r="B338" s="180"/>
      <c r="C338" s="180"/>
      <c r="D338" s="180"/>
      <c r="E338" s="180"/>
      <c r="F338" s="180"/>
      <c r="G338" s="180"/>
      <c r="H338" s="314"/>
      <c r="I338" s="180"/>
      <c r="J338" s="180"/>
      <c r="K338" s="313"/>
      <c r="L338" s="313"/>
      <c r="M338" s="313"/>
      <c r="N338" s="313"/>
      <c r="O338" s="978"/>
      <c r="P338" s="180"/>
      <c r="Q338" s="180"/>
      <c r="R338" s="180"/>
      <c r="S338" s="180"/>
      <c r="T338" s="180"/>
      <c r="U338" s="180"/>
      <c r="V338" s="180"/>
      <c r="W338" s="180"/>
      <c r="X338" s="180"/>
      <c r="Y338" s="180"/>
      <c r="Z338" s="180"/>
      <c r="AA338" s="180"/>
      <c r="AB338" s="180"/>
      <c r="AC338" s="180"/>
      <c r="AD338" s="180"/>
      <c r="AE338" s="180"/>
    </row>
    <row r="339" spans="1:31">
      <c r="A339" s="311"/>
      <c r="B339" s="180"/>
      <c r="C339" s="180"/>
      <c r="D339" s="180"/>
      <c r="E339" s="180"/>
      <c r="F339" s="180"/>
      <c r="G339" s="180"/>
      <c r="H339" s="314"/>
      <c r="I339" s="180"/>
      <c r="J339" s="180"/>
      <c r="K339" s="313"/>
      <c r="L339" s="313"/>
      <c r="M339" s="313"/>
      <c r="N339" s="313"/>
      <c r="O339" s="978"/>
      <c r="P339" s="180"/>
      <c r="Q339" s="180"/>
      <c r="R339" s="180"/>
      <c r="S339" s="180"/>
      <c r="T339" s="180"/>
      <c r="U339" s="180"/>
      <c r="V339" s="180"/>
      <c r="W339" s="180"/>
      <c r="X339" s="180"/>
      <c r="Y339" s="180"/>
      <c r="Z339" s="180"/>
      <c r="AA339" s="180"/>
      <c r="AB339" s="180"/>
      <c r="AC339" s="180"/>
      <c r="AD339" s="180"/>
      <c r="AE339" s="180"/>
    </row>
    <row r="340" spans="1:31">
      <c r="A340" s="311"/>
      <c r="B340" s="180"/>
      <c r="C340" s="180"/>
      <c r="D340" s="180"/>
      <c r="E340" s="180"/>
      <c r="F340" s="180"/>
      <c r="G340" s="180"/>
      <c r="H340" s="314"/>
      <c r="I340" s="180"/>
      <c r="J340" s="180"/>
      <c r="K340" s="313"/>
      <c r="L340" s="313"/>
      <c r="M340" s="313"/>
      <c r="N340" s="313"/>
      <c r="O340" s="978"/>
      <c r="P340" s="180"/>
      <c r="Q340" s="180"/>
      <c r="R340" s="180"/>
      <c r="S340" s="180"/>
      <c r="T340" s="180"/>
      <c r="U340" s="180"/>
      <c r="V340" s="180"/>
      <c r="W340" s="180"/>
      <c r="X340" s="180"/>
      <c r="Y340" s="180"/>
      <c r="Z340" s="180"/>
      <c r="AA340" s="180"/>
      <c r="AB340" s="180"/>
      <c r="AC340" s="180"/>
      <c r="AD340" s="180"/>
      <c r="AE340" s="180"/>
    </row>
    <row r="341" spans="1:31">
      <c r="A341" s="311"/>
      <c r="B341" s="180"/>
      <c r="C341" s="180"/>
      <c r="D341" s="180"/>
      <c r="E341" s="180"/>
      <c r="F341" s="180"/>
      <c r="G341" s="180"/>
      <c r="H341" s="314"/>
      <c r="I341" s="180"/>
      <c r="J341" s="180"/>
      <c r="K341" s="313"/>
      <c r="L341" s="313"/>
      <c r="M341" s="313"/>
      <c r="N341" s="313"/>
      <c r="O341" s="978"/>
      <c r="P341" s="180"/>
      <c r="Q341" s="180"/>
      <c r="R341" s="180"/>
      <c r="S341" s="180"/>
      <c r="T341" s="180"/>
      <c r="U341" s="180"/>
      <c r="V341" s="180"/>
      <c r="W341" s="180"/>
      <c r="X341" s="180"/>
      <c r="Y341" s="180"/>
      <c r="Z341" s="180"/>
      <c r="AA341" s="180"/>
      <c r="AB341" s="180"/>
      <c r="AC341" s="180"/>
      <c r="AD341" s="180"/>
      <c r="AE341" s="180"/>
    </row>
    <row r="342" spans="1:31">
      <c r="A342" s="311"/>
      <c r="B342" s="180"/>
      <c r="C342" s="180"/>
      <c r="D342" s="180"/>
      <c r="E342" s="180"/>
      <c r="F342" s="180"/>
      <c r="G342" s="180"/>
      <c r="H342" s="314"/>
      <c r="I342" s="180"/>
      <c r="J342" s="180"/>
      <c r="K342" s="313"/>
      <c r="L342" s="313"/>
      <c r="M342" s="313"/>
      <c r="N342" s="313"/>
      <c r="O342" s="978"/>
      <c r="P342" s="180"/>
      <c r="Q342" s="180"/>
      <c r="R342" s="180"/>
      <c r="S342" s="180"/>
      <c r="T342" s="180"/>
      <c r="U342" s="180"/>
      <c r="V342" s="180"/>
      <c r="W342" s="180"/>
      <c r="X342" s="180"/>
      <c r="Y342" s="180"/>
      <c r="Z342" s="180"/>
      <c r="AA342" s="180"/>
      <c r="AB342" s="180"/>
      <c r="AC342" s="180"/>
      <c r="AD342" s="180"/>
      <c r="AE342" s="180"/>
    </row>
    <row r="343" spans="1:31">
      <c r="A343" s="311"/>
      <c r="B343" s="180"/>
      <c r="C343" s="180"/>
      <c r="D343" s="180"/>
      <c r="E343" s="180"/>
      <c r="F343" s="180"/>
      <c r="G343" s="180"/>
      <c r="H343" s="314"/>
      <c r="I343" s="180"/>
      <c r="J343" s="180"/>
      <c r="K343" s="313"/>
      <c r="L343" s="313"/>
      <c r="M343" s="313"/>
      <c r="N343" s="313"/>
      <c r="O343" s="978"/>
      <c r="P343" s="180"/>
      <c r="Q343" s="180"/>
      <c r="R343" s="180"/>
      <c r="S343" s="180"/>
      <c r="T343" s="180"/>
      <c r="U343" s="180"/>
      <c r="V343" s="180"/>
      <c r="W343" s="180"/>
      <c r="X343" s="180"/>
      <c r="Y343" s="180"/>
      <c r="Z343" s="180"/>
      <c r="AA343" s="180"/>
      <c r="AB343" s="180"/>
      <c r="AC343" s="180"/>
      <c r="AD343" s="180"/>
      <c r="AE343" s="180"/>
    </row>
    <row r="344" spans="1:31">
      <c r="A344" s="311"/>
      <c r="B344" s="180"/>
      <c r="C344" s="180"/>
      <c r="D344" s="180"/>
      <c r="E344" s="180"/>
      <c r="F344" s="180"/>
      <c r="G344" s="180"/>
      <c r="H344" s="314"/>
      <c r="I344" s="180"/>
      <c r="J344" s="180"/>
      <c r="K344" s="313"/>
      <c r="L344" s="313"/>
      <c r="M344" s="313"/>
      <c r="N344" s="313"/>
      <c r="O344" s="978"/>
      <c r="P344" s="180"/>
      <c r="Q344" s="180"/>
      <c r="R344" s="180"/>
      <c r="S344" s="180"/>
      <c r="T344" s="180"/>
      <c r="U344" s="180"/>
      <c r="V344" s="180"/>
      <c r="W344" s="180"/>
      <c r="X344" s="180"/>
      <c r="Y344" s="180"/>
      <c r="Z344" s="180"/>
      <c r="AA344" s="180"/>
      <c r="AB344" s="180"/>
      <c r="AC344" s="180"/>
      <c r="AD344" s="180"/>
      <c r="AE344" s="180"/>
    </row>
    <row r="345" spans="1:31">
      <c r="A345" s="311"/>
      <c r="B345" s="180"/>
      <c r="C345" s="180"/>
      <c r="D345" s="180"/>
      <c r="E345" s="180"/>
      <c r="F345" s="180"/>
      <c r="G345" s="180"/>
      <c r="H345" s="314"/>
      <c r="I345" s="180"/>
      <c r="J345" s="180"/>
      <c r="K345" s="313"/>
      <c r="L345" s="313"/>
      <c r="M345" s="313"/>
      <c r="N345" s="313"/>
      <c r="O345" s="978"/>
      <c r="P345" s="180"/>
      <c r="Q345" s="180"/>
      <c r="R345" s="180"/>
      <c r="S345" s="180"/>
      <c r="T345" s="180"/>
      <c r="U345" s="180"/>
      <c r="V345" s="180"/>
      <c r="W345" s="180"/>
      <c r="X345" s="180"/>
      <c r="Y345" s="180"/>
      <c r="Z345" s="180"/>
      <c r="AA345" s="180"/>
      <c r="AB345" s="180"/>
      <c r="AC345" s="180"/>
      <c r="AD345" s="180"/>
      <c r="AE345" s="180"/>
    </row>
    <row r="346" spans="1:31">
      <c r="A346" s="311"/>
      <c r="B346" s="180"/>
      <c r="C346" s="180"/>
      <c r="D346" s="180"/>
      <c r="E346" s="180"/>
      <c r="F346" s="180"/>
      <c r="G346" s="180"/>
      <c r="H346" s="314"/>
      <c r="I346" s="180"/>
      <c r="J346" s="180"/>
      <c r="K346" s="313"/>
      <c r="L346" s="313"/>
      <c r="M346" s="313"/>
      <c r="N346" s="313"/>
      <c r="O346" s="978"/>
      <c r="P346" s="180"/>
      <c r="Q346" s="180"/>
      <c r="R346" s="180"/>
      <c r="S346" s="180"/>
      <c r="T346" s="180"/>
      <c r="U346" s="180"/>
      <c r="V346" s="180"/>
      <c r="W346" s="180"/>
      <c r="X346" s="180"/>
      <c r="Y346" s="180"/>
      <c r="Z346" s="180"/>
      <c r="AA346" s="180"/>
      <c r="AB346" s="180"/>
      <c r="AC346" s="180"/>
      <c r="AD346" s="180"/>
      <c r="AE346" s="180"/>
    </row>
    <row r="347" spans="1:31">
      <c r="A347" s="311"/>
      <c r="B347" s="180"/>
      <c r="C347" s="180"/>
      <c r="D347" s="180"/>
      <c r="E347" s="180"/>
      <c r="F347" s="180"/>
      <c r="G347" s="180"/>
      <c r="H347" s="314"/>
      <c r="I347" s="180"/>
      <c r="J347" s="180"/>
      <c r="K347" s="313"/>
      <c r="L347" s="313"/>
      <c r="M347" s="313"/>
      <c r="N347" s="313"/>
      <c r="O347" s="978"/>
      <c r="P347" s="180"/>
      <c r="Q347" s="180"/>
      <c r="R347" s="180"/>
      <c r="S347" s="180"/>
      <c r="T347" s="180"/>
      <c r="U347" s="180"/>
      <c r="V347" s="180"/>
      <c r="W347" s="180"/>
      <c r="X347" s="180"/>
      <c r="Y347" s="180"/>
      <c r="Z347" s="180"/>
      <c r="AA347" s="180"/>
      <c r="AB347" s="180"/>
      <c r="AC347" s="180"/>
      <c r="AD347" s="180"/>
      <c r="AE347" s="180"/>
    </row>
    <row r="348" spans="1:31">
      <c r="A348" s="311"/>
      <c r="B348" s="180"/>
      <c r="C348" s="180"/>
      <c r="D348" s="180"/>
      <c r="E348" s="180"/>
      <c r="F348" s="180"/>
      <c r="G348" s="180"/>
      <c r="H348" s="314"/>
      <c r="I348" s="180"/>
      <c r="J348" s="180"/>
      <c r="K348" s="313"/>
      <c r="L348" s="313"/>
      <c r="M348" s="313"/>
      <c r="N348" s="313"/>
      <c r="O348" s="978"/>
      <c r="P348" s="180"/>
      <c r="Q348" s="180"/>
      <c r="R348" s="180"/>
      <c r="S348" s="180"/>
      <c r="T348" s="180"/>
      <c r="U348" s="180"/>
      <c r="V348" s="180"/>
      <c r="W348" s="180"/>
      <c r="X348" s="180"/>
      <c r="Y348" s="180"/>
      <c r="Z348" s="180"/>
      <c r="AA348" s="180"/>
      <c r="AB348" s="180"/>
      <c r="AC348" s="180"/>
      <c r="AD348" s="180"/>
      <c r="AE348" s="180"/>
    </row>
    <row r="349" spans="1:31">
      <c r="A349" s="311"/>
      <c r="B349" s="180"/>
      <c r="C349" s="180"/>
      <c r="D349" s="180"/>
      <c r="E349" s="180"/>
      <c r="F349" s="180"/>
      <c r="G349" s="180"/>
      <c r="H349" s="314"/>
      <c r="I349" s="180"/>
      <c r="J349" s="180"/>
      <c r="K349" s="313"/>
      <c r="L349" s="313"/>
      <c r="M349" s="313"/>
      <c r="N349" s="313"/>
      <c r="O349" s="978"/>
      <c r="P349" s="180"/>
      <c r="Q349" s="180"/>
      <c r="R349" s="180"/>
      <c r="S349" s="180"/>
      <c r="T349" s="180"/>
      <c r="U349" s="180"/>
      <c r="V349" s="180"/>
      <c r="W349" s="180"/>
      <c r="X349" s="180"/>
      <c r="Y349" s="180"/>
      <c r="Z349" s="180"/>
      <c r="AA349" s="180"/>
      <c r="AB349" s="180"/>
      <c r="AC349" s="180"/>
      <c r="AD349" s="180"/>
      <c r="AE349" s="180"/>
    </row>
    <row r="350" spans="1:31">
      <c r="A350" s="311"/>
      <c r="B350" s="180"/>
      <c r="C350" s="180"/>
      <c r="D350" s="180"/>
      <c r="E350" s="180"/>
      <c r="F350" s="180"/>
      <c r="G350" s="180"/>
      <c r="H350" s="314"/>
      <c r="I350" s="180"/>
      <c r="J350" s="180"/>
      <c r="K350" s="313"/>
      <c r="L350" s="313"/>
      <c r="M350" s="313"/>
      <c r="N350" s="313"/>
      <c r="O350" s="978"/>
      <c r="P350" s="180"/>
      <c r="Q350" s="180"/>
      <c r="R350" s="180"/>
      <c r="S350" s="180"/>
      <c r="T350" s="180"/>
      <c r="U350" s="180"/>
      <c r="V350" s="180"/>
      <c r="W350" s="180"/>
      <c r="X350" s="180"/>
      <c r="Y350" s="180"/>
      <c r="Z350" s="180"/>
      <c r="AA350" s="180"/>
      <c r="AB350" s="180"/>
      <c r="AC350" s="180"/>
      <c r="AD350" s="180"/>
      <c r="AE350" s="180"/>
    </row>
    <row r="351" spans="1:31">
      <c r="A351" s="311"/>
      <c r="B351" s="180"/>
      <c r="C351" s="180"/>
      <c r="D351" s="180"/>
      <c r="E351" s="180"/>
      <c r="F351" s="180"/>
      <c r="G351" s="180"/>
      <c r="H351" s="314"/>
      <c r="I351" s="180"/>
      <c r="J351" s="180"/>
      <c r="K351" s="313"/>
      <c r="L351" s="313"/>
      <c r="M351" s="313"/>
      <c r="N351" s="313"/>
      <c r="O351" s="978"/>
      <c r="P351" s="180"/>
      <c r="Q351" s="180"/>
      <c r="R351" s="180"/>
      <c r="S351" s="180"/>
      <c r="T351" s="180"/>
      <c r="U351" s="180"/>
      <c r="V351" s="180"/>
      <c r="W351" s="180"/>
      <c r="X351" s="180"/>
      <c r="Y351" s="180"/>
      <c r="Z351" s="180"/>
      <c r="AA351" s="180"/>
      <c r="AB351" s="180"/>
      <c r="AC351" s="180"/>
      <c r="AD351" s="180"/>
      <c r="AE351" s="180"/>
    </row>
    <row r="352" spans="1:31">
      <c r="A352" s="311"/>
      <c r="B352" s="180"/>
      <c r="C352" s="180"/>
      <c r="D352" s="180"/>
      <c r="E352" s="180"/>
      <c r="F352" s="180"/>
      <c r="G352" s="180"/>
      <c r="H352" s="314"/>
      <c r="I352" s="180"/>
      <c r="J352" s="180"/>
      <c r="K352" s="313"/>
      <c r="L352" s="313"/>
      <c r="M352" s="313"/>
      <c r="N352" s="313"/>
      <c r="O352" s="978"/>
      <c r="P352" s="180"/>
      <c r="Q352" s="180"/>
      <c r="R352" s="180"/>
      <c r="S352" s="180"/>
      <c r="T352" s="180"/>
      <c r="U352" s="180"/>
      <c r="V352" s="180"/>
      <c r="W352" s="180"/>
      <c r="X352" s="180"/>
      <c r="Y352" s="180"/>
      <c r="Z352" s="180"/>
      <c r="AA352" s="180"/>
      <c r="AB352" s="180"/>
      <c r="AC352" s="180"/>
      <c r="AD352" s="180"/>
      <c r="AE352" s="180"/>
    </row>
    <row r="353" spans="1:31">
      <c r="A353" s="311"/>
      <c r="B353" s="180"/>
      <c r="C353" s="180"/>
      <c r="D353" s="180"/>
      <c r="E353" s="180"/>
      <c r="F353" s="180"/>
      <c r="G353" s="180"/>
      <c r="H353" s="314"/>
      <c r="I353" s="180"/>
      <c r="J353" s="180"/>
      <c r="K353" s="313"/>
      <c r="L353" s="313"/>
      <c r="M353" s="313"/>
      <c r="N353" s="313"/>
      <c r="O353" s="978"/>
      <c r="P353" s="180"/>
      <c r="Q353" s="180"/>
      <c r="R353" s="180"/>
      <c r="S353" s="180"/>
      <c r="T353" s="180"/>
      <c r="U353" s="180"/>
      <c r="V353" s="180"/>
      <c r="W353" s="180"/>
      <c r="X353" s="180"/>
      <c r="Y353" s="180"/>
      <c r="Z353" s="180"/>
      <c r="AA353" s="180"/>
      <c r="AB353" s="180"/>
      <c r="AC353" s="180"/>
      <c r="AD353" s="180"/>
      <c r="AE353" s="180"/>
    </row>
    <row r="354" spans="1:31">
      <c r="A354" s="311"/>
      <c r="B354" s="180"/>
      <c r="C354" s="180"/>
      <c r="D354" s="180"/>
      <c r="E354" s="180"/>
      <c r="F354" s="180"/>
      <c r="G354" s="180"/>
      <c r="H354" s="314"/>
      <c r="I354" s="180"/>
      <c r="J354" s="180"/>
      <c r="K354" s="313"/>
      <c r="L354" s="313"/>
      <c r="M354" s="313"/>
      <c r="N354" s="313"/>
      <c r="O354" s="978"/>
      <c r="P354" s="180"/>
      <c r="Q354" s="180"/>
      <c r="R354" s="180"/>
      <c r="S354" s="180"/>
      <c r="T354" s="180"/>
      <c r="U354" s="180"/>
      <c r="V354" s="180"/>
      <c r="W354" s="180"/>
      <c r="X354" s="180"/>
      <c r="Y354" s="180"/>
      <c r="Z354" s="180"/>
      <c r="AA354" s="180"/>
      <c r="AB354" s="180"/>
      <c r="AC354" s="180"/>
      <c r="AD354" s="180"/>
      <c r="AE354" s="180"/>
    </row>
    <row r="355" spans="1:31">
      <c r="A355" s="311"/>
      <c r="B355" s="180"/>
      <c r="C355" s="180"/>
      <c r="D355" s="180"/>
      <c r="E355" s="180"/>
      <c r="F355" s="180"/>
      <c r="G355" s="180"/>
      <c r="H355" s="314"/>
      <c r="I355" s="180"/>
      <c r="J355" s="180"/>
      <c r="K355" s="313"/>
      <c r="L355" s="313"/>
      <c r="M355" s="313"/>
      <c r="N355" s="313"/>
      <c r="O355" s="978"/>
      <c r="P355" s="180"/>
      <c r="Q355" s="180"/>
      <c r="R355" s="180"/>
      <c r="S355" s="180"/>
      <c r="T355" s="180"/>
      <c r="U355" s="180"/>
      <c r="V355" s="180"/>
      <c r="W355" s="180"/>
      <c r="X355" s="180"/>
      <c r="Y355" s="180"/>
      <c r="Z355" s="180"/>
      <c r="AA355" s="180"/>
      <c r="AB355" s="180"/>
      <c r="AC355" s="180"/>
      <c r="AD355" s="180"/>
      <c r="AE355" s="180"/>
    </row>
    <row r="356" spans="1:31">
      <c r="A356" s="311"/>
      <c r="B356" s="180"/>
      <c r="C356" s="180"/>
      <c r="D356" s="180"/>
      <c r="E356" s="180"/>
      <c r="F356" s="180"/>
      <c r="G356" s="180"/>
      <c r="H356" s="314"/>
      <c r="I356" s="180"/>
      <c r="J356" s="180"/>
      <c r="K356" s="313"/>
      <c r="L356" s="313"/>
      <c r="M356" s="313"/>
      <c r="N356" s="313"/>
      <c r="O356" s="978"/>
      <c r="P356" s="180"/>
      <c r="Q356" s="180"/>
      <c r="R356" s="180"/>
      <c r="S356" s="180"/>
      <c r="T356" s="180"/>
      <c r="U356" s="180"/>
      <c r="V356" s="180"/>
      <c r="W356" s="180"/>
      <c r="X356" s="180"/>
      <c r="Y356" s="180"/>
      <c r="Z356" s="180"/>
      <c r="AA356" s="180"/>
      <c r="AB356" s="180"/>
      <c r="AC356" s="180"/>
      <c r="AD356" s="180"/>
      <c r="AE356" s="180"/>
    </row>
    <row r="357" spans="1:31">
      <c r="A357" s="311"/>
      <c r="B357" s="180"/>
      <c r="C357" s="180"/>
      <c r="D357" s="180"/>
      <c r="E357" s="180"/>
      <c r="F357" s="180"/>
      <c r="G357" s="180"/>
      <c r="H357" s="314"/>
      <c r="I357" s="180"/>
      <c r="J357" s="180"/>
      <c r="K357" s="313"/>
      <c r="L357" s="313"/>
      <c r="M357" s="313"/>
      <c r="N357" s="313"/>
      <c r="O357" s="978"/>
      <c r="P357" s="180"/>
      <c r="Q357" s="180"/>
      <c r="R357" s="180"/>
      <c r="S357" s="180"/>
      <c r="T357" s="180"/>
      <c r="U357" s="180"/>
      <c r="V357" s="180"/>
      <c r="W357" s="180"/>
      <c r="X357" s="180"/>
      <c r="Y357" s="180"/>
      <c r="Z357" s="180"/>
      <c r="AA357" s="180"/>
      <c r="AB357" s="180"/>
      <c r="AC357" s="180"/>
      <c r="AD357" s="180"/>
      <c r="AE357" s="180"/>
    </row>
    <row r="358" spans="1:31">
      <c r="A358" s="311"/>
      <c r="B358" s="180"/>
      <c r="C358" s="180"/>
      <c r="D358" s="180"/>
      <c r="E358" s="180"/>
      <c r="F358" s="180"/>
      <c r="G358" s="180"/>
      <c r="H358" s="314"/>
      <c r="I358" s="180"/>
      <c r="J358" s="180"/>
      <c r="K358" s="313"/>
      <c r="L358" s="313"/>
      <c r="M358" s="313"/>
      <c r="N358" s="313"/>
      <c r="O358" s="978"/>
      <c r="P358" s="180"/>
      <c r="Q358" s="180"/>
      <c r="R358" s="180"/>
      <c r="S358" s="180"/>
      <c r="T358" s="180"/>
      <c r="U358" s="180"/>
      <c r="V358" s="180"/>
      <c r="W358" s="180"/>
      <c r="X358" s="180"/>
      <c r="Y358" s="180"/>
      <c r="Z358" s="180"/>
      <c r="AA358" s="180"/>
      <c r="AB358" s="180"/>
      <c r="AC358" s="180"/>
      <c r="AD358" s="180"/>
      <c r="AE358" s="180"/>
    </row>
    <row r="359" spans="1:31">
      <c r="A359" s="311"/>
      <c r="B359" s="180"/>
      <c r="C359" s="180"/>
      <c r="D359" s="180"/>
      <c r="E359" s="180"/>
      <c r="F359" s="180"/>
      <c r="G359" s="180"/>
      <c r="H359" s="314"/>
      <c r="I359" s="180"/>
      <c r="J359" s="180"/>
      <c r="K359" s="313"/>
      <c r="L359" s="313"/>
      <c r="M359" s="313"/>
      <c r="N359" s="313"/>
      <c r="O359" s="978"/>
      <c r="P359" s="180"/>
      <c r="Q359" s="180"/>
      <c r="R359" s="180"/>
      <c r="S359" s="180"/>
      <c r="T359" s="180"/>
      <c r="U359" s="180"/>
      <c r="V359" s="180"/>
      <c r="W359" s="180"/>
      <c r="X359" s="180"/>
      <c r="Y359" s="180"/>
      <c r="Z359" s="180"/>
      <c r="AA359" s="180"/>
      <c r="AB359" s="180"/>
      <c r="AC359" s="180"/>
      <c r="AD359" s="180"/>
      <c r="AE359" s="180"/>
    </row>
    <row r="360" spans="1:31">
      <c r="A360" s="311"/>
      <c r="B360" s="180"/>
      <c r="C360" s="180"/>
      <c r="D360" s="180"/>
      <c r="E360" s="180"/>
      <c r="F360" s="180"/>
      <c r="G360" s="180"/>
      <c r="H360" s="314"/>
      <c r="I360" s="180"/>
      <c r="J360" s="180"/>
      <c r="K360" s="313"/>
      <c r="L360" s="313"/>
      <c r="M360" s="313"/>
      <c r="N360" s="313"/>
      <c r="O360" s="978"/>
      <c r="P360" s="180"/>
      <c r="Q360" s="180"/>
      <c r="R360" s="180"/>
      <c r="S360" s="180"/>
      <c r="T360" s="180"/>
      <c r="U360" s="180"/>
      <c r="V360" s="180"/>
      <c r="W360" s="180"/>
      <c r="X360" s="180"/>
      <c r="Y360" s="180"/>
      <c r="Z360" s="180"/>
      <c r="AA360" s="180"/>
      <c r="AB360" s="180"/>
      <c r="AC360" s="180"/>
      <c r="AD360" s="180"/>
      <c r="AE360" s="180"/>
    </row>
    <row r="361" spans="1:31">
      <c r="A361" s="311"/>
      <c r="B361" s="180"/>
      <c r="C361" s="180"/>
      <c r="D361" s="180"/>
      <c r="E361" s="180"/>
      <c r="F361" s="180"/>
      <c r="G361" s="180"/>
      <c r="H361" s="314"/>
      <c r="I361" s="180"/>
      <c r="J361" s="180"/>
      <c r="K361" s="313"/>
      <c r="L361" s="313"/>
      <c r="M361" s="313"/>
      <c r="N361" s="313"/>
      <c r="O361" s="978"/>
      <c r="P361" s="180"/>
      <c r="Q361" s="180"/>
      <c r="R361" s="180"/>
      <c r="S361" s="180"/>
      <c r="T361" s="180"/>
      <c r="U361" s="180"/>
      <c r="V361" s="180"/>
      <c r="W361" s="180"/>
      <c r="X361" s="180"/>
      <c r="Y361" s="180"/>
      <c r="Z361" s="180"/>
      <c r="AA361" s="180"/>
      <c r="AB361" s="180"/>
      <c r="AC361" s="180"/>
      <c r="AD361" s="180"/>
      <c r="AE361" s="180"/>
    </row>
    <row r="362" spans="1:31">
      <c r="A362" s="311"/>
      <c r="B362" s="180"/>
      <c r="C362" s="180"/>
      <c r="D362" s="180"/>
      <c r="E362" s="180"/>
      <c r="F362" s="180"/>
      <c r="G362" s="180"/>
      <c r="H362" s="314"/>
      <c r="I362" s="180"/>
      <c r="J362" s="180"/>
      <c r="K362" s="313"/>
      <c r="L362" s="313"/>
      <c r="M362" s="313"/>
      <c r="N362" s="313"/>
      <c r="O362" s="978"/>
      <c r="P362" s="180"/>
      <c r="Q362" s="180"/>
      <c r="R362" s="180"/>
      <c r="S362" s="180"/>
      <c r="T362" s="180"/>
      <c r="U362" s="180"/>
      <c r="V362" s="180"/>
      <c r="W362" s="180"/>
      <c r="X362" s="180"/>
      <c r="Y362" s="180"/>
      <c r="Z362" s="180"/>
      <c r="AA362" s="180"/>
      <c r="AB362" s="180"/>
      <c r="AC362" s="180"/>
      <c r="AD362" s="180"/>
      <c r="AE362" s="180"/>
    </row>
    <row r="363" spans="1:31">
      <c r="A363" s="311"/>
      <c r="B363" s="180"/>
      <c r="C363" s="180"/>
      <c r="D363" s="180"/>
      <c r="E363" s="180"/>
      <c r="F363" s="180"/>
      <c r="G363" s="180"/>
      <c r="H363" s="314"/>
      <c r="I363" s="180"/>
      <c r="J363" s="180"/>
      <c r="K363" s="313"/>
      <c r="L363" s="313"/>
      <c r="M363" s="313"/>
      <c r="N363" s="313"/>
      <c r="O363" s="978"/>
      <c r="P363" s="180"/>
      <c r="Q363" s="180"/>
      <c r="R363" s="180"/>
      <c r="S363" s="180"/>
      <c r="T363" s="180"/>
      <c r="U363" s="180"/>
      <c r="V363" s="180"/>
      <c r="W363" s="180"/>
      <c r="X363" s="180"/>
      <c r="Y363" s="180"/>
      <c r="Z363" s="180"/>
      <c r="AA363" s="180"/>
      <c r="AB363" s="180"/>
      <c r="AC363" s="180"/>
      <c r="AD363" s="180"/>
      <c r="AE363" s="180"/>
    </row>
    <row r="364" spans="1:31">
      <c r="A364" s="311"/>
      <c r="B364" s="180"/>
      <c r="C364" s="180"/>
      <c r="D364" s="180"/>
      <c r="E364" s="180"/>
      <c r="F364" s="180"/>
      <c r="G364" s="180"/>
      <c r="H364" s="314"/>
      <c r="I364" s="180"/>
      <c r="J364" s="180"/>
      <c r="K364" s="313"/>
      <c r="L364" s="313"/>
      <c r="M364" s="313"/>
      <c r="N364" s="313"/>
      <c r="O364" s="978"/>
      <c r="P364" s="180"/>
      <c r="Q364" s="180"/>
      <c r="R364" s="180"/>
      <c r="S364" s="180"/>
      <c r="T364" s="180"/>
      <c r="U364" s="180"/>
      <c r="V364" s="180"/>
      <c r="W364" s="180"/>
      <c r="X364" s="180"/>
      <c r="Y364" s="180"/>
      <c r="Z364" s="180"/>
      <c r="AA364" s="180"/>
      <c r="AB364" s="180"/>
      <c r="AC364" s="180"/>
      <c r="AD364" s="180"/>
      <c r="AE364" s="180"/>
    </row>
    <row r="365" spans="1:31">
      <c r="A365" s="311"/>
      <c r="B365" s="180"/>
      <c r="C365" s="180"/>
      <c r="D365" s="180"/>
      <c r="E365" s="180"/>
      <c r="F365" s="180"/>
      <c r="G365" s="180"/>
      <c r="H365" s="314"/>
      <c r="I365" s="180"/>
      <c r="J365" s="180"/>
      <c r="K365" s="313"/>
      <c r="L365" s="313"/>
      <c r="M365" s="313"/>
      <c r="N365" s="313"/>
      <c r="O365" s="978"/>
      <c r="P365" s="180"/>
      <c r="Q365" s="180"/>
      <c r="R365" s="180"/>
      <c r="S365" s="180"/>
      <c r="T365" s="180"/>
      <c r="U365" s="180"/>
      <c r="V365" s="180"/>
      <c r="W365" s="180"/>
      <c r="X365" s="180"/>
      <c r="Y365" s="180"/>
      <c r="Z365" s="180"/>
      <c r="AA365" s="180"/>
      <c r="AB365" s="180"/>
      <c r="AC365" s="180"/>
      <c r="AD365" s="180"/>
      <c r="AE365" s="180"/>
    </row>
    <row r="366" spans="1:31">
      <c r="A366" s="311"/>
      <c r="B366" s="180"/>
      <c r="C366" s="180"/>
      <c r="D366" s="180"/>
      <c r="E366" s="180"/>
      <c r="F366" s="180"/>
      <c r="G366" s="180"/>
      <c r="H366" s="314"/>
      <c r="I366" s="180"/>
      <c r="J366" s="180"/>
      <c r="K366" s="313"/>
      <c r="L366" s="313"/>
      <c r="M366" s="313"/>
      <c r="N366" s="313"/>
      <c r="O366" s="978"/>
      <c r="P366" s="180"/>
      <c r="Q366" s="180"/>
      <c r="R366" s="180"/>
      <c r="S366" s="180"/>
      <c r="T366" s="180"/>
      <c r="U366" s="180"/>
      <c r="V366" s="180"/>
      <c r="W366" s="180"/>
      <c r="X366" s="180"/>
      <c r="Y366" s="180"/>
      <c r="Z366" s="180"/>
      <c r="AA366" s="180"/>
      <c r="AB366" s="180"/>
      <c r="AC366" s="180"/>
      <c r="AD366" s="180"/>
      <c r="AE366" s="180"/>
    </row>
    <row r="367" spans="1:31">
      <c r="A367" s="311"/>
      <c r="B367" s="180"/>
      <c r="C367" s="180"/>
      <c r="D367" s="180"/>
      <c r="E367" s="180"/>
      <c r="F367" s="180"/>
      <c r="G367" s="180"/>
      <c r="H367" s="314"/>
      <c r="I367" s="180"/>
      <c r="J367" s="180"/>
      <c r="K367" s="313"/>
      <c r="L367" s="313"/>
      <c r="M367" s="313"/>
      <c r="N367" s="313"/>
      <c r="O367" s="978"/>
      <c r="P367" s="180"/>
      <c r="Q367" s="180"/>
      <c r="R367" s="180"/>
      <c r="S367" s="180"/>
      <c r="T367" s="180"/>
      <c r="U367" s="180"/>
      <c r="V367" s="180"/>
      <c r="W367" s="180"/>
      <c r="X367" s="180"/>
      <c r="Y367" s="180"/>
      <c r="Z367" s="180"/>
      <c r="AA367" s="180"/>
      <c r="AB367" s="180"/>
      <c r="AC367" s="180"/>
      <c r="AD367" s="180"/>
      <c r="AE367" s="180"/>
    </row>
    <row r="368" spans="1:31">
      <c r="A368" s="311"/>
      <c r="B368" s="180"/>
      <c r="C368" s="180"/>
      <c r="D368" s="180"/>
      <c r="E368" s="180"/>
      <c r="F368" s="180"/>
      <c r="G368" s="180"/>
      <c r="H368" s="314"/>
      <c r="I368" s="180"/>
      <c r="J368" s="180"/>
      <c r="K368" s="313"/>
      <c r="L368" s="313"/>
      <c r="M368" s="313"/>
      <c r="N368" s="313"/>
      <c r="O368" s="978"/>
      <c r="P368" s="180"/>
      <c r="Q368" s="180"/>
      <c r="R368" s="180"/>
      <c r="S368" s="180"/>
      <c r="T368" s="180"/>
      <c r="U368" s="180"/>
      <c r="V368" s="180"/>
      <c r="W368" s="180"/>
      <c r="X368" s="180"/>
      <c r="Y368" s="180"/>
      <c r="Z368" s="180"/>
      <c r="AA368" s="180"/>
      <c r="AB368" s="180"/>
      <c r="AC368" s="180"/>
      <c r="AD368" s="180"/>
      <c r="AE368" s="180"/>
    </row>
    <row r="369" spans="1:31">
      <c r="A369" s="311"/>
      <c r="B369" s="180"/>
      <c r="C369" s="180"/>
      <c r="D369" s="180"/>
      <c r="E369" s="180"/>
      <c r="F369" s="180"/>
      <c r="G369" s="180"/>
      <c r="H369" s="314"/>
      <c r="I369" s="180"/>
      <c r="J369" s="180"/>
      <c r="K369" s="313"/>
      <c r="L369" s="313"/>
      <c r="M369" s="313"/>
      <c r="N369" s="313"/>
      <c r="O369" s="978"/>
      <c r="P369" s="180"/>
      <c r="Q369" s="180"/>
      <c r="R369" s="180"/>
      <c r="S369" s="180"/>
      <c r="T369" s="180"/>
      <c r="U369" s="180"/>
      <c r="V369" s="180"/>
      <c r="W369" s="180"/>
      <c r="X369" s="180"/>
      <c r="Y369" s="180"/>
      <c r="Z369" s="180"/>
      <c r="AA369" s="180"/>
      <c r="AB369" s="180"/>
      <c r="AC369" s="180"/>
      <c r="AD369" s="180"/>
      <c r="AE369" s="180"/>
    </row>
    <row r="370" spans="1:31">
      <c r="A370" s="311"/>
      <c r="B370" s="180"/>
      <c r="C370" s="180"/>
      <c r="D370" s="180"/>
      <c r="E370" s="180"/>
      <c r="F370" s="180"/>
      <c r="G370" s="180"/>
      <c r="H370" s="314"/>
      <c r="I370" s="180"/>
      <c r="J370" s="180"/>
      <c r="K370" s="313"/>
      <c r="L370" s="313"/>
      <c r="M370" s="313"/>
      <c r="N370" s="313"/>
      <c r="O370" s="978"/>
      <c r="P370" s="180"/>
      <c r="Q370" s="180"/>
      <c r="R370" s="180"/>
      <c r="S370" s="180"/>
      <c r="T370" s="180"/>
      <c r="U370" s="180"/>
      <c r="V370" s="180"/>
      <c r="W370" s="180"/>
      <c r="X370" s="180"/>
      <c r="Y370" s="180"/>
      <c r="Z370" s="180"/>
      <c r="AA370" s="180"/>
      <c r="AB370" s="180"/>
      <c r="AC370" s="180"/>
      <c r="AD370" s="180"/>
      <c r="AE370" s="180"/>
    </row>
    <row r="371" spans="1:31">
      <c r="A371" s="311"/>
      <c r="B371" s="180"/>
      <c r="C371" s="180"/>
      <c r="D371" s="180"/>
      <c r="E371" s="180"/>
      <c r="F371" s="180"/>
      <c r="G371" s="180"/>
      <c r="H371" s="314"/>
      <c r="I371" s="180"/>
      <c r="J371" s="180"/>
      <c r="K371" s="313"/>
      <c r="L371" s="313"/>
      <c r="M371" s="313"/>
      <c r="N371" s="313"/>
      <c r="O371" s="978"/>
      <c r="P371" s="180"/>
      <c r="Q371" s="180"/>
      <c r="R371" s="180"/>
      <c r="S371" s="180"/>
      <c r="T371" s="180"/>
      <c r="U371" s="180"/>
      <c r="V371" s="180"/>
      <c r="W371" s="180"/>
      <c r="X371" s="180"/>
      <c r="Y371" s="180"/>
      <c r="Z371" s="180"/>
      <c r="AA371" s="180"/>
      <c r="AB371" s="180"/>
      <c r="AC371" s="180"/>
      <c r="AD371" s="180"/>
      <c r="AE371" s="180"/>
    </row>
    <row r="372" spans="1:31">
      <c r="A372" s="311"/>
      <c r="B372" s="180"/>
      <c r="C372" s="180"/>
      <c r="D372" s="180"/>
      <c r="E372" s="180"/>
      <c r="F372" s="180"/>
      <c r="G372" s="180"/>
      <c r="H372" s="314"/>
      <c r="I372" s="180"/>
      <c r="J372" s="180"/>
      <c r="K372" s="313"/>
      <c r="L372" s="313"/>
      <c r="M372" s="313"/>
      <c r="N372" s="313"/>
      <c r="O372" s="978"/>
      <c r="P372" s="180"/>
      <c r="Q372" s="180"/>
      <c r="R372" s="180"/>
      <c r="S372" s="180"/>
      <c r="T372" s="180"/>
      <c r="U372" s="180"/>
      <c r="V372" s="180"/>
      <c r="W372" s="180"/>
      <c r="X372" s="180"/>
      <c r="Y372" s="180"/>
      <c r="Z372" s="180"/>
      <c r="AA372" s="180"/>
      <c r="AB372" s="180"/>
      <c r="AC372" s="180"/>
      <c r="AD372" s="180"/>
      <c r="AE372" s="180"/>
    </row>
    <row r="373" spans="1:31">
      <c r="A373" s="311"/>
      <c r="B373" s="180"/>
      <c r="C373" s="180"/>
      <c r="D373" s="180"/>
      <c r="E373" s="180"/>
      <c r="F373" s="180"/>
      <c r="G373" s="180"/>
      <c r="H373" s="314"/>
      <c r="I373" s="180"/>
      <c r="J373" s="180"/>
      <c r="K373" s="313"/>
      <c r="L373" s="313"/>
      <c r="M373" s="313"/>
      <c r="N373" s="313"/>
      <c r="O373" s="978"/>
      <c r="P373" s="180"/>
      <c r="Q373" s="180"/>
      <c r="R373" s="180"/>
      <c r="S373" s="180"/>
      <c r="T373" s="180"/>
      <c r="U373" s="180"/>
      <c r="V373" s="180"/>
      <c r="W373" s="180"/>
      <c r="X373" s="180"/>
      <c r="Y373" s="180"/>
      <c r="Z373" s="180"/>
      <c r="AA373" s="180"/>
      <c r="AB373" s="180"/>
      <c r="AC373" s="180"/>
      <c r="AD373" s="180"/>
      <c r="AE373" s="180"/>
    </row>
    <row r="374" spans="1:31">
      <c r="A374" s="311"/>
      <c r="B374" s="180"/>
      <c r="C374" s="180"/>
      <c r="D374" s="180"/>
      <c r="E374" s="180"/>
      <c r="F374" s="180"/>
      <c r="G374" s="180"/>
      <c r="H374" s="314"/>
      <c r="I374" s="180"/>
      <c r="J374" s="180"/>
      <c r="K374" s="313"/>
      <c r="L374" s="313"/>
      <c r="M374" s="313"/>
      <c r="N374" s="313"/>
      <c r="O374" s="978"/>
      <c r="P374" s="180"/>
      <c r="Q374" s="180"/>
      <c r="R374" s="180"/>
      <c r="S374" s="180"/>
      <c r="T374" s="180"/>
      <c r="U374" s="180"/>
      <c r="V374" s="180"/>
      <c r="W374" s="180"/>
      <c r="X374" s="180"/>
      <c r="Y374" s="180"/>
      <c r="Z374" s="180"/>
      <c r="AA374" s="180"/>
      <c r="AB374" s="180"/>
      <c r="AC374" s="180"/>
      <c r="AD374" s="180"/>
      <c r="AE374" s="180"/>
    </row>
    <row r="375" spans="1:31">
      <c r="A375" s="311"/>
      <c r="B375" s="180"/>
      <c r="C375" s="180"/>
      <c r="D375" s="180"/>
      <c r="E375" s="180"/>
      <c r="F375" s="180"/>
      <c r="G375" s="180"/>
      <c r="H375" s="314"/>
      <c r="I375" s="180"/>
      <c r="J375" s="180"/>
      <c r="K375" s="313"/>
      <c r="L375" s="313"/>
      <c r="M375" s="313"/>
      <c r="N375" s="313"/>
      <c r="O375" s="978"/>
      <c r="P375" s="180"/>
      <c r="Q375" s="180"/>
      <c r="R375" s="180"/>
      <c r="S375" s="180"/>
      <c r="T375" s="180"/>
      <c r="U375" s="180"/>
      <c r="V375" s="180"/>
      <c r="W375" s="180"/>
      <c r="X375" s="180"/>
      <c r="Y375" s="180"/>
      <c r="Z375" s="180"/>
      <c r="AA375" s="180"/>
      <c r="AB375" s="180"/>
      <c r="AC375" s="180"/>
      <c r="AD375" s="180"/>
      <c r="AE375" s="180"/>
    </row>
    <row r="376" spans="1:31">
      <c r="A376" s="311"/>
      <c r="B376" s="180"/>
      <c r="C376" s="180"/>
      <c r="D376" s="180"/>
      <c r="E376" s="180"/>
      <c r="F376" s="180"/>
      <c r="G376" s="180"/>
      <c r="H376" s="314"/>
      <c r="I376" s="180"/>
      <c r="J376" s="180"/>
      <c r="K376" s="313"/>
      <c r="L376" s="313"/>
      <c r="M376" s="313"/>
      <c r="N376" s="313"/>
      <c r="O376" s="978"/>
      <c r="P376" s="180"/>
      <c r="Q376" s="180"/>
      <c r="R376" s="180"/>
      <c r="S376" s="180"/>
      <c r="T376" s="180"/>
      <c r="U376" s="180"/>
      <c r="V376" s="180"/>
      <c r="W376" s="180"/>
      <c r="X376" s="180"/>
      <c r="Y376" s="180"/>
      <c r="Z376" s="180"/>
      <c r="AA376" s="180"/>
      <c r="AB376" s="180"/>
      <c r="AC376" s="180"/>
      <c r="AD376" s="180"/>
      <c r="AE376" s="180"/>
    </row>
    <row r="377" spans="1:31">
      <c r="A377" s="311"/>
      <c r="B377" s="180"/>
      <c r="C377" s="180"/>
      <c r="D377" s="180"/>
      <c r="E377" s="180"/>
      <c r="F377" s="180"/>
      <c r="G377" s="180"/>
      <c r="H377" s="314"/>
      <c r="I377" s="180"/>
      <c r="J377" s="180"/>
      <c r="K377" s="313"/>
      <c r="L377" s="313"/>
      <c r="M377" s="313"/>
      <c r="N377" s="313"/>
      <c r="O377" s="978"/>
      <c r="P377" s="180"/>
      <c r="Q377" s="180"/>
      <c r="R377" s="180"/>
      <c r="S377" s="180"/>
      <c r="T377" s="180"/>
      <c r="U377" s="180"/>
      <c r="V377" s="180"/>
      <c r="W377" s="180"/>
      <c r="X377" s="180"/>
      <c r="Y377" s="180"/>
      <c r="Z377" s="180"/>
      <c r="AA377" s="180"/>
      <c r="AB377" s="180"/>
      <c r="AC377" s="180"/>
      <c r="AD377" s="180"/>
      <c r="AE377" s="180"/>
    </row>
    <row r="378" spans="1:31">
      <c r="A378" s="311"/>
      <c r="B378" s="180"/>
      <c r="C378" s="180"/>
      <c r="D378" s="180"/>
      <c r="E378" s="180"/>
      <c r="F378" s="180"/>
      <c r="G378" s="180"/>
      <c r="H378" s="314"/>
      <c r="I378" s="180"/>
      <c r="J378" s="180"/>
      <c r="K378" s="313"/>
      <c r="L378" s="313"/>
      <c r="M378" s="313"/>
      <c r="N378" s="313"/>
      <c r="O378" s="978"/>
      <c r="P378" s="180"/>
      <c r="Q378" s="180"/>
      <c r="R378" s="180"/>
      <c r="S378" s="180"/>
      <c r="T378" s="180"/>
      <c r="U378" s="180"/>
      <c r="V378" s="180"/>
      <c r="W378" s="180"/>
      <c r="X378" s="180"/>
      <c r="Y378" s="180"/>
      <c r="Z378" s="180"/>
      <c r="AA378" s="180"/>
      <c r="AB378" s="180"/>
      <c r="AC378" s="180"/>
      <c r="AD378" s="180"/>
      <c r="AE378" s="180"/>
    </row>
    <row r="379" spans="1:31">
      <c r="A379" s="311"/>
      <c r="B379" s="180"/>
      <c r="C379" s="180"/>
      <c r="D379" s="180"/>
      <c r="E379" s="180"/>
      <c r="F379" s="180"/>
      <c r="G379" s="180"/>
      <c r="H379" s="314"/>
      <c r="I379" s="180"/>
      <c r="J379" s="180"/>
      <c r="K379" s="313"/>
      <c r="L379" s="313"/>
      <c r="M379" s="313"/>
      <c r="N379" s="313"/>
      <c r="O379" s="978"/>
      <c r="P379" s="180"/>
      <c r="Q379" s="180"/>
      <c r="R379" s="180"/>
      <c r="S379" s="180"/>
      <c r="T379" s="180"/>
      <c r="U379" s="180"/>
      <c r="V379" s="180"/>
      <c r="W379" s="180"/>
      <c r="X379" s="180"/>
      <c r="Y379" s="180"/>
      <c r="Z379" s="180"/>
      <c r="AA379" s="180"/>
      <c r="AB379" s="180"/>
      <c r="AC379" s="180"/>
      <c r="AD379" s="180"/>
      <c r="AE379" s="180"/>
    </row>
    <row r="380" spans="1:31">
      <c r="A380" s="311"/>
      <c r="B380" s="180"/>
      <c r="C380" s="180"/>
      <c r="D380" s="180"/>
      <c r="E380" s="180"/>
      <c r="F380" s="180"/>
      <c r="G380" s="180"/>
      <c r="H380" s="314"/>
      <c r="I380" s="180"/>
      <c r="J380" s="180"/>
      <c r="K380" s="313"/>
      <c r="L380" s="313"/>
      <c r="M380" s="313"/>
      <c r="N380" s="313"/>
      <c r="O380" s="978"/>
      <c r="P380" s="180"/>
      <c r="Q380" s="180"/>
      <c r="R380" s="180"/>
      <c r="S380" s="180"/>
      <c r="T380" s="180"/>
      <c r="U380" s="180"/>
      <c r="V380" s="180"/>
      <c r="W380" s="180"/>
      <c r="X380" s="180"/>
      <c r="Y380" s="180"/>
      <c r="Z380" s="180"/>
      <c r="AA380" s="180"/>
      <c r="AB380" s="180"/>
      <c r="AC380" s="180"/>
      <c r="AD380" s="180"/>
      <c r="AE380" s="180"/>
    </row>
    <row r="381" spans="1:31">
      <c r="A381" s="311"/>
      <c r="B381" s="180"/>
      <c r="C381" s="180"/>
      <c r="D381" s="180"/>
      <c r="E381" s="180"/>
      <c r="F381" s="180"/>
      <c r="G381" s="180"/>
      <c r="H381" s="314"/>
      <c r="I381" s="180"/>
      <c r="J381" s="180"/>
      <c r="K381" s="313"/>
      <c r="L381" s="313"/>
      <c r="M381" s="313"/>
      <c r="N381" s="313"/>
      <c r="O381" s="978"/>
      <c r="P381" s="180"/>
      <c r="Q381" s="180"/>
      <c r="R381" s="180"/>
      <c r="S381" s="180"/>
      <c r="T381" s="180"/>
      <c r="U381" s="180"/>
      <c r="V381" s="180"/>
      <c r="W381" s="180"/>
      <c r="X381" s="180"/>
      <c r="Y381" s="180"/>
      <c r="Z381" s="180"/>
      <c r="AA381" s="180"/>
      <c r="AB381" s="180"/>
      <c r="AC381" s="180"/>
      <c r="AD381" s="180"/>
      <c r="AE381" s="180"/>
    </row>
    <row r="382" spans="1:31">
      <c r="A382" s="311"/>
      <c r="B382" s="180"/>
      <c r="C382" s="180"/>
      <c r="D382" s="180"/>
      <c r="E382" s="180"/>
      <c r="F382" s="180"/>
      <c r="G382" s="180"/>
      <c r="H382" s="314"/>
      <c r="I382" s="180"/>
      <c r="J382" s="180"/>
      <c r="K382" s="313"/>
      <c r="L382" s="313"/>
      <c r="M382" s="313"/>
      <c r="N382" s="313"/>
      <c r="O382" s="978"/>
      <c r="P382" s="180"/>
      <c r="Q382" s="180"/>
      <c r="R382" s="180"/>
      <c r="S382" s="180"/>
      <c r="T382" s="180"/>
      <c r="U382" s="180"/>
      <c r="V382" s="180"/>
      <c r="W382" s="180"/>
      <c r="X382" s="180"/>
      <c r="Y382" s="180"/>
      <c r="Z382" s="180"/>
      <c r="AA382" s="180"/>
      <c r="AB382" s="180"/>
      <c r="AC382" s="180"/>
      <c r="AD382" s="180"/>
      <c r="AE382" s="180"/>
    </row>
    <row r="383" spans="1:31">
      <c r="A383" s="311"/>
      <c r="B383" s="180"/>
      <c r="C383" s="180"/>
      <c r="D383" s="180"/>
      <c r="E383" s="180"/>
      <c r="F383" s="180"/>
      <c r="G383" s="180"/>
      <c r="H383" s="314"/>
      <c r="I383" s="180"/>
      <c r="J383" s="180"/>
      <c r="K383" s="313"/>
      <c r="L383" s="313"/>
      <c r="M383" s="313"/>
      <c r="N383" s="313"/>
      <c r="O383" s="978"/>
      <c r="P383" s="180"/>
      <c r="Q383" s="180"/>
      <c r="R383" s="180"/>
      <c r="S383" s="180"/>
      <c r="T383" s="180"/>
      <c r="U383" s="180"/>
      <c r="V383" s="180"/>
      <c r="W383" s="180"/>
      <c r="X383" s="180"/>
      <c r="Y383" s="180"/>
      <c r="Z383" s="180"/>
      <c r="AA383" s="180"/>
      <c r="AB383" s="180"/>
      <c r="AC383" s="180"/>
      <c r="AD383" s="180"/>
      <c r="AE383" s="180"/>
    </row>
    <row r="384" spans="1:31">
      <c r="A384" s="311"/>
      <c r="B384" s="180"/>
      <c r="C384" s="180"/>
      <c r="D384" s="180"/>
      <c r="E384" s="180"/>
      <c r="F384" s="180"/>
      <c r="G384" s="180"/>
      <c r="H384" s="314"/>
      <c r="I384" s="180"/>
      <c r="J384" s="180"/>
      <c r="K384" s="313"/>
      <c r="L384" s="313"/>
      <c r="M384" s="313"/>
      <c r="N384" s="313"/>
      <c r="O384" s="978"/>
      <c r="P384" s="180"/>
      <c r="Q384" s="180"/>
      <c r="R384" s="180"/>
      <c r="S384" s="180"/>
      <c r="T384" s="180"/>
      <c r="U384" s="180"/>
      <c r="V384" s="180"/>
      <c r="W384" s="180"/>
      <c r="X384" s="180"/>
      <c r="Y384" s="180"/>
      <c r="Z384" s="180"/>
      <c r="AA384" s="180"/>
      <c r="AB384" s="180"/>
      <c r="AC384" s="180"/>
      <c r="AD384" s="180"/>
      <c r="AE384" s="180"/>
    </row>
    <row r="385" spans="1:31">
      <c r="A385" s="311"/>
      <c r="B385" s="180"/>
      <c r="C385" s="180"/>
      <c r="D385" s="180"/>
      <c r="E385" s="180"/>
      <c r="F385" s="180"/>
      <c r="G385" s="180"/>
      <c r="H385" s="314"/>
      <c r="I385" s="180"/>
      <c r="J385" s="180"/>
      <c r="K385" s="313"/>
      <c r="L385" s="313"/>
      <c r="M385" s="313"/>
      <c r="N385" s="313"/>
      <c r="O385" s="978"/>
      <c r="P385" s="180"/>
      <c r="Q385" s="180"/>
      <c r="R385" s="180"/>
      <c r="S385" s="180"/>
      <c r="T385" s="180"/>
      <c r="U385" s="180"/>
      <c r="V385" s="180"/>
      <c r="W385" s="180"/>
      <c r="X385" s="180"/>
      <c r="Y385" s="180"/>
      <c r="Z385" s="180"/>
      <c r="AA385" s="180"/>
      <c r="AB385" s="180"/>
      <c r="AC385" s="180"/>
      <c r="AD385" s="180"/>
      <c r="AE385" s="180"/>
    </row>
    <row r="386" spans="1:31">
      <c r="A386" s="311"/>
      <c r="B386" s="180"/>
      <c r="C386" s="180"/>
      <c r="D386" s="180"/>
      <c r="E386" s="180"/>
      <c r="F386" s="180"/>
      <c r="G386" s="180"/>
      <c r="H386" s="314"/>
      <c r="I386" s="180"/>
      <c r="J386" s="180"/>
      <c r="K386" s="313"/>
      <c r="L386" s="313"/>
      <c r="M386" s="313"/>
      <c r="N386" s="313"/>
      <c r="O386" s="978"/>
      <c r="P386" s="180"/>
      <c r="Q386" s="180"/>
      <c r="R386" s="180"/>
      <c r="S386" s="180"/>
      <c r="T386" s="180"/>
      <c r="U386" s="180"/>
      <c r="V386" s="180"/>
      <c r="W386" s="180"/>
      <c r="X386" s="180"/>
      <c r="Y386" s="180"/>
      <c r="Z386" s="180"/>
      <c r="AA386" s="180"/>
      <c r="AB386" s="180"/>
      <c r="AC386" s="180"/>
      <c r="AD386" s="180"/>
      <c r="AE386" s="180"/>
    </row>
    <row r="387" spans="1:31">
      <c r="A387" s="311"/>
      <c r="B387" s="180"/>
      <c r="C387" s="180"/>
      <c r="D387" s="180"/>
      <c r="E387" s="180"/>
      <c r="F387" s="180"/>
      <c r="G387" s="180"/>
      <c r="H387" s="314"/>
      <c r="I387" s="180"/>
      <c r="J387" s="180"/>
      <c r="K387" s="313"/>
      <c r="L387" s="313"/>
      <c r="M387" s="313"/>
      <c r="N387" s="313"/>
      <c r="O387" s="978"/>
      <c r="P387" s="180"/>
      <c r="Q387" s="180"/>
      <c r="R387" s="180"/>
      <c r="S387" s="180"/>
      <c r="T387" s="180"/>
      <c r="U387" s="180"/>
      <c r="V387" s="180"/>
      <c r="W387" s="180"/>
      <c r="X387" s="180"/>
      <c r="Y387" s="180"/>
      <c r="Z387" s="180"/>
      <c r="AA387" s="180"/>
      <c r="AB387" s="180"/>
      <c r="AC387" s="180"/>
      <c r="AD387" s="180"/>
      <c r="AE387" s="180"/>
    </row>
    <row r="388" spans="1:31">
      <c r="A388" s="311"/>
      <c r="B388" s="180"/>
      <c r="C388" s="180"/>
      <c r="D388" s="180"/>
      <c r="E388" s="180"/>
      <c r="F388" s="180"/>
      <c r="G388" s="180"/>
      <c r="H388" s="314"/>
      <c r="I388" s="180"/>
      <c r="J388" s="180"/>
      <c r="K388" s="313"/>
      <c r="L388" s="313"/>
      <c r="M388" s="313"/>
      <c r="N388" s="313"/>
      <c r="O388" s="978"/>
      <c r="P388" s="180"/>
      <c r="Q388" s="180"/>
      <c r="R388" s="180"/>
      <c r="S388" s="180"/>
      <c r="T388" s="180"/>
      <c r="U388" s="180"/>
      <c r="V388" s="180"/>
      <c r="W388" s="180"/>
      <c r="X388" s="180"/>
      <c r="Y388" s="180"/>
      <c r="Z388" s="180"/>
      <c r="AA388" s="180"/>
      <c r="AB388" s="180"/>
      <c r="AC388" s="180"/>
      <c r="AD388" s="180"/>
      <c r="AE388" s="180"/>
    </row>
    <row r="389" spans="1:31">
      <c r="A389" s="311"/>
      <c r="B389" s="180"/>
      <c r="C389" s="180"/>
      <c r="D389" s="180"/>
      <c r="E389" s="180"/>
      <c r="F389" s="180"/>
      <c r="G389" s="180"/>
      <c r="H389" s="314"/>
      <c r="I389" s="180"/>
      <c r="J389" s="180"/>
      <c r="K389" s="313"/>
      <c r="L389" s="313"/>
      <c r="M389" s="313"/>
      <c r="N389" s="313"/>
      <c r="O389" s="978"/>
      <c r="P389" s="180"/>
      <c r="Q389" s="180"/>
      <c r="R389" s="180"/>
      <c r="S389" s="180"/>
      <c r="T389" s="180"/>
      <c r="U389" s="180"/>
      <c r="V389" s="180"/>
      <c r="W389" s="180"/>
      <c r="X389" s="180"/>
      <c r="Y389" s="180"/>
      <c r="Z389" s="180"/>
      <c r="AA389" s="180"/>
      <c r="AB389" s="180"/>
      <c r="AC389" s="180"/>
      <c r="AD389" s="180"/>
      <c r="AE389" s="180"/>
    </row>
    <row r="390" spans="1:31">
      <c r="A390" s="311"/>
      <c r="B390" s="180"/>
      <c r="C390" s="180"/>
      <c r="D390" s="180"/>
      <c r="E390" s="180"/>
      <c r="F390" s="180"/>
      <c r="G390" s="180"/>
      <c r="H390" s="314"/>
      <c r="I390" s="180"/>
      <c r="J390" s="180"/>
      <c r="K390" s="313"/>
      <c r="L390" s="313"/>
      <c r="M390" s="313"/>
      <c r="N390" s="313"/>
      <c r="O390" s="978"/>
      <c r="P390" s="180"/>
      <c r="Q390" s="180"/>
      <c r="R390" s="180"/>
      <c r="S390" s="180"/>
      <c r="T390" s="180"/>
      <c r="U390" s="180"/>
      <c r="V390" s="180"/>
      <c r="W390" s="180"/>
      <c r="X390" s="180"/>
      <c r="Y390" s="180"/>
      <c r="Z390" s="180"/>
      <c r="AA390" s="180"/>
      <c r="AB390" s="180"/>
      <c r="AC390" s="180"/>
      <c r="AD390" s="180"/>
      <c r="AE390" s="180"/>
    </row>
    <row r="391" spans="1:31">
      <c r="A391" s="311"/>
      <c r="B391" s="180"/>
      <c r="C391" s="180"/>
      <c r="D391" s="180"/>
      <c r="E391" s="180"/>
      <c r="F391" s="180"/>
      <c r="G391" s="180"/>
      <c r="H391" s="314"/>
      <c r="I391" s="180"/>
      <c r="J391" s="180"/>
      <c r="K391" s="313"/>
      <c r="L391" s="313"/>
      <c r="M391" s="313"/>
      <c r="N391" s="313"/>
      <c r="O391" s="978"/>
      <c r="P391" s="180"/>
      <c r="Q391" s="180"/>
      <c r="R391" s="180"/>
      <c r="S391" s="180"/>
      <c r="T391" s="180"/>
      <c r="U391" s="180"/>
      <c r="V391" s="180"/>
      <c r="W391" s="180"/>
      <c r="X391" s="180"/>
      <c r="Y391" s="180"/>
      <c r="Z391" s="180"/>
      <c r="AA391" s="180"/>
      <c r="AB391" s="180"/>
      <c r="AC391" s="180"/>
      <c r="AD391" s="180"/>
      <c r="AE391" s="180"/>
    </row>
    <row r="392" spans="1:31">
      <c r="A392" s="311"/>
      <c r="B392" s="180"/>
      <c r="C392" s="180"/>
      <c r="D392" s="180"/>
      <c r="E392" s="180"/>
      <c r="F392" s="180"/>
      <c r="G392" s="180"/>
      <c r="H392" s="314"/>
      <c r="I392" s="180"/>
      <c r="J392" s="180"/>
      <c r="K392" s="313"/>
      <c r="L392" s="313"/>
      <c r="M392" s="313"/>
      <c r="N392" s="313"/>
      <c r="O392" s="978"/>
      <c r="P392" s="180"/>
      <c r="Q392" s="180"/>
      <c r="R392" s="180"/>
      <c r="S392" s="180"/>
      <c r="T392" s="180"/>
      <c r="U392" s="180"/>
      <c r="V392" s="180"/>
      <c r="W392" s="180"/>
      <c r="X392" s="180"/>
      <c r="Y392" s="180"/>
      <c r="Z392" s="180"/>
      <c r="AA392" s="180"/>
      <c r="AB392" s="180"/>
      <c r="AC392" s="180"/>
      <c r="AD392" s="180"/>
      <c r="AE392" s="180"/>
    </row>
    <row r="393" spans="1:31">
      <c r="A393" s="311"/>
      <c r="B393" s="180"/>
      <c r="C393" s="180"/>
      <c r="D393" s="180"/>
      <c r="E393" s="180"/>
      <c r="F393" s="180"/>
      <c r="G393" s="180"/>
      <c r="H393" s="314"/>
      <c r="I393" s="180"/>
      <c r="J393" s="180"/>
      <c r="K393" s="313"/>
      <c r="L393" s="313"/>
      <c r="M393" s="313"/>
      <c r="N393" s="313"/>
      <c r="O393" s="978"/>
      <c r="P393" s="180"/>
      <c r="Q393" s="180"/>
      <c r="R393" s="180"/>
      <c r="S393" s="180"/>
      <c r="T393" s="180"/>
      <c r="U393" s="180"/>
      <c r="V393" s="180"/>
      <c r="W393" s="180"/>
      <c r="X393" s="180"/>
      <c r="Y393" s="180"/>
      <c r="Z393" s="180"/>
      <c r="AA393" s="180"/>
      <c r="AB393" s="180"/>
      <c r="AC393" s="180"/>
      <c r="AD393" s="180"/>
      <c r="AE393" s="180"/>
    </row>
    <row r="394" spans="1:31">
      <c r="A394" s="311"/>
      <c r="B394" s="180"/>
      <c r="C394" s="180"/>
      <c r="D394" s="180"/>
      <c r="E394" s="180"/>
      <c r="F394" s="180"/>
      <c r="G394" s="180"/>
      <c r="H394" s="314"/>
      <c r="I394" s="180"/>
      <c r="J394" s="180"/>
      <c r="K394" s="313"/>
      <c r="L394" s="313"/>
      <c r="M394" s="313"/>
      <c r="N394" s="313"/>
      <c r="O394" s="978"/>
      <c r="P394" s="180"/>
      <c r="Q394" s="180"/>
      <c r="R394" s="180"/>
      <c r="S394" s="180"/>
      <c r="T394" s="180"/>
      <c r="U394" s="180"/>
      <c r="V394" s="180"/>
      <c r="W394" s="180"/>
      <c r="X394" s="180"/>
      <c r="Y394" s="180"/>
      <c r="Z394" s="180"/>
      <c r="AA394" s="180"/>
      <c r="AB394" s="180"/>
      <c r="AC394" s="180"/>
      <c r="AD394" s="180"/>
      <c r="AE394" s="180"/>
    </row>
    <row r="395" spans="1:31">
      <c r="A395" s="311"/>
      <c r="B395" s="180"/>
      <c r="C395" s="180"/>
      <c r="D395" s="180"/>
      <c r="E395" s="180"/>
      <c r="F395" s="180"/>
      <c r="G395" s="180"/>
      <c r="H395" s="314"/>
      <c r="I395" s="180"/>
      <c r="J395" s="180"/>
      <c r="K395" s="313"/>
      <c r="L395" s="313"/>
      <c r="M395" s="313"/>
      <c r="N395" s="313"/>
      <c r="O395" s="978"/>
      <c r="P395" s="180"/>
      <c r="Q395" s="180"/>
      <c r="R395" s="180"/>
      <c r="S395" s="180"/>
      <c r="T395" s="180"/>
      <c r="U395" s="180"/>
      <c r="V395" s="180"/>
      <c r="W395" s="180"/>
      <c r="X395" s="180"/>
      <c r="Y395" s="180"/>
      <c r="Z395" s="180"/>
      <c r="AA395" s="180"/>
      <c r="AB395" s="180"/>
      <c r="AC395" s="180"/>
      <c r="AD395" s="180"/>
      <c r="AE395" s="180"/>
    </row>
    <row r="396" spans="1:31">
      <c r="A396" s="311"/>
      <c r="B396" s="180"/>
      <c r="C396" s="180"/>
      <c r="D396" s="180"/>
      <c r="E396" s="180"/>
      <c r="F396" s="180"/>
      <c r="G396" s="180"/>
      <c r="H396" s="314"/>
      <c r="I396" s="180"/>
      <c r="J396" s="180"/>
      <c r="K396" s="313"/>
      <c r="L396" s="313"/>
      <c r="M396" s="313"/>
      <c r="N396" s="313"/>
      <c r="O396" s="978"/>
      <c r="P396" s="180"/>
      <c r="Q396" s="180"/>
      <c r="R396" s="180"/>
      <c r="S396" s="180"/>
      <c r="T396" s="180"/>
      <c r="U396" s="180"/>
      <c r="V396" s="180"/>
      <c r="W396" s="180"/>
      <c r="X396" s="180"/>
      <c r="Y396" s="180"/>
      <c r="Z396" s="180"/>
      <c r="AA396" s="180"/>
      <c r="AB396" s="180"/>
      <c r="AC396" s="180"/>
      <c r="AD396" s="180"/>
      <c r="AE396" s="180"/>
    </row>
    <row r="397" spans="1:31">
      <c r="A397" s="311"/>
      <c r="B397" s="180"/>
      <c r="C397" s="180"/>
      <c r="D397" s="180"/>
      <c r="E397" s="180"/>
      <c r="F397" s="180"/>
      <c r="G397" s="180"/>
      <c r="H397" s="314"/>
      <c r="I397" s="180"/>
      <c r="J397" s="180"/>
      <c r="K397" s="313"/>
      <c r="L397" s="313"/>
      <c r="M397" s="313"/>
      <c r="N397" s="313"/>
      <c r="O397" s="978"/>
      <c r="P397" s="180"/>
      <c r="Q397" s="180"/>
      <c r="R397" s="180"/>
      <c r="S397" s="180"/>
      <c r="T397" s="180"/>
      <c r="U397" s="180"/>
      <c r="V397" s="180"/>
      <c r="W397" s="180"/>
      <c r="X397" s="180"/>
      <c r="Y397" s="180"/>
      <c r="Z397" s="180"/>
      <c r="AA397" s="180"/>
      <c r="AB397" s="180"/>
      <c r="AC397" s="180"/>
      <c r="AD397" s="180"/>
      <c r="AE397" s="180"/>
    </row>
    <row r="398" spans="1:31">
      <c r="A398" s="311"/>
      <c r="B398" s="180"/>
      <c r="C398" s="180"/>
      <c r="D398" s="180"/>
      <c r="E398" s="180"/>
      <c r="F398" s="180"/>
      <c r="G398" s="180"/>
      <c r="H398" s="314"/>
      <c r="I398" s="180"/>
      <c r="J398" s="180"/>
      <c r="K398" s="313"/>
      <c r="L398" s="313"/>
      <c r="M398" s="313"/>
      <c r="N398" s="313"/>
      <c r="O398" s="978"/>
      <c r="P398" s="180"/>
      <c r="Q398" s="180"/>
      <c r="R398" s="180"/>
      <c r="S398" s="180"/>
      <c r="T398" s="180"/>
      <c r="U398" s="180"/>
      <c r="V398" s="180"/>
      <c r="W398" s="180"/>
      <c r="X398" s="180"/>
      <c r="Y398" s="180"/>
      <c r="Z398" s="180"/>
      <c r="AA398" s="180"/>
      <c r="AB398" s="180"/>
      <c r="AC398" s="180"/>
      <c r="AD398" s="180"/>
      <c r="AE398" s="180"/>
    </row>
    <row r="399" spans="1:31">
      <c r="A399" s="311"/>
      <c r="B399" s="180"/>
      <c r="C399" s="180"/>
      <c r="D399" s="180"/>
      <c r="E399" s="180"/>
      <c r="F399" s="180"/>
      <c r="G399" s="180"/>
      <c r="H399" s="314"/>
      <c r="I399" s="180"/>
      <c r="J399" s="180"/>
      <c r="K399" s="313"/>
      <c r="L399" s="313"/>
      <c r="M399" s="313"/>
      <c r="N399" s="313"/>
      <c r="O399" s="978"/>
      <c r="P399" s="180"/>
      <c r="Q399" s="180"/>
      <c r="R399" s="180"/>
      <c r="S399" s="180"/>
      <c r="T399" s="180"/>
      <c r="U399" s="180"/>
      <c r="V399" s="180"/>
      <c r="W399" s="180"/>
      <c r="X399" s="180"/>
      <c r="Y399" s="180"/>
      <c r="Z399" s="180"/>
      <c r="AA399" s="180"/>
      <c r="AB399" s="180"/>
      <c r="AC399" s="180"/>
      <c r="AD399" s="180"/>
      <c r="AE399" s="180"/>
    </row>
    <row r="400" spans="1:31">
      <c r="A400" s="311"/>
      <c r="B400" s="180"/>
      <c r="C400" s="180"/>
      <c r="D400" s="180"/>
      <c r="E400" s="180"/>
      <c r="F400" s="180"/>
      <c r="G400" s="180"/>
      <c r="H400" s="314"/>
      <c r="I400" s="180"/>
      <c r="J400" s="180"/>
      <c r="K400" s="313"/>
      <c r="L400" s="313"/>
      <c r="M400" s="313"/>
      <c r="N400" s="313"/>
      <c r="O400" s="978"/>
      <c r="P400" s="180"/>
      <c r="Q400" s="180"/>
      <c r="R400" s="180"/>
      <c r="S400" s="180"/>
      <c r="T400" s="180"/>
      <c r="U400" s="180"/>
      <c r="V400" s="180"/>
      <c r="W400" s="180"/>
      <c r="X400" s="180"/>
      <c r="Y400" s="180"/>
      <c r="Z400" s="180"/>
      <c r="AA400" s="180"/>
      <c r="AB400" s="180"/>
      <c r="AC400" s="180"/>
      <c r="AD400" s="180"/>
      <c r="AE400" s="180"/>
    </row>
    <row r="401" spans="1:31">
      <c r="A401" s="311"/>
      <c r="B401" s="180"/>
      <c r="C401" s="180"/>
      <c r="D401" s="180"/>
      <c r="E401" s="180"/>
      <c r="F401" s="180"/>
      <c r="G401" s="180"/>
      <c r="H401" s="314"/>
      <c r="I401" s="180"/>
      <c r="J401" s="180"/>
      <c r="K401" s="313"/>
      <c r="L401" s="313"/>
      <c r="M401" s="313"/>
      <c r="N401" s="313"/>
      <c r="O401" s="978"/>
      <c r="P401" s="180"/>
      <c r="Q401" s="180"/>
      <c r="R401" s="180"/>
      <c r="S401" s="180"/>
      <c r="T401" s="180"/>
      <c r="U401" s="180"/>
      <c r="V401" s="180"/>
      <c r="W401" s="180"/>
      <c r="X401" s="180"/>
      <c r="Y401" s="180"/>
      <c r="Z401" s="180"/>
      <c r="AA401" s="180"/>
      <c r="AB401" s="180"/>
      <c r="AC401" s="180"/>
      <c r="AD401" s="180"/>
      <c r="AE401" s="180"/>
    </row>
    <row r="402" spans="1:31">
      <c r="A402" s="311"/>
      <c r="B402" s="180"/>
      <c r="C402" s="180"/>
      <c r="D402" s="180"/>
      <c r="E402" s="180"/>
      <c r="F402" s="180"/>
      <c r="G402" s="180"/>
      <c r="H402" s="314"/>
      <c r="I402" s="180"/>
      <c r="J402" s="180"/>
      <c r="K402" s="313"/>
      <c r="L402" s="313"/>
      <c r="M402" s="313"/>
      <c r="N402" s="313"/>
      <c r="O402" s="978"/>
      <c r="P402" s="180"/>
      <c r="Q402" s="180"/>
      <c r="R402" s="180"/>
      <c r="S402" s="180"/>
      <c r="T402" s="180"/>
      <c r="U402" s="180"/>
      <c r="V402" s="180"/>
      <c r="W402" s="180"/>
      <c r="X402" s="180"/>
      <c r="Y402" s="180"/>
      <c r="Z402" s="180"/>
      <c r="AA402" s="180"/>
      <c r="AB402" s="180"/>
      <c r="AC402" s="180"/>
      <c r="AD402" s="180"/>
      <c r="AE402" s="180"/>
    </row>
    <row r="403" spans="1:31">
      <c r="A403" s="311"/>
      <c r="B403" s="180"/>
      <c r="C403" s="180"/>
      <c r="D403" s="180"/>
      <c r="E403" s="180"/>
      <c r="F403" s="180"/>
      <c r="G403" s="180"/>
      <c r="H403" s="314"/>
      <c r="I403" s="180"/>
      <c r="J403" s="180"/>
      <c r="K403" s="313"/>
      <c r="L403" s="313"/>
      <c r="M403" s="313"/>
      <c r="N403" s="313"/>
      <c r="O403" s="978"/>
      <c r="P403" s="180"/>
      <c r="Q403" s="180"/>
      <c r="R403" s="180"/>
      <c r="S403" s="180"/>
      <c r="T403" s="180"/>
      <c r="U403" s="180"/>
      <c r="V403" s="180"/>
      <c r="W403" s="180"/>
      <c r="X403" s="180"/>
      <c r="Y403" s="180"/>
      <c r="Z403" s="180"/>
      <c r="AA403" s="180"/>
      <c r="AB403" s="180"/>
      <c r="AC403" s="180"/>
      <c r="AD403" s="180"/>
      <c r="AE403" s="180"/>
    </row>
    <row r="404" spans="1:31">
      <c r="A404" s="311"/>
      <c r="B404" s="180"/>
      <c r="C404" s="180"/>
      <c r="D404" s="180"/>
      <c r="E404" s="180"/>
      <c r="F404" s="180"/>
      <c r="G404" s="180"/>
      <c r="H404" s="314"/>
      <c r="I404" s="180"/>
      <c r="J404" s="180"/>
      <c r="K404" s="313"/>
      <c r="L404" s="313"/>
      <c r="M404" s="313"/>
      <c r="N404" s="313"/>
      <c r="O404" s="978"/>
      <c r="P404" s="180"/>
      <c r="Q404" s="180"/>
      <c r="R404" s="180"/>
      <c r="S404" s="180"/>
      <c r="T404" s="180"/>
      <c r="U404" s="180"/>
      <c r="V404" s="180"/>
      <c r="W404" s="180"/>
      <c r="X404" s="180"/>
      <c r="Y404" s="180"/>
      <c r="Z404" s="180"/>
      <c r="AA404" s="180"/>
      <c r="AB404" s="180"/>
      <c r="AC404" s="180"/>
      <c r="AD404" s="180"/>
      <c r="AE404" s="180"/>
    </row>
    <row r="405" spans="1:31">
      <c r="A405" s="311"/>
      <c r="B405" s="180"/>
      <c r="C405" s="180"/>
      <c r="D405" s="180"/>
      <c r="E405" s="180"/>
      <c r="F405" s="180"/>
      <c r="G405" s="180"/>
      <c r="H405" s="314"/>
      <c r="I405" s="180"/>
      <c r="J405" s="180"/>
      <c r="K405" s="313"/>
      <c r="L405" s="313"/>
      <c r="M405" s="313"/>
      <c r="N405" s="313"/>
      <c r="O405" s="978"/>
      <c r="P405" s="180"/>
      <c r="Q405" s="180"/>
      <c r="R405" s="180"/>
      <c r="S405" s="180"/>
      <c r="T405" s="180"/>
      <c r="U405" s="180"/>
      <c r="V405" s="180"/>
      <c r="W405" s="180"/>
      <c r="X405" s="180"/>
      <c r="Y405" s="180"/>
      <c r="Z405" s="180"/>
      <c r="AA405" s="180"/>
      <c r="AB405" s="180"/>
      <c r="AC405" s="180"/>
      <c r="AD405" s="180"/>
      <c r="AE405" s="180"/>
    </row>
    <row r="406" spans="1:31">
      <c r="A406" s="311"/>
      <c r="B406" s="180"/>
      <c r="C406" s="180"/>
      <c r="D406" s="180"/>
      <c r="E406" s="180"/>
      <c r="F406" s="180"/>
      <c r="G406" s="180"/>
      <c r="H406" s="314"/>
      <c r="I406" s="180"/>
      <c r="J406" s="180"/>
      <c r="K406" s="313"/>
      <c r="L406" s="313"/>
      <c r="M406" s="313"/>
      <c r="N406" s="313"/>
      <c r="O406" s="978"/>
      <c r="P406" s="180"/>
      <c r="Q406" s="180"/>
      <c r="R406" s="180"/>
      <c r="S406" s="180"/>
      <c r="T406" s="180"/>
      <c r="U406" s="180"/>
      <c r="V406" s="180"/>
      <c r="W406" s="180"/>
      <c r="X406" s="180"/>
      <c r="Y406" s="180"/>
      <c r="Z406" s="180"/>
      <c r="AA406" s="180"/>
      <c r="AB406" s="180"/>
      <c r="AC406" s="180"/>
      <c r="AD406" s="180"/>
      <c r="AE406" s="180"/>
    </row>
    <row r="407" spans="1:31">
      <c r="A407" s="311"/>
      <c r="B407" s="180"/>
      <c r="C407" s="180"/>
      <c r="D407" s="180"/>
      <c r="E407" s="180"/>
      <c r="F407" s="180"/>
      <c r="G407" s="180"/>
      <c r="H407" s="314"/>
      <c r="I407" s="180"/>
      <c r="J407" s="180"/>
      <c r="K407" s="313"/>
      <c r="L407" s="313"/>
      <c r="M407" s="313"/>
      <c r="N407" s="313"/>
      <c r="O407" s="978"/>
      <c r="P407" s="180"/>
      <c r="Q407" s="180"/>
      <c r="R407" s="180"/>
      <c r="S407" s="180"/>
      <c r="T407" s="180"/>
      <c r="U407" s="180"/>
      <c r="V407" s="180"/>
      <c r="W407" s="180"/>
      <c r="X407" s="180"/>
      <c r="Y407" s="180"/>
      <c r="Z407" s="180"/>
      <c r="AA407" s="180"/>
      <c r="AB407" s="180"/>
      <c r="AC407" s="180"/>
      <c r="AD407" s="180"/>
      <c r="AE407" s="180"/>
    </row>
    <row r="408" spans="1:31">
      <c r="A408" s="311"/>
      <c r="B408" s="180"/>
      <c r="C408" s="180"/>
      <c r="D408" s="180"/>
      <c r="E408" s="180"/>
      <c r="F408" s="180"/>
      <c r="G408" s="180"/>
      <c r="H408" s="314"/>
      <c r="I408" s="180"/>
      <c r="J408" s="180"/>
      <c r="K408" s="313"/>
      <c r="L408" s="313"/>
      <c r="M408" s="313"/>
      <c r="N408" s="313"/>
      <c r="O408" s="978"/>
      <c r="P408" s="180"/>
      <c r="Q408" s="180"/>
      <c r="R408" s="180"/>
      <c r="S408" s="180"/>
      <c r="T408" s="180"/>
      <c r="U408" s="180"/>
      <c r="V408" s="180"/>
      <c r="W408" s="180"/>
      <c r="X408" s="180"/>
      <c r="Y408" s="180"/>
      <c r="Z408" s="180"/>
      <c r="AA408" s="180"/>
      <c r="AB408" s="180"/>
      <c r="AC408" s="180"/>
      <c r="AD408" s="180"/>
      <c r="AE408" s="180"/>
    </row>
    <row r="409" spans="1:31">
      <c r="A409" s="311"/>
      <c r="B409" s="180"/>
      <c r="C409" s="180"/>
      <c r="D409" s="180"/>
      <c r="E409" s="180"/>
      <c r="F409" s="180"/>
      <c r="G409" s="180"/>
      <c r="H409" s="314"/>
      <c r="I409" s="180"/>
      <c r="J409" s="180"/>
      <c r="K409" s="313"/>
      <c r="L409" s="313"/>
      <c r="M409" s="313"/>
      <c r="N409" s="313"/>
      <c r="O409" s="978"/>
      <c r="P409" s="180"/>
      <c r="Q409" s="180"/>
      <c r="R409" s="180"/>
      <c r="S409" s="180"/>
      <c r="T409" s="180"/>
      <c r="U409" s="180"/>
      <c r="V409" s="180"/>
      <c r="W409" s="180"/>
      <c r="X409" s="180"/>
      <c r="Y409" s="180"/>
      <c r="Z409" s="180"/>
      <c r="AA409" s="180"/>
      <c r="AB409" s="180"/>
      <c r="AC409" s="180"/>
      <c r="AD409" s="180"/>
      <c r="AE409" s="180"/>
    </row>
    <row r="410" spans="1:31">
      <c r="A410" s="311"/>
      <c r="B410" s="180"/>
      <c r="C410" s="180"/>
      <c r="D410" s="180"/>
      <c r="E410" s="180"/>
      <c r="F410" s="180"/>
      <c r="G410" s="180"/>
      <c r="H410" s="314"/>
      <c r="I410" s="180"/>
      <c r="J410" s="180"/>
      <c r="K410" s="313"/>
      <c r="L410" s="313"/>
      <c r="M410" s="313"/>
      <c r="N410" s="313"/>
      <c r="O410" s="978"/>
      <c r="P410" s="180"/>
      <c r="Q410" s="180"/>
      <c r="R410" s="180"/>
      <c r="S410" s="180"/>
      <c r="T410" s="180"/>
      <c r="U410" s="180"/>
      <c r="V410" s="180"/>
      <c r="W410" s="180"/>
      <c r="X410" s="180"/>
      <c r="Y410" s="180"/>
      <c r="Z410" s="180"/>
      <c r="AA410" s="180"/>
      <c r="AB410" s="180"/>
      <c r="AC410" s="180"/>
      <c r="AD410" s="180"/>
      <c r="AE410" s="180"/>
    </row>
    <row r="411" spans="1:31">
      <c r="A411" s="311"/>
      <c r="B411" s="180"/>
      <c r="C411" s="180"/>
      <c r="D411" s="180"/>
      <c r="E411" s="180"/>
      <c r="F411" s="180"/>
      <c r="G411" s="180"/>
      <c r="H411" s="314"/>
      <c r="I411" s="180"/>
      <c r="J411" s="180"/>
      <c r="K411" s="313"/>
      <c r="L411" s="313"/>
      <c r="M411" s="313"/>
      <c r="N411" s="313"/>
      <c r="O411" s="978"/>
      <c r="P411" s="180"/>
      <c r="Q411" s="180"/>
      <c r="R411" s="180"/>
      <c r="S411" s="180"/>
      <c r="T411" s="180"/>
      <c r="U411" s="180"/>
      <c r="V411" s="180"/>
      <c r="W411" s="180"/>
      <c r="X411" s="180"/>
      <c r="Y411" s="180"/>
      <c r="Z411" s="180"/>
      <c r="AA411" s="180"/>
      <c r="AB411" s="180"/>
      <c r="AC411" s="180"/>
      <c r="AD411" s="180"/>
      <c r="AE411" s="180"/>
    </row>
    <row r="412" spans="1:31">
      <c r="A412" s="311"/>
      <c r="B412" s="180"/>
      <c r="C412" s="180"/>
      <c r="D412" s="180"/>
      <c r="E412" s="180"/>
      <c r="F412" s="180"/>
      <c r="G412" s="180"/>
      <c r="H412" s="314"/>
      <c r="I412" s="180"/>
      <c r="J412" s="180"/>
      <c r="K412" s="313"/>
      <c r="L412" s="313"/>
      <c r="M412" s="313"/>
      <c r="N412" s="313"/>
      <c r="O412" s="978"/>
      <c r="P412" s="180"/>
      <c r="Q412" s="180"/>
      <c r="R412" s="180"/>
      <c r="S412" s="180"/>
      <c r="T412" s="180"/>
      <c r="U412" s="180"/>
      <c r="V412" s="180"/>
      <c r="W412" s="180"/>
      <c r="X412" s="180"/>
      <c r="Y412" s="180"/>
      <c r="Z412" s="180"/>
      <c r="AA412" s="180"/>
      <c r="AB412" s="180"/>
      <c r="AC412" s="180"/>
      <c r="AD412" s="180"/>
      <c r="AE412" s="180"/>
    </row>
    <row r="413" spans="1:31">
      <c r="A413" s="311"/>
      <c r="B413" s="180"/>
      <c r="C413" s="180"/>
      <c r="D413" s="180"/>
      <c r="E413" s="180"/>
      <c r="F413" s="180"/>
      <c r="G413" s="180"/>
      <c r="H413" s="314"/>
      <c r="I413" s="180"/>
      <c r="J413" s="180"/>
      <c r="K413" s="313"/>
      <c r="L413" s="313"/>
      <c r="M413" s="313"/>
      <c r="N413" s="313"/>
      <c r="O413" s="978"/>
      <c r="P413" s="180"/>
      <c r="Q413" s="180"/>
      <c r="R413" s="180"/>
      <c r="S413" s="180"/>
      <c r="T413" s="180"/>
      <c r="U413" s="180"/>
      <c r="V413" s="180"/>
      <c r="W413" s="180"/>
      <c r="X413" s="180"/>
      <c r="Y413" s="180"/>
      <c r="Z413" s="180"/>
      <c r="AA413" s="180"/>
      <c r="AB413" s="180"/>
      <c r="AC413" s="180"/>
      <c r="AD413" s="180"/>
      <c r="AE413" s="180"/>
    </row>
    <row r="414" spans="1:31">
      <c r="A414" s="311"/>
      <c r="B414" s="180"/>
      <c r="C414" s="180"/>
      <c r="D414" s="180"/>
      <c r="E414" s="180"/>
      <c r="F414" s="180"/>
      <c r="G414" s="180"/>
      <c r="H414" s="314"/>
      <c r="I414" s="180"/>
      <c r="J414" s="180"/>
      <c r="K414" s="313"/>
      <c r="L414" s="313"/>
      <c r="M414" s="313"/>
      <c r="N414" s="313"/>
      <c r="O414" s="978"/>
      <c r="P414" s="180"/>
      <c r="Q414" s="180"/>
      <c r="R414" s="180"/>
      <c r="S414" s="180"/>
      <c r="T414" s="180"/>
      <c r="U414" s="180"/>
      <c r="V414" s="180"/>
      <c r="W414" s="180"/>
      <c r="X414" s="180"/>
      <c r="Y414" s="180"/>
      <c r="Z414" s="180"/>
      <c r="AA414" s="180"/>
      <c r="AB414" s="180"/>
      <c r="AC414" s="180"/>
      <c r="AD414" s="180"/>
      <c r="AE414" s="180"/>
    </row>
    <row r="415" spans="1:31">
      <c r="A415" s="311"/>
      <c r="B415" s="180"/>
      <c r="C415" s="180"/>
      <c r="D415" s="180"/>
      <c r="E415" s="180"/>
      <c r="F415" s="180"/>
      <c r="G415" s="180"/>
      <c r="H415" s="314"/>
      <c r="I415" s="180"/>
      <c r="J415" s="180"/>
      <c r="K415" s="313"/>
      <c r="L415" s="313"/>
      <c r="M415" s="313"/>
      <c r="N415" s="313"/>
      <c r="O415" s="978"/>
      <c r="P415" s="180"/>
      <c r="Q415" s="180"/>
      <c r="R415" s="180"/>
      <c r="S415" s="180"/>
      <c r="T415" s="180"/>
      <c r="U415" s="180"/>
      <c r="V415" s="180"/>
      <c r="W415" s="180"/>
      <c r="X415" s="180"/>
      <c r="Y415" s="180"/>
      <c r="Z415" s="180"/>
      <c r="AA415" s="180"/>
      <c r="AB415" s="180"/>
      <c r="AC415" s="180"/>
      <c r="AD415" s="180"/>
      <c r="AE415" s="180"/>
    </row>
    <row r="416" spans="1:31">
      <c r="A416" s="311"/>
      <c r="B416" s="180"/>
      <c r="C416" s="180"/>
      <c r="D416" s="180"/>
      <c r="E416" s="180"/>
      <c r="F416" s="180"/>
      <c r="G416" s="180"/>
      <c r="H416" s="314"/>
      <c r="I416" s="180"/>
      <c r="J416" s="180"/>
      <c r="K416" s="313"/>
      <c r="L416" s="313"/>
      <c r="M416" s="313"/>
      <c r="N416" s="313"/>
      <c r="O416" s="978"/>
      <c r="P416" s="180"/>
      <c r="Q416" s="180"/>
      <c r="R416" s="180"/>
      <c r="S416" s="180"/>
      <c r="T416" s="180"/>
      <c r="U416" s="180"/>
      <c r="V416" s="180"/>
      <c r="W416" s="180"/>
      <c r="X416" s="180"/>
      <c r="Y416" s="180"/>
      <c r="Z416" s="180"/>
      <c r="AA416" s="180"/>
      <c r="AB416" s="180"/>
      <c r="AC416" s="180"/>
      <c r="AD416" s="180"/>
      <c r="AE416" s="180"/>
    </row>
    <row r="417" spans="1:31">
      <c r="A417" s="311"/>
      <c r="B417" s="180"/>
      <c r="C417" s="180"/>
      <c r="D417" s="180"/>
      <c r="E417" s="180"/>
      <c r="F417" s="180"/>
      <c r="G417" s="180"/>
      <c r="H417" s="314"/>
      <c r="I417" s="180"/>
      <c r="J417" s="180"/>
      <c r="K417" s="313"/>
      <c r="L417" s="313"/>
      <c r="M417" s="313"/>
      <c r="N417" s="313"/>
      <c r="O417" s="978"/>
      <c r="P417" s="180"/>
      <c r="Q417" s="180"/>
      <c r="R417" s="180"/>
      <c r="S417" s="180"/>
      <c r="T417" s="180"/>
      <c r="U417" s="180"/>
      <c r="V417" s="180"/>
      <c r="W417" s="180"/>
      <c r="X417" s="180"/>
      <c r="Y417" s="180"/>
      <c r="Z417" s="180"/>
      <c r="AA417" s="180"/>
      <c r="AB417" s="180"/>
      <c r="AC417" s="180"/>
      <c r="AD417" s="180"/>
      <c r="AE417" s="180"/>
    </row>
    <row r="418" spans="1:31">
      <c r="A418" s="311"/>
      <c r="B418" s="180"/>
      <c r="C418" s="180"/>
      <c r="D418" s="180"/>
      <c r="E418" s="180"/>
      <c r="F418" s="180"/>
      <c r="G418" s="180"/>
      <c r="H418" s="314"/>
      <c r="I418" s="180"/>
      <c r="J418" s="180"/>
      <c r="K418" s="313"/>
      <c r="L418" s="313"/>
      <c r="M418" s="313"/>
      <c r="N418" s="313"/>
      <c r="O418" s="978"/>
      <c r="P418" s="180"/>
      <c r="Q418" s="180"/>
      <c r="R418" s="180"/>
      <c r="S418" s="180"/>
      <c r="T418" s="180"/>
      <c r="U418" s="180"/>
      <c r="V418" s="180"/>
      <c r="W418" s="180"/>
      <c r="X418" s="180"/>
      <c r="Y418" s="180"/>
      <c r="Z418" s="180"/>
      <c r="AA418" s="180"/>
      <c r="AB418" s="180"/>
      <c r="AC418" s="180"/>
      <c r="AD418" s="180"/>
      <c r="AE418" s="180"/>
    </row>
    <row r="419" spans="1:31">
      <c r="A419" s="311"/>
      <c r="B419" s="180"/>
      <c r="C419" s="180"/>
      <c r="D419" s="180"/>
      <c r="E419" s="180"/>
      <c r="F419" s="180"/>
      <c r="G419" s="180"/>
      <c r="H419" s="314"/>
      <c r="I419" s="180"/>
      <c r="J419" s="180"/>
      <c r="K419" s="313"/>
      <c r="L419" s="313"/>
      <c r="M419" s="313"/>
      <c r="N419" s="313"/>
      <c r="O419" s="978"/>
      <c r="P419" s="180"/>
      <c r="Q419" s="180"/>
      <c r="R419" s="180"/>
      <c r="S419" s="180"/>
      <c r="T419" s="180"/>
      <c r="U419" s="180"/>
      <c r="V419" s="180"/>
      <c r="W419" s="180"/>
      <c r="X419" s="180"/>
      <c r="Y419" s="180"/>
      <c r="Z419" s="180"/>
      <c r="AA419" s="180"/>
      <c r="AB419" s="180"/>
      <c r="AC419" s="180"/>
      <c r="AD419" s="180"/>
      <c r="AE419" s="180"/>
    </row>
    <row r="420" spans="1:31">
      <c r="A420" s="311"/>
      <c r="B420" s="180"/>
      <c r="C420" s="180"/>
      <c r="D420" s="180"/>
      <c r="E420" s="180"/>
      <c r="F420" s="180"/>
      <c r="G420" s="180"/>
      <c r="H420" s="314"/>
      <c r="I420" s="180"/>
      <c r="J420" s="180"/>
      <c r="K420" s="313"/>
      <c r="L420" s="313"/>
      <c r="M420" s="313"/>
      <c r="N420" s="313"/>
      <c r="O420" s="978"/>
      <c r="P420" s="180"/>
      <c r="Q420" s="180"/>
      <c r="R420" s="180"/>
      <c r="S420" s="180"/>
      <c r="T420" s="180"/>
      <c r="U420" s="180"/>
      <c r="V420" s="180"/>
      <c r="W420" s="180"/>
      <c r="X420" s="180"/>
      <c r="Y420" s="180"/>
      <c r="Z420" s="180"/>
      <c r="AA420" s="180"/>
      <c r="AB420" s="180"/>
      <c r="AC420" s="180"/>
      <c r="AD420" s="180"/>
      <c r="AE420" s="180"/>
    </row>
    <row r="421" spans="1:31">
      <c r="A421" s="311"/>
      <c r="B421" s="180"/>
      <c r="C421" s="180"/>
      <c r="D421" s="180"/>
      <c r="E421" s="180"/>
      <c r="F421" s="180"/>
      <c r="G421" s="180"/>
      <c r="H421" s="314"/>
      <c r="I421" s="180"/>
      <c r="J421" s="180"/>
      <c r="K421" s="313"/>
      <c r="L421" s="313"/>
      <c r="M421" s="313"/>
      <c r="N421" s="313"/>
      <c r="O421" s="978"/>
      <c r="P421" s="180"/>
      <c r="Q421" s="180"/>
      <c r="R421" s="180"/>
      <c r="S421" s="180"/>
      <c r="T421" s="180"/>
      <c r="U421" s="180"/>
      <c r="V421" s="180"/>
      <c r="W421" s="180"/>
      <c r="X421" s="180"/>
      <c r="Y421" s="180"/>
      <c r="Z421" s="180"/>
      <c r="AA421" s="180"/>
      <c r="AB421" s="180"/>
      <c r="AC421" s="180"/>
      <c r="AD421" s="180"/>
      <c r="AE421" s="180"/>
    </row>
    <row r="422" spans="1:31">
      <c r="A422" s="311"/>
      <c r="B422" s="180"/>
      <c r="C422" s="180"/>
      <c r="D422" s="180"/>
      <c r="E422" s="180"/>
      <c r="F422" s="180"/>
      <c r="G422" s="180"/>
      <c r="H422" s="314"/>
      <c r="I422" s="180"/>
      <c r="J422" s="180"/>
      <c r="K422" s="313"/>
      <c r="L422" s="313"/>
      <c r="M422" s="313"/>
      <c r="N422" s="313"/>
      <c r="O422" s="978"/>
      <c r="P422" s="180"/>
      <c r="Q422" s="180"/>
      <c r="R422" s="180"/>
      <c r="S422" s="180"/>
      <c r="T422" s="180"/>
      <c r="U422" s="180"/>
      <c r="V422" s="180"/>
      <c r="W422" s="180"/>
      <c r="X422" s="180"/>
      <c r="Y422" s="180"/>
      <c r="Z422" s="180"/>
      <c r="AA422" s="180"/>
      <c r="AB422" s="180"/>
      <c r="AC422" s="180"/>
      <c r="AD422" s="180"/>
      <c r="AE422" s="180"/>
    </row>
    <row r="423" spans="1:31">
      <c r="A423" s="311"/>
      <c r="B423" s="180"/>
      <c r="C423" s="180"/>
      <c r="D423" s="180"/>
      <c r="E423" s="180"/>
      <c r="F423" s="180"/>
      <c r="G423" s="180"/>
      <c r="H423" s="314"/>
      <c r="I423" s="180"/>
      <c r="J423" s="180"/>
      <c r="K423" s="313"/>
      <c r="L423" s="313"/>
      <c r="M423" s="313"/>
      <c r="N423" s="313"/>
      <c r="O423" s="978"/>
      <c r="P423" s="180"/>
      <c r="Q423" s="180"/>
      <c r="R423" s="180"/>
      <c r="S423" s="180"/>
      <c r="T423" s="180"/>
      <c r="U423" s="180"/>
      <c r="V423" s="180"/>
      <c r="W423" s="180"/>
      <c r="X423" s="180"/>
      <c r="Y423" s="180"/>
      <c r="Z423" s="180"/>
      <c r="AA423" s="180"/>
      <c r="AB423" s="180"/>
      <c r="AC423" s="180"/>
      <c r="AD423" s="180"/>
      <c r="AE423" s="180"/>
    </row>
    <row r="424" spans="1:31">
      <c r="A424" s="311"/>
      <c r="B424" s="180"/>
      <c r="C424" s="180"/>
      <c r="D424" s="180"/>
      <c r="E424" s="180"/>
      <c r="F424" s="180"/>
      <c r="G424" s="180"/>
      <c r="H424" s="314"/>
      <c r="I424" s="180"/>
      <c r="J424" s="180"/>
      <c r="K424" s="313"/>
      <c r="L424" s="313"/>
      <c r="M424" s="313"/>
      <c r="N424" s="313"/>
      <c r="O424" s="978"/>
      <c r="P424" s="180"/>
      <c r="Q424" s="180"/>
      <c r="R424" s="180"/>
      <c r="S424" s="180"/>
      <c r="T424" s="180"/>
      <c r="U424" s="180"/>
      <c r="V424" s="180"/>
      <c r="W424" s="180"/>
      <c r="X424" s="180"/>
      <c r="Y424" s="180"/>
      <c r="Z424" s="180"/>
      <c r="AA424" s="180"/>
      <c r="AB424" s="180"/>
      <c r="AC424" s="180"/>
      <c r="AD424" s="180"/>
      <c r="AE424" s="180"/>
    </row>
    <row r="425" spans="1:31">
      <c r="A425" s="311"/>
      <c r="B425" s="180"/>
      <c r="C425" s="180"/>
      <c r="D425" s="180"/>
      <c r="E425" s="180"/>
      <c r="F425" s="180"/>
      <c r="G425" s="180"/>
      <c r="H425" s="314"/>
      <c r="I425" s="180"/>
      <c r="J425" s="180"/>
      <c r="K425" s="313"/>
      <c r="L425" s="313"/>
      <c r="M425" s="313"/>
      <c r="N425" s="313"/>
      <c r="O425" s="978"/>
      <c r="P425" s="180"/>
      <c r="Q425" s="180"/>
      <c r="R425" s="180"/>
      <c r="S425" s="180"/>
      <c r="T425" s="180"/>
      <c r="U425" s="180"/>
      <c r="V425" s="180"/>
      <c r="W425" s="180"/>
      <c r="X425" s="180"/>
      <c r="Y425" s="180"/>
      <c r="Z425" s="180"/>
      <c r="AA425" s="180"/>
      <c r="AB425" s="180"/>
      <c r="AC425" s="180"/>
      <c r="AD425" s="180"/>
      <c r="AE425" s="180"/>
    </row>
    <row r="426" spans="1:31">
      <c r="A426" s="311"/>
      <c r="B426" s="180"/>
      <c r="C426" s="180"/>
      <c r="D426" s="180"/>
      <c r="E426" s="180"/>
      <c r="F426" s="180"/>
      <c r="G426" s="180"/>
      <c r="H426" s="314"/>
      <c r="I426" s="180"/>
      <c r="J426" s="180"/>
      <c r="K426" s="313"/>
      <c r="L426" s="313"/>
      <c r="M426" s="313"/>
      <c r="N426" s="313"/>
      <c r="O426" s="978"/>
      <c r="P426" s="180"/>
      <c r="Q426" s="180"/>
      <c r="R426" s="180"/>
      <c r="S426" s="180"/>
      <c r="T426" s="180"/>
      <c r="U426" s="180"/>
      <c r="V426" s="180"/>
      <c r="W426" s="180"/>
      <c r="X426" s="180"/>
      <c r="Y426" s="180"/>
      <c r="Z426" s="180"/>
      <c r="AA426" s="180"/>
      <c r="AB426" s="180"/>
      <c r="AC426" s="180"/>
      <c r="AD426" s="180"/>
      <c r="AE426" s="180"/>
    </row>
    <row r="427" spans="1:31">
      <c r="A427" s="311"/>
      <c r="B427" s="180"/>
      <c r="C427" s="180"/>
      <c r="D427" s="180"/>
      <c r="E427" s="180"/>
      <c r="F427" s="180"/>
      <c r="G427" s="180"/>
      <c r="H427" s="314"/>
      <c r="I427" s="180"/>
      <c r="J427" s="180"/>
      <c r="K427" s="313"/>
      <c r="L427" s="313"/>
      <c r="M427" s="313"/>
      <c r="N427" s="313"/>
      <c r="O427" s="978"/>
      <c r="P427" s="180"/>
      <c r="Q427" s="180"/>
      <c r="R427" s="180"/>
      <c r="S427" s="180"/>
      <c r="T427" s="180"/>
      <c r="U427" s="180"/>
      <c r="V427" s="180"/>
      <c r="W427" s="180"/>
      <c r="X427" s="180"/>
      <c r="Y427" s="180"/>
      <c r="Z427" s="180"/>
      <c r="AA427" s="180"/>
      <c r="AB427" s="180"/>
      <c r="AC427" s="180"/>
      <c r="AD427" s="180"/>
      <c r="AE427" s="180"/>
    </row>
    <row r="428" spans="1:31">
      <c r="A428" s="311"/>
      <c r="B428" s="180"/>
      <c r="C428" s="180"/>
      <c r="D428" s="180"/>
      <c r="E428" s="180"/>
      <c r="F428" s="180"/>
      <c r="G428" s="180"/>
      <c r="H428" s="314"/>
      <c r="I428" s="180"/>
      <c r="J428" s="180"/>
      <c r="K428" s="313"/>
      <c r="L428" s="313"/>
      <c r="M428" s="313"/>
      <c r="N428" s="313"/>
      <c r="O428" s="978"/>
      <c r="P428" s="180"/>
      <c r="Q428" s="180"/>
      <c r="R428" s="180"/>
      <c r="S428" s="180"/>
      <c r="T428" s="180"/>
      <c r="U428" s="180"/>
      <c r="V428" s="180"/>
      <c r="W428" s="180"/>
      <c r="X428" s="180"/>
      <c r="Y428" s="180"/>
      <c r="Z428" s="180"/>
      <c r="AA428" s="180"/>
      <c r="AB428" s="180"/>
      <c r="AC428" s="180"/>
      <c r="AD428" s="180"/>
      <c r="AE428" s="180"/>
    </row>
    <row r="429" spans="1:31">
      <c r="A429" s="311"/>
      <c r="B429" s="180"/>
      <c r="C429" s="180"/>
      <c r="D429" s="180"/>
      <c r="E429" s="180"/>
      <c r="F429" s="180"/>
      <c r="G429" s="180"/>
      <c r="H429" s="314"/>
      <c r="I429" s="180"/>
      <c r="J429" s="180"/>
      <c r="K429" s="313"/>
      <c r="L429" s="313"/>
      <c r="M429" s="313"/>
      <c r="N429" s="313"/>
      <c r="O429" s="978"/>
      <c r="P429" s="180"/>
      <c r="Q429" s="180"/>
      <c r="R429" s="180"/>
      <c r="S429" s="180"/>
      <c r="T429" s="180"/>
      <c r="U429" s="180"/>
      <c r="V429" s="180"/>
      <c r="W429" s="180"/>
      <c r="X429" s="180"/>
      <c r="Y429" s="180"/>
      <c r="Z429" s="180"/>
      <c r="AA429" s="180"/>
      <c r="AB429" s="180"/>
      <c r="AC429" s="180"/>
      <c r="AD429" s="180"/>
      <c r="AE429" s="180"/>
    </row>
    <row r="430" spans="1:31">
      <c r="A430" s="311"/>
      <c r="B430" s="180"/>
      <c r="C430" s="180"/>
      <c r="D430" s="180"/>
      <c r="E430" s="180"/>
      <c r="F430" s="180"/>
      <c r="G430" s="180"/>
      <c r="H430" s="314"/>
      <c r="I430" s="180"/>
      <c r="J430" s="180"/>
      <c r="K430" s="313"/>
      <c r="L430" s="313"/>
      <c r="M430" s="313"/>
      <c r="N430" s="313"/>
      <c r="O430" s="978"/>
      <c r="P430" s="180"/>
      <c r="Q430" s="180"/>
      <c r="R430" s="180"/>
      <c r="S430" s="180"/>
      <c r="T430" s="180"/>
      <c r="U430" s="180"/>
      <c r="V430" s="180"/>
      <c r="W430" s="180"/>
      <c r="X430" s="180"/>
      <c r="Y430" s="180"/>
      <c r="Z430" s="180"/>
      <c r="AA430" s="180"/>
      <c r="AB430" s="180"/>
      <c r="AC430" s="180"/>
      <c r="AD430" s="180"/>
      <c r="AE430" s="180"/>
    </row>
    <row r="431" spans="1:31">
      <c r="A431" s="311"/>
      <c r="B431" s="180"/>
      <c r="C431" s="180"/>
      <c r="D431" s="180"/>
      <c r="E431" s="180"/>
      <c r="F431" s="180"/>
      <c r="G431" s="180"/>
      <c r="H431" s="314"/>
      <c r="I431" s="180"/>
      <c r="J431" s="180"/>
      <c r="K431" s="313"/>
      <c r="L431" s="313"/>
      <c r="M431" s="313"/>
      <c r="N431" s="313"/>
      <c r="O431" s="978"/>
      <c r="P431" s="180"/>
      <c r="Q431" s="180"/>
      <c r="R431" s="180"/>
      <c r="S431" s="180"/>
      <c r="T431" s="180"/>
      <c r="U431" s="180"/>
      <c r="V431" s="180"/>
      <c r="W431" s="180"/>
      <c r="X431" s="180"/>
      <c r="Y431" s="180"/>
      <c r="Z431" s="180"/>
      <c r="AA431" s="180"/>
      <c r="AB431" s="180"/>
      <c r="AC431" s="180"/>
      <c r="AD431" s="180"/>
      <c r="AE431" s="180"/>
    </row>
    <row r="432" spans="1:31">
      <c r="A432" s="311"/>
      <c r="B432" s="180"/>
      <c r="C432" s="180"/>
      <c r="D432" s="180"/>
      <c r="E432" s="180"/>
      <c r="F432" s="180"/>
      <c r="G432" s="180"/>
      <c r="H432" s="314"/>
      <c r="I432" s="180"/>
      <c r="J432" s="180"/>
      <c r="K432" s="313"/>
      <c r="L432" s="313"/>
      <c r="M432" s="313"/>
      <c r="N432" s="313"/>
      <c r="O432" s="978"/>
      <c r="P432" s="180"/>
      <c r="Q432" s="180"/>
      <c r="R432" s="180"/>
      <c r="S432" s="180"/>
      <c r="T432" s="180"/>
      <c r="U432" s="180"/>
      <c r="V432" s="180"/>
      <c r="W432" s="180"/>
      <c r="X432" s="180"/>
      <c r="Y432" s="180"/>
      <c r="Z432" s="180"/>
      <c r="AA432" s="180"/>
      <c r="AB432" s="180"/>
      <c r="AC432" s="180"/>
      <c r="AD432" s="180"/>
      <c r="AE432" s="180"/>
    </row>
    <row r="433" spans="1:31">
      <c r="A433" s="311"/>
      <c r="B433" s="180"/>
      <c r="C433" s="180"/>
      <c r="D433" s="180"/>
      <c r="E433" s="180"/>
      <c r="F433" s="180"/>
      <c r="G433" s="180"/>
      <c r="H433" s="314"/>
      <c r="I433" s="180"/>
      <c r="J433" s="180"/>
      <c r="K433" s="313"/>
      <c r="L433" s="313"/>
      <c r="M433" s="313"/>
      <c r="N433" s="313"/>
      <c r="O433" s="978"/>
      <c r="P433" s="180"/>
      <c r="Q433" s="180"/>
      <c r="R433" s="180"/>
      <c r="S433" s="180"/>
      <c r="T433" s="180"/>
      <c r="U433" s="180"/>
      <c r="V433" s="180"/>
      <c r="W433" s="180"/>
      <c r="X433" s="180"/>
      <c r="Y433" s="180"/>
      <c r="Z433" s="180"/>
      <c r="AA433" s="180"/>
      <c r="AB433" s="180"/>
      <c r="AC433" s="180"/>
      <c r="AD433" s="180"/>
      <c r="AE433" s="180"/>
    </row>
    <row r="434" spans="1:31">
      <c r="A434" s="311"/>
      <c r="B434" s="180"/>
      <c r="C434" s="180"/>
      <c r="D434" s="180"/>
      <c r="E434" s="180"/>
      <c r="F434" s="180"/>
      <c r="G434" s="180"/>
      <c r="H434" s="314"/>
      <c r="I434" s="180"/>
      <c r="J434" s="180"/>
      <c r="K434" s="313"/>
      <c r="L434" s="313"/>
      <c r="M434" s="313"/>
      <c r="N434" s="313"/>
      <c r="O434" s="978"/>
      <c r="P434" s="180"/>
      <c r="Q434" s="180"/>
      <c r="R434" s="180"/>
      <c r="S434" s="180"/>
      <c r="T434" s="180"/>
      <c r="U434" s="180"/>
      <c r="V434" s="180"/>
      <c r="W434" s="180"/>
      <c r="X434" s="180"/>
      <c r="Y434" s="180"/>
      <c r="Z434" s="180"/>
      <c r="AA434" s="180"/>
      <c r="AB434" s="180"/>
      <c r="AC434" s="180"/>
      <c r="AD434" s="180"/>
      <c r="AE434" s="180"/>
    </row>
    <row r="435" spans="1:31">
      <c r="A435" s="311"/>
      <c r="B435" s="180"/>
      <c r="C435" s="180"/>
      <c r="D435" s="180"/>
      <c r="E435" s="180"/>
      <c r="F435" s="180"/>
      <c r="G435" s="180"/>
      <c r="H435" s="314"/>
      <c r="I435" s="180"/>
      <c r="J435" s="180"/>
      <c r="K435" s="313"/>
      <c r="L435" s="313"/>
      <c r="M435" s="313"/>
      <c r="N435" s="313"/>
      <c r="O435" s="978"/>
      <c r="P435" s="180"/>
      <c r="Q435" s="180"/>
      <c r="R435" s="180"/>
      <c r="S435" s="180"/>
      <c r="T435" s="180"/>
      <c r="U435" s="180"/>
      <c r="V435" s="180"/>
      <c r="W435" s="180"/>
      <c r="X435" s="180"/>
      <c r="Y435" s="180"/>
      <c r="Z435" s="180"/>
      <c r="AA435" s="180"/>
      <c r="AB435" s="180"/>
      <c r="AC435" s="180"/>
      <c r="AD435" s="180"/>
      <c r="AE435" s="180"/>
    </row>
    <row r="436" spans="1:31">
      <c r="A436" s="311"/>
      <c r="B436" s="180"/>
      <c r="C436" s="180"/>
      <c r="D436" s="180"/>
      <c r="E436" s="180"/>
      <c r="F436" s="180"/>
      <c r="G436" s="180"/>
      <c r="H436" s="314"/>
      <c r="I436" s="180"/>
      <c r="J436" s="180"/>
      <c r="K436" s="313"/>
      <c r="L436" s="313"/>
      <c r="M436" s="313"/>
      <c r="N436" s="313"/>
      <c r="O436" s="978"/>
      <c r="P436" s="180"/>
      <c r="Q436" s="180"/>
      <c r="R436" s="180"/>
      <c r="S436" s="180"/>
      <c r="T436" s="180"/>
      <c r="U436" s="180"/>
      <c r="V436" s="180"/>
      <c r="W436" s="180"/>
      <c r="X436" s="180"/>
      <c r="Y436" s="180"/>
      <c r="Z436" s="180"/>
      <c r="AA436" s="180"/>
      <c r="AB436" s="180"/>
      <c r="AC436" s="180"/>
      <c r="AD436" s="180"/>
      <c r="AE436" s="180"/>
    </row>
    <row r="437" spans="1:31">
      <c r="A437" s="311"/>
      <c r="B437" s="180"/>
      <c r="C437" s="180"/>
      <c r="D437" s="180"/>
      <c r="E437" s="180"/>
      <c r="F437" s="180"/>
      <c r="G437" s="180"/>
      <c r="H437" s="314"/>
      <c r="I437" s="180"/>
      <c r="J437" s="180"/>
      <c r="K437" s="313"/>
      <c r="L437" s="313"/>
      <c r="M437" s="313"/>
      <c r="N437" s="313"/>
      <c r="O437" s="978"/>
      <c r="P437" s="180"/>
      <c r="Q437" s="180"/>
      <c r="R437" s="180"/>
      <c r="S437" s="180"/>
      <c r="T437" s="180"/>
      <c r="U437" s="180"/>
      <c r="V437" s="180"/>
      <c r="W437" s="180"/>
      <c r="X437" s="180"/>
      <c r="Y437" s="180"/>
      <c r="Z437" s="180"/>
      <c r="AA437" s="180"/>
      <c r="AB437" s="180"/>
      <c r="AC437" s="180"/>
      <c r="AD437" s="180"/>
      <c r="AE437" s="180"/>
    </row>
    <row r="438" spans="1:31">
      <c r="A438" s="311"/>
      <c r="B438" s="180"/>
      <c r="C438" s="180"/>
      <c r="D438" s="180"/>
      <c r="E438" s="180"/>
      <c r="F438" s="180"/>
      <c r="G438" s="180"/>
      <c r="H438" s="314"/>
      <c r="I438" s="180"/>
      <c r="J438" s="180"/>
      <c r="K438" s="313"/>
      <c r="L438" s="313"/>
      <c r="M438" s="313"/>
      <c r="N438" s="313"/>
      <c r="O438" s="978"/>
      <c r="P438" s="180"/>
      <c r="Q438" s="180"/>
      <c r="R438" s="180"/>
      <c r="S438" s="180"/>
      <c r="T438" s="180"/>
      <c r="U438" s="180"/>
      <c r="V438" s="180"/>
      <c r="W438" s="180"/>
      <c r="X438" s="180"/>
      <c r="Y438" s="180"/>
      <c r="Z438" s="180"/>
      <c r="AA438" s="180"/>
      <c r="AB438" s="180"/>
      <c r="AC438" s="180"/>
      <c r="AD438" s="180"/>
      <c r="AE438" s="180"/>
    </row>
    <row r="439" spans="1:31">
      <c r="A439" s="311"/>
      <c r="B439" s="180"/>
      <c r="C439" s="180"/>
      <c r="D439" s="180"/>
      <c r="E439" s="180"/>
      <c r="F439" s="180"/>
      <c r="G439" s="180"/>
      <c r="H439" s="314"/>
      <c r="I439" s="180"/>
      <c r="J439" s="180"/>
      <c r="K439" s="313"/>
      <c r="L439" s="313"/>
      <c r="M439" s="313"/>
      <c r="N439" s="313"/>
      <c r="O439" s="978"/>
      <c r="P439" s="180"/>
      <c r="Q439" s="180"/>
      <c r="R439" s="180"/>
      <c r="S439" s="180"/>
      <c r="T439" s="180"/>
      <c r="U439" s="180"/>
      <c r="V439" s="180"/>
      <c r="W439" s="180"/>
      <c r="X439" s="180"/>
      <c r="Y439" s="180"/>
      <c r="Z439" s="180"/>
      <c r="AA439" s="180"/>
      <c r="AB439" s="180"/>
      <c r="AC439" s="180"/>
      <c r="AD439" s="180"/>
      <c r="AE439" s="180"/>
    </row>
    <row r="440" spans="1:31">
      <c r="A440" s="311"/>
      <c r="B440" s="180"/>
      <c r="C440" s="180"/>
      <c r="D440" s="180"/>
      <c r="E440" s="180"/>
      <c r="F440" s="180"/>
      <c r="G440" s="180"/>
      <c r="H440" s="314"/>
      <c r="I440" s="180"/>
      <c r="J440" s="180"/>
      <c r="K440" s="313"/>
      <c r="L440" s="313"/>
      <c r="M440" s="313"/>
      <c r="N440" s="313"/>
      <c r="O440" s="978"/>
      <c r="P440" s="180"/>
      <c r="Q440" s="180"/>
      <c r="R440" s="180"/>
      <c r="S440" s="180"/>
      <c r="T440" s="180"/>
      <c r="U440" s="180"/>
      <c r="V440" s="180"/>
      <c r="W440" s="180"/>
      <c r="X440" s="180"/>
      <c r="Y440" s="180"/>
      <c r="Z440" s="180"/>
      <c r="AA440" s="180"/>
      <c r="AB440" s="180"/>
      <c r="AC440" s="180"/>
      <c r="AD440" s="180"/>
      <c r="AE440" s="180"/>
    </row>
    <row r="441" spans="1:31">
      <c r="A441" s="311"/>
      <c r="B441" s="180"/>
      <c r="C441" s="180"/>
      <c r="D441" s="180"/>
      <c r="E441" s="180"/>
      <c r="F441" s="180"/>
      <c r="G441" s="180"/>
      <c r="H441" s="314"/>
      <c r="I441" s="180"/>
      <c r="J441" s="180"/>
      <c r="K441" s="313"/>
      <c r="L441" s="313"/>
      <c r="M441" s="313"/>
      <c r="N441" s="313"/>
      <c r="O441" s="978"/>
      <c r="P441" s="180"/>
      <c r="Q441" s="180"/>
      <c r="R441" s="180"/>
      <c r="S441" s="180"/>
      <c r="T441" s="180"/>
      <c r="U441" s="180"/>
      <c r="V441" s="180"/>
      <c r="W441" s="180"/>
      <c r="X441" s="180"/>
      <c r="Y441" s="180"/>
      <c r="Z441" s="180"/>
      <c r="AA441" s="180"/>
      <c r="AB441" s="180"/>
      <c r="AC441" s="180"/>
      <c r="AD441" s="180"/>
      <c r="AE441" s="180"/>
    </row>
    <row r="442" spans="1:31">
      <c r="A442" s="311"/>
      <c r="B442" s="180"/>
      <c r="C442" s="180"/>
      <c r="D442" s="180"/>
      <c r="E442" s="180"/>
      <c r="F442" s="180"/>
      <c r="G442" s="180"/>
      <c r="H442" s="314"/>
      <c r="I442" s="180"/>
      <c r="J442" s="180"/>
      <c r="K442" s="313"/>
      <c r="L442" s="313"/>
      <c r="M442" s="313"/>
      <c r="N442" s="313"/>
      <c r="O442" s="978"/>
      <c r="P442" s="180"/>
      <c r="Q442" s="180"/>
      <c r="R442" s="180"/>
      <c r="S442" s="180"/>
      <c r="T442" s="180"/>
      <c r="U442" s="180"/>
      <c r="V442" s="180"/>
      <c r="W442" s="180"/>
      <c r="X442" s="180"/>
      <c r="Y442" s="180"/>
      <c r="Z442" s="180"/>
      <c r="AA442" s="180"/>
      <c r="AB442" s="180"/>
      <c r="AC442" s="180"/>
      <c r="AD442" s="180"/>
      <c r="AE442" s="180"/>
    </row>
    <row r="443" spans="1:31">
      <c r="A443" s="311"/>
      <c r="B443" s="180"/>
      <c r="C443" s="180"/>
      <c r="D443" s="180"/>
      <c r="E443" s="180"/>
      <c r="F443" s="180"/>
      <c r="G443" s="180"/>
      <c r="H443" s="314"/>
      <c r="I443" s="180"/>
      <c r="J443" s="180"/>
      <c r="K443" s="313"/>
      <c r="L443" s="313"/>
      <c r="M443" s="313"/>
      <c r="N443" s="313"/>
      <c r="O443" s="978"/>
      <c r="P443" s="180"/>
      <c r="Q443" s="180"/>
      <c r="R443" s="180"/>
      <c r="S443" s="180"/>
      <c r="T443" s="180"/>
      <c r="U443" s="180"/>
      <c r="V443" s="180"/>
      <c r="W443" s="180"/>
      <c r="X443" s="180"/>
      <c r="Y443" s="180"/>
      <c r="Z443" s="180"/>
      <c r="AA443" s="180"/>
      <c r="AB443" s="180"/>
      <c r="AC443" s="180"/>
      <c r="AD443" s="180"/>
      <c r="AE443" s="180"/>
    </row>
    <row r="444" spans="1:31">
      <c r="A444" s="311"/>
      <c r="B444" s="180"/>
      <c r="C444" s="180"/>
      <c r="D444" s="180"/>
      <c r="E444" s="180"/>
      <c r="F444" s="180"/>
      <c r="G444" s="180"/>
      <c r="H444" s="314"/>
      <c r="I444" s="180"/>
      <c r="J444" s="180"/>
      <c r="K444" s="313"/>
      <c r="L444" s="313"/>
      <c r="M444" s="313"/>
      <c r="N444" s="313"/>
      <c r="O444" s="978"/>
      <c r="P444" s="180"/>
      <c r="Q444" s="180"/>
      <c r="R444" s="180"/>
      <c r="S444" s="180"/>
      <c r="T444" s="180"/>
      <c r="U444" s="180"/>
      <c r="V444" s="180"/>
      <c r="W444" s="180"/>
      <c r="X444" s="180"/>
      <c r="Y444" s="180"/>
      <c r="Z444" s="180"/>
      <c r="AA444" s="180"/>
      <c r="AB444" s="180"/>
      <c r="AC444" s="180"/>
      <c r="AD444" s="180"/>
      <c r="AE444" s="180"/>
    </row>
    <row r="445" spans="1:31">
      <c r="A445" s="311"/>
      <c r="B445" s="180"/>
      <c r="C445" s="180"/>
      <c r="D445" s="180"/>
      <c r="E445" s="180"/>
      <c r="F445" s="180"/>
      <c r="G445" s="180"/>
      <c r="H445" s="314"/>
      <c r="I445" s="180"/>
      <c r="J445" s="180"/>
      <c r="K445" s="313"/>
      <c r="L445" s="313"/>
      <c r="M445" s="313"/>
      <c r="N445" s="313"/>
      <c r="O445" s="978"/>
      <c r="P445" s="180"/>
      <c r="Q445" s="180"/>
      <c r="R445" s="180"/>
      <c r="S445" s="180"/>
      <c r="T445" s="180"/>
      <c r="U445" s="180"/>
      <c r="V445" s="180"/>
      <c r="W445" s="180"/>
      <c r="X445" s="180"/>
      <c r="Y445" s="180"/>
      <c r="Z445" s="180"/>
      <c r="AA445" s="180"/>
      <c r="AB445" s="180"/>
      <c r="AC445" s="180"/>
      <c r="AD445" s="180"/>
      <c r="AE445" s="180"/>
    </row>
    <row r="446" spans="1:31">
      <c r="A446" s="311"/>
      <c r="B446" s="180"/>
      <c r="C446" s="180"/>
      <c r="D446" s="180"/>
      <c r="E446" s="180"/>
      <c r="F446" s="180"/>
      <c r="G446" s="180"/>
      <c r="H446" s="314"/>
      <c r="I446" s="180"/>
      <c r="J446" s="180"/>
      <c r="K446" s="313"/>
      <c r="L446" s="313"/>
      <c r="M446" s="313"/>
      <c r="N446" s="313"/>
      <c r="O446" s="978"/>
      <c r="P446" s="180"/>
      <c r="Q446" s="180"/>
      <c r="R446" s="180"/>
      <c r="S446" s="180"/>
      <c r="T446" s="180"/>
      <c r="U446" s="180"/>
      <c r="V446" s="180"/>
      <c r="W446" s="180"/>
      <c r="X446" s="180"/>
      <c r="Y446" s="180"/>
      <c r="Z446" s="180"/>
      <c r="AA446" s="180"/>
      <c r="AB446" s="180"/>
      <c r="AC446" s="180"/>
      <c r="AD446" s="180"/>
      <c r="AE446" s="180"/>
    </row>
    <row r="447" spans="1:31">
      <c r="A447" s="311"/>
      <c r="B447" s="180"/>
      <c r="C447" s="180"/>
      <c r="D447" s="180"/>
      <c r="E447" s="180"/>
      <c r="F447" s="180"/>
      <c r="G447" s="180"/>
      <c r="H447" s="314"/>
      <c r="I447" s="180"/>
      <c r="J447" s="180"/>
      <c r="K447" s="313"/>
      <c r="L447" s="313"/>
      <c r="M447" s="313"/>
      <c r="N447" s="313"/>
      <c r="O447" s="978"/>
      <c r="P447" s="180"/>
      <c r="Q447" s="180"/>
      <c r="R447" s="180"/>
      <c r="S447" s="180"/>
      <c r="T447" s="180"/>
      <c r="U447" s="180"/>
      <c r="V447" s="180"/>
      <c r="W447" s="180"/>
      <c r="X447" s="180"/>
      <c r="Y447" s="180"/>
      <c r="Z447" s="180"/>
      <c r="AA447" s="180"/>
      <c r="AB447" s="180"/>
      <c r="AC447" s="180"/>
      <c r="AD447" s="180"/>
      <c r="AE447" s="180"/>
    </row>
    <row r="448" spans="1:31">
      <c r="A448" s="311"/>
      <c r="B448" s="180"/>
      <c r="C448" s="180"/>
      <c r="D448" s="180"/>
      <c r="E448" s="180"/>
      <c r="F448" s="180"/>
      <c r="G448" s="180"/>
      <c r="H448" s="314"/>
      <c r="I448" s="180"/>
      <c r="J448" s="180"/>
      <c r="K448" s="313"/>
      <c r="L448" s="313"/>
      <c r="M448" s="313"/>
      <c r="N448" s="313"/>
      <c r="O448" s="978"/>
      <c r="P448" s="180"/>
      <c r="Q448" s="180"/>
      <c r="R448" s="180"/>
      <c r="S448" s="180"/>
      <c r="T448" s="180"/>
      <c r="U448" s="180"/>
      <c r="V448" s="180"/>
      <c r="W448" s="180"/>
      <c r="X448" s="180"/>
      <c r="Y448" s="180"/>
      <c r="Z448" s="180"/>
      <c r="AA448" s="180"/>
      <c r="AB448" s="180"/>
      <c r="AC448" s="180"/>
      <c r="AD448" s="180"/>
      <c r="AE448" s="180"/>
    </row>
    <row r="449" spans="1:31">
      <c r="A449" s="311"/>
      <c r="B449" s="180"/>
      <c r="C449" s="180"/>
      <c r="D449" s="180"/>
      <c r="E449" s="180"/>
      <c r="F449" s="180"/>
      <c r="G449" s="180"/>
      <c r="H449" s="314"/>
      <c r="I449" s="180"/>
      <c r="J449" s="180"/>
      <c r="K449" s="313"/>
      <c r="L449" s="313"/>
      <c r="M449" s="313"/>
      <c r="N449" s="313"/>
      <c r="O449" s="978"/>
      <c r="P449" s="180"/>
      <c r="Q449" s="180"/>
      <c r="R449" s="180"/>
      <c r="S449" s="180"/>
      <c r="T449" s="180"/>
      <c r="U449" s="180"/>
      <c r="V449" s="180"/>
      <c r="W449" s="180"/>
      <c r="X449" s="180"/>
      <c r="Y449" s="180"/>
      <c r="Z449" s="180"/>
      <c r="AA449" s="180"/>
      <c r="AB449" s="180"/>
      <c r="AC449" s="180"/>
      <c r="AD449" s="180"/>
      <c r="AE449" s="180"/>
    </row>
    <row r="450" spans="1:31">
      <c r="A450" s="311"/>
      <c r="B450" s="180"/>
      <c r="C450" s="180"/>
      <c r="D450" s="180"/>
      <c r="E450" s="180"/>
      <c r="F450" s="180"/>
      <c r="G450" s="180"/>
      <c r="H450" s="314"/>
      <c r="I450" s="180"/>
      <c r="J450" s="180"/>
      <c r="K450" s="313"/>
      <c r="L450" s="313"/>
      <c r="M450" s="313"/>
      <c r="N450" s="313"/>
      <c r="O450" s="978"/>
      <c r="P450" s="180"/>
      <c r="Q450" s="180"/>
      <c r="R450" s="180"/>
      <c r="S450" s="180"/>
      <c r="T450" s="180"/>
      <c r="U450" s="180"/>
      <c r="V450" s="180"/>
      <c r="W450" s="180"/>
      <c r="X450" s="180"/>
      <c r="Y450" s="180"/>
      <c r="Z450" s="180"/>
      <c r="AA450" s="180"/>
      <c r="AB450" s="180"/>
      <c r="AC450" s="180"/>
      <c r="AD450" s="180"/>
      <c r="AE450" s="180"/>
    </row>
    <row r="451" spans="1:31">
      <c r="A451" s="311"/>
      <c r="B451" s="180"/>
      <c r="C451" s="180"/>
      <c r="D451" s="180"/>
      <c r="E451" s="180"/>
      <c r="F451" s="180"/>
      <c r="G451" s="180"/>
      <c r="H451" s="314"/>
      <c r="I451" s="180"/>
      <c r="J451" s="180"/>
      <c r="K451" s="313"/>
      <c r="L451" s="313"/>
      <c r="M451" s="313"/>
      <c r="N451" s="313"/>
      <c r="O451" s="978"/>
      <c r="P451" s="180"/>
      <c r="Q451" s="180"/>
      <c r="R451" s="180"/>
      <c r="S451" s="180"/>
      <c r="T451" s="180"/>
      <c r="U451" s="180"/>
      <c r="V451" s="180"/>
      <c r="W451" s="180"/>
      <c r="X451" s="180"/>
      <c r="Y451" s="180"/>
      <c r="Z451" s="180"/>
      <c r="AA451" s="180"/>
      <c r="AB451" s="180"/>
      <c r="AC451" s="180"/>
      <c r="AD451" s="180"/>
      <c r="AE451" s="180"/>
    </row>
    <row r="452" spans="1:31">
      <c r="A452" s="311"/>
      <c r="B452" s="180"/>
      <c r="C452" s="180"/>
      <c r="D452" s="180"/>
      <c r="E452" s="180"/>
      <c r="F452" s="180"/>
      <c r="G452" s="180"/>
      <c r="H452" s="314"/>
      <c r="I452" s="180"/>
      <c r="J452" s="180"/>
      <c r="K452" s="313"/>
      <c r="L452" s="313"/>
      <c r="M452" s="313"/>
      <c r="N452" s="313"/>
      <c r="O452" s="978"/>
      <c r="P452" s="180"/>
      <c r="Q452" s="180"/>
      <c r="R452" s="180"/>
      <c r="S452" s="180"/>
      <c r="T452" s="180"/>
      <c r="U452" s="180"/>
      <c r="V452" s="180"/>
      <c r="W452" s="180"/>
      <c r="X452" s="180"/>
      <c r="Y452" s="180"/>
      <c r="Z452" s="180"/>
      <c r="AA452" s="180"/>
      <c r="AB452" s="180"/>
      <c r="AC452" s="180"/>
      <c r="AD452" s="180"/>
      <c r="AE452" s="180"/>
    </row>
    <row r="453" spans="1:31">
      <c r="A453" s="311"/>
      <c r="B453" s="180"/>
      <c r="C453" s="180"/>
      <c r="D453" s="180"/>
      <c r="E453" s="180"/>
      <c r="F453" s="180"/>
      <c r="G453" s="180"/>
      <c r="H453" s="314"/>
      <c r="I453" s="180"/>
      <c r="J453" s="180"/>
      <c r="K453" s="313"/>
      <c r="L453" s="313"/>
      <c r="M453" s="313"/>
      <c r="N453" s="313"/>
      <c r="O453" s="978"/>
      <c r="P453" s="180"/>
      <c r="Q453" s="180"/>
      <c r="R453" s="180"/>
      <c r="S453" s="180"/>
      <c r="T453" s="180"/>
      <c r="U453" s="180"/>
      <c r="V453" s="180"/>
      <c r="W453" s="180"/>
      <c r="X453" s="180"/>
      <c r="Y453" s="180"/>
      <c r="Z453" s="180"/>
      <c r="AA453" s="180"/>
      <c r="AB453" s="180"/>
      <c r="AC453" s="180"/>
      <c r="AD453" s="180"/>
      <c r="AE453" s="180"/>
    </row>
    <row r="454" spans="1:31">
      <c r="A454" s="311"/>
      <c r="B454" s="180"/>
      <c r="C454" s="180"/>
      <c r="D454" s="180"/>
      <c r="E454" s="180"/>
      <c r="F454" s="180"/>
      <c r="G454" s="180"/>
      <c r="H454" s="314"/>
      <c r="I454" s="180"/>
      <c r="J454" s="180"/>
      <c r="K454" s="313"/>
      <c r="L454" s="313"/>
      <c r="M454" s="313"/>
      <c r="N454" s="313"/>
      <c r="O454" s="978"/>
      <c r="P454" s="180"/>
      <c r="Q454" s="180"/>
      <c r="R454" s="180"/>
      <c r="S454" s="180"/>
      <c r="T454" s="180"/>
      <c r="U454" s="180"/>
      <c r="V454" s="180"/>
      <c r="W454" s="180"/>
      <c r="X454" s="180"/>
      <c r="Y454" s="180"/>
      <c r="Z454" s="180"/>
      <c r="AA454" s="180"/>
      <c r="AB454" s="180"/>
      <c r="AC454" s="180"/>
      <c r="AD454" s="180"/>
      <c r="AE454" s="180"/>
    </row>
    <row r="455" spans="1:31">
      <c r="A455" s="311"/>
      <c r="B455" s="180"/>
      <c r="C455" s="180"/>
      <c r="D455" s="180"/>
      <c r="E455" s="180"/>
      <c r="F455" s="180"/>
      <c r="G455" s="180"/>
      <c r="H455" s="314"/>
      <c r="I455" s="180"/>
      <c r="J455" s="180"/>
      <c r="K455" s="313"/>
      <c r="L455" s="313"/>
      <c r="M455" s="313"/>
      <c r="N455" s="313"/>
      <c r="O455" s="978"/>
      <c r="P455" s="180"/>
      <c r="Q455" s="180"/>
      <c r="R455" s="180"/>
      <c r="S455" s="180"/>
      <c r="T455" s="180"/>
      <c r="U455" s="180"/>
      <c r="V455" s="180"/>
      <c r="W455" s="180"/>
      <c r="X455" s="180"/>
      <c r="Y455" s="180"/>
      <c r="Z455" s="180"/>
      <c r="AA455" s="180"/>
      <c r="AB455" s="180"/>
      <c r="AC455" s="180"/>
      <c r="AD455" s="180"/>
      <c r="AE455" s="180"/>
    </row>
    <row r="456" spans="1:31">
      <c r="A456" s="311"/>
      <c r="B456" s="180"/>
      <c r="C456" s="180"/>
      <c r="D456" s="180"/>
      <c r="E456" s="180"/>
      <c r="F456" s="180"/>
      <c r="G456" s="180"/>
      <c r="H456" s="314"/>
      <c r="I456" s="180"/>
      <c r="J456" s="180"/>
      <c r="K456" s="313"/>
      <c r="L456" s="313"/>
      <c r="M456" s="313"/>
      <c r="N456" s="313"/>
      <c r="O456" s="978"/>
      <c r="P456" s="180"/>
      <c r="Q456" s="180"/>
      <c r="R456" s="180"/>
      <c r="S456" s="180"/>
      <c r="T456" s="180"/>
      <c r="U456" s="180"/>
      <c r="V456" s="180"/>
      <c r="W456" s="180"/>
      <c r="X456" s="180"/>
      <c r="Y456" s="180"/>
      <c r="Z456" s="180"/>
      <c r="AA456" s="180"/>
      <c r="AB456" s="180"/>
      <c r="AC456" s="180"/>
      <c r="AD456" s="180"/>
      <c r="AE456" s="180"/>
    </row>
    <row r="457" spans="1:31">
      <c r="A457" s="311"/>
      <c r="B457" s="180"/>
      <c r="C457" s="180"/>
      <c r="D457" s="180"/>
      <c r="E457" s="180"/>
      <c r="F457" s="180"/>
      <c r="G457" s="180"/>
      <c r="H457" s="314"/>
      <c r="I457" s="180"/>
      <c r="J457" s="180"/>
      <c r="K457" s="313"/>
      <c r="L457" s="313"/>
      <c r="M457" s="313"/>
      <c r="N457" s="313"/>
      <c r="O457" s="978"/>
      <c r="P457" s="180"/>
      <c r="Q457" s="180"/>
      <c r="R457" s="180"/>
      <c r="S457" s="180"/>
      <c r="T457" s="180"/>
      <c r="U457" s="180"/>
      <c r="V457" s="180"/>
      <c r="W457" s="180"/>
      <c r="X457" s="180"/>
      <c r="Y457" s="180"/>
      <c r="Z457" s="180"/>
      <c r="AA457" s="180"/>
      <c r="AB457" s="180"/>
      <c r="AC457" s="180"/>
      <c r="AD457" s="180"/>
      <c r="AE457" s="180"/>
    </row>
    <row r="458" spans="1:31">
      <c r="A458" s="311"/>
      <c r="B458" s="180"/>
      <c r="C458" s="180"/>
      <c r="D458" s="180"/>
      <c r="E458" s="180"/>
      <c r="F458" s="180"/>
      <c r="G458" s="180"/>
      <c r="H458" s="314"/>
      <c r="I458" s="180"/>
      <c r="J458" s="180"/>
      <c r="K458" s="313"/>
      <c r="L458" s="313"/>
      <c r="M458" s="313"/>
      <c r="N458" s="313"/>
      <c r="O458" s="978"/>
      <c r="P458" s="180"/>
      <c r="Q458" s="180"/>
      <c r="R458" s="180"/>
      <c r="S458" s="180"/>
      <c r="T458" s="180"/>
      <c r="U458" s="180"/>
      <c r="V458" s="180"/>
      <c r="W458" s="180"/>
      <c r="X458" s="180"/>
      <c r="Y458" s="180"/>
      <c r="Z458" s="180"/>
      <c r="AA458" s="180"/>
      <c r="AB458" s="180"/>
      <c r="AC458" s="180"/>
      <c r="AD458" s="180"/>
      <c r="AE458" s="180"/>
    </row>
    <row r="459" spans="1:31">
      <c r="A459" s="311"/>
      <c r="B459" s="180"/>
      <c r="C459" s="180"/>
      <c r="D459" s="180"/>
      <c r="E459" s="180"/>
      <c r="F459" s="180"/>
      <c r="G459" s="180"/>
      <c r="H459" s="314"/>
      <c r="I459" s="180"/>
      <c r="J459" s="180"/>
      <c r="K459" s="313"/>
      <c r="L459" s="313"/>
      <c r="M459" s="313"/>
      <c r="N459" s="313"/>
      <c r="O459" s="978"/>
      <c r="P459" s="180"/>
      <c r="Q459" s="180"/>
      <c r="R459" s="180"/>
      <c r="S459" s="180"/>
      <c r="T459" s="180"/>
      <c r="U459" s="180"/>
      <c r="V459" s="180"/>
      <c r="W459" s="180"/>
      <c r="X459" s="180"/>
      <c r="Y459" s="180"/>
      <c r="Z459" s="180"/>
      <c r="AA459" s="180"/>
      <c r="AB459" s="180"/>
      <c r="AC459" s="180"/>
      <c r="AD459" s="180"/>
      <c r="AE459" s="180"/>
    </row>
    <row r="460" spans="1:31">
      <c r="A460" s="311"/>
      <c r="B460" s="180"/>
      <c r="C460" s="180"/>
      <c r="D460" s="180"/>
      <c r="E460" s="180"/>
      <c r="F460" s="180"/>
      <c r="G460" s="180"/>
      <c r="H460" s="314"/>
      <c r="I460" s="180"/>
      <c r="J460" s="180"/>
      <c r="K460" s="313"/>
      <c r="L460" s="313"/>
      <c r="M460" s="313"/>
      <c r="N460" s="313"/>
      <c r="O460" s="978"/>
      <c r="P460" s="180"/>
      <c r="Q460" s="180"/>
      <c r="R460" s="180"/>
      <c r="S460" s="180"/>
      <c r="T460" s="180"/>
      <c r="U460" s="180"/>
      <c r="V460" s="180"/>
      <c r="W460" s="180"/>
      <c r="X460" s="180"/>
      <c r="Y460" s="180"/>
      <c r="Z460" s="180"/>
      <c r="AA460" s="180"/>
      <c r="AB460" s="180"/>
      <c r="AC460" s="180"/>
      <c r="AD460" s="180"/>
      <c r="AE460" s="180"/>
    </row>
    <row r="461" spans="1:31">
      <c r="A461" s="311"/>
      <c r="B461" s="180"/>
      <c r="C461" s="180"/>
      <c r="D461" s="180"/>
      <c r="E461" s="180"/>
      <c r="F461" s="180"/>
      <c r="G461" s="180"/>
      <c r="H461" s="314"/>
      <c r="I461" s="180"/>
      <c r="J461" s="180"/>
      <c r="K461" s="313"/>
      <c r="L461" s="313"/>
      <c r="M461" s="313"/>
      <c r="N461" s="313"/>
      <c r="O461" s="978"/>
      <c r="P461" s="180"/>
      <c r="Q461" s="180"/>
      <c r="R461" s="180"/>
      <c r="S461" s="180"/>
      <c r="T461" s="180"/>
      <c r="U461" s="180"/>
      <c r="V461" s="180"/>
      <c r="W461" s="180"/>
      <c r="X461" s="180"/>
      <c r="Y461" s="180"/>
      <c r="Z461" s="180"/>
      <c r="AA461" s="180"/>
      <c r="AB461" s="180"/>
      <c r="AC461" s="180"/>
      <c r="AD461" s="180"/>
      <c r="AE461" s="180"/>
    </row>
    <row r="462" spans="1:31">
      <c r="A462" s="311"/>
      <c r="B462" s="180"/>
      <c r="C462" s="180"/>
      <c r="D462" s="180"/>
      <c r="E462" s="180"/>
      <c r="F462" s="180"/>
      <c r="G462" s="180"/>
      <c r="H462" s="314"/>
      <c r="I462" s="180"/>
      <c r="J462" s="180"/>
      <c r="K462" s="313"/>
      <c r="L462" s="313"/>
      <c r="M462" s="313"/>
      <c r="N462" s="313"/>
      <c r="O462" s="978"/>
      <c r="P462" s="180"/>
      <c r="Q462" s="180"/>
      <c r="R462" s="180"/>
      <c r="S462" s="180"/>
      <c r="T462" s="180"/>
      <c r="U462" s="180"/>
      <c r="V462" s="180"/>
      <c r="W462" s="180"/>
      <c r="X462" s="180"/>
      <c r="Y462" s="180"/>
      <c r="Z462" s="180"/>
      <c r="AA462" s="180"/>
      <c r="AB462" s="180"/>
      <c r="AC462" s="180"/>
      <c r="AD462" s="180"/>
      <c r="AE462" s="180"/>
    </row>
    <row r="463" spans="1:31">
      <c r="A463" s="311"/>
      <c r="B463" s="180"/>
      <c r="C463" s="180"/>
      <c r="D463" s="180"/>
      <c r="E463" s="180"/>
      <c r="F463" s="180"/>
      <c r="G463" s="180"/>
      <c r="H463" s="314"/>
      <c r="I463" s="180"/>
      <c r="J463" s="180"/>
      <c r="K463" s="313"/>
      <c r="L463" s="313"/>
      <c r="M463" s="313"/>
      <c r="N463" s="313"/>
      <c r="O463" s="978"/>
      <c r="P463" s="180"/>
      <c r="Q463" s="180"/>
      <c r="R463" s="180"/>
      <c r="S463" s="180"/>
      <c r="T463" s="180"/>
      <c r="U463" s="180"/>
      <c r="V463" s="180"/>
      <c r="W463" s="180"/>
      <c r="X463" s="180"/>
      <c r="Y463" s="180"/>
      <c r="Z463" s="180"/>
      <c r="AA463" s="180"/>
      <c r="AB463" s="180"/>
      <c r="AC463" s="180"/>
      <c r="AD463" s="180"/>
      <c r="AE463" s="180"/>
    </row>
    <row r="464" spans="1:31">
      <c r="A464" s="311"/>
      <c r="B464" s="180"/>
      <c r="C464" s="180"/>
      <c r="D464" s="180"/>
      <c r="E464" s="180"/>
      <c r="F464" s="180"/>
      <c r="G464" s="180"/>
      <c r="H464" s="314"/>
      <c r="I464" s="180"/>
      <c r="J464" s="180"/>
      <c r="K464" s="313"/>
      <c r="L464" s="313"/>
      <c r="M464" s="313"/>
      <c r="N464" s="313"/>
      <c r="O464" s="978"/>
      <c r="P464" s="180"/>
      <c r="Q464" s="180"/>
      <c r="R464" s="180"/>
      <c r="S464" s="180"/>
      <c r="T464" s="180"/>
      <c r="U464" s="180"/>
      <c r="V464" s="180"/>
      <c r="W464" s="180"/>
      <c r="X464" s="180"/>
      <c r="Y464" s="180"/>
      <c r="Z464" s="180"/>
      <c r="AA464" s="180"/>
      <c r="AB464" s="180"/>
      <c r="AC464" s="180"/>
      <c r="AD464" s="180"/>
      <c r="AE464" s="180"/>
    </row>
    <row r="465" spans="1:31">
      <c r="A465" s="311"/>
      <c r="B465" s="180"/>
      <c r="C465" s="180"/>
      <c r="D465" s="180"/>
      <c r="E465" s="180"/>
      <c r="F465" s="180"/>
      <c r="G465" s="180"/>
      <c r="H465" s="314"/>
      <c r="I465" s="180"/>
      <c r="J465" s="180"/>
      <c r="K465" s="313"/>
      <c r="L465" s="313"/>
      <c r="M465" s="313"/>
      <c r="N465" s="313"/>
      <c r="O465" s="978"/>
      <c r="P465" s="180"/>
      <c r="Q465" s="180"/>
      <c r="R465" s="180"/>
      <c r="S465" s="180"/>
      <c r="T465" s="180"/>
      <c r="U465" s="180"/>
      <c r="V465" s="180"/>
      <c r="W465" s="180"/>
      <c r="X465" s="180"/>
      <c r="Y465" s="180"/>
      <c r="Z465" s="180"/>
      <c r="AA465" s="180"/>
      <c r="AB465" s="180"/>
      <c r="AC465" s="180"/>
      <c r="AD465" s="180"/>
      <c r="AE465" s="180"/>
    </row>
    <row r="466" spans="1:31">
      <c r="A466" s="311"/>
      <c r="B466" s="180"/>
      <c r="C466" s="180"/>
      <c r="D466" s="180"/>
      <c r="E466" s="180"/>
      <c r="F466" s="180"/>
      <c r="G466" s="180"/>
      <c r="H466" s="314"/>
      <c r="I466" s="180"/>
      <c r="J466" s="180"/>
      <c r="K466" s="313"/>
      <c r="L466" s="313"/>
      <c r="M466" s="313"/>
      <c r="N466" s="313"/>
      <c r="O466" s="978"/>
      <c r="P466" s="180"/>
      <c r="Q466" s="180"/>
      <c r="R466" s="180"/>
      <c r="S466" s="180"/>
      <c r="T466" s="180"/>
      <c r="U466" s="180"/>
      <c r="V466" s="180"/>
      <c r="W466" s="180"/>
      <c r="X466" s="180"/>
      <c r="Y466" s="180"/>
      <c r="Z466" s="180"/>
      <c r="AA466" s="180"/>
      <c r="AB466" s="180"/>
      <c r="AC466" s="180"/>
      <c r="AD466" s="180"/>
      <c r="AE466" s="180"/>
    </row>
    <row r="467" spans="1:31">
      <c r="A467" s="311"/>
      <c r="B467" s="180"/>
      <c r="C467" s="180"/>
      <c r="D467" s="180"/>
      <c r="E467" s="180"/>
      <c r="F467" s="180"/>
      <c r="G467" s="180"/>
      <c r="H467" s="314"/>
      <c r="I467" s="180"/>
      <c r="J467" s="180"/>
      <c r="K467" s="313"/>
      <c r="L467" s="313"/>
      <c r="M467" s="313"/>
      <c r="N467" s="313"/>
      <c r="O467" s="978"/>
      <c r="P467" s="180"/>
      <c r="Q467" s="180"/>
      <c r="R467" s="180"/>
      <c r="S467" s="180"/>
      <c r="T467" s="180"/>
      <c r="U467" s="180"/>
      <c r="V467" s="180"/>
      <c r="W467" s="180"/>
      <c r="X467" s="180"/>
      <c r="Y467" s="180"/>
      <c r="Z467" s="180"/>
      <c r="AA467" s="180"/>
      <c r="AB467" s="180"/>
      <c r="AC467" s="180"/>
      <c r="AD467" s="180"/>
      <c r="AE467" s="180"/>
    </row>
    <row r="468" spans="1:31">
      <c r="A468" s="311"/>
      <c r="B468" s="180"/>
      <c r="C468" s="180"/>
      <c r="D468" s="180"/>
      <c r="E468" s="180"/>
      <c r="F468" s="180"/>
      <c r="G468" s="180"/>
      <c r="H468" s="314"/>
      <c r="I468" s="180"/>
      <c r="J468" s="180"/>
      <c r="K468" s="313"/>
      <c r="L468" s="313"/>
      <c r="M468" s="313"/>
      <c r="N468" s="313"/>
      <c r="O468" s="978"/>
      <c r="P468" s="180"/>
      <c r="Q468" s="180"/>
      <c r="R468" s="180"/>
      <c r="S468" s="180"/>
      <c r="T468" s="180"/>
      <c r="U468" s="180"/>
      <c r="V468" s="180"/>
      <c r="W468" s="180"/>
      <c r="X468" s="180"/>
      <c r="Y468" s="180"/>
      <c r="Z468" s="180"/>
      <c r="AA468" s="180"/>
      <c r="AB468" s="180"/>
      <c r="AC468" s="180"/>
      <c r="AD468" s="180"/>
      <c r="AE468" s="180"/>
    </row>
    <row r="469" spans="1:31">
      <c r="A469" s="311"/>
      <c r="B469" s="180"/>
      <c r="C469" s="180"/>
      <c r="D469" s="180"/>
      <c r="E469" s="180"/>
      <c r="F469" s="180"/>
      <c r="G469" s="180"/>
      <c r="H469" s="314"/>
      <c r="I469" s="180"/>
      <c r="J469" s="180"/>
      <c r="K469" s="313"/>
      <c r="L469" s="313"/>
      <c r="M469" s="313"/>
      <c r="N469" s="313"/>
      <c r="O469" s="978"/>
      <c r="P469" s="180"/>
      <c r="Q469" s="180"/>
      <c r="R469" s="180"/>
      <c r="S469" s="180"/>
      <c r="T469" s="180"/>
      <c r="U469" s="180"/>
      <c r="V469" s="180"/>
      <c r="W469" s="180"/>
      <c r="X469" s="180"/>
      <c r="Y469" s="180"/>
      <c r="Z469" s="180"/>
      <c r="AA469" s="180"/>
      <c r="AB469" s="180"/>
      <c r="AC469" s="180"/>
      <c r="AD469" s="180"/>
      <c r="AE469" s="180"/>
    </row>
    <row r="470" spans="1:31">
      <c r="A470" s="311"/>
      <c r="B470" s="180"/>
      <c r="C470" s="180"/>
      <c r="D470" s="180"/>
      <c r="E470" s="180"/>
      <c r="F470" s="180"/>
      <c r="G470" s="180"/>
      <c r="H470" s="314"/>
      <c r="I470" s="180"/>
      <c r="J470" s="180"/>
      <c r="K470" s="313"/>
      <c r="L470" s="313"/>
      <c r="M470" s="313"/>
      <c r="N470" s="313"/>
      <c r="O470" s="978"/>
      <c r="P470" s="180"/>
      <c r="Q470" s="180"/>
      <c r="R470" s="180"/>
      <c r="S470" s="180"/>
      <c r="T470" s="180"/>
      <c r="U470" s="180"/>
      <c r="V470" s="180"/>
      <c r="W470" s="180"/>
      <c r="X470" s="180"/>
      <c r="Y470" s="180"/>
      <c r="Z470" s="180"/>
      <c r="AA470" s="180"/>
      <c r="AB470" s="180"/>
      <c r="AC470" s="180"/>
      <c r="AD470" s="180"/>
      <c r="AE470" s="180"/>
    </row>
    <row r="471" spans="1:31">
      <c r="A471" s="311"/>
      <c r="B471" s="180"/>
      <c r="C471" s="180"/>
      <c r="D471" s="180"/>
      <c r="E471" s="180"/>
      <c r="F471" s="180"/>
      <c r="G471" s="180"/>
      <c r="H471" s="314"/>
      <c r="I471" s="180"/>
      <c r="J471" s="180"/>
      <c r="K471" s="313"/>
      <c r="L471" s="313"/>
      <c r="M471" s="313"/>
      <c r="N471" s="313"/>
      <c r="O471" s="978"/>
      <c r="P471" s="180"/>
      <c r="Q471" s="180"/>
      <c r="R471" s="180"/>
      <c r="S471" s="180"/>
      <c r="T471" s="180"/>
      <c r="U471" s="180"/>
      <c r="V471" s="180"/>
      <c r="W471" s="180"/>
      <c r="X471" s="180"/>
      <c r="Y471" s="180"/>
      <c r="Z471" s="180"/>
      <c r="AA471" s="180"/>
      <c r="AB471" s="180"/>
      <c r="AC471" s="180"/>
      <c r="AD471" s="180"/>
      <c r="AE471" s="180"/>
    </row>
    <row r="472" spans="1:31">
      <c r="A472" s="311"/>
      <c r="B472" s="180"/>
      <c r="C472" s="180"/>
      <c r="D472" s="180"/>
      <c r="E472" s="180"/>
      <c r="F472" s="180"/>
      <c r="G472" s="180"/>
      <c r="H472" s="314"/>
      <c r="I472" s="180"/>
      <c r="J472" s="180"/>
      <c r="K472" s="313"/>
      <c r="L472" s="313"/>
      <c r="M472" s="313"/>
      <c r="N472" s="313"/>
      <c r="O472" s="978"/>
      <c r="P472" s="180"/>
      <c r="Q472" s="180"/>
      <c r="R472" s="180"/>
      <c r="S472" s="180"/>
      <c r="T472" s="180"/>
      <c r="U472" s="180"/>
      <c r="V472" s="180"/>
      <c r="W472" s="180"/>
      <c r="X472" s="180"/>
      <c r="Y472" s="180"/>
      <c r="Z472" s="180"/>
      <c r="AA472" s="180"/>
      <c r="AB472" s="180"/>
      <c r="AC472" s="180"/>
      <c r="AD472" s="180"/>
      <c r="AE472" s="180"/>
    </row>
    <row r="473" spans="1:31">
      <c r="A473" s="311"/>
      <c r="B473" s="180"/>
      <c r="C473" s="180"/>
      <c r="D473" s="180"/>
      <c r="E473" s="180"/>
      <c r="F473" s="180"/>
      <c r="G473" s="180"/>
      <c r="H473" s="314"/>
      <c r="I473" s="180"/>
      <c r="J473" s="180"/>
      <c r="K473" s="313"/>
      <c r="L473" s="313"/>
      <c r="M473" s="313"/>
      <c r="N473" s="313"/>
      <c r="O473" s="978"/>
      <c r="P473" s="180"/>
      <c r="Q473" s="180"/>
      <c r="R473" s="180"/>
      <c r="S473" s="180"/>
      <c r="T473" s="180"/>
      <c r="U473" s="180"/>
      <c r="V473" s="180"/>
      <c r="W473" s="180"/>
      <c r="X473" s="180"/>
      <c r="Y473" s="180"/>
      <c r="Z473" s="180"/>
      <c r="AA473" s="180"/>
      <c r="AB473" s="180"/>
      <c r="AC473" s="180"/>
      <c r="AD473" s="180"/>
      <c r="AE473" s="180"/>
    </row>
    <row r="474" spans="1:31">
      <c r="A474" s="311"/>
      <c r="B474" s="180"/>
      <c r="C474" s="180"/>
      <c r="D474" s="180"/>
      <c r="E474" s="180"/>
      <c r="F474" s="180"/>
      <c r="G474" s="180"/>
      <c r="H474" s="314"/>
      <c r="I474" s="180"/>
      <c r="J474" s="180"/>
      <c r="K474" s="313"/>
      <c r="L474" s="313"/>
      <c r="M474" s="313"/>
      <c r="N474" s="313"/>
      <c r="O474" s="978"/>
      <c r="P474" s="180"/>
      <c r="Q474" s="180"/>
      <c r="R474" s="180"/>
      <c r="S474" s="180"/>
      <c r="T474" s="180"/>
      <c r="U474" s="180"/>
      <c r="V474" s="180"/>
      <c r="W474" s="180"/>
      <c r="X474" s="180"/>
      <c r="Y474" s="180"/>
      <c r="Z474" s="180"/>
      <c r="AA474" s="180"/>
      <c r="AB474" s="180"/>
      <c r="AC474" s="180"/>
      <c r="AD474" s="180"/>
      <c r="AE474" s="180"/>
    </row>
    <row r="475" spans="1:31">
      <c r="A475" s="311"/>
      <c r="B475" s="180"/>
      <c r="C475" s="180"/>
      <c r="D475" s="180"/>
      <c r="E475" s="180"/>
      <c r="F475" s="180"/>
      <c r="G475" s="180"/>
      <c r="H475" s="314"/>
      <c r="I475" s="180"/>
      <c r="J475" s="180"/>
      <c r="K475" s="313"/>
      <c r="L475" s="313"/>
      <c r="M475" s="313"/>
      <c r="N475" s="313"/>
      <c r="O475" s="978"/>
      <c r="P475" s="180"/>
      <c r="Q475" s="180"/>
      <c r="R475" s="180"/>
      <c r="S475" s="180"/>
      <c r="T475" s="180"/>
      <c r="U475" s="180"/>
      <c r="V475" s="180"/>
      <c r="W475" s="180"/>
      <c r="X475" s="180"/>
      <c r="Y475" s="180"/>
      <c r="Z475" s="180"/>
      <c r="AA475" s="180"/>
      <c r="AB475" s="180"/>
      <c r="AC475" s="180"/>
      <c r="AD475" s="180"/>
      <c r="AE475" s="180"/>
    </row>
    <row r="476" spans="1:31">
      <c r="A476" s="311"/>
      <c r="B476" s="180"/>
      <c r="C476" s="180"/>
      <c r="D476" s="180"/>
      <c r="E476" s="180"/>
      <c r="F476" s="180"/>
      <c r="G476" s="180"/>
      <c r="H476" s="314"/>
      <c r="I476" s="180"/>
      <c r="J476" s="180"/>
      <c r="K476" s="313"/>
      <c r="L476" s="313"/>
      <c r="M476" s="313"/>
      <c r="N476" s="313"/>
      <c r="O476" s="978"/>
      <c r="P476" s="180"/>
      <c r="Q476" s="180"/>
      <c r="R476" s="180"/>
      <c r="S476" s="180"/>
      <c r="T476" s="180"/>
      <c r="U476" s="180"/>
      <c r="V476" s="180"/>
      <c r="W476" s="180"/>
      <c r="X476" s="180"/>
      <c r="Y476" s="180"/>
      <c r="Z476" s="180"/>
      <c r="AA476" s="180"/>
      <c r="AB476" s="180"/>
      <c r="AC476" s="180"/>
      <c r="AD476" s="180"/>
      <c r="AE476" s="180"/>
    </row>
    <row r="477" spans="1:31">
      <c r="A477" s="311"/>
      <c r="B477" s="180"/>
      <c r="C477" s="180"/>
      <c r="D477" s="180"/>
      <c r="E477" s="180"/>
      <c r="F477" s="180"/>
      <c r="G477" s="180"/>
      <c r="H477" s="314"/>
      <c r="I477" s="180"/>
      <c r="J477" s="180"/>
      <c r="K477" s="313"/>
      <c r="L477" s="313"/>
      <c r="M477" s="313"/>
      <c r="N477" s="313"/>
      <c r="O477" s="978"/>
      <c r="P477" s="180"/>
      <c r="Q477" s="180"/>
      <c r="R477" s="180"/>
      <c r="S477" s="180"/>
      <c r="T477" s="180"/>
      <c r="U477" s="180"/>
      <c r="V477" s="180"/>
      <c r="W477" s="180"/>
      <c r="X477" s="180"/>
      <c r="Y477" s="180"/>
      <c r="Z477" s="180"/>
      <c r="AA477" s="180"/>
      <c r="AB477" s="180"/>
      <c r="AC477" s="180"/>
      <c r="AD477" s="180"/>
      <c r="AE477" s="180"/>
    </row>
    <row r="478" spans="1:31">
      <c r="A478" s="311"/>
      <c r="B478" s="180"/>
      <c r="C478" s="180"/>
      <c r="D478" s="180"/>
      <c r="E478" s="180"/>
      <c r="F478" s="180"/>
      <c r="G478" s="180"/>
      <c r="H478" s="314"/>
      <c r="I478" s="180"/>
      <c r="J478" s="180"/>
      <c r="K478" s="313"/>
      <c r="L478" s="313"/>
      <c r="M478" s="313"/>
      <c r="N478" s="313"/>
      <c r="O478" s="978"/>
      <c r="P478" s="180"/>
      <c r="Q478" s="180"/>
      <c r="R478" s="180"/>
      <c r="S478" s="180"/>
      <c r="T478" s="180"/>
      <c r="U478" s="180"/>
      <c r="V478" s="180"/>
      <c r="W478" s="180"/>
      <c r="X478" s="180"/>
      <c r="Y478" s="180"/>
      <c r="Z478" s="180"/>
      <c r="AA478" s="180"/>
      <c r="AB478" s="180"/>
      <c r="AC478" s="180"/>
      <c r="AD478" s="180"/>
      <c r="AE478" s="180"/>
    </row>
    <row r="479" spans="1:31">
      <c r="A479" s="311"/>
      <c r="B479" s="180"/>
      <c r="C479" s="180"/>
      <c r="D479" s="180"/>
      <c r="E479" s="180"/>
      <c r="F479" s="180"/>
      <c r="G479" s="180"/>
      <c r="H479" s="314"/>
      <c r="I479" s="180"/>
      <c r="J479" s="180"/>
      <c r="K479" s="313"/>
      <c r="L479" s="313"/>
      <c r="M479" s="313"/>
      <c r="N479" s="313"/>
      <c r="O479" s="978"/>
      <c r="P479" s="180"/>
      <c r="Q479" s="180"/>
      <c r="R479" s="180"/>
      <c r="S479" s="180"/>
      <c r="T479" s="180"/>
      <c r="U479" s="180"/>
      <c r="V479" s="180"/>
      <c r="W479" s="180"/>
      <c r="X479" s="180"/>
      <c r="Y479" s="180"/>
      <c r="Z479" s="180"/>
      <c r="AA479" s="180"/>
      <c r="AB479" s="180"/>
      <c r="AC479" s="180"/>
      <c r="AD479" s="180"/>
      <c r="AE479" s="180"/>
    </row>
    <row r="480" spans="1:31">
      <c r="A480" s="311"/>
      <c r="B480" s="180"/>
      <c r="C480" s="180"/>
      <c r="D480" s="180"/>
      <c r="E480" s="180"/>
      <c r="F480" s="180"/>
      <c r="G480" s="180"/>
      <c r="H480" s="314"/>
      <c r="I480" s="180"/>
      <c r="J480" s="180"/>
      <c r="K480" s="313"/>
      <c r="L480" s="313"/>
      <c r="M480" s="313"/>
      <c r="N480" s="313"/>
      <c r="O480" s="978"/>
      <c r="P480" s="180"/>
      <c r="Q480" s="180"/>
      <c r="R480" s="180"/>
      <c r="S480" s="180"/>
      <c r="T480" s="180"/>
      <c r="U480" s="180"/>
      <c r="V480" s="180"/>
      <c r="W480" s="180"/>
      <c r="X480" s="180"/>
      <c r="Y480" s="180"/>
      <c r="Z480" s="180"/>
      <c r="AA480" s="180"/>
      <c r="AB480" s="180"/>
      <c r="AC480" s="180"/>
      <c r="AD480" s="180"/>
      <c r="AE480" s="180"/>
    </row>
    <row r="481" spans="1:31">
      <c r="A481" s="311"/>
      <c r="B481" s="180"/>
      <c r="C481" s="180"/>
      <c r="D481" s="180"/>
      <c r="E481" s="180"/>
      <c r="F481" s="180"/>
      <c r="G481" s="180"/>
      <c r="H481" s="314"/>
      <c r="I481" s="180"/>
      <c r="J481" s="180"/>
      <c r="K481" s="313"/>
      <c r="L481" s="313"/>
      <c r="M481" s="313"/>
      <c r="N481" s="313"/>
      <c r="O481" s="978"/>
      <c r="P481" s="180"/>
      <c r="Q481" s="180"/>
      <c r="R481" s="180"/>
      <c r="S481" s="180"/>
      <c r="T481" s="180"/>
      <c r="U481" s="180"/>
      <c r="V481" s="180"/>
      <c r="W481" s="180"/>
      <c r="X481" s="180"/>
      <c r="Y481" s="180"/>
      <c r="Z481" s="180"/>
      <c r="AA481" s="180"/>
      <c r="AB481" s="180"/>
      <c r="AC481" s="180"/>
      <c r="AD481" s="180"/>
      <c r="AE481" s="180"/>
    </row>
    <row r="482" spans="1:31">
      <c r="A482" s="311"/>
      <c r="B482" s="180"/>
      <c r="C482" s="180"/>
      <c r="D482" s="180"/>
      <c r="E482" s="180"/>
      <c r="F482" s="180"/>
      <c r="G482" s="180"/>
      <c r="H482" s="314"/>
      <c r="I482" s="180"/>
      <c r="J482" s="180"/>
      <c r="K482" s="313"/>
      <c r="L482" s="313"/>
      <c r="M482" s="313"/>
      <c r="N482" s="313"/>
      <c r="O482" s="978"/>
      <c r="P482" s="180"/>
      <c r="Q482" s="180"/>
      <c r="R482" s="180"/>
      <c r="S482" s="180"/>
      <c r="T482" s="180"/>
      <c r="U482" s="180"/>
      <c r="V482" s="180"/>
      <c r="W482" s="180"/>
      <c r="X482" s="180"/>
      <c r="Y482" s="180"/>
      <c r="Z482" s="180"/>
      <c r="AA482" s="180"/>
      <c r="AB482" s="180"/>
      <c r="AC482" s="180"/>
      <c r="AD482" s="180"/>
      <c r="AE482" s="180"/>
    </row>
    <row r="483" spans="1:31">
      <c r="A483" s="311"/>
      <c r="B483" s="180"/>
      <c r="C483" s="180"/>
      <c r="D483" s="180"/>
      <c r="E483" s="180"/>
      <c r="F483" s="180"/>
      <c r="G483" s="180"/>
      <c r="H483" s="314"/>
      <c r="I483" s="180"/>
      <c r="J483" s="180"/>
      <c r="K483" s="313"/>
      <c r="L483" s="313"/>
      <c r="M483" s="313"/>
      <c r="N483" s="313"/>
      <c r="O483" s="978"/>
      <c r="P483" s="180"/>
      <c r="Q483" s="180"/>
      <c r="R483" s="180"/>
      <c r="S483" s="180"/>
      <c r="T483" s="180"/>
      <c r="U483" s="180"/>
      <c r="V483" s="180"/>
      <c r="W483" s="180"/>
      <c r="X483" s="180"/>
      <c r="Y483" s="180"/>
      <c r="Z483" s="180"/>
      <c r="AA483" s="180"/>
      <c r="AB483" s="180"/>
      <c r="AC483" s="180"/>
      <c r="AD483" s="180"/>
      <c r="AE483" s="180"/>
    </row>
    <row r="484" spans="1:31">
      <c r="A484" s="311"/>
      <c r="B484" s="180"/>
      <c r="C484" s="180"/>
      <c r="D484" s="180"/>
      <c r="E484" s="180"/>
      <c r="F484" s="180"/>
      <c r="G484" s="180"/>
      <c r="H484" s="314"/>
      <c r="I484" s="180"/>
      <c r="J484" s="180"/>
      <c r="K484" s="313"/>
      <c r="L484" s="313"/>
      <c r="M484" s="313"/>
      <c r="N484" s="313"/>
      <c r="O484" s="978"/>
      <c r="P484" s="180"/>
      <c r="Q484" s="180"/>
      <c r="R484" s="180"/>
      <c r="S484" s="180"/>
      <c r="T484" s="180"/>
      <c r="U484" s="180"/>
      <c r="V484" s="180"/>
      <c r="W484" s="180"/>
      <c r="X484" s="180"/>
      <c r="Y484" s="180"/>
      <c r="Z484" s="180"/>
      <c r="AA484" s="180"/>
      <c r="AB484" s="180"/>
      <c r="AC484" s="180"/>
      <c r="AD484" s="180"/>
      <c r="AE484" s="180"/>
    </row>
    <row r="485" spans="1:31">
      <c r="A485" s="311"/>
      <c r="B485" s="180"/>
      <c r="C485" s="180"/>
      <c r="D485" s="180"/>
      <c r="E485" s="180"/>
      <c r="F485" s="180"/>
      <c r="G485" s="180"/>
      <c r="H485" s="314"/>
      <c r="I485" s="180"/>
      <c r="J485" s="180"/>
      <c r="K485" s="313"/>
      <c r="L485" s="313"/>
      <c r="M485" s="313"/>
      <c r="N485" s="313"/>
      <c r="O485" s="978"/>
      <c r="P485" s="180"/>
      <c r="Q485" s="180"/>
      <c r="R485" s="180"/>
      <c r="S485" s="180"/>
      <c r="T485" s="180"/>
      <c r="U485" s="180"/>
      <c r="V485" s="180"/>
      <c r="W485" s="180"/>
      <c r="X485" s="180"/>
      <c r="Y485" s="180"/>
      <c r="Z485" s="180"/>
      <c r="AA485" s="180"/>
      <c r="AB485" s="180"/>
      <c r="AC485" s="180"/>
      <c r="AD485" s="180"/>
      <c r="AE485" s="180"/>
    </row>
    <row r="486" spans="1:31">
      <c r="A486" s="311"/>
      <c r="B486" s="180"/>
      <c r="C486" s="180"/>
      <c r="D486" s="180"/>
      <c r="E486" s="180"/>
      <c r="F486" s="180"/>
      <c r="G486" s="180"/>
      <c r="H486" s="314"/>
      <c r="I486" s="180"/>
      <c r="J486" s="180"/>
      <c r="K486" s="313"/>
      <c r="L486" s="313"/>
      <c r="M486" s="313"/>
      <c r="N486" s="313"/>
      <c r="O486" s="978"/>
      <c r="P486" s="180"/>
      <c r="Q486" s="180"/>
      <c r="R486" s="180"/>
      <c r="S486" s="180"/>
      <c r="T486" s="180"/>
      <c r="U486" s="180"/>
      <c r="V486" s="180"/>
      <c r="W486" s="180"/>
      <c r="X486" s="180"/>
      <c r="Y486" s="180"/>
      <c r="Z486" s="180"/>
      <c r="AA486" s="180"/>
      <c r="AB486" s="180"/>
      <c r="AC486" s="180"/>
      <c r="AD486" s="180"/>
      <c r="AE486" s="180"/>
    </row>
    <row r="487" spans="1:31">
      <c r="A487" s="311"/>
      <c r="B487" s="180"/>
      <c r="C487" s="180"/>
      <c r="D487" s="180"/>
      <c r="E487" s="180"/>
      <c r="F487" s="180"/>
      <c r="G487" s="180"/>
      <c r="H487" s="314"/>
      <c r="I487" s="180"/>
      <c r="J487" s="180"/>
      <c r="K487" s="313"/>
      <c r="L487" s="313"/>
      <c r="M487" s="313"/>
      <c r="N487" s="313"/>
      <c r="O487" s="978"/>
      <c r="P487" s="180"/>
      <c r="Q487" s="180"/>
      <c r="R487" s="180"/>
      <c r="S487" s="180"/>
      <c r="T487" s="180"/>
      <c r="U487" s="180"/>
      <c r="V487" s="180"/>
      <c r="W487" s="180"/>
      <c r="X487" s="180"/>
      <c r="Y487" s="180"/>
      <c r="Z487" s="180"/>
      <c r="AA487" s="180"/>
      <c r="AB487" s="180"/>
      <c r="AC487" s="180"/>
      <c r="AD487" s="180"/>
      <c r="AE487" s="180"/>
    </row>
    <row r="488" spans="1:31">
      <c r="A488" s="311"/>
      <c r="B488" s="180"/>
      <c r="C488" s="180"/>
      <c r="D488" s="180"/>
      <c r="E488" s="180"/>
      <c r="F488" s="180"/>
      <c r="G488" s="180"/>
      <c r="H488" s="314"/>
      <c r="I488" s="180"/>
      <c r="J488" s="180"/>
      <c r="K488" s="313"/>
      <c r="L488" s="313"/>
      <c r="M488" s="313"/>
      <c r="N488" s="313"/>
      <c r="O488" s="978"/>
      <c r="P488" s="180"/>
      <c r="Q488" s="180"/>
      <c r="R488" s="180"/>
      <c r="S488" s="180"/>
      <c r="T488" s="180"/>
      <c r="U488" s="180"/>
      <c r="V488" s="180"/>
      <c r="W488" s="180"/>
      <c r="X488" s="180"/>
      <c r="Y488" s="180"/>
      <c r="Z488" s="180"/>
      <c r="AA488" s="180"/>
      <c r="AB488" s="180"/>
      <c r="AC488" s="180"/>
      <c r="AD488" s="180"/>
      <c r="AE488" s="180"/>
    </row>
    <row r="489" spans="1:31">
      <c r="A489" s="311"/>
      <c r="B489" s="180"/>
      <c r="C489" s="180"/>
      <c r="D489" s="180"/>
      <c r="E489" s="180"/>
      <c r="F489" s="180"/>
      <c r="G489" s="180"/>
      <c r="H489" s="314"/>
      <c r="I489" s="180"/>
      <c r="J489" s="180"/>
      <c r="K489" s="313"/>
      <c r="L489" s="313"/>
      <c r="M489" s="313"/>
      <c r="N489" s="313"/>
      <c r="O489" s="978"/>
      <c r="P489" s="180"/>
      <c r="Q489" s="180"/>
      <c r="R489" s="180"/>
      <c r="S489" s="180"/>
      <c r="T489" s="180"/>
      <c r="U489" s="180"/>
      <c r="V489" s="180"/>
      <c r="W489" s="180"/>
      <c r="X489" s="180"/>
      <c r="Y489" s="180"/>
      <c r="Z489" s="180"/>
      <c r="AA489" s="180"/>
      <c r="AB489" s="180"/>
      <c r="AC489" s="180"/>
      <c r="AD489" s="180"/>
      <c r="AE489" s="180"/>
    </row>
    <row r="490" spans="1:31">
      <c r="A490" s="311"/>
      <c r="B490" s="180"/>
      <c r="C490" s="180"/>
      <c r="D490" s="180"/>
      <c r="E490" s="180"/>
      <c r="F490" s="180"/>
      <c r="G490" s="180"/>
      <c r="H490" s="314"/>
      <c r="I490" s="180"/>
      <c r="J490" s="180"/>
      <c r="K490" s="313"/>
      <c r="L490" s="313"/>
      <c r="M490" s="313"/>
      <c r="N490" s="313"/>
      <c r="O490" s="978"/>
      <c r="P490" s="180"/>
      <c r="Q490" s="180"/>
      <c r="R490" s="180"/>
      <c r="S490" s="180"/>
      <c r="T490" s="180"/>
      <c r="U490" s="180"/>
      <c r="V490" s="180"/>
      <c r="W490" s="180"/>
      <c r="X490" s="180"/>
      <c r="Y490" s="180"/>
      <c r="Z490" s="180"/>
      <c r="AA490" s="180"/>
      <c r="AB490" s="180"/>
      <c r="AC490" s="180"/>
      <c r="AD490" s="180"/>
      <c r="AE490" s="180"/>
    </row>
    <row r="491" spans="1:31">
      <c r="A491" s="311"/>
      <c r="B491" s="180"/>
      <c r="C491" s="180"/>
      <c r="D491" s="180"/>
      <c r="E491" s="180"/>
      <c r="F491" s="180"/>
      <c r="G491" s="180"/>
      <c r="H491" s="314"/>
      <c r="I491" s="180"/>
      <c r="J491" s="180"/>
      <c r="K491" s="313"/>
      <c r="L491" s="313"/>
      <c r="M491" s="313"/>
      <c r="N491" s="313"/>
      <c r="O491" s="978"/>
      <c r="P491" s="180"/>
      <c r="Q491" s="180"/>
      <c r="R491" s="180"/>
      <c r="S491" s="180"/>
      <c r="T491" s="180"/>
      <c r="U491" s="180"/>
      <c r="V491" s="180"/>
      <c r="W491" s="180"/>
      <c r="X491" s="180"/>
      <c r="Y491" s="180"/>
      <c r="Z491" s="180"/>
      <c r="AA491" s="180"/>
      <c r="AB491" s="180"/>
      <c r="AC491" s="180"/>
      <c r="AD491" s="180"/>
      <c r="AE491" s="180"/>
    </row>
    <row r="492" spans="1:31">
      <c r="A492" s="311"/>
      <c r="B492" s="180"/>
      <c r="C492" s="180"/>
      <c r="D492" s="180"/>
      <c r="E492" s="180"/>
      <c r="F492" s="180"/>
      <c r="G492" s="180"/>
      <c r="H492" s="314"/>
      <c r="I492" s="180"/>
      <c r="J492" s="180"/>
      <c r="K492" s="313"/>
      <c r="L492" s="313"/>
      <c r="M492" s="313"/>
      <c r="N492" s="313"/>
      <c r="O492" s="978"/>
      <c r="P492" s="180"/>
      <c r="Q492" s="180"/>
      <c r="R492" s="180"/>
      <c r="S492" s="180"/>
      <c r="T492" s="180"/>
      <c r="U492" s="180"/>
      <c r="V492" s="180"/>
      <c r="W492" s="180"/>
      <c r="X492" s="180"/>
      <c r="Y492" s="180"/>
      <c r="Z492" s="180"/>
      <c r="AA492" s="180"/>
      <c r="AB492" s="180"/>
      <c r="AC492" s="180"/>
      <c r="AD492" s="180"/>
      <c r="AE492" s="180"/>
    </row>
    <row r="493" spans="1:31">
      <c r="A493" s="311"/>
      <c r="B493" s="180"/>
      <c r="C493" s="180"/>
      <c r="D493" s="180"/>
      <c r="E493" s="180"/>
      <c r="F493" s="180"/>
      <c r="G493" s="180"/>
      <c r="H493" s="314"/>
      <c r="I493" s="180"/>
      <c r="J493" s="180"/>
      <c r="K493" s="313"/>
      <c r="L493" s="313"/>
      <c r="M493" s="313"/>
      <c r="N493" s="313"/>
      <c r="O493" s="978"/>
      <c r="P493" s="180"/>
      <c r="Q493" s="180"/>
      <c r="R493" s="180"/>
      <c r="S493" s="180"/>
      <c r="T493" s="180"/>
      <c r="U493" s="180"/>
      <c r="V493" s="180"/>
      <c r="W493" s="180"/>
      <c r="X493" s="180"/>
      <c r="Y493" s="180"/>
      <c r="Z493" s="180"/>
      <c r="AA493" s="180"/>
      <c r="AB493" s="180"/>
      <c r="AC493" s="180"/>
      <c r="AD493" s="180"/>
      <c r="AE493" s="180"/>
    </row>
    <row r="494" spans="1:31">
      <c r="A494" s="311"/>
      <c r="B494" s="180"/>
      <c r="C494" s="180"/>
      <c r="D494" s="180"/>
      <c r="E494" s="180"/>
      <c r="F494" s="180"/>
      <c r="G494" s="180"/>
      <c r="H494" s="314"/>
      <c r="I494" s="180"/>
      <c r="J494" s="180"/>
      <c r="K494" s="313"/>
      <c r="L494" s="313"/>
      <c r="M494" s="313"/>
      <c r="N494" s="313"/>
      <c r="O494" s="978"/>
      <c r="P494" s="180"/>
      <c r="Q494" s="180"/>
      <c r="R494" s="180"/>
      <c r="S494" s="180"/>
      <c r="T494" s="180"/>
      <c r="U494" s="180"/>
      <c r="V494" s="180"/>
      <c r="W494" s="180"/>
      <c r="X494" s="180"/>
      <c r="Y494" s="180"/>
      <c r="Z494" s="180"/>
      <c r="AA494" s="180"/>
      <c r="AB494" s="180"/>
      <c r="AC494" s="180"/>
      <c r="AD494" s="180"/>
      <c r="AE494" s="180"/>
    </row>
    <row r="495" spans="1:31">
      <c r="A495" s="311"/>
      <c r="B495" s="180"/>
      <c r="C495" s="180"/>
      <c r="D495" s="180"/>
      <c r="E495" s="180"/>
      <c r="F495" s="180"/>
      <c r="G495" s="180"/>
      <c r="H495" s="314"/>
      <c r="I495" s="180"/>
      <c r="J495" s="180"/>
      <c r="K495" s="313"/>
      <c r="L495" s="313"/>
      <c r="M495" s="313"/>
      <c r="N495" s="313"/>
      <c r="O495" s="978"/>
      <c r="P495" s="180"/>
      <c r="Q495" s="180"/>
      <c r="R495" s="180"/>
      <c r="S495" s="180"/>
      <c r="T495" s="180"/>
      <c r="U495" s="180"/>
      <c r="V495" s="180"/>
      <c r="W495" s="180"/>
      <c r="X495" s="180"/>
      <c r="Y495" s="180"/>
      <c r="Z495" s="180"/>
      <c r="AA495" s="180"/>
      <c r="AB495" s="180"/>
      <c r="AC495" s="180"/>
      <c r="AD495" s="180"/>
      <c r="AE495" s="180"/>
    </row>
    <row r="496" spans="1:31">
      <c r="A496" s="311"/>
      <c r="B496" s="180"/>
      <c r="C496" s="180"/>
      <c r="D496" s="180"/>
      <c r="E496" s="180"/>
      <c r="F496" s="180"/>
      <c r="G496" s="180"/>
      <c r="H496" s="314"/>
      <c r="I496" s="180"/>
      <c r="J496" s="180"/>
      <c r="K496" s="313"/>
      <c r="L496" s="313"/>
      <c r="M496" s="313"/>
      <c r="N496" s="313"/>
      <c r="O496" s="978"/>
      <c r="P496" s="180"/>
      <c r="Q496" s="180"/>
      <c r="R496" s="180"/>
      <c r="S496" s="180"/>
      <c r="T496" s="180"/>
      <c r="U496" s="180"/>
      <c r="V496" s="180"/>
      <c r="W496" s="180"/>
      <c r="X496" s="180"/>
      <c r="Y496" s="180"/>
      <c r="Z496" s="180"/>
      <c r="AA496" s="180"/>
      <c r="AB496" s="180"/>
      <c r="AC496" s="180"/>
      <c r="AD496" s="180"/>
      <c r="AE496" s="180"/>
    </row>
    <row r="497" spans="1:31">
      <c r="A497" s="311"/>
      <c r="B497" s="180"/>
      <c r="C497" s="180"/>
      <c r="D497" s="180"/>
      <c r="E497" s="180"/>
      <c r="F497" s="180"/>
      <c r="G497" s="180"/>
      <c r="H497" s="314"/>
      <c r="I497" s="180"/>
      <c r="J497" s="180"/>
      <c r="K497" s="313"/>
      <c r="L497" s="313"/>
      <c r="M497" s="313"/>
      <c r="N497" s="313"/>
      <c r="O497" s="978"/>
      <c r="P497" s="180"/>
      <c r="Q497" s="180"/>
      <c r="R497" s="180"/>
      <c r="S497" s="180"/>
      <c r="T497" s="180"/>
      <c r="U497" s="180"/>
      <c r="V497" s="180"/>
      <c r="W497" s="180"/>
      <c r="X497" s="180"/>
      <c r="Y497" s="180"/>
      <c r="Z497" s="180"/>
      <c r="AA497" s="180"/>
      <c r="AB497" s="180"/>
      <c r="AC497" s="180"/>
      <c r="AD497" s="180"/>
      <c r="AE497" s="180"/>
    </row>
    <row r="498" spans="1:31">
      <c r="A498" s="311"/>
      <c r="B498" s="180"/>
      <c r="C498" s="180"/>
      <c r="D498" s="180"/>
      <c r="E498" s="180"/>
      <c r="F498" s="180"/>
      <c r="G498" s="180"/>
      <c r="H498" s="314"/>
      <c r="I498" s="180"/>
      <c r="J498" s="180"/>
      <c r="K498" s="313"/>
      <c r="L498" s="313"/>
      <c r="M498" s="313"/>
      <c r="N498" s="313"/>
      <c r="O498" s="978"/>
      <c r="P498" s="180"/>
      <c r="Q498" s="180"/>
      <c r="R498" s="180"/>
      <c r="S498" s="180"/>
      <c r="T498" s="180"/>
      <c r="U498" s="180"/>
      <c r="V498" s="180"/>
      <c r="W498" s="180"/>
      <c r="X498" s="180"/>
      <c r="Y498" s="180"/>
      <c r="Z498" s="180"/>
      <c r="AA498" s="180"/>
      <c r="AB498" s="180"/>
      <c r="AC498" s="180"/>
      <c r="AD498" s="180"/>
      <c r="AE498" s="180"/>
    </row>
    <row r="499" spans="1:31">
      <c r="A499" s="311"/>
      <c r="B499" s="180"/>
      <c r="C499" s="180"/>
      <c r="D499" s="180"/>
      <c r="E499" s="180"/>
      <c r="F499" s="180"/>
      <c r="G499" s="180"/>
      <c r="H499" s="314"/>
      <c r="I499" s="180"/>
      <c r="J499" s="180"/>
      <c r="K499" s="313"/>
      <c r="L499" s="313"/>
      <c r="M499" s="313"/>
      <c r="N499" s="313"/>
      <c r="O499" s="978"/>
      <c r="P499" s="180"/>
      <c r="Q499" s="180"/>
      <c r="R499" s="180"/>
      <c r="S499" s="180"/>
      <c r="T499" s="180"/>
      <c r="U499" s="180"/>
      <c r="V499" s="180"/>
      <c r="W499" s="180"/>
      <c r="X499" s="180"/>
      <c r="Y499" s="180"/>
      <c r="Z499" s="180"/>
      <c r="AA499" s="180"/>
      <c r="AB499" s="180"/>
      <c r="AC499" s="180"/>
      <c r="AD499" s="180"/>
      <c r="AE499" s="180"/>
    </row>
    <row r="500" spans="1:31">
      <c r="A500" s="311"/>
      <c r="B500" s="180"/>
      <c r="C500" s="180"/>
      <c r="D500" s="180"/>
      <c r="E500" s="180"/>
      <c r="F500" s="180"/>
      <c r="G500" s="180"/>
      <c r="H500" s="314"/>
      <c r="I500" s="180"/>
      <c r="J500" s="180"/>
      <c r="K500" s="313"/>
      <c r="L500" s="313"/>
      <c r="M500" s="313"/>
      <c r="N500" s="313"/>
      <c r="O500" s="978"/>
      <c r="P500" s="180"/>
      <c r="Q500" s="180"/>
      <c r="R500" s="180"/>
      <c r="S500" s="180"/>
      <c r="T500" s="180"/>
      <c r="U500" s="180"/>
      <c r="V500" s="180"/>
      <c r="W500" s="180"/>
      <c r="X500" s="180"/>
      <c r="Y500" s="180"/>
      <c r="Z500" s="180"/>
      <c r="AA500" s="180"/>
      <c r="AB500" s="180"/>
      <c r="AC500" s="180"/>
      <c r="AD500" s="180"/>
      <c r="AE500" s="180"/>
    </row>
    <row r="501" spans="1:31">
      <c r="A501" s="311"/>
      <c r="B501" s="180"/>
      <c r="C501" s="180"/>
      <c r="D501" s="180"/>
      <c r="E501" s="180"/>
      <c r="F501" s="180"/>
      <c r="G501" s="180"/>
      <c r="H501" s="314"/>
      <c r="I501" s="180"/>
      <c r="J501" s="180"/>
      <c r="K501" s="313"/>
      <c r="L501" s="313"/>
      <c r="M501" s="313"/>
      <c r="N501" s="313"/>
      <c r="O501" s="978"/>
      <c r="P501" s="180"/>
      <c r="Q501" s="180"/>
      <c r="R501" s="180"/>
      <c r="S501" s="180"/>
      <c r="T501" s="180"/>
      <c r="U501" s="180"/>
      <c r="V501" s="180"/>
      <c r="W501" s="180"/>
      <c r="X501" s="180"/>
      <c r="Y501" s="180"/>
      <c r="Z501" s="180"/>
      <c r="AA501" s="180"/>
      <c r="AB501" s="180"/>
      <c r="AC501" s="180"/>
      <c r="AD501" s="180"/>
      <c r="AE501" s="180"/>
    </row>
    <row r="502" spans="1:31">
      <c r="A502" s="311"/>
      <c r="B502" s="180"/>
      <c r="C502" s="180"/>
      <c r="D502" s="180"/>
      <c r="E502" s="180"/>
      <c r="F502" s="180"/>
      <c r="G502" s="180"/>
      <c r="H502" s="314"/>
      <c r="I502" s="180"/>
      <c r="J502" s="180"/>
      <c r="K502" s="313"/>
      <c r="L502" s="313"/>
      <c r="M502" s="313"/>
      <c r="N502" s="313"/>
      <c r="O502" s="978"/>
      <c r="P502" s="180"/>
      <c r="Q502" s="180"/>
      <c r="R502" s="180"/>
      <c r="S502" s="180"/>
      <c r="T502" s="180"/>
      <c r="U502" s="180"/>
      <c r="V502" s="180"/>
      <c r="W502" s="180"/>
      <c r="X502" s="180"/>
      <c r="Y502" s="180"/>
      <c r="Z502" s="180"/>
      <c r="AA502" s="180"/>
      <c r="AB502" s="180"/>
      <c r="AC502" s="180"/>
      <c r="AD502" s="180"/>
      <c r="AE502" s="180"/>
    </row>
    <row r="503" spans="1:31">
      <c r="A503" s="311"/>
      <c r="B503" s="180"/>
      <c r="C503" s="180"/>
      <c r="D503" s="180"/>
      <c r="E503" s="180"/>
      <c r="F503" s="180"/>
      <c r="G503" s="180"/>
      <c r="H503" s="314"/>
      <c r="I503" s="180"/>
      <c r="J503" s="180"/>
      <c r="K503" s="313"/>
      <c r="L503" s="313"/>
      <c r="M503" s="313"/>
      <c r="N503" s="313"/>
      <c r="O503" s="978"/>
      <c r="P503" s="180"/>
      <c r="Q503" s="180"/>
      <c r="R503" s="180"/>
      <c r="S503" s="180"/>
      <c r="T503" s="180"/>
      <c r="U503" s="180"/>
      <c r="V503" s="180"/>
      <c r="W503" s="180"/>
      <c r="X503" s="180"/>
      <c r="Y503" s="180"/>
      <c r="Z503" s="180"/>
      <c r="AA503" s="180"/>
      <c r="AB503" s="180"/>
      <c r="AC503" s="180"/>
      <c r="AD503" s="180"/>
      <c r="AE503" s="180"/>
    </row>
    <row r="504" spans="1:31">
      <c r="A504" s="311"/>
      <c r="B504" s="180"/>
      <c r="C504" s="180"/>
      <c r="D504" s="180"/>
      <c r="E504" s="180"/>
      <c r="F504" s="180"/>
      <c r="G504" s="180"/>
      <c r="H504" s="314"/>
      <c r="I504" s="180"/>
      <c r="J504" s="180"/>
      <c r="K504" s="313"/>
      <c r="L504" s="313"/>
      <c r="M504" s="313"/>
      <c r="N504" s="313"/>
      <c r="O504" s="978"/>
      <c r="P504" s="180"/>
      <c r="Q504" s="180"/>
      <c r="R504" s="180"/>
      <c r="S504" s="180"/>
      <c r="T504" s="180"/>
      <c r="U504" s="180"/>
      <c r="V504" s="180"/>
      <c r="W504" s="180"/>
      <c r="X504" s="180"/>
      <c r="Y504" s="180"/>
      <c r="Z504" s="180"/>
      <c r="AA504" s="180"/>
      <c r="AB504" s="180"/>
      <c r="AC504" s="180"/>
      <c r="AD504" s="180"/>
      <c r="AE504" s="180"/>
    </row>
    <row r="505" spans="1:31">
      <c r="A505" s="311"/>
      <c r="B505" s="180"/>
      <c r="C505" s="180"/>
      <c r="D505" s="180"/>
      <c r="E505" s="180"/>
      <c r="F505" s="180"/>
      <c r="G505" s="180"/>
      <c r="H505" s="314"/>
      <c r="I505" s="180"/>
      <c r="J505" s="180"/>
      <c r="K505" s="313"/>
      <c r="L505" s="313"/>
      <c r="M505" s="313"/>
      <c r="N505" s="313"/>
      <c r="O505" s="978"/>
      <c r="P505" s="180"/>
      <c r="Q505" s="180"/>
      <c r="R505" s="180"/>
      <c r="S505" s="180"/>
      <c r="T505" s="180"/>
      <c r="U505" s="180"/>
      <c r="V505" s="180"/>
      <c r="W505" s="180"/>
      <c r="X505" s="180"/>
      <c r="Y505" s="180"/>
      <c r="Z505" s="180"/>
      <c r="AA505" s="180"/>
      <c r="AB505" s="180"/>
      <c r="AC505" s="180"/>
      <c r="AD505" s="180"/>
      <c r="AE505" s="180"/>
    </row>
    <row r="506" spans="1:31">
      <c r="A506" s="311"/>
      <c r="B506" s="180"/>
      <c r="C506" s="180"/>
      <c r="D506" s="180"/>
      <c r="E506" s="180"/>
      <c r="F506" s="180"/>
      <c r="G506" s="180"/>
      <c r="H506" s="314"/>
      <c r="I506" s="180"/>
      <c r="J506" s="180"/>
      <c r="K506" s="313"/>
      <c r="L506" s="313"/>
      <c r="M506" s="313"/>
      <c r="N506" s="313"/>
      <c r="O506" s="978"/>
      <c r="P506" s="180"/>
      <c r="Q506" s="180"/>
      <c r="R506" s="180"/>
      <c r="S506" s="180"/>
      <c r="T506" s="180"/>
      <c r="U506" s="180"/>
      <c r="V506" s="180"/>
      <c r="W506" s="180"/>
      <c r="X506" s="180"/>
      <c r="Y506" s="180"/>
      <c r="Z506" s="180"/>
      <c r="AA506" s="180"/>
      <c r="AB506" s="180"/>
      <c r="AC506" s="180"/>
      <c r="AD506" s="180"/>
      <c r="AE506" s="180"/>
    </row>
    <row r="507" spans="1:31">
      <c r="A507" s="311"/>
      <c r="B507" s="180"/>
      <c r="C507" s="180"/>
      <c r="D507" s="180"/>
      <c r="E507" s="180"/>
      <c r="F507" s="180"/>
      <c r="G507" s="180"/>
      <c r="H507" s="314"/>
      <c r="I507" s="180"/>
      <c r="J507" s="180"/>
      <c r="K507" s="313"/>
      <c r="L507" s="313"/>
      <c r="M507" s="313"/>
      <c r="N507" s="313"/>
      <c r="O507" s="978"/>
      <c r="P507" s="180"/>
      <c r="Q507" s="180"/>
      <c r="R507" s="180"/>
      <c r="S507" s="180"/>
      <c r="T507" s="180"/>
      <c r="U507" s="180"/>
      <c r="V507" s="180"/>
      <c r="W507" s="180"/>
      <c r="X507" s="180"/>
      <c r="Y507" s="180"/>
      <c r="Z507" s="180"/>
      <c r="AA507" s="180"/>
      <c r="AB507" s="180"/>
      <c r="AC507" s="180"/>
      <c r="AD507" s="180"/>
      <c r="AE507" s="180"/>
    </row>
    <row r="508" spans="1:31">
      <c r="A508" s="311"/>
      <c r="B508" s="180"/>
      <c r="C508" s="180"/>
      <c r="D508" s="180"/>
      <c r="E508" s="180"/>
      <c r="F508" s="180"/>
      <c r="G508" s="180"/>
      <c r="H508" s="314"/>
      <c r="I508" s="180"/>
      <c r="J508" s="180"/>
      <c r="K508" s="313"/>
      <c r="L508" s="313"/>
      <c r="M508" s="313"/>
      <c r="N508" s="313"/>
      <c r="O508" s="978"/>
      <c r="P508" s="180"/>
      <c r="Q508" s="180"/>
      <c r="R508" s="180"/>
      <c r="S508" s="180"/>
      <c r="T508" s="180"/>
      <c r="U508" s="180"/>
      <c r="V508" s="180"/>
      <c r="W508" s="180"/>
      <c r="X508" s="180"/>
      <c r="Y508" s="180"/>
      <c r="Z508" s="180"/>
      <c r="AA508" s="180"/>
      <c r="AB508" s="180"/>
      <c r="AC508" s="180"/>
      <c r="AD508" s="180"/>
      <c r="AE508" s="180"/>
    </row>
    <row r="509" spans="1:31">
      <c r="A509" s="311"/>
      <c r="B509" s="180"/>
      <c r="C509" s="180"/>
      <c r="D509" s="180"/>
      <c r="E509" s="180"/>
      <c r="F509" s="180"/>
      <c r="G509" s="180"/>
      <c r="H509" s="314"/>
      <c r="I509" s="180"/>
      <c r="J509" s="180"/>
      <c r="K509" s="313"/>
      <c r="L509" s="313"/>
      <c r="M509" s="313"/>
      <c r="N509" s="313"/>
      <c r="O509" s="978"/>
      <c r="P509" s="180"/>
      <c r="Q509" s="180"/>
      <c r="R509" s="180"/>
      <c r="S509" s="180"/>
      <c r="T509" s="180"/>
      <c r="U509" s="180"/>
      <c r="V509" s="180"/>
      <c r="W509" s="180"/>
      <c r="X509" s="180"/>
      <c r="Y509" s="180"/>
      <c r="Z509" s="180"/>
      <c r="AA509" s="180"/>
      <c r="AB509" s="180"/>
      <c r="AC509" s="180"/>
      <c r="AD509" s="180"/>
      <c r="AE509" s="180"/>
    </row>
    <row r="510" spans="1:31">
      <c r="A510" s="311"/>
      <c r="B510" s="180"/>
      <c r="C510" s="180"/>
      <c r="D510" s="180"/>
      <c r="E510" s="180"/>
      <c r="F510" s="180"/>
      <c r="G510" s="180"/>
      <c r="H510" s="314"/>
      <c r="I510" s="180"/>
      <c r="J510" s="180"/>
      <c r="K510" s="313"/>
      <c r="L510" s="313"/>
      <c r="M510" s="313"/>
      <c r="N510" s="313"/>
      <c r="O510" s="978"/>
      <c r="P510" s="180"/>
      <c r="Q510" s="180"/>
      <c r="R510" s="180"/>
      <c r="S510" s="180"/>
      <c r="T510" s="180"/>
      <c r="U510" s="180"/>
      <c r="V510" s="180"/>
      <c r="W510" s="180"/>
      <c r="X510" s="180"/>
      <c r="Y510" s="180"/>
      <c r="Z510" s="180"/>
      <c r="AA510" s="180"/>
      <c r="AB510" s="180"/>
      <c r="AC510" s="180"/>
      <c r="AD510" s="180"/>
      <c r="AE510" s="180"/>
    </row>
    <row r="511" spans="1:31">
      <c r="A511" s="311"/>
      <c r="B511" s="180"/>
      <c r="C511" s="180"/>
      <c r="D511" s="180"/>
      <c r="E511" s="180"/>
      <c r="F511" s="180"/>
      <c r="G511" s="180"/>
      <c r="H511" s="314"/>
      <c r="I511" s="180"/>
      <c r="J511" s="180"/>
      <c r="K511" s="313"/>
      <c r="L511" s="313"/>
      <c r="M511" s="313"/>
      <c r="N511" s="313"/>
      <c r="O511" s="978"/>
      <c r="P511" s="180"/>
      <c r="Q511" s="180"/>
      <c r="R511" s="180"/>
      <c r="S511" s="180"/>
      <c r="T511" s="180"/>
      <c r="U511" s="180"/>
      <c r="V511" s="180"/>
      <c r="W511" s="180"/>
      <c r="X511" s="180"/>
      <c r="Y511" s="180"/>
      <c r="Z511" s="180"/>
      <c r="AA511" s="180"/>
      <c r="AB511" s="180"/>
      <c r="AC511" s="180"/>
      <c r="AD511" s="180"/>
      <c r="AE511" s="180"/>
    </row>
    <row r="512" spans="1:31">
      <c r="A512" s="311"/>
      <c r="B512" s="180"/>
      <c r="C512" s="180"/>
      <c r="D512" s="180"/>
      <c r="E512" s="180"/>
      <c r="F512" s="180"/>
      <c r="G512" s="180"/>
      <c r="H512" s="314"/>
      <c r="I512" s="180"/>
      <c r="J512" s="180"/>
      <c r="K512" s="313"/>
      <c r="L512" s="313"/>
      <c r="M512" s="313"/>
      <c r="N512" s="313"/>
      <c r="O512" s="978"/>
      <c r="P512" s="180"/>
      <c r="Q512" s="180"/>
      <c r="R512" s="180"/>
      <c r="S512" s="180"/>
      <c r="T512" s="180"/>
      <c r="U512" s="180"/>
      <c r="V512" s="180"/>
      <c r="W512" s="180"/>
      <c r="X512" s="180"/>
      <c r="Y512" s="180"/>
      <c r="Z512" s="180"/>
      <c r="AA512" s="180"/>
      <c r="AB512" s="180"/>
      <c r="AC512" s="180"/>
      <c r="AD512" s="180"/>
      <c r="AE512" s="180"/>
    </row>
    <row r="513" spans="1:31">
      <c r="A513" s="311"/>
      <c r="B513" s="180"/>
      <c r="C513" s="180"/>
      <c r="D513" s="180"/>
      <c r="E513" s="180"/>
      <c r="F513" s="180"/>
      <c r="G513" s="180"/>
      <c r="H513" s="314"/>
      <c r="I513" s="180"/>
      <c r="J513" s="180"/>
      <c r="K513" s="313"/>
      <c r="L513" s="313"/>
      <c r="M513" s="313"/>
      <c r="N513" s="313"/>
      <c r="O513" s="978"/>
      <c r="P513" s="180"/>
      <c r="Q513" s="180"/>
      <c r="R513" s="180"/>
      <c r="S513" s="180"/>
      <c r="T513" s="180"/>
      <c r="U513" s="180"/>
      <c r="V513" s="180"/>
      <c r="W513" s="180"/>
      <c r="X513" s="180"/>
      <c r="Y513" s="180"/>
      <c r="Z513" s="180"/>
      <c r="AA513" s="180"/>
      <c r="AB513" s="180"/>
      <c r="AC513" s="180"/>
      <c r="AD513" s="180"/>
      <c r="AE513" s="180"/>
    </row>
    <row r="514" spans="1:31">
      <c r="A514" s="311"/>
      <c r="B514" s="180"/>
      <c r="C514" s="180"/>
      <c r="D514" s="180"/>
      <c r="E514" s="180"/>
      <c r="F514" s="180"/>
      <c r="G514" s="180"/>
      <c r="H514" s="314"/>
      <c r="I514" s="180"/>
      <c r="J514" s="180"/>
      <c r="K514" s="313"/>
      <c r="L514" s="313"/>
      <c r="M514" s="313"/>
      <c r="N514" s="313"/>
      <c r="O514" s="978"/>
      <c r="P514" s="180"/>
      <c r="Q514" s="180"/>
      <c r="R514" s="180"/>
      <c r="S514" s="180"/>
      <c r="T514" s="180"/>
      <c r="U514" s="180"/>
      <c r="V514" s="180"/>
      <c r="W514" s="180"/>
      <c r="X514" s="180"/>
      <c r="Y514" s="180"/>
      <c r="Z514" s="180"/>
      <c r="AA514" s="180"/>
      <c r="AB514" s="180"/>
      <c r="AC514" s="180"/>
      <c r="AD514" s="180"/>
      <c r="AE514" s="180"/>
    </row>
    <row r="515" spans="1:31">
      <c r="A515" s="311"/>
      <c r="B515" s="180"/>
      <c r="C515" s="180"/>
      <c r="D515" s="180"/>
      <c r="E515" s="180"/>
      <c r="F515" s="180"/>
      <c r="G515" s="180"/>
      <c r="H515" s="314"/>
      <c r="I515" s="180"/>
      <c r="J515" s="180"/>
      <c r="K515" s="313"/>
      <c r="L515" s="313"/>
      <c r="M515" s="313"/>
      <c r="N515" s="313"/>
      <c r="O515" s="978"/>
      <c r="P515" s="180"/>
      <c r="Q515" s="180"/>
      <c r="R515" s="180"/>
      <c r="S515" s="180"/>
      <c r="T515" s="180"/>
      <c r="U515" s="180"/>
      <c r="V515" s="180"/>
      <c r="W515" s="180"/>
      <c r="X515" s="180"/>
      <c r="Y515" s="180"/>
      <c r="Z515" s="180"/>
      <c r="AA515" s="180"/>
      <c r="AB515" s="180"/>
      <c r="AC515" s="180"/>
      <c r="AD515" s="180"/>
      <c r="AE515" s="180"/>
    </row>
    <row r="516" spans="1:31">
      <c r="A516" s="311"/>
      <c r="B516" s="180"/>
      <c r="C516" s="180"/>
      <c r="D516" s="180"/>
      <c r="E516" s="180"/>
      <c r="F516" s="180"/>
      <c r="G516" s="180"/>
      <c r="H516" s="314"/>
      <c r="I516" s="180"/>
      <c r="J516" s="180"/>
      <c r="K516" s="313"/>
      <c r="L516" s="313"/>
      <c r="M516" s="313"/>
      <c r="N516" s="313"/>
      <c r="O516" s="978"/>
      <c r="P516" s="180"/>
      <c r="Q516" s="180"/>
      <c r="R516" s="180"/>
      <c r="S516" s="180"/>
      <c r="T516" s="180"/>
      <c r="U516" s="180"/>
      <c r="V516" s="180"/>
      <c r="W516" s="180"/>
      <c r="X516" s="180"/>
      <c r="Y516" s="180"/>
      <c r="Z516" s="180"/>
      <c r="AA516" s="180"/>
      <c r="AB516" s="180"/>
      <c r="AC516" s="180"/>
      <c r="AD516" s="180"/>
      <c r="AE516" s="180"/>
    </row>
    <row r="517" spans="1:31">
      <c r="A517" s="311"/>
      <c r="B517" s="180"/>
      <c r="C517" s="180"/>
      <c r="D517" s="180"/>
      <c r="E517" s="180"/>
      <c r="F517" s="180"/>
      <c r="G517" s="180"/>
      <c r="H517" s="314"/>
      <c r="I517" s="180"/>
      <c r="J517" s="180"/>
      <c r="K517" s="313"/>
      <c r="L517" s="313"/>
      <c r="M517" s="313"/>
      <c r="N517" s="313"/>
      <c r="O517" s="978"/>
      <c r="P517" s="180"/>
      <c r="Q517" s="180"/>
      <c r="R517" s="180"/>
      <c r="S517" s="180"/>
      <c r="T517" s="180"/>
      <c r="U517" s="180"/>
      <c r="V517" s="180"/>
      <c r="W517" s="180"/>
      <c r="X517" s="180"/>
      <c r="Y517" s="180"/>
      <c r="Z517" s="180"/>
      <c r="AA517" s="180"/>
      <c r="AB517" s="180"/>
      <c r="AC517" s="180"/>
      <c r="AD517" s="180"/>
      <c r="AE517" s="180"/>
    </row>
    <row r="518" spans="1:31">
      <c r="A518" s="311"/>
      <c r="B518" s="180"/>
      <c r="C518" s="180"/>
      <c r="D518" s="180"/>
      <c r="E518" s="180"/>
      <c r="F518" s="180"/>
      <c r="G518" s="180"/>
      <c r="H518" s="314"/>
      <c r="I518" s="180"/>
      <c r="J518" s="180"/>
      <c r="K518" s="313"/>
      <c r="L518" s="313"/>
      <c r="M518" s="313"/>
      <c r="N518" s="313"/>
      <c r="O518" s="978"/>
      <c r="P518" s="180"/>
      <c r="Q518" s="180"/>
      <c r="R518" s="180"/>
      <c r="S518" s="180"/>
      <c r="T518" s="180"/>
      <c r="U518" s="180"/>
      <c r="V518" s="180"/>
      <c r="W518" s="180"/>
      <c r="X518" s="180"/>
      <c r="Y518" s="180"/>
      <c r="Z518" s="180"/>
      <c r="AA518" s="180"/>
      <c r="AB518" s="180"/>
      <c r="AC518" s="180"/>
      <c r="AD518" s="180"/>
      <c r="AE518" s="180"/>
    </row>
    <row r="519" spans="1:31">
      <c r="A519" s="311"/>
      <c r="B519" s="180"/>
      <c r="C519" s="180"/>
      <c r="D519" s="180"/>
      <c r="E519" s="180"/>
      <c r="F519" s="180"/>
      <c r="G519" s="180"/>
      <c r="H519" s="314"/>
      <c r="I519" s="180"/>
      <c r="J519" s="180"/>
      <c r="K519" s="313"/>
      <c r="L519" s="313"/>
      <c r="M519" s="313"/>
      <c r="N519" s="313"/>
      <c r="O519" s="978"/>
      <c r="P519" s="180"/>
      <c r="Q519" s="180"/>
      <c r="R519" s="180"/>
      <c r="S519" s="180"/>
      <c r="T519" s="180"/>
      <c r="U519" s="180"/>
      <c r="V519" s="180"/>
      <c r="W519" s="180"/>
      <c r="X519" s="180"/>
      <c r="Y519" s="180"/>
      <c r="Z519" s="180"/>
      <c r="AA519" s="180"/>
      <c r="AB519" s="180"/>
      <c r="AC519" s="180"/>
      <c r="AD519" s="180"/>
      <c r="AE519" s="180"/>
    </row>
    <row r="520" spans="1:31">
      <c r="A520" s="311"/>
      <c r="B520" s="180"/>
      <c r="C520" s="180"/>
      <c r="D520" s="180"/>
      <c r="E520" s="180"/>
      <c r="F520" s="180"/>
      <c r="G520" s="180"/>
      <c r="H520" s="314"/>
      <c r="I520" s="180"/>
      <c r="J520" s="180"/>
      <c r="K520" s="313"/>
      <c r="L520" s="313"/>
      <c r="M520" s="313"/>
      <c r="N520" s="313"/>
      <c r="O520" s="978"/>
      <c r="P520" s="180"/>
      <c r="Q520" s="180"/>
      <c r="R520" s="180"/>
      <c r="S520" s="180"/>
      <c r="T520" s="180"/>
      <c r="U520" s="180"/>
      <c r="V520" s="180"/>
      <c r="W520" s="180"/>
      <c r="X520" s="180"/>
      <c r="Y520" s="180"/>
      <c r="Z520" s="180"/>
      <c r="AA520" s="180"/>
      <c r="AB520" s="180"/>
      <c r="AC520" s="180"/>
      <c r="AD520" s="180"/>
      <c r="AE520" s="180"/>
    </row>
    <row r="521" spans="1:31">
      <c r="A521" s="311"/>
      <c r="B521" s="180"/>
      <c r="C521" s="180"/>
      <c r="D521" s="180"/>
      <c r="E521" s="180"/>
      <c r="F521" s="180"/>
      <c r="G521" s="180"/>
      <c r="H521" s="314"/>
      <c r="I521" s="180"/>
      <c r="J521" s="180"/>
      <c r="K521" s="313"/>
      <c r="L521" s="313"/>
      <c r="M521" s="313"/>
      <c r="N521" s="313"/>
      <c r="O521" s="978"/>
      <c r="P521" s="180"/>
      <c r="Q521" s="180"/>
      <c r="R521" s="180"/>
      <c r="S521" s="180"/>
      <c r="T521" s="180"/>
      <c r="U521" s="180"/>
      <c r="V521" s="180"/>
      <c r="W521" s="180"/>
      <c r="X521" s="180"/>
      <c r="Y521" s="180"/>
      <c r="Z521" s="180"/>
      <c r="AA521" s="180"/>
      <c r="AB521" s="180"/>
      <c r="AC521" s="180"/>
      <c r="AD521" s="180"/>
      <c r="AE521" s="180"/>
    </row>
    <row r="522" spans="1:31">
      <c r="A522" s="311"/>
      <c r="B522" s="180"/>
      <c r="C522" s="180"/>
      <c r="D522" s="180"/>
      <c r="E522" s="180"/>
      <c r="F522" s="180"/>
      <c r="G522" s="180"/>
      <c r="H522" s="314"/>
      <c r="I522" s="180"/>
      <c r="J522" s="180"/>
      <c r="K522" s="313"/>
      <c r="L522" s="313"/>
      <c r="M522" s="313"/>
      <c r="N522" s="313"/>
      <c r="O522" s="978"/>
      <c r="P522" s="180"/>
      <c r="Q522" s="180"/>
      <c r="R522" s="180"/>
      <c r="S522" s="180"/>
      <c r="T522" s="180"/>
      <c r="U522" s="180"/>
      <c r="V522" s="180"/>
      <c r="W522" s="180"/>
      <c r="X522" s="180"/>
      <c r="Y522" s="180"/>
      <c r="Z522" s="180"/>
      <c r="AA522" s="180"/>
      <c r="AB522" s="180"/>
      <c r="AC522" s="180"/>
      <c r="AD522" s="180"/>
      <c r="AE522" s="180"/>
    </row>
    <row r="523" spans="1:31">
      <c r="A523" s="311"/>
      <c r="B523" s="180"/>
      <c r="C523" s="180"/>
      <c r="D523" s="180"/>
      <c r="E523" s="180"/>
      <c r="F523" s="180"/>
      <c r="G523" s="180"/>
      <c r="H523" s="314"/>
      <c r="I523" s="180"/>
      <c r="J523" s="180"/>
      <c r="K523" s="313"/>
      <c r="L523" s="313"/>
      <c r="M523" s="313"/>
      <c r="N523" s="313"/>
      <c r="O523" s="978"/>
      <c r="P523" s="180"/>
      <c r="Q523" s="180"/>
      <c r="R523" s="180"/>
      <c r="S523" s="180"/>
      <c r="T523" s="180"/>
      <c r="U523" s="180"/>
      <c r="V523" s="180"/>
      <c r="W523" s="180"/>
      <c r="X523" s="180"/>
      <c r="Y523" s="180"/>
      <c r="Z523" s="180"/>
      <c r="AA523" s="180"/>
      <c r="AB523" s="180"/>
      <c r="AC523" s="180"/>
      <c r="AD523" s="180"/>
      <c r="AE523" s="180"/>
    </row>
    <row r="524" spans="1:31">
      <c r="A524" s="311"/>
      <c r="B524" s="180"/>
      <c r="C524" s="180"/>
      <c r="D524" s="180"/>
      <c r="E524" s="180"/>
      <c r="F524" s="180"/>
      <c r="G524" s="180"/>
      <c r="H524" s="314"/>
      <c r="I524" s="180"/>
      <c r="J524" s="180"/>
      <c r="K524" s="313"/>
      <c r="L524" s="313"/>
      <c r="M524" s="313"/>
      <c r="N524" s="313"/>
      <c r="O524" s="978"/>
      <c r="P524" s="180"/>
      <c r="Q524" s="180"/>
      <c r="R524" s="180"/>
      <c r="S524" s="180"/>
      <c r="T524" s="180"/>
      <c r="U524" s="180"/>
      <c r="V524" s="180"/>
      <c r="W524" s="180"/>
      <c r="X524" s="180"/>
      <c r="Y524" s="180"/>
      <c r="Z524" s="180"/>
      <c r="AA524" s="180"/>
      <c r="AB524" s="180"/>
      <c r="AC524" s="180"/>
      <c r="AD524" s="180"/>
      <c r="AE524" s="180"/>
    </row>
    <row r="525" spans="1:31">
      <c r="A525" s="311"/>
      <c r="B525" s="180"/>
      <c r="C525" s="180"/>
      <c r="D525" s="180"/>
      <c r="E525" s="180"/>
      <c r="F525" s="180"/>
      <c r="G525" s="180"/>
      <c r="H525" s="314"/>
      <c r="I525" s="180"/>
      <c r="J525" s="180"/>
      <c r="K525" s="313"/>
      <c r="L525" s="313"/>
      <c r="M525" s="313"/>
      <c r="N525" s="313"/>
      <c r="O525" s="978"/>
      <c r="P525" s="180"/>
      <c r="Q525" s="180"/>
      <c r="R525" s="180"/>
      <c r="S525" s="180"/>
      <c r="T525" s="180"/>
      <c r="U525" s="180"/>
      <c r="V525" s="180"/>
      <c r="W525" s="180"/>
      <c r="X525" s="180"/>
      <c r="Y525" s="180"/>
      <c r="Z525" s="180"/>
      <c r="AA525" s="180"/>
      <c r="AB525" s="180"/>
      <c r="AC525" s="180"/>
      <c r="AD525" s="180"/>
      <c r="AE525" s="180"/>
    </row>
    <row r="526" spans="1:31">
      <c r="A526" s="311"/>
      <c r="B526" s="180"/>
      <c r="C526" s="180"/>
      <c r="D526" s="180"/>
      <c r="E526" s="180"/>
      <c r="F526" s="180"/>
      <c r="G526" s="180"/>
      <c r="H526" s="314"/>
      <c r="I526" s="180"/>
      <c r="J526" s="180"/>
      <c r="K526" s="313"/>
      <c r="L526" s="313"/>
      <c r="M526" s="313"/>
      <c r="N526" s="313"/>
      <c r="O526" s="978"/>
      <c r="P526" s="180"/>
      <c r="Q526" s="180"/>
      <c r="R526" s="180"/>
      <c r="S526" s="180"/>
      <c r="T526" s="180"/>
      <c r="U526" s="180"/>
      <c r="V526" s="180"/>
      <c r="W526" s="180"/>
      <c r="X526" s="180"/>
      <c r="Y526" s="180"/>
      <c r="Z526" s="180"/>
      <c r="AA526" s="180"/>
      <c r="AB526" s="180"/>
      <c r="AC526" s="180"/>
      <c r="AD526" s="180"/>
      <c r="AE526" s="180"/>
    </row>
    <row r="527" spans="1:31">
      <c r="A527" s="311"/>
      <c r="B527" s="180"/>
      <c r="C527" s="180"/>
      <c r="D527" s="180"/>
      <c r="E527" s="180"/>
      <c r="F527" s="180"/>
      <c r="G527" s="180"/>
      <c r="H527" s="314"/>
      <c r="I527" s="180"/>
      <c r="J527" s="180"/>
      <c r="K527" s="313"/>
      <c r="L527" s="313"/>
      <c r="M527" s="313"/>
      <c r="N527" s="313"/>
      <c r="O527" s="978"/>
      <c r="P527" s="180"/>
      <c r="Q527" s="180"/>
      <c r="R527" s="180"/>
      <c r="S527" s="180"/>
      <c r="T527" s="180"/>
      <c r="U527" s="180"/>
      <c r="V527" s="180"/>
      <c r="W527" s="180"/>
      <c r="X527" s="180"/>
      <c r="Y527" s="180"/>
      <c r="Z527" s="180"/>
      <c r="AA527" s="180"/>
      <c r="AB527" s="180"/>
      <c r="AC527" s="180"/>
      <c r="AD527" s="180"/>
      <c r="AE527" s="180"/>
    </row>
    <row r="528" spans="1:31">
      <c r="A528" s="311"/>
      <c r="B528" s="180"/>
      <c r="C528" s="180"/>
      <c r="D528" s="180"/>
      <c r="E528" s="180"/>
      <c r="F528" s="180"/>
      <c r="G528" s="180"/>
      <c r="H528" s="314"/>
      <c r="I528" s="180"/>
      <c r="J528" s="180"/>
      <c r="K528" s="313"/>
      <c r="L528" s="313"/>
      <c r="M528" s="313"/>
      <c r="N528" s="313"/>
      <c r="O528" s="978"/>
      <c r="P528" s="180"/>
      <c r="Q528" s="180"/>
      <c r="R528" s="180"/>
      <c r="S528" s="180"/>
      <c r="T528" s="180"/>
      <c r="U528" s="180"/>
      <c r="V528" s="180"/>
      <c r="W528" s="180"/>
      <c r="X528" s="180"/>
      <c r="Y528" s="180"/>
      <c r="Z528" s="180"/>
      <c r="AA528" s="180"/>
      <c r="AB528" s="180"/>
      <c r="AC528" s="180"/>
      <c r="AD528" s="180"/>
      <c r="AE528" s="180"/>
    </row>
    <row r="529" spans="1:31">
      <c r="A529" s="311"/>
      <c r="B529" s="180"/>
      <c r="C529" s="180"/>
      <c r="D529" s="180"/>
      <c r="E529" s="180"/>
      <c r="F529" s="180"/>
      <c r="G529" s="180"/>
      <c r="H529" s="314"/>
      <c r="I529" s="180"/>
      <c r="J529" s="180"/>
      <c r="K529" s="313"/>
      <c r="L529" s="313"/>
      <c r="M529" s="313"/>
      <c r="N529" s="313"/>
      <c r="O529" s="978"/>
      <c r="P529" s="180"/>
      <c r="Q529" s="180"/>
      <c r="R529" s="180"/>
      <c r="S529" s="180"/>
      <c r="T529" s="180"/>
      <c r="U529" s="180"/>
      <c r="V529" s="180"/>
      <c r="W529" s="180"/>
      <c r="X529" s="180"/>
      <c r="Y529" s="180"/>
      <c r="Z529" s="180"/>
      <c r="AA529" s="180"/>
      <c r="AB529" s="180"/>
      <c r="AC529" s="180"/>
      <c r="AD529" s="180"/>
      <c r="AE529" s="180"/>
    </row>
    <row r="530" spans="1:31">
      <c r="A530" s="311"/>
      <c r="B530" s="180"/>
      <c r="C530" s="180"/>
      <c r="D530" s="180"/>
      <c r="E530" s="180"/>
      <c r="F530" s="180"/>
      <c r="G530" s="180"/>
      <c r="H530" s="314"/>
      <c r="I530" s="180"/>
      <c r="J530" s="180"/>
      <c r="K530" s="313"/>
      <c r="L530" s="313"/>
      <c r="M530" s="313"/>
      <c r="N530" s="313"/>
      <c r="O530" s="978"/>
      <c r="P530" s="180"/>
      <c r="Q530" s="180"/>
      <c r="R530" s="180"/>
      <c r="S530" s="180"/>
      <c r="T530" s="180"/>
      <c r="U530" s="180"/>
      <c r="V530" s="180"/>
      <c r="W530" s="180"/>
      <c r="X530" s="180"/>
      <c r="Y530" s="180"/>
      <c r="Z530" s="180"/>
      <c r="AA530" s="180"/>
      <c r="AB530" s="180"/>
      <c r="AC530" s="180"/>
      <c r="AD530" s="180"/>
      <c r="AE530" s="180"/>
    </row>
    <row r="531" spans="1:31">
      <c r="A531" s="311"/>
      <c r="B531" s="180"/>
      <c r="C531" s="180"/>
      <c r="D531" s="180"/>
      <c r="E531" s="180"/>
      <c r="F531" s="180"/>
      <c r="G531" s="180"/>
      <c r="H531" s="314"/>
      <c r="I531" s="180"/>
      <c r="J531" s="180"/>
      <c r="K531" s="313"/>
      <c r="L531" s="313"/>
      <c r="M531" s="313"/>
      <c r="N531" s="313"/>
      <c r="O531" s="978"/>
      <c r="P531" s="180"/>
      <c r="Q531" s="180"/>
      <c r="R531" s="180"/>
      <c r="S531" s="180"/>
      <c r="T531" s="180"/>
      <c r="U531" s="180"/>
      <c r="V531" s="180"/>
      <c r="W531" s="180"/>
      <c r="X531" s="180"/>
      <c r="Y531" s="180"/>
      <c r="Z531" s="180"/>
      <c r="AA531" s="180"/>
      <c r="AB531" s="180"/>
      <c r="AC531" s="180"/>
      <c r="AD531" s="180"/>
      <c r="AE531" s="180"/>
    </row>
    <row r="532" spans="1:31">
      <c r="A532" s="311"/>
      <c r="B532" s="180"/>
      <c r="C532" s="180"/>
      <c r="D532" s="180"/>
      <c r="E532" s="180"/>
      <c r="F532" s="180"/>
      <c r="G532" s="180"/>
      <c r="H532" s="314"/>
      <c r="I532" s="180"/>
      <c r="J532" s="180"/>
      <c r="K532" s="313"/>
      <c r="L532" s="313"/>
      <c r="M532" s="313"/>
      <c r="N532" s="313"/>
      <c r="O532" s="978"/>
      <c r="P532" s="180"/>
      <c r="Q532" s="180"/>
      <c r="R532" s="180"/>
      <c r="S532" s="180"/>
      <c r="T532" s="180"/>
      <c r="U532" s="180"/>
      <c r="V532" s="180"/>
      <c r="W532" s="180"/>
      <c r="X532" s="180"/>
      <c r="Y532" s="180"/>
      <c r="Z532" s="180"/>
      <c r="AA532" s="180"/>
      <c r="AB532" s="180"/>
      <c r="AC532" s="180"/>
      <c r="AD532" s="180"/>
      <c r="AE532" s="180"/>
    </row>
    <row r="533" spans="1:31">
      <c r="A533" s="311"/>
      <c r="B533" s="180"/>
      <c r="C533" s="180"/>
      <c r="D533" s="180"/>
      <c r="E533" s="180"/>
      <c r="F533" s="180"/>
      <c r="G533" s="180"/>
      <c r="H533" s="314"/>
      <c r="I533" s="180"/>
      <c r="J533" s="180"/>
      <c r="K533" s="313"/>
      <c r="L533" s="313"/>
      <c r="M533" s="313"/>
      <c r="N533" s="313"/>
      <c r="O533" s="978"/>
      <c r="P533" s="180"/>
      <c r="Q533" s="180"/>
      <c r="R533" s="180"/>
      <c r="S533" s="180"/>
      <c r="T533" s="180"/>
      <c r="U533" s="180"/>
      <c r="V533" s="180"/>
      <c r="W533" s="180"/>
      <c r="X533" s="180"/>
      <c r="Y533" s="180"/>
      <c r="Z533" s="180"/>
      <c r="AA533" s="180"/>
      <c r="AB533" s="180"/>
      <c r="AC533" s="180"/>
      <c r="AD533" s="180"/>
      <c r="AE533" s="180"/>
    </row>
    <row r="534" spans="1:31">
      <c r="A534" s="311"/>
      <c r="B534" s="180"/>
      <c r="C534" s="180"/>
      <c r="D534" s="180"/>
      <c r="E534" s="180"/>
      <c r="F534" s="180"/>
      <c r="G534" s="180"/>
      <c r="H534" s="314"/>
      <c r="I534" s="180"/>
      <c r="J534" s="180"/>
      <c r="K534" s="313"/>
      <c r="L534" s="313"/>
      <c r="M534" s="313"/>
      <c r="N534" s="313"/>
      <c r="O534" s="978"/>
      <c r="P534" s="180"/>
      <c r="Q534" s="180"/>
      <c r="R534" s="180"/>
      <c r="S534" s="180"/>
      <c r="T534" s="180"/>
      <c r="U534" s="180"/>
      <c r="V534" s="180"/>
      <c r="W534" s="180"/>
      <c r="X534" s="180"/>
      <c r="Y534" s="180"/>
      <c r="Z534" s="180"/>
      <c r="AA534" s="180"/>
      <c r="AB534" s="180"/>
      <c r="AC534" s="180"/>
      <c r="AD534" s="180"/>
      <c r="AE534" s="180"/>
    </row>
    <row r="535" spans="1:31">
      <c r="A535" s="311"/>
      <c r="B535" s="180"/>
      <c r="C535" s="180"/>
      <c r="D535" s="180"/>
      <c r="E535" s="180"/>
      <c r="F535" s="180"/>
      <c r="G535" s="180"/>
      <c r="H535" s="314"/>
      <c r="I535" s="180"/>
      <c r="J535" s="180"/>
      <c r="K535" s="313"/>
      <c r="L535" s="313"/>
      <c r="M535" s="313"/>
      <c r="N535" s="313"/>
      <c r="O535" s="978"/>
      <c r="P535" s="180"/>
      <c r="Q535" s="180"/>
      <c r="R535" s="180"/>
      <c r="S535" s="180"/>
      <c r="T535" s="180"/>
      <c r="U535" s="180"/>
      <c r="V535" s="180"/>
      <c r="W535" s="180"/>
      <c r="X535" s="180"/>
      <c r="Y535" s="180"/>
      <c r="Z535" s="180"/>
      <c r="AA535" s="180"/>
      <c r="AB535" s="180"/>
      <c r="AC535" s="180"/>
      <c r="AD535" s="180"/>
      <c r="AE535" s="180"/>
    </row>
    <row r="536" spans="1:31">
      <c r="A536" s="311"/>
      <c r="B536" s="180"/>
      <c r="C536" s="180"/>
      <c r="D536" s="180"/>
      <c r="E536" s="180"/>
      <c r="F536" s="180"/>
      <c r="G536" s="180"/>
      <c r="H536" s="314"/>
      <c r="I536" s="180"/>
      <c r="J536" s="180"/>
      <c r="K536" s="313"/>
      <c r="L536" s="313"/>
      <c r="M536" s="313"/>
      <c r="N536" s="313"/>
      <c r="O536" s="978"/>
      <c r="P536" s="180"/>
      <c r="Q536" s="180"/>
      <c r="R536" s="180"/>
      <c r="S536" s="180"/>
      <c r="T536" s="180"/>
      <c r="U536" s="180"/>
      <c r="V536" s="180"/>
      <c r="W536" s="180"/>
      <c r="X536" s="180"/>
      <c r="Y536" s="180"/>
      <c r="Z536" s="180"/>
      <c r="AA536" s="180"/>
      <c r="AB536" s="180"/>
      <c r="AC536" s="180"/>
      <c r="AD536" s="180"/>
      <c r="AE536" s="180"/>
    </row>
    <row r="537" spans="1:31">
      <c r="A537" s="311"/>
      <c r="B537" s="180"/>
      <c r="C537" s="180"/>
      <c r="D537" s="180"/>
      <c r="E537" s="180"/>
      <c r="F537" s="180"/>
      <c r="G537" s="180"/>
      <c r="H537" s="314"/>
      <c r="I537" s="180"/>
      <c r="J537" s="180"/>
      <c r="K537" s="313"/>
      <c r="L537" s="313"/>
      <c r="M537" s="313"/>
      <c r="N537" s="313"/>
      <c r="O537" s="978"/>
      <c r="P537" s="180"/>
      <c r="Q537" s="180"/>
      <c r="R537" s="180"/>
      <c r="S537" s="180"/>
      <c r="T537" s="180"/>
      <c r="U537" s="180"/>
      <c r="V537" s="180"/>
      <c r="W537" s="180"/>
      <c r="X537" s="180"/>
      <c r="Y537" s="180"/>
      <c r="Z537" s="180"/>
      <c r="AA537" s="180"/>
      <c r="AB537" s="180"/>
      <c r="AC537" s="180"/>
      <c r="AD537" s="180"/>
      <c r="AE537" s="180"/>
    </row>
    <row r="538" spans="1:31">
      <c r="A538" s="311"/>
      <c r="B538" s="180"/>
      <c r="C538" s="180"/>
      <c r="D538" s="180"/>
      <c r="E538" s="180"/>
      <c r="F538" s="180"/>
      <c r="G538" s="180"/>
      <c r="H538" s="314"/>
      <c r="I538" s="180"/>
      <c r="J538" s="180"/>
      <c r="K538" s="313"/>
      <c r="L538" s="313"/>
      <c r="M538" s="313"/>
      <c r="N538" s="313"/>
      <c r="O538" s="978"/>
      <c r="P538" s="180"/>
      <c r="Q538" s="180"/>
      <c r="R538" s="180"/>
      <c r="S538" s="180"/>
      <c r="T538" s="180"/>
      <c r="U538" s="180"/>
      <c r="V538" s="180"/>
      <c r="W538" s="180"/>
      <c r="X538" s="180"/>
      <c r="Y538" s="180"/>
      <c r="Z538" s="180"/>
      <c r="AA538" s="180"/>
      <c r="AB538" s="180"/>
      <c r="AC538" s="180"/>
      <c r="AD538" s="180"/>
      <c r="AE538" s="180"/>
    </row>
    <row r="539" spans="1:31">
      <c r="A539" s="311"/>
      <c r="B539" s="180"/>
      <c r="C539" s="180"/>
      <c r="D539" s="180"/>
      <c r="E539" s="180"/>
      <c r="F539" s="180"/>
      <c r="G539" s="180"/>
      <c r="H539" s="314"/>
      <c r="I539" s="180"/>
      <c r="J539" s="180"/>
      <c r="K539" s="313"/>
      <c r="L539" s="313"/>
      <c r="M539" s="313"/>
      <c r="N539" s="313"/>
      <c r="O539" s="978"/>
      <c r="P539" s="180"/>
      <c r="Q539" s="180"/>
      <c r="R539" s="180"/>
      <c r="S539" s="180"/>
      <c r="T539" s="180"/>
      <c r="U539" s="180"/>
      <c r="V539" s="180"/>
      <c r="W539" s="180"/>
      <c r="X539" s="180"/>
      <c r="Y539" s="180"/>
      <c r="Z539" s="180"/>
      <c r="AA539" s="180"/>
      <c r="AB539" s="180"/>
      <c r="AC539" s="180"/>
      <c r="AD539" s="180"/>
      <c r="AE539" s="180"/>
    </row>
    <row r="540" spans="1:31">
      <c r="A540" s="311"/>
      <c r="B540" s="180"/>
      <c r="C540" s="180"/>
      <c r="D540" s="180"/>
      <c r="E540" s="180"/>
      <c r="F540" s="180"/>
      <c r="G540" s="180"/>
      <c r="H540" s="314"/>
      <c r="I540" s="180"/>
      <c r="J540" s="180"/>
      <c r="K540" s="313"/>
      <c r="L540" s="313"/>
      <c r="M540" s="313"/>
      <c r="N540" s="313"/>
      <c r="O540" s="978"/>
      <c r="P540" s="180"/>
      <c r="Q540" s="180"/>
      <c r="R540" s="180"/>
      <c r="S540" s="180"/>
      <c r="T540" s="180"/>
      <c r="U540" s="180"/>
      <c r="V540" s="180"/>
      <c r="W540" s="180"/>
      <c r="X540" s="180"/>
      <c r="Y540" s="180"/>
      <c r="Z540" s="180"/>
      <c r="AA540" s="180"/>
      <c r="AB540" s="180"/>
      <c r="AC540" s="180"/>
      <c r="AD540" s="180"/>
      <c r="AE540" s="180"/>
    </row>
    <row r="541" spans="1:31">
      <c r="A541" s="311"/>
      <c r="B541" s="180"/>
      <c r="C541" s="180"/>
      <c r="D541" s="180"/>
      <c r="E541" s="180"/>
      <c r="F541" s="180"/>
      <c r="G541" s="180"/>
      <c r="H541" s="314"/>
      <c r="I541" s="180"/>
      <c r="J541" s="180"/>
      <c r="K541" s="313"/>
      <c r="L541" s="313"/>
      <c r="M541" s="313"/>
      <c r="N541" s="313"/>
      <c r="O541" s="978"/>
      <c r="P541" s="180"/>
      <c r="Q541" s="180"/>
      <c r="R541" s="180"/>
      <c r="S541" s="180"/>
      <c r="T541" s="180"/>
      <c r="U541" s="180"/>
      <c r="V541" s="180"/>
      <c r="W541" s="180"/>
      <c r="X541" s="180"/>
      <c r="Y541" s="180"/>
      <c r="Z541" s="180"/>
      <c r="AA541" s="180"/>
      <c r="AB541" s="180"/>
      <c r="AC541" s="180"/>
      <c r="AD541" s="180"/>
      <c r="AE541" s="180"/>
    </row>
    <row r="542" spans="1:31">
      <c r="A542" s="311"/>
      <c r="B542" s="180"/>
      <c r="C542" s="180"/>
      <c r="D542" s="180"/>
      <c r="E542" s="180"/>
      <c r="F542" s="180"/>
      <c r="G542" s="180"/>
      <c r="H542" s="314"/>
      <c r="I542" s="180"/>
      <c r="J542" s="180"/>
      <c r="K542" s="313"/>
      <c r="L542" s="313"/>
      <c r="M542" s="313"/>
      <c r="N542" s="313"/>
      <c r="O542" s="978"/>
      <c r="P542" s="180"/>
      <c r="Q542" s="180"/>
      <c r="R542" s="180"/>
      <c r="S542" s="180"/>
      <c r="T542" s="180"/>
      <c r="U542" s="180"/>
      <c r="V542" s="180"/>
      <c r="W542" s="180"/>
      <c r="X542" s="180"/>
      <c r="Y542" s="180"/>
      <c r="Z542" s="180"/>
      <c r="AA542" s="180"/>
      <c r="AB542" s="180"/>
      <c r="AC542" s="180"/>
      <c r="AD542" s="180"/>
      <c r="AE542" s="180"/>
    </row>
    <row r="543" spans="1:31">
      <c r="A543" s="311"/>
      <c r="B543" s="180"/>
      <c r="C543" s="180"/>
      <c r="D543" s="180"/>
      <c r="E543" s="180"/>
      <c r="F543" s="180"/>
      <c r="G543" s="180"/>
      <c r="H543" s="314"/>
      <c r="I543" s="180"/>
      <c r="J543" s="180"/>
      <c r="K543" s="313"/>
      <c r="L543" s="313"/>
      <c r="M543" s="313"/>
      <c r="N543" s="313"/>
      <c r="O543" s="978"/>
      <c r="P543" s="180"/>
      <c r="Q543" s="180"/>
      <c r="R543" s="180"/>
      <c r="S543" s="180"/>
      <c r="T543" s="180"/>
      <c r="U543" s="180"/>
      <c r="V543" s="180"/>
      <c r="W543" s="180"/>
      <c r="X543" s="180"/>
      <c r="Y543" s="180"/>
      <c r="Z543" s="180"/>
      <c r="AA543" s="180"/>
      <c r="AB543" s="180"/>
      <c r="AC543" s="180"/>
      <c r="AD543" s="180"/>
      <c r="AE543" s="180"/>
    </row>
    <row r="544" spans="1:31">
      <c r="A544" s="311"/>
      <c r="B544" s="180"/>
      <c r="C544" s="180"/>
      <c r="D544" s="180"/>
      <c r="E544" s="180"/>
      <c r="F544" s="180"/>
      <c r="G544" s="180"/>
      <c r="H544" s="314"/>
      <c r="I544" s="180"/>
      <c r="J544" s="180"/>
      <c r="K544" s="313"/>
      <c r="L544" s="313"/>
      <c r="M544" s="313"/>
      <c r="N544" s="313"/>
      <c r="O544" s="978"/>
      <c r="P544" s="180"/>
      <c r="Q544" s="180"/>
      <c r="R544" s="180"/>
      <c r="S544" s="180"/>
      <c r="T544" s="180"/>
      <c r="U544" s="180"/>
      <c r="V544" s="180"/>
      <c r="W544" s="180"/>
      <c r="X544" s="180"/>
      <c r="Y544" s="180"/>
      <c r="Z544" s="180"/>
      <c r="AA544" s="180"/>
      <c r="AB544" s="180"/>
      <c r="AC544" s="180"/>
      <c r="AD544" s="180"/>
      <c r="AE544" s="180"/>
    </row>
    <row r="545" spans="1:31">
      <c r="A545" s="311"/>
      <c r="B545" s="180"/>
      <c r="C545" s="180"/>
      <c r="D545" s="180"/>
      <c r="E545" s="180"/>
      <c r="F545" s="180"/>
      <c r="G545" s="180"/>
      <c r="H545" s="314"/>
      <c r="I545" s="180"/>
      <c r="J545" s="180"/>
      <c r="K545" s="313"/>
      <c r="L545" s="313"/>
      <c r="M545" s="313"/>
      <c r="N545" s="313"/>
      <c r="O545" s="978"/>
      <c r="P545" s="180"/>
      <c r="Q545" s="180"/>
      <c r="R545" s="180"/>
      <c r="S545" s="180"/>
      <c r="T545" s="180"/>
      <c r="U545" s="180"/>
      <c r="V545" s="180"/>
      <c r="W545" s="180"/>
      <c r="X545" s="180"/>
      <c r="Y545" s="180"/>
      <c r="Z545" s="180"/>
      <c r="AA545" s="180"/>
      <c r="AB545" s="180"/>
      <c r="AC545" s="180"/>
      <c r="AD545" s="180"/>
      <c r="AE545" s="180"/>
    </row>
    <row r="546" spans="1:31">
      <c r="A546" s="311"/>
      <c r="B546" s="180"/>
      <c r="C546" s="180"/>
      <c r="D546" s="180"/>
      <c r="E546" s="180"/>
      <c r="F546" s="180"/>
      <c r="G546" s="180"/>
      <c r="H546" s="314"/>
      <c r="I546" s="180"/>
      <c r="J546" s="180"/>
      <c r="K546" s="313"/>
      <c r="L546" s="313"/>
      <c r="M546" s="313"/>
      <c r="N546" s="313"/>
      <c r="O546" s="978"/>
      <c r="P546" s="180"/>
      <c r="Q546" s="180"/>
      <c r="R546" s="180"/>
      <c r="S546" s="180"/>
      <c r="T546" s="180"/>
      <c r="U546" s="180"/>
      <c r="V546" s="180"/>
      <c r="W546" s="180"/>
      <c r="X546" s="180"/>
      <c r="Y546" s="180"/>
      <c r="Z546" s="180"/>
      <c r="AA546" s="180"/>
      <c r="AB546" s="180"/>
      <c r="AC546" s="180"/>
      <c r="AD546" s="180"/>
      <c r="AE546" s="180"/>
    </row>
    <row r="547" spans="1:31">
      <c r="A547" s="311"/>
      <c r="B547" s="180"/>
      <c r="C547" s="180"/>
      <c r="D547" s="180"/>
      <c r="E547" s="180"/>
      <c r="F547" s="180"/>
      <c r="G547" s="180"/>
      <c r="H547" s="314"/>
      <c r="I547" s="180"/>
      <c r="J547" s="180"/>
      <c r="K547" s="313"/>
      <c r="L547" s="313"/>
      <c r="M547" s="313"/>
      <c r="N547" s="313"/>
      <c r="O547" s="978"/>
      <c r="P547" s="180"/>
      <c r="Q547" s="180"/>
      <c r="R547" s="180"/>
      <c r="S547" s="180"/>
      <c r="T547" s="180"/>
      <c r="U547" s="180"/>
      <c r="V547" s="180"/>
      <c r="W547" s="180"/>
      <c r="X547" s="180"/>
      <c r="Y547" s="180"/>
      <c r="Z547" s="180"/>
      <c r="AA547" s="180"/>
      <c r="AB547" s="180"/>
      <c r="AC547" s="180"/>
      <c r="AD547" s="180"/>
      <c r="AE547" s="180"/>
    </row>
    <row r="548" spans="1:31">
      <c r="A548" s="311"/>
      <c r="B548" s="180"/>
      <c r="C548" s="180"/>
      <c r="D548" s="180"/>
      <c r="E548" s="180"/>
      <c r="F548" s="180"/>
      <c r="G548" s="180"/>
      <c r="H548" s="314"/>
      <c r="I548" s="180"/>
      <c r="J548" s="180"/>
      <c r="K548" s="313"/>
      <c r="L548" s="313"/>
      <c r="M548" s="313"/>
      <c r="N548" s="313"/>
      <c r="O548" s="978"/>
      <c r="P548" s="180"/>
      <c r="Q548" s="180"/>
      <c r="R548" s="180"/>
      <c r="S548" s="180"/>
      <c r="T548" s="180"/>
      <c r="U548" s="180"/>
      <c r="V548" s="180"/>
      <c r="W548" s="180"/>
      <c r="X548" s="180"/>
      <c r="Y548" s="180"/>
      <c r="Z548" s="180"/>
      <c r="AA548" s="180"/>
      <c r="AB548" s="180"/>
      <c r="AC548" s="180"/>
      <c r="AD548" s="180"/>
      <c r="AE548" s="180"/>
    </row>
    <row r="549" spans="1:31">
      <c r="A549" s="311"/>
      <c r="B549" s="180"/>
      <c r="C549" s="180"/>
      <c r="D549" s="180"/>
      <c r="E549" s="180"/>
      <c r="F549" s="180"/>
      <c r="G549" s="180"/>
      <c r="H549" s="314"/>
      <c r="I549" s="180"/>
      <c r="J549" s="180"/>
      <c r="K549" s="313"/>
      <c r="L549" s="313"/>
      <c r="M549" s="313"/>
      <c r="N549" s="313"/>
      <c r="O549" s="978"/>
      <c r="P549" s="180"/>
      <c r="Q549" s="180"/>
      <c r="R549" s="180"/>
      <c r="S549" s="180"/>
      <c r="T549" s="180"/>
      <c r="U549" s="180"/>
      <c r="V549" s="180"/>
      <c r="W549" s="180"/>
      <c r="X549" s="180"/>
      <c r="Y549" s="180"/>
      <c r="Z549" s="180"/>
      <c r="AA549" s="180"/>
      <c r="AB549" s="180"/>
      <c r="AC549" s="180"/>
      <c r="AD549" s="180"/>
      <c r="AE549" s="180"/>
    </row>
    <row r="550" spans="1:31">
      <c r="A550" s="311"/>
      <c r="B550" s="180"/>
      <c r="C550" s="180"/>
      <c r="D550" s="180"/>
      <c r="E550" s="180"/>
      <c r="F550" s="180"/>
      <c r="G550" s="180"/>
      <c r="H550" s="314"/>
      <c r="I550" s="180"/>
      <c r="J550" s="180"/>
      <c r="K550" s="313"/>
      <c r="L550" s="313"/>
      <c r="M550" s="313"/>
      <c r="N550" s="313"/>
      <c r="O550" s="978"/>
      <c r="P550" s="180"/>
      <c r="Q550" s="180"/>
      <c r="R550" s="180"/>
      <c r="S550" s="180"/>
      <c r="T550" s="180"/>
      <c r="U550" s="180"/>
      <c r="V550" s="180"/>
      <c r="W550" s="180"/>
      <c r="X550" s="180"/>
      <c r="Y550" s="180"/>
      <c r="Z550" s="180"/>
      <c r="AA550" s="180"/>
      <c r="AB550" s="180"/>
      <c r="AC550" s="180"/>
      <c r="AD550" s="180"/>
      <c r="AE550" s="180"/>
    </row>
    <row r="551" spans="1:31">
      <c r="A551" s="311"/>
      <c r="B551" s="180"/>
      <c r="C551" s="180"/>
      <c r="D551" s="180"/>
      <c r="E551" s="180"/>
      <c r="F551" s="180"/>
      <c r="G551" s="180"/>
      <c r="H551" s="314"/>
      <c r="I551" s="180"/>
      <c r="J551" s="180"/>
      <c r="K551" s="313"/>
      <c r="L551" s="313"/>
      <c r="M551" s="313"/>
      <c r="N551" s="313"/>
      <c r="O551" s="978"/>
      <c r="P551" s="180"/>
      <c r="Q551" s="180"/>
      <c r="R551" s="180"/>
      <c r="S551" s="180"/>
      <c r="T551" s="180"/>
      <c r="U551" s="180"/>
      <c r="V551" s="180"/>
      <c r="W551" s="180"/>
      <c r="X551" s="180"/>
      <c r="Y551" s="180"/>
      <c r="Z551" s="180"/>
      <c r="AA551" s="180"/>
      <c r="AB551" s="180"/>
      <c r="AC551" s="180"/>
      <c r="AD551" s="180"/>
      <c r="AE551" s="180"/>
    </row>
    <row r="552" spans="1:31">
      <c r="A552" s="311"/>
      <c r="B552" s="180"/>
      <c r="C552" s="180"/>
      <c r="D552" s="180"/>
      <c r="E552" s="180"/>
      <c r="F552" s="180"/>
      <c r="G552" s="180"/>
      <c r="H552" s="314"/>
      <c r="I552" s="180"/>
      <c r="J552" s="180"/>
      <c r="K552" s="313"/>
      <c r="L552" s="313"/>
      <c r="M552" s="313"/>
      <c r="N552" s="313"/>
      <c r="O552" s="978"/>
      <c r="P552" s="180"/>
      <c r="Q552" s="180"/>
      <c r="R552" s="180"/>
      <c r="S552" s="180"/>
      <c r="T552" s="180"/>
      <c r="U552" s="180"/>
      <c r="V552" s="180"/>
      <c r="W552" s="180"/>
      <c r="X552" s="180"/>
      <c r="Y552" s="180"/>
      <c r="Z552" s="180"/>
      <c r="AA552" s="180"/>
      <c r="AB552" s="180"/>
      <c r="AC552" s="180"/>
      <c r="AD552" s="180"/>
      <c r="AE552" s="180"/>
    </row>
    <row r="553" spans="1:31">
      <c r="A553" s="311"/>
      <c r="B553" s="180"/>
      <c r="C553" s="180"/>
      <c r="D553" s="180"/>
      <c r="E553" s="180"/>
      <c r="F553" s="180"/>
      <c r="G553" s="180"/>
      <c r="H553" s="314"/>
      <c r="I553" s="180"/>
      <c r="J553" s="180"/>
      <c r="K553" s="313"/>
      <c r="L553" s="313"/>
      <c r="M553" s="313"/>
      <c r="N553" s="313"/>
      <c r="O553" s="978"/>
      <c r="P553" s="180"/>
      <c r="Q553" s="180"/>
      <c r="R553" s="180"/>
      <c r="S553" s="180"/>
      <c r="T553" s="180"/>
      <c r="U553" s="180"/>
      <c r="V553" s="180"/>
      <c r="W553" s="180"/>
      <c r="X553" s="180"/>
      <c r="Y553" s="180"/>
      <c r="Z553" s="180"/>
      <c r="AA553" s="180"/>
      <c r="AB553" s="180"/>
      <c r="AC553" s="180"/>
      <c r="AD553" s="180"/>
      <c r="AE553" s="180"/>
    </row>
    <row r="554" spans="1:31">
      <c r="A554" s="311"/>
      <c r="B554" s="180"/>
      <c r="C554" s="180"/>
      <c r="D554" s="180"/>
      <c r="E554" s="180"/>
      <c r="F554" s="180"/>
      <c r="G554" s="180"/>
      <c r="H554" s="314"/>
      <c r="I554" s="180"/>
      <c r="J554" s="180"/>
      <c r="K554" s="313"/>
      <c r="L554" s="313"/>
      <c r="M554" s="313"/>
      <c r="N554" s="313"/>
      <c r="O554" s="978"/>
      <c r="P554" s="180"/>
      <c r="Q554" s="180"/>
      <c r="R554" s="180"/>
      <c r="S554" s="180"/>
      <c r="T554" s="180"/>
      <c r="U554" s="180"/>
      <c r="V554" s="180"/>
      <c r="W554" s="180"/>
      <c r="X554" s="180"/>
      <c r="Y554" s="180"/>
      <c r="Z554" s="180"/>
      <c r="AA554" s="180"/>
      <c r="AB554" s="180"/>
      <c r="AC554" s="180"/>
      <c r="AD554" s="180"/>
      <c r="AE554" s="180"/>
    </row>
    <row r="555" spans="1:31">
      <c r="A555" s="311"/>
      <c r="B555" s="180"/>
      <c r="C555" s="180"/>
      <c r="D555" s="180"/>
      <c r="E555" s="180"/>
      <c r="F555" s="180"/>
      <c r="G555" s="180"/>
      <c r="H555" s="314"/>
      <c r="I555" s="180"/>
      <c r="J555" s="180"/>
      <c r="K555" s="313"/>
      <c r="L555" s="313"/>
      <c r="M555" s="313"/>
      <c r="N555" s="313"/>
      <c r="O555" s="978"/>
      <c r="P555" s="180"/>
      <c r="Q555" s="180"/>
      <c r="R555" s="180"/>
      <c r="S555" s="180"/>
      <c r="T555" s="180"/>
      <c r="U555" s="180"/>
      <c r="V555" s="180"/>
      <c r="W555" s="180"/>
      <c r="X555" s="180"/>
      <c r="Y555" s="180"/>
      <c r="Z555" s="180"/>
      <c r="AA555" s="180"/>
      <c r="AB555" s="180"/>
      <c r="AC555" s="180"/>
      <c r="AD555" s="180"/>
      <c r="AE555" s="180"/>
    </row>
    <row r="556" spans="1:31">
      <c r="A556" s="311"/>
      <c r="B556" s="180"/>
      <c r="C556" s="180"/>
      <c r="D556" s="180"/>
      <c r="E556" s="180"/>
      <c r="F556" s="180"/>
      <c r="G556" s="180"/>
      <c r="H556" s="314"/>
      <c r="I556" s="180"/>
      <c r="J556" s="180"/>
      <c r="K556" s="313"/>
      <c r="L556" s="313"/>
      <c r="M556" s="313"/>
      <c r="N556" s="313"/>
      <c r="O556" s="978"/>
      <c r="P556" s="180"/>
      <c r="Q556" s="180"/>
      <c r="R556" s="180"/>
      <c r="S556" s="180"/>
      <c r="T556" s="180"/>
      <c r="U556" s="180"/>
      <c r="V556" s="180"/>
      <c r="W556" s="180"/>
      <c r="X556" s="180"/>
      <c r="Y556" s="180"/>
      <c r="Z556" s="180"/>
      <c r="AA556" s="180"/>
      <c r="AB556" s="180"/>
      <c r="AC556" s="180"/>
      <c r="AD556" s="180"/>
      <c r="AE556" s="180"/>
    </row>
    <row r="557" spans="1:31">
      <c r="A557" s="311"/>
      <c r="B557" s="180"/>
      <c r="C557" s="180"/>
      <c r="D557" s="180"/>
      <c r="E557" s="180"/>
      <c r="F557" s="180"/>
      <c r="G557" s="180"/>
      <c r="H557" s="314"/>
      <c r="I557" s="180"/>
      <c r="J557" s="180"/>
      <c r="K557" s="313"/>
      <c r="L557" s="313"/>
      <c r="M557" s="313"/>
      <c r="N557" s="313"/>
      <c r="O557" s="978"/>
      <c r="P557" s="180"/>
      <c r="Q557" s="180"/>
      <c r="R557" s="180"/>
      <c r="S557" s="180"/>
      <c r="T557" s="180"/>
      <c r="U557" s="180"/>
      <c r="V557" s="180"/>
      <c r="W557" s="180"/>
      <c r="X557" s="180"/>
      <c r="Y557" s="180"/>
      <c r="Z557" s="180"/>
      <c r="AA557" s="180"/>
      <c r="AB557" s="180"/>
      <c r="AC557" s="180"/>
      <c r="AD557" s="180"/>
      <c r="AE557" s="180"/>
    </row>
    <row r="558" spans="1:31">
      <c r="A558" s="311"/>
      <c r="B558" s="180"/>
      <c r="C558" s="180"/>
      <c r="D558" s="180"/>
      <c r="E558" s="180"/>
      <c r="F558" s="180"/>
      <c r="G558" s="180"/>
      <c r="H558" s="314"/>
      <c r="I558" s="180"/>
      <c r="J558" s="180"/>
      <c r="K558" s="313"/>
      <c r="L558" s="313"/>
      <c r="M558" s="313"/>
      <c r="N558" s="313"/>
      <c r="O558" s="978"/>
      <c r="P558" s="180"/>
      <c r="Q558" s="180"/>
      <c r="R558" s="180"/>
      <c r="S558" s="180"/>
      <c r="T558" s="180"/>
      <c r="U558" s="180"/>
      <c r="V558" s="180"/>
      <c r="W558" s="180"/>
      <c r="X558" s="180"/>
      <c r="Y558" s="180"/>
      <c r="Z558" s="180"/>
      <c r="AA558" s="180"/>
      <c r="AB558" s="180"/>
      <c r="AC558" s="180"/>
      <c r="AD558" s="180"/>
      <c r="AE558" s="180"/>
    </row>
    <row r="559" spans="1:31">
      <c r="A559" s="311"/>
      <c r="B559" s="180"/>
      <c r="C559" s="180"/>
      <c r="D559" s="180"/>
      <c r="E559" s="180"/>
      <c r="F559" s="180"/>
      <c r="G559" s="180"/>
      <c r="H559" s="314"/>
      <c r="I559" s="180"/>
      <c r="J559" s="180"/>
      <c r="K559" s="313"/>
      <c r="L559" s="313"/>
      <c r="M559" s="313"/>
      <c r="N559" s="313"/>
      <c r="O559" s="978"/>
      <c r="P559" s="180"/>
      <c r="Q559" s="180"/>
      <c r="R559" s="180"/>
      <c r="S559" s="180"/>
      <c r="T559" s="180"/>
      <c r="U559" s="180"/>
      <c r="V559" s="180"/>
      <c r="W559" s="180"/>
      <c r="X559" s="180"/>
      <c r="Y559" s="180"/>
      <c r="Z559" s="180"/>
      <c r="AA559" s="180"/>
      <c r="AB559" s="180"/>
      <c r="AC559" s="180"/>
      <c r="AD559" s="180"/>
      <c r="AE559" s="180"/>
    </row>
    <row r="560" spans="1:31">
      <c r="A560" s="311"/>
      <c r="B560" s="180"/>
      <c r="C560" s="180"/>
      <c r="D560" s="180"/>
      <c r="E560" s="180"/>
      <c r="F560" s="180"/>
      <c r="G560" s="180"/>
      <c r="H560" s="314"/>
      <c r="I560" s="180"/>
      <c r="J560" s="180"/>
      <c r="K560" s="313"/>
      <c r="L560" s="313"/>
      <c r="M560" s="313"/>
      <c r="N560" s="313"/>
      <c r="O560" s="978"/>
      <c r="P560" s="180"/>
      <c r="Q560" s="180"/>
      <c r="R560" s="180"/>
      <c r="S560" s="180"/>
      <c r="T560" s="180"/>
      <c r="U560" s="180"/>
      <c r="V560" s="180"/>
      <c r="W560" s="180"/>
      <c r="X560" s="180"/>
      <c r="Y560" s="180"/>
      <c r="Z560" s="180"/>
      <c r="AA560" s="180"/>
      <c r="AB560" s="180"/>
      <c r="AC560" s="180"/>
      <c r="AD560" s="180"/>
      <c r="AE560" s="180"/>
    </row>
    <row r="561" spans="1:31">
      <c r="A561" s="311"/>
      <c r="B561" s="180"/>
      <c r="C561" s="180"/>
      <c r="D561" s="180"/>
      <c r="E561" s="180"/>
      <c r="F561" s="180"/>
      <c r="G561" s="180"/>
      <c r="H561" s="314"/>
      <c r="I561" s="180"/>
      <c r="J561" s="180"/>
      <c r="K561" s="313"/>
      <c r="L561" s="313"/>
      <c r="M561" s="313"/>
      <c r="N561" s="313"/>
      <c r="O561" s="978"/>
      <c r="P561" s="180"/>
      <c r="Q561" s="180"/>
      <c r="R561" s="180"/>
      <c r="S561" s="180"/>
      <c r="T561" s="180"/>
      <c r="U561" s="180"/>
      <c r="V561" s="180"/>
      <c r="W561" s="180"/>
      <c r="X561" s="180"/>
      <c r="Y561" s="180"/>
      <c r="Z561" s="180"/>
      <c r="AA561" s="180"/>
      <c r="AB561" s="180"/>
      <c r="AC561" s="180"/>
      <c r="AD561" s="180"/>
      <c r="AE561" s="180"/>
    </row>
    <row r="562" spans="1:31">
      <c r="A562" s="311"/>
      <c r="B562" s="180"/>
      <c r="C562" s="180"/>
      <c r="D562" s="180"/>
      <c r="E562" s="180"/>
      <c r="F562" s="180"/>
      <c r="G562" s="180"/>
      <c r="H562" s="314"/>
      <c r="I562" s="180"/>
      <c r="J562" s="180"/>
      <c r="K562" s="313"/>
      <c r="L562" s="313"/>
      <c r="M562" s="313"/>
      <c r="N562" s="313"/>
      <c r="O562" s="978"/>
      <c r="P562" s="180"/>
      <c r="Q562" s="180"/>
      <c r="R562" s="180"/>
      <c r="S562" s="180"/>
      <c r="T562" s="180"/>
      <c r="U562" s="180"/>
      <c r="V562" s="180"/>
      <c r="W562" s="180"/>
      <c r="X562" s="180"/>
      <c r="Y562" s="180"/>
      <c r="Z562" s="180"/>
      <c r="AA562" s="180"/>
      <c r="AB562" s="180"/>
      <c r="AC562" s="180"/>
      <c r="AD562" s="180"/>
      <c r="AE562" s="180"/>
    </row>
    <row r="563" spans="1:31">
      <c r="A563" s="311"/>
      <c r="B563" s="180"/>
      <c r="C563" s="180"/>
      <c r="D563" s="180"/>
      <c r="E563" s="180"/>
      <c r="F563" s="180"/>
      <c r="G563" s="180"/>
      <c r="H563" s="314"/>
      <c r="I563" s="180"/>
      <c r="J563" s="180"/>
      <c r="K563" s="313"/>
      <c r="L563" s="313"/>
      <c r="M563" s="313"/>
      <c r="N563" s="313"/>
      <c r="O563" s="978"/>
      <c r="P563" s="180"/>
      <c r="Q563" s="180"/>
      <c r="R563" s="180"/>
      <c r="S563" s="180"/>
      <c r="T563" s="180"/>
      <c r="U563" s="180"/>
      <c r="V563" s="180"/>
      <c r="W563" s="180"/>
      <c r="X563" s="180"/>
      <c r="Y563" s="180"/>
      <c r="Z563" s="180"/>
      <c r="AA563" s="180"/>
      <c r="AB563" s="180"/>
      <c r="AC563" s="180"/>
      <c r="AD563" s="180"/>
      <c r="AE563" s="180"/>
    </row>
    <row r="564" spans="1:31">
      <c r="A564" s="311"/>
      <c r="B564" s="180"/>
      <c r="C564" s="180"/>
      <c r="D564" s="180"/>
      <c r="E564" s="180"/>
      <c r="F564" s="180"/>
      <c r="G564" s="180"/>
      <c r="H564" s="314"/>
      <c r="I564" s="180"/>
      <c r="J564" s="180"/>
      <c r="K564" s="313"/>
      <c r="L564" s="313"/>
      <c r="M564" s="313"/>
      <c r="N564" s="313"/>
      <c r="O564" s="978"/>
      <c r="P564" s="180"/>
      <c r="Q564" s="180"/>
      <c r="R564" s="180"/>
      <c r="S564" s="180"/>
      <c r="T564" s="180"/>
      <c r="U564" s="180"/>
      <c r="V564" s="180"/>
      <c r="W564" s="180"/>
      <c r="X564" s="180"/>
      <c r="Y564" s="180"/>
      <c r="Z564" s="180"/>
      <c r="AA564" s="180"/>
      <c r="AB564" s="180"/>
      <c r="AC564" s="180"/>
      <c r="AD564" s="180"/>
      <c r="AE564" s="180"/>
    </row>
    <row r="565" spans="1:31">
      <c r="A565" s="311"/>
      <c r="B565" s="180"/>
      <c r="C565" s="180"/>
      <c r="D565" s="180"/>
      <c r="E565" s="180"/>
      <c r="F565" s="180"/>
      <c r="G565" s="180"/>
      <c r="H565" s="314"/>
      <c r="I565" s="180"/>
      <c r="J565" s="180"/>
      <c r="K565" s="313"/>
      <c r="L565" s="313"/>
      <c r="M565" s="313"/>
      <c r="N565" s="313"/>
      <c r="O565" s="978"/>
      <c r="P565" s="180"/>
      <c r="Q565" s="180"/>
      <c r="R565" s="180"/>
      <c r="S565" s="180"/>
      <c r="T565" s="180"/>
      <c r="U565" s="180"/>
      <c r="V565" s="180"/>
      <c r="W565" s="180"/>
      <c r="X565" s="180"/>
      <c r="Y565" s="180"/>
      <c r="Z565" s="180"/>
      <c r="AA565" s="180"/>
      <c r="AB565" s="180"/>
      <c r="AC565" s="180"/>
      <c r="AD565" s="180"/>
      <c r="AE565" s="180"/>
    </row>
    <row r="566" spans="1:31">
      <c r="A566" s="311"/>
      <c r="B566" s="180"/>
      <c r="C566" s="180"/>
      <c r="D566" s="180"/>
      <c r="E566" s="180"/>
      <c r="F566" s="180"/>
      <c r="G566" s="180"/>
      <c r="H566" s="314"/>
      <c r="I566" s="180"/>
      <c r="J566" s="180"/>
      <c r="K566" s="313"/>
      <c r="L566" s="313"/>
      <c r="M566" s="313"/>
      <c r="N566" s="313"/>
      <c r="O566" s="978"/>
      <c r="P566" s="180"/>
      <c r="Q566" s="180"/>
      <c r="R566" s="180"/>
      <c r="S566" s="180"/>
      <c r="T566" s="180"/>
      <c r="U566" s="180"/>
      <c r="V566" s="180"/>
      <c r="W566" s="180"/>
      <c r="X566" s="180"/>
      <c r="Y566" s="180"/>
      <c r="Z566" s="180"/>
      <c r="AA566" s="180"/>
      <c r="AB566" s="180"/>
      <c r="AC566" s="180"/>
      <c r="AD566" s="180"/>
      <c r="AE566" s="180"/>
    </row>
    <row r="567" spans="1:31">
      <c r="A567" s="311"/>
      <c r="B567" s="180"/>
      <c r="C567" s="180"/>
      <c r="D567" s="180"/>
      <c r="E567" s="180"/>
      <c r="F567" s="180"/>
      <c r="G567" s="180"/>
      <c r="H567" s="314"/>
      <c r="I567" s="180"/>
      <c r="J567" s="180"/>
      <c r="K567" s="313"/>
      <c r="L567" s="313"/>
      <c r="M567" s="313"/>
      <c r="N567" s="313"/>
      <c r="O567" s="978"/>
      <c r="P567" s="180"/>
      <c r="Q567" s="180"/>
      <c r="R567" s="180"/>
      <c r="S567" s="180"/>
      <c r="T567" s="180"/>
      <c r="U567" s="180"/>
      <c r="V567" s="180"/>
      <c r="W567" s="180"/>
      <c r="X567" s="180"/>
      <c r="Y567" s="180"/>
      <c r="Z567" s="180"/>
      <c r="AA567" s="180"/>
      <c r="AB567" s="180"/>
      <c r="AC567" s="180"/>
      <c r="AD567" s="180"/>
      <c r="AE567" s="180"/>
    </row>
    <row r="568" spans="1:31">
      <c r="A568" s="311"/>
      <c r="B568" s="180"/>
      <c r="C568" s="180"/>
      <c r="D568" s="180"/>
      <c r="E568" s="180"/>
      <c r="F568" s="180"/>
      <c r="G568" s="180"/>
      <c r="H568" s="314"/>
      <c r="I568" s="180"/>
      <c r="J568" s="180"/>
      <c r="K568" s="313"/>
      <c r="L568" s="313"/>
      <c r="M568" s="313"/>
      <c r="N568" s="313"/>
      <c r="O568" s="978"/>
      <c r="P568" s="180"/>
      <c r="Q568" s="180"/>
      <c r="R568" s="180"/>
      <c r="S568" s="180"/>
      <c r="T568" s="180"/>
      <c r="U568" s="180"/>
      <c r="V568" s="180"/>
      <c r="W568" s="180"/>
      <c r="X568" s="180"/>
      <c r="Y568" s="180"/>
      <c r="Z568" s="180"/>
      <c r="AA568" s="180"/>
      <c r="AB568" s="180"/>
      <c r="AC568" s="180"/>
      <c r="AD568" s="180"/>
      <c r="AE568" s="180"/>
    </row>
    <row r="569" spans="1:31">
      <c r="A569" s="311"/>
      <c r="B569" s="180"/>
      <c r="C569" s="180"/>
      <c r="D569" s="180"/>
      <c r="E569" s="180"/>
      <c r="F569" s="180"/>
      <c r="G569" s="180"/>
      <c r="H569" s="314"/>
      <c r="I569" s="180"/>
      <c r="J569" s="180"/>
      <c r="K569" s="313"/>
      <c r="L569" s="313"/>
      <c r="M569" s="313"/>
      <c r="N569" s="313"/>
      <c r="O569" s="978"/>
      <c r="P569" s="180"/>
      <c r="Q569" s="180"/>
      <c r="R569" s="180"/>
      <c r="S569" s="180"/>
      <c r="T569" s="180"/>
      <c r="U569" s="180"/>
      <c r="V569" s="180"/>
      <c r="W569" s="180"/>
      <c r="X569" s="180"/>
      <c r="Y569" s="180"/>
      <c r="Z569" s="180"/>
      <c r="AA569" s="180"/>
      <c r="AB569" s="180"/>
      <c r="AC569" s="180"/>
      <c r="AD569" s="180"/>
      <c r="AE569" s="180"/>
    </row>
    <row r="570" spans="1:31">
      <c r="A570" s="311"/>
      <c r="B570" s="180"/>
      <c r="C570" s="180"/>
      <c r="D570" s="180"/>
      <c r="E570" s="180"/>
      <c r="F570" s="180"/>
      <c r="G570" s="180"/>
      <c r="H570" s="314"/>
      <c r="I570" s="180"/>
      <c r="J570" s="180"/>
      <c r="K570" s="313"/>
      <c r="L570" s="313"/>
      <c r="M570" s="313"/>
      <c r="N570" s="313"/>
      <c r="O570" s="978"/>
      <c r="P570" s="180"/>
      <c r="Q570" s="180"/>
      <c r="R570" s="180"/>
      <c r="S570" s="180"/>
      <c r="T570" s="180"/>
      <c r="U570" s="180"/>
      <c r="V570" s="180"/>
      <c r="W570" s="180"/>
      <c r="X570" s="180"/>
      <c r="Y570" s="180"/>
      <c r="Z570" s="180"/>
      <c r="AA570" s="180"/>
      <c r="AB570" s="180"/>
      <c r="AC570" s="180"/>
      <c r="AD570" s="180"/>
      <c r="AE570" s="180"/>
    </row>
    <row r="571" spans="1:31">
      <c r="A571" s="311"/>
      <c r="B571" s="180"/>
      <c r="C571" s="180"/>
      <c r="D571" s="180"/>
      <c r="E571" s="180"/>
      <c r="F571" s="180"/>
      <c r="G571" s="180"/>
      <c r="H571" s="314"/>
      <c r="I571" s="180"/>
      <c r="J571" s="180"/>
      <c r="K571" s="313"/>
      <c r="L571" s="313"/>
      <c r="M571" s="313"/>
      <c r="N571" s="313"/>
      <c r="O571" s="978"/>
      <c r="P571" s="180"/>
      <c r="Q571" s="180"/>
      <c r="R571" s="180"/>
      <c r="S571" s="180"/>
      <c r="T571" s="180"/>
      <c r="U571" s="180"/>
      <c r="V571" s="180"/>
      <c r="W571" s="180"/>
      <c r="X571" s="180"/>
      <c r="Y571" s="180"/>
      <c r="Z571" s="180"/>
      <c r="AA571" s="180"/>
      <c r="AB571" s="180"/>
      <c r="AC571" s="180"/>
      <c r="AD571" s="180"/>
      <c r="AE571" s="180"/>
    </row>
    <row r="572" spans="1:31">
      <c r="A572" s="311"/>
      <c r="B572" s="180"/>
      <c r="C572" s="180"/>
      <c r="D572" s="180"/>
      <c r="E572" s="180"/>
      <c r="F572" s="180"/>
      <c r="G572" s="180"/>
      <c r="H572" s="314"/>
      <c r="I572" s="180"/>
      <c r="J572" s="180"/>
      <c r="K572" s="313"/>
      <c r="L572" s="313"/>
      <c r="M572" s="313"/>
      <c r="N572" s="313"/>
      <c r="O572" s="978"/>
      <c r="P572" s="180"/>
      <c r="Q572" s="180"/>
      <c r="R572" s="180"/>
      <c r="S572" s="180"/>
      <c r="T572" s="180"/>
      <c r="U572" s="180"/>
      <c r="V572" s="180"/>
      <c r="W572" s="180"/>
      <c r="X572" s="180"/>
      <c r="Y572" s="180"/>
      <c r="Z572" s="180"/>
      <c r="AA572" s="180"/>
      <c r="AB572" s="180"/>
      <c r="AC572" s="180"/>
      <c r="AD572" s="180"/>
      <c r="AE572" s="180"/>
    </row>
    <row r="573" spans="1:31">
      <c r="A573" s="311"/>
      <c r="B573" s="180"/>
      <c r="C573" s="180"/>
      <c r="D573" s="180"/>
      <c r="E573" s="180"/>
      <c r="F573" s="180"/>
      <c r="G573" s="180"/>
      <c r="H573" s="314"/>
      <c r="I573" s="180"/>
      <c r="J573" s="180"/>
      <c r="K573" s="313"/>
      <c r="L573" s="313"/>
      <c r="M573" s="313"/>
      <c r="N573" s="313"/>
      <c r="O573" s="978"/>
      <c r="P573" s="180"/>
      <c r="Q573" s="180"/>
      <c r="R573" s="180"/>
      <c r="S573" s="180"/>
      <c r="T573" s="180"/>
      <c r="U573" s="180"/>
      <c r="V573" s="180"/>
      <c r="W573" s="180"/>
      <c r="X573" s="180"/>
      <c r="Y573" s="180"/>
      <c r="Z573" s="180"/>
      <c r="AA573" s="180"/>
      <c r="AB573" s="180"/>
      <c r="AC573" s="180"/>
      <c r="AD573" s="180"/>
      <c r="AE573" s="180"/>
    </row>
    <row r="574" spans="1:31">
      <c r="A574" s="311"/>
      <c r="B574" s="180"/>
      <c r="C574" s="180"/>
      <c r="D574" s="180"/>
      <c r="E574" s="180"/>
      <c r="F574" s="180"/>
      <c r="G574" s="180"/>
      <c r="H574" s="314"/>
      <c r="I574" s="180"/>
      <c r="J574" s="180"/>
      <c r="K574" s="313"/>
      <c r="L574" s="313"/>
      <c r="M574" s="313"/>
      <c r="N574" s="313"/>
      <c r="O574" s="978"/>
      <c r="P574" s="180"/>
      <c r="Q574" s="180"/>
      <c r="R574" s="180"/>
      <c r="S574" s="180"/>
      <c r="T574" s="180"/>
      <c r="U574" s="180"/>
      <c r="V574" s="180"/>
      <c r="W574" s="180"/>
      <c r="X574" s="180"/>
      <c r="Y574" s="180"/>
      <c r="Z574" s="180"/>
      <c r="AA574" s="180"/>
      <c r="AB574" s="180"/>
      <c r="AC574" s="180"/>
      <c r="AD574" s="180"/>
      <c r="AE574" s="180"/>
    </row>
    <row r="575" spans="1:31">
      <c r="A575" s="311"/>
      <c r="B575" s="180"/>
      <c r="C575" s="180"/>
      <c r="D575" s="180"/>
      <c r="E575" s="180"/>
      <c r="F575" s="180"/>
      <c r="G575" s="180"/>
      <c r="H575" s="314"/>
      <c r="I575" s="180"/>
      <c r="J575" s="180"/>
      <c r="K575" s="313"/>
      <c r="L575" s="313"/>
      <c r="M575" s="313"/>
      <c r="N575" s="313"/>
      <c r="O575" s="978"/>
      <c r="P575" s="180"/>
      <c r="Q575" s="180"/>
      <c r="R575" s="180"/>
      <c r="S575" s="180"/>
      <c r="T575" s="180"/>
      <c r="U575" s="180"/>
      <c r="V575" s="180"/>
      <c r="W575" s="180"/>
      <c r="X575" s="180"/>
      <c r="Y575" s="180"/>
      <c r="Z575" s="180"/>
      <c r="AA575" s="180"/>
      <c r="AB575" s="180"/>
      <c r="AC575" s="180"/>
      <c r="AD575" s="180"/>
      <c r="AE575" s="180"/>
    </row>
    <row r="576" spans="1:31">
      <c r="A576" s="311"/>
      <c r="B576" s="180"/>
      <c r="C576" s="180"/>
      <c r="D576" s="180"/>
      <c r="E576" s="180"/>
      <c r="F576" s="180"/>
      <c r="G576" s="180"/>
      <c r="H576" s="314"/>
      <c r="I576" s="180"/>
      <c r="J576" s="180"/>
      <c r="K576" s="313"/>
      <c r="L576" s="313"/>
      <c r="M576" s="313"/>
      <c r="N576" s="313"/>
      <c r="O576" s="978"/>
      <c r="P576" s="180"/>
      <c r="Q576" s="180"/>
      <c r="R576" s="180"/>
      <c r="S576" s="180"/>
      <c r="T576" s="180"/>
      <c r="U576" s="180"/>
      <c r="V576" s="180"/>
      <c r="W576" s="180"/>
      <c r="X576" s="180"/>
      <c r="Y576" s="180"/>
      <c r="Z576" s="180"/>
      <c r="AA576" s="180"/>
      <c r="AB576" s="180"/>
      <c r="AC576" s="180"/>
      <c r="AD576" s="180"/>
      <c r="AE576" s="180"/>
    </row>
    <row r="577" spans="1:31">
      <c r="A577" s="311"/>
      <c r="B577" s="180"/>
      <c r="C577" s="180"/>
      <c r="D577" s="180"/>
      <c r="E577" s="180"/>
      <c r="F577" s="180"/>
      <c r="G577" s="180"/>
      <c r="H577" s="314"/>
      <c r="I577" s="180"/>
      <c r="J577" s="180"/>
      <c r="K577" s="313"/>
      <c r="L577" s="313"/>
      <c r="M577" s="313"/>
      <c r="N577" s="313"/>
      <c r="O577" s="978"/>
      <c r="P577" s="180"/>
      <c r="Q577" s="180"/>
      <c r="R577" s="180"/>
      <c r="S577" s="180"/>
      <c r="T577" s="180"/>
      <c r="U577" s="180"/>
      <c r="V577" s="180"/>
      <c r="W577" s="180"/>
      <c r="X577" s="180"/>
      <c r="Y577" s="180"/>
      <c r="Z577" s="180"/>
      <c r="AA577" s="180"/>
      <c r="AB577" s="180"/>
      <c r="AC577" s="180"/>
      <c r="AD577" s="180"/>
      <c r="AE577" s="180"/>
    </row>
    <row r="578" spans="1:31">
      <c r="A578" s="311"/>
      <c r="B578" s="180"/>
      <c r="C578" s="180"/>
      <c r="D578" s="180"/>
      <c r="E578" s="180"/>
      <c r="F578" s="180"/>
      <c r="G578" s="180"/>
      <c r="H578" s="314"/>
      <c r="I578" s="180"/>
      <c r="J578" s="180"/>
      <c r="K578" s="313"/>
      <c r="L578" s="313"/>
      <c r="M578" s="313"/>
      <c r="N578" s="313"/>
      <c r="O578" s="978"/>
      <c r="P578" s="180"/>
      <c r="Q578" s="180"/>
      <c r="R578" s="180"/>
      <c r="S578" s="180"/>
      <c r="T578" s="180"/>
      <c r="U578" s="180"/>
      <c r="V578" s="180"/>
      <c r="W578" s="180"/>
      <c r="X578" s="180"/>
      <c r="Y578" s="180"/>
      <c r="Z578" s="180"/>
      <c r="AA578" s="180"/>
      <c r="AB578" s="180"/>
      <c r="AC578" s="180"/>
      <c r="AD578" s="180"/>
      <c r="AE578" s="180"/>
    </row>
    <row r="579" spans="1:31">
      <c r="A579" s="311"/>
      <c r="B579" s="180"/>
      <c r="C579" s="180"/>
      <c r="D579" s="180"/>
      <c r="E579" s="180"/>
      <c r="F579" s="180"/>
      <c r="G579" s="180"/>
      <c r="H579" s="314"/>
      <c r="I579" s="180"/>
      <c r="J579" s="180"/>
      <c r="K579" s="313"/>
      <c r="L579" s="313"/>
      <c r="M579" s="313"/>
      <c r="N579" s="313"/>
      <c r="O579" s="978"/>
      <c r="P579" s="180"/>
      <c r="Q579" s="180"/>
      <c r="R579" s="180"/>
      <c r="S579" s="180"/>
      <c r="T579" s="180"/>
      <c r="U579" s="180"/>
      <c r="V579" s="180"/>
      <c r="W579" s="180"/>
      <c r="X579" s="180"/>
      <c r="Y579" s="180"/>
      <c r="Z579" s="180"/>
      <c r="AA579" s="180"/>
      <c r="AB579" s="180"/>
      <c r="AC579" s="180"/>
      <c r="AD579" s="180"/>
      <c r="AE579" s="180"/>
    </row>
    <row r="580" spans="1:31">
      <c r="A580" s="311"/>
      <c r="B580" s="180"/>
      <c r="C580" s="180"/>
      <c r="D580" s="180"/>
      <c r="E580" s="180"/>
      <c r="F580" s="180"/>
      <c r="G580" s="180"/>
      <c r="H580" s="314"/>
      <c r="I580" s="180"/>
      <c r="J580" s="180"/>
      <c r="K580" s="313"/>
      <c r="L580" s="313"/>
      <c r="M580" s="313"/>
      <c r="N580" s="313"/>
      <c r="O580" s="978"/>
      <c r="P580" s="180"/>
      <c r="Q580" s="180"/>
      <c r="R580" s="180"/>
      <c r="S580" s="180"/>
      <c r="T580" s="180"/>
      <c r="U580" s="180"/>
      <c r="V580" s="180"/>
      <c r="W580" s="180"/>
      <c r="X580" s="180"/>
      <c r="Y580" s="180"/>
      <c r="Z580" s="180"/>
      <c r="AA580" s="180"/>
      <c r="AB580" s="180"/>
      <c r="AC580" s="180"/>
      <c r="AD580" s="180"/>
      <c r="AE580" s="180"/>
    </row>
    <row r="581" spans="1:31">
      <c r="A581" s="311"/>
      <c r="B581" s="180"/>
      <c r="C581" s="180"/>
      <c r="D581" s="180"/>
      <c r="E581" s="180"/>
      <c r="F581" s="180"/>
      <c r="G581" s="180"/>
      <c r="H581" s="314"/>
      <c r="I581" s="180"/>
      <c r="J581" s="180"/>
      <c r="K581" s="313"/>
      <c r="L581" s="313"/>
      <c r="M581" s="313"/>
      <c r="N581" s="313"/>
      <c r="O581" s="978"/>
      <c r="P581" s="180"/>
      <c r="Q581" s="180"/>
      <c r="R581" s="180"/>
      <c r="S581" s="180"/>
      <c r="T581" s="180"/>
      <c r="U581" s="180"/>
      <c r="V581" s="180"/>
      <c r="W581" s="180"/>
      <c r="X581" s="180"/>
      <c r="Y581" s="180"/>
      <c r="Z581" s="180"/>
      <c r="AA581" s="180"/>
      <c r="AB581" s="180"/>
      <c r="AC581" s="180"/>
      <c r="AD581" s="180"/>
      <c r="AE581" s="180"/>
    </row>
    <row r="582" spans="1:31">
      <c r="A582" s="311"/>
      <c r="B582" s="180"/>
      <c r="C582" s="180"/>
      <c r="D582" s="180"/>
      <c r="E582" s="180"/>
      <c r="F582" s="180"/>
      <c r="G582" s="180"/>
      <c r="H582" s="314"/>
      <c r="I582" s="180"/>
      <c r="J582" s="180"/>
      <c r="K582" s="313"/>
      <c r="L582" s="313"/>
      <c r="M582" s="313"/>
      <c r="N582" s="313"/>
      <c r="O582" s="978"/>
      <c r="P582" s="180"/>
      <c r="Q582" s="180"/>
      <c r="R582" s="180"/>
      <c r="S582" s="180"/>
      <c r="T582" s="180"/>
      <c r="U582" s="180"/>
      <c r="V582" s="180"/>
      <c r="W582" s="180"/>
      <c r="X582" s="180"/>
      <c r="Y582" s="180"/>
      <c r="Z582" s="180"/>
      <c r="AA582" s="180"/>
      <c r="AB582" s="180"/>
      <c r="AC582" s="180"/>
      <c r="AD582" s="180"/>
      <c r="AE582" s="180"/>
    </row>
    <row r="583" spans="1:31">
      <c r="A583" s="311"/>
      <c r="B583" s="180"/>
      <c r="C583" s="180"/>
      <c r="D583" s="180"/>
      <c r="E583" s="180"/>
      <c r="F583" s="180"/>
      <c r="G583" s="180"/>
      <c r="H583" s="314"/>
      <c r="I583" s="180"/>
      <c r="J583" s="180"/>
      <c r="K583" s="313"/>
      <c r="L583" s="313"/>
      <c r="M583" s="313"/>
      <c r="N583" s="313"/>
      <c r="O583" s="978"/>
      <c r="P583" s="180"/>
      <c r="Q583" s="180"/>
      <c r="R583" s="180"/>
      <c r="S583" s="180"/>
      <c r="T583" s="180"/>
      <c r="U583" s="180"/>
      <c r="V583" s="180"/>
      <c r="W583" s="180"/>
      <c r="X583" s="180"/>
      <c r="Y583" s="180"/>
      <c r="Z583" s="180"/>
      <c r="AA583" s="180"/>
      <c r="AB583" s="180"/>
      <c r="AC583" s="180"/>
      <c r="AD583" s="180"/>
      <c r="AE583" s="180"/>
    </row>
    <row r="584" spans="1:31">
      <c r="A584" s="311"/>
      <c r="B584" s="180"/>
      <c r="C584" s="180"/>
      <c r="D584" s="180"/>
      <c r="E584" s="180"/>
      <c r="F584" s="180"/>
      <c r="G584" s="180"/>
      <c r="H584" s="314"/>
      <c r="I584" s="180"/>
      <c r="J584" s="180"/>
      <c r="K584" s="313"/>
      <c r="L584" s="313"/>
      <c r="M584" s="313"/>
      <c r="N584" s="313"/>
      <c r="O584" s="978"/>
      <c r="P584" s="180"/>
      <c r="Q584" s="180"/>
      <c r="R584" s="180"/>
      <c r="S584" s="180"/>
      <c r="T584" s="180"/>
      <c r="U584" s="180"/>
      <c r="V584" s="180"/>
      <c r="W584" s="180"/>
      <c r="X584" s="180"/>
      <c r="Y584" s="180"/>
      <c r="Z584" s="180"/>
      <c r="AA584" s="180"/>
      <c r="AB584" s="180"/>
      <c r="AC584" s="180"/>
      <c r="AD584" s="180"/>
      <c r="AE584" s="180"/>
    </row>
    <row r="585" spans="1:31">
      <c r="A585" s="311"/>
      <c r="B585" s="180"/>
      <c r="C585" s="180"/>
      <c r="D585" s="180"/>
      <c r="E585" s="180"/>
      <c r="F585" s="180"/>
      <c r="G585" s="180"/>
      <c r="H585" s="314"/>
      <c r="I585" s="180"/>
      <c r="J585" s="180"/>
      <c r="K585" s="313"/>
      <c r="L585" s="313"/>
      <c r="M585" s="313"/>
      <c r="N585" s="313"/>
      <c r="O585" s="978"/>
      <c r="P585" s="180"/>
      <c r="Q585" s="180"/>
      <c r="R585" s="180"/>
      <c r="S585" s="180"/>
      <c r="T585" s="180"/>
      <c r="U585" s="180"/>
      <c r="V585" s="180"/>
      <c r="W585" s="180"/>
      <c r="X585" s="180"/>
      <c r="Y585" s="180"/>
      <c r="Z585" s="180"/>
      <c r="AA585" s="180"/>
      <c r="AB585" s="180"/>
      <c r="AC585" s="180"/>
      <c r="AD585" s="180"/>
      <c r="AE585" s="180"/>
    </row>
    <row r="586" spans="1:31">
      <c r="A586" s="311"/>
      <c r="B586" s="180"/>
      <c r="C586" s="180"/>
      <c r="D586" s="180"/>
      <c r="E586" s="180"/>
      <c r="F586" s="180"/>
      <c r="G586" s="180"/>
      <c r="H586" s="314"/>
      <c r="I586" s="180"/>
      <c r="J586" s="180"/>
      <c r="K586" s="313"/>
      <c r="L586" s="313"/>
      <c r="M586" s="313"/>
      <c r="N586" s="313"/>
      <c r="O586" s="978"/>
      <c r="P586" s="180"/>
      <c r="Q586" s="180"/>
      <c r="R586" s="180"/>
      <c r="S586" s="180"/>
      <c r="T586" s="180"/>
      <c r="U586" s="180"/>
      <c r="V586" s="180"/>
      <c r="W586" s="180"/>
      <c r="X586" s="180"/>
      <c r="Y586" s="180"/>
      <c r="Z586" s="180"/>
      <c r="AA586" s="180"/>
      <c r="AB586" s="180"/>
      <c r="AC586" s="180"/>
      <c r="AD586" s="180"/>
      <c r="AE586" s="180"/>
    </row>
    <row r="587" spans="1:31">
      <c r="A587" s="311"/>
      <c r="B587" s="180"/>
      <c r="C587" s="180"/>
      <c r="D587" s="180"/>
      <c r="E587" s="180"/>
      <c r="F587" s="180"/>
      <c r="G587" s="180"/>
      <c r="H587" s="314"/>
      <c r="I587" s="180"/>
      <c r="J587" s="180"/>
      <c r="K587" s="313"/>
      <c r="L587" s="313"/>
      <c r="M587" s="313"/>
      <c r="N587" s="313"/>
      <c r="O587" s="978"/>
      <c r="P587" s="180"/>
      <c r="Q587" s="180"/>
      <c r="R587" s="180"/>
      <c r="S587" s="180"/>
      <c r="T587" s="180"/>
      <c r="U587" s="180"/>
      <c r="V587" s="180"/>
      <c r="W587" s="180"/>
      <c r="X587" s="180"/>
      <c r="Y587" s="180"/>
      <c r="Z587" s="180"/>
      <c r="AA587" s="180"/>
      <c r="AB587" s="180"/>
      <c r="AC587" s="180"/>
      <c r="AD587" s="180"/>
      <c r="AE587" s="180"/>
    </row>
    <row r="588" spans="1:31">
      <c r="A588" s="311"/>
      <c r="B588" s="180"/>
      <c r="C588" s="180"/>
      <c r="D588" s="180"/>
      <c r="E588" s="180"/>
      <c r="F588" s="180"/>
      <c r="G588" s="180"/>
      <c r="H588" s="314"/>
      <c r="I588" s="180"/>
      <c r="J588" s="180"/>
      <c r="K588" s="313"/>
      <c r="L588" s="313"/>
      <c r="M588" s="313"/>
      <c r="N588" s="313"/>
      <c r="O588" s="978"/>
      <c r="P588" s="180"/>
      <c r="Q588" s="180"/>
      <c r="R588" s="180"/>
      <c r="S588" s="180"/>
      <c r="T588" s="180"/>
      <c r="U588" s="180"/>
      <c r="V588" s="180"/>
      <c r="W588" s="180"/>
      <c r="X588" s="180"/>
      <c r="Y588" s="180"/>
      <c r="Z588" s="180"/>
      <c r="AA588" s="180"/>
      <c r="AB588" s="180"/>
      <c r="AC588" s="180"/>
      <c r="AD588" s="180"/>
      <c r="AE588" s="180"/>
    </row>
    <row r="589" spans="1:31">
      <c r="A589" s="311"/>
      <c r="B589" s="180"/>
      <c r="C589" s="180"/>
      <c r="D589" s="180"/>
      <c r="E589" s="180"/>
      <c r="F589" s="180"/>
      <c r="G589" s="180"/>
      <c r="H589" s="314"/>
      <c r="I589" s="180"/>
      <c r="J589" s="180"/>
      <c r="K589" s="313"/>
      <c r="L589" s="313"/>
      <c r="M589" s="313"/>
      <c r="N589" s="313"/>
      <c r="O589" s="978"/>
      <c r="P589" s="180"/>
      <c r="Q589" s="180"/>
      <c r="R589" s="180"/>
      <c r="S589" s="180"/>
      <c r="T589" s="180"/>
      <c r="U589" s="180"/>
      <c r="V589" s="180"/>
      <c r="W589" s="180"/>
      <c r="X589" s="180"/>
      <c r="Y589" s="180"/>
      <c r="Z589" s="180"/>
      <c r="AA589" s="180"/>
      <c r="AB589" s="180"/>
      <c r="AC589" s="180"/>
      <c r="AD589" s="180"/>
      <c r="AE589" s="180"/>
    </row>
    <row r="590" spans="1:31">
      <c r="A590" s="311"/>
      <c r="B590" s="180"/>
      <c r="C590" s="180"/>
      <c r="D590" s="180"/>
      <c r="E590" s="180"/>
      <c r="F590" s="180"/>
      <c r="G590" s="180"/>
      <c r="H590" s="314"/>
      <c r="I590" s="180"/>
      <c r="J590" s="180"/>
      <c r="K590" s="313"/>
      <c r="L590" s="313"/>
      <c r="M590" s="313"/>
      <c r="N590" s="313"/>
      <c r="O590" s="978"/>
      <c r="P590" s="180"/>
      <c r="Q590" s="180"/>
      <c r="R590" s="180"/>
      <c r="S590" s="180"/>
      <c r="T590" s="180"/>
      <c r="U590" s="180"/>
      <c r="V590" s="180"/>
      <c r="W590" s="180"/>
      <c r="X590" s="180"/>
      <c r="Y590" s="180"/>
      <c r="Z590" s="180"/>
      <c r="AA590" s="180"/>
      <c r="AB590" s="180"/>
      <c r="AC590" s="180"/>
      <c r="AD590" s="180"/>
      <c r="AE590" s="180"/>
    </row>
    <row r="591" spans="1:31">
      <c r="A591" s="311"/>
      <c r="B591" s="180"/>
      <c r="C591" s="180"/>
      <c r="D591" s="180"/>
      <c r="E591" s="180"/>
      <c r="F591" s="180"/>
      <c r="G591" s="180"/>
      <c r="H591" s="314"/>
      <c r="I591" s="180"/>
      <c r="J591" s="180"/>
      <c r="K591" s="313"/>
      <c r="L591" s="313"/>
      <c r="M591" s="313"/>
      <c r="N591" s="313"/>
      <c r="O591" s="978"/>
      <c r="P591" s="180"/>
      <c r="Q591" s="180"/>
      <c r="R591" s="180"/>
      <c r="S591" s="180"/>
      <c r="T591" s="180"/>
      <c r="U591" s="180"/>
      <c r="V591" s="180"/>
      <c r="W591" s="180"/>
      <c r="X591" s="180"/>
      <c r="Y591" s="180"/>
      <c r="Z591" s="180"/>
      <c r="AA591" s="180"/>
      <c r="AB591" s="180"/>
      <c r="AC591" s="180"/>
      <c r="AD591" s="180"/>
      <c r="AE591" s="180"/>
    </row>
    <row r="592" spans="1:31">
      <c r="A592" s="311"/>
      <c r="B592" s="180"/>
      <c r="C592" s="180"/>
      <c r="D592" s="180"/>
      <c r="E592" s="180"/>
      <c r="F592" s="180"/>
      <c r="G592" s="180"/>
      <c r="H592" s="314"/>
      <c r="I592" s="180"/>
      <c r="J592" s="180"/>
      <c r="K592" s="313"/>
      <c r="L592" s="313"/>
      <c r="M592" s="313"/>
      <c r="N592" s="313"/>
      <c r="O592" s="978"/>
      <c r="P592" s="180"/>
      <c r="Q592" s="180"/>
      <c r="R592" s="180"/>
      <c r="S592" s="180"/>
      <c r="T592" s="180"/>
      <c r="U592" s="180"/>
      <c r="V592" s="180"/>
      <c r="W592" s="180"/>
      <c r="X592" s="180"/>
      <c r="Y592" s="180"/>
      <c r="Z592" s="180"/>
      <c r="AA592" s="180"/>
      <c r="AB592" s="180"/>
      <c r="AC592" s="180"/>
      <c r="AD592" s="180"/>
      <c r="AE592" s="180"/>
    </row>
    <row r="593" spans="1:31">
      <c r="A593" s="311"/>
      <c r="B593" s="180"/>
      <c r="C593" s="180"/>
      <c r="D593" s="180"/>
      <c r="E593" s="180"/>
      <c r="F593" s="180"/>
      <c r="G593" s="180"/>
      <c r="H593" s="314"/>
      <c r="I593" s="180"/>
      <c r="J593" s="180"/>
      <c r="K593" s="313"/>
      <c r="L593" s="313"/>
      <c r="M593" s="313"/>
      <c r="N593" s="313"/>
      <c r="O593" s="978"/>
      <c r="P593" s="180"/>
      <c r="Q593" s="180"/>
      <c r="R593" s="180"/>
      <c r="S593" s="180"/>
      <c r="T593" s="180"/>
      <c r="U593" s="180"/>
      <c r="V593" s="180"/>
      <c r="W593" s="180"/>
      <c r="X593" s="180"/>
      <c r="Y593" s="180"/>
      <c r="Z593" s="180"/>
      <c r="AA593" s="180"/>
      <c r="AB593" s="180"/>
      <c r="AC593" s="180"/>
      <c r="AD593" s="180"/>
      <c r="AE593" s="180"/>
    </row>
    <row r="594" spans="1:31">
      <c r="A594" s="311"/>
      <c r="B594" s="180"/>
      <c r="C594" s="180"/>
      <c r="D594" s="180"/>
      <c r="E594" s="180"/>
      <c r="F594" s="180"/>
      <c r="G594" s="180"/>
      <c r="H594" s="314"/>
      <c r="I594" s="180"/>
      <c r="J594" s="180"/>
      <c r="K594" s="313"/>
      <c r="L594" s="313"/>
      <c r="M594" s="313"/>
      <c r="N594" s="313"/>
      <c r="O594" s="978"/>
      <c r="P594" s="180"/>
      <c r="Q594" s="180"/>
      <c r="R594" s="180"/>
      <c r="S594" s="180"/>
      <c r="T594" s="180"/>
      <c r="U594" s="180"/>
      <c r="V594" s="180"/>
      <c r="W594" s="180"/>
      <c r="X594" s="180"/>
      <c r="Y594" s="180"/>
      <c r="Z594" s="180"/>
      <c r="AA594" s="180"/>
      <c r="AB594" s="180"/>
      <c r="AC594" s="180"/>
      <c r="AD594" s="180"/>
      <c r="AE594" s="180"/>
    </row>
    <row r="595" spans="1:31">
      <c r="A595" s="311"/>
      <c r="B595" s="180"/>
      <c r="C595" s="180"/>
      <c r="D595" s="180"/>
      <c r="E595" s="180"/>
      <c r="F595" s="180"/>
      <c r="G595" s="180"/>
      <c r="H595" s="314"/>
      <c r="I595" s="180"/>
      <c r="J595" s="180"/>
      <c r="K595" s="313"/>
      <c r="L595" s="313"/>
      <c r="M595" s="313"/>
      <c r="N595" s="313"/>
      <c r="O595" s="978"/>
      <c r="P595" s="180"/>
      <c r="Q595" s="180"/>
      <c r="R595" s="180"/>
      <c r="S595" s="180"/>
      <c r="T595" s="180"/>
      <c r="U595" s="180"/>
      <c r="V595" s="180"/>
      <c r="W595" s="180"/>
      <c r="X595" s="180"/>
      <c r="Y595" s="180"/>
      <c r="Z595" s="180"/>
      <c r="AA595" s="180"/>
      <c r="AB595" s="180"/>
      <c r="AC595" s="180"/>
      <c r="AD595" s="180"/>
      <c r="AE595" s="180"/>
    </row>
    <row r="596" spans="1:31">
      <c r="A596" s="311"/>
      <c r="B596" s="180"/>
      <c r="C596" s="180"/>
      <c r="D596" s="180"/>
      <c r="E596" s="180"/>
      <c r="F596" s="180"/>
      <c r="G596" s="180"/>
      <c r="H596" s="314"/>
      <c r="I596" s="180"/>
      <c r="J596" s="180"/>
      <c r="K596" s="313"/>
      <c r="L596" s="313"/>
      <c r="M596" s="313"/>
      <c r="N596" s="313"/>
      <c r="O596" s="978"/>
      <c r="P596" s="180"/>
      <c r="Q596" s="180"/>
      <c r="R596" s="180"/>
      <c r="S596" s="180"/>
      <c r="T596" s="180"/>
      <c r="U596" s="180"/>
      <c r="V596" s="180"/>
      <c r="W596" s="180"/>
      <c r="X596" s="180"/>
      <c r="Y596" s="180"/>
      <c r="Z596" s="180"/>
      <c r="AA596" s="180"/>
      <c r="AB596" s="180"/>
      <c r="AC596" s="180"/>
      <c r="AD596" s="180"/>
      <c r="AE596" s="180"/>
    </row>
    <row r="597" spans="1:31">
      <c r="A597" s="311"/>
      <c r="B597" s="180"/>
      <c r="C597" s="180"/>
      <c r="D597" s="180"/>
      <c r="E597" s="180"/>
      <c r="F597" s="180"/>
      <c r="G597" s="180"/>
      <c r="H597" s="314"/>
      <c r="I597" s="180"/>
      <c r="J597" s="180"/>
      <c r="K597" s="313"/>
      <c r="L597" s="313"/>
      <c r="M597" s="313"/>
      <c r="N597" s="313"/>
      <c r="O597" s="978"/>
      <c r="P597" s="180"/>
      <c r="Q597" s="180"/>
      <c r="R597" s="180"/>
      <c r="S597" s="180"/>
      <c r="T597" s="180"/>
      <c r="U597" s="180"/>
      <c r="V597" s="180"/>
      <c r="W597" s="180"/>
      <c r="X597" s="180"/>
      <c r="Y597" s="180"/>
      <c r="Z597" s="180"/>
      <c r="AA597" s="180"/>
      <c r="AB597" s="180"/>
      <c r="AC597" s="180"/>
      <c r="AD597" s="180"/>
      <c r="AE597" s="180"/>
    </row>
    <row r="598" spans="1:31">
      <c r="A598" s="311"/>
      <c r="B598" s="180"/>
      <c r="C598" s="180"/>
      <c r="D598" s="180"/>
      <c r="E598" s="180"/>
      <c r="F598" s="180"/>
      <c r="G598" s="180"/>
      <c r="H598" s="314"/>
      <c r="I598" s="180"/>
      <c r="J598" s="180"/>
      <c r="K598" s="313"/>
      <c r="L598" s="313"/>
      <c r="M598" s="313"/>
      <c r="N598" s="313"/>
      <c r="O598" s="978"/>
      <c r="P598" s="180"/>
      <c r="Q598" s="180"/>
      <c r="R598" s="180"/>
      <c r="S598" s="180"/>
      <c r="T598" s="180"/>
      <c r="U598" s="180"/>
      <c r="V598" s="180"/>
      <c r="W598" s="180"/>
      <c r="X598" s="180"/>
      <c r="Y598" s="180"/>
      <c r="Z598" s="180"/>
      <c r="AA598" s="180"/>
      <c r="AB598" s="180"/>
      <c r="AC598" s="180"/>
      <c r="AD598" s="180"/>
      <c r="AE598" s="180"/>
    </row>
    <row r="599" spans="1:31">
      <c r="A599" s="311"/>
      <c r="B599" s="180"/>
      <c r="C599" s="180"/>
      <c r="D599" s="180"/>
      <c r="E599" s="180"/>
      <c r="F599" s="180"/>
      <c r="G599" s="180"/>
      <c r="H599" s="314"/>
      <c r="I599" s="180"/>
      <c r="J599" s="180"/>
      <c r="K599" s="313"/>
      <c r="L599" s="313"/>
      <c r="M599" s="313"/>
      <c r="N599" s="313"/>
      <c r="O599" s="978"/>
      <c r="P599" s="180"/>
      <c r="Q599" s="180"/>
      <c r="R599" s="180"/>
      <c r="S599" s="180"/>
      <c r="T599" s="180"/>
      <c r="U599" s="180"/>
      <c r="V599" s="180"/>
      <c r="W599" s="180"/>
      <c r="X599" s="180"/>
      <c r="Y599" s="180"/>
      <c r="Z599" s="180"/>
      <c r="AA599" s="180"/>
      <c r="AB599" s="180"/>
      <c r="AC599" s="180"/>
      <c r="AD599" s="180"/>
      <c r="AE599" s="180"/>
    </row>
    <row r="600" spans="1:31">
      <c r="A600" s="311"/>
      <c r="B600" s="180"/>
      <c r="C600" s="180"/>
      <c r="D600" s="180"/>
      <c r="E600" s="180"/>
      <c r="F600" s="180"/>
      <c r="G600" s="180"/>
      <c r="H600" s="314"/>
      <c r="I600" s="180"/>
      <c r="J600" s="180"/>
      <c r="K600" s="313"/>
      <c r="L600" s="313"/>
      <c r="M600" s="313"/>
      <c r="N600" s="313"/>
      <c r="O600" s="978"/>
      <c r="P600" s="180"/>
      <c r="Q600" s="180"/>
      <c r="R600" s="180"/>
      <c r="S600" s="180"/>
      <c r="T600" s="180"/>
      <c r="U600" s="180"/>
      <c r="V600" s="180"/>
      <c r="W600" s="180"/>
      <c r="X600" s="180"/>
      <c r="Y600" s="180"/>
      <c r="Z600" s="180"/>
      <c r="AA600" s="180"/>
      <c r="AB600" s="180"/>
      <c r="AC600" s="180"/>
      <c r="AD600" s="180"/>
      <c r="AE600" s="180"/>
    </row>
    <row r="601" spans="1:31">
      <c r="A601" s="311"/>
      <c r="B601" s="180"/>
      <c r="C601" s="180"/>
      <c r="D601" s="180"/>
      <c r="E601" s="180"/>
      <c r="F601" s="180"/>
      <c r="G601" s="180"/>
      <c r="H601" s="314"/>
      <c r="I601" s="180"/>
      <c r="J601" s="180"/>
      <c r="K601" s="313"/>
      <c r="L601" s="313"/>
      <c r="M601" s="313"/>
      <c r="N601" s="313"/>
      <c r="O601" s="978"/>
      <c r="P601" s="180"/>
      <c r="Q601" s="180"/>
      <c r="R601" s="180"/>
      <c r="S601" s="180"/>
      <c r="T601" s="180"/>
      <c r="U601" s="180"/>
      <c r="V601" s="180"/>
      <c r="W601" s="180"/>
      <c r="X601" s="180"/>
      <c r="Y601" s="180"/>
      <c r="Z601" s="180"/>
      <c r="AA601" s="180"/>
      <c r="AB601" s="180"/>
      <c r="AC601" s="180"/>
      <c r="AD601" s="180"/>
      <c r="AE601" s="180"/>
    </row>
    <row r="602" spans="1:31">
      <c r="A602" s="311"/>
      <c r="B602" s="180"/>
      <c r="C602" s="180"/>
      <c r="D602" s="180"/>
      <c r="E602" s="180"/>
      <c r="F602" s="180"/>
      <c r="G602" s="180"/>
      <c r="H602" s="314"/>
      <c r="I602" s="180"/>
      <c r="J602" s="180"/>
      <c r="K602" s="313"/>
      <c r="L602" s="313"/>
      <c r="M602" s="313"/>
      <c r="N602" s="313"/>
      <c r="O602" s="978"/>
      <c r="P602" s="180"/>
      <c r="Q602" s="180"/>
      <c r="R602" s="180"/>
      <c r="S602" s="180"/>
      <c r="T602" s="180"/>
      <c r="U602" s="180"/>
      <c r="V602" s="180"/>
      <c r="W602" s="180"/>
      <c r="X602" s="180"/>
      <c r="Y602" s="180"/>
      <c r="Z602" s="180"/>
      <c r="AA602" s="180"/>
      <c r="AB602" s="180"/>
      <c r="AC602" s="180"/>
      <c r="AD602" s="180"/>
      <c r="AE602" s="180"/>
    </row>
    <row r="603" spans="1:31">
      <c r="A603" s="311"/>
      <c r="B603" s="180"/>
      <c r="C603" s="180"/>
      <c r="D603" s="180"/>
      <c r="E603" s="180"/>
      <c r="F603" s="180"/>
      <c r="G603" s="180"/>
      <c r="H603" s="314"/>
      <c r="I603" s="180"/>
      <c r="J603" s="180"/>
      <c r="K603" s="313"/>
      <c r="L603" s="313"/>
      <c r="M603" s="313"/>
      <c r="N603" s="313"/>
      <c r="O603" s="978"/>
      <c r="P603" s="180"/>
      <c r="Q603" s="180"/>
      <c r="R603" s="180"/>
      <c r="S603" s="180"/>
      <c r="T603" s="180"/>
      <c r="U603" s="180"/>
      <c r="V603" s="180"/>
      <c r="W603" s="180"/>
      <c r="X603" s="180"/>
      <c r="Y603" s="180"/>
      <c r="Z603" s="180"/>
      <c r="AA603" s="180"/>
      <c r="AB603" s="180"/>
      <c r="AC603" s="180"/>
      <c r="AD603" s="180"/>
      <c r="AE603" s="180"/>
    </row>
    <row r="604" spans="1:31">
      <c r="A604" s="311"/>
      <c r="B604" s="180"/>
      <c r="C604" s="180"/>
      <c r="D604" s="180"/>
      <c r="E604" s="180"/>
      <c r="F604" s="180"/>
      <c r="G604" s="180"/>
      <c r="H604" s="314"/>
      <c r="I604" s="180"/>
      <c r="J604" s="180"/>
      <c r="K604" s="313"/>
      <c r="L604" s="313"/>
      <c r="M604" s="313"/>
      <c r="N604" s="313"/>
      <c r="O604" s="978"/>
      <c r="P604" s="180"/>
      <c r="Q604" s="180"/>
      <c r="R604" s="180"/>
      <c r="S604" s="180"/>
      <c r="T604" s="180"/>
      <c r="U604" s="180"/>
      <c r="V604" s="180"/>
      <c r="W604" s="180"/>
      <c r="X604" s="180"/>
      <c r="Y604" s="180"/>
      <c r="Z604" s="180"/>
      <c r="AA604" s="180"/>
      <c r="AB604" s="180"/>
      <c r="AC604" s="180"/>
      <c r="AD604" s="180"/>
      <c r="AE604" s="180"/>
    </row>
    <row r="605" spans="1:31">
      <c r="A605" s="311"/>
      <c r="B605" s="180"/>
      <c r="C605" s="180"/>
      <c r="D605" s="180"/>
      <c r="E605" s="180"/>
      <c r="F605" s="180"/>
      <c r="G605" s="180"/>
      <c r="H605" s="314"/>
      <c r="I605" s="180"/>
      <c r="J605" s="180"/>
      <c r="K605" s="313"/>
      <c r="L605" s="313"/>
      <c r="M605" s="313"/>
      <c r="N605" s="313"/>
      <c r="O605" s="978"/>
      <c r="P605" s="180"/>
      <c r="Q605" s="180"/>
      <c r="R605" s="180"/>
      <c r="S605" s="180"/>
      <c r="T605" s="180"/>
      <c r="U605" s="180"/>
      <c r="V605" s="180"/>
      <c r="W605" s="180"/>
      <c r="X605" s="180"/>
      <c r="Y605" s="180"/>
      <c r="Z605" s="180"/>
      <c r="AA605" s="180"/>
      <c r="AB605" s="180"/>
      <c r="AC605" s="180"/>
      <c r="AD605" s="180"/>
      <c r="AE605" s="180"/>
    </row>
    <row r="606" spans="1:31">
      <c r="A606" s="311"/>
      <c r="B606" s="180"/>
      <c r="C606" s="180"/>
      <c r="D606" s="180"/>
      <c r="E606" s="180"/>
      <c r="F606" s="180"/>
      <c r="G606" s="180"/>
      <c r="H606" s="314"/>
      <c r="I606" s="180"/>
      <c r="J606" s="180"/>
      <c r="K606" s="313"/>
      <c r="L606" s="313"/>
      <c r="M606" s="313"/>
      <c r="N606" s="313"/>
      <c r="O606" s="978"/>
      <c r="P606" s="180"/>
      <c r="Q606" s="180"/>
      <c r="R606" s="180"/>
      <c r="S606" s="180"/>
      <c r="T606" s="180"/>
      <c r="U606" s="180"/>
      <c r="V606" s="180"/>
      <c r="W606" s="180"/>
      <c r="X606" s="180"/>
      <c r="Y606" s="180"/>
      <c r="Z606" s="180"/>
      <c r="AA606" s="180"/>
      <c r="AB606" s="180"/>
      <c r="AC606" s="180"/>
      <c r="AD606" s="180"/>
      <c r="AE606" s="180"/>
    </row>
    <row r="607" spans="1:31">
      <c r="A607" s="311"/>
      <c r="B607" s="180"/>
      <c r="C607" s="180"/>
      <c r="D607" s="180"/>
      <c r="E607" s="180"/>
      <c r="F607" s="180"/>
      <c r="G607" s="180"/>
      <c r="H607" s="314"/>
      <c r="I607" s="180"/>
      <c r="J607" s="180"/>
      <c r="K607" s="313"/>
      <c r="L607" s="313"/>
      <c r="M607" s="313"/>
      <c r="N607" s="313"/>
      <c r="O607" s="978"/>
      <c r="P607" s="180"/>
      <c r="Q607" s="180"/>
      <c r="R607" s="180"/>
      <c r="S607" s="180"/>
      <c r="T607" s="180"/>
      <c r="U607" s="180"/>
      <c r="V607" s="180"/>
      <c r="W607" s="180"/>
      <c r="X607" s="180"/>
      <c r="Y607" s="180"/>
      <c r="Z607" s="180"/>
      <c r="AA607" s="180"/>
      <c r="AB607" s="180"/>
      <c r="AC607" s="180"/>
      <c r="AD607" s="180"/>
      <c r="AE607" s="180"/>
    </row>
    <row r="608" spans="1:31">
      <c r="A608" s="311"/>
      <c r="B608" s="180"/>
      <c r="C608" s="180"/>
      <c r="D608" s="180"/>
      <c r="E608" s="180"/>
      <c r="F608" s="180"/>
      <c r="G608" s="180"/>
      <c r="H608" s="314"/>
      <c r="I608" s="180"/>
      <c r="J608" s="180"/>
      <c r="K608" s="313"/>
      <c r="L608" s="313"/>
      <c r="M608" s="313"/>
      <c r="N608" s="313"/>
      <c r="O608" s="978"/>
      <c r="P608" s="180"/>
      <c r="Q608" s="180"/>
      <c r="R608" s="180"/>
      <c r="S608" s="180"/>
      <c r="T608" s="180"/>
      <c r="U608" s="180"/>
      <c r="V608" s="180"/>
      <c r="W608" s="180"/>
      <c r="X608" s="180"/>
      <c r="Y608" s="180"/>
      <c r="Z608" s="180"/>
      <c r="AA608" s="180"/>
      <c r="AB608" s="180"/>
      <c r="AC608" s="180"/>
      <c r="AD608" s="180"/>
      <c r="AE608" s="180"/>
    </row>
    <row r="609" spans="1:31">
      <c r="A609" s="311"/>
      <c r="B609" s="180"/>
      <c r="C609" s="180"/>
      <c r="D609" s="180"/>
      <c r="E609" s="180"/>
      <c r="F609" s="180"/>
      <c r="G609" s="180"/>
      <c r="H609" s="314"/>
      <c r="I609" s="180"/>
      <c r="J609" s="180"/>
      <c r="K609" s="313"/>
      <c r="L609" s="313"/>
      <c r="M609" s="313"/>
      <c r="N609" s="313"/>
      <c r="O609" s="978"/>
      <c r="P609" s="180"/>
      <c r="Q609" s="180"/>
      <c r="R609" s="180"/>
      <c r="S609" s="180"/>
      <c r="T609" s="180"/>
      <c r="U609" s="180"/>
      <c r="V609" s="180"/>
      <c r="W609" s="180"/>
      <c r="X609" s="180"/>
      <c r="Y609" s="180"/>
      <c r="Z609" s="180"/>
      <c r="AA609" s="180"/>
      <c r="AB609" s="180"/>
      <c r="AC609" s="180"/>
      <c r="AD609" s="180"/>
      <c r="AE609" s="180"/>
    </row>
    <row r="610" spans="1:31">
      <c r="A610" s="311"/>
      <c r="B610" s="180"/>
      <c r="C610" s="180"/>
      <c r="D610" s="180"/>
      <c r="E610" s="180"/>
      <c r="F610" s="180"/>
      <c r="G610" s="180"/>
      <c r="H610" s="314"/>
      <c r="I610" s="180"/>
      <c r="J610" s="180"/>
      <c r="K610" s="313"/>
      <c r="L610" s="313"/>
      <c r="M610" s="313"/>
      <c r="N610" s="313"/>
      <c r="O610" s="978"/>
      <c r="P610" s="180"/>
      <c r="Q610" s="180"/>
      <c r="R610" s="180"/>
      <c r="S610" s="180"/>
      <c r="T610" s="180"/>
      <c r="U610" s="180"/>
      <c r="V610" s="180"/>
      <c r="W610" s="180"/>
      <c r="X610" s="180"/>
      <c r="Y610" s="180"/>
      <c r="Z610" s="180"/>
      <c r="AA610" s="180"/>
      <c r="AB610" s="180"/>
      <c r="AC610" s="180"/>
      <c r="AD610" s="180"/>
      <c r="AE610" s="180"/>
    </row>
    <row r="611" spans="1:31">
      <c r="A611" s="311"/>
      <c r="B611" s="180"/>
      <c r="C611" s="180"/>
      <c r="D611" s="180"/>
      <c r="E611" s="180"/>
      <c r="F611" s="180"/>
      <c r="G611" s="180"/>
      <c r="H611" s="314"/>
      <c r="I611" s="180"/>
      <c r="J611" s="180"/>
      <c r="K611" s="313"/>
      <c r="L611" s="313"/>
      <c r="M611" s="313"/>
      <c r="N611" s="313"/>
      <c r="O611" s="978"/>
      <c r="P611" s="180"/>
      <c r="Q611" s="180"/>
      <c r="R611" s="180"/>
      <c r="S611" s="180"/>
      <c r="T611" s="180"/>
      <c r="U611" s="180"/>
      <c r="V611" s="180"/>
      <c r="W611" s="180"/>
      <c r="X611" s="180"/>
      <c r="Y611" s="180"/>
      <c r="Z611" s="180"/>
      <c r="AA611" s="180"/>
      <c r="AB611" s="180"/>
      <c r="AC611" s="180"/>
      <c r="AD611" s="180"/>
      <c r="AE611" s="180"/>
    </row>
    <row r="612" spans="1:31">
      <c r="A612" s="311"/>
      <c r="B612" s="180"/>
      <c r="C612" s="180"/>
      <c r="D612" s="180"/>
      <c r="E612" s="180"/>
      <c r="F612" s="180"/>
      <c r="G612" s="180"/>
      <c r="H612" s="314"/>
      <c r="I612" s="180"/>
      <c r="J612" s="180"/>
      <c r="K612" s="313"/>
      <c r="L612" s="313"/>
      <c r="M612" s="313"/>
      <c r="N612" s="313"/>
      <c r="O612" s="978"/>
      <c r="P612" s="180"/>
      <c r="Q612" s="180"/>
      <c r="R612" s="180"/>
      <c r="S612" s="180"/>
      <c r="T612" s="180"/>
      <c r="U612" s="180"/>
      <c r="V612" s="180"/>
      <c r="W612" s="180"/>
      <c r="X612" s="180"/>
      <c r="Y612" s="180"/>
      <c r="Z612" s="180"/>
      <c r="AA612" s="180"/>
      <c r="AB612" s="180"/>
      <c r="AC612" s="180"/>
      <c r="AD612" s="180"/>
      <c r="AE612" s="180"/>
    </row>
    <row r="613" spans="1:31">
      <c r="A613" s="311"/>
      <c r="B613" s="180"/>
      <c r="C613" s="180"/>
      <c r="D613" s="180"/>
      <c r="E613" s="180"/>
      <c r="F613" s="180"/>
      <c r="G613" s="180"/>
      <c r="H613" s="314"/>
      <c r="I613" s="180"/>
      <c r="J613" s="180"/>
      <c r="K613" s="313"/>
      <c r="L613" s="313"/>
      <c r="M613" s="313"/>
      <c r="N613" s="313"/>
      <c r="O613" s="978"/>
      <c r="P613" s="180"/>
      <c r="Q613" s="180"/>
      <c r="R613" s="180"/>
      <c r="S613" s="180"/>
      <c r="T613" s="180"/>
      <c r="U613" s="180"/>
      <c r="V613" s="180"/>
      <c r="W613" s="180"/>
      <c r="X613" s="180"/>
      <c r="Y613" s="180"/>
      <c r="Z613" s="180"/>
      <c r="AA613" s="180"/>
      <c r="AB613" s="180"/>
      <c r="AC613" s="180"/>
      <c r="AD613" s="180"/>
      <c r="AE613" s="180"/>
    </row>
    <row r="614" spans="1:31">
      <c r="A614" s="311"/>
      <c r="B614" s="180"/>
      <c r="C614" s="180"/>
      <c r="D614" s="180"/>
      <c r="E614" s="180"/>
      <c r="F614" s="180"/>
      <c r="G614" s="180"/>
      <c r="H614" s="314"/>
      <c r="I614" s="180"/>
      <c r="J614" s="180"/>
      <c r="K614" s="313"/>
      <c r="L614" s="313"/>
      <c r="M614" s="313"/>
      <c r="N614" s="313"/>
      <c r="O614" s="978"/>
      <c r="P614" s="180"/>
      <c r="Q614" s="180"/>
      <c r="R614" s="180"/>
      <c r="S614" s="180"/>
      <c r="T614" s="180"/>
      <c r="U614" s="180"/>
      <c r="V614" s="180"/>
      <c r="W614" s="180"/>
      <c r="X614" s="180"/>
      <c r="Y614" s="180"/>
      <c r="Z614" s="180"/>
      <c r="AA614" s="180"/>
      <c r="AB614" s="180"/>
      <c r="AC614" s="180"/>
      <c r="AD614" s="180"/>
      <c r="AE614" s="180"/>
    </row>
    <row r="615" spans="1:31">
      <c r="A615" s="311"/>
      <c r="B615" s="180"/>
      <c r="C615" s="180"/>
      <c r="D615" s="180"/>
      <c r="E615" s="180"/>
      <c r="F615" s="180"/>
      <c r="G615" s="180"/>
      <c r="H615" s="314"/>
      <c r="I615" s="180"/>
      <c r="J615" s="180"/>
      <c r="K615" s="313"/>
      <c r="L615" s="313"/>
      <c r="M615" s="313"/>
      <c r="N615" s="313"/>
      <c r="O615" s="978"/>
      <c r="P615" s="180"/>
      <c r="Q615" s="180"/>
      <c r="R615" s="180"/>
      <c r="S615" s="180"/>
      <c r="T615" s="180"/>
      <c r="U615" s="180"/>
      <c r="V615" s="180"/>
      <c r="W615" s="180"/>
      <c r="X615" s="180"/>
      <c r="Y615" s="180"/>
      <c r="Z615" s="180"/>
      <c r="AA615" s="180"/>
      <c r="AB615" s="180"/>
      <c r="AC615" s="180"/>
      <c r="AD615" s="180"/>
      <c r="AE615" s="180"/>
    </row>
    <row r="616" spans="1:31">
      <c r="A616" s="311"/>
      <c r="B616" s="180"/>
      <c r="C616" s="180"/>
      <c r="D616" s="180"/>
      <c r="E616" s="180"/>
      <c r="F616" s="180"/>
      <c r="G616" s="180"/>
      <c r="H616" s="314"/>
      <c r="I616" s="180"/>
      <c r="J616" s="180"/>
      <c r="K616" s="313"/>
      <c r="L616" s="313"/>
      <c r="M616" s="313"/>
      <c r="N616" s="313"/>
      <c r="O616" s="978"/>
      <c r="P616" s="180"/>
      <c r="Q616" s="180"/>
      <c r="R616" s="180"/>
      <c r="S616" s="180"/>
      <c r="T616" s="180"/>
      <c r="U616" s="180"/>
      <c r="V616" s="180"/>
      <c r="W616" s="180"/>
      <c r="X616" s="180"/>
      <c r="Y616" s="180"/>
      <c r="Z616" s="180"/>
      <c r="AA616" s="180"/>
      <c r="AB616" s="180"/>
      <c r="AC616" s="180"/>
      <c r="AD616" s="180"/>
      <c r="AE616" s="180"/>
    </row>
    <row r="617" spans="1:31">
      <c r="A617" s="311"/>
      <c r="B617" s="180"/>
      <c r="C617" s="180"/>
      <c r="D617" s="180"/>
      <c r="E617" s="180"/>
      <c r="F617" s="180"/>
      <c r="G617" s="180"/>
      <c r="H617" s="314"/>
      <c r="I617" s="180"/>
      <c r="J617" s="180"/>
      <c r="K617" s="313"/>
      <c r="L617" s="313"/>
      <c r="M617" s="313"/>
      <c r="N617" s="313"/>
      <c r="O617" s="978"/>
      <c r="P617" s="180"/>
      <c r="Q617" s="180"/>
      <c r="R617" s="180"/>
      <c r="S617" s="180"/>
      <c r="T617" s="180"/>
      <c r="U617" s="180"/>
      <c r="V617" s="180"/>
      <c r="W617" s="180"/>
      <c r="X617" s="180"/>
      <c r="Y617" s="180"/>
      <c r="Z617" s="180"/>
      <c r="AA617" s="180"/>
      <c r="AB617" s="180"/>
      <c r="AC617" s="180"/>
      <c r="AD617" s="180"/>
      <c r="AE617" s="180"/>
    </row>
    <row r="618" spans="1:31">
      <c r="A618" s="311"/>
      <c r="B618" s="180"/>
      <c r="C618" s="180"/>
      <c r="D618" s="180"/>
      <c r="E618" s="180"/>
      <c r="F618" s="180"/>
      <c r="G618" s="180"/>
      <c r="H618" s="314"/>
      <c r="I618" s="180"/>
      <c r="J618" s="180"/>
      <c r="K618" s="313"/>
      <c r="L618" s="313"/>
      <c r="M618" s="313"/>
      <c r="N618" s="313"/>
      <c r="O618" s="978"/>
      <c r="P618" s="180"/>
      <c r="Q618" s="180"/>
      <c r="R618" s="180"/>
      <c r="S618" s="180"/>
      <c r="T618" s="180"/>
      <c r="U618" s="180"/>
      <c r="V618" s="180"/>
      <c r="W618" s="180"/>
      <c r="X618" s="180"/>
      <c r="Y618" s="180"/>
      <c r="Z618" s="180"/>
      <c r="AA618" s="180"/>
      <c r="AB618" s="180"/>
      <c r="AC618" s="180"/>
      <c r="AD618" s="180"/>
      <c r="AE618" s="180"/>
    </row>
    <row r="619" spans="1:31">
      <c r="A619" s="311"/>
      <c r="B619" s="180"/>
      <c r="C619" s="180"/>
      <c r="D619" s="180"/>
      <c r="E619" s="180"/>
      <c r="F619" s="180"/>
      <c r="G619" s="180"/>
      <c r="H619" s="314"/>
      <c r="I619" s="180"/>
      <c r="J619" s="180"/>
      <c r="K619" s="313"/>
      <c r="L619" s="313"/>
      <c r="M619" s="313"/>
      <c r="N619" s="313"/>
      <c r="O619" s="978"/>
      <c r="P619" s="180"/>
      <c r="Q619" s="180"/>
      <c r="R619" s="180"/>
      <c r="S619" s="180"/>
      <c r="T619" s="180"/>
      <c r="U619" s="180"/>
      <c r="V619" s="180"/>
      <c r="W619" s="180"/>
      <c r="X619" s="180"/>
      <c r="Y619" s="180"/>
      <c r="Z619" s="180"/>
      <c r="AA619" s="180"/>
      <c r="AB619" s="180"/>
      <c r="AC619" s="180"/>
      <c r="AD619" s="180"/>
      <c r="AE619" s="180"/>
    </row>
    <row r="620" spans="1:31">
      <c r="A620" s="311"/>
      <c r="B620" s="180"/>
      <c r="C620" s="180"/>
      <c r="D620" s="180"/>
      <c r="E620" s="180"/>
      <c r="F620" s="180"/>
      <c r="G620" s="180"/>
      <c r="H620" s="314"/>
      <c r="I620" s="180"/>
      <c r="J620" s="180"/>
      <c r="K620" s="313"/>
      <c r="L620" s="313"/>
      <c r="M620" s="313"/>
      <c r="N620" s="313"/>
      <c r="O620" s="978"/>
      <c r="P620" s="180"/>
      <c r="Q620" s="180"/>
      <c r="R620" s="180"/>
      <c r="S620" s="180"/>
      <c r="T620" s="180"/>
      <c r="U620" s="180"/>
      <c r="V620" s="180"/>
      <c r="W620" s="180"/>
      <c r="X620" s="180"/>
      <c r="Y620" s="180"/>
      <c r="Z620" s="180"/>
      <c r="AA620" s="180"/>
      <c r="AB620" s="180"/>
      <c r="AC620" s="180"/>
      <c r="AD620" s="180"/>
      <c r="AE620" s="180"/>
    </row>
    <row r="621" spans="1:31">
      <c r="A621" s="311"/>
      <c r="B621" s="180"/>
      <c r="C621" s="180"/>
      <c r="D621" s="180"/>
      <c r="E621" s="180"/>
      <c r="F621" s="180"/>
      <c r="G621" s="180"/>
      <c r="H621" s="314"/>
      <c r="I621" s="180"/>
      <c r="J621" s="180"/>
      <c r="K621" s="313"/>
      <c r="L621" s="313"/>
      <c r="M621" s="313"/>
      <c r="N621" s="313"/>
      <c r="O621" s="978"/>
      <c r="P621" s="180"/>
      <c r="Q621" s="180"/>
      <c r="R621" s="180"/>
      <c r="S621" s="180"/>
      <c r="T621" s="180"/>
      <c r="U621" s="180"/>
      <c r="V621" s="180"/>
      <c r="W621" s="180"/>
      <c r="X621" s="180"/>
      <c r="Y621" s="180"/>
      <c r="Z621" s="180"/>
      <c r="AA621" s="180"/>
      <c r="AB621" s="180"/>
      <c r="AC621" s="180"/>
      <c r="AD621" s="180"/>
      <c r="AE621" s="180"/>
    </row>
    <row r="622" spans="1:31">
      <c r="A622" s="311"/>
      <c r="B622" s="180"/>
      <c r="C622" s="180"/>
      <c r="D622" s="180"/>
      <c r="E622" s="180"/>
      <c r="F622" s="180"/>
      <c r="G622" s="180"/>
      <c r="H622" s="314"/>
      <c r="I622" s="180"/>
      <c r="J622" s="180"/>
      <c r="K622" s="313"/>
      <c r="L622" s="313"/>
      <c r="M622" s="313"/>
      <c r="N622" s="313"/>
      <c r="O622" s="978"/>
      <c r="P622" s="180"/>
      <c r="Q622" s="180"/>
      <c r="R622" s="180"/>
      <c r="S622" s="180"/>
      <c r="T622" s="180"/>
      <c r="U622" s="180"/>
      <c r="V622" s="180"/>
      <c r="W622" s="180"/>
      <c r="X622" s="180"/>
      <c r="Y622" s="180"/>
      <c r="Z622" s="180"/>
      <c r="AA622" s="180"/>
      <c r="AB622" s="180"/>
      <c r="AC622" s="180"/>
      <c r="AD622" s="180"/>
      <c r="AE622" s="180"/>
    </row>
    <row r="623" spans="1:31">
      <c r="A623" s="311"/>
      <c r="B623" s="180"/>
      <c r="C623" s="180"/>
      <c r="D623" s="180"/>
      <c r="E623" s="180"/>
      <c r="F623" s="180"/>
      <c r="G623" s="180"/>
      <c r="H623" s="314"/>
      <c r="I623" s="180"/>
      <c r="J623" s="180"/>
      <c r="K623" s="313"/>
      <c r="L623" s="313"/>
      <c r="M623" s="313"/>
      <c r="N623" s="313"/>
      <c r="O623" s="978"/>
      <c r="P623" s="180"/>
      <c r="Q623" s="180"/>
      <c r="R623" s="180"/>
      <c r="S623" s="180"/>
      <c r="T623" s="180"/>
      <c r="U623" s="180"/>
      <c r="V623" s="180"/>
      <c r="W623" s="180"/>
      <c r="X623" s="180"/>
      <c r="Y623" s="180"/>
      <c r="Z623" s="180"/>
      <c r="AA623" s="180"/>
      <c r="AB623" s="180"/>
      <c r="AC623" s="180"/>
      <c r="AD623" s="180"/>
      <c r="AE623" s="180"/>
    </row>
    <row r="624" spans="1:31">
      <c r="A624" s="311"/>
      <c r="B624" s="180"/>
      <c r="C624" s="180"/>
      <c r="D624" s="180"/>
      <c r="E624" s="180"/>
      <c r="F624" s="180"/>
      <c r="G624" s="180"/>
      <c r="H624" s="314"/>
      <c r="I624" s="180"/>
      <c r="J624" s="180"/>
      <c r="K624" s="313"/>
      <c r="L624" s="313"/>
      <c r="M624" s="313"/>
      <c r="N624" s="313"/>
      <c r="O624" s="978"/>
      <c r="P624" s="180"/>
      <c r="Q624" s="180"/>
      <c r="R624" s="180"/>
      <c r="S624" s="180"/>
      <c r="T624" s="180"/>
      <c r="U624" s="180"/>
      <c r="V624" s="180"/>
      <c r="W624" s="180"/>
      <c r="X624" s="180"/>
      <c r="Y624" s="180"/>
      <c r="Z624" s="180"/>
      <c r="AA624" s="180"/>
      <c r="AB624" s="180"/>
      <c r="AC624" s="180"/>
      <c r="AD624" s="180"/>
      <c r="AE624" s="180"/>
    </row>
    <row r="625" spans="1:31">
      <c r="A625" s="311"/>
      <c r="B625" s="180"/>
      <c r="C625" s="180"/>
      <c r="D625" s="180"/>
      <c r="E625" s="180"/>
      <c r="F625" s="180"/>
      <c r="G625" s="180"/>
      <c r="H625" s="314"/>
      <c r="I625" s="180"/>
      <c r="J625" s="180"/>
      <c r="K625" s="313"/>
      <c r="L625" s="313"/>
      <c r="M625" s="313"/>
      <c r="N625" s="313"/>
      <c r="O625" s="978"/>
      <c r="P625" s="180"/>
      <c r="Q625" s="180"/>
      <c r="R625" s="180"/>
      <c r="S625" s="180"/>
      <c r="T625" s="180"/>
      <c r="U625" s="180"/>
      <c r="V625" s="180"/>
      <c r="W625" s="180"/>
      <c r="X625" s="180"/>
      <c r="Y625" s="180"/>
      <c r="Z625" s="180"/>
      <c r="AA625" s="180"/>
      <c r="AB625" s="180"/>
      <c r="AC625" s="180"/>
      <c r="AD625" s="180"/>
      <c r="AE625" s="180"/>
    </row>
    <row r="626" spans="1:31">
      <c r="A626" s="311"/>
      <c r="B626" s="180"/>
      <c r="C626" s="180"/>
      <c r="D626" s="180"/>
      <c r="E626" s="180"/>
      <c r="F626" s="180"/>
      <c r="G626" s="180"/>
      <c r="H626" s="314"/>
      <c r="I626" s="180"/>
      <c r="J626" s="180"/>
      <c r="K626" s="313"/>
      <c r="L626" s="313"/>
      <c r="M626" s="313"/>
      <c r="N626" s="313"/>
      <c r="O626" s="978"/>
      <c r="P626" s="180"/>
      <c r="Q626" s="180"/>
      <c r="R626" s="180"/>
      <c r="S626" s="180"/>
      <c r="T626" s="180"/>
      <c r="U626" s="180"/>
      <c r="V626" s="180"/>
      <c r="W626" s="180"/>
      <c r="X626" s="180"/>
      <c r="Y626" s="180"/>
      <c r="Z626" s="180"/>
      <c r="AA626" s="180"/>
      <c r="AB626" s="180"/>
      <c r="AC626" s="180"/>
      <c r="AD626" s="180"/>
      <c r="AE626" s="180"/>
    </row>
    <row r="627" spans="1:31">
      <c r="A627" s="311"/>
      <c r="B627" s="180"/>
      <c r="C627" s="180"/>
      <c r="D627" s="180"/>
      <c r="E627" s="180"/>
      <c r="F627" s="180"/>
      <c r="G627" s="180"/>
      <c r="H627" s="314"/>
      <c r="I627" s="180"/>
      <c r="J627" s="180"/>
      <c r="K627" s="313"/>
      <c r="L627" s="313"/>
      <c r="M627" s="313"/>
      <c r="N627" s="313"/>
      <c r="O627" s="978"/>
      <c r="P627" s="180"/>
      <c r="Q627" s="180"/>
      <c r="R627" s="180"/>
      <c r="S627" s="180"/>
      <c r="T627" s="180"/>
      <c r="U627" s="180"/>
      <c r="V627" s="180"/>
      <c r="W627" s="180"/>
      <c r="X627" s="180"/>
      <c r="Y627" s="180"/>
      <c r="Z627" s="180"/>
      <c r="AA627" s="180"/>
      <c r="AB627" s="180"/>
      <c r="AC627" s="180"/>
      <c r="AD627" s="180"/>
      <c r="AE627" s="180"/>
    </row>
    <row r="628" spans="1:31">
      <c r="A628" s="311"/>
      <c r="B628" s="180"/>
      <c r="C628" s="180"/>
      <c r="D628" s="180"/>
      <c r="E628" s="180"/>
      <c r="F628" s="180"/>
      <c r="G628" s="180"/>
      <c r="H628" s="314"/>
      <c r="I628" s="180"/>
      <c r="J628" s="180"/>
      <c r="K628" s="313"/>
      <c r="L628" s="313"/>
      <c r="M628" s="313"/>
      <c r="N628" s="313"/>
      <c r="O628" s="978"/>
      <c r="P628" s="180"/>
      <c r="Q628" s="180"/>
      <c r="R628" s="180"/>
      <c r="S628" s="180"/>
      <c r="T628" s="180"/>
      <c r="U628" s="180"/>
      <c r="V628" s="180"/>
      <c r="W628" s="180"/>
      <c r="X628" s="180"/>
      <c r="Y628" s="180"/>
      <c r="Z628" s="180"/>
      <c r="AA628" s="180"/>
      <c r="AB628" s="180"/>
      <c r="AC628" s="180"/>
      <c r="AD628" s="180"/>
      <c r="AE628" s="180"/>
    </row>
    <row r="629" spans="1:31">
      <c r="A629" s="311"/>
      <c r="B629" s="180"/>
      <c r="C629" s="180"/>
      <c r="D629" s="180"/>
      <c r="E629" s="180"/>
      <c r="F629" s="180"/>
      <c r="G629" s="180"/>
      <c r="H629" s="314"/>
      <c r="I629" s="180"/>
      <c r="J629" s="180"/>
      <c r="K629" s="313"/>
      <c r="L629" s="313"/>
      <c r="M629" s="313"/>
      <c r="N629" s="313"/>
      <c r="O629" s="978"/>
      <c r="P629" s="180"/>
      <c r="Q629" s="180"/>
      <c r="R629" s="180"/>
      <c r="S629" s="180"/>
      <c r="T629" s="180"/>
      <c r="U629" s="180"/>
      <c r="V629" s="180"/>
      <c r="W629" s="180"/>
      <c r="X629" s="180"/>
      <c r="Y629" s="180"/>
      <c r="Z629" s="180"/>
      <c r="AA629" s="180"/>
      <c r="AB629" s="180"/>
      <c r="AC629" s="180"/>
      <c r="AD629" s="180"/>
      <c r="AE629" s="180"/>
    </row>
    <row r="630" spans="1:31">
      <c r="A630" s="311"/>
      <c r="B630" s="180"/>
      <c r="C630" s="180"/>
      <c r="D630" s="180"/>
      <c r="E630" s="180"/>
      <c r="F630" s="180"/>
      <c r="G630" s="180"/>
      <c r="H630" s="314"/>
      <c r="I630" s="180"/>
      <c r="J630" s="180"/>
      <c r="K630" s="313"/>
      <c r="L630" s="313"/>
      <c r="M630" s="313"/>
      <c r="N630" s="313"/>
      <c r="O630" s="978"/>
      <c r="P630" s="180"/>
      <c r="Q630" s="180"/>
      <c r="R630" s="180"/>
      <c r="S630" s="180"/>
      <c r="T630" s="180"/>
      <c r="U630" s="180"/>
      <c r="V630" s="180"/>
      <c r="W630" s="180"/>
      <c r="X630" s="180"/>
      <c r="Y630" s="180"/>
      <c r="Z630" s="180"/>
      <c r="AA630" s="180"/>
      <c r="AB630" s="180"/>
      <c r="AC630" s="180"/>
      <c r="AD630" s="180"/>
      <c r="AE630" s="180"/>
    </row>
    <row r="631" spans="1:31">
      <c r="A631" s="311"/>
      <c r="B631" s="180"/>
      <c r="C631" s="180"/>
      <c r="D631" s="180"/>
      <c r="E631" s="180"/>
      <c r="F631" s="180"/>
      <c r="G631" s="180"/>
      <c r="H631" s="314"/>
      <c r="I631" s="180"/>
      <c r="J631" s="180"/>
      <c r="K631" s="313"/>
      <c r="L631" s="313"/>
      <c r="M631" s="313"/>
      <c r="N631" s="313"/>
      <c r="O631" s="978"/>
      <c r="P631" s="180"/>
      <c r="Q631" s="180"/>
      <c r="R631" s="180"/>
      <c r="S631" s="180"/>
      <c r="T631" s="180"/>
      <c r="U631" s="180"/>
      <c r="V631" s="180"/>
      <c r="W631" s="180"/>
      <c r="X631" s="180"/>
      <c r="Y631" s="180"/>
      <c r="Z631" s="180"/>
      <c r="AA631" s="180"/>
      <c r="AB631" s="180"/>
      <c r="AC631" s="180"/>
      <c r="AD631" s="180"/>
      <c r="AE631" s="180"/>
    </row>
    <row r="632" spans="1:31">
      <c r="A632" s="311"/>
      <c r="B632" s="180"/>
      <c r="C632" s="180"/>
      <c r="D632" s="180"/>
      <c r="E632" s="180"/>
      <c r="F632" s="180"/>
      <c r="G632" s="180"/>
      <c r="H632" s="314"/>
      <c r="I632" s="180"/>
      <c r="J632" s="180"/>
      <c r="K632" s="313"/>
      <c r="L632" s="313"/>
      <c r="M632" s="313"/>
      <c r="N632" s="313"/>
      <c r="O632" s="978"/>
      <c r="P632" s="180"/>
      <c r="Q632" s="180"/>
      <c r="R632" s="180"/>
      <c r="S632" s="180"/>
      <c r="T632" s="180"/>
      <c r="U632" s="180"/>
      <c r="V632" s="180"/>
      <c r="W632" s="180"/>
      <c r="X632" s="180"/>
      <c r="Y632" s="180"/>
      <c r="Z632" s="180"/>
      <c r="AA632" s="180"/>
      <c r="AB632" s="180"/>
      <c r="AC632" s="180"/>
      <c r="AD632" s="180"/>
      <c r="AE632" s="180"/>
    </row>
    <row r="633" spans="1:31">
      <c r="A633" s="311"/>
      <c r="B633" s="180"/>
      <c r="C633" s="180"/>
      <c r="D633" s="180"/>
      <c r="E633" s="180"/>
      <c r="F633" s="180"/>
      <c r="G633" s="180"/>
      <c r="H633" s="314"/>
      <c r="I633" s="180"/>
      <c r="J633" s="180"/>
      <c r="K633" s="313"/>
      <c r="L633" s="313"/>
      <c r="M633" s="313"/>
      <c r="N633" s="313"/>
      <c r="O633" s="978"/>
      <c r="P633" s="180"/>
      <c r="Q633" s="180"/>
      <c r="R633" s="180"/>
      <c r="S633" s="180"/>
      <c r="T633" s="180"/>
      <c r="U633" s="180"/>
      <c r="V633" s="180"/>
      <c r="W633" s="180"/>
      <c r="X633" s="180"/>
      <c r="Y633" s="180"/>
      <c r="Z633" s="180"/>
      <c r="AA633" s="180"/>
      <c r="AB633" s="180"/>
      <c r="AC633" s="180"/>
      <c r="AD633" s="180"/>
      <c r="AE633" s="180"/>
    </row>
    <row r="634" spans="1:31">
      <c r="A634" s="311"/>
      <c r="B634" s="180"/>
      <c r="C634" s="180"/>
      <c r="D634" s="180"/>
      <c r="E634" s="180"/>
      <c r="F634" s="180"/>
      <c r="G634" s="180"/>
      <c r="H634" s="314"/>
      <c r="I634" s="180"/>
      <c r="J634" s="180"/>
      <c r="K634" s="313"/>
      <c r="L634" s="313"/>
      <c r="M634" s="313"/>
      <c r="N634" s="313"/>
      <c r="O634" s="978"/>
      <c r="P634" s="180"/>
      <c r="Q634" s="180"/>
      <c r="R634" s="180"/>
      <c r="S634" s="180"/>
      <c r="T634" s="180"/>
      <c r="U634" s="180"/>
      <c r="V634" s="180"/>
      <c r="W634" s="180"/>
      <c r="X634" s="180"/>
      <c r="Y634" s="180"/>
      <c r="Z634" s="180"/>
      <c r="AA634" s="180"/>
      <c r="AB634" s="180"/>
      <c r="AC634" s="180"/>
      <c r="AD634" s="180"/>
      <c r="AE634" s="180"/>
    </row>
    <row r="635" spans="1:31">
      <c r="A635" s="311"/>
      <c r="B635" s="180"/>
      <c r="C635" s="180"/>
      <c r="D635" s="180"/>
      <c r="E635" s="180"/>
      <c r="F635" s="180"/>
      <c r="G635" s="180"/>
      <c r="H635" s="314"/>
      <c r="I635" s="180"/>
      <c r="J635" s="180"/>
      <c r="K635" s="313"/>
      <c r="L635" s="313"/>
      <c r="M635" s="313"/>
      <c r="N635" s="313"/>
      <c r="O635" s="978"/>
      <c r="P635" s="180"/>
      <c r="Q635" s="180"/>
      <c r="R635" s="180"/>
      <c r="S635" s="180"/>
      <c r="T635" s="180"/>
      <c r="U635" s="180"/>
      <c r="V635" s="180"/>
      <c r="W635" s="180"/>
      <c r="X635" s="180"/>
      <c r="Y635" s="180"/>
      <c r="Z635" s="180"/>
      <c r="AA635" s="180"/>
      <c r="AB635" s="180"/>
      <c r="AC635" s="180"/>
      <c r="AD635" s="180"/>
      <c r="AE635" s="180"/>
    </row>
    <row r="636" spans="1:31">
      <c r="A636" s="311"/>
      <c r="B636" s="180"/>
      <c r="C636" s="180"/>
      <c r="D636" s="180"/>
      <c r="E636" s="180"/>
      <c r="F636" s="180"/>
      <c r="G636" s="180"/>
      <c r="H636" s="314"/>
      <c r="I636" s="180"/>
      <c r="J636" s="180"/>
      <c r="K636" s="313"/>
      <c r="L636" s="313"/>
      <c r="M636" s="313"/>
      <c r="N636" s="313"/>
      <c r="O636" s="978"/>
      <c r="P636" s="180"/>
      <c r="Q636" s="180"/>
      <c r="R636" s="180"/>
      <c r="S636" s="180"/>
      <c r="T636" s="180"/>
      <c r="U636" s="180"/>
      <c r="V636" s="180"/>
      <c r="W636" s="180"/>
      <c r="X636" s="180"/>
      <c r="Y636" s="180"/>
      <c r="Z636" s="180"/>
      <c r="AA636" s="180"/>
      <c r="AB636" s="180"/>
      <c r="AC636" s="180"/>
      <c r="AD636" s="180"/>
      <c r="AE636" s="180"/>
    </row>
    <row r="637" spans="1:31">
      <c r="A637" s="311"/>
      <c r="B637" s="180"/>
      <c r="C637" s="180"/>
      <c r="D637" s="180"/>
      <c r="E637" s="180"/>
      <c r="F637" s="180"/>
      <c r="G637" s="180"/>
      <c r="H637" s="314"/>
      <c r="I637" s="180"/>
      <c r="J637" s="180"/>
      <c r="K637" s="313"/>
      <c r="L637" s="313"/>
      <c r="M637" s="313"/>
      <c r="N637" s="313"/>
      <c r="O637" s="978"/>
      <c r="P637" s="180"/>
      <c r="Q637" s="180"/>
      <c r="R637" s="180"/>
      <c r="S637" s="180"/>
      <c r="T637" s="180"/>
      <c r="U637" s="180"/>
      <c r="V637" s="180"/>
      <c r="W637" s="180"/>
      <c r="X637" s="180"/>
      <c r="Y637" s="180"/>
      <c r="Z637" s="180"/>
      <c r="AA637" s="180"/>
      <c r="AB637" s="180"/>
      <c r="AC637" s="180"/>
      <c r="AD637" s="180"/>
      <c r="AE637" s="180"/>
    </row>
    <row r="638" spans="1:31">
      <c r="A638" s="311"/>
      <c r="B638" s="180"/>
      <c r="C638" s="180"/>
      <c r="D638" s="180"/>
      <c r="E638" s="180"/>
      <c r="F638" s="180"/>
      <c r="G638" s="180"/>
      <c r="H638" s="314"/>
      <c r="I638" s="180"/>
      <c r="J638" s="180"/>
      <c r="K638" s="313"/>
      <c r="L638" s="313"/>
      <c r="M638" s="313"/>
      <c r="N638" s="313"/>
      <c r="O638" s="978"/>
      <c r="P638" s="180"/>
      <c r="Q638" s="180"/>
      <c r="R638" s="180"/>
      <c r="S638" s="180"/>
      <c r="T638" s="180"/>
      <c r="U638" s="180"/>
      <c r="V638" s="180"/>
      <c r="W638" s="180"/>
      <c r="X638" s="180"/>
      <c r="Y638" s="180"/>
      <c r="Z638" s="180"/>
      <c r="AA638" s="180"/>
      <c r="AB638" s="180"/>
      <c r="AC638" s="180"/>
      <c r="AD638" s="180"/>
      <c r="AE638" s="180"/>
    </row>
    <row r="639" spans="1:31">
      <c r="A639" s="311"/>
      <c r="B639" s="180"/>
      <c r="C639" s="180"/>
      <c r="D639" s="180"/>
      <c r="E639" s="180"/>
      <c r="F639" s="180"/>
      <c r="G639" s="180"/>
      <c r="H639" s="314"/>
      <c r="I639" s="180"/>
      <c r="J639" s="180"/>
      <c r="K639" s="313"/>
      <c r="L639" s="313"/>
      <c r="M639" s="313"/>
      <c r="N639" s="313"/>
      <c r="O639" s="978"/>
      <c r="P639" s="180"/>
      <c r="Q639" s="180"/>
      <c r="R639" s="180"/>
      <c r="S639" s="180"/>
      <c r="T639" s="180"/>
      <c r="U639" s="180"/>
      <c r="V639" s="180"/>
      <c r="W639" s="180"/>
      <c r="X639" s="180"/>
      <c r="Y639" s="180"/>
      <c r="Z639" s="180"/>
      <c r="AA639" s="180"/>
      <c r="AB639" s="180"/>
      <c r="AC639" s="180"/>
      <c r="AD639" s="180"/>
      <c r="AE639" s="180"/>
    </row>
    <row r="640" spans="1:31">
      <c r="A640" s="311"/>
      <c r="B640" s="180"/>
      <c r="C640" s="180"/>
      <c r="D640" s="180"/>
      <c r="E640" s="180"/>
      <c r="F640" s="180"/>
      <c r="G640" s="180"/>
      <c r="H640" s="314"/>
      <c r="I640" s="180"/>
      <c r="J640" s="180"/>
      <c r="K640" s="313"/>
      <c r="L640" s="313"/>
      <c r="M640" s="313"/>
      <c r="N640" s="313"/>
      <c r="O640" s="978"/>
      <c r="P640" s="180"/>
      <c r="Q640" s="180"/>
      <c r="R640" s="180"/>
      <c r="S640" s="180"/>
      <c r="T640" s="180"/>
      <c r="U640" s="180"/>
      <c r="V640" s="180"/>
      <c r="W640" s="180"/>
      <c r="X640" s="180"/>
      <c r="Y640" s="180"/>
      <c r="Z640" s="180"/>
      <c r="AA640" s="180"/>
      <c r="AB640" s="180"/>
      <c r="AC640" s="180"/>
      <c r="AD640" s="180"/>
      <c r="AE640" s="180"/>
    </row>
    <row r="641" spans="1:31">
      <c r="A641" s="311"/>
      <c r="B641" s="180"/>
      <c r="C641" s="180"/>
      <c r="D641" s="180"/>
      <c r="E641" s="180"/>
      <c r="F641" s="180"/>
      <c r="G641" s="180"/>
      <c r="H641" s="314"/>
      <c r="I641" s="180"/>
      <c r="J641" s="180"/>
      <c r="K641" s="313"/>
      <c r="L641" s="313"/>
      <c r="M641" s="313"/>
      <c r="N641" s="313"/>
      <c r="O641" s="978"/>
      <c r="P641" s="180"/>
      <c r="Q641" s="180"/>
      <c r="R641" s="180"/>
      <c r="S641" s="180"/>
      <c r="T641" s="180"/>
      <c r="U641" s="180"/>
      <c r="V641" s="180"/>
      <c r="W641" s="180"/>
      <c r="X641" s="180"/>
      <c r="Y641" s="180"/>
      <c r="Z641" s="180"/>
      <c r="AA641" s="180"/>
      <c r="AB641" s="180"/>
      <c r="AC641" s="180"/>
      <c r="AD641" s="180"/>
      <c r="AE641" s="180"/>
    </row>
    <row r="642" spans="1:31">
      <c r="A642" s="311"/>
      <c r="B642" s="180"/>
      <c r="C642" s="180"/>
      <c r="D642" s="180"/>
      <c r="E642" s="180"/>
      <c r="F642" s="180"/>
      <c r="G642" s="180"/>
      <c r="H642" s="314"/>
      <c r="I642" s="180"/>
      <c r="J642" s="180"/>
      <c r="K642" s="313"/>
      <c r="L642" s="313"/>
      <c r="M642" s="313"/>
      <c r="N642" s="313"/>
      <c r="O642" s="978"/>
      <c r="P642" s="180"/>
      <c r="Q642" s="180"/>
      <c r="R642" s="180"/>
      <c r="S642" s="180"/>
      <c r="T642" s="180"/>
      <c r="U642" s="180"/>
      <c r="V642" s="180"/>
      <c r="W642" s="180"/>
      <c r="X642" s="180"/>
      <c r="Y642" s="180"/>
      <c r="Z642" s="180"/>
      <c r="AA642" s="180"/>
      <c r="AB642" s="180"/>
      <c r="AC642" s="180"/>
      <c r="AD642" s="180"/>
      <c r="AE642" s="180"/>
    </row>
    <row r="643" spans="1:31">
      <c r="A643" s="311"/>
      <c r="B643" s="180"/>
      <c r="C643" s="180"/>
      <c r="D643" s="180"/>
      <c r="E643" s="180"/>
      <c r="F643" s="180"/>
      <c r="G643" s="180"/>
      <c r="H643" s="314"/>
      <c r="I643" s="180"/>
      <c r="J643" s="180"/>
      <c r="K643" s="313"/>
      <c r="L643" s="313"/>
      <c r="M643" s="313"/>
      <c r="N643" s="313"/>
      <c r="O643" s="978"/>
      <c r="P643" s="180"/>
      <c r="Q643" s="180"/>
      <c r="R643" s="180"/>
      <c r="S643" s="180"/>
      <c r="T643" s="180"/>
      <c r="U643" s="180"/>
      <c r="V643" s="180"/>
      <c r="W643" s="180"/>
      <c r="X643" s="180"/>
      <c r="Y643" s="180"/>
      <c r="Z643" s="180"/>
      <c r="AA643" s="180"/>
      <c r="AB643" s="180"/>
      <c r="AC643" s="180"/>
      <c r="AD643" s="180"/>
      <c r="AE643" s="180"/>
    </row>
    <row r="644" spans="1:31">
      <c r="A644" s="311"/>
      <c r="B644" s="180"/>
      <c r="C644" s="180"/>
      <c r="D644" s="180"/>
      <c r="E644" s="180"/>
      <c r="F644" s="180"/>
      <c r="G644" s="180"/>
      <c r="H644" s="314"/>
      <c r="I644" s="180"/>
      <c r="J644" s="180"/>
      <c r="K644" s="313"/>
      <c r="L644" s="313"/>
      <c r="M644" s="313"/>
      <c r="N644" s="313"/>
      <c r="O644" s="978"/>
      <c r="P644" s="180"/>
      <c r="Q644" s="180"/>
      <c r="R644" s="180"/>
      <c r="S644" s="180"/>
      <c r="T644" s="180"/>
      <c r="U644" s="180"/>
      <c r="V644" s="180"/>
      <c r="W644" s="180"/>
      <c r="X644" s="180"/>
      <c r="Y644" s="180"/>
      <c r="Z644" s="180"/>
      <c r="AA644" s="180"/>
      <c r="AB644" s="180"/>
      <c r="AC644" s="180"/>
      <c r="AD644" s="180"/>
      <c r="AE644" s="180"/>
    </row>
    <row r="645" spans="1:31">
      <c r="A645" s="311"/>
      <c r="B645" s="180"/>
      <c r="C645" s="180"/>
      <c r="D645" s="180"/>
      <c r="E645" s="180"/>
      <c r="F645" s="180"/>
      <c r="G645" s="180"/>
      <c r="H645" s="314"/>
      <c r="I645" s="180"/>
      <c r="J645" s="180"/>
      <c r="K645" s="313"/>
      <c r="L645" s="313"/>
      <c r="M645" s="313"/>
      <c r="N645" s="313"/>
      <c r="O645" s="978"/>
      <c r="P645" s="180"/>
      <c r="Q645" s="180"/>
      <c r="R645" s="180"/>
      <c r="S645" s="180"/>
      <c r="T645" s="180"/>
      <c r="U645" s="180"/>
      <c r="V645" s="180"/>
      <c r="W645" s="180"/>
      <c r="X645" s="180"/>
      <c r="Y645" s="180"/>
      <c r="Z645" s="180"/>
      <c r="AA645" s="180"/>
      <c r="AB645" s="180"/>
      <c r="AC645" s="180"/>
      <c r="AD645" s="180"/>
      <c r="AE645" s="180"/>
    </row>
    <row r="646" spans="1:31">
      <c r="A646" s="311"/>
      <c r="B646" s="180"/>
      <c r="C646" s="180"/>
      <c r="D646" s="180"/>
      <c r="E646" s="180"/>
      <c r="F646" s="180"/>
      <c r="G646" s="180"/>
      <c r="H646" s="314"/>
      <c r="I646" s="180"/>
      <c r="J646" s="180"/>
      <c r="K646" s="313"/>
      <c r="L646" s="313"/>
      <c r="M646" s="313"/>
      <c r="N646" s="313"/>
      <c r="O646" s="978"/>
      <c r="P646" s="180"/>
      <c r="Q646" s="180"/>
      <c r="R646" s="180"/>
      <c r="S646" s="180"/>
      <c r="T646" s="180"/>
      <c r="U646" s="180"/>
      <c r="V646" s="180"/>
      <c r="W646" s="180"/>
      <c r="X646" s="180"/>
      <c r="Y646" s="180"/>
      <c r="Z646" s="180"/>
      <c r="AA646" s="180"/>
      <c r="AB646" s="180"/>
      <c r="AC646" s="180"/>
      <c r="AD646" s="180"/>
      <c r="AE646" s="180"/>
    </row>
    <row r="647" spans="1:31">
      <c r="A647" s="311"/>
      <c r="B647" s="180"/>
      <c r="C647" s="180"/>
      <c r="D647" s="180"/>
      <c r="E647" s="180"/>
      <c r="F647" s="180"/>
      <c r="G647" s="180"/>
      <c r="H647" s="314"/>
      <c r="I647" s="180"/>
      <c r="J647" s="180"/>
      <c r="K647" s="313"/>
      <c r="L647" s="313"/>
      <c r="M647" s="313"/>
      <c r="N647" s="313"/>
      <c r="O647" s="978"/>
      <c r="P647" s="180"/>
      <c r="Q647" s="180"/>
      <c r="R647" s="180"/>
      <c r="S647" s="180"/>
      <c r="T647" s="180"/>
      <c r="U647" s="180"/>
      <c r="V647" s="180"/>
      <c r="W647" s="180"/>
      <c r="X647" s="180"/>
      <c r="Y647" s="180"/>
      <c r="Z647" s="180"/>
      <c r="AA647" s="180"/>
      <c r="AB647" s="180"/>
      <c r="AC647" s="180"/>
      <c r="AD647" s="180"/>
      <c r="AE647" s="180"/>
    </row>
    <row r="648" spans="1:31">
      <c r="A648" s="311"/>
      <c r="B648" s="180"/>
      <c r="C648" s="180"/>
      <c r="D648" s="180"/>
      <c r="E648" s="180"/>
      <c r="F648" s="180"/>
      <c r="G648" s="180"/>
      <c r="H648" s="314"/>
      <c r="I648" s="180"/>
      <c r="J648" s="180"/>
      <c r="K648" s="313"/>
      <c r="L648" s="313"/>
      <c r="M648" s="313"/>
      <c r="N648" s="313"/>
      <c r="O648" s="978"/>
      <c r="P648" s="180"/>
      <c r="Q648" s="180"/>
      <c r="R648" s="180"/>
      <c r="S648" s="180"/>
      <c r="T648" s="180"/>
      <c r="U648" s="180"/>
      <c r="V648" s="180"/>
      <c r="W648" s="180"/>
      <c r="X648" s="180"/>
      <c r="Y648" s="180"/>
      <c r="Z648" s="180"/>
      <c r="AA648" s="180"/>
      <c r="AB648" s="180"/>
      <c r="AC648" s="180"/>
      <c r="AD648" s="180"/>
      <c r="AE648" s="180"/>
    </row>
    <row r="649" spans="1:31">
      <c r="A649" s="311"/>
      <c r="B649" s="180"/>
      <c r="C649" s="180"/>
      <c r="D649" s="180"/>
      <c r="E649" s="180"/>
      <c r="F649" s="180"/>
      <c r="G649" s="180"/>
      <c r="H649" s="314"/>
      <c r="I649" s="180"/>
      <c r="J649" s="180"/>
      <c r="K649" s="313"/>
      <c r="L649" s="313"/>
      <c r="M649" s="313"/>
      <c r="N649" s="313"/>
      <c r="O649" s="978"/>
      <c r="P649" s="180"/>
      <c r="Q649" s="180"/>
      <c r="R649" s="180"/>
      <c r="S649" s="180"/>
      <c r="T649" s="180"/>
      <c r="U649" s="180"/>
      <c r="V649" s="180"/>
      <c r="W649" s="180"/>
      <c r="X649" s="180"/>
      <c r="Y649" s="180"/>
      <c r="Z649" s="180"/>
      <c r="AA649" s="180"/>
      <c r="AB649" s="180"/>
      <c r="AC649" s="180"/>
      <c r="AD649" s="180"/>
      <c r="AE649" s="180"/>
    </row>
    <row r="650" spans="1:31">
      <c r="A650" s="311"/>
      <c r="B650" s="180"/>
      <c r="C650" s="180"/>
      <c r="D650" s="180"/>
      <c r="E650" s="180"/>
      <c r="F650" s="180"/>
      <c r="G650" s="180"/>
      <c r="H650" s="314"/>
      <c r="I650" s="180"/>
      <c r="J650" s="180"/>
      <c r="K650" s="313"/>
      <c r="L650" s="313"/>
      <c r="M650" s="313"/>
      <c r="N650" s="313"/>
      <c r="O650" s="978"/>
      <c r="P650" s="180"/>
      <c r="Q650" s="180"/>
      <c r="R650" s="180"/>
      <c r="S650" s="180"/>
      <c r="T650" s="180"/>
      <c r="U650" s="180"/>
      <c r="V650" s="180"/>
      <c r="W650" s="180"/>
      <c r="X650" s="180"/>
      <c r="Y650" s="180"/>
      <c r="Z650" s="180"/>
      <c r="AA650" s="180"/>
      <c r="AB650" s="180"/>
      <c r="AC650" s="180"/>
      <c r="AD650" s="180"/>
      <c r="AE650" s="180"/>
    </row>
    <row r="651" spans="1:31">
      <c r="A651" s="311"/>
      <c r="B651" s="180"/>
      <c r="C651" s="180"/>
      <c r="D651" s="180"/>
      <c r="E651" s="180"/>
      <c r="F651" s="180"/>
      <c r="G651" s="180"/>
      <c r="H651" s="314"/>
      <c r="I651" s="180"/>
      <c r="J651" s="180"/>
      <c r="K651" s="313"/>
      <c r="L651" s="313"/>
      <c r="M651" s="313"/>
      <c r="N651" s="313"/>
      <c r="O651" s="978"/>
      <c r="P651" s="180"/>
      <c r="Q651" s="180"/>
      <c r="R651" s="180"/>
      <c r="S651" s="180"/>
      <c r="T651" s="180"/>
      <c r="U651" s="180"/>
      <c r="V651" s="180"/>
      <c r="W651" s="180"/>
      <c r="X651" s="180"/>
      <c r="Y651" s="180"/>
      <c r="Z651" s="180"/>
      <c r="AA651" s="180"/>
      <c r="AB651" s="180"/>
      <c r="AC651" s="180"/>
      <c r="AD651" s="180"/>
      <c r="AE651" s="180"/>
    </row>
    <row r="652" spans="1:31">
      <c r="A652" s="311"/>
      <c r="B652" s="180"/>
      <c r="C652" s="180"/>
      <c r="D652" s="180"/>
      <c r="E652" s="180"/>
      <c r="F652" s="180"/>
      <c r="G652" s="180"/>
      <c r="H652" s="314"/>
      <c r="I652" s="180"/>
      <c r="J652" s="180"/>
      <c r="K652" s="313"/>
      <c r="L652" s="313"/>
      <c r="M652" s="313"/>
      <c r="N652" s="313"/>
      <c r="O652" s="978"/>
      <c r="P652" s="180"/>
      <c r="Q652" s="180"/>
      <c r="R652" s="180"/>
      <c r="S652" s="180"/>
      <c r="T652" s="180"/>
      <c r="U652" s="180"/>
      <c r="V652" s="180"/>
      <c r="W652" s="180"/>
      <c r="X652" s="180"/>
      <c r="Y652" s="180"/>
      <c r="Z652" s="180"/>
      <c r="AA652" s="180"/>
      <c r="AB652" s="180"/>
      <c r="AC652" s="180"/>
      <c r="AD652" s="180"/>
      <c r="AE652" s="180"/>
    </row>
    <row r="653" spans="1:31">
      <c r="A653" s="311"/>
      <c r="B653" s="180"/>
      <c r="C653" s="180"/>
      <c r="D653" s="180"/>
      <c r="E653" s="180"/>
      <c r="F653" s="180"/>
      <c r="G653" s="180"/>
      <c r="H653" s="314"/>
      <c r="I653" s="180"/>
      <c r="J653" s="180"/>
      <c r="K653" s="313"/>
      <c r="L653" s="313"/>
      <c r="M653" s="313"/>
      <c r="N653" s="313"/>
      <c r="O653" s="978"/>
      <c r="P653" s="180"/>
      <c r="Q653" s="180"/>
      <c r="R653" s="180"/>
      <c r="S653" s="180"/>
      <c r="T653" s="180"/>
      <c r="U653" s="180"/>
      <c r="V653" s="180"/>
      <c r="W653" s="180"/>
      <c r="X653" s="180"/>
      <c r="Y653" s="180"/>
      <c r="Z653" s="180"/>
      <c r="AA653" s="180"/>
      <c r="AB653" s="180"/>
      <c r="AC653" s="180"/>
      <c r="AD653" s="180"/>
      <c r="AE653" s="180"/>
    </row>
    <row r="654" spans="1:31">
      <c r="A654" s="311"/>
      <c r="B654" s="180"/>
      <c r="C654" s="180"/>
      <c r="D654" s="180"/>
      <c r="E654" s="180"/>
      <c r="F654" s="180"/>
      <c r="G654" s="180"/>
      <c r="H654" s="314"/>
      <c r="I654" s="180"/>
      <c r="J654" s="180"/>
      <c r="K654" s="313"/>
      <c r="L654" s="313"/>
      <c r="M654" s="313"/>
      <c r="N654" s="313"/>
      <c r="O654" s="978"/>
      <c r="P654" s="180"/>
      <c r="Q654" s="180"/>
      <c r="R654" s="180"/>
      <c r="S654" s="180"/>
      <c r="T654" s="180"/>
      <c r="U654" s="180"/>
      <c r="V654" s="180"/>
      <c r="W654" s="180"/>
      <c r="X654" s="180"/>
      <c r="Y654" s="180"/>
      <c r="Z654" s="180"/>
      <c r="AA654" s="180"/>
      <c r="AB654" s="180"/>
      <c r="AC654" s="180"/>
      <c r="AD654" s="180"/>
      <c r="AE654" s="180"/>
    </row>
    <row r="655" spans="1:31">
      <c r="A655" s="311"/>
      <c r="B655" s="180"/>
      <c r="C655" s="180"/>
      <c r="D655" s="180"/>
      <c r="E655" s="180"/>
      <c r="F655" s="180"/>
      <c r="G655" s="180"/>
      <c r="H655" s="314"/>
      <c r="I655" s="180"/>
      <c r="J655" s="180"/>
      <c r="K655" s="313"/>
      <c r="L655" s="313"/>
      <c r="M655" s="313"/>
      <c r="N655" s="313"/>
      <c r="O655" s="978"/>
      <c r="P655" s="180"/>
      <c r="Q655" s="180"/>
      <c r="R655" s="180"/>
      <c r="S655" s="180"/>
      <c r="T655" s="180"/>
      <c r="U655" s="180"/>
      <c r="V655" s="180"/>
      <c r="W655" s="180"/>
      <c r="X655" s="180"/>
      <c r="Y655" s="180"/>
      <c r="Z655" s="180"/>
      <c r="AA655" s="180"/>
      <c r="AB655" s="180"/>
      <c r="AC655" s="180"/>
      <c r="AD655" s="180"/>
      <c r="AE655" s="180"/>
    </row>
    <row r="656" spans="1:31">
      <c r="A656" s="311"/>
      <c r="B656" s="180"/>
      <c r="C656" s="180"/>
      <c r="D656" s="180"/>
      <c r="E656" s="180"/>
      <c r="F656" s="180"/>
      <c r="G656" s="180"/>
      <c r="H656" s="314"/>
      <c r="I656" s="180"/>
      <c r="J656" s="180"/>
      <c r="K656" s="313"/>
      <c r="L656" s="313"/>
      <c r="M656" s="313"/>
      <c r="N656" s="313"/>
      <c r="O656" s="978"/>
      <c r="P656" s="180"/>
      <c r="Q656" s="180"/>
      <c r="R656" s="180"/>
      <c r="S656" s="180"/>
      <c r="T656" s="180"/>
      <c r="U656" s="180"/>
      <c r="V656" s="180"/>
      <c r="W656" s="180"/>
      <c r="X656" s="180"/>
      <c r="Y656" s="180"/>
      <c r="Z656" s="180"/>
      <c r="AA656" s="180"/>
      <c r="AB656" s="180"/>
      <c r="AC656" s="180"/>
      <c r="AD656" s="180"/>
      <c r="AE656" s="180"/>
    </row>
    <row r="657" spans="1:31">
      <c r="A657" s="311"/>
      <c r="B657" s="180"/>
      <c r="C657" s="180"/>
      <c r="D657" s="180"/>
      <c r="E657" s="180"/>
      <c r="F657" s="180"/>
      <c r="G657" s="180"/>
      <c r="H657" s="314"/>
      <c r="I657" s="180"/>
      <c r="J657" s="180"/>
      <c r="K657" s="313"/>
      <c r="L657" s="313"/>
      <c r="M657" s="313"/>
      <c r="N657" s="313"/>
      <c r="O657" s="978"/>
      <c r="P657" s="180"/>
      <c r="Q657" s="180"/>
      <c r="R657" s="180"/>
      <c r="S657" s="180"/>
      <c r="T657" s="180"/>
      <c r="U657" s="180"/>
      <c r="V657" s="180"/>
      <c r="W657" s="180"/>
      <c r="X657" s="180"/>
      <c r="Y657" s="180"/>
      <c r="Z657" s="180"/>
      <c r="AA657" s="180"/>
      <c r="AB657" s="180"/>
      <c r="AC657" s="180"/>
      <c r="AD657" s="180"/>
      <c r="AE657" s="180"/>
    </row>
    <row r="658" spans="1:31">
      <c r="A658" s="311"/>
      <c r="B658" s="180"/>
      <c r="C658" s="180"/>
      <c r="D658" s="180"/>
      <c r="E658" s="180"/>
      <c r="F658" s="180"/>
      <c r="G658" s="180"/>
      <c r="H658" s="314"/>
      <c r="I658" s="180"/>
      <c r="J658" s="180"/>
      <c r="K658" s="313"/>
      <c r="L658" s="313"/>
      <c r="M658" s="313"/>
      <c r="N658" s="313"/>
      <c r="O658" s="978"/>
      <c r="P658" s="180"/>
      <c r="Q658" s="180"/>
      <c r="R658" s="180"/>
      <c r="S658" s="180"/>
      <c r="T658" s="180"/>
      <c r="U658" s="180"/>
      <c r="V658" s="180"/>
      <c r="W658" s="180"/>
      <c r="X658" s="180"/>
      <c r="Y658" s="180"/>
      <c r="Z658" s="180"/>
      <c r="AA658" s="180"/>
      <c r="AB658" s="180"/>
      <c r="AC658" s="180"/>
      <c r="AD658" s="180"/>
      <c r="AE658" s="180"/>
    </row>
    <row r="659" spans="1:31">
      <c r="A659" s="311"/>
      <c r="B659" s="180"/>
      <c r="C659" s="180"/>
      <c r="D659" s="180"/>
      <c r="E659" s="180"/>
      <c r="F659" s="180"/>
      <c r="G659" s="180"/>
      <c r="H659" s="314"/>
      <c r="I659" s="180"/>
      <c r="J659" s="180"/>
      <c r="K659" s="313"/>
      <c r="L659" s="313"/>
      <c r="M659" s="313"/>
      <c r="N659" s="313"/>
      <c r="O659" s="978"/>
      <c r="P659" s="180"/>
      <c r="Q659" s="180"/>
      <c r="R659" s="180"/>
      <c r="S659" s="180"/>
      <c r="T659" s="180"/>
      <c r="U659" s="180"/>
      <c r="V659" s="180"/>
      <c r="W659" s="180"/>
      <c r="X659" s="180"/>
      <c r="Y659" s="180"/>
      <c r="Z659" s="180"/>
      <c r="AA659" s="180"/>
      <c r="AB659" s="180"/>
      <c r="AC659" s="180"/>
      <c r="AD659" s="180"/>
      <c r="AE659" s="180"/>
    </row>
    <row r="660" spans="1:31">
      <c r="A660" s="311"/>
      <c r="B660" s="180"/>
      <c r="C660" s="180"/>
      <c r="D660" s="180"/>
      <c r="E660" s="180"/>
      <c r="F660" s="180"/>
      <c r="G660" s="180"/>
      <c r="H660" s="314"/>
      <c r="I660" s="180"/>
      <c r="J660" s="180"/>
      <c r="K660" s="313"/>
      <c r="L660" s="313"/>
      <c r="M660" s="313"/>
      <c r="N660" s="313"/>
      <c r="O660" s="978"/>
      <c r="P660" s="180"/>
      <c r="Q660" s="180"/>
      <c r="R660" s="180"/>
      <c r="S660" s="180"/>
      <c r="T660" s="180"/>
      <c r="U660" s="180"/>
      <c r="V660" s="180"/>
      <c r="W660" s="180"/>
      <c r="X660" s="180"/>
      <c r="Y660" s="180"/>
      <c r="Z660" s="180"/>
      <c r="AA660" s="180"/>
      <c r="AB660" s="180"/>
      <c r="AC660" s="180"/>
      <c r="AD660" s="180"/>
      <c r="AE660" s="180"/>
    </row>
    <row r="661" spans="1:31">
      <c r="A661" s="311"/>
      <c r="B661" s="180"/>
      <c r="C661" s="180"/>
      <c r="D661" s="180"/>
      <c r="E661" s="180"/>
      <c r="F661" s="180"/>
      <c r="G661" s="180"/>
      <c r="H661" s="314"/>
      <c r="I661" s="180"/>
      <c r="J661" s="180"/>
      <c r="K661" s="313"/>
      <c r="L661" s="313"/>
      <c r="M661" s="313"/>
      <c r="N661" s="313"/>
      <c r="O661" s="978"/>
      <c r="P661" s="180"/>
      <c r="Q661" s="180"/>
      <c r="R661" s="180"/>
      <c r="S661" s="180"/>
      <c r="T661" s="180"/>
      <c r="U661" s="180"/>
      <c r="V661" s="180"/>
      <c r="W661" s="180"/>
      <c r="X661" s="180"/>
      <c r="Y661" s="180"/>
      <c r="Z661" s="180"/>
      <c r="AA661" s="180"/>
      <c r="AB661" s="180"/>
      <c r="AC661" s="180"/>
      <c r="AD661" s="180"/>
      <c r="AE661" s="180"/>
    </row>
    <row r="662" spans="1:31">
      <c r="A662" s="311"/>
      <c r="B662" s="180"/>
      <c r="C662" s="180"/>
      <c r="D662" s="180"/>
      <c r="E662" s="180"/>
      <c r="F662" s="180"/>
      <c r="G662" s="180"/>
      <c r="H662" s="314"/>
      <c r="I662" s="180"/>
      <c r="J662" s="180"/>
      <c r="K662" s="313"/>
      <c r="L662" s="313"/>
      <c r="M662" s="313"/>
      <c r="N662" s="313"/>
      <c r="O662" s="978"/>
      <c r="P662" s="180"/>
      <c r="Q662" s="180"/>
      <c r="R662" s="180"/>
      <c r="S662" s="180"/>
      <c r="T662" s="180"/>
      <c r="U662" s="180"/>
      <c r="V662" s="180"/>
      <c r="W662" s="180"/>
      <c r="X662" s="180"/>
      <c r="Y662" s="180"/>
      <c r="Z662" s="180"/>
      <c r="AA662" s="180"/>
      <c r="AB662" s="180"/>
      <c r="AC662" s="180"/>
      <c r="AD662" s="180"/>
      <c r="AE662" s="180"/>
    </row>
    <row r="663" spans="1:31">
      <c r="A663" s="311"/>
      <c r="B663" s="180"/>
      <c r="C663" s="180"/>
      <c r="D663" s="180"/>
      <c r="E663" s="180"/>
      <c r="F663" s="180"/>
      <c r="G663" s="180"/>
      <c r="H663" s="314"/>
      <c r="I663" s="180"/>
      <c r="J663" s="180"/>
      <c r="K663" s="313"/>
      <c r="L663" s="313"/>
      <c r="M663" s="313"/>
      <c r="N663" s="313"/>
      <c r="O663" s="978"/>
      <c r="P663" s="180"/>
      <c r="Q663" s="180"/>
      <c r="R663" s="180"/>
      <c r="S663" s="180"/>
      <c r="T663" s="180"/>
      <c r="U663" s="180"/>
      <c r="V663" s="180"/>
      <c r="W663" s="180"/>
      <c r="X663" s="180"/>
      <c r="Y663" s="180"/>
      <c r="Z663" s="180"/>
      <c r="AA663" s="180"/>
      <c r="AB663" s="180"/>
      <c r="AC663" s="180"/>
      <c r="AD663" s="180"/>
      <c r="AE663" s="180"/>
    </row>
    <row r="664" spans="1:31">
      <c r="A664" s="311"/>
      <c r="B664" s="180"/>
      <c r="C664" s="180"/>
      <c r="D664" s="180"/>
      <c r="E664" s="180"/>
      <c r="F664" s="180"/>
      <c r="G664" s="180"/>
      <c r="H664" s="314"/>
      <c r="I664" s="180"/>
      <c r="J664" s="180"/>
      <c r="K664" s="313"/>
      <c r="L664" s="313"/>
      <c r="M664" s="313"/>
      <c r="N664" s="313"/>
      <c r="O664" s="978"/>
      <c r="P664" s="180"/>
      <c r="Q664" s="180"/>
      <c r="R664" s="180"/>
      <c r="S664" s="180"/>
      <c r="T664" s="180"/>
      <c r="U664" s="180"/>
      <c r="V664" s="180"/>
      <c r="W664" s="180"/>
      <c r="X664" s="180"/>
      <c r="Y664" s="180"/>
      <c r="Z664" s="180"/>
      <c r="AA664" s="180"/>
      <c r="AB664" s="180"/>
      <c r="AC664" s="180"/>
      <c r="AD664" s="180"/>
      <c r="AE664" s="180"/>
    </row>
    <row r="665" spans="1:31">
      <c r="A665" s="311"/>
      <c r="B665" s="180"/>
      <c r="C665" s="180"/>
      <c r="D665" s="180"/>
      <c r="E665" s="180"/>
      <c r="F665" s="180"/>
      <c r="G665" s="180"/>
      <c r="H665" s="314"/>
      <c r="I665" s="180"/>
      <c r="J665" s="180"/>
      <c r="K665" s="313"/>
      <c r="L665" s="313"/>
      <c r="M665" s="313"/>
      <c r="N665" s="313"/>
      <c r="O665" s="978"/>
      <c r="P665" s="180"/>
      <c r="Q665" s="180"/>
      <c r="R665" s="180"/>
      <c r="S665" s="180"/>
      <c r="T665" s="180"/>
      <c r="U665" s="180"/>
      <c r="V665" s="180"/>
      <c r="W665" s="180"/>
      <c r="X665" s="180"/>
      <c r="Y665" s="180"/>
      <c r="Z665" s="180"/>
      <c r="AA665" s="180"/>
      <c r="AB665" s="180"/>
      <c r="AC665" s="180"/>
      <c r="AD665" s="180"/>
      <c r="AE665" s="180"/>
    </row>
    <row r="666" spans="1:31">
      <c r="A666" s="311"/>
      <c r="B666" s="180"/>
      <c r="C666" s="180"/>
      <c r="D666" s="180"/>
      <c r="E666" s="180"/>
      <c r="F666" s="180"/>
      <c r="G666" s="180"/>
      <c r="H666" s="314"/>
      <c r="I666" s="180"/>
      <c r="J666" s="180"/>
      <c r="K666" s="313"/>
      <c r="L666" s="313"/>
      <c r="M666" s="313"/>
      <c r="N666" s="313"/>
      <c r="O666" s="978"/>
      <c r="P666" s="180"/>
      <c r="Q666" s="180"/>
      <c r="R666" s="180"/>
      <c r="S666" s="180"/>
      <c r="T666" s="180"/>
      <c r="U666" s="180"/>
      <c r="V666" s="180"/>
      <c r="W666" s="180"/>
      <c r="X666" s="180"/>
      <c r="Y666" s="180"/>
      <c r="Z666" s="180"/>
      <c r="AA666" s="180"/>
      <c r="AB666" s="180"/>
      <c r="AC666" s="180"/>
      <c r="AD666" s="180"/>
      <c r="AE666" s="180"/>
    </row>
    <row r="667" spans="1:31">
      <c r="A667" s="311"/>
      <c r="B667" s="180"/>
      <c r="C667" s="180"/>
      <c r="D667" s="180"/>
      <c r="E667" s="180"/>
      <c r="F667" s="180"/>
      <c r="G667" s="180"/>
      <c r="H667" s="314"/>
      <c r="I667" s="180"/>
      <c r="J667" s="180"/>
      <c r="K667" s="313"/>
      <c r="L667" s="313"/>
      <c r="M667" s="313"/>
      <c r="N667" s="313"/>
      <c r="O667" s="978"/>
      <c r="P667" s="180"/>
      <c r="Q667" s="180"/>
      <c r="R667" s="180"/>
      <c r="S667" s="180"/>
      <c r="T667" s="180"/>
      <c r="U667" s="180"/>
      <c r="V667" s="180"/>
      <c r="W667" s="180"/>
      <c r="X667" s="180"/>
      <c r="Y667" s="180"/>
      <c r="Z667" s="180"/>
      <c r="AA667" s="180"/>
      <c r="AB667" s="180"/>
      <c r="AC667" s="180"/>
      <c r="AD667" s="180"/>
      <c r="AE667" s="180"/>
    </row>
    <row r="668" spans="1:31">
      <c r="A668" s="311"/>
      <c r="B668" s="180"/>
      <c r="C668" s="180"/>
      <c r="D668" s="180"/>
      <c r="E668" s="180"/>
      <c r="F668" s="180"/>
      <c r="G668" s="180"/>
      <c r="H668" s="314"/>
      <c r="I668" s="180"/>
      <c r="J668" s="180"/>
      <c r="K668" s="313"/>
      <c r="L668" s="313"/>
      <c r="M668" s="313"/>
      <c r="N668" s="313"/>
      <c r="O668" s="978"/>
      <c r="P668" s="180"/>
      <c r="Q668" s="180"/>
      <c r="R668" s="180"/>
      <c r="S668" s="180"/>
      <c r="T668" s="180"/>
      <c r="U668" s="180"/>
      <c r="V668" s="180"/>
      <c r="W668" s="180"/>
      <c r="X668" s="180"/>
      <c r="Y668" s="180"/>
      <c r="Z668" s="180"/>
      <c r="AA668" s="180"/>
      <c r="AB668" s="180"/>
      <c r="AC668" s="180"/>
      <c r="AD668" s="180"/>
      <c r="AE668" s="180"/>
    </row>
    <row r="669" spans="1:31">
      <c r="A669" s="311"/>
      <c r="B669" s="180"/>
      <c r="C669" s="180"/>
      <c r="D669" s="180"/>
      <c r="E669" s="180"/>
      <c r="F669" s="180"/>
      <c r="G669" s="180"/>
      <c r="H669" s="314"/>
      <c r="I669" s="180"/>
      <c r="J669" s="180"/>
      <c r="K669" s="313"/>
      <c r="L669" s="313"/>
      <c r="M669" s="313"/>
      <c r="N669" s="313"/>
      <c r="O669" s="978"/>
      <c r="P669" s="180"/>
      <c r="Q669" s="180"/>
      <c r="R669" s="180"/>
      <c r="S669" s="180"/>
      <c r="T669" s="180"/>
      <c r="U669" s="180"/>
      <c r="V669" s="180"/>
      <c r="W669" s="180"/>
      <c r="X669" s="180"/>
      <c r="Y669" s="180"/>
      <c r="Z669" s="180"/>
      <c r="AA669" s="180"/>
      <c r="AB669" s="180"/>
      <c r="AC669" s="180"/>
      <c r="AD669" s="180"/>
      <c r="AE669" s="180"/>
    </row>
    <row r="670" spans="1:31">
      <c r="A670" s="311"/>
      <c r="B670" s="180"/>
      <c r="C670" s="180"/>
      <c r="D670" s="180"/>
      <c r="E670" s="180"/>
      <c r="F670" s="180"/>
      <c r="G670" s="180"/>
      <c r="H670" s="314"/>
      <c r="I670" s="180"/>
      <c r="J670" s="180"/>
      <c r="K670" s="313"/>
      <c r="L670" s="313"/>
      <c r="M670" s="313"/>
      <c r="N670" s="313"/>
      <c r="O670" s="978"/>
      <c r="P670" s="180"/>
      <c r="Q670" s="180"/>
      <c r="R670" s="180"/>
      <c r="S670" s="180"/>
      <c r="T670" s="180"/>
      <c r="U670" s="180"/>
      <c r="V670" s="180"/>
      <c r="W670" s="180"/>
      <c r="X670" s="180"/>
      <c r="Y670" s="180"/>
      <c r="Z670" s="180"/>
      <c r="AA670" s="180"/>
      <c r="AB670" s="180"/>
      <c r="AC670" s="180"/>
      <c r="AD670" s="180"/>
      <c r="AE670" s="180"/>
    </row>
    <row r="671" spans="1:31">
      <c r="A671" s="311"/>
      <c r="B671" s="180"/>
      <c r="C671" s="180"/>
      <c r="D671" s="180"/>
      <c r="E671" s="180"/>
      <c r="F671" s="180"/>
      <c r="G671" s="180"/>
      <c r="H671" s="314"/>
      <c r="I671" s="180"/>
      <c r="J671" s="180"/>
      <c r="K671" s="313"/>
      <c r="L671" s="313"/>
      <c r="M671" s="313"/>
      <c r="N671" s="313"/>
      <c r="O671" s="978"/>
      <c r="P671" s="180"/>
      <c r="Q671" s="180"/>
      <c r="R671" s="180"/>
      <c r="S671" s="180"/>
      <c r="T671" s="180"/>
      <c r="U671" s="180"/>
      <c r="V671" s="180"/>
      <c r="W671" s="180"/>
      <c r="X671" s="180"/>
      <c r="Y671" s="180"/>
      <c r="Z671" s="180"/>
      <c r="AA671" s="180"/>
      <c r="AB671" s="180"/>
      <c r="AC671" s="180"/>
      <c r="AD671" s="180"/>
      <c r="AE671" s="180"/>
    </row>
    <row r="672" spans="1:31">
      <c r="A672" s="311"/>
      <c r="B672" s="180"/>
      <c r="C672" s="180"/>
      <c r="D672" s="180"/>
      <c r="E672" s="180"/>
      <c r="F672" s="180"/>
      <c r="G672" s="180"/>
      <c r="H672" s="314"/>
      <c r="I672" s="180"/>
      <c r="J672" s="180"/>
      <c r="K672" s="313"/>
      <c r="L672" s="313"/>
      <c r="M672" s="313"/>
      <c r="N672" s="313"/>
      <c r="O672" s="978"/>
      <c r="P672" s="180"/>
      <c r="Q672" s="180"/>
      <c r="R672" s="180"/>
      <c r="S672" s="180"/>
      <c r="T672" s="180"/>
      <c r="U672" s="180"/>
      <c r="V672" s="180"/>
      <c r="W672" s="180"/>
      <c r="X672" s="180"/>
      <c r="Y672" s="180"/>
      <c r="Z672" s="180"/>
      <c r="AA672" s="180"/>
      <c r="AB672" s="180"/>
      <c r="AC672" s="180"/>
      <c r="AD672" s="180"/>
      <c r="AE672" s="180"/>
    </row>
    <row r="673" spans="1:31">
      <c r="A673" s="311"/>
      <c r="B673" s="180"/>
      <c r="C673" s="180"/>
      <c r="D673" s="180"/>
      <c r="E673" s="180"/>
      <c r="F673" s="180"/>
      <c r="G673" s="180"/>
      <c r="H673" s="314"/>
      <c r="I673" s="180"/>
      <c r="J673" s="180"/>
      <c r="K673" s="313"/>
      <c r="L673" s="313"/>
      <c r="M673" s="313"/>
      <c r="N673" s="313"/>
      <c r="O673" s="978"/>
      <c r="P673" s="180"/>
      <c r="Q673" s="180"/>
      <c r="R673" s="180"/>
      <c r="S673" s="180"/>
      <c r="T673" s="180"/>
      <c r="U673" s="180"/>
      <c r="V673" s="180"/>
      <c r="W673" s="180"/>
      <c r="X673" s="180"/>
      <c r="Y673" s="180"/>
      <c r="Z673" s="180"/>
      <c r="AA673" s="180"/>
      <c r="AB673" s="180"/>
      <c r="AC673" s="180"/>
      <c r="AD673" s="180"/>
      <c r="AE673" s="180"/>
    </row>
    <row r="674" spans="1:31">
      <c r="A674" s="311"/>
      <c r="B674" s="180"/>
      <c r="C674" s="180"/>
      <c r="D674" s="180"/>
      <c r="E674" s="180"/>
      <c r="F674" s="180"/>
      <c r="G674" s="180"/>
      <c r="H674" s="314"/>
      <c r="I674" s="180"/>
      <c r="J674" s="180"/>
      <c r="K674" s="313"/>
      <c r="L674" s="313"/>
      <c r="M674" s="313"/>
      <c r="N674" s="313"/>
      <c r="O674" s="978"/>
      <c r="P674" s="180"/>
      <c r="Q674" s="180"/>
      <c r="R674" s="180"/>
      <c r="S674" s="180"/>
      <c r="T674" s="180"/>
      <c r="U674" s="180"/>
      <c r="V674" s="180"/>
      <c r="W674" s="180"/>
      <c r="X674" s="180"/>
      <c r="Y674" s="180"/>
      <c r="Z674" s="180"/>
      <c r="AA674" s="180"/>
      <c r="AB674" s="180"/>
      <c r="AC674" s="180"/>
      <c r="AD674" s="180"/>
      <c r="AE674" s="180"/>
    </row>
    <row r="675" spans="1:31">
      <c r="A675" s="311"/>
      <c r="B675" s="180"/>
      <c r="C675" s="180"/>
      <c r="D675" s="180"/>
      <c r="E675" s="180"/>
      <c r="F675" s="180"/>
      <c r="G675" s="180"/>
      <c r="H675" s="314"/>
      <c r="I675" s="180"/>
      <c r="J675" s="180"/>
      <c r="K675" s="313"/>
      <c r="L675" s="313"/>
      <c r="M675" s="313"/>
      <c r="N675" s="313"/>
      <c r="O675" s="978"/>
      <c r="P675" s="180"/>
      <c r="Q675" s="180"/>
      <c r="R675" s="180"/>
      <c r="S675" s="180"/>
      <c r="T675" s="180"/>
      <c r="U675" s="180"/>
      <c r="V675" s="180"/>
      <c r="W675" s="180"/>
      <c r="X675" s="180"/>
      <c r="Y675" s="180"/>
      <c r="Z675" s="180"/>
      <c r="AA675" s="180"/>
      <c r="AB675" s="180"/>
      <c r="AC675" s="180"/>
      <c r="AD675" s="180"/>
      <c r="AE675" s="180"/>
    </row>
    <row r="676" spans="1:31">
      <c r="A676" s="311"/>
      <c r="B676" s="180"/>
      <c r="C676" s="180"/>
      <c r="D676" s="180"/>
      <c r="E676" s="180"/>
      <c r="F676" s="180"/>
      <c r="G676" s="180"/>
      <c r="H676" s="314"/>
      <c r="I676" s="180"/>
      <c r="J676" s="180"/>
      <c r="K676" s="313"/>
      <c r="L676" s="313"/>
      <c r="M676" s="313"/>
      <c r="N676" s="313"/>
      <c r="O676" s="978"/>
      <c r="P676" s="180"/>
      <c r="Q676" s="180"/>
      <c r="R676" s="180"/>
      <c r="S676" s="180"/>
      <c r="T676" s="180"/>
      <c r="U676" s="180"/>
      <c r="V676" s="180"/>
      <c r="W676" s="180"/>
      <c r="X676" s="180"/>
      <c r="Y676" s="180"/>
      <c r="Z676" s="180"/>
      <c r="AA676" s="180"/>
      <c r="AB676" s="180"/>
      <c r="AC676" s="180"/>
      <c r="AD676" s="180"/>
      <c r="AE676" s="180"/>
    </row>
    <row r="677" spans="1:31">
      <c r="A677" s="311"/>
      <c r="B677" s="180"/>
      <c r="C677" s="180"/>
      <c r="D677" s="180"/>
      <c r="E677" s="180"/>
      <c r="F677" s="180"/>
      <c r="G677" s="180"/>
      <c r="H677" s="314"/>
      <c r="I677" s="180"/>
      <c r="J677" s="180"/>
      <c r="K677" s="313"/>
      <c r="L677" s="313"/>
      <c r="M677" s="313"/>
      <c r="N677" s="313"/>
      <c r="O677" s="978"/>
      <c r="P677" s="180"/>
      <c r="Q677" s="180"/>
      <c r="R677" s="180"/>
      <c r="S677" s="180"/>
      <c r="T677" s="180"/>
      <c r="U677" s="180"/>
      <c r="V677" s="180"/>
      <c r="W677" s="180"/>
      <c r="X677" s="180"/>
      <c r="Y677" s="180"/>
      <c r="Z677" s="180"/>
      <c r="AA677" s="180"/>
      <c r="AB677" s="180"/>
      <c r="AC677" s="180"/>
      <c r="AD677" s="180"/>
      <c r="AE677" s="180"/>
    </row>
    <row r="678" spans="1:31">
      <c r="A678" s="311"/>
      <c r="B678" s="180"/>
      <c r="C678" s="180"/>
      <c r="D678" s="180"/>
      <c r="E678" s="180"/>
      <c r="F678" s="180"/>
      <c r="G678" s="180"/>
      <c r="H678" s="314"/>
      <c r="I678" s="180"/>
      <c r="J678" s="180"/>
      <c r="K678" s="313"/>
      <c r="L678" s="313"/>
      <c r="M678" s="313"/>
      <c r="N678" s="313"/>
      <c r="O678" s="978"/>
      <c r="P678" s="180"/>
      <c r="Q678" s="180"/>
      <c r="R678" s="180"/>
      <c r="S678" s="180"/>
      <c r="T678" s="180"/>
      <c r="U678" s="180"/>
      <c r="V678" s="180"/>
      <c r="W678" s="180"/>
      <c r="X678" s="180"/>
      <c r="Y678" s="180"/>
      <c r="Z678" s="180"/>
      <c r="AA678" s="180"/>
      <c r="AB678" s="180"/>
      <c r="AC678" s="180"/>
      <c r="AD678" s="180"/>
      <c r="AE678" s="180"/>
    </row>
    <row r="679" spans="1:31">
      <c r="A679" s="311"/>
      <c r="B679" s="180"/>
      <c r="C679" s="180"/>
      <c r="D679" s="180"/>
      <c r="E679" s="180"/>
      <c r="F679" s="180"/>
      <c r="G679" s="180"/>
      <c r="H679" s="314"/>
      <c r="I679" s="180"/>
      <c r="J679" s="180"/>
      <c r="K679" s="313"/>
      <c r="L679" s="313"/>
      <c r="M679" s="313"/>
      <c r="N679" s="313"/>
      <c r="O679" s="978"/>
      <c r="P679" s="180"/>
      <c r="Q679" s="180"/>
      <c r="R679" s="180"/>
      <c r="S679" s="180"/>
      <c r="T679" s="180"/>
      <c r="U679" s="180"/>
      <c r="V679" s="180"/>
      <c r="W679" s="180"/>
      <c r="X679" s="180"/>
      <c r="Y679" s="180"/>
      <c r="Z679" s="180"/>
      <c r="AA679" s="180"/>
      <c r="AB679" s="180"/>
      <c r="AC679" s="180"/>
      <c r="AD679" s="180"/>
      <c r="AE679" s="180"/>
    </row>
    <row r="680" spans="1:31">
      <c r="A680" s="311"/>
      <c r="B680" s="180"/>
      <c r="C680" s="180"/>
      <c r="D680" s="180"/>
      <c r="E680" s="180"/>
      <c r="F680" s="180"/>
      <c r="G680" s="180"/>
      <c r="H680" s="314"/>
      <c r="I680" s="180"/>
      <c r="J680" s="180"/>
      <c r="K680" s="313"/>
      <c r="L680" s="313"/>
      <c r="M680" s="313"/>
      <c r="N680" s="313"/>
      <c r="O680" s="978"/>
      <c r="P680" s="180"/>
      <c r="Q680" s="180"/>
      <c r="R680" s="180"/>
      <c r="S680" s="180"/>
      <c r="T680" s="180"/>
      <c r="U680" s="180"/>
      <c r="V680" s="180"/>
      <c r="W680" s="180"/>
      <c r="X680" s="180"/>
      <c r="Y680" s="180"/>
      <c r="Z680" s="180"/>
      <c r="AA680" s="180"/>
      <c r="AB680" s="180"/>
      <c r="AC680" s="180"/>
      <c r="AD680" s="180"/>
      <c r="AE680" s="180"/>
    </row>
    <row r="681" spans="1:31">
      <c r="A681" s="311"/>
      <c r="B681" s="180"/>
      <c r="C681" s="180"/>
      <c r="D681" s="180"/>
      <c r="E681" s="180"/>
      <c r="F681" s="180"/>
      <c r="G681" s="180"/>
      <c r="H681" s="314"/>
      <c r="I681" s="180"/>
      <c r="J681" s="180"/>
      <c r="K681" s="313"/>
      <c r="L681" s="313"/>
      <c r="M681" s="313"/>
      <c r="N681" s="313"/>
      <c r="O681" s="978"/>
      <c r="P681" s="180"/>
      <c r="Q681" s="180"/>
      <c r="R681" s="180"/>
      <c r="S681" s="180"/>
      <c r="T681" s="180"/>
      <c r="U681" s="180"/>
      <c r="V681" s="180"/>
      <c r="W681" s="180"/>
      <c r="X681" s="180"/>
      <c r="Y681" s="180"/>
      <c r="Z681" s="180"/>
      <c r="AA681" s="180"/>
      <c r="AB681" s="180"/>
      <c r="AC681" s="180"/>
      <c r="AD681" s="180"/>
      <c r="AE681" s="180"/>
    </row>
    <row r="682" spans="1:31">
      <c r="A682" s="311"/>
      <c r="B682" s="180"/>
      <c r="C682" s="180"/>
      <c r="D682" s="180"/>
      <c r="E682" s="180"/>
      <c r="F682" s="180"/>
      <c r="G682" s="180"/>
      <c r="H682" s="314"/>
      <c r="I682" s="180"/>
      <c r="J682" s="180"/>
      <c r="K682" s="313"/>
      <c r="L682" s="313"/>
      <c r="M682" s="313"/>
      <c r="N682" s="313"/>
      <c r="O682" s="978"/>
      <c r="P682" s="180"/>
      <c r="Q682" s="180"/>
      <c r="R682" s="180"/>
      <c r="S682" s="180"/>
      <c r="T682" s="180"/>
      <c r="U682" s="180"/>
      <c r="V682" s="180"/>
      <c r="W682" s="180"/>
      <c r="X682" s="180"/>
      <c r="Y682" s="180"/>
      <c r="Z682" s="180"/>
      <c r="AA682" s="180"/>
      <c r="AB682" s="180"/>
      <c r="AC682" s="180"/>
      <c r="AD682" s="180"/>
      <c r="AE682" s="180"/>
    </row>
    <row r="683" spans="1:31">
      <c r="A683" s="311"/>
      <c r="B683" s="180"/>
      <c r="C683" s="180"/>
      <c r="D683" s="180"/>
      <c r="E683" s="180"/>
      <c r="F683" s="180"/>
      <c r="G683" s="180"/>
      <c r="H683" s="314"/>
      <c r="I683" s="180"/>
      <c r="J683" s="180"/>
      <c r="K683" s="313"/>
      <c r="L683" s="313"/>
      <c r="M683" s="313"/>
      <c r="N683" s="313"/>
      <c r="O683" s="978"/>
      <c r="P683" s="180"/>
      <c r="Q683" s="180"/>
      <c r="R683" s="180"/>
      <c r="S683" s="180"/>
      <c r="T683" s="180"/>
      <c r="U683" s="180"/>
      <c r="V683" s="180"/>
      <c r="W683" s="180"/>
      <c r="X683" s="180"/>
      <c r="Y683" s="180"/>
      <c r="Z683" s="180"/>
      <c r="AA683" s="180"/>
      <c r="AB683" s="180"/>
      <c r="AC683" s="180"/>
      <c r="AD683" s="180"/>
      <c r="AE683" s="180"/>
    </row>
    <row r="684" spans="1:31">
      <c r="A684" s="311"/>
      <c r="B684" s="180"/>
      <c r="C684" s="180"/>
      <c r="D684" s="180"/>
      <c r="E684" s="180"/>
      <c r="F684" s="180"/>
      <c r="G684" s="180"/>
      <c r="H684" s="314"/>
      <c r="I684" s="180"/>
      <c r="J684" s="180"/>
      <c r="K684" s="313"/>
      <c r="L684" s="313"/>
      <c r="M684" s="313"/>
      <c r="N684" s="313"/>
      <c r="O684" s="978"/>
      <c r="P684" s="180"/>
      <c r="Q684" s="180"/>
      <c r="R684" s="180"/>
      <c r="S684" s="180"/>
      <c r="T684" s="180"/>
      <c r="U684" s="180"/>
      <c r="V684" s="180"/>
      <c r="W684" s="180"/>
      <c r="X684" s="180"/>
      <c r="Y684" s="180"/>
      <c r="Z684" s="180"/>
      <c r="AA684" s="180"/>
      <c r="AB684" s="180"/>
      <c r="AC684" s="180"/>
      <c r="AD684" s="180"/>
      <c r="AE684" s="180"/>
    </row>
    <row r="685" spans="1:31">
      <c r="A685" s="311"/>
      <c r="B685" s="180"/>
      <c r="C685" s="180"/>
      <c r="D685" s="180"/>
      <c r="E685" s="180"/>
      <c r="F685" s="180"/>
      <c r="G685" s="180"/>
      <c r="H685" s="314"/>
      <c r="I685" s="180"/>
      <c r="J685" s="180"/>
      <c r="K685" s="313"/>
      <c r="L685" s="313"/>
      <c r="M685" s="313"/>
      <c r="N685" s="313"/>
      <c r="O685" s="978"/>
      <c r="P685" s="180"/>
      <c r="Q685" s="180"/>
      <c r="R685" s="180"/>
      <c r="S685" s="180"/>
      <c r="T685" s="180"/>
      <c r="U685" s="180"/>
      <c r="V685" s="180"/>
      <c r="W685" s="180"/>
      <c r="X685" s="180"/>
      <c r="Y685" s="180"/>
      <c r="Z685" s="180"/>
      <c r="AA685" s="180"/>
      <c r="AB685" s="180"/>
      <c r="AC685" s="180"/>
      <c r="AD685" s="180"/>
      <c r="AE685" s="180"/>
    </row>
    <row r="686" spans="1:31">
      <c r="A686" s="311"/>
      <c r="B686" s="180"/>
      <c r="C686" s="180"/>
      <c r="D686" s="180"/>
      <c r="E686" s="180"/>
      <c r="F686" s="180"/>
      <c r="G686" s="180"/>
      <c r="H686" s="314"/>
      <c r="I686" s="180"/>
      <c r="J686" s="180"/>
      <c r="K686" s="313"/>
      <c r="L686" s="313"/>
      <c r="M686" s="313"/>
      <c r="N686" s="313"/>
      <c r="O686" s="978"/>
      <c r="P686" s="180"/>
      <c r="Q686" s="180"/>
      <c r="R686" s="180"/>
      <c r="S686" s="180"/>
      <c r="T686" s="180"/>
      <c r="U686" s="180"/>
      <c r="V686" s="180"/>
      <c r="W686" s="180"/>
      <c r="X686" s="180"/>
      <c r="Y686" s="180"/>
      <c r="Z686" s="180"/>
      <c r="AA686" s="180"/>
      <c r="AB686" s="180"/>
      <c r="AC686" s="180"/>
      <c r="AD686" s="180"/>
      <c r="AE686" s="180"/>
    </row>
    <row r="687" spans="1:31">
      <c r="A687" s="311"/>
      <c r="B687" s="180"/>
      <c r="C687" s="180"/>
      <c r="D687" s="180"/>
      <c r="E687" s="180"/>
      <c r="F687" s="180"/>
      <c r="G687" s="180"/>
      <c r="H687" s="314"/>
      <c r="I687" s="180"/>
      <c r="J687" s="180"/>
      <c r="K687" s="313"/>
      <c r="L687" s="313"/>
      <c r="M687" s="313"/>
      <c r="N687" s="313"/>
      <c r="O687" s="978"/>
      <c r="P687" s="180"/>
      <c r="Q687" s="180"/>
      <c r="R687" s="180"/>
      <c r="S687" s="180"/>
      <c r="T687" s="180"/>
      <c r="U687" s="180"/>
      <c r="V687" s="180"/>
      <c r="W687" s="180"/>
      <c r="X687" s="180"/>
      <c r="Y687" s="180"/>
      <c r="Z687" s="180"/>
      <c r="AA687" s="180"/>
      <c r="AB687" s="180"/>
      <c r="AC687" s="180"/>
      <c r="AD687" s="180"/>
      <c r="AE687" s="180"/>
    </row>
    <row r="688" spans="1:31">
      <c r="A688" s="311"/>
      <c r="B688" s="180"/>
      <c r="C688" s="180"/>
      <c r="D688" s="180"/>
      <c r="E688" s="180"/>
      <c r="F688" s="180"/>
      <c r="G688" s="180"/>
      <c r="H688" s="314"/>
      <c r="I688" s="180"/>
      <c r="J688" s="180"/>
      <c r="K688" s="313"/>
      <c r="L688" s="313"/>
      <c r="M688" s="313"/>
      <c r="N688" s="313"/>
      <c r="O688" s="978"/>
      <c r="P688" s="180"/>
      <c r="Q688" s="180"/>
      <c r="R688" s="180"/>
      <c r="S688" s="180"/>
      <c r="T688" s="180"/>
      <c r="U688" s="180"/>
      <c r="V688" s="180"/>
      <c r="W688" s="180"/>
      <c r="X688" s="180"/>
      <c r="Y688" s="180"/>
      <c r="Z688" s="180"/>
      <c r="AA688" s="180"/>
      <c r="AB688" s="180"/>
      <c r="AC688" s="180"/>
      <c r="AD688" s="180"/>
      <c r="AE688" s="180"/>
    </row>
    <row r="689" spans="1:31">
      <c r="A689" s="311"/>
      <c r="B689" s="180"/>
      <c r="C689" s="180"/>
      <c r="D689" s="180"/>
      <c r="E689" s="180"/>
      <c r="F689" s="180"/>
      <c r="G689" s="180"/>
      <c r="H689" s="314"/>
      <c r="I689" s="180"/>
      <c r="J689" s="180"/>
      <c r="K689" s="313"/>
      <c r="L689" s="313"/>
      <c r="M689" s="313"/>
      <c r="N689" s="313"/>
      <c r="O689" s="978"/>
      <c r="P689" s="180"/>
      <c r="Q689" s="180"/>
      <c r="R689" s="180"/>
      <c r="S689" s="180"/>
      <c r="T689" s="180"/>
      <c r="U689" s="180"/>
      <c r="V689" s="180"/>
      <c r="W689" s="180"/>
      <c r="X689" s="180"/>
      <c r="Y689" s="180"/>
      <c r="Z689" s="180"/>
      <c r="AA689" s="180"/>
      <c r="AB689" s="180"/>
      <c r="AC689" s="180"/>
      <c r="AD689" s="180"/>
      <c r="AE689" s="180"/>
    </row>
    <row r="690" spans="1:31">
      <c r="A690" s="311"/>
      <c r="B690" s="180"/>
      <c r="C690" s="180"/>
      <c r="D690" s="180"/>
      <c r="E690" s="180"/>
      <c r="F690" s="180"/>
      <c r="G690" s="180"/>
      <c r="H690" s="314"/>
      <c r="I690" s="180"/>
      <c r="J690" s="180"/>
      <c r="K690" s="313"/>
      <c r="L690" s="313"/>
      <c r="M690" s="313"/>
      <c r="N690" s="313"/>
      <c r="O690" s="978"/>
      <c r="P690" s="180"/>
      <c r="Q690" s="180"/>
      <c r="R690" s="180"/>
      <c r="S690" s="180"/>
      <c r="T690" s="180"/>
      <c r="U690" s="180"/>
      <c r="V690" s="180"/>
      <c r="W690" s="180"/>
      <c r="X690" s="180"/>
      <c r="Y690" s="180"/>
      <c r="Z690" s="180"/>
      <c r="AA690" s="180"/>
      <c r="AB690" s="180"/>
      <c r="AC690" s="180"/>
      <c r="AD690" s="180"/>
      <c r="AE690" s="180"/>
    </row>
    <row r="691" spans="1:31">
      <c r="A691" s="311"/>
      <c r="B691" s="180"/>
      <c r="C691" s="180"/>
      <c r="D691" s="180"/>
      <c r="E691" s="180"/>
      <c r="F691" s="180"/>
      <c r="G691" s="180"/>
      <c r="H691" s="314"/>
      <c r="I691" s="180"/>
      <c r="J691" s="180"/>
      <c r="K691" s="313"/>
      <c r="L691" s="313"/>
      <c r="M691" s="313"/>
      <c r="N691" s="313"/>
      <c r="O691" s="978"/>
      <c r="P691" s="180"/>
      <c r="Q691" s="180"/>
      <c r="R691" s="180"/>
      <c r="S691" s="180"/>
      <c r="T691" s="180"/>
      <c r="U691" s="180"/>
      <c r="V691" s="180"/>
      <c r="W691" s="180"/>
      <c r="X691" s="180"/>
      <c r="Y691" s="180"/>
      <c r="Z691" s="180"/>
      <c r="AA691" s="180"/>
      <c r="AB691" s="180"/>
      <c r="AC691" s="180"/>
      <c r="AD691" s="180"/>
      <c r="AE691" s="180"/>
    </row>
    <row r="692" spans="1:31">
      <c r="A692" s="311"/>
      <c r="B692" s="180"/>
      <c r="C692" s="180"/>
      <c r="D692" s="180"/>
      <c r="E692" s="180"/>
      <c r="F692" s="180"/>
      <c r="G692" s="180"/>
      <c r="H692" s="314"/>
      <c r="I692" s="180"/>
      <c r="J692" s="180"/>
      <c r="K692" s="313"/>
      <c r="L692" s="313"/>
      <c r="M692" s="313"/>
      <c r="N692" s="313"/>
      <c r="O692" s="978"/>
      <c r="P692" s="180"/>
      <c r="Q692" s="180"/>
      <c r="R692" s="180"/>
      <c r="S692" s="180"/>
      <c r="T692" s="180"/>
      <c r="U692" s="180"/>
      <c r="V692" s="180"/>
      <c r="W692" s="180"/>
      <c r="X692" s="180"/>
      <c r="Y692" s="180"/>
      <c r="Z692" s="180"/>
      <c r="AA692" s="180"/>
      <c r="AB692" s="180"/>
      <c r="AC692" s="180"/>
      <c r="AD692" s="180"/>
      <c r="AE692" s="180"/>
    </row>
    <row r="693" spans="1:31">
      <c r="A693" s="311"/>
      <c r="B693" s="180"/>
      <c r="C693" s="180"/>
      <c r="D693" s="180"/>
      <c r="E693" s="180"/>
      <c r="F693" s="180"/>
      <c r="G693" s="180"/>
      <c r="H693" s="314"/>
      <c r="I693" s="180"/>
      <c r="J693" s="180"/>
      <c r="K693" s="313"/>
      <c r="L693" s="313"/>
      <c r="M693" s="313"/>
      <c r="N693" s="313"/>
      <c r="O693" s="978"/>
      <c r="P693" s="180"/>
      <c r="Q693" s="180"/>
      <c r="R693" s="180"/>
      <c r="S693" s="180"/>
      <c r="T693" s="180"/>
      <c r="U693" s="180"/>
      <c r="V693" s="180"/>
      <c r="W693" s="180"/>
      <c r="X693" s="180"/>
      <c r="Y693" s="180"/>
      <c r="Z693" s="180"/>
      <c r="AA693" s="180"/>
      <c r="AB693" s="180"/>
      <c r="AC693" s="180"/>
      <c r="AD693" s="180"/>
      <c r="AE693" s="180"/>
    </row>
    <row r="694" spans="1:31">
      <c r="A694" s="311"/>
      <c r="B694" s="180"/>
      <c r="C694" s="180"/>
      <c r="D694" s="180"/>
      <c r="E694" s="180"/>
      <c r="F694" s="180"/>
      <c r="G694" s="180"/>
      <c r="H694" s="314"/>
      <c r="I694" s="180"/>
      <c r="J694" s="180"/>
      <c r="K694" s="313"/>
      <c r="L694" s="313"/>
      <c r="M694" s="313"/>
      <c r="N694" s="313"/>
      <c r="O694" s="978"/>
      <c r="P694" s="180"/>
      <c r="Q694" s="180"/>
      <c r="R694" s="180"/>
      <c r="S694" s="180"/>
      <c r="T694" s="180"/>
      <c r="U694" s="180"/>
      <c r="V694" s="180"/>
      <c r="W694" s="180"/>
      <c r="X694" s="180"/>
      <c r="Y694" s="180"/>
      <c r="Z694" s="180"/>
      <c r="AA694" s="180"/>
      <c r="AB694" s="180"/>
      <c r="AC694" s="180"/>
      <c r="AD694" s="180"/>
      <c r="AE694" s="180"/>
    </row>
    <row r="695" spans="1:31">
      <c r="A695" s="311"/>
      <c r="B695" s="180"/>
      <c r="C695" s="180"/>
      <c r="D695" s="180"/>
      <c r="E695" s="180"/>
      <c r="F695" s="180"/>
      <c r="G695" s="180"/>
      <c r="H695" s="314"/>
      <c r="I695" s="180"/>
      <c r="J695" s="180"/>
      <c r="K695" s="313"/>
      <c r="L695" s="313"/>
      <c r="M695" s="313"/>
      <c r="N695" s="313"/>
      <c r="O695" s="978"/>
      <c r="P695" s="180"/>
      <c r="Q695" s="180"/>
      <c r="R695" s="180"/>
      <c r="S695" s="180"/>
      <c r="T695" s="180"/>
      <c r="U695" s="180"/>
      <c r="V695" s="180"/>
      <c r="W695" s="180"/>
      <c r="X695" s="180"/>
      <c r="Y695" s="180"/>
      <c r="Z695" s="180"/>
      <c r="AA695" s="180"/>
      <c r="AB695" s="180"/>
      <c r="AC695" s="180"/>
      <c r="AD695" s="180"/>
      <c r="AE695" s="180"/>
    </row>
    <row r="696" spans="1:31">
      <c r="A696" s="311"/>
      <c r="B696" s="180"/>
      <c r="C696" s="180"/>
      <c r="D696" s="180"/>
      <c r="E696" s="180"/>
      <c r="F696" s="180"/>
      <c r="G696" s="180"/>
      <c r="H696" s="314"/>
      <c r="I696" s="180"/>
      <c r="J696" s="180"/>
      <c r="K696" s="313"/>
      <c r="L696" s="313"/>
      <c r="M696" s="313"/>
      <c r="N696" s="313"/>
      <c r="O696" s="978"/>
      <c r="P696" s="180"/>
      <c r="Q696" s="180"/>
      <c r="R696" s="180"/>
      <c r="S696" s="180"/>
      <c r="T696" s="180"/>
      <c r="U696" s="180"/>
      <c r="V696" s="180"/>
      <c r="W696" s="180"/>
      <c r="X696" s="180"/>
      <c r="Y696" s="180"/>
      <c r="Z696" s="180"/>
      <c r="AA696" s="180"/>
      <c r="AB696" s="180"/>
      <c r="AC696" s="180"/>
      <c r="AD696" s="180"/>
      <c r="AE696" s="180"/>
    </row>
    <row r="697" spans="1:31">
      <c r="A697" s="311"/>
      <c r="B697" s="180"/>
      <c r="C697" s="180"/>
      <c r="D697" s="180"/>
      <c r="E697" s="180"/>
      <c r="F697" s="180"/>
      <c r="G697" s="180"/>
      <c r="H697" s="314"/>
      <c r="I697" s="180"/>
      <c r="J697" s="180"/>
      <c r="K697" s="313"/>
      <c r="L697" s="313"/>
      <c r="M697" s="313"/>
      <c r="N697" s="313"/>
      <c r="O697" s="978"/>
      <c r="P697" s="180"/>
      <c r="Q697" s="180"/>
      <c r="R697" s="180"/>
      <c r="S697" s="180"/>
      <c r="T697" s="180"/>
      <c r="U697" s="180"/>
      <c r="V697" s="180"/>
      <c r="W697" s="180"/>
      <c r="X697" s="180"/>
      <c r="Y697" s="180"/>
      <c r="Z697" s="180"/>
      <c r="AA697" s="180"/>
      <c r="AB697" s="180"/>
      <c r="AC697" s="180"/>
      <c r="AD697" s="180"/>
      <c r="AE697" s="180"/>
    </row>
    <row r="698" spans="1:31">
      <c r="A698" s="311"/>
      <c r="B698" s="180"/>
      <c r="C698" s="180"/>
      <c r="D698" s="180"/>
      <c r="E698" s="180"/>
      <c r="F698" s="180"/>
      <c r="G698" s="180"/>
      <c r="H698" s="314"/>
      <c r="I698" s="180"/>
      <c r="J698" s="180"/>
      <c r="K698" s="313"/>
      <c r="L698" s="313"/>
      <c r="M698" s="313"/>
      <c r="N698" s="313"/>
      <c r="O698" s="978"/>
      <c r="P698" s="180"/>
      <c r="Q698" s="180"/>
      <c r="R698" s="180"/>
      <c r="S698" s="180"/>
      <c r="T698" s="180"/>
      <c r="U698" s="180"/>
      <c r="V698" s="180"/>
      <c r="W698" s="180"/>
      <c r="X698" s="180"/>
      <c r="Y698" s="180"/>
      <c r="Z698" s="180"/>
      <c r="AA698" s="180"/>
      <c r="AB698" s="180"/>
      <c r="AC698" s="180"/>
      <c r="AD698" s="180"/>
      <c r="AE698" s="180"/>
    </row>
    <row r="699" spans="1:31">
      <c r="A699" s="311"/>
      <c r="B699" s="180"/>
      <c r="C699" s="180"/>
      <c r="D699" s="180"/>
      <c r="E699" s="180"/>
      <c r="F699" s="180"/>
      <c r="G699" s="180"/>
      <c r="H699" s="314"/>
      <c r="I699" s="180"/>
      <c r="J699" s="180"/>
      <c r="K699" s="313"/>
      <c r="L699" s="313"/>
      <c r="M699" s="313"/>
      <c r="N699" s="313"/>
      <c r="O699" s="978"/>
      <c r="P699" s="180"/>
      <c r="Q699" s="180"/>
      <c r="R699" s="180"/>
      <c r="S699" s="180"/>
      <c r="T699" s="180"/>
      <c r="U699" s="180"/>
      <c r="V699" s="180"/>
      <c r="W699" s="180"/>
      <c r="X699" s="180"/>
      <c r="Y699" s="180"/>
      <c r="Z699" s="180"/>
      <c r="AA699" s="180"/>
      <c r="AB699" s="180"/>
      <c r="AC699" s="180"/>
      <c r="AD699" s="180"/>
      <c r="AE699" s="180"/>
    </row>
    <row r="700" spans="1:31">
      <c r="A700" s="311"/>
      <c r="B700" s="180"/>
      <c r="C700" s="180"/>
      <c r="D700" s="180"/>
      <c r="E700" s="180"/>
      <c r="F700" s="180"/>
      <c r="G700" s="180"/>
      <c r="H700" s="314"/>
      <c r="I700" s="180"/>
      <c r="J700" s="180"/>
      <c r="K700" s="313"/>
      <c r="L700" s="313"/>
      <c r="M700" s="313"/>
      <c r="N700" s="313"/>
      <c r="O700" s="978"/>
      <c r="P700" s="180"/>
      <c r="Q700" s="180"/>
      <c r="R700" s="180"/>
      <c r="S700" s="180"/>
      <c r="T700" s="180"/>
      <c r="U700" s="180"/>
      <c r="V700" s="180"/>
      <c r="W700" s="180"/>
      <c r="X700" s="180"/>
      <c r="Y700" s="180"/>
      <c r="Z700" s="180"/>
      <c r="AA700" s="180"/>
      <c r="AB700" s="180"/>
      <c r="AC700" s="180"/>
      <c r="AD700" s="180"/>
      <c r="AE700" s="180"/>
    </row>
    <row r="701" spans="1:31">
      <c r="A701" s="311"/>
      <c r="B701" s="180"/>
      <c r="C701" s="180"/>
      <c r="D701" s="180"/>
      <c r="E701" s="180"/>
      <c r="F701" s="180"/>
      <c r="G701" s="180"/>
      <c r="H701" s="314"/>
      <c r="I701" s="180"/>
      <c r="J701" s="180"/>
      <c r="K701" s="313"/>
      <c r="L701" s="313"/>
      <c r="M701" s="313"/>
      <c r="N701" s="313"/>
      <c r="O701" s="978"/>
      <c r="P701" s="180"/>
      <c r="Q701" s="180"/>
      <c r="R701" s="180"/>
      <c r="S701" s="180"/>
      <c r="T701" s="180"/>
      <c r="U701" s="180"/>
      <c r="V701" s="180"/>
      <c r="W701" s="180"/>
      <c r="X701" s="180"/>
      <c r="Y701" s="180"/>
      <c r="Z701" s="180"/>
      <c r="AA701" s="180"/>
      <c r="AB701" s="180"/>
      <c r="AC701" s="180"/>
      <c r="AD701" s="180"/>
      <c r="AE701" s="180"/>
    </row>
    <row r="702" spans="1:31">
      <c r="A702" s="311"/>
      <c r="B702" s="180"/>
      <c r="C702" s="180"/>
      <c r="D702" s="180"/>
      <c r="E702" s="180"/>
      <c r="F702" s="180"/>
      <c r="G702" s="180"/>
      <c r="H702" s="314"/>
      <c r="I702" s="180"/>
      <c r="J702" s="180"/>
      <c r="K702" s="313"/>
      <c r="L702" s="313"/>
      <c r="M702" s="313"/>
      <c r="N702" s="313"/>
      <c r="O702" s="978"/>
      <c r="P702" s="180"/>
      <c r="Q702" s="180"/>
      <c r="R702" s="180"/>
      <c r="S702" s="180"/>
      <c r="T702" s="180"/>
      <c r="U702" s="180"/>
      <c r="V702" s="180"/>
      <c r="W702" s="180"/>
      <c r="X702" s="180"/>
      <c r="Y702" s="180"/>
      <c r="Z702" s="180"/>
      <c r="AA702" s="180"/>
      <c r="AB702" s="180"/>
      <c r="AC702" s="180"/>
      <c r="AD702" s="180"/>
      <c r="AE702" s="180"/>
    </row>
    <row r="703" spans="1:31">
      <c r="A703" s="311"/>
      <c r="B703" s="180"/>
      <c r="C703" s="180"/>
      <c r="D703" s="180"/>
      <c r="E703" s="180"/>
      <c r="F703" s="180"/>
      <c r="G703" s="180"/>
      <c r="H703" s="314"/>
      <c r="I703" s="180"/>
      <c r="J703" s="180"/>
      <c r="K703" s="313"/>
      <c r="L703" s="313"/>
      <c r="M703" s="313"/>
      <c r="N703" s="313"/>
      <c r="O703" s="978"/>
      <c r="P703" s="180"/>
      <c r="Q703" s="180"/>
      <c r="R703" s="180"/>
      <c r="S703" s="180"/>
      <c r="T703" s="180"/>
      <c r="U703" s="180"/>
      <c r="V703" s="180"/>
      <c r="W703" s="180"/>
      <c r="X703" s="180"/>
      <c r="Y703" s="180"/>
      <c r="Z703" s="180"/>
      <c r="AA703" s="180"/>
      <c r="AB703" s="180"/>
      <c r="AC703" s="180"/>
      <c r="AD703" s="180"/>
      <c r="AE703" s="180"/>
    </row>
    <row r="704" spans="1:31">
      <c r="A704" s="311"/>
      <c r="B704" s="180"/>
      <c r="C704" s="180"/>
      <c r="D704" s="180"/>
      <c r="E704" s="180"/>
      <c r="F704" s="180"/>
      <c r="G704" s="180"/>
      <c r="H704" s="314"/>
      <c r="I704" s="180"/>
      <c r="J704" s="180"/>
      <c r="K704" s="313"/>
      <c r="L704" s="313"/>
      <c r="M704" s="313"/>
      <c r="N704" s="313"/>
      <c r="O704" s="978"/>
      <c r="P704" s="180"/>
      <c r="Q704" s="180"/>
      <c r="R704" s="180"/>
      <c r="S704" s="180"/>
      <c r="T704" s="180"/>
      <c r="U704" s="180"/>
      <c r="V704" s="180"/>
      <c r="W704" s="180"/>
      <c r="X704" s="180"/>
      <c r="Y704" s="180"/>
      <c r="Z704" s="180"/>
      <c r="AA704" s="180"/>
      <c r="AB704" s="180"/>
      <c r="AC704" s="180"/>
      <c r="AD704" s="180"/>
      <c r="AE704" s="180"/>
    </row>
    <row r="705" spans="1:31">
      <c r="A705" s="311"/>
      <c r="B705" s="180"/>
      <c r="C705" s="180"/>
      <c r="D705" s="180"/>
      <c r="E705" s="180"/>
      <c r="F705" s="180"/>
      <c r="G705" s="180"/>
      <c r="H705" s="314"/>
      <c r="I705" s="180"/>
      <c r="J705" s="180"/>
      <c r="K705" s="313"/>
      <c r="L705" s="313"/>
      <c r="M705" s="313"/>
      <c r="N705" s="313"/>
      <c r="O705" s="978"/>
      <c r="P705" s="180"/>
      <c r="Q705" s="180"/>
      <c r="R705" s="180"/>
      <c r="S705" s="180"/>
      <c r="T705" s="180"/>
      <c r="U705" s="180"/>
      <c r="V705" s="180"/>
      <c r="W705" s="180"/>
      <c r="X705" s="180"/>
      <c r="Y705" s="180"/>
      <c r="Z705" s="180"/>
      <c r="AA705" s="180"/>
      <c r="AB705" s="180"/>
      <c r="AC705" s="180"/>
      <c r="AD705" s="180"/>
      <c r="AE705" s="180"/>
    </row>
    <row r="706" spans="1:31">
      <c r="A706" s="311"/>
      <c r="B706" s="180"/>
      <c r="C706" s="180"/>
      <c r="D706" s="180"/>
      <c r="E706" s="180"/>
      <c r="F706" s="180"/>
      <c r="G706" s="180"/>
      <c r="H706" s="314"/>
      <c r="I706" s="180"/>
      <c r="J706" s="180"/>
      <c r="K706" s="313"/>
      <c r="L706" s="313"/>
      <c r="M706" s="313"/>
      <c r="N706" s="313"/>
      <c r="O706" s="978"/>
      <c r="P706" s="180"/>
      <c r="Q706" s="180"/>
      <c r="R706" s="180"/>
      <c r="S706" s="180"/>
      <c r="T706" s="180"/>
      <c r="U706" s="180"/>
      <c r="V706" s="180"/>
      <c r="W706" s="180"/>
      <c r="X706" s="180"/>
      <c r="Y706" s="180"/>
      <c r="Z706" s="180"/>
      <c r="AA706" s="180"/>
      <c r="AB706" s="180"/>
      <c r="AC706" s="180"/>
      <c r="AD706" s="180"/>
      <c r="AE706" s="180"/>
    </row>
    <row r="707" spans="1:31">
      <c r="A707" s="311"/>
      <c r="B707" s="180"/>
      <c r="C707" s="180"/>
      <c r="D707" s="180"/>
      <c r="E707" s="180"/>
      <c r="F707" s="180"/>
      <c r="G707" s="180"/>
      <c r="H707" s="314"/>
      <c r="I707" s="180"/>
      <c r="J707" s="180"/>
      <c r="K707" s="313"/>
      <c r="L707" s="313"/>
      <c r="M707" s="313"/>
      <c r="N707" s="313"/>
      <c r="O707" s="978"/>
      <c r="P707" s="180"/>
      <c r="Q707" s="180"/>
      <c r="R707" s="180"/>
      <c r="S707" s="180"/>
      <c r="T707" s="180"/>
      <c r="U707" s="180"/>
      <c r="V707" s="180"/>
      <c r="W707" s="180"/>
      <c r="X707" s="180"/>
      <c r="Y707" s="180"/>
      <c r="Z707" s="180"/>
      <c r="AA707" s="180"/>
      <c r="AB707" s="180"/>
      <c r="AC707" s="180"/>
      <c r="AD707" s="180"/>
      <c r="AE707" s="180"/>
    </row>
    <row r="708" spans="1:31">
      <c r="A708" s="311"/>
      <c r="B708" s="180"/>
      <c r="C708" s="180"/>
      <c r="D708" s="180"/>
      <c r="E708" s="180"/>
      <c r="F708" s="180"/>
      <c r="G708" s="180"/>
      <c r="H708" s="314"/>
      <c r="I708" s="180"/>
      <c r="J708" s="180"/>
      <c r="K708" s="313"/>
      <c r="L708" s="313"/>
      <c r="M708" s="313"/>
      <c r="N708" s="313"/>
      <c r="O708" s="978"/>
      <c r="P708" s="180"/>
      <c r="Q708" s="180"/>
      <c r="R708" s="180"/>
      <c r="S708" s="180"/>
      <c r="T708" s="180"/>
      <c r="U708" s="180"/>
      <c r="V708" s="180"/>
      <c r="W708" s="180"/>
      <c r="X708" s="180"/>
      <c r="Y708" s="180"/>
      <c r="Z708" s="180"/>
      <c r="AA708" s="180"/>
      <c r="AB708" s="180"/>
      <c r="AC708" s="180"/>
      <c r="AD708" s="180"/>
      <c r="AE708" s="180"/>
    </row>
    <row r="709" spans="1:31">
      <c r="A709" s="311"/>
      <c r="B709" s="180"/>
      <c r="C709" s="180"/>
      <c r="D709" s="180"/>
      <c r="E709" s="180"/>
      <c r="F709" s="180"/>
      <c r="G709" s="180"/>
      <c r="H709" s="314"/>
      <c r="I709" s="180"/>
      <c r="J709" s="180"/>
      <c r="K709" s="313"/>
      <c r="L709" s="313"/>
      <c r="M709" s="313"/>
      <c r="N709" s="313"/>
      <c r="O709" s="978"/>
      <c r="P709" s="180"/>
      <c r="Q709" s="180"/>
      <c r="R709" s="180"/>
      <c r="S709" s="180"/>
      <c r="T709" s="180"/>
      <c r="U709" s="180"/>
      <c r="V709" s="180"/>
      <c r="W709" s="180"/>
      <c r="X709" s="180"/>
      <c r="Y709" s="180"/>
      <c r="Z709" s="180"/>
      <c r="AA709" s="180"/>
      <c r="AB709" s="180"/>
      <c r="AC709" s="180"/>
      <c r="AD709" s="180"/>
      <c r="AE709" s="180"/>
    </row>
    <row r="710" spans="1:31">
      <c r="A710" s="311"/>
      <c r="B710" s="180"/>
      <c r="C710" s="180"/>
      <c r="D710" s="180"/>
      <c r="E710" s="180"/>
      <c r="F710" s="180"/>
      <c r="G710" s="180"/>
      <c r="H710" s="314"/>
      <c r="I710" s="180"/>
      <c r="J710" s="180"/>
      <c r="K710" s="313"/>
      <c r="L710" s="313"/>
      <c r="M710" s="313"/>
      <c r="N710" s="313"/>
      <c r="O710" s="978"/>
      <c r="P710" s="180"/>
      <c r="Q710" s="180"/>
      <c r="R710" s="180"/>
      <c r="S710" s="180"/>
      <c r="T710" s="180"/>
      <c r="U710" s="180"/>
      <c r="V710" s="180"/>
      <c r="W710" s="180"/>
      <c r="X710" s="180"/>
      <c r="Y710" s="180"/>
      <c r="Z710" s="180"/>
      <c r="AA710" s="180"/>
      <c r="AB710" s="180"/>
      <c r="AC710" s="180"/>
      <c r="AD710" s="180"/>
      <c r="AE710" s="180"/>
    </row>
    <row r="711" spans="1:31">
      <c r="A711" s="311"/>
      <c r="B711" s="180"/>
      <c r="C711" s="180"/>
      <c r="D711" s="180"/>
      <c r="E711" s="180"/>
      <c r="F711" s="180"/>
      <c r="G711" s="180"/>
      <c r="H711" s="314"/>
      <c r="I711" s="180"/>
      <c r="J711" s="180"/>
      <c r="K711" s="313"/>
      <c r="L711" s="313"/>
      <c r="M711" s="313"/>
      <c r="N711" s="313"/>
      <c r="O711" s="978"/>
      <c r="P711" s="180"/>
      <c r="Q711" s="180"/>
      <c r="R711" s="180"/>
      <c r="S711" s="180"/>
      <c r="T711" s="180"/>
      <c r="U711" s="180"/>
      <c r="V711" s="180"/>
      <c r="W711" s="180"/>
      <c r="X711" s="180"/>
      <c r="Y711" s="180"/>
      <c r="Z711" s="180"/>
      <c r="AA711" s="180"/>
      <c r="AB711" s="180"/>
      <c r="AC711" s="180"/>
      <c r="AD711" s="180"/>
      <c r="AE711" s="180"/>
    </row>
    <row r="712" spans="1:31">
      <c r="A712" s="311"/>
      <c r="B712" s="180"/>
      <c r="C712" s="180"/>
      <c r="D712" s="180"/>
      <c r="E712" s="180"/>
      <c r="F712" s="180"/>
      <c r="G712" s="180"/>
      <c r="H712" s="314"/>
      <c r="I712" s="180"/>
      <c r="J712" s="180"/>
      <c r="K712" s="313"/>
      <c r="L712" s="313"/>
      <c r="M712" s="313"/>
      <c r="N712" s="313"/>
      <c r="O712" s="978"/>
      <c r="P712" s="180"/>
      <c r="Q712" s="180"/>
      <c r="R712" s="180"/>
      <c r="S712" s="180"/>
      <c r="T712" s="180"/>
      <c r="U712" s="180"/>
      <c r="V712" s="180"/>
      <c r="W712" s="180"/>
      <c r="X712" s="180"/>
      <c r="Y712" s="180"/>
      <c r="Z712" s="180"/>
      <c r="AA712" s="180"/>
      <c r="AB712" s="180"/>
      <c r="AC712" s="180"/>
      <c r="AD712" s="180"/>
      <c r="AE712" s="180"/>
    </row>
    <row r="713" spans="1:31">
      <c r="A713" s="311"/>
      <c r="B713" s="180"/>
      <c r="C713" s="180"/>
      <c r="D713" s="180"/>
      <c r="E713" s="180"/>
      <c r="F713" s="180"/>
      <c r="G713" s="180"/>
      <c r="H713" s="314"/>
      <c r="I713" s="180"/>
      <c r="J713" s="180"/>
      <c r="K713" s="313"/>
      <c r="L713" s="313"/>
      <c r="M713" s="313"/>
      <c r="N713" s="313"/>
      <c r="O713" s="978"/>
      <c r="P713" s="180"/>
      <c r="Q713" s="180"/>
      <c r="R713" s="180"/>
      <c r="S713" s="180"/>
      <c r="T713" s="180"/>
      <c r="U713" s="180"/>
      <c r="V713" s="180"/>
      <c r="W713" s="180"/>
      <c r="X713" s="180"/>
      <c r="Y713" s="180"/>
      <c r="Z713" s="180"/>
      <c r="AA713" s="180"/>
      <c r="AB713" s="180"/>
      <c r="AC713" s="180"/>
      <c r="AD713" s="180"/>
      <c r="AE713" s="180"/>
    </row>
    <row r="714" spans="1:31">
      <c r="A714" s="311"/>
      <c r="B714" s="180"/>
      <c r="C714" s="180"/>
      <c r="D714" s="180"/>
      <c r="E714" s="180"/>
      <c r="F714" s="180"/>
      <c r="G714" s="180"/>
      <c r="H714" s="314"/>
      <c r="I714" s="180"/>
      <c r="J714" s="180"/>
      <c r="K714" s="313"/>
      <c r="L714" s="313"/>
      <c r="M714" s="313"/>
      <c r="N714" s="313"/>
      <c r="O714" s="978"/>
      <c r="P714" s="180"/>
      <c r="Q714" s="180"/>
      <c r="R714" s="180"/>
      <c r="S714" s="180"/>
      <c r="T714" s="180"/>
      <c r="U714" s="180"/>
      <c r="V714" s="180"/>
      <c r="W714" s="180"/>
      <c r="X714" s="180"/>
      <c r="Y714" s="180"/>
      <c r="Z714" s="180"/>
      <c r="AA714" s="180"/>
      <c r="AB714" s="180"/>
      <c r="AC714" s="180"/>
      <c r="AD714" s="180"/>
      <c r="AE714" s="180"/>
    </row>
    <row r="715" spans="1:31">
      <c r="A715" s="311"/>
      <c r="B715" s="180"/>
      <c r="C715" s="180"/>
      <c r="D715" s="180"/>
      <c r="E715" s="180"/>
      <c r="F715" s="180"/>
      <c r="G715" s="180"/>
      <c r="H715" s="314"/>
      <c r="I715" s="180"/>
      <c r="J715" s="180"/>
      <c r="K715" s="313"/>
      <c r="L715" s="313"/>
      <c r="M715" s="313"/>
      <c r="N715" s="313"/>
      <c r="O715" s="978"/>
      <c r="P715" s="180"/>
      <c r="Q715" s="180"/>
      <c r="R715" s="180"/>
      <c r="S715" s="180"/>
      <c r="T715" s="180"/>
      <c r="U715" s="180"/>
      <c r="V715" s="180"/>
      <c r="W715" s="180"/>
      <c r="X715" s="180"/>
      <c r="Y715" s="180"/>
      <c r="Z715" s="180"/>
      <c r="AA715" s="180"/>
      <c r="AB715" s="180"/>
      <c r="AC715" s="180"/>
      <c r="AD715" s="180"/>
      <c r="AE715" s="180"/>
    </row>
    <row r="716" spans="1:31">
      <c r="A716" s="311"/>
      <c r="B716" s="180"/>
      <c r="C716" s="180"/>
      <c r="D716" s="180"/>
      <c r="E716" s="180"/>
      <c r="F716" s="180"/>
      <c r="G716" s="180"/>
      <c r="H716" s="314"/>
      <c r="I716" s="180"/>
      <c r="J716" s="180"/>
      <c r="K716" s="313"/>
      <c r="L716" s="313"/>
      <c r="M716" s="313"/>
      <c r="N716" s="313"/>
      <c r="O716" s="978"/>
      <c r="P716" s="180"/>
      <c r="Q716" s="180"/>
      <c r="R716" s="180"/>
      <c r="S716" s="180"/>
      <c r="T716" s="180"/>
      <c r="U716" s="180"/>
      <c r="V716" s="180"/>
      <c r="W716" s="180"/>
      <c r="X716" s="180"/>
      <c r="Y716" s="180"/>
      <c r="Z716" s="180"/>
      <c r="AA716" s="180"/>
      <c r="AB716" s="180"/>
      <c r="AC716" s="180"/>
      <c r="AD716" s="180"/>
      <c r="AE716" s="180"/>
    </row>
    <row r="717" spans="1:31">
      <c r="A717" s="311"/>
      <c r="B717" s="180"/>
      <c r="C717" s="180"/>
      <c r="D717" s="180"/>
      <c r="E717" s="180"/>
      <c r="F717" s="180"/>
      <c r="G717" s="180"/>
      <c r="H717" s="314"/>
      <c r="I717" s="180"/>
      <c r="J717" s="180"/>
      <c r="K717" s="313"/>
      <c r="L717" s="313"/>
      <c r="M717" s="313"/>
      <c r="N717" s="313"/>
      <c r="O717" s="978"/>
      <c r="P717" s="180"/>
      <c r="Q717" s="180"/>
      <c r="R717" s="180"/>
      <c r="S717" s="180"/>
      <c r="T717" s="180"/>
      <c r="U717" s="180"/>
      <c r="V717" s="180"/>
      <c r="W717" s="180"/>
      <c r="X717" s="180"/>
      <c r="Y717" s="180"/>
      <c r="Z717" s="180"/>
      <c r="AA717" s="180"/>
      <c r="AB717" s="180"/>
      <c r="AC717" s="180"/>
      <c r="AD717" s="180"/>
      <c r="AE717" s="180"/>
    </row>
    <row r="718" spans="1:31">
      <c r="A718" s="311"/>
      <c r="B718" s="180"/>
      <c r="C718" s="180"/>
      <c r="D718" s="180"/>
      <c r="E718" s="180"/>
      <c r="F718" s="180"/>
      <c r="G718" s="180"/>
      <c r="H718" s="314"/>
      <c r="I718" s="180"/>
      <c r="J718" s="180"/>
      <c r="K718" s="313"/>
      <c r="L718" s="313"/>
      <c r="M718" s="313"/>
      <c r="N718" s="313"/>
      <c r="O718" s="978"/>
      <c r="P718" s="180"/>
      <c r="Q718" s="180"/>
      <c r="R718" s="180"/>
      <c r="S718" s="180"/>
      <c r="T718" s="180"/>
      <c r="U718" s="180"/>
      <c r="V718" s="180"/>
      <c r="W718" s="180"/>
      <c r="X718" s="180"/>
      <c r="Y718" s="180"/>
      <c r="Z718" s="180"/>
      <c r="AA718" s="180"/>
      <c r="AB718" s="180"/>
      <c r="AC718" s="180"/>
      <c r="AD718" s="180"/>
      <c r="AE718" s="180"/>
    </row>
    <row r="719" spans="1:31">
      <c r="A719" s="311"/>
      <c r="B719" s="180"/>
      <c r="C719" s="180"/>
      <c r="D719" s="180"/>
      <c r="E719" s="180"/>
      <c r="F719" s="180"/>
      <c r="G719" s="180"/>
      <c r="H719" s="314"/>
      <c r="I719" s="180"/>
      <c r="J719" s="180"/>
      <c r="K719" s="313"/>
      <c r="L719" s="313"/>
      <c r="M719" s="313"/>
      <c r="N719" s="313"/>
      <c r="O719" s="978"/>
      <c r="P719" s="180"/>
      <c r="Q719" s="180"/>
      <c r="R719" s="180"/>
      <c r="S719" s="180"/>
      <c r="T719" s="180"/>
      <c r="U719" s="180"/>
      <c r="V719" s="180"/>
      <c r="W719" s="180"/>
      <c r="X719" s="180"/>
      <c r="Y719" s="180"/>
      <c r="Z719" s="180"/>
      <c r="AA719" s="180"/>
      <c r="AB719" s="180"/>
      <c r="AC719" s="180"/>
      <c r="AD719" s="180"/>
      <c r="AE719" s="180"/>
    </row>
    <row r="720" spans="1:31">
      <c r="A720" s="311"/>
      <c r="B720" s="180"/>
      <c r="C720" s="180"/>
      <c r="D720" s="180"/>
      <c r="E720" s="180"/>
      <c r="F720" s="180"/>
      <c r="G720" s="180"/>
      <c r="H720" s="314"/>
      <c r="I720" s="180"/>
      <c r="J720" s="180"/>
      <c r="K720" s="313"/>
      <c r="L720" s="313"/>
      <c r="M720" s="313"/>
      <c r="N720" s="313"/>
      <c r="O720" s="978"/>
      <c r="P720" s="180"/>
      <c r="Q720" s="180"/>
      <c r="R720" s="180"/>
      <c r="S720" s="180"/>
      <c r="T720" s="180"/>
      <c r="U720" s="180"/>
      <c r="V720" s="180"/>
      <c r="W720" s="180"/>
      <c r="X720" s="180"/>
      <c r="Y720" s="180"/>
      <c r="Z720" s="180"/>
      <c r="AA720" s="180"/>
      <c r="AB720" s="180"/>
      <c r="AC720" s="180"/>
      <c r="AD720" s="180"/>
      <c r="AE720" s="180"/>
    </row>
    <row r="721" spans="1:31">
      <c r="A721" s="311"/>
      <c r="B721" s="180"/>
      <c r="C721" s="180"/>
      <c r="D721" s="180"/>
      <c r="E721" s="180"/>
      <c r="F721" s="180"/>
      <c r="G721" s="180"/>
      <c r="H721" s="314"/>
      <c r="I721" s="180"/>
      <c r="J721" s="180"/>
      <c r="K721" s="313"/>
      <c r="L721" s="313"/>
      <c r="M721" s="313"/>
      <c r="N721" s="313"/>
      <c r="O721" s="978"/>
      <c r="P721" s="180"/>
      <c r="Q721" s="180"/>
      <c r="R721" s="180"/>
      <c r="S721" s="180"/>
      <c r="T721" s="180"/>
      <c r="U721" s="180"/>
      <c r="V721" s="180"/>
      <c r="W721" s="180"/>
      <c r="X721" s="180"/>
      <c r="Y721" s="180"/>
      <c r="Z721" s="180"/>
      <c r="AA721" s="180"/>
      <c r="AB721" s="180"/>
      <c r="AC721" s="180"/>
      <c r="AD721" s="180"/>
      <c r="AE721" s="180"/>
    </row>
    <row r="722" spans="1:31">
      <c r="A722" s="311"/>
      <c r="B722" s="180"/>
      <c r="C722" s="180"/>
      <c r="D722" s="180"/>
      <c r="E722" s="180"/>
      <c r="F722" s="180"/>
      <c r="G722" s="180"/>
      <c r="H722" s="314"/>
      <c r="I722" s="180"/>
      <c r="J722" s="180"/>
      <c r="K722" s="313"/>
      <c r="L722" s="313"/>
      <c r="M722" s="313"/>
      <c r="N722" s="313"/>
      <c r="O722" s="978"/>
      <c r="P722" s="180"/>
      <c r="Q722" s="180"/>
      <c r="R722" s="180"/>
      <c r="S722" s="180"/>
      <c r="T722" s="180"/>
      <c r="U722" s="180"/>
      <c r="V722" s="180"/>
      <c r="W722" s="180"/>
      <c r="X722" s="180"/>
      <c r="Y722" s="180"/>
      <c r="Z722" s="180"/>
      <c r="AA722" s="180"/>
      <c r="AB722" s="180"/>
      <c r="AC722" s="180"/>
      <c r="AD722" s="180"/>
      <c r="AE722" s="180"/>
    </row>
    <row r="723" spans="1:31">
      <c r="A723" s="311"/>
      <c r="B723" s="180"/>
      <c r="C723" s="180"/>
      <c r="D723" s="180"/>
      <c r="E723" s="180"/>
      <c r="F723" s="180"/>
      <c r="G723" s="180"/>
      <c r="H723" s="314"/>
      <c r="I723" s="180"/>
      <c r="J723" s="180"/>
      <c r="K723" s="313"/>
      <c r="L723" s="313"/>
      <c r="M723" s="313"/>
      <c r="N723" s="313"/>
      <c r="O723" s="978"/>
      <c r="P723" s="180"/>
      <c r="Q723" s="180"/>
      <c r="R723" s="180"/>
      <c r="S723" s="180"/>
      <c r="T723" s="180"/>
      <c r="U723" s="180"/>
      <c r="V723" s="180"/>
      <c r="W723" s="180"/>
      <c r="X723" s="180"/>
      <c r="Y723" s="180"/>
      <c r="Z723" s="180"/>
      <c r="AA723" s="180"/>
      <c r="AB723" s="180"/>
      <c r="AC723" s="180"/>
      <c r="AD723" s="180"/>
      <c r="AE723" s="180"/>
    </row>
    <row r="724" spans="1:31">
      <c r="A724" s="311"/>
      <c r="B724" s="180"/>
      <c r="C724" s="180"/>
      <c r="D724" s="180"/>
      <c r="E724" s="180"/>
      <c r="F724" s="180"/>
      <c r="G724" s="180"/>
      <c r="H724" s="314"/>
      <c r="I724" s="180"/>
      <c r="J724" s="180"/>
      <c r="K724" s="313"/>
      <c r="L724" s="313"/>
      <c r="M724" s="313"/>
      <c r="N724" s="313"/>
      <c r="O724" s="978"/>
      <c r="P724" s="180"/>
      <c r="Q724" s="180"/>
      <c r="R724" s="180"/>
      <c r="S724" s="180"/>
      <c r="T724" s="180"/>
      <c r="U724" s="180"/>
      <c r="V724" s="180"/>
      <c r="W724" s="180"/>
      <c r="X724" s="180"/>
      <c r="Y724" s="180"/>
      <c r="Z724" s="180"/>
      <c r="AA724" s="180"/>
      <c r="AB724" s="180"/>
      <c r="AC724" s="180"/>
      <c r="AD724" s="180"/>
      <c r="AE724" s="180"/>
    </row>
    <row r="725" spans="1:31">
      <c r="A725" s="311"/>
      <c r="B725" s="180"/>
      <c r="C725" s="180"/>
      <c r="D725" s="180"/>
      <c r="E725" s="180"/>
      <c r="F725" s="180"/>
      <c r="G725" s="180"/>
      <c r="H725" s="314"/>
      <c r="I725" s="180"/>
      <c r="J725" s="180"/>
      <c r="K725" s="313"/>
      <c r="L725" s="313"/>
      <c r="M725" s="313"/>
      <c r="N725" s="313"/>
      <c r="O725" s="978"/>
      <c r="P725" s="180"/>
      <c r="Q725" s="180"/>
      <c r="R725" s="180"/>
      <c r="S725" s="180"/>
      <c r="T725" s="180"/>
      <c r="U725" s="180"/>
      <c r="V725" s="180"/>
      <c r="W725" s="180"/>
      <c r="X725" s="180"/>
      <c r="Y725" s="180"/>
      <c r="Z725" s="180"/>
      <c r="AA725" s="180"/>
      <c r="AB725" s="180"/>
      <c r="AC725" s="180"/>
      <c r="AD725" s="180"/>
      <c r="AE725" s="180"/>
    </row>
    <row r="726" spans="1:31">
      <c r="A726" s="311"/>
      <c r="B726" s="180"/>
      <c r="C726" s="180"/>
      <c r="D726" s="180"/>
      <c r="E726" s="180"/>
      <c r="F726" s="180"/>
      <c r="G726" s="180"/>
      <c r="H726" s="314"/>
      <c r="I726" s="180"/>
      <c r="J726" s="180"/>
      <c r="K726" s="313"/>
      <c r="L726" s="313"/>
      <c r="M726" s="313"/>
      <c r="N726" s="313"/>
      <c r="O726" s="978"/>
      <c r="P726" s="180"/>
      <c r="Q726" s="180"/>
      <c r="R726" s="180"/>
      <c r="S726" s="180"/>
      <c r="T726" s="180"/>
      <c r="U726" s="180"/>
      <c r="V726" s="180"/>
      <c r="W726" s="180"/>
      <c r="X726" s="180"/>
      <c r="Y726" s="180"/>
      <c r="Z726" s="180"/>
      <c r="AA726" s="180"/>
      <c r="AB726" s="180"/>
      <c r="AC726" s="180"/>
      <c r="AD726" s="180"/>
      <c r="AE726" s="180"/>
    </row>
    <row r="727" spans="1:31">
      <c r="A727" s="311"/>
      <c r="B727" s="180"/>
      <c r="C727" s="180"/>
      <c r="D727" s="180"/>
      <c r="E727" s="180"/>
      <c r="F727" s="180"/>
      <c r="G727" s="180"/>
      <c r="H727" s="314"/>
      <c r="I727" s="180"/>
      <c r="J727" s="180"/>
      <c r="K727" s="313"/>
      <c r="L727" s="313"/>
      <c r="M727" s="313"/>
      <c r="N727" s="313"/>
      <c r="O727" s="978"/>
      <c r="P727" s="180"/>
      <c r="Q727" s="180"/>
      <c r="R727" s="180"/>
      <c r="S727" s="180"/>
      <c r="T727" s="180"/>
      <c r="U727" s="180"/>
      <c r="V727" s="180"/>
      <c r="W727" s="180"/>
      <c r="X727" s="180"/>
      <c r="Y727" s="180"/>
      <c r="Z727" s="180"/>
      <c r="AA727" s="180"/>
      <c r="AB727" s="180"/>
      <c r="AC727" s="180"/>
      <c r="AD727" s="180"/>
      <c r="AE727" s="180"/>
    </row>
    <row r="728" spans="1:31">
      <c r="A728" s="311"/>
      <c r="B728" s="180"/>
      <c r="C728" s="180"/>
      <c r="D728" s="180"/>
      <c r="E728" s="180"/>
      <c r="F728" s="180"/>
      <c r="G728" s="180"/>
      <c r="H728" s="314"/>
      <c r="I728" s="180"/>
      <c r="J728" s="180"/>
      <c r="K728" s="313"/>
      <c r="L728" s="313"/>
      <c r="M728" s="313"/>
      <c r="N728" s="313"/>
      <c r="O728" s="978"/>
      <c r="P728" s="180"/>
      <c r="Q728" s="180"/>
      <c r="R728" s="180"/>
      <c r="S728" s="180"/>
      <c r="T728" s="180"/>
      <c r="U728" s="180"/>
      <c r="V728" s="180"/>
      <c r="W728" s="180"/>
      <c r="X728" s="180"/>
      <c r="Y728" s="180"/>
      <c r="Z728" s="180"/>
      <c r="AA728" s="180"/>
      <c r="AB728" s="180"/>
      <c r="AC728" s="180"/>
      <c r="AD728" s="180"/>
      <c r="AE728" s="180"/>
    </row>
    <row r="729" spans="1:31">
      <c r="A729" s="311"/>
      <c r="B729" s="180"/>
      <c r="C729" s="180"/>
      <c r="D729" s="180"/>
      <c r="E729" s="180"/>
      <c r="F729" s="180"/>
      <c r="G729" s="180"/>
      <c r="H729" s="314"/>
      <c r="I729" s="180"/>
      <c r="J729" s="180"/>
      <c r="K729" s="313"/>
      <c r="L729" s="313"/>
      <c r="M729" s="313"/>
      <c r="N729" s="313"/>
      <c r="O729" s="978"/>
      <c r="P729" s="180"/>
      <c r="Q729" s="180"/>
      <c r="R729" s="180"/>
      <c r="S729" s="180"/>
      <c r="T729" s="180"/>
      <c r="U729" s="180"/>
      <c r="V729" s="180"/>
      <c r="W729" s="180"/>
      <c r="X729" s="180"/>
      <c r="Y729" s="180"/>
      <c r="Z729" s="180"/>
      <c r="AA729" s="180"/>
      <c r="AB729" s="180"/>
      <c r="AC729" s="180"/>
      <c r="AD729" s="180"/>
      <c r="AE729" s="180"/>
    </row>
    <row r="730" spans="1:31">
      <c r="A730" s="311"/>
      <c r="B730" s="180"/>
      <c r="C730" s="180"/>
      <c r="D730" s="180"/>
      <c r="E730" s="180"/>
      <c r="F730" s="180"/>
      <c r="G730" s="180"/>
      <c r="H730" s="314"/>
      <c r="I730" s="180"/>
      <c r="J730" s="180"/>
      <c r="K730" s="313"/>
      <c r="L730" s="313"/>
      <c r="M730" s="313"/>
      <c r="N730" s="313"/>
      <c r="O730" s="978"/>
      <c r="P730" s="180"/>
      <c r="Q730" s="180"/>
      <c r="R730" s="180"/>
      <c r="S730" s="180"/>
      <c r="T730" s="180"/>
      <c r="U730" s="180"/>
      <c r="V730" s="180"/>
      <c r="W730" s="180"/>
      <c r="X730" s="180"/>
      <c r="Y730" s="180"/>
      <c r="Z730" s="180"/>
      <c r="AA730" s="180"/>
      <c r="AB730" s="180"/>
      <c r="AC730" s="180"/>
      <c r="AD730" s="180"/>
      <c r="AE730" s="180"/>
    </row>
    <row r="731" spans="1:31">
      <c r="A731" s="311"/>
      <c r="B731" s="180"/>
      <c r="C731" s="180"/>
      <c r="D731" s="180"/>
      <c r="E731" s="180"/>
      <c r="F731" s="180"/>
      <c r="G731" s="180"/>
      <c r="H731" s="314"/>
      <c r="I731" s="180"/>
      <c r="J731" s="180"/>
      <c r="K731" s="313"/>
      <c r="L731" s="313"/>
      <c r="M731" s="313"/>
      <c r="N731" s="313"/>
      <c r="O731" s="978"/>
      <c r="P731" s="180"/>
      <c r="Q731" s="180"/>
      <c r="R731" s="180"/>
      <c r="S731" s="180"/>
      <c r="T731" s="180"/>
      <c r="U731" s="180"/>
      <c r="V731" s="180"/>
      <c r="W731" s="180"/>
      <c r="X731" s="180"/>
      <c r="Y731" s="180"/>
      <c r="Z731" s="180"/>
      <c r="AA731" s="180"/>
      <c r="AB731" s="180"/>
      <c r="AC731" s="180"/>
      <c r="AD731" s="180"/>
      <c r="AE731" s="180"/>
    </row>
    <row r="732" spans="1:31">
      <c r="A732" s="311"/>
      <c r="B732" s="180"/>
      <c r="C732" s="180"/>
      <c r="D732" s="180"/>
      <c r="E732" s="180"/>
      <c r="F732" s="180"/>
      <c r="G732" s="180"/>
      <c r="H732" s="314"/>
      <c r="I732" s="180"/>
      <c r="J732" s="180"/>
      <c r="K732" s="313"/>
      <c r="L732" s="313"/>
      <c r="M732" s="313"/>
      <c r="N732" s="313"/>
      <c r="O732" s="978"/>
      <c r="P732" s="180"/>
      <c r="Q732" s="180"/>
      <c r="R732" s="180"/>
      <c r="S732" s="180"/>
      <c r="T732" s="180"/>
      <c r="U732" s="180"/>
      <c r="V732" s="180"/>
      <c r="W732" s="180"/>
      <c r="X732" s="180"/>
      <c r="Y732" s="180"/>
      <c r="Z732" s="180"/>
      <c r="AA732" s="180"/>
      <c r="AB732" s="180"/>
      <c r="AC732" s="180"/>
      <c r="AD732" s="180"/>
      <c r="AE732" s="180"/>
    </row>
    <row r="733" spans="1:31">
      <c r="A733" s="311"/>
      <c r="B733" s="180"/>
      <c r="C733" s="180"/>
      <c r="D733" s="180"/>
      <c r="E733" s="180"/>
      <c r="F733" s="180"/>
      <c r="G733" s="180"/>
      <c r="H733" s="314"/>
      <c r="I733" s="180"/>
      <c r="J733" s="180"/>
      <c r="K733" s="313"/>
      <c r="L733" s="313"/>
      <c r="M733" s="313"/>
      <c r="N733" s="313"/>
      <c r="O733" s="978"/>
      <c r="P733" s="180"/>
      <c r="Q733" s="180"/>
      <c r="R733" s="180"/>
      <c r="S733" s="180"/>
      <c r="T733" s="180"/>
      <c r="U733" s="180"/>
      <c r="V733" s="180"/>
      <c r="W733" s="180"/>
      <c r="X733" s="180"/>
      <c r="Y733" s="180"/>
      <c r="Z733" s="180"/>
      <c r="AA733" s="180"/>
      <c r="AB733" s="180"/>
      <c r="AC733" s="180"/>
      <c r="AD733" s="180"/>
      <c r="AE733" s="180"/>
    </row>
    <row r="734" spans="1:31">
      <c r="A734" s="311"/>
      <c r="B734" s="180"/>
      <c r="C734" s="180"/>
      <c r="D734" s="180"/>
      <c r="E734" s="180"/>
      <c r="F734" s="180"/>
      <c r="G734" s="180"/>
      <c r="H734" s="314"/>
      <c r="I734" s="180"/>
      <c r="J734" s="180"/>
      <c r="K734" s="313"/>
      <c r="L734" s="313"/>
      <c r="M734" s="313"/>
      <c r="N734" s="313"/>
      <c r="O734" s="978"/>
      <c r="P734" s="180"/>
      <c r="Q734" s="180"/>
      <c r="R734" s="180"/>
      <c r="S734" s="180"/>
      <c r="T734" s="180"/>
      <c r="U734" s="180"/>
      <c r="V734" s="180"/>
      <c r="W734" s="180"/>
      <c r="X734" s="180"/>
      <c r="Y734" s="180"/>
      <c r="Z734" s="180"/>
      <c r="AA734" s="180"/>
      <c r="AB734" s="180"/>
      <c r="AC734" s="180"/>
      <c r="AD734" s="180"/>
      <c r="AE734" s="180"/>
    </row>
    <row r="735" spans="1:31">
      <c r="A735" s="311"/>
      <c r="B735" s="180"/>
      <c r="C735" s="180"/>
      <c r="D735" s="180"/>
      <c r="E735" s="180"/>
      <c r="F735" s="180"/>
      <c r="G735" s="180"/>
      <c r="H735" s="314"/>
      <c r="I735" s="180"/>
      <c r="J735" s="180"/>
      <c r="K735" s="313"/>
      <c r="L735" s="313"/>
      <c r="M735" s="313"/>
      <c r="N735" s="313"/>
      <c r="O735" s="978"/>
      <c r="P735" s="180"/>
      <c r="Q735" s="180"/>
      <c r="R735" s="180"/>
      <c r="S735" s="180"/>
      <c r="T735" s="180"/>
      <c r="U735" s="180"/>
      <c r="V735" s="180"/>
      <c r="W735" s="180"/>
      <c r="X735" s="180"/>
      <c r="Y735" s="180"/>
      <c r="Z735" s="180"/>
      <c r="AA735" s="180"/>
      <c r="AB735" s="180"/>
      <c r="AC735" s="180"/>
      <c r="AD735" s="180"/>
      <c r="AE735" s="180"/>
    </row>
    <row r="736" spans="1:31">
      <c r="A736" s="311"/>
      <c r="B736" s="180"/>
      <c r="C736" s="180"/>
      <c r="D736" s="180"/>
      <c r="E736" s="180"/>
      <c r="F736" s="180"/>
      <c r="G736" s="180"/>
      <c r="H736" s="314"/>
      <c r="I736" s="180"/>
      <c r="J736" s="180"/>
      <c r="K736" s="313"/>
      <c r="L736" s="313"/>
      <c r="M736" s="313"/>
      <c r="N736" s="313"/>
      <c r="O736" s="978"/>
      <c r="P736" s="180"/>
      <c r="Q736" s="180"/>
      <c r="R736" s="180"/>
      <c r="S736" s="180"/>
      <c r="T736" s="180"/>
      <c r="U736" s="180"/>
      <c r="V736" s="180"/>
      <c r="W736" s="180"/>
      <c r="X736" s="180"/>
      <c r="Y736" s="180"/>
      <c r="Z736" s="180"/>
      <c r="AA736" s="180"/>
      <c r="AB736" s="180"/>
      <c r="AC736" s="180"/>
      <c r="AD736" s="180"/>
      <c r="AE736" s="180"/>
    </row>
    <row r="737" spans="1:31">
      <c r="A737" s="311"/>
      <c r="B737" s="180"/>
      <c r="C737" s="180"/>
      <c r="D737" s="180"/>
      <c r="E737" s="180"/>
      <c r="F737" s="180"/>
      <c r="G737" s="180"/>
      <c r="H737" s="314"/>
      <c r="I737" s="180"/>
      <c r="J737" s="180"/>
      <c r="K737" s="313"/>
      <c r="L737" s="313"/>
      <c r="M737" s="313"/>
      <c r="N737" s="313"/>
      <c r="O737" s="978"/>
      <c r="P737" s="180"/>
      <c r="Q737" s="180"/>
      <c r="R737" s="180"/>
      <c r="S737" s="180"/>
      <c r="T737" s="180"/>
      <c r="U737" s="180"/>
      <c r="V737" s="180"/>
      <c r="W737" s="180"/>
      <c r="X737" s="180"/>
      <c r="Y737" s="180"/>
      <c r="Z737" s="180"/>
      <c r="AA737" s="180"/>
      <c r="AB737" s="180"/>
      <c r="AC737" s="180"/>
      <c r="AD737" s="180"/>
      <c r="AE737" s="180"/>
    </row>
    <row r="738" spans="1:31">
      <c r="A738" s="311"/>
      <c r="B738" s="180"/>
      <c r="C738" s="180"/>
      <c r="D738" s="180"/>
      <c r="E738" s="180"/>
      <c r="F738" s="180"/>
      <c r="G738" s="180"/>
      <c r="H738" s="314"/>
      <c r="I738" s="180"/>
      <c r="J738" s="180"/>
      <c r="K738" s="313"/>
      <c r="L738" s="313"/>
      <c r="M738" s="313"/>
      <c r="N738" s="313"/>
      <c r="O738" s="978"/>
      <c r="P738" s="180"/>
      <c r="Q738" s="180"/>
      <c r="R738" s="180"/>
      <c r="S738" s="180"/>
      <c r="T738" s="180"/>
      <c r="U738" s="180"/>
      <c r="V738" s="180"/>
      <c r="W738" s="180"/>
      <c r="X738" s="180"/>
      <c r="Y738" s="180"/>
      <c r="Z738" s="180"/>
      <c r="AA738" s="180"/>
      <c r="AB738" s="180"/>
      <c r="AC738" s="180"/>
      <c r="AD738" s="180"/>
      <c r="AE738" s="180"/>
    </row>
    <row r="739" spans="1:31">
      <c r="A739" s="311"/>
      <c r="B739" s="180"/>
      <c r="C739" s="180"/>
      <c r="D739" s="180"/>
      <c r="E739" s="180"/>
      <c r="F739" s="180"/>
      <c r="G739" s="180"/>
      <c r="H739" s="314"/>
      <c r="I739" s="180"/>
      <c r="J739" s="180"/>
      <c r="K739" s="313"/>
      <c r="L739" s="313"/>
      <c r="M739" s="313"/>
      <c r="N739" s="313"/>
      <c r="O739" s="978"/>
      <c r="P739" s="180"/>
      <c r="Q739" s="180"/>
      <c r="R739" s="180"/>
      <c r="S739" s="180"/>
      <c r="T739" s="180"/>
      <c r="U739" s="180"/>
      <c r="V739" s="180"/>
      <c r="W739" s="180"/>
      <c r="X739" s="180"/>
      <c r="Y739" s="180"/>
      <c r="Z739" s="180"/>
      <c r="AA739" s="180"/>
      <c r="AB739" s="180"/>
      <c r="AC739" s="180"/>
      <c r="AD739" s="180"/>
      <c r="AE739" s="180"/>
    </row>
    <row r="740" spans="1:31">
      <c r="A740" s="311"/>
      <c r="B740" s="180"/>
      <c r="C740" s="180"/>
      <c r="D740" s="180"/>
      <c r="E740" s="180"/>
      <c r="F740" s="180"/>
      <c r="G740" s="180"/>
      <c r="H740" s="314"/>
      <c r="I740" s="180"/>
      <c r="J740" s="180"/>
      <c r="K740" s="313"/>
      <c r="L740" s="313"/>
      <c r="M740" s="313"/>
      <c r="N740" s="313"/>
      <c r="O740" s="978"/>
      <c r="P740" s="180"/>
      <c r="Q740" s="180"/>
      <c r="R740" s="180"/>
      <c r="S740" s="180"/>
      <c r="T740" s="180"/>
      <c r="U740" s="180"/>
      <c r="V740" s="180"/>
      <c r="W740" s="180"/>
      <c r="X740" s="180"/>
      <c r="Y740" s="180"/>
      <c r="Z740" s="180"/>
      <c r="AA740" s="180"/>
      <c r="AB740" s="180"/>
      <c r="AC740" s="180"/>
      <c r="AD740" s="180"/>
      <c r="AE740" s="180"/>
    </row>
    <row r="741" spans="1:31">
      <c r="A741" s="311"/>
      <c r="B741" s="180"/>
      <c r="C741" s="180"/>
      <c r="D741" s="180"/>
      <c r="E741" s="180"/>
      <c r="F741" s="180"/>
      <c r="G741" s="180"/>
      <c r="H741" s="314"/>
      <c r="I741" s="180"/>
      <c r="J741" s="180"/>
      <c r="K741" s="313"/>
      <c r="L741" s="313"/>
      <c r="M741" s="313"/>
      <c r="N741" s="313"/>
      <c r="O741" s="978"/>
      <c r="P741" s="180"/>
      <c r="Q741" s="180"/>
      <c r="R741" s="180"/>
      <c r="S741" s="180"/>
      <c r="T741" s="180"/>
      <c r="U741" s="180"/>
      <c r="V741" s="180"/>
      <c r="W741" s="180"/>
      <c r="X741" s="180"/>
      <c r="Y741" s="180"/>
      <c r="Z741" s="180"/>
      <c r="AA741" s="180"/>
      <c r="AB741" s="180"/>
      <c r="AC741" s="180"/>
      <c r="AD741" s="180"/>
      <c r="AE741" s="180"/>
    </row>
    <row r="742" spans="1:31">
      <c r="A742" s="311"/>
      <c r="B742" s="180"/>
      <c r="C742" s="180"/>
      <c r="D742" s="180"/>
      <c r="E742" s="180"/>
      <c r="F742" s="180"/>
      <c r="G742" s="180"/>
      <c r="H742" s="314"/>
      <c r="I742" s="180"/>
      <c r="J742" s="180"/>
      <c r="K742" s="313"/>
      <c r="L742" s="313"/>
      <c r="M742" s="313"/>
      <c r="N742" s="313"/>
      <c r="O742" s="978"/>
      <c r="P742" s="180"/>
      <c r="Q742" s="180"/>
      <c r="R742" s="180"/>
      <c r="S742" s="180"/>
      <c r="T742" s="180"/>
      <c r="U742" s="180"/>
      <c r="V742" s="180"/>
      <c r="W742" s="180"/>
      <c r="X742" s="180"/>
      <c r="Y742" s="180"/>
      <c r="Z742" s="180"/>
      <c r="AA742" s="180"/>
      <c r="AB742" s="180"/>
      <c r="AC742" s="180"/>
      <c r="AD742" s="180"/>
      <c r="AE742" s="180"/>
    </row>
    <row r="743" spans="1:31">
      <c r="A743" s="311"/>
      <c r="B743" s="180"/>
      <c r="C743" s="180"/>
      <c r="D743" s="180"/>
      <c r="E743" s="180"/>
      <c r="F743" s="180"/>
      <c r="G743" s="180"/>
      <c r="H743" s="314"/>
      <c r="I743" s="180"/>
      <c r="J743" s="180"/>
      <c r="K743" s="313"/>
      <c r="L743" s="313"/>
      <c r="M743" s="313"/>
      <c r="N743" s="313"/>
      <c r="O743" s="978"/>
      <c r="P743" s="180"/>
      <c r="Q743" s="180"/>
      <c r="R743" s="180"/>
      <c r="S743" s="180"/>
      <c r="T743" s="180"/>
      <c r="U743" s="180"/>
      <c r="V743" s="180"/>
      <c r="W743" s="180"/>
      <c r="X743" s="180"/>
      <c r="Y743" s="180"/>
      <c r="Z743" s="180"/>
      <c r="AA743" s="180"/>
      <c r="AB743" s="180"/>
      <c r="AC743" s="180"/>
      <c r="AD743" s="180"/>
      <c r="AE743" s="180"/>
    </row>
    <row r="744" spans="1:31">
      <c r="A744" s="311"/>
      <c r="B744" s="180"/>
      <c r="C744" s="180"/>
      <c r="D744" s="180"/>
      <c r="E744" s="180"/>
      <c r="F744" s="180"/>
      <c r="G744" s="180"/>
      <c r="H744" s="314"/>
      <c r="I744" s="180"/>
      <c r="J744" s="180"/>
      <c r="K744" s="313"/>
      <c r="L744" s="313"/>
      <c r="M744" s="313"/>
      <c r="N744" s="313"/>
      <c r="O744" s="978"/>
      <c r="P744" s="180"/>
      <c r="Q744" s="180"/>
      <c r="R744" s="180"/>
      <c r="S744" s="180"/>
      <c r="T744" s="180"/>
      <c r="U744" s="180"/>
      <c r="V744" s="180"/>
      <c r="W744" s="180"/>
      <c r="X744" s="180"/>
      <c r="Y744" s="180"/>
      <c r="Z744" s="180"/>
      <c r="AA744" s="180"/>
      <c r="AB744" s="180"/>
      <c r="AC744" s="180"/>
      <c r="AD744" s="180"/>
      <c r="AE744" s="180"/>
    </row>
    <row r="745" spans="1:31">
      <c r="A745" s="311"/>
      <c r="B745" s="180"/>
      <c r="C745" s="180"/>
      <c r="D745" s="180"/>
      <c r="E745" s="180"/>
      <c r="F745" s="180"/>
      <c r="G745" s="180"/>
      <c r="H745" s="314"/>
      <c r="I745" s="180"/>
      <c r="J745" s="180"/>
      <c r="K745" s="313"/>
      <c r="L745" s="313"/>
      <c r="M745" s="313"/>
      <c r="N745" s="313"/>
      <c r="O745" s="978"/>
      <c r="P745" s="180"/>
      <c r="Q745" s="180"/>
      <c r="R745" s="180"/>
      <c r="S745" s="180"/>
      <c r="T745" s="180"/>
      <c r="U745" s="180"/>
      <c r="V745" s="180"/>
      <c r="W745" s="180"/>
      <c r="X745" s="180"/>
      <c r="Y745" s="180"/>
      <c r="Z745" s="180"/>
      <c r="AA745" s="180"/>
      <c r="AB745" s="180"/>
      <c r="AC745" s="180"/>
      <c r="AD745" s="180"/>
      <c r="AE745" s="180"/>
    </row>
    <row r="746" spans="1:31">
      <c r="A746" s="311"/>
      <c r="B746" s="180"/>
      <c r="C746" s="180"/>
      <c r="D746" s="180"/>
      <c r="E746" s="180"/>
      <c r="F746" s="180"/>
      <c r="G746" s="180"/>
      <c r="H746" s="314"/>
      <c r="I746" s="180"/>
      <c r="J746" s="180"/>
      <c r="K746" s="313"/>
      <c r="L746" s="313"/>
      <c r="M746" s="313"/>
      <c r="N746" s="313"/>
      <c r="O746" s="978"/>
      <c r="P746" s="180"/>
      <c r="Q746" s="180"/>
      <c r="R746" s="180"/>
      <c r="S746" s="180"/>
      <c r="T746" s="180"/>
      <c r="U746" s="180"/>
      <c r="V746" s="180"/>
      <c r="W746" s="180"/>
      <c r="X746" s="180"/>
      <c r="Y746" s="180"/>
      <c r="Z746" s="180"/>
      <c r="AA746" s="180"/>
      <c r="AB746" s="180"/>
      <c r="AC746" s="180"/>
      <c r="AD746" s="180"/>
      <c r="AE746" s="180"/>
    </row>
    <row r="747" spans="1:31">
      <c r="A747" s="311"/>
      <c r="B747" s="180"/>
      <c r="C747" s="180"/>
      <c r="D747" s="180"/>
      <c r="E747" s="180"/>
      <c r="F747" s="180"/>
      <c r="G747" s="180"/>
      <c r="H747" s="314"/>
      <c r="I747" s="180"/>
      <c r="J747" s="180"/>
      <c r="K747" s="313"/>
      <c r="L747" s="313"/>
      <c r="M747" s="313"/>
      <c r="N747" s="313"/>
      <c r="O747" s="978"/>
      <c r="P747" s="180"/>
      <c r="Q747" s="180"/>
      <c r="R747" s="180"/>
      <c r="S747" s="180"/>
      <c r="T747" s="180"/>
      <c r="U747" s="180"/>
      <c r="V747" s="180"/>
      <c r="W747" s="180"/>
      <c r="X747" s="180"/>
      <c r="Y747" s="180"/>
      <c r="Z747" s="180"/>
      <c r="AA747" s="180"/>
      <c r="AB747" s="180"/>
      <c r="AC747" s="180"/>
      <c r="AD747" s="180"/>
      <c r="AE747" s="180"/>
    </row>
    <row r="748" spans="1:31">
      <c r="A748" s="311"/>
      <c r="B748" s="180"/>
      <c r="C748" s="180"/>
      <c r="D748" s="180"/>
      <c r="E748" s="180"/>
      <c r="F748" s="180"/>
      <c r="G748" s="180"/>
      <c r="H748" s="314"/>
      <c r="I748" s="180"/>
      <c r="J748" s="180"/>
      <c r="K748" s="313"/>
      <c r="L748" s="313"/>
      <c r="M748" s="313"/>
      <c r="N748" s="313"/>
      <c r="O748" s="978"/>
      <c r="P748" s="180"/>
      <c r="Q748" s="180"/>
      <c r="R748" s="180"/>
      <c r="S748" s="180"/>
      <c r="T748" s="180"/>
      <c r="U748" s="180"/>
      <c r="V748" s="180"/>
      <c r="W748" s="180"/>
      <c r="X748" s="180"/>
      <c r="Y748" s="180"/>
      <c r="Z748" s="180"/>
      <c r="AA748" s="180"/>
      <c r="AB748" s="180"/>
      <c r="AC748" s="180"/>
      <c r="AD748" s="180"/>
      <c r="AE748" s="180"/>
    </row>
    <row r="749" spans="1:31">
      <c r="A749" s="311"/>
      <c r="B749" s="180"/>
      <c r="C749" s="180"/>
      <c r="D749" s="180"/>
      <c r="E749" s="180"/>
      <c r="F749" s="180"/>
      <c r="G749" s="180"/>
      <c r="H749" s="314"/>
      <c r="I749" s="180"/>
      <c r="J749" s="180"/>
      <c r="K749" s="313"/>
      <c r="L749" s="313"/>
      <c r="M749" s="313"/>
      <c r="N749" s="313"/>
      <c r="O749" s="978"/>
      <c r="P749" s="180"/>
      <c r="Q749" s="180"/>
      <c r="R749" s="180"/>
      <c r="S749" s="180"/>
      <c r="T749" s="180"/>
      <c r="U749" s="180"/>
      <c r="V749" s="180"/>
      <c r="W749" s="180"/>
      <c r="X749" s="180"/>
      <c r="Y749" s="180"/>
      <c r="Z749" s="180"/>
      <c r="AA749" s="180"/>
      <c r="AB749" s="180"/>
      <c r="AC749" s="180"/>
      <c r="AD749" s="180"/>
      <c r="AE749" s="180"/>
    </row>
    <row r="750" spans="1:31">
      <c r="A750" s="311"/>
      <c r="B750" s="180"/>
      <c r="C750" s="180"/>
      <c r="D750" s="180"/>
      <c r="E750" s="180"/>
      <c r="F750" s="180"/>
      <c r="G750" s="180"/>
      <c r="H750" s="314"/>
      <c r="I750" s="180"/>
      <c r="J750" s="180"/>
      <c r="K750" s="313"/>
      <c r="L750" s="313"/>
      <c r="M750" s="313"/>
      <c r="N750" s="313"/>
      <c r="O750" s="978"/>
      <c r="P750" s="180"/>
      <c r="Q750" s="180"/>
      <c r="R750" s="180"/>
      <c r="S750" s="180"/>
      <c r="T750" s="180"/>
      <c r="U750" s="180"/>
      <c r="V750" s="180"/>
      <c r="W750" s="180"/>
      <c r="X750" s="180"/>
      <c r="Y750" s="180"/>
      <c r="Z750" s="180"/>
      <c r="AA750" s="180"/>
      <c r="AB750" s="180"/>
      <c r="AC750" s="180"/>
      <c r="AD750" s="180"/>
      <c r="AE750" s="180"/>
    </row>
    <row r="751" spans="1:31">
      <c r="A751" s="311"/>
      <c r="B751" s="180"/>
      <c r="C751" s="180"/>
      <c r="D751" s="180"/>
      <c r="E751" s="180"/>
      <c r="F751" s="180"/>
      <c r="G751" s="180"/>
      <c r="H751" s="314"/>
      <c r="I751" s="180"/>
      <c r="J751" s="180"/>
      <c r="K751" s="313"/>
      <c r="L751" s="313"/>
      <c r="M751" s="313"/>
      <c r="N751" s="313"/>
      <c r="O751" s="978"/>
      <c r="P751" s="180"/>
      <c r="Q751" s="180"/>
      <c r="R751" s="180"/>
      <c r="S751" s="180"/>
      <c r="T751" s="180"/>
      <c r="U751" s="180"/>
      <c r="V751" s="180"/>
      <c r="W751" s="180"/>
      <c r="X751" s="180"/>
      <c r="Y751" s="180"/>
      <c r="Z751" s="180"/>
      <c r="AA751" s="180"/>
      <c r="AB751" s="180"/>
      <c r="AC751" s="180"/>
      <c r="AD751" s="180"/>
      <c r="AE751" s="180"/>
    </row>
    <row r="752" spans="1:31">
      <c r="A752" s="311"/>
      <c r="B752" s="180"/>
      <c r="C752" s="180"/>
      <c r="D752" s="180"/>
      <c r="E752" s="180"/>
      <c r="F752" s="180"/>
      <c r="G752" s="180"/>
      <c r="H752" s="314"/>
      <c r="I752" s="180"/>
      <c r="J752" s="180"/>
      <c r="K752" s="313"/>
      <c r="L752" s="313"/>
      <c r="M752" s="313"/>
      <c r="N752" s="313"/>
      <c r="O752" s="978"/>
      <c r="P752" s="180"/>
      <c r="Q752" s="180"/>
      <c r="R752" s="180"/>
      <c r="S752" s="180"/>
      <c r="T752" s="180"/>
      <c r="U752" s="180"/>
      <c r="V752" s="180"/>
      <c r="W752" s="180"/>
      <c r="X752" s="180"/>
      <c r="Y752" s="180"/>
      <c r="Z752" s="180"/>
      <c r="AA752" s="180"/>
      <c r="AB752" s="180"/>
      <c r="AC752" s="180"/>
      <c r="AD752" s="180"/>
      <c r="AE752" s="180"/>
    </row>
    <row r="753" spans="1:31">
      <c r="A753" s="311"/>
      <c r="B753" s="180"/>
      <c r="C753" s="180"/>
      <c r="D753" s="180"/>
      <c r="E753" s="180"/>
      <c r="F753" s="180"/>
      <c r="G753" s="180"/>
      <c r="H753" s="314"/>
      <c r="I753" s="180"/>
      <c r="J753" s="180"/>
      <c r="K753" s="313"/>
      <c r="L753" s="313"/>
      <c r="M753" s="313"/>
      <c r="N753" s="313"/>
      <c r="O753" s="978"/>
      <c r="P753" s="180"/>
      <c r="Q753" s="180"/>
      <c r="R753" s="180"/>
      <c r="S753" s="180"/>
      <c r="T753" s="180"/>
      <c r="U753" s="180"/>
      <c r="V753" s="180"/>
      <c r="W753" s="180"/>
      <c r="X753" s="180"/>
      <c r="Y753" s="180"/>
      <c r="Z753" s="180"/>
      <c r="AA753" s="180"/>
      <c r="AB753" s="180"/>
      <c r="AC753" s="180"/>
      <c r="AD753" s="180"/>
      <c r="AE753" s="180"/>
    </row>
    <row r="754" spans="1:31">
      <c r="A754" s="311"/>
      <c r="B754" s="180"/>
      <c r="C754" s="180"/>
      <c r="D754" s="180"/>
      <c r="E754" s="180"/>
      <c r="F754" s="180"/>
      <c r="G754" s="180"/>
      <c r="H754" s="314"/>
      <c r="I754" s="180"/>
      <c r="J754" s="180"/>
      <c r="K754" s="313"/>
      <c r="L754" s="313"/>
      <c r="M754" s="313"/>
      <c r="N754" s="313"/>
      <c r="O754" s="978"/>
      <c r="P754" s="180"/>
      <c r="Q754" s="180"/>
      <c r="R754" s="180"/>
      <c r="S754" s="180"/>
      <c r="T754" s="180"/>
      <c r="U754" s="180"/>
      <c r="V754" s="180"/>
      <c r="W754" s="180"/>
      <c r="X754" s="180"/>
      <c r="Y754" s="180"/>
      <c r="Z754" s="180"/>
      <c r="AA754" s="180"/>
      <c r="AB754" s="180"/>
      <c r="AC754" s="180"/>
      <c r="AD754" s="180"/>
      <c r="AE754" s="180"/>
    </row>
    <row r="755" spans="1:31">
      <c r="A755" s="311"/>
      <c r="B755" s="180"/>
      <c r="C755" s="180"/>
      <c r="D755" s="180"/>
      <c r="E755" s="180"/>
      <c r="F755" s="180"/>
      <c r="G755" s="180"/>
      <c r="H755" s="314"/>
      <c r="I755" s="180"/>
      <c r="J755" s="180"/>
      <c r="K755" s="313"/>
      <c r="L755" s="313"/>
      <c r="M755" s="313"/>
      <c r="N755" s="313"/>
      <c r="O755" s="978"/>
      <c r="P755" s="180"/>
      <c r="Q755" s="180"/>
      <c r="R755" s="180"/>
      <c r="S755" s="180"/>
      <c r="T755" s="180"/>
      <c r="U755" s="180"/>
      <c r="V755" s="180"/>
      <c r="W755" s="180"/>
      <c r="X755" s="180"/>
      <c r="Y755" s="180"/>
      <c r="Z755" s="180"/>
      <c r="AA755" s="180"/>
      <c r="AB755" s="180"/>
      <c r="AC755" s="180"/>
      <c r="AD755" s="180"/>
      <c r="AE755" s="180"/>
    </row>
    <row r="756" spans="1:31">
      <c r="A756" s="311"/>
      <c r="B756" s="180"/>
      <c r="C756" s="180"/>
      <c r="D756" s="180"/>
      <c r="E756" s="180"/>
      <c r="F756" s="180"/>
      <c r="G756" s="180"/>
      <c r="H756" s="314"/>
      <c r="I756" s="180"/>
      <c r="J756" s="180"/>
      <c r="K756" s="313"/>
      <c r="L756" s="313"/>
      <c r="M756" s="313"/>
      <c r="N756" s="313"/>
      <c r="O756" s="978"/>
      <c r="P756" s="180"/>
      <c r="Q756" s="180"/>
      <c r="R756" s="180"/>
      <c r="S756" s="180"/>
      <c r="T756" s="180"/>
      <c r="U756" s="180"/>
      <c r="V756" s="180"/>
      <c r="W756" s="180"/>
      <c r="X756" s="180"/>
      <c r="Y756" s="180"/>
      <c r="Z756" s="180"/>
      <c r="AA756" s="180"/>
      <c r="AB756" s="180"/>
      <c r="AC756" s="180"/>
      <c r="AD756" s="180"/>
      <c r="AE756" s="180"/>
    </row>
    <row r="757" spans="1:31">
      <c r="A757" s="311"/>
      <c r="B757" s="180"/>
      <c r="C757" s="180"/>
      <c r="D757" s="180"/>
      <c r="E757" s="180"/>
      <c r="F757" s="180"/>
      <c r="G757" s="180"/>
      <c r="H757" s="314"/>
      <c r="I757" s="180"/>
      <c r="J757" s="180"/>
      <c r="K757" s="313"/>
      <c r="L757" s="313"/>
      <c r="M757" s="313"/>
      <c r="N757" s="313"/>
      <c r="O757" s="978"/>
      <c r="P757" s="180"/>
      <c r="Q757" s="180"/>
      <c r="R757" s="180"/>
      <c r="S757" s="180"/>
      <c r="T757" s="180"/>
      <c r="U757" s="180"/>
      <c r="V757" s="180"/>
      <c r="W757" s="180"/>
      <c r="X757" s="180"/>
      <c r="Y757" s="180"/>
      <c r="Z757" s="180"/>
      <c r="AA757" s="180"/>
      <c r="AB757" s="180"/>
      <c r="AC757" s="180"/>
      <c r="AD757" s="180"/>
      <c r="AE757" s="180"/>
    </row>
    <row r="758" spans="1:31">
      <c r="A758" s="311"/>
      <c r="B758" s="180"/>
      <c r="C758" s="180"/>
      <c r="D758" s="180"/>
      <c r="E758" s="180"/>
      <c r="F758" s="180"/>
      <c r="G758" s="180"/>
      <c r="H758" s="314"/>
      <c r="I758" s="180"/>
      <c r="J758" s="180"/>
      <c r="K758" s="313"/>
      <c r="L758" s="313"/>
      <c r="M758" s="313"/>
      <c r="N758" s="313"/>
      <c r="O758" s="978"/>
      <c r="P758" s="180"/>
      <c r="Q758" s="180"/>
      <c r="R758" s="180"/>
      <c r="S758" s="180"/>
      <c r="T758" s="180"/>
      <c r="U758" s="180"/>
      <c r="V758" s="180"/>
      <c r="W758" s="180"/>
      <c r="X758" s="180"/>
      <c r="Y758" s="180"/>
      <c r="Z758" s="180"/>
      <c r="AA758" s="180"/>
      <c r="AB758" s="180"/>
      <c r="AC758" s="180"/>
      <c r="AD758" s="180"/>
      <c r="AE758" s="180"/>
    </row>
    <row r="759" spans="1:31">
      <c r="A759" s="311"/>
      <c r="B759" s="180"/>
      <c r="C759" s="180"/>
      <c r="D759" s="180"/>
      <c r="E759" s="180"/>
      <c r="F759" s="180"/>
      <c r="G759" s="180"/>
      <c r="H759" s="314"/>
      <c r="I759" s="180"/>
      <c r="J759" s="180"/>
      <c r="K759" s="313"/>
      <c r="L759" s="313"/>
      <c r="M759" s="313"/>
      <c r="N759" s="313"/>
      <c r="O759" s="978"/>
      <c r="P759" s="180"/>
      <c r="Q759" s="180"/>
      <c r="R759" s="180"/>
      <c r="S759" s="180"/>
      <c r="T759" s="180"/>
      <c r="U759" s="180"/>
      <c r="V759" s="180"/>
      <c r="W759" s="180"/>
      <c r="X759" s="180"/>
      <c r="Y759" s="180"/>
      <c r="Z759" s="180"/>
      <c r="AA759" s="180"/>
      <c r="AB759" s="180"/>
      <c r="AC759" s="180"/>
      <c r="AD759" s="180"/>
      <c r="AE759" s="180"/>
    </row>
    <row r="760" spans="1:31">
      <c r="A760" s="311"/>
      <c r="B760" s="180"/>
      <c r="C760" s="180"/>
      <c r="D760" s="180"/>
      <c r="E760" s="180"/>
      <c r="F760" s="180"/>
      <c r="G760" s="180"/>
      <c r="H760" s="314"/>
      <c r="I760" s="180"/>
      <c r="J760" s="180"/>
      <c r="K760" s="313"/>
      <c r="L760" s="313"/>
      <c r="M760" s="313"/>
      <c r="N760" s="313"/>
      <c r="O760" s="978"/>
      <c r="P760" s="180"/>
      <c r="Q760" s="180"/>
      <c r="R760" s="180"/>
      <c r="S760" s="180"/>
      <c r="T760" s="180"/>
      <c r="U760" s="180"/>
      <c r="V760" s="180"/>
      <c r="W760" s="180"/>
      <c r="X760" s="180"/>
      <c r="Y760" s="180"/>
      <c r="Z760" s="180"/>
      <c r="AA760" s="180"/>
      <c r="AB760" s="180"/>
      <c r="AC760" s="180"/>
      <c r="AD760" s="180"/>
      <c r="AE760" s="180"/>
    </row>
    <row r="761" spans="1:31">
      <c r="A761" s="311"/>
      <c r="B761" s="180"/>
      <c r="C761" s="180"/>
      <c r="D761" s="180"/>
      <c r="E761" s="180"/>
      <c r="F761" s="180"/>
      <c r="G761" s="180"/>
      <c r="H761" s="314"/>
      <c r="I761" s="180"/>
      <c r="J761" s="180"/>
      <c r="K761" s="313"/>
      <c r="L761" s="313"/>
      <c r="M761" s="313"/>
      <c r="N761" s="313"/>
      <c r="O761" s="978"/>
      <c r="P761" s="180"/>
      <c r="Q761" s="180"/>
      <c r="R761" s="180"/>
      <c r="S761" s="180"/>
      <c r="T761" s="180"/>
      <c r="U761" s="180"/>
      <c r="V761" s="180"/>
      <c r="W761" s="180"/>
      <c r="X761" s="180"/>
      <c r="Y761" s="180"/>
      <c r="Z761" s="180"/>
      <c r="AA761" s="180"/>
      <c r="AB761" s="180"/>
      <c r="AC761" s="180"/>
      <c r="AD761" s="180"/>
      <c r="AE761" s="180"/>
    </row>
    <row r="762" spans="1:31">
      <c r="A762" s="311"/>
      <c r="B762" s="180"/>
      <c r="C762" s="180"/>
      <c r="D762" s="180"/>
      <c r="E762" s="180"/>
      <c r="F762" s="180"/>
      <c r="G762" s="180"/>
      <c r="H762" s="314"/>
      <c r="I762" s="180"/>
      <c r="J762" s="180"/>
      <c r="K762" s="313"/>
      <c r="L762" s="313"/>
      <c r="M762" s="313"/>
      <c r="N762" s="313"/>
      <c r="O762" s="978"/>
      <c r="P762" s="180"/>
      <c r="Q762" s="180"/>
      <c r="R762" s="180"/>
      <c r="S762" s="180"/>
      <c r="T762" s="180"/>
      <c r="U762" s="180"/>
      <c r="V762" s="180"/>
      <c r="W762" s="180"/>
      <c r="X762" s="180"/>
      <c r="Y762" s="180"/>
      <c r="Z762" s="180"/>
      <c r="AA762" s="180"/>
      <c r="AB762" s="180"/>
      <c r="AC762" s="180"/>
      <c r="AD762" s="180"/>
      <c r="AE762" s="180"/>
    </row>
    <row r="763" spans="1:31">
      <c r="A763" s="311"/>
      <c r="B763" s="180"/>
      <c r="C763" s="180"/>
      <c r="D763" s="180"/>
      <c r="E763" s="180"/>
      <c r="F763" s="180"/>
      <c r="G763" s="180"/>
      <c r="H763" s="314"/>
      <c r="I763" s="180"/>
      <c r="J763" s="180"/>
      <c r="K763" s="313"/>
      <c r="L763" s="313"/>
      <c r="M763" s="313"/>
      <c r="N763" s="313"/>
      <c r="O763" s="978"/>
      <c r="P763" s="180"/>
      <c r="Q763" s="180"/>
      <c r="R763" s="180"/>
      <c r="S763" s="180"/>
      <c r="T763" s="180"/>
      <c r="U763" s="180"/>
      <c r="V763" s="180"/>
      <c r="W763" s="180"/>
      <c r="X763" s="180"/>
      <c r="Y763" s="180"/>
      <c r="Z763" s="180"/>
      <c r="AA763" s="180"/>
      <c r="AB763" s="180"/>
      <c r="AC763" s="180"/>
      <c r="AD763" s="180"/>
      <c r="AE763" s="180"/>
    </row>
    <row r="764" spans="1:31">
      <c r="A764" s="311"/>
      <c r="B764" s="180"/>
      <c r="C764" s="180"/>
      <c r="D764" s="180"/>
      <c r="E764" s="180"/>
      <c r="F764" s="180"/>
      <c r="G764" s="180"/>
      <c r="H764" s="314"/>
      <c r="I764" s="180"/>
      <c r="J764" s="180"/>
      <c r="K764" s="313"/>
      <c r="L764" s="313"/>
      <c r="M764" s="313"/>
      <c r="N764" s="313"/>
      <c r="O764" s="978"/>
      <c r="P764" s="180"/>
      <c r="Q764" s="180"/>
      <c r="R764" s="180"/>
      <c r="S764" s="180"/>
      <c r="T764" s="180"/>
      <c r="U764" s="180"/>
      <c r="V764" s="180"/>
      <c r="W764" s="180"/>
      <c r="X764" s="180"/>
      <c r="Y764" s="180"/>
      <c r="Z764" s="180"/>
      <c r="AA764" s="180"/>
      <c r="AB764" s="180"/>
      <c r="AC764" s="180"/>
      <c r="AD764" s="180"/>
      <c r="AE764" s="180"/>
    </row>
    <row r="765" spans="1:31">
      <c r="A765" s="311"/>
      <c r="B765" s="180"/>
      <c r="C765" s="180"/>
      <c r="D765" s="180"/>
      <c r="E765" s="180"/>
      <c r="F765" s="180"/>
      <c r="G765" s="180"/>
      <c r="H765" s="314"/>
      <c r="I765" s="180"/>
      <c r="J765" s="180"/>
      <c r="K765" s="313"/>
      <c r="L765" s="313"/>
      <c r="M765" s="313"/>
      <c r="N765" s="313"/>
      <c r="O765" s="978"/>
      <c r="P765" s="180"/>
      <c r="Q765" s="180"/>
      <c r="R765" s="180"/>
      <c r="S765" s="180"/>
      <c r="T765" s="180"/>
      <c r="U765" s="180"/>
      <c r="V765" s="180"/>
      <c r="W765" s="180"/>
      <c r="X765" s="180"/>
      <c r="Y765" s="180"/>
      <c r="Z765" s="180"/>
      <c r="AA765" s="180"/>
      <c r="AB765" s="180"/>
      <c r="AC765" s="180"/>
      <c r="AD765" s="180"/>
      <c r="AE765" s="180"/>
    </row>
    <row r="766" spans="1:31">
      <c r="A766" s="311"/>
      <c r="B766" s="180"/>
      <c r="C766" s="180"/>
      <c r="D766" s="180"/>
      <c r="E766" s="180"/>
      <c r="F766" s="180"/>
      <c r="G766" s="180"/>
      <c r="H766" s="314"/>
      <c r="I766" s="180"/>
      <c r="J766" s="180"/>
      <c r="K766" s="313"/>
      <c r="L766" s="313"/>
      <c r="M766" s="313"/>
      <c r="N766" s="313"/>
      <c r="O766" s="978"/>
      <c r="P766" s="180"/>
      <c r="Q766" s="180"/>
      <c r="R766" s="180"/>
      <c r="S766" s="180"/>
      <c r="T766" s="180"/>
      <c r="U766" s="180"/>
      <c r="V766" s="180"/>
      <c r="W766" s="180"/>
      <c r="X766" s="180"/>
      <c r="Y766" s="180"/>
      <c r="Z766" s="180"/>
      <c r="AA766" s="180"/>
      <c r="AB766" s="180"/>
      <c r="AC766" s="180"/>
      <c r="AD766" s="180"/>
      <c r="AE766" s="180"/>
    </row>
    <row r="767" spans="1:31">
      <c r="A767" s="311"/>
      <c r="B767" s="180"/>
      <c r="C767" s="180"/>
      <c r="D767" s="180"/>
      <c r="E767" s="180"/>
      <c r="F767" s="180"/>
      <c r="G767" s="180"/>
      <c r="H767" s="314"/>
      <c r="I767" s="180"/>
      <c r="J767" s="180"/>
      <c r="K767" s="313"/>
      <c r="L767" s="313"/>
      <c r="M767" s="313"/>
      <c r="N767" s="313"/>
      <c r="O767" s="978"/>
      <c r="P767" s="180"/>
      <c r="Q767" s="180"/>
      <c r="R767" s="180"/>
      <c r="S767" s="180"/>
      <c r="T767" s="180"/>
      <c r="U767" s="180"/>
      <c r="V767" s="180"/>
      <c r="W767" s="180"/>
      <c r="X767" s="180"/>
      <c r="Y767" s="180"/>
      <c r="Z767" s="180"/>
      <c r="AA767" s="180"/>
      <c r="AB767" s="180"/>
      <c r="AC767" s="180"/>
      <c r="AD767" s="180"/>
      <c r="AE767" s="180"/>
    </row>
    <row r="768" spans="1:31">
      <c r="A768" s="311"/>
      <c r="B768" s="180"/>
      <c r="C768" s="180"/>
      <c r="D768" s="180"/>
      <c r="E768" s="180"/>
      <c r="F768" s="180"/>
      <c r="G768" s="180"/>
      <c r="H768" s="314"/>
      <c r="I768" s="180"/>
      <c r="J768" s="180"/>
      <c r="K768" s="313"/>
      <c r="L768" s="313"/>
      <c r="M768" s="313"/>
      <c r="N768" s="313"/>
      <c r="O768" s="978"/>
      <c r="P768" s="180"/>
      <c r="Q768" s="180"/>
      <c r="R768" s="180"/>
      <c r="S768" s="180"/>
      <c r="T768" s="180"/>
      <c r="U768" s="180"/>
      <c r="V768" s="180"/>
      <c r="W768" s="180"/>
      <c r="X768" s="180"/>
      <c r="Y768" s="180"/>
      <c r="Z768" s="180"/>
      <c r="AA768" s="180"/>
      <c r="AB768" s="180"/>
      <c r="AC768" s="180"/>
      <c r="AD768" s="180"/>
      <c r="AE768" s="180"/>
    </row>
    <row r="769" spans="1:31">
      <c r="A769" s="311"/>
      <c r="B769" s="180"/>
      <c r="C769" s="180"/>
      <c r="D769" s="180"/>
      <c r="E769" s="180"/>
      <c r="F769" s="180"/>
      <c r="G769" s="180"/>
      <c r="H769" s="314"/>
      <c r="I769" s="180"/>
      <c r="J769" s="180"/>
      <c r="K769" s="313"/>
      <c r="L769" s="313"/>
      <c r="M769" s="313"/>
      <c r="N769" s="313"/>
      <c r="O769" s="978"/>
      <c r="P769" s="180"/>
      <c r="Q769" s="180"/>
      <c r="R769" s="180"/>
      <c r="S769" s="180"/>
      <c r="T769" s="180"/>
      <c r="U769" s="180"/>
      <c r="V769" s="180"/>
      <c r="W769" s="180"/>
      <c r="X769" s="180"/>
      <c r="Y769" s="180"/>
      <c r="Z769" s="180"/>
      <c r="AA769" s="180"/>
      <c r="AB769" s="180"/>
      <c r="AC769" s="180"/>
      <c r="AD769" s="180"/>
      <c r="AE769" s="180"/>
    </row>
    <row r="770" spans="1:31">
      <c r="A770" s="311"/>
      <c r="B770" s="180"/>
      <c r="C770" s="180"/>
      <c r="D770" s="180"/>
      <c r="E770" s="180"/>
      <c r="F770" s="180"/>
      <c r="G770" s="180"/>
      <c r="H770" s="314"/>
      <c r="I770" s="180"/>
      <c r="J770" s="180"/>
      <c r="K770" s="313"/>
      <c r="L770" s="313"/>
      <c r="M770" s="313"/>
      <c r="N770" s="313"/>
      <c r="O770" s="978"/>
      <c r="P770" s="180"/>
      <c r="Q770" s="180"/>
      <c r="R770" s="180"/>
      <c r="S770" s="180"/>
      <c r="T770" s="180"/>
      <c r="U770" s="180"/>
      <c r="V770" s="180"/>
      <c r="W770" s="180"/>
      <c r="X770" s="180"/>
      <c r="Y770" s="180"/>
      <c r="Z770" s="180"/>
      <c r="AA770" s="180"/>
      <c r="AB770" s="180"/>
      <c r="AC770" s="180"/>
      <c r="AD770" s="180"/>
      <c r="AE770" s="180"/>
    </row>
    <row r="771" spans="1:31">
      <c r="A771" s="311"/>
      <c r="B771" s="180"/>
      <c r="C771" s="180"/>
      <c r="D771" s="180"/>
      <c r="E771" s="180"/>
      <c r="F771" s="180"/>
      <c r="G771" s="180"/>
      <c r="H771" s="314"/>
      <c r="I771" s="180"/>
      <c r="J771" s="180"/>
      <c r="K771" s="313"/>
      <c r="L771" s="313"/>
      <c r="M771" s="313"/>
      <c r="N771" s="313"/>
      <c r="O771" s="978"/>
      <c r="P771" s="180"/>
      <c r="Q771" s="180"/>
      <c r="R771" s="180"/>
      <c r="S771" s="180"/>
      <c r="T771" s="180"/>
      <c r="U771" s="180"/>
      <c r="V771" s="180"/>
      <c r="W771" s="180"/>
      <c r="X771" s="180"/>
      <c r="Y771" s="180"/>
      <c r="Z771" s="180"/>
      <c r="AA771" s="180"/>
      <c r="AB771" s="180"/>
      <c r="AC771" s="180"/>
      <c r="AD771" s="180"/>
      <c r="AE771" s="180"/>
    </row>
    <row r="772" spans="1:31">
      <c r="A772" s="311"/>
      <c r="B772" s="180"/>
      <c r="C772" s="180"/>
      <c r="D772" s="180"/>
      <c r="E772" s="180"/>
      <c r="F772" s="180"/>
      <c r="G772" s="180"/>
      <c r="H772" s="314"/>
      <c r="I772" s="180"/>
      <c r="J772" s="180"/>
      <c r="K772" s="313"/>
      <c r="L772" s="313"/>
      <c r="M772" s="313"/>
      <c r="N772" s="313"/>
      <c r="O772" s="978"/>
      <c r="P772" s="180"/>
      <c r="Q772" s="180"/>
      <c r="R772" s="180"/>
      <c r="S772" s="180"/>
      <c r="T772" s="180"/>
      <c r="U772" s="180"/>
      <c r="V772" s="180"/>
      <c r="W772" s="180"/>
      <c r="X772" s="180"/>
      <c r="Y772" s="180"/>
      <c r="Z772" s="180"/>
      <c r="AA772" s="180"/>
      <c r="AB772" s="180"/>
      <c r="AC772" s="180"/>
      <c r="AD772" s="180"/>
      <c r="AE772" s="180"/>
    </row>
    <row r="773" spans="1:31">
      <c r="A773" s="311"/>
      <c r="B773" s="180"/>
      <c r="C773" s="180"/>
      <c r="D773" s="180"/>
      <c r="E773" s="180"/>
      <c r="F773" s="180"/>
      <c r="G773" s="180"/>
      <c r="H773" s="314"/>
      <c r="I773" s="180"/>
      <c r="J773" s="180"/>
      <c r="K773" s="313"/>
      <c r="L773" s="313"/>
      <c r="M773" s="313"/>
      <c r="N773" s="313"/>
      <c r="O773" s="978"/>
      <c r="P773" s="180"/>
      <c r="Q773" s="180"/>
      <c r="R773" s="180"/>
      <c r="S773" s="180"/>
      <c r="T773" s="180"/>
      <c r="U773" s="180"/>
      <c r="V773" s="180"/>
      <c r="W773" s="180"/>
      <c r="X773" s="180"/>
      <c r="Y773" s="180"/>
      <c r="Z773" s="180"/>
      <c r="AA773" s="180"/>
      <c r="AB773" s="180"/>
      <c r="AC773" s="180"/>
      <c r="AD773" s="180"/>
      <c r="AE773" s="180"/>
    </row>
    <row r="774" spans="1:31">
      <c r="A774" s="311"/>
      <c r="B774" s="180"/>
      <c r="C774" s="180"/>
      <c r="D774" s="180"/>
      <c r="E774" s="180"/>
      <c r="F774" s="180"/>
      <c r="G774" s="180"/>
      <c r="H774" s="314"/>
      <c r="I774" s="180"/>
      <c r="J774" s="180"/>
      <c r="K774" s="313"/>
      <c r="L774" s="313"/>
      <c r="M774" s="313"/>
      <c r="N774" s="313"/>
      <c r="O774" s="978"/>
      <c r="P774" s="180"/>
      <c r="Q774" s="180"/>
      <c r="R774" s="180"/>
      <c r="S774" s="180"/>
      <c r="T774" s="180"/>
      <c r="U774" s="180"/>
      <c r="V774" s="180"/>
      <c r="W774" s="180"/>
      <c r="X774" s="180"/>
      <c r="Y774" s="180"/>
      <c r="Z774" s="180"/>
      <c r="AA774" s="180"/>
      <c r="AB774" s="180"/>
      <c r="AC774" s="180"/>
      <c r="AD774" s="180"/>
      <c r="AE774" s="180"/>
    </row>
    <row r="775" spans="1:31">
      <c r="A775" s="311"/>
      <c r="B775" s="180"/>
      <c r="C775" s="180"/>
      <c r="D775" s="180"/>
      <c r="E775" s="180"/>
      <c r="F775" s="180"/>
      <c r="G775" s="180"/>
      <c r="H775" s="314"/>
      <c r="I775" s="180"/>
      <c r="J775" s="180"/>
      <c r="K775" s="313"/>
      <c r="L775" s="313"/>
      <c r="M775" s="313"/>
      <c r="N775" s="313"/>
      <c r="O775" s="978"/>
      <c r="P775" s="180"/>
      <c r="Q775" s="180"/>
      <c r="R775" s="180"/>
      <c r="S775" s="180"/>
      <c r="T775" s="180"/>
      <c r="U775" s="180"/>
      <c r="V775" s="180"/>
      <c r="W775" s="180"/>
      <c r="X775" s="180"/>
      <c r="Y775" s="180"/>
      <c r="Z775" s="180"/>
      <c r="AA775" s="180"/>
      <c r="AB775" s="180"/>
      <c r="AC775" s="180"/>
      <c r="AD775" s="180"/>
      <c r="AE775" s="180"/>
    </row>
    <row r="776" spans="1:31">
      <c r="A776" s="311"/>
      <c r="B776" s="180"/>
      <c r="C776" s="180"/>
      <c r="D776" s="180"/>
      <c r="E776" s="180"/>
      <c r="F776" s="180"/>
      <c r="G776" s="180"/>
      <c r="H776" s="314"/>
      <c r="I776" s="180"/>
      <c r="J776" s="180"/>
      <c r="K776" s="313"/>
      <c r="L776" s="313"/>
      <c r="M776" s="313"/>
      <c r="N776" s="313"/>
      <c r="O776" s="978"/>
      <c r="P776" s="180"/>
      <c r="Q776" s="180"/>
      <c r="R776" s="180"/>
      <c r="S776" s="180"/>
      <c r="T776" s="180"/>
      <c r="U776" s="180"/>
      <c r="V776" s="180"/>
      <c r="W776" s="180"/>
      <c r="X776" s="180"/>
      <c r="Y776" s="180"/>
      <c r="Z776" s="180"/>
      <c r="AA776" s="180"/>
      <c r="AB776" s="180"/>
      <c r="AC776" s="180"/>
      <c r="AD776" s="180"/>
      <c r="AE776" s="180"/>
    </row>
    <row r="777" spans="1:31">
      <c r="A777" s="311"/>
      <c r="B777" s="180"/>
      <c r="C777" s="180"/>
      <c r="D777" s="180"/>
      <c r="E777" s="180"/>
      <c r="F777" s="180"/>
      <c r="G777" s="180"/>
      <c r="H777" s="314"/>
      <c r="I777" s="180"/>
      <c r="J777" s="180"/>
      <c r="K777" s="313"/>
      <c r="L777" s="313"/>
      <c r="M777" s="313"/>
      <c r="N777" s="313"/>
      <c r="O777" s="978"/>
      <c r="P777" s="180"/>
      <c r="Q777" s="180"/>
      <c r="R777" s="180"/>
      <c r="S777" s="180"/>
      <c r="T777" s="180"/>
      <c r="U777" s="180"/>
      <c r="V777" s="180"/>
      <c r="W777" s="180"/>
      <c r="X777" s="180"/>
      <c r="Y777" s="180"/>
      <c r="Z777" s="180"/>
      <c r="AA777" s="180"/>
      <c r="AB777" s="180"/>
      <c r="AC777" s="180"/>
      <c r="AD777" s="180"/>
      <c r="AE777" s="180"/>
    </row>
    <row r="778" spans="1:31">
      <c r="A778" s="311"/>
      <c r="B778" s="180"/>
      <c r="C778" s="180"/>
      <c r="D778" s="180"/>
      <c r="E778" s="180"/>
      <c r="F778" s="180"/>
      <c r="G778" s="180"/>
      <c r="H778" s="314"/>
      <c r="I778" s="180"/>
      <c r="J778" s="180"/>
      <c r="K778" s="313"/>
      <c r="L778" s="313"/>
      <c r="M778" s="313"/>
      <c r="N778" s="313"/>
      <c r="O778" s="978"/>
      <c r="P778" s="180"/>
      <c r="Q778" s="180"/>
      <c r="R778" s="180"/>
      <c r="S778" s="180"/>
      <c r="T778" s="180"/>
      <c r="U778" s="180"/>
      <c r="V778" s="180"/>
      <c r="W778" s="180"/>
      <c r="X778" s="180"/>
      <c r="Y778" s="180"/>
      <c r="Z778" s="180"/>
      <c r="AA778" s="180"/>
      <c r="AB778" s="180"/>
      <c r="AC778" s="180"/>
      <c r="AD778" s="180"/>
      <c r="AE778" s="180"/>
    </row>
    <row r="779" spans="1:31">
      <c r="A779" s="311"/>
      <c r="B779" s="180"/>
      <c r="C779" s="180"/>
      <c r="D779" s="180"/>
      <c r="E779" s="180"/>
      <c r="F779" s="180"/>
      <c r="G779" s="180"/>
      <c r="H779" s="314"/>
      <c r="I779" s="180"/>
      <c r="J779" s="180"/>
      <c r="K779" s="313"/>
      <c r="L779" s="313"/>
      <c r="M779" s="313"/>
      <c r="N779" s="313"/>
      <c r="O779" s="978"/>
      <c r="P779" s="180"/>
      <c r="Q779" s="180"/>
      <c r="R779" s="180"/>
      <c r="S779" s="180"/>
      <c r="T779" s="180"/>
      <c r="U779" s="180"/>
      <c r="V779" s="180"/>
      <c r="W779" s="180"/>
      <c r="X779" s="180"/>
      <c r="Y779" s="180"/>
      <c r="Z779" s="180"/>
      <c r="AA779" s="180"/>
      <c r="AB779" s="180"/>
      <c r="AC779" s="180"/>
      <c r="AD779" s="180"/>
      <c r="AE779" s="180"/>
    </row>
    <row r="780" spans="1:31">
      <c r="A780" s="311"/>
      <c r="B780" s="180"/>
      <c r="C780" s="180"/>
      <c r="D780" s="180"/>
      <c r="E780" s="180"/>
      <c r="F780" s="180"/>
      <c r="G780" s="180"/>
      <c r="H780" s="314"/>
      <c r="I780" s="180"/>
      <c r="J780" s="180"/>
      <c r="K780" s="313"/>
      <c r="L780" s="313"/>
      <c r="M780" s="313"/>
      <c r="N780" s="313"/>
      <c r="O780" s="978"/>
      <c r="P780" s="180"/>
      <c r="Q780" s="180"/>
      <c r="R780" s="180"/>
      <c r="S780" s="180"/>
      <c r="T780" s="180"/>
      <c r="U780" s="180"/>
      <c r="V780" s="180"/>
      <c r="W780" s="180"/>
      <c r="X780" s="180"/>
      <c r="Y780" s="180"/>
      <c r="Z780" s="180"/>
      <c r="AA780" s="180"/>
      <c r="AB780" s="180"/>
      <c r="AC780" s="180"/>
      <c r="AD780" s="180"/>
      <c r="AE780" s="180"/>
    </row>
    <row r="781" spans="1:31">
      <c r="A781" s="311"/>
      <c r="B781" s="180"/>
      <c r="C781" s="180"/>
      <c r="D781" s="180"/>
      <c r="E781" s="180"/>
      <c r="F781" s="180"/>
      <c r="G781" s="180"/>
      <c r="H781" s="314"/>
      <c r="I781" s="180"/>
      <c r="J781" s="180"/>
      <c r="K781" s="313"/>
      <c r="L781" s="313"/>
      <c r="M781" s="313"/>
      <c r="N781" s="313"/>
      <c r="O781" s="978"/>
      <c r="P781" s="180"/>
      <c r="Q781" s="180"/>
      <c r="R781" s="180"/>
      <c r="S781" s="180"/>
      <c r="T781" s="180"/>
      <c r="U781" s="180"/>
      <c r="V781" s="180"/>
      <c r="W781" s="180"/>
      <c r="X781" s="180"/>
      <c r="Y781" s="180"/>
      <c r="Z781" s="180"/>
      <c r="AA781" s="180"/>
      <c r="AB781" s="180"/>
      <c r="AC781" s="180"/>
      <c r="AD781" s="180"/>
      <c r="AE781" s="180"/>
    </row>
    <row r="782" spans="1:31">
      <c r="A782" s="311"/>
      <c r="B782" s="180"/>
      <c r="C782" s="180"/>
      <c r="D782" s="180"/>
      <c r="E782" s="180"/>
      <c r="F782" s="180"/>
      <c r="G782" s="180"/>
      <c r="H782" s="314"/>
      <c r="I782" s="180"/>
      <c r="J782" s="180"/>
      <c r="K782" s="313"/>
      <c r="L782" s="313"/>
      <c r="M782" s="313"/>
      <c r="N782" s="313"/>
      <c r="O782" s="978"/>
      <c r="P782" s="180"/>
      <c r="Q782" s="180"/>
      <c r="R782" s="180"/>
      <c r="S782" s="180"/>
      <c r="T782" s="180"/>
      <c r="U782" s="180"/>
      <c r="V782" s="180"/>
      <c r="W782" s="180"/>
      <c r="X782" s="180"/>
      <c r="Y782" s="180"/>
      <c r="Z782" s="180"/>
      <c r="AA782" s="180"/>
      <c r="AB782" s="180"/>
      <c r="AC782" s="180"/>
      <c r="AD782" s="180"/>
      <c r="AE782" s="180"/>
    </row>
    <row r="783" spans="1:31">
      <c r="A783" s="311"/>
      <c r="B783" s="180"/>
      <c r="C783" s="180"/>
      <c r="D783" s="180"/>
      <c r="E783" s="180"/>
      <c r="F783" s="180"/>
      <c r="G783" s="180"/>
      <c r="H783" s="314"/>
      <c r="I783" s="180"/>
      <c r="J783" s="180"/>
      <c r="K783" s="313"/>
      <c r="L783" s="313"/>
      <c r="M783" s="313"/>
      <c r="N783" s="313"/>
      <c r="O783" s="978"/>
      <c r="P783" s="180"/>
      <c r="Q783" s="180"/>
      <c r="R783" s="180"/>
      <c r="S783" s="180"/>
      <c r="T783" s="180"/>
      <c r="U783" s="180"/>
      <c r="V783" s="180"/>
      <c r="W783" s="180"/>
      <c r="X783" s="180"/>
      <c r="Y783" s="180"/>
      <c r="Z783" s="180"/>
      <c r="AA783" s="180"/>
      <c r="AB783" s="180"/>
      <c r="AC783" s="180"/>
      <c r="AD783" s="180"/>
      <c r="AE783" s="180"/>
    </row>
    <row r="784" spans="1:31">
      <c r="A784" s="311"/>
      <c r="B784" s="180"/>
      <c r="C784" s="180"/>
      <c r="D784" s="180"/>
      <c r="E784" s="180"/>
      <c r="F784" s="180"/>
      <c r="G784" s="180"/>
      <c r="H784" s="314"/>
      <c r="I784" s="180"/>
      <c r="J784" s="180"/>
      <c r="K784" s="313"/>
      <c r="L784" s="313"/>
      <c r="M784" s="313"/>
      <c r="N784" s="313"/>
      <c r="O784" s="978"/>
      <c r="P784" s="180"/>
      <c r="Q784" s="180"/>
      <c r="R784" s="180"/>
      <c r="S784" s="180"/>
      <c r="T784" s="180"/>
      <c r="U784" s="180"/>
      <c r="V784" s="180"/>
      <c r="W784" s="180"/>
      <c r="X784" s="180"/>
      <c r="Y784" s="180"/>
      <c r="Z784" s="180"/>
      <c r="AA784" s="180"/>
      <c r="AB784" s="180"/>
      <c r="AC784" s="180"/>
      <c r="AD784" s="180"/>
      <c r="AE784" s="180"/>
    </row>
    <row r="785" spans="1:31">
      <c r="A785" s="311"/>
      <c r="B785" s="180"/>
      <c r="C785" s="180"/>
      <c r="D785" s="180"/>
      <c r="E785" s="180"/>
      <c r="F785" s="180"/>
      <c r="G785" s="180"/>
      <c r="H785" s="314"/>
      <c r="I785" s="180"/>
      <c r="J785" s="180"/>
      <c r="K785" s="313"/>
      <c r="L785" s="313"/>
      <c r="M785" s="313"/>
      <c r="N785" s="313"/>
      <c r="O785" s="978"/>
      <c r="P785" s="180"/>
      <c r="Q785" s="180"/>
      <c r="R785" s="180"/>
      <c r="S785" s="180"/>
      <c r="T785" s="180"/>
      <c r="U785" s="180"/>
      <c r="V785" s="180"/>
      <c r="W785" s="180"/>
      <c r="X785" s="180"/>
      <c r="Y785" s="180"/>
      <c r="Z785" s="180"/>
      <c r="AA785" s="180"/>
      <c r="AB785" s="180"/>
      <c r="AC785" s="180"/>
      <c r="AD785" s="180"/>
      <c r="AE785" s="180"/>
    </row>
    <row r="786" spans="1:31">
      <c r="A786" s="311"/>
      <c r="B786" s="180"/>
      <c r="C786" s="180"/>
      <c r="D786" s="180"/>
      <c r="E786" s="180"/>
      <c r="F786" s="180"/>
      <c r="G786" s="180"/>
      <c r="H786" s="314"/>
      <c r="I786" s="180"/>
      <c r="J786" s="180"/>
      <c r="K786" s="313"/>
      <c r="L786" s="313"/>
      <c r="M786" s="313"/>
      <c r="N786" s="313"/>
      <c r="O786" s="978"/>
      <c r="P786" s="180"/>
      <c r="Q786" s="180"/>
      <c r="R786" s="180"/>
      <c r="S786" s="180"/>
      <c r="T786" s="180"/>
      <c r="U786" s="180"/>
      <c r="V786" s="180"/>
      <c r="W786" s="180"/>
      <c r="X786" s="180"/>
      <c r="Y786" s="180"/>
      <c r="Z786" s="180"/>
      <c r="AA786" s="180"/>
      <c r="AB786" s="180"/>
      <c r="AC786" s="180"/>
      <c r="AD786" s="180"/>
      <c r="AE786" s="180"/>
    </row>
    <row r="787" spans="1:31">
      <c r="A787" s="311"/>
      <c r="B787" s="180"/>
      <c r="C787" s="180"/>
      <c r="D787" s="180"/>
      <c r="E787" s="180"/>
      <c r="F787" s="180"/>
      <c r="G787" s="180"/>
      <c r="H787" s="314"/>
      <c r="I787" s="180"/>
      <c r="J787" s="180"/>
      <c r="K787" s="313"/>
      <c r="L787" s="313"/>
      <c r="M787" s="313"/>
      <c r="N787" s="313"/>
      <c r="O787" s="978"/>
      <c r="P787" s="180"/>
      <c r="Q787" s="180"/>
      <c r="R787" s="180"/>
      <c r="S787" s="180"/>
      <c r="T787" s="180"/>
      <c r="U787" s="180"/>
      <c r="V787" s="180"/>
      <c r="W787" s="180"/>
      <c r="X787" s="180"/>
      <c r="Y787" s="180"/>
      <c r="Z787" s="180"/>
      <c r="AA787" s="180"/>
      <c r="AB787" s="180"/>
      <c r="AC787" s="180"/>
      <c r="AD787" s="180"/>
      <c r="AE787" s="180"/>
    </row>
    <row r="788" spans="1:31">
      <c r="A788" s="311"/>
      <c r="B788" s="180"/>
      <c r="C788" s="180"/>
      <c r="D788" s="180"/>
      <c r="E788" s="180"/>
      <c r="F788" s="180"/>
      <c r="G788" s="180"/>
      <c r="H788" s="314"/>
      <c r="I788" s="180"/>
      <c r="J788" s="180"/>
      <c r="K788" s="313"/>
      <c r="L788" s="313"/>
      <c r="M788" s="313"/>
      <c r="N788" s="313"/>
      <c r="O788" s="978"/>
      <c r="P788" s="180"/>
      <c r="Q788" s="180"/>
      <c r="R788" s="180"/>
      <c r="S788" s="180"/>
      <c r="T788" s="180"/>
      <c r="U788" s="180"/>
      <c r="V788" s="180"/>
      <c r="W788" s="180"/>
      <c r="X788" s="180"/>
      <c r="Y788" s="180"/>
      <c r="Z788" s="180"/>
      <c r="AA788" s="180"/>
      <c r="AB788" s="180"/>
      <c r="AC788" s="180"/>
      <c r="AD788" s="180"/>
      <c r="AE788" s="180"/>
    </row>
    <row r="789" spans="1:31">
      <c r="A789" s="311"/>
      <c r="B789" s="180"/>
      <c r="C789" s="180"/>
      <c r="D789" s="180"/>
      <c r="E789" s="180"/>
      <c r="F789" s="180"/>
      <c r="G789" s="180"/>
      <c r="H789" s="314"/>
      <c r="I789" s="180"/>
      <c r="J789" s="180"/>
      <c r="K789" s="313"/>
      <c r="L789" s="313"/>
      <c r="M789" s="313"/>
      <c r="N789" s="313"/>
      <c r="O789" s="978"/>
      <c r="P789" s="180"/>
      <c r="Q789" s="180"/>
      <c r="R789" s="180"/>
      <c r="S789" s="180"/>
      <c r="T789" s="180"/>
      <c r="U789" s="180"/>
      <c r="V789" s="180"/>
      <c r="W789" s="180"/>
      <c r="X789" s="180"/>
      <c r="Y789" s="180"/>
      <c r="Z789" s="180"/>
      <c r="AA789" s="180"/>
      <c r="AB789" s="180"/>
      <c r="AC789" s="180"/>
      <c r="AD789" s="180"/>
      <c r="AE789" s="180"/>
    </row>
    <row r="790" spans="1:31">
      <c r="A790" s="311"/>
      <c r="B790" s="180"/>
      <c r="C790" s="180"/>
      <c r="D790" s="180"/>
      <c r="E790" s="180"/>
      <c r="F790" s="180"/>
      <c r="G790" s="180"/>
      <c r="H790" s="314"/>
      <c r="I790" s="180"/>
      <c r="J790" s="180"/>
      <c r="K790" s="313"/>
      <c r="L790" s="313"/>
      <c r="M790" s="313"/>
      <c r="N790" s="313"/>
      <c r="O790" s="978"/>
      <c r="P790" s="180"/>
      <c r="Q790" s="180"/>
      <c r="R790" s="180"/>
      <c r="S790" s="180"/>
      <c r="T790" s="180"/>
      <c r="U790" s="180"/>
      <c r="V790" s="180"/>
      <c r="W790" s="180"/>
      <c r="X790" s="180"/>
      <c r="Y790" s="180"/>
      <c r="Z790" s="180"/>
      <c r="AA790" s="180"/>
      <c r="AB790" s="180"/>
      <c r="AC790" s="180"/>
      <c r="AD790" s="180"/>
      <c r="AE790" s="180"/>
    </row>
    <row r="791" spans="1:31">
      <c r="A791" s="311"/>
      <c r="B791" s="180"/>
      <c r="C791" s="180"/>
      <c r="D791" s="180"/>
      <c r="E791" s="180"/>
      <c r="F791" s="180"/>
      <c r="G791" s="180"/>
      <c r="H791" s="314"/>
      <c r="I791" s="180"/>
      <c r="J791" s="180"/>
      <c r="K791" s="313"/>
      <c r="L791" s="313"/>
      <c r="M791" s="313"/>
      <c r="N791" s="313"/>
      <c r="O791" s="978"/>
      <c r="P791" s="180"/>
      <c r="Q791" s="180"/>
      <c r="R791" s="180"/>
      <c r="S791" s="180"/>
      <c r="T791" s="180"/>
      <c r="U791" s="180"/>
      <c r="V791" s="180"/>
      <c r="W791" s="180"/>
      <c r="X791" s="180"/>
      <c r="Y791" s="180"/>
      <c r="Z791" s="180"/>
      <c r="AA791" s="180"/>
      <c r="AB791" s="180"/>
      <c r="AC791" s="180"/>
      <c r="AD791" s="180"/>
      <c r="AE791" s="180"/>
    </row>
    <row r="792" spans="1:31">
      <c r="A792" s="311"/>
      <c r="B792" s="180"/>
      <c r="C792" s="180"/>
      <c r="D792" s="180"/>
      <c r="E792" s="180"/>
      <c r="F792" s="180"/>
      <c r="G792" s="180"/>
      <c r="H792" s="314"/>
      <c r="I792" s="180"/>
      <c r="J792" s="180"/>
      <c r="K792" s="313"/>
      <c r="L792" s="313"/>
      <c r="M792" s="313"/>
      <c r="N792" s="313"/>
      <c r="O792" s="978"/>
      <c r="P792" s="180"/>
      <c r="Q792" s="180"/>
      <c r="R792" s="180"/>
      <c r="S792" s="180"/>
      <c r="T792" s="180"/>
      <c r="U792" s="180"/>
      <c r="V792" s="180"/>
      <c r="W792" s="180"/>
      <c r="X792" s="180"/>
      <c r="Y792" s="180"/>
      <c r="Z792" s="180"/>
      <c r="AA792" s="180"/>
      <c r="AB792" s="180"/>
      <c r="AC792" s="180"/>
      <c r="AD792" s="180"/>
      <c r="AE792" s="180"/>
    </row>
    <row r="793" spans="1:31">
      <c r="A793" s="311"/>
      <c r="B793" s="180"/>
      <c r="C793" s="180"/>
      <c r="D793" s="180"/>
      <c r="E793" s="180"/>
      <c r="F793" s="180"/>
      <c r="G793" s="180"/>
      <c r="H793" s="314"/>
      <c r="I793" s="180"/>
      <c r="J793" s="180"/>
      <c r="K793" s="313"/>
      <c r="L793" s="313"/>
      <c r="M793" s="313"/>
      <c r="N793" s="313"/>
      <c r="O793" s="978"/>
      <c r="P793" s="180"/>
      <c r="Q793" s="180"/>
      <c r="R793" s="180"/>
      <c r="S793" s="180"/>
      <c r="T793" s="180"/>
      <c r="U793" s="180"/>
      <c r="V793" s="180"/>
      <c r="W793" s="180"/>
      <c r="X793" s="180"/>
      <c r="Y793" s="180"/>
      <c r="Z793" s="180"/>
      <c r="AA793" s="180"/>
      <c r="AB793" s="180"/>
      <c r="AC793" s="180"/>
      <c r="AD793" s="180"/>
      <c r="AE793" s="180"/>
    </row>
    <row r="794" spans="1:31">
      <c r="A794" s="311"/>
      <c r="B794" s="180"/>
      <c r="C794" s="180"/>
      <c r="D794" s="180"/>
      <c r="E794" s="180"/>
      <c r="F794" s="180"/>
      <c r="G794" s="180"/>
      <c r="H794" s="314"/>
      <c r="I794" s="180"/>
      <c r="J794" s="180"/>
      <c r="K794" s="313"/>
      <c r="L794" s="313"/>
      <c r="M794" s="313"/>
      <c r="N794" s="313"/>
      <c r="O794" s="978"/>
      <c r="P794" s="180"/>
      <c r="Q794" s="180"/>
      <c r="R794" s="180"/>
      <c r="S794" s="180"/>
      <c r="T794" s="180"/>
      <c r="U794" s="180"/>
      <c r="V794" s="180"/>
      <c r="W794" s="180"/>
      <c r="X794" s="180"/>
      <c r="Y794" s="180"/>
      <c r="Z794" s="180"/>
      <c r="AA794" s="180"/>
      <c r="AB794" s="180"/>
      <c r="AC794" s="180"/>
      <c r="AD794" s="180"/>
      <c r="AE794" s="180"/>
    </row>
    <row r="795" spans="1:31">
      <c r="A795" s="311"/>
      <c r="B795" s="180"/>
      <c r="C795" s="180"/>
      <c r="D795" s="180"/>
      <c r="E795" s="180"/>
      <c r="F795" s="180"/>
      <c r="G795" s="180"/>
      <c r="H795" s="314"/>
      <c r="I795" s="180"/>
      <c r="J795" s="180"/>
      <c r="K795" s="313"/>
      <c r="L795" s="313"/>
      <c r="M795" s="313"/>
      <c r="N795" s="313"/>
      <c r="O795" s="978"/>
      <c r="P795" s="180"/>
      <c r="Q795" s="180"/>
      <c r="R795" s="180"/>
      <c r="S795" s="180"/>
      <c r="T795" s="180"/>
      <c r="U795" s="180"/>
      <c r="V795" s="180"/>
      <c r="W795" s="180"/>
      <c r="X795" s="180"/>
      <c r="Y795" s="180"/>
      <c r="Z795" s="180"/>
      <c r="AA795" s="180"/>
      <c r="AB795" s="180"/>
      <c r="AC795" s="180"/>
      <c r="AD795" s="180"/>
      <c r="AE795" s="180"/>
    </row>
    <row r="796" spans="1:31">
      <c r="A796" s="311"/>
      <c r="B796" s="180"/>
      <c r="C796" s="180"/>
      <c r="D796" s="180"/>
      <c r="E796" s="180"/>
      <c r="F796" s="180"/>
      <c r="G796" s="180"/>
      <c r="H796" s="314"/>
      <c r="I796" s="180"/>
      <c r="J796" s="180"/>
      <c r="K796" s="313"/>
      <c r="L796" s="313"/>
      <c r="M796" s="313"/>
      <c r="N796" s="313"/>
      <c r="O796" s="978"/>
      <c r="P796" s="180"/>
      <c r="Q796" s="180"/>
      <c r="R796" s="180"/>
      <c r="S796" s="180"/>
      <c r="T796" s="180"/>
      <c r="U796" s="180"/>
      <c r="V796" s="180"/>
      <c r="W796" s="180"/>
      <c r="X796" s="180"/>
      <c r="Y796" s="180"/>
      <c r="Z796" s="180"/>
      <c r="AA796" s="180"/>
      <c r="AB796" s="180"/>
      <c r="AC796" s="180"/>
      <c r="AD796" s="180"/>
      <c r="AE796" s="180"/>
    </row>
    <row r="797" spans="1:31">
      <c r="A797" s="311"/>
      <c r="B797" s="180"/>
      <c r="C797" s="180"/>
      <c r="D797" s="180"/>
      <c r="E797" s="180"/>
      <c r="F797" s="180"/>
      <c r="G797" s="180"/>
      <c r="H797" s="314"/>
      <c r="I797" s="180"/>
      <c r="J797" s="180"/>
      <c r="K797" s="313"/>
      <c r="L797" s="313"/>
      <c r="M797" s="313"/>
      <c r="N797" s="313"/>
      <c r="O797" s="978"/>
      <c r="P797" s="180"/>
      <c r="Q797" s="180"/>
      <c r="R797" s="180"/>
      <c r="S797" s="180"/>
      <c r="T797" s="180"/>
      <c r="U797" s="180"/>
      <c r="V797" s="180"/>
      <c r="W797" s="180"/>
      <c r="X797" s="180"/>
      <c r="Y797" s="180"/>
      <c r="Z797" s="180"/>
      <c r="AA797" s="180"/>
      <c r="AB797" s="180"/>
      <c r="AC797" s="180"/>
      <c r="AD797" s="180"/>
      <c r="AE797" s="180"/>
    </row>
    <row r="798" spans="1:31">
      <c r="A798" s="311"/>
      <c r="B798" s="180"/>
      <c r="C798" s="180"/>
      <c r="D798" s="180"/>
      <c r="E798" s="180"/>
      <c r="F798" s="180"/>
      <c r="G798" s="180"/>
      <c r="H798" s="314"/>
      <c r="I798" s="180"/>
      <c r="J798" s="180"/>
      <c r="K798" s="313"/>
      <c r="L798" s="313"/>
      <c r="M798" s="313"/>
      <c r="N798" s="313"/>
      <c r="O798" s="978"/>
      <c r="P798" s="180"/>
      <c r="Q798" s="180"/>
      <c r="R798" s="180"/>
      <c r="S798" s="180"/>
      <c r="T798" s="180"/>
      <c r="U798" s="180"/>
      <c r="V798" s="180"/>
      <c r="W798" s="180"/>
      <c r="X798" s="180"/>
      <c r="Y798" s="180"/>
      <c r="Z798" s="180"/>
      <c r="AA798" s="180"/>
      <c r="AB798" s="180"/>
      <c r="AC798" s="180"/>
      <c r="AD798" s="180"/>
      <c r="AE798" s="180"/>
    </row>
    <row r="799" spans="1:31">
      <c r="A799" s="311"/>
      <c r="B799" s="180"/>
      <c r="C799" s="180"/>
      <c r="D799" s="180"/>
      <c r="E799" s="180"/>
      <c r="F799" s="180"/>
      <c r="G799" s="180"/>
      <c r="H799" s="314"/>
      <c r="I799" s="180"/>
      <c r="J799" s="180"/>
      <c r="K799" s="313"/>
      <c r="L799" s="313"/>
      <c r="M799" s="313"/>
      <c r="N799" s="313"/>
      <c r="O799" s="978"/>
      <c r="P799" s="180"/>
      <c r="Q799" s="180"/>
      <c r="R799" s="180"/>
      <c r="S799" s="180"/>
      <c r="T799" s="180"/>
      <c r="U799" s="180"/>
      <c r="V799" s="180"/>
      <c r="W799" s="180"/>
      <c r="X799" s="180"/>
      <c r="Y799" s="180"/>
      <c r="Z799" s="180"/>
      <c r="AA799" s="180"/>
      <c r="AB799" s="180"/>
      <c r="AC799" s="180"/>
      <c r="AD799" s="180"/>
      <c r="AE799" s="180"/>
    </row>
    <row r="800" spans="1:31">
      <c r="A800" s="311"/>
      <c r="B800" s="180"/>
      <c r="C800" s="180"/>
      <c r="D800" s="180"/>
      <c r="E800" s="180"/>
      <c r="F800" s="180"/>
      <c r="G800" s="180"/>
      <c r="H800" s="314"/>
      <c r="I800" s="180"/>
      <c r="J800" s="180"/>
      <c r="K800" s="313"/>
      <c r="L800" s="313"/>
      <c r="M800" s="313"/>
      <c r="N800" s="313"/>
      <c r="O800" s="978"/>
      <c r="P800" s="180"/>
      <c r="Q800" s="180"/>
      <c r="R800" s="180"/>
      <c r="S800" s="180"/>
      <c r="T800" s="180"/>
      <c r="U800" s="180"/>
      <c r="V800" s="180"/>
      <c r="W800" s="180"/>
      <c r="X800" s="180"/>
      <c r="Y800" s="180"/>
      <c r="Z800" s="180"/>
      <c r="AA800" s="180"/>
      <c r="AB800" s="180"/>
      <c r="AC800" s="180"/>
      <c r="AD800" s="180"/>
      <c r="AE800" s="180"/>
    </row>
    <row r="801" spans="1:31">
      <c r="A801" s="311"/>
      <c r="B801" s="180"/>
      <c r="C801" s="180"/>
      <c r="D801" s="180"/>
      <c r="E801" s="180"/>
      <c r="F801" s="180"/>
      <c r="G801" s="180"/>
      <c r="H801" s="314"/>
      <c r="I801" s="180"/>
      <c r="J801" s="180"/>
      <c r="K801" s="313"/>
      <c r="L801" s="313"/>
      <c r="M801" s="313"/>
      <c r="N801" s="313"/>
      <c r="O801" s="978"/>
      <c r="P801" s="180"/>
      <c r="Q801" s="180"/>
      <c r="R801" s="180"/>
      <c r="S801" s="180"/>
      <c r="T801" s="180"/>
      <c r="U801" s="180"/>
      <c r="V801" s="180"/>
      <c r="W801" s="180"/>
      <c r="X801" s="180"/>
      <c r="Y801" s="180"/>
      <c r="Z801" s="180"/>
      <c r="AA801" s="180"/>
      <c r="AB801" s="180"/>
      <c r="AC801" s="180"/>
      <c r="AD801" s="180"/>
      <c r="AE801" s="180"/>
    </row>
    <row r="802" spans="1:31">
      <c r="A802" s="311"/>
      <c r="B802" s="180"/>
      <c r="C802" s="180"/>
      <c r="D802" s="180"/>
      <c r="E802" s="180"/>
      <c r="F802" s="180"/>
      <c r="G802" s="180"/>
      <c r="H802" s="314"/>
      <c r="I802" s="180"/>
      <c r="J802" s="180"/>
      <c r="K802" s="313"/>
      <c r="L802" s="313"/>
      <c r="M802" s="313"/>
      <c r="N802" s="313"/>
      <c r="O802" s="978"/>
      <c r="P802" s="180"/>
      <c r="Q802" s="180"/>
      <c r="R802" s="180"/>
      <c r="S802" s="180"/>
      <c r="T802" s="180"/>
      <c r="U802" s="180"/>
      <c r="V802" s="180"/>
      <c r="W802" s="180"/>
      <c r="X802" s="180"/>
      <c r="Y802" s="180"/>
      <c r="Z802" s="180"/>
      <c r="AA802" s="180"/>
      <c r="AB802" s="180"/>
      <c r="AC802" s="180"/>
      <c r="AD802" s="180"/>
      <c r="AE802" s="180"/>
    </row>
    <row r="803" spans="1:31">
      <c r="A803" s="311"/>
      <c r="B803" s="180"/>
      <c r="C803" s="180"/>
      <c r="D803" s="180"/>
      <c r="E803" s="180"/>
      <c r="F803" s="180"/>
      <c r="G803" s="180"/>
      <c r="H803" s="314"/>
      <c r="I803" s="180"/>
      <c r="J803" s="180"/>
      <c r="K803" s="313"/>
      <c r="L803" s="313"/>
      <c r="M803" s="313"/>
      <c r="N803" s="313"/>
      <c r="O803" s="978"/>
      <c r="P803" s="180"/>
      <c r="Q803" s="180"/>
      <c r="R803" s="180"/>
      <c r="S803" s="180"/>
      <c r="T803" s="180"/>
      <c r="U803" s="180"/>
      <c r="V803" s="180"/>
      <c r="W803" s="180"/>
      <c r="X803" s="180"/>
      <c r="Y803" s="180"/>
      <c r="Z803" s="180"/>
      <c r="AA803" s="180"/>
      <c r="AB803" s="180"/>
      <c r="AC803" s="180"/>
      <c r="AD803" s="180"/>
      <c r="AE803" s="180"/>
    </row>
    <row r="804" spans="1:31">
      <c r="A804" s="311"/>
      <c r="B804" s="180"/>
      <c r="C804" s="180"/>
      <c r="D804" s="180"/>
      <c r="E804" s="180"/>
      <c r="F804" s="180"/>
      <c r="G804" s="180"/>
      <c r="H804" s="314"/>
      <c r="I804" s="180"/>
      <c r="J804" s="180"/>
      <c r="K804" s="313"/>
      <c r="L804" s="313"/>
      <c r="M804" s="313"/>
      <c r="N804" s="313"/>
      <c r="O804" s="978"/>
      <c r="P804" s="180"/>
      <c r="Q804" s="180"/>
      <c r="R804" s="180"/>
      <c r="S804" s="180"/>
      <c r="T804" s="180"/>
      <c r="U804" s="180"/>
      <c r="V804" s="180"/>
      <c r="W804" s="180"/>
      <c r="X804" s="180"/>
      <c r="Y804" s="180"/>
      <c r="Z804" s="180"/>
      <c r="AA804" s="180"/>
      <c r="AB804" s="180"/>
      <c r="AC804" s="180"/>
      <c r="AD804" s="180"/>
      <c r="AE804" s="180"/>
    </row>
    <row r="805" spans="1:31">
      <c r="A805" s="311"/>
      <c r="B805" s="180"/>
      <c r="C805" s="180"/>
      <c r="D805" s="180"/>
      <c r="E805" s="180"/>
      <c r="F805" s="180"/>
      <c r="G805" s="180"/>
      <c r="H805" s="314"/>
      <c r="I805" s="180"/>
      <c r="J805" s="180"/>
      <c r="K805" s="313"/>
      <c r="L805" s="313"/>
      <c r="M805" s="313"/>
      <c r="N805" s="313"/>
      <c r="O805" s="978"/>
      <c r="P805" s="180"/>
      <c r="Q805" s="180"/>
      <c r="R805" s="180"/>
      <c r="S805" s="180"/>
      <c r="T805" s="180"/>
      <c r="U805" s="180"/>
      <c r="V805" s="180"/>
      <c r="W805" s="180"/>
      <c r="X805" s="180"/>
      <c r="Y805" s="180"/>
      <c r="Z805" s="180"/>
      <c r="AA805" s="180"/>
      <c r="AB805" s="180"/>
      <c r="AC805" s="180"/>
      <c r="AD805" s="180"/>
      <c r="AE805" s="180"/>
    </row>
    <row r="806" spans="1:31">
      <c r="A806" s="311"/>
      <c r="B806" s="180"/>
      <c r="C806" s="180"/>
      <c r="D806" s="180"/>
      <c r="E806" s="180"/>
      <c r="F806" s="180"/>
      <c r="G806" s="180"/>
      <c r="H806" s="314"/>
      <c r="I806" s="180"/>
      <c r="J806" s="180"/>
      <c r="K806" s="313"/>
      <c r="L806" s="313"/>
      <c r="M806" s="313"/>
      <c r="N806" s="313"/>
      <c r="O806" s="978"/>
      <c r="P806" s="180"/>
      <c r="Q806" s="180"/>
      <c r="R806" s="180"/>
      <c r="S806" s="180"/>
      <c r="T806" s="180"/>
      <c r="U806" s="180"/>
      <c r="V806" s="180"/>
      <c r="W806" s="180"/>
      <c r="X806" s="180"/>
      <c r="Y806" s="180"/>
      <c r="Z806" s="180"/>
      <c r="AA806" s="180"/>
      <c r="AB806" s="180"/>
      <c r="AC806" s="180"/>
      <c r="AD806" s="180"/>
      <c r="AE806" s="180"/>
    </row>
    <row r="807" spans="1:31">
      <c r="A807" s="311"/>
      <c r="B807" s="180"/>
      <c r="C807" s="180"/>
      <c r="D807" s="180"/>
      <c r="E807" s="180"/>
      <c r="F807" s="180"/>
      <c r="G807" s="180"/>
      <c r="H807" s="314"/>
      <c r="I807" s="180"/>
      <c r="J807" s="180"/>
      <c r="K807" s="313"/>
      <c r="L807" s="313"/>
      <c r="M807" s="313"/>
      <c r="N807" s="313"/>
      <c r="O807" s="978"/>
      <c r="P807" s="180"/>
      <c r="Q807" s="180"/>
      <c r="R807" s="180"/>
      <c r="S807" s="180"/>
      <c r="T807" s="180"/>
      <c r="U807" s="180"/>
      <c r="V807" s="180"/>
      <c r="W807" s="180"/>
      <c r="X807" s="180"/>
      <c r="Y807" s="180"/>
      <c r="Z807" s="180"/>
      <c r="AA807" s="180"/>
      <c r="AB807" s="180"/>
      <c r="AC807" s="180"/>
      <c r="AD807" s="180"/>
      <c r="AE807" s="180"/>
    </row>
    <row r="808" spans="1:31">
      <c r="A808" s="311"/>
      <c r="B808" s="180"/>
      <c r="C808" s="180"/>
      <c r="D808" s="180"/>
      <c r="E808" s="180"/>
      <c r="F808" s="180"/>
      <c r="G808" s="180"/>
      <c r="H808" s="314"/>
      <c r="I808" s="180"/>
      <c r="J808" s="180"/>
      <c r="K808" s="313"/>
      <c r="L808" s="313"/>
      <c r="M808" s="313"/>
      <c r="N808" s="313"/>
      <c r="O808" s="978"/>
      <c r="P808" s="180"/>
      <c r="Q808" s="180"/>
      <c r="R808" s="180"/>
      <c r="S808" s="180"/>
      <c r="T808" s="180"/>
      <c r="U808" s="180"/>
      <c r="V808" s="180"/>
      <c r="W808" s="180"/>
      <c r="X808" s="180"/>
      <c r="Y808" s="180"/>
      <c r="Z808" s="180"/>
      <c r="AA808" s="180"/>
      <c r="AB808" s="180"/>
      <c r="AC808" s="180"/>
      <c r="AD808" s="180"/>
      <c r="AE808" s="180"/>
    </row>
    <row r="809" spans="1:31">
      <c r="A809" s="311"/>
      <c r="B809" s="180"/>
      <c r="C809" s="180"/>
      <c r="D809" s="180"/>
      <c r="E809" s="180"/>
      <c r="F809" s="180"/>
      <c r="G809" s="180"/>
      <c r="H809" s="314"/>
      <c r="I809" s="180"/>
      <c r="J809" s="180"/>
      <c r="K809" s="313"/>
      <c r="L809" s="313"/>
      <c r="M809" s="313"/>
      <c r="N809" s="313"/>
      <c r="O809" s="978"/>
      <c r="P809" s="180"/>
      <c r="Q809" s="180"/>
      <c r="R809" s="180"/>
      <c r="S809" s="180"/>
      <c r="T809" s="180"/>
      <c r="U809" s="180"/>
      <c r="V809" s="180"/>
      <c r="W809" s="180"/>
      <c r="X809" s="180"/>
      <c r="Y809" s="180"/>
      <c r="Z809" s="180"/>
      <c r="AA809" s="180"/>
      <c r="AB809" s="180"/>
      <c r="AC809" s="180"/>
      <c r="AD809" s="180"/>
      <c r="AE809" s="180"/>
    </row>
    <row r="810" spans="1:31">
      <c r="A810" s="311"/>
      <c r="B810" s="180"/>
      <c r="C810" s="180"/>
      <c r="D810" s="180"/>
      <c r="E810" s="180"/>
      <c r="F810" s="180"/>
      <c r="G810" s="180"/>
      <c r="H810" s="314"/>
      <c r="I810" s="180"/>
      <c r="J810" s="180"/>
      <c r="K810" s="313"/>
      <c r="L810" s="313"/>
      <c r="M810" s="313"/>
      <c r="N810" s="313"/>
      <c r="O810" s="978"/>
      <c r="P810" s="180"/>
      <c r="Q810" s="180"/>
      <c r="R810" s="180"/>
      <c r="S810" s="180"/>
      <c r="T810" s="180"/>
      <c r="U810" s="180"/>
      <c r="V810" s="180"/>
      <c r="W810" s="180"/>
      <c r="X810" s="180"/>
      <c r="Y810" s="180"/>
      <c r="Z810" s="180"/>
      <c r="AA810" s="180"/>
      <c r="AB810" s="180"/>
      <c r="AC810" s="180"/>
      <c r="AD810" s="180"/>
      <c r="AE810" s="180"/>
    </row>
    <row r="811" spans="1:31">
      <c r="A811" s="311"/>
      <c r="B811" s="180"/>
      <c r="C811" s="180"/>
      <c r="D811" s="180"/>
      <c r="E811" s="180"/>
      <c r="F811" s="180"/>
      <c r="G811" s="180"/>
      <c r="H811" s="314"/>
      <c r="I811" s="180"/>
      <c r="J811" s="180"/>
      <c r="K811" s="313"/>
      <c r="L811" s="313"/>
      <c r="M811" s="313"/>
      <c r="N811" s="313"/>
      <c r="O811" s="978"/>
      <c r="P811" s="180"/>
      <c r="Q811" s="180"/>
      <c r="R811" s="180"/>
      <c r="S811" s="180"/>
      <c r="T811" s="180"/>
      <c r="U811" s="180"/>
      <c r="V811" s="180"/>
      <c r="W811" s="180"/>
      <c r="X811" s="180"/>
      <c r="Y811" s="180"/>
      <c r="Z811" s="180"/>
      <c r="AA811" s="180"/>
      <c r="AB811" s="180"/>
      <c r="AC811" s="180"/>
      <c r="AD811" s="180"/>
      <c r="AE811" s="180"/>
    </row>
    <row r="812" spans="1:31">
      <c r="A812" s="311"/>
      <c r="B812" s="180"/>
      <c r="C812" s="180"/>
      <c r="D812" s="180"/>
      <c r="E812" s="180"/>
      <c r="F812" s="180"/>
      <c r="G812" s="180"/>
      <c r="H812" s="314"/>
      <c r="I812" s="180"/>
      <c r="J812" s="180"/>
      <c r="K812" s="313"/>
      <c r="L812" s="313"/>
      <c r="M812" s="313"/>
      <c r="N812" s="313"/>
      <c r="O812" s="978"/>
      <c r="P812" s="180"/>
      <c r="Q812" s="180"/>
      <c r="R812" s="180"/>
      <c r="S812" s="180"/>
      <c r="T812" s="180"/>
      <c r="U812" s="180"/>
      <c r="V812" s="180"/>
      <c r="W812" s="180"/>
      <c r="X812" s="180"/>
      <c r="Y812" s="180"/>
      <c r="Z812" s="180"/>
      <c r="AA812" s="180"/>
      <c r="AB812" s="180"/>
      <c r="AC812" s="180"/>
      <c r="AD812" s="180"/>
      <c r="AE812" s="180"/>
    </row>
    <row r="813" spans="1:31">
      <c r="A813" s="311"/>
      <c r="B813" s="180"/>
      <c r="C813" s="180"/>
      <c r="D813" s="180"/>
      <c r="E813" s="180"/>
      <c r="F813" s="180"/>
      <c r="G813" s="180"/>
      <c r="H813" s="314"/>
      <c r="I813" s="180"/>
      <c r="J813" s="180"/>
      <c r="K813" s="313"/>
      <c r="L813" s="313"/>
      <c r="M813" s="313"/>
      <c r="N813" s="313"/>
      <c r="O813" s="978"/>
      <c r="P813" s="180"/>
      <c r="Q813" s="180"/>
      <c r="R813" s="180"/>
      <c r="S813" s="180"/>
      <c r="T813" s="180"/>
      <c r="U813" s="180"/>
      <c r="V813" s="180"/>
      <c r="W813" s="180"/>
      <c r="X813" s="180"/>
      <c r="Y813" s="180"/>
      <c r="Z813" s="180"/>
      <c r="AA813" s="180"/>
      <c r="AB813" s="180"/>
      <c r="AC813" s="180"/>
      <c r="AD813" s="180"/>
      <c r="AE813" s="180"/>
    </row>
    <row r="814" spans="1:31">
      <c r="A814" s="311"/>
      <c r="B814" s="180"/>
      <c r="C814" s="180"/>
      <c r="D814" s="180"/>
      <c r="E814" s="180"/>
      <c r="F814" s="180"/>
      <c r="G814" s="180"/>
      <c r="H814" s="314"/>
      <c r="I814" s="180"/>
      <c r="J814" s="180"/>
      <c r="K814" s="313"/>
      <c r="L814" s="313"/>
      <c r="M814" s="313"/>
      <c r="N814" s="313"/>
      <c r="O814" s="978"/>
      <c r="P814" s="180"/>
      <c r="Q814" s="180"/>
      <c r="R814" s="180"/>
      <c r="S814" s="180"/>
      <c r="T814" s="180"/>
      <c r="U814" s="180"/>
      <c r="V814" s="180"/>
      <c r="W814" s="180"/>
      <c r="X814" s="180"/>
      <c r="Y814" s="180"/>
      <c r="Z814" s="180"/>
      <c r="AA814" s="180"/>
      <c r="AB814" s="180"/>
      <c r="AC814" s="180"/>
      <c r="AD814" s="180"/>
      <c r="AE814" s="180"/>
    </row>
    <row r="815" spans="1:31">
      <c r="A815" s="311"/>
      <c r="B815" s="180"/>
      <c r="C815" s="180"/>
      <c r="D815" s="180"/>
      <c r="E815" s="180"/>
      <c r="F815" s="180"/>
      <c r="G815" s="180"/>
      <c r="H815" s="314"/>
      <c r="I815" s="180"/>
      <c r="J815" s="180"/>
      <c r="K815" s="313"/>
      <c r="L815" s="313"/>
      <c r="M815" s="313"/>
      <c r="N815" s="313"/>
      <c r="O815" s="978"/>
      <c r="P815" s="180"/>
      <c r="Q815" s="180"/>
      <c r="R815" s="180"/>
      <c r="S815" s="180"/>
      <c r="T815" s="180"/>
      <c r="U815" s="180"/>
      <c r="V815" s="180"/>
      <c r="W815" s="180"/>
      <c r="X815" s="180"/>
      <c r="Y815" s="180"/>
      <c r="Z815" s="180"/>
      <c r="AA815" s="180"/>
      <c r="AB815" s="180"/>
      <c r="AC815" s="180"/>
      <c r="AD815" s="180"/>
      <c r="AE815" s="180"/>
    </row>
    <row r="816" spans="1:31">
      <c r="A816" s="311"/>
      <c r="B816" s="180"/>
      <c r="C816" s="180"/>
      <c r="D816" s="180"/>
      <c r="E816" s="180"/>
      <c r="F816" s="180"/>
      <c r="G816" s="180"/>
      <c r="H816" s="314"/>
      <c r="I816" s="180"/>
      <c r="J816" s="180"/>
      <c r="K816" s="313"/>
      <c r="L816" s="313"/>
      <c r="M816" s="313"/>
      <c r="N816" s="313"/>
      <c r="O816" s="978"/>
      <c r="P816" s="180"/>
      <c r="Q816" s="180"/>
      <c r="R816" s="180"/>
      <c r="S816" s="180"/>
      <c r="T816" s="180"/>
      <c r="U816" s="180"/>
      <c r="V816" s="180"/>
      <c r="W816" s="180"/>
      <c r="X816" s="180"/>
      <c r="Y816" s="180"/>
      <c r="Z816" s="180"/>
      <c r="AA816" s="180"/>
      <c r="AB816" s="180"/>
      <c r="AC816" s="180"/>
      <c r="AD816" s="180"/>
      <c r="AE816" s="180"/>
    </row>
    <row r="817" spans="1:31">
      <c r="A817" s="311"/>
      <c r="B817" s="180"/>
      <c r="C817" s="180"/>
      <c r="D817" s="180"/>
      <c r="E817" s="180"/>
      <c r="F817" s="180"/>
      <c r="G817" s="180"/>
      <c r="H817" s="314"/>
      <c r="I817" s="180"/>
      <c r="J817" s="180"/>
      <c r="K817" s="313"/>
      <c r="L817" s="313"/>
      <c r="M817" s="313"/>
      <c r="N817" s="313"/>
      <c r="O817" s="978"/>
      <c r="P817" s="180"/>
      <c r="Q817" s="180"/>
      <c r="R817" s="180"/>
      <c r="S817" s="180"/>
      <c r="T817" s="180"/>
      <c r="U817" s="180"/>
      <c r="V817" s="180"/>
      <c r="W817" s="180"/>
      <c r="X817" s="180"/>
      <c r="Y817" s="180"/>
      <c r="Z817" s="180"/>
      <c r="AA817" s="180"/>
      <c r="AB817" s="180"/>
      <c r="AC817" s="180"/>
      <c r="AD817" s="180"/>
      <c r="AE817" s="180"/>
    </row>
    <row r="818" spans="1:31">
      <c r="A818" s="311"/>
      <c r="B818" s="180"/>
      <c r="C818" s="180"/>
      <c r="D818" s="180"/>
      <c r="E818" s="180"/>
      <c r="F818" s="180"/>
      <c r="G818" s="180"/>
      <c r="H818" s="314"/>
      <c r="I818" s="180"/>
      <c r="J818" s="180"/>
      <c r="K818" s="313"/>
      <c r="L818" s="313"/>
      <c r="M818" s="313"/>
      <c r="N818" s="313"/>
      <c r="O818" s="978"/>
      <c r="P818" s="180"/>
      <c r="Q818" s="180"/>
      <c r="R818" s="180"/>
      <c r="S818" s="180"/>
      <c r="T818" s="180"/>
      <c r="U818" s="180"/>
      <c r="V818" s="180"/>
      <c r="W818" s="180"/>
      <c r="X818" s="180"/>
      <c r="Y818" s="180"/>
      <c r="Z818" s="180"/>
      <c r="AA818" s="180"/>
      <c r="AB818" s="180"/>
      <c r="AC818" s="180"/>
      <c r="AD818" s="180"/>
      <c r="AE818" s="180"/>
    </row>
    <row r="819" spans="1:31">
      <c r="A819" s="311"/>
      <c r="B819" s="180"/>
      <c r="C819" s="180"/>
      <c r="D819" s="180"/>
      <c r="E819" s="180"/>
      <c r="F819" s="180"/>
      <c r="G819" s="180"/>
      <c r="H819" s="314"/>
      <c r="I819" s="180"/>
      <c r="J819" s="180"/>
      <c r="K819" s="313"/>
      <c r="L819" s="313"/>
      <c r="M819" s="313"/>
      <c r="N819" s="313"/>
      <c r="O819" s="978"/>
      <c r="P819" s="180"/>
      <c r="Q819" s="180"/>
      <c r="R819" s="180"/>
      <c r="S819" s="180"/>
      <c r="T819" s="180"/>
      <c r="U819" s="180"/>
      <c r="V819" s="180"/>
      <c r="W819" s="180"/>
      <c r="X819" s="180"/>
      <c r="Y819" s="180"/>
      <c r="Z819" s="180"/>
      <c r="AA819" s="180"/>
      <c r="AB819" s="180"/>
      <c r="AC819" s="180"/>
      <c r="AD819" s="180"/>
      <c r="AE819" s="180"/>
    </row>
    <row r="820" spans="1:31">
      <c r="A820" s="311"/>
      <c r="B820" s="180"/>
      <c r="C820" s="180"/>
      <c r="D820" s="180"/>
      <c r="E820" s="180"/>
      <c r="F820" s="180"/>
      <c r="G820" s="180"/>
      <c r="H820" s="314"/>
      <c r="I820" s="180"/>
      <c r="J820" s="180"/>
      <c r="K820" s="313"/>
      <c r="L820" s="313"/>
      <c r="M820" s="313"/>
      <c r="N820" s="313"/>
      <c r="O820" s="978"/>
      <c r="P820" s="180"/>
      <c r="Q820" s="180"/>
      <c r="R820" s="180"/>
      <c r="S820" s="180"/>
      <c r="T820" s="180"/>
      <c r="U820" s="180"/>
      <c r="V820" s="180"/>
      <c r="W820" s="180"/>
      <c r="X820" s="180"/>
      <c r="Y820" s="180"/>
      <c r="Z820" s="180"/>
      <c r="AA820" s="180"/>
      <c r="AB820" s="180"/>
      <c r="AC820" s="180"/>
      <c r="AD820" s="180"/>
      <c r="AE820" s="180"/>
    </row>
    <row r="821" spans="1:31">
      <c r="A821" s="311"/>
      <c r="B821" s="180"/>
      <c r="C821" s="180"/>
      <c r="D821" s="180"/>
      <c r="E821" s="180"/>
      <c r="F821" s="180"/>
      <c r="G821" s="180"/>
      <c r="H821" s="314"/>
      <c r="I821" s="180"/>
      <c r="J821" s="180"/>
      <c r="K821" s="313"/>
      <c r="L821" s="313"/>
      <c r="M821" s="313"/>
      <c r="N821" s="313"/>
      <c r="O821" s="978"/>
      <c r="P821" s="180"/>
      <c r="Q821" s="180"/>
      <c r="R821" s="180"/>
      <c r="S821" s="180"/>
      <c r="T821" s="180"/>
      <c r="U821" s="180"/>
      <c r="V821" s="180"/>
      <c r="W821" s="180"/>
      <c r="X821" s="180"/>
      <c r="Y821" s="180"/>
      <c r="Z821" s="180"/>
      <c r="AA821" s="180"/>
      <c r="AB821" s="180"/>
      <c r="AC821" s="180"/>
      <c r="AD821" s="180"/>
      <c r="AE821" s="180"/>
    </row>
    <row r="822" spans="1:31">
      <c r="A822" s="311"/>
      <c r="B822" s="180"/>
      <c r="C822" s="180"/>
      <c r="D822" s="180"/>
      <c r="E822" s="180"/>
      <c r="F822" s="180"/>
      <c r="G822" s="180"/>
      <c r="H822" s="314"/>
      <c r="I822" s="180"/>
      <c r="J822" s="180"/>
      <c r="K822" s="313"/>
      <c r="L822" s="313"/>
      <c r="M822" s="313"/>
      <c r="N822" s="313"/>
      <c r="O822" s="978"/>
      <c r="P822" s="180"/>
      <c r="Q822" s="180"/>
      <c r="R822" s="180"/>
      <c r="S822" s="180"/>
      <c r="T822" s="180"/>
      <c r="U822" s="180"/>
      <c r="V822" s="180"/>
      <c r="W822" s="180"/>
      <c r="X822" s="180"/>
      <c r="Y822" s="180"/>
      <c r="Z822" s="180"/>
      <c r="AA822" s="180"/>
      <c r="AB822" s="180"/>
      <c r="AC822" s="180"/>
      <c r="AD822" s="180"/>
      <c r="AE822" s="180"/>
    </row>
    <row r="823" spans="1:31">
      <c r="A823" s="311"/>
      <c r="B823" s="180"/>
      <c r="C823" s="180"/>
      <c r="D823" s="180"/>
      <c r="E823" s="180"/>
      <c r="F823" s="180"/>
      <c r="G823" s="180"/>
      <c r="H823" s="314"/>
      <c r="I823" s="180"/>
      <c r="J823" s="180"/>
      <c r="K823" s="313"/>
      <c r="L823" s="313"/>
      <c r="M823" s="313"/>
      <c r="N823" s="313"/>
      <c r="O823" s="978"/>
      <c r="P823" s="180"/>
      <c r="Q823" s="180"/>
      <c r="R823" s="180"/>
      <c r="S823" s="180"/>
      <c r="T823" s="180"/>
      <c r="U823" s="180"/>
      <c r="V823" s="180"/>
      <c r="W823" s="180"/>
      <c r="X823" s="180"/>
      <c r="Y823" s="180"/>
      <c r="Z823" s="180"/>
      <c r="AA823" s="180"/>
      <c r="AB823" s="180"/>
      <c r="AC823" s="180"/>
      <c r="AD823" s="180"/>
      <c r="AE823" s="180"/>
    </row>
    <row r="824" spans="1:31">
      <c r="A824" s="311"/>
      <c r="B824" s="180"/>
      <c r="C824" s="180"/>
      <c r="D824" s="180"/>
      <c r="E824" s="180"/>
      <c r="F824" s="180"/>
      <c r="G824" s="180"/>
      <c r="H824" s="314"/>
      <c r="I824" s="180"/>
      <c r="J824" s="180"/>
      <c r="K824" s="313"/>
      <c r="L824" s="313"/>
      <c r="M824" s="313"/>
      <c r="N824" s="313"/>
      <c r="O824" s="978"/>
      <c r="P824" s="180"/>
      <c r="Q824" s="180"/>
      <c r="R824" s="180"/>
      <c r="S824" s="180"/>
      <c r="T824" s="180"/>
      <c r="U824" s="180"/>
      <c r="V824" s="180"/>
      <c r="W824" s="180"/>
      <c r="X824" s="180"/>
      <c r="Y824" s="180"/>
      <c r="Z824" s="180"/>
      <c r="AA824" s="180"/>
      <c r="AB824" s="180"/>
      <c r="AC824" s="180"/>
      <c r="AD824" s="180"/>
      <c r="AE824" s="180"/>
    </row>
    <row r="825" spans="1:31">
      <c r="A825" s="311"/>
      <c r="B825" s="180"/>
      <c r="C825" s="180"/>
      <c r="D825" s="180"/>
      <c r="E825" s="180"/>
      <c r="F825" s="180"/>
      <c r="G825" s="180"/>
      <c r="H825" s="314"/>
      <c r="I825" s="180"/>
      <c r="J825" s="180"/>
      <c r="K825" s="313"/>
      <c r="L825" s="313"/>
      <c r="M825" s="313"/>
      <c r="N825" s="313"/>
      <c r="O825" s="978"/>
      <c r="P825" s="180"/>
      <c r="Q825" s="180"/>
      <c r="R825" s="180"/>
      <c r="S825" s="180"/>
      <c r="T825" s="180"/>
      <c r="U825" s="180"/>
      <c r="V825" s="180"/>
      <c r="W825" s="180"/>
      <c r="X825" s="180"/>
      <c r="Y825" s="180"/>
      <c r="Z825" s="180"/>
      <c r="AA825" s="180"/>
      <c r="AB825" s="180"/>
      <c r="AC825" s="180"/>
      <c r="AD825" s="180"/>
      <c r="AE825" s="180"/>
    </row>
    <row r="826" spans="1:31">
      <c r="A826" s="311"/>
      <c r="B826" s="180"/>
      <c r="C826" s="180"/>
      <c r="D826" s="180"/>
      <c r="E826" s="180"/>
      <c r="F826" s="180"/>
      <c r="G826" s="180"/>
      <c r="H826" s="314"/>
      <c r="I826" s="180"/>
      <c r="J826" s="180"/>
      <c r="K826" s="313"/>
      <c r="L826" s="313"/>
      <c r="M826" s="313"/>
      <c r="N826" s="313"/>
      <c r="O826" s="978"/>
      <c r="P826" s="180"/>
      <c r="Q826" s="180"/>
      <c r="R826" s="180"/>
      <c r="S826" s="180"/>
      <c r="T826" s="180"/>
      <c r="U826" s="180"/>
      <c r="V826" s="180"/>
      <c r="W826" s="180"/>
      <c r="X826" s="180"/>
      <c r="Y826" s="180"/>
      <c r="Z826" s="180"/>
      <c r="AA826" s="180"/>
      <c r="AB826" s="180"/>
      <c r="AC826" s="180"/>
      <c r="AD826" s="180"/>
      <c r="AE826" s="180"/>
    </row>
    <row r="827" spans="1:31">
      <c r="A827" s="311"/>
      <c r="B827" s="180"/>
      <c r="C827" s="180"/>
      <c r="D827" s="180"/>
      <c r="E827" s="180"/>
      <c r="F827" s="180"/>
      <c r="G827" s="180"/>
      <c r="H827" s="314"/>
      <c r="I827" s="180"/>
      <c r="J827" s="180"/>
      <c r="K827" s="313"/>
      <c r="L827" s="313"/>
      <c r="M827" s="313"/>
      <c r="N827" s="313"/>
      <c r="O827" s="978"/>
      <c r="P827" s="180"/>
      <c r="Q827" s="180"/>
      <c r="R827" s="180"/>
      <c r="S827" s="180"/>
      <c r="T827" s="180"/>
      <c r="U827" s="180"/>
      <c r="V827" s="180"/>
      <c r="W827" s="180"/>
      <c r="X827" s="180"/>
      <c r="Y827" s="180"/>
      <c r="Z827" s="180"/>
      <c r="AA827" s="180"/>
      <c r="AB827" s="180"/>
      <c r="AC827" s="180"/>
      <c r="AD827" s="180"/>
      <c r="AE827" s="180"/>
    </row>
    <row r="828" spans="1:31">
      <c r="A828" s="311"/>
      <c r="B828" s="180"/>
      <c r="C828" s="180"/>
      <c r="D828" s="180"/>
      <c r="E828" s="180"/>
      <c r="F828" s="180"/>
      <c r="G828" s="180"/>
      <c r="H828" s="314"/>
      <c r="I828" s="180"/>
      <c r="J828" s="180"/>
      <c r="K828" s="313"/>
      <c r="L828" s="313"/>
      <c r="M828" s="313"/>
      <c r="N828" s="313"/>
      <c r="O828" s="978"/>
      <c r="P828" s="180"/>
      <c r="Q828" s="180"/>
      <c r="R828" s="180"/>
      <c r="S828" s="180"/>
      <c r="T828" s="180"/>
      <c r="U828" s="180"/>
      <c r="V828" s="180"/>
      <c r="W828" s="180"/>
      <c r="X828" s="180"/>
      <c r="Y828" s="180"/>
      <c r="Z828" s="180"/>
      <c r="AA828" s="180"/>
      <c r="AB828" s="180"/>
      <c r="AC828" s="180"/>
      <c r="AD828" s="180"/>
      <c r="AE828" s="180"/>
    </row>
    <row r="829" spans="1:31">
      <c r="A829" s="311"/>
      <c r="B829" s="180"/>
      <c r="C829" s="180"/>
      <c r="D829" s="180"/>
      <c r="E829" s="180"/>
      <c r="F829" s="180"/>
      <c r="G829" s="180"/>
      <c r="H829" s="314"/>
      <c r="I829" s="180"/>
      <c r="J829" s="180"/>
      <c r="K829" s="313"/>
      <c r="L829" s="313"/>
      <c r="M829" s="313"/>
      <c r="N829" s="313"/>
      <c r="O829" s="978"/>
      <c r="P829" s="180"/>
      <c r="Q829" s="180"/>
      <c r="R829" s="180"/>
      <c r="S829" s="180"/>
      <c r="T829" s="180"/>
      <c r="U829" s="180"/>
      <c r="V829" s="180"/>
      <c r="W829" s="180"/>
      <c r="X829" s="180"/>
      <c r="Y829" s="180"/>
      <c r="Z829" s="180"/>
      <c r="AA829" s="180"/>
      <c r="AB829" s="180"/>
      <c r="AC829" s="180"/>
      <c r="AD829" s="180"/>
      <c r="AE829" s="180"/>
    </row>
    <row r="830" spans="1:31">
      <c r="A830" s="311"/>
      <c r="B830" s="180"/>
      <c r="C830" s="180"/>
      <c r="D830" s="180"/>
      <c r="E830" s="180"/>
      <c r="F830" s="180"/>
      <c r="G830" s="180"/>
      <c r="H830" s="314"/>
      <c r="I830" s="180"/>
      <c r="J830" s="180"/>
      <c r="K830" s="313"/>
      <c r="L830" s="313"/>
      <c r="M830" s="313"/>
      <c r="N830" s="313"/>
      <c r="O830" s="978"/>
      <c r="P830" s="180"/>
      <c r="Q830" s="180"/>
      <c r="R830" s="180"/>
      <c r="S830" s="180"/>
      <c r="T830" s="180"/>
      <c r="U830" s="180"/>
      <c r="V830" s="180"/>
      <c r="W830" s="180"/>
      <c r="X830" s="180"/>
      <c r="Y830" s="180"/>
      <c r="Z830" s="180"/>
      <c r="AA830" s="180"/>
      <c r="AB830" s="180"/>
      <c r="AC830" s="180"/>
      <c r="AD830" s="180"/>
      <c r="AE830" s="180"/>
    </row>
    <row r="831" spans="1:31">
      <c r="A831" s="311"/>
      <c r="B831" s="180"/>
      <c r="C831" s="180"/>
      <c r="D831" s="180"/>
      <c r="E831" s="180"/>
      <c r="F831" s="180"/>
      <c r="G831" s="180"/>
      <c r="H831" s="314"/>
      <c r="I831" s="180"/>
      <c r="J831" s="180"/>
      <c r="K831" s="313"/>
      <c r="L831" s="313"/>
      <c r="M831" s="313"/>
      <c r="N831" s="313"/>
      <c r="O831" s="978"/>
      <c r="P831" s="180"/>
      <c r="Q831" s="180"/>
      <c r="R831" s="180"/>
      <c r="S831" s="180"/>
      <c r="T831" s="180"/>
      <c r="U831" s="180"/>
      <c r="V831" s="180"/>
      <c r="W831" s="180"/>
      <c r="X831" s="180"/>
      <c r="Y831" s="180"/>
      <c r="Z831" s="180"/>
      <c r="AA831" s="180"/>
      <c r="AB831" s="180"/>
      <c r="AC831" s="180"/>
      <c r="AD831" s="180"/>
      <c r="AE831" s="180"/>
    </row>
    <row r="832" spans="1:31">
      <c r="A832" s="311"/>
      <c r="B832" s="180"/>
      <c r="C832" s="180"/>
      <c r="D832" s="180"/>
      <c r="E832" s="180"/>
      <c r="F832" s="180"/>
      <c r="G832" s="180"/>
      <c r="H832" s="314"/>
      <c r="I832" s="180"/>
      <c r="J832" s="180"/>
      <c r="K832" s="313"/>
      <c r="L832" s="313"/>
      <c r="M832" s="313"/>
      <c r="N832" s="313"/>
      <c r="O832" s="978"/>
      <c r="P832" s="180"/>
      <c r="Q832" s="180"/>
      <c r="R832" s="180"/>
      <c r="S832" s="180"/>
      <c r="T832" s="180"/>
      <c r="U832" s="180"/>
      <c r="V832" s="180"/>
      <c r="W832" s="180"/>
      <c r="X832" s="180"/>
      <c r="Y832" s="180"/>
      <c r="Z832" s="180"/>
      <c r="AA832" s="180"/>
      <c r="AB832" s="180"/>
      <c r="AC832" s="180"/>
      <c r="AD832" s="180"/>
      <c r="AE832" s="180"/>
    </row>
    <row r="833" spans="1:31">
      <c r="A833" s="311"/>
      <c r="B833" s="180"/>
      <c r="C833" s="180"/>
      <c r="D833" s="180"/>
      <c r="E833" s="180"/>
      <c r="F833" s="180"/>
      <c r="G833" s="180"/>
      <c r="H833" s="314"/>
      <c r="I833" s="180"/>
      <c r="J833" s="180"/>
      <c r="K833" s="313"/>
      <c r="L833" s="313"/>
      <c r="M833" s="313"/>
      <c r="N833" s="313"/>
      <c r="O833" s="978"/>
      <c r="P833" s="180"/>
      <c r="Q833" s="180"/>
      <c r="R833" s="180"/>
      <c r="S833" s="180"/>
      <c r="T833" s="180"/>
      <c r="U833" s="180"/>
      <c r="V833" s="180"/>
      <c r="W833" s="180"/>
      <c r="X833" s="180"/>
      <c r="Y833" s="180"/>
      <c r="Z833" s="180"/>
      <c r="AA833" s="180"/>
      <c r="AB833" s="180"/>
      <c r="AC833" s="180"/>
      <c r="AD833" s="180"/>
      <c r="AE833" s="180"/>
    </row>
    <row r="834" spans="1:31">
      <c r="A834" s="311"/>
      <c r="B834" s="180"/>
      <c r="C834" s="180"/>
      <c r="D834" s="180"/>
      <c r="E834" s="180"/>
      <c r="F834" s="180"/>
      <c r="G834" s="180"/>
      <c r="H834" s="314"/>
      <c r="I834" s="180"/>
      <c r="J834" s="180"/>
      <c r="K834" s="313"/>
      <c r="L834" s="313"/>
      <c r="M834" s="313"/>
      <c r="N834" s="313"/>
      <c r="O834" s="978"/>
      <c r="P834" s="180"/>
      <c r="Q834" s="180"/>
      <c r="R834" s="180"/>
      <c r="S834" s="180"/>
      <c r="T834" s="180"/>
      <c r="U834" s="180"/>
      <c r="V834" s="180"/>
      <c r="W834" s="180"/>
      <c r="X834" s="180"/>
      <c r="Y834" s="180"/>
      <c r="Z834" s="180"/>
      <c r="AA834" s="180"/>
      <c r="AB834" s="180"/>
      <c r="AC834" s="180"/>
      <c r="AD834" s="180"/>
      <c r="AE834" s="180"/>
    </row>
    <row r="835" spans="1:31">
      <c r="A835" s="311"/>
      <c r="B835" s="180"/>
      <c r="C835" s="180"/>
      <c r="D835" s="180"/>
      <c r="E835" s="180"/>
      <c r="F835" s="180"/>
      <c r="G835" s="180"/>
      <c r="H835" s="314"/>
      <c r="I835" s="180"/>
      <c r="J835" s="180"/>
      <c r="K835" s="313"/>
      <c r="L835" s="313"/>
      <c r="M835" s="313"/>
      <c r="N835" s="313"/>
      <c r="O835" s="978"/>
      <c r="P835" s="180"/>
      <c r="Q835" s="180"/>
      <c r="R835" s="180"/>
      <c r="S835" s="180"/>
      <c r="T835" s="180"/>
      <c r="U835" s="180"/>
      <c r="V835" s="180"/>
      <c r="W835" s="180"/>
      <c r="X835" s="180"/>
      <c r="Y835" s="180"/>
      <c r="Z835" s="180"/>
      <c r="AA835" s="180"/>
      <c r="AB835" s="180"/>
      <c r="AC835" s="180"/>
      <c r="AD835" s="180"/>
      <c r="AE835" s="180"/>
    </row>
    <row r="836" spans="1:31">
      <c r="A836" s="311"/>
      <c r="B836" s="180"/>
      <c r="C836" s="180"/>
      <c r="D836" s="180"/>
      <c r="E836" s="180"/>
      <c r="F836" s="180"/>
      <c r="G836" s="180"/>
      <c r="H836" s="314"/>
      <c r="I836" s="180"/>
      <c r="J836" s="180"/>
      <c r="K836" s="313"/>
      <c r="L836" s="313"/>
      <c r="M836" s="313"/>
      <c r="N836" s="313"/>
      <c r="O836" s="978"/>
      <c r="P836" s="180"/>
      <c r="Q836" s="180"/>
      <c r="R836" s="180"/>
      <c r="S836" s="180"/>
      <c r="T836" s="180"/>
      <c r="U836" s="180"/>
      <c r="V836" s="180"/>
      <c r="W836" s="180"/>
      <c r="X836" s="180"/>
      <c r="Y836" s="180"/>
      <c r="Z836" s="180"/>
      <c r="AA836" s="180"/>
      <c r="AB836" s="180"/>
      <c r="AC836" s="180"/>
      <c r="AD836" s="180"/>
      <c r="AE836" s="180"/>
    </row>
    <row r="837" spans="1:31">
      <c r="A837" s="311"/>
      <c r="B837" s="180"/>
      <c r="C837" s="180"/>
      <c r="D837" s="180"/>
      <c r="E837" s="180"/>
      <c r="F837" s="180"/>
      <c r="G837" s="180"/>
      <c r="H837" s="314"/>
      <c r="I837" s="180"/>
      <c r="J837" s="180"/>
      <c r="K837" s="313"/>
      <c r="L837" s="313"/>
      <c r="M837" s="313"/>
      <c r="N837" s="313"/>
      <c r="O837" s="978"/>
      <c r="P837" s="180"/>
      <c r="Q837" s="180"/>
      <c r="R837" s="180"/>
      <c r="S837" s="180"/>
      <c r="T837" s="180"/>
      <c r="U837" s="180"/>
      <c r="V837" s="180"/>
      <c r="W837" s="180"/>
      <c r="X837" s="180"/>
      <c r="Y837" s="180"/>
      <c r="Z837" s="180"/>
      <c r="AA837" s="180"/>
      <c r="AB837" s="180"/>
      <c r="AC837" s="180"/>
      <c r="AD837" s="180"/>
      <c r="AE837" s="180"/>
    </row>
    <row r="838" spans="1:31">
      <c r="A838" s="311"/>
      <c r="B838" s="180"/>
      <c r="C838" s="180"/>
      <c r="D838" s="180"/>
      <c r="E838" s="180"/>
      <c r="F838" s="180"/>
      <c r="G838" s="180"/>
      <c r="H838" s="314"/>
      <c r="I838" s="180"/>
      <c r="J838" s="180"/>
      <c r="K838" s="313"/>
      <c r="L838" s="313"/>
      <c r="M838" s="313"/>
      <c r="N838" s="313"/>
      <c r="O838" s="978"/>
      <c r="P838" s="180"/>
      <c r="Q838" s="180"/>
      <c r="R838" s="180"/>
      <c r="S838" s="180"/>
      <c r="T838" s="180"/>
      <c r="U838" s="180"/>
      <c r="V838" s="180"/>
      <c r="W838" s="180"/>
      <c r="X838" s="180"/>
      <c r="Y838" s="180"/>
      <c r="Z838" s="180"/>
      <c r="AA838" s="180"/>
      <c r="AB838" s="180"/>
      <c r="AC838" s="180"/>
      <c r="AD838" s="180"/>
      <c r="AE838" s="180"/>
    </row>
    <row r="839" spans="1:31">
      <c r="A839" s="311"/>
      <c r="B839" s="180"/>
      <c r="C839" s="180"/>
      <c r="D839" s="180"/>
      <c r="E839" s="180"/>
      <c r="F839" s="180"/>
      <c r="G839" s="180"/>
      <c r="H839" s="314"/>
      <c r="I839" s="180"/>
      <c r="J839" s="180"/>
      <c r="K839" s="313"/>
      <c r="L839" s="313"/>
      <c r="M839" s="313"/>
      <c r="N839" s="313"/>
      <c r="O839" s="978"/>
      <c r="P839" s="180"/>
      <c r="Q839" s="180"/>
      <c r="R839" s="180"/>
      <c r="S839" s="180"/>
      <c r="T839" s="180"/>
      <c r="U839" s="180"/>
      <c r="V839" s="180"/>
      <c r="W839" s="180"/>
      <c r="X839" s="180"/>
      <c r="Y839" s="180"/>
      <c r="Z839" s="180"/>
      <c r="AA839" s="180"/>
      <c r="AB839" s="180"/>
      <c r="AC839" s="180"/>
      <c r="AD839" s="180"/>
      <c r="AE839" s="180"/>
    </row>
    <row r="840" spans="1:31">
      <c r="A840" s="311"/>
      <c r="B840" s="180"/>
      <c r="C840" s="180"/>
      <c r="D840" s="180"/>
      <c r="E840" s="180"/>
      <c r="F840" s="180"/>
      <c r="G840" s="180"/>
      <c r="H840" s="314"/>
      <c r="I840" s="180"/>
      <c r="J840" s="180"/>
      <c r="K840" s="313"/>
      <c r="L840" s="313"/>
      <c r="M840" s="313"/>
      <c r="N840" s="313"/>
      <c r="O840" s="978"/>
      <c r="P840" s="180"/>
      <c r="Q840" s="180"/>
      <c r="R840" s="180"/>
      <c r="S840" s="180"/>
      <c r="T840" s="180"/>
      <c r="U840" s="180"/>
      <c r="V840" s="180"/>
      <c r="W840" s="180"/>
      <c r="X840" s="180"/>
      <c r="Y840" s="180"/>
      <c r="Z840" s="180"/>
      <c r="AA840" s="180"/>
      <c r="AB840" s="180"/>
      <c r="AC840" s="180"/>
      <c r="AD840" s="180"/>
      <c r="AE840" s="180"/>
    </row>
    <row r="841" spans="1:31">
      <c r="A841" s="311"/>
      <c r="B841" s="180"/>
      <c r="C841" s="180"/>
      <c r="D841" s="180"/>
      <c r="E841" s="180"/>
      <c r="F841" s="180"/>
      <c r="G841" s="180"/>
      <c r="H841" s="314"/>
      <c r="I841" s="180"/>
      <c r="J841" s="180"/>
      <c r="K841" s="313"/>
      <c r="L841" s="313"/>
      <c r="M841" s="313"/>
      <c r="N841" s="313"/>
      <c r="O841" s="978"/>
      <c r="P841" s="180"/>
      <c r="Q841" s="180"/>
      <c r="R841" s="180"/>
      <c r="S841" s="180"/>
      <c r="T841" s="180"/>
      <c r="U841" s="180"/>
      <c r="V841" s="180"/>
      <c r="W841" s="180"/>
      <c r="X841" s="180"/>
      <c r="Y841" s="180"/>
      <c r="Z841" s="180"/>
      <c r="AA841" s="180"/>
      <c r="AB841" s="180"/>
      <c r="AC841" s="180"/>
      <c r="AD841" s="180"/>
      <c r="AE841" s="180"/>
    </row>
    <row r="842" spans="1:31">
      <c r="A842" s="311"/>
      <c r="B842" s="180"/>
      <c r="C842" s="180"/>
      <c r="D842" s="180"/>
      <c r="E842" s="180"/>
      <c r="F842" s="180"/>
      <c r="G842" s="180"/>
      <c r="H842" s="314"/>
      <c r="I842" s="180"/>
      <c r="J842" s="180"/>
      <c r="K842" s="313"/>
      <c r="L842" s="313"/>
      <c r="M842" s="313"/>
      <c r="N842" s="313"/>
      <c r="O842" s="978"/>
      <c r="P842" s="180"/>
      <c r="Q842" s="180"/>
      <c r="R842" s="180"/>
      <c r="S842" s="180"/>
      <c r="T842" s="180"/>
      <c r="U842" s="180"/>
      <c r="V842" s="180"/>
      <c r="W842" s="180"/>
      <c r="X842" s="180"/>
      <c r="Y842" s="180"/>
      <c r="Z842" s="180"/>
      <c r="AA842" s="180"/>
      <c r="AB842" s="180"/>
      <c r="AC842" s="180"/>
      <c r="AD842" s="180"/>
      <c r="AE842" s="180"/>
    </row>
    <row r="843" spans="1:31">
      <c r="A843" s="311"/>
      <c r="B843" s="180"/>
      <c r="C843" s="180"/>
      <c r="D843" s="180"/>
      <c r="E843" s="180"/>
      <c r="F843" s="180"/>
      <c r="G843" s="180"/>
      <c r="H843" s="314"/>
      <c r="I843" s="180"/>
      <c r="J843" s="180"/>
      <c r="K843" s="313"/>
      <c r="L843" s="313"/>
      <c r="M843" s="313"/>
      <c r="N843" s="313"/>
      <c r="O843" s="978"/>
      <c r="P843" s="180"/>
      <c r="Q843" s="180"/>
      <c r="R843" s="180"/>
      <c r="S843" s="180"/>
      <c r="T843" s="180"/>
      <c r="U843" s="180"/>
      <c r="V843" s="180"/>
      <c r="W843" s="180"/>
      <c r="X843" s="180"/>
      <c r="Y843" s="180"/>
      <c r="Z843" s="180"/>
      <c r="AA843" s="180"/>
      <c r="AB843" s="180"/>
      <c r="AC843" s="180"/>
      <c r="AD843" s="180"/>
      <c r="AE843" s="180"/>
    </row>
    <row r="844" spans="1:31">
      <c r="A844" s="311"/>
      <c r="B844" s="180"/>
      <c r="C844" s="180"/>
      <c r="D844" s="180"/>
      <c r="E844" s="180"/>
      <c r="F844" s="180"/>
      <c r="G844" s="180"/>
      <c r="H844" s="314"/>
      <c r="I844" s="180"/>
      <c r="J844" s="180"/>
      <c r="K844" s="313"/>
      <c r="L844" s="313"/>
      <c r="M844" s="313"/>
      <c r="N844" s="313"/>
      <c r="O844" s="978"/>
      <c r="P844" s="180"/>
      <c r="Q844" s="180"/>
      <c r="R844" s="180"/>
      <c r="S844" s="180"/>
      <c r="T844" s="180"/>
      <c r="U844" s="180"/>
      <c r="V844" s="180"/>
      <c r="W844" s="180"/>
      <c r="X844" s="180"/>
      <c r="Y844" s="180"/>
      <c r="Z844" s="180"/>
      <c r="AA844" s="180"/>
      <c r="AB844" s="180"/>
      <c r="AC844" s="180"/>
      <c r="AD844" s="180"/>
      <c r="AE844" s="180"/>
    </row>
    <row r="845" spans="1:31">
      <c r="A845" s="311"/>
      <c r="B845" s="180"/>
      <c r="C845" s="180"/>
      <c r="D845" s="180"/>
      <c r="E845" s="180"/>
      <c r="F845" s="180"/>
      <c r="G845" s="180"/>
      <c r="H845" s="314"/>
      <c r="I845" s="180"/>
      <c r="J845" s="180"/>
      <c r="K845" s="313"/>
      <c r="L845" s="313"/>
      <c r="M845" s="313"/>
      <c r="N845" s="313"/>
      <c r="O845" s="978"/>
      <c r="P845" s="180"/>
      <c r="Q845" s="180"/>
      <c r="R845" s="180"/>
      <c r="S845" s="180"/>
      <c r="T845" s="180"/>
      <c r="U845" s="180"/>
      <c r="V845" s="180"/>
      <c r="W845" s="180"/>
      <c r="X845" s="180"/>
      <c r="Y845" s="180"/>
      <c r="Z845" s="180"/>
      <c r="AA845" s="180"/>
      <c r="AB845" s="180"/>
      <c r="AC845" s="180"/>
      <c r="AD845" s="180"/>
      <c r="AE845" s="180"/>
    </row>
    <row r="846" spans="1:31">
      <c r="A846" s="311"/>
      <c r="B846" s="180"/>
      <c r="C846" s="180"/>
      <c r="D846" s="180"/>
      <c r="E846" s="180"/>
      <c r="F846" s="180"/>
      <c r="G846" s="180"/>
      <c r="H846" s="314"/>
      <c r="I846" s="180"/>
      <c r="J846" s="180"/>
      <c r="K846" s="313"/>
      <c r="L846" s="313"/>
      <c r="M846" s="313"/>
      <c r="N846" s="313"/>
      <c r="O846" s="978"/>
      <c r="P846" s="180"/>
      <c r="Q846" s="180"/>
      <c r="R846" s="180"/>
      <c r="S846" s="180"/>
      <c r="T846" s="180"/>
      <c r="U846" s="180"/>
      <c r="V846" s="180"/>
      <c r="W846" s="180"/>
      <c r="X846" s="180"/>
      <c r="Y846" s="180"/>
      <c r="Z846" s="180"/>
      <c r="AA846" s="180"/>
      <c r="AB846" s="180"/>
      <c r="AC846" s="180"/>
      <c r="AD846" s="180"/>
      <c r="AE846" s="180"/>
    </row>
    <row r="847" spans="1:31">
      <c r="A847" s="311"/>
      <c r="B847" s="180"/>
      <c r="C847" s="180"/>
      <c r="D847" s="180"/>
      <c r="E847" s="180"/>
      <c r="F847" s="180"/>
      <c r="G847" s="180"/>
      <c r="H847" s="314"/>
      <c r="I847" s="180"/>
      <c r="J847" s="180"/>
      <c r="K847" s="313"/>
      <c r="L847" s="313"/>
      <c r="M847" s="313"/>
      <c r="N847" s="313"/>
      <c r="O847" s="978"/>
      <c r="P847" s="180"/>
      <c r="Q847" s="180"/>
      <c r="R847" s="180"/>
      <c r="S847" s="180"/>
      <c r="T847" s="180"/>
      <c r="U847" s="180"/>
      <c r="V847" s="180"/>
      <c r="W847" s="180"/>
      <c r="X847" s="180"/>
      <c r="Y847" s="180"/>
      <c r="Z847" s="180"/>
      <c r="AA847" s="180"/>
      <c r="AB847" s="180"/>
      <c r="AC847" s="180"/>
      <c r="AD847" s="180"/>
      <c r="AE847" s="180"/>
    </row>
    <row r="848" spans="1:31">
      <c r="A848" s="311"/>
      <c r="B848" s="180"/>
      <c r="C848" s="180"/>
      <c r="D848" s="180"/>
      <c r="E848" s="180"/>
      <c r="F848" s="180"/>
      <c r="G848" s="180"/>
      <c r="H848" s="314"/>
      <c r="I848" s="180"/>
      <c r="J848" s="180"/>
      <c r="K848" s="313"/>
      <c r="L848" s="313"/>
      <c r="M848" s="313"/>
      <c r="N848" s="313"/>
      <c r="O848" s="978"/>
      <c r="P848" s="180"/>
      <c r="Q848" s="180"/>
      <c r="R848" s="180"/>
      <c r="S848" s="180"/>
      <c r="T848" s="180"/>
      <c r="U848" s="180"/>
      <c r="V848" s="180"/>
      <c r="W848" s="180"/>
      <c r="X848" s="180"/>
      <c r="Y848" s="180"/>
      <c r="Z848" s="180"/>
      <c r="AA848" s="180"/>
      <c r="AB848" s="180"/>
      <c r="AC848" s="180"/>
      <c r="AD848" s="180"/>
      <c r="AE848" s="180"/>
    </row>
    <row r="849" spans="1:31">
      <c r="A849" s="311"/>
      <c r="B849" s="180"/>
      <c r="C849" s="180"/>
      <c r="D849" s="180"/>
      <c r="E849" s="180"/>
      <c r="F849" s="180"/>
      <c r="G849" s="180"/>
      <c r="H849" s="314"/>
      <c r="I849" s="180"/>
      <c r="J849" s="180"/>
      <c r="K849" s="313"/>
      <c r="L849" s="313"/>
      <c r="M849" s="313"/>
      <c r="N849" s="313"/>
      <c r="O849" s="978"/>
      <c r="P849" s="180"/>
      <c r="Q849" s="180"/>
      <c r="R849" s="180"/>
      <c r="S849" s="180"/>
      <c r="T849" s="180"/>
      <c r="U849" s="180"/>
      <c r="V849" s="180"/>
      <c r="W849" s="180"/>
      <c r="X849" s="180"/>
      <c r="Y849" s="180"/>
      <c r="Z849" s="180"/>
      <c r="AA849" s="180"/>
      <c r="AB849" s="180"/>
      <c r="AC849" s="180"/>
      <c r="AD849" s="180"/>
      <c r="AE849" s="180"/>
    </row>
    <row r="850" spans="1:31">
      <c r="A850" s="311"/>
      <c r="B850" s="180"/>
      <c r="C850" s="180"/>
      <c r="D850" s="180"/>
      <c r="E850" s="180"/>
      <c r="F850" s="180"/>
      <c r="G850" s="180"/>
      <c r="H850" s="314"/>
      <c r="I850" s="180"/>
      <c r="J850" s="180"/>
      <c r="K850" s="313"/>
      <c r="L850" s="313"/>
      <c r="M850" s="313"/>
      <c r="N850" s="313"/>
      <c r="O850" s="978"/>
      <c r="P850" s="180"/>
      <c r="Q850" s="180"/>
      <c r="R850" s="180"/>
      <c r="S850" s="180"/>
      <c r="T850" s="180"/>
      <c r="U850" s="180"/>
      <c r="V850" s="180"/>
      <c r="W850" s="180"/>
      <c r="X850" s="180"/>
      <c r="Y850" s="180"/>
      <c r="Z850" s="180"/>
      <c r="AA850" s="180"/>
      <c r="AB850" s="180"/>
      <c r="AC850" s="180"/>
      <c r="AD850" s="180"/>
      <c r="AE850" s="180"/>
    </row>
    <row r="851" spans="1:31">
      <c r="A851" s="311"/>
      <c r="B851" s="180"/>
      <c r="C851" s="180"/>
      <c r="D851" s="180"/>
      <c r="E851" s="180"/>
      <c r="F851" s="180"/>
      <c r="G851" s="180"/>
      <c r="H851" s="314"/>
      <c r="I851" s="180"/>
      <c r="J851" s="180"/>
      <c r="K851" s="313"/>
      <c r="L851" s="313"/>
      <c r="M851" s="313"/>
      <c r="N851" s="313"/>
      <c r="O851" s="978"/>
      <c r="P851" s="180"/>
      <c r="Q851" s="180"/>
      <c r="R851" s="180"/>
      <c r="S851" s="180"/>
      <c r="T851" s="180"/>
      <c r="U851" s="180"/>
      <c r="V851" s="180"/>
      <c r="W851" s="180"/>
      <c r="X851" s="180"/>
      <c r="Y851" s="180"/>
      <c r="Z851" s="180"/>
      <c r="AA851" s="180"/>
      <c r="AB851" s="180"/>
      <c r="AC851" s="180"/>
      <c r="AD851" s="180"/>
      <c r="AE851" s="180"/>
    </row>
    <row r="852" spans="1:31">
      <c r="A852" s="311"/>
      <c r="B852" s="180"/>
      <c r="C852" s="180"/>
      <c r="D852" s="180"/>
      <c r="E852" s="180"/>
      <c r="F852" s="180"/>
      <c r="G852" s="180"/>
      <c r="H852" s="314"/>
      <c r="I852" s="180"/>
      <c r="J852" s="180"/>
      <c r="K852" s="313"/>
      <c r="L852" s="313"/>
      <c r="M852" s="313"/>
      <c r="N852" s="313"/>
      <c r="O852" s="978"/>
      <c r="P852" s="180"/>
      <c r="Q852" s="180"/>
      <c r="R852" s="180"/>
      <c r="S852" s="180"/>
      <c r="T852" s="180"/>
      <c r="U852" s="180"/>
      <c r="V852" s="180"/>
      <c r="W852" s="180"/>
      <c r="X852" s="180"/>
      <c r="Y852" s="180"/>
      <c r="Z852" s="180"/>
      <c r="AA852" s="180"/>
      <c r="AB852" s="180"/>
      <c r="AC852" s="180"/>
      <c r="AD852" s="180"/>
      <c r="AE852" s="180"/>
    </row>
    <row r="853" spans="1:31">
      <c r="A853" s="311"/>
      <c r="B853" s="180"/>
      <c r="C853" s="180"/>
      <c r="D853" s="180"/>
      <c r="E853" s="180"/>
      <c r="F853" s="180"/>
      <c r="G853" s="180"/>
      <c r="H853" s="314"/>
      <c r="I853" s="180"/>
      <c r="J853" s="180"/>
      <c r="K853" s="313"/>
      <c r="L853" s="313"/>
      <c r="M853" s="313"/>
      <c r="N853" s="313"/>
      <c r="O853" s="978"/>
      <c r="P853" s="180"/>
      <c r="Q853" s="180"/>
      <c r="R853" s="180"/>
      <c r="S853" s="180"/>
      <c r="T853" s="180"/>
      <c r="U853" s="180"/>
      <c r="V853" s="180"/>
      <c r="W853" s="180"/>
      <c r="X853" s="180"/>
      <c r="Y853" s="180"/>
      <c r="Z853" s="180"/>
      <c r="AA853" s="180"/>
      <c r="AB853" s="180"/>
      <c r="AC853" s="180"/>
      <c r="AD853" s="180"/>
      <c r="AE853" s="180"/>
    </row>
    <row r="854" spans="1:31">
      <c r="A854" s="311"/>
      <c r="B854" s="180"/>
      <c r="C854" s="180"/>
      <c r="D854" s="180"/>
      <c r="E854" s="180"/>
      <c r="F854" s="180"/>
      <c r="G854" s="180"/>
      <c r="H854" s="314"/>
      <c r="I854" s="180"/>
      <c r="J854" s="180"/>
      <c r="K854" s="313"/>
      <c r="L854" s="313"/>
      <c r="M854" s="313"/>
      <c r="N854" s="313"/>
      <c r="O854" s="978"/>
      <c r="P854" s="180"/>
      <c r="Q854" s="180"/>
      <c r="R854" s="180"/>
      <c r="S854" s="180"/>
      <c r="T854" s="180"/>
      <c r="U854" s="180"/>
      <c r="V854" s="180"/>
      <c r="W854" s="180"/>
      <c r="X854" s="180"/>
      <c r="Y854" s="180"/>
      <c r="Z854" s="180"/>
      <c r="AA854" s="180"/>
      <c r="AB854" s="180"/>
      <c r="AC854" s="180"/>
      <c r="AD854" s="180"/>
      <c r="AE854" s="180"/>
    </row>
    <row r="855" spans="1:31">
      <c r="A855" s="311"/>
      <c r="B855" s="180"/>
      <c r="C855" s="180"/>
      <c r="D855" s="180"/>
      <c r="E855" s="180"/>
      <c r="F855" s="180"/>
      <c r="G855" s="180"/>
      <c r="H855" s="314"/>
      <c r="I855" s="180"/>
      <c r="J855" s="180"/>
      <c r="K855" s="313"/>
      <c r="L855" s="313"/>
      <c r="M855" s="313"/>
      <c r="N855" s="313"/>
      <c r="O855" s="978"/>
      <c r="P855" s="180"/>
      <c r="Q855" s="180"/>
      <c r="R855" s="180"/>
      <c r="S855" s="180"/>
      <c r="T855" s="180"/>
      <c r="U855" s="180"/>
      <c r="V855" s="180"/>
      <c r="W855" s="180"/>
      <c r="X855" s="180"/>
      <c r="Y855" s="180"/>
      <c r="Z855" s="180"/>
      <c r="AA855" s="180"/>
      <c r="AB855" s="180"/>
      <c r="AC855" s="180"/>
      <c r="AD855" s="180"/>
      <c r="AE855" s="180"/>
    </row>
    <row r="856" spans="1:31">
      <c r="A856" s="311"/>
      <c r="B856" s="180"/>
      <c r="C856" s="180"/>
      <c r="D856" s="180"/>
      <c r="E856" s="180"/>
      <c r="F856" s="180"/>
      <c r="G856" s="180"/>
      <c r="H856" s="314"/>
      <c r="I856" s="180"/>
      <c r="J856" s="180"/>
      <c r="K856" s="313"/>
      <c r="L856" s="313"/>
      <c r="M856" s="313"/>
      <c r="N856" s="313"/>
      <c r="O856" s="978"/>
      <c r="P856" s="180"/>
      <c r="Q856" s="180"/>
      <c r="R856" s="180"/>
      <c r="S856" s="180"/>
      <c r="T856" s="180"/>
      <c r="U856" s="180"/>
      <c r="V856" s="180"/>
      <c r="W856" s="180"/>
      <c r="X856" s="180"/>
      <c r="Y856" s="180"/>
      <c r="Z856" s="180"/>
      <c r="AA856" s="180"/>
      <c r="AB856" s="180"/>
      <c r="AC856" s="180"/>
      <c r="AD856" s="180"/>
      <c r="AE856" s="180"/>
    </row>
    <row r="857" spans="1:31">
      <c r="A857" s="311"/>
      <c r="B857" s="180"/>
      <c r="C857" s="180"/>
      <c r="D857" s="180"/>
      <c r="E857" s="180"/>
      <c r="F857" s="180"/>
      <c r="G857" s="180"/>
      <c r="H857" s="314"/>
      <c r="I857" s="180"/>
      <c r="J857" s="180"/>
      <c r="K857" s="313"/>
      <c r="L857" s="313"/>
      <c r="M857" s="313"/>
      <c r="N857" s="313"/>
      <c r="O857" s="978"/>
      <c r="P857" s="180"/>
      <c r="Q857" s="180"/>
      <c r="R857" s="180"/>
      <c r="S857" s="180"/>
      <c r="T857" s="180"/>
      <c r="U857" s="180"/>
      <c r="V857" s="180"/>
      <c r="W857" s="180"/>
      <c r="X857" s="180"/>
      <c r="Y857" s="180"/>
      <c r="Z857" s="180"/>
      <c r="AA857" s="180"/>
      <c r="AB857" s="180"/>
      <c r="AC857" s="180"/>
      <c r="AD857" s="180"/>
      <c r="AE857" s="180"/>
    </row>
    <row r="858" spans="1:31">
      <c r="A858" s="311"/>
      <c r="B858" s="180"/>
      <c r="C858" s="180"/>
      <c r="D858" s="180"/>
      <c r="E858" s="180"/>
      <c r="F858" s="180"/>
      <c r="G858" s="180"/>
      <c r="H858" s="314"/>
      <c r="I858" s="180"/>
      <c r="J858" s="180"/>
      <c r="K858" s="313"/>
      <c r="L858" s="313"/>
      <c r="M858" s="313"/>
      <c r="N858" s="313"/>
      <c r="O858" s="978"/>
      <c r="P858" s="180"/>
      <c r="Q858" s="180"/>
      <c r="R858" s="180"/>
      <c r="S858" s="180"/>
      <c r="T858" s="180"/>
      <c r="U858" s="180"/>
      <c r="V858" s="180"/>
      <c r="W858" s="180"/>
      <c r="X858" s="180"/>
      <c r="Y858" s="180"/>
      <c r="Z858" s="180"/>
      <c r="AA858" s="180"/>
      <c r="AB858" s="180"/>
      <c r="AC858" s="180"/>
      <c r="AD858" s="180"/>
      <c r="AE858" s="180"/>
    </row>
    <row r="859" spans="1:31">
      <c r="A859" s="311"/>
      <c r="B859" s="180"/>
      <c r="C859" s="180"/>
      <c r="D859" s="180"/>
      <c r="E859" s="180"/>
      <c r="F859" s="180"/>
      <c r="G859" s="180"/>
      <c r="H859" s="314"/>
      <c r="I859" s="180"/>
      <c r="J859" s="180"/>
      <c r="K859" s="313"/>
      <c r="L859" s="313"/>
      <c r="M859" s="313"/>
      <c r="N859" s="313"/>
      <c r="O859" s="978"/>
      <c r="P859" s="180"/>
      <c r="Q859" s="180"/>
      <c r="R859" s="180"/>
      <c r="S859" s="180"/>
      <c r="T859" s="180"/>
      <c r="U859" s="180"/>
      <c r="V859" s="180"/>
      <c r="W859" s="180"/>
      <c r="X859" s="180"/>
      <c r="Y859" s="180"/>
      <c r="Z859" s="180"/>
      <c r="AA859" s="180"/>
      <c r="AB859" s="180"/>
      <c r="AC859" s="180"/>
      <c r="AD859" s="180"/>
      <c r="AE859" s="180"/>
    </row>
    <row r="860" spans="1:31">
      <c r="A860" s="311"/>
      <c r="B860" s="180"/>
      <c r="C860" s="180"/>
      <c r="D860" s="180"/>
      <c r="E860" s="180"/>
      <c r="F860" s="180"/>
      <c r="G860" s="180"/>
      <c r="H860" s="314"/>
      <c r="I860" s="180"/>
      <c r="J860" s="180"/>
      <c r="K860" s="313"/>
      <c r="L860" s="313"/>
      <c r="M860" s="313"/>
      <c r="N860" s="313"/>
      <c r="O860" s="978"/>
      <c r="P860" s="180"/>
      <c r="Q860" s="180"/>
      <c r="R860" s="180"/>
      <c r="S860" s="180"/>
      <c r="T860" s="180"/>
      <c r="U860" s="180"/>
      <c r="V860" s="180"/>
      <c r="W860" s="180"/>
      <c r="X860" s="180"/>
      <c r="Y860" s="180"/>
      <c r="Z860" s="180"/>
      <c r="AA860" s="180"/>
      <c r="AB860" s="180"/>
      <c r="AC860" s="180"/>
      <c r="AD860" s="180"/>
      <c r="AE860" s="180"/>
    </row>
    <row r="861" spans="1:31">
      <c r="A861" s="311"/>
      <c r="B861" s="180"/>
      <c r="C861" s="180"/>
      <c r="D861" s="180"/>
      <c r="E861" s="180"/>
      <c r="F861" s="180"/>
      <c r="G861" s="180"/>
      <c r="H861" s="314"/>
      <c r="I861" s="180"/>
      <c r="J861" s="180"/>
      <c r="K861" s="313"/>
      <c r="L861" s="313"/>
      <c r="M861" s="313"/>
      <c r="N861" s="313"/>
      <c r="O861" s="978"/>
      <c r="P861" s="180"/>
      <c r="Q861" s="180"/>
      <c r="R861" s="180"/>
      <c r="S861" s="180"/>
      <c r="T861" s="180"/>
      <c r="U861" s="180"/>
      <c r="V861" s="180"/>
      <c r="W861" s="180"/>
      <c r="X861" s="180"/>
      <c r="Y861" s="180"/>
      <c r="Z861" s="180"/>
      <c r="AA861" s="180"/>
      <c r="AB861" s="180"/>
      <c r="AC861" s="180"/>
      <c r="AD861" s="180"/>
      <c r="AE861" s="180"/>
    </row>
    <row r="862" spans="1:31">
      <c r="A862" s="311"/>
      <c r="B862" s="180"/>
      <c r="C862" s="180"/>
      <c r="D862" s="180"/>
      <c r="E862" s="180"/>
      <c r="F862" s="180"/>
      <c r="G862" s="180"/>
      <c r="H862" s="314"/>
      <c r="I862" s="180"/>
      <c r="J862" s="180"/>
      <c r="K862" s="313"/>
      <c r="L862" s="313"/>
      <c r="M862" s="313"/>
      <c r="N862" s="313"/>
      <c r="O862" s="978"/>
      <c r="P862" s="180"/>
      <c r="Q862" s="180"/>
      <c r="R862" s="180"/>
      <c r="S862" s="180"/>
      <c r="T862" s="180"/>
      <c r="U862" s="180"/>
      <c r="V862" s="180"/>
      <c r="W862" s="180"/>
      <c r="X862" s="180"/>
      <c r="Y862" s="180"/>
      <c r="Z862" s="180"/>
      <c r="AA862" s="180"/>
      <c r="AB862" s="180"/>
      <c r="AC862" s="180"/>
      <c r="AD862" s="180"/>
      <c r="AE862" s="180"/>
    </row>
    <row r="863" spans="1:31">
      <c r="A863" s="311"/>
      <c r="B863" s="180"/>
      <c r="C863" s="180"/>
      <c r="D863" s="180"/>
      <c r="E863" s="180"/>
      <c r="F863" s="180"/>
      <c r="G863" s="180"/>
      <c r="H863" s="314"/>
      <c r="I863" s="180"/>
      <c r="J863" s="180"/>
      <c r="K863" s="313"/>
      <c r="L863" s="313"/>
      <c r="M863" s="313"/>
      <c r="N863" s="313"/>
      <c r="O863" s="978"/>
      <c r="P863" s="180"/>
      <c r="Q863" s="180"/>
      <c r="R863" s="180"/>
      <c r="S863" s="180"/>
      <c r="T863" s="180"/>
      <c r="U863" s="180"/>
      <c r="V863" s="180"/>
      <c r="W863" s="180"/>
      <c r="X863" s="180"/>
      <c r="Y863" s="180"/>
      <c r="Z863" s="180"/>
      <c r="AA863" s="180"/>
      <c r="AB863" s="180"/>
      <c r="AC863" s="180"/>
      <c r="AD863" s="180"/>
      <c r="AE863" s="180"/>
    </row>
    <row r="864" spans="1:31">
      <c r="A864" s="311"/>
      <c r="B864" s="180"/>
      <c r="C864" s="180"/>
      <c r="D864" s="180"/>
      <c r="E864" s="180"/>
      <c r="F864" s="180"/>
      <c r="G864" s="180"/>
      <c r="H864" s="314"/>
      <c r="I864" s="180"/>
      <c r="J864" s="180"/>
      <c r="K864" s="313"/>
      <c r="L864" s="313"/>
      <c r="M864" s="313"/>
      <c r="N864" s="313"/>
      <c r="O864" s="978"/>
      <c r="P864" s="180"/>
      <c r="Q864" s="180"/>
      <c r="R864" s="180"/>
      <c r="S864" s="180"/>
      <c r="T864" s="180"/>
      <c r="U864" s="180"/>
      <c r="V864" s="180"/>
      <c r="W864" s="180"/>
      <c r="X864" s="180"/>
      <c r="Y864" s="180"/>
      <c r="Z864" s="180"/>
      <c r="AA864" s="180"/>
      <c r="AB864" s="180"/>
      <c r="AC864" s="180"/>
      <c r="AD864" s="180"/>
      <c r="AE864" s="180"/>
    </row>
    <row r="865" spans="1:31">
      <c r="A865" s="311"/>
      <c r="B865" s="180"/>
      <c r="C865" s="180"/>
      <c r="D865" s="180"/>
      <c r="E865" s="180"/>
      <c r="F865" s="180"/>
      <c r="G865" s="180"/>
      <c r="H865" s="314"/>
      <c r="I865" s="180"/>
      <c r="J865" s="180"/>
      <c r="K865" s="313"/>
      <c r="L865" s="313"/>
      <c r="M865" s="313"/>
      <c r="N865" s="313"/>
      <c r="O865" s="978"/>
      <c r="P865" s="180"/>
      <c r="Q865" s="180"/>
      <c r="R865" s="180"/>
      <c r="S865" s="180"/>
      <c r="T865" s="180"/>
      <c r="U865" s="180"/>
      <c r="V865" s="180"/>
      <c r="W865" s="180"/>
      <c r="X865" s="180"/>
      <c r="Y865" s="180"/>
      <c r="Z865" s="180"/>
      <c r="AA865" s="180"/>
      <c r="AB865" s="180"/>
      <c r="AC865" s="180"/>
      <c r="AD865" s="180"/>
      <c r="AE865" s="180"/>
    </row>
    <row r="866" spans="1:31">
      <c r="A866" s="311"/>
      <c r="B866" s="180"/>
      <c r="C866" s="180"/>
      <c r="D866" s="180"/>
      <c r="E866" s="180"/>
      <c r="F866" s="180"/>
      <c r="G866" s="180"/>
      <c r="H866" s="314"/>
      <c r="I866" s="180"/>
      <c r="J866" s="180"/>
      <c r="K866" s="313"/>
      <c r="L866" s="313"/>
      <c r="M866" s="313"/>
      <c r="N866" s="313"/>
      <c r="O866" s="978"/>
      <c r="P866" s="180"/>
      <c r="Q866" s="180"/>
      <c r="R866" s="180"/>
      <c r="S866" s="180"/>
      <c r="T866" s="180"/>
      <c r="U866" s="180"/>
      <c r="V866" s="180"/>
      <c r="W866" s="180"/>
      <c r="X866" s="180"/>
      <c r="Y866" s="180"/>
      <c r="Z866" s="180"/>
      <c r="AA866" s="180"/>
      <c r="AB866" s="180"/>
      <c r="AC866" s="180"/>
      <c r="AD866" s="180"/>
      <c r="AE866" s="180"/>
    </row>
    <row r="867" spans="1:31">
      <c r="A867" s="311"/>
      <c r="B867" s="180"/>
      <c r="C867" s="180"/>
      <c r="D867" s="180"/>
      <c r="E867" s="180"/>
      <c r="F867" s="180"/>
      <c r="G867" s="180"/>
      <c r="H867" s="314"/>
      <c r="I867" s="180"/>
      <c r="J867" s="180"/>
      <c r="K867" s="313"/>
      <c r="L867" s="313"/>
      <c r="M867" s="313"/>
      <c r="N867" s="313"/>
      <c r="O867" s="978"/>
      <c r="P867" s="180"/>
      <c r="Q867" s="180"/>
      <c r="R867" s="180"/>
      <c r="S867" s="180"/>
      <c r="T867" s="180"/>
      <c r="U867" s="180"/>
      <c r="V867" s="180"/>
      <c r="W867" s="180"/>
      <c r="X867" s="180"/>
      <c r="Y867" s="180"/>
      <c r="Z867" s="180"/>
      <c r="AA867" s="180"/>
      <c r="AB867" s="180"/>
      <c r="AC867" s="180"/>
      <c r="AD867" s="180"/>
      <c r="AE867" s="180"/>
    </row>
    <row r="868" spans="1:31">
      <c r="A868" s="311"/>
      <c r="B868" s="180"/>
      <c r="C868" s="180"/>
      <c r="D868" s="180"/>
      <c r="E868" s="180"/>
      <c r="F868" s="180"/>
      <c r="G868" s="180"/>
      <c r="H868" s="314"/>
      <c r="I868" s="180"/>
      <c r="J868" s="180"/>
      <c r="K868" s="313"/>
      <c r="L868" s="313"/>
      <c r="M868" s="313"/>
      <c r="N868" s="313"/>
      <c r="O868" s="978"/>
      <c r="P868" s="180"/>
      <c r="Q868" s="180"/>
      <c r="R868" s="180"/>
      <c r="S868" s="180"/>
      <c r="T868" s="180"/>
      <c r="U868" s="180"/>
      <c r="V868" s="180"/>
      <c r="W868" s="180"/>
      <c r="X868" s="180"/>
      <c r="Y868" s="180"/>
      <c r="Z868" s="180"/>
      <c r="AA868" s="180"/>
      <c r="AB868" s="180"/>
      <c r="AC868" s="180"/>
      <c r="AD868" s="180"/>
      <c r="AE868" s="180"/>
    </row>
    <row r="869" spans="1:31">
      <c r="A869" s="311"/>
      <c r="B869" s="180"/>
      <c r="C869" s="180"/>
      <c r="D869" s="180"/>
      <c r="E869" s="180"/>
      <c r="F869" s="180"/>
      <c r="G869" s="180"/>
      <c r="H869" s="314"/>
      <c r="I869" s="180"/>
      <c r="J869" s="180"/>
      <c r="K869" s="313"/>
      <c r="L869" s="313"/>
      <c r="M869" s="313"/>
      <c r="N869" s="313"/>
      <c r="O869" s="978"/>
      <c r="P869" s="180"/>
      <c r="Q869" s="180"/>
      <c r="R869" s="180"/>
      <c r="S869" s="180"/>
      <c r="T869" s="180"/>
      <c r="U869" s="180"/>
      <c r="V869" s="180"/>
      <c r="W869" s="180"/>
      <c r="X869" s="180"/>
      <c r="Y869" s="180"/>
      <c r="Z869" s="180"/>
      <c r="AA869" s="180"/>
      <c r="AB869" s="180"/>
      <c r="AC869" s="180"/>
      <c r="AD869" s="180"/>
      <c r="AE869" s="180"/>
    </row>
    <row r="870" spans="1:31">
      <c r="A870" s="311"/>
      <c r="B870" s="180"/>
      <c r="C870" s="180"/>
      <c r="D870" s="180"/>
      <c r="E870" s="180"/>
      <c r="F870" s="180"/>
      <c r="G870" s="180"/>
      <c r="H870" s="314"/>
      <c r="I870" s="180"/>
      <c r="J870" s="180"/>
      <c r="K870" s="313"/>
      <c r="L870" s="313"/>
      <c r="M870" s="313"/>
      <c r="N870" s="313"/>
      <c r="O870" s="978"/>
      <c r="P870" s="180"/>
      <c r="Q870" s="180"/>
      <c r="R870" s="180"/>
      <c r="S870" s="180"/>
      <c r="T870" s="180"/>
      <c r="U870" s="180"/>
      <c r="V870" s="180"/>
      <c r="W870" s="180"/>
      <c r="X870" s="180"/>
      <c r="Y870" s="180"/>
      <c r="Z870" s="180"/>
      <c r="AA870" s="180"/>
      <c r="AB870" s="180"/>
      <c r="AC870" s="180"/>
      <c r="AD870" s="180"/>
      <c r="AE870" s="180"/>
    </row>
    <row r="871" spans="1:31">
      <c r="A871" s="311"/>
      <c r="B871" s="180"/>
      <c r="C871" s="180"/>
      <c r="D871" s="180"/>
      <c r="E871" s="180"/>
      <c r="F871" s="180"/>
      <c r="G871" s="180"/>
      <c r="H871" s="314"/>
      <c r="I871" s="180"/>
      <c r="J871" s="180"/>
      <c r="K871" s="313"/>
      <c r="L871" s="313"/>
      <c r="M871" s="313"/>
      <c r="N871" s="313"/>
      <c r="O871" s="978"/>
      <c r="P871" s="180"/>
      <c r="Q871" s="180"/>
      <c r="R871" s="180"/>
      <c r="S871" s="180"/>
      <c r="T871" s="180"/>
      <c r="U871" s="180"/>
      <c r="V871" s="180"/>
      <c r="W871" s="180"/>
      <c r="X871" s="180"/>
      <c r="Y871" s="180"/>
      <c r="Z871" s="180"/>
      <c r="AA871" s="180"/>
      <c r="AB871" s="180"/>
      <c r="AC871" s="180"/>
      <c r="AD871" s="180"/>
      <c r="AE871" s="180"/>
    </row>
    <row r="872" spans="1:31">
      <c r="A872" s="311"/>
      <c r="B872" s="180"/>
      <c r="C872" s="180"/>
      <c r="D872" s="180"/>
      <c r="E872" s="180"/>
      <c r="F872" s="180"/>
      <c r="G872" s="180"/>
      <c r="H872" s="314"/>
      <c r="I872" s="180"/>
      <c r="J872" s="180"/>
      <c r="K872" s="313"/>
      <c r="L872" s="313"/>
      <c r="M872" s="313"/>
      <c r="N872" s="313"/>
      <c r="O872" s="978"/>
      <c r="P872" s="180"/>
      <c r="Q872" s="180"/>
      <c r="R872" s="180"/>
      <c r="S872" s="180"/>
      <c r="T872" s="180"/>
      <c r="U872" s="180"/>
      <c r="V872" s="180"/>
      <c r="W872" s="180"/>
      <c r="X872" s="180"/>
      <c r="Y872" s="180"/>
      <c r="Z872" s="180"/>
      <c r="AA872" s="180"/>
      <c r="AB872" s="180"/>
      <c r="AC872" s="180"/>
      <c r="AD872" s="180"/>
      <c r="AE872" s="180"/>
    </row>
    <row r="873" spans="1:31">
      <c r="A873" s="311"/>
      <c r="B873" s="180"/>
      <c r="C873" s="180"/>
      <c r="D873" s="180"/>
      <c r="E873" s="180"/>
      <c r="F873" s="180"/>
      <c r="G873" s="180"/>
      <c r="H873" s="314"/>
      <c r="I873" s="180"/>
      <c r="J873" s="180"/>
      <c r="K873" s="313"/>
      <c r="L873" s="313"/>
      <c r="M873" s="313"/>
      <c r="N873" s="313"/>
      <c r="O873" s="978"/>
      <c r="P873" s="180"/>
      <c r="Q873" s="180"/>
      <c r="R873" s="180"/>
      <c r="S873" s="180"/>
      <c r="T873" s="180"/>
      <c r="U873" s="180"/>
      <c r="V873" s="180"/>
      <c r="W873" s="180"/>
      <c r="X873" s="180"/>
      <c r="Y873" s="180"/>
      <c r="Z873" s="180"/>
      <c r="AA873" s="180"/>
      <c r="AB873" s="180"/>
      <c r="AC873" s="180"/>
      <c r="AD873" s="180"/>
      <c r="AE873" s="180"/>
    </row>
    <row r="874" spans="1:31">
      <c r="A874" s="311"/>
      <c r="B874" s="180"/>
      <c r="C874" s="180"/>
      <c r="D874" s="180"/>
      <c r="E874" s="180"/>
      <c r="F874" s="180"/>
      <c r="G874" s="180"/>
      <c r="H874" s="314"/>
      <c r="I874" s="180"/>
      <c r="J874" s="180"/>
      <c r="K874" s="313"/>
      <c r="L874" s="313"/>
      <c r="M874" s="313"/>
      <c r="N874" s="313"/>
      <c r="O874" s="978"/>
      <c r="P874" s="180"/>
      <c r="Q874" s="180"/>
      <c r="R874" s="180"/>
      <c r="S874" s="180"/>
      <c r="T874" s="180"/>
      <c r="U874" s="180"/>
      <c r="V874" s="180"/>
      <c r="W874" s="180"/>
      <c r="X874" s="180"/>
      <c r="Y874" s="180"/>
      <c r="Z874" s="180"/>
      <c r="AA874" s="180"/>
      <c r="AB874" s="180"/>
      <c r="AC874" s="180"/>
      <c r="AD874" s="180"/>
      <c r="AE874" s="180"/>
    </row>
    <row r="875" spans="1:31">
      <c r="A875" s="311"/>
      <c r="B875" s="180"/>
      <c r="C875" s="180"/>
      <c r="D875" s="180"/>
      <c r="E875" s="180"/>
      <c r="F875" s="180"/>
      <c r="G875" s="180"/>
      <c r="H875" s="314"/>
      <c r="I875" s="180"/>
      <c r="J875" s="180"/>
      <c r="K875" s="313"/>
      <c r="L875" s="313"/>
      <c r="M875" s="313"/>
      <c r="N875" s="313"/>
      <c r="O875" s="978"/>
      <c r="P875" s="180"/>
      <c r="Q875" s="180"/>
      <c r="R875" s="180"/>
      <c r="S875" s="180"/>
      <c r="T875" s="180"/>
      <c r="U875" s="180"/>
      <c r="V875" s="180"/>
      <c r="W875" s="180"/>
      <c r="X875" s="180"/>
      <c r="Y875" s="180"/>
      <c r="Z875" s="180"/>
      <c r="AA875" s="180"/>
      <c r="AB875" s="180"/>
      <c r="AC875" s="180"/>
      <c r="AD875" s="180"/>
      <c r="AE875" s="180"/>
    </row>
    <row r="876" spans="1:31">
      <c r="A876" s="311"/>
      <c r="B876" s="180"/>
      <c r="C876" s="180"/>
      <c r="D876" s="180"/>
      <c r="E876" s="180"/>
      <c r="F876" s="180"/>
      <c r="G876" s="180"/>
      <c r="H876" s="314"/>
      <c r="I876" s="180"/>
      <c r="J876" s="180"/>
      <c r="K876" s="313"/>
      <c r="L876" s="313"/>
      <c r="M876" s="313"/>
      <c r="N876" s="313"/>
      <c r="O876" s="978"/>
      <c r="P876" s="180"/>
      <c r="Q876" s="180"/>
      <c r="R876" s="180"/>
      <c r="S876" s="180"/>
      <c r="T876" s="180"/>
      <c r="U876" s="180"/>
      <c r="V876" s="180"/>
      <c r="W876" s="180"/>
      <c r="X876" s="180"/>
      <c r="Y876" s="180"/>
      <c r="Z876" s="180"/>
      <c r="AA876" s="180"/>
      <c r="AB876" s="180"/>
      <c r="AC876" s="180"/>
      <c r="AD876" s="180"/>
      <c r="AE876" s="180"/>
    </row>
    <row r="877" spans="1:31">
      <c r="A877" s="311"/>
      <c r="B877" s="180"/>
      <c r="C877" s="180"/>
      <c r="D877" s="180"/>
      <c r="E877" s="180"/>
      <c r="F877" s="180"/>
      <c r="G877" s="180"/>
      <c r="H877" s="314"/>
      <c r="I877" s="180"/>
      <c r="J877" s="180"/>
      <c r="K877" s="313"/>
      <c r="L877" s="313"/>
      <c r="M877" s="313"/>
      <c r="N877" s="313"/>
      <c r="O877" s="978"/>
      <c r="P877" s="180"/>
      <c r="Q877" s="180"/>
      <c r="R877" s="180"/>
      <c r="S877" s="180"/>
      <c r="T877" s="180"/>
      <c r="U877" s="180"/>
      <c r="V877" s="180"/>
      <c r="W877" s="180"/>
      <c r="X877" s="180"/>
      <c r="Y877" s="180"/>
      <c r="Z877" s="180"/>
      <c r="AA877" s="180"/>
      <c r="AB877" s="180"/>
      <c r="AC877" s="180"/>
      <c r="AD877" s="180"/>
      <c r="AE877" s="180"/>
    </row>
    <row r="878" spans="1:31">
      <c r="A878" s="311"/>
      <c r="B878" s="180"/>
      <c r="C878" s="180"/>
      <c r="D878" s="180"/>
      <c r="E878" s="180"/>
      <c r="F878" s="180"/>
      <c r="G878" s="180"/>
      <c r="H878" s="314"/>
      <c r="I878" s="180"/>
      <c r="J878" s="180"/>
      <c r="K878" s="313"/>
      <c r="L878" s="313"/>
      <c r="M878" s="313"/>
      <c r="N878" s="313"/>
      <c r="O878" s="978"/>
      <c r="P878" s="180"/>
      <c r="Q878" s="180"/>
      <c r="R878" s="180"/>
      <c r="S878" s="180"/>
      <c r="T878" s="180"/>
      <c r="U878" s="180"/>
      <c r="V878" s="180"/>
      <c r="W878" s="180"/>
      <c r="X878" s="180"/>
      <c r="Y878" s="180"/>
      <c r="Z878" s="180"/>
      <c r="AA878" s="180"/>
      <c r="AB878" s="180"/>
      <c r="AC878" s="180"/>
      <c r="AD878" s="180"/>
      <c r="AE878" s="180"/>
    </row>
    <row r="879" spans="1:31">
      <c r="A879" s="311"/>
      <c r="B879" s="180"/>
      <c r="C879" s="180"/>
      <c r="D879" s="180"/>
      <c r="E879" s="180"/>
      <c r="F879" s="180"/>
      <c r="G879" s="180"/>
      <c r="H879" s="314"/>
      <c r="I879" s="180"/>
      <c r="J879" s="180"/>
      <c r="K879" s="313"/>
      <c r="L879" s="313"/>
      <c r="M879" s="313"/>
      <c r="N879" s="313"/>
      <c r="O879" s="978"/>
      <c r="P879" s="180"/>
      <c r="Q879" s="180"/>
      <c r="R879" s="180"/>
      <c r="S879" s="180"/>
      <c r="T879" s="180"/>
      <c r="U879" s="180"/>
      <c r="V879" s="180"/>
      <c r="W879" s="180"/>
      <c r="X879" s="180"/>
      <c r="Y879" s="180"/>
      <c r="Z879" s="180"/>
      <c r="AA879" s="180"/>
      <c r="AB879" s="180"/>
      <c r="AC879" s="180"/>
      <c r="AD879" s="180"/>
      <c r="AE879" s="180"/>
    </row>
    <row r="880" spans="1:31">
      <c r="A880" s="311"/>
      <c r="B880" s="180"/>
      <c r="C880" s="180"/>
      <c r="D880" s="180"/>
      <c r="E880" s="180"/>
      <c r="F880" s="180"/>
      <c r="G880" s="180"/>
      <c r="H880" s="314"/>
      <c r="I880" s="180"/>
      <c r="J880" s="180"/>
      <c r="K880" s="313"/>
      <c r="L880" s="313"/>
      <c r="M880" s="313"/>
      <c r="N880" s="313"/>
      <c r="O880" s="978"/>
      <c r="P880" s="180"/>
      <c r="Q880" s="180"/>
      <c r="R880" s="180"/>
      <c r="S880" s="180"/>
      <c r="T880" s="180"/>
      <c r="U880" s="180"/>
      <c r="V880" s="180"/>
      <c r="W880" s="180"/>
      <c r="X880" s="180"/>
      <c r="Y880" s="180"/>
      <c r="Z880" s="180"/>
      <c r="AA880" s="180"/>
      <c r="AB880" s="180"/>
      <c r="AC880" s="180"/>
      <c r="AD880" s="180"/>
      <c r="AE880" s="180"/>
    </row>
    <row r="881" spans="1:31">
      <c r="A881" s="311"/>
      <c r="B881" s="180"/>
      <c r="C881" s="180"/>
      <c r="D881" s="180"/>
      <c r="E881" s="180"/>
      <c r="F881" s="180"/>
      <c r="G881" s="180"/>
      <c r="H881" s="314"/>
      <c r="I881" s="180"/>
      <c r="J881" s="180"/>
      <c r="K881" s="313"/>
      <c r="L881" s="313"/>
      <c r="M881" s="313"/>
      <c r="N881" s="313"/>
      <c r="O881" s="978"/>
      <c r="P881" s="180"/>
      <c r="Q881" s="180"/>
      <c r="R881" s="180"/>
      <c r="S881" s="180"/>
      <c r="T881" s="180"/>
      <c r="U881" s="180"/>
      <c r="V881" s="180"/>
      <c r="W881" s="180"/>
      <c r="X881" s="180"/>
      <c r="Y881" s="180"/>
      <c r="Z881" s="180"/>
      <c r="AA881" s="180"/>
      <c r="AB881" s="180"/>
      <c r="AC881" s="180"/>
      <c r="AD881" s="180"/>
      <c r="AE881" s="180"/>
    </row>
    <row r="882" spans="1:31">
      <c r="A882" s="311"/>
      <c r="B882" s="180"/>
      <c r="C882" s="180"/>
      <c r="D882" s="180"/>
      <c r="E882" s="180"/>
      <c r="F882" s="180"/>
      <c r="G882" s="180"/>
      <c r="H882" s="314"/>
      <c r="I882" s="180"/>
      <c r="J882" s="180"/>
      <c r="K882" s="313"/>
      <c r="L882" s="313"/>
      <c r="M882" s="313"/>
      <c r="N882" s="313"/>
      <c r="O882" s="978"/>
      <c r="P882" s="180"/>
      <c r="Q882" s="180"/>
      <c r="R882" s="180"/>
      <c r="S882" s="180"/>
      <c r="T882" s="180"/>
      <c r="U882" s="180"/>
      <c r="V882" s="180"/>
      <c r="W882" s="180"/>
      <c r="X882" s="180"/>
      <c r="Y882" s="180"/>
      <c r="Z882" s="180"/>
      <c r="AA882" s="180"/>
      <c r="AB882" s="180"/>
      <c r="AC882" s="180"/>
      <c r="AD882" s="180"/>
      <c r="AE882" s="180"/>
    </row>
    <row r="883" spans="1:31">
      <c r="A883" s="311"/>
      <c r="B883" s="180"/>
      <c r="C883" s="180"/>
      <c r="D883" s="180"/>
      <c r="E883" s="180"/>
      <c r="F883" s="180"/>
      <c r="G883" s="180"/>
      <c r="H883" s="314"/>
      <c r="I883" s="180"/>
      <c r="J883" s="180"/>
      <c r="K883" s="313"/>
      <c r="L883" s="313"/>
      <c r="M883" s="313"/>
      <c r="N883" s="313"/>
      <c r="O883" s="978"/>
      <c r="P883" s="180"/>
      <c r="Q883" s="180"/>
      <c r="R883" s="180"/>
      <c r="S883" s="180"/>
      <c r="T883" s="180"/>
      <c r="U883" s="180"/>
      <c r="V883" s="180"/>
      <c r="W883" s="180"/>
      <c r="X883" s="180"/>
      <c r="Y883" s="180"/>
      <c r="Z883" s="180"/>
      <c r="AA883" s="180"/>
      <c r="AB883" s="180"/>
      <c r="AC883" s="180"/>
      <c r="AD883" s="180"/>
      <c r="AE883" s="180"/>
    </row>
    <row r="884" spans="1:31">
      <c r="A884" s="311"/>
      <c r="B884" s="180"/>
      <c r="C884" s="180"/>
      <c r="D884" s="180"/>
      <c r="E884" s="180"/>
      <c r="F884" s="180"/>
      <c r="G884" s="180"/>
      <c r="H884" s="314"/>
      <c r="I884" s="180"/>
      <c r="J884" s="180"/>
      <c r="K884" s="313"/>
      <c r="L884" s="313"/>
      <c r="M884" s="313"/>
      <c r="N884" s="313"/>
      <c r="O884" s="978"/>
      <c r="P884" s="180"/>
      <c r="Q884" s="180"/>
      <c r="R884" s="180"/>
      <c r="S884" s="180"/>
      <c r="T884" s="180"/>
      <c r="U884" s="180"/>
      <c r="V884" s="180"/>
      <c r="W884" s="180"/>
      <c r="X884" s="180"/>
      <c r="Y884" s="180"/>
      <c r="Z884" s="180"/>
      <c r="AA884" s="180"/>
      <c r="AB884" s="180"/>
      <c r="AC884" s="180"/>
      <c r="AD884" s="180"/>
      <c r="AE884" s="180"/>
    </row>
    <row r="885" spans="1:31">
      <c r="A885" s="311"/>
      <c r="B885" s="180"/>
      <c r="C885" s="180"/>
      <c r="D885" s="180"/>
      <c r="E885" s="180"/>
      <c r="F885" s="180"/>
      <c r="G885" s="180"/>
      <c r="H885" s="314"/>
      <c r="I885" s="180"/>
      <c r="J885" s="180"/>
      <c r="K885" s="313"/>
      <c r="L885" s="313"/>
      <c r="M885" s="313"/>
      <c r="N885" s="313"/>
      <c r="O885" s="978"/>
      <c r="P885" s="180"/>
      <c r="Q885" s="180"/>
      <c r="R885" s="180"/>
      <c r="S885" s="180"/>
      <c r="T885" s="180"/>
      <c r="U885" s="180"/>
      <c r="V885" s="180"/>
      <c r="W885" s="180"/>
      <c r="X885" s="180"/>
      <c r="Y885" s="180"/>
      <c r="Z885" s="180"/>
      <c r="AA885" s="180"/>
      <c r="AB885" s="180"/>
      <c r="AC885" s="180"/>
      <c r="AD885" s="180"/>
      <c r="AE885" s="180"/>
    </row>
    <row r="886" spans="1:31">
      <c r="A886" s="311"/>
      <c r="B886" s="180"/>
      <c r="C886" s="180"/>
      <c r="D886" s="180"/>
      <c r="E886" s="180"/>
      <c r="F886" s="180"/>
      <c r="G886" s="180"/>
      <c r="H886" s="314"/>
      <c r="I886" s="180"/>
      <c r="J886" s="180"/>
      <c r="K886" s="313"/>
      <c r="L886" s="313"/>
      <c r="M886" s="313"/>
      <c r="N886" s="313"/>
      <c r="O886" s="978"/>
      <c r="P886" s="180"/>
      <c r="Q886" s="180"/>
      <c r="R886" s="180"/>
      <c r="S886" s="180"/>
      <c r="T886" s="180"/>
      <c r="U886" s="180"/>
      <c r="V886" s="180"/>
      <c r="W886" s="180"/>
      <c r="X886" s="180"/>
      <c r="Y886" s="180"/>
      <c r="Z886" s="180"/>
      <c r="AA886" s="180"/>
      <c r="AB886" s="180"/>
      <c r="AC886" s="180"/>
      <c r="AD886" s="180"/>
      <c r="AE886" s="180"/>
    </row>
    <row r="887" spans="1:31">
      <c r="A887" s="311"/>
      <c r="B887" s="180"/>
      <c r="C887" s="180"/>
      <c r="D887" s="180"/>
      <c r="E887" s="180"/>
      <c r="F887" s="180"/>
      <c r="G887" s="180"/>
      <c r="H887" s="314"/>
      <c r="I887" s="180"/>
      <c r="J887" s="180"/>
      <c r="K887" s="313"/>
      <c r="L887" s="313"/>
      <c r="M887" s="313"/>
      <c r="N887" s="313"/>
      <c r="O887" s="978"/>
      <c r="P887" s="180"/>
      <c r="Q887" s="180"/>
      <c r="R887" s="180"/>
      <c r="S887" s="180"/>
      <c r="T887" s="180"/>
      <c r="U887" s="180"/>
      <c r="V887" s="180"/>
      <c r="W887" s="180"/>
      <c r="X887" s="180"/>
      <c r="Y887" s="180"/>
      <c r="Z887" s="180"/>
      <c r="AA887" s="180"/>
      <c r="AB887" s="180"/>
      <c r="AC887" s="180"/>
      <c r="AD887" s="180"/>
      <c r="AE887" s="180"/>
    </row>
    <row r="888" spans="1:31">
      <c r="A888" s="311"/>
      <c r="B888" s="180"/>
      <c r="C888" s="180"/>
      <c r="D888" s="180"/>
      <c r="E888" s="180"/>
      <c r="F888" s="180"/>
      <c r="G888" s="180"/>
      <c r="H888" s="314"/>
      <c r="I888" s="180"/>
      <c r="J888" s="180"/>
      <c r="K888" s="313"/>
      <c r="L888" s="313"/>
      <c r="M888" s="313"/>
      <c r="N888" s="313"/>
      <c r="O888" s="978"/>
      <c r="P888" s="180"/>
      <c r="Q888" s="180"/>
      <c r="R888" s="180"/>
      <c r="S888" s="180"/>
      <c r="T888" s="180"/>
      <c r="U888" s="180"/>
      <c r="V888" s="180"/>
      <c r="W888" s="180"/>
      <c r="X888" s="180"/>
      <c r="Y888" s="180"/>
      <c r="Z888" s="180"/>
      <c r="AA888" s="180"/>
      <c r="AB888" s="180"/>
      <c r="AC888" s="180"/>
      <c r="AD888" s="180"/>
      <c r="AE888" s="180"/>
    </row>
    <row r="889" spans="1:31">
      <c r="A889" s="311"/>
      <c r="B889" s="180"/>
      <c r="C889" s="180"/>
      <c r="D889" s="180"/>
      <c r="E889" s="180"/>
      <c r="F889" s="180"/>
      <c r="G889" s="180"/>
      <c r="H889" s="314"/>
      <c r="I889" s="180"/>
      <c r="J889" s="180"/>
      <c r="K889" s="313"/>
      <c r="L889" s="313"/>
      <c r="M889" s="313"/>
      <c r="N889" s="313"/>
      <c r="O889" s="978"/>
      <c r="P889" s="180"/>
      <c r="Q889" s="180"/>
      <c r="R889" s="180"/>
      <c r="S889" s="180"/>
      <c r="T889" s="180"/>
      <c r="U889" s="180"/>
      <c r="V889" s="180"/>
      <c r="W889" s="180"/>
      <c r="X889" s="180"/>
      <c r="Y889" s="180"/>
      <c r="Z889" s="180"/>
      <c r="AA889" s="180"/>
      <c r="AB889" s="180"/>
      <c r="AC889" s="180"/>
      <c r="AD889" s="180"/>
      <c r="AE889" s="180"/>
    </row>
    <row r="890" spans="1:31">
      <c r="A890" s="311"/>
      <c r="B890" s="180"/>
      <c r="C890" s="180"/>
      <c r="D890" s="180"/>
      <c r="E890" s="180"/>
      <c r="F890" s="180"/>
      <c r="G890" s="180"/>
      <c r="H890" s="314"/>
      <c r="I890" s="180"/>
      <c r="J890" s="180"/>
      <c r="K890" s="313"/>
      <c r="L890" s="313"/>
      <c r="M890" s="313"/>
      <c r="N890" s="313"/>
      <c r="O890" s="978"/>
      <c r="P890" s="180"/>
      <c r="Q890" s="180"/>
      <c r="R890" s="180"/>
      <c r="S890" s="180"/>
      <c r="T890" s="180"/>
      <c r="U890" s="180"/>
      <c r="V890" s="180"/>
      <c r="W890" s="180"/>
      <c r="X890" s="180"/>
      <c r="Y890" s="180"/>
      <c r="Z890" s="180"/>
      <c r="AA890" s="180"/>
      <c r="AB890" s="180"/>
      <c r="AC890" s="180"/>
      <c r="AD890" s="180"/>
      <c r="AE890" s="180"/>
    </row>
    <row r="891" spans="1:31">
      <c r="A891" s="311"/>
      <c r="B891" s="180"/>
      <c r="C891" s="180"/>
      <c r="D891" s="180"/>
      <c r="E891" s="180"/>
      <c r="F891" s="180"/>
      <c r="G891" s="180"/>
      <c r="H891" s="314"/>
      <c r="I891" s="180"/>
      <c r="J891" s="180"/>
      <c r="K891" s="313"/>
      <c r="L891" s="313"/>
      <c r="M891" s="313"/>
      <c r="N891" s="313"/>
      <c r="O891" s="978"/>
      <c r="P891" s="180"/>
      <c r="Q891" s="180"/>
      <c r="R891" s="180"/>
      <c r="S891" s="180"/>
      <c r="T891" s="180"/>
      <c r="U891" s="180"/>
      <c r="V891" s="180"/>
      <c r="W891" s="180"/>
      <c r="X891" s="180"/>
      <c r="Y891" s="180"/>
      <c r="Z891" s="180"/>
      <c r="AA891" s="180"/>
      <c r="AB891" s="180"/>
      <c r="AC891" s="180"/>
      <c r="AD891" s="180"/>
      <c r="AE891" s="180"/>
    </row>
    <row r="892" spans="1:31">
      <c r="A892" s="311"/>
      <c r="B892" s="180"/>
      <c r="C892" s="180"/>
      <c r="D892" s="180"/>
      <c r="E892" s="180"/>
      <c r="F892" s="180"/>
      <c r="G892" s="180"/>
      <c r="H892" s="314"/>
      <c r="I892" s="180"/>
      <c r="J892" s="180"/>
      <c r="K892" s="313"/>
      <c r="L892" s="313"/>
      <c r="M892" s="313"/>
      <c r="N892" s="313"/>
      <c r="O892" s="978"/>
      <c r="P892" s="180"/>
      <c r="Q892" s="180"/>
      <c r="R892" s="180"/>
      <c r="S892" s="180"/>
      <c r="T892" s="180"/>
      <c r="U892" s="180"/>
      <c r="V892" s="180"/>
      <c r="W892" s="180"/>
      <c r="X892" s="180"/>
      <c r="Y892" s="180"/>
      <c r="Z892" s="180"/>
      <c r="AA892" s="180"/>
      <c r="AB892" s="180"/>
      <c r="AC892" s="180"/>
      <c r="AD892" s="180"/>
      <c r="AE892" s="180"/>
    </row>
    <row r="893" spans="1:31">
      <c r="A893" s="311"/>
      <c r="B893" s="180"/>
      <c r="C893" s="180"/>
      <c r="D893" s="180"/>
      <c r="E893" s="180"/>
      <c r="F893" s="180"/>
      <c r="G893" s="180"/>
      <c r="H893" s="314"/>
      <c r="I893" s="180"/>
      <c r="J893" s="180"/>
      <c r="K893" s="313"/>
      <c r="L893" s="313"/>
      <c r="M893" s="313"/>
      <c r="N893" s="313"/>
      <c r="O893" s="978"/>
      <c r="P893" s="180"/>
      <c r="Q893" s="180"/>
      <c r="R893" s="180"/>
      <c r="S893" s="180"/>
      <c r="T893" s="180"/>
      <c r="U893" s="180"/>
      <c r="V893" s="180"/>
      <c r="W893" s="180"/>
      <c r="X893" s="180"/>
      <c r="Y893" s="180"/>
      <c r="Z893" s="180"/>
      <c r="AA893" s="180"/>
      <c r="AB893" s="180"/>
      <c r="AC893" s="180"/>
      <c r="AD893" s="180"/>
      <c r="AE893" s="180"/>
    </row>
    <row r="894" spans="1:31">
      <c r="A894" s="311"/>
      <c r="B894" s="180"/>
      <c r="C894" s="180"/>
      <c r="D894" s="180"/>
      <c r="E894" s="180"/>
      <c r="F894" s="180"/>
      <c r="G894" s="180"/>
      <c r="H894" s="314"/>
      <c r="I894" s="180"/>
      <c r="J894" s="180"/>
      <c r="K894" s="313"/>
      <c r="L894" s="313"/>
      <c r="M894" s="313"/>
      <c r="N894" s="313"/>
      <c r="O894" s="978"/>
      <c r="P894" s="180"/>
      <c r="Q894" s="180"/>
      <c r="R894" s="180"/>
      <c r="S894" s="180"/>
      <c r="T894" s="180"/>
      <c r="U894" s="180"/>
      <c r="V894" s="180"/>
      <c r="W894" s="180"/>
      <c r="X894" s="180"/>
      <c r="Y894" s="180"/>
      <c r="Z894" s="180"/>
      <c r="AA894" s="180"/>
      <c r="AB894" s="180"/>
      <c r="AC894" s="180"/>
      <c r="AD894" s="180"/>
      <c r="AE894" s="180"/>
    </row>
    <row r="895" spans="1:31">
      <c r="A895" s="311"/>
      <c r="B895" s="180"/>
      <c r="C895" s="180"/>
      <c r="D895" s="180"/>
      <c r="E895" s="180"/>
      <c r="F895" s="180"/>
      <c r="G895" s="180"/>
      <c r="H895" s="314"/>
      <c r="I895" s="180"/>
      <c r="J895" s="180"/>
      <c r="K895" s="313"/>
      <c r="L895" s="313"/>
      <c r="M895" s="313"/>
      <c r="N895" s="313"/>
      <c r="O895" s="978"/>
      <c r="P895" s="180"/>
      <c r="Q895" s="180"/>
      <c r="R895" s="180"/>
      <c r="S895" s="180"/>
      <c r="T895" s="180"/>
      <c r="U895" s="180"/>
      <c r="V895" s="180"/>
      <c r="W895" s="180"/>
      <c r="X895" s="180"/>
      <c r="Y895" s="180"/>
      <c r="Z895" s="180"/>
      <c r="AA895" s="180"/>
      <c r="AB895" s="180"/>
      <c r="AC895" s="180"/>
      <c r="AD895" s="180"/>
      <c r="AE895" s="180"/>
    </row>
    <row r="896" spans="1:31">
      <c r="A896" s="311"/>
      <c r="B896" s="180"/>
      <c r="C896" s="180"/>
      <c r="D896" s="180"/>
      <c r="E896" s="180"/>
      <c r="F896" s="180"/>
      <c r="G896" s="180"/>
      <c r="H896" s="314"/>
      <c r="I896" s="180"/>
      <c r="J896" s="180"/>
      <c r="K896" s="313"/>
      <c r="L896" s="313"/>
      <c r="M896" s="313"/>
      <c r="N896" s="313"/>
      <c r="O896" s="978"/>
      <c r="P896" s="180"/>
      <c r="Q896" s="180"/>
      <c r="R896" s="180"/>
      <c r="S896" s="180"/>
      <c r="T896" s="180"/>
      <c r="U896" s="180"/>
      <c r="V896" s="180"/>
      <c r="W896" s="180"/>
      <c r="X896" s="180"/>
      <c r="Y896" s="180"/>
      <c r="Z896" s="180"/>
      <c r="AA896" s="180"/>
      <c r="AB896" s="180"/>
      <c r="AC896" s="180"/>
      <c r="AD896" s="180"/>
      <c r="AE896" s="180"/>
    </row>
    <row r="897" spans="1:31">
      <c r="A897" s="311"/>
      <c r="B897" s="180"/>
      <c r="C897" s="180"/>
      <c r="D897" s="180"/>
      <c r="E897" s="180"/>
      <c r="F897" s="180"/>
      <c r="G897" s="180"/>
      <c r="H897" s="314"/>
      <c r="I897" s="180"/>
      <c r="J897" s="180"/>
      <c r="K897" s="313"/>
      <c r="L897" s="313"/>
      <c r="M897" s="313"/>
      <c r="N897" s="313"/>
      <c r="O897" s="978"/>
      <c r="P897" s="180"/>
      <c r="Q897" s="180"/>
      <c r="R897" s="180"/>
      <c r="S897" s="180"/>
      <c r="T897" s="180"/>
      <c r="U897" s="180"/>
      <c r="V897" s="180"/>
      <c r="W897" s="180"/>
      <c r="X897" s="180"/>
      <c r="Y897" s="180"/>
      <c r="Z897" s="180"/>
      <c r="AA897" s="180"/>
      <c r="AB897" s="180"/>
      <c r="AC897" s="180"/>
      <c r="AD897" s="180"/>
      <c r="AE897" s="180"/>
    </row>
    <row r="898" spans="1:31">
      <c r="A898" s="311"/>
      <c r="B898" s="180"/>
      <c r="C898" s="180"/>
      <c r="D898" s="180"/>
      <c r="E898" s="180"/>
      <c r="F898" s="180"/>
      <c r="G898" s="180"/>
      <c r="H898" s="314"/>
      <c r="I898" s="180"/>
      <c r="J898" s="180"/>
      <c r="K898" s="313"/>
      <c r="L898" s="313"/>
      <c r="M898" s="313"/>
      <c r="N898" s="313"/>
      <c r="O898" s="978"/>
      <c r="P898" s="180"/>
      <c r="Q898" s="180"/>
      <c r="R898" s="180"/>
      <c r="S898" s="180"/>
      <c r="T898" s="180"/>
      <c r="U898" s="180"/>
      <c r="V898" s="180"/>
      <c r="W898" s="180"/>
      <c r="X898" s="180"/>
      <c r="Y898" s="180"/>
      <c r="Z898" s="180"/>
      <c r="AA898" s="180"/>
      <c r="AB898" s="180"/>
      <c r="AC898" s="180"/>
      <c r="AD898" s="180"/>
      <c r="AE898" s="180"/>
    </row>
    <row r="899" spans="1:31">
      <c r="A899" s="311"/>
      <c r="B899" s="180"/>
      <c r="C899" s="180"/>
      <c r="D899" s="180"/>
      <c r="E899" s="180"/>
      <c r="F899" s="180"/>
      <c r="G899" s="180"/>
      <c r="H899" s="314"/>
      <c r="I899" s="180"/>
      <c r="J899" s="180"/>
      <c r="K899" s="313"/>
      <c r="L899" s="313"/>
      <c r="M899" s="313"/>
      <c r="N899" s="313"/>
      <c r="O899" s="978"/>
      <c r="P899" s="180"/>
      <c r="Q899" s="180"/>
      <c r="R899" s="180"/>
      <c r="S899" s="180"/>
      <c r="T899" s="180"/>
      <c r="U899" s="180"/>
      <c r="V899" s="180"/>
      <c r="W899" s="180"/>
      <c r="X899" s="180"/>
      <c r="Y899" s="180"/>
      <c r="Z899" s="180"/>
      <c r="AA899" s="180"/>
      <c r="AB899" s="180"/>
      <c r="AC899" s="180"/>
      <c r="AD899" s="180"/>
      <c r="AE899" s="180"/>
    </row>
    <row r="900" spans="1:31">
      <c r="A900" s="311"/>
      <c r="B900" s="180"/>
      <c r="C900" s="180"/>
      <c r="D900" s="180"/>
      <c r="E900" s="180"/>
      <c r="F900" s="180"/>
      <c r="G900" s="180"/>
      <c r="H900" s="314"/>
      <c r="I900" s="180"/>
      <c r="J900" s="180"/>
      <c r="K900" s="313"/>
      <c r="L900" s="313"/>
      <c r="M900" s="313"/>
      <c r="N900" s="313"/>
      <c r="O900" s="978"/>
      <c r="P900" s="180"/>
      <c r="Q900" s="180"/>
      <c r="R900" s="180"/>
      <c r="S900" s="180"/>
      <c r="T900" s="180"/>
      <c r="U900" s="180"/>
      <c r="V900" s="180"/>
      <c r="W900" s="180"/>
      <c r="X900" s="180"/>
      <c r="Y900" s="180"/>
      <c r="Z900" s="180"/>
      <c r="AA900" s="180"/>
      <c r="AB900" s="180"/>
      <c r="AC900" s="180"/>
      <c r="AD900" s="180"/>
      <c r="AE900" s="180"/>
    </row>
    <row r="901" spans="1:31">
      <c r="A901" s="311"/>
      <c r="B901" s="180"/>
      <c r="C901" s="180"/>
      <c r="D901" s="180"/>
      <c r="E901" s="180"/>
      <c r="F901" s="180"/>
      <c r="G901" s="180"/>
      <c r="H901" s="314"/>
      <c r="I901" s="180"/>
      <c r="J901" s="180"/>
      <c r="K901" s="313"/>
      <c r="L901" s="313"/>
      <c r="M901" s="313"/>
      <c r="N901" s="313"/>
      <c r="O901" s="978"/>
      <c r="P901" s="180"/>
      <c r="Q901" s="180"/>
      <c r="R901" s="180"/>
      <c r="S901" s="180"/>
      <c r="T901" s="180"/>
      <c r="U901" s="180"/>
      <c r="V901" s="180"/>
      <c r="W901" s="180"/>
      <c r="X901" s="180"/>
      <c r="Y901" s="180"/>
      <c r="Z901" s="180"/>
      <c r="AA901" s="180"/>
      <c r="AB901" s="180"/>
      <c r="AC901" s="180"/>
      <c r="AD901" s="180"/>
      <c r="AE901" s="180"/>
    </row>
    <row r="902" spans="1:31">
      <c r="A902" s="311"/>
      <c r="B902" s="180"/>
      <c r="C902" s="180"/>
      <c r="D902" s="180"/>
      <c r="E902" s="180"/>
      <c r="F902" s="180"/>
      <c r="G902" s="180"/>
      <c r="H902" s="314"/>
      <c r="I902" s="180"/>
      <c r="J902" s="180"/>
      <c r="K902" s="313"/>
      <c r="L902" s="313"/>
      <c r="M902" s="313"/>
      <c r="N902" s="313"/>
      <c r="O902" s="978"/>
      <c r="P902" s="180"/>
      <c r="Q902" s="180"/>
      <c r="R902" s="180"/>
      <c r="S902" s="180"/>
      <c r="T902" s="180"/>
      <c r="U902" s="180"/>
      <c r="V902" s="180"/>
      <c r="W902" s="180"/>
      <c r="X902" s="180"/>
      <c r="Y902" s="180"/>
      <c r="Z902" s="180"/>
      <c r="AA902" s="180"/>
      <c r="AB902" s="180"/>
      <c r="AC902" s="180"/>
      <c r="AD902" s="180"/>
      <c r="AE902" s="180"/>
    </row>
    <row r="903" spans="1:31">
      <c r="A903" s="311"/>
      <c r="B903" s="180"/>
      <c r="C903" s="180"/>
      <c r="D903" s="180"/>
      <c r="E903" s="180"/>
      <c r="F903" s="180"/>
      <c r="G903" s="180"/>
      <c r="H903" s="314"/>
      <c r="I903" s="180"/>
      <c r="J903" s="180"/>
      <c r="K903" s="313"/>
      <c r="L903" s="313"/>
      <c r="M903" s="313"/>
      <c r="N903" s="313"/>
      <c r="O903" s="978"/>
      <c r="P903" s="180"/>
      <c r="Q903" s="180"/>
      <c r="R903" s="180"/>
      <c r="S903" s="180"/>
      <c r="T903" s="180"/>
      <c r="U903" s="180"/>
      <c r="V903" s="180"/>
      <c r="W903" s="180"/>
      <c r="X903" s="180"/>
      <c r="Y903" s="180"/>
      <c r="Z903" s="180"/>
      <c r="AA903" s="180"/>
      <c r="AB903" s="180"/>
      <c r="AC903" s="180"/>
      <c r="AD903" s="180"/>
      <c r="AE903" s="180"/>
    </row>
    <row r="904" spans="1:31">
      <c r="A904" s="311"/>
      <c r="B904" s="180"/>
      <c r="C904" s="180"/>
      <c r="D904" s="180"/>
      <c r="E904" s="180"/>
      <c r="F904" s="180"/>
      <c r="G904" s="180"/>
      <c r="H904" s="314"/>
      <c r="I904" s="180"/>
      <c r="J904" s="180"/>
      <c r="K904" s="313"/>
      <c r="L904" s="313"/>
      <c r="M904" s="313"/>
      <c r="N904" s="313"/>
      <c r="O904" s="978"/>
      <c r="P904" s="180"/>
      <c r="Q904" s="180"/>
      <c r="R904" s="180"/>
      <c r="S904" s="180"/>
      <c r="T904" s="180"/>
      <c r="U904" s="180"/>
      <c r="V904" s="180"/>
      <c r="W904" s="180"/>
      <c r="X904" s="180"/>
      <c r="Y904" s="180"/>
      <c r="Z904" s="180"/>
      <c r="AA904" s="180"/>
      <c r="AB904" s="180"/>
      <c r="AC904" s="180"/>
      <c r="AD904" s="180"/>
      <c r="AE904" s="180"/>
    </row>
    <row r="905" spans="1:31">
      <c r="A905" s="311"/>
      <c r="B905" s="180"/>
      <c r="C905" s="180"/>
      <c r="D905" s="180"/>
      <c r="E905" s="180"/>
      <c r="F905" s="180"/>
      <c r="G905" s="180"/>
      <c r="H905" s="314"/>
      <c r="I905" s="180"/>
      <c r="J905" s="180"/>
      <c r="K905" s="313"/>
      <c r="L905" s="313"/>
      <c r="M905" s="313"/>
      <c r="N905" s="313"/>
      <c r="O905" s="978"/>
      <c r="P905" s="180"/>
      <c r="Q905" s="180"/>
      <c r="R905" s="180"/>
      <c r="S905" s="180"/>
      <c r="T905" s="180"/>
      <c r="U905" s="180"/>
      <c r="V905" s="180"/>
      <c r="W905" s="180"/>
      <c r="X905" s="180"/>
      <c r="Y905" s="180"/>
      <c r="Z905" s="180"/>
      <c r="AA905" s="180"/>
      <c r="AB905" s="180"/>
      <c r="AC905" s="180"/>
      <c r="AD905" s="180"/>
      <c r="AE905" s="180"/>
    </row>
    <row r="906" spans="1:31">
      <c r="A906" s="311"/>
      <c r="B906" s="180"/>
      <c r="C906" s="180"/>
      <c r="D906" s="180"/>
      <c r="E906" s="180"/>
      <c r="F906" s="180"/>
      <c r="G906" s="180"/>
      <c r="H906" s="314"/>
      <c r="I906" s="180"/>
      <c r="J906" s="180"/>
      <c r="K906" s="313"/>
      <c r="L906" s="313"/>
      <c r="M906" s="313"/>
      <c r="N906" s="313"/>
      <c r="O906" s="978"/>
      <c r="P906" s="180"/>
      <c r="Q906" s="180"/>
      <c r="R906" s="180"/>
      <c r="S906" s="180"/>
      <c r="T906" s="180"/>
      <c r="U906" s="180"/>
      <c r="V906" s="180"/>
      <c r="W906" s="180"/>
      <c r="X906" s="180"/>
      <c r="Y906" s="180"/>
      <c r="Z906" s="180"/>
      <c r="AA906" s="180"/>
      <c r="AB906" s="180"/>
      <c r="AC906" s="180"/>
      <c r="AD906" s="180"/>
      <c r="AE906" s="180"/>
    </row>
    <row r="907" spans="1:31">
      <c r="A907" s="311"/>
      <c r="B907" s="180"/>
      <c r="C907" s="180"/>
      <c r="D907" s="180"/>
      <c r="E907" s="180"/>
      <c r="F907" s="180"/>
      <c r="G907" s="180"/>
      <c r="H907" s="314"/>
      <c r="I907" s="180"/>
      <c r="J907" s="180"/>
      <c r="K907" s="313"/>
      <c r="L907" s="313"/>
      <c r="M907" s="313"/>
      <c r="N907" s="313"/>
      <c r="O907" s="978"/>
      <c r="P907" s="180"/>
      <c r="Q907" s="180"/>
      <c r="R907" s="180"/>
      <c r="S907" s="180"/>
      <c r="T907" s="180"/>
      <c r="U907" s="180"/>
      <c r="V907" s="180"/>
      <c r="W907" s="180"/>
      <c r="X907" s="180"/>
      <c r="Y907" s="180"/>
      <c r="Z907" s="180"/>
      <c r="AA907" s="180"/>
      <c r="AB907" s="180"/>
      <c r="AC907" s="180"/>
      <c r="AD907" s="180"/>
      <c r="AE907" s="180"/>
    </row>
    <row r="908" spans="1:31">
      <c r="A908" s="311"/>
      <c r="B908" s="180"/>
      <c r="C908" s="180"/>
      <c r="D908" s="180"/>
      <c r="E908" s="180"/>
      <c r="F908" s="180"/>
      <c r="G908" s="180"/>
      <c r="H908" s="314"/>
      <c r="I908" s="180"/>
      <c r="J908" s="180"/>
      <c r="K908" s="313"/>
      <c r="L908" s="313"/>
      <c r="M908" s="313"/>
      <c r="N908" s="313"/>
      <c r="O908" s="978"/>
      <c r="P908" s="180"/>
      <c r="Q908" s="180"/>
      <c r="R908" s="180"/>
      <c r="S908" s="180"/>
      <c r="T908" s="180"/>
      <c r="U908" s="180"/>
      <c r="V908" s="180"/>
      <c r="W908" s="180"/>
      <c r="X908" s="180"/>
      <c r="Y908" s="180"/>
      <c r="Z908" s="180"/>
      <c r="AA908" s="180"/>
      <c r="AB908" s="180"/>
      <c r="AC908" s="180"/>
      <c r="AD908" s="180"/>
      <c r="AE908" s="180"/>
    </row>
    <row r="909" spans="1:31">
      <c r="A909" s="311"/>
      <c r="B909" s="180"/>
      <c r="C909" s="180"/>
      <c r="D909" s="180"/>
      <c r="E909" s="180"/>
      <c r="F909" s="180"/>
      <c r="G909" s="180"/>
      <c r="H909" s="314"/>
      <c r="I909" s="180"/>
      <c r="J909" s="180"/>
      <c r="K909" s="313"/>
      <c r="L909" s="313"/>
      <c r="M909" s="313"/>
      <c r="N909" s="313"/>
      <c r="O909" s="978"/>
      <c r="P909" s="180"/>
      <c r="Q909" s="180"/>
      <c r="R909" s="180"/>
      <c r="S909" s="180"/>
      <c r="T909" s="180"/>
      <c r="U909" s="180"/>
      <c r="V909" s="180"/>
      <c r="W909" s="180"/>
      <c r="X909" s="180"/>
      <c r="Y909" s="180"/>
      <c r="Z909" s="180"/>
      <c r="AA909" s="180"/>
      <c r="AB909" s="180"/>
      <c r="AC909" s="180"/>
      <c r="AD909" s="180"/>
      <c r="AE909" s="180"/>
    </row>
    <row r="910" spans="1:31">
      <c r="A910" s="311"/>
      <c r="B910" s="180"/>
      <c r="C910" s="180"/>
      <c r="D910" s="180"/>
      <c r="E910" s="180"/>
      <c r="F910" s="180"/>
      <c r="G910" s="180"/>
      <c r="H910" s="314"/>
      <c r="I910" s="180"/>
      <c r="J910" s="180"/>
      <c r="K910" s="313"/>
      <c r="L910" s="313"/>
      <c r="M910" s="313"/>
      <c r="N910" s="313"/>
      <c r="O910" s="978"/>
      <c r="P910" s="180"/>
      <c r="Q910" s="180"/>
      <c r="R910" s="180"/>
      <c r="S910" s="180"/>
      <c r="T910" s="180"/>
      <c r="U910" s="180"/>
      <c r="V910" s="180"/>
      <c r="W910" s="180"/>
      <c r="X910" s="180"/>
      <c r="Y910" s="180"/>
      <c r="Z910" s="180"/>
      <c r="AA910" s="180"/>
      <c r="AB910" s="180"/>
      <c r="AC910" s="180"/>
      <c r="AD910" s="180"/>
      <c r="AE910" s="180"/>
    </row>
    <row r="911" spans="1:31">
      <c r="A911" s="311"/>
      <c r="B911" s="180"/>
      <c r="C911" s="180"/>
      <c r="D911" s="180"/>
      <c r="E911" s="180"/>
      <c r="F911" s="180"/>
      <c r="G911" s="180"/>
      <c r="H911" s="314"/>
      <c r="I911" s="180"/>
      <c r="J911" s="180"/>
      <c r="K911" s="313"/>
      <c r="L911" s="313"/>
      <c r="M911" s="313"/>
      <c r="N911" s="313"/>
      <c r="O911" s="978"/>
      <c r="P911" s="180"/>
      <c r="Q911" s="180"/>
      <c r="R911" s="180"/>
      <c r="S911" s="180"/>
      <c r="T911" s="180"/>
      <c r="U911" s="180"/>
      <c r="V911" s="180"/>
      <c r="W911" s="180"/>
      <c r="X911" s="180"/>
      <c r="Y911" s="180"/>
      <c r="Z911" s="180"/>
      <c r="AA911" s="180"/>
      <c r="AB911" s="180"/>
      <c r="AC911" s="180"/>
      <c r="AD911" s="180"/>
      <c r="AE911" s="180"/>
    </row>
    <row r="912" spans="1:31">
      <c r="A912" s="311"/>
      <c r="B912" s="180"/>
      <c r="C912" s="180"/>
      <c r="D912" s="180"/>
      <c r="E912" s="180"/>
      <c r="F912" s="180"/>
      <c r="G912" s="180"/>
      <c r="H912" s="314"/>
      <c r="I912" s="180"/>
      <c r="J912" s="180"/>
      <c r="K912" s="313"/>
      <c r="L912" s="313"/>
      <c r="M912" s="313"/>
      <c r="N912" s="313"/>
      <c r="O912" s="978"/>
      <c r="P912" s="180"/>
      <c r="Q912" s="180"/>
      <c r="R912" s="180"/>
      <c r="S912" s="180"/>
      <c r="T912" s="180"/>
      <c r="U912" s="180"/>
      <c r="V912" s="180"/>
      <c r="W912" s="180"/>
      <c r="X912" s="180"/>
      <c r="Y912" s="180"/>
      <c r="Z912" s="180"/>
      <c r="AA912" s="180"/>
      <c r="AB912" s="180"/>
      <c r="AC912" s="180"/>
      <c r="AD912" s="180"/>
      <c r="AE912" s="180"/>
    </row>
    <row r="913" spans="1:31">
      <c r="A913" s="311"/>
      <c r="B913" s="180"/>
      <c r="C913" s="180"/>
      <c r="D913" s="180"/>
      <c r="E913" s="180"/>
      <c r="F913" s="180"/>
      <c r="G913" s="180"/>
      <c r="H913" s="314"/>
      <c r="I913" s="180"/>
      <c r="J913" s="180"/>
      <c r="K913" s="313"/>
      <c r="L913" s="313"/>
      <c r="M913" s="313"/>
      <c r="N913" s="313"/>
      <c r="O913" s="978"/>
      <c r="P913" s="180"/>
      <c r="Q913" s="180"/>
      <c r="R913" s="180"/>
      <c r="S913" s="180"/>
      <c r="T913" s="180"/>
      <c r="U913" s="180"/>
      <c r="V913" s="180"/>
      <c r="W913" s="180"/>
      <c r="X913" s="180"/>
      <c r="Y913" s="180"/>
      <c r="Z913" s="180"/>
      <c r="AA913" s="180"/>
      <c r="AB913" s="180"/>
      <c r="AC913" s="180"/>
      <c r="AD913" s="180"/>
      <c r="AE913" s="180"/>
    </row>
    <row r="914" spans="1:31">
      <c r="A914" s="311"/>
      <c r="B914" s="180"/>
      <c r="C914" s="180"/>
      <c r="D914" s="180"/>
      <c r="E914" s="180"/>
      <c r="F914" s="180"/>
      <c r="G914" s="180"/>
      <c r="H914" s="314"/>
      <c r="I914" s="180"/>
      <c r="J914" s="180"/>
      <c r="K914" s="313"/>
      <c r="L914" s="313"/>
      <c r="M914" s="313"/>
      <c r="N914" s="313"/>
      <c r="O914" s="978"/>
      <c r="P914" s="180"/>
      <c r="Q914" s="180"/>
      <c r="R914" s="180"/>
      <c r="S914" s="180"/>
      <c r="T914" s="180"/>
      <c r="U914" s="180"/>
      <c r="V914" s="180"/>
      <c r="W914" s="180"/>
      <c r="X914" s="180"/>
      <c r="Y914" s="180"/>
      <c r="Z914" s="180"/>
      <c r="AA914" s="180"/>
      <c r="AB914" s="180"/>
      <c r="AC914" s="180"/>
      <c r="AD914" s="180"/>
      <c r="AE914" s="180"/>
    </row>
    <row r="915" spans="1:31">
      <c r="A915" s="311"/>
      <c r="B915" s="180"/>
      <c r="C915" s="180"/>
      <c r="D915" s="180"/>
      <c r="E915" s="180"/>
      <c r="F915" s="180"/>
      <c r="G915" s="180"/>
      <c r="H915" s="314"/>
      <c r="I915" s="180"/>
      <c r="J915" s="180"/>
      <c r="K915" s="313"/>
      <c r="L915" s="313"/>
      <c r="M915" s="313"/>
      <c r="N915" s="313"/>
      <c r="O915" s="978"/>
      <c r="P915" s="180"/>
      <c r="Q915" s="180"/>
      <c r="R915" s="180"/>
      <c r="S915" s="180"/>
      <c r="T915" s="180"/>
      <c r="U915" s="180"/>
      <c r="V915" s="180"/>
      <c r="W915" s="180"/>
      <c r="X915" s="180"/>
      <c r="Y915" s="180"/>
      <c r="Z915" s="180"/>
      <c r="AA915" s="180"/>
      <c r="AB915" s="180"/>
      <c r="AC915" s="180"/>
      <c r="AD915" s="180"/>
      <c r="AE915" s="180"/>
    </row>
    <row r="916" spans="1:31">
      <c r="A916" s="311"/>
      <c r="B916" s="180"/>
      <c r="C916" s="180"/>
      <c r="D916" s="180"/>
      <c r="E916" s="180"/>
      <c r="F916" s="180"/>
      <c r="G916" s="180"/>
      <c r="H916" s="314"/>
      <c r="I916" s="180"/>
      <c r="J916" s="180"/>
      <c r="K916" s="313"/>
      <c r="L916" s="313"/>
      <c r="M916" s="313"/>
      <c r="N916" s="313"/>
      <c r="O916" s="978"/>
      <c r="P916" s="180"/>
      <c r="Q916" s="180"/>
      <c r="R916" s="180"/>
      <c r="S916" s="180"/>
      <c r="T916" s="180"/>
      <c r="U916" s="180"/>
      <c r="V916" s="180"/>
      <c r="W916" s="180"/>
      <c r="X916" s="180"/>
      <c r="Y916" s="180"/>
      <c r="Z916" s="180"/>
      <c r="AA916" s="180"/>
      <c r="AB916" s="180"/>
      <c r="AC916" s="180"/>
      <c r="AD916" s="180"/>
      <c r="AE916" s="180"/>
    </row>
    <row r="917" spans="1:31">
      <c r="A917" s="311"/>
      <c r="B917" s="180"/>
      <c r="C917" s="180"/>
      <c r="D917" s="180"/>
      <c r="E917" s="180"/>
      <c r="F917" s="180"/>
      <c r="G917" s="180"/>
      <c r="H917" s="314"/>
      <c r="I917" s="180"/>
      <c r="J917" s="180"/>
      <c r="K917" s="313"/>
      <c r="L917" s="313"/>
      <c r="M917" s="313"/>
      <c r="N917" s="313"/>
      <c r="O917" s="978"/>
      <c r="P917" s="180"/>
      <c r="Q917" s="180"/>
      <c r="R917" s="180"/>
      <c r="S917" s="180"/>
      <c r="T917" s="180"/>
      <c r="U917" s="180"/>
      <c r="V917" s="180"/>
      <c r="W917" s="180"/>
      <c r="X917" s="180"/>
      <c r="Y917" s="180"/>
      <c r="Z917" s="180"/>
      <c r="AA917" s="180"/>
      <c r="AB917" s="180"/>
      <c r="AC917" s="180"/>
      <c r="AD917" s="180"/>
      <c r="AE917" s="180"/>
    </row>
    <row r="918" spans="1:31">
      <c r="A918" s="311"/>
      <c r="B918" s="180"/>
      <c r="C918" s="180"/>
      <c r="D918" s="180"/>
      <c r="E918" s="180"/>
      <c r="F918" s="180"/>
      <c r="G918" s="180"/>
      <c r="H918" s="314"/>
      <c r="I918" s="180"/>
      <c r="J918" s="180"/>
      <c r="K918" s="313"/>
      <c r="L918" s="313"/>
      <c r="M918" s="313"/>
      <c r="N918" s="313"/>
      <c r="O918" s="978"/>
      <c r="P918" s="180"/>
      <c r="Q918" s="180"/>
      <c r="R918" s="180"/>
      <c r="S918" s="180"/>
      <c r="T918" s="180"/>
      <c r="U918" s="180"/>
      <c r="V918" s="180"/>
      <c r="W918" s="180"/>
      <c r="X918" s="180"/>
      <c r="Y918" s="180"/>
      <c r="Z918" s="180"/>
      <c r="AA918" s="180"/>
      <c r="AB918" s="180"/>
      <c r="AC918" s="180"/>
      <c r="AD918" s="180"/>
      <c r="AE918" s="180"/>
    </row>
    <row r="919" spans="1:31">
      <c r="A919" s="311"/>
      <c r="B919" s="180"/>
      <c r="C919" s="180"/>
      <c r="D919" s="180"/>
      <c r="E919" s="180"/>
      <c r="F919" s="180"/>
      <c r="G919" s="180"/>
      <c r="H919" s="314"/>
      <c r="I919" s="180"/>
      <c r="J919" s="180"/>
      <c r="K919" s="313"/>
      <c r="L919" s="313"/>
      <c r="M919" s="313"/>
      <c r="N919" s="313"/>
      <c r="O919" s="978"/>
      <c r="P919" s="180"/>
      <c r="Q919" s="180"/>
      <c r="R919" s="180"/>
      <c r="S919" s="180"/>
      <c r="T919" s="180"/>
      <c r="U919" s="180"/>
      <c r="V919" s="180"/>
      <c r="W919" s="180"/>
      <c r="X919" s="180"/>
      <c r="Y919" s="180"/>
      <c r="Z919" s="180"/>
      <c r="AA919" s="180"/>
      <c r="AB919" s="180"/>
      <c r="AC919" s="180"/>
      <c r="AD919" s="180"/>
      <c r="AE919" s="180"/>
    </row>
    <row r="920" spans="1:31">
      <c r="A920" s="311"/>
      <c r="B920" s="180"/>
      <c r="C920" s="180"/>
      <c r="D920" s="180"/>
      <c r="E920" s="180"/>
      <c r="F920" s="180"/>
      <c r="G920" s="180"/>
      <c r="H920" s="314"/>
      <c r="I920" s="180"/>
      <c r="J920" s="180"/>
      <c r="K920" s="313"/>
      <c r="L920" s="313"/>
      <c r="M920" s="313"/>
      <c r="N920" s="313"/>
      <c r="O920" s="978"/>
      <c r="P920" s="180"/>
      <c r="Q920" s="180"/>
      <c r="R920" s="180"/>
      <c r="S920" s="180"/>
      <c r="T920" s="180"/>
      <c r="U920" s="180"/>
      <c r="V920" s="180"/>
      <c r="W920" s="180"/>
      <c r="X920" s="180"/>
      <c r="Y920" s="180"/>
      <c r="Z920" s="180"/>
      <c r="AA920" s="180"/>
      <c r="AB920" s="180"/>
      <c r="AC920" s="180"/>
      <c r="AD920" s="180"/>
      <c r="AE920" s="180"/>
    </row>
    <row r="921" spans="1:31">
      <c r="A921" s="311"/>
      <c r="B921" s="180"/>
      <c r="C921" s="180"/>
      <c r="D921" s="180"/>
      <c r="E921" s="180"/>
      <c r="F921" s="180"/>
      <c r="G921" s="180"/>
      <c r="H921" s="314"/>
      <c r="I921" s="180"/>
      <c r="J921" s="180"/>
      <c r="K921" s="313"/>
      <c r="L921" s="313"/>
      <c r="M921" s="313"/>
      <c r="N921" s="313"/>
      <c r="O921" s="978"/>
      <c r="P921" s="180"/>
      <c r="Q921" s="180"/>
      <c r="R921" s="180"/>
      <c r="S921" s="180"/>
      <c r="T921" s="180"/>
      <c r="U921" s="180"/>
      <c r="V921" s="180"/>
      <c r="W921" s="180"/>
      <c r="X921" s="180"/>
      <c r="Y921" s="180"/>
      <c r="Z921" s="180"/>
      <c r="AA921" s="180"/>
      <c r="AB921" s="180"/>
      <c r="AC921" s="180"/>
      <c r="AD921" s="180"/>
      <c r="AE921" s="180"/>
    </row>
    <row r="922" spans="1:31">
      <c r="A922" s="311"/>
      <c r="B922" s="180"/>
      <c r="C922" s="180"/>
      <c r="D922" s="180"/>
      <c r="E922" s="180"/>
      <c r="F922" s="180"/>
      <c r="G922" s="180"/>
      <c r="H922" s="314"/>
      <c r="I922" s="180"/>
      <c r="J922" s="180"/>
      <c r="K922" s="313"/>
      <c r="L922" s="313"/>
      <c r="M922" s="313"/>
      <c r="N922" s="313"/>
      <c r="O922" s="978"/>
      <c r="P922" s="180"/>
      <c r="Q922" s="180"/>
      <c r="R922" s="180"/>
      <c r="S922" s="180"/>
      <c r="T922" s="180"/>
      <c r="U922" s="180"/>
      <c r="V922" s="180"/>
      <c r="W922" s="180"/>
      <c r="X922" s="180"/>
      <c r="Y922" s="180"/>
      <c r="Z922" s="180"/>
      <c r="AA922" s="180"/>
      <c r="AB922" s="180"/>
      <c r="AC922" s="180"/>
      <c r="AD922" s="180"/>
      <c r="AE922" s="180"/>
    </row>
    <row r="923" spans="1:31">
      <c r="A923" s="311"/>
      <c r="B923" s="180"/>
      <c r="C923" s="180"/>
      <c r="D923" s="180"/>
      <c r="E923" s="180"/>
      <c r="F923" s="180"/>
      <c r="G923" s="180"/>
      <c r="H923" s="314"/>
      <c r="I923" s="180"/>
      <c r="J923" s="180"/>
      <c r="K923" s="313"/>
      <c r="L923" s="313"/>
      <c r="M923" s="313"/>
      <c r="N923" s="313"/>
      <c r="O923" s="978"/>
      <c r="P923" s="180"/>
      <c r="Q923" s="180"/>
      <c r="R923" s="180"/>
      <c r="S923" s="180"/>
      <c r="T923" s="180"/>
      <c r="U923" s="180"/>
      <c r="V923" s="180"/>
      <c r="W923" s="180"/>
      <c r="X923" s="180"/>
      <c r="Y923" s="180"/>
      <c r="Z923" s="180"/>
      <c r="AA923" s="180"/>
      <c r="AB923" s="180"/>
      <c r="AC923" s="180"/>
      <c r="AD923" s="180"/>
      <c r="AE923" s="180"/>
    </row>
    <row r="924" spans="1:31">
      <c r="A924" s="311"/>
      <c r="B924" s="180"/>
      <c r="C924" s="180"/>
      <c r="D924" s="180"/>
      <c r="E924" s="180"/>
      <c r="F924" s="180"/>
      <c r="G924" s="180"/>
      <c r="H924" s="314"/>
      <c r="I924" s="180"/>
      <c r="J924" s="180"/>
      <c r="K924" s="313"/>
      <c r="L924" s="313"/>
      <c r="M924" s="313"/>
      <c r="N924" s="313"/>
      <c r="O924" s="978"/>
      <c r="P924" s="180"/>
      <c r="Q924" s="180"/>
      <c r="R924" s="180"/>
      <c r="S924" s="180"/>
      <c r="T924" s="180"/>
      <c r="U924" s="180"/>
      <c r="V924" s="180"/>
      <c r="W924" s="180"/>
      <c r="X924" s="180"/>
      <c r="Y924" s="180"/>
      <c r="Z924" s="180"/>
      <c r="AA924" s="180"/>
      <c r="AB924" s="180"/>
      <c r="AC924" s="180"/>
      <c r="AD924" s="180"/>
      <c r="AE924" s="180"/>
    </row>
    <row r="925" spans="1:31">
      <c r="A925" s="311"/>
      <c r="B925" s="180"/>
      <c r="C925" s="180"/>
      <c r="D925" s="180"/>
      <c r="E925" s="180"/>
      <c r="F925" s="180"/>
      <c r="G925" s="180"/>
      <c r="H925" s="314"/>
      <c r="I925" s="180"/>
      <c r="J925" s="180"/>
      <c r="K925" s="313"/>
      <c r="L925" s="313"/>
      <c r="M925" s="313"/>
      <c r="N925" s="313"/>
      <c r="O925" s="978"/>
      <c r="P925" s="180"/>
      <c r="Q925" s="180"/>
      <c r="R925" s="180"/>
      <c r="S925" s="180"/>
      <c r="T925" s="180"/>
      <c r="U925" s="180"/>
      <c r="V925" s="180"/>
      <c r="W925" s="180"/>
      <c r="X925" s="180"/>
      <c r="Y925" s="180"/>
      <c r="Z925" s="180"/>
      <c r="AA925" s="180"/>
      <c r="AB925" s="180"/>
      <c r="AC925" s="180"/>
      <c r="AD925" s="180"/>
      <c r="AE925" s="180"/>
    </row>
    <row r="926" spans="1:31">
      <c r="A926" s="311"/>
      <c r="B926" s="180"/>
      <c r="C926" s="180"/>
      <c r="D926" s="180"/>
      <c r="E926" s="180"/>
      <c r="F926" s="180"/>
      <c r="G926" s="180"/>
      <c r="H926" s="314"/>
      <c r="I926" s="180"/>
      <c r="J926" s="180"/>
      <c r="K926" s="313"/>
      <c r="L926" s="313"/>
      <c r="M926" s="313"/>
      <c r="N926" s="313"/>
      <c r="O926" s="978"/>
      <c r="P926" s="180"/>
      <c r="Q926" s="180"/>
      <c r="R926" s="180"/>
      <c r="S926" s="180"/>
      <c r="T926" s="180"/>
      <c r="U926" s="180"/>
      <c r="V926" s="180"/>
      <c r="W926" s="180"/>
      <c r="X926" s="180"/>
      <c r="Y926" s="180"/>
      <c r="Z926" s="180"/>
      <c r="AA926" s="180"/>
      <c r="AB926" s="180"/>
      <c r="AC926" s="180"/>
      <c r="AD926" s="180"/>
      <c r="AE926" s="180"/>
    </row>
    <row r="927" spans="1:31">
      <c r="A927" s="311"/>
      <c r="B927" s="180"/>
      <c r="C927" s="180"/>
      <c r="D927" s="180"/>
      <c r="E927" s="180"/>
      <c r="F927" s="180"/>
      <c r="G927" s="180"/>
      <c r="H927" s="314"/>
      <c r="I927" s="180"/>
      <c r="J927" s="180"/>
      <c r="K927" s="313"/>
      <c r="L927" s="313"/>
      <c r="M927" s="313"/>
      <c r="N927" s="313"/>
      <c r="O927" s="978"/>
      <c r="P927" s="180"/>
      <c r="Q927" s="180"/>
      <c r="R927" s="180"/>
      <c r="S927" s="180"/>
      <c r="T927" s="180"/>
      <c r="U927" s="180"/>
      <c r="V927" s="180"/>
      <c r="W927" s="180"/>
      <c r="X927" s="180"/>
      <c r="Y927" s="180"/>
      <c r="Z927" s="180"/>
      <c r="AA927" s="180"/>
      <c r="AB927" s="180"/>
      <c r="AC927" s="180"/>
      <c r="AD927" s="180"/>
      <c r="AE927" s="180"/>
    </row>
    <row r="928" spans="1:31">
      <c r="A928" s="311"/>
      <c r="B928" s="180"/>
      <c r="C928" s="180"/>
      <c r="D928" s="180"/>
      <c r="E928" s="180"/>
      <c r="F928" s="180"/>
      <c r="G928" s="180"/>
      <c r="H928" s="314"/>
      <c r="I928" s="180"/>
      <c r="J928" s="180"/>
      <c r="K928" s="313"/>
      <c r="L928" s="313"/>
      <c r="M928" s="313"/>
      <c r="N928" s="313"/>
      <c r="O928" s="978"/>
      <c r="P928" s="180"/>
      <c r="Q928" s="180"/>
      <c r="R928" s="180"/>
      <c r="S928" s="180"/>
      <c r="T928" s="180"/>
      <c r="U928" s="180"/>
      <c r="V928" s="180"/>
      <c r="W928" s="180"/>
      <c r="X928" s="180"/>
      <c r="Y928" s="180"/>
      <c r="Z928" s="180"/>
      <c r="AA928" s="180"/>
      <c r="AB928" s="180"/>
      <c r="AC928" s="180"/>
      <c r="AD928" s="180"/>
      <c r="AE928" s="180"/>
    </row>
    <row r="929" spans="1:31">
      <c r="A929" s="311"/>
      <c r="B929" s="180"/>
      <c r="C929" s="180"/>
      <c r="D929" s="180"/>
      <c r="E929" s="180"/>
      <c r="F929" s="180"/>
      <c r="G929" s="180"/>
      <c r="H929" s="314"/>
      <c r="I929" s="180"/>
      <c r="J929" s="180"/>
      <c r="K929" s="313"/>
      <c r="L929" s="313"/>
      <c r="M929" s="313"/>
      <c r="N929" s="313"/>
      <c r="O929" s="978"/>
      <c r="P929" s="180"/>
      <c r="Q929" s="180"/>
      <c r="R929" s="180"/>
      <c r="S929" s="180"/>
      <c r="T929" s="180"/>
      <c r="U929" s="180"/>
      <c r="V929" s="180"/>
      <c r="W929" s="180"/>
      <c r="X929" s="180"/>
      <c r="Y929" s="180"/>
      <c r="Z929" s="180"/>
      <c r="AA929" s="180"/>
      <c r="AB929" s="180"/>
      <c r="AC929" s="180"/>
      <c r="AD929" s="180"/>
      <c r="AE929" s="180"/>
    </row>
    <row r="930" spans="1:31">
      <c r="A930" s="311"/>
      <c r="B930" s="180"/>
      <c r="C930" s="180"/>
      <c r="D930" s="180"/>
      <c r="E930" s="180"/>
      <c r="F930" s="180"/>
      <c r="G930" s="180"/>
      <c r="H930" s="314"/>
      <c r="I930" s="180"/>
      <c r="J930" s="180"/>
      <c r="K930" s="313"/>
      <c r="L930" s="313"/>
      <c r="M930" s="313"/>
      <c r="N930" s="313"/>
      <c r="O930" s="978"/>
      <c r="P930" s="180"/>
      <c r="Q930" s="180"/>
      <c r="R930" s="180"/>
      <c r="S930" s="180"/>
      <c r="T930" s="180"/>
      <c r="U930" s="180"/>
      <c r="V930" s="180"/>
      <c r="W930" s="180"/>
      <c r="X930" s="180"/>
      <c r="Y930" s="180"/>
      <c r="Z930" s="180"/>
      <c r="AA930" s="180"/>
      <c r="AB930" s="180"/>
      <c r="AC930" s="180"/>
      <c r="AD930" s="180"/>
      <c r="AE930" s="180"/>
    </row>
    <row r="931" spans="1:31">
      <c r="A931" s="311"/>
      <c r="B931" s="180"/>
      <c r="C931" s="180"/>
      <c r="D931" s="180"/>
      <c r="E931" s="180"/>
      <c r="F931" s="180"/>
      <c r="G931" s="180"/>
      <c r="H931" s="314"/>
      <c r="I931" s="180"/>
      <c r="J931" s="180"/>
      <c r="K931" s="313"/>
      <c r="L931" s="313"/>
      <c r="M931" s="313"/>
      <c r="N931" s="313"/>
      <c r="O931" s="978"/>
      <c r="P931" s="180"/>
      <c r="Q931" s="180"/>
      <c r="R931" s="180"/>
      <c r="S931" s="180"/>
      <c r="T931" s="180"/>
      <c r="U931" s="180"/>
      <c r="V931" s="180"/>
      <c r="W931" s="180"/>
      <c r="X931" s="180"/>
      <c r="Y931" s="180"/>
      <c r="Z931" s="180"/>
      <c r="AA931" s="180"/>
      <c r="AB931" s="180"/>
      <c r="AC931" s="180"/>
      <c r="AD931" s="180"/>
      <c r="AE931" s="180"/>
    </row>
    <row r="932" spans="1:31">
      <c r="A932" s="311"/>
      <c r="B932" s="180"/>
      <c r="C932" s="180"/>
      <c r="D932" s="180"/>
      <c r="E932" s="180"/>
      <c r="F932" s="180"/>
      <c r="G932" s="180"/>
      <c r="H932" s="314"/>
      <c r="I932" s="180"/>
      <c r="J932" s="180"/>
      <c r="K932" s="313"/>
      <c r="L932" s="313"/>
      <c r="M932" s="313"/>
      <c r="N932" s="313"/>
      <c r="O932" s="978"/>
      <c r="P932" s="180"/>
      <c r="Q932" s="180"/>
      <c r="R932" s="180"/>
      <c r="S932" s="180"/>
      <c r="T932" s="180"/>
      <c r="U932" s="180"/>
      <c r="V932" s="180"/>
      <c r="W932" s="180"/>
      <c r="X932" s="180"/>
      <c r="Y932" s="180"/>
      <c r="Z932" s="180"/>
      <c r="AA932" s="180"/>
      <c r="AB932" s="180"/>
      <c r="AC932" s="180"/>
      <c r="AD932" s="180"/>
      <c r="AE932" s="180"/>
    </row>
    <row r="933" spans="1:31">
      <c r="A933" s="311"/>
      <c r="B933" s="180"/>
      <c r="C933" s="180"/>
      <c r="D933" s="180"/>
      <c r="E933" s="180"/>
      <c r="F933" s="180"/>
      <c r="G933" s="180"/>
      <c r="H933" s="314"/>
      <c r="I933" s="180"/>
      <c r="J933" s="180"/>
      <c r="K933" s="313"/>
      <c r="L933" s="313"/>
      <c r="M933" s="313"/>
      <c r="N933" s="313"/>
      <c r="O933" s="978"/>
      <c r="P933" s="180"/>
      <c r="Q933" s="180"/>
      <c r="R933" s="180"/>
      <c r="S933" s="180"/>
      <c r="T933" s="180"/>
      <c r="U933" s="180"/>
      <c r="V933" s="180"/>
      <c r="W933" s="180"/>
      <c r="X933" s="180"/>
      <c r="Y933" s="180"/>
      <c r="Z933" s="180"/>
      <c r="AA933" s="180"/>
      <c r="AB933" s="180"/>
      <c r="AC933" s="180"/>
      <c r="AD933" s="180"/>
      <c r="AE933" s="180"/>
    </row>
    <row r="934" spans="1:31">
      <c r="A934" s="311"/>
      <c r="B934" s="180"/>
      <c r="C934" s="180"/>
      <c r="D934" s="180"/>
      <c r="E934" s="180"/>
      <c r="F934" s="180"/>
      <c r="G934" s="180"/>
      <c r="H934" s="314"/>
      <c r="I934" s="180"/>
      <c r="J934" s="180"/>
      <c r="K934" s="313"/>
      <c r="L934" s="313"/>
      <c r="M934" s="313"/>
      <c r="N934" s="313"/>
      <c r="O934" s="978"/>
      <c r="P934" s="180"/>
      <c r="Q934" s="180"/>
      <c r="R934" s="180"/>
      <c r="S934" s="180"/>
      <c r="T934" s="180"/>
      <c r="U934" s="180"/>
      <c r="V934" s="180"/>
      <c r="W934" s="180"/>
      <c r="X934" s="180"/>
      <c r="Y934" s="180"/>
      <c r="Z934" s="180"/>
      <c r="AA934" s="180"/>
      <c r="AB934" s="180"/>
      <c r="AC934" s="180"/>
      <c r="AD934" s="180"/>
      <c r="AE934" s="180"/>
    </row>
    <row r="935" spans="1:31">
      <c r="A935" s="311"/>
      <c r="B935" s="180"/>
      <c r="C935" s="180"/>
      <c r="D935" s="180"/>
      <c r="E935" s="180"/>
      <c r="F935" s="180"/>
      <c r="G935" s="180"/>
      <c r="H935" s="314"/>
      <c r="I935" s="180"/>
      <c r="J935" s="180"/>
      <c r="K935" s="313"/>
      <c r="L935" s="313"/>
      <c r="M935" s="313"/>
      <c r="N935" s="313"/>
      <c r="O935" s="978"/>
      <c r="P935" s="180"/>
      <c r="Q935" s="180"/>
      <c r="R935" s="180"/>
      <c r="S935" s="180"/>
      <c r="T935" s="180"/>
      <c r="U935" s="180"/>
      <c r="V935" s="180"/>
      <c r="W935" s="180"/>
      <c r="X935" s="180"/>
      <c r="Y935" s="180"/>
      <c r="Z935" s="180"/>
      <c r="AA935" s="180"/>
      <c r="AB935" s="180"/>
      <c r="AC935" s="180"/>
      <c r="AD935" s="180"/>
      <c r="AE935" s="180"/>
    </row>
    <row r="936" spans="1:31">
      <c r="A936" s="311"/>
      <c r="B936" s="180"/>
      <c r="C936" s="180"/>
      <c r="D936" s="180"/>
      <c r="E936" s="180"/>
      <c r="F936" s="180"/>
      <c r="G936" s="180"/>
      <c r="H936" s="314"/>
      <c r="I936" s="180"/>
      <c r="J936" s="180"/>
      <c r="K936" s="313"/>
      <c r="L936" s="313"/>
      <c r="M936" s="313"/>
      <c r="N936" s="313"/>
      <c r="O936" s="978"/>
      <c r="P936" s="180"/>
      <c r="Q936" s="180"/>
      <c r="R936" s="180"/>
      <c r="S936" s="180"/>
      <c r="T936" s="180"/>
      <c r="U936" s="180"/>
      <c r="V936" s="180"/>
      <c r="W936" s="180"/>
      <c r="X936" s="180"/>
      <c r="Y936" s="180"/>
      <c r="Z936" s="180"/>
      <c r="AA936" s="180"/>
      <c r="AB936" s="180"/>
      <c r="AC936" s="180"/>
      <c r="AD936" s="180"/>
      <c r="AE936" s="180"/>
    </row>
    <row r="937" spans="1:31">
      <c r="A937" s="311"/>
      <c r="B937" s="180"/>
      <c r="C937" s="180"/>
      <c r="D937" s="180"/>
      <c r="E937" s="180"/>
      <c r="F937" s="180"/>
      <c r="G937" s="180"/>
      <c r="H937" s="314"/>
      <c r="I937" s="180"/>
      <c r="J937" s="180"/>
      <c r="K937" s="313"/>
      <c r="L937" s="313"/>
      <c r="M937" s="313"/>
      <c r="N937" s="313"/>
      <c r="O937" s="978"/>
      <c r="P937" s="180"/>
      <c r="Q937" s="180"/>
      <c r="R937" s="180"/>
      <c r="S937" s="180"/>
      <c r="T937" s="180"/>
      <c r="U937" s="180"/>
      <c r="V937" s="180"/>
      <c r="W937" s="180"/>
      <c r="X937" s="180"/>
      <c r="Y937" s="180"/>
      <c r="Z937" s="180"/>
      <c r="AA937" s="180"/>
      <c r="AB937" s="180"/>
      <c r="AC937" s="180"/>
      <c r="AD937" s="180"/>
      <c r="AE937" s="180"/>
    </row>
    <row r="938" spans="1:31">
      <c r="A938" s="311"/>
      <c r="B938" s="180"/>
      <c r="C938" s="180"/>
      <c r="D938" s="180"/>
      <c r="E938" s="180"/>
      <c r="F938" s="180"/>
      <c r="G938" s="180"/>
      <c r="H938" s="314"/>
      <c r="I938" s="180"/>
      <c r="J938" s="180"/>
      <c r="K938" s="313"/>
      <c r="L938" s="313"/>
      <c r="M938" s="313"/>
      <c r="N938" s="313"/>
      <c r="O938" s="978"/>
      <c r="P938" s="180"/>
      <c r="Q938" s="180"/>
      <c r="R938" s="180"/>
      <c r="S938" s="180"/>
      <c r="T938" s="180"/>
      <c r="U938" s="180"/>
      <c r="V938" s="180"/>
      <c r="W938" s="180"/>
      <c r="X938" s="180"/>
      <c r="Y938" s="180"/>
      <c r="Z938" s="180"/>
      <c r="AA938" s="180"/>
      <c r="AB938" s="180"/>
      <c r="AC938" s="180"/>
      <c r="AD938" s="180"/>
      <c r="AE938" s="180"/>
    </row>
    <row r="939" spans="1:31">
      <c r="A939" s="311"/>
      <c r="B939" s="180"/>
      <c r="C939" s="180"/>
      <c r="D939" s="180"/>
      <c r="E939" s="180"/>
      <c r="F939" s="180"/>
      <c r="G939" s="180"/>
      <c r="H939" s="314"/>
      <c r="I939" s="180"/>
      <c r="J939" s="180"/>
      <c r="K939" s="313"/>
      <c r="L939" s="313"/>
      <c r="M939" s="313"/>
      <c r="N939" s="313"/>
      <c r="O939" s="978"/>
      <c r="P939" s="180"/>
      <c r="Q939" s="180"/>
      <c r="R939" s="180"/>
      <c r="S939" s="180"/>
      <c r="T939" s="180"/>
      <c r="U939" s="180"/>
      <c r="V939" s="180"/>
      <c r="W939" s="180"/>
      <c r="X939" s="180"/>
      <c r="Y939" s="180"/>
      <c r="Z939" s="180"/>
      <c r="AA939" s="180"/>
      <c r="AB939" s="180"/>
      <c r="AC939" s="180"/>
      <c r="AD939" s="180"/>
      <c r="AE939" s="180"/>
    </row>
    <row r="940" spans="1:31">
      <c r="A940" s="311"/>
      <c r="B940" s="180"/>
      <c r="C940" s="180"/>
      <c r="D940" s="180"/>
      <c r="E940" s="180"/>
      <c r="F940" s="180"/>
      <c r="G940" s="180"/>
      <c r="H940" s="314"/>
      <c r="I940" s="180"/>
      <c r="J940" s="180"/>
      <c r="K940" s="313"/>
      <c r="L940" s="313"/>
      <c r="M940" s="313"/>
      <c r="N940" s="313"/>
      <c r="O940" s="978"/>
      <c r="P940" s="180"/>
      <c r="Q940" s="180"/>
      <c r="R940" s="180"/>
      <c r="S940" s="180"/>
      <c r="T940" s="180"/>
      <c r="U940" s="180"/>
      <c r="V940" s="180"/>
      <c r="W940" s="180"/>
      <c r="X940" s="180"/>
      <c r="Y940" s="180"/>
      <c r="Z940" s="180"/>
      <c r="AA940" s="180"/>
      <c r="AB940" s="180"/>
      <c r="AC940" s="180"/>
      <c r="AD940" s="180"/>
      <c r="AE940" s="180"/>
    </row>
    <row r="941" spans="1:31">
      <c r="A941" s="311"/>
      <c r="B941" s="180"/>
      <c r="C941" s="180"/>
      <c r="D941" s="180"/>
      <c r="E941" s="180"/>
      <c r="F941" s="180"/>
      <c r="G941" s="180"/>
      <c r="H941" s="314"/>
      <c r="I941" s="180"/>
      <c r="J941" s="180"/>
      <c r="K941" s="313"/>
      <c r="L941" s="313"/>
      <c r="M941" s="313"/>
      <c r="N941" s="313"/>
      <c r="O941" s="978"/>
      <c r="P941" s="180"/>
      <c r="Q941" s="180"/>
      <c r="R941" s="180"/>
      <c r="S941" s="180"/>
      <c r="T941" s="180"/>
      <c r="U941" s="180"/>
      <c r="V941" s="180"/>
      <c r="W941" s="180"/>
      <c r="X941" s="180"/>
      <c r="Y941" s="180"/>
      <c r="Z941" s="180"/>
      <c r="AA941" s="180"/>
      <c r="AB941" s="180"/>
      <c r="AC941" s="180"/>
      <c r="AD941" s="180"/>
      <c r="AE941" s="180"/>
    </row>
    <row r="942" spans="1:31">
      <c r="A942" s="311"/>
      <c r="B942" s="180"/>
      <c r="C942" s="180"/>
      <c r="D942" s="180"/>
      <c r="E942" s="180"/>
      <c r="F942" s="180"/>
      <c r="G942" s="180"/>
      <c r="H942" s="314"/>
      <c r="I942" s="180"/>
      <c r="J942" s="180"/>
      <c r="K942" s="313"/>
      <c r="L942" s="313"/>
      <c r="M942" s="313"/>
      <c r="N942" s="313"/>
      <c r="O942" s="978"/>
      <c r="P942" s="180"/>
      <c r="Q942" s="180"/>
      <c r="R942" s="180"/>
      <c r="S942" s="180"/>
      <c r="T942" s="180"/>
      <c r="U942" s="180"/>
      <c r="V942" s="180"/>
      <c r="W942" s="180"/>
      <c r="X942" s="180"/>
      <c r="Y942" s="180"/>
      <c r="Z942" s="180"/>
      <c r="AA942" s="180"/>
      <c r="AB942" s="180"/>
      <c r="AC942" s="180"/>
      <c r="AD942" s="180"/>
      <c r="AE942" s="180"/>
    </row>
    <row r="943" spans="1:31">
      <c r="A943" s="311"/>
      <c r="B943" s="180"/>
      <c r="C943" s="180"/>
      <c r="D943" s="180"/>
      <c r="E943" s="180"/>
      <c r="F943" s="180"/>
      <c r="G943" s="180"/>
      <c r="H943" s="314"/>
      <c r="I943" s="180"/>
      <c r="J943" s="180"/>
      <c r="K943" s="313"/>
      <c r="L943" s="313"/>
      <c r="M943" s="313"/>
      <c r="N943" s="313"/>
      <c r="O943" s="978"/>
      <c r="P943" s="180"/>
      <c r="Q943" s="180"/>
      <c r="R943" s="180"/>
      <c r="S943" s="180"/>
      <c r="T943" s="180"/>
      <c r="U943" s="180"/>
      <c r="V943" s="180"/>
      <c r="W943" s="180"/>
      <c r="X943" s="180"/>
      <c r="Y943" s="180"/>
      <c r="Z943" s="180"/>
      <c r="AA943" s="180"/>
      <c r="AB943" s="180"/>
      <c r="AC943" s="180"/>
      <c r="AD943" s="180"/>
      <c r="AE943" s="180"/>
    </row>
    <row r="944" spans="1:31">
      <c r="A944" s="311"/>
      <c r="B944" s="180"/>
      <c r="C944" s="180"/>
      <c r="D944" s="180"/>
      <c r="E944" s="180"/>
      <c r="F944" s="180"/>
      <c r="G944" s="180"/>
      <c r="H944" s="314"/>
      <c r="I944" s="180"/>
      <c r="J944" s="180"/>
      <c r="K944" s="313"/>
      <c r="L944" s="313"/>
      <c r="M944" s="313"/>
      <c r="N944" s="313"/>
      <c r="O944" s="978"/>
      <c r="P944" s="180"/>
      <c r="Q944" s="180"/>
      <c r="R944" s="180"/>
      <c r="S944" s="180"/>
      <c r="T944" s="180"/>
      <c r="U944" s="180"/>
      <c r="V944" s="180"/>
      <c r="W944" s="180"/>
      <c r="X944" s="180"/>
      <c r="Y944" s="180"/>
      <c r="Z944" s="180"/>
      <c r="AA944" s="180"/>
      <c r="AB944" s="180"/>
      <c r="AC944" s="180"/>
      <c r="AD944" s="180"/>
      <c r="AE944" s="180"/>
    </row>
    <row r="945" spans="1:31">
      <c r="A945" s="311"/>
      <c r="B945" s="180"/>
      <c r="C945" s="180"/>
      <c r="D945" s="180"/>
      <c r="E945" s="180"/>
      <c r="F945" s="180"/>
      <c r="G945" s="180"/>
      <c r="H945" s="314"/>
      <c r="I945" s="180"/>
      <c r="J945" s="180"/>
      <c r="K945" s="313"/>
      <c r="L945" s="313"/>
      <c r="M945" s="313"/>
      <c r="N945" s="313"/>
      <c r="O945" s="978"/>
      <c r="P945" s="180"/>
      <c r="Q945" s="180"/>
      <c r="R945" s="180"/>
      <c r="S945" s="180"/>
      <c r="T945" s="180"/>
      <c r="U945" s="180"/>
      <c r="V945" s="180"/>
      <c r="W945" s="180"/>
      <c r="X945" s="180"/>
      <c r="Y945" s="180"/>
      <c r="Z945" s="180"/>
      <c r="AA945" s="180"/>
      <c r="AB945" s="180"/>
      <c r="AC945" s="180"/>
      <c r="AD945" s="180"/>
      <c r="AE945" s="180"/>
    </row>
    <row r="946" spans="1:31">
      <c r="A946" s="311"/>
      <c r="B946" s="180"/>
      <c r="C946" s="180"/>
      <c r="D946" s="180"/>
      <c r="E946" s="180"/>
      <c r="F946" s="180"/>
      <c r="G946" s="180"/>
      <c r="H946" s="314"/>
      <c r="I946" s="180"/>
      <c r="J946" s="180"/>
      <c r="K946" s="313"/>
      <c r="L946" s="313"/>
      <c r="M946" s="313"/>
      <c r="N946" s="313"/>
      <c r="O946" s="978"/>
      <c r="P946" s="180"/>
      <c r="Q946" s="180"/>
      <c r="R946" s="180"/>
      <c r="S946" s="180"/>
      <c r="T946" s="180"/>
      <c r="U946" s="180"/>
      <c r="V946" s="180"/>
      <c r="W946" s="180"/>
      <c r="X946" s="180"/>
      <c r="Y946" s="180"/>
      <c r="Z946" s="180"/>
      <c r="AA946" s="180"/>
      <c r="AB946" s="180"/>
      <c r="AC946" s="180"/>
      <c r="AD946" s="180"/>
      <c r="AE946" s="180"/>
    </row>
    <row r="947" spans="1:31">
      <c r="A947" s="311"/>
      <c r="B947" s="180"/>
      <c r="C947" s="180"/>
      <c r="D947" s="180"/>
      <c r="E947" s="180"/>
      <c r="F947" s="180"/>
      <c r="G947" s="180"/>
      <c r="H947" s="314"/>
      <c r="I947" s="180"/>
      <c r="J947" s="180"/>
      <c r="K947" s="313"/>
      <c r="L947" s="313"/>
      <c r="M947" s="313"/>
      <c r="N947" s="313"/>
      <c r="O947" s="978"/>
      <c r="P947" s="180"/>
      <c r="Q947" s="180"/>
      <c r="R947" s="180"/>
      <c r="S947" s="180"/>
      <c r="T947" s="180"/>
      <c r="U947" s="180"/>
      <c r="V947" s="180"/>
      <c r="W947" s="180"/>
      <c r="X947" s="180"/>
      <c r="Y947" s="180"/>
      <c r="Z947" s="180"/>
      <c r="AA947" s="180"/>
      <c r="AB947" s="180"/>
      <c r="AC947" s="180"/>
      <c r="AD947" s="180"/>
      <c r="AE947" s="180"/>
    </row>
    <row r="948" spans="1:31">
      <c r="A948" s="311"/>
      <c r="B948" s="180"/>
      <c r="C948" s="180"/>
      <c r="D948" s="180"/>
      <c r="E948" s="180"/>
      <c r="F948" s="180"/>
      <c r="G948" s="180"/>
      <c r="H948" s="314"/>
      <c r="I948" s="180"/>
      <c r="J948" s="180"/>
      <c r="K948" s="313"/>
      <c r="L948" s="313"/>
      <c r="M948" s="313"/>
      <c r="N948" s="313"/>
      <c r="O948" s="978"/>
      <c r="P948" s="180"/>
      <c r="Q948" s="180"/>
      <c r="R948" s="180"/>
      <c r="S948" s="180"/>
      <c r="T948" s="180"/>
      <c r="U948" s="180"/>
      <c r="V948" s="180"/>
      <c r="W948" s="180"/>
      <c r="X948" s="180"/>
      <c r="Y948" s="180"/>
      <c r="Z948" s="180"/>
      <c r="AA948" s="180"/>
      <c r="AB948" s="180"/>
      <c r="AC948" s="180"/>
      <c r="AD948" s="180"/>
      <c r="AE948" s="180"/>
    </row>
    <row r="949" spans="1:31">
      <c r="A949" s="311"/>
      <c r="B949" s="180"/>
      <c r="C949" s="180"/>
      <c r="D949" s="180"/>
      <c r="E949" s="180"/>
      <c r="F949" s="180"/>
      <c r="G949" s="180"/>
      <c r="H949" s="314"/>
      <c r="I949" s="180"/>
      <c r="J949" s="180"/>
      <c r="K949" s="313"/>
      <c r="L949" s="313"/>
      <c r="M949" s="313"/>
      <c r="N949" s="313"/>
      <c r="O949" s="978"/>
      <c r="P949" s="180"/>
      <c r="Q949" s="180"/>
      <c r="R949" s="180"/>
      <c r="S949" s="180"/>
      <c r="T949" s="180"/>
      <c r="U949" s="180"/>
      <c r="V949" s="180"/>
      <c r="W949" s="180"/>
      <c r="X949" s="180"/>
      <c r="Y949" s="180"/>
      <c r="Z949" s="180"/>
      <c r="AA949" s="180"/>
      <c r="AB949" s="180"/>
      <c r="AC949" s="180"/>
      <c r="AD949" s="180"/>
      <c r="AE949" s="180"/>
    </row>
    <row r="950" spans="1:31">
      <c r="A950" s="311"/>
      <c r="B950" s="180"/>
      <c r="C950" s="180"/>
      <c r="D950" s="180"/>
      <c r="E950" s="180"/>
      <c r="F950" s="180"/>
      <c r="G950" s="180"/>
      <c r="H950" s="314"/>
      <c r="I950" s="180"/>
      <c r="J950" s="180"/>
      <c r="K950" s="313"/>
      <c r="L950" s="313"/>
      <c r="M950" s="313"/>
      <c r="N950" s="313"/>
      <c r="O950" s="978"/>
      <c r="P950" s="180"/>
      <c r="Q950" s="180"/>
      <c r="R950" s="180"/>
      <c r="S950" s="180"/>
      <c r="T950" s="180"/>
      <c r="U950" s="180"/>
      <c r="V950" s="180"/>
      <c r="W950" s="180"/>
      <c r="X950" s="180"/>
      <c r="Y950" s="180"/>
      <c r="Z950" s="180"/>
      <c r="AA950" s="180"/>
      <c r="AB950" s="180"/>
      <c r="AC950" s="180"/>
      <c r="AD950" s="180"/>
      <c r="AE950" s="180"/>
    </row>
    <row r="951" spans="1:31">
      <c r="A951" s="311"/>
      <c r="B951" s="180"/>
      <c r="C951" s="180"/>
      <c r="D951" s="180"/>
      <c r="E951" s="180"/>
      <c r="F951" s="180"/>
      <c r="G951" s="180"/>
      <c r="H951" s="314"/>
      <c r="I951" s="180"/>
      <c r="J951" s="180"/>
      <c r="K951" s="313"/>
      <c r="L951" s="313"/>
      <c r="M951" s="313"/>
      <c r="N951" s="313"/>
      <c r="O951" s="978"/>
      <c r="P951" s="180"/>
      <c r="Q951" s="180"/>
      <c r="R951" s="180"/>
      <c r="S951" s="180"/>
      <c r="T951" s="180"/>
      <c r="U951" s="180"/>
      <c r="V951" s="180"/>
      <c r="W951" s="180"/>
      <c r="X951" s="180"/>
      <c r="Y951" s="180"/>
      <c r="Z951" s="180"/>
      <c r="AA951" s="180"/>
      <c r="AB951" s="180"/>
      <c r="AC951" s="180"/>
      <c r="AD951" s="180"/>
      <c r="AE951" s="180"/>
    </row>
    <row r="952" spans="1:31">
      <c r="A952" s="311"/>
      <c r="B952" s="180"/>
      <c r="C952" s="180"/>
      <c r="D952" s="180"/>
      <c r="E952" s="180"/>
      <c r="F952" s="180"/>
      <c r="G952" s="180"/>
      <c r="H952" s="314"/>
      <c r="I952" s="180"/>
      <c r="J952" s="180"/>
      <c r="K952" s="313"/>
      <c r="L952" s="313"/>
      <c r="M952" s="313"/>
      <c r="N952" s="313"/>
      <c r="O952" s="978"/>
      <c r="P952" s="180"/>
      <c r="Q952" s="180"/>
      <c r="R952" s="180"/>
      <c r="S952" s="180"/>
      <c r="T952" s="180"/>
      <c r="U952" s="180"/>
      <c r="V952" s="180"/>
      <c r="W952" s="180"/>
      <c r="X952" s="180"/>
      <c r="Y952" s="180"/>
      <c r="Z952" s="180"/>
      <c r="AA952" s="180"/>
      <c r="AB952" s="180"/>
      <c r="AC952" s="180"/>
      <c r="AD952" s="180"/>
      <c r="AE952" s="180"/>
    </row>
    <row r="953" spans="1:31">
      <c r="A953" s="311"/>
      <c r="B953" s="180"/>
      <c r="C953" s="180"/>
      <c r="D953" s="180"/>
      <c r="E953" s="180"/>
      <c r="F953" s="180"/>
      <c r="G953" s="180"/>
      <c r="H953" s="314"/>
      <c r="I953" s="180"/>
      <c r="J953" s="180"/>
      <c r="K953" s="313"/>
      <c r="L953" s="313"/>
      <c r="M953" s="313"/>
      <c r="N953" s="313"/>
      <c r="O953" s="978"/>
      <c r="P953" s="180"/>
      <c r="Q953" s="180"/>
      <c r="R953" s="180"/>
      <c r="S953" s="180"/>
      <c r="T953" s="180"/>
      <c r="U953" s="180"/>
      <c r="V953" s="180"/>
      <c r="W953" s="180"/>
      <c r="X953" s="180"/>
      <c r="Y953" s="180"/>
      <c r="Z953" s="180"/>
      <c r="AA953" s="180"/>
      <c r="AB953" s="180"/>
      <c r="AC953" s="180"/>
      <c r="AD953" s="180"/>
      <c r="AE953" s="180"/>
    </row>
    <row r="954" spans="1:31">
      <c r="A954" s="311"/>
      <c r="B954" s="180"/>
      <c r="C954" s="180"/>
      <c r="D954" s="180"/>
      <c r="E954" s="180"/>
      <c r="F954" s="180"/>
      <c r="G954" s="180"/>
      <c r="H954" s="314"/>
      <c r="I954" s="180"/>
      <c r="J954" s="180"/>
      <c r="K954" s="313"/>
      <c r="L954" s="313"/>
      <c r="M954" s="313"/>
      <c r="N954" s="313"/>
      <c r="O954" s="978"/>
      <c r="P954" s="180"/>
      <c r="Q954" s="180"/>
      <c r="R954" s="180"/>
      <c r="S954" s="180"/>
      <c r="T954" s="180"/>
      <c r="U954" s="180"/>
      <c r="V954" s="180"/>
      <c r="W954" s="180"/>
      <c r="X954" s="180"/>
      <c r="Y954" s="180"/>
      <c r="Z954" s="180"/>
      <c r="AA954" s="180"/>
      <c r="AB954" s="180"/>
      <c r="AC954" s="180"/>
      <c r="AD954" s="180"/>
      <c r="AE954" s="180"/>
    </row>
    <row r="955" spans="1:31">
      <c r="A955" s="311"/>
      <c r="B955" s="180"/>
      <c r="C955" s="180"/>
      <c r="D955" s="180"/>
      <c r="E955" s="180"/>
      <c r="F955" s="180"/>
      <c r="G955" s="180"/>
      <c r="H955" s="314"/>
      <c r="I955" s="180"/>
      <c r="J955" s="180"/>
      <c r="K955" s="313"/>
      <c r="L955" s="313"/>
      <c r="M955" s="313"/>
      <c r="N955" s="313"/>
      <c r="O955" s="978"/>
      <c r="P955" s="180"/>
      <c r="Q955" s="180"/>
      <c r="R955" s="180"/>
      <c r="S955" s="180"/>
      <c r="T955" s="180"/>
      <c r="U955" s="180"/>
      <c r="V955" s="180"/>
      <c r="W955" s="180"/>
      <c r="X955" s="180"/>
      <c r="Y955" s="180"/>
      <c r="Z955" s="180"/>
      <c r="AA955" s="180"/>
      <c r="AB955" s="180"/>
      <c r="AC955" s="180"/>
      <c r="AD955" s="180"/>
      <c r="AE955" s="180"/>
    </row>
    <row r="956" spans="1:31">
      <c r="A956" s="311"/>
      <c r="B956" s="180"/>
      <c r="C956" s="180"/>
      <c r="D956" s="180"/>
      <c r="E956" s="180"/>
      <c r="F956" s="180"/>
      <c r="G956" s="180"/>
      <c r="H956" s="314"/>
      <c r="I956" s="180"/>
      <c r="J956" s="180"/>
      <c r="K956" s="313"/>
      <c r="L956" s="313"/>
      <c r="M956" s="313"/>
      <c r="N956" s="313"/>
      <c r="O956" s="978"/>
      <c r="P956" s="180"/>
      <c r="Q956" s="180"/>
      <c r="R956" s="180"/>
      <c r="S956" s="180"/>
      <c r="T956" s="180"/>
      <c r="U956" s="180"/>
      <c r="V956" s="180"/>
      <c r="W956" s="180"/>
      <c r="X956" s="180"/>
      <c r="Y956" s="180"/>
      <c r="Z956" s="180"/>
      <c r="AA956" s="180"/>
      <c r="AB956" s="180"/>
      <c r="AC956" s="180"/>
      <c r="AD956" s="180"/>
      <c r="AE956" s="180"/>
    </row>
  </sheetData>
  <autoFilter ref="C2:R21" xr:uid="{00000000-0009-0000-0000-000016000000}"/>
  <mergeCells count="6">
    <mergeCell ref="A84:A85"/>
    <mergeCell ref="A1:R1"/>
    <mergeCell ref="A3:A32"/>
    <mergeCell ref="T3:AA3"/>
    <mergeCell ref="A33:A58"/>
    <mergeCell ref="A59:A83"/>
  </mergeCells>
  <dataValidations count="7">
    <dataValidation type="list" allowBlank="1" showErrorMessage="1" sqref="Q3:Q85" xr:uid="{00000000-0002-0000-1600-000000000000}">
      <formula1>"Open,Closed,Pending"</formula1>
    </dataValidation>
    <dataValidation type="custom" allowBlank="1" showDropDown="1" showErrorMessage="1" sqref="K3:N16 K17 K18:N20 H3:H85 K23:N85" xr:uid="{00000000-0002-0000-1600-000001000000}">
      <formula1>OR(NOT(ISERROR(DATEVALUE(H3))), AND(ISNUMBER(H3), LEFT(CELL("format", H3))="D"))</formula1>
    </dataValidation>
    <dataValidation type="list" allowBlank="1" showErrorMessage="1" sqref="J3:J85" xr:uid="{00000000-0002-0000-1600-000002000000}">
      <formula1>"Minor Misconduct,Serious Misconduct,Gross Misconduct"</formula1>
    </dataValidation>
    <dataValidation type="list" allowBlank="1" showErrorMessage="1" sqref="G3:G20 G23:G85" xr:uid="{00000000-0002-0000-1600-000003000000}">
      <formula1>"Female,Male"</formula1>
    </dataValidation>
    <dataValidation type="list" allowBlank="1" showErrorMessage="1" sqref="D3:D16 D18:D85" xr:uid="{00000000-0002-0000-1600-000004000000}">
      <formula1>"Administration,Commercial,Engineering,Finance,Human Resource,Information Technology,Internal Audit,Production,Quality,Regulatory,Supply Chain"</formula1>
    </dataValidation>
    <dataValidation type="list" allowBlank="1" showErrorMessage="1" sqref="P3:P16 P18:P20 P23:P85" xr:uid="{00000000-0002-0000-1600-000005000000}">
      <formula1>"Verbal Warning,Written Warning,Final Written Warning,Termination,Dismissal,Exonerated,Apology letter"</formula1>
    </dataValidation>
    <dataValidation type="list" allowBlank="1" showErrorMessage="1" sqref="E3:E16 E18:E85" xr:uid="{00000000-0002-0000-1600-000006000000}">
      <formula1>"Direct,Indirect"</formula1>
    </dataValidation>
  </dataValidation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A896"/>
  <sheetViews>
    <sheetView workbookViewId="0"/>
  </sheetViews>
  <sheetFormatPr defaultColWidth="14.42578125" defaultRowHeight="15" customHeight="1"/>
  <cols>
    <col min="1" max="1" width="5.42578125" customWidth="1"/>
    <col min="2" max="2" width="14.85546875" customWidth="1"/>
    <col min="3" max="3" width="4.28515625" customWidth="1"/>
    <col min="4" max="4" width="24.42578125" customWidth="1"/>
    <col min="5" max="5" width="32.28515625" customWidth="1"/>
    <col min="6" max="6" width="18.140625" customWidth="1"/>
    <col min="7" max="7" width="12.85546875" customWidth="1"/>
    <col min="8" max="8" width="16.85546875" customWidth="1"/>
    <col min="9" max="9" width="10.140625" customWidth="1"/>
    <col min="10" max="10" width="14.5703125" customWidth="1"/>
    <col min="11" max="11" width="45.28515625" customWidth="1"/>
    <col min="12" max="12" width="20.7109375" customWidth="1"/>
    <col min="13" max="13" width="19.85546875" customWidth="1"/>
    <col min="14" max="14" width="9.42578125" customWidth="1"/>
    <col min="15" max="15" width="11.7109375" customWidth="1"/>
    <col min="16" max="16" width="31.85546875" customWidth="1"/>
    <col min="17" max="17" width="7.5703125" customWidth="1"/>
    <col min="18" max="18" width="9" customWidth="1"/>
    <col min="19" max="19" width="6.7109375" customWidth="1"/>
    <col min="20" max="20" width="10.5703125" customWidth="1"/>
    <col min="21" max="21" width="9.42578125" customWidth="1"/>
    <col min="22" max="22" width="9.5703125" customWidth="1"/>
    <col min="23" max="27" width="7.7109375" customWidth="1"/>
  </cols>
  <sheetData>
    <row r="1" spans="1:27">
      <c r="A1" s="316"/>
      <c r="B1" s="1904" t="s">
        <v>2343</v>
      </c>
      <c r="C1" s="1646"/>
      <c r="D1" s="1646"/>
      <c r="E1" s="1646"/>
      <c r="F1" s="1646"/>
      <c r="G1" s="1646"/>
      <c r="H1" s="1646"/>
      <c r="I1" s="1646"/>
      <c r="J1" s="1646"/>
      <c r="K1" s="1646"/>
      <c r="L1" s="1646"/>
      <c r="M1" s="1646"/>
      <c r="N1" s="1151"/>
      <c r="O1" s="1924"/>
      <c r="P1" s="1924"/>
      <c r="Q1" s="1924"/>
      <c r="R1" s="1924"/>
      <c r="S1" s="979"/>
      <c r="T1" s="979"/>
      <c r="U1" s="979"/>
      <c r="V1" s="979"/>
      <c r="W1" s="979"/>
      <c r="X1" s="979"/>
      <c r="Y1" s="979"/>
      <c r="Z1" s="979"/>
      <c r="AA1" s="979"/>
    </row>
    <row r="2" spans="1:27">
      <c r="A2" s="316"/>
      <c r="B2" s="980" t="s">
        <v>2205</v>
      </c>
      <c r="C2" s="1925" t="s">
        <v>170</v>
      </c>
      <c r="D2" s="1925" t="s">
        <v>1727</v>
      </c>
      <c r="E2" s="1925" t="s">
        <v>1356</v>
      </c>
      <c r="F2" s="1925" t="s">
        <v>172</v>
      </c>
      <c r="G2" s="1925" t="s">
        <v>1359</v>
      </c>
      <c r="H2" s="1925" t="s">
        <v>1357</v>
      </c>
      <c r="I2" s="1925" t="s">
        <v>780</v>
      </c>
      <c r="J2" s="1926" t="s">
        <v>1361</v>
      </c>
      <c r="K2" s="1925" t="s">
        <v>2344</v>
      </c>
      <c r="L2" s="1925" t="s">
        <v>2207</v>
      </c>
      <c r="M2" s="1925" t="s">
        <v>2213</v>
      </c>
      <c r="N2" s="942" t="s">
        <v>127</v>
      </c>
      <c r="O2" s="943"/>
      <c r="P2" s="943"/>
      <c r="Q2" s="943"/>
      <c r="R2" s="943"/>
      <c r="S2" s="944"/>
      <c r="T2" s="944"/>
      <c r="U2" s="944"/>
      <c r="V2" s="944"/>
      <c r="W2" s="944"/>
      <c r="X2" s="944"/>
      <c r="Y2" s="944"/>
      <c r="Z2" s="944"/>
      <c r="AA2" s="944"/>
    </row>
    <row r="3" spans="1:27">
      <c r="A3" s="316"/>
      <c r="B3" s="1141" t="s">
        <v>1162</v>
      </c>
      <c r="C3" s="256">
        <v>1</v>
      </c>
      <c r="D3" s="256" t="s">
        <v>2215</v>
      </c>
      <c r="E3" s="219" t="s">
        <v>237</v>
      </c>
      <c r="F3" s="219" t="s">
        <v>183</v>
      </c>
      <c r="G3" s="219" t="s">
        <v>1371</v>
      </c>
      <c r="H3" s="256" t="s">
        <v>976</v>
      </c>
      <c r="I3" s="256" t="s">
        <v>15</v>
      </c>
      <c r="J3" s="973">
        <v>43374</v>
      </c>
      <c r="K3" s="256" t="s">
        <v>2216</v>
      </c>
      <c r="L3" s="256" t="s">
        <v>1560</v>
      </c>
      <c r="M3" s="219" t="s">
        <v>1388</v>
      </c>
      <c r="N3" s="947" t="s">
        <v>1327</v>
      </c>
      <c r="O3" s="1785"/>
      <c r="P3" s="1714" t="s">
        <v>2217</v>
      </c>
      <c r="Q3" s="1216"/>
      <c r="R3" s="1216"/>
      <c r="S3" s="1216"/>
      <c r="T3" s="1216"/>
      <c r="U3" s="1216"/>
      <c r="V3" s="1216"/>
      <c r="W3" s="1217"/>
      <c r="X3" s="740"/>
      <c r="Y3" s="740"/>
      <c r="Z3" s="740"/>
      <c r="AA3" s="740"/>
    </row>
    <row r="4" spans="1:27">
      <c r="A4" s="316"/>
      <c r="B4" s="1818"/>
      <c r="C4" s="244">
        <v>2</v>
      </c>
      <c r="D4" s="244" t="s">
        <v>402</v>
      </c>
      <c r="E4" s="214" t="s">
        <v>2218</v>
      </c>
      <c r="F4" s="214" t="s">
        <v>183</v>
      </c>
      <c r="G4" s="214" t="s">
        <v>1371</v>
      </c>
      <c r="H4" s="244" t="s">
        <v>976</v>
      </c>
      <c r="I4" s="244" t="s">
        <v>15</v>
      </c>
      <c r="J4" s="738">
        <v>45152</v>
      </c>
      <c r="K4" s="244" t="s">
        <v>2219</v>
      </c>
      <c r="L4" s="214" t="s">
        <v>1560</v>
      </c>
      <c r="M4" s="214" t="s">
        <v>1435</v>
      </c>
      <c r="N4" s="948" t="s">
        <v>1327</v>
      </c>
      <c r="O4" s="1785"/>
      <c r="P4" s="981" t="s">
        <v>2220</v>
      </c>
      <c r="Q4" s="982" t="s">
        <v>1</v>
      </c>
      <c r="R4" s="981" t="s">
        <v>2</v>
      </c>
      <c r="S4" s="981" t="s">
        <v>3</v>
      </c>
      <c r="T4" s="981" t="s">
        <v>4</v>
      </c>
      <c r="U4" s="981" t="s">
        <v>5</v>
      </c>
      <c r="V4" s="982" t="s">
        <v>6</v>
      </c>
      <c r="W4" s="982" t="s">
        <v>7</v>
      </c>
      <c r="X4" s="740"/>
      <c r="Y4" s="740"/>
      <c r="Z4" s="740"/>
      <c r="AA4" s="740"/>
    </row>
    <row r="5" spans="1:27">
      <c r="A5" s="316"/>
      <c r="B5" s="1818"/>
      <c r="C5" s="244">
        <v>3</v>
      </c>
      <c r="D5" s="244" t="s">
        <v>345</v>
      </c>
      <c r="E5" s="214" t="s">
        <v>225</v>
      </c>
      <c r="F5" s="214" t="s">
        <v>183</v>
      </c>
      <c r="G5" s="214" t="s">
        <v>1371</v>
      </c>
      <c r="H5" s="214" t="s">
        <v>976</v>
      </c>
      <c r="I5" s="244" t="s">
        <v>14</v>
      </c>
      <c r="J5" s="738">
        <v>43376</v>
      </c>
      <c r="K5" s="244" t="s">
        <v>2219</v>
      </c>
      <c r="L5" s="244" t="s">
        <v>1560</v>
      </c>
      <c r="M5" s="214" t="s">
        <v>2345</v>
      </c>
      <c r="N5" s="948" t="s">
        <v>1327</v>
      </c>
      <c r="O5" s="1785"/>
      <c r="P5" s="640" t="s">
        <v>1560</v>
      </c>
      <c r="Q5" s="983">
        <f t="shared" ref="Q5:Q7" si="0">R5+S5+T5+U5+V5+W5</f>
        <v>7</v>
      </c>
      <c r="R5" s="984">
        <v>6</v>
      </c>
      <c r="S5" s="984"/>
      <c r="T5" s="985">
        <v>1</v>
      </c>
      <c r="U5" s="986"/>
      <c r="V5" s="987"/>
      <c r="W5" s="987"/>
      <c r="X5" s="316"/>
      <c r="Y5" s="316"/>
      <c r="Z5" s="316"/>
      <c r="AA5" s="316"/>
    </row>
    <row r="6" spans="1:27">
      <c r="A6" s="316"/>
      <c r="B6" s="1818"/>
      <c r="C6" s="244">
        <v>4</v>
      </c>
      <c r="D6" s="244" t="s">
        <v>2222</v>
      </c>
      <c r="E6" s="214" t="s">
        <v>237</v>
      </c>
      <c r="F6" s="214" t="s">
        <v>183</v>
      </c>
      <c r="G6" s="214" t="s">
        <v>1371</v>
      </c>
      <c r="H6" s="244" t="s">
        <v>2223</v>
      </c>
      <c r="I6" s="244" t="s">
        <v>15</v>
      </c>
      <c r="J6" s="738">
        <v>42887</v>
      </c>
      <c r="K6" s="244" t="s">
        <v>2224</v>
      </c>
      <c r="L6" s="244" t="s">
        <v>1560</v>
      </c>
      <c r="M6" s="214" t="s">
        <v>1435</v>
      </c>
      <c r="N6" s="948" t="s">
        <v>1327</v>
      </c>
      <c r="O6" s="1785"/>
      <c r="P6" s="640" t="s">
        <v>1591</v>
      </c>
      <c r="Q6" s="983">
        <f t="shared" si="0"/>
        <v>15</v>
      </c>
      <c r="R6" s="987"/>
      <c r="S6" s="988">
        <v>13</v>
      </c>
      <c r="T6" s="988">
        <v>2</v>
      </c>
      <c r="U6" s="988"/>
      <c r="V6" s="987"/>
      <c r="W6" s="987"/>
      <c r="X6" s="316"/>
      <c r="Y6" s="316"/>
      <c r="Z6" s="316"/>
      <c r="AA6" s="316"/>
    </row>
    <row r="7" spans="1:27">
      <c r="A7" s="316"/>
      <c r="B7" s="1818"/>
      <c r="C7" s="244">
        <v>5</v>
      </c>
      <c r="D7" s="244" t="s">
        <v>1442</v>
      </c>
      <c r="E7" s="214" t="s">
        <v>237</v>
      </c>
      <c r="F7" s="214" t="s">
        <v>183</v>
      </c>
      <c r="G7" s="214" t="s">
        <v>1371</v>
      </c>
      <c r="H7" s="244" t="s">
        <v>2225</v>
      </c>
      <c r="I7" s="244" t="s">
        <v>15</v>
      </c>
      <c r="J7" s="738">
        <v>42480</v>
      </c>
      <c r="K7" s="244" t="s">
        <v>2224</v>
      </c>
      <c r="L7" s="244" t="s">
        <v>1560</v>
      </c>
      <c r="M7" s="214"/>
      <c r="N7" s="948" t="s">
        <v>2346</v>
      </c>
      <c r="O7" s="1785"/>
      <c r="P7" s="640" t="s">
        <v>2226</v>
      </c>
      <c r="Q7" s="983">
        <f t="shared" si="0"/>
        <v>1</v>
      </c>
      <c r="R7" s="984"/>
      <c r="S7" s="984"/>
      <c r="T7" s="989">
        <v>1</v>
      </c>
      <c r="U7" s="984"/>
      <c r="V7" s="990"/>
      <c r="W7" s="991"/>
      <c r="X7" s="316"/>
      <c r="Y7" s="316"/>
      <c r="Z7" s="316"/>
      <c r="AA7" s="316"/>
    </row>
    <row r="8" spans="1:27">
      <c r="A8" s="316"/>
      <c r="B8" s="1819"/>
      <c r="C8" s="290">
        <v>6</v>
      </c>
      <c r="D8" s="290" t="s">
        <v>2227</v>
      </c>
      <c r="E8" s="246" t="s">
        <v>373</v>
      </c>
      <c r="F8" s="246" t="s">
        <v>183</v>
      </c>
      <c r="G8" s="246" t="s">
        <v>1371</v>
      </c>
      <c r="H8" s="290" t="s">
        <v>2228</v>
      </c>
      <c r="I8" s="290" t="s">
        <v>15</v>
      </c>
      <c r="J8" s="966">
        <v>43862</v>
      </c>
      <c r="K8" s="290" t="s">
        <v>2229</v>
      </c>
      <c r="L8" s="290" t="s">
        <v>1560</v>
      </c>
      <c r="M8" s="246" t="s">
        <v>1332</v>
      </c>
      <c r="N8" s="967" t="s">
        <v>1327</v>
      </c>
      <c r="O8" s="1785"/>
      <c r="P8" s="992" t="s">
        <v>71</v>
      </c>
      <c r="Q8" s="982">
        <f t="shared" ref="Q8:W8" si="1">SUM(Q5:Q7)</f>
        <v>23</v>
      </c>
      <c r="R8" s="982">
        <f t="shared" si="1"/>
        <v>6</v>
      </c>
      <c r="S8" s="982">
        <f t="shared" si="1"/>
        <v>13</v>
      </c>
      <c r="T8" s="982">
        <f t="shared" si="1"/>
        <v>4</v>
      </c>
      <c r="U8" s="982">
        <f t="shared" si="1"/>
        <v>0</v>
      </c>
      <c r="V8" s="982">
        <f t="shared" si="1"/>
        <v>0</v>
      </c>
      <c r="W8" s="982">
        <f t="shared" si="1"/>
        <v>0</v>
      </c>
      <c r="X8" s="316"/>
      <c r="Y8" s="316"/>
      <c r="Z8" s="316"/>
      <c r="AA8" s="316"/>
    </row>
    <row r="9" spans="1:27">
      <c r="A9" s="316"/>
      <c r="B9" s="1141" t="s">
        <v>3</v>
      </c>
      <c r="C9" s="256">
        <v>7</v>
      </c>
      <c r="D9" s="283" t="s">
        <v>2270</v>
      </c>
      <c r="E9" s="283" t="s">
        <v>2271</v>
      </c>
      <c r="F9" s="283" t="s">
        <v>427</v>
      </c>
      <c r="G9" s="283" t="s">
        <v>1371</v>
      </c>
      <c r="H9" s="283" t="s">
        <v>924</v>
      </c>
      <c r="I9" s="283" t="s">
        <v>15</v>
      </c>
      <c r="J9" s="973">
        <v>42381</v>
      </c>
      <c r="K9" s="283" t="s">
        <v>2272</v>
      </c>
      <c r="L9" s="283" t="s">
        <v>1591</v>
      </c>
      <c r="M9" s="219" t="s">
        <v>2273</v>
      </c>
      <c r="N9" s="975" t="s">
        <v>1327</v>
      </c>
      <c r="O9" s="156"/>
      <c r="P9" s="993"/>
      <c r="Q9" s="994"/>
      <c r="R9" s="995"/>
      <c r="S9" s="996"/>
      <c r="T9" s="995"/>
      <c r="U9" s="995"/>
      <c r="V9" s="995"/>
      <c r="W9" s="995"/>
      <c r="X9" s="995"/>
      <c r="Y9" s="995"/>
      <c r="Z9" s="995"/>
      <c r="AA9" s="995"/>
    </row>
    <row r="10" spans="1:27">
      <c r="A10" s="316"/>
      <c r="B10" s="1818"/>
      <c r="C10" s="244">
        <v>8</v>
      </c>
      <c r="D10" s="192" t="s">
        <v>2274</v>
      </c>
      <c r="E10" s="192" t="s">
        <v>550</v>
      </c>
      <c r="F10" s="192" t="s">
        <v>421</v>
      </c>
      <c r="G10" s="192" t="s">
        <v>1371</v>
      </c>
      <c r="H10" s="192" t="s">
        <v>924</v>
      </c>
      <c r="I10" s="192" t="s">
        <v>15</v>
      </c>
      <c r="J10" s="738">
        <v>45326</v>
      </c>
      <c r="K10" s="192" t="s">
        <v>2272</v>
      </c>
      <c r="L10" s="192" t="s">
        <v>1591</v>
      </c>
      <c r="M10" s="214" t="s">
        <v>2273</v>
      </c>
      <c r="N10" s="970" t="s">
        <v>1327</v>
      </c>
      <c r="O10" s="156"/>
      <c r="P10" s="993"/>
      <c r="Q10" s="994"/>
      <c r="R10" s="995"/>
      <c r="S10" s="996"/>
      <c r="T10" s="995"/>
      <c r="U10" s="995"/>
      <c r="V10" s="995"/>
      <c r="W10" s="995"/>
      <c r="X10" s="995"/>
      <c r="Y10" s="995"/>
      <c r="Z10" s="995"/>
      <c r="AA10" s="995"/>
    </row>
    <row r="11" spans="1:27">
      <c r="A11" s="997"/>
      <c r="B11" s="1818"/>
      <c r="C11" s="244">
        <v>9</v>
      </c>
      <c r="D11" s="214" t="s">
        <v>939</v>
      </c>
      <c r="E11" s="214" t="s">
        <v>951</v>
      </c>
      <c r="F11" s="214" t="s">
        <v>421</v>
      </c>
      <c r="G11" s="214" t="s">
        <v>1371</v>
      </c>
      <c r="H11" s="214" t="s">
        <v>924</v>
      </c>
      <c r="I11" s="214" t="s">
        <v>15</v>
      </c>
      <c r="J11" s="739">
        <v>43287</v>
      </c>
      <c r="K11" s="214" t="s">
        <v>2272</v>
      </c>
      <c r="L11" s="214" t="s">
        <v>1591</v>
      </c>
      <c r="M11" s="214" t="s">
        <v>2273</v>
      </c>
      <c r="N11" s="948" t="s">
        <v>1327</v>
      </c>
      <c r="O11" s="740"/>
      <c r="P11" s="993"/>
      <c r="Q11" s="994"/>
      <c r="R11" s="996"/>
      <c r="S11" s="996"/>
      <c r="T11" s="996"/>
      <c r="U11" s="996"/>
      <c r="V11" s="996"/>
      <c r="W11" s="996"/>
      <c r="X11" s="996"/>
      <c r="Y11" s="996"/>
      <c r="Z11" s="996"/>
      <c r="AA11" s="996"/>
    </row>
    <row r="12" spans="1:27">
      <c r="A12" s="316"/>
      <c r="B12" s="1818"/>
      <c r="C12" s="244">
        <v>10</v>
      </c>
      <c r="D12" s="192" t="s">
        <v>2275</v>
      </c>
      <c r="E12" s="192" t="s">
        <v>420</v>
      </c>
      <c r="F12" s="192" t="s">
        <v>421</v>
      </c>
      <c r="G12" s="192" t="s">
        <v>1371</v>
      </c>
      <c r="H12" s="192" t="s">
        <v>924</v>
      </c>
      <c r="I12" s="192" t="s">
        <v>15</v>
      </c>
      <c r="J12" s="739">
        <v>45516</v>
      </c>
      <c r="K12" s="192" t="s">
        <v>2272</v>
      </c>
      <c r="L12" s="192" t="s">
        <v>1591</v>
      </c>
      <c r="M12" s="214" t="s">
        <v>2273</v>
      </c>
      <c r="N12" s="970" t="s">
        <v>1327</v>
      </c>
      <c r="O12" s="156"/>
      <c r="P12" s="993"/>
      <c r="Q12" s="994"/>
      <c r="R12" s="995"/>
      <c r="S12" s="996"/>
      <c r="T12" s="995"/>
      <c r="U12" s="996"/>
      <c r="V12" s="995"/>
      <c r="W12" s="995"/>
      <c r="X12" s="995"/>
      <c r="Y12" s="995"/>
      <c r="Z12" s="995"/>
      <c r="AA12" s="995"/>
    </row>
    <row r="13" spans="1:27">
      <c r="A13" s="316"/>
      <c r="B13" s="1818"/>
      <c r="C13" s="244">
        <v>11</v>
      </c>
      <c r="D13" s="192" t="s">
        <v>448</v>
      </c>
      <c r="E13" s="192" t="s">
        <v>2276</v>
      </c>
      <c r="F13" s="192" t="s">
        <v>427</v>
      </c>
      <c r="G13" s="192" t="s">
        <v>1371</v>
      </c>
      <c r="H13" s="192" t="s">
        <v>924</v>
      </c>
      <c r="I13" s="192" t="s">
        <v>15</v>
      </c>
      <c r="J13" s="738">
        <v>45713</v>
      </c>
      <c r="K13" s="192" t="s">
        <v>2272</v>
      </c>
      <c r="L13" s="192" t="s">
        <v>1591</v>
      </c>
      <c r="M13" s="214" t="s">
        <v>2273</v>
      </c>
      <c r="N13" s="970" t="s">
        <v>1327</v>
      </c>
      <c r="O13" s="156"/>
      <c r="P13" s="993"/>
      <c r="Q13" s="994"/>
      <c r="R13" s="995"/>
      <c r="S13" s="996"/>
      <c r="T13" s="995"/>
      <c r="U13" s="995"/>
      <c r="V13" s="998"/>
      <c r="W13" s="995"/>
      <c r="X13" s="995"/>
      <c r="Y13" s="995"/>
      <c r="Z13" s="995"/>
      <c r="AA13" s="995"/>
    </row>
    <row r="14" spans="1:27">
      <c r="A14" s="316"/>
      <c r="B14" s="1818"/>
      <c r="C14" s="244">
        <v>12</v>
      </c>
      <c r="D14" s="192" t="s">
        <v>2277</v>
      </c>
      <c r="E14" s="192" t="s">
        <v>2278</v>
      </c>
      <c r="F14" s="192" t="s">
        <v>242</v>
      </c>
      <c r="G14" s="192" t="s">
        <v>1371</v>
      </c>
      <c r="H14" s="192" t="s">
        <v>924</v>
      </c>
      <c r="I14" s="192" t="s">
        <v>15</v>
      </c>
      <c r="J14" s="738">
        <v>43327</v>
      </c>
      <c r="K14" s="192" t="s">
        <v>1505</v>
      </c>
      <c r="L14" s="192" t="s">
        <v>1591</v>
      </c>
      <c r="M14" s="214" t="s">
        <v>2240</v>
      </c>
      <c r="N14" s="970" t="s">
        <v>1327</v>
      </c>
      <c r="O14" s="156"/>
      <c r="P14" s="993"/>
      <c r="Q14" s="994"/>
      <c r="R14" s="995"/>
      <c r="S14" s="996"/>
      <c r="T14" s="995"/>
      <c r="U14" s="995"/>
      <c r="V14" s="998"/>
      <c r="W14" s="995"/>
      <c r="X14" s="995"/>
      <c r="Y14" s="995"/>
      <c r="Z14" s="995"/>
      <c r="AA14" s="995"/>
    </row>
    <row r="15" spans="1:27">
      <c r="A15" s="316"/>
      <c r="B15" s="1818"/>
      <c r="C15" s="244">
        <v>13</v>
      </c>
      <c r="D15" s="192" t="s">
        <v>2277</v>
      </c>
      <c r="E15" s="192" t="s">
        <v>2278</v>
      </c>
      <c r="F15" s="192" t="s">
        <v>242</v>
      </c>
      <c r="G15" s="192" t="s">
        <v>1371</v>
      </c>
      <c r="H15" s="192" t="s">
        <v>924</v>
      </c>
      <c r="I15" s="192" t="s">
        <v>15</v>
      </c>
      <c r="J15" s="738">
        <v>43327</v>
      </c>
      <c r="K15" s="192" t="s">
        <v>1505</v>
      </c>
      <c r="L15" s="192" t="s">
        <v>1591</v>
      </c>
      <c r="M15" s="214" t="s">
        <v>2273</v>
      </c>
      <c r="N15" s="970" t="s">
        <v>1327</v>
      </c>
      <c r="O15" s="156"/>
      <c r="P15" s="999"/>
      <c r="Q15" s="1000"/>
      <c r="R15" s="1000"/>
      <c r="S15" s="1000"/>
      <c r="T15" s="1000"/>
      <c r="U15" s="1000"/>
      <c r="V15" s="1000"/>
      <c r="W15" s="1000"/>
      <c r="X15" s="1000"/>
      <c r="Y15" s="1000"/>
      <c r="Z15" s="1000"/>
      <c r="AA15" s="1000"/>
    </row>
    <row r="16" spans="1:27">
      <c r="A16" s="316"/>
      <c r="B16" s="1818"/>
      <c r="C16" s="244">
        <v>14</v>
      </c>
      <c r="D16" s="192" t="s">
        <v>2279</v>
      </c>
      <c r="E16" s="192" t="s">
        <v>2280</v>
      </c>
      <c r="F16" s="192" t="s">
        <v>315</v>
      </c>
      <c r="G16" s="192" t="s">
        <v>1371</v>
      </c>
      <c r="H16" s="192" t="s">
        <v>924</v>
      </c>
      <c r="I16" s="192" t="s">
        <v>15</v>
      </c>
      <c r="J16" s="738">
        <v>39884</v>
      </c>
      <c r="K16" s="192" t="s">
        <v>1505</v>
      </c>
      <c r="L16" s="192" t="s">
        <v>1591</v>
      </c>
      <c r="M16" s="214" t="s">
        <v>2273</v>
      </c>
      <c r="N16" s="970" t="s">
        <v>1327</v>
      </c>
      <c r="O16" s="156"/>
      <c r="P16" s="999"/>
      <c r="Q16" s="1000"/>
      <c r="R16" s="1000"/>
      <c r="S16" s="1000"/>
      <c r="T16" s="1000"/>
      <c r="U16" s="1000"/>
      <c r="V16" s="1000"/>
      <c r="W16" s="1000"/>
      <c r="X16" s="1000"/>
      <c r="Y16" s="1000"/>
      <c r="Z16" s="1000"/>
      <c r="AA16" s="1000"/>
    </row>
    <row r="17" spans="1:27">
      <c r="A17" s="316"/>
      <c r="B17" s="1818"/>
      <c r="C17" s="244">
        <v>15</v>
      </c>
      <c r="D17" s="192" t="s">
        <v>2281</v>
      </c>
      <c r="E17" s="192" t="s">
        <v>2280</v>
      </c>
      <c r="F17" s="192" t="s">
        <v>315</v>
      </c>
      <c r="G17" s="192" t="s">
        <v>1371</v>
      </c>
      <c r="H17" s="192" t="s">
        <v>924</v>
      </c>
      <c r="I17" s="192" t="s">
        <v>15</v>
      </c>
      <c r="J17" s="738">
        <v>39884</v>
      </c>
      <c r="K17" s="192" t="s">
        <v>1505</v>
      </c>
      <c r="L17" s="192" t="s">
        <v>1591</v>
      </c>
      <c r="M17" s="214" t="s">
        <v>2240</v>
      </c>
      <c r="N17" s="970" t="s">
        <v>1327</v>
      </c>
      <c r="O17" s="156"/>
      <c r="P17" s="999"/>
      <c r="Q17" s="1000"/>
      <c r="R17" s="1000"/>
      <c r="S17" s="1000"/>
      <c r="T17" s="1000"/>
      <c r="U17" s="1000"/>
      <c r="V17" s="1000"/>
      <c r="W17" s="1000"/>
      <c r="X17" s="1000"/>
      <c r="Y17" s="1000"/>
      <c r="Z17" s="1000"/>
      <c r="AA17" s="1000"/>
    </row>
    <row r="18" spans="1:27">
      <c r="A18" s="316"/>
      <c r="B18" s="1818"/>
      <c r="C18" s="244">
        <v>16</v>
      </c>
      <c r="D18" s="192" t="s">
        <v>2282</v>
      </c>
      <c r="E18" s="192" t="s">
        <v>2283</v>
      </c>
      <c r="F18" s="192" t="s">
        <v>421</v>
      </c>
      <c r="G18" s="192" t="s">
        <v>1371</v>
      </c>
      <c r="H18" s="192" t="s">
        <v>924</v>
      </c>
      <c r="I18" s="192" t="s">
        <v>15</v>
      </c>
      <c r="J18" s="738">
        <v>41230</v>
      </c>
      <c r="K18" s="192" t="s">
        <v>1505</v>
      </c>
      <c r="L18" s="192" t="s">
        <v>1591</v>
      </c>
      <c r="M18" s="214" t="s">
        <v>2273</v>
      </c>
      <c r="N18" s="970" t="s">
        <v>1327</v>
      </c>
      <c r="O18" s="156"/>
      <c r="P18" s="999"/>
      <c r="Q18" s="1000"/>
      <c r="R18" s="1000"/>
      <c r="S18" s="1000"/>
      <c r="T18" s="1000"/>
      <c r="U18" s="1000"/>
      <c r="V18" s="1000"/>
      <c r="W18" s="1000"/>
      <c r="X18" s="1000"/>
      <c r="Y18" s="1000"/>
      <c r="Z18" s="1000"/>
      <c r="AA18" s="1000"/>
    </row>
    <row r="19" spans="1:27">
      <c r="A19" s="316"/>
      <c r="B19" s="1818"/>
      <c r="C19" s="244">
        <v>17</v>
      </c>
      <c r="D19" s="192" t="s">
        <v>2284</v>
      </c>
      <c r="E19" s="192" t="s">
        <v>2285</v>
      </c>
      <c r="F19" s="192" t="s">
        <v>808</v>
      </c>
      <c r="G19" s="192" t="s">
        <v>1371</v>
      </c>
      <c r="H19" s="192" t="s">
        <v>924</v>
      </c>
      <c r="I19" s="192" t="s">
        <v>15</v>
      </c>
      <c r="J19" s="738">
        <v>45369</v>
      </c>
      <c r="K19" s="192" t="s">
        <v>1505</v>
      </c>
      <c r="L19" s="192" t="s">
        <v>1591</v>
      </c>
      <c r="M19" s="214" t="s">
        <v>1435</v>
      </c>
      <c r="N19" s="970" t="s">
        <v>1327</v>
      </c>
      <c r="O19" s="156"/>
      <c r="P19" s="999"/>
      <c r="Q19" s="1000"/>
      <c r="R19" s="1000"/>
      <c r="S19" s="1000"/>
      <c r="T19" s="1000"/>
      <c r="U19" s="1000"/>
      <c r="V19" s="1000"/>
      <c r="W19" s="1000"/>
      <c r="X19" s="1000"/>
      <c r="Y19" s="1000"/>
      <c r="Z19" s="1000"/>
      <c r="AA19" s="1000"/>
    </row>
    <row r="20" spans="1:27">
      <c r="A20" s="316"/>
      <c r="B20" s="1818"/>
      <c r="C20" s="244">
        <v>18</v>
      </c>
      <c r="D20" s="192" t="s">
        <v>2286</v>
      </c>
      <c r="E20" s="192" t="s">
        <v>420</v>
      </c>
      <c r="F20" s="192" t="s">
        <v>421</v>
      </c>
      <c r="G20" s="192" t="s">
        <v>1371</v>
      </c>
      <c r="H20" s="192" t="s">
        <v>924</v>
      </c>
      <c r="I20" s="192" t="s">
        <v>15</v>
      </c>
      <c r="J20" s="738">
        <v>45558</v>
      </c>
      <c r="K20" s="192" t="s">
        <v>2287</v>
      </c>
      <c r="L20" s="192" t="s">
        <v>1591</v>
      </c>
      <c r="M20" s="214" t="s">
        <v>2273</v>
      </c>
      <c r="N20" s="970" t="s">
        <v>1327</v>
      </c>
      <c r="O20" s="156"/>
      <c r="P20" s="999"/>
      <c r="Q20" s="1000"/>
      <c r="R20" s="1000"/>
      <c r="S20" s="1000"/>
      <c r="T20" s="1000"/>
      <c r="U20" s="1000"/>
      <c r="V20" s="1000"/>
      <c r="W20" s="1000"/>
      <c r="X20" s="1000"/>
      <c r="Y20" s="1000"/>
      <c r="Z20" s="1000"/>
      <c r="AA20" s="1000"/>
    </row>
    <row r="21" spans="1:27">
      <c r="A21" s="316"/>
      <c r="B21" s="1819"/>
      <c r="C21" s="290">
        <v>19</v>
      </c>
      <c r="D21" s="247" t="s">
        <v>1530</v>
      </c>
      <c r="E21" s="247" t="s">
        <v>437</v>
      </c>
      <c r="F21" s="247" t="s">
        <v>427</v>
      </c>
      <c r="G21" s="247" t="s">
        <v>1371</v>
      </c>
      <c r="H21" s="247" t="s">
        <v>924</v>
      </c>
      <c r="I21" s="247" t="s">
        <v>15</v>
      </c>
      <c r="J21" s="966">
        <v>44770</v>
      </c>
      <c r="K21" s="247" t="s">
        <v>2272</v>
      </c>
      <c r="L21" s="247" t="s">
        <v>1591</v>
      </c>
      <c r="M21" s="246" t="s">
        <v>2240</v>
      </c>
      <c r="N21" s="780" t="s">
        <v>1327</v>
      </c>
      <c r="O21" s="156"/>
      <c r="P21" s="999"/>
      <c r="Q21" s="1000"/>
      <c r="R21" s="1000"/>
      <c r="S21" s="1000"/>
      <c r="T21" s="1000"/>
      <c r="U21" s="1000"/>
      <c r="V21" s="1000"/>
      <c r="W21" s="1000"/>
      <c r="X21" s="1000"/>
      <c r="Y21" s="1000"/>
      <c r="Z21" s="1000"/>
      <c r="AA21" s="1000"/>
    </row>
    <row r="22" spans="1:27">
      <c r="A22" s="316"/>
      <c r="B22" s="1143" t="s">
        <v>2347</v>
      </c>
      <c r="C22" s="329">
        <v>20</v>
      </c>
      <c r="D22" s="196" t="s">
        <v>1593</v>
      </c>
      <c r="E22" s="196" t="s">
        <v>2303</v>
      </c>
      <c r="F22" s="196" t="s">
        <v>242</v>
      </c>
      <c r="G22" s="196" t="s">
        <v>1371</v>
      </c>
      <c r="H22" s="196" t="s">
        <v>858</v>
      </c>
      <c r="I22" s="196" t="s">
        <v>15</v>
      </c>
      <c r="J22" s="1001">
        <v>43405</v>
      </c>
      <c r="K22" s="1002" t="s">
        <v>2348</v>
      </c>
      <c r="L22" s="196" t="s">
        <v>1591</v>
      </c>
      <c r="M22" s="200" t="s">
        <v>2273</v>
      </c>
      <c r="N22" s="968" t="s">
        <v>1327</v>
      </c>
      <c r="O22" s="156"/>
      <c r="X22" s="1003"/>
      <c r="Y22" s="1003"/>
      <c r="Z22" s="1003"/>
      <c r="AA22" s="1003"/>
    </row>
    <row r="23" spans="1:27">
      <c r="A23" s="316"/>
      <c r="B23" s="1818"/>
      <c r="C23" s="244">
        <v>21</v>
      </c>
      <c r="D23" s="192" t="s">
        <v>642</v>
      </c>
      <c r="E23" s="192" t="s">
        <v>564</v>
      </c>
      <c r="F23" s="192" t="s">
        <v>242</v>
      </c>
      <c r="G23" s="192" t="s">
        <v>1371</v>
      </c>
      <c r="H23" s="192" t="s">
        <v>858</v>
      </c>
      <c r="I23" s="192" t="s">
        <v>14</v>
      </c>
      <c r="J23" s="738">
        <v>42394</v>
      </c>
      <c r="K23" s="977" t="s">
        <v>2349</v>
      </c>
      <c r="L23" s="192" t="s">
        <v>2226</v>
      </c>
      <c r="M23" s="214" t="s">
        <v>2273</v>
      </c>
      <c r="N23" s="970" t="s">
        <v>1327</v>
      </c>
      <c r="O23" s="156"/>
      <c r="X23" s="1004"/>
      <c r="Y23" s="1004"/>
      <c r="Z23" s="1004"/>
      <c r="AA23" s="1004"/>
    </row>
    <row r="24" spans="1:27">
      <c r="A24" s="316"/>
      <c r="B24" s="1818"/>
      <c r="C24" s="244">
        <v>22</v>
      </c>
      <c r="D24" s="267" t="s">
        <v>615</v>
      </c>
      <c r="E24" s="733" t="s">
        <v>251</v>
      </c>
      <c r="F24" s="192" t="s">
        <v>242</v>
      </c>
      <c r="G24" s="192" t="s">
        <v>1371</v>
      </c>
      <c r="H24" s="192" t="s">
        <v>1033</v>
      </c>
      <c r="I24" s="192" t="s">
        <v>15</v>
      </c>
      <c r="J24" s="738">
        <v>44501</v>
      </c>
      <c r="K24" s="672" t="s">
        <v>2350</v>
      </c>
      <c r="L24" s="192" t="s">
        <v>1591</v>
      </c>
      <c r="M24" s="214" t="s">
        <v>1435</v>
      </c>
      <c r="N24" s="970" t="s">
        <v>1327</v>
      </c>
      <c r="O24" s="156"/>
      <c r="X24" s="994"/>
      <c r="Y24" s="994"/>
      <c r="Z24" s="994"/>
      <c r="AA24" s="994"/>
    </row>
    <row r="25" spans="1:27">
      <c r="A25" s="997"/>
      <c r="B25" s="1819"/>
      <c r="C25" s="290">
        <v>23</v>
      </c>
      <c r="D25" s="304" t="s">
        <v>1565</v>
      </c>
      <c r="E25" s="304" t="s">
        <v>251</v>
      </c>
      <c r="F25" s="304" t="s">
        <v>242</v>
      </c>
      <c r="G25" s="246" t="s">
        <v>1371</v>
      </c>
      <c r="H25" s="246" t="s">
        <v>1033</v>
      </c>
      <c r="I25" s="246" t="s">
        <v>15</v>
      </c>
      <c r="J25" s="777">
        <v>45615</v>
      </c>
      <c r="K25" s="1005" t="s">
        <v>2351</v>
      </c>
      <c r="L25" s="246" t="s">
        <v>1560</v>
      </c>
      <c r="M25" s="246" t="s">
        <v>1435</v>
      </c>
      <c r="N25" s="967" t="s">
        <v>1327</v>
      </c>
      <c r="O25" s="740"/>
      <c r="X25" s="996"/>
      <c r="Y25" s="996"/>
      <c r="Z25" s="996"/>
      <c r="AA25" s="996"/>
    </row>
    <row r="26" spans="1:27">
      <c r="A26" s="316"/>
      <c r="B26" s="311"/>
      <c r="C26" s="180"/>
      <c r="D26" s="180"/>
      <c r="E26" s="180"/>
      <c r="F26" s="180"/>
      <c r="G26" s="180"/>
      <c r="H26" s="180"/>
      <c r="I26" s="180"/>
      <c r="J26" s="314"/>
      <c r="K26" s="180"/>
      <c r="L26" s="180"/>
      <c r="M26" s="180"/>
      <c r="N26" s="180"/>
      <c r="O26" s="180"/>
      <c r="P26" s="316"/>
      <c r="Q26" s="316"/>
      <c r="R26" s="316"/>
      <c r="S26" s="316"/>
      <c r="T26" s="316"/>
      <c r="U26" s="316"/>
      <c r="V26" s="316"/>
      <c r="W26" s="316"/>
      <c r="X26" s="316"/>
      <c r="Y26" s="316"/>
      <c r="Z26" s="316"/>
      <c r="AA26" s="316"/>
    </row>
    <row r="27" spans="1:27">
      <c r="A27" s="316"/>
      <c r="B27" s="311"/>
      <c r="C27" s="180"/>
      <c r="D27" s="180"/>
      <c r="E27" s="180"/>
      <c r="F27" s="180"/>
      <c r="G27" s="180"/>
      <c r="H27" s="180"/>
      <c r="I27" s="180"/>
      <c r="J27" s="314"/>
      <c r="K27" s="180"/>
      <c r="L27" s="180"/>
      <c r="M27" s="180"/>
      <c r="N27" s="180"/>
      <c r="O27" s="180"/>
      <c r="P27" s="316"/>
      <c r="Q27" s="316"/>
      <c r="R27" s="316"/>
      <c r="S27" s="316"/>
      <c r="T27" s="316"/>
      <c r="U27" s="316"/>
      <c r="V27" s="316"/>
      <c r="W27" s="316"/>
      <c r="X27" s="316"/>
      <c r="Y27" s="316"/>
      <c r="Z27" s="316"/>
      <c r="AA27" s="316"/>
    </row>
    <row r="28" spans="1:27">
      <c r="A28" s="316"/>
      <c r="B28" s="1006"/>
      <c r="C28" s="316"/>
      <c r="D28" s="316"/>
      <c r="E28" s="316"/>
      <c r="F28" s="316"/>
      <c r="G28" s="316"/>
      <c r="H28" s="316"/>
      <c r="I28" s="316"/>
      <c r="J28" s="1007"/>
      <c r="K28" s="316"/>
      <c r="L28" s="316"/>
      <c r="M28" s="316"/>
      <c r="N28" s="316"/>
      <c r="O28" s="316"/>
      <c r="P28" s="316"/>
      <c r="Q28" s="316"/>
      <c r="R28" s="316"/>
      <c r="S28" s="316"/>
      <c r="T28" s="316"/>
      <c r="U28" s="316"/>
      <c r="V28" s="316"/>
      <c r="W28" s="316"/>
      <c r="X28" s="316"/>
      <c r="Y28" s="316"/>
      <c r="Z28" s="316"/>
      <c r="AA28" s="316"/>
    </row>
    <row r="29" spans="1:27">
      <c r="A29" s="316"/>
      <c r="B29" s="1006"/>
      <c r="C29" s="316"/>
      <c r="D29" s="316"/>
      <c r="E29" s="316"/>
      <c r="F29" s="316"/>
      <c r="G29" s="316"/>
      <c r="H29" s="316"/>
      <c r="I29" s="316"/>
      <c r="J29" s="1007"/>
      <c r="K29" s="316"/>
      <c r="L29" s="316"/>
      <c r="M29" s="316"/>
      <c r="N29" s="316"/>
      <c r="O29" s="316"/>
      <c r="P29" s="316"/>
      <c r="Q29" s="316"/>
      <c r="R29" s="316"/>
      <c r="S29" s="316"/>
      <c r="T29" s="316"/>
      <c r="U29" s="316"/>
      <c r="V29" s="316"/>
      <c r="W29" s="316"/>
      <c r="X29" s="316"/>
      <c r="Y29" s="316"/>
      <c r="Z29" s="316"/>
      <c r="AA29" s="316"/>
    </row>
    <row r="30" spans="1:27">
      <c r="A30" s="316"/>
      <c r="B30" s="1006"/>
      <c r="C30" s="316"/>
      <c r="D30" s="316"/>
      <c r="E30" s="316"/>
      <c r="F30" s="316"/>
      <c r="G30" s="316"/>
      <c r="H30" s="316"/>
      <c r="I30" s="316"/>
      <c r="J30" s="1007"/>
      <c r="K30" s="316"/>
      <c r="L30" s="316"/>
      <c r="M30" s="316"/>
      <c r="N30" s="316"/>
      <c r="O30" s="316"/>
      <c r="P30" s="316"/>
      <c r="Q30" s="316"/>
      <c r="R30" s="316"/>
      <c r="S30" s="316"/>
      <c r="T30" s="316"/>
      <c r="U30" s="316"/>
      <c r="V30" s="316"/>
      <c r="W30" s="316"/>
      <c r="X30" s="316"/>
      <c r="Y30" s="316"/>
      <c r="Z30" s="316"/>
      <c r="AA30" s="316"/>
    </row>
    <row r="31" spans="1:27">
      <c r="A31" s="316"/>
      <c r="B31" s="1006"/>
      <c r="C31" s="316"/>
      <c r="D31" s="316"/>
      <c r="E31" s="316"/>
      <c r="F31" s="316"/>
      <c r="G31" s="316"/>
      <c r="H31" s="316"/>
      <c r="I31" s="316"/>
      <c r="J31" s="1007"/>
      <c r="K31" s="316"/>
      <c r="L31" s="316"/>
      <c r="M31" s="316"/>
      <c r="N31" s="316"/>
      <c r="O31" s="316"/>
      <c r="P31" s="316"/>
      <c r="Q31" s="316"/>
      <c r="R31" s="316"/>
      <c r="S31" s="316"/>
      <c r="T31" s="316"/>
      <c r="U31" s="316"/>
      <c r="V31" s="316"/>
      <c r="W31" s="316"/>
      <c r="X31" s="316"/>
      <c r="Y31" s="316"/>
      <c r="Z31" s="316"/>
      <c r="AA31" s="316"/>
    </row>
    <row r="32" spans="1:27">
      <c r="A32" s="316"/>
      <c r="B32" s="1006"/>
      <c r="C32" s="316"/>
      <c r="D32" s="316"/>
      <c r="E32" s="316"/>
      <c r="F32" s="316"/>
      <c r="G32" s="316"/>
      <c r="H32" s="316"/>
      <c r="I32" s="316"/>
      <c r="J32" s="1007"/>
      <c r="K32" s="316"/>
      <c r="L32" s="316"/>
      <c r="M32" s="316"/>
      <c r="N32" s="316"/>
      <c r="O32" s="316"/>
      <c r="P32" s="316"/>
      <c r="Q32" s="316"/>
      <c r="R32" s="316"/>
      <c r="S32" s="316"/>
      <c r="T32" s="316"/>
      <c r="U32" s="316"/>
      <c r="V32" s="316"/>
      <c r="W32" s="316"/>
      <c r="X32" s="316"/>
      <c r="Y32" s="316"/>
      <c r="Z32" s="316"/>
      <c r="AA32" s="316"/>
    </row>
    <row r="33" spans="1:27">
      <c r="A33" s="316"/>
      <c r="B33" s="1006"/>
      <c r="C33" s="316"/>
      <c r="D33" s="316"/>
      <c r="E33" s="316"/>
      <c r="F33" s="316"/>
      <c r="G33" s="316"/>
      <c r="H33" s="316"/>
      <c r="I33" s="316"/>
      <c r="J33" s="1007"/>
      <c r="K33" s="316"/>
      <c r="L33" s="316"/>
      <c r="M33" s="316"/>
      <c r="N33" s="316"/>
      <c r="O33" s="316"/>
      <c r="P33" s="316"/>
      <c r="Q33" s="316"/>
      <c r="R33" s="316"/>
      <c r="S33" s="316"/>
      <c r="T33" s="316"/>
      <c r="U33" s="316"/>
      <c r="V33" s="316"/>
      <c r="W33" s="316"/>
      <c r="X33" s="316"/>
      <c r="Y33" s="316"/>
      <c r="Z33" s="316"/>
      <c r="AA33" s="316"/>
    </row>
    <row r="34" spans="1:27">
      <c r="A34" s="316"/>
      <c r="B34" s="1006"/>
      <c r="C34" s="316"/>
      <c r="D34" s="316"/>
      <c r="E34" s="316"/>
      <c r="F34" s="316"/>
      <c r="G34" s="316"/>
      <c r="H34" s="316"/>
      <c r="I34" s="316"/>
      <c r="J34" s="1007"/>
      <c r="K34" s="316"/>
      <c r="L34" s="316"/>
      <c r="M34" s="316"/>
      <c r="N34" s="316"/>
      <c r="O34" s="316"/>
      <c r="P34" s="316"/>
      <c r="Q34" s="316"/>
      <c r="R34" s="316"/>
      <c r="S34" s="316"/>
      <c r="T34" s="316"/>
      <c r="U34" s="316"/>
      <c r="V34" s="316"/>
      <c r="W34" s="316"/>
      <c r="X34" s="316"/>
      <c r="Y34" s="316"/>
      <c r="Z34" s="316"/>
      <c r="AA34" s="316"/>
    </row>
    <row r="35" spans="1:27">
      <c r="A35" s="316"/>
      <c r="B35" s="1006"/>
      <c r="C35" s="316"/>
      <c r="D35" s="316"/>
      <c r="E35" s="316"/>
      <c r="F35" s="316"/>
      <c r="G35" s="316"/>
      <c r="H35" s="316"/>
      <c r="I35" s="316"/>
      <c r="J35" s="1007"/>
      <c r="K35" s="316"/>
      <c r="L35" s="316"/>
      <c r="M35" s="316"/>
      <c r="N35" s="316"/>
      <c r="O35" s="316"/>
      <c r="P35" s="316"/>
      <c r="Q35" s="316"/>
      <c r="R35" s="316"/>
      <c r="S35" s="316"/>
      <c r="T35" s="316"/>
      <c r="U35" s="316"/>
      <c r="V35" s="316"/>
      <c r="W35" s="316"/>
      <c r="X35" s="316"/>
      <c r="Y35" s="316"/>
      <c r="Z35" s="316"/>
      <c r="AA35" s="316"/>
    </row>
    <row r="36" spans="1:27">
      <c r="A36" s="316"/>
      <c r="B36" s="1006"/>
      <c r="C36" s="316"/>
      <c r="D36" s="316"/>
      <c r="E36" s="316"/>
      <c r="F36" s="316"/>
      <c r="G36" s="316"/>
      <c r="H36" s="316"/>
      <c r="I36" s="316"/>
      <c r="J36" s="1007"/>
      <c r="K36" s="316"/>
      <c r="L36" s="316"/>
      <c r="M36" s="316"/>
      <c r="N36" s="316"/>
      <c r="O36" s="316"/>
      <c r="P36" s="316"/>
      <c r="Q36" s="316"/>
      <c r="R36" s="316"/>
      <c r="S36" s="316"/>
      <c r="T36" s="316"/>
      <c r="U36" s="316"/>
      <c r="V36" s="316"/>
      <c r="W36" s="316"/>
      <c r="X36" s="316"/>
      <c r="Y36" s="316"/>
      <c r="Z36" s="316"/>
      <c r="AA36" s="316"/>
    </row>
    <row r="37" spans="1:27">
      <c r="A37" s="316"/>
      <c r="B37" s="1006"/>
      <c r="C37" s="316"/>
      <c r="D37" s="316"/>
      <c r="E37" s="316"/>
      <c r="F37" s="316"/>
      <c r="G37" s="316"/>
      <c r="H37" s="316"/>
      <c r="I37" s="316"/>
      <c r="J37" s="1007"/>
      <c r="K37" s="316"/>
      <c r="L37" s="316"/>
      <c r="M37" s="316"/>
      <c r="N37" s="316"/>
      <c r="O37" s="316"/>
      <c r="P37" s="316"/>
      <c r="Q37" s="316"/>
      <c r="R37" s="316"/>
      <c r="S37" s="316"/>
      <c r="T37" s="316"/>
      <c r="U37" s="316"/>
      <c r="V37" s="316"/>
      <c r="W37" s="316"/>
      <c r="X37" s="316"/>
      <c r="Y37" s="316"/>
      <c r="Z37" s="316"/>
      <c r="AA37" s="316"/>
    </row>
    <row r="38" spans="1:27">
      <c r="A38" s="316"/>
      <c r="B38" s="1006"/>
      <c r="C38" s="316"/>
      <c r="D38" s="316"/>
      <c r="E38" s="316"/>
      <c r="F38" s="316"/>
      <c r="G38" s="316"/>
      <c r="H38" s="316"/>
      <c r="I38" s="316"/>
      <c r="J38" s="1007"/>
      <c r="K38" s="316"/>
      <c r="L38" s="316"/>
      <c r="M38" s="316"/>
      <c r="N38" s="316"/>
      <c r="O38" s="316"/>
      <c r="P38" s="316"/>
      <c r="Q38" s="316"/>
      <c r="R38" s="316"/>
      <c r="S38" s="316"/>
      <c r="T38" s="316"/>
      <c r="U38" s="316"/>
      <c r="V38" s="316"/>
      <c r="W38" s="316"/>
      <c r="X38" s="316"/>
      <c r="Y38" s="316"/>
      <c r="Z38" s="316"/>
      <c r="AA38" s="316"/>
    </row>
    <row r="39" spans="1:27">
      <c r="A39" s="316"/>
      <c r="B39" s="1006"/>
      <c r="C39" s="316"/>
      <c r="D39" s="316"/>
      <c r="E39" s="316"/>
      <c r="F39" s="316"/>
      <c r="G39" s="316"/>
      <c r="H39" s="316"/>
      <c r="I39" s="316"/>
      <c r="J39" s="1007"/>
      <c r="K39" s="316"/>
      <c r="L39" s="316"/>
      <c r="M39" s="316"/>
      <c r="N39" s="316"/>
      <c r="O39" s="316"/>
      <c r="P39" s="316"/>
      <c r="Q39" s="316"/>
      <c r="R39" s="316"/>
      <c r="S39" s="316"/>
      <c r="T39" s="316"/>
      <c r="U39" s="316"/>
      <c r="V39" s="316"/>
      <c r="W39" s="316"/>
      <c r="X39" s="316"/>
      <c r="Y39" s="316"/>
      <c r="Z39" s="316"/>
      <c r="AA39" s="316"/>
    </row>
    <row r="40" spans="1:27">
      <c r="A40" s="316"/>
      <c r="B40" s="1006"/>
      <c r="C40" s="316"/>
      <c r="D40" s="316"/>
      <c r="E40" s="316"/>
      <c r="F40" s="316"/>
      <c r="G40" s="316"/>
      <c r="H40" s="316"/>
      <c r="I40" s="316"/>
      <c r="J40" s="1007"/>
      <c r="K40" s="316"/>
      <c r="L40" s="316"/>
      <c r="M40" s="316"/>
      <c r="N40" s="316"/>
      <c r="O40" s="316"/>
      <c r="P40" s="316"/>
      <c r="Q40" s="316"/>
      <c r="R40" s="316"/>
      <c r="S40" s="316"/>
      <c r="T40" s="316"/>
      <c r="U40" s="316"/>
      <c r="V40" s="316"/>
      <c r="W40" s="316"/>
      <c r="X40" s="316"/>
      <c r="Y40" s="316"/>
      <c r="Z40" s="316"/>
      <c r="AA40" s="316"/>
    </row>
    <row r="41" spans="1:27">
      <c r="A41" s="316"/>
      <c r="B41" s="1006"/>
      <c r="C41" s="316"/>
      <c r="D41" s="316"/>
      <c r="E41" s="316"/>
      <c r="F41" s="316"/>
      <c r="G41" s="316"/>
      <c r="H41" s="316"/>
      <c r="I41" s="316"/>
      <c r="J41" s="1007"/>
      <c r="K41" s="316"/>
      <c r="L41" s="316"/>
      <c r="M41" s="316"/>
      <c r="N41" s="316"/>
      <c r="O41" s="316"/>
      <c r="P41" s="316"/>
      <c r="Q41" s="316"/>
      <c r="R41" s="316"/>
      <c r="S41" s="316"/>
      <c r="T41" s="316"/>
      <c r="U41" s="316"/>
      <c r="V41" s="316"/>
      <c r="W41" s="316"/>
      <c r="X41" s="316"/>
      <c r="Y41" s="316"/>
      <c r="Z41" s="316"/>
      <c r="AA41" s="316"/>
    </row>
    <row r="42" spans="1:27">
      <c r="A42" s="316"/>
      <c r="B42" s="1006"/>
      <c r="C42" s="316"/>
      <c r="D42" s="316"/>
      <c r="E42" s="316"/>
      <c r="F42" s="316"/>
      <c r="G42" s="316"/>
      <c r="H42" s="316"/>
      <c r="I42" s="316"/>
      <c r="J42" s="1007"/>
      <c r="K42" s="316"/>
      <c r="L42" s="316"/>
      <c r="M42" s="316"/>
      <c r="N42" s="316"/>
      <c r="O42" s="316"/>
      <c r="P42" s="316"/>
      <c r="Q42" s="316"/>
      <c r="R42" s="316"/>
      <c r="S42" s="316"/>
      <c r="T42" s="316"/>
      <c r="U42" s="316"/>
      <c r="V42" s="316"/>
      <c r="W42" s="316"/>
      <c r="X42" s="316"/>
      <c r="Y42" s="316"/>
      <c r="Z42" s="316"/>
      <c r="AA42" s="316"/>
    </row>
    <row r="43" spans="1:27">
      <c r="A43" s="316"/>
      <c r="B43" s="1006"/>
      <c r="C43" s="316"/>
      <c r="D43" s="316"/>
      <c r="E43" s="316"/>
      <c r="F43" s="316"/>
      <c r="G43" s="316"/>
      <c r="H43" s="316"/>
      <c r="I43" s="316"/>
      <c r="J43" s="1007"/>
      <c r="K43" s="316"/>
      <c r="L43" s="316"/>
      <c r="M43" s="316"/>
      <c r="N43" s="316"/>
      <c r="O43" s="316"/>
      <c r="P43" s="316"/>
      <c r="Q43" s="316"/>
      <c r="R43" s="316"/>
      <c r="S43" s="316"/>
      <c r="T43" s="316"/>
      <c r="U43" s="316"/>
      <c r="V43" s="316"/>
      <c r="W43" s="316"/>
      <c r="X43" s="316"/>
      <c r="Y43" s="316"/>
      <c r="Z43" s="316"/>
      <c r="AA43" s="316"/>
    </row>
    <row r="44" spans="1:27">
      <c r="A44" s="316"/>
      <c r="B44" s="1006"/>
      <c r="C44" s="316"/>
      <c r="D44" s="316"/>
      <c r="E44" s="316"/>
      <c r="F44" s="316"/>
      <c r="G44" s="316"/>
      <c r="H44" s="316"/>
      <c r="I44" s="316"/>
      <c r="J44" s="1007"/>
      <c r="K44" s="316"/>
      <c r="L44" s="316"/>
      <c r="M44" s="316"/>
      <c r="N44" s="316"/>
      <c r="O44" s="316"/>
      <c r="P44" s="316"/>
      <c r="Q44" s="316"/>
      <c r="R44" s="316"/>
      <c r="S44" s="316"/>
      <c r="T44" s="316"/>
      <c r="U44" s="316"/>
      <c r="V44" s="316"/>
      <c r="W44" s="316"/>
      <c r="X44" s="316"/>
      <c r="Y44" s="316"/>
      <c r="Z44" s="316"/>
      <c r="AA44" s="316"/>
    </row>
    <row r="45" spans="1:27">
      <c r="A45" s="316"/>
      <c r="B45" s="1006"/>
      <c r="C45" s="316"/>
      <c r="D45" s="316"/>
      <c r="E45" s="316"/>
      <c r="F45" s="316"/>
      <c r="G45" s="316"/>
      <c r="H45" s="316"/>
      <c r="I45" s="316"/>
      <c r="J45" s="1007"/>
      <c r="K45" s="316"/>
      <c r="L45" s="316"/>
      <c r="M45" s="316"/>
      <c r="N45" s="316"/>
      <c r="O45" s="316"/>
      <c r="P45" s="316"/>
      <c r="Q45" s="316"/>
      <c r="R45" s="316"/>
      <c r="S45" s="316"/>
      <c r="T45" s="316"/>
      <c r="U45" s="316"/>
      <c r="V45" s="316"/>
      <c r="W45" s="316"/>
      <c r="X45" s="316"/>
      <c r="Y45" s="316"/>
      <c r="Z45" s="316"/>
      <c r="AA45" s="316"/>
    </row>
    <row r="46" spans="1:27">
      <c r="A46" s="316"/>
      <c r="B46" s="1006"/>
      <c r="C46" s="316"/>
      <c r="D46" s="316"/>
      <c r="E46" s="316"/>
      <c r="F46" s="316"/>
      <c r="G46" s="316"/>
      <c r="H46" s="316"/>
      <c r="I46" s="316"/>
      <c r="J46" s="1007"/>
      <c r="K46" s="316"/>
      <c r="L46" s="316"/>
      <c r="M46" s="316"/>
      <c r="N46" s="316"/>
      <c r="O46" s="316"/>
      <c r="P46" s="316"/>
      <c r="Q46" s="316"/>
      <c r="R46" s="316"/>
      <c r="S46" s="316"/>
      <c r="T46" s="316"/>
      <c r="U46" s="316"/>
      <c r="V46" s="316"/>
      <c r="W46" s="316"/>
      <c r="X46" s="316"/>
      <c r="Y46" s="316"/>
      <c r="Z46" s="316"/>
      <c r="AA46" s="316"/>
    </row>
    <row r="47" spans="1:27">
      <c r="A47" s="316"/>
      <c r="B47" s="1006"/>
      <c r="C47" s="316"/>
      <c r="D47" s="316"/>
      <c r="E47" s="316"/>
      <c r="F47" s="316"/>
      <c r="G47" s="316"/>
      <c r="H47" s="316"/>
      <c r="I47" s="316"/>
      <c r="J47" s="1007"/>
      <c r="K47" s="316"/>
      <c r="L47" s="316"/>
      <c r="M47" s="316"/>
      <c r="N47" s="316"/>
      <c r="O47" s="316"/>
      <c r="P47" s="316"/>
      <c r="Q47" s="316"/>
      <c r="R47" s="316"/>
      <c r="S47" s="316"/>
      <c r="T47" s="316"/>
      <c r="U47" s="316"/>
      <c r="V47" s="316"/>
      <c r="W47" s="316"/>
      <c r="X47" s="316"/>
      <c r="Y47" s="316"/>
      <c r="Z47" s="316"/>
      <c r="AA47" s="316"/>
    </row>
    <row r="48" spans="1:27">
      <c r="A48" s="316"/>
      <c r="B48" s="1006"/>
      <c r="C48" s="316"/>
      <c r="D48" s="316"/>
      <c r="E48" s="316"/>
      <c r="F48" s="316"/>
      <c r="G48" s="316"/>
      <c r="H48" s="316"/>
      <c r="I48" s="316"/>
      <c r="J48" s="1007"/>
      <c r="K48" s="316"/>
      <c r="L48" s="316"/>
      <c r="M48" s="316"/>
      <c r="N48" s="316"/>
      <c r="O48" s="316"/>
      <c r="P48" s="316"/>
      <c r="Q48" s="316"/>
      <c r="R48" s="316"/>
      <c r="S48" s="316"/>
      <c r="T48" s="316"/>
      <c r="U48" s="316"/>
      <c r="V48" s="316"/>
      <c r="W48" s="316"/>
      <c r="X48" s="316"/>
      <c r="Y48" s="316"/>
      <c r="Z48" s="316"/>
      <c r="AA48" s="316"/>
    </row>
    <row r="49" spans="1:27">
      <c r="A49" s="316"/>
      <c r="B49" s="1006"/>
      <c r="C49" s="316"/>
      <c r="D49" s="316"/>
      <c r="E49" s="316"/>
      <c r="F49" s="316"/>
      <c r="G49" s="316"/>
      <c r="H49" s="316"/>
      <c r="I49" s="316"/>
      <c r="J49" s="1007"/>
      <c r="K49" s="316"/>
      <c r="L49" s="316"/>
      <c r="M49" s="316"/>
      <c r="N49" s="316"/>
      <c r="O49" s="316"/>
      <c r="P49" s="316"/>
      <c r="Q49" s="316"/>
      <c r="R49" s="316"/>
      <c r="S49" s="316"/>
      <c r="T49" s="316"/>
      <c r="U49" s="316"/>
      <c r="V49" s="316"/>
      <c r="W49" s="316"/>
      <c r="X49" s="316"/>
      <c r="Y49" s="316"/>
      <c r="Z49" s="316"/>
      <c r="AA49" s="316"/>
    </row>
    <row r="50" spans="1:27">
      <c r="A50" s="316"/>
      <c r="B50" s="1006"/>
      <c r="C50" s="316"/>
      <c r="D50" s="316"/>
      <c r="E50" s="316"/>
      <c r="F50" s="316"/>
      <c r="G50" s="316"/>
      <c r="H50" s="316"/>
      <c r="I50" s="316"/>
      <c r="J50" s="1007"/>
      <c r="K50" s="316"/>
      <c r="L50" s="316"/>
      <c r="M50" s="316"/>
      <c r="N50" s="316"/>
      <c r="O50" s="316"/>
      <c r="P50" s="316"/>
      <c r="Q50" s="316"/>
      <c r="R50" s="316"/>
      <c r="S50" s="316"/>
      <c r="T50" s="316"/>
      <c r="U50" s="316"/>
      <c r="V50" s="316"/>
      <c r="W50" s="316"/>
      <c r="X50" s="316"/>
      <c r="Y50" s="316"/>
      <c r="Z50" s="316"/>
      <c r="AA50" s="316"/>
    </row>
    <row r="51" spans="1:27">
      <c r="A51" s="316"/>
      <c r="B51" s="1006"/>
      <c r="C51" s="316"/>
      <c r="D51" s="316"/>
      <c r="E51" s="316"/>
      <c r="F51" s="316"/>
      <c r="G51" s="316"/>
      <c r="H51" s="316"/>
      <c r="I51" s="316"/>
      <c r="J51" s="1007"/>
      <c r="K51" s="316"/>
      <c r="L51" s="316"/>
      <c r="M51" s="316"/>
      <c r="N51" s="316"/>
      <c r="O51" s="316"/>
      <c r="P51" s="316"/>
      <c r="Q51" s="316"/>
      <c r="R51" s="316"/>
      <c r="S51" s="316"/>
      <c r="T51" s="316"/>
      <c r="U51" s="316"/>
      <c r="V51" s="316"/>
      <c r="W51" s="316"/>
      <c r="X51" s="316"/>
      <c r="Y51" s="316"/>
      <c r="Z51" s="316"/>
      <c r="AA51" s="316"/>
    </row>
    <row r="52" spans="1:27">
      <c r="A52" s="316"/>
      <c r="B52" s="1006"/>
      <c r="C52" s="316"/>
      <c r="D52" s="316"/>
      <c r="E52" s="316"/>
      <c r="F52" s="316"/>
      <c r="G52" s="316"/>
      <c r="H52" s="316"/>
      <c r="I52" s="316"/>
      <c r="J52" s="1007"/>
      <c r="K52" s="316"/>
      <c r="L52" s="316"/>
      <c r="M52" s="316"/>
      <c r="N52" s="316"/>
      <c r="O52" s="316"/>
      <c r="P52" s="316"/>
      <c r="Q52" s="316"/>
      <c r="R52" s="316"/>
      <c r="S52" s="316"/>
      <c r="T52" s="316"/>
      <c r="U52" s="316"/>
      <c r="V52" s="316"/>
      <c r="W52" s="316"/>
      <c r="X52" s="316"/>
      <c r="Y52" s="316"/>
      <c r="Z52" s="316"/>
      <c r="AA52" s="316"/>
    </row>
    <row r="53" spans="1:27">
      <c r="A53" s="316"/>
      <c r="B53" s="1006"/>
      <c r="C53" s="316"/>
      <c r="D53" s="316"/>
      <c r="E53" s="316"/>
      <c r="F53" s="316"/>
      <c r="G53" s="316"/>
      <c r="H53" s="316"/>
      <c r="I53" s="316"/>
      <c r="J53" s="1007"/>
      <c r="K53" s="316"/>
      <c r="L53" s="316"/>
      <c r="M53" s="316"/>
      <c r="N53" s="316"/>
      <c r="O53" s="316"/>
      <c r="P53" s="316"/>
      <c r="Q53" s="316"/>
      <c r="R53" s="316"/>
      <c r="S53" s="316"/>
      <c r="T53" s="316"/>
      <c r="U53" s="316"/>
      <c r="V53" s="316"/>
      <c r="W53" s="316"/>
      <c r="X53" s="316"/>
      <c r="Y53" s="316"/>
      <c r="Z53" s="316"/>
      <c r="AA53" s="316"/>
    </row>
    <row r="54" spans="1:27">
      <c r="A54" s="316"/>
      <c r="B54" s="1006"/>
      <c r="C54" s="316"/>
      <c r="D54" s="316"/>
      <c r="E54" s="316"/>
      <c r="F54" s="316"/>
      <c r="G54" s="316"/>
      <c r="H54" s="316"/>
      <c r="I54" s="316"/>
      <c r="J54" s="1007"/>
      <c r="K54" s="316"/>
      <c r="L54" s="316"/>
      <c r="M54" s="316"/>
      <c r="N54" s="316"/>
      <c r="O54" s="316"/>
      <c r="P54" s="316"/>
      <c r="Q54" s="316"/>
      <c r="R54" s="316"/>
      <c r="S54" s="316"/>
      <c r="T54" s="316"/>
      <c r="U54" s="316"/>
      <c r="V54" s="316"/>
      <c r="W54" s="316"/>
      <c r="X54" s="316"/>
      <c r="Y54" s="316"/>
      <c r="Z54" s="316"/>
      <c r="AA54" s="316"/>
    </row>
    <row r="55" spans="1:27">
      <c r="A55" s="316"/>
      <c r="B55" s="1006"/>
      <c r="C55" s="316"/>
      <c r="D55" s="316"/>
      <c r="E55" s="316"/>
      <c r="F55" s="316"/>
      <c r="G55" s="316"/>
      <c r="H55" s="316"/>
      <c r="I55" s="316"/>
      <c r="J55" s="1007"/>
      <c r="K55" s="316"/>
      <c r="L55" s="316"/>
      <c r="M55" s="316"/>
      <c r="N55" s="316"/>
      <c r="O55" s="316"/>
      <c r="P55" s="316"/>
      <c r="Q55" s="316"/>
      <c r="R55" s="316"/>
      <c r="S55" s="316"/>
      <c r="T55" s="316"/>
      <c r="U55" s="316"/>
      <c r="V55" s="316"/>
      <c r="W55" s="316"/>
      <c r="X55" s="316"/>
      <c r="Y55" s="316"/>
      <c r="Z55" s="316"/>
      <c r="AA55" s="316"/>
    </row>
    <row r="56" spans="1:27">
      <c r="A56" s="316"/>
      <c r="B56" s="1006"/>
      <c r="C56" s="316"/>
      <c r="D56" s="316"/>
      <c r="E56" s="316"/>
      <c r="F56" s="316"/>
      <c r="G56" s="316"/>
      <c r="H56" s="316"/>
      <c r="I56" s="316"/>
      <c r="J56" s="1007"/>
      <c r="K56" s="316"/>
      <c r="L56" s="316"/>
      <c r="M56" s="316"/>
      <c r="N56" s="316"/>
      <c r="O56" s="316"/>
      <c r="P56" s="316"/>
      <c r="Q56" s="316"/>
      <c r="R56" s="316"/>
      <c r="S56" s="316"/>
      <c r="T56" s="316"/>
      <c r="U56" s="316"/>
      <c r="V56" s="316"/>
      <c r="W56" s="316"/>
      <c r="X56" s="316"/>
      <c r="Y56" s="316"/>
      <c r="Z56" s="316"/>
      <c r="AA56" s="316"/>
    </row>
    <row r="57" spans="1:27">
      <c r="A57" s="316"/>
      <c r="B57" s="1006"/>
      <c r="C57" s="316"/>
      <c r="D57" s="316"/>
      <c r="E57" s="316"/>
      <c r="F57" s="316"/>
      <c r="G57" s="316"/>
      <c r="H57" s="316"/>
      <c r="I57" s="316"/>
      <c r="J57" s="1007"/>
      <c r="K57" s="316"/>
      <c r="L57" s="316"/>
      <c r="M57" s="316"/>
      <c r="N57" s="316"/>
      <c r="O57" s="316"/>
      <c r="P57" s="316"/>
      <c r="Q57" s="316"/>
      <c r="R57" s="316"/>
      <c r="S57" s="316"/>
      <c r="T57" s="316"/>
      <c r="U57" s="316"/>
      <c r="V57" s="316"/>
      <c r="W57" s="316"/>
      <c r="X57" s="316"/>
      <c r="Y57" s="316"/>
      <c r="Z57" s="316"/>
      <c r="AA57" s="316"/>
    </row>
    <row r="58" spans="1:27">
      <c r="A58" s="316"/>
      <c r="B58" s="1006"/>
      <c r="C58" s="316"/>
      <c r="D58" s="316"/>
      <c r="E58" s="316"/>
      <c r="F58" s="316"/>
      <c r="G58" s="316"/>
      <c r="H58" s="316"/>
      <c r="I58" s="316"/>
      <c r="J58" s="1007"/>
      <c r="K58" s="316"/>
      <c r="L58" s="316"/>
      <c r="M58" s="316"/>
      <c r="N58" s="316"/>
      <c r="O58" s="316"/>
      <c r="P58" s="316"/>
      <c r="Q58" s="316"/>
      <c r="R58" s="316"/>
      <c r="S58" s="316"/>
      <c r="T58" s="316"/>
      <c r="U58" s="316"/>
      <c r="V58" s="316"/>
      <c r="W58" s="316"/>
      <c r="X58" s="316"/>
      <c r="Y58" s="316"/>
      <c r="Z58" s="316"/>
      <c r="AA58" s="316"/>
    </row>
    <row r="59" spans="1:27">
      <c r="A59" s="316"/>
      <c r="B59" s="1006"/>
      <c r="C59" s="316"/>
      <c r="D59" s="316"/>
      <c r="E59" s="316"/>
      <c r="F59" s="316"/>
      <c r="G59" s="316"/>
      <c r="H59" s="316"/>
      <c r="I59" s="316"/>
      <c r="J59" s="1007"/>
      <c r="K59" s="316"/>
      <c r="L59" s="316"/>
      <c r="M59" s="316"/>
      <c r="N59" s="316"/>
      <c r="O59" s="316"/>
      <c r="P59" s="316"/>
      <c r="Q59" s="316"/>
      <c r="R59" s="316"/>
      <c r="S59" s="316"/>
      <c r="T59" s="316"/>
      <c r="U59" s="316"/>
      <c r="V59" s="316"/>
      <c r="W59" s="316"/>
      <c r="X59" s="316"/>
      <c r="Y59" s="316"/>
      <c r="Z59" s="316"/>
      <c r="AA59" s="316"/>
    </row>
    <row r="60" spans="1:27">
      <c r="A60" s="316"/>
      <c r="B60" s="1006"/>
      <c r="C60" s="316"/>
      <c r="D60" s="316"/>
      <c r="E60" s="316"/>
      <c r="F60" s="316"/>
      <c r="G60" s="316"/>
      <c r="H60" s="316"/>
      <c r="I60" s="316"/>
      <c r="J60" s="1007"/>
      <c r="K60" s="316"/>
      <c r="L60" s="316"/>
      <c r="M60" s="316"/>
      <c r="N60" s="316"/>
      <c r="O60" s="316"/>
      <c r="P60" s="316"/>
      <c r="Q60" s="316"/>
      <c r="R60" s="316"/>
      <c r="S60" s="316"/>
      <c r="T60" s="316"/>
      <c r="U60" s="316"/>
      <c r="V60" s="316"/>
      <c r="W60" s="316"/>
      <c r="X60" s="316"/>
      <c r="Y60" s="316"/>
      <c r="Z60" s="316"/>
      <c r="AA60" s="316"/>
    </row>
    <row r="61" spans="1:27">
      <c r="A61" s="316"/>
      <c r="B61" s="1006"/>
      <c r="C61" s="316"/>
      <c r="D61" s="316"/>
      <c r="E61" s="316"/>
      <c r="F61" s="316"/>
      <c r="G61" s="316"/>
      <c r="H61" s="316"/>
      <c r="I61" s="316"/>
      <c r="J61" s="1007"/>
      <c r="K61" s="316"/>
      <c r="L61" s="316"/>
      <c r="M61" s="316"/>
      <c r="N61" s="316"/>
      <c r="O61" s="316"/>
      <c r="P61" s="316"/>
      <c r="Q61" s="316"/>
      <c r="R61" s="316"/>
      <c r="S61" s="316"/>
      <c r="T61" s="316"/>
      <c r="U61" s="316"/>
      <c r="V61" s="316"/>
      <c r="W61" s="316"/>
      <c r="X61" s="316"/>
      <c r="Y61" s="316"/>
      <c r="Z61" s="316"/>
      <c r="AA61" s="316"/>
    </row>
    <row r="62" spans="1:27">
      <c r="A62" s="316"/>
      <c r="B62" s="1006"/>
      <c r="C62" s="316"/>
      <c r="D62" s="316"/>
      <c r="E62" s="316"/>
      <c r="F62" s="316"/>
      <c r="G62" s="316"/>
      <c r="H62" s="316"/>
      <c r="I62" s="316"/>
      <c r="J62" s="1007"/>
      <c r="K62" s="316"/>
      <c r="L62" s="316"/>
      <c r="M62" s="316"/>
      <c r="N62" s="316"/>
      <c r="O62" s="316"/>
      <c r="P62" s="316"/>
      <c r="Q62" s="316"/>
      <c r="R62" s="316"/>
      <c r="S62" s="316"/>
      <c r="T62" s="316"/>
      <c r="U62" s="316"/>
      <c r="V62" s="316"/>
      <c r="W62" s="316"/>
      <c r="X62" s="316"/>
      <c r="Y62" s="316"/>
      <c r="Z62" s="316"/>
      <c r="AA62" s="316"/>
    </row>
    <row r="63" spans="1:27">
      <c r="A63" s="316"/>
      <c r="B63" s="1006"/>
      <c r="C63" s="316"/>
      <c r="D63" s="316"/>
      <c r="E63" s="316"/>
      <c r="F63" s="316"/>
      <c r="G63" s="316"/>
      <c r="H63" s="316"/>
      <c r="I63" s="316"/>
      <c r="J63" s="1007"/>
      <c r="K63" s="316"/>
      <c r="L63" s="316"/>
      <c r="M63" s="316"/>
      <c r="N63" s="316"/>
      <c r="O63" s="316"/>
      <c r="P63" s="316"/>
      <c r="Q63" s="316"/>
      <c r="R63" s="316"/>
      <c r="S63" s="316"/>
      <c r="T63" s="316"/>
      <c r="U63" s="316"/>
      <c r="V63" s="316"/>
      <c r="W63" s="316"/>
      <c r="X63" s="316"/>
      <c r="Y63" s="316"/>
      <c r="Z63" s="316"/>
      <c r="AA63" s="316"/>
    </row>
    <row r="64" spans="1:27">
      <c r="A64" s="316"/>
      <c r="B64" s="1006"/>
      <c r="C64" s="316"/>
      <c r="D64" s="316"/>
      <c r="E64" s="316"/>
      <c r="F64" s="316"/>
      <c r="G64" s="316"/>
      <c r="H64" s="316"/>
      <c r="I64" s="316"/>
      <c r="J64" s="1007"/>
      <c r="K64" s="316"/>
      <c r="L64" s="316"/>
      <c r="M64" s="316"/>
      <c r="N64" s="316"/>
      <c r="O64" s="316"/>
      <c r="P64" s="316"/>
      <c r="Q64" s="316"/>
      <c r="R64" s="316"/>
      <c r="S64" s="316"/>
      <c r="T64" s="316"/>
      <c r="U64" s="316"/>
      <c r="V64" s="316"/>
      <c r="W64" s="316"/>
      <c r="X64" s="316"/>
      <c r="Y64" s="316"/>
      <c r="Z64" s="316"/>
      <c r="AA64" s="316"/>
    </row>
    <row r="65" spans="1:27">
      <c r="A65" s="316"/>
      <c r="B65" s="1006"/>
      <c r="C65" s="316"/>
      <c r="D65" s="316"/>
      <c r="E65" s="316"/>
      <c r="F65" s="316"/>
      <c r="G65" s="316"/>
      <c r="H65" s="316"/>
      <c r="I65" s="316"/>
      <c r="J65" s="1007"/>
      <c r="K65" s="316"/>
      <c r="L65" s="316"/>
      <c r="M65" s="316"/>
      <c r="N65" s="316"/>
      <c r="O65" s="316"/>
      <c r="P65" s="316"/>
      <c r="Q65" s="316"/>
      <c r="R65" s="316"/>
      <c r="S65" s="316"/>
      <c r="T65" s="316"/>
      <c r="U65" s="316"/>
      <c r="V65" s="316"/>
      <c r="W65" s="316"/>
      <c r="X65" s="316"/>
      <c r="Y65" s="316"/>
      <c r="Z65" s="316"/>
      <c r="AA65" s="316"/>
    </row>
    <row r="66" spans="1:27">
      <c r="A66" s="316"/>
      <c r="B66" s="1006"/>
      <c r="C66" s="316"/>
      <c r="D66" s="316"/>
      <c r="E66" s="316"/>
      <c r="F66" s="316"/>
      <c r="G66" s="316"/>
      <c r="H66" s="316"/>
      <c r="I66" s="316"/>
      <c r="J66" s="1007"/>
      <c r="K66" s="316"/>
      <c r="L66" s="316"/>
      <c r="M66" s="316"/>
      <c r="N66" s="316"/>
      <c r="O66" s="316"/>
      <c r="P66" s="316"/>
      <c r="Q66" s="316"/>
      <c r="R66" s="316"/>
      <c r="S66" s="316"/>
      <c r="T66" s="316"/>
      <c r="U66" s="316"/>
      <c r="V66" s="316"/>
      <c r="W66" s="316"/>
      <c r="X66" s="316"/>
      <c r="Y66" s="316"/>
      <c r="Z66" s="316"/>
      <c r="AA66" s="316"/>
    </row>
    <row r="67" spans="1:27">
      <c r="A67" s="316"/>
      <c r="B67" s="1006"/>
      <c r="C67" s="316"/>
      <c r="D67" s="316"/>
      <c r="E67" s="316"/>
      <c r="F67" s="316"/>
      <c r="G67" s="316"/>
      <c r="H67" s="316"/>
      <c r="I67" s="316"/>
      <c r="J67" s="1007"/>
      <c r="K67" s="316"/>
      <c r="L67" s="316"/>
      <c r="M67" s="316"/>
      <c r="N67" s="316"/>
      <c r="O67" s="316"/>
      <c r="P67" s="316"/>
      <c r="Q67" s="316"/>
      <c r="R67" s="316"/>
      <c r="S67" s="316"/>
      <c r="T67" s="316"/>
      <c r="U67" s="316"/>
      <c r="V67" s="316"/>
      <c r="W67" s="316"/>
      <c r="X67" s="316"/>
      <c r="Y67" s="316"/>
      <c r="Z67" s="316"/>
      <c r="AA67" s="316"/>
    </row>
    <row r="68" spans="1:27">
      <c r="A68" s="316"/>
      <c r="B68" s="1006"/>
      <c r="C68" s="316"/>
      <c r="D68" s="316"/>
      <c r="E68" s="316"/>
      <c r="F68" s="316"/>
      <c r="G68" s="316"/>
      <c r="H68" s="316"/>
      <c r="I68" s="316"/>
      <c r="J68" s="1007"/>
      <c r="K68" s="316"/>
      <c r="L68" s="316"/>
      <c r="M68" s="316"/>
      <c r="N68" s="316"/>
      <c r="O68" s="316"/>
      <c r="P68" s="316"/>
      <c r="Q68" s="316"/>
      <c r="R68" s="316"/>
      <c r="S68" s="316"/>
      <c r="T68" s="316"/>
      <c r="U68" s="316"/>
      <c r="V68" s="316"/>
      <c r="W68" s="316"/>
      <c r="X68" s="316"/>
      <c r="Y68" s="316"/>
      <c r="Z68" s="316"/>
      <c r="AA68" s="316"/>
    </row>
    <row r="69" spans="1:27">
      <c r="A69" s="316"/>
      <c r="B69" s="1006"/>
      <c r="C69" s="316"/>
      <c r="D69" s="316"/>
      <c r="E69" s="316"/>
      <c r="F69" s="316"/>
      <c r="G69" s="316"/>
      <c r="H69" s="316"/>
      <c r="I69" s="316"/>
      <c r="J69" s="1007"/>
      <c r="K69" s="316"/>
      <c r="L69" s="316"/>
      <c r="M69" s="316"/>
      <c r="N69" s="316"/>
      <c r="O69" s="316"/>
      <c r="P69" s="316"/>
      <c r="Q69" s="316"/>
      <c r="R69" s="316"/>
      <c r="S69" s="316"/>
      <c r="T69" s="316"/>
      <c r="U69" s="316"/>
      <c r="V69" s="316"/>
      <c r="W69" s="316"/>
      <c r="X69" s="316"/>
      <c r="Y69" s="316"/>
      <c r="Z69" s="316"/>
      <c r="AA69" s="316"/>
    </row>
    <row r="70" spans="1:27">
      <c r="A70" s="316"/>
      <c r="B70" s="1006"/>
      <c r="C70" s="316"/>
      <c r="D70" s="316"/>
      <c r="E70" s="316"/>
      <c r="F70" s="316"/>
      <c r="G70" s="316"/>
      <c r="H70" s="316"/>
      <c r="I70" s="316"/>
      <c r="J70" s="1007"/>
      <c r="K70" s="316"/>
      <c r="L70" s="316"/>
      <c r="M70" s="316"/>
      <c r="N70" s="316"/>
      <c r="O70" s="316"/>
      <c r="P70" s="316"/>
      <c r="Q70" s="316"/>
      <c r="R70" s="316"/>
      <c r="S70" s="316"/>
      <c r="T70" s="316"/>
      <c r="U70" s="316"/>
      <c r="V70" s="316"/>
      <c r="W70" s="316"/>
      <c r="X70" s="316"/>
      <c r="Y70" s="316"/>
      <c r="Z70" s="316"/>
      <c r="AA70" s="316"/>
    </row>
    <row r="71" spans="1:27">
      <c r="A71" s="316"/>
      <c r="B71" s="1006"/>
      <c r="C71" s="316"/>
      <c r="D71" s="316"/>
      <c r="E71" s="316"/>
      <c r="F71" s="316"/>
      <c r="G71" s="316"/>
      <c r="H71" s="316"/>
      <c r="I71" s="316"/>
      <c r="J71" s="1007"/>
      <c r="K71" s="316"/>
      <c r="L71" s="316"/>
      <c r="M71" s="316"/>
      <c r="N71" s="316"/>
      <c r="O71" s="316"/>
      <c r="P71" s="316"/>
      <c r="Q71" s="316"/>
      <c r="R71" s="316"/>
      <c r="S71" s="316"/>
      <c r="T71" s="316"/>
      <c r="U71" s="316"/>
      <c r="V71" s="316"/>
      <c r="W71" s="316"/>
      <c r="X71" s="316"/>
      <c r="Y71" s="316"/>
      <c r="Z71" s="316"/>
      <c r="AA71" s="316"/>
    </row>
    <row r="72" spans="1:27">
      <c r="A72" s="316"/>
      <c r="B72" s="1006"/>
      <c r="C72" s="316"/>
      <c r="D72" s="316"/>
      <c r="E72" s="316"/>
      <c r="F72" s="316"/>
      <c r="G72" s="316"/>
      <c r="H72" s="316"/>
      <c r="I72" s="316"/>
      <c r="J72" s="1007"/>
      <c r="K72" s="316"/>
      <c r="L72" s="316"/>
      <c r="M72" s="316"/>
      <c r="N72" s="316"/>
      <c r="O72" s="316"/>
      <c r="P72" s="316"/>
      <c r="Q72" s="316"/>
      <c r="R72" s="316"/>
      <c r="S72" s="316"/>
      <c r="T72" s="316"/>
      <c r="U72" s="316"/>
      <c r="V72" s="316"/>
      <c r="W72" s="316"/>
      <c r="X72" s="316"/>
      <c r="Y72" s="316"/>
      <c r="Z72" s="316"/>
      <c r="AA72" s="316"/>
    </row>
    <row r="73" spans="1:27">
      <c r="A73" s="316"/>
      <c r="B73" s="1006"/>
      <c r="C73" s="316"/>
      <c r="D73" s="316"/>
      <c r="E73" s="316"/>
      <c r="F73" s="316"/>
      <c r="G73" s="316"/>
      <c r="H73" s="316"/>
      <c r="I73" s="316"/>
      <c r="J73" s="1007"/>
      <c r="K73" s="316"/>
      <c r="L73" s="316"/>
      <c r="M73" s="316"/>
      <c r="N73" s="316"/>
      <c r="O73" s="316"/>
      <c r="P73" s="316"/>
      <c r="Q73" s="316"/>
      <c r="R73" s="316"/>
      <c r="S73" s="316"/>
      <c r="T73" s="316"/>
      <c r="U73" s="316"/>
      <c r="V73" s="316"/>
      <c r="W73" s="316"/>
      <c r="X73" s="316"/>
      <c r="Y73" s="316"/>
      <c r="Z73" s="316"/>
      <c r="AA73" s="316"/>
    </row>
    <row r="74" spans="1:27">
      <c r="A74" s="316"/>
      <c r="B74" s="1006"/>
      <c r="C74" s="316"/>
      <c r="D74" s="316"/>
      <c r="E74" s="316"/>
      <c r="F74" s="316"/>
      <c r="G74" s="316"/>
      <c r="H74" s="316"/>
      <c r="I74" s="316"/>
      <c r="J74" s="1007"/>
      <c r="K74" s="316"/>
      <c r="L74" s="316"/>
      <c r="M74" s="316"/>
      <c r="N74" s="316"/>
      <c r="O74" s="316"/>
      <c r="P74" s="316"/>
      <c r="Q74" s="316"/>
      <c r="R74" s="316"/>
      <c r="S74" s="316"/>
      <c r="T74" s="316"/>
      <c r="U74" s="316"/>
      <c r="V74" s="316"/>
      <c r="W74" s="316"/>
      <c r="X74" s="316"/>
      <c r="Y74" s="316"/>
      <c r="Z74" s="316"/>
      <c r="AA74" s="316"/>
    </row>
    <row r="75" spans="1:27">
      <c r="A75" s="316"/>
      <c r="B75" s="1006"/>
      <c r="C75" s="316"/>
      <c r="D75" s="316"/>
      <c r="E75" s="316"/>
      <c r="F75" s="316"/>
      <c r="G75" s="316"/>
      <c r="H75" s="316"/>
      <c r="I75" s="316"/>
      <c r="J75" s="1007"/>
      <c r="K75" s="316"/>
      <c r="L75" s="316"/>
      <c r="M75" s="316"/>
      <c r="N75" s="316"/>
      <c r="O75" s="316"/>
      <c r="P75" s="316"/>
      <c r="Q75" s="316"/>
      <c r="R75" s="316"/>
      <c r="S75" s="316"/>
      <c r="T75" s="316"/>
      <c r="U75" s="316"/>
      <c r="V75" s="316"/>
      <c r="W75" s="316"/>
      <c r="X75" s="316"/>
      <c r="Y75" s="316"/>
      <c r="Z75" s="316"/>
      <c r="AA75" s="316"/>
    </row>
    <row r="76" spans="1:27">
      <c r="A76" s="316"/>
      <c r="B76" s="1006"/>
      <c r="C76" s="316"/>
      <c r="D76" s="316"/>
      <c r="E76" s="316"/>
      <c r="F76" s="316"/>
      <c r="G76" s="316"/>
      <c r="H76" s="316"/>
      <c r="I76" s="316"/>
      <c r="J76" s="1007"/>
      <c r="K76" s="316"/>
      <c r="L76" s="316"/>
      <c r="M76" s="316"/>
      <c r="N76" s="316"/>
      <c r="O76" s="316"/>
      <c r="P76" s="316"/>
      <c r="Q76" s="316"/>
      <c r="R76" s="316"/>
      <c r="S76" s="316"/>
      <c r="T76" s="316"/>
      <c r="U76" s="316"/>
      <c r="V76" s="316"/>
      <c r="W76" s="316"/>
      <c r="X76" s="316"/>
      <c r="Y76" s="316"/>
      <c r="Z76" s="316"/>
      <c r="AA76" s="316"/>
    </row>
    <row r="77" spans="1:27">
      <c r="A77" s="316"/>
      <c r="B77" s="1006"/>
      <c r="C77" s="316"/>
      <c r="D77" s="316"/>
      <c r="E77" s="316"/>
      <c r="F77" s="316"/>
      <c r="G77" s="316"/>
      <c r="H77" s="316"/>
      <c r="I77" s="316"/>
      <c r="J77" s="1007"/>
      <c r="K77" s="316"/>
      <c r="L77" s="316"/>
      <c r="M77" s="316"/>
      <c r="N77" s="316"/>
      <c r="O77" s="316"/>
      <c r="P77" s="316"/>
      <c r="Q77" s="316"/>
      <c r="R77" s="316"/>
      <c r="S77" s="316"/>
      <c r="T77" s="316"/>
      <c r="U77" s="316"/>
      <c r="V77" s="316"/>
      <c r="W77" s="316"/>
      <c r="X77" s="316"/>
      <c r="Y77" s="316"/>
      <c r="Z77" s="316"/>
      <c r="AA77" s="316"/>
    </row>
    <row r="78" spans="1:27">
      <c r="A78" s="316"/>
      <c r="B78" s="1006"/>
      <c r="C78" s="316"/>
      <c r="D78" s="316"/>
      <c r="E78" s="316"/>
      <c r="F78" s="316"/>
      <c r="G78" s="316"/>
      <c r="H78" s="316"/>
      <c r="I78" s="316"/>
      <c r="J78" s="1007"/>
      <c r="K78" s="316"/>
      <c r="L78" s="316"/>
      <c r="M78" s="316"/>
      <c r="N78" s="316"/>
      <c r="O78" s="316"/>
      <c r="P78" s="316"/>
      <c r="Q78" s="316"/>
      <c r="R78" s="316"/>
      <c r="S78" s="316"/>
      <c r="T78" s="316"/>
      <c r="U78" s="316"/>
      <c r="V78" s="316"/>
      <c r="W78" s="316"/>
      <c r="X78" s="316"/>
      <c r="Y78" s="316"/>
      <c r="Z78" s="316"/>
      <c r="AA78" s="316"/>
    </row>
    <row r="79" spans="1:27">
      <c r="A79" s="316"/>
      <c r="B79" s="1006"/>
      <c r="C79" s="316"/>
      <c r="D79" s="316"/>
      <c r="E79" s="316"/>
      <c r="F79" s="316"/>
      <c r="G79" s="316"/>
      <c r="H79" s="316"/>
      <c r="I79" s="316"/>
      <c r="J79" s="1007"/>
      <c r="K79" s="316"/>
      <c r="L79" s="316"/>
      <c r="M79" s="316"/>
      <c r="N79" s="316"/>
      <c r="O79" s="316"/>
      <c r="P79" s="316"/>
      <c r="Q79" s="316"/>
      <c r="R79" s="316"/>
      <c r="S79" s="316"/>
      <c r="T79" s="316"/>
      <c r="U79" s="316"/>
      <c r="V79" s="316"/>
      <c r="W79" s="316"/>
      <c r="X79" s="316"/>
      <c r="Y79" s="316"/>
      <c r="Z79" s="316"/>
      <c r="AA79" s="316"/>
    </row>
    <row r="80" spans="1:27">
      <c r="A80" s="316"/>
      <c r="B80" s="1006"/>
      <c r="C80" s="316"/>
      <c r="D80" s="316"/>
      <c r="E80" s="316"/>
      <c r="F80" s="316"/>
      <c r="G80" s="316"/>
      <c r="H80" s="316"/>
      <c r="I80" s="316"/>
      <c r="J80" s="1007"/>
      <c r="K80" s="316"/>
      <c r="L80" s="316"/>
      <c r="M80" s="316"/>
      <c r="N80" s="316"/>
      <c r="O80" s="316"/>
      <c r="P80" s="316"/>
      <c r="Q80" s="316"/>
      <c r="R80" s="316"/>
      <c r="S80" s="316"/>
      <c r="T80" s="316"/>
      <c r="U80" s="316"/>
      <c r="V80" s="316"/>
      <c r="W80" s="316"/>
      <c r="X80" s="316"/>
      <c r="Y80" s="316"/>
      <c r="Z80" s="316"/>
      <c r="AA80" s="316"/>
    </row>
    <row r="81" spans="1:27">
      <c r="A81" s="316"/>
      <c r="B81" s="1006"/>
      <c r="C81" s="316"/>
      <c r="D81" s="316"/>
      <c r="E81" s="316"/>
      <c r="F81" s="316"/>
      <c r="G81" s="316"/>
      <c r="H81" s="316"/>
      <c r="I81" s="316"/>
      <c r="J81" s="1007"/>
      <c r="K81" s="316"/>
      <c r="L81" s="316"/>
      <c r="M81" s="316"/>
      <c r="N81" s="316"/>
      <c r="O81" s="316"/>
      <c r="P81" s="316"/>
      <c r="Q81" s="316"/>
      <c r="R81" s="316"/>
      <c r="S81" s="316"/>
      <c r="T81" s="316"/>
      <c r="U81" s="316"/>
      <c r="V81" s="316"/>
      <c r="W81" s="316"/>
      <c r="X81" s="316"/>
      <c r="Y81" s="316"/>
      <c r="Z81" s="316"/>
      <c r="AA81" s="316"/>
    </row>
    <row r="82" spans="1:27">
      <c r="A82" s="316"/>
      <c r="B82" s="1006"/>
      <c r="C82" s="316"/>
      <c r="D82" s="316"/>
      <c r="E82" s="316"/>
      <c r="F82" s="316"/>
      <c r="G82" s="316"/>
      <c r="H82" s="316"/>
      <c r="I82" s="316"/>
      <c r="J82" s="1007"/>
      <c r="K82" s="316"/>
      <c r="L82" s="316"/>
      <c r="M82" s="316"/>
      <c r="N82" s="316"/>
      <c r="O82" s="316"/>
      <c r="P82" s="316"/>
      <c r="Q82" s="316"/>
      <c r="R82" s="316"/>
      <c r="S82" s="316"/>
      <c r="T82" s="316"/>
      <c r="U82" s="316"/>
      <c r="V82" s="316"/>
      <c r="W82" s="316"/>
      <c r="X82" s="316"/>
      <c r="Y82" s="316"/>
      <c r="Z82" s="316"/>
      <c r="AA82" s="316"/>
    </row>
    <row r="83" spans="1:27">
      <c r="A83" s="316"/>
      <c r="B83" s="1006"/>
      <c r="C83" s="316"/>
      <c r="D83" s="316"/>
      <c r="E83" s="316"/>
      <c r="F83" s="316"/>
      <c r="G83" s="316"/>
      <c r="H83" s="316"/>
      <c r="I83" s="316"/>
      <c r="J83" s="1007"/>
      <c r="K83" s="316"/>
      <c r="L83" s="316"/>
      <c r="M83" s="316"/>
      <c r="N83" s="316"/>
      <c r="O83" s="316"/>
      <c r="P83" s="316"/>
      <c r="Q83" s="316"/>
      <c r="R83" s="316"/>
      <c r="S83" s="316"/>
      <c r="T83" s="316"/>
      <c r="U83" s="316"/>
      <c r="V83" s="316"/>
      <c r="W83" s="316"/>
      <c r="X83" s="316"/>
      <c r="Y83" s="316"/>
      <c r="Z83" s="316"/>
      <c r="AA83" s="316"/>
    </row>
    <row r="84" spans="1:27">
      <c r="A84" s="316"/>
      <c r="B84" s="1006"/>
      <c r="C84" s="316"/>
      <c r="D84" s="316"/>
      <c r="E84" s="316"/>
      <c r="F84" s="316"/>
      <c r="G84" s="316"/>
      <c r="H84" s="316"/>
      <c r="I84" s="316"/>
      <c r="J84" s="1007"/>
      <c r="K84" s="316"/>
      <c r="L84" s="316"/>
      <c r="M84" s="316"/>
      <c r="N84" s="316"/>
      <c r="O84" s="316"/>
      <c r="P84" s="316"/>
      <c r="Q84" s="316"/>
      <c r="R84" s="316"/>
      <c r="S84" s="316"/>
      <c r="T84" s="316"/>
      <c r="U84" s="316"/>
      <c r="V84" s="316"/>
      <c r="W84" s="316"/>
      <c r="X84" s="316"/>
      <c r="Y84" s="316"/>
      <c r="Z84" s="316"/>
      <c r="AA84" s="316"/>
    </row>
    <row r="85" spans="1:27">
      <c r="A85" s="316"/>
      <c r="B85" s="1006"/>
      <c r="C85" s="316"/>
      <c r="D85" s="316"/>
      <c r="E85" s="316"/>
      <c r="F85" s="316"/>
      <c r="G85" s="316"/>
      <c r="H85" s="316"/>
      <c r="I85" s="316"/>
      <c r="J85" s="1007"/>
      <c r="K85" s="316"/>
      <c r="L85" s="316"/>
      <c r="M85" s="316"/>
      <c r="N85" s="316"/>
      <c r="O85" s="316"/>
      <c r="P85" s="316"/>
      <c r="Q85" s="316"/>
      <c r="R85" s="316"/>
      <c r="S85" s="316"/>
      <c r="T85" s="316"/>
      <c r="U85" s="316"/>
      <c r="V85" s="316"/>
      <c r="W85" s="316"/>
      <c r="X85" s="316"/>
      <c r="Y85" s="316"/>
      <c r="Z85" s="316"/>
      <c r="AA85" s="316"/>
    </row>
    <row r="86" spans="1:27">
      <c r="A86" s="316"/>
      <c r="B86" s="1006"/>
      <c r="C86" s="316"/>
      <c r="D86" s="316"/>
      <c r="E86" s="316"/>
      <c r="F86" s="316"/>
      <c r="G86" s="316"/>
      <c r="H86" s="316"/>
      <c r="I86" s="316"/>
      <c r="J86" s="1007"/>
      <c r="K86" s="316"/>
      <c r="L86" s="316"/>
      <c r="M86" s="316"/>
      <c r="N86" s="316"/>
      <c r="O86" s="316"/>
      <c r="P86" s="316"/>
      <c r="Q86" s="316"/>
      <c r="R86" s="316"/>
      <c r="S86" s="316"/>
      <c r="T86" s="316"/>
      <c r="U86" s="316"/>
      <c r="V86" s="316"/>
      <c r="W86" s="316"/>
      <c r="X86" s="316"/>
      <c r="Y86" s="316"/>
      <c r="Z86" s="316"/>
      <c r="AA86" s="316"/>
    </row>
    <row r="87" spans="1:27">
      <c r="A87" s="316"/>
      <c r="B87" s="1006"/>
      <c r="C87" s="316"/>
      <c r="D87" s="316"/>
      <c r="E87" s="316"/>
      <c r="F87" s="316"/>
      <c r="G87" s="316"/>
      <c r="H87" s="316"/>
      <c r="I87" s="316"/>
      <c r="J87" s="1007"/>
      <c r="K87" s="316"/>
      <c r="L87" s="316"/>
      <c r="M87" s="316"/>
      <c r="N87" s="316"/>
      <c r="O87" s="316"/>
      <c r="P87" s="316"/>
      <c r="Q87" s="316"/>
      <c r="R87" s="316"/>
      <c r="S87" s="316"/>
      <c r="T87" s="316"/>
      <c r="U87" s="316"/>
      <c r="V87" s="316"/>
      <c r="W87" s="316"/>
      <c r="X87" s="316"/>
      <c r="Y87" s="316"/>
      <c r="Z87" s="316"/>
      <c r="AA87" s="316"/>
    </row>
    <row r="88" spans="1:27">
      <c r="A88" s="316"/>
      <c r="B88" s="1006"/>
      <c r="C88" s="316"/>
      <c r="D88" s="316"/>
      <c r="E88" s="316"/>
      <c r="F88" s="316"/>
      <c r="G88" s="316"/>
      <c r="H88" s="316"/>
      <c r="I88" s="316"/>
      <c r="J88" s="1007"/>
      <c r="K88" s="316"/>
      <c r="L88" s="316"/>
      <c r="M88" s="316"/>
      <c r="N88" s="316"/>
      <c r="O88" s="316"/>
      <c r="P88" s="316"/>
      <c r="Q88" s="316"/>
      <c r="R88" s="316"/>
      <c r="S88" s="316"/>
      <c r="T88" s="316"/>
      <c r="U88" s="316"/>
      <c r="V88" s="316"/>
      <c r="W88" s="316"/>
      <c r="X88" s="316"/>
      <c r="Y88" s="316"/>
      <c r="Z88" s="316"/>
      <c r="AA88" s="316"/>
    </row>
    <row r="89" spans="1:27">
      <c r="A89" s="316"/>
      <c r="B89" s="1006"/>
      <c r="C89" s="316"/>
      <c r="D89" s="316"/>
      <c r="E89" s="316"/>
      <c r="F89" s="316"/>
      <c r="G89" s="316"/>
      <c r="H89" s="316"/>
      <c r="I89" s="316"/>
      <c r="J89" s="1007"/>
      <c r="K89" s="316"/>
      <c r="L89" s="316"/>
      <c r="M89" s="316"/>
      <c r="N89" s="316"/>
      <c r="O89" s="316"/>
      <c r="P89" s="316"/>
      <c r="Q89" s="316"/>
      <c r="R89" s="316"/>
      <c r="S89" s="316"/>
      <c r="T89" s="316"/>
      <c r="U89" s="316"/>
      <c r="V89" s="316"/>
      <c r="W89" s="316"/>
      <c r="X89" s="316"/>
      <c r="Y89" s="316"/>
      <c r="Z89" s="316"/>
      <c r="AA89" s="316"/>
    </row>
    <row r="90" spans="1:27">
      <c r="A90" s="316"/>
      <c r="B90" s="1006"/>
      <c r="C90" s="316"/>
      <c r="D90" s="316"/>
      <c r="E90" s="316"/>
      <c r="F90" s="316"/>
      <c r="G90" s="316"/>
      <c r="H90" s="316"/>
      <c r="I90" s="316"/>
      <c r="J90" s="1007"/>
      <c r="K90" s="316"/>
      <c r="L90" s="316"/>
      <c r="M90" s="316"/>
      <c r="N90" s="316"/>
      <c r="O90" s="316"/>
      <c r="P90" s="316"/>
      <c r="Q90" s="316"/>
      <c r="R90" s="316"/>
      <c r="S90" s="316"/>
      <c r="T90" s="316"/>
      <c r="U90" s="316"/>
      <c r="V90" s="316"/>
      <c r="W90" s="316"/>
      <c r="X90" s="316"/>
      <c r="Y90" s="316"/>
      <c r="Z90" s="316"/>
      <c r="AA90" s="316"/>
    </row>
    <row r="91" spans="1:27">
      <c r="A91" s="316"/>
      <c r="B91" s="1006"/>
      <c r="C91" s="316"/>
      <c r="D91" s="316"/>
      <c r="E91" s="316"/>
      <c r="F91" s="316"/>
      <c r="G91" s="316"/>
      <c r="H91" s="316"/>
      <c r="I91" s="316"/>
      <c r="J91" s="1007"/>
      <c r="K91" s="316"/>
      <c r="L91" s="316"/>
      <c r="M91" s="316"/>
      <c r="N91" s="316"/>
      <c r="O91" s="316"/>
      <c r="P91" s="316"/>
      <c r="Q91" s="316"/>
      <c r="R91" s="316"/>
      <c r="S91" s="316"/>
      <c r="T91" s="316"/>
      <c r="U91" s="316"/>
      <c r="V91" s="316"/>
      <c r="W91" s="316"/>
      <c r="X91" s="316"/>
      <c r="Y91" s="316"/>
      <c r="Z91" s="316"/>
      <c r="AA91" s="316"/>
    </row>
    <row r="92" spans="1:27">
      <c r="A92" s="316"/>
      <c r="B92" s="1006"/>
      <c r="C92" s="316"/>
      <c r="D92" s="316"/>
      <c r="E92" s="316"/>
      <c r="F92" s="316"/>
      <c r="G92" s="316"/>
      <c r="H92" s="316"/>
      <c r="I92" s="316"/>
      <c r="J92" s="1007"/>
      <c r="K92" s="316"/>
      <c r="L92" s="316"/>
      <c r="M92" s="316"/>
      <c r="N92" s="316"/>
      <c r="O92" s="316"/>
      <c r="P92" s="316"/>
      <c r="Q92" s="316"/>
      <c r="R92" s="316"/>
      <c r="S92" s="316"/>
      <c r="T92" s="316"/>
      <c r="U92" s="316"/>
      <c r="V92" s="316"/>
      <c r="W92" s="316"/>
      <c r="X92" s="316"/>
      <c r="Y92" s="316"/>
      <c r="Z92" s="316"/>
      <c r="AA92" s="316"/>
    </row>
    <row r="93" spans="1:27">
      <c r="A93" s="316"/>
      <c r="B93" s="1006"/>
      <c r="C93" s="316"/>
      <c r="D93" s="316"/>
      <c r="E93" s="316"/>
      <c r="F93" s="316"/>
      <c r="G93" s="316"/>
      <c r="H93" s="316"/>
      <c r="I93" s="316"/>
      <c r="J93" s="1007"/>
      <c r="K93" s="316"/>
      <c r="L93" s="316"/>
      <c r="M93" s="316"/>
      <c r="N93" s="316"/>
      <c r="O93" s="316"/>
      <c r="P93" s="316"/>
      <c r="Q93" s="316"/>
      <c r="R93" s="316"/>
      <c r="S93" s="316"/>
      <c r="T93" s="316"/>
      <c r="U93" s="316"/>
      <c r="V93" s="316"/>
      <c r="W93" s="316"/>
      <c r="X93" s="316"/>
      <c r="Y93" s="316"/>
      <c r="Z93" s="316"/>
      <c r="AA93" s="316"/>
    </row>
    <row r="94" spans="1:27">
      <c r="A94" s="316"/>
      <c r="B94" s="1006"/>
      <c r="C94" s="316"/>
      <c r="D94" s="316"/>
      <c r="E94" s="316"/>
      <c r="F94" s="316"/>
      <c r="G94" s="316"/>
      <c r="H94" s="316"/>
      <c r="I94" s="316"/>
      <c r="J94" s="1007"/>
      <c r="K94" s="316"/>
      <c r="L94" s="316"/>
      <c r="M94" s="316"/>
      <c r="N94" s="316"/>
      <c r="O94" s="316"/>
      <c r="P94" s="316"/>
      <c r="Q94" s="316"/>
      <c r="R94" s="316"/>
      <c r="S94" s="316"/>
      <c r="T94" s="316"/>
      <c r="U94" s="316"/>
      <c r="V94" s="316"/>
      <c r="W94" s="316"/>
      <c r="X94" s="316"/>
      <c r="Y94" s="316"/>
      <c r="Z94" s="316"/>
      <c r="AA94" s="316"/>
    </row>
    <row r="95" spans="1:27">
      <c r="A95" s="316"/>
      <c r="B95" s="1006"/>
      <c r="C95" s="316"/>
      <c r="D95" s="316"/>
      <c r="E95" s="316"/>
      <c r="F95" s="316"/>
      <c r="G95" s="316"/>
      <c r="H95" s="316"/>
      <c r="I95" s="316"/>
      <c r="J95" s="1007"/>
      <c r="K95" s="316"/>
      <c r="L95" s="316"/>
      <c r="M95" s="316"/>
      <c r="N95" s="316"/>
      <c r="O95" s="316"/>
      <c r="P95" s="316"/>
      <c r="Q95" s="316"/>
      <c r="R95" s="316"/>
      <c r="S95" s="316"/>
      <c r="T95" s="316"/>
      <c r="U95" s="316"/>
      <c r="V95" s="316"/>
      <c r="W95" s="316"/>
      <c r="X95" s="316"/>
      <c r="Y95" s="316"/>
      <c r="Z95" s="316"/>
      <c r="AA95" s="316"/>
    </row>
    <row r="96" spans="1:27">
      <c r="A96" s="316"/>
      <c r="B96" s="1006"/>
      <c r="C96" s="316"/>
      <c r="D96" s="316"/>
      <c r="E96" s="316"/>
      <c r="F96" s="316"/>
      <c r="G96" s="316"/>
      <c r="H96" s="316"/>
      <c r="I96" s="316"/>
      <c r="J96" s="1007"/>
      <c r="K96" s="316"/>
      <c r="L96" s="316"/>
      <c r="M96" s="316"/>
      <c r="N96" s="316"/>
      <c r="O96" s="316"/>
      <c r="P96" s="316"/>
      <c r="Q96" s="316"/>
      <c r="R96" s="316"/>
      <c r="S96" s="316"/>
      <c r="T96" s="316"/>
      <c r="U96" s="316"/>
      <c r="V96" s="316"/>
      <c r="W96" s="316"/>
      <c r="X96" s="316"/>
      <c r="Y96" s="316"/>
      <c r="Z96" s="316"/>
      <c r="AA96" s="316"/>
    </row>
    <row r="97" spans="1:27">
      <c r="A97" s="316"/>
      <c r="B97" s="1006"/>
      <c r="C97" s="316"/>
      <c r="D97" s="316"/>
      <c r="E97" s="316"/>
      <c r="F97" s="316"/>
      <c r="G97" s="316"/>
      <c r="H97" s="316"/>
      <c r="I97" s="316"/>
      <c r="J97" s="1007"/>
      <c r="K97" s="316"/>
      <c r="L97" s="316"/>
      <c r="M97" s="316"/>
      <c r="N97" s="316"/>
      <c r="O97" s="316"/>
      <c r="P97" s="316"/>
      <c r="Q97" s="316"/>
      <c r="R97" s="316"/>
      <c r="S97" s="316"/>
      <c r="T97" s="316"/>
      <c r="U97" s="316"/>
      <c r="V97" s="316"/>
      <c r="W97" s="316"/>
      <c r="X97" s="316"/>
      <c r="Y97" s="316"/>
      <c r="Z97" s="316"/>
      <c r="AA97" s="316"/>
    </row>
    <row r="98" spans="1:27">
      <c r="A98" s="316"/>
      <c r="B98" s="1006"/>
      <c r="C98" s="316"/>
      <c r="D98" s="316"/>
      <c r="E98" s="316"/>
      <c r="F98" s="316"/>
      <c r="G98" s="316"/>
      <c r="H98" s="316"/>
      <c r="I98" s="316"/>
      <c r="J98" s="1007"/>
      <c r="K98" s="316"/>
      <c r="L98" s="316"/>
      <c r="M98" s="316"/>
      <c r="N98" s="316"/>
      <c r="O98" s="316"/>
      <c r="P98" s="316"/>
      <c r="Q98" s="316"/>
      <c r="R98" s="316"/>
      <c r="S98" s="316"/>
      <c r="T98" s="316"/>
      <c r="U98" s="316"/>
      <c r="V98" s="316"/>
      <c r="W98" s="316"/>
      <c r="X98" s="316"/>
      <c r="Y98" s="316"/>
      <c r="Z98" s="316"/>
      <c r="AA98" s="316"/>
    </row>
    <row r="99" spans="1:27">
      <c r="A99" s="316"/>
      <c r="B99" s="1006"/>
      <c r="C99" s="316"/>
      <c r="D99" s="316"/>
      <c r="E99" s="316"/>
      <c r="F99" s="316"/>
      <c r="G99" s="316"/>
      <c r="H99" s="316"/>
      <c r="I99" s="316"/>
      <c r="J99" s="1007"/>
      <c r="K99" s="316"/>
      <c r="L99" s="316"/>
      <c r="M99" s="316"/>
      <c r="N99" s="316"/>
      <c r="O99" s="316"/>
      <c r="P99" s="316"/>
      <c r="Q99" s="316"/>
      <c r="R99" s="316"/>
      <c r="S99" s="316"/>
      <c r="T99" s="316"/>
      <c r="U99" s="316"/>
      <c r="V99" s="316"/>
      <c r="W99" s="316"/>
      <c r="X99" s="316"/>
      <c r="Y99" s="316"/>
      <c r="Z99" s="316"/>
      <c r="AA99" s="316"/>
    </row>
    <row r="100" spans="1:27">
      <c r="A100" s="316"/>
      <c r="B100" s="1006"/>
      <c r="C100" s="316"/>
      <c r="D100" s="316"/>
      <c r="E100" s="316"/>
      <c r="F100" s="316"/>
      <c r="G100" s="316"/>
      <c r="H100" s="316"/>
      <c r="I100" s="316"/>
      <c r="J100" s="1007"/>
      <c r="K100" s="316"/>
      <c r="L100" s="316"/>
      <c r="M100" s="316"/>
      <c r="N100" s="316"/>
      <c r="O100" s="316"/>
      <c r="P100" s="316"/>
      <c r="Q100" s="316"/>
      <c r="R100" s="316"/>
      <c r="S100" s="316"/>
      <c r="T100" s="316"/>
      <c r="U100" s="316"/>
      <c r="V100" s="316"/>
      <c r="W100" s="316"/>
      <c r="X100" s="316"/>
      <c r="Y100" s="316"/>
      <c r="Z100" s="316"/>
      <c r="AA100" s="316"/>
    </row>
    <row r="101" spans="1:27">
      <c r="A101" s="316"/>
      <c r="B101" s="1006"/>
      <c r="C101" s="316"/>
      <c r="D101" s="316"/>
      <c r="E101" s="316"/>
      <c r="F101" s="316"/>
      <c r="G101" s="316"/>
      <c r="H101" s="316"/>
      <c r="I101" s="316"/>
      <c r="J101" s="1007"/>
      <c r="K101" s="316"/>
      <c r="L101" s="316"/>
      <c r="M101" s="316"/>
      <c r="N101" s="316"/>
      <c r="O101" s="316"/>
      <c r="P101" s="316"/>
      <c r="Q101" s="316"/>
      <c r="R101" s="316"/>
      <c r="S101" s="316"/>
      <c r="T101" s="316"/>
      <c r="U101" s="316"/>
      <c r="V101" s="316"/>
      <c r="W101" s="316"/>
      <c r="X101" s="316"/>
      <c r="Y101" s="316"/>
      <c r="Z101" s="316"/>
      <c r="AA101" s="316"/>
    </row>
    <row r="102" spans="1:27">
      <c r="A102" s="316"/>
      <c r="B102" s="1006"/>
      <c r="C102" s="316"/>
      <c r="D102" s="316"/>
      <c r="E102" s="316"/>
      <c r="F102" s="316"/>
      <c r="G102" s="316"/>
      <c r="H102" s="316"/>
      <c r="I102" s="316"/>
      <c r="J102" s="1007"/>
      <c r="K102" s="316"/>
      <c r="L102" s="316"/>
      <c r="M102" s="316"/>
      <c r="N102" s="316"/>
      <c r="O102" s="316"/>
      <c r="P102" s="316"/>
      <c r="Q102" s="316"/>
      <c r="R102" s="316"/>
      <c r="S102" s="316"/>
      <c r="T102" s="316"/>
      <c r="U102" s="316"/>
      <c r="V102" s="316"/>
      <c r="W102" s="316"/>
      <c r="X102" s="316"/>
      <c r="Y102" s="316"/>
      <c r="Z102" s="316"/>
      <c r="AA102" s="316"/>
    </row>
    <row r="103" spans="1:27">
      <c r="A103" s="316"/>
      <c r="B103" s="1006"/>
      <c r="C103" s="316"/>
      <c r="D103" s="316"/>
      <c r="E103" s="316"/>
      <c r="F103" s="316"/>
      <c r="G103" s="316"/>
      <c r="H103" s="316"/>
      <c r="I103" s="316"/>
      <c r="J103" s="1007"/>
      <c r="K103" s="316"/>
      <c r="L103" s="316"/>
      <c r="M103" s="316"/>
      <c r="N103" s="316"/>
      <c r="O103" s="316"/>
      <c r="P103" s="316"/>
      <c r="Q103" s="316"/>
      <c r="R103" s="316"/>
      <c r="S103" s="316"/>
      <c r="T103" s="316"/>
      <c r="U103" s="316"/>
      <c r="V103" s="316"/>
      <c r="W103" s="316"/>
      <c r="X103" s="316"/>
      <c r="Y103" s="316"/>
      <c r="Z103" s="316"/>
      <c r="AA103" s="316"/>
    </row>
    <row r="104" spans="1:27">
      <c r="A104" s="316"/>
      <c r="B104" s="1006"/>
      <c r="C104" s="316"/>
      <c r="D104" s="316"/>
      <c r="E104" s="316"/>
      <c r="F104" s="316"/>
      <c r="G104" s="316"/>
      <c r="H104" s="316"/>
      <c r="I104" s="316"/>
      <c r="J104" s="1007"/>
      <c r="K104" s="316"/>
      <c r="L104" s="316"/>
      <c r="M104" s="316"/>
      <c r="N104" s="316"/>
      <c r="O104" s="316"/>
      <c r="P104" s="316"/>
      <c r="Q104" s="316"/>
      <c r="R104" s="316"/>
      <c r="S104" s="316"/>
      <c r="T104" s="316"/>
      <c r="U104" s="316"/>
      <c r="V104" s="316"/>
      <c r="W104" s="316"/>
      <c r="X104" s="316"/>
      <c r="Y104" s="316"/>
      <c r="Z104" s="316"/>
      <c r="AA104" s="316"/>
    </row>
    <row r="105" spans="1:27">
      <c r="A105" s="316"/>
      <c r="B105" s="1006"/>
      <c r="C105" s="316"/>
      <c r="D105" s="316"/>
      <c r="E105" s="316"/>
      <c r="F105" s="316"/>
      <c r="G105" s="316"/>
      <c r="H105" s="316"/>
      <c r="I105" s="316"/>
      <c r="J105" s="1007"/>
      <c r="K105" s="316"/>
      <c r="L105" s="316"/>
      <c r="M105" s="316"/>
      <c r="N105" s="316"/>
      <c r="O105" s="316"/>
      <c r="P105" s="316"/>
      <c r="Q105" s="316"/>
      <c r="R105" s="316"/>
      <c r="S105" s="316"/>
      <c r="T105" s="316"/>
      <c r="U105" s="316"/>
      <c r="V105" s="316"/>
      <c r="W105" s="316"/>
      <c r="X105" s="316"/>
      <c r="Y105" s="316"/>
      <c r="Z105" s="316"/>
      <c r="AA105" s="316"/>
    </row>
    <row r="106" spans="1:27">
      <c r="A106" s="316"/>
      <c r="B106" s="1006"/>
      <c r="C106" s="316"/>
      <c r="D106" s="316"/>
      <c r="E106" s="316"/>
      <c r="F106" s="316"/>
      <c r="G106" s="316"/>
      <c r="H106" s="316"/>
      <c r="I106" s="316"/>
      <c r="J106" s="1007"/>
      <c r="K106" s="316"/>
      <c r="L106" s="316"/>
      <c r="M106" s="316"/>
      <c r="N106" s="316"/>
      <c r="O106" s="316"/>
      <c r="P106" s="316"/>
      <c r="Q106" s="316"/>
      <c r="R106" s="316"/>
      <c r="S106" s="316"/>
      <c r="T106" s="316"/>
      <c r="U106" s="316"/>
      <c r="V106" s="316"/>
      <c r="W106" s="316"/>
      <c r="X106" s="316"/>
      <c r="Y106" s="316"/>
      <c r="Z106" s="316"/>
      <c r="AA106" s="316"/>
    </row>
    <row r="107" spans="1:27">
      <c r="A107" s="316"/>
      <c r="B107" s="1006"/>
      <c r="C107" s="316"/>
      <c r="D107" s="316"/>
      <c r="E107" s="316"/>
      <c r="F107" s="316"/>
      <c r="G107" s="316"/>
      <c r="H107" s="316"/>
      <c r="I107" s="316"/>
      <c r="J107" s="1007"/>
      <c r="K107" s="316"/>
      <c r="L107" s="316"/>
      <c r="M107" s="316"/>
      <c r="N107" s="316"/>
      <c r="O107" s="316"/>
      <c r="P107" s="316"/>
      <c r="Q107" s="316"/>
      <c r="R107" s="316"/>
      <c r="S107" s="316"/>
      <c r="T107" s="316"/>
      <c r="U107" s="316"/>
      <c r="V107" s="316"/>
      <c r="W107" s="316"/>
      <c r="X107" s="316"/>
      <c r="Y107" s="316"/>
      <c r="Z107" s="316"/>
      <c r="AA107" s="316"/>
    </row>
    <row r="108" spans="1:27">
      <c r="A108" s="316"/>
      <c r="B108" s="1006"/>
      <c r="C108" s="316"/>
      <c r="D108" s="316"/>
      <c r="E108" s="316"/>
      <c r="F108" s="316"/>
      <c r="G108" s="316"/>
      <c r="H108" s="316"/>
      <c r="I108" s="316"/>
      <c r="J108" s="1007"/>
      <c r="K108" s="316"/>
      <c r="L108" s="316"/>
      <c r="M108" s="316"/>
      <c r="N108" s="316"/>
      <c r="O108" s="316"/>
      <c r="P108" s="316"/>
      <c r="Q108" s="316"/>
      <c r="R108" s="316"/>
      <c r="S108" s="316"/>
      <c r="T108" s="316"/>
      <c r="U108" s="316"/>
      <c r="V108" s="316"/>
      <c r="W108" s="316"/>
      <c r="X108" s="316"/>
      <c r="Y108" s="316"/>
      <c r="Z108" s="316"/>
      <c r="AA108" s="316"/>
    </row>
    <row r="109" spans="1:27">
      <c r="A109" s="316"/>
      <c r="B109" s="1006"/>
      <c r="C109" s="316"/>
      <c r="D109" s="316"/>
      <c r="E109" s="316"/>
      <c r="F109" s="316"/>
      <c r="G109" s="316"/>
      <c r="H109" s="316"/>
      <c r="I109" s="316"/>
      <c r="J109" s="1007"/>
      <c r="K109" s="316"/>
      <c r="L109" s="316"/>
      <c r="M109" s="316"/>
      <c r="N109" s="316"/>
      <c r="O109" s="316"/>
      <c r="P109" s="316"/>
      <c r="Q109" s="316"/>
      <c r="R109" s="316"/>
      <c r="S109" s="316"/>
      <c r="T109" s="316"/>
      <c r="U109" s="316"/>
      <c r="V109" s="316"/>
      <c r="W109" s="316"/>
      <c r="X109" s="316"/>
      <c r="Y109" s="316"/>
      <c r="Z109" s="316"/>
      <c r="AA109" s="316"/>
    </row>
    <row r="110" spans="1:27">
      <c r="A110" s="316"/>
      <c r="B110" s="1006"/>
      <c r="C110" s="316"/>
      <c r="D110" s="316"/>
      <c r="E110" s="316"/>
      <c r="F110" s="316"/>
      <c r="G110" s="316"/>
      <c r="H110" s="316"/>
      <c r="I110" s="316"/>
      <c r="J110" s="1007"/>
      <c r="K110" s="316"/>
      <c r="L110" s="316"/>
      <c r="M110" s="316"/>
      <c r="N110" s="316"/>
      <c r="O110" s="316"/>
      <c r="P110" s="316"/>
      <c r="Q110" s="316"/>
      <c r="R110" s="316"/>
      <c r="S110" s="316"/>
      <c r="T110" s="316"/>
      <c r="U110" s="316"/>
      <c r="V110" s="316"/>
      <c r="W110" s="316"/>
      <c r="X110" s="316"/>
      <c r="Y110" s="316"/>
      <c r="Z110" s="316"/>
      <c r="AA110" s="316"/>
    </row>
    <row r="111" spans="1:27">
      <c r="A111" s="316"/>
      <c r="B111" s="1006"/>
      <c r="C111" s="316"/>
      <c r="D111" s="316"/>
      <c r="E111" s="316"/>
      <c r="F111" s="316"/>
      <c r="G111" s="316"/>
      <c r="H111" s="316"/>
      <c r="I111" s="316"/>
      <c r="J111" s="1007"/>
      <c r="K111" s="316"/>
      <c r="L111" s="316"/>
      <c r="M111" s="316"/>
      <c r="N111" s="316"/>
      <c r="O111" s="316"/>
      <c r="P111" s="316"/>
      <c r="Q111" s="316"/>
      <c r="R111" s="316"/>
      <c r="S111" s="316"/>
      <c r="T111" s="316"/>
      <c r="U111" s="316"/>
      <c r="V111" s="316"/>
      <c r="W111" s="316"/>
      <c r="X111" s="316"/>
      <c r="Y111" s="316"/>
      <c r="Z111" s="316"/>
      <c r="AA111" s="316"/>
    </row>
    <row r="112" spans="1:27">
      <c r="A112" s="316"/>
      <c r="B112" s="1006"/>
      <c r="C112" s="316"/>
      <c r="D112" s="316"/>
      <c r="E112" s="316"/>
      <c r="F112" s="316"/>
      <c r="G112" s="316"/>
      <c r="H112" s="316"/>
      <c r="I112" s="316"/>
      <c r="J112" s="1007"/>
      <c r="K112" s="316"/>
      <c r="L112" s="316"/>
      <c r="M112" s="316"/>
      <c r="N112" s="316"/>
      <c r="O112" s="316"/>
      <c r="P112" s="316"/>
      <c r="Q112" s="316"/>
      <c r="R112" s="316"/>
      <c r="S112" s="316"/>
      <c r="T112" s="316"/>
      <c r="U112" s="316"/>
      <c r="V112" s="316"/>
      <c r="W112" s="316"/>
      <c r="X112" s="316"/>
      <c r="Y112" s="316"/>
      <c r="Z112" s="316"/>
      <c r="AA112" s="316"/>
    </row>
    <row r="113" spans="1:27">
      <c r="A113" s="316"/>
      <c r="B113" s="1006"/>
      <c r="C113" s="316"/>
      <c r="D113" s="316"/>
      <c r="E113" s="316"/>
      <c r="F113" s="316"/>
      <c r="G113" s="316"/>
      <c r="H113" s="316"/>
      <c r="I113" s="316"/>
      <c r="J113" s="1007"/>
      <c r="K113" s="316"/>
      <c r="L113" s="316"/>
      <c r="M113" s="316"/>
      <c r="N113" s="316"/>
      <c r="O113" s="316"/>
      <c r="P113" s="316"/>
      <c r="Q113" s="316"/>
      <c r="R113" s="316"/>
      <c r="S113" s="316"/>
      <c r="T113" s="316"/>
      <c r="U113" s="316"/>
      <c r="V113" s="316"/>
      <c r="W113" s="316"/>
      <c r="X113" s="316"/>
      <c r="Y113" s="316"/>
      <c r="Z113" s="316"/>
      <c r="AA113" s="316"/>
    </row>
    <row r="114" spans="1:27">
      <c r="A114" s="316"/>
      <c r="B114" s="1006"/>
      <c r="C114" s="316"/>
      <c r="D114" s="316"/>
      <c r="E114" s="316"/>
      <c r="F114" s="316"/>
      <c r="G114" s="316"/>
      <c r="H114" s="316"/>
      <c r="I114" s="316"/>
      <c r="J114" s="1007"/>
      <c r="K114" s="316"/>
      <c r="L114" s="316"/>
      <c r="M114" s="316"/>
      <c r="N114" s="316"/>
      <c r="O114" s="316"/>
      <c r="P114" s="316"/>
      <c r="Q114" s="316"/>
      <c r="R114" s="316"/>
      <c r="S114" s="316"/>
      <c r="T114" s="316"/>
      <c r="U114" s="316"/>
      <c r="V114" s="316"/>
      <c r="W114" s="316"/>
      <c r="X114" s="316"/>
      <c r="Y114" s="316"/>
      <c r="Z114" s="316"/>
      <c r="AA114" s="316"/>
    </row>
    <row r="115" spans="1:27">
      <c r="A115" s="316"/>
      <c r="B115" s="1006"/>
      <c r="C115" s="316"/>
      <c r="D115" s="316"/>
      <c r="E115" s="316"/>
      <c r="F115" s="316"/>
      <c r="G115" s="316"/>
      <c r="H115" s="316"/>
      <c r="I115" s="316"/>
      <c r="J115" s="1007"/>
      <c r="K115" s="316"/>
      <c r="L115" s="316"/>
      <c r="M115" s="316"/>
      <c r="N115" s="316"/>
      <c r="O115" s="316"/>
      <c r="P115" s="316"/>
      <c r="Q115" s="316"/>
      <c r="R115" s="316"/>
      <c r="S115" s="316"/>
      <c r="T115" s="316"/>
      <c r="U115" s="316"/>
      <c r="V115" s="316"/>
      <c r="W115" s="316"/>
      <c r="X115" s="316"/>
      <c r="Y115" s="316"/>
      <c r="Z115" s="316"/>
      <c r="AA115" s="316"/>
    </row>
    <row r="116" spans="1:27">
      <c r="A116" s="316"/>
      <c r="B116" s="1006"/>
      <c r="C116" s="316"/>
      <c r="D116" s="316"/>
      <c r="E116" s="316"/>
      <c r="F116" s="316"/>
      <c r="G116" s="316"/>
      <c r="H116" s="316"/>
      <c r="I116" s="316"/>
      <c r="J116" s="1007"/>
      <c r="K116" s="316"/>
      <c r="L116" s="316"/>
      <c r="M116" s="316"/>
      <c r="N116" s="316"/>
      <c r="O116" s="316"/>
      <c r="P116" s="316"/>
      <c r="Q116" s="316"/>
      <c r="R116" s="316"/>
      <c r="S116" s="316"/>
      <c r="T116" s="316"/>
      <c r="U116" s="316"/>
      <c r="V116" s="316"/>
      <c r="W116" s="316"/>
      <c r="X116" s="316"/>
      <c r="Y116" s="316"/>
      <c r="Z116" s="316"/>
      <c r="AA116" s="316"/>
    </row>
    <row r="117" spans="1:27">
      <c r="A117" s="316"/>
      <c r="B117" s="1006"/>
      <c r="C117" s="316"/>
      <c r="D117" s="316"/>
      <c r="E117" s="316"/>
      <c r="F117" s="316"/>
      <c r="G117" s="316"/>
      <c r="H117" s="316"/>
      <c r="I117" s="316"/>
      <c r="J117" s="1007"/>
      <c r="K117" s="316"/>
      <c r="L117" s="316"/>
      <c r="M117" s="316"/>
      <c r="N117" s="316"/>
      <c r="O117" s="316"/>
      <c r="P117" s="316"/>
      <c r="Q117" s="316"/>
      <c r="R117" s="316"/>
      <c r="S117" s="316"/>
      <c r="T117" s="316"/>
      <c r="U117" s="316"/>
      <c r="V117" s="316"/>
      <c r="W117" s="316"/>
      <c r="X117" s="316"/>
      <c r="Y117" s="316"/>
      <c r="Z117" s="316"/>
      <c r="AA117" s="316"/>
    </row>
    <row r="118" spans="1:27">
      <c r="A118" s="316"/>
      <c r="B118" s="1006"/>
      <c r="C118" s="316"/>
      <c r="D118" s="316"/>
      <c r="E118" s="316"/>
      <c r="F118" s="316"/>
      <c r="G118" s="316"/>
      <c r="H118" s="316"/>
      <c r="I118" s="316"/>
      <c r="J118" s="1007"/>
      <c r="K118" s="316"/>
      <c r="L118" s="316"/>
      <c r="M118" s="316"/>
      <c r="N118" s="316"/>
      <c r="O118" s="316"/>
      <c r="P118" s="316"/>
      <c r="Q118" s="316"/>
      <c r="R118" s="316"/>
      <c r="S118" s="316"/>
      <c r="T118" s="316"/>
      <c r="U118" s="316"/>
      <c r="V118" s="316"/>
      <c r="W118" s="316"/>
      <c r="X118" s="316"/>
      <c r="Y118" s="316"/>
      <c r="Z118" s="316"/>
      <c r="AA118" s="316"/>
    </row>
    <row r="119" spans="1:27">
      <c r="A119" s="316"/>
      <c r="B119" s="1006"/>
      <c r="C119" s="316"/>
      <c r="D119" s="316"/>
      <c r="E119" s="316"/>
      <c r="F119" s="316"/>
      <c r="G119" s="316"/>
      <c r="H119" s="316"/>
      <c r="I119" s="316"/>
      <c r="J119" s="1007"/>
      <c r="K119" s="316"/>
      <c r="L119" s="316"/>
      <c r="M119" s="316"/>
      <c r="N119" s="316"/>
      <c r="O119" s="316"/>
      <c r="P119" s="316"/>
      <c r="Q119" s="316"/>
      <c r="R119" s="316"/>
      <c r="S119" s="316"/>
      <c r="T119" s="316"/>
      <c r="U119" s="316"/>
      <c r="V119" s="316"/>
      <c r="W119" s="316"/>
      <c r="X119" s="316"/>
      <c r="Y119" s="316"/>
      <c r="Z119" s="316"/>
      <c r="AA119" s="316"/>
    </row>
    <row r="120" spans="1:27">
      <c r="A120" s="316"/>
      <c r="B120" s="1006"/>
      <c r="C120" s="316"/>
      <c r="D120" s="316"/>
      <c r="E120" s="316"/>
      <c r="F120" s="316"/>
      <c r="G120" s="316"/>
      <c r="H120" s="316"/>
      <c r="I120" s="316"/>
      <c r="J120" s="1007"/>
      <c r="K120" s="316"/>
      <c r="L120" s="316"/>
      <c r="M120" s="316"/>
      <c r="N120" s="316"/>
      <c r="O120" s="316"/>
      <c r="P120" s="316"/>
      <c r="Q120" s="316"/>
      <c r="R120" s="316"/>
      <c r="S120" s="316"/>
      <c r="T120" s="316"/>
      <c r="U120" s="316"/>
      <c r="V120" s="316"/>
      <c r="W120" s="316"/>
      <c r="X120" s="316"/>
      <c r="Y120" s="316"/>
      <c r="Z120" s="316"/>
      <c r="AA120" s="316"/>
    </row>
    <row r="121" spans="1:27">
      <c r="A121" s="316"/>
      <c r="B121" s="1006"/>
      <c r="C121" s="316"/>
      <c r="D121" s="316"/>
      <c r="E121" s="316"/>
      <c r="F121" s="316"/>
      <c r="G121" s="316"/>
      <c r="H121" s="316"/>
      <c r="I121" s="316"/>
      <c r="J121" s="1007"/>
      <c r="K121" s="316"/>
      <c r="L121" s="316"/>
      <c r="M121" s="316"/>
      <c r="N121" s="316"/>
      <c r="O121" s="316"/>
      <c r="P121" s="316"/>
      <c r="Q121" s="316"/>
      <c r="R121" s="316"/>
      <c r="S121" s="316"/>
      <c r="T121" s="316"/>
      <c r="U121" s="316"/>
      <c r="V121" s="316"/>
      <c r="W121" s="316"/>
      <c r="X121" s="316"/>
      <c r="Y121" s="316"/>
      <c r="Z121" s="316"/>
      <c r="AA121" s="316"/>
    </row>
    <row r="122" spans="1:27">
      <c r="A122" s="316"/>
      <c r="B122" s="1006"/>
      <c r="C122" s="316"/>
      <c r="D122" s="316"/>
      <c r="E122" s="316"/>
      <c r="F122" s="316"/>
      <c r="G122" s="316"/>
      <c r="H122" s="316"/>
      <c r="I122" s="316"/>
      <c r="J122" s="1007"/>
      <c r="K122" s="316"/>
      <c r="L122" s="316"/>
      <c r="M122" s="316"/>
      <c r="N122" s="316"/>
      <c r="O122" s="316"/>
      <c r="P122" s="316"/>
      <c r="Q122" s="316"/>
      <c r="R122" s="316"/>
      <c r="S122" s="316"/>
      <c r="T122" s="316"/>
      <c r="U122" s="316"/>
      <c r="V122" s="316"/>
      <c r="W122" s="316"/>
      <c r="X122" s="316"/>
      <c r="Y122" s="316"/>
      <c r="Z122" s="316"/>
      <c r="AA122" s="316"/>
    </row>
    <row r="123" spans="1:27">
      <c r="A123" s="316"/>
      <c r="B123" s="1006"/>
      <c r="C123" s="316"/>
      <c r="D123" s="316"/>
      <c r="E123" s="316"/>
      <c r="F123" s="316"/>
      <c r="G123" s="316"/>
      <c r="H123" s="316"/>
      <c r="I123" s="316"/>
      <c r="J123" s="1007"/>
      <c r="K123" s="316"/>
      <c r="L123" s="316"/>
      <c r="M123" s="316"/>
      <c r="N123" s="316"/>
      <c r="O123" s="316"/>
      <c r="P123" s="316"/>
      <c r="Q123" s="316"/>
      <c r="R123" s="316"/>
      <c r="S123" s="316"/>
      <c r="T123" s="316"/>
      <c r="U123" s="316"/>
      <c r="V123" s="316"/>
      <c r="W123" s="316"/>
      <c r="X123" s="316"/>
      <c r="Y123" s="316"/>
      <c r="Z123" s="316"/>
      <c r="AA123" s="316"/>
    </row>
    <row r="124" spans="1:27">
      <c r="A124" s="316"/>
      <c r="B124" s="1006"/>
      <c r="C124" s="316"/>
      <c r="D124" s="316"/>
      <c r="E124" s="316"/>
      <c r="F124" s="316"/>
      <c r="G124" s="316"/>
      <c r="H124" s="316"/>
      <c r="I124" s="316"/>
      <c r="J124" s="1007"/>
      <c r="K124" s="316"/>
      <c r="L124" s="316"/>
      <c r="M124" s="316"/>
      <c r="N124" s="316"/>
      <c r="O124" s="316"/>
      <c r="P124" s="316"/>
      <c r="Q124" s="316"/>
      <c r="R124" s="316"/>
      <c r="S124" s="316"/>
      <c r="T124" s="316"/>
      <c r="U124" s="316"/>
      <c r="V124" s="316"/>
      <c r="W124" s="316"/>
      <c r="X124" s="316"/>
      <c r="Y124" s="316"/>
      <c r="Z124" s="316"/>
      <c r="AA124" s="316"/>
    </row>
    <row r="125" spans="1:27">
      <c r="A125" s="316"/>
      <c r="B125" s="1006"/>
      <c r="C125" s="316"/>
      <c r="D125" s="316"/>
      <c r="E125" s="316"/>
      <c r="F125" s="316"/>
      <c r="G125" s="316"/>
      <c r="H125" s="316"/>
      <c r="I125" s="316"/>
      <c r="J125" s="1007"/>
      <c r="K125" s="316"/>
      <c r="L125" s="316"/>
      <c r="M125" s="316"/>
      <c r="N125" s="316"/>
      <c r="O125" s="316"/>
      <c r="P125" s="316"/>
      <c r="Q125" s="316"/>
      <c r="R125" s="316"/>
      <c r="S125" s="316"/>
      <c r="T125" s="316"/>
      <c r="U125" s="316"/>
      <c r="V125" s="316"/>
      <c r="W125" s="316"/>
      <c r="X125" s="316"/>
      <c r="Y125" s="316"/>
      <c r="Z125" s="316"/>
      <c r="AA125" s="316"/>
    </row>
    <row r="126" spans="1:27">
      <c r="A126" s="316"/>
      <c r="B126" s="1006"/>
      <c r="C126" s="316"/>
      <c r="D126" s="316"/>
      <c r="E126" s="316"/>
      <c r="F126" s="316"/>
      <c r="G126" s="316"/>
      <c r="H126" s="316"/>
      <c r="I126" s="316"/>
      <c r="J126" s="1007"/>
      <c r="K126" s="316"/>
      <c r="L126" s="316"/>
      <c r="M126" s="316"/>
      <c r="N126" s="316"/>
      <c r="O126" s="316"/>
      <c r="P126" s="316"/>
      <c r="Q126" s="316"/>
      <c r="R126" s="316"/>
      <c r="S126" s="316"/>
      <c r="T126" s="316"/>
      <c r="U126" s="316"/>
      <c r="V126" s="316"/>
      <c r="W126" s="316"/>
      <c r="X126" s="316"/>
      <c r="Y126" s="316"/>
      <c r="Z126" s="316"/>
      <c r="AA126" s="316"/>
    </row>
    <row r="127" spans="1:27">
      <c r="A127" s="316"/>
      <c r="B127" s="1006"/>
      <c r="C127" s="316"/>
      <c r="D127" s="316"/>
      <c r="E127" s="316"/>
      <c r="F127" s="316"/>
      <c r="G127" s="316"/>
      <c r="H127" s="316"/>
      <c r="I127" s="316"/>
      <c r="J127" s="1007"/>
      <c r="K127" s="316"/>
      <c r="L127" s="316"/>
      <c r="M127" s="316"/>
      <c r="N127" s="316"/>
      <c r="O127" s="316"/>
      <c r="P127" s="316"/>
      <c r="Q127" s="316"/>
      <c r="R127" s="316"/>
      <c r="S127" s="316"/>
      <c r="T127" s="316"/>
      <c r="U127" s="316"/>
      <c r="V127" s="316"/>
      <c r="W127" s="316"/>
      <c r="X127" s="316"/>
      <c r="Y127" s="316"/>
      <c r="Z127" s="316"/>
      <c r="AA127" s="316"/>
    </row>
    <row r="128" spans="1:27">
      <c r="A128" s="316"/>
      <c r="B128" s="1006"/>
      <c r="C128" s="316"/>
      <c r="D128" s="316"/>
      <c r="E128" s="316"/>
      <c r="F128" s="316"/>
      <c r="G128" s="316"/>
      <c r="H128" s="316"/>
      <c r="I128" s="316"/>
      <c r="J128" s="1007"/>
      <c r="K128" s="316"/>
      <c r="L128" s="316"/>
      <c r="M128" s="316"/>
      <c r="N128" s="316"/>
      <c r="O128" s="316"/>
      <c r="P128" s="316"/>
      <c r="Q128" s="316"/>
      <c r="R128" s="316"/>
      <c r="S128" s="316"/>
      <c r="T128" s="316"/>
      <c r="U128" s="316"/>
      <c r="V128" s="316"/>
      <c r="W128" s="316"/>
      <c r="X128" s="316"/>
      <c r="Y128" s="316"/>
      <c r="Z128" s="316"/>
      <c r="AA128" s="316"/>
    </row>
    <row r="129" spans="1:27">
      <c r="A129" s="316"/>
      <c r="B129" s="1006"/>
      <c r="C129" s="316"/>
      <c r="D129" s="316"/>
      <c r="E129" s="316"/>
      <c r="F129" s="316"/>
      <c r="G129" s="316"/>
      <c r="H129" s="316"/>
      <c r="I129" s="316"/>
      <c r="J129" s="1007"/>
      <c r="K129" s="316"/>
      <c r="L129" s="316"/>
      <c r="M129" s="316"/>
      <c r="N129" s="316"/>
      <c r="O129" s="316"/>
      <c r="P129" s="316"/>
      <c r="Q129" s="316"/>
      <c r="R129" s="316"/>
      <c r="S129" s="316"/>
      <c r="T129" s="316"/>
      <c r="U129" s="316"/>
      <c r="V129" s="316"/>
      <c r="W129" s="316"/>
      <c r="X129" s="316"/>
      <c r="Y129" s="316"/>
      <c r="Z129" s="316"/>
      <c r="AA129" s="316"/>
    </row>
    <row r="130" spans="1:27">
      <c r="A130" s="316"/>
      <c r="B130" s="1006"/>
      <c r="C130" s="316"/>
      <c r="D130" s="316"/>
      <c r="E130" s="316"/>
      <c r="F130" s="316"/>
      <c r="G130" s="316"/>
      <c r="H130" s="316"/>
      <c r="I130" s="316"/>
      <c r="J130" s="1007"/>
      <c r="K130" s="316"/>
      <c r="L130" s="316"/>
      <c r="M130" s="316"/>
      <c r="N130" s="316"/>
      <c r="O130" s="316"/>
      <c r="P130" s="316"/>
      <c r="Q130" s="316"/>
      <c r="R130" s="316"/>
      <c r="S130" s="316"/>
      <c r="T130" s="316"/>
      <c r="U130" s="316"/>
      <c r="V130" s="316"/>
      <c r="W130" s="316"/>
      <c r="X130" s="316"/>
      <c r="Y130" s="316"/>
      <c r="Z130" s="316"/>
      <c r="AA130" s="316"/>
    </row>
    <row r="131" spans="1:27">
      <c r="A131" s="316"/>
      <c r="B131" s="1006"/>
      <c r="C131" s="316"/>
      <c r="D131" s="316"/>
      <c r="E131" s="316"/>
      <c r="F131" s="316"/>
      <c r="G131" s="316"/>
      <c r="H131" s="316"/>
      <c r="I131" s="316"/>
      <c r="J131" s="1007"/>
      <c r="K131" s="316"/>
      <c r="L131" s="316"/>
      <c r="M131" s="316"/>
      <c r="N131" s="316"/>
      <c r="O131" s="316"/>
      <c r="P131" s="316"/>
      <c r="Q131" s="316"/>
      <c r="R131" s="316"/>
      <c r="S131" s="316"/>
      <c r="T131" s="316"/>
      <c r="U131" s="316"/>
      <c r="V131" s="316"/>
      <c r="W131" s="316"/>
      <c r="X131" s="316"/>
      <c r="Y131" s="316"/>
      <c r="Z131" s="316"/>
      <c r="AA131" s="316"/>
    </row>
    <row r="132" spans="1:27">
      <c r="A132" s="316"/>
      <c r="B132" s="1006"/>
      <c r="C132" s="316"/>
      <c r="D132" s="316"/>
      <c r="E132" s="316"/>
      <c r="F132" s="316"/>
      <c r="G132" s="316"/>
      <c r="H132" s="316"/>
      <c r="I132" s="316"/>
      <c r="J132" s="1007"/>
      <c r="K132" s="316"/>
      <c r="L132" s="316"/>
      <c r="M132" s="316"/>
      <c r="N132" s="316"/>
      <c r="O132" s="316"/>
      <c r="P132" s="316"/>
      <c r="Q132" s="316"/>
      <c r="R132" s="316"/>
      <c r="S132" s="316"/>
      <c r="T132" s="316"/>
      <c r="U132" s="316"/>
      <c r="V132" s="316"/>
      <c r="W132" s="316"/>
      <c r="X132" s="316"/>
      <c r="Y132" s="316"/>
      <c r="Z132" s="316"/>
      <c r="AA132" s="316"/>
    </row>
    <row r="133" spans="1:27">
      <c r="A133" s="316"/>
      <c r="B133" s="1006"/>
      <c r="C133" s="316"/>
      <c r="D133" s="316"/>
      <c r="E133" s="316"/>
      <c r="F133" s="316"/>
      <c r="G133" s="316"/>
      <c r="H133" s="316"/>
      <c r="I133" s="316"/>
      <c r="J133" s="1007"/>
      <c r="K133" s="316"/>
      <c r="L133" s="316"/>
      <c r="M133" s="316"/>
      <c r="N133" s="316"/>
      <c r="O133" s="316"/>
      <c r="P133" s="316"/>
      <c r="Q133" s="316"/>
      <c r="R133" s="316"/>
      <c r="S133" s="316"/>
      <c r="T133" s="316"/>
      <c r="U133" s="316"/>
      <c r="V133" s="316"/>
      <c r="W133" s="316"/>
      <c r="X133" s="316"/>
      <c r="Y133" s="316"/>
      <c r="Z133" s="316"/>
      <c r="AA133" s="316"/>
    </row>
    <row r="134" spans="1:27">
      <c r="A134" s="316"/>
      <c r="B134" s="1006"/>
      <c r="C134" s="316"/>
      <c r="D134" s="316"/>
      <c r="E134" s="316"/>
      <c r="F134" s="316"/>
      <c r="G134" s="316"/>
      <c r="H134" s="316"/>
      <c r="I134" s="316"/>
      <c r="J134" s="1007"/>
      <c r="K134" s="316"/>
      <c r="L134" s="316"/>
      <c r="M134" s="316"/>
      <c r="N134" s="316"/>
      <c r="O134" s="316"/>
      <c r="P134" s="316"/>
      <c r="Q134" s="316"/>
      <c r="R134" s="316"/>
      <c r="S134" s="316"/>
      <c r="T134" s="316"/>
      <c r="U134" s="316"/>
      <c r="V134" s="316"/>
      <c r="W134" s="316"/>
      <c r="X134" s="316"/>
      <c r="Y134" s="316"/>
      <c r="Z134" s="316"/>
      <c r="AA134" s="316"/>
    </row>
    <row r="135" spans="1:27">
      <c r="A135" s="316"/>
      <c r="B135" s="1006"/>
      <c r="C135" s="316"/>
      <c r="D135" s="316"/>
      <c r="E135" s="316"/>
      <c r="F135" s="316"/>
      <c r="G135" s="316"/>
      <c r="H135" s="316"/>
      <c r="I135" s="316"/>
      <c r="J135" s="1007"/>
      <c r="K135" s="316"/>
      <c r="L135" s="316"/>
      <c r="M135" s="316"/>
      <c r="N135" s="316"/>
      <c r="O135" s="316"/>
      <c r="P135" s="316"/>
      <c r="Q135" s="316"/>
      <c r="R135" s="316"/>
      <c r="S135" s="316"/>
      <c r="T135" s="316"/>
      <c r="U135" s="316"/>
      <c r="V135" s="316"/>
      <c r="W135" s="316"/>
      <c r="X135" s="316"/>
      <c r="Y135" s="316"/>
      <c r="Z135" s="316"/>
      <c r="AA135" s="316"/>
    </row>
    <row r="136" spans="1:27">
      <c r="A136" s="316"/>
      <c r="B136" s="1006"/>
      <c r="C136" s="316"/>
      <c r="D136" s="316"/>
      <c r="E136" s="316"/>
      <c r="F136" s="316"/>
      <c r="G136" s="316"/>
      <c r="H136" s="316"/>
      <c r="I136" s="316"/>
      <c r="J136" s="1007"/>
      <c r="K136" s="316"/>
      <c r="L136" s="316"/>
      <c r="M136" s="316"/>
      <c r="N136" s="316"/>
      <c r="O136" s="316"/>
      <c r="P136" s="316"/>
      <c r="Q136" s="316"/>
      <c r="R136" s="316"/>
      <c r="S136" s="316"/>
      <c r="T136" s="316"/>
      <c r="U136" s="316"/>
      <c r="V136" s="316"/>
      <c r="W136" s="316"/>
      <c r="X136" s="316"/>
      <c r="Y136" s="316"/>
      <c r="Z136" s="316"/>
      <c r="AA136" s="316"/>
    </row>
    <row r="137" spans="1:27">
      <c r="A137" s="316"/>
      <c r="B137" s="1006"/>
      <c r="C137" s="316"/>
      <c r="D137" s="316"/>
      <c r="E137" s="316"/>
      <c r="F137" s="316"/>
      <c r="G137" s="316"/>
      <c r="H137" s="316"/>
      <c r="I137" s="316"/>
      <c r="J137" s="1007"/>
      <c r="K137" s="316"/>
      <c r="L137" s="316"/>
      <c r="M137" s="316"/>
      <c r="N137" s="316"/>
      <c r="O137" s="316"/>
      <c r="P137" s="316"/>
      <c r="Q137" s="316"/>
      <c r="R137" s="316"/>
      <c r="S137" s="316"/>
      <c r="T137" s="316"/>
      <c r="U137" s="316"/>
      <c r="V137" s="316"/>
      <c r="W137" s="316"/>
      <c r="X137" s="316"/>
      <c r="Y137" s="316"/>
      <c r="Z137" s="316"/>
      <c r="AA137" s="316"/>
    </row>
    <row r="138" spans="1:27">
      <c r="A138" s="316"/>
      <c r="B138" s="1006"/>
      <c r="C138" s="316"/>
      <c r="D138" s="316"/>
      <c r="E138" s="316"/>
      <c r="F138" s="316"/>
      <c r="G138" s="316"/>
      <c r="H138" s="316"/>
      <c r="I138" s="316"/>
      <c r="J138" s="1007"/>
      <c r="K138" s="316"/>
      <c r="L138" s="316"/>
      <c r="M138" s="316"/>
      <c r="N138" s="316"/>
      <c r="O138" s="316"/>
      <c r="P138" s="316"/>
      <c r="Q138" s="316"/>
      <c r="R138" s="316"/>
      <c r="S138" s="316"/>
      <c r="T138" s="316"/>
      <c r="U138" s="316"/>
      <c r="V138" s="316"/>
      <c r="W138" s="316"/>
      <c r="X138" s="316"/>
      <c r="Y138" s="316"/>
      <c r="Z138" s="316"/>
      <c r="AA138" s="316"/>
    </row>
    <row r="139" spans="1:27">
      <c r="A139" s="316"/>
      <c r="B139" s="1006"/>
      <c r="C139" s="316"/>
      <c r="D139" s="316"/>
      <c r="E139" s="316"/>
      <c r="F139" s="316"/>
      <c r="G139" s="316"/>
      <c r="H139" s="316"/>
      <c r="I139" s="316"/>
      <c r="J139" s="1007"/>
      <c r="K139" s="316"/>
      <c r="L139" s="316"/>
      <c r="M139" s="316"/>
      <c r="N139" s="316"/>
      <c r="O139" s="316"/>
      <c r="P139" s="316"/>
      <c r="Q139" s="316"/>
      <c r="R139" s="316"/>
      <c r="S139" s="316"/>
      <c r="T139" s="316"/>
      <c r="U139" s="316"/>
      <c r="V139" s="316"/>
      <c r="W139" s="316"/>
      <c r="X139" s="316"/>
      <c r="Y139" s="316"/>
      <c r="Z139" s="316"/>
      <c r="AA139" s="316"/>
    </row>
    <row r="140" spans="1:27">
      <c r="A140" s="316"/>
      <c r="B140" s="1006"/>
      <c r="C140" s="316"/>
      <c r="D140" s="316"/>
      <c r="E140" s="316"/>
      <c r="F140" s="316"/>
      <c r="G140" s="316"/>
      <c r="H140" s="316"/>
      <c r="I140" s="316"/>
      <c r="J140" s="1007"/>
      <c r="K140" s="316"/>
      <c r="L140" s="316"/>
      <c r="M140" s="316"/>
      <c r="N140" s="316"/>
      <c r="O140" s="316"/>
      <c r="P140" s="316"/>
      <c r="Q140" s="316"/>
      <c r="R140" s="316"/>
      <c r="S140" s="316"/>
      <c r="T140" s="316"/>
      <c r="U140" s="316"/>
      <c r="V140" s="316"/>
      <c r="W140" s="316"/>
      <c r="X140" s="316"/>
      <c r="Y140" s="316"/>
      <c r="Z140" s="316"/>
      <c r="AA140" s="316"/>
    </row>
    <row r="141" spans="1:27">
      <c r="A141" s="316"/>
      <c r="B141" s="1006"/>
      <c r="C141" s="316"/>
      <c r="D141" s="316"/>
      <c r="E141" s="316"/>
      <c r="F141" s="316"/>
      <c r="G141" s="316"/>
      <c r="H141" s="316"/>
      <c r="I141" s="316"/>
      <c r="J141" s="1007"/>
      <c r="K141" s="316"/>
      <c r="L141" s="316"/>
      <c r="M141" s="316"/>
      <c r="N141" s="316"/>
      <c r="O141" s="316"/>
      <c r="P141" s="316"/>
      <c r="Q141" s="316"/>
      <c r="R141" s="316"/>
      <c r="S141" s="316"/>
      <c r="T141" s="316"/>
      <c r="U141" s="316"/>
      <c r="V141" s="316"/>
      <c r="W141" s="316"/>
      <c r="X141" s="316"/>
      <c r="Y141" s="316"/>
      <c r="Z141" s="316"/>
      <c r="AA141" s="316"/>
    </row>
    <row r="142" spans="1:27">
      <c r="A142" s="316"/>
      <c r="B142" s="1006"/>
      <c r="C142" s="316"/>
      <c r="D142" s="316"/>
      <c r="E142" s="316"/>
      <c r="F142" s="316"/>
      <c r="G142" s="316"/>
      <c r="H142" s="316"/>
      <c r="I142" s="316"/>
      <c r="J142" s="1007"/>
      <c r="K142" s="316"/>
      <c r="L142" s="316"/>
      <c r="M142" s="316"/>
      <c r="N142" s="316"/>
      <c r="O142" s="316"/>
      <c r="P142" s="316"/>
      <c r="Q142" s="316"/>
      <c r="R142" s="316"/>
      <c r="S142" s="316"/>
      <c r="T142" s="316"/>
      <c r="U142" s="316"/>
      <c r="V142" s="316"/>
      <c r="W142" s="316"/>
      <c r="X142" s="316"/>
      <c r="Y142" s="316"/>
      <c r="Z142" s="316"/>
      <c r="AA142" s="316"/>
    </row>
    <row r="143" spans="1:27">
      <c r="A143" s="316"/>
      <c r="B143" s="1006"/>
      <c r="C143" s="316"/>
      <c r="D143" s="316"/>
      <c r="E143" s="316"/>
      <c r="F143" s="316"/>
      <c r="G143" s="316"/>
      <c r="H143" s="316"/>
      <c r="I143" s="316"/>
      <c r="J143" s="1007"/>
      <c r="K143" s="316"/>
      <c r="L143" s="316"/>
      <c r="M143" s="316"/>
      <c r="N143" s="316"/>
      <c r="O143" s="316"/>
      <c r="P143" s="316"/>
      <c r="Q143" s="316"/>
      <c r="R143" s="316"/>
      <c r="S143" s="316"/>
      <c r="T143" s="316"/>
      <c r="U143" s="316"/>
      <c r="V143" s="316"/>
      <c r="W143" s="316"/>
      <c r="X143" s="316"/>
      <c r="Y143" s="316"/>
      <c r="Z143" s="316"/>
      <c r="AA143" s="316"/>
    </row>
    <row r="144" spans="1:27">
      <c r="A144" s="316"/>
      <c r="B144" s="1006"/>
      <c r="C144" s="316"/>
      <c r="D144" s="316"/>
      <c r="E144" s="316"/>
      <c r="F144" s="316"/>
      <c r="G144" s="316"/>
      <c r="H144" s="316"/>
      <c r="I144" s="316"/>
      <c r="J144" s="1007"/>
      <c r="K144" s="316"/>
      <c r="L144" s="316"/>
      <c r="M144" s="316"/>
      <c r="N144" s="316"/>
      <c r="O144" s="316"/>
      <c r="P144" s="316"/>
      <c r="Q144" s="316"/>
      <c r="R144" s="316"/>
      <c r="S144" s="316"/>
      <c r="T144" s="316"/>
      <c r="U144" s="316"/>
      <c r="V144" s="316"/>
      <c r="W144" s="316"/>
      <c r="X144" s="316"/>
      <c r="Y144" s="316"/>
      <c r="Z144" s="316"/>
      <c r="AA144" s="316"/>
    </row>
    <row r="145" spans="1:27">
      <c r="A145" s="316"/>
      <c r="B145" s="1006"/>
      <c r="C145" s="316"/>
      <c r="D145" s="316"/>
      <c r="E145" s="316"/>
      <c r="F145" s="316"/>
      <c r="G145" s="316"/>
      <c r="H145" s="316"/>
      <c r="I145" s="316"/>
      <c r="J145" s="1007"/>
      <c r="K145" s="316"/>
      <c r="L145" s="316"/>
      <c r="M145" s="316"/>
      <c r="N145" s="316"/>
      <c r="O145" s="316"/>
      <c r="P145" s="316"/>
      <c r="Q145" s="316"/>
      <c r="R145" s="316"/>
      <c r="S145" s="316"/>
      <c r="T145" s="316"/>
      <c r="U145" s="316"/>
      <c r="V145" s="316"/>
      <c r="W145" s="316"/>
      <c r="X145" s="316"/>
      <c r="Y145" s="316"/>
      <c r="Z145" s="316"/>
      <c r="AA145" s="316"/>
    </row>
    <row r="146" spans="1:27">
      <c r="A146" s="316"/>
      <c r="B146" s="1006"/>
      <c r="C146" s="316"/>
      <c r="D146" s="316"/>
      <c r="E146" s="316"/>
      <c r="F146" s="316"/>
      <c r="G146" s="316"/>
      <c r="H146" s="316"/>
      <c r="I146" s="316"/>
      <c r="J146" s="1007"/>
      <c r="K146" s="316"/>
      <c r="L146" s="316"/>
      <c r="M146" s="316"/>
      <c r="N146" s="316"/>
      <c r="O146" s="316"/>
      <c r="P146" s="316"/>
      <c r="Q146" s="316"/>
      <c r="R146" s="316"/>
      <c r="S146" s="316"/>
      <c r="T146" s="316"/>
      <c r="U146" s="316"/>
      <c r="V146" s="316"/>
      <c r="W146" s="316"/>
      <c r="X146" s="316"/>
      <c r="Y146" s="316"/>
      <c r="Z146" s="316"/>
      <c r="AA146" s="316"/>
    </row>
    <row r="147" spans="1:27">
      <c r="A147" s="316"/>
      <c r="B147" s="1006"/>
      <c r="C147" s="316"/>
      <c r="D147" s="316"/>
      <c r="E147" s="316"/>
      <c r="F147" s="316"/>
      <c r="G147" s="316"/>
      <c r="H147" s="316"/>
      <c r="I147" s="316"/>
      <c r="J147" s="1007"/>
      <c r="K147" s="316"/>
      <c r="L147" s="316"/>
      <c r="M147" s="316"/>
      <c r="N147" s="316"/>
      <c r="O147" s="316"/>
      <c r="P147" s="316"/>
      <c r="Q147" s="316"/>
      <c r="R147" s="316"/>
      <c r="S147" s="316"/>
      <c r="T147" s="316"/>
      <c r="U147" s="316"/>
      <c r="V147" s="316"/>
      <c r="W147" s="316"/>
      <c r="X147" s="316"/>
      <c r="Y147" s="316"/>
      <c r="Z147" s="316"/>
      <c r="AA147" s="316"/>
    </row>
    <row r="148" spans="1:27">
      <c r="A148" s="316"/>
      <c r="B148" s="1006"/>
      <c r="C148" s="316"/>
      <c r="D148" s="316"/>
      <c r="E148" s="316"/>
      <c r="F148" s="316"/>
      <c r="G148" s="316"/>
      <c r="H148" s="316"/>
      <c r="I148" s="316"/>
      <c r="J148" s="1007"/>
      <c r="K148" s="316"/>
      <c r="L148" s="316"/>
      <c r="M148" s="316"/>
      <c r="N148" s="316"/>
      <c r="O148" s="316"/>
      <c r="P148" s="316"/>
      <c r="Q148" s="316"/>
      <c r="R148" s="316"/>
      <c r="S148" s="316"/>
      <c r="T148" s="316"/>
      <c r="U148" s="316"/>
      <c r="V148" s="316"/>
      <c r="W148" s="316"/>
      <c r="X148" s="316"/>
      <c r="Y148" s="316"/>
      <c r="Z148" s="316"/>
      <c r="AA148" s="316"/>
    </row>
    <row r="149" spans="1:27">
      <c r="A149" s="316"/>
      <c r="B149" s="1006"/>
      <c r="C149" s="316"/>
      <c r="D149" s="316"/>
      <c r="E149" s="316"/>
      <c r="F149" s="316"/>
      <c r="G149" s="316"/>
      <c r="H149" s="316"/>
      <c r="I149" s="316"/>
      <c r="J149" s="1007"/>
      <c r="K149" s="316"/>
      <c r="L149" s="316"/>
      <c r="M149" s="316"/>
      <c r="N149" s="316"/>
      <c r="O149" s="316"/>
      <c r="P149" s="316"/>
      <c r="Q149" s="316"/>
      <c r="R149" s="316"/>
      <c r="S149" s="316"/>
      <c r="T149" s="316"/>
      <c r="U149" s="316"/>
      <c r="V149" s="316"/>
      <c r="W149" s="316"/>
      <c r="X149" s="316"/>
      <c r="Y149" s="316"/>
      <c r="Z149" s="316"/>
      <c r="AA149" s="316"/>
    </row>
    <row r="150" spans="1:27">
      <c r="A150" s="316"/>
      <c r="B150" s="1006"/>
      <c r="C150" s="316"/>
      <c r="D150" s="316"/>
      <c r="E150" s="316"/>
      <c r="F150" s="316"/>
      <c r="G150" s="316"/>
      <c r="H150" s="316"/>
      <c r="I150" s="316"/>
      <c r="J150" s="1007"/>
      <c r="K150" s="316"/>
      <c r="L150" s="316"/>
      <c r="M150" s="316"/>
      <c r="N150" s="316"/>
      <c r="O150" s="316"/>
      <c r="P150" s="316"/>
      <c r="Q150" s="316"/>
      <c r="R150" s="316"/>
      <c r="S150" s="316"/>
      <c r="T150" s="316"/>
      <c r="U150" s="316"/>
      <c r="V150" s="316"/>
      <c r="W150" s="316"/>
      <c r="X150" s="316"/>
      <c r="Y150" s="316"/>
      <c r="Z150" s="316"/>
      <c r="AA150" s="316"/>
    </row>
    <row r="151" spans="1:27">
      <c r="A151" s="316"/>
      <c r="B151" s="1006"/>
      <c r="C151" s="316"/>
      <c r="D151" s="316"/>
      <c r="E151" s="316"/>
      <c r="F151" s="316"/>
      <c r="G151" s="316"/>
      <c r="H151" s="316"/>
      <c r="I151" s="316"/>
      <c r="J151" s="1007"/>
      <c r="K151" s="316"/>
      <c r="L151" s="316"/>
      <c r="M151" s="316"/>
      <c r="N151" s="316"/>
      <c r="O151" s="316"/>
      <c r="P151" s="316"/>
      <c r="Q151" s="316"/>
      <c r="R151" s="316"/>
      <c r="S151" s="316"/>
      <c r="T151" s="316"/>
      <c r="U151" s="316"/>
      <c r="V151" s="316"/>
      <c r="W151" s="316"/>
      <c r="X151" s="316"/>
      <c r="Y151" s="316"/>
      <c r="Z151" s="316"/>
      <c r="AA151" s="316"/>
    </row>
    <row r="152" spans="1:27">
      <c r="A152" s="316"/>
      <c r="B152" s="1006"/>
      <c r="C152" s="316"/>
      <c r="D152" s="316"/>
      <c r="E152" s="316"/>
      <c r="F152" s="316"/>
      <c r="G152" s="316"/>
      <c r="H152" s="316"/>
      <c r="I152" s="316"/>
      <c r="J152" s="1007"/>
      <c r="K152" s="316"/>
      <c r="L152" s="316"/>
      <c r="M152" s="316"/>
      <c r="N152" s="316"/>
      <c r="O152" s="316"/>
      <c r="P152" s="316"/>
      <c r="Q152" s="316"/>
      <c r="R152" s="316"/>
      <c r="S152" s="316"/>
      <c r="T152" s="316"/>
      <c r="U152" s="316"/>
      <c r="V152" s="316"/>
      <c r="W152" s="316"/>
      <c r="X152" s="316"/>
      <c r="Y152" s="316"/>
      <c r="Z152" s="316"/>
      <c r="AA152" s="316"/>
    </row>
    <row r="153" spans="1:27">
      <c r="A153" s="316"/>
      <c r="B153" s="1006"/>
      <c r="C153" s="316"/>
      <c r="D153" s="316"/>
      <c r="E153" s="316"/>
      <c r="F153" s="316"/>
      <c r="G153" s="316"/>
      <c r="H153" s="316"/>
      <c r="I153" s="316"/>
      <c r="J153" s="1007"/>
      <c r="K153" s="316"/>
      <c r="L153" s="316"/>
      <c r="M153" s="316"/>
      <c r="N153" s="316"/>
      <c r="O153" s="316"/>
      <c r="P153" s="316"/>
      <c r="Q153" s="316"/>
      <c r="R153" s="316"/>
      <c r="S153" s="316"/>
      <c r="T153" s="316"/>
      <c r="U153" s="316"/>
      <c r="V153" s="316"/>
      <c r="W153" s="316"/>
      <c r="X153" s="316"/>
      <c r="Y153" s="316"/>
      <c r="Z153" s="316"/>
      <c r="AA153" s="316"/>
    </row>
    <row r="154" spans="1:27">
      <c r="A154" s="316"/>
      <c r="B154" s="1006"/>
      <c r="C154" s="316"/>
      <c r="D154" s="316"/>
      <c r="E154" s="316"/>
      <c r="F154" s="316"/>
      <c r="G154" s="316"/>
      <c r="H154" s="316"/>
      <c r="I154" s="316"/>
      <c r="J154" s="1007"/>
      <c r="K154" s="316"/>
      <c r="L154" s="316"/>
      <c r="M154" s="316"/>
      <c r="N154" s="316"/>
      <c r="O154" s="316"/>
      <c r="P154" s="316"/>
      <c r="Q154" s="316"/>
      <c r="R154" s="316"/>
      <c r="S154" s="316"/>
      <c r="T154" s="316"/>
      <c r="U154" s="316"/>
      <c r="V154" s="316"/>
      <c r="W154" s="316"/>
      <c r="X154" s="316"/>
      <c r="Y154" s="316"/>
      <c r="Z154" s="316"/>
      <c r="AA154" s="316"/>
    </row>
    <row r="155" spans="1:27">
      <c r="A155" s="316"/>
      <c r="B155" s="1006"/>
      <c r="C155" s="316"/>
      <c r="D155" s="316"/>
      <c r="E155" s="316"/>
      <c r="F155" s="316"/>
      <c r="G155" s="316"/>
      <c r="H155" s="316"/>
      <c r="I155" s="316"/>
      <c r="J155" s="1007"/>
      <c r="K155" s="316"/>
      <c r="L155" s="316"/>
      <c r="M155" s="316"/>
      <c r="N155" s="316"/>
      <c r="O155" s="316"/>
      <c r="P155" s="316"/>
      <c r="Q155" s="316"/>
      <c r="R155" s="316"/>
      <c r="S155" s="316"/>
      <c r="T155" s="316"/>
      <c r="U155" s="316"/>
      <c r="V155" s="316"/>
      <c r="W155" s="316"/>
      <c r="X155" s="316"/>
      <c r="Y155" s="316"/>
      <c r="Z155" s="316"/>
      <c r="AA155" s="316"/>
    </row>
    <row r="156" spans="1:27">
      <c r="A156" s="316"/>
      <c r="B156" s="1006"/>
      <c r="C156" s="316"/>
      <c r="D156" s="316"/>
      <c r="E156" s="316"/>
      <c r="F156" s="316"/>
      <c r="G156" s="316"/>
      <c r="H156" s="316"/>
      <c r="I156" s="316"/>
      <c r="J156" s="1007"/>
      <c r="K156" s="316"/>
      <c r="L156" s="316"/>
      <c r="M156" s="316"/>
      <c r="N156" s="316"/>
      <c r="O156" s="316"/>
      <c r="P156" s="316"/>
      <c r="Q156" s="316"/>
      <c r="R156" s="316"/>
      <c r="S156" s="316"/>
      <c r="T156" s="316"/>
      <c r="U156" s="316"/>
      <c r="V156" s="316"/>
      <c r="W156" s="316"/>
      <c r="X156" s="316"/>
      <c r="Y156" s="316"/>
      <c r="Z156" s="316"/>
      <c r="AA156" s="316"/>
    </row>
    <row r="157" spans="1:27">
      <c r="A157" s="316"/>
      <c r="B157" s="1006"/>
      <c r="C157" s="316"/>
      <c r="D157" s="316"/>
      <c r="E157" s="316"/>
      <c r="F157" s="316"/>
      <c r="G157" s="316"/>
      <c r="H157" s="316"/>
      <c r="I157" s="316"/>
      <c r="J157" s="1007"/>
      <c r="K157" s="316"/>
      <c r="L157" s="316"/>
      <c r="M157" s="316"/>
      <c r="N157" s="316"/>
      <c r="O157" s="316"/>
      <c r="P157" s="316"/>
      <c r="Q157" s="316"/>
      <c r="R157" s="316"/>
      <c r="S157" s="316"/>
      <c r="T157" s="316"/>
      <c r="U157" s="316"/>
      <c r="V157" s="316"/>
      <c r="W157" s="316"/>
      <c r="X157" s="316"/>
      <c r="Y157" s="316"/>
      <c r="Z157" s="316"/>
      <c r="AA157" s="316"/>
    </row>
    <row r="158" spans="1:27">
      <c r="A158" s="316"/>
      <c r="B158" s="1006"/>
      <c r="C158" s="316"/>
      <c r="D158" s="316"/>
      <c r="E158" s="316"/>
      <c r="F158" s="316"/>
      <c r="G158" s="316"/>
      <c r="H158" s="316"/>
      <c r="I158" s="316"/>
      <c r="J158" s="1007"/>
      <c r="K158" s="316"/>
      <c r="L158" s="316"/>
      <c r="M158" s="316"/>
      <c r="N158" s="316"/>
      <c r="O158" s="316"/>
      <c r="P158" s="316"/>
      <c r="Q158" s="316"/>
      <c r="R158" s="316"/>
      <c r="S158" s="316"/>
      <c r="T158" s="316"/>
      <c r="U158" s="316"/>
      <c r="V158" s="316"/>
      <c r="W158" s="316"/>
      <c r="X158" s="316"/>
      <c r="Y158" s="316"/>
      <c r="Z158" s="316"/>
      <c r="AA158" s="316"/>
    </row>
    <row r="159" spans="1:27">
      <c r="A159" s="316"/>
      <c r="B159" s="1006"/>
      <c r="C159" s="316"/>
      <c r="D159" s="316"/>
      <c r="E159" s="316"/>
      <c r="F159" s="316"/>
      <c r="G159" s="316"/>
      <c r="H159" s="316"/>
      <c r="I159" s="316"/>
      <c r="J159" s="1007"/>
      <c r="K159" s="316"/>
      <c r="L159" s="316"/>
      <c r="M159" s="316"/>
      <c r="N159" s="316"/>
      <c r="O159" s="316"/>
      <c r="P159" s="316"/>
      <c r="Q159" s="316"/>
      <c r="R159" s="316"/>
      <c r="S159" s="316"/>
      <c r="T159" s="316"/>
      <c r="U159" s="316"/>
      <c r="V159" s="316"/>
      <c r="W159" s="316"/>
      <c r="X159" s="316"/>
      <c r="Y159" s="316"/>
      <c r="Z159" s="316"/>
      <c r="AA159" s="316"/>
    </row>
    <row r="160" spans="1:27">
      <c r="A160" s="316"/>
      <c r="B160" s="1006"/>
      <c r="C160" s="316"/>
      <c r="D160" s="316"/>
      <c r="E160" s="316"/>
      <c r="F160" s="316"/>
      <c r="G160" s="316"/>
      <c r="H160" s="316"/>
      <c r="I160" s="316"/>
      <c r="J160" s="1007"/>
      <c r="K160" s="316"/>
      <c r="L160" s="316"/>
      <c r="M160" s="316"/>
      <c r="N160" s="316"/>
      <c r="O160" s="316"/>
      <c r="P160" s="316"/>
      <c r="Q160" s="316"/>
      <c r="R160" s="316"/>
      <c r="S160" s="316"/>
      <c r="T160" s="316"/>
      <c r="U160" s="316"/>
      <c r="V160" s="316"/>
      <c r="W160" s="316"/>
      <c r="X160" s="316"/>
      <c r="Y160" s="316"/>
      <c r="Z160" s="316"/>
      <c r="AA160" s="316"/>
    </row>
    <row r="161" spans="1:27">
      <c r="A161" s="316"/>
      <c r="B161" s="1006"/>
      <c r="C161" s="316"/>
      <c r="D161" s="316"/>
      <c r="E161" s="316"/>
      <c r="F161" s="316"/>
      <c r="G161" s="316"/>
      <c r="H161" s="316"/>
      <c r="I161" s="316"/>
      <c r="J161" s="1007"/>
      <c r="K161" s="316"/>
      <c r="L161" s="316"/>
      <c r="M161" s="316"/>
      <c r="N161" s="316"/>
      <c r="O161" s="316"/>
      <c r="P161" s="316"/>
      <c r="Q161" s="316"/>
      <c r="R161" s="316"/>
      <c r="S161" s="316"/>
      <c r="T161" s="316"/>
      <c r="U161" s="316"/>
      <c r="V161" s="316"/>
      <c r="W161" s="316"/>
      <c r="X161" s="316"/>
      <c r="Y161" s="316"/>
      <c r="Z161" s="316"/>
      <c r="AA161" s="316"/>
    </row>
    <row r="162" spans="1:27">
      <c r="A162" s="316"/>
      <c r="B162" s="1006"/>
      <c r="C162" s="316"/>
      <c r="D162" s="316"/>
      <c r="E162" s="316"/>
      <c r="F162" s="316"/>
      <c r="G162" s="316"/>
      <c r="H162" s="316"/>
      <c r="I162" s="316"/>
      <c r="J162" s="1007"/>
      <c r="K162" s="316"/>
      <c r="L162" s="316"/>
      <c r="M162" s="316"/>
      <c r="N162" s="316"/>
      <c r="O162" s="316"/>
      <c r="P162" s="316"/>
      <c r="Q162" s="316"/>
      <c r="R162" s="316"/>
      <c r="S162" s="316"/>
      <c r="T162" s="316"/>
      <c r="U162" s="316"/>
      <c r="V162" s="316"/>
      <c r="W162" s="316"/>
      <c r="X162" s="316"/>
      <c r="Y162" s="316"/>
      <c r="Z162" s="316"/>
      <c r="AA162" s="316"/>
    </row>
    <row r="163" spans="1:27">
      <c r="A163" s="316"/>
      <c r="B163" s="1006"/>
      <c r="C163" s="316"/>
      <c r="D163" s="316"/>
      <c r="E163" s="316"/>
      <c r="F163" s="316"/>
      <c r="G163" s="316"/>
      <c r="H163" s="316"/>
      <c r="I163" s="316"/>
      <c r="J163" s="1007"/>
      <c r="K163" s="316"/>
      <c r="L163" s="316"/>
      <c r="M163" s="316"/>
      <c r="N163" s="316"/>
      <c r="O163" s="316"/>
      <c r="P163" s="316"/>
      <c r="Q163" s="316"/>
      <c r="R163" s="316"/>
      <c r="S163" s="316"/>
      <c r="T163" s="316"/>
      <c r="U163" s="316"/>
      <c r="V163" s="316"/>
      <c r="W163" s="316"/>
      <c r="X163" s="316"/>
      <c r="Y163" s="316"/>
      <c r="Z163" s="316"/>
      <c r="AA163" s="316"/>
    </row>
    <row r="164" spans="1:27">
      <c r="A164" s="316"/>
      <c r="B164" s="1006"/>
      <c r="C164" s="316"/>
      <c r="D164" s="316"/>
      <c r="E164" s="316"/>
      <c r="F164" s="316"/>
      <c r="G164" s="316"/>
      <c r="H164" s="316"/>
      <c r="I164" s="316"/>
      <c r="J164" s="1007"/>
      <c r="K164" s="316"/>
      <c r="L164" s="316"/>
      <c r="M164" s="316"/>
      <c r="N164" s="316"/>
      <c r="O164" s="316"/>
      <c r="P164" s="316"/>
      <c r="Q164" s="316"/>
      <c r="R164" s="316"/>
      <c r="S164" s="316"/>
      <c r="T164" s="316"/>
      <c r="U164" s="316"/>
      <c r="V164" s="316"/>
      <c r="W164" s="316"/>
      <c r="X164" s="316"/>
      <c r="Y164" s="316"/>
      <c r="Z164" s="316"/>
      <c r="AA164" s="316"/>
    </row>
    <row r="165" spans="1:27">
      <c r="A165" s="316"/>
      <c r="B165" s="1006"/>
      <c r="C165" s="316"/>
      <c r="D165" s="316"/>
      <c r="E165" s="316"/>
      <c r="F165" s="316"/>
      <c r="G165" s="316"/>
      <c r="H165" s="316"/>
      <c r="I165" s="316"/>
      <c r="J165" s="1007"/>
      <c r="K165" s="316"/>
      <c r="L165" s="316"/>
      <c r="M165" s="316"/>
      <c r="N165" s="316"/>
      <c r="O165" s="316"/>
      <c r="P165" s="316"/>
      <c r="Q165" s="316"/>
      <c r="R165" s="316"/>
      <c r="S165" s="316"/>
      <c r="T165" s="316"/>
      <c r="U165" s="316"/>
      <c r="V165" s="316"/>
      <c r="W165" s="316"/>
      <c r="X165" s="316"/>
      <c r="Y165" s="316"/>
      <c r="Z165" s="316"/>
      <c r="AA165" s="316"/>
    </row>
    <row r="166" spans="1:27">
      <c r="A166" s="316"/>
      <c r="B166" s="1006"/>
      <c r="C166" s="316"/>
      <c r="D166" s="316"/>
      <c r="E166" s="316"/>
      <c r="F166" s="316"/>
      <c r="G166" s="316"/>
      <c r="H166" s="316"/>
      <c r="I166" s="316"/>
      <c r="J166" s="1007"/>
      <c r="K166" s="316"/>
      <c r="L166" s="316"/>
      <c r="M166" s="316"/>
      <c r="N166" s="316"/>
      <c r="O166" s="316"/>
      <c r="P166" s="316"/>
      <c r="Q166" s="316"/>
      <c r="R166" s="316"/>
      <c r="S166" s="316"/>
      <c r="T166" s="316"/>
      <c r="U166" s="316"/>
      <c r="V166" s="316"/>
      <c r="W166" s="316"/>
      <c r="X166" s="316"/>
      <c r="Y166" s="316"/>
      <c r="Z166" s="316"/>
      <c r="AA166" s="316"/>
    </row>
    <row r="167" spans="1:27">
      <c r="A167" s="316"/>
      <c r="B167" s="1006"/>
      <c r="C167" s="316"/>
      <c r="D167" s="316"/>
      <c r="E167" s="316"/>
      <c r="F167" s="316"/>
      <c r="G167" s="316"/>
      <c r="H167" s="316"/>
      <c r="I167" s="316"/>
      <c r="J167" s="1007"/>
      <c r="K167" s="316"/>
      <c r="L167" s="316"/>
      <c r="M167" s="316"/>
      <c r="N167" s="316"/>
      <c r="O167" s="316"/>
      <c r="P167" s="316"/>
      <c r="Q167" s="316"/>
      <c r="R167" s="316"/>
      <c r="S167" s="316"/>
      <c r="T167" s="316"/>
      <c r="U167" s="316"/>
      <c r="V167" s="316"/>
      <c r="W167" s="316"/>
      <c r="X167" s="316"/>
      <c r="Y167" s="316"/>
      <c r="Z167" s="316"/>
      <c r="AA167" s="316"/>
    </row>
    <row r="168" spans="1:27">
      <c r="A168" s="316"/>
      <c r="B168" s="1006"/>
      <c r="C168" s="316"/>
      <c r="D168" s="316"/>
      <c r="E168" s="316"/>
      <c r="F168" s="316"/>
      <c r="G168" s="316"/>
      <c r="H168" s="316"/>
      <c r="I168" s="316"/>
      <c r="J168" s="1007"/>
      <c r="K168" s="316"/>
      <c r="L168" s="316"/>
      <c r="M168" s="316"/>
      <c r="N168" s="316"/>
      <c r="O168" s="316"/>
      <c r="P168" s="316"/>
      <c r="Q168" s="316"/>
      <c r="R168" s="316"/>
      <c r="S168" s="316"/>
      <c r="T168" s="316"/>
      <c r="U168" s="316"/>
      <c r="V168" s="316"/>
      <c r="W168" s="316"/>
      <c r="X168" s="316"/>
      <c r="Y168" s="316"/>
      <c r="Z168" s="316"/>
      <c r="AA168" s="316"/>
    </row>
    <row r="169" spans="1:27">
      <c r="A169" s="316"/>
      <c r="B169" s="1006"/>
      <c r="C169" s="316"/>
      <c r="D169" s="316"/>
      <c r="E169" s="316"/>
      <c r="F169" s="316"/>
      <c r="G169" s="316"/>
      <c r="H169" s="316"/>
      <c r="I169" s="316"/>
      <c r="J169" s="1007"/>
      <c r="K169" s="316"/>
      <c r="L169" s="316"/>
      <c r="M169" s="316"/>
      <c r="N169" s="316"/>
      <c r="O169" s="316"/>
      <c r="P169" s="316"/>
      <c r="Q169" s="316"/>
      <c r="R169" s="316"/>
      <c r="S169" s="316"/>
      <c r="T169" s="316"/>
      <c r="U169" s="316"/>
      <c r="V169" s="316"/>
      <c r="W169" s="316"/>
      <c r="X169" s="316"/>
      <c r="Y169" s="316"/>
      <c r="Z169" s="316"/>
      <c r="AA169" s="316"/>
    </row>
    <row r="170" spans="1:27">
      <c r="A170" s="316"/>
      <c r="B170" s="1006"/>
      <c r="C170" s="316"/>
      <c r="D170" s="316"/>
      <c r="E170" s="316"/>
      <c r="F170" s="316"/>
      <c r="G170" s="316"/>
      <c r="H170" s="316"/>
      <c r="I170" s="316"/>
      <c r="J170" s="1007"/>
      <c r="K170" s="316"/>
      <c r="L170" s="316"/>
      <c r="M170" s="316"/>
      <c r="N170" s="316"/>
      <c r="O170" s="316"/>
      <c r="P170" s="316"/>
      <c r="Q170" s="316"/>
      <c r="R170" s="316"/>
      <c r="S170" s="316"/>
      <c r="T170" s="316"/>
      <c r="U170" s="316"/>
      <c r="V170" s="316"/>
      <c r="W170" s="316"/>
      <c r="X170" s="316"/>
      <c r="Y170" s="316"/>
      <c r="Z170" s="316"/>
      <c r="AA170" s="316"/>
    </row>
    <row r="171" spans="1:27">
      <c r="A171" s="316"/>
      <c r="B171" s="1006"/>
      <c r="C171" s="316"/>
      <c r="D171" s="316"/>
      <c r="E171" s="316"/>
      <c r="F171" s="316"/>
      <c r="G171" s="316"/>
      <c r="H171" s="316"/>
      <c r="I171" s="316"/>
      <c r="J171" s="1007"/>
      <c r="K171" s="316"/>
      <c r="L171" s="316"/>
      <c r="M171" s="316"/>
      <c r="N171" s="316"/>
      <c r="O171" s="316"/>
      <c r="P171" s="316"/>
      <c r="Q171" s="316"/>
      <c r="R171" s="316"/>
      <c r="S171" s="316"/>
      <c r="T171" s="316"/>
      <c r="U171" s="316"/>
      <c r="V171" s="316"/>
      <c r="W171" s="316"/>
      <c r="X171" s="316"/>
      <c r="Y171" s="316"/>
      <c r="Z171" s="316"/>
      <c r="AA171" s="316"/>
    </row>
    <row r="172" spans="1:27">
      <c r="A172" s="316"/>
      <c r="B172" s="1006"/>
      <c r="C172" s="316"/>
      <c r="D172" s="316"/>
      <c r="E172" s="316"/>
      <c r="F172" s="316"/>
      <c r="G172" s="316"/>
      <c r="H172" s="316"/>
      <c r="I172" s="316"/>
      <c r="J172" s="1007"/>
      <c r="K172" s="316"/>
      <c r="L172" s="316"/>
      <c r="M172" s="316"/>
      <c r="N172" s="316"/>
      <c r="O172" s="316"/>
      <c r="P172" s="316"/>
      <c r="Q172" s="316"/>
      <c r="R172" s="316"/>
      <c r="S172" s="316"/>
      <c r="T172" s="316"/>
      <c r="U172" s="316"/>
      <c r="V172" s="316"/>
      <c r="W172" s="316"/>
      <c r="X172" s="316"/>
      <c r="Y172" s="316"/>
      <c r="Z172" s="316"/>
      <c r="AA172" s="316"/>
    </row>
    <row r="173" spans="1:27">
      <c r="A173" s="316"/>
      <c r="B173" s="1006"/>
      <c r="C173" s="316"/>
      <c r="D173" s="316"/>
      <c r="E173" s="316"/>
      <c r="F173" s="316"/>
      <c r="G173" s="316"/>
      <c r="H173" s="316"/>
      <c r="I173" s="316"/>
      <c r="J173" s="1007"/>
      <c r="K173" s="316"/>
      <c r="L173" s="316"/>
      <c r="M173" s="316"/>
      <c r="N173" s="316"/>
      <c r="O173" s="316"/>
      <c r="P173" s="316"/>
      <c r="Q173" s="316"/>
      <c r="R173" s="316"/>
      <c r="S173" s="316"/>
      <c r="T173" s="316"/>
      <c r="U173" s="316"/>
      <c r="V173" s="316"/>
      <c r="W173" s="316"/>
      <c r="X173" s="316"/>
      <c r="Y173" s="316"/>
      <c r="Z173" s="316"/>
      <c r="AA173" s="316"/>
    </row>
    <row r="174" spans="1:27">
      <c r="A174" s="316"/>
      <c r="B174" s="1006"/>
      <c r="C174" s="316"/>
      <c r="D174" s="316"/>
      <c r="E174" s="316"/>
      <c r="F174" s="316"/>
      <c r="G174" s="316"/>
      <c r="H174" s="316"/>
      <c r="I174" s="316"/>
      <c r="J174" s="1007"/>
      <c r="K174" s="316"/>
      <c r="L174" s="316"/>
      <c r="M174" s="316"/>
      <c r="N174" s="316"/>
      <c r="O174" s="316"/>
      <c r="P174" s="316"/>
      <c r="Q174" s="316"/>
      <c r="R174" s="316"/>
      <c r="S174" s="316"/>
      <c r="T174" s="316"/>
      <c r="U174" s="316"/>
      <c r="V174" s="316"/>
      <c r="W174" s="316"/>
      <c r="X174" s="316"/>
      <c r="Y174" s="316"/>
      <c r="Z174" s="316"/>
      <c r="AA174" s="316"/>
    </row>
    <row r="175" spans="1:27">
      <c r="A175" s="316"/>
      <c r="B175" s="1006"/>
      <c r="C175" s="316"/>
      <c r="D175" s="316"/>
      <c r="E175" s="316"/>
      <c r="F175" s="316"/>
      <c r="G175" s="316"/>
      <c r="H175" s="316"/>
      <c r="I175" s="316"/>
      <c r="J175" s="1007"/>
      <c r="K175" s="316"/>
      <c r="L175" s="316"/>
      <c r="M175" s="316"/>
      <c r="N175" s="316"/>
      <c r="O175" s="316"/>
      <c r="P175" s="316"/>
      <c r="Q175" s="316"/>
      <c r="R175" s="316"/>
      <c r="S175" s="316"/>
      <c r="T175" s="316"/>
      <c r="U175" s="316"/>
      <c r="V175" s="316"/>
      <c r="W175" s="316"/>
      <c r="X175" s="316"/>
      <c r="Y175" s="316"/>
      <c r="Z175" s="316"/>
      <c r="AA175" s="316"/>
    </row>
    <row r="176" spans="1:27">
      <c r="A176" s="316"/>
      <c r="B176" s="1006"/>
      <c r="C176" s="316"/>
      <c r="D176" s="316"/>
      <c r="E176" s="316"/>
      <c r="F176" s="316"/>
      <c r="G176" s="316"/>
      <c r="H176" s="316"/>
      <c r="I176" s="316"/>
      <c r="J176" s="1007"/>
      <c r="K176" s="316"/>
      <c r="L176" s="316"/>
      <c r="M176" s="316"/>
      <c r="N176" s="316"/>
      <c r="O176" s="316"/>
      <c r="P176" s="316"/>
      <c r="Q176" s="316"/>
      <c r="R176" s="316"/>
      <c r="S176" s="316"/>
      <c r="T176" s="316"/>
      <c r="U176" s="316"/>
      <c r="V176" s="316"/>
      <c r="W176" s="316"/>
      <c r="X176" s="316"/>
      <c r="Y176" s="316"/>
      <c r="Z176" s="316"/>
      <c r="AA176" s="316"/>
    </row>
    <row r="177" spans="1:27">
      <c r="A177" s="316"/>
      <c r="B177" s="1006"/>
      <c r="C177" s="316"/>
      <c r="D177" s="316"/>
      <c r="E177" s="316"/>
      <c r="F177" s="316"/>
      <c r="G177" s="316"/>
      <c r="H177" s="316"/>
      <c r="I177" s="316"/>
      <c r="J177" s="1007"/>
      <c r="K177" s="316"/>
      <c r="L177" s="316"/>
      <c r="M177" s="316"/>
      <c r="N177" s="316"/>
      <c r="O177" s="316"/>
      <c r="P177" s="316"/>
      <c r="Q177" s="316"/>
      <c r="R177" s="316"/>
      <c r="S177" s="316"/>
      <c r="T177" s="316"/>
      <c r="U177" s="316"/>
      <c r="V177" s="316"/>
      <c r="W177" s="316"/>
      <c r="X177" s="316"/>
      <c r="Y177" s="316"/>
      <c r="Z177" s="316"/>
      <c r="AA177" s="316"/>
    </row>
    <row r="178" spans="1:27">
      <c r="A178" s="316"/>
      <c r="B178" s="1006"/>
      <c r="C178" s="316"/>
      <c r="D178" s="316"/>
      <c r="E178" s="316"/>
      <c r="F178" s="316"/>
      <c r="G178" s="316"/>
      <c r="H178" s="316"/>
      <c r="I178" s="316"/>
      <c r="J178" s="1007"/>
      <c r="K178" s="316"/>
      <c r="L178" s="316"/>
      <c r="M178" s="316"/>
      <c r="N178" s="316"/>
      <c r="O178" s="316"/>
      <c r="P178" s="316"/>
      <c r="Q178" s="316"/>
      <c r="R178" s="316"/>
      <c r="S178" s="316"/>
      <c r="T178" s="316"/>
      <c r="U178" s="316"/>
      <c r="V178" s="316"/>
      <c r="W178" s="316"/>
      <c r="X178" s="316"/>
      <c r="Y178" s="316"/>
      <c r="Z178" s="316"/>
      <c r="AA178" s="316"/>
    </row>
    <row r="179" spans="1:27">
      <c r="A179" s="316"/>
      <c r="B179" s="1006"/>
      <c r="C179" s="316"/>
      <c r="D179" s="316"/>
      <c r="E179" s="316"/>
      <c r="F179" s="316"/>
      <c r="G179" s="316"/>
      <c r="H179" s="316"/>
      <c r="I179" s="316"/>
      <c r="J179" s="1007"/>
      <c r="K179" s="316"/>
      <c r="L179" s="316"/>
      <c r="M179" s="316"/>
      <c r="N179" s="316"/>
      <c r="O179" s="316"/>
      <c r="P179" s="316"/>
      <c r="Q179" s="316"/>
      <c r="R179" s="316"/>
      <c r="S179" s="316"/>
      <c r="T179" s="316"/>
      <c r="U179" s="316"/>
      <c r="V179" s="316"/>
      <c r="W179" s="316"/>
      <c r="X179" s="316"/>
      <c r="Y179" s="316"/>
      <c r="Z179" s="316"/>
      <c r="AA179" s="316"/>
    </row>
    <row r="180" spans="1:27">
      <c r="A180" s="316"/>
      <c r="B180" s="1006"/>
      <c r="C180" s="316"/>
      <c r="D180" s="316"/>
      <c r="E180" s="316"/>
      <c r="F180" s="316"/>
      <c r="G180" s="316"/>
      <c r="H180" s="316"/>
      <c r="I180" s="316"/>
      <c r="J180" s="1007"/>
      <c r="K180" s="316"/>
      <c r="L180" s="316"/>
      <c r="M180" s="316"/>
      <c r="N180" s="316"/>
      <c r="O180" s="316"/>
      <c r="P180" s="316"/>
      <c r="Q180" s="316"/>
      <c r="R180" s="316"/>
      <c r="S180" s="316"/>
      <c r="T180" s="316"/>
      <c r="U180" s="316"/>
      <c r="V180" s="316"/>
      <c r="W180" s="316"/>
      <c r="X180" s="316"/>
      <c r="Y180" s="316"/>
      <c r="Z180" s="316"/>
      <c r="AA180" s="316"/>
    </row>
    <row r="181" spans="1:27">
      <c r="A181" s="316"/>
      <c r="B181" s="1006"/>
      <c r="C181" s="316"/>
      <c r="D181" s="316"/>
      <c r="E181" s="316"/>
      <c r="F181" s="316"/>
      <c r="G181" s="316"/>
      <c r="H181" s="316"/>
      <c r="I181" s="316"/>
      <c r="J181" s="1007"/>
      <c r="K181" s="316"/>
      <c r="L181" s="316"/>
      <c r="M181" s="316"/>
      <c r="N181" s="316"/>
      <c r="O181" s="316"/>
      <c r="P181" s="316"/>
      <c r="Q181" s="316"/>
      <c r="R181" s="316"/>
      <c r="S181" s="316"/>
      <c r="T181" s="316"/>
      <c r="U181" s="316"/>
      <c r="V181" s="316"/>
      <c r="W181" s="316"/>
      <c r="X181" s="316"/>
      <c r="Y181" s="316"/>
      <c r="Z181" s="316"/>
      <c r="AA181" s="316"/>
    </row>
    <row r="182" spans="1:27">
      <c r="A182" s="316"/>
      <c r="B182" s="1006"/>
      <c r="C182" s="316"/>
      <c r="D182" s="316"/>
      <c r="E182" s="316"/>
      <c r="F182" s="316"/>
      <c r="G182" s="316"/>
      <c r="H182" s="316"/>
      <c r="I182" s="316"/>
      <c r="J182" s="1007"/>
      <c r="K182" s="316"/>
      <c r="L182" s="316"/>
      <c r="M182" s="316"/>
      <c r="N182" s="316"/>
      <c r="O182" s="316"/>
      <c r="P182" s="316"/>
      <c r="Q182" s="316"/>
      <c r="R182" s="316"/>
      <c r="S182" s="316"/>
      <c r="T182" s="316"/>
      <c r="U182" s="316"/>
      <c r="V182" s="316"/>
      <c r="W182" s="316"/>
      <c r="X182" s="316"/>
      <c r="Y182" s="316"/>
      <c r="Z182" s="316"/>
      <c r="AA182" s="316"/>
    </row>
    <row r="183" spans="1:27">
      <c r="A183" s="316"/>
      <c r="B183" s="1006"/>
      <c r="C183" s="316"/>
      <c r="D183" s="316"/>
      <c r="E183" s="316"/>
      <c r="F183" s="316"/>
      <c r="G183" s="316"/>
      <c r="H183" s="316"/>
      <c r="I183" s="316"/>
      <c r="J183" s="1007"/>
      <c r="K183" s="316"/>
      <c r="L183" s="316"/>
      <c r="M183" s="316"/>
      <c r="N183" s="316"/>
      <c r="O183" s="316"/>
      <c r="P183" s="316"/>
      <c r="Q183" s="316"/>
      <c r="R183" s="316"/>
      <c r="S183" s="316"/>
      <c r="T183" s="316"/>
      <c r="U183" s="316"/>
      <c r="V183" s="316"/>
      <c r="W183" s="316"/>
      <c r="X183" s="316"/>
      <c r="Y183" s="316"/>
      <c r="Z183" s="316"/>
      <c r="AA183" s="316"/>
    </row>
    <row r="184" spans="1:27">
      <c r="A184" s="316"/>
      <c r="B184" s="1006"/>
      <c r="C184" s="316"/>
      <c r="D184" s="316"/>
      <c r="E184" s="316"/>
      <c r="F184" s="316"/>
      <c r="G184" s="316"/>
      <c r="H184" s="316"/>
      <c r="I184" s="316"/>
      <c r="J184" s="1007"/>
      <c r="K184" s="316"/>
      <c r="L184" s="316"/>
      <c r="M184" s="316"/>
      <c r="N184" s="316"/>
      <c r="O184" s="316"/>
      <c r="P184" s="316"/>
      <c r="Q184" s="316"/>
      <c r="R184" s="316"/>
      <c r="S184" s="316"/>
      <c r="T184" s="316"/>
      <c r="U184" s="316"/>
      <c r="V184" s="316"/>
      <c r="W184" s="316"/>
      <c r="X184" s="316"/>
      <c r="Y184" s="316"/>
      <c r="Z184" s="316"/>
      <c r="AA184" s="316"/>
    </row>
    <row r="185" spans="1:27">
      <c r="A185" s="316"/>
      <c r="B185" s="1006"/>
      <c r="C185" s="316"/>
      <c r="D185" s="316"/>
      <c r="E185" s="316"/>
      <c r="F185" s="316"/>
      <c r="G185" s="316"/>
      <c r="H185" s="316"/>
      <c r="I185" s="316"/>
      <c r="J185" s="1007"/>
      <c r="K185" s="316"/>
      <c r="L185" s="316"/>
      <c r="M185" s="316"/>
      <c r="N185" s="316"/>
      <c r="O185" s="316"/>
      <c r="P185" s="316"/>
      <c r="Q185" s="316"/>
      <c r="R185" s="316"/>
      <c r="S185" s="316"/>
      <c r="T185" s="316"/>
      <c r="U185" s="316"/>
      <c r="V185" s="316"/>
      <c r="W185" s="316"/>
      <c r="X185" s="316"/>
      <c r="Y185" s="316"/>
      <c r="Z185" s="316"/>
      <c r="AA185" s="316"/>
    </row>
    <row r="186" spans="1:27">
      <c r="A186" s="316"/>
      <c r="B186" s="1006"/>
      <c r="C186" s="316"/>
      <c r="D186" s="316"/>
      <c r="E186" s="316"/>
      <c r="F186" s="316"/>
      <c r="G186" s="316"/>
      <c r="H186" s="316"/>
      <c r="I186" s="316"/>
      <c r="J186" s="1007"/>
      <c r="K186" s="316"/>
      <c r="L186" s="316"/>
      <c r="M186" s="316"/>
      <c r="N186" s="316"/>
      <c r="O186" s="316"/>
      <c r="P186" s="316"/>
      <c r="Q186" s="316"/>
      <c r="R186" s="316"/>
      <c r="S186" s="316"/>
      <c r="T186" s="316"/>
      <c r="U186" s="316"/>
      <c r="V186" s="316"/>
      <c r="W186" s="316"/>
      <c r="X186" s="316"/>
      <c r="Y186" s="316"/>
      <c r="Z186" s="316"/>
      <c r="AA186" s="316"/>
    </row>
    <row r="187" spans="1:27">
      <c r="A187" s="316"/>
      <c r="B187" s="1006"/>
      <c r="C187" s="316"/>
      <c r="D187" s="316"/>
      <c r="E187" s="316"/>
      <c r="F187" s="316"/>
      <c r="G187" s="316"/>
      <c r="H187" s="316"/>
      <c r="I187" s="316"/>
      <c r="J187" s="1007"/>
      <c r="K187" s="316"/>
      <c r="L187" s="316"/>
      <c r="M187" s="316"/>
      <c r="N187" s="316"/>
      <c r="O187" s="316"/>
      <c r="P187" s="316"/>
      <c r="Q187" s="316"/>
      <c r="R187" s="316"/>
      <c r="S187" s="316"/>
      <c r="T187" s="316"/>
      <c r="U187" s="316"/>
      <c r="V187" s="316"/>
      <c r="W187" s="316"/>
      <c r="X187" s="316"/>
      <c r="Y187" s="316"/>
      <c r="Z187" s="316"/>
      <c r="AA187" s="316"/>
    </row>
    <row r="188" spans="1:27">
      <c r="A188" s="316"/>
      <c r="B188" s="1006"/>
      <c r="C188" s="316"/>
      <c r="D188" s="316"/>
      <c r="E188" s="316"/>
      <c r="F188" s="316"/>
      <c r="G188" s="316"/>
      <c r="H188" s="316"/>
      <c r="I188" s="316"/>
      <c r="J188" s="1007"/>
      <c r="K188" s="316"/>
      <c r="L188" s="316"/>
      <c r="M188" s="316"/>
      <c r="N188" s="316"/>
      <c r="O188" s="316"/>
      <c r="P188" s="316"/>
      <c r="Q188" s="316"/>
      <c r="R188" s="316"/>
      <c r="S188" s="316"/>
      <c r="T188" s="316"/>
      <c r="U188" s="316"/>
      <c r="V188" s="316"/>
      <c r="W188" s="316"/>
      <c r="X188" s="316"/>
      <c r="Y188" s="316"/>
      <c r="Z188" s="316"/>
      <c r="AA188" s="316"/>
    </row>
    <row r="189" spans="1:27">
      <c r="A189" s="316"/>
      <c r="B189" s="1006"/>
      <c r="C189" s="316"/>
      <c r="D189" s="316"/>
      <c r="E189" s="316"/>
      <c r="F189" s="316"/>
      <c r="G189" s="316"/>
      <c r="H189" s="316"/>
      <c r="I189" s="316"/>
      <c r="J189" s="1007"/>
      <c r="K189" s="316"/>
      <c r="L189" s="316"/>
      <c r="M189" s="316"/>
      <c r="N189" s="316"/>
      <c r="O189" s="316"/>
      <c r="P189" s="316"/>
      <c r="Q189" s="316"/>
      <c r="R189" s="316"/>
      <c r="S189" s="316"/>
      <c r="T189" s="316"/>
      <c r="U189" s="316"/>
      <c r="V189" s="316"/>
      <c r="W189" s="316"/>
      <c r="X189" s="316"/>
      <c r="Y189" s="316"/>
      <c r="Z189" s="316"/>
      <c r="AA189" s="316"/>
    </row>
    <row r="190" spans="1:27">
      <c r="A190" s="316"/>
      <c r="B190" s="1006"/>
      <c r="C190" s="316"/>
      <c r="D190" s="316"/>
      <c r="E190" s="316"/>
      <c r="F190" s="316"/>
      <c r="G190" s="316"/>
      <c r="H190" s="316"/>
      <c r="I190" s="316"/>
      <c r="J190" s="1007"/>
      <c r="K190" s="316"/>
      <c r="L190" s="316"/>
      <c r="M190" s="316"/>
      <c r="N190" s="316"/>
      <c r="O190" s="316"/>
      <c r="P190" s="316"/>
      <c r="Q190" s="316"/>
      <c r="R190" s="316"/>
      <c r="S190" s="316"/>
      <c r="T190" s="316"/>
      <c r="U190" s="316"/>
      <c r="V190" s="316"/>
      <c r="W190" s="316"/>
      <c r="X190" s="316"/>
      <c r="Y190" s="316"/>
      <c r="Z190" s="316"/>
      <c r="AA190" s="316"/>
    </row>
    <row r="191" spans="1:27">
      <c r="A191" s="316"/>
      <c r="B191" s="1006"/>
      <c r="C191" s="316"/>
      <c r="D191" s="316"/>
      <c r="E191" s="316"/>
      <c r="F191" s="316"/>
      <c r="G191" s="316"/>
      <c r="H191" s="316"/>
      <c r="I191" s="316"/>
      <c r="J191" s="1007"/>
      <c r="K191" s="316"/>
      <c r="L191" s="316"/>
      <c r="M191" s="316"/>
      <c r="N191" s="316"/>
      <c r="O191" s="316"/>
      <c r="P191" s="316"/>
      <c r="Q191" s="316"/>
      <c r="R191" s="316"/>
      <c r="S191" s="316"/>
      <c r="T191" s="316"/>
      <c r="U191" s="316"/>
      <c r="V191" s="316"/>
      <c r="W191" s="316"/>
      <c r="X191" s="316"/>
      <c r="Y191" s="316"/>
      <c r="Z191" s="316"/>
      <c r="AA191" s="316"/>
    </row>
    <row r="192" spans="1:27">
      <c r="A192" s="316"/>
      <c r="B192" s="1006"/>
      <c r="C192" s="316"/>
      <c r="D192" s="316"/>
      <c r="E192" s="316"/>
      <c r="F192" s="316"/>
      <c r="G192" s="316"/>
      <c r="H192" s="316"/>
      <c r="I192" s="316"/>
      <c r="J192" s="1007"/>
      <c r="K192" s="316"/>
      <c r="L192" s="316"/>
      <c r="M192" s="316"/>
      <c r="N192" s="316"/>
      <c r="O192" s="316"/>
      <c r="P192" s="316"/>
      <c r="Q192" s="316"/>
      <c r="R192" s="316"/>
      <c r="S192" s="316"/>
      <c r="T192" s="316"/>
      <c r="U192" s="316"/>
      <c r="V192" s="316"/>
      <c r="W192" s="316"/>
      <c r="X192" s="316"/>
      <c r="Y192" s="316"/>
      <c r="Z192" s="316"/>
      <c r="AA192" s="316"/>
    </row>
    <row r="193" spans="1:27">
      <c r="A193" s="316"/>
      <c r="B193" s="1006"/>
      <c r="C193" s="316"/>
      <c r="D193" s="316"/>
      <c r="E193" s="316"/>
      <c r="F193" s="316"/>
      <c r="G193" s="316"/>
      <c r="H193" s="316"/>
      <c r="I193" s="316"/>
      <c r="J193" s="1007"/>
      <c r="K193" s="316"/>
      <c r="L193" s="316"/>
      <c r="M193" s="316"/>
      <c r="N193" s="316"/>
      <c r="O193" s="316"/>
      <c r="P193" s="316"/>
      <c r="Q193" s="316"/>
      <c r="R193" s="316"/>
      <c r="S193" s="316"/>
      <c r="T193" s="316"/>
      <c r="U193" s="316"/>
      <c r="V193" s="316"/>
      <c r="W193" s="316"/>
      <c r="X193" s="316"/>
      <c r="Y193" s="316"/>
      <c r="Z193" s="316"/>
      <c r="AA193" s="316"/>
    </row>
    <row r="194" spans="1:27">
      <c r="A194" s="316"/>
      <c r="B194" s="1006"/>
      <c r="C194" s="316"/>
      <c r="D194" s="316"/>
      <c r="E194" s="316"/>
      <c r="F194" s="316"/>
      <c r="G194" s="316"/>
      <c r="H194" s="316"/>
      <c r="I194" s="316"/>
      <c r="J194" s="1007"/>
      <c r="K194" s="316"/>
      <c r="L194" s="316"/>
      <c r="M194" s="316"/>
      <c r="N194" s="316"/>
      <c r="O194" s="316"/>
      <c r="P194" s="316"/>
      <c r="Q194" s="316"/>
      <c r="R194" s="316"/>
      <c r="S194" s="316"/>
      <c r="T194" s="316"/>
      <c r="U194" s="316"/>
      <c r="V194" s="316"/>
      <c r="W194" s="316"/>
      <c r="X194" s="316"/>
      <c r="Y194" s="316"/>
      <c r="Z194" s="316"/>
      <c r="AA194" s="316"/>
    </row>
    <row r="195" spans="1:27">
      <c r="A195" s="316"/>
      <c r="B195" s="1006"/>
      <c r="C195" s="316"/>
      <c r="D195" s="316"/>
      <c r="E195" s="316"/>
      <c r="F195" s="316"/>
      <c r="G195" s="316"/>
      <c r="H195" s="316"/>
      <c r="I195" s="316"/>
      <c r="J195" s="1007"/>
      <c r="K195" s="316"/>
      <c r="L195" s="316"/>
      <c r="M195" s="316"/>
      <c r="N195" s="316"/>
      <c r="O195" s="316"/>
      <c r="P195" s="316"/>
      <c r="Q195" s="316"/>
      <c r="R195" s="316"/>
      <c r="S195" s="316"/>
      <c r="T195" s="316"/>
      <c r="U195" s="316"/>
      <c r="V195" s="316"/>
      <c r="W195" s="316"/>
      <c r="X195" s="316"/>
      <c r="Y195" s="316"/>
      <c r="Z195" s="316"/>
      <c r="AA195" s="316"/>
    </row>
    <row r="196" spans="1:27">
      <c r="A196" s="316"/>
      <c r="B196" s="1006"/>
      <c r="C196" s="316"/>
      <c r="D196" s="316"/>
      <c r="E196" s="316"/>
      <c r="F196" s="316"/>
      <c r="G196" s="316"/>
      <c r="H196" s="316"/>
      <c r="I196" s="316"/>
      <c r="J196" s="1007"/>
      <c r="K196" s="316"/>
      <c r="L196" s="316"/>
      <c r="M196" s="316"/>
      <c r="N196" s="316"/>
      <c r="O196" s="316"/>
      <c r="P196" s="316"/>
      <c r="Q196" s="316"/>
      <c r="R196" s="316"/>
      <c r="S196" s="316"/>
      <c r="T196" s="316"/>
      <c r="U196" s="316"/>
      <c r="V196" s="316"/>
      <c r="W196" s="316"/>
      <c r="X196" s="316"/>
      <c r="Y196" s="316"/>
      <c r="Z196" s="316"/>
      <c r="AA196" s="316"/>
    </row>
    <row r="197" spans="1:27">
      <c r="A197" s="316"/>
      <c r="B197" s="1006"/>
      <c r="C197" s="316"/>
      <c r="D197" s="316"/>
      <c r="E197" s="316"/>
      <c r="F197" s="316"/>
      <c r="G197" s="316"/>
      <c r="H197" s="316"/>
      <c r="I197" s="316"/>
      <c r="J197" s="1007"/>
      <c r="K197" s="316"/>
      <c r="L197" s="316"/>
      <c r="M197" s="316"/>
      <c r="N197" s="316"/>
      <c r="O197" s="316"/>
      <c r="P197" s="316"/>
      <c r="Q197" s="316"/>
      <c r="R197" s="316"/>
      <c r="S197" s="316"/>
      <c r="T197" s="316"/>
      <c r="U197" s="316"/>
      <c r="V197" s="316"/>
      <c r="W197" s="316"/>
      <c r="X197" s="316"/>
      <c r="Y197" s="316"/>
      <c r="Z197" s="316"/>
      <c r="AA197" s="316"/>
    </row>
    <row r="198" spans="1:27">
      <c r="A198" s="316"/>
      <c r="B198" s="1006"/>
      <c r="C198" s="316"/>
      <c r="D198" s="316"/>
      <c r="E198" s="316"/>
      <c r="F198" s="316"/>
      <c r="G198" s="316"/>
      <c r="H198" s="316"/>
      <c r="I198" s="316"/>
      <c r="J198" s="1007"/>
      <c r="K198" s="316"/>
      <c r="L198" s="316"/>
      <c r="M198" s="316"/>
      <c r="N198" s="316"/>
      <c r="O198" s="316"/>
      <c r="P198" s="316"/>
      <c r="Q198" s="316"/>
      <c r="R198" s="316"/>
      <c r="S198" s="316"/>
      <c r="T198" s="316"/>
      <c r="U198" s="316"/>
      <c r="V198" s="316"/>
      <c r="W198" s="316"/>
      <c r="X198" s="316"/>
      <c r="Y198" s="316"/>
      <c r="Z198" s="316"/>
      <c r="AA198" s="316"/>
    </row>
    <row r="199" spans="1:27">
      <c r="A199" s="316"/>
      <c r="B199" s="1006"/>
      <c r="C199" s="316"/>
      <c r="D199" s="316"/>
      <c r="E199" s="316"/>
      <c r="F199" s="316"/>
      <c r="G199" s="316"/>
      <c r="H199" s="316"/>
      <c r="I199" s="316"/>
      <c r="J199" s="1007"/>
      <c r="K199" s="316"/>
      <c r="L199" s="316"/>
      <c r="M199" s="316"/>
      <c r="N199" s="316"/>
      <c r="O199" s="316"/>
      <c r="P199" s="316"/>
      <c r="Q199" s="316"/>
      <c r="R199" s="316"/>
      <c r="S199" s="316"/>
      <c r="T199" s="316"/>
      <c r="U199" s="316"/>
      <c r="V199" s="316"/>
      <c r="W199" s="316"/>
      <c r="X199" s="316"/>
      <c r="Y199" s="316"/>
      <c r="Z199" s="316"/>
      <c r="AA199" s="316"/>
    </row>
    <row r="200" spans="1:27">
      <c r="A200" s="316"/>
      <c r="B200" s="1006"/>
      <c r="C200" s="316"/>
      <c r="D200" s="316"/>
      <c r="E200" s="316"/>
      <c r="F200" s="316"/>
      <c r="G200" s="316"/>
      <c r="H200" s="316"/>
      <c r="I200" s="316"/>
      <c r="J200" s="1007"/>
      <c r="K200" s="316"/>
      <c r="L200" s="316"/>
      <c r="M200" s="316"/>
      <c r="N200" s="316"/>
      <c r="O200" s="316"/>
      <c r="P200" s="316"/>
      <c r="Q200" s="316"/>
      <c r="R200" s="316"/>
      <c r="S200" s="316"/>
      <c r="T200" s="316"/>
      <c r="U200" s="316"/>
      <c r="V200" s="316"/>
      <c r="W200" s="316"/>
      <c r="X200" s="316"/>
      <c r="Y200" s="316"/>
      <c r="Z200" s="316"/>
      <c r="AA200" s="316"/>
    </row>
    <row r="201" spans="1:27">
      <c r="A201" s="316"/>
      <c r="B201" s="1006"/>
      <c r="C201" s="316"/>
      <c r="D201" s="316"/>
      <c r="E201" s="316"/>
      <c r="F201" s="316"/>
      <c r="G201" s="316"/>
      <c r="H201" s="316"/>
      <c r="I201" s="316"/>
      <c r="J201" s="1007"/>
      <c r="K201" s="316"/>
      <c r="L201" s="316"/>
      <c r="M201" s="316"/>
      <c r="N201" s="316"/>
      <c r="O201" s="316"/>
      <c r="P201" s="316"/>
      <c r="Q201" s="316"/>
      <c r="R201" s="316"/>
      <c r="S201" s="316"/>
      <c r="T201" s="316"/>
      <c r="U201" s="316"/>
      <c r="V201" s="316"/>
      <c r="W201" s="316"/>
      <c r="X201" s="316"/>
      <c r="Y201" s="316"/>
      <c r="Z201" s="316"/>
      <c r="AA201" s="316"/>
    </row>
    <row r="202" spans="1:27">
      <c r="A202" s="316"/>
      <c r="B202" s="1006"/>
      <c r="C202" s="316"/>
      <c r="D202" s="316"/>
      <c r="E202" s="316"/>
      <c r="F202" s="316"/>
      <c r="G202" s="316"/>
      <c r="H202" s="316"/>
      <c r="I202" s="316"/>
      <c r="J202" s="1007"/>
      <c r="K202" s="316"/>
      <c r="L202" s="316"/>
      <c r="M202" s="316"/>
      <c r="N202" s="316"/>
      <c r="O202" s="316"/>
      <c r="P202" s="316"/>
      <c r="Q202" s="316"/>
      <c r="R202" s="316"/>
      <c r="S202" s="316"/>
      <c r="T202" s="316"/>
      <c r="U202" s="316"/>
      <c r="V202" s="316"/>
      <c r="W202" s="316"/>
      <c r="X202" s="316"/>
      <c r="Y202" s="316"/>
      <c r="Z202" s="316"/>
      <c r="AA202" s="316"/>
    </row>
    <row r="203" spans="1:27">
      <c r="A203" s="316"/>
      <c r="B203" s="1006"/>
      <c r="C203" s="316"/>
      <c r="D203" s="316"/>
      <c r="E203" s="316"/>
      <c r="F203" s="316"/>
      <c r="G203" s="316"/>
      <c r="H203" s="316"/>
      <c r="I203" s="316"/>
      <c r="J203" s="1007"/>
      <c r="K203" s="316"/>
      <c r="L203" s="316"/>
      <c r="M203" s="316"/>
      <c r="N203" s="316"/>
      <c r="O203" s="316"/>
      <c r="P203" s="316"/>
      <c r="Q203" s="316"/>
      <c r="R203" s="316"/>
      <c r="S203" s="316"/>
      <c r="T203" s="316"/>
      <c r="U203" s="316"/>
      <c r="V203" s="316"/>
      <c r="W203" s="316"/>
      <c r="X203" s="316"/>
      <c r="Y203" s="316"/>
      <c r="Z203" s="316"/>
      <c r="AA203" s="316"/>
    </row>
    <row r="204" spans="1:27">
      <c r="A204" s="316"/>
      <c r="B204" s="1006"/>
      <c r="C204" s="316"/>
      <c r="D204" s="316"/>
      <c r="E204" s="316"/>
      <c r="F204" s="316"/>
      <c r="G204" s="316"/>
      <c r="H204" s="316"/>
      <c r="I204" s="316"/>
      <c r="J204" s="1007"/>
      <c r="K204" s="316"/>
      <c r="L204" s="316"/>
      <c r="M204" s="316"/>
      <c r="N204" s="316"/>
      <c r="O204" s="316"/>
      <c r="P204" s="316"/>
      <c r="Q204" s="316"/>
      <c r="R204" s="316"/>
      <c r="S204" s="316"/>
      <c r="T204" s="316"/>
      <c r="U204" s="316"/>
      <c r="V204" s="316"/>
      <c r="W204" s="316"/>
      <c r="X204" s="316"/>
      <c r="Y204" s="316"/>
      <c r="Z204" s="316"/>
      <c r="AA204" s="316"/>
    </row>
    <row r="205" spans="1:27">
      <c r="A205" s="316"/>
      <c r="B205" s="1006"/>
      <c r="C205" s="316"/>
      <c r="D205" s="316"/>
      <c r="E205" s="316"/>
      <c r="F205" s="316"/>
      <c r="G205" s="316"/>
      <c r="H205" s="316"/>
      <c r="I205" s="316"/>
      <c r="J205" s="1007"/>
      <c r="K205" s="316"/>
      <c r="L205" s="316"/>
      <c r="M205" s="316"/>
      <c r="N205" s="316"/>
      <c r="O205" s="316"/>
      <c r="P205" s="316"/>
      <c r="Q205" s="316"/>
      <c r="R205" s="316"/>
      <c r="S205" s="316"/>
      <c r="T205" s="316"/>
      <c r="U205" s="316"/>
      <c r="V205" s="316"/>
      <c r="W205" s="316"/>
      <c r="X205" s="316"/>
      <c r="Y205" s="316"/>
      <c r="Z205" s="316"/>
      <c r="AA205" s="316"/>
    </row>
    <row r="206" spans="1:27">
      <c r="A206" s="316"/>
      <c r="B206" s="1006"/>
      <c r="C206" s="316"/>
      <c r="D206" s="316"/>
      <c r="E206" s="316"/>
      <c r="F206" s="316"/>
      <c r="G206" s="316"/>
      <c r="H206" s="316"/>
      <c r="I206" s="316"/>
      <c r="J206" s="1007"/>
      <c r="K206" s="316"/>
      <c r="L206" s="316"/>
      <c r="M206" s="316"/>
      <c r="N206" s="316"/>
      <c r="O206" s="316"/>
      <c r="P206" s="316"/>
      <c r="Q206" s="316"/>
      <c r="R206" s="316"/>
      <c r="S206" s="316"/>
      <c r="T206" s="316"/>
      <c r="U206" s="316"/>
      <c r="V206" s="316"/>
      <c r="W206" s="316"/>
      <c r="X206" s="316"/>
      <c r="Y206" s="316"/>
      <c r="Z206" s="316"/>
      <c r="AA206" s="316"/>
    </row>
    <row r="207" spans="1:27">
      <c r="A207" s="316"/>
      <c r="B207" s="1006"/>
      <c r="C207" s="316"/>
      <c r="D207" s="316"/>
      <c r="E207" s="316"/>
      <c r="F207" s="316"/>
      <c r="G207" s="316"/>
      <c r="H207" s="316"/>
      <c r="I207" s="316"/>
      <c r="J207" s="1007"/>
      <c r="K207" s="316"/>
      <c r="L207" s="316"/>
      <c r="M207" s="316"/>
      <c r="N207" s="316"/>
      <c r="O207" s="316"/>
      <c r="P207" s="316"/>
      <c r="Q207" s="316"/>
      <c r="R207" s="316"/>
      <c r="S207" s="316"/>
      <c r="T207" s="316"/>
      <c r="U207" s="316"/>
      <c r="V207" s="316"/>
      <c r="W207" s="316"/>
      <c r="X207" s="316"/>
      <c r="Y207" s="316"/>
      <c r="Z207" s="316"/>
      <c r="AA207" s="316"/>
    </row>
    <row r="208" spans="1:27">
      <c r="A208" s="316"/>
      <c r="B208" s="1006"/>
      <c r="C208" s="316"/>
      <c r="D208" s="316"/>
      <c r="E208" s="316"/>
      <c r="F208" s="316"/>
      <c r="G208" s="316"/>
      <c r="H208" s="316"/>
      <c r="I208" s="316"/>
      <c r="J208" s="1007"/>
      <c r="K208" s="316"/>
      <c r="L208" s="316"/>
      <c r="M208" s="316"/>
      <c r="N208" s="316"/>
      <c r="O208" s="316"/>
      <c r="P208" s="316"/>
      <c r="Q208" s="316"/>
      <c r="R208" s="316"/>
      <c r="S208" s="316"/>
      <c r="T208" s="316"/>
      <c r="U208" s="316"/>
      <c r="V208" s="316"/>
      <c r="W208" s="316"/>
      <c r="X208" s="316"/>
      <c r="Y208" s="316"/>
      <c r="Z208" s="316"/>
      <c r="AA208" s="316"/>
    </row>
    <row r="209" spans="1:27">
      <c r="A209" s="316"/>
      <c r="B209" s="1006"/>
      <c r="C209" s="316"/>
      <c r="D209" s="316"/>
      <c r="E209" s="316"/>
      <c r="F209" s="316"/>
      <c r="G209" s="316"/>
      <c r="H209" s="316"/>
      <c r="I209" s="316"/>
      <c r="J209" s="1007"/>
      <c r="K209" s="316"/>
      <c r="L209" s="316"/>
      <c r="M209" s="316"/>
      <c r="N209" s="316"/>
      <c r="O209" s="316"/>
      <c r="P209" s="316"/>
      <c r="Q209" s="316"/>
      <c r="R209" s="316"/>
      <c r="S209" s="316"/>
      <c r="T209" s="316"/>
      <c r="U209" s="316"/>
      <c r="V209" s="316"/>
      <c r="W209" s="316"/>
      <c r="X209" s="316"/>
      <c r="Y209" s="316"/>
      <c r="Z209" s="316"/>
      <c r="AA209" s="316"/>
    </row>
    <row r="210" spans="1:27">
      <c r="A210" s="316"/>
      <c r="B210" s="1006"/>
      <c r="C210" s="316"/>
      <c r="D210" s="316"/>
      <c r="E210" s="316"/>
      <c r="F210" s="316"/>
      <c r="G210" s="316"/>
      <c r="H210" s="316"/>
      <c r="I210" s="316"/>
      <c r="J210" s="1007"/>
      <c r="K210" s="316"/>
      <c r="L210" s="316"/>
      <c r="M210" s="316"/>
      <c r="N210" s="316"/>
      <c r="O210" s="316"/>
      <c r="P210" s="316"/>
      <c r="Q210" s="316"/>
      <c r="R210" s="316"/>
      <c r="S210" s="316"/>
      <c r="T210" s="316"/>
      <c r="U210" s="316"/>
      <c r="V210" s="316"/>
      <c r="W210" s="316"/>
      <c r="X210" s="316"/>
      <c r="Y210" s="316"/>
      <c r="Z210" s="316"/>
      <c r="AA210" s="316"/>
    </row>
    <row r="211" spans="1:27">
      <c r="A211" s="316"/>
      <c r="B211" s="1006"/>
      <c r="C211" s="316"/>
      <c r="D211" s="316"/>
      <c r="E211" s="316"/>
      <c r="F211" s="316"/>
      <c r="G211" s="316"/>
      <c r="H211" s="316"/>
      <c r="I211" s="316"/>
      <c r="J211" s="1007"/>
      <c r="K211" s="316"/>
      <c r="L211" s="316"/>
      <c r="M211" s="316"/>
      <c r="N211" s="316"/>
      <c r="O211" s="316"/>
      <c r="P211" s="316"/>
      <c r="Q211" s="316"/>
      <c r="R211" s="316"/>
      <c r="S211" s="316"/>
      <c r="T211" s="316"/>
      <c r="U211" s="316"/>
      <c r="V211" s="316"/>
      <c r="W211" s="316"/>
      <c r="X211" s="316"/>
      <c r="Y211" s="316"/>
      <c r="Z211" s="316"/>
      <c r="AA211" s="316"/>
    </row>
    <row r="212" spans="1:27">
      <c r="A212" s="316"/>
      <c r="B212" s="1006"/>
      <c r="C212" s="316"/>
      <c r="D212" s="316"/>
      <c r="E212" s="316"/>
      <c r="F212" s="316"/>
      <c r="G212" s="316"/>
      <c r="H212" s="316"/>
      <c r="I212" s="316"/>
      <c r="J212" s="1007"/>
      <c r="K212" s="316"/>
      <c r="L212" s="316"/>
      <c r="M212" s="316"/>
      <c r="N212" s="316"/>
      <c r="O212" s="316"/>
      <c r="P212" s="316"/>
      <c r="Q212" s="316"/>
      <c r="R212" s="316"/>
      <c r="S212" s="316"/>
      <c r="T212" s="316"/>
      <c r="U212" s="316"/>
      <c r="V212" s="316"/>
      <c r="W212" s="316"/>
      <c r="X212" s="316"/>
      <c r="Y212" s="316"/>
      <c r="Z212" s="316"/>
      <c r="AA212" s="316"/>
    </row>
    <row r="213" spans="1:27">
      <c r="A213" s="316"/>
      <c r="B213" s="1006"/>
      <c r="C213" s="316"/>
      <c r="D213" s="316"/>
      <c r="E213" s="316"/>
      <c r="F213" s="316"/>
      <c r="G213" s="316"/>
      <c r="H213" s="316"/>
      <c r="I213" s="316"/>
      <c r="J213" s="1007"/>
      <c r="K213" s="316"/>
      <c r="L213" s="316"/>
      <c r="M213" s="316"/>
      <c r="N213" s="316"/>
      <c r="O213" s="316"/>
      <c r="P213" s="316"/>
      <c r="Q213" s="316"/>
      <c r="R213" s="316"/>
      <c r="S213" s="316"/>
      <c r="T213" s="316"/>
      <c r="U213" s="316"/>
      <c r="V213" s="316"/>
      <c r="W213" s="316"/>
      <c r="X213" s="316"/>
      <c r="Y213" s="316"/>
      <c r="Z213" s="316"/>
      <c r="AA213" s="316"/>
    </row>
    <row r="214" spans="1:27">
      <c r="A214" s="316"/>
      <c r="B214" s="1006"/>
      <c r="C214" s="316"/>
      <c r="D214" s="316"/>
      <c r="E214" s="316"/>
      <c r="F214" s="316"/>
      <c r="G214" s="316"/>
      <c r="H214" s="316"/>
      <c r="I214" s="316"/>
      <c r="J214" s="1007"/>
      <c r="K214" s="316"/>
      <c r="L214" s="316"/>
      <c r="M214" s="316"/>
      <c r="N214" s="316"/>
      <c r="O214" s="316"/>
      <c r="P214" s="316"/>
      <c r="Q214" s="316"/>
      <c r="R214" s="316"/>
      <c r="S214" s="316"/>
      <c r="T214" s="316"/>
      <c r="U214" s="316"/>
      <c r="V214" s="316"/>
      <c r="W214" s="316"/>
      <c r="X214" s="316"/>
      <c r="Y214" s="316"/>
      <c r="Z214" s="316"/>
      <c r="AA214" s="316"/>
    </row>
    <row r="215" spans="1:27">
      <c r="A215" s="316"/>
      <c r="B215" s="1006"/>
      <c r="C215" s="316"/>
      <c r="D215" s="316"/>
      <c r="E215" s="316"/>
      <c r="F215" s="316"/>
      <c r="G215" s="316"/>
      <c r="H215" s="316"/>
      <c r="I215" s="316"/>
      <c r="J215" s="1007"/>
      <c r="K215" s="316"/>
      <c r="L215" s="316"/>
      <c r="M215" s="316"/>
      <c r="N215" s="316"/>
      <c r="O215" s="316"/>
      <c r="P215" s="316"/>
      <c r="Q215" s="316"/>
      <c r="R215" s="316"/>
      <c r="S215" s="316"/>
      <c r="T215" s="316"/>
      <c r="U215" s="316"/>
      <c r="V215" s="316"/>
      <c r="W215" s="316"/>
      <c r="X215" s="316"/>
      <c r="Y215" s="316"/>
      <c r="Z215" s="316"/>
      <c r="AA215" s="316"/>
    </row>
    <row r="216" spans="1:27">
      <c r="A216" s="316"/>
      <c r="B216" s="1006"/>
      <c r="C216" s="316"/>
      <c r="D216" s="316"/>
      <c r="E216" s="316"/>
      <c r="F216" s="316"/>
      <c r="G216" s="316"/>
      <c r="H216" s="316"/>
      <c r="I216" s="316"/>
      <c r="J216" s="1007"/>
      <c r="K216" s="316"/>
      <c r="L216" s="316"/>
      <c r="M216" s="316"/>
      <c r="N216" s="316"/>
      <c r="O216" s="316"/>
      <c r="P216" s="316"/>
      <c r="Q216" s="316"/>
      <c r="R216" s="316"/>
      <c r="S216" s="316"/>
      <c r="T216" s="316"/>
      <c r="U216" s="316"/>
      <c r="V216" s="316"/>
      <c r="W216" s="316"/>
      <c r="X216" s="316"/>
      <c r="Y216" s="316"/>
      <c r="Z216" s="316"/>
      <c r="AA216" s="316"/>
    </row>
    <row r="217" spans="1:27">
      <c r="A217" s="316"/>
      <c r="B217" s="1006"/>
      <c r="C217" s="316"/>
      <c r="D217" s="316"/>
      <c r="E217" s="316"/>
      <c r="F217" s="316"/>
      <c r="G217" s="316"/>
      <c r="H217" s="316"/>
      <c r="I217" s="316"/>
      <c r="J217" s="1007"/>
      <c r="K217" s="316"/>
      <c r="L217" s="316"/>
      <c r="M217" s="316"/>
      <c r="N217" s="316"/>
      <c r="O217" s="316"/>
      <c r="P217" s="316"/>
      <c r="Q217" s="316"/>
      <c r="R217" s="316"/>
      <c r="S217" s="316"/>
      <c r="T217" s="316"/>
      <c r="U217" s="316"/>
      <c r="V217" s="316"/>
      <c r="W217" s="316"/>
      <c r="X217" s="316"/>
      <c r="Y217" s="316"/>
      <c r="Z217" s="316"/>
      <c r="AA217" s="316"/>
    </row>
    <row r="218" spans="1:27">
      <c r="A218" s="316"/>
      <c r="B218" s="1006"/>
      <c r="C218" s="316"/>
      <c r="D218" s="316"/>
      <c r="E218" s="316"/>
      <c r="F218" s="316"/>
      <c r="G218" s="316"/>
      <c r="H218" s="316"/>
      <c r="I218" s="316"/>
      <c r="J218" s="1007"/>
      <c r="K218" s="316"/>
      <c r="L218" s="316"/>
      <c r="M218" s="316"/>
      <c r="N218" s="316"/>
      <c r="O218" s="316"/>
      <c r="P218" s="316"/>
      <c r="Q218" s="316"/>
      <c r="R218" s="316"/>
      <c r="S218" s="316"/>
      <c r="T218" s="316"/>
      <c r="U218" s="316"/>
      <c r="V218" s="316"/>
      <c r="W218" s="316"/>
      <c r="X218" s="316"/>
      <c r="Y218" s="316"/>
      <c r="Z218" s="316"/>
      <c r="AA218" s="316"/>
    </row>
    <row r="219" spans="1:27">
      <c r="A219" s="316"/>
      <c r="B219" s="1006"/>
      <c r="C219" s="316"/>
      <c r="D219" s="316"/>
      <c r="E219" s="316"/>
      <c r="F219" s="316"/>
      <c r="G219" s="316"/>
      <c r="H219" s="316"/>
      <c r="I219" s="316"/>
      <c r="J219" s="1007"/>
      <c r="K219" s="316"/>
      <c r="L219" s="316"/>
      <c r="M219" s="316"/>
      <c r="N219" s="316"/>
      <c r="O219" s="316"/>
      <c r="P219" s="316"/>
      <c r="Q219" s="316"/>
      <c r="R219" s="316"/>
      <c r="S219" s="316"/>
      <c r="T219" s="316"/>
      <c r="U219" s="316"/>
      <c r="V219" s="316"/>
      <c r="W219" s="316"/>
      <c r="X219" s="316"/>
      <c r="Y219" s="316"/>
      <c r="Z219" s="316"/>
      <c r="AA219" s="316"/>
    </row>
    <row r="220" spans="1:27">
      <c r="A220" s="316"/>
      <c r="B220" s="1006"/>
      <c r="C220" s="316"/>
      <c r="D220" s="316"/>
      <c r="E220" s="316"/>
      <c r="F220" s="316"/>
      <c r="G220" s="316"/>
      <c r="H220" s="316"/>
      <c r="I220" s="316"/>
      <c r="J220" s="1007"/>
      <c r="K220" s="316"/>
      <c r="L220" s="316"/>
      <c r="M220" s="316"/>
      <c r="N220" s="316"/>
      <c r="O220" s="316"/>
      <c r="P220" s="316"/>
      <c r="Q220" s="316"/>
      <c r="R220" s="316"/>
      <c r="S220" s="316"/>
      <c r="T220" s="316"/>
      <c r="U220" s="316"/>
      <c r="V220" s="316"/>
      <c r="W220" s="316"/>
      <c r="X220" s="316"/>
      <c r="Y220" s="316"/>
      <c r="Z220" s="316"/>
      <c r="AA220" s="316"/>
    </row>
    <row r="221" spans="1:27">
      <c r="A221" s="316"/>
      <c r="B221" s="1006"/>
      <c r="C221" s="316"/>
      <c r="D221" s="316"/>
      <c r="E221" s="316"/>
      <c r="F221" s="316"/>
      <c r="G221" s="316"/>
      <c r="H221" s="316"/>
      <c r="I221" s="316"/>
      <c r="J221" s="1007"/>
      <c r="K221" s="316"/>
      <c r="L221" s="316"/>
      <c r="M221" s="316"/>
      <c r="N221" s="316"/>
      <c r="O221" s="316"/>
      <c r="P221" s="316"/>
      <c r="Q221" s="316"/>
      <c r="R221" s="316"/>
      <c r="S221" s="316"/>
      <c r="T221" s="316"/>
      <c r="U221" s="316"/>
      <c r="V221" s="316"/>
      <c r="W221" s="316"/>
      <c r="X221" s="316"/>
      <c r="Y221" s="316"/>
      <c r="Z221" s="316"/>
      <c r="AA221" s="316"/>
    </row>
    <row r="222" spans="1:27">
      <c r="A222" s="316"/>
      <c r="B222" s="1006"/>
      <c r="C222" s="316"/>
      <c r="D222" s="316"/>
      <c r="E222" s="316"/>
      <c r="F222" s="316"/>
      <c r="G222" s="316"/>
      <c r="H222" s="316"/>
      <c r="I222" s="316"/>
      <c r="J222" s="1007"/>
      <c r="K222" s="316"/>
      <c r="L222" s="316"/>
      <c r="M222" s="316"/>
      <c r="N222" s="316"/>
      <c r="O222" s="316"/>
      <c r="P222" s="316"/>
      <c r="Q222" s="316"/>
      <c r="R222" s="316"/>
      <c r="S222" s="316"/>
      <c r="T222" s="316"/>
      <c r="U222" s="316"/>
      <c r="V222" s="316"/>
      <c r="W222" s="316"/>
      <c r="X222" s="316"/>
      <c r="Y222" s="316"/>
      <c r="Z222" s="316"/>
      <c r="AA222" s="316"/>
    </row>
    <row r="223" spans="1:27">
      <c r="A223" s="316"/>
      <c r="B223" s="1006"/>
      <c r="C223" s="316"/>
      <c r="D223" s="316"/>
      <c r="E223" s="316"/>
      <c r="F223" s="316"/>
      <c r="G223" s="316"/>
      <c r="H223" s="316"/>
      <c r="I223" s="316"/>
      <c r="J223" s="1007"/>
      <c r="K223" s="316"/>
      <c r="L223" s="316"/>
      <c r="M223" s="316"/>
      <c r="N223" s="316"/>
      <c r="O223" s="316"/>
      <c r="P223" s="316"/>
      <c r="Q223" s="316"/>
      <c r="R223" s="316"/>
      <c r="S223" s="316"/>
      <c r="T223" s="316"/>
      <c r="U223" s="316"/>
      <c r="V223" s="316"/>
      <c r="W223" s="316"/>
      <c r="X223" s="316"/>
      <c r="Y223" s="316"/>
      <c r="Z223" s="316"/>
      <c r="AA223" s="316"/>
    </row>
    <row r="224" spans="1:27">
      <c r="A224" s="316"/>
      <c r="B224" s="1006"/>
      <c r="C224" s="316"/>
      <c r="D224" s="316"/>
      <c r="E224" s="316"/>
      <c r="F224" s="316"/>
      <c r="G224" s="316"/>
      <c r="H224" s="316"/>
      <c r="I224" s="316"/>
      <c r="J224" s="1007"/>
      <c r="K224" s="316"/>
      <c r="L224" s="316"/>
      <c r="M224" s="316"/>
      <c r="N224" s="316"/>
      <c r="O224" s="316"/>
      <c r="P224" s="316"/>
      <c r="Q224" s="316"/>
      <c r="R224" s="316"/>
      <c r="S224" s="316"/>
      <c r="T224" s="316"/>
      <c r="U224" s="316"/>
      <c r="V224" s="316"/>
      <c r="W224" s="316"/>
      <c r="X224" s="316"/>
      <c r="Y224" s="316"/>
      <c r="Z224" s="316"/>
      <c r="AA224" s="316"/>
    </row>
    <row r="225" spans="1:27">
      <c r="A225" s="316"/>
      <c r="B225" s="1006"/>
      <c r="C225" s="316"/>
      <c r="D225" s="316"/>
      <c r="E225" s="316"/>
      <c r="F225" s="316"/>
      <c r="G225" s="316"/>
      <c r="H225" s="316"/>
      <c r="I225" s="316"/>
      <c r="J225" s="1007"/>
      <c r="K225" s="316"/>
      <c r="L225" s="316"/>
      <c r="M225" s="316"/>
      <c r="N225" s="316"/>
      <c r="O225" s="316"/>
      <c r="P225" s="316"/>
      <c r="Q225" s="316"/>
      <c r="R225" s="316"/>
      <c r="S225" s="316"/>
      <c r="T225" s="316"/>
      <c r="U225" s="316"/>
      <c r="V225" s="316"/>
      <c r="W225" s="316"/>
      <c r="X225" s="316"/>
      <c r="Y225" s="316"/>
      <c r="Z225" s="316"/>
      <c r="AA225" s="316"/>
    </row>
    <row r="226" spans="1:27">
      <c r="A226" s="316"/>
      <c r="B226" s="1006"/>
      <c r="C226" s="316"/>
      <c r="D226" s="316"/>
      <c r="E226" s="316"/>
      <c r="F226" s="316"/>
      <c r="G226" s="316"/>
      <c r="H226" s="316"/>
      <c r="I226" s="316"/>
      <c r="J226" s="1007"/>
      <c r="K226" s="316"/>
      <c r="L226" s="316"/>
      <c r="M226" s="316"/>
      <c r="N226" s="316"/>
      <c r="O226" s="316"/>
      <c r="P226" s="316"/>
      <c r="Q226" s="316"/>
      <c r="R226" s="316"/>
      <c r="S226" s="316"/>
      <c r="T226" s="316"/>
      <c r="U226" s="316"/>
      <c r="V226" s="316"/>
      <c r="W226" s="316"/>
      <c r="X226" s="316"/>
      <c r="Y226" s="316"/>
      <c r="Z226" s="316"/>
      <c r="AA226" s="316"/>
    </row>
    <row r="227" spans="1:27">
      <c r="A227" s="316"/>
      <c r="B227" s="1006"/>
      <c r="C227" s="316"/>
      <c r="D227" s="316"/>
      <c r="E227" s="316"/>
      <c r="F227" s="316"/>
      <c r="G227" s="316"/>
      <c r="H227" s="316"/>
      <c r="I227" s="316"/>
      <c r="J227" s="1007"/>
      <c r="K227" s="316"/>
      <c r="L227" s="316"/>
      <c r="M227" s="316"/>
      <c r="N227" s="316"/>
      <c r="O227" s="316"/>
      <c r="P227" s="316"/>
      <c r="Q227" s="316"/>
      <c r="R227" s="316"/>
      <c r="S227" s="316"/>
      <c r="T227" s="316"/>
      <c r="U227" s="316"/>
      <c r="V227" s="316"/>
      <c r="W227" s="316"/>
      <c r="X227" s="316"/>
      <c r="Y227" s="316"/>
      <c r="Z227" s="316"/>
      <c r="AA227" s="316"/>
    </row>
    <row r="228" spans="1:27">
      <c r="A228" s="316"/>
      <c r="B228" s="1006"/>
      <c r="C228" s="316"/>
      <c r="D228" s="316"/>
      <c r="E228" s="316"/>
      <c r="F228" s="316"/>
      <c r="G228" s="316"/>
      <c r="H228" s="316"/>
      <c r="I228" s="316"/>
      <c r="J228" s="1007"/>
      <c r="K228" s="316"/>
      <c r="L228" s="316"/>
      <c r="M228" s="316"/>
      <c r="N228" s="316"/>
      <c r="O228" s="316"/>
      <c r="P228" s="316"/>
      <c r="Q228" s="316"/>
      <c r="R228" s="316"/>
      <c r="S228" s="316"/>
      <c r="T228" s="316"/>
      <c r="U228" s="316"/>
      <c r="V228" s="316"/>
      <c r="W228" s="316"/>
      <c r="X228" s="316"/>
      <c r="Y228" s="316"/>
      <c r="Z228" s="316"/>
      <c r="AA228" s="316"/>
    </row>
    <row r="229" spans="1:27">
      <c r="A229" s="316"/>
      <c r="B229" s="1006"/>
      <c r="C229" s="316"/>
      <c r="D229" s="316"/>
      <c r="E229" s="316"/>
      <c r="F229" s="316"/>
      <c r="G229" s="316"/>
      <c r="H229" s="316"/>
      <c r="I229" s="316"/>
      <c r="J229" s="1007"/>
      <c r="K229" s="316"/>
      <c r="L229" s="316"/>
      <c r="M229" s="316"/>
      <c r="N229" s="316"/>
      <c r="O229" s="316"/>
      <c r="P229" s="316"/>
      <c r="Q229" s="316"/>
      <c r="R229" s="316"/>
      <c r="S229" s="316"/>
      <c r="T229" s="316"/>
      <c r="U229" s="316"/>
      <c r="V229" s="316"/>
      <c r="W229" s="316"/>
      <c r="X229" s="316"/>
      <c r="Y229" s="316"/>
      <c r="Z229" s="316"/>
      <c r="AA229" s="316"/>
    </row>
    <row r="230" spans="1:27">
      <c r="A230" s="316"/>
      <c r="B230" s="1006"/>
      <c r="C230" s="316"/>
      <c r="D230" s="316"/>
      <c r="E230" s="316"/>
      <c r="F230" s="316"/>
      <c r="G230" s="316"/>
      <c r="H230" s="316"/>
      <c r="I230" s="316"/>
      <c r="J230" s="1007"/>
      <c r="K230" s="316"/>
      <c r="L230" s="316"/>
      <c r="M230" s="316"/>
      <c r="N230" s="316"/>
      <c r="O230" s="316"/>
      <c r="P230" s="316"/>
      <c r="Q230" s="316"/>
      <c r="R230" s="316"/>
      <c r="S230" s="316"/>
      <c r="T230" s="316"/>
      <c r="U230" s="316"/>
      <c r="V230" s="316"/>
      <c r="W230" s="316"/>
      <c r="X230" s="316"/>
      <c r="Y230" s="316"/>
      <c r="Z230" s="316"/>
      <c r="AA230" s="316"/>
    </row>
    <row r="231" spans="1:27">
      <c r="A231" s="316"/>
      <c r="B231" s="1006"/>
      <c r="C231" s="316"/>
      <c r="D231" s="316"/>
      <c r="E231" s="316"/>
      <c r="F231" s="316"/>
      <c r="G231" s="316"/>
      <c r="H231" s="316"/>
      <c r="I231" s="316"/>
      <c r="J231" s="1007"/>
      <c r="K231" s="316"/>
      <c r="L231" s="316"/>
      <c r="M231" s="316"/>
      <c r="N231" s="316"/>
      <c r="O231" s="316"/>
      <c r="P231" s="316"/>
      <c r="Q231" s="316"/>
      <c r="R231" s="316"/>
      <c r="S231" s="316"/>
      <c r="T231" s="316"/>
      <c r="U231" s="316"/>
      <c r="V231" s="316"/>
      <c r="W231" s="316"/>
      <c r="X231" s="316"/>
      <c r="Y231" s="316"/>
      <c r="Z231" s="316"/>
      <c r="AA231" s="316"/>
    </row>
    <row r="232" spans="1:27">
      <c r="A232" s="316"/>
      <c r="B232" s="1006"/>
      <c r="C232" s="316"/>
      <c r="D232" s="316"/>
      <c r="E232" s="316"/>
      <c r="F232" s="316"/>
      <c r="G232" s="316"/>
      <c r="H232" s="316"/>
      <c r="I232" s="316"/>
      <c r="J232" s="1007"/>
      <c r="K232" s="316"/>
      <c r="L232" s="316"/>
      <c r="M232" s="316"/>
      <c r="N232" s="316"/>
      <c r="O232" s="316"/>
      <c r="P232" s="316"/>
      <c r="Q232" s="316"/>
      <c r="R232" s="316"/>
      <c r="S232" s="316"/>
      <c r="T232" s="316"/>
      <c r="U232" s="316"/>
      <c r="V232" s="316"/>
      <c r="W232" s="316"/>
      <c r="X232" s="316"/>
      <c r="Y232" s="316"/>
      <c r="Z232" s="316"/>
      <c r="AA232" s="316"/>
    </row>
    <row r="233" spans="1:27">
      <c r="A233" s="316"/>
      <c r="B233" s="1006"/>
      <c r="C233" s="316"/>
      <c r="D233" s="316"/>
      <c r="E233" s="316"/>
      <c r="F233" s="316"/>
      <c r="G233" s="316"/>
      <c r="H233" s="316"/>
      <c r="I233" s="316"/>
      <c r="J233" s="1007"/>
      <c r="K233" s="316"/>
      <c r="L233" s="316"/>
      <c r="M233" s="316"/>
      <c r="N233" s="316"/>
      <c r="O233" s="316"/>
      <c r="P233" s="316"/>
      <c r="Q233" s="316"/>
      <c r="R233" s="316"/>
      <c r="S233" s="316"/>
      <c r="T233" s="316"/>
      <c r="U233" s="316"/>
      <c r="V233" s="316"/>
      <c r="W233" s="316"/>
      <c r="X233" s="316"/>
      <c r="Y233" s="316"/>
      <c r="Z233" s="316"/>
      <c r="AA233" s="316"/>
    </row>
    <row r="234" spans="1:27">
      <c r="A234" s="316"/>
      <c r="B234" s="1006"/>
      <c r="C234" s="316"/>
      <c r="D234" s="316"/>
      <c r="E234" s="316"/>
      <c r="F234" s="316"/>
      <c r="G234" s="316"/>
      <c r="H234" s="316"/>
      <c r="I234" s="316"/>
      <c r="J234" s="1007"/>
      <c r="K234" s="316"/>
      <c r="L234" s="316"/>
      <c r="M234" s="316"/>
      <c r="N234" s="316"/>
      <c r="O234" s="316"/>
      <c r="P234" s="316"/>
      <c r="Q234" s="316"/>
      <c r="R234" s="316"/>
      <c r="S234" s="316"/>
      <c r="T234" s="316"/>
      <c r="U234" s="316"/>
      <c r="V234" s="316"/>
      <c r="W234" s="316"/>
      <c r="X234" s="316"/>
      <c r="Y234" s="316"/>
      <c r="Z234" s="316"/>
      <c r="AA234" s="316"/>
    </row>
    <row r="235" spans="1:27">
      <c r="A235" s="316"/>
      <c r="B235" s="1006"/>
      <c r="C235" s="316"/>
      <c r="D235" s="316"/>
      <c r="E235" s="316"/>
      <c r="F235" s="316"/>
      <c r="G235" s="316"/>
      <c r="H235" s="316"/>
      <c r="I235" s="316"/>
      <c r="J235" s="1007"/>
      <c r="K235" s="316"/>
      <c r="L235" s="316"/>
      <c r="M235" s="316"/>
      <c r="N235" s="316"/>
      <c r="O235" s="316"/>
      <c r="P235" s="316"/>
      <c r="Q235" s="316"/>
      <c r="R235" s="316"/>
      <c r="S235" s="316"/>
      <c r="T235" s="316"/>
      <c r="U235" s="316"/>
      <c r="V235" s="316"/>
      <c r="W235" s="316"/>
      <c r="X235" s="316"/>
      <c r="Y235" s="316"/>
      <c r="Z235" s="316"/>
      <c r="AA235" s="316"/>
    </row>
    <row r="236" spans="1:27">
      <c r="A236" s="316"/>
      <c r="B236" s="1006"/>
      <c r="C236" s="316"/>
      <c r="D236" s="316"/>
      <c r="E236" s="316"/>
      <c r="F236" s="316"/>
      <c r="G236" s="316"/>
      <c r="H236" s="316"/>
      <c r="I236" s="316"/>
      <c r="J236" s="1007"/>
      <c r="K236" s="316"/>
      <c r="L236" s="316"/>
      <c r="M236" s="316"/>
      <c r="N236" s="316"/>
      <c r="O236" s="316"/>
      <c r="P236" s="316"/>
      <c r="Q236" s="316"/>
      <c r="R236" s="316"/>
      <c r="S236" s="316"/>
      <c r="T236" s="316"/>
      <c r="U236" s="316"/>
      <c r="V236" s="316"/>
      <c r="W236" s="316"/>
      <c r="X236" s="316"/>
      <c r="Y236" s="316"/>
      <c r="Z236" s="316"/>
      <c r="AA236" s="316"/>
    </row>
    <row r="237" spans="1:27">
      <c r="A237" s="316"/>
      <c r="B237" s="1006"/>
      <c r="C237" s="316"/>
      <c r="D237" s="316"/>
      <c r="E237" s="316"/>
      <c r="F237" s="316"/>
      <c r="G237" s="316"/>
      <c r="H237" s="316"/>
      <c r="I237" s="316"/>
      <c r="J237" s="1007"/>
      <c r="K237" s="316"/>
      <c r="L237" s="316"/>
      <c r="M237" s="316"/>
      <c r="N237" s="316"/>
      <c r="O237" s="316"/>
      <c r="P237" s="316"/>
      <c r="Q237" s="316"/>
      <c r="R237" s="316"/>
      <c r="S237" s="316"/>
      <c r="T237" s="316"/>
      <c r="U237" s="316"/>
      <c r="V237" s="316"/>
      <c r="W237" s="316"/>
      <c r="X237" s="316"/>
      <c r="Y237" s="316"/>
      <c r="Z237" s="316"/>
      <c r="AA237" s="316"/>
    </row>
    <row r="238" spans="1:27">
      <c r="A238" s="316"/>
      <c r="B238" s="1006"/>
      <c r="C238" s="316"/>
      <c r="D238" s="316"/>
      <c r="E238" s="316"/>
      <c r="F238" s="316"/>
      <c r="G238" s="316"/>
      <c r="H238" s="316"/>
      <c r="I238" s="316"/>
      <c r="J238" s="1007"/>
      <c r="K238" s="316"/>
      <c r="L238" s="316"/>
      <c r="M238" s="316"/>
      <c r="N238" s="316"/>
      <c r="O238" s="316"/>
      <c r="P238" s="316"/>
      <c r="Q238" s="316"/>
      <c r="R238" s="316"/>
      <c r="S238" s="316"/>
      <c r="T238" s="316"/>
      <c r="U238" s="316"/>
      <c r="V238" s="316"/>
      <c r="W238" s="316"/>
      <c r="X238" s="316"/>
      <c r="Y238" s="316"/>
      <c r="Z238" s="316"/>
      <c r="AA238" s="316"/>
    </row>
    <row r="239" spans="1:27">
      <c r="A239" s="316"/>
      <c r="B239" s="1006"/>
      <c r="C239" s="316"/>
      <c r="D239" s="316"/>
      <c r="E239" s="316"/>
      <c r="F239" s="316"/>
      <c r="G239" s="316"/>
      <c r="H239" s="316"/>
      <c r="I239" s="316"/>
      <c r="J239" s="1007"/>
      <c r="K239" s="316"/>
      <c r="L239" s="316"/>
      <c r="M239" s="316"/>
      <c r="N239" s="316"/>
      <c r="O239" s="316"/>
      <c r="P239" s="316"/>
      <c r="Q239" s="316"/>
      <c r="R239" s="316"/>
      <c r="S239" s="316"/>
      <c r="T239" s="316"/>
      <c r="U239" s="316"/>
      <c r="V239" s="316"/>
      <c r="W239" s="316"/>
      <c r="X239" s="316"/>
      <c r="Y239" s="316"/>
      <c r="Z239" s="316"/>
      <c r="AA239" s="316"/>
    </row>
    <row r="240" spans="1:27">
      <c r="A240" s="316"/>
      <c r="B240" s="1006"/>
      <c r="C240" s="316"/>
      <c r="D240" s="316"/>
      <c r="E240" s="316"/>
      <c r="F240" s="316"/>
      <c r="G240" s="316"/>
      <c r="H240" s="316"/>
      <c r="I240" s="316"/>
      <c r="J240" s="1007"/>
      <c r="K240" s="316"/>
      <c r="L240" s="316"/>
      <c r="M240" s="316"/>
      <c r="N240" s="316"/>
      <c r="O240" s="316"/>
      <c r="P240" s="316"/>
      <c r="Q240" s="316"/>
      <c r="R240" s="316"/>
      <c r="S240" s="316"/>
      <c r="T240" s="316"/>
      <c r="U240" s="316"/>
      <c r="V240" s="316"/>
      <c r="W240" s="316"/>
      <c r="X240" s="316"/>
      <c r="Y240" s="316"/>
      <c r="Z240" s="316"/>
      <c r="AA240" s="316"/>
    </row>
    <row r="241" spans="1:27">
      <c r="A241" s="316"/>
      <c r="B241" s="1006"/>
      <c r="C241" s="316"/>
      <c r="D241" s="316"/>
      <c r="E241" s="316"/>
      <c r="F241" s="316"/>
      <c r="G241" s="316"/>
      <c r="H241" s="316"/>
      <c r="I241" s="316"/>
      <c r="J241" s="1007"/>
      <c r="K241" s="316"/>
      <c r="L241" s="316"/>
      <c r="M241" s="316"/>
      <c r="N241" s="316"/>
      <c r="O241" s="316"/>
      <c r="P241" s="316"/>
      <c r="Q241" s="316"/>
      <c r="R241" s="316"/>
      <c r="S241" s="316"/>
      <c r="T241" s="316"/>
      <c r="U241" s="316"/>
      <c r="V241" s="316"/>
      <c r="W241" s="316"/>
      <c r="X241" s="316"/>
      <c r="Y241" s="316"/>
      <c r="Z241" s="316"/>
      <c r="AA241" s="316"/>
    </row>
    <row r="242" spans="1:27">
      <c r="A242" s="316"/>
      <c r="B242" s="1006"/>
      <c r="C242" s="316"/>
      <c r="D242" s="316"/>
      <c r="E242" s="316"/>
      <c r="F242" s="316"/>
      <c r="G242" s="316"/>
      <c r="H242" s="316"/>
      <c r="I242" s="316"/>
      <c r="J242" s="1007"/>
      <c r="K242" s="316"/>
      <c r="L242" s="316"/>
      <c r="M242" s="316"/>
      <c r="N242" s="316"/>
      <c r="O242" s="316"/>
      <c r="P242" s="316"/>
      <c r="Q242" s="316"/>
      <c r="R242" s="316"/>
      <c r="S242" s="316"/>
      <c r="T242" s="316"/>
      <c r="U242" s="316"/>
      <c r="V242" s="316"/>
      <c r="W242" s="316"/>
      <c r="X242" s="316"/>
      <c r="Y242" s="316"/>
      <c r="Z242" s="316"/>
      <c r="AA242" s="316"/>
    </row>
    <row r="243" spans="1:27">
      <c r="A243" s="316"/>
      <c r="B243" s="1006"/>
      <c r="C243" s="316"/>
      <c r="D243" s="316"/>
      <c r="E243" s="316"/>
      <c r="F243" s="316"/>
      <c r="G243" s="316"/>
      <c r="H243" s="316"/>
      <c r="I243" s="316"/>
      <c r="J243" s="1007"/>
      <c r="K243" s="316"/>
      <c r="L243" s="316"/>
      <c r="M243" s="316"/>
      <c r="N243" s="316"/>
      <c r="O243" s="316"/>
      <c r="P243" s="316"/>
      <c r="Q243" s="316"/>
      <c r="R243" s="316"/>
      <c r="S243" s="316"/>
      <c r="T243" s="316"/>
      <c r="U243" s="316"/>
      <c r="V243" s="316"/>
      <c r="W243" s="316"/>
      <c r="X243" s="316"/>
      <c r="Y243" s="316"/>
      <c r="Z243" s="316"/>
      <c r="AA243" s="316"/>
    </row>
    <row r="244" spans="1:27">
      <c r="A244" s="316"/>
      <c r="B244" s="1006"/>
      <c r="C244" s="316"/>
      <c r="D244" s="316"/>
      <c r="E244" s="316"/>
      <c r="F244" s="316"/>
      <c r="G244" s="316"/>
      <c r="H244" s="316"/>
      <c r="I244" s="316"/>
      <c r="J244" s="1007"/>
      <c r="K244" s="316"/>
      <c r="L244" s="316"/>
      <c r="M244" s="316"/>
      <c r="N244" s="316"/>
      <c r="O244" s="316"/>
      <c r="P244" s="316"/>
      <c r="Q244" s="316"/>
      <c r="R244" s="316"/>
      <c r="S244" s="316"/>
      <c r="T244" s="316"/>
      <c r="U244" s="316"/>
      <c r="V244" s="316"/>
      <c r="W244" s="316"/>
      <c r="X244" s="316"/>
      <c r="Y244" s="316"/>
      <c r="Z244" s="316"/>
      <c r="AA244" s="316"/>
    </row>
    <row r="245" spans="1:27">
      <c r="A245" s="316"/>
      <c r="B245" s="1006"/>
      <c r="C245" s="316"/>
      <c r="D245" s="316"/>
      <c r="E245" s="316"/>
      <c r="F245" s="316"/>
      <c r="G245" s="316"/>
      <c r="H245" s="316"/>
      <c r="I245" s="316"/>
      <c r="J245" s="1007"/>
      <c r="K245" s="316"/>
      <c r="L245" s="316"/>
      <c r="M245" s="316"/>
      <c r="N245" s="316"/>
      <c r="O245" s="316"/>
      <c r="P245" s="316"/>
      <c r="Q245" s="316"/>
      <c r="R245" s="316"/>
      <c r="S245" s="316"/>
      <c r="T245" s="316"/>
      <c r="U245" s="316"/>
      <c r="V245" s="316"/>
      <c r="W245" s="316"/>
      <c r="X245" s="316"/>
      <c r="Y245" s="316"/>
      <c r="Z245" s="316"/>
      <c r="AA245" s="316"/>
    </row>
    <row r="246" spans="1:27">
      <c r="A246" s="316"/>
      <c r="B246" s="1006"/>
      <c r="C246" s="316"/>
      <c r="D246" s="316"/>
      <c r="E246" s="316"/>
      <c r="F246" s="316"/>
      <c r="G246" s="316"/>
      <c r="H246" s="316"/>
      <c r="I246" s="316"/>
      <c r="J246" s="1007"/>
      <c r="K246" s="316"/>
      <c r="L246" s="316"/>
      <c r="M246" s="316"/>
      <c r="N246" s="316"/>
      <c r="O246" s="316"/>
      <c r="P246" s="316"/>
      <c r="Q246" s="316"/>
      <c r="R246" s="316"/>
      <c r="S246" s="316"/>
      <c r="T246" s="316"/>
      <c r="U246" s="316"/>
      <c r="V246" s="316"/>
      <c r="W246" s="316"/>
      <c r="X246" s="316"/>
      <c r="Y246" s="316"/>
      <c r="Z246" s="316"/>
      <c r="AA246" s="316"/>
    </row>
    <row r="247" spans="1:27">
      <c r="A247" s="316"/>
      <c r="B247" s="1006"/>
      <c r="C247" s="316"/>
      <c r="D247" s="316"/>
      <c r="E247" s="316"/>
      <c r="F247" s="316"/>
      <c r="G247" s="316"/>
      <c r="H247" s="316"/>
      <c r="I247" s="316"/>
      <c r="J247" s="1007"/>
      <c r="K247" s="316"/>
      <c r="L247" s="316"/>
      <c r="M247" s="316"/>
      <c r="N247" s="316"/>
      <c r="O247" s="316"/>
      <c r="P247" s="316"/>
      <c r="Q247" s="316"/>
      <c r="R247" s="316"/>
      <c r="S247" s="316"/>
      <c r="T247" s="316"/>
      <c r="U247" s="316"/>
      <c r="V247" s="316"/>
      <c r="W247" s="316"/>
      <c r="X247" s="316"/>
      <c r="Y247" s="316"/>
      <c r="Z247" s="316"/>
      <c r="AA247" s="316"/>
    </row>
    <row r="248" spans="1:27">
      <c r="A248" s="316"/>
      <c r="B248" s="1006"/>
      <c r="C248" s="316"/>
      <c r="D248" s="316"/>
      <c r="E248" s="316"/>
      <c r="F248" s="316"/>
      <c r="G248" s="316"/>
      <c r="H248" s="316"/>
      <c r="I248" s="316"/>
      <c r="J248" s="1007"/>
      <c r="K248" s="316"/>
      <c r="L248" s="316"/>
      <c r="M248" s="316"/>
      <c r="N248" s="316"/>
      <c r="O248" s="316"/>
      <c r="P248" s="316"/>
      <c r="Q248" s="316"/>
      <c r="R248" s="316"/>
      <c r="S248" s="316"/>
      <c r="T248" s="316"/>
      <c r="U248" s="316"/>
      <c r="V248" s="316"/>
      <c r="W248" s="316"/>
      <c r="X248" s="316"/>
      <c r="Y248" s="316"/>
      <c r="Z248" s="316"/>
      <c r="AA248" s="316"/>
    </row>
    <row r="249" spans="1:27">
      <c r="A249" s="316"/>
      <c r="B249" s="1006"/>
      <c r="C249" s="316"/>
      <c r="D249" s="316"/>
      <c r="E249" s="316"/>
      <c r="F249" s="316"/>
      <c r="G249" s="316"/>
      <c r="H249" s="316"/>
      <c r="I249" s="316"/>
      <c r="J249" s="1007"/>
      <c r="K249" s="316"/>
      <c r="L249" s="316"/>
      <c r="M249" s="316"/>
      <c r="N249" s="316"/>
      <c r="O249" s="316"/>
      <c r="P249" s="316"/>
      <c r="Q249" s="316"/>
      <c r="R249" s="316"/>
      <c r="S249" s="316"/>
      <c r="T249" s="316"/>
      <c r="U249" s="316"/>
      <c r="V249" s="316"/>
      <c r="W249" s="316"/>
      <c r="X249" s="316"/>
      <c r="Y249" s="316"/>
      <c r="Z249" s="316"/>
      <c r="AA249" s="316"/>
    </row>
    <row r="250" spans="1:27">
      <c r="A250" s="316"/>
      <c r="B250" s="1006"/>
      <c r="C250" s="316"/>
      <c r="D250" s="316"/>
      <c r="E250" s="316"/>
      <c r="F250" s="316"/>
      <c r="G250" s="316"/>
      <c r="H250" s="316"/>
      <c r="I250" s="316"/>
      <c r="J250" s="1007"/>
      <c r="K250" s="316"/>
      <c r="L250" s="316"/>
      <c r="M250" s="316"/>
      <c r="N250" s="316"/>
      <c r="O250" s="316"/>
      <c r="P250" s="316"/>
      <c r="Q250" s="316"/>
      <c r="R250" s="316"/>
      <c r="S250" s="316"/>
      <c r="T250" s="316"/>
      <c r="U250" s="316"/>
      <c r="V250" s="316"/>
      <c r="W250" s="316"/>
      <c r="X250" s="316"/>
      <c r="Y250" s="316"/>
      <c r="Z250" s="316"/>
      <c r="AA250" s="316"/>
    </row>
    <row r="251" spans="1:27">
      <c r="A251" s="316"/>
      <c r="B251" s="1006"/>
      <c r="C251" s="316"/>
      <c r="D251" s="316"/>
      <c r="E251" s="316"/>
      <c r="F251" s="316"/>
      <c r="G251" s="316"/>
      <c r="H251" s="316"/>
      <c r="I251" s="316"/>
      <c r="J251" s="1007"/>
      <c r="K251" s="316"/>
      <c r="L251" s="316"/>
      <c r="M251" s="316"/>
      <c r="N251" s="316"/>
      <c r="O251" s="316"/>
      <c r="P251" s="316"/>
      <c r="Q251" s="316"/>
      <c r="R251" s="316"/>
      <c r="S251" s="316"/>
      <c r="T251" s="316"/>
      <c r="U251" s="316"/>
      <c r="V251" s="316"/>
      <c r="W251" s="316"/>
      <c r="X251" s="316"/>
      <c r="Y251" s="316"/>
      <c r="Z251" s="316"/>
      <c r="AA251" s="316"/>
    </row>
    <row r="252" spans="1:27">
      <c r="A252" s="316"/>
      <c r="B252" s="1006"/>
      <c r="C252" s="316"/>
      <c r="D252" s="316"/>
      <c r="E252" s="316"/>
      <c r="F252" s="316"/>
      <c r="G252" s="316"/>
      <c r="H252" s="316"/>
      <c r="I252" s="316"/>
      <c r="J252" s="1007"/>
      <c r="K252" s="316"/>
      <c r="L252" s="316"/>
      <c r="M252" s="316"/>
      <c r="N252" s="316"/>
      <c r="O252" s="316"/>
      <c r="P252" s="316"/>
      <c r="Q252" s="316"/>
      <c r="R252" s="316"/>
      <c r="S252" s="316"/>
      <c r="T252" s="316"/>
      <c r="U252" s="316"/>
      <c r="V252" s="316"/>
      <c r="W252" s="316"/>
      <c r="X252" s="316"/>
      <c r="Y252" s="316"/>
      <c r="Z252" s="316"/>
      <c r="AA252" s="316"/>
    </row>
    <row r="253" spans="1:27">
      <c r="A253" s="316"/>
      <c r="B253" s="1006"/>
      <c r="C253" s="316"/>
      <c r="D253" s="316"/>
      <c r="E253" s="316"/>
      <c r="F253" s="316"/>
      <c r="G253" s="316"/>
      <c r="H253" s="316"/>
      <c r="I253" s="316"/>
      <c r="J253" s="1007"/>
      <c r="K253" s="316"/>
      <c r="L253" s="316"/>
      <c r="M253" s="316"/>
      <c r="N253" s="316"/>
      <c r="O253" s="316"/>
      <c r="P253" s="316"/>
      <c r="Q253" s="316"/>
      <c r="R253" s="316"/>
      <c r="S253" s="316"/>
      <c r="T253" s="316"/>
      <c r="U253" s="316"/>
      <c r="V253" s="316"/>
      <c r="W253" s="316"/>
      <c r="X253" s="316"/>
      <c r="Y253" s="316"/>
      <c r="Z253" s="316"/>
      <c r="AA253" s="316"/>
    </row>
    <row r="254" spans="1:27">
      <c r="A254" s="316"/>
      <c r="B254" s="1006"/>
      <c r="C254" s="316"/>
      <c r="D254" s="316"/>
      <c r="E254" s="316"/>
      <c r="F254" s="316"/>
      <c r="G254" s="316"/>
      <c r="H254" s="316"/>
      <c r="I254" s="316"/>
      <c r="J254" s="1007"/>
      <c r="K254" s="316"/>
      <c r="L254" s="316"/>
      <c r="M254" s="316"/>
      <c r="N254" s="316"/>
      <c r="O254" s="316"/>
      <c r="P254" s="316"/>
      <c r="Q254" s="316"/>
      <c r="R254" s="316"/>
      <c r="S254" s="316"/>
      <c r="T254" s="316"/>
      <c r="U254" s="316"/>
      <c r="V254" s="316"/>
      <c r="W254" s="316"/>
      <c r="X254" s="316"/>
      <c r="Y254" s="316"/>
      <c r="Z254" s="316"/>
      <c r="AA254" s="316"/>
    </row>
    <row r="255" spans="1:27">
      <c r="A255" s="316"/>
      <c r="B255" s="1006"/>
      <c r="C255" s="316"/>
      <c r="D255" s="316"/>
      <c r="E255" s="316"/>
      <c r="F255" s="316"/>
      <c r="G255" s="316"/>
      <c r="H255" s="316"/>
      <c r="I255" s="316"/>
      <c r="J255" s="1007"/>
      <c r="K255" s="316"/>
      <c r="L255" s="316"/>
      <c r="M255" s="316"/>
      <c r="N255" s="316"/>
      <c r="O255" s="316"/>
      <c r="P255" s="316"/>
      <c r="Q255" s="316"/>
      <c r="R255" s="316"/>
      <c r="S255" s="316"/>
      <c r="T255" s="316"/>
      <c r="U255" s="316"/>
      <c r="V255" s="316"/>
      <c r="W255" s="316"/>
      <c r="X255" s="316"/>
      <c r="Y255" s="316"/>
      <c r="Z255" s="316"/>
      <c r="AA255" s="316"/>
    </row>
    <row r="256" spans="1:27">
      <c r="A256" s="316"/>
      <c r="B256" s="1006"/>
      <c r="C256" s="316"/>
      <c r="D256" s="316"/>
      <c r="E256" s="316"/>
      <c r="F256" s="316"/>
      <c r="G256" s="316"/>
      <c r="H256" s="316"/>
      <c r="I256" s="316"/>
      <c r="J256" s="1007"/>
      <c r="K256" s="316"/>
      <c r="L256" s="316"/>
      <c r="M256" s="316"/>
      <c r="N256" s="316"/>
      <c r="O256" s="316"/>
      <c r="P256" s="316"/>
      <c r="Q256" s="316"/>
      <c r="R256" s="316"/>
      <c r="S256" s="316"/>
      <c r="T256" s="316"/>
      <c r="U256" s="316"/>
      <c r="V256" s="316"/>
      <c r="W256" s="316"/>
      <c r="X256" s="316"/>
      <c r="Y256" s="316"/>
      <c r="Z256" s="316"/>
      <c r="AA256" s="316"/>
    </row>
    <row r="257" spans="1:27">
      <c r="A257" s="316"/>
      <c r="B257" s="1006"/>
      <c r="C257" s="316"/>
      <c r="D257" s="316"/>
      <c r="E257" s="316"/>
      <c r="F257" s="316"/>
      <c r="G257" s="316"/>
      <c r="H257" s="316"/>
      <c r="I257" s="316"/>
      <c r="J257" s="1007"/>
      <c r="K257" s="316"/>
      <c r="L257" s="316"/>
      <c r="M257" s="316"/>
      <c r="N257" s="316"/>
      <c r="O257" s="316"/>
      <c r="P257" s="316"/>
      <c r="Q257" s="316"/>
      <c r="R257" s="316"/>
      <c r="S257" s="316"/>
      <c r="T257" s="316"/>
      <c r="U257" s="316"/>
      <c r="V257" s="316"/>
      <c r="W257" s="316"/>
      <c r="X257" s="316"/>
      <c r="Y257" s="316"/>
      <c r="Z257" s="316"/>
      <c r="AA257" s="316"/>
    </row>
    <row r="258" spans="1:27">
      <c r="A258" s="316"/>
      <c r="B258" s="1006"/>
      <c r="C258" s="316"/>
      <c r="D258" s="316"/>
      <c r="E258" s="316"/>
      <c r="F258" s="316"/>
      <c r="G258" s="316"/>
      <c r="H258" s="316"/>
      <c r="I258" s="316"/>
      <c r="J258" s="1007"/>
      <c r="K258" s="316"/>
      <c r="L258" s="316"/>
      <c r="M258" s="316"/>
      <c r="N258" s="316"/>
      <c r="O258" s="316"/>
      <c r="P258" s="316"/>
      <c r="Q258" s="316"/>
      <c r="R258" s="316"/>
      <c r="S258" s="316"/>
      <c r="T258" s="316"/>
      <c r="U258" s="316"/>
      <c r="V258" s="316"/>
      <c r="W258" s="316"/>
      <c r="X258" s="316"/>
      <c r="Y258" s="316"/>
      <c r="Z258" s="316"/>
      <c r="AA258" s="316"/>
    </row>
    <row r="259" spans="1:27">
      <c r="A259" s="316"/>
      <c r="B259" s="1006"/>
      <c r="C259" s="316"/>
      <c r="D259" s="316"/>
      <c r="E259" s="316"/>
      <c r="F259" s="316"/>
      <c r="G259" s="316"/>
      <c r="H259" s="316"/>
      <c r="I259" s="316"/>
      <c r="J259" s="1007"/>
      <c r="K259" s="316"/>
      <c r="L259" s="316"/>
      <c r="M259" s="316"/>
      <c r="N259" s="316"/>
      <c r="O259" s="316"/>
      <c r="P259" s="316"/>
      <c r="Q259" s="316"/>
      <c r="R259" s="316"/>
      <c r="S259" s="316"/>
      <c r="T259" s="316"/>
      <c r="U259" s="316"/>
      <c r="V259" s="316"/>
      <c r="W259" s="316"/>
      <c r="X259" s="316"/>
      <c r="Y259" s="316"/>
      <c r="Z259" s="316"/>
      <c r="AA259" s="316"/>
    </row>
    <row r="260" spans="1:27">
      <c r="A260" s="316"/>
      <c r="B260" s="1006"/>
      <c r="C260" s="316"/>
      <c r="D260" s="316"/>
      <c r="E260" s="316"/>
      <c r="F260" s="316"/>
      <c r="G260" s="316"/>
      <c r="H260" s="316"/>
      <c r="I260" s="316"/>
      <c r="J260" s="1007"/>
      <c r="K260" s="316"/>
      <c r="L260" s="316"/>
      <c r="M260" s="316"/>
      <c r="N260" s="316"/>
      <c r="O260" s="316"/>
      <c r="P260" s="316"/>
      <c r="Q260" s="316"/>
      <c r="R260" s="316"/>
      <c r="S260" s="316"/>
      <c r="T260" s="316"/>
      <c r="U260" s="316"/>
      <c r="V260" s="316"/>
      <c r="W260" s="316"/>
      <c r="X260" s="316"/>
      <c r="Y260" s="316"/>
      <c r="Z260" s="316"/>
      <c r="AA260" s="316"/>
    </row>
    <row r="261" spans="1:27">
      <c r="A261" s="316"/>
      <c r="B261" s="1006"/>
      <c r="C261" s="316"/>
      <c r="D261" s="316"/>
      <c r="E261" s="316"/>
      <c r="F261" s="316"/>
      <c r="G261" s="316"/>
      <c r="H261" s="316"/>
      <c r="I261" s="316"/>
      <c r="J261" s="1007"/>
      <c r="K261" s="316"/>
      <c r="L261" s="316"/>
      <c r="M261" s="316"/>
      <c r="N261" s="316"/>
      <c r="O261" s="316"/>
      <c r="P261" s="316"/>
      <c r="Q261" s="316"/>
      <c r="R261" s="316"/>
      <c r="S261" s="316"/>
      <c r="T261" s="316"/>
      <c r="U261" s="316"/>
      <c r="V261" s="316"/>
      <c r="W261" s="316"/>
      <c r="X261" s="316"/>
      <c r="Y261" s="316"/>
      <c r="Z261" s="316"/>
      <c r="AA261" s="316"/>
    </row>
    <row r="262" spans="1:27">
      <c r="A262" s="316"/>
      <c r="B262" s="1006"/>
      <c r="C262" s="316"/>
      <c r="D262" s="316"/>
      <c r="E262" s="316"/>
      <c r="F262" s="316"/>
      <c r="G262" s="316"/>
      <c r="H262" s="316"/>
      <c r="I262" s="316"/>
      <c r="J262" s="1007"/>
      <c r="K262" s="316"/>
      <c r="L262" s="316"/>
      <c r="M262" s="316"/>
      <c r="N262" s="316"/>
      <c r="O262" s="316"/>
      <c r="P262" s="316"/>
      <c r="Q262" s="316"/>
      <c r="R262" s="316"/>
      <c r="S262" s="316"/>
      <c r="T262" s="316"/>
      <c r="U262" s="316"/>
      <c r="V262" s="316"/>
      <c r="W262" s="316"/>
      <c r="X262" s="316"/>
      <c r="Y262" s="316"/>
      <c r="Z262" s="316"/>
      <c r="AA262" s="316"/>
    </row>
    <row r="263" spans="1:27">
      <c r="A263" s="316"/>
      <c r="B263" s="1006"/>
      <c r="C263" s="316"/>
      <c r="D263" s="316"/>
      <c r="E263" s="316"/>
      <c r="F263" s="316"/>
      <c r="G263" s="316"/>
      <c r="H263" s="316"/>
      <c r="I263" s="316"/>
      <c r="J263" s="1007"/>
      <c r="K263" s="316"/>
      <c r="L263" s="316"/>
      <c r="M263" s="316"/>
      <c r="N263" s="316"/>
      <c r="O263" s="316"/>
      <c r="P263" s="316"/>
      <c r="Q263" s="316"/>
      <c r="R263" s="316"/>
      <c r="S263" s="316"/>
      <c r="T263" s="316"/>
      <c r="U263" s="316"/>
      <c r="V263" s="316"/>
      <c r="W263" s="316"/>
      <c r="X263" s="316"/>
      <c r="Y263" s="316"/>
      <c r="Z263" s="316"/>
      <c r="AA263" s="316"/>
    </row>
    <row r="264" spans="1:27">
      <c r="A264" s="316"/>
      <c r="B264" s="1006"/>
      <c r="C264" s="316"/>
      <c r="D264" s="316"/>
      <c r="E264" s="316"/>
      <c r="F264" s="316"/>
      <c r="G264" s="316"/>
      <c r="H264" s="316"/>
      <c r="I264" s="316"/>
      <c r="J264" s="1007"/>
      <c r="K264" s="316"/>
      <c r="L264" s="316"/>
      <c r="M264" s="316"/>
      <c r="N264" s="316"/>
      <c r="O264" s="316"/>
      <c r="P264" s="316"/>
      <c r="Q264" s="316"/>
      <c r="R264" s="316"/>
      <c r="S264" s="316"/>
      <c r="T264" s="316"/>
      <c r="U264" s="316"/>
      <c r="V264" s="316"/>
      <c r="W264" s="316"/>
      <c r="X264" s="316"/>
      <c r="Y264" s="316"/>
      <c r="Z264" s="316"/>
      <c r="AA264" s="316"/>
    </row>
    <row r="265" spans="1:27">
      <c r="A265" s="316"/>
      <c r="B265" s="1006"/>
      <c r="C265" s="316"/>
      <c r="D265" s="316"/>
      <c r="E265" s="316"/>
      <c r="F265" s="316"/>
      <c r="G265" s="316"/>
      <c r="H265" s="316"/>
      <c r="I265" s="316"/>
      <c r="J265" s="1007"/>
      <c r="K265" s="316"/>
      <c r="L265" s="316"/>
      <c r="M265" s="316"/>
      <c r="N265" s="316"/>
      <c r="O265" s="316"/>
      <c r="P265" s="316"/>
      <c r="Q265" s="316"/>
      <c r="R265" s="316"/>
      <c r="S265" s="316"/>
      <c r="T265" s="316"/>
      <c r="U265" s="316"/>
      <c r="V265" s="316"/>
      <c r="W265" s="316"/>
      <c r="X265" s="316"/>
      <c r="Y265" s="316"/>
      <c r="Z265" s="316"/>
      <c r="AA265" s="316"/>
    </row>
    <row r="266" spans="1:27">
      <c r="A266" s="316"/>
      <c r="B266" s="1006"/>
      <c r="C266" s="316"/>
      <c r="D266" s="316"/>
      <c r="E266" s="316"/>
      <c r="F266" s="316"/>
      <c r="G266" s="316"/>
      <c r="H266" s="316"/>
      <c r="I266" s="316"/>
      <c r="J266" s="1007"/>
      <c r="K266" s="316"/>
      <c r="L266" s="316"/>
      <c r="M266" s="316"/>
      <c r="N266" s="316"/>
      <c r="O266" s="316"/>
      <c r="P266" s="316"/>
      <c r="Q266" s="316"/>
      <c r="R266" s="316"/>
      <c r="S266" s="316"/>
      <c r="T266" s="316"/>
      <c r="U266" s="316"/>
      <c r="V266" s="316"/>
      <c r="W266" s="316"/>
      <c r="X266" s="316"/>
      <c r="Y266" s="316"/>
      <c r="Z266" s="316"/>
      <c r="AA266" s="316"/>
    </row>
    <row r="267" spans="1:27">
      <c r="A267" s="316"/>
      <c r="B267" s="1006"/>
      <c r="C267" s="316"/>
      <c r="D267" s="316"/>
      <c r="E267" s="316"/>
      <c r="F267" s="316"/>
      <c r="G267" s="316"/>
      <c r="H267" s="316"/>
      <c r="I267" s="316"/>
      <c r="J267" s="1007"/>
      <c r="K267" s="316"/>
      <c r="L267" s="316"/>
      <c r="M267" s="316"/>
      <c r="N267" s="316"/>
      <c r="O267" s="316"/>
      <c r="P267" s="316"/>
      <c r="Q267" s="316"/>
      <c r="R267" s="316"/>
      <c r="S267" s="316"/>
      <c r="T267" s="316"/>
      <c r="U267" s="316"/>
      <c r="V267" s="316"/>
      <c r="W267" s="316"/>
      <c r="X267" s="316"/>
      <c r="Y267" s="316"/>
      <c r="Z267" s="316"/>
      <c r="AA267" s="316"/>
    </row>
    <row r="268" spans="1:27">
      <c r="A268" s="316"/>
      <c r="B268" s="1006"/>
      <c r="C268" s="316"/>
      <c r="D268" s="316"/>
      <c r="E268" s="316"/>
      <c r="F268" s="316"/>
      <c r="G268" s="316"/>
      <c r="H268" s="316"/>
      <c r="I268" s="316"/>
      <c r="J268" s="1007"/>
      <c r="K268" s="316"/>
      <c r="L268" s="316"/>
      <c r="M268" s="316"/>
      <c r="N268" s="316"/>
      <c r="O268" s="316"/>
      <c r="P268" s="316"/>
      <c r="Q268" s="316"/>
      <c r="R268" s="316"/>
      <c r="S268" s="316"/>
      <c r="T268" s="316"/>
      <c r="U268" s="316"/>
      <c r="V268" s="316"/>
      <c r="W268" s="316"/>
      <c r="X268" s="316"/>
      <c r="Y268" s="316"/>
      <c r="Z268" s="316"/>
      <c r="AA268" s="316"/>
    </row>
    <row r="269" spans="1:27">
      <c r="A269" s="316"/>
      <c r="B269" s="1006"/>
      <c r="C269" s="316"/>
      <c r="D269" s="316"/>
      <c r="E269" s="316"/>
      <c r="F269" s="316"/>
      <c r="G269" s="316"/>
      <c r="H269" s="316"/>
      <c r="I269" s="316"/>
      <c r="J269" s="1007"/>
      <c r="K269" s="316"/>
      <c r="L269" s="316"/>
      <c r="M269" s="316"/>
      <c r="N269" s="316"/>
      <c r="O269" s="316"/>
      <c r="P269" s="316"/>
      <c r="Q269" s="316"/>
      <c r="R269" s="316"/>
      <c r="S269" s="316"/>
      <c r="T269" s="316"/>
      <c r="U269" s="316"/>
      <c r="V269" s="316"/>
      <c r="W269" s="316"/>
      <c r="X269" s="316"/>
      <c r="Y269" s="316"/>
      <c r="Z269" s="316"/>
      <c r="AA269" s="316"/>
    </row>
    <row r="270" spans="1:27">
      <c r="A270" s="316"/>
      <c r="B270" s="1006"/>
      <c r="C270" s="316"/>
      <c r="D270" s="316"/>
      <c r="E270" s="316"/>
      <c r="F270" s="316"/>
      <c r="G270" s="316"/>
      <c r="H270" s="316"/>
      <c r="I270" s="316"/>
      <c r="J270" s="1007"/>
      <c r="K270" s="316"/>
      <c r="L270" s="316"/>
      <c r="M270" s="316"/>
      <c r="N270" s="316"/>
      <c r="O270" s="316"/>
      <c r="P270" s="316"/>
      <c r="Q270" s="316"/>
      <c r="R270" s="316"/>
      <c r="S270" s="316"/>
      <c r="T270" s="316"/>
      <c r="U270" s="316"/>
      <c r="V270" s="316"/>
      <c r="W270" s="316"/>
      <c r="X270" s="316"/>
      <c r="Y270" s="316"/>
      <c r="Z270" s="316"/>
      <c r="AA270" s="316"/>
    </row>
    <row r="271" spans="1:27">
      <c r="A271" s="316"/>
      <c r="B271" s="1006"/>
      <c r="C271" s="316"/>
      <c r="D271" s="316"/>
      <c r="E271" s="316"/>
      <c r="F271" s="316"/>
      <c r="G271" s="316"/>
      <c r="H271" s="316"/>
      <c r="I271" s="316"/>
      <c r="J271" s="1007"/>
      <c r="K271" s="316"/>
      <c r="L271" s="316"/>
      <c r="M271" s="316"/>
      <c r="N271" s="316"/>
      <c r="O271" s="316"/>
      <c r="P271" s="316"/>
      <c r="Q271" s="316"/>
      <c r="R271" s="316"/>
      <c r="S271" s="316"/>
      <c r="T271" s="316"/>
      <c r="U271" s="316"/>
      <c r="V271" s="316"/>
      <c r="W271" s="316"/>
      <c r="X271" s="316"/>
      <c r="Y271" s="316"/>
      <c r="Z271" s="316"/>
      <c r="AA271" s="316"/>
    </row>
    <row r="272" spans="1:27">
      <c r="A272" s="316"/>
      <c r="B272" s="1006"/>
      <c r="C272" s="316"/>
      <c r="D272" s="316"/>
      <c r="E272" s="316"/>
      <c r="F272" s="316"/>
      <c r="G272" s="316"/>
      <c r="H272" s="316"/>
      <c r="I272" s="316"/>
      <c r="J272" s="1007"/>
      <c r="K272" s="316"/>
      <c r="L272" s="316"/>
      <c r="M272" s="316"/>
      <c r="N272" s="316"/>
      <c r="O272" s="316"/>
      <c r="P272" s="316"/>
      <c r="Q272" s="316"/>
      <c r="R272" s="316"/>
      <c r="S272" s="316"/>
      <c r="T272" s="316"/>
      <c r="U272" s="316"/>
      <c r="V272" s="316"/>
      <c r="W272" s="316"/>
      <c r="X272" s="316"/>
      <c r="Y272" s="316"/>
      <c r="Z272" s="316"/>
      <c r="AA272" s="316"/>
    </row>
    <row r="273" spans="1:27">
      <c r="A273" s="316"/>
      <c r="B273" s="1006"/>
      <c r="C273" s="316"/>
      <c r="D273" s="316"/>
      <c r="E273" s="316"/>
      <c r="F273" s="316"/>
      <c r="G273" s="316"/>
      <c r="H273" s="316"/>
      <c r="I273" s="316"/>
      <c r="J273" s="1007"/>
      <c r="K273" s="316"/>
      <c r="L273" s="316"/>
      <c r="M273" s="316"/>
      <c r="N273" s="316"/>
      <c r="O273" s="316"/>
      <c r="P273" s="316"/>
      <c r="Q273" s="316"/>
      <c r="R273" s="316"/>
      <c r="S273" s="316"/>
      <c r="T273" s="316"/>
      <c r="U273" s="316"/>
      <c r="V273" s="316"/>
      <c r="W273" s="316"/>
      <c r="X273" s="316"/>
      <c r="Y273" s="316"/>
      <c r="Z273" s="316"/>
      <c r="AA273" s="316"/>
    </row>
    <row r="274" spans="1:27">
      <c r="A274" s="316"/>
      <c r="B274" s="1006"/>
      <c r="C274" s="316"/>
      <c r="D274" s="316"/>
      <c r="E274" s="316"/>
      <c r="F274" s="316"/>
      <c r="G274" s="316"/>
      <c r="H274" s="316"/>
      <c r="I274" s="316"/>
      <c r="J274" s="1007"/>
      <c r="K274" s="316"/>
      <c r="L274" s="316"/>
      <c r="M274" s="316"/>
      <c r="N274" s="316"/>
      <c r="O274" s="316"/>
      <c r="P274" s="316"/>
      <c r="Q274" s="316"/>
      <c r="R274" s="316"/>
      <c r="S274" s="316"/>
      <c r="T274" s="316"/>
      <c r="U274" s="316"/>
      <c r="V274" s="316"/>
      <c r="W274" s="316"/>
      <c r="X274" s="316"/>
      <c r="Y274" s="316"/>
      <c r="Z274" s="316"/>
      <c r="AA274" s="316"/>
    </row>
    <row r="275" spans="1:27">
      <c r="A275" s="316"/>
      <c r="B275" s="1006"/>
      <c r="C275" s="316"/>
      <c r="D275" s="316"/>
      <c r="E275" s="316"/>
      <c r="F275" s="316"/>
      <c r="G275" s="316"/>
      <c r="H275" s="316"/>
      <c r="I275" s="316"/>
      <c r="J275" s="1007"/>
      <c r="K275" s="316"/>
      <c r="L275" s="316"/>
      <c r="M275" s="316"/>
      <c r="N275" s="316"/>
      <c r="O275" s="316"/>
      <c r="P275" s="316"/>
      <c r="Q275" s="316"/>
      <c r="R275" s="316"/>
      <c r="S275" s="316"/>
      <c r="T275" s="316"/>
      <c r="U275" s="316"/>
      <c r="V275" s="316"/>
      <c r="W275" s="316"/>
      <c r="X275" s="316"/>
      <c r="Y275" s="316"/>
      <c r="Z275" s="316"/>
      <c r="AA275" s="316"/>
    </row>
    <row r="276" spans="1:27">
      <c r="A276" s="316"/>
      <c r="B276" s="1006"/>
      <c r="C276" s="316"/>
      <c r="D276" s="316"/>
      <c r="E276" s="316"/>
      <c r="F276" s="316"/>
      <c r="G276" s="316"/>
      <c r="H276" s="316"/>
      <c r="I276" s="316"/>
      <c r="J276" s="1007"/>
      <c r="K276" s="316"/>
      <c r="L276" s="316"/>
      <c r="M276" s="316"/>
      <c r="N276" s="316"/>
      <c r="O276" s="316"/>
      <c r="P276" s="316"/>
      <c r="Q276" s="316"/>
      <c r="R276" s="316"/>
      <c r="S276" s="316"/>
      <c r="T276" s="316"/>
      <c r="U276" s="316"/>
      <c r="V276" s="316"/>
      <c r="W276" s="316"/>
      <c r="X276" s="316"/>
      <c r="Y276" s="316"/>
      <c r="Z276" s="316"/>
      <c r="AA276" s="316"/>
    </row>
    <row r="277" spans="1:27">
      <c r="A277" s="316"/>
      <c r="B277" s="1006"/>
      <c r="C277" s="316"/>
      <c r="D277" s="316"/>
      <c r="E277" s="316"/>
      <c r="F277" s="316"/>
      <c r="G277" s="316"/>
      <c r="H277" s="316"/>
      <c r="I277" s="316"/>
      <c r="J277" s="1007"/>
      <c r="K277" s="316"/>
      <c r="L277" s="316"/>
      <c r="M277" s="316"/>
      <c r="N277" s="316"/>
      <c r="O277" s="316"/>
      <c r="P277" s="316"/>
      <c r="Q277" s="316"/>
      <c r="R277" s="316"/>
      <c r="S277" s="316"/>
      <c r="T277" s="316"/>
      <c r="U277" s="316"/>
      <c r="V277" s="316"/>
      <c r="W277" s="316"/>
      <c r="X277" s="316"/>
      <c r="Y277" s="316"/>
      <c r="Z277" s="316"/>
      <c r="AA277" s="316"/>
    </row>
    <row r="278" spans="1:27">
      <c r="A278" s="316"/>
      <c r="B278" s="1006"/>
      <c r="C278" s="316"/>
      <c r="D278" s="316"/>
      <c r="E278" s="316"/>
      <c r="F278" s="316"/>
      <c r="G278" s="316"/>
      <c r="H278" s="316"/>
      <c r="I278" s="316"/>
      <c r="J278" s="1007"/>
      <c r="K278" s="316"/>
      <c r="L278" s="316"/>
      <c r="M278" s="316"/>
      <c r="N278" s="316"/>
      <c r="O278" s="316"/>
      <c r="P278" s="316"/>
      <c r="Q278" s="316"/>
      <c r="R278" s="316"/>
      <c r="S278" s="316"/>
      <c r="T278" s="316"/>
      <c r="U278" s="316"/>
      <c r="V278" s="316"/>
      <c r="W278" s="316"/>
      <c r="X278" s="316"/>
      <c r="Y278" s="316"/>
      <c r="Z278" s="316"/>
      <c r="AA278" s="316"/>
    </row>
    <row r="279" spans="1:27">
      <c r="A279" s="316"/>
      <c r="B279" s="1006"/>
      <c r="C279" s="316"/>
      <c r="D279" s="316"/>
      <c r="E279" s="316"/>
      <c r="F279" s="316"/>
      <c r="G279" s="316"/>
      <c r="H279" s="316"/>
      <c r="I279" s="316"/>
      <c r="J279" s="1007"/>
      <c r="K279" s="316"/>
      <c r="L279" s="316"/>
      <c r="M279" s="316"/>
      <c r="N279" s="316"/>
      <c r="O279" s="316"/>
      <c r="P279" s="316"/>
      <c r="Q279" s="316"/>
      <c r="R279" s="316"/>
      <c r="S279" s="316"/>
      <c r="T279" s="316"/>
      <c r="U279" s="316"/>
      <c r="V279" s="316"/>
      <c r="W279" s="316"/>
      <c r="X279" s="316"/>
      <c r="Y279" s="316"/>
      <c r="Z279" s="316"/>
      <c r="AA279" s="316"/>
    </row>
    <row r="280" spans="1:27">
      <c r="A280" s="316"/>
      <c r="B280" s="1006"/>
      <c r="C280" s="316"/>
      <c r="D280" s="316"/>
      <c r="E280" s="316"/>
      <c r="F280" s="316"/>
      <c r="G280" s="316"/>
      <c r="H280" s="316"/>
      <c r="I280" s="316"/>
      <c r="J280" s="1007"/>
      <c r="K280" s="316"/>
      <c r="L280" s="316"/>
      <c r="M280" s="316"/>
      <c r="N280" s="316"/>
      <c r="O280" s="316"/>
      <c r="P280" s="316"/>
      <c r="Q280" s="316"/>
      <c r="R280" s="316"/>
      <c r="S280" s="316"/>
      <c r="T280" s="316"/>
      <c r="U280" s="316"/>
      <c r="V280" s="316"/>
      <c r="W280" s="316"/>
      <c r="X280" s="316"/>
      <c r="Y280" s="316"/>
      <c r="Z280" s="316"/>
      <c r="AA280" s="316"/>
    </row>
    <row r="281" spans="1:27">
      <c r="A281" s="316"/>
      <c r="B281" s="1006"/>
      <c r="C281" s="316"/>
      <c r="D281" s="316"/>
      <c r="E281" s="316"/>
      <c r="F281" s="316"/>
      <c r="G281" s="316"/>
      <c r="H281" s="316"/>
      <c r="I281" s="316"/>
      <c r="J281" s="1007"/>
      <c r="K281" s="316"/>
      <c r="L281" s="316"/>
      <c r="M281" s="316"/>
      <c r="N281" s="316"/>
      <c r="O281" s="316"/>
      <c r="P281" s="316"/>
      <c r="Q281" s="316"/>
      <c r="R281" s="316"/>
      <c r="S281" s="316"/>
      <c r="T281" s="316"/>
      <c r="U281" s="316"/>
      <c r="V281" s="316"/>
      <c r="W281" s="316"/>
      <c r="X281" s="316"/>
      <c r="Y281" s="316"/>
      <c r="Z281" s="316"/>
      <c r="AA281" s="316"/>
    </row>
    <row r="282" spans="1:27">
      <c r="A282" s="316"/>
      <c r="B282" s="1006"/>
      <c r="C282" s="316"/>
      <c r="D282" s="316"/>
      <c r="E282" s="316"/>
      <c r="F282" s="316"/>
      <c r="G282" s="316"/>
      <c r="H282" s="316"/>
      <c r="I282" s="316"/>
      <c r="J282" s="1007"/>
      <c r="K282" s="316"/>
      <c r="L282" s="316"/>
      <c r="M282" s="316"/>
      <c r="N282" s="316"/>
      <c r="O282" s="316"/>
      <c r="P282" s="316"/>
      <c r="Q282" s="316"/>
      <c r="R282" s="316"/>
      <c r="S282" s="316"/>
      <c r="T282" s="316"/>
      <c r="U282" s="316"/>
      <c r="V282" s="316"/>
      <c r="W282" s="316"/>
      <c r="X282" s="316"/>
      <c r="Y282" s="316"/>
      <c r="Z282" s="316"/>
      <c r="AA282" s="316"/>
    </row>
    <row r="283" spans="1:27">
      <c r="A283" s="316"/>
      <c r="B283" s="1006"/>
      <c r="C283" s="316"/>
      <c r="D283" s="316"/>
      <c r="E283" s="316"/>
      <c r="F283" s="316"/>
      <c r="G283" s="316"/>
      <c r="H283" s="316"/>
      <c r="I283" s="316"/>
      <c r="J283" s="1007"/>
      <c r="K283" s="316"/>
      <c r="L283" s="316"/>
      <c r="M283" s="316"/>
      <c r="N283" s="316"/>
      <c r="O283" s="316"/>
      <c r="P283" s="316"/>
      <c r="Q283" s="316"/>
      <c r="R283" s="316"/>
      <c r="S283" s="316"/>
      <c r="T283" s="316"/>
      <c r="U283" s="316"/>
      <c r="V283" s="316"/>
      <c r="W283" s="316"/>
      <c r="X283" s="316"/>
      <c r="Y283" s="316"/>
      <c r="Z283" s="316"/>
      <c r="AA283" s="316"/>
    </row>
    <row r="284" spans="1:27">
      <c r="A284" s="316"/>
      <c r="B284" s="1006"/>
      <c r="C284" s="316"/>
      <c r="D284" s="316"/>
      <c r="E284" s="316"/>
      <c r="F284" s="316"/>
      <c r="G284" s="316"/>
      <c r="H284" s="316"/>
      <c r="I284" s="316"/>
      <c r="J284" s="1007"/>
      <c r="K284" s="316"/>
      <c r="L284" s="316"/>
      <c r="M284" s="316"/>
      <c r="N284" s="316"/>
      <c r="O284" s="316"/>
      <c r="P284" s="316"/>
      <c r="Q284" s="316"/>
      <c r="R284" s="316"/>
      <c r="S284" s="316"/>
      <c r="T284" s="316"/>
      <c r="U284" s="316"/>
      <c r="V284" s="316"/>
      <c r="W284" s="316"/>
      <c r="X284" s="316"/>
      <c r="Y284" s="316"/>
      <c r="Z284" s="316"/>
      <c r="AA284" s="316"/>
    </row>
    <row r="285" spans="1:27">
      <c r="A285" s="316"/>
      <c r="B285" s="1006"/>
      <c r="C285" s="316"/>
      <c r="D285" s="316"/>
      <c r="E285" s="316"/>
      <c r="F285" s="316"/>
      <c r="G285" s="316"/>
      <c r="H285" s="316"/>
      <c r="I285" s="316"/>
      <c r="J285" s="1007"/>
      <c r="K285" s="316"/>
      <c r="L285" s="316"/>
      <c r="M285" s="316"/>
      <c r="N285" s="316"/>
      <c r="O285" s="316"/>
      <c r="P285" s="316"/>
      <c r="Q285" s="316"/>
      <c r="R285" s="316"/>
      <c r="S285" s="316"/>
      <c r="T285" s="316"/>
      <c r="U285" s="316"/>
      <c r="V285" s="316"/>
      <c r="W285" s="316"/>
      <c r="X285" s="316"/>
      <c r="Y285" s="316"/>
      <c r="Z285" s="316"/>
      <c r="AA285" s="316"/>
    </row>
    <row r="286" spans="1:27">
      <c r="A286" s="316"/>
      <c r="B286" s="1006"/>
      <c r="C286" s="316"/>
      <c r="D286" s="316"/>
      <c r="E286" s="316"/>
      <c r="F286" s="316"/>
      <c r="G286" s="316"/>
      <c r="H286" s="316"/>
      <c r="I286" s="316"/>
      <c r="J286" s="1007"/>
      <c r="K286" s="316"/>
      <c r="L286" s="316"/>
      <c r="M286" s="316"/>
      <c r="N286" s="316"/>
      <c r="O286" s="316"/>
      <c r="P286" s="316"/>
      <c r="Q286" s="316"/>
      <c r="R286" s="316"/>
      <c r="S286" s="316"/>
      <c r="T286" s="316"/>
      <c r="U286" s="316"/>
      <c r="V286" s="316"/>
      <c r="W286" s="316"/>
      <c r="X286" s="316"/>
      <c r="Y286" s="316"/>
      <c r="Z286" s="316"/>
      <c r="AA286" s="316"/>
    </row>
    <row r="287" spans="1:27">
      <c r="A287" s="316"/>
      <c r="B287" s="1006"/>
      <c r="C287" s="316"/>
      <c r="D287" s="316"/>
      <c r="E287" s="316"/>
      <c r="F287" s="316"/>
      <c r="G287" s="316"/>
      <c r="H287" s="316"/>
      <c r="I287" s="316"/>
      <c r="J287" s="1007"/>
      <c r="K287" s="316"/>
      <c r="L287" s="316"/>
      <c r="M287" s="316"/>
      <c r="N287" s="316"/>
      <c r="O287" s="316"/>
      <c r="P287" s="316"/>
      <c r="Q287" s="316"/>
      <c r="R287" s="316"/>
      <c r="S287" s="316"/>
      <c r="T287" s="316"/>
      <c r="U287" s="316"/>
      <c r="V287" s="316"/>
      <c r="W287" s="316"/>
      <c r="X287" s="316"/>
      <c r="Y287" s="316"/>
      <c r="Z287" s="316"/>
      <c r="AA287" s="316"/>
    </row>
    <row r="288" spans="1:27">
      <c r="A288" s="316"/>
      <c r="B288" s="1006"/>
      <c r="C288" s="316"/>
      <c r="D288" s="316"/>
      <c r="E288" s="316"/>
      <c r="F288" s="316"/>
      <c r="G288" s="316"/>
      <c r="H288" s="316"/>
      <c r="I288" s="316"/>
      <c r="J288" s="1007"/>
      <c r="K288" s="316"/>
      <c r="L288" s="316"/>
      <c r="M288" s="316"/>
      <c r="N288" s="316"/>
      <c r="O288" s="316"/>
      <c r="P288" s="316"/>
      <c r="Q288" s="316"/>
      <c r="R288" s="316"/>
      <c r="S288" s="316"/>
      <c r="T288" s="316"/>
      <c r="U288" s="316"/>
      <c r="V288" s="316"/>
      <c r="W288" s="316"/>
      <c r="X288" s="316"/>
      <c r="Y288" s="316"/>
      <c r="Z288" s="316"/>
      <c r="AA288" s="316"/>
    </row>
    <row r="289" spans="1:27">
      <c r="A289" s="316"/>
      <c r="B289" s="1006"/>
      <c r="C289" s="316"/>
      <c r="D289" s="316"/>
      <c r="E289" s="316"/>
      <c r="F289" s="316"/>
      <c r="G289" s="316"/>
      <c r="H289" s="316"/>
      <c r="I289" s="316"/>
      <c r="J289" s="1007"/>
      <c r="K289" s="316"/>
      <c r="L289" s="316"/>
      <c r="M289" s="316"/>
      <c r="N289" s="316"/>
      <c r="O289" s="316"/>
      <c r="P289" s="316"/>
      <c r="Q289" s="316"/>
      <c r="R289" s="316"/>
      <c r="S289" s="316"/>
      <c r="T289" s="316"/>
      <c r="U289" s="316"/>
      <c r="V289" s="316"/>
      <c r="W289" s="316"/>
      <c r="X289" s="316"/>
      <c r="Y289" s="316"/>
      <c r="Z289" s="316"/>
      <c r="AA289" s="316"/>
    </row>
    <row r="290" spans="1:27">
      <c r="A290" s="316"/>
      <c r="B290" s="1006"/>
      <c r="C290" s="316"/>
      <c r="D290" s="316"/>
      <c r="E290" s="316"/>
      <c r="F290" s="316"/>
      <c r="G290" s="316"/>
      <c r="H290" s="316"/>
      <c r="I290" s="316"/>
      <c r="J290" s="1007"/>
      <c r="K290" s="316"/>
      <c r="L290" s="316"/>
      <c r="M290" s="316"/>
      <c r="N290" s="316"/>
      <c r="O290" s="316"/>
      <c r="P290" s="316"/>
      <c r="Q290" s="316"/>
      <c r="R290" s="316"/>
      <c r="S290" s="316"/>
      <c r="T290" s="316"/>
      <c r="U290" s="316"/>
      <c r="V290" s="316"/>
      <c r="W290" s="316"/>
      <c r="X290" s="316"/>
      <c r="Y290" s="316"/>
      <c r="Z290" s="316"/>
      <c r="AA290" s="316"/>
    </row>
    <row r="291" spans="1:27">
      <c r="A291" s="316"/>
      <c r="B291" s="1006"/>
      <c r="C291" s="316"/>
      <c r="D291" s="316"/>
      <c r="E291" s="316"/>
      <c r="F291" s="316"/>
      <c r="G291" s="316"/>
      <c r="H291" s="316"/>
      <c r="I291" s="316"/>
      <c r="J291" s="1007"/>
      <c r="K291" s="316"/>
      <c r="L291" s="316"/>
      <c r="M291" s="316"/>
      <c r="N291" s="316"/>
      <c r="O291" s="316"/>
      <c r="P291" s="316"/>
      <c r="Q291" s="316"/>
      <c r="R291" s="316"/>
      <c r="S291" s="316"/>
      <c r="T291" s="316"/>
      <c r="U291" s="316"/>
      <c r="V291" s="316"/>
      <c r="W291" s="316"/>
      <c r="X291" s="316"/>
      <c r="Y291" s="316"/>
      <c r="Z291" s="316"/>
      <c r="AA291" s="316"/>
    </row>
    <row r="292" spans="1:27">
      <c r="A292" s="316"/>
      <c r="B292" s="1006"/>
      <c r="C292" s="316"/>
      <c r="D292" s="316"/>
      <c r="E292" s="316"/>
      <c r="F292" s="316"/>
      <c r="G292" s="316"/>
      <c r="H292" s="316"/>
      <c r="I292" s="316"/>
      <c r="J292" s="1007"/>
      <c r="K292" s="316"/>
      <c r="L292" s="316"/>
      <c r="M292" s="316"/>
      <c r="N292" s="316"/>
      <c r="O292" s="316"/>
      <c r="P292" s="316"/>
      <c r="Q292" s="316"/>
      <c r="R292" s="316"/>
      <c r="S292" s="316"/>
      <c r="T292" s="316"/>
      <c r="U292" s="316"/>
      <c r="V292" s="316"/>
      <c r="W292" s="316"/>
      <c r="X292" s="316"/>
      <c r="Y292" s="316"/>
      <c r="Z292" s="316"/>
      <c r="AA292" s="316"/>
    </row>
    <row r="293" spans="1:27">
      <c r="A293" s="316"/>
      <c r="B293" s="1006"/>
      <c r="C293" s="316"/>
      <c r="D293" s="316"/>
      <c r="E293" s="316"/>
      <c r="F293" s="316"/>
      <c r="G293" s="316"/>
      <c r="H293" s="316"/>
      <c r="I293" s="316"/>
      <c r="J293" s="1007"/>
      <c r="K293" s="316"/>
      <c r="L293" s="316"/>
      <c r="M293" s="316"/>
      <c r="N293" s="316"/>
      <c r="O293" s="316"/>
      <c r="P293" s="316"/>
      <c r="Q293" s="316"/>
      <c r="R293" s="316"/>
      <c r="S293" s="316"/>
      <c r="T293" s="316"/>
      <c r="U293" s="316"/>
      <c r="V293" s="316"/>
      <c r="W293" s="316"/>
      <c r="X293" s="316"/>
      <c r="Y293" s="316"/>
      <c r="Z293" s="316"/>
      <c r="AA293" s="316"/>
    </row>
    <row r="294" spans="1:27">
      <c r="A294" s="316"/>
      <c r="B294" s="1006"/>
      <c r="C294" s="316"/>
      <c r="D294" s="316"/>
      <c r="E294" s="316"/>
      <c r="F294" s="316"/>
      <c r="G294" s="316"/>
      <c r="H294" s="316"/>
      <c r="I294" s="316"/>
      <c r="J294" s="1007"/>
      <c r="K294" s="316"/>
      <c r="L294" s="316"/>
      <c r="M294" s="316"/>
      <c r="N294" s="316"/>
      <c r="O294" s="316"/>
      <c r="P294" s="316"/>
      <c r="Q294" s="316"/>
      <c r="R294" s="316"/>
      <c r="S294" s="316"/>
      <c r="T294" s="316"/>
      <c r="U294" s="316"/>
      <c r="V294" s="316"/>
      <c r="W294" s="316"/>
      <c r="X294" s="316"/>
      <c r="Y294" s="316"/>
      <c r="Z294" s="316"/>
      <c r="AA294" s="316"/>
    </row>
    <row r="295" spans="1:27">
      <c r="A295" s="316"/>
      <c r="B295" s="1006"/>
      <c r="C295" s="316"/>
      <c r="D295" s="316"/>
      <c r="E295" s="316"/>
      <c r="F295" s="316"/>
      <c r="G295" s="316"/>
      <c r="H295" s="316"/>
      <c r="I295" s="316"/>
      <c r="J295" s="1007"/>
      <c r="K295" s="316"/>
      <c r="L295" s="316"/>
      <c r="M295" s="316"/>
      <c r="N295" s="316"/>
      <c r="O295" s="316"/>
      <c r="P295" s="316"/>
      <c r="Q295" s="316"/>
      <c r="R295" s="316"/>
      <c r="S295" s="316"/>
      <c r="T295" s="316"/>
      <c r="U295" s="316"/>
      <c r="V295" s="316"/>
      <c r="W295" s="316"/>
      <c r="X295" s="316"/>
      <c r="Y295" s="316"/>
      <c r="Z295" s="316"/>
      <c r="AA295" s="316"/>
    </row>
    <row r="296" spans="1:27">
      <c r="A296" s="316"/>
      <c r="B296" s="1006"/>
      <c r="C296" s="316"/>
      <c r="D296" s="316"/>
      <c r="E296" s="316"/>
      <c r="F296" s="316"/>
      <c r="G296" s="316"/>
      <c r="H296" s="316"/>
      <c r="I296" s="316"/>
      <c r="J296" s="1007"/>
      <c r="K296" s="316"/>
      <c r="L296" s="316"/>
      <c r="M296" s="316"/>
      <c r="N296" s="316"/>
      <c r="O296" s="316"/>
      <c r="P296" s="316"/>
      <c r="Q296" s="316"/>
      <c r="R296" s="316"/>
      <c r="S296" s="316"/>
      <c r="T296" s="316"/>
      <c r="U296" s="316"/>
      <c r="V296" s="316"/>
      <c r="W296" s="316"/>
      <c r="X296" s="316"/>
      <c r="Y296" s="316"/>
      <c r="Z296" s="316"/>
      <c r="AA296" s="316"/>
    </row>
    <row r="297" spans="1:27">
      <c r="A297" s="316"/>
      <c r="B297" s="1006"/>
      <c r="C297" s="316"/>
      <c r="D297" s="316"/>
      <c r="E297" s="316"/>
      <c r="F297" s="316"/>
      <c r="G297" s="316"/>
      <c r="H297" s="316"/>
      <c r="I297" s="316"/>
      <c r="J297" s="1007"/>
      <c r="K297" s="316"/>
      <c r="L297" s="316"/>
      <c r="M297" s="316"/>
      <c r="N297" s="316"/>
      <c r="O297" s="316"/>
      <c r="P297" s="316"/>
      <c r="Q297" s="316"/>
      <c r="R297" s="316"/>
      <c r="S297" s="316"/>
      <c r="T297" s="316"/>
      <c r="U297" s="316"/>
      <c r="V297" s="316"/>
      <c r="W297" s="316"/>
      <c r="X297" s="316"/>
      <c r="Y297" s="316"/>
      <c r="Z297" s="316"/>
      <c r="AA297" s="316"/>
    </row>
    <row r="298" spans="1:27">
      <c r="A298" s="316"/>
      <c r="B298" s="1006"/>
      <c r="C298" s="316"/>
      <c r="D298" s="316"/>
      <c r="E298" s="316"/>
      <c r="F298" s="316"/>
      <c r="G298" s="316"/>
      <c r="H298" s="316"/>
      <c r="I298" s="316"/>
      <c r="J298" s="1007"/>
      <c r="K298" s="316"/>
      <c r="L298" s="316"/>
      <c r="M298" s="316"/>
      <c r="N298" s="316"/>
      <c r="O298" s="316"/>
      <c r="P298" s="316"/>
      <c r="Q298" s="316"/>
      <c r="R298" s="316"/>
      <c r="S298" s="316"/>
      <c r="T298" s="316"/>
      <c r="U298" s="316"/>
      <c r="V298" s="316"/>
      <c r="W298" s="316"/>
      <c r="X298" s="316"/>
      <c r="Y298" s="316"/>
      <c r="Z298" s="316"/>
      <c r="AA298" s="316"/>
    </row>
    <row r="299" spans="1:27">
      <c r="A299" s="316"/>
      <c r="B299" s="1006"/>
      <c r="C299" s="316"/>
      <c r="D299" s="316"/>
      <c r="E299" s="316"/>
      <c r="F299" s="316"/>
      <c r="G299" s="316"/>
      <c r="H299" s="316"/>
      <c r="I299" s="316"/>
      <c r="J299" s="1007"/>
      <c r="K299" s="316"/>
      <c r="L299" s="316"/>
      <c r="M299" s="316"/>
      <c r="N299" s="316"/>
      <c r="O299" s="316"/>
      <c r="P299" s="316"/>
      <c r="Q299" s="316"/>
      <c r="R299" s="316"/>
      <c r="S299" s="316"/>
      <c r="T299" s="316"/>
      <c r="U299" s="316"/>
      <c r="V299" s="316"/>
      <c r="W299" s="316"/>
      <c r="X299" s="316"/>
      <c r="Y299" s="316"/>
      <c r="Z299" s="316"/>
      <c r="AA299" s="316"/>
    </row>
    <row r="300" spans="1:27">
      <c r="A300" s="316"/>
      <c r="B300" s="1006"/>
      <c r="C300" s="316"/>
      <c r="D300" s="316"/>
      <c r="E300" s="316"/>
      <c r="F300" s="316"/>
      <c r="G300" s="316"/>
      <c r="H300" s="316"/>
      <c r="I300" s="316"/>
      <c r="J300" s="1007"/>
      <c r="K300" s="316"/>
      <c r="L300" s="316"/>
      <c r="M300" s="316"/>
      <c r="N300" s="316"/>
      <c r="O300" s="316"/>
      <c r="P300" s="316"/>
      <c r="Q300" s="316"/>
      <c r="R300" s="316"/>
      <c r="S300" s="316"/>
      <c r="T300" s="316"/>
      <c r="U300" s="316"/>
      <c r="V300" s="316"/>
      <c r="W300" s="316"/>
      <c r="X300" s="316"/>
      <c r="Y300" s="316"/>
      <c r="Z300" s="316"/>
      <c r="AA300" s="316"/>
    </row>
    <row r="301" spans="1:27">
      <c r="A301" s="316"/>
      <c r="B301" s="1006"/>
      <c r="C301" s="316"/>
      <c r="D301" s="316"/>
      <c r="E301" s="316"/>
      <c r="F301" s="316"/>
      <c r="G301" s="316"/>
      <c r="H301" s="316"/>
      <c r="I301" s="316"/>
      <c r="J301" s="1007"/>
      <c r="K301" s="316"/>
      <c r="L301" s="316"/>
      <c r="M301" s="316"/>
      <c r="N301" s="316"/>
      <c r="O301" s="316"/>
      <c r="P301" s="316"/>
      <c r="Q301" s="316"/>
      <c r="R301" s="316"/>
      <c r="S301" s="316"/>
      <c r="T301" s="316"/>
      <c r="U301" s="316"/>
      <c r="V301" s="316"/>
      <c r="W301" s="316"/>
      <c r="X301" s="316"/>
      <c r="Y301" s="316"/>
      <c r="Z301" s="316"/>
      <c r="AA301" s="316"/>
    </row>
    <row r="302" spans="1:27">
      <c r="A302" s="316"/>
      <c r="B302" s="1006"/>
      <c r="C302" s="316"/>
      <c r="D302" s="316"/>
      <c r="E302" s="316"/>
      <c r="F302" s="316"/>
      <c r="G302" s="316"/>
      <c r="H302" s="316"/>
      <c r="I302" s="316"/>
      <c r="J302" s="1007"/>
      <c r="K302" s="316"/>
      <c r="L302" s="316"/>
      <c r="M302" s="316"/>
      <c r="N302" s="316"/>
      <c r="O302" s="316"/>
      <c r="P302" s="316"/>
      <c r="Q302" s="316"/>
      <c r="R302" s="316"/>
      <c r="S302" s="316"/>
      <c r="T302" s="316"/>
      <c r="U302" s="316"/>
      <c r="V302" s="316"/>
      <c r="W302" s="316"/>
      <c r="X302" s="316"/>
      <c r="Y302" s="316"/>
      <c r="Z302" s="316"/>
      <c r="AA302" s="316"/>
    </row>
    <row r="303" spans="1:27">
      <c r="A303" s="316"/>
      <c r="B303" s="1006"/>
      <c r="C303" s="316"/>
      <c r="D303" s="316"/>
      <c r="E303" s="316"/>
      <c r="F303" s="316"/>
      <c r="G303" s="316"/>
      <c r="H303" s="316"/>
      <c r="I303" s="316"/>
      <c r="J303" s="1007"/>
      <c r="K303" s="316"/>
      <c r="L303" s="316"/>
      <c r="M303" s="316"/>
      <c r="N303" s="316"/>
      <c r="O303" s="316"/>
      <c r="P303" s="316"/>
      <c r="Q303" s="316"/>
      <c r="R303" s="316"/>
      <c r="S303" s="316"/>
      <c r="T303" s="316"/>
      <c r="U303" s="316"/>
      <c r="V303" s="316"/>
      <c r="W303" s="316"/>
      <c r="X303" s="316"/>
      <c r="Y303" s="316"/>
      <c r="Z303" s="316"/>
      <c r="AA303" s="316"/>
    </row>
    <row r="304" spans="1:27">
      <c r="A304" s="316"/>
      <c r="B304" s="1006"/>
      <c r="C304" s="316"/>
      <c r="D304" s="316"/>
      <c r="E304" s="316"/>
      <c r="F304" s="316"/>
      <c r="G304" s="316"/>
      <c r="H304" s="316"/>
      <c r="I304" s="316"/>
      <c r="J304" s="1007"/>
      <c r="K304" s="316"/>
      <c r="L304" s="316"/>
      <c r="M304" s="316"/>
      <c r="N304" s="316"/>
      <c r="O304" s="316"/>
      <c r="P304" s="316"/>
      <c r="Q304" s="316"/>
      <c r="R304" s="316"/>
      <c r="S304" s="316"/>
      <c r="T304" s="316"/>
      <c r="U304" s="316"/>
      <c r="V304" s="316"/>
      <c r="W304" s="316"/>
      <c r="X304" s="316"/>
      <c r="Y304" s="316"/>
      <c r="Z304" s="316"/>
      <c r="AA304" s="316"/>
    </row>
    <row r="305" spans="1:27">
      <c r="A305" s="316"/>
      <c r="B305" s="1006"/>
      <c r="C305" s="316"/>
      <c r="D305" s="316"/>
      <c r="E305" s="316"/>
      <c r="F305" s="316"/>
      <c r="G305" s="316"/>
      <c r="H305" s="316"/>
      <c r="I305" s="316"/>
      <c r="J305" s="1007"/>
      <c r="K305" s="316"/>
      <c r="L305" s="316"/>
      <c r="M305" s="316"/>
      <c r="N305" s="316"/>
      <c r="O305" s="316"/>
      <c r="P305" s="316"/>
      <c r="Q305" s="316"/>
      <c r="R305" s="316"/>
      <c r="S305" s="316"/>
      <c r="T305" s="316"/>
      <c r="U305" s="316"/>
      <c r="V305" s="316"/>
      <c r="W305" s="316"/>
      <c r="X305" s="316"/>
      <c r="Y305" s="316"/>
      <c r="Z305" s="316"/>
      <c r="AA305" s="316"/>
    </row>
    <row r="306" spans="1:27">
      <c r="A306" s="316"/>
      <c r="B306" s="1006"/>
      <c r="C306" s="316"/>
      <c r="D306" s="316"/>
      <c r="E306" s="316"/>
      <c r="F306" s="316"/>
      <c r="G306" s="316"/>
      <c r="H306" s="316"/>
      <c r="I306" s="316"/>
      <c r="J306" s="1007"/>
      <c r="K306" s="316"/>
      <c r="L306" s="316"/>
      <c r="M306" s="316"/>
      <c r="N306" s="316"/>
      <c r="O306" s="316"/>
      <c r="P306" s="316"/>
      <c r="Q306" s="316"/>
      <c r="R306" s="316"/>
      <c r="S306" s="316"/>
      <c r="T306" s="316"/>
      <c r="U306" s="316"/>
      <c r="V306" s="316"/>
      <c r="W306" s="316"/>
      <c r="X306" s="316"/>
      <c r="Y306" s="316"/>
      <c r="Z306" s="316"/>
      <c r="AA306" s="316"/>
    </row>
    <row r="307" spans="1:27">
      <c r="A307" s="316"/>
      <c r="B307" s="1006"/>
      <c r="C307" s="316"/>
      <c r="D307" s="316"/>
      <c r="E307" s="316"/>
      <c r="F307" s="316"/>
      <c r="G307" s="316"/>
      <c r="H307" s="316"/>
      <c r="I307" s="316"/>
      <c r="J307" s="1007"/>
      <c r="K307" s="316"/>
      <c r="L307" s="316"/>
      <c r="M307" s="316"/>
      <c r="N307" s="316"/>
      <c r="O307" s="316"/>
      <c r="P307" s="316"/>
      <c r="Q307" s="316"/>
      <c r="R307" s="316"/>
      <c r="S307" s="316"/>
      <c r="T307" s="316"/>
      <c r="U307" s="316"/>
      <c r="V307" s="316"/>
      <c r="W307" s="316"/>
      <c r="X307" s="316"/>
      <c r="Y307" s="316"/>
      <c r="Z307" s="316"/>
      <c r="AA307" s="316"/>
    </row>
    <row r="308" spans="1:27">
      <c r="A308" s="316"/>
      <c r="B308" s="1006"/>
      <c r="C308" s="316"/>
      <c r="D308" s="316"/>
      <c r="E308" s="316"/>
      <c r="F308" s="316"/>
      <c r="G308" s="316"/>
      <c r="H308" s="316"/>
      <c r="I308" s="316"/>
      <c r="J308" s="1007"/>
      <c r="K308" s="316"/>
      <c r="L308" s="316"/>
      <c r="M308" s="316"/>
      <c r="N308" s="316"/>
      <c r="O308" s="316"/>
      <c r="P308" s="316"/>
      <c r="Q308" s="316"/>
      <c r="R308" s="316"/>
      <c r="S308" s="316"/>
      <c r="T308" s="316"/>
      <c r="U308" s="316"/>
      <c r="V308" s="316"/>
      <c r="W308" s="316"/>
      <c r="X308" s="316"/>
      <c r="Y308" s="316"/>
      <c r="Z308" s="316"/>
      <c r="AA308" s="316"/>
    </row>
    <row r="309" spans="1:27">
      <c r="A309" s="316"/>
      <c r="B309" s="1006"/>
      <c r="C309" s="316"/>
      <c r="D309" s="316"/>
      <c r="E309" s="316"/>
      <c r="F309" s="316"/>
      <c r="G309" s="316"/>
      <c r="H309" s="316"/>
      <c r="I309" s="316"/>
      <c r="J309" s="1007"/>
      <c r="K309" s="316"/>
      <c r="L309" s="316"/>
      <c r="M309" s="316"/>
      <c r="N309" s="316"/>
      <c r="O309" s="316"/>
      <c r="P309" s="316"/>
      <c r="Q309" s="316"/>
      <c r="R309" s="316"/>
      <c r="S309" s="316"/>
      <c r="T309" s="316"/>
      <c r="U309" s="316"/>
      <c r="V309" s="316"/>
      <c r="W309" s="316"/>
      <c r="X309" s="316"/>
      <c r="Y309" s="316"/>
      <c r="Z309" s="316"/>
      <c r="AA309" s="316"/>
    </row>
    <row r="310" spans="1:27">
      <c r="A310" s="316"/>
      <c r="B310" s="1006"/>
      <c r="C310" s="316"/>
      <c r="D310" s="316"/>
      <c r="E310" s="316"/>
      <c r="F310" s="316"/>
      <c r="G310" s="316"/>
      <c r="H310" s="316"/>
      <c r="I310" s="316"/>
      <c r="J310" s="1007"/>
      <c r="K310" s="316"/>
      <c r="L310" s="316"/>
      <c r="M310" s="316"/>
      <c r="N310" s="316"/>
      <c r="O310" s="316"/>
      <c r="P310" s="316"/>
      <c r="Q310" s="316"/>
      <c r="R310" s="316"/>
      <c r="S310" s="316"/>
      <c r="T310" s="316"/>
      <c r="U310" s="316"/>
      <c r="V310" s="316"/>
      <c r="W310" s="316"/>
      <c r="X310" s="316"/>
      <c r="Y310" s="316"/>
      <c r="Z310" s="316"/>
      <c r="AA310" s="316"/>
    </row>
    <row r="311" spans="1:27">
      <c r="A311" s="316"/>
      <c r="B311" s="1006"/>
      <c r="C311" s="316"/>
      <c r="D311" s="316"/>
      <c r="E311" s="316"/>
      <c r="F311" s="316"/>
      <c r="G311" s="316"/>
      <c r="H311" s="316"/>
      <c r="I311" s="316"/>
      <c r="J311" s="1007"/>
      <c r="K311" s="316"/>
      <c r="L311" s="316"/>
      <c r="M311" s="316"/>
      <c r="N311" s="316"/>
      <c r="O311" s="316"/>
      <c r="P311" s="316"/>
      <c r="Q311" s="316"/>
      <c r="R311" s="316"/>
      <c r="S311" s="316"/>
      <c r="T311" s="316"/>
      <c r="U311" s="316"/>
      <c r="V311" s="316"/>
      <c r="W311" s="316"/>
      <c r="X311" s="316"/>
      <c r="Y311" s="316"/>
      <c r="Z311" s="316"/>
      <c r="AA311" s="316"/>
    </row>
    <row r="312" spans="1:27">
      <c r="A312" s="316"/>
      <c r="B312" s="1006"/>
      <c r="C312" s="316"/>
      <c r="D312" s="316"/>
      <c r="E312" s="316"/>
      <c r="F312" s="316"/>
      <c r="G312" s="316"/>
      <c r="H312" s="316"/>
      <c r="I312" s="316"/>
      <c r="J312" s="1007"/>
      <c r="K312" s="316"/>
      <c r="L312" s="316"/>
      <c r="M312" s="316"/>
      <c r="N312" s="316"/>
      <c r="O312" s="316"/>
      <c r="P312" s="316"/>
      <c r="Q312" s="316"/>
      <c r="R312" s="316"/>
      <c r="S312" s="316"/>
      <c r="T312" s="316"/>
      <c r="U312" s="316"/>
      <c r="V312" s="316"/>
      <c r="W312" s="316"/>
      <c r="X312" s="316"/>
      <c r="Y312" s="316"/>
      <c r="Z312" s="316"/>
      <c r="AA312" s="316"/>
    </row>
    <row r="313" spans="1:27">
      <c r="A313" s="316"/>
      <c r="B313" s="1006"/>
      <c r="C313" s="316"/>
      <c r="D313" s="316"/>
      <c r="E313" s="316"/>
      <c r="F313" s="316"/>
      <c r="G313" s="316"/>
      <c r="H313" s="316"/>
      <c r="I313" s="316"/>
      <c r="J313" s="1007"/>
      <c r="K313" s="316"/>
      <c r="L313" s="316"/>
      <c r="M313" s="316"/>
      <c r="N313" s="316"/>
      <c r="O313" s="316"/>
      <c r="P313" s="316"/>
      <c r="Q313" s="316"/>
      <c r="R313" s="316"/>
      <c r="S313" s="316"/>
      <c r="T313" s="316"/>
      <c r="U313" s="316"/>
      <c r="V313" s="316"/>
      <c r="W313" s="316"/>
      <c r="X313" s="316"/>
      <c r="Y313" s="316"/>
      <c r="Z313" s="316"/>
      <c r="AA313" s="316"/>
    </row>
    <row r="314" spans="1:27">
      <c r="A314" s="316"/>
      <c r="B314" s="1006"/>
      <c r="C314" s="316"/>
      <c r="D314" s="316"/>
      <c r="E314" s="316"/>
      <c r="F314" s="316"/>
      <c r="G314" s="316"/>
      <c r="H314" s="316"/>
      <c r="I314" s="316"/>
      <c r="J314" s="1007"/>
      <c r="K314" s="316"/>
      <c r="L314" s="316"/>
      <c r="M314" s="316"/>
      <c r="N314" s="316"/>
      <c r="O314" s="316"/>
      <c r="P314" s="316"/>
      <c r="Q314" s="316"/>
      <c r="R314" s="316"/>
      <c r="S314" s="316"/>
      <c r="T314" s="316"/>
      <c r="U314" s="316"/>
      <c r="V314" s="316"/>
      <c r="W314" s="316"/>
      <c r="X314" s="316"/>
      <c r="Y314" s="316"/>
      <c r="Z314" s="316"/>
      <c r="AA314" s="316"/>
    </row>
    <row r="315" spans="1:27">
      <c r="A315" s="316"/>
      <c r="B315" s="1006"/>
      <c r="C315" s="316"/>
      <c r="D315" s="316"/>
      <c r="E315" s="316"/>
      <c r="F315" s="316"/>
      <c r="G315" s="316"/>
      <c r="H315" s="316"/>
      <c r="I315" s="316"/>
      <c r="J315" s="1007"/>
      <c r="K315" s="316"/>
      <c r="L315" s="316"/>
      <c r="M315" s="316"/>
      <c r="N315" s="316"/>
      <c r="O315" s="316"/>
      <c r="P315" s="316"/>
      <c r="Q315" s="316"/>
      <c r="R315" s="316"/>
      <c r="S315" s="316"/>
      <c r="T315" s="316"/>
      <c r="U315" s="316"/>
      <c r="V315" s="316"/>
      <c r="W315" s="316"/>
      <c r="X315" s="316"/>
      <c r="Y315" s="316"/>
      <c r="Z315" s="316"/>
      <c r="AA315" s="316"/>
    </row>
    <row r="316" spans="1:27">
      <c r="A316" s="316"/>
      <c r="B316" s="1006"/>
      <c r="C316" s="316"/>
      <c r="D316" s="316"/>
      <c r="E316" s="316"/>
      <c r="F316" s="316"/>
      <c r="G316" s="316"/>
      <c r="H316" s="316"/>
      <c r="I316" s="316"/>
      <c r="J316" s="1007"/>
      <c r="K316" s="316"/>
      <c r="L316" s="316"/>
      <c r="M316" s="316"/>
      <c r="N316" s="316"/>
      <c r="O316" s="316"/>
      <c r="P316" s="316"/>
      <c r="Q316" s="316"/>
      <c r="R316" s="316"/>
      <c r="S316" s="316"/>
      <c r="T316" s="316"/>
      <c r="U316" s="316"/>
      <c r="V316" s="316"/>
      <c r="W316" s="316"/>
      <c r="X316" s="316"/>
      <c r="Y316" s="316"/>
      <c r="Z316" s="316"/>
      <c r="AA316" s="316"/>
    </row>
    <row r="317" spans="1:27">
      <c r="A317" s="316"/>
      <c r="B317" s="1006"/>
      <c r="C317" s="316"/>
      <c r="D317" s="316"/>
      <c r="E317" s="316"/>
      <c r="F317" s="316"/>
      <c r="G317" s="316"/>
      <c r="H317" s="316"/>
      <c r="I317" s="316"/>
      <c r="J317" s="1007"/>
      <c r="K317" s="316"/>
      <c r="L317" s="316"/>
      <c r="M317" s="316"/>
      <c r="N317" s="316"/>
      <c r="O317" s="316"/>
      <c r="P317" s="316"/>
      <c r="Q317" s="316"/>
      <c r="R317" s="316"/>
      <c r="S317" s="316"/>
      <c r="T317" s="316"/>
      <c r="U317" s="316"/>
      <c r="V317" s="316"/>
      <c r="W317" s="316"/>
      <c r="X317" s="316"/>
      <c r="Y317" s="316"/>
      <c r="Z317" s="316"/>
      <c r="AA317" s="316"/>
    </row>
    <row r="318" spans="1:27">
      <c r="A318" s="316"/>
      <c r="B318" s="1006"/>
      <c r="C318" s="316"/>
      <c r="D318" s="316"/>
      <c r="E318" s="316"/>
      <c r="F318" s="316"/>
      <c r="G318" s="316"/>
      <c r="H318" s="316"/>
      <c r="I318" s="316"/>
      <c r="J318" s="1007"/>
      <c r="K318" s="316"/>
      <c r="L318" s="316"/>
      <c r="M318" s="316"/>
      <c r="N318" s="316"/>
      <c r="O318" s="316"/>
      <c r="P318" s="316"/>
      <c r="Q318" s="316"/>
      <c r="R318" s="316"/>
      <c r="S318" s="316"/>
      <c r="T318" s="316"/>
      <c r="U318" s="316"/>
      <c r="V318" s="316"/>
      <c r="W318" s="316"/>
      <c r="X318" s="316"/>
      <c r="Y318" s="316"/>
      <c r="Z318" s="316"/>
      <c r="AA318" s="316"/>
    </row>
    <row r="319" spans="1:27">
      <c r="A319" s="316"/>
      <c r="B319" s="1006"/>
      <c r="C319" s="316"/>
      <c r="D319" s="316"/>
      <c r="E319" s="316"/>
      <c r="F319" s="316"/>
      <c r="G319" s="316"/>
      <c r="H319" s="316"/>
      <c r="I319" s="316"/>
      <c r="J319" s="1007"/>
      <c r="K319" s="316"/>
      <c r="L319" s="316"/>
      <c r="M319" s="316"/>
      <c r="N319" s="316"/>
      <c r="O319" s="316"/>
      <c r="P319" s="316"/>
      <c r="Q319" s="316"/>
      <c r="R319" s="316"/>
      <c r="S319" s="316"/>
      <c r="T319" s="316"/>
      <c r="U319" s="316"/>
      <c r="V319" s="316"/>
      <c r="W319" s="316"/>
      <c r="X319" s="316"/>
      <c r="Y319" s="316"/>
      <c r="Z319" s="316"/>
      <c r="AA319" s="316"/>
    </row>
    <row r="320" spans="1:27">
      <c r="A320" s="316"/>
      <c r="B320" s="1006"/>
      <c r="C320" s="316"/>
      <c r="D320" s="316"/>
      <c r="E320" s="316"/>
      <c r="F320" s="316"/>
      <c r="G320" s="316"/>
      <c r="H320" s="316"/>
      <c r="I320" s="316"/>
      <c r="J320" s="1007"/>
      <c r="K320" s="316"/>
      <c r="L320" s="316"/>
      <c r="M320" s="316"/>
      <c r="N320" s="316"/>
      <c r="O320" s="316"/>
      <c r="P320" s="316"/>
      <c r="Q320" s="316"/>
      <c r="R320" s="316"/>
      <c r="S320" s="316"/>
      <c r="T320" s="316"/>
      <c r="U320" s="316"/>
      <c r="V320" s="316"/>
      <c r="W320" s="316"/>
      <c r="X320" s="316"/>
      <c r="Y320" s="316"/>
      <c r="Z320" s="316"/>
      <c r="AA320" s="316"/>
    </row>
    <row r="321" spans="1:27">
      <c r="A321" s="316"/>
      <c r="B321" s="1006"/>
      <c r="C321" s="316"/>
      <c r="D321" s="316"/>
      <c r="E321" s="316"/>
      <c r="F321" s="316"/>
      <c r="G321" s="316"/>
      <c r="H321" s="316"/>
      <c r="I321" s="316"/>
      <c r="J321" s="1007"/>
      <c r="K321" s="316"/>
      <c r="L321" s="316"/>
      <c r="M321" s="316"/>
      <c r="N321" s="316"/>
      <c r="O321" s="316"/>
      <c r="P321" s="316"/>
      <c r="Q321" s="316"/>
      <c r="R321" s="316"/>
      <c r="S321" s="316"/>
      <c r="T321" s="316"/>
      <c r="U321" s="316"/>
      <c r="V321" s="316"/>
      <c r="W321" s="316"/>
      <c r="X321" s="316"/>
      <c r="Y321" s="316"/>
      <c r="Z321" s="316"/>
      <c r="AA321" s="316"/>
    </row>
    <row r="322" spans="1:27">
      <c r="A322" s="316"/>
      <c r="B322" s="1006"/>
      <c r="C322" s="316"/>
      <c r="D322" s="316"/>
      <c r="E322" s="316"/>
      <c r="F322" s="316"/>
      <c r="G322" s="316"/>
      <c r="H322" s="316"/>
      <c r="I322" s="316"/>
      <c r="J322" s="1007"/>
      <c r="K322" s="316"/>
      <c r="L322" s="316"/>
      <c r="M322" s="316"/>
      <c r="N322" s="316"/>
      <c r="O322" s="316"/>
      <c r="P322" s="316"/>
      <c r="Q322" s="316"/>
      <c r="R322" s="316"/>
      <c r="S322" s="316"/>
      <c r="T322" s="316"/>
      <c r="U322" s="316"/>
      <c r="V322" s="316"/>
      <c r="W322" s="316"/>
      <c r="X322" s="316"/>
      <c r="Y322" s="316"/>
      <c r="Z322" s="316"/>
      <c r="AA322" s="316"/>
    </row>
    <row r="323" spans="1:27">
      <c r="A323" s="316"/>
      <c r="B323" s="1006"/>
      <c r="C323" s="316"/>
      <c r="D323" s="316"/>
      <c r="E323" s="316"/>
      <c r="F323" s="316"/>
      <c r="G323" s="316"/>
      <c r="H323" s="316"/>
      <c r="I323" s="316"/>
      <c r="J323" s="1007"/>
      <c r="K323" s="316"/>
      <c r="L323" s="316"/>
      <c r="M323" s="316"/>
      <c r="N323" s="316"/>
      <c r="O323" s="316"/>
      <c r="P323" s="316"/>
      <c r="Q323" s="316"/>
      <c r="R323" s="316"/>
      <c r="S323" s="316"/>
      <c r="T323" s="316"/>
      <c r="U323" s="316"/>
      <c r="V323" s="316"/>
      <c r="W323" s="316"/>
      <c r="X323" s="316"/>
      <c r="Y323" s="316"/>
      <c r="Z323" s="316"/>
      <c r="AA323" s="316"/>
    </row>
    <row r="324" spans="1:27">
      <c r="A324" s="316"/>
      <c r="B324" s="1006"/>
      <c r="C324" s="316"/>
      <c r="D324" s="316"/>
      <c r="E324" s="316"/>
      <c r="F324" s="316"/>
      <c r="G324" s="316"/>
      <c r="H324" s="316"/>
      <c r="I324" s="316"/>
      <c r="J324" s="1007"/>
      <c r="K324" s="316"/>
      <c r="L324" s="316"/>
      <c r="M324" s="316"/>
      <c r="N324" s="316"/>
      <c r="O324" s="316"/>
      <c r="P324" s="316"/>
      <c r="Q324" s="316"/>
      <c r="R324" s="316"/>
      <c r="S324" s="316"/>
      <c r="T324" s="316"/>
      <c r="U324" s="316"/>
      <c r="V324" s="316"/>
      <c r="W324" s="316"/>
      <c r="X324" s="316"/>
      <c r="Y324" s="316"/>
      <c r="Z324" s="316"/>
      <c r="AA324" s="316"/>
    </row>
    <row r="325" spans="1:27">
      <c r="A325" s="316"/>
      <c r="B325" s="1006"/>
      <c r="C325" s="316"/>
      <c r="D325" s="316"/>
      <c r="E325" s="316"/>
      <c r="F325" s="316"/>
      <c r="G325" s="316"/>
      <c r="H325" s="316"/>
      <c r="I325" s="316"/>
      <c r="J325" s="1007"/>
      <c r="K325" s="316"/>
      <c r="L325" s="316"/>
      <c r="M325" s="316"/>
      <c r="N325" s="316"/>
      <c r="O325" s="316"/>
      <c r="P325" s="316"/>
      <c r="Q325" s="316"/>
      <c r="R325" s="316"/>
      <c r="S325" s="316"/>
      <c r="T325" s="316"/>
      <c r="U325" s="316"/>
      <c r="V325" s="316"/>
      <c r="W325" s="316"/>
      <c r="X325" s="316"/>
      <c r="Y325" s="316"/>
      <c r="Z325" s="316"/>
      <c r="AA325" s="316"/>
    </row>
    <row r="326" spans="1:27">
      <c r="A326" s="316"/>
      <c r="B326" s="1006"/>
      <c r="C326" s="316"/>
      <c r="D326" s="316"/>
      <c r="E326" s="316"/>
      <c r="F326" s="316"/>
      <c r="G326" s="316"/>
      <c r="H326" s="316"/>
      <c r="I326" s="316"/>
      <c r="J326" s="1007"/>
      <c r="K326" s="316"/>
      <c r="L326" s="316"/>
      <c r="M326" s="316"/>
      <c r="N326" s="316"/>
      <c r="O326" s="316"/>
      <c r="P326" s="316"/>
      <c r="Q326" s="316"/>
      <c r="R326" s="316"/>
      <c r="S326" s="316"/>
      <c r="T326" s="316"/>
      <c r="U326" s="316"/>
      <c r="V326" s="316"/>
      <c r="W326" s="316"/>
      <c r="X326" s="316"/>
      <c r="Y326" s="316"/>
      <c r="Z326" s="316"/>
      <c r="AA326" s="316"/>
    </row>
    <row r="327" spans="1:27">
      <c r="A327" s="316"/>
      <c r="B327" s="1006"/>
      <c r="C327" s="316"/>
      <c r="D327" s="316"/>
      <c r="E327" s="316"/>
      <c r="F327" s="316"/>
      <c r="G327" s="316"/>
      <c r="H327" s="316"/>
      <c r="I327" s="316"/>
      <c r="J327" s="1007"/>
      <c r="K327" s="316"/>
      <c r="L327" s="316"/>
      <c r="M327" s="316"/>
      <c r="N327" s="316"/>
      <c r="O327" s="316"/>
      <c r="P327" s="316"/>
      <c r="Q327" s="316"/>
      <c r="R327" s="316"/>
      <c r="S327" s="316"/>
      <c r="T327" s="316"/>
      <c r="U327" s="316"/>
      <c r="V327" s="316"/>
      <c r="W327" s="316"/>
      <c r="X327" s="316"/>
      <c r="Y327" s="316"/>
      <c r="Z327" s="316"/>
      <c r="AA327" s="316"/>
    </row>
    <row r="328" spans="1:27">
      <c r="A328" s="316"/>
      <c r="B328" s="1006"/>
      <c r="C328" s="316"/>
      <c r="D328" s="316"/>
      <c r="E328" s="316"/>
      <c r="F328" s="316"/>
      <c r="G328" s="316"/>
      <c r="H328" s="316"/>
      <c r="I328" s="316"/>
      <c r="J328" s="1007"/>
      <c r="K328" s="316"/>
      <c r="L328" s="316"/>
      <c r="M328" s="316"/>
      <c r="N328" s="316"/>
      <c r="O328" s="316"/>
      <c r="P328" s="316"/>
      <c r="Q328" s="316"/>
      <c r="R328" s="316"/>
      <c r="S328" s="316"/>
      <c r="T328" s="316"/>
      <c r="U328" s="316"/>
      <c r="V328" s="316"/>
      <c r="W328" s="316"/>
      <c r="X328" s="316"/>
      <c r="Y328" s="316"/>
      <c r="Z328" s="316"/>
      <c r="AA328" s="316"/>
    </row>
    <row r="329" spans="1:27">
      <c r="A329" s="316"/>
      <c r="B329" s="1006"/>
      <c r="C329" s="316"/>
      <c r="D329" s="316"/>
      <c r="E329" s="316"/>
      <c r="F329" s="316"/>
      <c r="G329" s="316"/>
      <c r="H329" s="316"/>
      <c r="I329" s="316"/>
      <c r="J329" s="1007"/>
      <c r="K329" s="316"/>
      <c r="L329" s="316"/>
      <c r="M329" s="316"/>
      <c r="N329" s="316"/>
      <c r="O329" s="316"/>
      <c r="P329" s="316"/>
      <c r="Q329" s="316"/>
      <c r="R329" s="316"/>
      <c r="S329" s="316"/>
      <c r="T329" s="316"/>
      <c r="U329" s="316"/>
      <c r="V329" s="316"/>
      <c r="W329" s="316"/>
      <c r="X329" s="316"/>
      <c r="Y329" s="316"/>
      <c r="Z329" s="316"/>
      <c r="AA329" s="316"/>
    </row>
    <row r="330" spans="1:27">
      <c r="A330" s="316"/>
      <c r="B330" s="1006"/>
      <c r="C330" s="316"/>
      <c r="D330" s="316"/>
      <c r="E330" s="316"/>
      <c r="F330" s="316"/>
      <c r="G330" s="316"/>
      <c r="H330" s="316"/>
      <c r="I330" s="316"/>
      <c r="J330" s="1007"/>
      <c r="K330" s="316"/>
      <c r="L330" s="316"/>
      <c r="M330" s="316"/>
      <c r="N330" s="316"/>
      <c r="O330" s="316"/>
      <c r="P330" s="316"/>
      <c r="Q330" s="316"/>
      <c r="R330" s="316"/>
      <c r="S330" s="316"/>
      <c r="T330" s="316"/>
      <c r="U330" s="316"/>
      <c r="V330" s="316"/>
      <c r="W330" s="316"/>
      <c r="X330" s="316"/>
      <c r="Y330" s="316"/>
      <c r="Z330" s="316"/>
      <c r="AA330" s="316"/>
    </row>
    <row r="331" spans="1:27">
      <c r="A331" s="316"/>
      <c r="B331" s="1006"/>
      <c r="C331" s="316"/>
      <c r="D331" s="316"/>
      <c r="E331" s="316"/>
      <c r="F331" s="316"/>
      <c r="G331" s="316"/>
      <c r="H331" s="316"/>
      <c r="I331" s="316"/>
      <c r="J331" s="1007"/>
      <c r="K331" s="316"/>
      <c r="L331" s="316"/>
      <c r="M331" s="316"/>
      <c r="N331" s="316"/>
      <c r="O331" s="316"/>
      <c r="P331" s="316"/>
      <c r="Q331" s="316"/>
      <c r="R331" s="316"/>
      <c r="S331" s="316"/>
      <c r="T331" s="316"/>
      <c r="U331" s="316"/>
      <c r="V331" s="316"/>
      <c r="W331" s="316"/>
      <c r="X331" s="316"/>
      <c r="Y331" s="316"/>
      <c r="Z331" s="316"/>
      <c r="AA331" s="316"/>
    </row>
    <row r="332" spans="1:27">
      <c r="A332" s="316"/>
      <c r="B332" s="1006"/>
      <c r="C332" s="316"/>
      <c r="D332" s="316"/>
      <c r="E332" s="316"/>
      <c r="F332" s="316"/>
      <c r="G332" s="316"/>
      <c r="H332" s="316"/>
      <c r="I332" s="316"/>
      <c r="J332" s="1007"/>
      <c r="K332" s="316"/>
      <c r="L332" s="316"/>
      <c r="M332" s="316"/>
      <c r="N332" s="316"/>
      <c r="O332" s="316"/>
      <c r="P332" s="316"/>
      <c r="Q332" s="316"/>
      <c r="R332" s="316"/>
      <c r="S332" s="316"/>
      <c r="T332" s="316"/>
      <c r="U332" s="316"/>
      <c r="V332" s="316"/>
      <c r="W332" s="316"/>
      <c r="X332" s="316"/>
      <c r="Y332" s="316"/>
      <c r="Z332" s="316"/>
      <c r="AA332" s="316"/>
    </row>
    <row r="333" spans="1:27">
      <c r="A333" s="316"/>
      <c r="B333" s="1006"/>
      <c r="C333" s="316"/>
      <c r="D333" s="316"/>
      <c r="E333" s="316"/>
      <c r="F333" s="316"/>
      <c r="G333" s="316"/>
      <c r="H333" s="316"/>
      <c r="I333" s="316"/>
      <c r="J333" s="1007"/>
      <c r="K333" s="316"/>
      <c r="L333" s="316"/>
      <c r="M333" s="316"/>
      <c r="N333" s="316"/>
      <c r="O333" s="316"/>
      <c r="P333" s="316"/>
      <c r="Q333" s="316"/>
      <c r="R333" s="316"/>
      <c r="S333" s="316"/>
      <c r="T333" s="316"/>
      <c r="U333" s="316"/>
      <c r="V333" s="316"/>
      <c r="W333" s="316"/>
      <c r="X333" s="316"/>
      <c r="Y333" s="316"/>
      <c r="Z333" s="316"/>
      <c r="AA333" s="316"/>
    </row>
    <row r="334" spans="1:27">
      <c r="A334" s="316"/>
      <c r="B334" s="1006"/>
      <c r="C334" s="316"/>
      <c r="D334" s="316"/>
      <c r="E334" s="316"/>
      <c r="F334" s="316"/>
      <c r="G334" s="316"/>
      <c r="H334" s="316"/>
      <c r="I334" s="316"/>
      <c r="J334" s="1007"/>
      <c r="K334" s="316"/>
      <c r="L334" s="316"/>
      <c r="M334" s="316"/>
      <c r="N334" s="316"/>
      <c r="O334" s="316"/>
      <c r="P334" s="316"/>
      <c r="Q334" s="316"/>
      <c r="R334" s="316"/>
      <c r="S334" s="316"/>
      <c r="T334" s="316"/>
      <c r="U334" s="316"/>
      <c r="V334" s="316"/>
      <c r="W334" s="316"/>
      <c r="X334" s="316"/>
      <c r="Y334" s="316"/>
      <c r="Z334" s="316"/>
      <c r="AA334" s="316"/>
    </row>
    <row r="335" spans="1:27">
      <c r="A335" s="316"/>
      <c r="B335" s="1006"/>
      <c r="C335" s="316"/>
      <c r="D335" s="316"/>
      <c r="E335" s="316"/>
      <c r="F335" s="316"/>
      <c r="G335" s="316"/>
      <c r="H335" s="316"/>
      <c r="I335" s="316"/>
      <c r="J335" s="1007"/>
      <c r="K335" s="316"/>
      <c r="L335" s="316"/>
      <c r="M335" s="316"/>
      <c r="N335" s="316"/>
      <c r="O335" s="316"/>
      <c r="P335" s="316"/>
      <c r="Q335" s="316"/>
      <c r="R335" s="316"/>
      <c r="S335" s="316"/>
      <c r="T335" s="316"/>
      <c r="U335" s="316"/>
      <c r="V335" s="316"/>
      <c r="W335" s="316"/>
      <c r="X335" s="316"/>
      <c r="Y335" s="316"/>
      <c r="Z335" s="316"/>
      <c r="AA335" s="316"/>
    </row>
    <row r="336" spans="1:27">
      <c r="A336" s="316"/>
      <c r="B336" s="1006"/>
      <c r="C336" s="316"/>
      <c r="D336" s="316"/>
      <c r="E336" s="316"/>
      <c r="F336" s="316"/>
      <c r="G336" s="316"/>
      <c r="H336" s="316"/>
      <c r="I336" s="316"/>
      <c r="J336" s="1007"/>
      <c r="K336" s="316"/>
      <c r="L336" s="316"/>
      <c r="M336" s="316"/>
      <c r="N336" s="316"/>
      <c r="O336" s="316"/>
      <c r="P336" s="316"/>
      <c r="Q336" s="316"/>
      <c r="R336" s="316"/>
      <c r="S336" s="316"/>
      <c r="T336" s="316"/>
      <c r="U336" s="316"/>
      <c r="V336" s="316"/>
      <c r="W336" s="316"/>
      <c r="X336" s="316"/>
      <c r="Y336" s="316"/>
      <c r="Z336" s="316"/>
      <c r="AA336" s="316"/>
    </row>
    <row r="337" spans="1:27">
      <c r="A337" s="316"/>
      <c r="B337" s="1006"/>
      <c r="C337" s="316"/>
      <c r="D337" s="316"/>
      <c r="E337" s="316"/>
      <c r="F337" s="316"/>
      <c r="G337" s="316"/>
      <c r="H337" s="316"/>
      <c r="I337" s="316"/>
      <c r="J337" s="1007"/>
      <c r="K337" s="316"/>
      <c r="L337" s="316"/>
      <c r="M337" s="316"/>
      <c r="N337" s="316"/>
      <c r="O337" s="316"/>
      <c r="P337" s="316"/>
      <c r="Q337" s="316"/>
      <c r="R337" s="316"/>
      <c r="S337" s="316"/>
      <c r="T337" s="316"/>
      <c r="U337" s="316"/>
      <c r="V337" s="316"/>
      <c r="W337" s="316"/>
      <c r="X337" s="316"/>
      <c r="Y337" s="316"/>
      <c r="Z337" s="316"/>
      <c r="AA337" s="316"/>
    </row>
    <row r="338" spans="1:27">
      <c r="A338" s="316"/>
      <c r="B338" s="1006"/>
      <c r="C338" s="316"/>
      <c r="D338" s="316"/>
      <c r="E338" s="316"/>
      <c r="F338" s="316"/>
      <c r="G338" s="316"/>
      <c r="H338" s="316"/>
      <c r="I338" s="316"/>
      <c r="J338" s="1007"/>
      <c r="K338" s="316"/>
      <c r="L338" s="316"/>
      <c r="M338" s="316"/>
      <c r="N338" s="316"/>
      <c r="O338" s="316"/>
      <c r="P338" s="316"/>
      <c r="Q338" s="316"/>
      <c r="R338" s="316"/>
      <c r="S338" s="316"/>
      <c r="T338" s="316"/>
      <c r="U338" s="316"/>
      <c r="V338" s="316"/>
      <c r="W338" s="316"/>
      <c r="X338" s="316"/>
      <c r="Y338" s="316"/>
      <c r="Z338" s="316"/>
      <c r="AA338" s="316"/>
    </row>
    <row r="339" spans="1:27">
      <c r="A339" s="316"/>
      <c r="B339" s="1006"/>
      <c r="C339" s="316"/>
      <c r="D339" s="316"/>
      <c r="E339" s="316"/>
      <c r="F339" s="316"/>
      <c r="G339" s="316"/>
      <c r="H339" s="316"/>
      <c r="I339" s="316"/>
      <c r="J339" s="1007"/>
      <c r="K339" s="316"/>
      <c r="L339" s="316"/>
      <c r="M339" s="316"/>
      <c r="N339" s="316"/>
      <c r="O339" s="316"/>
      <c r="P339" s="316"/>
      <c r="Q339" s="316"/>
      <c r="R339" s="316"/>
      <c r="S339" s="316"/>
      <c r="T339" s="316"/>
      <c r="U339" s="316"/>
      <c r="V339" s="316"/>
      <c r="W339" s="316"/>
      <c r="X339" s="316"/>
      <c r="Y339" s="316"/>
      <c r="Z339" s="316"/>
      <c r="AA339" s="316"/>
    </row>
    <row r="340" spans="1:27">
      <c r="A340" s="316"/>
      <c r="B340" s="1006"/>
      <c r="C340" s="316"/>
      <c r="D340" s="316"/>
      <c r="E340" s="316"/>
      <c r="F340" s="316"/>
      <c r="G340" s="316"/>
      <c r="H340" s="316"/>
      <c r="I340" s="316"/>
      <c r="J340" s="1007"/>
      <c r="K340" s="316"/>
      <c r="L340" s="316"/>
      <c r="M340" s="316"/>
      <c r="N340" s="316"/>
      <c r="O340" s="316"/>
      <c r="P340" s="316"/>
      <c r="Q340" s="316"/>
      <c r="R340" s="316"/>
      <c r="S340" s="316"/>
      <c r="T340" s="316"/>
      <c r="U340" s="316"/>
      <c r="V340" s="316"/>
      <c r="W340" s="316"/>
      <c r="X340" s="316"/>
      <c r="Y340" s="316"/>
      <c r="Z340" s="316"/>
      <c r="AA340" s="316"/>
    </row>
    <row r="341" spans="1:27">
      <c r="A341" s="316"/>
      <c r="B341" s="1006"/>
      <c r="C341" s="316"/>
      <c r="D341" s="316"/>
      <c r="E341" s="316"/>
      <c r="F341" s="316"/>
      <c r="G341" s="316"/>
      <c r="H341" s="316"/>
      <c r="I341" s="316"/>
      <c r="J341" s="1007"/>
      <c r="K341" s="316"/>
      <c r="L341" s="316"/>
      <c r="M341" s="316"/>
      <c r="N341" s="316"/>
      <c r="O341" s="316"/>
      <c r="P341" s="316"/>
      <c r="Q341" s="316"/>
      <c r="R341" s="316"/>
      <c r="S341" s="316"/>
      <c r="T341" s="316"/>
      <c r="U341" s="316"/>
      <c r="V341" s="316"/>
      <c r="W341" s="316"/>
      <c r="X341" s="316"/>
      <c r="Y341" s="316"/>
      <c r="Z341" s="316"/>
      <c r="AA341" s="316"/>
    </row>
    <row r="342" spans="1:27">
      <c r="A342" s="316"/>
      <c r="B342" s="1006"/>
      <c r="C342" s="316"/>
      <c r="D342" s="316"/>
      <c r="E342" s="316"/>
      <c r="F342" s="316"/>
      <c r="G342" s="316"/>
      <c r="H342" s="316"/>
      <c r="I342" s="316"/>
      <c r="J342" s="1007"/>
      <c r="K342" s="316"/>
      <c r="L342" s="316"/>
      <c r="M342" s="316"/>
      <c r="N342" s="316"/>
      <c r="O342" s="316"/>
      <c r="P342" s="316"/>
      <c r="Q342" s="316"/>
      <c r="R342" s="316"/>
      <c r="S342" s="316"/>
      <c r="T342" s="316"/>
      <c r="U342" s="316"/>
      <c r="V342" s="316"/>
      <c r="W342" s="316"/>
      <c r="X342" s="316"/>
      <c r="Y342" s="316"/>
      <c r="Z342" s="316"/>
      <c r="AA342" s="316"/>
    </row>
    <row r="343" spans="1:27">
      <c r="A343" s="316"/>
      <c r="B343" s="1006"/>
      <c r="C343" s="316"/>
      <c r="D343" s="316"/>
      <c r="E343" s="316"/>
      <c r="F343" s="316"/>
      <c r="G343" s="316"/>
      <c r="H343" s="316"/>
      <c r="I343" s="316"/>
      <c r="J343" s="1007"/>
      <c r="K343" s="316"/>
      <c r="L343" s="316"/>
      <c r="M343" s="316"/>
      <c r="N343" s="316"/>
      <c r="O343" s="316"/>
      <c r="P343" s="316"/>
      <c r="Q343" s="316"/>
      <c r="R343" s="316"/>
      <c r="S343" s="316"/>
      <c r="T343" s="316"/>
      <c r="U343" s="316"/>
      <c r="V343" s="316"/>
      <c r="W343" s="316"/>
      <c r="X343" s="316"/>
      <c r="Y343" s="316"/>
      <c r="Z343" s="316"/>
      <c r="AA343" s="316"/>
    </row>
    <row r="344" spans="1:27">
      <c r="A344" s="316"/>
      <c r="B344" s="1006"/>
      <c r="C344" s="316"/>
      <c r="D344" s="316"/>
      <c r="E344" s="316"/>
      <c r="F344" s="316"/>
      <c r="G344" s="316"/>
      <c r="H344" s="316"/>
      <c r="I344" s="316"/>
      <c r="J344" s="1007"/>
      <c r="K344" s="316"/>
      <c r="L344" s="316"/>
      <c r="M344" s="316"/>
      <c r="N344" s="316"/>
      <c r="O344" s="316"/>
      <c r="P344" s="316"/>
      <c r="Q344" s="316"/>
      <c r="R344" s="316"/>
      <c r="S344" s="316"/>
      <c r="T344" s="316"/>
      <c r="U344" s="316"/>
      <c r="V344" s="316"/>
      <c r="W344" s="316"/>
      <c r="X344" s="316"/>
      <c r="Y344" s="316"/>
      <c r="Z344" s="316"/>
      <c r="AA344" s="316"/>
    </row>
    <row r="345" spans="1:27">
      <c r="A345" s="316"/>
      <c r="B345" s="1006"/>
      <c r="C345" s="316"/>
      <c r="D345" s="316"/>
      <c r="E345" s="316"/>
      <c r="F345" s="316"/>
      <c r="G345" s="316"/>
      <c r="H345" s="316"/>
      <c r="I345" s="316"/>
      <c r="J345" s="1007"/>
      <c r="K345" s="316"/>
      <c r="L345" s="316"/>
      <c r="M345" s="316"/>
      <c r="N345" s="316"/>
      <c r="O345" s="316"/>
      <c r="P345" s="316"/>
      <c r="Q345" s="316"/>
      <c r="R345" s="316"/>
      <c r="S345" s="316"/>
      <c r="T345" s="316"/>
      <c r="U345" s="316"/>
      <c r="V345" s="316"/>
      <c r="W345" s="316"/>
      <c r="X345" s="316"/>
      <c r="Y345" s="316"/>
      <c r="Z345" s="316"/>
      <c r="AA345" s="316"/>
    </row>
    <row r="346" spans="1:27">
      <c r="A346" s="316"/>
      <c r="B346" s="1006"/>
      <c r="C346" s="316"/>
      <c r="D346" s="316"/>
      <c r="E346" s="316"/>
      <c r="F346" s="316"/>
      <c r="G346" s="316"/>
      <c r="H346" s="316"/>
      <c r="I346" s="316"/>
      <c r="J346" s="1007"/>
      <c r="K346" s="316"/>
      <c r="L346" s="316"/>
      <c r="M346" s="316"/>
      <c r="N346" s="316"/>
      <c r="O346" s="316"/>
      <c r="P346" s="316"/>
      <c r="Q346" s="316"/>
      <c r="R346" s="316"/>
      <c r="S346" s="316"/>
      <c r="T346" s="316"/>
      <c r="U346" s="316"/>
      <c r="V346" s="316"/>
      <c r="W346" s="316"/>
      <c r="X346" s="316"/>
      <c r="Y346" s="316"/>
      <c r="Z346" s="316"/>
      <c r="AA346" s="316"/>
    </row>
    <row r="347" spans="1:27">
      <c r="A347" s="316"/>
      <c r="B347" s="1006"/>
      <c r="C347" s="316"/>
      <c r="D347" s="316"/>
      <c r="E347" s="316"/>
      <c r="F347" s="316"/>
      <c r="G347" s="316"/>
      <c r="H347" s="316"/>
      <c r="I347" s="316"/>
      <c r="J347" s="1007"/>
      <c r="K347" s="316"/>
      <c r="L347" s="316"/>
      <c r="M347" s="316"/>
      <c r="N347" s="316"/>
      <c r="O347" s="316"/>
      <c r="P347" s="316"/>
      <c r="Q347" s="316"/>
      <c r="R347" s="316"/>
      <c r="S347" s="316"/>
      <c r="T347" s="316"/>
      <c r="U347" s="316"/>
      <c r="V347" s="316"/>
      <c r="W347" s="316"/>
      <c r="X347" s="316"/>
      <c r="Y347" s="316"/>
      <c r="Z347" s="316"/>
      <c r="AA347" s="316"/>
    </row>
    <row r="348" spans="1:27">
      <c r="A348" s="316"/>
      <c r="B348" s="1006"/>
      <c r="C348" s="316"/>
      <c r="D348" s="316"/>
      <c r="E348" s="316"/>
      <c r="F348" s="316"/>
      <c r="G348" s="316"/>
      <c r="H348" s="316"/>
      <c r="I348" s="316"/>
      <c r="J348" s="1007"/>
      <c r="K348" s="316"/>
      <c r="L348" s="316"/>
      <c r="M348" s="316"/>
      <c r="N348" s="316"/>
      <c r="O348" s="316"/>
      <c r="P348" s="316"/>
      <c r="Q348" s="316"/>
      <c r="R348" s="316"/>
      <c r="S348" s="316"/>
      <c r="T348" s="316"/>
      <c r="U348" s="316"/>
      <c r="V348" s="316"/>
      <c r="W348" s="316"/>
      <c r="X348" s="316"/>
      <c r="Y348" s="316"/>
      <c r="Z348" s="316"/>
      <c r="AA348" s="316"/>
    </row>
    <row r="349" spans="1:27">
      <c r="A349" s="316"/>
      <c r="B349" s="1006"/>
      <c r="C349" s="316"/>
      <c r="D349" s="316"/>
      <c r="E349" s="316"/>
      <c r="F349" s="316"/>
      <c r="G349" s="316"/>
      <c r="H349" s="316"/>
      <c r="I349" s="316"/>
      <c r="J349" s="1007"/>
      <c r="K349" s="316"/>
      <c r="L349" s="316"/>
      <c r="M349" s="316"/>
      <c r="N349" s="316"/>
      <c r="O349" s="316"/>
      <c r="P349" s="316"/>
      <c r="Q349" s="316"/>
      <c r="R349" s="316"/>
      <c r="S349" s="316"/>
      <c r="T349" s="316"/>
      <c r="U349" s="316"/>
      <c r="V349" s="316"/>
      <c r="W349" s="316"/>
      <c r="X349" s="316"/>
      <c r="Y349" s="316"/>
      <c r="Z349" s="316"/>
      <c r="AA349" s="316"/>
    </row>
    <row r="350" spans="1:27">
      <c r="A350" s="316"/>
      <c r="B350" s="1006"/>
      <c r="C350" s="316"/>
      <c r="D350" s="316"/>
      <c r="E350" s="316"/>
      <c r="F350" s="316"/>
      <c r="G350" s="316"/>
      <c r="H350" s="316"/>
      <c r="I350" s="316"/>
      <c r="J350" s="1007"/>
      <c r="K350" s="316"/>
      <c r="L350" s="316"/>
      <c r="M350" s="316"/>
      <c r="N350" s="316"/>
      <c r="O350" s="316"/>
      <c r="P350" s="316"/>
      <c r="Q350" s="316"/>
      <c r="R350" s="316"/>
      <c r="S350" s="316"/>
      <c r="T350" s="316"/>
      <c r="U350" s="316"/>
      <c r="V350" s="316"/>
      <c r="W350" s="316"/>
      <c r="X350" s="316"/>
      <c r="Y350" s="316"/>
      <c r="Z350" s="316"/>
      <c r="AA350" s="316"/>
    </row>
    <row r="351" spans="1:27">
      <c r="A351" s="316"/>
      <c r="B351" s="1006"/>
      <c r="C351" s="316"/>
      <c r="D351" s="316"/>
      <c r="E351" s="316"/>
      <c r="F351" s="316"/>
      <c r="G351" s="316"/>
      <c r="H351" s="316"/>
      <c r="I351" s="316"/>
      <c r="J351" s="1007"/>
      <c r="K351" s="316"/>
      <c r="L351" s="316"/>
      <c r="M351" s="316"/>
      <c r="N351" s="316"/>
      <c r="O351" s="316"/>
      <c r="P351" s="316"/>
      <c r="Q351" s="316"/>
      <c r="R351" s="316"/>
      <c r="S351" s="316"/>
      <c r="T351" s="316"/>
      <c r="U351" s="316"/>
      <c r="V351" s="316"/>
      <c r="W351" s="316"/>
      <c r="X351" s="316"/>
      <c r="Y351" s="316"/>
      <c r="Z351" s="316"/>
      <c r="AA351" s="316"/>
    </row>
    <row r="352" spans="1:27">
      <c r="A352" s="316"/>
      <c r="B352" s="1006"/>
      <c r="C352" s="316"/>
      <c r="D352" s="316"/>
      <c r="E352" s="316"/>
      <c r="F352" s="316"/>
      <c r="G352" s="316"/>
      <c r="H352" s="316"/>
      <c r="I352" s="316"/>
      <c r="J352" s="1007"/>
      <c r="K352" s="316"/>
      <c r="L352" s="316"/>
      <c r="M352" s="316"/>
      <c r="N352" s="316"/>
      <c r="O352" s="316"/>
      <c r="P352" s="316"/>
      <c r="Q352" s="316"/>
      <c r="R352" s="316"/>
      <c r="S352" s="316"/>
      <c r="T352" s="316"/>
      <c r="U352" s="316"/>
      <c r="V352" s="316"/>
      <c r="W352" s="316"/>
      <c r="X352" s="316"/>
      <c r="Y352" s="316"/>
      <c r="Z352" s="316"/>
      <c r="AA352" s="316"/>
    </row>
    <row r="353" spans="1:27">
      <c r="A353" s="316"/>
      <c r="B353" s="1006"/>
      <c r="C353" s="316"/>
      <c r="D353" s="316"/>
      <c r="E353" s="316"/>
      <c r="F353" s="316"/>
      <c r="G353" s="316"/>
      <c r="H353" s="316"/>
      <c r="I353" s="316"/>
      <c r="J353" s="1007"/>
      <c r="K353" s="316"/>
      <c r="L353" s="316"/>
      <c r="M353" s="316"/>
      <c r="N353" s="316"/>
      <c r="O353" s="316"/>
      <c r="P353" s="316"/>
      <c r="Q353" s="316"/>
      <c r="R353" s="316"/>
      <c r="S353" s="316"/>
      <c r="T353" s="316"/>
      <c r="U353" s="316"/>
      <c r="V353" s="316"/>
      <c r="W353" s="316"/>
      <c r="X353" s="316"/>
      <c r="Y353" s="316"/>
      <c r="Z353" s="316"/>
      <c r="AA353" s="316"/>
    </row>
    <row r="354" spans="1:27">
      <c r="A354" s="316"/>
      <c r="B354" s="1006"/>
      <c r="C354" s="316"/>
      <c r="D354" s="316"/>
      <c r="E354" s="316"/>
      <c r="F354" s="316"/>
      <c r="G354" s="316"/>
      <c r="H354" s="316"/>
      <c r="I354" s="316"/>
      <c r="J354" s="1007"/>
      <c r="K354" s="316"/>
      <c r="L354" s="316"/>
      <c r="M354" s="316"/>
      <c r="N354" s="316"/>
      <c r="O354" s="316"/>
      <c r="P354" s="316"/>
      <c r="Q354" s="316"/>
      <c r="R354" s="316"/>
      <c r="S354" s="316"/>
      <c r="T354" s="316"/>
      <c r="U354" s="316"/>
      <c r="V354" s="316"/>
      <c r="W354" s="316"/>
      <c r="X354" s="316"/>
      <c r="Y354" s="316"/>
      <c r="Z354" s="316"/>
      <c r="AA354" s="316"/>
    </row>
    <row r="355" spans="1:27">
      <c r="A355" s="316"/>
      <c r="B355" s="1006"/>
      <c r="C355" s="316"/>
      <c r="D355" s="316"/>
      <c r="E355" s="316"/>
      <c r="F355" s="316"/>
      <c r="G355" s="316"/>
      <c r="H355" s="316"/>
      <c r="I355" s="316"/>
      <c r="J355" s="1007"/>
      <c r="K355" s="316"/>
      <c r="L355" s="316"/>
      <c r="M355" s="316"/>
      <c r="N355" s="316"/>
      <c r="O355" s="316"/>
      <c r="P355" s="316"/>
      <c r="Q355" s="316"/>
      <c r="R355" s="316"/>
      <c r="S355" s="316"/>
      <c r="T355" s="316"/>
      <c r="U355" s="316"/>
      <c r="V355" s="316"/>
      <c r="W355" s="316"/>
      <c r="X355" s="316"/>
      <c r="Y355" s="316"/>
      <c r="Z355" s="316"/>
      <c r="AA355" s="316"/>
    </row>
    <row r="356" spans="1:27">
      <c r="A356" s="316"/>
      <c r="B356" s="1006"/>
      <c r="C356" s="316"/>
      <c r="D356" s="316"/>
      <c r="E356" s="316"/>
      <c r="F356" s="316"/>
      <c r="G356" s="316"/>
      <c r="H356" s="316"/>
      <c r="I356" s="316"/>
      <c r="J356" s="1007"/>
      <c r="K356" s="316"/>
      <c r="L356" s="316"/>
      <c r="M356" s="316"/>
      <c r="N356" s="316"/>
      <c r="O356" s="316"/>
      <c r="P356" s="316"/>
      <c r="Q356" s="316"/>
      <c r="R356" s="316"/>
      <c r="S356" s="316"/>
      <c r="T356" s="316"/>
      <c r="U356" s="316"/>
      <c r="V356" s="316"/>
      <c r="W356" s="316"/>
      <c r="X356" s="316"/>
      <c r="Y356" s="316"/>
      <c r="Z356" s="316"/>
      <c r="AA356" s="316"/>
    </row>
    <row r="357" spans="1:27">
      <c r="A357" s="316"/>
      <c r="B357" s="1006"/>
      <c r="C357" s="316"/>
      <c r="D357" s="316"/>
      <c r="E357" s="316"/>
      <c r="F357" s="316"/>
      <c r="G357" s="316"/>
      <c r="H357" s="316"/>
      <c r="I357" s="316"/>
      <c r="J357" s="1007"/>
      <c r="K357" s="316"/>
      <c r="L357" s="316"/>
      <c r="M357" s="316"/>
      <c r="N357" s="316"/>
      <c r="O357" s="316"/>
      <c r="P357" s="316"/>
      <c r="Q357" s="316"/>
      <c r="R357" s="316"/>
      <c r="S357" s="316"/>
      <c r="T357" s="316"/>
      <c r="U357" s="316"/>
      <c r="V357" s="316"/>
      <c r="W357" s="316"/>
      <c r="X357" s="316"/>
      <c r="Y357" s="316"/>
      <c r="Z357" s="316"/>
      <c r="AA357" s="316"/>
    </row>
    <row r="358" spans="1:27">
      <c r="A358" s="316"/>
      <c r="B358" s="1006"/>
      <c r="C358" s="316"/>
      <c r="D358" s="316"/>
      <c r="E358" s="316"/>
      <c r="F358" s="316"/>
      <c r="G358" s="316"/>
      <c r="H358" s="316"/>
      <c r="I358" s="316"/>
      <c r="J358" s="1007"/>
      <c r="K358" s="316"/>
      <c r="L358" s="316"/>
      <c r="M358" s="316"/>
      <c r="N358" s="316"/>
      <c r="O358" s="316"/>
      <c r="P358" s="316"/>
      <c r="Q358" s="316"/>
      <c r="R358" s="316"/>
      <c r="S358" s="316"/>
      <c r="T358" s="316"/>
      <c r="U358" s="316"/>
      <c r="V358" s="316"/>
      <c r="W358" s="316"/>
      <c r="X358" s="316"/>
      <c r="Y358" s="316"/>
      <c r="Z358" s="316"/>
      <c r="AA358" s="316"/>
    </row>
    <row r="359" spans="1:27">
      <c r="A359" s="316"/>
      <c r="B359" s="1006"/>
      <c r="C359" s="316"/>
      <c r="D359" s="316"/>
      <c r="E359" s="316"/>
      <c r="F359" s="316"/>
      <c r="G359" s="316"/>
      <c r="H359" s="316"/>
      <c r="I359" s="316"/>
      <c r="J359" s="1007"/>
      <c r="K359" s="316"/>
      <c r="L359" s="316"/>
      <c r="M359" s="316"/>
      <c r="N359" s="316"/>
      <c r="O359" s="316"/>
      <c r="P359" s="316"/>
      <c r="Q359" s="316"/>
      <c r="R359" s="316"/>
      <c r="S359" s="316"/>
      <c r="T359" s="316"/>
      <c r="U359" s="316"/>
      <c r="V359" s="316"/>
      <c r="W359" s="316"/>
      <c r="X359" s="316"/>
      <c r="Y359" s="316"/>
      <c r="Z359" s="316"/>
      <c r="AA359" s="316"/>
    </row>
    <row r="360" spans="1:27">
      <c r="A360" s="316"/>
      <c r="B360" s="1006"/>
      <c r="C360" s="316"/>
      <c r="D360" s="316"/>
      <c r="E360" s="316"/>
      <c r="F360" s="316"/>
      <c r="G360" s="316"/>
      <c r="H360" s="316"/>
      <c r="I360" s="316"/>
      <c r="J360" s="1007"/>
      <c r="K360" s="316"/>
      <c r="L360" s="316"/>
      <c r="M360" s="316"/>
      <c r="N360" s="316"/>
      <c r="O360" s="316"/>
      <c r="P360" s="316"/>
      <c r="Q360" s="316"/>
      <c r="R360" s="316"/>
      <c r="S360" s="316"/>
      <c r="T360" s="316"/>
      <c r="U360" s="316"/>
      <c r="V360" s="316"/>
      <c r="W360" s="316"/>
      <c r="X360" s="316"/>
      <c r="Y360" s="316"/>
      <c r="Z360" s="316"/>
      <c r="AA360" s="316"/>
    </row>
    <row r="361" spans="1:27">
      <c r="A361" s="316"/>
      <c r="B361" s="1006"/>
      <c r="C361" s="316"/>
      <c r="D361" s="316"/>
      <c r="E361" s="316"/>
      <c r="F361" s="316"/>
      <c r="G361" s="316"/>
      <c r="H361" s="316"/>
      <c r="I361" s="316"/>
      <c r="J361" s="1007"/>
      <c r="K361" s="316"/>
      <c r="L361" s="316"/>
      <c r="M361" s="316"/>
      <c r="N361" s="316"/>
      <c r="O361" s="316"/>
      <c r="P361" s="316"/>
      <c r="Q361" s="316"/>
      <c r="R361" s="316"/>
      <c r="S361" s="316"/>
      <c r="T361" s="316"/>
      <c r="U361" s="316"/>
      <c r="V361" s="316"/>
      <c r="W361" s="316"/>
      <c r="X361" s="316"/>
      <c r="Y361" s="316"/>
      <c r="Z361" s="316"/>
      <c r="AA361" s="316"/>
    </row>
    <row r="362" spans="1:27">
      <c r="A362" s="316"/>
      <c r="B362" s="1006"/>
      <c r="C362" s="316"/>
      <c r="D362" s="316"/>
      <c r="E362" s="316"/>
      <c r="F362" s="316"/>
      <c r="G362" s="316"/>
      <c r="H362" s="316"/>
      <c r="I362" s="316"/>
      <c r="J362" s="1007"/>
      <c r="K362" s="316"/>
      <c r="L362" s="316"/>
      <c r="M362" s="316"/>
      <c r="N362" s="316"/>
      <c r="O362" s="316"/>
      <c r="P362" s="316"/>
      <c r="Q362" s="316"/>
      <c r="R362" s="316"/>
      <c r="S362" s="316"/>
      <c r="T362" s="316"/>
      <c r="U362" s="316"/>
      <c r="V362" s="316"/>
      <c r="W362" s="316"/>
      <c r="X362" s="316"/>
      <c r="Y362" s="316"/>
      <c r="Z362" s="316"/>
      <c r="AA362" s="316"/>
    </row>
    <row r="363" spans="1:27">
      <c r="A363" s="316"/>
      <c r="B363" s="1006"/>
      <c r="C363" s="316"/>
      <c r="D363" s="316"/>
      <c r="E363" s="316"/>
      <c r="F363" s="316"/>
      <c r="G363" s="316"/>
      <c r="H363" s="316"/>
      <c r="I363" s="316"/>
      <c r="J363" s="1007"/>
      <c r="K363" s="316"/>
      <c r="L363" s="316"/>
      <c r="M363" s="316"/>
      <c r="N363" s="316"/>
      <c r="O363" s="316"/>
      <c r="P363" s="316"/>
      <c r="Q363" s="316"/>
      <c r="R363" s="316"/>
      <c r="S363" s="316"/>
      <c r="T363" s="316"/>
      <c r="U363" s="316"/>
      <c r="V363" s="316"/>
      <c r="W363" s="316"/>
      <c r="X363" s="316"/>
      <c r="Y363" s="316"/>
      <c r="Z363" s="316"/>
      <c r="AA363" s="316"/>
    </row>
    <row r="364" spans="1:27">
      <c r="A364" s="316"/>
      <c r="B364" s="1006"/>
      <c r="C364" s="316"/>
      <c r="D364" s="316"/>
      <c r="E364" s="316"/>
      <c r="F364" s="316"/>
      <c r="G364" s="316"/>
      <c r="H364" s="316"/>
      <c r="I364" s="316"/>
      <c r="J364" s="1007"/>
      <c r="K364" s="316"/>
      <c r="L364" s="316"/>
      <c r="M364" s="316"/>
      <c r="N364" s="316"/>
      <c r="O364" s="316"/>
      <c r="P364" s="316"/>
      <c r="Q364" s="316"/>
      <c r="R364" s="316"/>
      <c r="S364" s="316"/>
      <c r="T364" s="316"/>
      <c r="U364" s="316"/>
      <c r="V364" s="316"/>
      <c r="W364" s="316"/>
      <c r="X364" s="316"/>
      <c r="Y364" s="316"/>
      <c r="Z364" s="316"/>
      <c r="AA364" s="316"/>
    </row>
    <row r="365" spans="1:27">
      <c r="A365" s="316"/>
      <c r="B365" s="1006"/>
      <c r="C365" s="316"/>
      <c r="D365" s="316"/>
      <c r="E365" s="316"/>
      <c r="F365" s="316"/>
      <c r="G365" s="316"/>
      <c r="H365" s="316"/>
      <c r="I365" s="316"/>
      <c r="J365" s="1007"/>
      <c r="K365" s="316"/>
      <c r="L365" s="316"/>
      <c r="M365" s="316"/>
      <c r="N365" s="316"/>
      <c r="O365" s="316"/>
      <c r="P365" s="316"/>
      <c r="Q365" s="316"/>
      <c r="R365" s="316"/>
      <c r="S365" s="316"/>
      <c r="T365" s="316"/>
      <c r="U365" s="316"/>
      <c r="V365" s="316"/>
      <c r="W365" s="316"/>
      <c r="X365" s="316"/>
      <c r="Y365" s="316"/>
      <c r="Z365" s="316"/>
      <c r="AA365" s="316"/>
    </row>
    <row r="366" spans="1:27">
      <c r="A366" s="316"/>
      <c r="B366" s="1006"/>
      <c r="C366" s="316"/>
      <c r="D366" s="316"/>
      <c r="E366" s="316"/>
      <c r="F366" s="316"/>
      <c r="G366" s="316"/>
      <c r="H366" s="316"/>
      <c r="I366" s="316"/>
      <c r="J366" s="1007"/>
      <c r="K366" s="316"/>
      <c r="L366" s="316"/>
      <c r="M366" s="316"/>
      <c r="N366" s="316"/>
      <c r="O366" s="316"/>
      <c r="P366" s="316"/>
      <c r="Q366" s="316"/>
      <c r="R366" s="316"/>
      <c r="S366" s="316"/>
      <c r="T366" s="316"/>
      <c r="U366" s="316"/>
      <c r="V366" s="316"/>
      <c r="W366" s="316"/>
      <c r="X366" s="316"/>
      <c r="Y366" s="316"/>
      <c r="Z366" s="316"/>
      <c r="AA366" s="316"/>
    </row>
    <row r="367" spans="1:27">
      <c r="A367" s="316"/>
      <c r="B367" s="1006"/>
      <c r="C367" s="316"/>
      <c r="D367" s="316"/>
      <c r="E367" s="316"/>
      <c r="F367" s="316"/>
      <c r="G367" s="316"/>
      <c r="H367" s="316"/>
      <c r="I367" s="316"/>
      <c r="J367" s="1007"/>
      <c r="K367" s="316"/>
      <c r="L367" s="316"/>
      <c r="M367" s="316"/>
      <c r="N367" s="316"/>
      <c r="O367" s="316"/>
      <c r="P367" s="316"/>
      <c r="Q367" s="316"/>
      <c r="R367" s="316"/>
      <c r="S367" s="316"/>
      <c r="T367" s="316"/>
      <c r="U367" s="316"/>
      <c r="V367" s="316"/>
      <c r="W367" s="316"/>
      <c r="X367" s="316"/>
      <c r="Y367" s="316"/>
      <c r="Z367" s="316"/>
      <c r="AA367" s="316"/>
    </row>
    <row r="368" spans="1:27">
      <c r="A368" s="316"/>
      <c r="B368" s="1006"/>
      <c r="C368" s="316"/>
      <c r="D368" s="316"/>
      <c r="E368" s="316"/>
      <c r="F368" s="316"/>
      <c r="G368" s="316"/>
      <c r="H368" s="316"/>
      <c r="I368" s="316"/>
      <c r="J368" s="1007"/>
      <c r="K368" s="316"/>
      <c r="L368" s="316"/>
      <c r="M368" s="316"/>
      <c r="N368" s="316"/>
      <c r="O368" s="316"/>
      <c r="P368" s="316"/>
      <c r="Q368" s="316"/>
      <c r="R368" s="316"/>
      <c r="S368" s="316"/>
      <c r="T368" s="316"/>
      <c r="U368" s="316"/>
      <c r="V368" s="316"/>
      <c r="W368" s="316"/>
      <c r="X368" s="316"/>
      <c r="Y368" s="316"/>
      <c r="Z368" s="316"/>
      <c r="AA368" s="316"/>
    </row>
    <row r="369" spans="1:27">
      <c r="A369" s="316"/>
      <c r="B369" s="1006"/>
      <c r="C369" s="316"/>
      <c r="D369" s="316"/>
      <c r="E369" s="316"/>
      <c r="F369" s="316"/>
      <c r="G369" s="316"/>
      <c r="H369" s="316"/>
      <c r="I369" s="316"/>
      <c r="J369" s="1007"/>
      <c r="K369" s="316"/>
      <c r="L369" s="316"/>
      <c r="M369" s="316"/>
      <c r="N369" s="316"/>
      <c r="O369" s="316"/>
      <c r="P369" s="316"/>
      <c r="Q369" s="316"/>
      <c r="R369" s="316"/>
      <c r="S369" s="316"/>
      <c r="T369" s="316"/>
      <c r="U369" s="316"/>
      <c r="V369" s="316"/>
      <c r="W369" s="316"/>
      <c r="X369" s="316"/>
      <c r="Y369" s="316"/>
      <c r="Z369" s="316"/>
      <c r="AA369" s="316"/>
    </row>
    <row r="370" spans="1:27">
      <c r="A370" s="316"/>
      <c r="B370" s="1006"/>
      <c r="C370" s="316"/>
      <c r="D370" s="316"/>
      <c r="E370" s="316"/>
      <c r="F370" s="316"/>
      <c r="G370" s="316"/>
      <c r="H370" s="316"/>
      <c r="I370" s="316"/>
      <c r="J370" s="1007"/>
      <c r="K370" s="316"/>
      <c r="L370" s="316"/>
      <c r="M370" s="316"/>
      <c r="N370" s="316"/>
      <c r="O370" s="316"/>
      <c r="P370" s="316"/>
      <c r="Q370" s="316"/>
      <c r="R370" s="316"/>
      <c r="S370" s="316"/>
      <c r="T370" s="316"/>
      <c r="U370" s="316"/>
      <c r="V370" s="316"/>
      <c r="W370" s="316"/>
      <c r="X370" s="316"/>
      <c r="Y370" s="316"/>
      <c r="Z370" s="316"/>
      <c r="AA370" s="316"/>
    </row>
    <row r="371" spans="1:27">
      <c r="A371" s="316"/>
      <c r="B371" s="1006"/>
      <c r="C371" s="316"/>
      <c r="D371" s="316"/>
      <c r="E371" s="316"/>
      <c r="F371" s="316"/>
      <c r="G371" s="316"/>
      <c r="H371" s="316"/>
      <c r="I371" s="316"/>
      <c r="J371" s="1007"/>
      <c r="K371" s="316"/>
      <c r="L371" s="316"/>
      <c r="M371" s="316"/>
      <c r="N371" s="316"/>
      <c r="O371" s="316"/>
      <c r="P371" s="316"/>
      <c r="Q371" s="316"/>
      <c r="R371" s="316"/>
      <c r="S371" s="316"/>
      <c r="T371" s="316"/>
      <c r="U371" s="316"/>
      <c r="V371" s="316"/>
      <c r="W371" s="316"/>
      <c r="X371" s="316"/>
      <c r="Y371" s="316"/>
      <c r="Z371" s="316"/>
      <c r="AA371" s="316"/>
    </row>
    <row r="372" spans="1:27">
      <c r="A372" s="316"/>
      <c r="B372" s="1006"/>
      <c r="C372" s="316"/>
      <c r="D372" s="316"/>
      <c r="E372" s="316"/>
      <c r="F372" s="316"/>
      <c r="G372" s="316"/>
      <c r="H372" s="316"/>
      <c r="I372" s="316"/>
      <c r="J372" s="1007"/>
      <c r="K372" s="316"/>
      <c r="L372" s="316"/>
      <c r="M372" s="316"/>
      <c r="N372" s="316"/>
      <c r="O372" s="316"/>
      <c r="P372" s="316"/>
      <c r="Q372" s="316"/>
      <c r="R372" s="316"/>
      <c r="S372" s="316"/>
      <c r="T372" s="316"/>
      <c r="U372" s="316"/>
      <c r="V372" s="316"/>
      <c r="W372" s="316"/>
      <c r="X372" s="316"/>
      <c r="Y372" s="316"/>
      <c r="Z372" s="316"/>
      <c r="AA372" s="316"/>
    </row>
    <row r="373" spans="1:27">
      <c r="A373" s="316"/>
      <c r="B373" s="1006"/>
      <c r="C373" s="316"/>
      <c r="D373" s="316"/>
      <c r="E373" s="316"/>
      <c r="F373" s="316"/>
      <c r="G373" s="316"/>
      <c r="H373" s="316"/>
      <c r="I373" s="316"/>
      <c r="J373" s="1007"/>
      <c r="K373" s="316"/>
      <c r="L373" s="316"/>
      <c r="M373" s="316"/>
      <c r="N373" s="316"/>
      <c r="O373" s="316"/>
      <c r="P373" s="316"/>
      <c r="Q373" s="316"/>
      <c r="R373" s="316"/>
      <c r="S373" s="316"/>
      <c r="T373" s="316"/>
      <c r="U373" s="316"/>
      <c r="V373" s="316"/>
      <c r="W373" s="316"/>
      <c r="X373" s="316"/>
      <c r="Y373" s="316"/>
      <c r="Z373" s="316"/>
      <c r="AA373" s="316"/>
    </row>
    <row r="374" spans="1:27">
      <c r="A374" s="316"/>
      <c r="B374" s="1006"/>
      <c r="C374" s="316"/>
      <c r="D374" s="316"/>
      <c r="E374" s="316"/>
      <c r="F374" s="316"/>
      <c r="G374" s="316"/>
      <c r="H374" s="316"/>
      <c r="I374" s="316"/>
      <c r="J374" s="1007"/>
      <c r="K374" s="316"/>
      <c r="L374" s="316"/>
      <c r="M374" s="316"/>
      <c r="N374" s="316"/>
      <c r="O374" s="316"/>
      <c r="P374" s="316"/>
      <c r="Q374" s="316"/>
      <c r="R374" s="316"/>
      <c r="S374" s="316"/>
      <c r="T374" s="316"/>
      <c r="U374" s="316"/>
      <c r="V374" s="316"/>
      <c r="W374" s="316"/>
      <c r="X374" s="316"/>
      <c r="Y374" s="316"/>
      <c r="Z374" s="316"/>
      <c r="AA374" s="316"/>
    </row>
    <row r="375" spans="1:27">
      <c r="A375" s="316"/>
      <c r="B375" s="1006"/>
      <c r="C375" s="316"/>
      <c r="D375" s="316"/>
      <c r="E375" s="316"/>
      <c r="F375" s="316"/>
      <c r="G375" s="316"/>
      <c r="H375" s="316"/>
      <c r="I375" s="316"/>
      <c r="J375" s="1007"/>
      <c r="K375" s="316"/>
      <c r="L375" s="316"/>
      <c r="M375" s="316"/>
      <c r="N375" s="316"/>
      <c r="O375" s="316"/>
      <c r="P375" s="316"/>
      <c r="Q375" s="316"/>
      <c r="R375" s="316"/>
      <c r="S375" s="316"/>
      <c r="T375" s="316"/>
      <c r="U375" s="316"/>
      <c r="V375" s="316"/>
      <c r="W375" s="316"/>
      <c r="X375" s="316"/>
      <c r="Y375" s="316"/>
      <c r="Z375" s="316"/>
      <c r="AA375" s="316"/>
    </row>
    <row r="376" spans="1:27">
      <c r="A376" s="316"/>
      <c r="B376" s="1006"/>
      <c r="C376" s="316"/>
      <c r="D376" s="316"/>
      <c r="E376" s="316"/>
      <c r="F376" s="316"/>
      <c r="G376" s="316"/>
      <c r="H376" s="316"/>
      <c r="I376" s="316"/>
      <c r="J376" s="1007"/>
      <c r="K376" s="316"/>
      <c r="L376" s="316"/>
      <c r="M376" s="316"/>
      <c r="N376" s="316"/>
      <c r="O376" s="316"/>
      <c r="P376" s="316"/>
      <c r="Q376" s="316"/>
      <c r="R376" s="316"/>
      <c r="S376" s="316"/>
      <c r="T376" s="316"/>
      <c r="U376" s="316"/>
      <c r="V376" s="316"/>
      <c r="W376" s="316"/>
      <c r="X376" s="316"/>
      <c r="Y376" s="316"/>
      <c r="Z376" s="316"/>
      <c r="AA376" s="316"/>
    </row>
    <row r="377" spans="1:27">
      <c r="A377" s="316"/>
      <c r="B377" s="1006"/>
      <c r="C377" s="316"/>
      <c r="D377" s="316"/>
      <c r="E377" s="316"/>
      <c r="F377" s="316"/>
      <c r="G377" s="316"/>
      <c r="H377" s="316"/>
      <c r="I377" s="316"/>
      <c r="J377" s="1007"/>
      <c r="K377" s="316"/>
      <c r="L377" s="316"/>
      <c r="M377" s="316"/>
      <c r="N377" s="316"/>
      <c r="O377" s="316"/>
      <c r="P377" s="316"/>
      <c r="Q377" s="316"/>
      <c r="R377" s="316"/>
      <c r="S377" s="316"/>
      <c r="T377" s="316"/>
      <c r="U377" s="316"/>
      <c r="V377" s="316"/>
      <c r="W377" s="316"/>
      <c r="X377" s="316"/>
      <c r="Y377" s="316"/>
      <c r="Z377" s="316"/>
      <c r="AA377" s="316"/>
    </row>
    <row r="378" spans="1:27">
      <c r="A378" s="316"/>
      <c r="B378" s="1006"/>
      <c r="C378" s="316"/>
      <c r="D378" s="316"/>
      <c r="E378" s="316"/>
      <c r="F378" s="316"/>
      <c r="G378" s="316"/>
      <c r="H378" s="316"/>
      <c r="I378" s="316"/>
      <c r="J378" s="1007"/>
      <c r="K378" s="316"/>
      <c r="L378" s="316"/>
      <c r="M378" s="316"/>
      <c r="N378" s="316"/>
      <c r="O378" s="316"/>
      <c r="P378" s="316"/>
      <c r="Q378" s="316"/>
      <c r="R378" s="316"/>
      <c r="S378" s="316"/>
      <c r="T378" s="316"/>
      <c r="U378" s="316"/>
      <c r="V378" s="316"/>
      <c r="W378" s="316"/>
      <c r="X378" s="316"/>
      <c r="Y378" s="316"/>
      <c r="Z378" s="316"/>
      <c r="AA378" s="316"/>
    </row>
    <row r="379" spans="1:27">
      <c r="A379" s="316"/>
      <c r="B379" s="1006"/>
      <c r="C379" s="316"/>
      <c r="D379" s="316"/>
      <c r="E379" s="316"/>
      <c r="F379" s="316"/>
      <c r="G379" s="316"/>
      <c r="H379" s="316"/>
      <c r="I379" s="316"/>
      <c r="J379" s="1007"/>
      <c r="K379" s="316"/>
      <c r="L379" s="316"/>
      <c r="M379" s="316"/>
      <c r="N379" s="316"/>
      <c r="O379" s="316"/>
      <c r="P379" s="316"/>
      <c r="Q379" s="316"/>
      <c r="R379" s="316"/>
      <c r="S379" s="316"/>
      <c r="T379" s="316"/>
      <c r="U379" s="316"/>
      <c r="V379" s="316"/>
      <c r="W379" s="316"/>
      <c r="X379" s="316"/>
      <c r="Y379" s="316"/>
      <c r="Z379" s="316"/>
      <c r="AA379" s="316"/>
    </row>
    <row r="380" spans="1:27">
      <c r="A380" s="316"/>
      <c r="B380" s="1006"/>
      <c r="C380" s="316"/>
      <c r="D380" s="316"/>
      <c r="E380" s="316"/>
      <c r="F380" s="316"/>
      <c r="G380" s="316"/>
      <c r="H380" s="316"/>
      <c r="I380" s="316"/>
      <c r="J380" s="1007"/>
      <c r="K380" s="316"/>
      <c r="L380" s="316"/>
      <c r="M380" s="316"/>
      <c r="N380" s="316"/>
      <c r="O380" s="316"/>
      <c r="P380" s="316"/>
      <c r="Q380" s="316"/>
      <c r="R380" s="316"/>
      <c r="S380" s="316"/>
      <c r="T380" s="316"/>
      <c r="U380" s="316"/>
      <c r="V380" s="316"/>
      <c r="W380" s="316"/>
      <c r="X380" s="316"/>
      <c r="Y380" s="316"/>
      <c r="Z380" s="316"/>
      <c r="AA380" s="316"/>
    </row>
    <row r="381" spans="1:27">
      <c r="A381" s="316"/>
      <c r="B381" s="1006"/>
      <c r="C381" s="316"/>
      <c r="D381" s="316"/>
      <c r="E381" s="316"/>
      <c r="F381" s="316"/>
      <c r="G381" s="316"/>
      <c r="H381" s="316"/>
      <c r="I381" s="316"/>
      <c r="J381" s="1007"/>
      <c r="K381" s="316"/>
      <c r="L381" s="316"/>
      <c r="M381" s="316"/>
      <c r="N381" s="316"/>
      <c r="O381" s="316"/>
      <c r="P381" s="316"/>
      <c r="Q381" s="316"/>
      <c r="R381" s="316"/>
      <c r="S381" s="316"/>
      <c r="T381" s="316"/>
      <c r="U381" s="316"/>
      <c r="V381" s="316"/>
      <c r="W381" s="316"/>
      <c r="X381" s="316"/>
      <c r="Y381" s="316"/>
      <c r="Z381" s="316"/>
      <c r="AA381" s="316"/>
    </row>
    <row r="382" spans="1:27">
      <c r="A382" s="316"/>
      <c r="B382" s="1006"/>
      <c r="C382" s="316"/>
      <c r="D382" s="316"/>
      <c r="E382" s="316"/>
      <c r="F382" s="316"/>
      <c r="G382" s="316"/>
      <c r="H382" s="316"/>
      <c r="I382" s="316"/>
      <c r="J382" s="1007"/>
      <c r="K382" s="316"/>
      <c r="L382" s="316"/>
      <c r="M382" s="316"/>
      <c r="N382" s="316"/>
      <c r="O382" s="316"/>
      <c r="P382" s="316"/>
      <c r="Q382" s="316"/>
      <c r="R382" s="316"/>
      <c r="S382" s="316"/>
      <c r="T382" s="316"/>
      <c r="U382" s="316"/>
      <c r="V382" s="316"/>
      <c r="W382" s="316"/>
      <c r="X382" s="316"/>
      <c r="Y382" s="316"/>
      <c r="Z382" s="316"/>
      <c r="AA382" s="316"/>
    </row>
    <row r="383" spans="1:27">
      <c r="A383" s="316"/>
      <c r="B383" s="1006"/>
      <c r="C383" s="316"/>
      <c r="D383" s="316"/>
      <c r="E383" s="316"/>
      <c r="F383" s="316"/>
      <c r="G383" s="316"/>
      <c r="H383" s="316"/>
      <c r="I383" s="316"/>
      <c r="J383" s="1007"/>
      <c r="K383" s="316"/>
      <c r="L383" s="316"/>
      <c r="M383" s="316"/>
      <c r="N383" s="316"/>
      <c r="O383" s="316"/>
      <c r="P383" s="316"/>
      <c r="Q383" s="316"/>
      <c r="R383" s="316"/>
      <c r="S383" s="316"/>
      <c r="T383" s="316"/>
      <c r="U383" s="316"/>
      <c r="V383" s="316"/>
      <c r="W383" s="316"/>
      <c r="X383" s="316"/>
      <c r="Y383" s="316"/>
      <c r="Z383" s="316"/>
      <c r="AA383" s="316"/>
    </row>
    <row r="384" spans="1:27">
      <c r="A384" s="316"/>
      <c r="B384" s="1006"/>
      <c r="C384" s="316"/>
      <c r="D384" s="316"/>
      <c r="E384" s="316"/>
      <c r="F384" s="316"/>
      <c r="G384" s="316"/>
      <c r="H384" s="316"/>
      <c r="I384" s="316"/>
      <c r="J384" s="1007"/>
      <c r="K384" s="316"/>
      <c r="L384" s="316"/>
      <c r="M384" s="316"/>
      <c r="N384" s="316"/>
      <c r="O384" s="316"/>
      <c r="P384" s="316"/>
      <c r="Q384" s="316"/>
      <c r="R384" s="316"/>
      <c r="S384" s="316"/>
      <c r="T384" s="316"/>
      <c r="U384" s="316"/>
      <c r="V384" s="316"/>
      <c r="W384" s="316"/>
      <c r="X384" s="316"/>
      <c r="Y384" s="316"/>
      <c r="Z384" s="316"/>
      <c r="AA384" s="316"/>
    </row>
    <row r="385" spans="1:27">
      <c r="A385" s="316"/>
      <c r="B385" s="1006"/>
      <c r="C385" s="316"/>
      <c r="D385" s="316"/>
      <c r="E385" s="316"/>
      <c r="F385" s="316"/>
      <c r="G385" s="316"/>
      <c r="H385" s="316"/>
      <c r="I385" s="316"/>
      <c r="J385" s="1007"/>
      <c r="K385" s="316"/>
      <c r="L385" s="316"/>
      <c r="M385" s="316"/>
      <c r="N385" s="316"/>
      <c r="O385" s="316"/>
      <c r="P385" s="316"/>
      <c r="Q385" s="316"/>
      <c r="R385" s="316"/>
      <c r="S385" s="316"/>
      <c r="T385" s="316"/>
      <c r="U385" s="316"/>
      <c r="V385" s="316"/>
      <c r="W385" s="316"/>
      <c r="X385" s="316"/>
      <c r="Y385" s="316"/>
      <c r="Z385" s="316"/>
      <c r="AA385" s="316"/>
    </row>
    <row r="386" spans="1:27">
      <c r="A386" s="316"/>
      <c r="B386" s="1006"/>
      <c r="C386" s="316"/>
      <c r="D386" s="316"/>
      <c r="E386" s="316"/>
      <c r="F386" s="316"/>
      <c r="G386" s="316"/>
      <c r="H386" s="316"/>
      <c r="I386" s="316"/>
      <c r="J386" s="1007"/>
      <c r="K386" s="316"/>
      <c r="L386" s="316"/>
      <c r="M386" s="316"/>
      <c r="N386" s="316"/>
      <c r="O386" s="316"/>
      <c r="P386" s="316"/>
      <c r="Q386" s="316"/>
      <c r="R386" s="316"/>
      <c r="S386" s="316"/>
      <c r="T386" s="316"/>
      <c r="U386" s="316"/>
      <c r="V386" s="316"/>
      <c r="W386" s="316"/>
      <c r="X386" s="316"/>
      <c r="Y386" s="316"/>
      <c r="Z386" s="316"/>
      <c r="AA386" s="316"/>
    </row>
    <row r="387" spans="1:27">
      <c r="A387" s="316"/>
      <c r="B387" s="1006"/>
      <c r="C387" s="316"/>
      <c r="D387" s="316"/>
      <c r="E387" s="316"/>
      <c r="F387" s="316"/>
      <c r="G387" s="316"/>
      <c r="H387" s="316"/>
      <c r="I387" s="316"/>
      <c r="J387" s="1007"/>
      <c r="K387" s="316"/>
      <c r="L387" s="316"/>
      <c r="M387" s="316"/>
      <c r="N387" s="316"/>
      <c r="O387" s="316"/>
      <c r="P387" s="316"/>
      <c r="Q387" s="316"/>
      <c r="R387" s="316"/>
      <c r="S387" s="316"/>
      <c r="T387" s="316"/>
      <c r="U387" s="316"/>
      <c r="V387" s="316"/>
      <c r="W387" s="316"/>
      <c r="X387" s="316"/>
      <c r="Y387" s="316"/>
      <c r="Z387" s="316"/>
      <c r="AA387" s="316"/>
    </row>
    <row r="388" spans="1:27">
      <c r="A388" s="316"/>
      <c r="B388" s="1006"/>
      <c r="C388" s="316"/>
      <c r="D388" s="316"/>
      <c r="E388" s="316"/>
      <c r="F388" s="316"/>
      <c r="G388" s="316"/>
      <c r="H388" s="316"/>
      <c r="I388" s="316"/>
      <c r="J388" s="1007"/>
      <c r="K388" s="316"/>
      <c r="L388" s="316"/>
      <c r="M388" s="316"/>
      <c r="N388" s="316"/>
      <c r="O388" s="316"/>
      <c r="P388" s="316"/>
      <c r="Q388" s="316"/>
      <c r="R388" s="316"/>
      <c r="S388" s="316"/>
      <c r="T388" s="316"/>
      <c r="U388" s="316"/>
      <c r="V388" s="316"/>
      <c r="W388" s="316"/>
      <c r="X388" s="316"/>
      <c r="Y388" s="316"/>
      <c r="Z388" s="316"/>
      <c r="AA388" s="316"/>
    </row>
    <row r="389" spans="1:27">
      <c r="A389" s="316"/>
      <c r="B389" s="1006"/>
      <c r="C389" s="316"/>
      <c r="D389" s="316"/>
      <c r="E389" s="316"/>
      <c r="F389" s="316"/>
      <c r="G389" s="316"/>
      <c r="H389" s="316"/>
      <c r="I389" s="316"/>
      <c r="J389" s="1007"/>
      <c r="K389" s="316"/>
      <c r="L389" s="316"/>
      <c r="M389" s="316"/>
      <c r="N389" s="316"/>
      <c r="O389" s="316"/>
      <c r="P389" s="316"/>
      <c r="Q389" s="316"/>
      <c r="R389" s="316"/>
      <c r="S389" s="316"/>
      <c r="T389" s="316"/>
      <c r="U389" s="316"/>
      <c r="V389" s="316"/>
      <c r="W389" s="316"/>
      <c r="X389" s="316"/>
      <c r="Y389" s="316"/>
      <c r="Z389" s="316"/>
      <c r="AA389" s="316"/>
    </row>
    <row r="390" spans="1:27">
      <c r="A390" s="316"/>
      <c r="B390" s="1006"/>
      <c r="C390" s="316"/>
      <c r="D390" s="316"/>
      <c r="E390" s="316"/>
      <c r="F390" s="316"/>
      <c r="G390" s="316"/>
      <c r="H390" s="316"/>
      <c r="I390" s="316"/>
      <c r="J390" s="1007"/>
      <c r="K390" s="316"/>
      <c r="L390" s="316"/>
      <c r="M390" s="316"/>
      <c r="N390" s="316"/>
      <c r="O390" s="316"/>
      <c r="P390" s="316"/>
      <c r="Q390" s="316"/>
      <c r="R390" s="316"/>
      <c r="S390" s="316"/>
      <c r="T390" s="316"/>
      <c r="U390" s="316"/>
      <c r="V390" s="316"/>
      <c r="W390" s="316"/>
      <c r="X390" s="316"/>
      <c r="Y390" s="316"/>
      <c r="Z390" s="316"/>
      <c r="AA390" s="316"/>
    </row>
    <row r="391" spans="1:27">
      <c r="A391" s="316"/>
      <c r="B391" s="1006"/>
      <c r="C391" s="316"/>
      <c r="D391" s="316"/>
      <c r="E391" s="316"/>
      <c r="F391" s="316"/>
      <c r="G391" s="316"/>
      <c r="H391" s="316"/>
      <c r="I391" s="316"/>
      <c r="J391" s="1007"/>
      <c r="K391" s="316"/>
      <c r="L391" s="316"/>
      <c r="M391" s="316"/>
      <c r="N391" s="316"/>
      <c r="O391" s="316"/>
      <c r="P391" s="316"/>
      <c r="Q391" s="316"/>
      <c r="R391" s="316"/>
      <c r="S391" s="316"/>
      <c r="T391" s="316"/>
      <c r="U391" s="316"/>
      <c r="V391" s="316"/>
      <c r="W391" s="316"/>
      <c r="X391" s="316"/>
      <c r="Y391" s="316"/>
      <c r="Z391" s="316"/>
      <c r="AA391" s="316"/>
    </row>
    <row r="392" spans="1:27">
      <c r="A392" s="316"/>
      <c r="B392" s="1006"/>
      <c r="C392" s="316"/>
      <c r="D392" s="316"/>
      <c r="E392" s="316"/>
      <c r="F392" s="316"/>
      <c r="G392" s="316"/>
      <c r="H392" s="316"/>
      <c r="I392" s="316"/>
      <c r="J392" s="1007"/>
      <c r="K392" s="316"/>
      <c r="L392" s="316"/>
      <c r="M392" s="316"/>
      <c r="N392" s="316"/>
      <c r="O392" s="316"/>
      <c r="P392" s="316"/>
      <c r="Q392" s="316"/>
      <c r="R392" s="316"/>
      <c r="S392" s="316"/>
      <c r="T392" s="316"/>
      <c r="U392" s="316"/>
      <c r="V392" s="316"/>
      <c r="W392" s="316"/>
      <c r="X392" s="316"/>
      <c r="Y392" s="316"/>
      <c r="Z392" s="316"/>
      <c r="AA392" s="316"/>
    </row>
    <row r="393" spans="1:27">
      <c r="A393" s="316"/>
      <c r="B393" s="1006"/>
      <c r="C393" s="316"/>
      <c r="D393" s="316"/>
      <c r="E393" s="316"/>
      <c r="F393" s="316"/>
      <c r="G393" s="316"/>
      <c r="H393" s="316"/>
      <c r="I393" s="316"/>
      <c r="J393" s="1007"/>
      <c r="K393" s="316"/>
      <c r="L393" s="316"/>
      <c r="M393" s="316"/>
      <c r="N393" s="316"/>
      <c r="O393" s="316"/>
      <c r="P393" s="316"/>
      <c r="Q393" s="316"/>
      <c r="R393" s="316"/>
      <c r="S393" s="316"/>
      <c r="T393" s="316"/>
      <c r="U393" s="316"/>
      <c r="V393" s="316"/>
      <c r="W393" s="316"/>
      <c r="X393" s="316"/>
      <c r="Y393" s="316"/>
      <c r="Z393" s="316"/>
      <c r="AA393" s="316"/>
    </row>
    <row r="394" spans="1:27">
      <c r="A394" s="316"/>
      <c r="B394" s="1006"/>
      <c r="C394" s="316"/>
      <c r="D394" s="316"/>
      <c r="E394" s="316"/>
      <c r="F394" s="316"/>
      <c r="G394" s="316"/>
      <c r="H394" s="316"/>
      <c r="I394" s="316"/>
      <c r="J394" s="1007"/>
      <c r="K394" s="316"/>
      <c r="L394" s="316"/>
      <c r="M394" s="316"/>
      <c r="N394" s="316"/>
      <c r="O394" s="316"/>
      <c r="P394" s="316"/>
      <c r="Q394" s="316"/>
      <c r="R394" s="316"/>
      <c r="S394" s="316"/>
      <c r="T394" s="316"/>
      <c r="U394" s="316"/>
      <c r="V394" s="316"/>
      <c r="W394" s="316"/>
      <c r="X394" s="316"/>
      <c r="Y394" s="316"/>
      <c r="Z394" s="316"/>
      <c r="AA394" s="316"/>
    </row>
    <row r="395" spans="1:27">
      <c r="A395" s="316"/>
      <c r="B395" s="1006"/>
      <c r="C395" s="316"/>
      <c r="D395" s="316"/>
      <c r="E395" s="316"/>
      <c r="F395" s="316"/>
      <c r="G395" s="316"/>
      <c r="H395" s="316"/>
      <c r="I395" s="316"/>
      <c r="J395" s="1007"/>
      <c r="K395" s="316"/>
      <c r="L395" s="316"/>
      <c r="M395" s="316"/>
      <c r="N395" s="316"/>
      <c r="O395" s="316"/>
      <c r="P395" s="316"/>
      <c r="Q395" s="316"/>
      <c r="R395" s="316"/>
      <c r="S395" s="316"/>
      <c r="T395" s="316"/>
      <c r="U395" s="316"/>
      <c r="V395" s="316"/>
      <c r="W395" s="316"/>
      <c r="X395" s="316"/>
      <c r="Y395" s="316"/>
      <c r="Z395" s="316"/>
      <c r="AA395" s="316"/>
    </row>
    <row r="396" spans="1:27">
      <c r="A396" s="316"/>
      <c r="B396" s="1006"/>
      <c r="C396" s="316"/>
      <c r="D396" s="316"/>
      <c r="E396" s="316"/>
      <c r="F396" s="316"/>
      <c r="G396" s="316"/>
      <c r="H396" s="316"/>
      <c r="I396" s="316"/>
      <c r="J396" s="1007"/>
      <c r="K396" s="316"/>
      <c r="L396" s="316"/>
      <c r="M396" s="316"/>
      <c r="N396" s="316"/>
      <c r="O396" s="316"/>
      <c r="P396" s="316"/>
      <c r="Q396" s="316"/>
      <c r="R396" s="316"/>
      <c r="S396" s="316"/>
      <c r="T396" s="316"/>
      <c r="U396" s="316"/>
      <c r="V396" s="316"/>
      <c r="W396" s="316"/>
      <c r="X396" s="316"/>
      <c r="Y396" s="316"/>
      <c r="Z396" s="316"/>
      <c r="AA396" s="316"/>
    </row>
    <row r="397" spans="1:27">
      <c r="A397" s="316"/>
      <c r="B397" s="1006"/>
      <c r="C397" s="316"/>
      <c r="D397" s="316"/>
      <c r="E397" s="316"/>
      <c r="F397" s="316"/>
      <c r="G397" s="316"/>
      <c r="H397" s="316"/>
      <c r="I397" s="316"/>
      <c r="J397" s="1007"/>
      <c r="K397" s="316"/>
      <c r="L397" s="316"/>
      <c r="M397" s="316"/>
      <c r="N397" s="316"/>
      <c r="O397" s="316"/>
      <c r="P397" s="316"/>
      <c r="Q397" s="316"/>
      <c r="R397" s="316"/>
      <c r="S397" s="316"/>
      <c r="T397" s="316"/>
      <c r="U397" s="316"/>
      <c r="V397" s="316"/>
      <c r="W397" s="316"/>
      <c r="X397" s="316"/>
      <c r="Y397" s="316"/>
      <c r="Z397" s="316"/>
      <c r="AA397" s="316"/>
    </row>
    <row r="398" spans="1:27">
      <c r="A398" s="316"/>
      <c r="B398" s="1006"/>
      <c r="C398" s="316"/>
      <c r="D398" s="316"/>
      <c r="E398" s="316"/>
      <c r="F398" s="316"/>
      <c r="G398" s="316"/>
      <c r="H398" s="316"/>
      <c r="I398" s="316"/>
      <c r="J398" s="1007"/>
      <c r="K398" s="316"/>
      <c r="L398" s="316"/>
      <c r="M398" s="316"/>
      <c r="N398" s="316"/>
      <c r="O398" s="316"/>
      <c r="P398" s="316"/>
      <c r="Q398" s="316"/>
      <c r="R398" s="316"/>
      <c r="S398" s="316"/>
      <c r="T398" s="316"/>
      <c r="U398" s="316"/>
      <c r="V398" s="316"/>
      <c r="W398" s="316"/>
      <c r="X398" s="316"/>
      <c r="Y398" s="316"/>
      <c r="Z398" s="316"/>
      <c r="AA398" s="316"/>
    </row>
    <row r="399" spans="1:27">
      <c r="A399" s="316"/>
      <c r="B399" s="1006"/>
      <c r="C399" s="316"/>
      <c r="D399" s="316"/>
      <c r="E399" s="316"/>
      <c r="F399" s="316"/>
      <c r="G399" s="316"/>
      <c r="H399" s="316"/>
      <c r="I399" s="316"/>
      <c r="J399" s="1007"/>
      <c r="K399" s="316"/>
      <c r="L399" s="316"/>
      <c r="M399" s="316"/>
      <c r="N399" s="316"/>
      <c r="O399" s="316"/>
      <c r="P399" s="316"/>
      <c r="Q399" s="316"/>
      <c r="R399" s="316"/>
      <c r="S399" s="316"/>
      <c r="T399" s="316"/>
      <c r="U399" s="316"/>
      <c r="V399" s="316"/>
      <c r="W399" s="316"/>
      <c r="X399" s="316"/>
      <c r="Y399" s="316"/>
      <c r="Z399" s="316"/>
      <c r="AA399" s="316"/>
    </row>
    <row r="400" spans="1:27">
      <c r="A400" s="316"/>
      <c r="B400" s="1006"/>
      <c r="C400" s="316"/>
      <c r="D400" s="316"/>
      <c r="E400" s="316"/>
      <c r="F400" s="316"/>
      <c r="G400" s="316"/>
      <c r="H400" s="316"/>
      <c r="I400" s="316"/>
      <c r="J400" s="1007"/>
      <c r="K400" s="316"/>
      <c r="L400" s="316"/>
      <c r="M400" s="316"/>
      <c r="N400" s="316"/>
      <c r="O400" s="316"/>
      <c r="P400" s="316"/>
      <c r="Q400" s="316"/>
      <c r="R400" s="316"/>
      <c r="S400" s="316"/>
      <c r="T400" s="316"/>
      <c r="U400" s="316"/>
      <c r="V400" s="316"/>
      <c r="W400" s="316"/>
      <c r="X400" s="316"/>
      <c r="Y400" s="316"/>
      <c r="Z400" s="316"/>
      <c r="AA400" s="316"/>
    </row>
    <row r="401" spans="1:27">
      <c r="A401" s="316"/>
      <c r="B401" s="1006"/>
      <c r="C401" s="316"/>
      <c r="D401" s="316"/>
      <c r="E401" s="316"/>
      <c r="F401" s="316"/>
      <c r="G401" s="316"/>
      <c r="H401" s="316"/>
      <c r="I401" s="316"/>
      <c r="J401" s="1007"/>
      <c r="K401" s="316"/>
      <c r="L401" s="316"/>
      <c r="M401" s="316"/>
      <c r="N401" s="316"/>
      <c r="O401" s="316"/>
      <c r="P401" s="316"/>
      <c r="Q401" s="316"/>
      <c r="R401" s="316"/>
      <c r="S401" s="316"/>
      <c r="T401" s="316"/>
      <c r="U401" s="316"/>
      <c r="V401" s="316"/>
      <c r="W401" s="316"/>
      <c r="X401" s="316"/>
      <c r="Y401" s="316"/>
      <c r="Z401" s="316"/>
      <c r="AA401" s="316"/>
    </row>
    <row r="402" spans="1:27">
      <c r="A402" s="316"/>
      <c r="B402" s="1006"/>
      <c r="C402" s="316"/>
      <c r="D402" s="316"/>
      <c r="E402" s="316"/>
      <c r="F402" s="316"/>
      <c r="G402" s="316"/>
      <c r="H402" s="316"/>
      <c r="I402" s="316"/>
      <c r="J402" s="1007"/>
      <c r="K402" s="316"/>
      <c r="L402" s="316"/>
      <c r="M402" s="316"/>
      <c r="N402" s="316"/>
      <c r="O402" s="316"/>
      <c r="P402" s="316"/>
      <c r="Q402" s="316"/>
      <c r="R402" s="316"/>
      <c r="S402" s="316"/>
      <c r="T402" s="316"/>
      <c r="U402" s="316"/>
      <c r="V402" s="316"/>
      <c r="W402" s="316"/>
      <c r="X402" s="316"/>
      <c r="Y402" s="316"/>
      <c r="Z402" s="316"/>
      <c r="AA402" s="316"/>
    </row>
    <row r="403" spans="1:27">
      <c r="A403" s="316"/>
      <c r="B403" s="1006"/>
      <c r="C403" s="316"/>
      <c r="D403" s="316"/>
      <c r="E403" s="316"/>
      <c r="F403" s="316"/>
      <c r="G403" s="316"/>
      <c r="H403" s="316"/>
      <c r="I403" s="316"/>
      <c r="J403" s="1007"/>
      <c r="K403" s="316"/>
      <c r="L403" s="316"/>
      <c r="M403" s="316"/>
      <c r="N403" s="316"/>
      <c r="O403" s="316"/>
      <c r="P403" s="316"/>
      <c r="Q403" s="316"/>
      <c r="R403" s="316"/>
      <c r="S403" s="316"/>
      <c r="T403" s="316"/>
      <c r="U403" s="316"/>
      <c r="V403" s="316"/>
      <c r="W403" s="316"/>
      <c r="X403" s="316"/>
      <c r="Y403" s="316"/>
      <c r="Z403" s="316"/>
      <c r="AA403" s="316"/>
    </row>
    <row r="404" spans="1:27">
      <c r="A404" s="316"/>
      <c r="B404" s="1006"/>
      <c r="C404" s="316"/>
      <c r="D404" s="316"/>
      <c r="E404" s="316"/>
      <c r="F404" s="316"/>
      <c r="G404" s="316"/>
      <c r="H404" s="316"/>
      <c r="I404" s="316"/>
      <c r="J404" s="1007"/>
      <c r="K404" s="316"/>
      <c r="L404" s="316"/>
      <c r="M404" s="316"/>
      <c r="N404" s="316"/>
      <c r="O404" s="316"/>
      <c r="P404" s="316"/>
      <c r="Q404" s="316"/>
      <c r="R404" s="316"/>
      <c r="S404" s="316"/>
      <c r="T404" s="316"/>
      <c r="U404" s="316"/>
      <c r="V404" s="316"/>
      <c r="W404" s="316"/>
      <c r="X404" s="316"/>
      <c r="Y404" s="316"/>
      <c r="Z404" s="316"/>
      <c r="AA404" s="316"/>
    </row>
    <row r="405" spans="1:27">
      <c r="A405" s="316"/>
      <c r="B405" s="1006"/>
      <c r="C405" s="316"/>
      <c r="D405" s="316"/>
      <c r="E405" s="316"/>
      <c r="F405" s="316"/>
      <c r="G405" s="316"/>
      <c r="H405" s="316"/>
      <c r="I405" s="316"/>
      <c r="J405" s="1007"/>
      <c r="K405" s="316"/>
      <c r="L405" s="316"/>
      <c r="M405" s="316"/>
      <c r="N405" s="316"/>
      <c r="O405" s="316"/>
      <c r="P405" s="316"/>
      <c r="Q405" s="316"/>
      <c r="R405" s="316"/>
      <c r="S405" s="316"/>
      <c r="T405" s="316"/>
      <c r="U405" s="316"/>
      <c r="V405" s="316"/>
      <c r="W405" s="316"/>
      <c r="X405" s="316"/>
      <c r="Y405" s="316"/>
      <c r="Z405" s="316"/>
      <c r="AA405" s="316"/>
    </row>
    <row r="406" spans="1:27">
      <c r="A406" s="316"/>
      <c r="B406" s="1006"/>
      <c r="C406" s="316"/>
      <c r="D406" s="316"/>
      <c r="E406" s="316"/>
      <c r="F406" s="316"/>
      <c r="G406" s="316"/>
      <c r="H406" s="316"/>
      <c r="I406" s="316"/>
      <c r="J406" s="1007"/>
      <c r="K406" s="316"/>
      <c r="L406" s="316"/>
      <c r="M406" s="316"/>
      <c r="N406" s="316"/>
      <c r="O406" s="316"/>
      <c r="P406" s="316"/>
      <c r="Q406" s="316"/>
      <c r="R406" s="316"/>
      <c r="S406" s="316"/>
      <c r="T406" s="316"/>
      <c r="U406" s="316"/>
      <c r="V406" s="316"/>
      <c r="W406" s="316"/>
      <c r="X406" s="316"/>
      <c r="Y406" s="316"/>
      <c r="Z406" s="316"/>
      <c r="AA406" s="316"/>
    </row>
    <row r="407" spans="1:27">
      <c r="A407" s="316"/>
      <c r="B407" s="1006"/>
      <c r="C407" s="316"/>
      <c r="D407" s="316"/>
      <c r="E407" s="316"/>
      <c r="F407" s="316"/>
      <c r="G407" s="316"/>
      <c r="H407" s="316"/>
      <c r="I407" s="316"/>
      <c r="J407" s="1007"/>
      <c r="K407" s="316"/>
      <c r="L407" s="316"/>
      <c r="M407" s="316"/>
      <c r="N407" s="316"/>
      <c r="O407" s="316"/>
      <c r="P407" s="316"/>
      <c r="Q407" s="316"/>
      <c r="R407" s="316"/>
      <c r="S407" s="316"/>
      <c r="T407" s="316"/>
      <c r="U407" s="316"/>
      <c r="V407" s="316"/>
      <c r="W407" s="316"/>
      <c r="X407" s="316"/>
      <c r="Y407" s="316"/>
      <c r="Z407" s="316"/>
      <c r="AA407" s="316"/>
    </row>
    <row r="408" spans="1:27">
      <c r="A408" s="316"/>
      <c r="B408" s="1006"/>
      <c r="C408" s="316"/>
      <c r="D408" s="316"/>
      <c r="E408" s="316"/>
      <c r="F408" s="316"/>
      <c r="G408" s="316"/>
      <c r="H408" s="316"/>
      <c r="I408" s="316"/>
      <c r="J408" s="1007"/>
      <c r="K408" s="316"/>
      <c r="L408" s="316"/>
      <c r="M408" s="316"/>
      <c r="N408" s="316"/>
      <c r="O408" s="316"/>
      <c r="P408" s="316"/>
      <c r="Q408" s="316"/>
      <c r="R408" s="316"/>
      <c r="S408" s="316"/>
      <c r="T408" s="316"/>
      <c r="U408" s="316"/>
      <c r="V408" s="316"/>
      <c r="W408" s="316"/>
      <c r="X408" s="316"/>
      <c r="Y408" s="316"/>
      <c r="Z408" s="316"/>
      <c r="AA408" s="316"/>
    </row>
    <row r="409" spans="1:27">
      <c r="A409" s="316"/>
      <c r="B409" s="1006"/>
      <c r="C409" s="316"/>
      <c r="D409" s="316"/>
      <c r="E409" s="316"/>
      <c r="F409" s="316"/>
      <c r="G409" s="316"/>
      <c r="H409" s="316"/>
      <c r="I409" s="316"/>
      <c r="J409" s="1007"/>
      <c r="K409" s="316"/>
      <c r="L409" s="316"/>
      <c r="M409" s="316"/>
      <c r="N409" s="316"/>
      <c r="O409" s="316"/>
      <c r="P409" s="316"/>
      <c r="Q409" s="316"/>
      <c r="R409" s="316"/>
      <c r="S409" s="316"/>
      <c r="T409" s="316"/>
      <c r="U409" s="316"/>
      <c r="V409" s="316"/>
      <c r="W409" s="316"/>
      <c r="X409" s="316"/>
      <c r="Y409" s="316"/>
      <c r="Z409" s="316"/>
      <c r="AA409" s="316"/>
    </row>
    <row r="410" spans="1:27">
      <c r="A410" s="316"/>
      <c r="B410" s="1006"/>
      <c r="C410" s="316"/>
      <c r="D410" s="316"/>
      <c r="E410" s="316"/>
      <c r="F410" s="316"/>
      <c r="G410" s="316"/>
      <c r="H410" s="316"/>
      <c r="I410" s="316"/>
      <c r="J410" s="1007"/>
      <c r="K410" s="316"/>
      <c r="L410" s="316"/>
      <c r="M410" s="316"/>
      <c r="N410" s="316"/>
      <c r="O410" s="316"/>
      <c r="P410" s="316"/>
      <c r="Q410" s="316"/>
      <c r="R410" s="316"/>
      <c r="S410" s="316"/>
      <c r="T410" s="316"/>
      <c r="U410" s="316"/>
      <c r="V410" s="316"/>
      <c r="W410" s="316"/>
      <c r="X410" s="316"/>
      <c r="Y410" s="316"/>
      <c r="Z410" s="316"/>
      <c r="AA410" s="316"/>
    </row>
    <row r="411" spans="1:27">
      <c r="A411" s="316"/>
      <c r="B411" s="1006"/>
      <c r="C411" s="316"/>
      <c r="D411" s="316"/>
      <c r="E411" s="316"/>
      <c r="F411" s="316"/>
      <c r="G411" s="316"/>
      <c r="H411" s="316"/>
      <c r="I411" s="316"/>
      <c r="J411" s="1007"/>
      <c r="K411" s="316"/>
      <c r="L411" s="316"/>
      <c r="M411" s="316"/>
      <c r="N411" s="316"/>
      <c r="O411" s="316"/>
      <c r="P411" s="316"/>
      <c r="Q411" s="316"/>
      <c r="R411" s="316"/>
      <c r="S411" s="316"/>
      <c r="T411" s="316"/>
      <c r="U411" s="316"/>
      <c r="V411" s="316"/>
      <c r="W411" s="316"/>
      <c r="X411" s="316"/>
      <c r="Y411" s="316"/>
      <c r="Z411" s="316"/>
      <c r="AA411" s="316"/>
    </row>
    <row r="412" spans="1:27">
      <c r="A412" s="316"/>
      <c r="B412" s="1006"/>
      <c r="C412" s="316"/>
      <c r="D412" s="316"/>
      <c r="E412" s="316"/>
      <c r="F412" s="316"/>
      <c r="G412" s="316"/>
      <c r="H412" s="316"/>
      <c r="I412" s="316"/>
      <c r="J412" s="1007"/>
      <c r="K412" s="316"/>
      <c r="L412" s="316"/>
      <c r="M412" s="316"/>
      <c r="N412" s="316"/>
      <c r="O412" s="316"/>
      <c r="P412" s="316"/>
      <c r="Q412" s="316"/>
      <c r="R412" s="316"/>
      <c r="S412" s="316"/>
      <c r="T412" s="316"/>
      <c r="U412" s="316"/>
      <c r="V412" s="316"/>
      <c r="W412" s="316"/>
      <c r="X412" s="316"/>
      <c r="Y412" s="316"/>
      <c r="Z412" s="316"/>
      <c r="AA412" s="316"/>
    </row>
    <row r="413" spans="1:27">
      <c r="A413" s="316"/>
      <c r="B413" s="1006"/>
      <c r="C413" s="316"/>
      <c r="D413" s="316"/>
      <c r="E413" s="316"/>
      <c r="F413" s="316"/>
      <c r="G413" s="316"/>
      <c r="H413" s="316"/>
      <c r="I413" s="316"/>
      <c r="J413" s="1007"/>
      <c r="K413" s="316"/>
      <c r="L413" s="316"/>
      <c r="M413" s="316"/>
      <c r="N413" s="316"/>
      <c r="O413" s="316"/>
      <c r="P413" s="316"/>
      <c r="Q413" s="316"/>
      <c r="R413" s="316"/>
      <c r="S413" s="316"/>
      <c r="T413" s="316"/>
      <c r="U413" s="316"/>
      <c r="V413" s="316"/>
      <c r="W413" s="316"/>
      <c r="X413" s="316"/>
      <c r="Y413" s="316"/>
      <c r="Z413" s="316"/>
      <c r="AA413" s="316"/>
    </row>
    <row r="414" spans="1:27">
      <c r="A414" s="316"/>
      <c r="B414" s="1006"/>
      <c r="C414" s="316"/>
      <c r="D414" s="316"/>
      <c r="E414" s="316"/>
      <c r="F414" s="316"/>
      <c r="G414" s="316"/>
      <c r="H414" s="316"/>
      <c r="I414" s="316"/>
      <c r="J414" s="1007"/>
      <c r="K414" s="316"/>
      <c r="L414" s="316"/>
      <c r="M414" s="316"/>
      <c r="N414" s="316"/>
      <c r="O414" s="316"/>
      <c r="P414" s="316"/>
      <c r="Q414" s="316"/>
      <c r="R414" s="316"/>
      <c r="S414" s="316"/>
      <c r="T414" s="316"/>
      <c r="U414" s="316"/>
      <c r="V414" s="316"/>
      <c r="W414" s="316"/>
      <c r="X414" s="316"/>
      <c r="Y414" s="316"/>
      <c r="Z414" s="316"/>
      <c r="AA414" s="316"/>
    </row>
    <row r="415" spans="1:27">
      <c r="A415" s="316"/>
      <c r="B415" s="1006"/>
      <c r="C415" s="316"/>
      <c r="D415" s="316"/>
      <c r="E415" s="316"/>
      <c r="F415" s="316"/>
      <c r="G415" s="316"/>
      <c r="H415" s="316"/>
      <c r="I415" s="316"/>
      <c r="J415" s="1007"/>
      <c r="K415" s="316"/>
      <c r="L415" s="316"/>
      <c r="M415" s="316"/>
      <c r="N415" s="316"/>
      <c r="O415" s="316"/>
      <c r="P415" s="316"/>
      <c r="Q415" s="316"/>
      <c r="R415" s="316"/>
      <c r="S415" s="316"/>
      <c r="T415" s="316"/>
      <c r="U415" s="316"/>
      <c r="V415" s="316"/>
      <c r="W415" s="316"/>
      <c r="X415" s="316"/>
      <c r="Y415" s="316"/>
      <c r="Z415" s="316"/>
      <c r="AA415" s="316"/>
    </row>
    <row r="416" spans="1:27">
      <c r="A416" s="316"/>
      <c r="B416" s="1006"/>
      <c r="C416" s="316"/>
      <c r="D416" s="316"/>
      <c r="E416" s="316"/>
      <c r="F416" s="316"/>
      <c r="G416" s="316"/>
      <c r="H416" s="316"/>
      <c r="I416" s="316"/>
      <c r="J416" s="1007"/>
      <c r="K416" s="316"/>
      <c r="L416" s="316"/>
      <c r="M416" s="316"/>
      <c r="N416" s="316"/>
      <c r="O416" s="316"/>
      <c r="P416" s="316"/>
      <c r="Q416" s="316"/>
      <c r="R416" s="316"/>
      <c r="S416" s="316"/>
      <c r="T416" s="316"/>
      <c r="U416" s="316"/>
      <c r="V416" s="316"/>
      <c r="W416" s="316"/>
      <c r="X416" s="316"/>
      <c r="Y416" s="316"/>
      <c r="Z416" s="316"/>
      <c r="AA416" s="316"/>
    </row>
    <row r="417" spans="1:27">
      <c r="A417" s="316"/>
      <c r="B417" s="1006"/>
      <c r="C417" s="316"/>
      <c r="D417" s="316"/>
      <c r="E417" s="316"/>
      <c r="F417" s="316"/>
      <c r="G417" s="316"/>
      <c r="H417" s="316"/>
      <c r="I417" s="316"/>
      <c r="J417" s="1007"/>
      <c r="K417" s="316"/>
      <c r="L417" s="316"/>
      <c r="M417" s="316"/>
      <c r="N417" s="316"/>
      <c r="O417" s="316"/>
      <c r="P417" s="316"/>
      <c r="Q417" s="316"/>
      <c r="R417" s="316"/>
      <c r="S417" s="316"/>
      <c r="T417" s="316"/>
      <c r="U417" s="316"/>
      <c r="V417" s="316"/>
      <c r="W417" s="316"/>
      <c r="X417" s="316"/>
      <c r="Y417" s="316"/>
      <c r="Z417" s="316"/>
      <c r="AA417" s="316"/>
    </row>
    <row r="418" spans="1:27">
      <c r="A418" s="316"/>
      <c r="B418" s="1006"/>
      <c r="C418" s="316"/>
      <c r="D418" s="316"/>
      <c r="E418" s="316"/>
      <c r="F418" s="316"/>
      <c r="G418" s="316"/>
      <c r="H418" s="316"/>
      <c r="I418" s="316"/>
      <c r="J418" s="1007"/>
      <c r="K418" s="316"/>
      <c r="L418" s="316"/>
      <c r="M418" s="316"/>
      <c r="N418" s="316"/>
      <c r="O418" s="316"/>
      <c r="P418" s="316"/>
      <c r="Q418" s="316"/>
      <c r="R418" s="316"/>
      <c r="S418" s="316"/>
      <c r="T418" s="316"/>
      <c r="U418" s="316"/>
      <c r="V418" s="316"/>
      <c r="W418" s="316"/>
      <c r="X418" s="316"/>
      <c r="Y418" s="316"/>
      <c r="Z418" s="316"/>
      <c r="AA418" s="316"/>
    </row>
    <row r="419" spans="1:27">
      <c r="A419" s="316"/>
      <c r="B419" s="1006"/>
      <c r="C419" s="316"/>
      <c r="D419" s="316"/>
      <c r="E419" s="316"/>
      <c r="F419" s="316"/>
      <c r="G419" s="316"/>
      <c r="H419" s="316"/>
      <c r="I419" s="316"/>
      <c r="J419" s="1007"/>
      <c r="K419" s="316"/>
      <c r="L419" s="316"/>
      <c r="M419" s="316"/>
      <c r="N419" s="316"/>
      <c r="O419" s="316"/>
      <c r="P419" s="316"/>
      <c r="Q419" s="316"/>
      <c r="R419" s="316"/>
      <c r="S419" s="316"/>
      <c r="T419" s="316"/>
      <c r="U419" s="316"/>
      <c r="V419" s="316"/>
      <c r="W419" s="316"/>
      <c r="X419" s="316"/>
      <c r="Y419" s="316"/>
      <c r="Z419" s="316"/>
      <c r="AA419" s="316"/>
    </row>
    <row r="420" spans="1:27">
      <c r="A420" s="316"/>
      <c r="B420" s="1006"/>
      <c r="C420" s="316"/>
      <c r="D420" s="316"/>
      <c r="E420" s="316"/>
      <c r="F420" s="316"/>
      <c r="G420" s="316"/>
      <c r="H420" s="316"/>
      <c r="I420" s="316"/>
      <c r="J420" s="1007"/>
      <c r="K420" s="316"/>
      <c r="L420" s="316"/>
      <c r="M420" s="316"/>
      <c r="N420" s="316"/>
      <c r="O420" s="316"/>
      <c r="P420" s="316"/>
      <c r="Q420" s="316"/>
      <c r="R420" s="316"/>
      <c r="S420" s="316"/>
      <c r="T420" s="316"/>
      <c r="U420" s="316"/>
      <c r="V420" s="316"/>
      <c r="W420" s="316"/>
      <c r="X420" s="316"/>
      <c r="Y420" s="316"/>
      <c r="Z420" s="316"/>
      <c r="AA420" s="316"/>
    </row>
    <row r="421" spans="1:27">
      <c r="A421" s="316"/>
      <c r="B421" s="1006"/>
      <c r="C421" s="316"/>
      <c r="D421" s="316"/>
      <c r="E421" s="316"/>
      <c r="F421" s="316"/>
      <c r="G421" s="316"/>
      <c r="H421" s="316"/>
      <c r="I421" s="316"/>
      <c r="J421" s="1007"/>
      <c r="K421" s="316"/>
      <c r="L421" s="316"/>
      <c r="M421" s="316"/>
      <c r="N421" s="316"/>
      <c r="O421" s="316"/>
      <c r="P421" s="316"/>
      <c r="Q421" s="316"/>
      <c r="R421" s="316"/>
      <c r="S421" s="316"/>
      <c r="T421" s="316"/>
      <c r="U421" s="316"/>
      <c r="V421" s="316"/>
      <c r="W421" s="316"/>
      <c r="X421" s="316"/>
      <c r="Y421" s="316"/>
      <c r="Z421" s="316"/>
      <c r="AA421" s="316"/>
    </row>
    <row r="422" spans="1:27">
      <c r="A422" s="316"/>
      <c r="B422" s="1006"/>
      <c r="C422" s="316"/>
      <c r="D422" s="316"/>
      <c r="E422" s="316"/>
      <c r="F422" s="316"/>
      <c r="G422" s="316"/>
      <c r="H422" s="316"/>
      <c r="I422" s="316"/>
      <c r="J422" s="1007"/>
      <c r="K422" s="316"/>
      <c r="L422" s="316"/>
      <c r="M422" s="316"/>
      <c r="N422" s="316"/>
      <c r="O422" s="316"/>
      <c r="P422" s="316"/>
      <c r="Q422" s="316"/>
      <c r="R422" s="316"/>
      <c r="S422" s="316"/>
      <c r="T422" s="316"/>
      <c r="U422" s="316"/>
      <c r="V422" s="316"/>
      <c r="W422" s="316"/>
      <c r="X422" s="316"/>
      <c r="Y422" s="316"/>
      <c r="Z422" s="316"/>
      <c r="AA422" s="316"/>
    </row>
    <row r="423" spans="1:27">
      <c r="A423" s="316"/>
      <c r="B423" s="1006"/>
      <c r="C423" s="316"/>
      <c r="D423" s="316"/>
      <c r="E423" s="316"/>
      <c r="F423" s="316"/>
      <c r="G423" s="316"/>
      <c r="H423" s="316"/>
      <c r="I423" s="316"/>
      <c r="J423" s="1007"/>
      <c r="K423" s="316"/>
      <c r="L423" s="316"/>
      <c r="M423" s="316"/>
      <c r="N423" s="316"/>
      <c r="O423" s="316"/>
      <c r="P423" s="316"/>
      <c r="Q423" s="316"/>
      <c r="R423" s="316"/>
      <c r="S423" s="316"/>
      <c r="T423" s="316"/>
      <c r="U423" s="316"/>
      <c r="V423" s="316"/>
      <c r="W423" s="316"/>
      <c r="X423" s="316"/>
      <c r="Y423" s="316"/>
      <c r="Z423" s="316"/>
      <c r="AA423" s="316"/>
    </row>
    <row r="424" spans="1:27">
      <c r="A424" s="316"/>
      <c r="B424" s="1006"/>
      <c r="C424" s="316"/>
      <c r="D424" s="316"/>
      <c r="E424" s="316"/>
      <c r="F424" s="316"/>
      <c r="G424" s="316"/>
      <c r="H424" s="316"/>
      <c r="I424" s="316"/>
      <c r="J424" s="1007"/>
      <c r="K424" s="316"/>
      <c r="L424" s="316"/>
      <c r="M424" s="316"/>
      <c r="N424" s="316"/>
      <c r="O424" s="316"/>
      <c r="P424" s="316"/>
      <c r="Q424" s="316"/>
      <c r="R424" s="316"/>
      <c r="S424" s="316"/>
      <c r="T424" s="316"/>
      <c r="U424" s="316"/>
      <c r="V424" s="316"/>
      <c r="W424" s="316"/>
      <c r="X424" s="316"/>
      <c r="Y424" s="316"/>
      <c r="Z424" s="316"/>
      <c r="AA424" s="316"/>
    </row>
    <row r="425" spans="1:27">
      <c r="A425" s="316"/>
      <c r="B425" s="1006"/>
      <c r="C425" s="316"/>
      <c r="D425" s="316"/>
      <c r="E425" s="316"/>
      <c r="F425" s="316"/>
      <c r="G425" s="316"/>
      <c r="H425" s="316"/>
      <c r="I425" s="316"/>
      <c r="J425" s="1007"/>
      <c r="K425" s="316"/>
      <c r="L425" s="316"/>
      <c r="M425" s="316"/>
      <c r="N425" s="316"/>
      <c r="O425" s="316"/>
      <c r="P425" s="316"/>
      <c r="Q425" s="316"/>
      <c r="R425" s="316"/>
      <c r="S425" s="316"/>
      <c r="T425" s="316"/>
      <c r="U425" s="316"/>
      <c r="V425" s="316"/>
      <c r="W425" s="316"/>
      <c r="X425" s="316"/>
      <c r="Y425" s="316"/>
      <c r="Z425" s="316"/>
      <c r="AA425" s="316"/>
    </row>
    <row r="426" spans="1:27">
      <c r="A426" s="316"/>
      <c r="B426" s="1006"/>
      <c r="C426" s="316"/>
      <c r="D426" s="316"/>
      <c r="E426" s="316"/>
      <c r="F426" s="316"/>
      <c r="G426" s="316"/>
      <c r="H426" s="316"/>
      <c r="I426" s="316"/>
      <c r="J426" s="1007"/>
      <c r="K426" s="316"/>
      <c r="L426" s="316"/>
      <c r="M426" s="316"/>
      <c r="N426" s="316"/>
      <c r="O426" s="316"/>
      <c r="P426" s="316"/>
      <c r="Q426" s="316"/>
      <c r="R426" s="316"/>
      <c r="S426" s="316"/>
      <c r="T426" s="316"/>
      <c r="U426" s="316"/>
      <c r="V426" s="316"/>
      <c r="W426" s="316"/>
      <c r="X426" s="316"/>
      <c r="Y426" s="316"/>
      <c r="Z426" s="316"/>
      <c r="AA426" s="316"/>
    </row>
    <row r="427" spans="1:27">
      <c r="A427" s="316"/>
      <c r="B427" s="1006"/>
      <c r="C427" s="316"/>
      <c r="D427" s="316"/>
      <c r="E427" s="316"/>
      <c r="F427" s="316"/>
      <c r="G427" s="316"/>
      <c r="H427" s="316"/>
      <c r="I427" s="316"/>
      <c r="J427" s="1007"/>
      <c r="K427" s="316"/>
      <c r="L427" s="316"/>
      <c r="M427" s="316"/>
      <c r="N427" s="316"/>
      <c r="O427" s="316"/>
      <c r="P427" s="316"/>
      <c r="Q427" s="316"/>
      <c r="R427" s="316"/>
      <c r="S427" s="316"/>
      <c r="T427" s="316"/>
      <c r="U427" s="316"/>
      <c r="V427" s="316"/>
      <c r="W427" s="316"/>
      <c r="X427" s="316"/>
      <c r="Y427" s="316"/>
      <c r="Z427" s="316"/>
      <c r="AA427" s="316"/>
    </row>
    <row r="428" spans="1:27">
      <c r="A428" s="316"/>
      <c r="B428" s="1006"/>
      <c r="C428" s="316"/>
      <c r="D428" s="316"/>
      <c r="E428" s="316"/>
      <c r="F428" s="316"/>
      <c r="G428" s="316"/>
      <c r="H428" s="316"/>
      <c r="I428" s="316"/>
      <c r="J428" s="1007"/>
      <c r="K428" s="316"/>
      <c r="L428" s="316"/>
      <c r="M428" s="316"/>
      <c r="N428" s="316"/>
      <c r="O428" s="316"/>
      <c r="P428" s="316"/>
      <c r="Q428" s="316"/>
      <c r="R428" s="316"/>
      <c r="S428" s="316"/>
      <c r="T428" s="316"/>
      <c r="U428" s="316"/>
      <c r="V428" s="316"/>
      <c r="W428" s="316"/>
      <c r="X428" s="316"/>
      <c r="Y428" s="316"/>
      <c r="Z428" s="316"/>
      <c r="AA428" s="316"/>
    </row>
    <row r="429" spans="1:27">
      <c r="A429" s="316"/>
      <c r="B429" s="1006"/>
      <c r="C429" s="316"/>
      <c r="D429" s="316"/>
      <c r="E429" s="316"/>
      <c r="F429" s="316"/>
      <c r="G429" s="316"/>
      <c r="H429" s="316"/>
      <c r="I429" s="316"/>
      <c r="J429" s="1007"/>
      <c r="K429" s="316"/>
      <c r="L429" s="316"/>
      <c r="M429" s="316"/>
      <c r="N429" s="316"/>
      <c r="O429" s="316"/>
      <c r="P429" s="316"/>
      <c r="Q429" s="316"/>
      <c r="R429" s="316"/>
      <c r="S429" s="316"/>
      <c r="T429" s="316"/>
      <c r="U429" s="316"/>
      <c r="V429" s="316"/>
      <c r="W429" s="316"/>
      <c r="X429" s="316"/>
      <c r="Y429" s="316"/>
      <c r="Z429" s="316"/>
      <c r="AA429" s="316"/>
    </row>
    <row r="430" spans="1:27">
      <c r="A430" s="316"/>
      <c r="B430" s="1006"/>
      <c r="C430" s="316"/>
      <c r="D430" s="316"/>
      <c r="E430" s="316"/>
      <c r="F430" s="316"/>
      <c r="G430" s="316"/>
      <c r="H430" s="316"/>
      <c r="I430" s="316"/>
      <c r="J430" s="1007"/>
      <c r="K430" s="316"/>
      <c r="L430" s="316"/>
      <c r="M430" s="316"/>
      <c r="N430" s="316"/>
      <c r="O430" s="316"/>
      <c r="P430" s="316"/>
      <c r="Q430" s="316"/>
      <c r="R430" s="316"/>
      <c r="S430" s="316"/>
      <c r="T430" s="316"/>
      <c r="U430" s="316"/>
      <c r="V430" s="316"/>
      <c r="W430" s="316"/>
      <c r="X430" s="316"/>
      <c r="Y430" s="316"/>
      <c r="Z430" s="316"/>
      <c r="AA430" s="316"/>
    </row>
    <row r="431" spans="1:27">
      <c r="A431" s="316"/>
      <c r="B431" s="1006"/>
      <c r="C431" s="316"/>
      <c r="D431" s="316"/>
      <c r="E431" s="316"/>
      <c r="F431" s="316"/>
      <c r="G431" s="316"/>
      <c r="H431" s="316"/>
      <c r="I431" s="316"/>
      <c r="J431" s="1007"/>
      <c r="K431" s="316"/>
      <c r="L431" s="316"/>
      <c r="M431" s="316"/>
      <c r="N431" s="316"/>
      <c r="O431" s="316"/>
      <c r="P431" s="316"/>
      <c r="Q431" s="316"/>
      <c r="R431" s="316"/>
      <c r="S431" s="316"/>
      <c r="T431" s="316"/>
      <c r="U431" s="316"/>
      <c r="V431" s="316"/>
      <c r="W431" s="316"/>
      <c r="X431" s="316"/>
      <c r="Y431" s="316"/>
      <c r="Z431" s="316"/>
      <c r="AA431" s="316"/>
    </row>
    <row r="432" spans="1:27">
      <c r="A432" s="316"/>
      <c r="B432" s="1006"/>
      <c r="C432" s="316"/>
      <c r="D432" s="316"/>
      <c r="E432" s="316"/>
      <c r="F432" s="316"/>
      <c r="G432" s="316"/>
      <c r="H432" s="316"/>
      <c r="I432" s="316"/>
      <c r="J432" s="1007"/>
      <c r="K432" s="316"/>
      <c r="L432" s="316"/>
      <c r="M432" s="316"/>
      <c r="N432" s="316"/>
      <c r="O432" s="316"/>
      <c r="P432" s="316"/>
      <c r="Q432" s="316"/>
      <c r="R432" s="316"/>
      <c r="S432" s="316"/>
      <c r="T432" s="316"/>
      <c r="U432" s="316"/>
      <c r="V432" s="316"/>
      <c r="W432" s="316"/>
      <c r="X432" s="316"/>
      <c r="Y432" s="316"/>
      <c r="Z432" s="316"/>
      <c r="AA432" s="316"/>
    </row>
    <row r="433" spans="1:27">
      <c r="A433" s="316"/>
      <c r="B433" s="1006"/>
      <c r="C433" s="316"/>
      <c r="D433" s="316"/>
      <c r="E433" s="316"/>
      <c r="F433" s="316"/>
      <c r="G433" s="316"/>
      <c r="H433" s="316"/>
      <c r="I433" s="316"/>
      <c r="J433" s="1007"/>
      <c r="K433" s="316"/>
      <c r="L433" s="316"/>
      <c r="M433" s="316"/>
      <c r="N433" s="316"/>
      <c r="O433" s="316"/>
      <c r="P433" s="316"/>
      <c r="Q433" s="316"/>
      <c r="R433" s="316"/>
      <c r="S433" s="316"/>
      <c r="T433" s="316"/>
      <c r="U433" s="316"/>
      <c r="V433" s="316"/>
      <c r="W433" s="316"/>
      <c r="X433" s="316"/>
      <c r="Y433" s="316"/>
      <c r="Z433" s="316"/>
      <c r="AA433" s="316"/>
    </row>
    <row r="434" spans="1:27">
      <c r="A434" s="316"/>
      <c r="B434" s="1006"/>
      <c r="C434" s="316"/>
      <c r="D434" s="316"/>
      <c r="E434" s="316"/>
      <c r="F434" s="316"/>
      <c r="G434" s="316"/>
      <c r="H434" s="316"/>
      <c r="I434" s="316"/>
      <c r="J434" s="1007"/>
      <c r="K434" s="316"/>
      <c r="L434" s="316"/>
      <c r="M434" s="316"/>
      <c r="N434" s="316"/>
      <c r="O434" s="316"/>
      <c r="P434" s="316"/>
      <c r="Q434" s="316"/>
      <c r="R434" s="316"/>
      <c r="S434" s="316"/>
      <c r="T434" s="316"/>
      <c r="U434" s="316"/>
      <c r="V434" s="316"/>
      <c r="W434" s="316"/>
      <c r="X434" s="316"/>
      <c r="Y434" s="316"/>
      <c r="Z434" s="316"/>
      <c r="AA434" s="316"/>
    </row>
    <row r="435" spans="1:27">
      <c r="A435" s="316"/>
      <c r="B435" s="1006"/>
      <c r="C435" s="316"/>
      <c r="D435" s="316"/>
      <c r="E435" s="316"/>
      <c r="F435" s="316"/>
      <c r="G435" s="316"/>
      <c r="H435" s="316"/>
      <c r="I435" s="316"/>
      <c r="J435" s="1007"/>
      <c r="K435" s="316"/>
      <c r="L435" s="316"/>
      <c r="M435" s="316"/>
      <c r="N435" s="316"/>
      <c r="O435" s="316"/>
      <c r="P435" s="316"/>
      <c r="Q435" s="316"/>
      <c r="R435" s="316"/>
      <c r="S435" s="316"/>
      <c r="T435" s="316"/>
      <c r="U435" s="316"/>
      <c r="V435" s="316"/>
      <c r="W435" s="316"/>
      <c r="X435" s="316"/>
      <c r="Y435" s="316"/>
      <c r="Z435" s="316"/>
      <c r="AA435" s="316"/>
    </row>
    <row r="436" spans="1:27">
      <c r="A436" s="316"/>
      <c r="B436" s="1006"/>
      <c r="C436" s="316"/>
      <c r="D436" s="316"/>
      <c r="E436" s="316"/>
      <c r="F436" s="316"/>
      <c r="G436" s="316"/>
      <c r="H436" s="316"/>
      <c r="I436" s="316"/>
      <c r="J436" s="1007"/>
      <c r="K436" s="316"/>
      <c r="L436" s="316"/>
      <c r="M436" s="316"/>
      <c r="N436" s="316"/>
      <c r="O436" s="316"/>
      <c r="P436" s="316"/>
      <c r="Q436" s="316"/>
      <c r="R436" s="316"/>
      <c r="S436" s="316"/>
      <c r="T436" s="316"/>
      <c r="U436" s="316"/>
      <c r="V436" s="316"/>
      <c r="W436" s="316"/>
      <c r="X436" s="316"/>
      <c r="Y436" s="316"/>
      <c r="Z436" s="316"/>
      <c r="AA436" s="316"/>
    </row>
    <row r="437" spans="1:27">
      <c r="A437" s="316"/>
      <c r="B437" s="1006"/>
      <c r="C437" s="316"/>
      <c r="D437" s="316"/>
      <c r="E437" s="316"/>
      <c r="F437" s="316"/>
      <c r="G437" s="316"/>
      <c r="H437" s="316"/>
      <c r="I437" s="316"/>
      <c r="J437" s="1007"/>
      <c r="K437" s="316"/>
      <c r="L437" s="316"/>
      <c r="M437" s="316"/>
      <c r="N437" s="316"/>
      <c r="O437" s="316"/>
      <c r="P437" s="316"/>
      <c r="Q437" s="316"/>
      <c r="R437" s="316"/>
      <c r="S437" s="316"/>
      <c r="T437" s="316"/>
      <c r="U437" s="316"/>
      <c r="V437" s="316"/>
      <c r="W437" s="316"/>
      <c r="X437" s="316"/>
      <c r="Y437" s="316"/>
      <c r="Z437" s="316"/>
      <c r="AA437" s="316"/>
    </row>
    <row r="438" spans="1:27">
      <c r="A438" s="316"/>
      <c r="B438" s="1006"/>
      <c r="C438" s="316"/>
      <c r="D438" s="316"/>
      <c r="E438" s="316"/>
      <c r="F438" s="316"/>
      <c r="G438" s="316"/>
      <c r="H438" s="316"/>
      <c r="I438" s="316"/>
      <c r="J438" s="1007"/>
      <c r="K438" s="316"/>
      <c r="L438" s="316"/>
      <c r="M438" s="316"/>
      <c r="N438" s="316"/>
      <c r="O438" s="316"/>
      <c r="P438" s="316"/>
      <c r="Q438" s="316"/>
      <c r="R438" s="316"/>
      <c r="S438" s="316"/>
      <c r="T438" s="316"/>
      <c r="U438" s="316"/>
      <c r="V438" s="316"/>
      <c r="W438" s="316"/>
      <c r="X438" s="316"/>
      <c r="Y438" s="316"/>
      <c r="Z438" s="316"/>
      <c r="AA438" s="316"/>
    </row>
    <row r="439" spans="1:27">
      <c r="A439" s="316"/>
      <c r="B439" s="1006"/>
      <c r="C439" s="316"/>
      <c r="D439" s="316"/>
      <c r="E439" s="316"/>
      <c r="F439" s="316"/>
      <c r="G439" s="316"/>
      <c r="H439" s="316"/>
      <c r="I439" s="316"/>
      <c r="J439" s="1007"/>
      <c r="K439" s="316"/>
      <c r="L439" s="316"/>
      <c r="M439" s="316"/>
      <c r="N439" s="316"/>
      <c r="O439" s="316"/>
      <c r="P439" s="316"/>
      <c r="Q439" s="316"/>
      <c r="R439" s="316"/>
      <c r="S439" s="316"/>
      <c r="T439" s="316"/>
      <c r="U439" s="316"/>
      <c r="V439" s="316"/>
      <c r="W439" s="316"/>
      <c r="X439" s="316"/>
      <c r="Y439" s="316"/>
      <c r="Z439" s="316"/>
      <c r="AA439" s="316"/>
    </row>
    <row r="440" spans="1:27">
      <c r="A440" s="316"/>
      <c r="B440" s="1006"/>
      <c r="C440" s="316"/>
      <c r="D440" s="316"/>
      <c r="E440" s="316"/>
      <c r="F440" s="316"/>
      <c r="G440" s="316"/>
      <c r="H440" s="316"/>
      <c r="I440" s="316"/>
      <c r="J440" s="1007"/>
      <c r="K440" s="316"/>
      <c r="L440" s="316"/>
      <c r="M440" s="316"/>
      <c r="N440" s="316"/>
      <c r="O440" s="316"/>
      <c r="P440" s="316"/>
      <c r="Q440" s="316"/>
      <c r="R440" s="316"/>
      <c r="S440" s="316"/>
      <c r="T440" s="316"/>
      <c r="U440" s="316"/>
      <c r="V440" s="316"/>
      <c r="W440" s="316"/>
      <c r="X440" s="316"/>
      <c r="Y440" s="316"/>
      <c r="Z440" s="316"/>
      <c r="AA440" s="316"/>
    </row>
    <row r="441" spans="1:27">
      <c r="A441" s="316"/>
      <c r="B441" s="1006"/>
      <c r="C441" s="316"/>
      <c r="D441" s="316"/>
      <c r="E441" s="316"/>
      <c r="F441" s="316"/>
      <c r="G441" s="316"/>
      <c r="H441" s="316"/>
      <c r="I441" s="316"/>
      <c r="J441" s="1007"/>
      <c r="K441" s="316"/>
      <c r="L441" s="316"/>
      <c r="M441" s="316"/>
      <c r="N441" s="316"/>
      <c r="O441" s="316"/>
      <c r="P441" s="316"/>
      <c r="Q441" s="316"/>
      <c r="R441" s="316"/>
      <c r="S441" s="316"/>
      <c r="T441" s="316"/>
      <c r="U441" s="316"/>
      <c r="V441" s="316"/>
      <c r="W441" s="316"/>
      <c r="X441" s="316"/>
      <c r="Y441" s="316"/>
      <c r="Z441" s="316"/>
      <c r="AA441" s="316"/>
    </row>
    <row r="442" spans="1:27">
      <c r="A442" s="316"/>
      <c r="B442" s="1006"/>
      <c r="C442" s="316"/>
      <c r="D442" s="316"/>
      <c r="E442" s="316"/>
      <c r="F442" s="316"/>
      <c r="G442" s="316"/>
      <c r="H442" s="316"/>
      <c r="I442" s="316"/>
      <c r="J442" s="1007"/>
      <c r="K442" s="316"/>
      <c r="L442" s="316"/>
      <c r="M442" s="316"/>
      <c r="N442" s="316"/>
      <c r="O442" s="316"/>
      <c r="P442" s="316"/>
      <c r="Q442" s="316"/>
      <c r="R442" s="316"/>
      <c r="S442" s="316"/>
      <c r="T442" s="316"/>
      <c r="U442" s="316"/>
      <c r="V442" s="316"/>
      <c r="W442" s="316"/>
      <c r="X442" s="316"/>
      <c r="Y442" s="316"/>
      <c r="Z442" s="316"/>
      <c r="AA442" s="316"/>
    </row>
    <row r="443" spans="1:27">
      <c r="A443" s="316"/>
      <c r="B443" s="1006"/>
      <c r="C443" s="316"/>
      <c r="D443" s="316"/>
      <c r="E443" s="316"/>
      <c r="F443" s="316"/>
      <c r="G443" s="316"/>
      <c r="H443" s="316"/>
      <c r="I443" s="316"/>
      <c r="J443" s="1007"/>
      <c r="K443" s="316"/>
      <c r="L443" s="316"/>
      <c r="M443" s="316"/>
      <c r="N443" s="316"/>
      <c r="O443" s="316"/>
      <c r="P443" s="316"/>
      <c r="Q443" s="316"/>
      <c r="R443" s="316"/>
      <c r="S443" s="316"/>
      <c r="T443" s="316"/>
      <c r="U443" s="316"/>
      <c r="V443" s="316"/>
      <c r="W443" s="316"/>
      <c r="X443" s="316"/>
      <c r="Y443" s="316"/>
      <c r="Z443" s="316"/>
      <c r="AA443" s="316"/>
    </row>
    <row r="444" spans="1:27">
      <c r="A444" s="316"/>
      <c r="B444" s="1006"/>
      <c r="C444" s="316"/>
      <c r="D444" s="316"/>
      <c r="E444" s="316"/>
      <c r="F444" s="316"/>
      <c r="G444" s="316"/>
      <c r="H444" s="316"/>
      <c r="I444" s="316"/>
      <c r="J444" s="1007"/>
      <c r="K444" s="316"/>
      <c r="L444" s="316"/>
      <c r="M444" s="316"/>
      <c r="N444" s="316"/>
      <c r="O444" s="316"/>
      <c r="P444" s="316"/>
      <c r="Q444" s="316"/>
      <c r="R444" s="316"/>
      <c r="S444" s="316"/>
      <c r="T444" s="316"/>
      <c r="U444" s="316"/>
      <c r="V444" s="316"/>
      <c r="W444" s="316"/>
      <c r="X444" s="316"/>
      <c r="Y444" s="316"/>
      <c r="Z444" s="316"/>
      <c r="AA444" s="316"/>
    </row>
    <row r="445" spans="1:27">
      <c r="A445" s="316"/>
      <c r="B445" s="1006"/>
      <c r="C445" s="316"/>
      <c r="D445" s="316"/>
      <c r="E445" s="316"/>
      <c r="F445" s="316"/>
      <c r="G445" s="316"/>
      <c r="H445" s="316"/>
      <c r="I445" s="316"/>
      <c r="J445" s="1007"/>
      <c r="K445" s="316"/>
      <c r="L445" s="316"/>
      <c r="M445" s="316"/>
      <c r="N445" s="316"/>
      <c r="O445" s="316"/>
      <c r="P445" s="316"/>
      <c r="Q445" s="316"/>
      <c r="R445" s="316"/>
      <c r="S445" s="316"/>
      <c r="T445" s="316"/>
      <c r="U445" s="316"/>
      <c r="V445" s="316"/>
      <c r="W445" s="316"/>
      <c r="X445" s="316"/>
      <c r="Y445" s="316"/>
      <c r="Z445" s="316"/>
      <c r="AA445" s="316"/>
    </row>
    <row r="446" spans="1:27">
      <c r="A446" s="316"/>
      <c r="B446" s="1006"/>
      <c r="C446" s="316"/>
      <c r="D446" s="316"/>
      <c r="E446" s="316"/>
      <c r="F446" s="316"/>
      <c r="G446" s="316"/>
      <c r="H446" s="316"/>
      <c r="I446" s="316"/>
      <c r="J446" s="1007"/>
      <c r="K446" s="316"/>
      <c r="L446" s="316"/>
      <c r="M446" s="316"/>
      <c r="N446" s="316"/>
      <c r="O446" s="316"/>
      <c r="P446" s="316"/>
      <c r="Q446" s="316"/>
      <c r="R446" s="316"/>
      <c r="S446" s="316"/>
      <c r="T446" s="316"/>
      <c r="U446" s="316"/>
      <c r="V446" s="316"/>
      <c r="W446" s="316"/>
      <c r="X446" s="316"/>
      <c r="Y446" s="316"/>
      <c r="Z446" s="316"/>
      <c r="AA446" s="316"/>
    </row>
    <row r="447" spans="1:27">
      <c r="A447" s="316"/>
      <c r="B447" s="1006"/>
      <c r="C447" s="316"/>
      <c r="D447" s="316"/>
      <c r="E447" s="316"/>
      <c r="F447" s="316"/>
      <c r="G447" s="316"/>
      <c r="H447" s="316"/>
      <c r="I447" s="316"/>
      <c r="J447" s="1007"/>
      <c r="K447" s="316"/>
      <c r="L447" s="316"/>
      <c r="M447" s="316"/>
      <c r="N447" s="316"/>
      <c r="O447" s="316"/>
      <c r="P447" s="316"/>
      <c r="Q447" s="316"/>
      <c r="R447" s="316"/>
      <c r="S447" s="316"/>
      <c r="T447" s="316"/>
      <c r="U447" s="316"/>
      <c r="V447" s="316"/>
      <c r="W447" s="316"/>
      <c r="X447" s="316"/>
      <c r="Y447" s="316"/>
      <c r="Z447" s="316"/>
      <c r="AA447" s="316"/>
    </row>
    <row r="448" spans="1:27">
      <c r="A448" s="316"/>
      <c r="B448" s="1006"/>
      <c r="C448" s="316"/>
      <c r="D448" s="316"/>
      <c r="E448" s="316"/>
      <c r="F448" s="316"/>
      <c r="G448" s="316"/>
      <c r="H448" s="316"/>
      <c r="I448" s="316"/>
      <c r="J448" s="1007"/>
      <c r="K448" s="316"/>
      <c r="L448" s="316"/>
      <c r="M448" s="316"/>
      <c r="N448" s="316"/>
      <c r="O448" s="316"/>
      <c r="P448" s="316"/>
      <c r="Q448" s="316"/>
      <c r="R448" s="316"/>
      <c r="S448" s="316"/>
      <c r="T448" s="316"/>
      <c r="U448" s="316"/>
      <c r="V448" s="316"/>
      <c r="W448" s="316"/>
      <c r="X448" s="316"/>
      <c r="Y448" s="316"/>
      <c r="Z448" s="316"/>
      <c r="AA448" s="316"/>
    </row>
    <row r="449" spans="1:27">
      <c r="A449" s="316"/>
      <c r="B449" s="1006"/>
      <c r="C449" s="316"/>
      <c r="D449" s="316"/>
      <c r="E449" s="316"/>
      <c r="F449" s="316"/>
      <c r="G449" s="316"/>
      <c r="H449" s="316"/>
      <c r="I449" s="316"/>
      <c r="J449" s="1007"/>
      <c r="K449" s="316"/>
      <c r="L449" s="316"/>
      <c r="M449" s="316"/>
      <c r="N449" s="316"/>
      <c r="O449" s="316"/>
      <c r="P449" s="316"/>
      <c r="Q449" s="316"/>
      <c r="R449" s="316"/>
      <c r="S449" s="316"/>
      <c r="T449" s="316"/>
      <c r="U449" s="316"/>
      <c r="V449" s="316"/>
      <c r="W449" s="316"/>
      <c r="X449" s="316"/>
      <c r="Y449" s="316"/>
      <c r="Z449" s="316"/>
      <c r="AA449" s="316"/>
    </row>
    <row r="450" spans="1:27">
      <c r="A450" s="316"/>
      <c r="B450" s="1006"/>
      <c r="C450" s="316"/>
      <c r="D450" s="316"/>
      <c r="E450" s="316"/>
      <c r="F450" s="316"/>
      <c r="G450" s="316"/>
      <c r="H450" s="316"/>
      <c r="I450" s="316"/>
      <c r="J450" s="1007"/>
      <c r="K450" s="316"/>
      <c r="L450" s="316"/>
      <c r="M450" s="316"/>
      <c r="N450" s="316"/>
      <c r="O450" s="316"/>
      <c r="P450" s="316"/>
      <c r="Q450" s="316"/>
      <c r="R450" s="316"/>
      <c r="S450" s="316"/>
      <c r="T450" s="316"/>
      <c r="U450" s="316"/>
      <c r="V450" s="316"/>
      <c r="W450" s="316"/>
      <c r="X450" s="316"/>
      <c r="Y450" s="316"/>
      <c r="Z450" s="316"/>
      <c r="AA450" s="316"/>
    </row>
    <row r="451" spans="1:27">
      <c r="A451" s="316"/>
      <c r="B451" s="1006"/>
      <c r="C451" s="316"/>
      <c r="D451" s="316"/>
      <c r="E451" s="316"/>
      <c r="F451" s="316"/>
      <c r="G451" s="316"/>
      <c r="H451" s="316"/>
      <c r="I451" s="316"/>
      <c r="J451" s="1007"/>
      <c r="K451" s="316"/>
      <c r="L451" s="316"/>
      <c r="M451" s="316"/>
      <c r="N451" s="316"/>
      <c r="O451" s="316"/>
      <c r="P451" s="316"/>
      <c r="Q451" s="316"/>
      <c r="R451" s="316"/>
      <c r="S451" s="316"/>
      <c r="T451" s="316"/>
      <c r="U451" s="316"/>
      <c r="V451" s="316"/>
      <c r="W451" s="316"/>
      <c r="X451" s="316"/>
      <c r="Y451" s="316"/>
      <c r="Z451" s="316"/>
      <c r="AA451" s="316"/>
    </row>
    <row r="452" spans="1:27">
      <c r="A452" s="316"/>
      <c r="B452" s="1006"/>
      <c r="C452" s="316"/>
      <c r="D452" s="316"/>
      <c r="E452" s="316"/>
      <c r="F452" s="316"/>
      <c r="G452" s="316"/>
      <c r="H452" s="316"/>
      <c r="I452" s="316"/>
      <c r="J452" s="1007"/>
      <c r="K452" s="316"/>
      <c r="L452" s="316"/>
      <c r="M452" s="316"/>
      <c r="N452" s="316"/>
      <c r="O452" s="316"/>
      <c r="P452" s="316"/>
      <c r="Q452" s="316"/>
      <c r="R452" s="316"/>
      <c r="S452" s="316"/>
      <c r="T452" s="316"/>
      <c r="U452" s="316"/>
      <c r="V452" s="316"/>
      <c r="W452" s="316"/>
      <c r="X452" s="316"/>
      <c r="Y452" s="316"/>
      <c r="Z452" s="316"/>
      <c r="AA452" s="316"/>
    </row>
    <row r="453" spans="1:27">
      <c r="A453" s="316"/>
      <c r="B453" s="1006"/>
      <c r="C453" s="316"/>
      <c r="D453" s="316"/>
      <c r="E453" s="316"/>
      <c r="F453" s="316"/>
      <c r="G453" s="316"/>
      <c r="H453" s="316"/>
      <c r="I453" s="316"/>
      <c r="J453" s="1007"/>
      <c r="K453" s="316"/>
      <c r="L453" s="316"/>
      <c r="M453" s="316"/>
      <c r="N453" s="316"/>
      <c r="O453" s="316"/>
      <c r="P453" s="316"/>
      <c r="Q453" s="316"/>
      <c r="R453" s="316"/>
      <c r="S453" s="316"/>
      <c r="T453" s="316"/>
      <c r="U453" s="316"/>
      <c r="V453" s="316"/>
      <c r="W453" s="316"/>
      <c r="X453" s="316"/>
      <c r="Y453" s="316"/>
      <c r="Z453" s="316"/>
      <c r="AA453" s="316"/>
    </row>
    <row r="454" spans="1:27">
      <c r="A454" s="316"/>
      <c r="B454" s="1006"/>
      <c r="C454" s="316"/>
      <c r="D454" s="316"/>
      <c r="E454" s="316"/>
      <c r="F454" s="316"/>
      <c r="G454" s="316"/>
      <c r="H454" s="316"/>
      <c r="I454" s="316"/>
      <c r="J454" s="1007"/>
      <c r="K454" s="316"/>
      <c r="L454" s="316"/>
      <c r="M454" s="316"/>
      <c r="N454" s="316"/>
      <c r="O454" s="316"/>
      <c r="P454" s="316"/>
      <c r="Q454" s="316"/>
      <c r="R454" s="316"/>
      <c r="S454" s="316"/>
      <c r="T454" s="316"/>
      <c r="U454" s="316"/>
      <c r="V454" s="316"/>
      <c r="W454" s="316"/>
      <c r="X454" s="316"/>
      <c r="Y454" s="316"/>
      <c r="Z454" s="316"/>
      <c r="AA454" s="316"/>
    </row>
    <row r="455" spans="1:27">
      <c r="A455" s="316"/>
      <c r="B455" s="1006"/>
      <c r="C455" s="316"/>
      <c r="D455" s="316"/>
      <c r="E455" s="316"/>
      <c r="F455" s="316"/>
      <c r="G455" s="316"/>
      <c r="H455" s="316"/>
      <c r="I455" s="316"/>
      <c r="J455" s="1007"/>
      <c r="K455" s="316"/>
      <c r="L455" s="316"/>
      <c r="M455" s="316"/>
      <c r="N455" s="316"/>
      <c r="O455" s="316"/>
      <c r="P455" s="316"/>
      <c r="Q455" s="316"/>
      <c r="R455" s="316"/>
      <c r="S455" s="316"/>
      <c r="T455" s="316"/>
      <c r="U455" s="316"/>
      <c r="V455" s="316"/>
      <c r="W455" s="316"/>
      <c r="X455" s="316"/>
      <c r="Y455" s="316"/>
      <c r="Z455" s="316"/>
      <c r="AA455" s="316"/>
    </row>
    <row r="456" spans="1:27">
      <c r="A456" s="316"/>
      <c r="B456" s="1006"/>
      <c r="C456" s="316"/>
      <c r="D456" s="316"/>
      <c r="E456" s="316"/>
      <c r="F456" s="316"/>
      <c r="G456" s="316"/>
      <c r="H456" s="316"/>
      <c r="I456" s="316"/>
      <c r="J456" s="1007"/>
      <c r="K456" s="316"/>
      <c r="L456" s="316"/>
      <c r="M456" s="316"/>
      <c r="N456" s="316"/>
      <c r="O456" s="316"/>
      <c r="P456" s="316"/>
      <c r="Q456" s="316"/>
      <c r="R456" s="316"/>
      <c r="S456" s="316"/>
      <c r="T456" s="316"/>
      <c r="U456" s="316"/>
      <c r="V456" s="316"/>
      <c r="W456" s="316"/>
      <c r="X456" s="316"/>
      <c r="Y456" s="316"/>
      <c r="Z456" s="316"/>
      <c r="AA456" s="316"/>
    </row>
    <row r="457" spans="1:27">
      <c r="A457" s="316"/>
      <c r="B457" s="1006"/>
      <c r="C457" s="316"/>
      <c r="D457" s="316"/>
      <c r="E457" s="316"/>
      <c r="F457" s="316"/>
      <c r="G457" s="316"/>
      <c r="H457" s="316"/>
      <c r="I457" s="316"/>
      <c r="J457" s="1007"/>
      <c r="K457" s="316"/>
      <c r="L457" s="316"/>
      <c r="M457" s="316"/>
      <c r="N457" s="316"/>
      <c r="O457" s="316"/>
      <c r="P457" s="316"/>
      <c r="Q457" s="316"/>
      <c r="R457" s="316"/>
      <c r="S457" s="316"/>
      <c r="T457" s="316"/>
      <c r="U457" s="316"/>
      <c r="V457" s="316"/>
      <c r="W457" s="316"/>
      <c r="X457" s="316"/>
      <c r="Y457" s="316"/>
      <c r="Z457" s="316"/>
      <c r="AA457" s="316"/>
    </row>
    <row r="458" spans="1:27">
      <c r="A458" s="316"/>
      <c r="B458" s="1006"/>
      <c r="C458" s="316"/>
      <c r="D458" s="316"/>
      <c r="E458" s="316"/>
      <c r="F458" s="316"/>
      <c r="G458" s="316"/>
      <c r="H458" s="316"/>
      <c r="I458" s="316"/>
      <c r="J458" s="1007"/>
      <c r="K458" s="316"/>
      <c r="L458" s="316"/>
      <c r="M458" s="316"/>
      <c r="N458" s="316"/>
      <c r="O458" s="316"/>
      <c r="P458" s="316"/>
      <c r="Q458" s="316"/>
      <c r="R458" s="316"/>
      <c r="S458" s="316"/>
      <c r="T458" s="316"/>
      <c r="U458" s="316"/>
      <c r="V458" s="316"/>
      <c r="W458" s="316"/>
      <c r="X458" s="316"/>
      <c r="Y458" s="316"/>
      <c r="Z458" s="316"/>
      <c r="AA458" s="316"/>
    </row>
    <row r="459" spans="1:27">
      <c r="A459" s="316"/>
      <c r="B459" s="1006"/>
      <c r="C459" s="316"/>
      <c r="D459" s="316"/>
      <c r="E459" s="316"/>
      <c r="F459" s="316"/>
      <c r="G459" s="316"/>
      <c r="H459" s="316"/>
      <c r="I459" s="316"/>
      <c r="J459" s="1007"/>
      <c r="K459" s="316"/>
      <c r="L459" s="316"/>
      <c r="M459" s="316"/>
      <c r="N459" s="316"/>
      <c r="O459" s="316"/>
      <c r="P459" s="316"/>
      <c r="Q459" s="316"/>
      <c r="R459" s="316"/>
      <c r="S459" s="316"/>
      <c r="T459" s="316"/>
      <c r="U459" s="316"/>
      <c r="V459" s="316"/>
      <c r="W459" s="316"/>
      <c r="X459" s="316"/>
      <c r="Y459" s="316"/>
      <c r="Z459" s="316"/>
      <c r="AA459" s="316"/>
    </row>
    <row r="460" spans="1:27">
      <c r="A460" s="316"/>
      <c r="B460" s="1006"/>
      <c r="C460" s="316"/>
      <c r="D460" s="316"/>
      <c r="E460" s="316"/>
      <c r="F460" s="316"/>
      <c r="G460" s="316"/>
      <c r="H460" s="316"/>
      <c r="I460" s="316"/>
      <c r="J460" s="1007"/>
      <c r="K460" s="316"/>
      <c r="L460" s="316"/>
      <c r="M460" s="316"/>
      <c r="N460" s="316"/>
      <c r="O460" s="316"/>
      <c r="P460" s="316"/>
      <c r="Q460" s="316"/>
      <c r="R460" s="316"/>
      <c r="S460" s="316"/>
      <c r="T460" s="316"/>
      <c r="U460" s="316"/>
      <c r="V460" s="316"/>
      <c r="W460" s="316"/>
      <c r="X460" s="316"/>
      <c r="Y460" s="316"/>
      <c r="Z460" s="316"/>
      <c r="AA460" s="316"/>
    </row>
    <row r="461" spans="1:27">
      <c r="A461" s="316"/>
      <c r="B461" s="1006"/>
      <c r="C461" s="316"/>
      <c r="D461" s="316"/>
      <c r="E461" s="316"/>
      <c r="F461" s="316"/>
      <c r="G461" s="316"/>
      <c r="H461" s="316"/>
      <c r="I461" s="316"/>
      <c r="J461" s="1007"/>
      <c r="K461" s="316"/>
      <c r="L461" s="316"/>
      <c r="M461" s="316"/>
      <c r="N461" s="316"/>
      <c r="O461" s="316"/>
      <c r="P461" s="316"/>
      <c r="Q461" s="316"/>
      <c r="R461" s="316"/>
      <c r="S461" s="316"/>
      <c r="T461" s="316"/>
      <c r="U461" s="316"/>
      <c r="V461" s="316"/>
      <c r="W461" s="316"/>
      <c r="X461" s="316"/>
      <c r="Y461" s="316"/>
      <c r="Z461" s="316"/>
      <c r="AA461" s="316"/>
    </row>
    <row r="462" spans="1:27">
      <c r="A462" s="316"/>
      <c r="B462" s="1006"/>
      <c r="C462" s="316"/>
      <c r="D462" s="316"/>
      <c r="E462" s="316"/>
      <c r="F462" s="316"/>
      <c r="G462" s="316"/>
      <c r="H462" s="316"/>
      <c r="I462" s="316"/>
      <c r="J462" s="1007"/>
      <c r="K462" s="316"/>
      <c r="L462" s="316"/>
      <c r="M462" s="316"/>
      <c r="N462" s="316"/>
      <c r="O462" s="316"/>
      <c r="P462" s="316"/>
      <c r="Q462" s="316"/>
      <c r="R462" s="316"/>
      <c r="S462" s="316"/>
      <c r="T462" s="316"/>
      <c r="U462" s="316"/>
      <c r="V462" s="316"/>
      <c r="W462" s="316"/>
      <c r="X462" s="316"/>
      <c r="Y462" s="316"/>
      <c r="Z462" s="316"/>
      <c r="AA462" s="316"/>
    </row>
    <row r="463" spans="1:27">
      <c r="A463" s="316"/>
      <c r="B463" s="1006"/>
      <c r="C463" s="316"/>
      <c r="D463" s="316"/>
      <c r="E463" s="316"/>
      <c r="F463" s="316"/>
      <c r="G463" s="316"/>
      <c r="H463" s="316"/>
      <c r="I463" s="316"/>
      <c r="J463" s="1007"/>
      <c r="K463" s="316"/>
      <c r="L463" s="316"/>
      <c r="M463" s="316"/>
      <c r="N463" s="316"/>
      <c r="O463" s="316"/>
      <c r="P463" s="316"/>
      <c r="Q463" s="316"/>
      <c r="R463" s="316"/>
      <c r="S463" s="316"/>
      <c r="T463" s="316"/>
      <c r="U463" s="316"/>
      <c r="V463" s="316"/>
      <c r="W463" s="316"/>
      <c r="X463" s="316"/>
      <c r="Y463" s="316"/>
      <c r="Z463" s="316"/>
      <c r="AA463" s="316"/>
    </row>
    <row r="464" spans="1:27">
      <c r="A464" s="316"/>
      <c r="B464" s="1006"/>
      <c r="C464" s="316"/>
      <c r="D464" s="316"/>
      <c r="E464" s="316"/>
      <c r="F464" s="316"/>
      <c r="G464" s="316"/>
      <c r="H464" s="316"/>
      <c r="I464" s="316"/>
      <c r="J464" s="1007"/>
      <c r="K464" s="316"/>
      <c r="L464" s="316"/>
      <c r="M464" s="316"/>
      <c r="N464" s="316"/>
      <c r="O464" s="316"/>
      <c r="P464" s="316"/>
      <c r="Q464" s="316"/>
      <c r="R464" s="316"/>
      <c r="S464" s="316"/>
      <c r="T464" s="316"/>
      <c r="U464" s="316"/>
      <c r="V464" s="316"/>
      <c r="W464" s="316"/>
      <c r="X464" s="316"/>
      <c r="Y464" s="316"/>
      <c r="Z464" s="316"/>
      <c r="AA464" s="316"/>
    </row>
    <row r="465" spans="1:27">
      <c r="A465" s="316"/>
      <c r="B465" s="1006"/>
      <c r="C465" s="316"/>
      <c r="D465" s="316"/>
      <c r="E465" s="316"/>
      <c r="F465" s="316"/>
      <c r="G465" s="316"/>
      <c r="H465" s="316"/>
      <c r="I465" s="316"/>
      <c r="J465" s="1007"/>
      <c r="K465" s="316"/>
      <c r="L465" s="316"/>
      <c r="M465" s="316"/>
      <c r="N465" s="316"/>
      <c r="O465" s="316"/>
      <c r="P465" s="316"/>
      <c r="Q465" s="316"/>
      <c r="R465" s="316"/>
      <c r="S465" s="316"/>
      <c r="T465" s="316"/>
      <c r="U465" s="316"/>
      <c r="V465" s="316"/>
      <c r="W465" s="316"/>
      <c r="X465" s="316"/>
      <c r="Y465" s="316"/>
      <c r="Z465" s="316"/>
      <c r="AA465" s="316"/>
    </row>
    <row r="466" spans="1:27">
      <c r="A466" s="316"/>
      <c r="B466" s="1006"/>
      <c r="C466" s="316"/>
      <c r="D466" s="316"/>
      <c r="E466" s="316"/>
      <c r="F466" s="316"/>
      <c r="G466" s="316"/>
      <c r="H466" s="316"/>
      <c r="I466" s="316"/>
      <c r="J466" s="1007"/>
      <c r="K466" s="316"/>
      <c r="L466" s="316"/>
      <c r="M466" s="316"/>
      <c r="N466" s="316"/>
      <c r="O466" s="316"/>
      <c r="P466" s="316"/>
      <c r="Q466" s="316"/>
      <c r="R466" s="316"/>
      <c r="S466" s="316"/>
      <c r="T466" s="316"/>
      <c r="U466" s="316"/>
      <c r="V466" s="316"/>
      <c r="W466" s="316"/>
      <c r="X466" s="316"/>
      <c r="Y466" s="316"/>
      <c r="Z466" s="316"/>
      <c r="AA466" s="316"/>
    </row>
    <row r="467" spans="1:27">
      <c r="A467" s="316"/>
      <c r="B467" s="1006"/>
      <c r="C467" s="316"/>
      <c r="D467" s="316"/>
      <c r="E467" s="316"/>
      <c r="F467" s="316"/>
      <c r="G467" s="316"/>
      <c r="H467" s="316"/>
      <c r="I467" s="316"/>
      <c r="J467" s="1007"/>
      <c r="K467" s="316"/>
      <c r="L467" s="316"/>
      <c r="M467" s="316"/>
      <c r="N467" s="316"/>
      <c r="O467" s="316"/>
      <c r="P467" s="316"/>
      <c r="Q467" s="316"/>
      <c r="R467" s="316"/>
      <c r="S467" s="316"/>
      <c r="T467" s="316"/>
      <c r="U467" s="316"/>
      <c r="V467" s="316"/>
      <c r="W467" s="316"/>
      <c r="X467" s="316"/>
      <c r="Y467" s="316"/>
      <c r="Z467" s="316"/>
      <c r="AA467" s="316"/>
    </row>
    <row r="468" spans="1:27">
      <c r="A468" s="316"/>
      <c r="B468" s="1006"/>
      <c r="C468" s="316"/>
      <c r="D468" s="316"/>
      <c r="E468" s="316"/>
      <c r="F468" s="316"/>
      <c r="G468" s="316"/>
      <c r="H468" s="316"/>
      <c r="I468" s="316"/>
      <c r="J468" s="1007"/>
      <c r="K468" s="316"/>
      <c r="L468" s="316"/>
      <c r="M468" s="316"/>
      <c r="N468" s="316"/>
      <c r="O468" s="316"/>
      <c r="P468" s="316"/>
      <c r="Q468" s="316"/>
      <c r="R468" s="316"/>
      <c r="S468" s="316"/>
      <c r="T468" s="316"/>
      <c r="U468" s="316"/>
      <c r="V468" s="316"/>
      <c r="W468" s="316"/>
      <c r="X468" s="316"/>
      <c r="Y468" s="316"/>
      <c r="Z468" s="316"/>
      <c r="AA468" s="316"/>
    </row>
    <row r="469" spans="1:27">
      <c r="A469" s="316"/>
      <c r="B469" s="1006"/>
      <c r="C469" s="316"/>
      <c r="D469" s="316"/>
      <c r="E469" s="316"/>
      <c r="F469" s="316"/>
      <c r="G469" s="316"/>
      <c r="H469" s="316"/>
      <c r="I469" s="316"/>
      <c r="J469" s="1007"/>
      <c r="K469" s="316"/>
      <c r="L469" s="316"/>
      <c r="M469" s="316"/>
      <c r="N469" s="316"/>
      <c r="O469" s="316"/>
      <c r="P469" s="316"/>
      <c r="Q469" s="316"/>
      <c r="R469" s="316"/>
      <c r="S469" s="316"/>
      <c r="T469" s="316"/>
      <c r="U469" s="316"/>
      <c r="V469" s="316"/>
      <c r="W469" s="316"/>
      <c r="X469" s="316"/>
      <c r="Y469" s="316"/>
      <c r="Z469" s="316"/>
      <c r="AA469" s="316"/>
    </row>
    <row r="470" spans="1:27">
      <c r="A470" s="316"/>
      <c r="B470" s="1006"/>
      <c r="C470" s="316"/>
      <c r="D470" s="316"/>
      <c r="E470" s="316"/>
      <c r="F470" s="316"/>
      <c r="G470" s="316"/>
      <c r="H470" s="316"/>
      <c r="I470" s="316"/>
      <c r="J470" s="1007"/>
      <c r="K470" s="316"/>
      <c r="L470" s="316"/>
      <c r="M470" s="316"/>
      <c r="N470" s="316"/>
      <c r="O470" s="316"/>
      <c r="P470" s="316"/>
      <c r="Q470" s="316"/>
      <c r="R470" s="316"/>
      <c r="S470" s="316"/>
      <c r="T470" s="316"/>
      <c r="U470" s="316"/>
      <c r="V470" s="316"/>
      <c r="W470" s="316"/>
      <c r="X470" s="316"/>
      <c r="Y470" s="316"/>
      <c r="Z470" s="316"/>
      <c r="AA470" s="316"/>
    </row>
    <row r="471" spans="1:27">
      <c r="A471" s="316"/>
      <c r="B471" s="1006"/>
      <c r="C471" s="316"/>
      <c r="D471" s="316"/>
      <c r="E471" s="316"/>
      <c r="F471" s="316"/>
      <c r="G471" s="316"/>
      <c r="H471" s="316"/>
      <c r="I471" s="316"/>
      <c r="J471" s="1007"/>
      <c r="K471" s="316"/>
      <c r="L471" s="316"/>
      <c r="M471" s="316"/>
      <c r="N471" s="316"/>
      <c r="O471" s="316"/>
      <c r="P471" s="316"/>
      <c r="Q471" s="316"/>
      <c r="R471" s="316"/>
      <c r="S471" s="316"/>
      <c r="T471" s="316"/>
      <c r="U471" s="316"/>
      <c r="V471" s="316"/>
      <c r="W471" s="316"/>
      <c r="X471" s="316"/>
      <c r="Y471" s="316"/>
      <c r="Z471" s="316"/>
      <c r="AA471" s="316"/>
    </row>
    <row r="472" spans="1:27">
      <c r="A472" s="316"/>
      <c r="B472" s="1006"/>
      <c r="C472" s="316"/>
      <c r="D472" s="316"/>
      <c r="E472" s="316"/>
      <c r="F472" s="316"/>
      <c r="G472" s="316"/>
      <c r="H472" s="316"/>
      <c r="I472" s="316"/>
      <c r="J472" s="1007"/>
      <c r="K472" s="316"/>
      <c r="L472" s="316"/>
      <c r="M472" s="316"/>
      <c r="N472" s="316"/>
      <c r="O472" s="316"/>
      <c r="P472" s="316"/>
      <c r="Q472" s="316"/>
      <c r="R472" s="316"/>
      <c r="S472" s="316"/>
      <c r="T472" s="316"/>
      <c r="U472" s="316"/>
      <c r="V472" s="316"/>
      <c r="W472" s="316"/>
      <c r="X472" s="316"/>
      <c r="Y472" s="316"/>
      <c r="Z472" s="316"/>
      <c r="AA472" s="316"/>
    </row>
    <row r="473" spans="1:27">
      <c r="A473" s="316"/>
      <c r="B473" s="1006"/>
      <c r="C473" s="316"/>
      <c r="D473" s="316"/>
      <c r="E473" s="316"/>
      <c r="F473" s="316"/>
      <c r="G473" s="316"/>
      <c r="H473" s="316"/>
      <c r="I473" s="316"/>
      <c r="J473" s="1007"/>
      <c r="K473" s="316"/>
      <c r="L473" s="316"/>
      <c r="M473" s="316"/>
      <c r="N473" s="316"/>
      <c r="O473" s="316"/>
      <c r="P473" s="316"/>
      <c r="Q473" s="316"/>
      <c r="R473" s="316"/>
      <c r="S473" s="316"/>
      <c r="T473" s="316"/>
      <c r="U473" s="316"/>
      <c r="V473" s="316"/>
      <c r="W473" s="316"/>
      <c r="X473" s="316"/>
      <c r="Y473" s="316"/>
      <c r="Z473" s="316"/>
      <c r="AA473" s="316"/>
    </row>
    <row r="474" spans="1:27">
      <c r="A474" s="316"/>
      <c r="B474" s="1006"/>
      <c r="C474" s="316"/>
      <c r="D474" s="316"/>
      <c r="E474" s="316"/>
      <c r="F474" s="316"/>
      <c r="G474" s="316"/>
      <c r="H474" s="316"/>
      <c r="I474" s="316"/>
      <c r="J474" s="1007"/>
      <c r="K474" s="316"/>
      <c r="L474" s="316"/>
      <c r="M474" s="316"/>
      <c r="N474" s="316"/>
      <c r="O474" s="316"/>
      <c r="P474" s="316"/>
      <c r="Q474" s="316"/>
      <c r="R474" s="316"/>
      <c r="S474" s="316"/>
      <c r="T474" s="316"/>
      <c r="U474" s="316"/>
      <c r="V474" s="316"/>
      <c r="W474" s="316"/>
      <c r="X474" s="316"/>
      <c r="Y474" s="316"/>
      <c r="Z474" s="316"/>
      <c r="AA474" s="316"/>
    </row>
    <row r="475" spans="1:27">
      <c r="A475" s="316"/>
      <c r="B475" s="1006"/>
      <c r="C475" s="316"/>
      <c r="D475" s="316"/>
      <c r="E475" s="316"/>
      <c r="F475" s="316"/>
      <c r="G475" s="316"/>
      <c r="H475" s="316"/>
      <c r="I475" s="316"/>
      <c r="J475" s="1007"/>
      <c r="K475" s="316"/>
      <c r="L475" s="316"/>
      <c r="M475" s="316"/>
      <c r="N475" s="316"/>
      <c r="O475" s="316"/>
      <c r="P475" s="316"/>
      <c r="Q475" s="316"/>
      <c r="R475" s="316"/>
      <c r="S475" s="316"/>
      <c r="T475" s="316"/>
      <c r="U475" s="316"/>
      <c r="V475" s="316"/>
      <c r="W475" s="316"/>
      <c r="X475" s="316"/>
      <c r="Y475" s="316"/>
      <c r="Z475" s="316"/>
      <c r="AA475" s="316"/>
    </row>
    <row r="476" spans="1:27">
      <c r="A476" s="316"/>
      <c r="B476" s="1006"/>
      <c r="C476" s="316"/>
      <c r="D476" s="316"/>
      <c r="E476" s="316"/>
      <c r="F476" s="316"/>
      <c r="G476" s="316"/>
      <c r="H476" s="316"/>
      <c r="I476" s="316"/>
      <c r="J476" s="1007"/>
      <c r="K476" s="316"/>
      <c r="L476" s="316"/>
      <c r="M476" s="316"/>
      <c r="N476" s="316"/>
      <c r="O476" s="316"/>
      <c r="P476" s="316"/>
      <c r="Q476" s="316"/>
      <c r="R476" s="316"/>
      <c r="S476" s="316"/>
      <c r="T476" s="316"/>
      <c r="U476" s="316"/>
      <c r="V476" s="316"/>
      <c r="W476" s="316"/>
      <c r="X476" s="316"/>
      <c r="Y476" s="316"/>
      <c r="Z476" s="316"/>
      <c r="AA476" s="316"/>
    </row>
    <row r="477" spans="1:27">
      <c r="A477" s="316"/>
      <c r="B477" s="1006"/>
      <c r="C477" s="316"/>
      <c r="D477" s="316"/>
      <c r="E477" s="316"/>
      <c r="F477" s="316"/>
      <c r="G477" s="316"/>
      <c r="H477" s="316"/>
      <c r="I477" s="316"/>
      <c r="J477" s="1007"/>
      <c r="K477" s="316"/>
      <c r="L477" s="316"/>
      <c r="M477" s="316"/>
      <c r="N477" s="316"/>
      <c r="O477" s="316"/>
      <c r="P477" s="316"/>
      <c r="Q477" s="316"/>
      <c r="R477" s="316"/>
      <c r="S477" s="316"/>
      <c r="T477" s="316"/>
      <c r="U477" s="316"/>
      <c r="V477" s="316"/>
      <c r="W477" s="316"/>
      <c r="X477" s="316"/>
      <c r="Y477" s="316"/>
      <c r="Z477" s="316"/>
      <c r="AA477" s="316"/>
    </row>
    <row r="478" spans="1:27">
      <c r="A478" s="316"/>
      <c r="B478" s="1006"/>
      <c r="C478" s="316"/>
      <c r="D478" s="316"/>
      <c r="E478" s="316"/>
      <c r="F478" s="316"/>
      <c r="G478" s="316"/>
      <c r="H478" s="316"/>
      <c r="I478" s="316"/>
      <c r="J478" s="1007"/>
      <c r="K478" s="316"/>
      <c r="L478" s="316"/>
      <c r="M478" s="316"/>
      <c r="N478" s="316"/>
      <c r="O478" s="316"/>
      <c r="P478" s="316"/>
      <c r="Q478" s="316"/>
      <c r="R478" s="316"/>
      <c r="S478" s="316"/>
      <c r="T478" s="316"/>
      <c r="U478" s="316"/>
      <c r="V478" s="316"/>
      <c r="W478" s="316"/>
      <c r="X478" s="316"/>
      <c r="Y478" s="316"/>
      <c r="Z478" s="316"/>
      <c r="AA478" s="316"/>
    </row>
    <row r="479" spans="1:27">
      <c r="A479" s="316"/>
      <c r="B479" s="1006"/>
      <c r="C479" s="316"/>
      <c r="D479" s="316"/>
      <c r="E479" s="316"/>
      <c r="F479" s="316"/>
      <c r="G479" s="316"/>
      <c r="H479" s="316"/>
      <c r="I479" s="316"/>
      <c r="J479" s="1007"/>
      <c r="K479" s="316"/>
      <c r="L479" s="316"/>
      <c r="M479" s="316"/>
      <c r="N479" s="316"/>
      <c r="O479" s="316"/>
      <c r="P479" s="316"/>
      <c r="Q479" s="316"/>
      <c r="R479" s="316"/>
      <c r="S479" s="316"/>
      <c r="T479" s="316"/>
      <c r="U479" s="316"/>
      <c r="V479" s="316"/>
      <c r="W479" s="316"/>
      <c r="X479" s="316"/>
      <c r="Y479" s="316"/>
      <c r="Z479" s="316"/>
      <c r="AA479" s="316"/>
    </row>
    <row r="480" spans="1:27">
      <c r="A480" s="316"/>
      <c r="B480" s="1006"/>
      <c r="C480" s="316"/>
      <c r="D480" s="316"/>
      <c r="E480" s="316"/>
      <c r="F480" s="316"/>
      <c r="G480" s="316"/>
      <c r="H480" s="316"/>
      <c r="I480" s="316"/>
      <c r="J480" s="1007"/>
      <c r="K480" s="316"/>
      <c r="L480" s="316"/>
      <c r="M480" s="316"/>
      <c r="N480" s="316"/>
      <c r="O480" s="316"/>
      <c r="P480" s="316"/>
      <c r="Q480" s="316"/>
      <c r="R480" s="316"/>
      <c r="S480" s="316"/>
      <c r="T480" s="316"/>
      <c r="U480" s="316"/>
      <c r="V480" s="316"/>
      <c r="W480" s="316"/>
      <c r="X480" s="316"/>
      <c r="Y480" s="316"/>
      <c r="Z480" s="316"/>
      <c r="AA480" s="316"/>
    </row>
    <row r="481" spans="1:27">
      <c r="A481" s="316"/>
      <c r="B481" s="1006"/>
      <c r="C481" s="316"/>
      <c r="D481" s="316"/>
      <c r="E481" s="316"/>
      <c r="F481" s="316"/>
      <c r="G481" s="316"/>
      <c r="H481" s="316"/>
      <c r="I481" s="316"/>
      <c r="J481" s="1007"/>
      <c r="K481" s="316"/>
      <c r="L481" s="316"/>
      <c r="M481" s="316"/>
      <c r="N481" s="316"/>
      <c r="O481" s="316"/>
      <c r="P481" s="316"/>
      <c r="Q481" s="316"/>
      <c r="R481" s="316"/>
      <c r="S481" s="316"/>
      <c r="T481" s="316"/>
      <c r="U481" s="316"/>
      <c r="V481" s="316"/>
      <c r="W481" s="316"/>
      <c r="X481" s="316"/>
      <c r="Y481" s="316"/>
      <c r="Z481" s="316"/>
      <c r="AA481" s="316"/>
    </row>
    <row r="482" spans="1:27">
      <c r="A482" s="316"/>
      <c r="B482" s="1006"/>
      <c r="C482" s="316"/>
      <c r="D482" s="316"/>
      <c r="E482" s="316"/>
      <c r="F482" s="316"/>
      <c r="G482" s="316"/>
      <c r="H482" s="316"/>
      <c r="I482" s="316"/>
      <c r="J482" s="1007"/>
      <c r="K482" s="316"/>
      <c r="L482" s="316"/>
      <c r="M482" s="316"/>
      <c r="N482" s="316"/>
      <c r="O482" s="316"/>
      <c r="P482" s="316"/>
      <c r="Q482" s="316"/>
      <c r="R482" s="316"/>
      <c r="S482" s="316"/>
      <c r="T482" s="316"/>
      <c r="U482" s="316"/>
      <c r="V482" s="316"/>
      <c r="W482" s="316"/>
      <c r="X482" s="316"/>
      <c r="Y482" s="316"/>
      <c r="Z482" s="316"/>
      <c r="AA482" s="316"/>
    </row>
    <row r="483" spans="1:27">
      <c r="A483" s="316"/>
      <c r="B483" s="1006"/>
      <c r="C483" s="316"/>
      <c r="D483" s="316"/>
      <c r="E483" s="316"/>
      <c r="F483" s="316"/>
      <c r="G483" s="316"/>
      <c r="H483" s="316"/>
      <c r="I483" s="316"/>
      <c r="J483" s="1007"/>
      <c r="K483" s="316"/>
      <c r="L483" s="316"/>
      <c r="M483" s="316"/>
      <c r="N483" s="316"/>
      <c r="O483" s="316"/>
      <c r="P483" s="316"/>
      <c r="Q483" s="316"/>
      <c r="R483" s="316"/>
      <c r="S483" s="316"/>
      <c r="T483" s="316"/>
      <c r="U483" s="316"/>
      <c r="V483" s="316"/>
      <c r="W483" s="316"/>
      <c r="X483" s="316"/>
      <c r="Y483" s="316"/>
      <c r="Z483" s="316"/>
      <c r="AA483" s="316"/>
    </row>
    <row r="484" spans="1:27">
      <c r="A484" s="316"/>
      <c r="B484" s="1006"/>
      <c r="C484" s="316"/>
      <c r="D484" s="316"/>
      <c r="E484" s="316"/>
      <c r="F484" s="316"/>
      <c r="G484" s="316"/>
      <c r="H484" s="316"/>
      <c r="I484" s="316"/>
      <c r="J484" s="1007"/>
      <c r="K484" s="316"/>
      <c r="L484" s="316"/>
      <c r="M484" s="316"/>
      <c r="N484" s="316"/>
      <c r="O484" s="316"/>
      <c r="P484" s="316"/>
      <c r="Q484" s="316"/>
      <c r="R484" s="316"/>
      <c r="S484" s="316"/>
      <c r="T484" s="316"/>
      <c r="U484" s="316"/>
      <c r="V484" s="316"/>
      <c r="W484" s="316"/>
      <c r="X484" s="316"/>
      <c r="Y484" s="316"/>
      <c r="Z484" s="316"/>
      <c r="AA484" s="316"/>
    </row>
    <row r="485" spans="1:27">
      <c r="A485" s="316"/>
      <c r="B485" s="1006"/>
      <c r="C485" s="316"/>
      <c r="D485" s="316"/>
      <c r="E485" s="316"/>
      <c r="F485" s="316"/>
      <c r="G485" s="316"/>
      <c r="H485" s="316"/>
      <c r="I485" s="316"/>
      <c r="J485" s="1007"/>
      <c r="K485" s="316"/>
      <c r="L485" s="316"/>
      <c r="M485" s="316"/>
      <c r="N485" s="316"/>
      <c r="O485" s="316"/>
      <c r="P485" s="316"/>
      <c r="Q485" s="316"/>
      <c r="R485" s="316"/>
      <c r="S485" s="316"/>
      <c r="T485" s="316"/>
      <c r="U485" s="316"/>
      <c r="V485" s="316"/>
      <c r="W485" s="316"/>
      <c r="X485" s="316"/>
      <c r="Y485" s="316"/>
      <c r="Z485" s="316"/>
      <c r="AA485" s="316"/>
    </row>
    <row r="486" spans="1:27">
      <c r="A486" s="316"/>
      <c r="B486" s="1006"/>
      <c r="C486" s="316"/>
      <c r="D486" s="316"/>
      <c r="E486" s="316"/>
      <c r="F486" s="316"/>
      <c r="G486" s="316"/>
      <c r="H486" s="316"/>
      <c r="I486" s="316"/>
      <c r="J486" s="1007"/>
      <c r="K486" s="316"/>
      <c r="L486" s="316"/>
      <c r="M486" s="316"/>
      <c r="N486" s="316"/>
      <c r="O486" s="316"/>
      <c r="P486" s="316"/>
      <c r="Q486" s="316"/>
      <c r="R486" s="316"/>
      <c r="S486" s="316"/>
      <c r="T486" s="316"/>
      <c r="U486" s="316"/>
      <c r="V486" s="316"/>
      <c r="W486" s="316"/>
      <c r="X486" s="316"/>
      <c r="Y486" s="316"/>
      <c r="Z486" s="316"/>
      <c r="AA486" s="316"/>
    </row>
    <row r="487" spans="1:27">
      <c r="A487" s="316"/>
      <c r="B487" s="1006"/>
      <c r="C487" s="316"/>
      <c r="D487" s="316"/>
      <c r="E487" s="316"/>
      <c r="F487" s="316"/>
      <c r="G487" s="316"/>
      <c r="H487" s="316"/>
      <c r="I487" s="316"/>
      <c r="J487" s="1007"/>
      <c r="K487" s="316"/>
      <c r="L487" s="316"/>
      <c r="M487" s="316"/>
      <c r="N487" s="316"/>
      <c r="O487" s="316"/>
      <c r="P487" s="316"/>
      <c r="Q487" s="316"/>
      <c r="R487" s="316"/>
      <c r="S487" s="316"/>
      <c r="T487" s="316"/>
      <c r="U487" s="316"/>
      <c r="V487" s="316"/>
      <c r="W487" s="316"/>
      <c r="X487" s="316"/>
      <c r="Y487" s="316"/>
      <c r="Z487" s="316"/>
      <c r="AA487" s="316"/>
    </row>
    <row r="488" spans="1:27">
      <c r="A488" s="316"/>
      <c r="B488" s="1006"/>
      <c r="C488" s="316"/>
      <c r="D488" s="316"/>
      <c r="E488" s="316"/>
      <c r="F488" s="316"/>
      <c r="G488" s="316"/>
      <c r="H488" s="316"/>
      <c r="I488" s="316"/>
      <c r="J488" s="1007"/>
      <c r="K488" s="316"/>
      <c r="L488" s="316"/>
      <c r="M488" s="316"/>
      <c r="N488" s="316"/>
      <c r="O488" s="316"/>
      <c r="P488" s="316"/>
      <c r="Q488" s="316"/>
      <c r="R488" s="316"/>
      <c r="S488" s="316"/>
      <c r="T488" s="316"/>
      <c r="U488" s="316"/>
      <c r="V488" s="316"/>
      <c r="W488" s="316"/>
      <c r="X488" s="316"/>
      <c r="Y488" s="316"/>
      <c r="Z488" s="316"/>
      <c r="AA488" s="316"/>
    </row>
    <row r="489" spans="1:27">
      <c r="A489" s="316"/>
      <c r="B489" s="1006"/>
      <c r="C489" s="316"/>
      <c r="D489" s="316"/>
      <c r="E489" s="316"/>
      <c r="F489" s="316"/>
      <c r="G489" s="316"/>
      <c r="H489" s="316"/>
      <c r="I489" s="316"/>
      <c r="J489" s="1007"/>
      <c r="K489" s="316"/>
      <c r="L489" s="316"/>
      <c r="M489" s="316"/>
      <c r="N489" s="316"/>
      <c r="O489" s="316"/>
      <c r="P489" s="316"/>
      <c r="Q489" s="316"/>
      <c r="R489" s="316"/>
      <c r="S489" s="316"/>
      <c r="T489" s="316"/>
      <c r="U489" s="316"/>
      <c r="V489" s="316"/>
      <c r="W489" s="316"/>
      <c r="X489" s="316"/>
      <c r="Y489" s="316"/>
      <c r="Z489" s="316"/>
      <c r="AA489" s="316"/>
    </row>
    <row r="490" spans="1:27">
      <c r="A490" s="316"/>
      <c r="B490" s="1006"/>
      <c r="C490" s="316"/>
      <c r="D490" s="316"/>
      <c r="E490" s="316"/>
      <c r="F490" s="316"/>
      <c r="G490" s="316"/>
      <c r="H490" s="316"/>
      <c r="I490" s="316"/>
      <c r="J490" s="1007"/>
      <c r="K490" s="316"/>
      <c r="L490" s="316"/>
      <c r="M490" s="316"/>
      <c r="N490" s="316"/>
      <c r="O490" s="316"/>
      <c r="P490" s="316"/>
      <c r="Q490" s="316"/>
      <c r="R490" s="316"/>
      <c r="S490" s="316"/>
      <c r="T490" s="316"/>
      <c r="U490" s="316"/>
      <c r="V490" s="316"/>
      <c r="W490" s="316"/>
      <c r="X490" s="316"/>
      <c r="Y490" s="316"/>
      <c r="Z490" s="316"/>
      <c r="AA490" s="316"/>
    </row>
    <row r="491" spans="1:27">
      <c r="A491" s="316"/>
      <c r="B491" s="1006"/>
      <c r="C491" s="316"/>
      <c r="D491" s="316"/>
      <c r="E491" s="316"/>
      <c r="F491" s="316"/>
      <c r="G491" s="316"/>
      <c r="H491" s="316"/>
      <c r="I491" s="316"/>
      <c r="J491" s="1007"/>
      <c r="K491" s="316"/>
      <c r="L491" s="316"/>
      <c r="M491" s="316"/>
      <c r="N491" s="316"/>
      <c r="O491" s="316"/>
      <c r="P491" s="316"/>
      <c r="Q491" s="316"/>
      <c r="R491" s="316"/>
      <c r="S491" s="316"/>
      <c r="T491" s="316"/>
      <c r="U491" s="316"/>
      <c r="V491" s="316"/>
      <c r="W491" s="316"/>
      <c r="X491" s="316"/>
      <c r="Y491" s="316"/>
      <c r="Z491" s="316"/>
      <c r="AA491" s="316"/>
    </row>
    <row r="492" spans="1:27">
      <c r="A492" s="316"/>
      <c r="B492" s="1006"/>
      <c r="C492" s="316"/>
      <c r="D492" s="316"/>
      <c r="E492" s="316"/>
      <c r="F492" s="316"/>
      <c r="G492" s="316"/>
      <c r="H492" s="316"/>
      <c r="I492" s="316"/>
      <c r="J492" s="1007"/>
      <c r="K492" s="316"/>
      <c r="L492" s="316"/>
      <c r="M492" s="316"/>
      <c r="N492" s="316"/>
      <c r="O492" s="316"/>
      <c r="P492" s="316"/>
      <c r="Q492" s="316"/>
      <c r="R492" s="316"/>
      <c r="S492" s="316"/>
      <c r="T492" s="316"/>
      <c r="U492" s="316"/>
      <c r="V492" s="316"/>
      <c r="W492" s="316"/>
      <c r="X492" s="316"/>
      <c r="Y492" s="316"/>
      <c r="Z492" s="316"/>
      <c r="AA492" s="316"/>
    </row>
    <row r="493" spans="1:27">
      <c r="A493" s="316"/>
      <c r="B493" s="1006"/>
      <c r="C493" s="316"/>
      <c r="D493" s="316"/>
      <c r="E493" s="316"/>
      <c r="F493" s="316"/>
      <c r="G493" s="316"/>
      <c r="H493" s="316"/>
      <c r="I493" s="316"/>
      <c r="J493" s="1007"/>
      <c r="K493" s="316"/>
      <c r="L493" s="316"/>
      <c r="M493" s="316"/>
      <c r="N493" s="316"/>
      <c r="O493" s="316"/>
      <c r="P493" s="316"/>
      <c r="Q493" s="316"/>
      <c r="R493" s="316"/>
      <c r="S493" s="316"/>
      <c r="T493" s="316"/>
      <c r="U493" s="316"/>
      <c r="V493" s="316"/>
      <c r="W493" s="316"/>
      <c r="X493" s="316"/>
      <c r="Y493" s="316"/>
      <c r="Z493" s="316"/>
      <c r="AA493" s="316"/>
    </row>
    <row r="494" spans="1:27">
      <c r="A494" s="316"/>
      <c r="B494" s="1006"/>
      <c r="C494" s="316"/>
      <c r="D494" s="316"/>
      <c r="E494" s="316"/>
      <c r="F494" s="316"/>
      <c r="G494" s="316"/>
      <c r="H494" s="316"/>
      <c r="I494" s="316"/>
      <c r="J494" s="1007"/>
      <c r="K494" s="316"/>
      <c r="L494" s="316"/>
      <c r="M494" s="316"/>
      <c r="N494" s="316"/>
      <c r="O494" s="316"/>
      <c r="P494" s="316"/>
      <c r="Q494" s="316"/>
      <c r="R494" s="316"/>
      <c r="S494" s="316"/>
      <c r="T494" s="316"/>
      <c r="U494" s="316"/>
      <c r="V494" s="316"/>
      <c r="W494" s="316"/>
      <c r="X494" s="316"/>
      <c r="Y494" s="316"/>
      <c r="Z494" s="316"/>
      <c r="AA494" s="316"/>
    </row>
    <row r="495" spans="1:27">
      <c r="A495" s="316"/>
      <c r="B495" s="1006"/>
      <c r="C495" s="316"/>
      <c r="D495" s="316"/>
      <c r="E495" s="316"/>
      <c r="F495" s="316"/>
      <c r="G495" s="316"/>
      <c r="H495" s="316"/>
      <c r="I495" s="316"/>
      <c r="J495" s="1007"/>
      <c r="K495" s="316"/>
      <c r="L495" s="316"/>
      <c r="M495" s="316"/>
      <c r="N495" s="316"/>
      <c r="O495" s="316"/>
      <c r="P495" s="316"/>
      <c r="Q495" s="316"/>
      <c r="R495" s="316"/>
      <c r="S495" s="316"/>
      <c r="T495" s="316"/>
      <c r="U495" s="316"/>
      <c r="V495" s="316"/>
      <c r="W495" s="316"/>
      <c r="X495" s="316"/>
      <c r="Y495" s="316"/>
      <c r="Z495" s="316"/>
      <c r="AA495" s="316"/>
    </row>
    <row r="496" spans="1:27">
      <c r="A496" s="316"/>
      <c r="B496" s="1006"/>
      <c r="C496" s="316"/>
      <c r="D496" s="316"/>
      <c r="E496" s="316"/>
      <c r="F496" s="316"/>
      <c r="G496" s="316"/>
      <c r="H496" s="316"/>
      <c r="I496" s="316"/>
      <c r="J496" s="1007"/>
      <c r="K496" s="316"/>
      <c r="L496" s="316"/>
      <c r="M496" s="316"/>
      <c r="N496" s="316"/>
      <c r="O496" s="316"/>
      <c r="P496" s="316"/>
      <c r="Q496" s="316"/>
      <c r="R496" s="316"/>
      <c r="S496" s="316"/>
      <c r="T496" s="316"/>
      <c r="U496" s="316"/>
      <c r="V496" s="316"/>
      <c r="W496" s="316"/>
      <c r="X496" s="316"/>
      <c r="Y496" s="316"/>
      <c r="Z496" s="316"/>
      <c r="AA496" s="316"/>
    </row>
    <row r="497" spans="1:27">
      <c r="A497" s="316"/>
      <c r="B497" s="1006"/>
      <c r="C497" s="316"/>
      <c r="D497" s="316"/>
      <c r="E497" s="316"/>
      <c r="F497" s="316"/>
      <c r="G497" s="316"/>
      <c r="H497" s="316"/>
      <c r="I497" s="316"/>
      <c r="J497" s="1007"/>
      <c r="K497" s="316"/>
      <c r="L497" s="316"/>
      <c r="M497" s="316"/>
      <c r="N497" s="316"/>
      <c r="O497" s="316"/>
      <c r="P497" s="316"/>
      <c r="Q497" s="316"/>
      <c r="R497" s="316"/>
      <c r="S497" s="316"/>
      <c r="T497" s="316"/>
      <c r="U497" s="316"/>
      <c r="V497" s="316"/>
      <c r="W497" s="316"/>
      <c r="X497" s="316"/>
      <c r="Y497" s="316"/>
      <c r="Z497" s="316"/>
      <c r="AA497" s="316"/>
    </row>
    <row r="498" spans="1:27">
      <c r="A498" s="316"/>
      <c r="B498" s="1006"/>
      <c r="C498" s="316"/>
      <c r="D498" s="316"/>
      <c r="E498" s="316"/>
      <c r="F498" s="316"/>
      <c r="G498" s="316"/>
      <c r="H498" s="316"/>
      <c r="I498" s="316"/>
      <c r="J498" s="1007"/>
      <c r="K498" s="316"/>
      <c r="L498" s="316"/>
      <c r="M498" s="316"/>
      <c r="N498" s="316"/>
      <c r="O498" s="316"/>
      <c r="P498" s="316"/>
      <c r="Q498" s="316"/>
      <c r="R498" s="316"/>
      <c r="S498" s="316"/>
      <c r="T498" s="316"/>
      <c r="U498" s="316"/>
      <c r="V498" s="316"/>
      <c r="W498" s="316"/>
      <c r="X498" s="316"/>
      <c r="Y498" s="316"/>
      <c r="Z498" s="316"/>
      <c r="AA498" s="316"/>
    </row>
    <row r="499" spans="1:27">
      <c r="A499" s="316"/>
      <c r="B499" s="1006"/>
      <c r="C499" s="316"/>
      <c r="D499" s="316"/>
      <c r="E499" s="316"/>
      <c r="F499" s="316"/>
      <c r="G499" s="316"/>
      <c r="H499" s="316"/>
      <c r="I499" s="316"/>
      <c r="J499" s="1007"/>
      <c r="K499" s="316"/>
      <c r="L499" s="316"/>
      <c r="M499" s="316"/>
      <c r="N499" s="316"/>
      <c r="O499" s="316"/>
      <c r="P499" s="316"/>
      <c r="Q499" s="316"/>
      <c r="R499" s="316"/>
      <c r="S499" s="316"/>
      <c r="T499" s="316"/>
      <c r="U499" s="316"/>
      <c r="V499" s="316"/>
      <c r="W499" s="316"/>
      <c r="X499" s="316"/>
      <c r="Y499" s="316"/>
      <c r="Z499" s="316"/>
      <c r="AA499" s="316"/>
    </row>
    <row r="500" spans="1:27">
      <c r="A500" s="316"/>
      <c r="B500" s="1006"/>
      <c r="C500" s="316"/>
      <c r="D500" s="316"/>
      <c r="E500" s="316"/>
      <c r="F500" s="316"/>
      <c r="G500" s="316"/>
      <c r="H500" s="316"/>
      <c r="I500" s="316"/>
      <c r="J500" s="1007"/>
      <c r="K500" s="316"/>
      <c r="L500" s="316"/>
      <c r="M500" s="316"/>
      <c r="N500" s="316"/>
      <c r="O500" s="316"/>
      <c r="P500" s="316"/>
      <c r="Q500" s="316"/>
      <c r="R500" s="316"/>
      <c r="S500" s="316"/>
      <c r="T500" s="316"/>
      <c r="U500" s="316"/>
      <c r="V500" s="316"/>
      <c r="W500" s="316"/>
      <c r="X500" s="316"/>
      <c r="Y500" s="316"/>
      <c r="Z500" s="316"/>
      <c r="AA500" s="316"/>
    </row>
    <row r="501" spans="1:27">
      <c r="A501" s="316"/>
      <c r="B501" s="1006"/>
      <c r="C501" s="316"/>
      <c r="D501" s="316"/>
      <c r="E501" s="316"/>
      <c r="F501" s="316"/>
      <c r="G501" s="316"/>
      <c r="H501" s="316"/>
      <c r="I501" s="316"/>
      <c r="J501" s="1007"/>
      <c r="K501" s="316"/>
      <c r="L501" s="316"/>
      <c r="M501" s="316"/>
      <c r="N501" s="316"/>
      <c r="O501" s="316"/>
      <c r="P501" s="316"/>
      <c r="Q501" s="316"/>
      <c r="R501" s="316"/>
      <c r="S501" s="316"/>
      <c r="T501" s="316"/>
      <c r="U501" s="316"/>
      <c r="V501" s="316"/>
      <c r="W501" s="316"/>
      <c r="X501" s="316"/>
      <c r="Y501" s="316"/>
      <c r="Z501" s="316"/>
      <c r="AA501" s="316"/>
    </row>
    <row r="502" spans="1:27">
      <c r="A502" s="316"/>
      <c r="B502" s="1006"/>
      <c r="C502" s="316"/>
      <c r="D502" s="316"/>
      <c r="E502" s="316"/>
      <c r="F502" s="316"/>
      <c r="G502" s="316"/>
      <c r="H502" s="316"/>
      <c r="I502" s="316"/>
      <c r="J502" s="1007"/>
      <c r="K502" s="316"/>
      <c r="L502" s="316"/>
      <c r="M502" s="316"/>
      <c r="N502" s="316"/>
      <c r="O502" s="316"/>
      <c r="P502" s="316"/>
      <c r="Q502" s="316"/>
      <c r="R502" s="316"/>
      <c r="S502" s="316"/>
      <c r="T502" s="316"/>
      <c r="U502" s="316"/>
      <c r="V502" s="316"/>
      <c r="W502" s="316"/>
      <c r="X502" s="316"/>
      <c r="Y502" s="316"/>
      <c r="Z502" s="316"/>
      <c r="AA502" s="316"/>
    </row>
    <row r="503" spans="1:27">
      <c r="A503" s="316"/>
      <c r="B503" s="1006"/>
      <c r="C503" s="316"/>
      <c r="D503" s="316"/>
      <c r="E503" s="316"/>
      <c r="F503" s="316"/>
      <c r="G503" s="316"/>
      <c r="H503" s="316"/>
      <c r="I503" s="316"/>
      <c r="J503" s="1007"/>
      <c r="K503" s="316"/>
      <c r="L503" s="316"/>
      <c r="M503" s="316"/>
      <c r="N503" s="316"/>
      <c r="O503" s="316"/>
      <c r="P503" s="316"/>
      <c r="Q503" s="316"/>
      <c r="R503" s="316"/>
      <c r="S503" s="316"/>
      <c r="T503" s="316"/>
      <c r="U503" s="316"/>
      <c r="V503" s="316"/>
      <c r="W503" s="316"/>
      <c r="X503" s="316"/>
      <c r="Y503" s="316"/>
      <c r="Z503" s="316"/>
      <c r="AA503" s="316"/>
    </row>
    <row r="504" spans="1:27">
      <c r="A504" s="316"/>
      <c r="B504" s="1006"/>
      <c r="C504" s="316"/>
      <c r="D504" s="316"/>
      <c r="E504" s="316"/>
      <c r="F504" s="316"/>
      <c r="G504" s="316"/>
      <c r="H504" s="316"/>
      <c r="I504" s="316"/>
      <c r="J504" s="1007"/>
      <c r="K504" s="316"/>
      <c r="L504" s="316"/>
      <c r="M504" s="316"/>
      <c r="N504" s="316"/>
      <c r="O504" s="316"/>
      <c r="P504" s="316"/>
      <c r="Q504" s="316"/>
      <c r="R504" s="316"/>
      <c r="S504" s="316"/>
      <c r="T504" s="316"/>
      <c r="U504" s="316"/>
      <c r="V504" s="316"/>
      <c r="W504" s="316"/>
      <c r="X504" s="316"/>
      <c r="Y504" s="316"/>
      <c r="Z504" s="316"/>
      <c r="AA504" s="316"/>
    </row>
    <row r="505" spans="1:27">
      <c r="A505" s="316"/>
      <c r="B505" s="1006"/>
      <c r="C505" s="316"/>
      <c r="D505" s="316"/>
      <c r="E505" s="316"/>
      <c r="F505" s="316"/>
      <c r="G505" s="316"/>
      <c r="H505" s="316"/>
      <c r="I505" s="316"/>
      <c r="J505" s="1007"/>
      <c r="K505" s="316"/>
      <c r="L505" s="316"/>
      <c r="M505" s="316"/>
      <c r="N505" s="316"/>
      <c r="O505" s="316"/>
      <c r="P505" s="316"/>
      <c r="Q505" s="316"/>
      <c r="R505" s="316"/>
      <c r="S505" s="316"/>
      <c r="T505" s="316"/>
      <c r="U505" s="316"/>
      <c r="V505" s="316"/>
      <c r="W505" s="316"/>
      <c r="X505" s="316"/>
      <c r="Y505" s="316"/>
      <c r="Z505" s="316"/>
      <c r="AA505" s="316"/>
    </row>
    <row r="506" spans="1:27">
      <c r="A506" s="316"/>
      <c r="B506" s="1006"/>
      <c r="C506" s="316"/>
      <c r="D506" s="316"/>
      <c r="E506" s="316"/>
      <c r="F506" s="316"/>
      <c r="G506" s="316"/>
      <c r="H506" s="316"/>
      <c r="I506" s="316"/>
      <c r="J506" s="1007"/>
      <c r="K506" s="316"/>
      <c r="L506" s="316"/>
      <c r="M506" s="316"/>
      <c r="N506" s="316"/>
      <c r="O506" s="316"/>
      <c r="P506" s="316"/>
      <c r="Q506" s="316"/>
      <c r="R506" s="316"/>
      <c r="S506" s="316"/>
      <c r="T506" s="316"/>
      <c r="U506" s="316"/>
      <c r="V506" s="316"/>
      <c r="W506" s="316"/>
      <c r="X506" s="316"/>
      <c r="Y506" s="316"/>
      <c r="Z506" s="316"/>
      <c r="AA506" s="316"/>
    </row>
    <row r="507" spans="1:27">
      <c r="A507" s="316"/>
      <c r="B507" s="1006"/>
      <c r="C507" s="316"/>
      <c r="D507" s="316"/>
      <c r="E507" s="316"/>
      <c r="F507" s="316"/>
      <c r="G507" s="316"/>
      <c r="H507" s="316"/>
      <c r="I507" s="316"/>
      <c r="J507" s="1007"/>
      <c r="K507" s="316"/>
      <c r="L507" s="316"/>
      <c r="M507" s="316"/>
      <c r="N507" s="316"/>
      <c r="O507" s="316"/>
      <c r="P507" s="316"/>
      <c r="Q507" s="316"/>
      <c r="R507" s="316"/>
      <c r="S507" s="316"/>
      <c r="T507" s="316"/>
      <c r="U507" s="316"/>
      <c r="V507" s="316"/>
      <c r="W507" s="316"/>
      <c r="X507" s="316"/>
      <c r="Y507" s="316"/>
      <c r="Z507" s="316"/>
      <c r="AA507" s="316"/>
    </row>
    <row r="508" spans="1:27">
      <c r="A508" s="316"/>
      <c r="B508" s="1006"/>
      <c r="C508" s="316"/>
      <c r="D508" s="316"/>
      <c r="E508" s="316"/>
      <c r="F508" s="316"/>
      <c r="G508" s="316"/>
      <c r="H508" s="316"/>
      <c r="I508" s="316"/>
      <c r="J508" s="1007"/>
      <c r="K508" s="316"/>
      <c r="L508" s="316"/>
      <c r="M508" s="316"/>
      <c r="N508" s="316"/>
      <c r="O508" s="316"/>
      <c r="P508" s="316"/>
      <c r="Q508" s="316"/>
      <c r="R508" s="316"/>
      <c r="S508" s="316"/>
      <c r="T508" s="316"/>
      <c r="U508" s="316"/>
      <c r="V508" s="316"/>
      <c r="W508" s="316"/>
      <c r="X508" s="316"/>
      <c r="Y508" s="316"/>
      <c r="Z508" s="316"/>
      <c r="AA508" s="316"/>
    </row>
    <row r="509" spans="1:27">
      <c r="A509" s="316"/>
      <c r="B509" s="1006"/>
      <c r="C509" s="316"/>
      <c r="D509" s="316"/>
      <c r="E509" s="316"/>
      <c r="F509" s="316"/>
      <c r="G509" s="316"/>
      <c r="H509" s="316"/>
      <c r="I509" s="316"/>
      <c r="J509" s="1007"/>
      <c r="K509" s="316"/>
      <c r="L509" s="316"/>
      <c r="M509" s="316"/>
      <c r="N509" s="316"/>
      <c r="O509" s="316"/>
      <c r="P509" s="316"/>
      <c r="Q509" s="316"/>
      <c r="R509" s="316"/>
      <c r="S509" s="316"/>
      <c r="T509" s="316"/>
      <c r="U509" s="316"/>
      <c r="V509" s="316"/>
      <c r="W509" s="316"/>
      <c r="X509" s="316"/>
      <c r="Y509" s="316"/>
      <c r="Z509" s="316"/>
      <c r="AA509" s="316"/>
    </row>
    <row r="510" spans="1:27">
      <c r="A510" s="316"/>
      <c r="B510" s="1006"/>
      <c r="C510" s="316"/>
      <c r="D510" s="316"/>
      <c r="E510" s="316"/>
      <c r="F510" s="316"/>
      <c r="G510" s="316"/>
      <c r="H510" s="316"/>
      <c r="I510" s="316"/>
      <c r="J510" s="1007"/>
      <c r="K510" s="316"/>
      <c r="L510" s="316"/>
      <c r="M510" s="316"/>
      <c r="N510" s="316"/>
      <c r="O510" s="316"/>
      <c r="P510" s="316"/>
      <c r="Q510" s="316"/>
      <c r="R510" s="316"/>
      <c r="S510" s="316"/>
      <c r="T510" s="316"/>
      <c r="U510" s="316"/>
      <c r="V510" s="316"/>
      <c r="W510" s="316"/>
      <c r="X510" s="316"/>
      <c r="Y510" s="316"/>
      <c r="Z510" s="316"/>
      <c r="AA510" s="316"/>
    </row>
    <row r="511" spans="1:27">
      <c r="A511" s="316"/>
      <c r="B511" s="1006"/>
      <c r="C511" s="316"/>
      <c r="D511" s="316"/>
      <c r="E511" s="316"/>
      <c r="F511" s="316"/>
      <c r="G511" s="316"/>
      <c r="H511" s="316"/>
      <c r="I511" s="316"/>
      <c r="J511" s="1007"/>
      <c r="K511" s="316"/>
      <c r="L511" s="316"/>
      <c r="M511" s="316"/>
      <c r="N511" s="316"/>
      <c r="O511" s="316"/>
      <c r="P511" s="316"/>
      <c r="Q511" s="316"/>
      <c r="R511" s="316"/>
      <c r="S511" s="316"/>
      <c r="T511" s="316"/>
      <c r="U511" s="316"/>
      <c r="V511" s="316"/>
      <c r="W511" s="316"/>
      <c r="X511" s="316"/>
      <c r="Y511" s="316"/>
      <c r="Z511" s="316"/>
      <c r="AA511" s="316"/>
    </row>
    <row r="512" spans="1:27">
      <c r="A512" s="316"/>
      <c r="B512" s="1006"/>
      <c r="C512" s="316"/>
      <c r="D512" s="316"/>
      <c r="E512" s="316"/>
      <c r="F512" s="316"/>
      <c r="G512" s="316"/>
      <c r="H512" s="316"/>
      <c r="I512" s="316"/>
      <c r="J512" s="1007"/>
      <c r="K512" s="316"/>
      <c r="L512" s="316"/>
      <c r="M512" s="316"/>
      <c r="N512" s="316"/>
      <c r="O512" s="316"/>
      <c r="P512" s="316"/>
      <c r="Q512" s="316"/>
      <c r="R512" s="316"/>
      <c r="S512" s="316"/>
      <c r="T512" s="316"/>
      <c r="U512" s="316"/>
      <c r="V512" s="316"/>
      <c r="W512" s="316"/>
      <c r="X512" s="316"/>
      <c r="Y512" s="316"/>
      <c r="Z512" s="316"/>
      <c r="AA512" s="316"/>
    </row>
    <row r="513" spans="1:27">
      <c r="A513" s="316"/>
      <c r="B513" s="1006"/>
      <c r="C513" s="316"/>
      <c r="D513" s="316"/>
      <c r="E513" s="316"/>
      <c r="F513" s="316"/>
      <c r="G513" s="316"/>
      <c r="H513" s="316"/>
      <c r="I513" s="316"/>
      <c r="J513" s="1007"/>
      <c r="K513" s="316"/>
      <c r="L513" s="316"/>
      <c r="M513" s="316"/>
      <c r="N513" s="316"/>
      <c r="O513" s="316"/>
      <c r="P513" s="316"/>
      <c r="Q513" s="316"/>
      <c r="R513" s="316"/>
      <c r="S513" s="316"/>
      <c r="T513" s="316"/>
      <c r="U513" s="316"/>
      <c r="V513" s="316"/>
      <c r="W513" s="316"/>
      <c r="X513" s="316"/>
      <c r="Y513" s="316"/>
      <c r="Z513" s="316"/>
      <c r="AA513" s="316"/>
    </row>
    <row r="514" spans="1:27">
      <c r="A514" s="316"/>
      <c r="B514" s="1006"/>
      <c r="C514" s="316"/>
      <c r="D514" s="316"/>
      <c r="E514" s="316"/>
      <c r="F514" s="316"/>
      <c r="G514" s="316"/>
      <c r="H514" s="316"/>
      <c r="I514" s="316"/>
      <c r="J514" s="1007"/>
      <c r="K514" s="316"/>
      <c r="L514" s="316"/>
      <c r="M514" s="316"/>
      <c r="N514" s="316"/>
      <c r="O514" s="316"/>
      <c r="P514" s="316"/>
      <c r="Q514" s="316"/>
      <c r="R514" s="316"/>
      <c r="S514" s="316"/>
      <c r="T514" s="316"/>
      <c r="U514" s="316"/>
      <c r="V514" s="316"/>
      <c r="W514" s="316"/>
      <c r="X514" s="316"/>
      <c r="Y514" s="316"/>
      <c r="Z514" s="316"/>
      <c r="AA514" s="316"/>
    </row>
    <row r="515" spans="1:27">
      <c r="A515" s="316"/>
      <c r="B515" s="1006"/>
      <c r="C515" s="316"/>
      <c r="D515" s="316"/>
      <c r="E515" s="316"/>
      <c r="F515" s="316"/>
      <c r="G515" s="316"/>
      <c r="H515" s="316"/>
      <c r="I515" s="316"/>
      <c r="J515" s="1007"/>
      <c r="K515" s="316"/>
      <c r="L515" s="316"/>
      <c r="M515" s="316"/>
      <c r="N515" s="316"/>
      <c r="O515" s="316"/>
      <c r="P515" s="316"/>
      <c r="Q515" s="316"/>
      <c r="R515" s="316"/>
      <c r="S515" s="316"/>
      <c r="T515" s="316"/>
      <c r="U515" s="316"/>
      <c r="V515" s="316"/>
      <c r="W515" s="316"/>
      <c r="X515" s="316"/>
      <c r="Y515" s="316"/>
      <c r="Z515" s="316"/>
      <c r="AA515" s="316"/>
    </row>
    <row r="516" spans="1:27">
      <c r="A516" s="316"/>
      <c r="B516" s="1006"/>
      <c r="C516" s="316"/>
      <c r="D516" s="316"/>
      <c r="E516" s="316"/>
      <c r="F516" s="316"/>
      <c r="G516" s="316"/>
      <c r="H516" s="316"/>
      <c r="I516" s="316"/>
      <c r="J516" s="1007"/>
      <c r="K516" s="316"/>
      <c r="L516" s="316"/>
      <c r="M516" s="316"/>
      <c r="N516" s="316"/>
      <c r="O516" s="316"/>
      <c r="P516" s="316"/>
      <c r="Q516" s="316"/>
      <c r="R516" s="316"/>
      <c r="S516" s="316"/>
      <c r="T516" s="316"/>
      <c r="U516" s="316"/>
      <c r="V516" s="316"/>
      <c r="W516" s="316"/>
      <c r="X516" s="316"/>
      <c r="Y516" s="316"/>
      <c r="Z516" s="316"/>
      <c r="AA516" s="316"/>
    </row>
    <row r="517" spans="1:27">
      <c r="A517" s="316"/>
      <c r="B517" s="1006"/>
      <c r="C517" s="316"/>
      <c r="D517" s="316"/>
      <c r="E517" s="316"/>
      <c r="F517" s="316"/>
      <c r="G517" s="316"/>
      <c r="H517" s="316"/>
      <c r="I517" s="316"/>
      <c r="J517" s="1007"/>
      <c r="K517" s="316"/>
      <c r="L517" s="316"/>
      <c r="M517" s="316"/>
      <c r="N517" s="316"/>
      <c r="O517" s="316"/>
      <c r="P517" s="316"/>
      <c r="Q517" s="316"/>
      <c r="R517" s="316"/>
      <c r="S517" s="316"/>
      <c r="T517" s="316"/>
      <c r="U517" s="316"/>
      <c r="V517" s="316"/>
      <c r="W517" s="316"/>
      <c r="X517" s="316"/>
      <c r="Y517" s="316"/>
      <c r="Z517" s="316"/>
      <c r="AA517" s="316"/>
    </row>
    <row r="518" spans="1:27">
      <c r="A518" s="316"/>
      <c r="B518" s="1006"/>
      <c r="C518" s="316"/>
      <c r="D518" s="316"/>
      <c r="E518" s="316"/>
      <c r="F518" s="316"/>
      <c r="G518" s="316"/>
      <c r="H518" s="316"/>
      <c r="I518" s="316"/>
      <c r="J518" s="1007"/>
      <c r="K518" s="316"/>
      <c r="L518" s="316"/>
      <c r="M518" s="316"/>
      <c r="N518" s="316"/>
      <c r="O518" s="316"/>
      <c r="P518" s="316"/>
      <c r="Q518" s="316"/>
      <c r="R518" s="316"/>
      <c r="S518" s="316"/>
      <c r="T518" s="316"/>
      <c r="U518" s="316"/>
      <c r="V518" s="316"/>
      <c r="W518" s="316"/>
      <c r="X518" s="316"/>
      <c r="Y518" s="316"/>
      <c r="Z518" s="316"/>
      <c r="AA518" s="316"/>
    </row>
    <row r="519" spans="1:27">
      <c r="A519" s="316"/>
      <c r="B519" s="1006"/>
      <c r="C519" s="316"/>
      <c r="D519" s="316"/>
      <c r="E519" s="316"/>
      <c r="F519" s="316"/>
      <c r="G519" s="316"/>
      <c r="H519" s="316"/>
      <c r="I519" s="316"/>
      <c r="J519" s="1007"/>
      <c r="K519" s="316"/>
      <c r="L519" s="316"/>
      <c r="M519" s="316"/>
      <c r="N519" s="316"/>
      <c r="O519" s="316"/>
      <c r="P519" s="316"/>
      <c r="Q519" s="316"/>
      <c r="R519" s="316"/>
      <c r="S519" s="316"/>
      <c r="T519" s="316"/>
      <c r="U519" s="316"/>
      <c r="V519" s="316"/>
      <c r="W519" s="316"/>
      <c r="X519" s="316"/>
      <c r="Y519" s="316"/>
      <c r="Z519" s="316"/>
      <c r="AA519" s="316"/>
    </row>
    <row r="520" spans="1:27">
      <c r="A520" s="316"/>
      <c r="B520" s="1006"/>
      <c r="C520" s="316"/>
      <c r="D520" s="316"/>
      <c r="E520" s="316"/>
      <c r="F520" s="316"/>
      <c r="G520" s="316"/>
      <c r="H520" s="316"/>
      <c r="I520" s="316"/>
      <c r="J520" s="1007"/>
      <c r="K520" s="316"/>
      <c r="L520" s="316"/>
      <c r="M520" s="316"/>
      <c r="N520" s="316"/>
      <c r="O520" s="316"/>
      <c r="P520" s="316"/>
      <c r="Q520" s="316"/>
      <c r="R520" s="316"/>
      <c r="S520" s="316"/>
      <c r="T520" s="316"/>
      <c r="U520" s="316"/>
      <c r="V520" s="316"/>
      <c r="W520" s="316"/>
      <c r="X520" s="316"/>
      <c r="Y520" s="316"/>
      <c r="Z520" s="316"/>
      <c r="AA520" s="316"/>
    </row>
    <row r="521" spans="1:27">
      <c r="A521" s="316"/>
      <c r="B521" s="1006"/>
      <c r="C521" s="316"/>
      <c r="D521" s="316"/>
      <c r="E521" s="316"/>
      <c r="F521" s="316"/>
      <c r="G521" s="316"/>
      <c r="H521" s="316"/>
      <c r="I521" s="316"/>
      <c r="J521" s="1007"/>
      <c r="K521" s="316"/>
      <c r="L521" s="316"/>
      <c r="M521" s="316"/>
      <c r="N521" s="316"/>
      <c r="O521" s="316"/>
      <c r="P521" s="316"/>
      <c r="Q521" s="316"/>
      <c r="R521" s="316"/>
      <c r="S521" s="316"/>
      <c r="T521" s="316"/>
      <c r="U521" s="316"/>
      <c r="V521" s="316"/>
      <c r="W521" s="316"/>
      <c r="X521" s="316"/>
      <c r="Y521" s="316"/>
      <c r="Z521" s="316"/>
      <c r="AA521" s="316"/>
    </row>
    <row r="522" spans="1:27">
      <c r="A522" s="316"/>
      <c r="B522" s="1006"/>
      <c r="C522" s="316"/>
      <c r="D522" s="316"/>
      <c r="E522" s="316"/>
      <c r="F522" s="316"/>
      <c r="G522" s="316"/>
      <c r="H522" s="316"/>
      <c r="I522" s="316"/>
      <c r="J522" s="1007"/>
      <c r="K522" s="316"/>
      <c r="L522" s="316"/>
      <c r="M522" s="316"/>
      <c r="N522" s="316"/>
      <c r="O522" s="316"/>
      <c r="P522" s="316"/>
      <c r="Q522" s="316"/>
      <c r="R522" s="316"/>
      <c r="S522" s="316"/>
      <c r="T522" s="316"/>
      <c r="U522" s="316"/>
      <c r="V522" s="316"/>
      <c r="W522" s="316"/>
      <c r="X522" s="316"/>
      <c r="Y522" s="316"/>
      <c r="Z522" s="316"/>
      <c r="AA522" s="316"/>
    </row>
    <row r="523" spans="1:27">
      <c r="A523" s="316"/>
      <c r="B523" s="1006"/>
      <c r="C523" s="316"/>
      <c r="D523" s="316"/>
      <c r="E523" s="316"/>
      <c r="F523" s="316"/>
      <c r="G523" s="316"/>
      <c r="H523" s="316"/>
      <c r="I523" s="316"/>
      <c r="J523" s="1007"/>
      <c r="K523" s="316"/>
      <c r="L523" s="316"/>
      <c r="M523" s="316"/>
      <c r="N523" s="316"/>
      <c r="O523" s="316"/>
      <c r="P523" s="316"/>
      <c r="Q523" s="316"/>
      <c r="R523" s="316"/>
      <c r="S523" s="316"/>
      <c r="T523" s="316"/>
      <c r="U523" s="316"/>
      <c r="V523" s="316"/>
      <c r="W523" s="316"/>
      <c r="X523" s="316"/>
      <c r="Y523" s="316"/>
      <c r="Z523" s="316"/>
      <c r="AA523" s="316"/>
    </row>
    <row r="524" spans="1:27">
      <c r="A524" s="316"/>
      <c r="B524" s="1006"/>
      <c r="C524" s="316"/>
      <c r="D524" s="316"/>
      <c r="E524" s="316"/>
      <c r="F524" s="316"/>
      <c r="G524" s="316"/>
      <c r="H524" s="316"/>
      <c r="I524" s="316"/>
      <c r="J524" s="1007"/>
      <c r="K524" s="316"/>
      <c r="L524" s="316"/>
      <c r="M524" s="316"/>
      <c r="N524" s="316"/>
      <c r="O524" s="316"/>
      <c r="P524" s="316"/>
      <c r="Q524" s="316"/>
      <c r="R524" s="316"/>
      <c r="S524" s="316"/>
      <c r="T524" s="316"/>
      <c r="U524" s="316"/>
      <c r="V524" s="316"/>
      <c r="W524" s="316"/>
      <c r="X524" s="316"/>
      <c r="Y524" s="316"/>
      <c r="Z524" s="316"/>
      <c r="AA524" s="316"/>
    </row>
    <row r="525" spans="1:27">
      <c r="A525" s="316"/>
      <c r="B525" s="1006"/>
      <c r="C525" s="316"/>
      <c r="D525" s="316"/>
      <c r="E525" s="316"/>
      <c r="F525" s="316"/>
      <c r="G525" s="316"/>
      <c r="H525" s="316"/>
      <c r="I525" s="316"/>
      <c r="J525" s="1007"/>
      <c r="K525" s="316"/>
      <c r="L525" s="316"/>
      <c r="M525" s="316"/>
      <c r="N525" s="316"/>
      <c r="O525" s="316"/>
      <c r="P525" s="316"/>
      <c r="Q525" s="316"/>
      <c r="R525" s="316"/>
      <c r="S525" s="316"/>
      <c r="T525" s="316"/>
      <c r="U525" s="316"/>
      <c r="V525" s="316"/>
      <c r="W525" s="316"/>
      <c r="X525" s="316"/>
      <c r="Y525" s="316"/>
      <c r="Z525" s="316"/>
      <c r="AA525" s="316"/>
    </row>
    <row r="526" spans="1:27">
      <c r="A526" s="316"/>
      <c r="B526" s="1006"/>
      <c r="C526" s="316"/>
      <c r="D526" s="316"/>
      <c r="E526" s="316"/>
      <c r="F526" s="316"/>
      <c r="G526" s="316"/>
      <c r="H526" s="316"/>
      <c r="I526" s="316"/>
      <c r="J526" s="1007"/>
      <c r="K526" s="316"/>
      <c r="L526" s="316"/>
      <c r="M526" s="316"/>
      <c r="N526" s="316"/>
      <c r="O526" s="316"/>
      <c r="P526" s="316"/>
      <c r="Q526" s="316"/>
      <c r="R526" s="316"/>
      <c r="S526" s="316"/>
      <c r="T526" s="316"/>
      <c r="U526" s="316"/>
      <c r="V526" s="316"/>
      <c r="W526" s="316"/>
      <c r="X526" s="316"/>
      <c r="Y526" s="316"/>
      <c r="Z526" s="316"/>
      <c r="AA526" s="316"/>
    </row>
    <row r="527" spans="1:27">
      <c r="A527" s="316"/>
      <c r="B527" s="1006"/>
      <c r="C527" s="316"/>
      <c r="D527" s="316"/>
      <c r="E527" s="316"/>
      <c r="F527" s="316"/>
      <c r="G527" s="316"/>
      <c r="H527" s="316"/>
      <c r="I527" s="316"/>
      <c r="J527" s="1007"/>
      <c r="K527" s="316"/>
      <c r="L527" s="316"/>
      <c r="M527" s="316"/>
      <c r="N527" s="316"/>
      <c r="O527" s="316"/>
      <c r="P527" s="316"/>
      <c r="Q527" s="316"/>
      <c r="R527" s="316"/>
      <c r="S527" s="316"/>
      <c r="T527" s="316"/>
      <c r="U527" s="316"/>
      <c r="V527" s="316"/>
      <c r="W527" s="316"/>
      <c r="X527" s="316"/>
      <c r="Y527" s="316"/>
      <c r="Z527" s="316"/>
      <c r="AA527" s="316"/>
    </row>
    <row r="528" spans="1:27">
      <c r="A528" s="316"/>
      <c r="B528" s="1006"/>
      <c r="C528" s="316"/>
      <c r="D528" s="316"/>
      <c r="E528" s="316"/>
      <c r="F528" s="316"/>
      <c r="G528" s="316"/>
      <c r="H528" s="316"/>
      <c r="I528" s="316"/>
      <c r="J528" s="1007"/>
      <c r="K528" s="316"/>
      <c r="L528" s="316"/>
      <c r="M528" s="316"/>
      <c r="N528" s="316"/>
      <c r="O528" s="316"/>
      <c r="P528" s="316"/>
      <c r="Q528" s="316"/>
      <c r="R528" s="316"/>
      <c r="S528" s="316"/>
      <c r="T528" s="316"/>
      <c r="U528" s="316"/>
      <c r="V528" s="316"/>
      <c r="W528" s="316"/>
      <c r="X528" s="316"/>
      <c r="Y528" s="316"/>
      <c r="Z528" s="316"/>
      <c r="AA528" s="316"/>
    </row>
    <row r="529" spans="1:27">
      <c r="A529" s="316"/>
      <c r="B529" s="1006"/>
      <c r="C529" s="316"/>
      <c r="D529" s="316"/>
      <c r="E529" s="316"/>
      <c r="F529" s="316"/>
      <c r="G529" s="316"/>
      <c r="H529" s="316"/>
      <c r="I529" s="316"/>
      <c r="J529" s="1007"/>
      <c r="K529" s="316"/>
      <c r="L529" s="316"/>
      <c r="M529" s="316"/>
      <c r="N529" s="316"/>
      <c r="O529" s="316"/>
      <c r="P529" s="316"/>
      <c r="Q529" s="316"/>
      <c r="R529" s="316"/>
      <c r="S529" s="316"/>
      <c r="T529" s="316"/>
      <c r="U529" s="316"/>
      <c r="V529" s="316"/>
      <c r="W529" s="316"/>
      <c r="X529" s="316"/>
      <c r="Y529" s="316"/>
      <c r="Z529" s="316"/>
      <c r="AA529" s="316"/>
    </row>
    <row r="530" spans="1:27">
      <c r="A530" s="316"/>
      <c r="B530" s="1006"/>
      <c r="C530" s="316"/>
      <c r="D530" s="316"/>
      <c r="E530" s="316"/>
      <c r="F530" s="316"/>
      <c r="G530" s="316"/>
      <c r="H530" s="316"/>
      <c r="I530" s="316"/>
      <c r="J530" s="1007"/>
      <c r="K530" s="316"/>
      <c r="L530" s="316"/>
      <c r="M530" s="316"/>
      <c r="N530" s="316"/>
      <c r="O530" s="316"/>
      <c r="P530" s="316"/>
      <c r="Q530" s="316"/>
      <c r="R530" s="316"/>
      <c r="S530" s="316"/>
      <c r="T530" s="316"/>
      <c r="U530" s="316"/>
      <c r="V530" s="316"/>
      <c r="W530" s="316"/>
      <c r="X530" s="316"/>
      <c r="Y530" s="316"/>
      <c r="Z530" s="316"/>
      <c r="AA530" s="316"/>
    </row>
    <row r="531" spans="1:27">
      <c r="A531" s="316"/>
      <c r="B531" s="1006"/>
      <c r="C531" s="316"/>
      <c r="D531" s="316"/>
      <c r="E531" s="316"/>
      <c r="F531" s="316"/>
      <c r="G531" s="316"/>
      <c r="H531" s="316"/>
      <c r="I531" s="316"/>
      <c r="J531" s="1007"/>
      <c r="K531" s="316"/>
      <c r="L531" s="316"/>
      <c r="M531" s="316"/>
      <c r="N531" s="316"/>
      <c r="O531" s="316"/>
      <c r="P531" s="316"/>
      <c r="Q531" s="316"/>
      <c r="R531" s="316"/>
      <c r="S531" s="316"/>
      <c r="T531" s="316"/>
      <c r="U531" s="316"/>
      <c r="V531" s="316"/>
      <c r="W531" s="316"/>
      <c r="X531" s="316"/>
      <c r="Y531" s="316"/>
      <c r="Z531" s="316"/>
      <c r="AA531" s="316"/>
    </row>
    <row r="532" spans="1:27">
      <c r="A532" s="316"/>
      <c r="B532" s="1006"/>
      <c r="C532" s="316"/>
      <c r="D532" s="316"/>
      <c r="E532" s="316"/>
      <c r="F532" s="316"/>
      <c r="G532" s="316"/>
      <c r="H532" s="316"/>
      <c r="I532" s="316"/>
      <c r="J532" s="1007"/>
      <c r="K532" s="316"/>
      <c r="L532" s="316"/>
      <c r="M532" s="316"/>
      <c r="N532" s="316"/>
      <c r="O532" s="316"/>
      <c r="P532" s="316"/>
      <c r="Q532" s="316"/>
      <c r="R532" s="316"/>
      <c r="S532" s="316"/>
      <c r="T532" s="316"/>
      <c r="U532" s="316"/>
      <c r="V532" s="316"/>
      <c r="W532" s="316"/>
      <c r="X532" s="316"/>
      <c r="Y532" s="316"/>
      <c r="Z532" s="316"/>
      <c r="AA532" s="316"/>
    </row>
    <row r="533" spans="1:27">
      <c r="A533" s="316"/>
      <c r="B533" s="1006"/>
      <c r="C533" s="316"/>
      <c r="D533" s="316"/>
      <c r="E533" s="316"/>
      <c r="F533" s="316"/>
      <c r="G533" s="316"/>
      <c r="H533" s="316"/>
      <c r="I533" s="316"/>
      <c r="J533" s="1007"/>
      <c r="K533" s="316"/>
      <c r="L533" s="316"/>
      <c r="M533" s="316"/>
      <c r="N533" s="316"/>
      <c r="O533" s="316"/>
      <c r="P533" s="316"/>
      <c r="Q533" s="316"/>
      <c r="R533" s="316"/>
      <c r="S533" s="316"/>
      <c r="T533" s="316"/>
      <c r="U533" s="316"/>
      <c r="V533" s="316"/>
      <c r="W533" s="316"/>
      <c r="X533" s="316"/>
      <c r="Y533" s="316"/>
      <c r="Z533" s="316"/>
      <c r="AA533" s="316"/>
    </row>
    <row r="534" spans="1:27">
      <c r="A534" s="316"/>
      <c r="B534" s="1006"/>
      <c r="C534" s="316"/>
      <c r="D534" s="316"/>
      <c r="E534" s="316"/>
      <c r="F534" s="316"/>
      <c r="G534" s="316"/>
      <c r="H534" s="316"/>
      <c r="I534" s="316"/>
      <c r="J534" s="1007"/>
      <c r="K534" s="316"/>
      <c r="L534" s="316"/>
      <c r="M534" s="316"/>
      <c r="N534" s="316"/>
      <c r="O534" s="316"/>
      <c r="P534" s="316"/>
      <c r="Q534" s="316"/>
      <c r="R534" s="316"/>
      <c r="S534" s="316"/>
      <c r="T534" s="316"/>
      <c r="U534" s="316"/>
      <c r="V534" s="316"/>
      <c r="W534" s="316"/>
      <c r="X534" s="316"/>
      <c r="Y534" s="316"/>
      <c r="Z534" s="316"/>
      <c r="AA534" s="316"/>
    </row>
    <row r="535" spans="1:27">
      <c r="A535" s="316"/>
      <c r="B535" s="1006"/>
      <c r="C535" s="316"/>
      <c r="D535" s="316"/>
      <c r="E535" s="316"/>
      <c r="F535" s="316"/>
      <c r="G535" s="316"/>
      <c r="H535" s="316"/>
      <c r="I535" s="316"/>
      <c r="J535" s="1007"/>
      <c r="K535" s="316"/>
      <c r="L535" s="316"/>
      <c r="M535" s="316"/>
      <c r="N535" s="316"/>
      <c r="O535" s="316"/>
      <c r="P535" s="316"/>
      <c r="Q535" s="316"/>
      <c r="R535" s="316"/>
      <c r="S535" s="316"/>
      <c r="T535" s="316"/>
      <c r="U535" s="316"/>
      <c r="V535" s="316"/>
      <c r="W535" s="316"/>
      <c r="X535" s="316"/>
      <c r="Y535" s="316"/>
      <c r="Z535" s="316"/>
      <c r="AA535" s="316"/>
    </row>
    <row r="536" spans="1:27">
      <c r="A536" s="316"/>
      <c r="B536" s="1006"/>
      <c r="C536" s="316"/>
      <c r="D536" s="316"/>
      <c r="E536" s="316"/>
      <c r="F536" s="316"/>
      <c r="G536" s="316"/>
      <c r="H536" s="316"/>
      <c r="I536" s="316"/>
      <c r="J536" s="1007"/>
      <c r="K536" s="316"/>
      <c r="L536" s="316"/>
      <c r="M536" s="316"/>
      <c r="N536" s="316"/>
      <c r="O536" s="316"/>
      <c r="P536" s="316"/>
      <c r="Q536" s="316"/>
      <c r="R536" s="316"/>
      <c r="S536" s="316"/>
      <c r="T536" s="316"/>
      <c r="U536" s="316"/>
      <c r="V536" s="316"/>
      <c r="W536" s="316"/>
      <c r="X536" s="316"/>
      <c r="Y536" s="316"/>
      <c r="Z536" s="316"/>
      <c r="AA536" s="316"/>
    </row>
    <row r="537" spans="1:27">
      <c r="A537" s="316"/>
      <c r="B537" s="1006"/>
      <c r="C537" s="316"/>
      <c r="D537" s="316"/>
      <c r="E537" s="316"/>
      <c r="F537" s="316"/>
      <c r="G537" s="316"/>
      <c r="H537" s="316"/>
      <c r="I537" s="316"/>
      <c r="J537" s="1007"/>
      <c r="K537" s="316"/>
      <c r="L537" s="316"/>
      <c r="M537" s="316"/>
      <c r="N537" s="316"/>
      <c r="O537" s="316"/>
      <c r="P537" s="316"/>
      <c r="Q537" s="316"/>
      <c r="R537" s="316"/>
      <c r="S537" s="316"/>
      <c r="T537" s="316"/>
      <c r="U537" s="316"/>
      <c r="V537" s="316"/>
      <c r="W537" s="316"/>
      <c r="X537" s="316"/>
      <c r="Y537" s="316"/>
      <c r="Z537" s="316"/>
      <c r="AA537" s="316"/>
    </row>
    <row r="538" spans="1:27">
      <c r="A538" s="316"/>
      <c r="B538" s="1006"/>
      <c r="C538" s="316"/>
      <c r="D538" s="316"/>
      <c r="E538" s="316"/>
      <c r="F538" s="316"/>
      <c r="G538" s="316"/>
      <c r="H538" s="316"/>
      <c r="I538" s="316"/>
      <c r="J538" s="1007"/>
      <c r="K538" s="316"/>
      <c r="L538" s="316"/>
      <c r="M538" s="316"/>
      <c r="N538" s="316"/>
      <c r="O538" s="316"/>
      <c r="P538" s="316"/>
      <c r="Q538" s="316"/>
      <c r="R538" s="316"/>
      <c r="S538" s="316"/>
      <c r="T538" s="316"/>
      <c r="U538" s="316"/>
      <c r="V538" s="316"/>
      <c r="W538" s="316"/>
      <c r="X538" s="316"/>
      <c r="Y538" s="316"/>
      <c r="Z538" s="316"/>
      <c r="AA538" s="316"/>
    </row>
    <row r="539" spans="1:27">
      <c r="A539" s="316"/>
      <c r="B539" s="1006"/>
      <c r="C539" s="316"/>
      <c r="D539" s="316"/>
      <c r="E539" s="316"/>
      <c r="F539" s="316"/>
      <c r="G539" s="316"/>
      <c r="H539" s="316"/>
      <c r="I539" s="316"/>
      <c r="J539" s="1007"/>
      <c r="K539" s="316"/>
      <c r="L539" s="316"/>
      <c r="M539" s="316"/>
      <c r="N539" s="316"/>
      <c r="O539" s="316"/>
      <c r="P539" s="316"/>
      <c r="Q539" s="316"/>
      <c r="R539" s="316"/>
      <c r="S539" s="316"/>
      <c r="T539" s="316"/>
      <c r="U539" s="316"/>
      <c r="V539" s="316"/>
      <c r="W539" s="316"/>
      <c r="X539" s="316"/>
      <c r="Y539" s="316"/>
      <c r="Z539" s="316"/>
      <c r="AA539" s="316"/>
    </row>
    <row r="540" spans="1:27">
      <c r="A540" s="316"/>
      <c r="B540" s="1006"/>
      <c r="C540" s="316"/>
      <c r="D540" s="316"/>
      <c r="E540" s="316"/>
      <c r="F540" s="316"/>
      <c r="G540" s="316"/>
      <c r="H540" s="316"/>
      <c r="I540" s="316"/>
      <c r="J540" s="1007"/>
      <c r="K540" s="316"/>
      <c r="L540" s="316"/>
      <c r="M540" s="316"/>
      <c r="N540" s="316"/>
      <c r="O540" s="316"/>
      <c r="P540" s="316"/>
      <c r="Q540" s="316"/>
      <c r="R540" s="316"/>
      <c r="S540" s="316"/>
      <c r="T540" s="316"/>
      <c r="U540" s="316"/>
      <c r="V540" s="316"/>
      <c r="W540" s="316"/>
      <c r="X540" s="316"/>
      <c r="Y540" s="316"/>
      <c r="Z540" s="316"/>
      <c r="AA540" s="316"/>
    </row>
    <row r="541" spans="1:27">
      <c r="A541" s="316"/>
      <c r="B541" s="1006"/>
      <c r="C541" s="316"/>
      <c r="D541" s="316"/>
      <c r="E541" s="316"/>
      <c r="F541" s="316"/>
      <c r="G541" s="316"/>
      <c r="H541" s="316"/>
      <c r="I541" s="316"/>
      <c r="J541" s="1007"/>
      <c r="K541" s="316"/>
      <c r="L541" s="316"/>
      <c r="M541" s="316"/>
      <c r="N541" s="316"/>
      <c r="O541" s="316"/>
      <c r="P541" s="316"/>
      <c r="Q541" s="316"/>
      <c r="R541" s="316"/>
      <c r="S541" s="316"/>
      <c r="T541" s="316"/>
      <c r="U541" s="316"/>
      <c r="V541" s="316"/>
      <c r="W541" s="316"/>
      <c r="X541" s="316"/>
      <c r="Y541" s="316"/>
      <c r="Z541" s="316"/>
      <c r="AA541" s="316"/>
    </row>
    <row r="542" spans="1:27">
      <c r="A542" s="316"/>
      <c r="B542" s="1006"/>
      <c r="C542" s="316"/>
      <c r="D542" s="316"/>
      <c r="E542" s="316"/>
      <c r="F542" s="316"/>
      <c r="G542" s="316"/>
      <c r="H542" s="316"/>
      <c r="I542" s="316"/>
      <c r="J542" s="1007"/>
      <c r="K542" s="316"/>
      <c r="L542" s="316"/>
      <c r="M542" s="316"/>
      <c r="N542" s="316"/>
      <c r="O542" s="316"/>
      <c r="P542" s="316"/>
      <c r="Q542" s="316"/>
      <c r="R542" s="316"/>
      <c r="S542" s="316"/>
      <c r="T542" s="316"/>
      <c r="U542" s="316"/>
      <c r="V542" s="316"/>
      <c r="W542" s="316"/>
      <c r="X542" s="316"/>
      <c r="Y542" s="316"/>
      <c r="Z542" s="316"/>
      <c r="AA542" s="316"/>
    </row>
    <row r="543" spans="1:27">
      <c r="A543" s="316"/>
      <c r="B543" s="1006"/>
      <c r="C543" s="316"/>
      <c r="D543" s="316"/>
      <c r="E543" s="316"/>
      <c r="F543" s="316"/>
      <c r="G543" s="316"/>
      <c r="H543" s="316"/>
      <c r="I543" s="316"/>
      <c r="J543" s="1007"/>
      <c r="K543" s="316"/>
      <c r="L543" s="316"/>
      <c r="M543" s="316"/>
      <c r="N543" s="316"/>
      <c r="O543" s="316"/>
      <c r="P543" s="316"/>
      <c r="Q543" s="316"/>
      <c r="R543" s="316"/>
      <c r="S543" s="316"/>
      <c r="T543" s="316"/>
      <c r="U543" s="316"/>
      <c r="V543" s="316"/>
      <c r="W543" s="316"/>
      <c r="X543" s="316"/>
      <c r="Y543" s="316"/>
      <c r="Z543" s="316"/>
      <c r="AA543" s="316"/>
    </row>
    <row r="544" spans="1:27">
      <c r="A544" s="316"/>
      <c r="B544" s="1006"/>
      <c r="C544" s="316"/>
      <c r="D544" s="316"/>
      <c r="E544" s="316"/>
      <c r="F544" s="316"/>
      <c r="G544" s="316"/>
      <c r="H544" s="316"/>
      <c r="I544" s="316"/>
      <c r="J544" s="1007"/>
      <c r="K544" s="316"/>
      <c r="L544" s="316"/>
      <c r="M544" s="316"/>
      <c r="N544" s="316"/>
      <c r="O544" s="316"/>
      <c r="P544" s="316"/>
      <c r="Q544" s="316"/>
      <c r="R544" s="316"/>
      <c r="S544" s="316"/>
      <c r="T544" s="316"/>
      <c r="U544" s="316"/>
      <c r="V544" s="316"/>
      <c r="W544" s="316"/>
      <c r="X544" s="316"/>
      <c r="Y544" s="316"/>
      <c r="Z544" s="316"/>
      <c r="AA544" s="316"/>
    </row>
    <row r="545" spans="1:27">
      <c r="A545" s="316"/>
      <c r="B545" s="1006"/>
      <c r="C545" s="316"/>
      <c r="D545" s="316"/>
      <c r="E545" s="316"/>
      <c r="F545" s="316"/>
      <c r="G545" s="316"/>
      <c r="H545" s="316"/>
      <c r="I545" s="316"/>
      <c r="J545" s="1007"/>
      <c r="K545" s="316"/>
      <c r="L545" s="316"/>
      <c r="M545" s="316"/>
      <c r="N545" s="316"/>
      <c r="O545" s="316"/>
      <c r="P545" s="316"/>
      <c r="Q545" s="316"/>
      <c r="R545" s="316"/>
      <c r="S545" s="316"/>
      <c r="T545" s="316"/>
      <c r="U545" s="316"/>
      <c r="V545" s="316"/>
      <c r="W545" s="316"/>
      <c r="X545" s="316"/>
      <c r="Y545" s="316"/>
      <c r="Z545" s="316"/>
      <c r="AA545" s="316"/>
    </row>
    <row r="546" spans="1:27">
      <c r="A546" s="316"/>
      <c r="B546" s="1006"/>
      <c r="C546" s="316"/>
      <c r="D546" s="316"/>
      <c r="E546" s="316"/>
      <c r="F546" s="316"/>
      <c r="G546" s="316"/>
      <c r="H546" s="316"/>
      <c r="I546" s="316"/>
      <c r="J546" s="1007"/>
      <c r="K546" s="316"/>
      <c r="L546" s="316"/>
      <c r="M546" s="316"/>
      <c r="N546" s="316"/>
      <c r="O546" s="316"/>
      <c r="P546" s="316"/>
      <c r="Q546" s="316"/>
      <c r="R546" s="316"/>
      <c r="S546" s="316"/>
      <c r="T546" s="316"/>
      <c r="U546" s="316"/>
      <c r="V546" s="316"/>
      <c r="W546" s="316"/>
      <c r="X546" s="316"/>
      <c r="Y546" s="316"/>
      <c r="Z546" s="316"/>
      <c r="AA546" s="316"/>
    </row>
    <row r="547" spans="1:27">
      <c r="A547" s="316"/>
      <c r="B547" s="1006"/>
      <c r="C547" s="316"/>
      <c r="D547" s="316"/>
      <c r="E547" s="316"/>
      <c r="F547" s="316"/>
      <c r="G547" s="316"/>
      <c r="H547" s="316"/>
      <c r="I547" s="316"/>
      <c r="J547" s="1007"/>
      <c r="K547" s="316"/>
      <c r="L547" s="316"/>
      <c r="M547" s="316"/>
      <c r="N547" s="316"/>
      <c r="O547" s="316"/>
      <c r="P547" s="316"/>
      <c r="Q547" s="316"/>
      <c r="R547" s="316"/>
      <c r="S547" s="316"/>
      <c r="T547" s="316"/>
      <c r="U547" s="316"/>
      <c r="V547" s="316"/>
      <c r="W547" s="316"/>
      <c r="X547" s="316"/>
      <c r="Y547" s="316"/>
      <c r="Z547" s="316"/>
      <c r="AA547" s="316"/>
    </row>
    <row r="548" spans="1:27">
      <c r="A548" s="316"/>
      <c r="B548" s="1006"/>
      <c r="C548" s="316"/>
      <c r="D548" s="316"/>
      <c r="E548" s="316"/>
      <c r="F548" s="316"/>
      <c r="G548" s="316"/>
      <c r="H548" s="316"/>
      <c r="I548" s="316"/>
      <c r="J548" s="1007"/>
      <c r="K548" s="316"/>
      <c r="L548" s="316"/>
      <c r="M548" s="316"/>
      <c r="N548" s="316"/>
      <c r="O548" s="316"/>
      <c r="P548" s="316"/>
      <c r="Q548" s="316"/>
      <c r="R548" s="316"/>
      <c r="S548" s="316"/>
      <c r="T548" s="316"/>
      <c r="U548" s="316"/>
      <c r="V548" s="316"/>
      <c r="W548" s="316"/>
      <c r="X548" s="316"/>
      <c r="Y548" s="316"/>
      <c r="Z548" s="316"/>
      <c r="AA548" s="316"/>
    </row>
    <row r="549" spans="1:27">
      <c r="A549" s="316"/>
      <c r="B549" s="1006"/>
      <c r="C549" s="316"/>
      <c r="D549" s="316"/>
      <c r="E549" s="316"/>
      <c r="F549" s="316"/>
      <c r="G549" s="316"/>
      <c r="H549" s="316"/>
      <c r="I549" s="316"/>
      <c r="J549" s="1007"/>
      <c r="K549" s="316"/>
      <c r="L549" s="316"/>
      <c r="M549" s="316"/>
      <c r="N549" s="316"/>
      <c r="O549" s="316"/>
      <c r="P549" s="316"/>
      <c r="Q549" s="316"/>
      <c r="R549" s="316"/>
      <c r="S549" s="316"/>
      <c r="T549" s="316"/>
      <c r="U549" s="316"/>
      <c r="V549" s="316"/>
      <c r="W549" s="316"/>
      <c r="X549" s="316"/>
      <c r="Y549" s="316"/>
      <c r="Z549" s="316"/>
      <c r="AA549" s="316"/>
    </row>
    <row r="550" spans="1:27">
      <c r="A550" s="316"/>
      <c r="B550" s="1006"/>
      <c r="C550" s="316"/>
      <c r="D550" s="316"/>
      <c r="E550" s="316"/>
      <c r="F550" s="316"/>
      <c r="G550" s="316"/>
      <c r="H550" s="316"/>
      <c r="I550" s="316"/>
      <c r="J550" s="1007"/>
      <c r="K550" s="316"/>
      <c r="L550" s="316"/>
      <c r="M550" s="316"/>
      <c r="N550" s="316"/>
      <c r="O550" s="316"/>
      <c r="P550" s="316"/>
      <c r="Q550" s="316"/>
      <c r="R550" s="316"/>
      <c r="S550" s="316"/>
      <c r="T550" s="316"/>
      <c r="U550" s="316"/>
      <c r="V550" s="316"/>
      <c r="W550" s="316"/>
      <c r="X550" s="316"/>
      <c r="Y550" s="316"/>
      <c r="Z550" s="316"/>
      <c r="AA550" s="316"/>
    </row>
    <row r="551" spans="1:27">
      <c r="A551" s="316"/>
      <c r="B551" s="1006"/>
      <c r="C551" s="316"/>
      <c r="D551" s="316"/>
      <c r="E551" s="316"/>
      <c r="F551" s="316"/>
      <c r="G551" s="316"/>
      <c r="H551" s="316"/>
      <c r="I551" s="316"/>
      <c r="J551" s="1007"/>
      <c r="K551" s="316"/>
      <c r="L551" s="316"/>
      <c r="M551" s="316"/>
      <c r="N551" s="316"/>
      <c r="O551" s="316"/>
      <c r="P551" s="316"/>
      <c r="Q551" s="316"/>
      <c r="R551" s="316"/>
      <c r="S551" s="316"/>
      <c r="T551" s="316"/>
      <c r="U551" s="316"/>
      <c r="V551" s="316"/>
      <c r="W551" s="316"/>
      <c r="X551" s="316"/>
      <c r="Y551" s="316"/>
      <c r="Z551" s="316"/>
      <c r="AA551" s="316"/>
    </row>
    <row r="552" spans="1:27">
      <c r="A552" s="316"/>
      <c r="B552" s="1006"/>
      <c r="C552" s="316"/>
      <c r="D552" s="316"/>
      <c r="E552" s="316"/>
      <c r="F552" s="316"/>
      <c r="G552" s="316"/>
      <c r="H552" s="316"/>
      <c r="I552" s="316"/>
      <c r="J552" s="1007"/>
      <c r="K552" s="316"/>
      <c r="L552" s="316"/>
      <c r="M552" s="316"/>
      <c r="N552" s="316"/>
      <c r="O552" s="316"/>
      <c r="P552" s="316"/>
      <c r="Q552" s="316"/>
      <c r="R552" s="316"/>
      <c r="S552" s="316"/>
      <c r="T552" s="316"/>
      <c r="U552" s="316"/>
      <c r="V552" s="316"/>
      <c r="W552" s="316"/>
      <c r="X552" s="316"/>
      <c r="Y552" s="316"/>
      <c r="Z552" s="316"/>
      <c r="AA552" s="316"/>
    </row>
    <row r="553" spans="1:27">
      <c r="A553" s="316"/>
      <c r="B553" s="1006"/>
      <c r="C553" s="316"/>
      <c r="D553" s="316"/>
      <c r="E553" s="316"/>
      <c r="F553" s="316"/>
      <c r="G553" s="316"/>
      <c r="H553" s="316"/>
      <c r="I553" s="316"/>
      <c r="J553" s="1007"/>
      <c r="K553" s="316"/>
      <c r="L553" s="316"/>
      <c r="M553" s="316"/>
      <c r="N553" s="316"/>
      <c r="O553" s="316"/>
      <c r="P553" s="316"/>
      <c r="Q553" s="316"/>
      <c r="R553" s="316"/>
      <c r="S553" s="316"/>
      <c r="T553" s="316"/>
      <c r="U553" s="316"/>
      <c r="V553" s="316"/>
      <c r="W553" s="316"/>
      <c r="X553" s="316"/>
      <c r="Y553" s="316"/>
      <c r="Z553" s="316"/>
      <c r="AA553" s="316"/>
    </row>
    <row r="554" spans="1:27">
      <c r="A554" s="316"/>
      <c r="B554" s="1006"/>
      <c r="C554" s="316"/>
      <c r="D554" s="316"/>
      <c r="E554" s="316"/>
      <c r="F554" s="316"/>
      <c r="G554" s="316"/>
      <c r="H554" s="316"/>
      <c r="I554" s="316"/>
      <c r="J554" s="1007"/>
      <c r="K554" s="316"/>
      <c r="L554" s="316"/>
      <c r="M554" s="316"/>
      <c r="N554" s="316"/>
      <c r="O554" s="316"/>
      <c r="P554" s="316"/>
      <c r="Q554" s="316"/>
      <c r="R554" s="316"/>
      <c r="S554" s="316"/>
      <c r="T554" s="316"/>
      <c r="U554" s="316"/>
      <c r="V554" s="316"/>
      <c r="W554" s="316"/>
      <c r="X554" s="316"/>
      <c r="Y554" s="316"/>
      <c r="Z554" s="316"/>
      <c r="AA554" s="316"/>
    </row>
    <row r="555" spans="1:27">
      <c r="A555" s="316"/>
      <c r="B555" s="1006"/>
      <c r="C555" s="316"/>
      <c r="D555" s="316"/>
      <c r="E555" s="316"/>
      <c r="F555" s="316"/>
      <c r="G555" s="316"/>
      <c r="H555" s="316"/>
      <c r="I555" s="316"/>
      <c r="J555" s="1007"/>
      <c r="K555" s="316"/>
      <c r="L555" s="316"/>
      <c r="M555" s="316"/>
      <c r="N555" s="316"/>
      <c r="O555" s="316"/>
      <c r="P555" s="316"/>
      <c r="Q555" s="316"/>
      <c r="R555" s="316"/>
      <c r="S555" s="316"/>
      <c r="T555" s="316"/>
      <c r="U555" s="316"/>
      <c r="V555" s="316"/>
      <c r="W555" s="316"/>
      <c r="X555" s="316"/>
      <c r="Y555" s="316"/>
      <c r="Z555" s="316"/>
      <c r="AA555" s="316"/>
    </row>
    <row r="556" spans="1:27">
      <c r="A556" s="316"/>
      <c r="B556" s="1006"/>
      <c r="C556" s="316"/>
      <c r="D556" s="316"/>
      <c r="E556" s="316"/>
      <c r="F556" s="316"/>
      <c r="G556" s="316"/>
      <c r="H556" s="316"/>
      <c r="I556" s="316"/>
      <c r="J556" s="1007"/>
      <c r="K556" s="316"/>
      <c r="L556" s="316"/>
      <c r="M556" s="316"/>
      <c r="N556" s="316"/>
      <c r="O556" s="316"/>
      <c r="P556" s="316"/>
      <c r="Q556" s="316"/>
      <c r="R556" s="316"/>
      <c r="S556" s="316"/>
      <c r="T556" s="316"/>
      <c r="U556" s="316"/>
      <c r="V556" s="316"/>
      <c r="W556" s="316"/>
      <c r="X556" s="316"/>
      <c r="Y556" s="316"/>
      <c r="Z556" s="316"/>
      <c r="AA556" s="316"/>
    </row>
    <row r="557" spans="1:27">
      <c r="A557" s="316"/>
      <c r="B557" s="1006"/>
      <c r="C557" s="316"/>
      <c r="D557" s="316"/>
      <c r="E557" s="316"/>
      <c r="F557" s="316"/>
      <c r="G557" s="316"/>
      <c r="H557" s="316"/>
      <c r="I557" s="316"/>
      <c r="J557" s="1007"/>
      <c r="K557" s="316"/>
      <c r="L557" s="316"/>
      <c r="M557" s="316"/>
      <c r="N557" s="316"/>
      <c r="O557" s="316"/>
      <c r="P557" s="316"/>
      <c r="Q557" s="316"/>
      <c r="R557" s="316"/>
      <c r="S557" s="316"/>
      <c r="T557" s="316"/>
      <c r="U557" s="316"/>
      <c r="V557" s="316"/>
      <c r="W557" s="316"/>
      <c r="X557" s="316"/>
      <c r="Y557" s="316"/>
      <c r="Z557" s="316"/>
      <c r="AA557" s="316"/>
    </row>
    <row r="558" spans="1:27">
      <c r="A558" s="316"/>
      <c r="B558" s="1006"/>
      <c r="C558" s="316"/>
      <c r="D558" s="316"/>
      <c r="E558" s="316"/>
      <c r="F558" s="316"/>
      <c r="G558" s="316"/>
      <c r="H558" s="316"/>
      <c r="I558" s="316"/>
      <c r="J558" s="1007"/>
      <c r="K558" s="316"/>
      <c r="L558" s="316"/>
      <c r="M558" s="316"/>
      <c r="N558" s="316"/>
      <c r="O558" s="316"/>
      <c r="P558" s="316"/>
      <c r="Q558" s="316"/>
      <c r="R558" s="316"/>
      <c r="S558" s="316"/>
      <c r="T558" s="316"/>
      <c r="U558" s="316"/>
      <c r="V558" s="316"/>
      <c r="W558" s="316"/>
      <c r="X558" s="316"/>
      <c r="Y558" s="316"/>
      <c r="Z558" s="316"/>
      <c r="AA558" s="316"/>
    </row>
    <row r="559" spans="1:27">
      <c r="A559" s="316"/>
      <c r="B559" s="1006"/>
      <c r="C559" s="316"/>
      <c r="D559" s="316"/>
      <c r="E559" s="316"/>
      <c r="F559" s="316"/>
      <c r="G559" s="316"/>
      <c r="H559" s="316"/>
      <c r="I559" s="316"/>
      <c r="J559" s="1007"/>
      <c r="K559" s="316"/>
      <c r="L559" s="316"/>
      <c r="M559" s="316"/>
      <c r="N559" s="316"/>
      <c r="O559" s="316"/>
      <c r="P559" s="316"/>
      <c r="Q559" s="316"/>
      <c r="R559" s="316"/>
      <c r="S559" s="316"/>
      <c r="T559" s="316"/>
      <c r="U559" s="316"/>
      <c r="V559" s="316"/>
      <c r="W559" s="316"/>
      <c r="X559" s="316"/>
      <c r="Y559" s="316"/>
      <c r="Z559" s="316"/>
      <c r="AA559" s="316"/>
    </row>
    <row r="560" spans="1:27">
      <c r="A560" s="316"/>
      <c r="B560" s="1006"/>
      <c r="C560" s="316"/>
      <c r="D560" s="316"/>
      <c r="E560" s="316"/>
      <c r="F560" s="316"/>
      <c r="G560" s="316"/>
      <c r="H560" s="316"/>
      <c r="I560" s="316"/>
      <c r="J560" s="1007"/>
      <c r="K560" s="316"/>
      <c r="L560" s="316"/>
      <c r="M560" s="316"/>
      <c r="N560" s="316"/>
      <c r="O560" s="316"/>
      <c r="P560" s="316"/>
      <c r="Q560" s="316"/>
      <c r="R560" s="316"/>
      <c r="S560" s="316"/>
      <c r="T560" s="316"/>
      <c r="U560" s="316"/>
      <c r="V560" s="316"/>
      <c r="W560" s="316"/>
      <c r="X560" s="316"/>
      <c r="Y560" s="316"/>
      <c r="Z560" s="316"/>
      <c r="AA560" s="316"/>
    </row>
    <row r="561" spans="1:27">
      <c r="A561" s="316"/>
      <c r="B561" s="1006"/>
      <c r="C561" s="316"/>
      <c r="D561" s="316"/>
      <c r="E561" s="316"/>
      <c r="F561" s="316"/>
      <c r="G561" s="316"/>
      <c r="H561" s="316"/>
      <c r="I561" s="316"/>
      <c r="J561" s="1007"/>
      <c r="K561" s="316"/>
      <c r="L561" s="316"/>
      <c r="M561" s="316"/>
      <c r="N561" s="316"/>
      <c r="O561" s="316"/>
      <c r="P561" s="316"/>
      <c r="Q561" s="316"/>
      <c r="R561" s="316"/>
      <c r="S561" s="316"/>
      <c r="T561" s="316"/>
      <c r="U561" s="316"/>
      <c r="V561" s="316"/>
      <c r="W561" s="316"/>
      <c r="X561" s="316"/>
      <c r="Y561" s="316"/>
      <c r="Z561" s="316"/>
      <c r="AA561" s="316"/>
    </row>
    <row r="562" spans="1:27">
      <c r="A562" s="316"/>
      <c r="B562" s="1006"/>
      <c r="C562" s="316"/>
      <c r="D562" s="316"/>
      <c r="E562" s="316"/>
      <c r="F562" s="316"/>
      <c r="G562" s="316"/>
      <c r="H562" s="316"/>
      <c r="I562" s="316"/>
      <c r="J562" s="1007"/>
      <c r="K562" s="316"/>
      <c r="L562" s="316"/>
      <c r="M562" s="316"/>
      <c r="N562" s="316"/>
      <c r="O562" s="316"/>
      <c r="P562" s="316"/>
      <c r="Q562" s="316"/>
      <c r="R562" s="316"/>
      <c r="S562" s="316"/>
      <c r="T562" s="316"/>
      <c r="U562" s="316"/>
      <c r="V562" s="316"/>
      <c r="W562" s="316"/>
      <c r="X562" s="316"/>
      <c r="Y562" s="316"/>
      <c r="Z562" s="316"/>
      <c r="AA562" s="316"/>
    </row>
    <row r="563" spans="1:27">
      <c r="A563" s="316"/>
      <c r="B563" s="1006"/>
      <c r="C563" s="316"/>
      <c r="D563" s="316"/>
      <c r="E563" s="316"/>
      <c r="F563" s="316"/>
      <c r="G563" s="316"/>
      <c r="H563" s="316"/>
      <c r="I563" s="316"/>
      <c r="J563" s="1007"/>
      <c r="K563" s="316"/>
      <c r="L563" s="316"/>
      <c r="M563" s="316"/>
      <c r="N563" s="316"/>
      <c r="O563" s="316"/>
      <c r="P563" s="316"/>
      <c r="Q563" s="316"/>
      <c r="R563" s="316"/>
      <c r="S563" s="316"/>
      <c r="T563" s="316"/>
      <c r="U563" s="316"/>
      <c r="V563" s="316"/>
      <c r="W563" s="316"/>
      <c r="X563" s="316"/>
      <c r="Y563" s="316"/>
      <c r="Z563" s="316"/>
      <c r="AA563" s="316"/>
    </row>
    <row r="564" spans="1:27">
      <c r="A564" s="316"/>
      <c r="B564" s="1006"/>
      <c r="C564" s="316"/>
      <c r="D564" s="316"/>
      <c r="E564" s="316"/>
      <c r="F564" s="316"/>
      <c r="G564" s="316"/>
      <c r="H564" s="316"/>
      <c r="I564" s="316"/>
      <c r="J564" s="1007"/>
      <c r="K564" s="316"/>
      <c r="L564" s="316"/>
      <c r="M564" s="316"/>
      <c r="N564" s="316"/>
      <c r="O564" s="316"/>
      <c r="P564" s="316"/>
      <c r="Q564" s="316"/>
      <c r="R564" s="316"/>
      <c r="S564" s="316"/>
      <c r="T564" s="316"/>
      <c r="U564" s="316"/>
      <c r="V564" s="316"/>
      <c r="W564" s="316"/>
      <c r="X564" s="316"/>
      <c r="Y564" s="316"/>
      <c r="Z564" s="316"/>
      <c r="AA564" s="316"/>
    </row>
    <row r="565" spans="1:27">
      <c r="A565" s="316"/>
      <c r="B565" s="1006"/>
      <c r="C565" s="316"/>
      <c r="D565" s="316"/>
      <c r="E565" s="316"/>
      <c r="F565" s="316"/>
      <c r="G565" s="316"/>
      <c r="H565" s="316"/>
      <c r="I565" s="316"/>
      <c r="J565" s="1007"/>
      <c r="K565" s="316"/>
      <c r="L565" s="316"/>
      <c r="M565" s="316"/>
      <c r="N565" s="316"/>
      <c r="O565" s="316"/>
      <c r="P565" s="316"/>
      <c r="Q565" s="316"/>
      <c r="R565" s="316"/>
      <c r="S565" s="316"/>
      <c r="T565" s="316"/>
      <c r="U565" s="316"/>
      <c r="V565" s="316"/>
      <c r="W565" s="316"/>
      <c r="X565" s="316"/>
      <c r="Y565" s="316"/>
      <c r="Z565" s="316"/>
      <c r="AA565" s="316"/>
    </row>
    <row r="566" spans="1:27">
      <c r="A566" s="316"/>
      <c r="B566" s="1006"/>
      <c r="C566" s="316"/>
      <c r="D566" s="316"/>
      <c r="E566" s="316"/>
      <c r="F566" s="316"/>
      <c r="G566" s="316"/>
      <c r="H566" s="316"/>
      <c r="I566" s="316"/>
      <c r="J566" s="1007"/>
      <c r="K566" s="316"/>
      <c r="L566" s="316"/>
      <c r="M566" s="316"/>
      <c r="N566" s="316"/>
      <c r="O566" s="316"/>
      <c r="P566" s="316"/>
      <c r="Q566" s="316"/>
      <c r="R566" s="316"/>
      <c r="S566" s="316"/>
      <c r="T566" s="316"/>
      <c r="U566" s="316"/>
      <c r="V566" s="316"/>
      <c r="W566" s="316"/>
      <c r="X566" s="316"/>
      <c r="Y566" s="316"/>
      <c r="Z566" s="316"/>
      <c r="AA566" s="316"/>
    </row>
    <row r="567" spans="1:27">
      <c r="A567" s="316"/>
      <c r="B567" s="1006"/>
      <c r="C567" s="316"/>
      <c r="D567" s="316"/>
      <c r="E567" s="316"/>
      <c r="F567" s="316"/>
      <c r="G567" s="316"/>
      <c r="H567" s="316"/>
      <c r="I567" s="316"/>
      <c r="J567" s="1007"/>
      <c r="K567" s="316"/>
      <c r="L567" s="316"/>
      <c r="M567" s="316"/>
      <c r="N567" s="316"/>
      <c r="O567" s="316"/>
      <c r="P567" s="316"/>
      <c r="Q567" s="316"/>
      <c r="R567" s="316"/>
      <c r="S567" s="316"/>
      <c r="T567" s="316"/>
      <c r="U567" s="316"/>
      <c r="V567" s="316"/>
      <c r="W567" s="316"/>
      <c r="X567" s="316"/>
      <c r="Y567" s="316"/>
      <c r="Z567" s="316"/>
      <c r="AA567" s="316"/>
    </row>
    <row r="568" spans="1:27">
      <c r="A568" s="316"/>
      <c r="B568" s="1006"/>
      <c r="C568" s="316"/>
      <c r="D568" s="316"/>
      <c r="E568" s="316"/>
      <c r="F568" s="316"/>
      <c r="G568" s="316"/>
      <c r="H568" s="316"/>
      <c r="I568" s="316"/>
      <c r="J568" s="1007"/>
      <c r="K568" s="316"/>
      <c r="L568" s="316"/>
      <c r="M568" s="316"/>
      <c r="N568" s="316"/>
      <c r="O568" s="316"/>
      <c r="P568" s="316"/>
      <c r="Q568" s="316"/>
      <c r="R568" s="316"/>
      <c r="S568" s="316"/>
      <c r="T568" s="316"/>
      <c r="U568" s="316"/>
      <c r="V568" s="316"/>
      <c r="W568" s="316"/>
      <c r="X568" s="316"/>
      <c r="Y568" s="316"/>
      <c r="Z568" s="316"/>
      <c r="AA568" s="316"/>
    </row>
    <row r="569" spans="1:27">
      <c r="A569" s="316"/>
      <c r="B569" s="1006"/>
      <c r="C569" s="316"/>
      <c r="D569" s="316"/>
      <c r="E569" s="316"/>
      <c r="F569" s="316"/>
      <c r="G569" s="316"/>
      <c r="H569" s="316"/>
      <c r="I569" s="316"/>
      <c r="J569" s="1007"/>
      <c r="K569" s="316"/>
      <c r="L569" s="316"/>
      <c r="M569" s="316"/>
      <c r="N569" s="316"/>
      <c r="O569" s="316"/>
      <c r="P569" s="316"/>
      <c r="Q569" s="316"/>
      <c r="R569" s="316"/>
      <c r="S569" s="316"/>
      <c r="T569" s="316"/>
      <c r="U569" s="316"/>
      <c r="V569" s="316"/>
      <c r="W569" s="316"/>
      <c r="X569" s="316"/>
      <c r="Y569" s="316"/>
      <c r="Z569" s="316"/>
      <c r="AA569" s="316"/>
    </row>
    <row r="570" spans="1:27">
      <c r="A570" s="316"/>
      <c r="B570" s="1006"/>
      <c r="C570" s="316"/>
      <c r="D570" s="316"/>
      <c r="E570" s="316"/>
      <c r="F570" s="316"/>
      <c r="G570" s="316"/>
      <c r="H570" s="316"/>
      <c r="I570" s="316"/>
      <c r="J570" s="1007"/>
      <c r="K570" s="316"/>
      <c r="L570" s="316"/>
      <c r="M570" s="316"/>
      <c r="N570" s="316"/>
      <c r="O570" s="316"/>
      <c r="P570" s="316"/>
      <c r="Q570" s="316"/>
      <c r="R570" s="316"/>
      <c r="S570" s="316"/>
      <c r="T570" s="316"/>
      <c r="U570" s="316"/>
      <c r="V570" s="316"/>
      <c r="W570" s="316"/>
      <c r="X570" s="316"/>
      <c r="Y570" s="316"/>
      <c r="Z570" s="316"/>
      <c r="AA570" s="316"/>
    </row>
    <row r="571" spans="1:27">
      <c r="A571" s="316"/>
      <c r="B571" s="1006"/>
      <c r="C571" s="316"/>
      <c r="D571" s="316"/>
      <c r="E571" s="316"/>
      <c r="F571" s="316"/>
      <c r="G571" s="316"/>
      <c r="H571" s="316"/>
      <c r="I571" s="316"/>
      <c r="J571" s="1007"/>
      <c r="K571" s="316"/>
      <c r="L571" s="316"/>
      <c r="M571" s="316"/>
      <c r="N571" s="316"/>
      <c r="O571" s="316"/>
      <c r="P571" s="316"/>
      <c r="Q571" s="316"/>
      <c r="R571" s="316"/>
      <c r="S571" s="316"/>
      <c r="T571" s="316"/>
      <c r="U571" s="316"/>
      <c r="V571" s="316"/>
      <c r="W571" s="316"/>
      <c r="X571" s="316"/>
      <c r="Y571" s="316"/>
      <c r="Z571" s="316"/>
      <c r="AA571" s="316"/>
    </row>
    <row r="572" spans="1:27">
      <c r="A572" s="316"/>
      <c r="B572" s="1006"/>
      <c r="C572" s="316"/>
      <c r="D572" s="316"/>
      <c r="E572" s="316"/>
      <c r="F572" s="316"/>
      <c r="G572" s="316"/>
      <c r="H572" s="316"/>
      <c r="I572" s="316"/>
      <c r="J572" s="1007"/>
      <c r="K572" s="316"/>
      <c r="L572" s="316"/>
      <c r="M572" s="316"/>
      <c r="N572" s="316"/>
      <c r="O572" s="316"/>
      <c r="P572" s="316"/>
      <c r="Q572" s="316"/>
      <c r="R572" s="316"/>
      <c r="S572" s="316"/>
      <c r="T572" s="316"/>
      <c r="U572" s="316"/>
      <c r="V572" s="316"/>
      <c r="W572" s="316"/>
      <c r="X572" s="316"/>
      <c r="Y572" s="316"/>
      <c r="Z572" s="316"/>
      <c r="AA572" s="316"/>
    </row>
    <row r="573" spans="1:27">
      <c r="A573" s="316"/>
      <c r="B573" s="1006"/>
      <c r="C573" s="316"/>
      <c r="D573" s="316"/>
      <c r="E573" s="316"/>
      <c r="F573" s="316"/>
      <c r="G573" s="316"/>
      <c r="H573" s="316"/>
      <c r="I573" s="316"/>
      <c r="J573" s="1007"/>
      <c r="K573" s="316"/>
      <c r="L573" s="316"/>
      <c r="M573" s="316"/>
      <c r="N573" s="316"/>
      <c r="O573" s="316"/>
      <c r="P573" s="316"/>
      <c r="Q573" s="316"/>
      <c r="R573" s="316"/>
      <c r="S573" s="316"/>
      <c r="T573" s="316"/>
      <c r="U573" s="316"/>
      <c r="V573" s="316"/>
      <c r="W573" s="316"/>
      <c r="X573" s="316"/>
      <c r="Y573" s="316"/>
      <c r="Z573" s="316"/>
      <c r="AA573" s="316"/>
    </row>
    <row r="574" spans="1:27">
      <c r="A574" s="316"/>
      <c r="B574" s="1006"/>
      <c r="C574" s="316"/>
      <c r="D574" s="316"/>
      <c r="E574" s="316"/>
      <c r="F574" s="316"/>
      <c r="G574" s="316"/>
      <c r="H574" s="316"/>
      <c r="I574" s="316"/>
      <c r="J574" s="1007"/>
      <c r="K574" s="316"/>
      <c r="L574" s="316"/>
      <c r="M574" s="316"/>
      <c r="N574" s="316"/>
      <c r="O574" s="316"/>
      <c r="P574" s="316"/>
      <c r="Q574" s="316"/>
      <c r="R574" s="316"/>
      <c r="S574" s="316"/>
      <c r="T574" s="316"/>
      <c r="U574" s="316"/>
      <c r="V574" s="316"/>
      <c r="W574" s="316"/>
      <c r="X574" s="316"/>
      <c r="Y574" s="316"/>
      <c r="Z574" s="316"/>
      <c r="AA574" s="316"/>
    </row>
    <row r="575" spans="1:27">
      <c r="A575" s="316"/>
      <c r="B575" s="1006"/>
      <c r="C575" s="316"/>
      <c r="D575" s="316"/>
      <c r="E575" s="316"/>
      <c r="F575" s="316"/>
      <c r="G575" s="316"/>
      <c r="H575" s="316"/>
      <c r="I575" s="316"/>
      <c r="J575" s="1007"/>
      <c r="K575" s="316"/>
      <c r="L575" s="316"/>
      <c r="M575" s="316"/>
      <c r="N575" s="316"/>
      <c r="O575" s="316"/>
      <c r="P575" s="316"/>
      <c r="Q575" s="316"/>
      <c r="R575" s="316"/>
      <c r="S575" s="316"/>
      <c r="T575" s="316"/>
      <c r="U575" s="316"/>
      <c r="V575" s="316"/>
      <c r="W575" s="316"/>
      <c r="X575" s="316"/>
      <c r="Y575" s="316"/>
      <c r="Z575" s="316"/>
      <c r="AA575" s="316"/>
    </row>
    <row r="576" spans="1:27">
      <c r="A576" s="316"/>
      <c r="B576" s="1006"/>
      <c r="C576" s="316"/>
      <c r="D576" s="316"/>
      <c r="E576" s="316"/>
      <c r="F576" s="316"/>
      <c r="G576" s="316"/>
      <c r="H576" s="316"/>
      <c r="I576" s="316"/>
      <c r="J576" s="1007"/>
      <c r="K576" s="316"/>
      <c r="L576" s="316"/>
      <c r="M576" s="316"/>
      <c r="N576" s="316"/>
      <c r="O576" s="316"/>
      <c r="P576" s="316"/>
      <c r="Q576" s="316"/>
      <c r="R576" s="316"/>
      <c r="S576" s="316"/>
      <c r="T576" s="316"/>
      <c r="U576" s="316"/>
      <c r="V576" s="316"/>
      <c r="W576" s="316"/>
      <c r="X576" s="316"/>
      <c r="Y576" s="316"/>
      <c r="Z576" s="316"/>
      <c r="AA576" s="316"/>
    </row>
    <row r="577" spans="1:27">
      <c r="A577" s="316"/>
      <c r="B577" s="1006"/>
      <c r="C577" s="316"/>
      <c r="D577" s="316"/>
      <c r="E577" s="316"/>
      <c r="F577" s="316"/>
      <c r="G577" s="316"/>
      <c r="H577" s="316"/>
      <c r="I577" s="316"/>
      <c r="J577" s="1007"/>
      <c r="K577" s="316"/>
      <c r="L577" s="316"/>
      <c r="M577" s="316"/>
      <c r="N577" s="316"/>
      <c r="O577" s="316"/>
      <c r="P577" s="316"/>
      <c r="Q577" s="316"/>
      <c r="R577" s="316"/>
      <c r="S577" s="316"/>
      <c r="T577" s="316"/>
      <c r="U577" s="316"/>
      <c r="V577" s="316"/>
      <c r="W577" s="316"/>
      <c r="X577" s="316"/>
      <c r="Y577" s="316"/>
      <c r="Z577" s="316"/>
      <c r="AA577" s="316"/>
    </row>
    <row r="578" spans="1:27">
      <c r="A578" s="316"/>
      <c r="B578" s="1006"/>
      <c r="C578" s="316"/>
      <c r="D578" s="316"/>
      <c r="E578" s="316"/>
      <c r="F578" s="316"/>
      <c r="G578" s="316"/>
      <c r="H578" s="316"/>
      <c r="I578" s="316"/>
      <c r="J578" s="1007"/>
      <c r="K578" s="316"/>
      <c r="L578" s="316"/>
      <c r="M578" s="316"/>
      <c r="N578" s="316"/>
      <c r="O578" s="316"/>
      <c r="P578" s="316"/>
      <c r="Q578" s="316"/>
      <c r="R578" s="316"/>
      <c r="S578" s="316"/>
      <c r="T578" s="316"/>
      <c r="U578" s="316"/>
      <c r="V578" s="316"/>
      <c r="W578" s="316"/>
      <c r="X578" s="316"/>
      <c r="Y578" s="316"/>
      <c r="Z578" s="316"/>
      <c r="AA578" s="316"/>
    </row>
    <row r="579" spans="1:27">
      <c r="A579" s="316"/>
      <c r="B579" s="1006"/>
      <c r="C579" s="316"/>
      <c r="D579" s="316"/>
      <c r="E579" s="316"/>
      <c r="F579" s="316"/>
      <c r="G579" s="316"/>
      <c r="H579" s="316"/>
      <c r="I579" s="316"/>
      <c r="J579" s="1007"/>
      <c r="K579" s="316"/>
      <c r="L579" s="316"/>
      <c r="M579" s="316"/>
      <c r="N579" s="316"/>
      <c r="O579" s="316"/>
      <c r="P579" s="316"/>
      <c r="Q579" s="316"/>
      <c r="R579" s="316"/>
      <c r="S579" s="316"/>
      <c r="T579" s="316"/>
      <c r="U579" s="316"/>
      <c r="V579" s="316"/>
      <c r="W579" s="316"/>
      <c r="X579" s="316"/>
      <c r="Y579" s="316"/>
      <c r="Z579" s="316"/>
      <c r="AA579" s="316"/>
    </row>
    <row r="580" spans="1:27">
      <c r="A580" s="316"/>
      <c r="B580" s="1006"/>
      <c r="C580" s="316"/>
      <c r="D580" s="316"/>
      <c r="E580" s="316"/>
      <c r="F580" s="316"/>
      <c r="G580" s="316"/>
      <c r="H580" s="316"/>
      <c r="I580" s="316"/>
      <c r="J580" s="1007"/>
      <c r="K580" s="316"/>
      <c r="L580" s="316"/>
      <c r="M580" s="316"/>
      <c r="N580" s="316"/>
      <c r="O580" s="316"/>
      <c r="P580" s="316"/>
      <c r="Q580" s="316"/>
      <c r="R580" s="316"/>
      <c r="S580" s="316"/>
      <c r="T580" s="316"/>
      <c r="U580" s="316"/>
      <c r="V580" s="316"/>
      <c r="W580" s="316"/>
      <c r="X580" s="316"/>
      <c r="Y580" s="316"/>
      <c r="Z580" s="316"/>
      <c r="AA580" s="316"/>
    </row>
    <row r="581" spans="1:27">
      <c r="A581" s="316"/>
      <c r="B581" s="1006"/>
      <c r="C581" s="316"/>
      <c r="D581" s="316"/>
      <c r="E581" s="316"/>
      <c r="F581" s="316"/>
      <c r="G581" s="316"/>
      <c r="H581" s="316"/>
      <c r="I581" s="316"/>
      <c r="J581" s="1007"/>
      <c r="K581" s="316"/>
      <c r="L581" s="316"/>
      <c r="M581" s="316"/>
      <c r="N581" s="316"/>
      <c r="O581" s="316"/>
      <c r="P581" s="316"/>
      <c r="Q581" s="316"/>
      <c r="R581" s="316"/>
      <c r="S581" s="316"/>
      <c r="T581" s="316"/>
      <c r="U581" s="316"/>
      <c r="V581" s="316"/>
      <c r="W581" s="316"/>
      <c r="X581" s="316"/>
      <c r="Y581" s="316"/>
      <c r="Z581" s="316"/>
      <c r="AA581" s="316"/>
    </row>
    <row r="582" spans="1:27">
      <c r="A582" s="316"/>
      <c r="B582" s="1006"/>
      <c r="C582" s="316"/>
      <c r="D582" s="316"/>
      <c r="E582" s="316"/>
      <c r="F582" s="316"/>
      <c r="G582" s="316"/>
      <c r="H582" s="316"/>
      <c r="I582" s="316"/>
      <c r="J582" s="1007"/>
      <c r="K582" s="316"/>
      <c r="L582" s="316"/>
      <c r="M582" s="316"/>
      <c r="N582" s="316"/>
      <c r="O582" s="316"/>
      <c r="P582" s="316"/>
      <c r="Q582" s="316"/>
      <c r="R582" s="316"/>
      <c r="S582" s="316"/>
      <c r="T582" s="316"/>
      <c r="U582" s="316"/>
      <c r="V582" s="316"/>
      <c r="W582" s="316"/>
      <c r="X582" s="316"/>
      <c r="Y582" s="316"/>
      <c r="Z582" s="316"/>
      <c r="AA582" s="316"/>
    </row>
    <row r="583" spans="1:27">
      <c r="A583" s="316"/>
      <c r="B583" s="1006"/>
      <c r="C583" s="316"/>
      <c r="D583" s="316"/>
      <c r="E583" s="316"/>
      <c r="F583" s="316"/>
      <c r="G583" s="316"/>
      <c r="H583" s="316"/>
      <c r="I583" s="316"/>
      <c r="J583" s="1007"/>
      <c r="K583" s="316"/>
      <c r="L583" s="316"/>
      <c r="M583" s="316"/>
      <c r="N583" s="316"/>
      <c r="O583" s="316"/>
      <c r="P583" s="316"/>
      <c r="Q583" s="316"/>
      <c r="R583" s="316"/>
      <c r="S583" s="316"/>
      <c r="T583" s="316"/>
      <c r="U583" s="316"/>
      <c r="V583" s="316"/>
      <c r="W583" s="316"/>
      <c r="X583" s="316"/>
      <c r="Y583" s="316"/>
      <c r="Z583" s="316"/>
      <c r="AA583" s="316"/>
    </row>
    <row r="584" spans="1:27">
      <c r="A584" s="316"/>
      <c r="B584" s="1006"/>
      <c r="C584" s="316"/>
      <c r="D584" s="316"/>
      <c r="E584" s="316"/>
      <c r="F584" s="316"/>
      <c r="G584" s="316"/>
      <c r="H584" s="316"/>
      <c r="I584" s="316"/>
      <c r="J584" s="1007"/>
      <c r="K584" s="316"/>
      <c r="L584" s="316"/>
      <c r="M584" s="316"/>
      <c r="N584" s="316"/>
      <c r="O584" s="316"/>
      <c r="P584" s="316"/>
      <c r="Q584" s="316"/>
      <c r="R584" s="316"/>
      <c r="S584" s="316"/>
      <c r="T584" s="316"/>
      <c r="U584" s="316"/>
      <c r="V584" s="316"/>
      <c r="W584" s="316"/>
      <c r="X584" s="316"/>
      <c r="Y584" s="316"/>
      <c r="Z584" s="316"/>
      <c r="AA584" s="316"/>
    </row>
    <row r="585" spans="1:27">
      <c r="A585" s="316"/>
      <c r="B585" s="1006"/>
      <c r="C585" s="316"/>
      <c r="D585" s="316"/>
      <c r="E585" s="316"/>
      <c r="F585" s="316"/>
      <c r="G585" s="316"/>
      <c r="H585" s="316"/>
      <c r="I585" s="316"/>
      <c r="J585" s="1007"/>
      <c r="K585" s="316"/>
      <c r="L585" s="316"/>
      <c r="M585" s="316"/>
      <c r="N585" s="316"/>
      <c r="O585" s="316"/>
      <c r="P585" s="316"/>
      <c r="Q585" s="316"/>
      <c r="R585" s="316"/>
      <c r="S585" s="316"/>
      <c r="T585" s="316"/>
      <c r="U585" s="316"/>
      <c r="V585" s="316"/>
      <c r="W585" s="316"/>
      <c r="X585" s="316"/>
      <c r="Y585" s="316"/>
      <c r="Z585" s="316"/>
      <c r="AA585" s="316"/>
    </row>
    <row r="586" spans="1:27">
      <c r="A586" s="316"/>
      <c r="B586" s="1006"/>
      <c r="C586" s="316"/>
      <c r="D586" s="316"/>
      <c r="E586" s="316"/>
      <c r="F586" s="316"/>
      <c r="G586" s="316"/>
      <c r="H586" s="316"/>
      <c r="I586" s="316"/>
      <c r="J586" s="1007"/>
      <c r="K586" s="316"/>
      <c r="L586" s="316"/>
      <c r="M586" s="316"/>
      <c r="N586" s="316"/>
      <c r="O586" s="316"/>
      <c r="P586" s="316"/>
      <c r="Q586" s="316"/>
      <c r="R586" s="316"/>
      <c r="S586" s="316"/>
      <c r="T586" s="316"/>
      <c r="U586" s="316"/>
      <c r="V586" s="316"/>
      <c r="W586" s="316"/>
      <c r="X586" s="316"/>
      <c r="Y586" s="316"/>
      <c r="Z586" s="316"/>
      <c r="AA586" s="316"/>
    </row>
    <row r="587" spans="1:27">
      <c r="A587" s="316"/>
      <c r="B587" s="1006"/>
      <c r="C587" s="316"/>
      <c r="D587" s="316"/>
      <c r="E587" s="316"/>
      <c r="F587" s="316"/>
      <c r="G587" s="316"/>
      <c r="H587" s="316"/>
      <c r="I587" s="316"/>
      <c r="J587" s="1007"/>
      <c r="K587" s="316"/>
      <c r="L587" s="316"/>
      <c r="M587" s="316"/>
      <c r="N587" s="316"/>
      <c r="O587" s="316"/>
      <c r="P587" s="316"/>
      <c r="Q587" s="316"/>
      <c r="R587" s="316"/>
      <c r="S587" s="316"/>
      <c r="T587" s="316"/>
      <c r="U587" s="316"/>
      <c r="V587" s="316"/>
      <c r="W587" s="316"/>
      <c r="X587" s="316"/>
      <c r="Y587" s="316"/>
      <c r="Z587" s="316"/>
      <c r="AA587" s="316"/>
    </row>
    <row r="588" spans="1:27">
      <c r="A588" s="316"/>
      <c r="B588" s="1006"/>
      <c r="C588" s="316"/>
      <c r="D588" s="316"/>
      <c r="E588" s="316"/>
      <c r="F588" s="316"/>
      <c r="G588" s="316"/>
      <c r="H588" s="316"/>
      <c r="I588" s="316"/>
      <c r="J588" s="1007"/>
      <c r="K588" s="316"/>
      <c r="L588" s="316"/>
      <c r="M588" s="316"/>
      <c r="N588" s="316"/>
      <c r="O588" s="316"/>
      <c r="P588" s="316"/>
      <c r="Q588" s="316"/>
      <c r="R588" s="316"/>
      <c r="S588" s="316"/>
      <c r="T588" s="316"/>
      <c r="U588" s="316"/>
      <c r="V588" s="316"/>
      <c r="W588" s="316"/>
      <c r="X588" s="316"/>
      <c r="Y588" s="316"/>
      <c r="Z588" s="316"/>
      <c r="AA588" s="316"/>
    </row>
    <row r="589" spans="1:27">
      <c r="A589" s="316"/>
      <c r="B589" s="1006"/>
      <c r="C589" s="316"/>
      <c r="D589" s="316"/>
      <c r="E589" s="316"/>
      <c r="F589" s="316"/>
      <c r="G589" s="316"/>
      <c r="H589" s="316"/>
      <c r="I589" s="316"/>
      <c r="J589" s="1007"/>
      <c r="K589" s="316"/>
      <c r="L589" s="316"/>
      <c r="M589" s="316"/>
      <c r="N589" s="316"/>
      <c r="O589" s="316"/>
      <c r="P589" s="316"/>
      <c r="Q589" s="316"/>
      <c r="R589" s="316"/>
      <c r="S589" s="316"/>
      <c r="T589" s="316"/>
      <c r="U589" s="316"/>
      <c r="V589" s="316"/>
      <c r="W589" s="316"/>
      <c r="X589" s="316"/>
      <c r="Y589" s="316"/>
      <c r="Z589" s="316"/>
      <c r="AA589" s="316"/>
    </row>
    <row r="590" spans="1:27">
      <c r="A590" s="316"/>
      <c r="B590" s="1006"/>
      <c r="C590" s="316"/>
      <c r="D590" s="316"/>
      <c r="E590" s="316"/>
      <c r="F590" s="316"/>
      <c r="G590" s="316"/>
      <c r="H590" s="316"/>
      <c r="I590" s="316"/>
      <c r="J590" s="1007"/>
      <c r="K590" s="316"/>
      <c r="L590" s="316"/>
      <c r="M590" s="316"/>
      <c r="N590" s="316"/>
      <c r="O590" s="316"/>
      <c r="P590" s="316"/>
      <c r="Q590" s="316"/>
      <c r="R590" s="316"/>
      <c r="S590" s="316"/>
      <c r="T590" s="316"/>
      <c r="U590" s="316"/>
      <c r="V590" s="316"/>
      <c r="W590" s="316"/>
      <c r="X590" s="316"/>
      <c r="Y590" s="316"/>
      <c r="Z590" s="316"/>
      <c r="AA590" s="316"/>
    </row>
    <row r="591" spans="1:27">
      <c r="A591" s="316"/>
      <c r="B591" s="1006"/>
      <c r="C591" s="316"/>
      <c r="D591" s="316"/>
      <c r="E591" s="316"/>
      <c r="F591" s="316"/>
      <c r="G591" s="316"/>
      <c r="H591" s="316"/>
      <c r="I591" s="316"/>
      <c r="J591" s="1007"/>
      <c r="K591" s="316"/>
      <c r="L591" s="316"/>
      <c r="M591" s="316"/>
      <c r="N591" s="316"/>
      <c r="O591" s="316"/>
      <c r="P591" s="316"/>
      <c r="Q591" s="316"/>
      <c r="R591" s="316"/>
      <c r="S591" s="316"/>
      <c r="T591" s="316"/>
      <c r="U591" s="316"/>
      <c r="V591" s="316"/>
      <c r="W591" s="316"/>
      <c r="X591" s="316"/>
      <c r="Y591" s="316"/>
      <c r="Z591" s="316"/>
      <c r="AA591" s="316"/>
    </row>
    <row r="592" spans="1:27">
      <c r="A592" s="316"/>
      <c r="B592" s="1006"/>
      <c r="C592" s="316"/>
      <c r="D592" s="316"/>
      <c r="E592" s="316"/>
      <c r="F592" s="316"/>
      <c r="G592" s="316"/>
      <c r="H592" s="316"/>
      <c r="I592" s="316"/>
      <c r="J592" s="1007"/>
      <c r="K592" s="316"/>
      <c r="L592" s="316"/>
      <c r="M592" s="316"/>
      <c r="N592" s="316"/>
      <c r="O592" s="316"/>
      <c r="P592" s="316"/>
      <c r="Q592" s="316"/>
      <c r="R592" s="316"/>
      <c r="S592" s="316"/>
      <c r="T592" s="316"/>
      <c r="U592" s="316"/>
      <c r="V592" s="316"/>
      <c r="W592" s="316"/>
      <c r="X592" s="316"/>
      <c r="Y592" s="316"/>
      <c r="Z592" s="316"/>
      <c r="AA592" s="316"/>
    </row>
    <row r="593" spans="1:27">
      <c r="A593" s="316"/>
      <c r="B593" s="1006"/>
      <c r="C593" s="316"/>
      <c r="D593" s="316"/>
      <c r="E593" s="316"/>
      <c r="F593" s="316"/>
      <c r="G593" s="316"/>
      <c r="H593" s="316"/>
      <c r="I593" s="316"/>
      <c r="J593" s="1007"/>
      <c r="K593" s="316"/>
      <c r="L593" s="316"/>
      <c r="M593" s="316"/>
      <c r="N593" s="316"/>
      <c r="O593" s="316"/>
      <c r="P593" s="316"/>
      <c r="Q593" s="316"/>
      <c r="R593" s="316"/>
      <c r="S593" s="316"/>
      <c r="T593" s="316"/>
      <c r="U593" s="316"/>
      <c r="V593" s="316"/>
      <c r="W593" s="316"/>
      <c r="X593" s="316"/>
      <c r="Y593" s="316"/>
      <c r="Z593" s="316"/>
      <c r="AA593" s="316"/>
    </row>
    <row r="594" spans="1:27">
      <c r="A594" s="316"/>
      <c r="B594" s="1006"/>
      <c r="C594" s="316"/>
      <c r="D594" s="316"/>
      <c r="E594" s="316"/>
      <c r="F594" s="316"/>
      <c r="G594" s="316"/>
      <c r="H594" s="316"/>
      <c r="I594" s="316"/>
      <c r="J594" s="1007"/>
      <c r="K594" s="316"/>
      <c r="L594" s="316"/>
      <c r="M594" s="316"/>
      <c r="N594" s="316"/>
      <c r="O594" s="316"/>
      <c r="P594" s="316"/>
      <c r="Q594" s="316"/>
      <c r="R594" s="316"/>
      <c r="S594" s="316"/>
      <c r="T594" s="316"/>
      <c r="U594" s="316"/>
      <c r="V594" s="316"/>
      <c r="W594" s="316"/>
      <c r="X594" s="316"/>
      <c r="Y594" s="316"/>
      <c r="Z594" s="316"/>
      <c r="AA594" s="316"/>
    </row>
    <row r="595" spans="1:27">
      <c r="A595" s="316"/>
      <c r="B595" s="1006"/>
      <c r="C595" s="316"/>
      <c r="D595" s="316"/>
      <c r="E595" s="316"/>
      <c r="F595" s="316"/>
      <c r="G595" s="316"/>
      <c r="H595" s="316"/>
      <c r="I595" s="316"/>
      <c r="J595" s="1007"/>
      <c r="K595" s="316"/>
      <c r="L595" s="316"/>
      <c r="M595" s="316"/>
      <c r="N595" s="316"/>
      <c r="O595" s="316"/>
      <c r="P595" s="316"/>
      <c r="Q595" s="316"/>
      <c r="R595" s="316"/>
      <c r="S595" s="316"/>
      <c r="T595" s="316"/>
      <c r="U595" s="316"/>
      <c r="V595" s="316"/>
      <c r="W595" s="316"/>
      <c r="X595" s="316"/>
      <c r="Y595" s="316"/>
      <c r="Z595" s="316"/>
      <c r="AA595" s="316"/>
    </row>
    <row r="596" spans="1:27">
      <c r="A596" s="316"/>
      <c r="B596" s="1006"/>
      <c r="C596" s="316"/>
      <c r="D596" s="316"/>
      <c r="E596" s="316"/>
      <c r="F596" s="316"/>
      <c r="G596" s="316"/>
      <c r="H596" s="316"/>
      <c r="I596" s="316"/>
      <c r="J596" s="1007"/>
      <c r="K596" s="316"/>
      <c r="L596" s="316"/>
      <c r="M596" s="316"/>
      <c r="N596" s="316"/>
      <c r="O596" s="316"/>
      <c r="P596" s="316"/>
      <c r="Q596" s="316"/>
      <c r="R596" s="316"/>
      <c r="S596" s="316"/>
      <c r="T596" s="316"/>
      <c r="U596" s="316"/>
      <c r="V596" s="316"/>
      <c r="W596" s="316"/>
      <c r="X596" s="316"/>
      <c r="Y596" s="316"/>
      <c r="Z596" s="316"/>
      <c r="AA596" s="316"/>
    </row>
    <row r="597" spans="1:27">
      <c r="A597" s="316"/>
      <c r="B597" s="1006"/>
      <c r="C597" s="316"/>
      <c r="D597" s="316"/>
      <c r="E597" s="316"/>
      <c r="F597" s="316"/>
      <c r="G597" s="316"/>
      <c r="H597" s="316"/>
      <c r="I597" s="316"/>
      <c r="J597" s="1007"/>
      <c r="K597" s="316"/>
      <c r="L597" s="316"/>
      <c r="M597" s="316"/>
      <c r="N597" s="316"/>
      <c r="O597" s="316"/>
      <c r="P597" s="316"/>
      <c r="Q597" s="316"/>
      <c r="R597" s="316"/>
      <c r="S597" s="316"/>
      <c r="T597" s="316"/>
      <c r="U597" s="316"/>
      <c r="V597" s="316"/>
      <c r="W597" s="316"/>
      <c r="X597" s="316"/>
      <c r="Y597" s="316"/>
      <c r="Z597" s="316"/>
      <c r="AA597" s="316"/>
    </row>
    <row r="598" spans="1:27">
      <c r="A598" s="316"/>
      <c r="B598" s="1006"/>
      <c r="C598" s="316"/>
      <c r="D598" s="316"/>
      <c r="E598" s="316"/>
      <c r="F598" s="316"/>
      <c r="G598" s="316"/>
      <c r="H598" s="316"/>
      <c r="I598" s="316"/>
      <c r="J598" s="1007"/>
      <c r="K598" s="316"/>
      <c r="L598" s="316"/>
      <c r="M598" s="316"/>
      <c r="N598" s="316"/>
      <c r="O598" s="316"/>
      <c r="P598" s="316"/>
      <c r="Q598" s="316"/>
      <c r="R598" s="316"/>
      <c r="S598" s="316"/>
      <c r="T598" s="316"/>
      <c r="U598" s="316"/>
      <c r="V598" s="316"/>
      <c r="W598" s="316"/>
      <c r="X598" s="316"/>
      <c r="Y598" s="316"/>
      <c r="Z598" s="316"/>
      <c r="AA598" s="316"/>
    </row>
    <row r="599" spans="1:27">
      <c r="A599" s="316"/>
      <c r="B599" s="1006"/>
      <c r="C599" s="316"/>
      <c r="D599" s="316"/>
      <c r="E599" s="316"/>
      <c r="F599" s="316"/>
      <c r="G599" s="316"/>
      <c r="H599" s="316"/>
      <c r="I599" s="316"/>
      <c r="J599" s="1007"/>
      <c r="K599" s="316"/>
      <c r="L599" s="316"/>
      <c r="M599" s="316"/>
      <c r="N599" s="316"/>
      <c r="O599" s="316"/>
      <c r="P599" s="316"/>
      <c r="Q599" s="316"/>
      <c r="R599" s="316"/>
      <c r="S599" s="316"/>
      <c r="T599" s="316"/>
      <c r="U599" s="316"/>
      <c r="V599" s="316"/>
      <c r="W599" s="316"/>
      <c r="X599" s="316"/>
      <c r="Y599" s="316"/>
      <c r="Z599" s="316"/>
      <c r="AA599" s="316"/>
    </row>
    <row r="600" spans="1:27">
      <c r="A600" s="316"/>
      <c r="B600" s="1006"/>
      <c r="C600" s="316"/>
      <c r="D600" s="316"/>
      <c r="E600" s="316"/>
      <c r="F600" s="316"/>
      <c r="G600" s="316"/>
      <c r="H600" s="316"/>
      <c r="I600" s="316"/>
      <c r="J600" s="1007"/>
      <c r="K600" s="316"/>
      <c r="L600" s="316"/>
      <c r="M600" s="316"/>
      <c r="N600" s="316"/>
      <c r="O600" s="316"/>
      <c r="P600" s="316"/>
      <c r="Q600" s="316"/>
      <c r="R600" s="316"/>
      <c r="S600" s="316"/>
      <c r="T600" s="316"/>
      <c r="U600" s="316"/>
      <c r="V600" s="316"/>
      <c r="W600" s="316"/>
      <c r="X600" s="316"/>
      <c r="Y600" s="316"/>
      <c r="Z600" s="316"/>
      <c r="AA600" s="316"/>
    </row>
    <row r="601" spans="1:27">
      <c r="A601" s="316"/>
      <c r="B601" s="1006"/>
      <c r="C601" s="316"/>
      <c r="D601" s="316"/>
      <c r="E601" s="316"/>
      <c r="F601" s="316"/>
      <c r="G601" s="316"/>
      <c r="H601" s="316"/>
      <c r="I601" s="316"/>
      <c r="J601" s="1007"/>
      <c r="K601" s="316"/>
      <c r="L601" s="316"/>
      <c r="M601" s="316"/>
      <c r="N601" s="316"/>
      <c r="O601" s="316"/>
      <c r="P601" s="316"/>
      <c r="Q601" s="316"/>
      <c r="R601" s="316"/>
      <c r="S601" s="316"/>
      <c r="T601" s="316"/>
      <c r="U601" s="316"/>
      <c r="V601" s="316"/>
      <c r="W601" s="316"/>
      <c r="X601" s="316"/>
      <c r="Y601" s="316"/>
      <c r="Z601" s="316"/>
      <c r="AA601" s="316"/>
    </row>
    <row r="602" spans="1:27">
      <c r="A602" s="316"/>
      <c r="B602" s="1006"/>
      <c r="C602" s="316"/>
      <c r="D602" s="316"/>
      <c r="E602" s="316"/>
      <c r="F602" s="316"/>
      <c r="G602" s="316"/>
      <c r="H602" s="316"/>
      <c r="I602" s="316"/>
      <c r="J602" s="1007"/>
      <c r="K602" s="316"/>
      <c r="L602" s="316"/>
      <c r="M602" s="316"/>
      <c r="N602" s="316"/>
      <c r="O602" s="316"/>
      <c r="P602" s="316"/>
      <c r="Q602" s="316"/>
      <c r="R602" s="316"/>
      <c r="S602" s="316"/>
      <c r="T602" s="316"/>
      <c r="U602" s="316"/>
      <c r="V602" s="316"/>
      <c r="W602" s="316"/>
      <c r="X602" s="316"/>
      <c r="Y602" s="316"/>
      <c r="Z602" s="316"/>
      <c r="AA602" s="316"/>
    </row>
    <row r="603" spans="1:27">
      <c r="A603" s="316"/>
      <c r="B603" s="1006"/>
      <c r="C603" s="316"/>
      <c r="D603" s="316"/>
      <c r="E603" s="316"/>
      <c r="F603" s="316"/>
      <c r="G603" s="316"/>
      <c r="H603" s="316"/>
      <c r="I603" s="316"/>
      <c r="J603" s="1007"/>
      <c r="K603" s="316"/>
      <c r="L603" s="316"/>
      <c r="M603" s="316"/>
      <c r="N603" s="316"/>
      <c r="O603" s="316"/>
      <c r="P603" s="316"/>
      <c r="Q603" s="316"/>
      <c r="R603" s="316"/>
      <c r="S603" s="316"/>
      <c r="T603" s="316"/>
      <c r="U603" s="316"/>
      <c r="V603" s="316"/>
      <c r="W603" s="316"/>
      <c r="X603" s="316"/>
      <c r="Y603" s="316"/>
      <c r="Z603" s="316"/>
      <c r="AA603" s="316"/>
    </row>
    <row r="604" spans="1:27">
      <c r="A604" s="316"/>
      <c r="B604" s="1006"/>
      <c r="C604" s="316"/>
      <c r="D604" s="316"/>
      <c r="E604" s="316"/>
      <c r="F604" s="316"/>
      <c r="G604" s="316"/>
      <c r="H604" s="316"/>
      <c r="I604" s="316"/>
      <c r="J604" s="1007"/>
      <c r="K604" s="316"/>
      <c r="L604" s="316"/>
      <c r="M604" s="316"/>
      <c r="N604" s="316"/>
      <c r="O604" s="316"/>
      <c r="P604" s="316"/>
      <c r="Q604" s="316"/>
      <c r="R604" s="316"/>
      <c r="S604" s="316"/>
      <c r="T604" s="316"/>
      <c r="U604" s="316"/>
      <c r="V604" s="316"/>
      <c r="W604" s="316"/>
      <c r="X604" s="316"/>
      <c r="Y604" s="316"/>
      <c r="Z604" s="316"/>
      <c r="AA604" s="316"/>
    </row>
    <row r="605" spans="1:27">
      <c r="A605" s="316"/>
      <c r="B605" s="1006"/>
      <c r="C605" s="316"/>
      <c r="D605" s="316"/>
      <c r="E605" s="316"/>
      <c r="F605" s="316"/>
      <c r="G605" s="316"/>
      <c r="H605" s="316"/>
      <c r="I605" s="316"/>
      <c r="J605" s="1007"/>
      <c r="K605" s="316"/>
      <c r="L605" s="316"/>
      <c r="M605" s="316"/>
      <c r="N605" s="316"/>
      <c r="O605" s="316"/>
      <c r="P605" s="316"/>
      <c r="Q605" s="316"/>
      <c r="R605" s="316"/>
      <c r="S605" s="316"/>
      <c r="T605" s="316"/>
      <c r="U605" s="316"/>
      <c r="V605" s="316"/>
      <c r="W605" s="316"/>
      <c r="X605" s="316"/>
      <c r="Y605" s="316"/>
      <c r="Z605" s="316"/>
      <c r="AA605" s="316"/>
    </row>
    <row r="606" spans="1:27">
      <c r="A606" s="316"/>
      <c r="B606" s="1006"/>
      <c r="C606" s="316"/>
      <c r="D606" s="316"/>
      <c r="E606" s="316"/>
      <c r="F606" s="316"/>
      <c r="G606" s="316"/>
      <c r="H606" s="316"/>
      <c r="I606" s="316"/>
      <c r="J606" s="1007"/>
      <c r="K606" s="316"/>
      <c r="L606" s="316"/>
      <c r="M606" s="316"/>
      <c r="N606" s="316"/>
      <c r="O606" s="316"/>
      <c r="P606" s="316"/>
      <c r="Q606" s="316"/>
      <c r="R606" s="316"/>
      <c r="S606" s="316"/>
      <c r="T606" s="316"/>
      <c r="U606" s="316"/>
      <c r="V606" s="316"/>
      <c r="W606" s="316"/>
      <c r="X606" s="316"/>
      <c r="Y606" s="316"/>
      <c r="Z606" s="316"/>
      <c r="AA606" s="316"/>
    </row>
    <row r="607" spans="1:27">
      <c r="A607" s="316"/>
      <c r="B607" s="1006"/>
      <c r="C607" s="316"/>
      <c r="D607" s="316"/>
      <c r="E607" s="316"/>
      <c r="F607" s="316"/>
      <c r="G607" s="316"/>
      <c r="H607" s="316"/>
      <c r="I607" s="316"/>
      <c r="J607" s="1007"/>
      <c r="K607" s="316"/>
      <c r="L607" s="316"/>
      <c r="M607" s="316"/>
      <c r="N607" s="316"/>
      <c r="O607" s="316"/>
      <c r="P607" s="316"/>
      <c r="Q607" s="316"/>
      <c r="R607" s="316"/>
      <c r="S607" s="316"/>
      <c r="T607" s="316"/>
      <c r="U607" s="316"/>
      <c r="V607" s="316"/>
      <c r="W607" s="316"/>
      <c r="X607" s="316"/>
      <c r="Y607" s="316"/>
      <c r="Z607" s="316"/>
      <c r="AA607" s="316"/>
    </row>
    <row r="608" spans="1:27">
      <c r="A608" s="316"/>
      <c r="B608" s="1006"/>
      <c r="C608" s="316"/>
      <c r="D608" s="316"/>
      <c r="E608" s="316"/>
      <c r="F608" s="316"/>
      <c r="G608" s="316"/>
      <c r="H608" s="316"/>
      <c r="I608" s="316"/>
      <c r="J608" s="1007"/>
      <c r="K608" s="316"/>
      <c r="L608" s="316"/>
      <c r="M608" s="316"/>
      <c r="N608" s="316"/>
      <c r="O608" s="316"/>
      <c r="P608" s="316"/>
      <c r="Q608" s="316"/>
      <c r="R608" s="316"/>
      <c r="S608" s="316"/>
      <c r="T608" s="316"/>
      <c r="U608" s="316"/>
      <c r="V608" s="316"/>
      <c r="W608" s="316"/>
      <c r="X608" s="316"/>
      <c r="Y608" s="316"/>
      <c r="Z608" s="316"/>
      <c r="AA608" s="316"/>
    </row>
    <row r="609" spans="1:27">
      <c r="A609" s="316"/>
      <c r="B609" s="1006"/>
      <c r="C609" s="316"/>
      <c r="D609" s="316"/>
      <c r="E609" s="316"/>
      <c r="F609" s="316"/>
      <c r="G609" s="316"/>
      <c r="H609" s="316"/>
      <c r="I609" s="316"/>
      <c r="J609" s="1007"/>
      <c r="K609" s="316"/>
      <c r="L609" s="316"/>
      <c r="M609" s="316"/>
      <c r="N609" s="316"/>
      <c r="O609" s="316"/>
      <c r="P609" s="316"/>
      <c r="Q609" s="316"/>
      <c r="R609" s="316"/>
      <c r="S609" s="316"/>
      <c r="T609" s="316"/>
      <c r="U609" s="316"/>
      <c r="V609" s="316"/>
      <c r="W609" s="316"/>
      <c r="X609" s="316"/>
      <c r="Y609" s="316"/>
      <c r="Z609" s="316"/>
      <c r="AA609" s="316"/>
    </row>
    <row r="610" spans="1:27">
      <c r="A610" s="316"/>
      <c r="B610" s="1006"/>
      <c r="C610" s="316"/>
      <c r="D610" s="316"/>
      <c r="E610" s="316"/>
      <c r="F610" s="316"/>
      <c r="G610" s="316"/>
      <c r="H610" s="316"/>
      <c r="I610" s="316"/>
      <c r="J610" s="1007"/>
      <c r="K610" s="316"/>
      <c r="L610" s="316"/>
      <c r="M610" s="316"/>
      <c r="N610" s="316"/>
      <c r="O610" s="316"/>
      <c r="P610" s="316"/>
      <c r="Q610" s="316"/>
      <c r="R610" s="316"/>
      <c r="S610" s="316"/>
      <c r="T610" s="316"/>
      <c r="U610" s="316"/>
      <c r="V610" s="316"/>
      <c r="W610" s="316"/>
      <c r="X610" s="316"/>
      <c r="Y610" s="316"/>
      <c r="Z610" s="316"/>
      <c r="AA610" s="316"/>
    </row>
    <row r="611" spans="1:27">
      <c r="A611" s="316"/>
      <c r="B611" s="1006"/>
      <c r="C611" s="316"/>
      <c r="D611" s="316"/>
      <c r="E611" s="316"/>
      <c r="F611" s="316"/>
      <c r="G611" s="316"/>
      <c r="H611" s="316"/>
      <c r="I611" s="316"/>
      <c r="J611" s="1007"/>
      <c r="K611" s="316"/>
      <c r="L611" s="316"/>
      <c r="M611" s="316"/>
      <c r="N611" s="316"/>
      <c r="O611" s="316"/>
      <c r="P611" s="316"/>
      <c r="Q611" s="316"/>
      <c r="R611" s="316"/>
      <c r="S611" s="316"/>
      <c r="T611" s="316"/>
      <c r="U611" s="316"/>
      <c r="V611" s="316"/>
      <c r="W611" s="316"/>
      <c r="X611" s="316"/>
      <c r="Y611" s="316"/>
      <c r="Z611" s="316"/>
      <c r="AA611" s="316"/>
    </row>
    <row r="612" spans="1:27">
      <c r="A612" s="316"/>
      <c r="B612" s="1006"/>
      <c r="C612" s="316"/>
      <c r="D612" s="316"/>
      <c r="E612" s="316"/>
      <c r="F612" s="316"/>
      <c r="G612" s="316"/>
      <c r="H612" s="316"/>
      <c r="I612" s="316"/>
      <c r="J612" s="1007"/>
      <c r="K612" s="316"/>
      <c r="L612" s="316"/>
      <c r="M612" s="316"/>
      <c r="N612" s="316"/>
      <c r="O612" s="316"/>
      <c r="P612" s="316"/>
      <c r="Q612" s="316"/>
      <c r="R612" s="316"/>
      <c r="S612" s="316"/>
      <c r="T612" s="316"/>
      <c r="U612" s="316"/>
      <c r="V612" s="316"/>
      <c r="W612" s="316"/>
      <c r="X612" s="316"/>
      <c r="Y612" s="316"/>
      <c r="Z612" s="316"/>
      <c r="AA612" s="316"/>
    </row>
    <row r="613" spans="1:27">
      <c r="A613" s="316"/>
      <c r="B613" s="1006"/>
      <c r="C613" s="316"/>
      <c r="D613" s="316"/>
      <c r="E613" s="316"/>
      <c r="F613" s="316"/>
      <c r="G613" s="316"/>
      <c r="H613" s="316"/>
      <c r="I613" s="316"/>
      <c r="J613" s="1007"/>
      <c r="K613" s="316"/>
      <c r="L613" s="316"/>
      <c r="M613" s="316"/>
      <c r="N613" s="316"/>
      <c r="O613" s="316"/>
      <c r="P613" s="316"/>
      <c r="Q613" s="316"/>
      <c r="R613" s="316"/>
      <c r="S613" s="316"/>
      <c r="T613" s="316"/>
      <c r="U613" s="316"/>
      <c r="V613" s="316"/>
      <c r="W613" s="316"/>
      <c r="X613" s="316"/>
      <c r="Y613" s="316"/>
      <c r="Z613" s="316"/>
      <c r="AA613" s="316"/>
    </row>
    <row r="614" spans="1:27">
      <c r="A614" s="316"/>
      <c r="B614" s="1006"/>
      <c r="C614" s="316"/>
      <c r="D614" s="316"/>
      <c r="E614" s="316"/>
      <c r="F614" s="316"/>
      <c r="G614" s="316"/>
      <c r="H614" s="316"/>
      <c r="I614" s="316"/>
      <c r="J614" s="1007"/>
      <c r="K614" s="316"/>
      <c r="L614" s="316"/>
      <c r="M614" s="316"/>
      <c r="N614" s="316"/>
      <c r="O614" s="316"/>
      <c r="P614" s="316"/>
      <c r="Q614" s="316"/>
      <c r="R614" s="316"/>
      <c r="S614" s="316"/>
      <c r="T614" s="316"/>
      <c r="U614" s="316"/>
      <c r="V614" s="316"/>
      <c r="W614" s="316"/>
      <c r="X614" s="316"/>
      <c r="Y614" s="316"/>
      <c r="Z614" s="316"/>
      <c r="AA614" s="316"/>
    </row>
    <row r="615" spans="1:27">
      <c r="A615" s="316"/>
      <c r="B615" s="1006"/>
      <c r="C615" s="316"/>
      <c r="D615" s="316"/>
      <c r="E615" s="316"/>
      <c r="F615" s="316"/>
      <c r="G615" s="316"/>
      <c r="H615" s="316"/>
      <c r="I615" s="316"/>
      <c r="J615" s="1007"/>
      <c r="K615" s="316"/>
      <c r="L615" s="316"/>
      <c r="M615" s="316"/>
      <c r="N615" s="316"/>
      <c r="O615" s="316"/>
      <c r="P615" s="316"/>
      <c r="Q615" s="316"/>
      <c r="R615" s="316"/>
      <c r="S615" s="316"/>
      <c r="T615" s="316"/>
      <c r="U615" s="316"/>
      <c r="V615" s="316"/>
      <c r="W615" s="316"/>
      <c r="X615" s="316"/>
      <c r="Y615" s="316"/>
      <c r="Z615" s="316"/>
      <c r="AA615" s="316"/>
    </row>
    <row r="616" spans="1:27">
      <c r="A616" s="316"/>
      <c r="B616" s="1006"/>
      <c r="C616" s="316"/>
      <c r="D616" s="316"/>
      <c r="E616" s="316"/>
      <c r="F616" s="316"/>
      <c r="G616" s="316"/>
      <c r="H616" s="316"/>
      <c r="I616" s="316"/>
      <c r="J616" s="1007"/>
      <c r="K616" s="316"/>
      <c r="L616" s="316"/>
      <c r="M616" s="316"/>
      <c r="N616" s="316"/>
      <c r="O616" s="316"/>
      <c r="P616" s="316"/>
      <c r="Q616" s="316"/>
      <c r="R616" s="316"/>
      <c r="S616" s="316"/>
      <c r="T616" s="316"/>
      <c r="U616" s="316"/>
      <c r="V616" s="316"/>
      <c r="W616" s="316"/>
      <c r="X616" s="316"/>
      <c r="Y616" s="316"/>
      <c r="Z616" s="316"/>
      <c r="AA616" s="316"/>
    </row>
    <row r="617" spans="1:27">
      <c r="A617" s="316"/>
      <c r="B617" s="1006"/>
      <c r="C617" s="316"/>
      <c r="D617" s="316"/>
      <c r="E617" s="316"/>
      <c r="F617" s="316"/>
      <c r="G617" s="316"/>
      <c r="H617" s="316"/>
      <c r="I617" s="316"/>
      <c r="J617" s="1007"/>
      <c r="K617" s="316"/>
      <c r="L617" s="316"/>
      <c r="M617" s="316"/>
      <c r="N617" s="316"/>
      <c r="O617" s="316"/>
      <c r="P617" s="316"/>
      <c r="Q617" s="316"/>
      <c r="R617" s="316"/>
      <c r="S617" s="316"/>
      <c r="T617" s="316"/>
      <c r="U617" s="316"/>
      <c r="V617" s="316"/>
      <c r="W617" s="316"/>
      <c r="X617" s="316"/>
      <c r="Y617" s="316"/>
      <c r="Z617" s="316"/>
      <c r="AA617" s="316"/>
    </row>
    <row r="618" spans="1:27">
      <c r="A618" s="316"/>
      <c r="B618" s="1006"/>
      <c r="C618" s="316"/>
      <c r="D618" s="316"/>
      <c r="E618" s="316"/>
      <c r="F618" s="316"/>
      <c r="G618" s="316"/>
      <c r="H618" s="316"/>
      <c r="I618" s="316"/>
      <c r="J618" s="1007"/>
      <c r="K618" s="316"/>
      <c r="L618" s="316"/>
      <c r="M618" s="316"/>
      <c r="N618" s="316"/>
      <c r="O618" s="316"/>
      <c r="P618" s="316"/>
      <c r="Q618" s="316"/>
      <c r="R618" s="316"/>
      <c r="S618" s="316"/>
      <c r="T618" s="316"/>
      <c r="U618" s="316"/>
      <c r="V618" s="316"/>
      <c r="W618" s="316"/>
      <c r="X618" s="316"/>
      <c r="Y618" s="316"/>
      <c r="Z618" s="316"/>
      <c r="AA618" s="316"/>
    </row>
    <row r="619" spans="1:27">
      <c r="A619" s="316"/>
      <c r="B619" s="1006"/>
      <c r="C619" s="316"/>
      <c r="D619" s="316"/>
      <c r="E619" s="316"/>
      <c r="F619" s="316"/>
      <c r="G619" s="316"/>
      <c r="H619" s="316"/>
      <c r="I619" s="316"/>
      <c r="J619" s="1007"/>
      <c r="K619" s="316"/>
      <c r="L619" s="316"/>
      <c r="M619" s="316"/>
      <c r="N619" s="316"/>
      <c r="O619" s="316"/>
      <c r="P619" s="316"/>
      <c r="Q619" s="316"/>
      <c r="R619" s="316"/>
      <c r="S619" s="316"/>
      <c r="T619" s="316"/>
      <c r="U619" s="316"/>
      <c r="V619" s="316"/>
      <c r="W619" s="316"/>
      <c r="X619" s="316"/>
      <c r="Y619" s="316"/>
      <c r="Z619" s="316"/>
      <c r="AA619" s="316"/>
    </row>
    <row r="620" spans="1:27">
      <c r="A620" s="316"/>
      <c r="B620" s="1006"/>
      <c r="C620" s="316"/>
      <c r="D620" s="316"/>
      <c r="E620" s="316"/>
      <c r="F620" s="316"/>
      <c r="G620" s="316"/>
      <c r="H620" s="316"/>
      <c r="I620" s="316"/>
      <c r="J620" s="1007"/>
      <c r="K620" s="316"/>
      <c r="L620" s="316"/>
      <c r="M620" s="316"/>
      <c r="N620" s="316"/>
      <c r="O620" s="316"/>
      <c r="P620" s="316"/>
      <c r="Q620" s="316"/>
      <c r="R620" s="316"/>
      <c r="S620" s="316"/>
      <c r="T620" s="316"/>
      <c r="U620" s="316"/>
      <c r="V620" s="316"/>
      <c r="W620" s="316"/>
      <c r="X620" s="316"/>
      <c r="Y620" s="316"/>
      <c r="Z620" s="316"/>
      <c r="AA620" s="316"/>
    </row>
    <row r="621" spans="1:27">
      <c r="A621" s="316"/>
      <c r="B621" s="1006"/>
      <c r="C621" s="316"/>
      <c r="D621" s="316"/>
      <c r="E621" s="316"/>
      <c r="F621" s="316"/>
      <c r="G621" s="316"/>
      <c r="H621" s="316"/>
      <c r="I621" s="316"/>
      <c r="J621" s="1007"/>
      <c r="K621" s="316"/>
      <c r="L621" s="316"/>
      <c r="M621" s="316"/>
      <c r="N621" s="316"/>
      <c r="O621" s="316"/>
      <c r="P621" s="316"/>
      <c r="Q621" s="316"/>
      <c r="R621" s="316"/>
      <c r="S621" s="316"/>
      <c r="T621" s="316"/>
      <c r="U621" s="316"/>
      <c r="V621" s="316"/>
      <c r="W621" s="316"/>
      <c r="X621" s="316"/>
      <c r="Y621" s="316"/>
      <c r="Z621" s="316"/>
      <c r="AA621" s="316"/>
    </row>
    <row r="622" spans="1:27">
      <c r="A622" s="316"/>
      <c r="B622" s="1006"/>
      <c r="C622" s="316"/>
      <c r="D622" s="316"/>
      <c r="E622" s="316"/>
      <c r="F622" s="316"/>
      <c r="G622" s="316"/>
      <c r="H622" s="316"/>
      <c r="I622" s="316"/>
      <c r="J622" s="1007"/>
      <c r="K622" s="316"/>
      <c r="L622" s="316"/>
      <c r="M622" s="316"/>
      <c r="N622" s="316"/>
      <c r="O622" s="316"/>
      <c r="P622" s="316"/>
      <c r="Q622" s="316"/>
      <c r="R622" s="316"/>
      <c r="S622" s="316"/>
      <c r="T622" s="316"/>
      <c r="U622" s="316"/>
      <c r="V622" s="316"/>
      <c r="W622" s="316"/>
      <c r="X622" s="316"/>
      <c r="Y622" s="316"/>
      <c r="Z622" s="316"/>
      <c r="AA622" s="316"/>
    </row>
    <row r="623" spans="1:27">
      <c r="A623" s="316"/>
      <c r="B623" s="1006"/>
      <c r="C623" s="316"/>
      <c r="D623" s="316"/>
      <c r="E623" s="316"/>
      <c r="F623" s="316"/>
      <c r="G623" s="316"/>
      <c r="H623" s="316"/>
      <c r="I623" s="316"/>
      <c r="J623" s="1007"/>
      <c r="K623" s="316"/>
      <c r="L623" s="316"/>
      <c r="M623" s="316"/>
      <c r="N623" s="316"/>
      <c r="O623" s="316"/>
      <c r="P623" s="316"/>
      <c r="Q623" s="316"/>
      <c r="R623" s="316"/>
      <c r="S623" s="316"/>
      <c r="T623" s="316"/>
      <c r="U623" s="316"/>
      <c r="V623" s="316"/>
      <c r="W623" s="316"/>
      <c r="X623" s="316"/>
      <c r="Y623" s="316"/>
      <c r="Z623" s="316"/>
      <c r="AA623" s="316"/>
    </row>
    <row r="624" spans="1:27">
      <c r="A624" s="316"/>
      <c r="B624" s="1006"/>
      <c r="C624" s="316"/>
      <c r="D624" s="316"/>
      <c r="E624" s="316"/>
      <c r="F624" s="316"/>
      <c r="G624" s="316"/>
      <c r="H624" s="316"/>
      <c r="I624" s="316"/>
      <c r="J624" s="1007"/>
      <c r="K624" s="316"/>
      <c r="L624" s="316"/>
      <c r="M624" s="316"/>
      <c r="N624" s="316"/>
      <c r="O624" s="316"/>
      <c r="P624" s="316"/>
      <c r="Q624" s="316"/>
      <c r="R624" s="316"/>
      <c r="S624" s="316"/>
      <c r="T624" s="316"/>
      <c r="U624" s="316"/>
      <c r="V624" s="316"/>
      <c r="W624" s="316"/>
      <c r="X624" s="316"/>
      <c r="Y624" s="316"/>
      <c r="Z624" s="316"/>
      <c r="AA624" s="316"/>
    </row>
    <row r="625" spans="1:27">
      <c r="A625" s="316"/>
      <c r="B625" s="1006"/>
      <c r="C625" s="316"/>
      <c r="D625" s="316"/>
      <c r="E625" s="316"/>
      <c r="F625" s="316"/>
      <c r="G625" s="316"/>
      <c r="H625" s="316"/>
      <c r="I625" s="316"/>
      <c r="J625" s="1007"/>
      <c r="K625" s="316"/>
      <c r="L625" s="316"/>
      <c r="M625" s="316"/>
      <c r="N625" s="316"/>
      <c r="O625" s="316"/>
      <c r="P625" s="316"/>
      <c r="Q625" s="316"/>
      <c r="R625" s="316"/>
      <c r="S625" s="316"/>
      <c r="T625" s="316"/>
      <c r="U625" s="316"/>
      <c r="V625" s="316"/>
      <c r="W625" s="316"/>
      <c r="X625" s="316"/>
      <c r="Y625" s="316"/>
      <c r="Z625" s="316"/>
      <c r="AA625" s="316"/>
    </row>
    <row r="626" spans="1:27">
      <c r="A626" s="316"/>
      <c r="B626" s="1006"/>
      <c r="C626" s="316"/>
      <c r="D626" s="316"/>
      <c r="E626" s="316"/>
      <c r="F626" s="316"/>
      <c r="G626" s="316"/>
      <c r="H626" s="316"/>
      <c r="I626" s="316"/>
      <c r="J626" s="1007"/>
      <c r="K626" s="316"/>
      <c r="L626" s="316"/>
      <c r="M626" s="316"/>
      <c r="N626" s="316"/>
      <c r="O626" s="316"/>
      <c r="P626" s="316"/>
      <c r="Q626" s="316"/>
      <c r="R626" s="316"/>
      <c r="S626" s="316"/>
      <c r="T626" s="316"/>
      <c r="U626" s="316"/>
      <c r="V626" s="316"/>
      <c r="W626" s="316"/>
      <c r="X626" s="316"/>
      <c r="Y626" s="316"/>
      <c r="Z626" s="316"/>
      <c r="AA626" s="316"/>
    </row>
    <row r="627" spans="1:27">
      <c r="A627" s="316"/>
      <c r="B627" s="1006"/>
      <c r="C627" s="316"/>
      <c r="D627" s="316"/>
      <c r="E627" s="316"/>
      <c r="F627" s="316"/>
      <c r="G627" s="316"/>
      <c r="H627" s="316"/>
      <c r="I627" s="316"/>
      <c r="J627" s="1007"/>
      <c r="K627" s="316"/>
      <c r="L627" s="316"/>
      <c r="M627" s="316"/>
      <c r="N627" s="316"/>
      <c r="O627" s="316"/>
      <c r="P627" s="316"/>
      <c r="Q627" s="316"/>
      <c r="R627" s="316"/>
      <c r="S627" s="316"/>
      <c r="T627" s="316"/>
      <c r="U627" s="316"/>
      <c r="V627" s="316"/>
      <c r="W627" s="316"/>
      <c r="X627" s="316"/>
      <c r="Y627" s="316"/>
      <c r="Z627" s="316"/>
      <c r="AA627" s="316"/>
    </row>
    <row r="628" spans="1:27">
      <c r="A628" s="316"/>
      <c r="B628" s="1006"/>
      <c r="C628" s="316"/>
      <c r="D628" s="316"/>
      <c r="E628" s="316"/>
      <c r="F628" s="316"/>
      <c r="G628" s="316"/>
      <c r="H628" s="316"/>
      <c r="I628" s="316"/>
      <c r="J628" s="1007"/>
      <c r="K628" s="316"/>
      <c r="L628" s="316"/>
      <c r="M628" s="316"/>
      <c r="N628" s="316"/>
      <c r="O628" s="316"/>
      <c r="P628" s="316"/>
      <c r="Q628" s="316"/>
      <c r="R628" s="316"/>
      <c r="S628" s="316"/>
      <c r="T628" s="316"/>
      <c r="U628" s="316"/>
      <c r="V628" s="316"/>
      <c r="W628" s="316"/>
      <c r="X628" s="316"/>
      <c r="Y628" s="316"/>
      <c r="Z628" s="316"/>
      <c r="AA628" s="316"/>
    </row>
    <row r="629" spans="1:27">
      <c r="A629" s="316"/>
      <c r="B629" s="1006"/>
      <c r="C629" s="316"/>
      <c r="D629" s="316"/>
      <c r="E629" s="316"/>
      <c r="F629" s="316"/>
      <c r="G629" s="316"/>
      <c r="H629" s="316"/>
      <c r="I629" s="316"/>
      <c r="J629" s="1007"/>
      <c r="K629" s="316"/>
      <c r="L629" s="316"/>
      <c r="M629" s="316"/>
      <c r="N629" s="316"/>
      <c r="O629" s="316"/>
      <c r="P629" s="316"/>
      <c r="Q629" s="316"/>
      <c r="R629" s="316"/>
      <c r="S629" s="316"/>
      <c r="T629" s="316"/>
      <c r="U629" s="316"/>
      <c r="V629" s="316"/>
      <c r="W629" s="316"/>
      <c r="X629" s="316"/>
      <c r="Y629" s="316"/>
      <c r="Z629" s="316"/>
      <c r="AA629" s="316"/>
    </row>
    <row r="630" spans="1:27">
      <c r="A630" s="316"/>
      <c r="B630" s="1006"/>
      <c r="C630" s="316"/>
      <c r="D630" s="316"/>
      <c r="E630" s="316"/>
      <c r="F630" s="316"/>
      <c r="G630" s="316"/>
      <c r="H630" s="316"/>
      <c r="I630" s="316"/>
      <c r="J630" s="1007"/>
      <c r="K630" s="316"/>
      <c r="L630" s="316"/>
      <c r="M630" s="316"/>
      <c r="N630" s="316"/>
      <c r="O630" s="316"/>
      <c r="P630" s="316"/>
      <c r="Q630" s="316"/>
      <c r="R630" s="316"/>
      <c r="S630" s="316"/>
      <c r="T630" s="316"/>
      <c r="U630" s="316"/>
      <c r="V630" s="316"/>
      <c r="W630" s="316"/>
      <c r="X630" s="316"/>
      <c r="Y630" s="316"/>
      <c r="Z630" s="316"/>
      <c r="AA630" s="316"/>
    </row>
    <row r="631" spans="1:27">
      <c r="A631" s="316"/>
      <c r="B631" s="1006"/>
      <c r="C631" s="316"/>
      <c r="D631" s="316"/>
      <c r="E631" s="316"/>
      <c r="F631" s="316"/>
      <c r="G631" s="316"/>
      <c r="H631" s="316"/>
      <c r="I631" s="316"/>
      <c r="J631" s="1007"/>
      <c r="K631" s="316"/>
      <c r="L631" s="316"/>
      <c r="M631" s="316"/>
      <c r="N631" s="316"/>
      <c r="O631" s="316"/>
      <c r="P631" s="316"/>
      <c r="Q631" s="316"/>
      <c r="R631" s="316"/>
      <c r="S631" s="316"/>
      <c r="T631" s="316"/>
      <c r="U631" s="316"/>
      <c r="V631" s="316"/>
      <c r="W631" s="316"/>
      <c r="X631" s="316"/>
      <c r="Y631" s="316"/>
      <c r="Z631" s="316"/>
      <c r="AA631" s="316"/>
    </row>
    <row r="632" spans="1:27">
      <c r="A632" s="316"/>
      <c r="B632" s="1006"/>
      <c r="C632" s="316"/>
      <c r="D632" s="316"/>
      <c r="E632" s="316"/>
      <c r="F632" s="316"/>
      <c r="G632" s="316"/>
      <c r="H632" s="316"/>
      <c r="I632" s="316"/>
      <c r="J632" s="1007"/>
      <c r="K632" s="316"/>
      <c r="L632" s="316"/>
      <c r="M632" s="316"/>
      <c r="N632" s="316"/>
      <c r="O632" s="316"/>
      <c r="P632" s="316"/>
      <c r="Q632" s="316"/>
      <c r="R632" s="316"/>
      <c r="S632" s="316"/>
      <c r="T632" s="316"/>
      <c r="U632" s="316"/>
      <c r="V632" s="316"/>
      <c r="W632" s="316"/>
      <c r="X632" s="316"/>
      <c r="Y632" s="316"/>
      <c r="Z632" s="316"/>
      <c r="AA632" s="316"/>
    </row>
    <row r="633" spans="1:27">
      <c r="A633" s="316"/>
      <c r="B633" s="1006"/>
      <c r="C633" s="316"/>
      <c r="D633" s="316"/>
      <c r="E633" s="316"/>
      <c r="F633" s="316"/>
      <c r="G633" s="316"/>
      <c r="H633" s="316"/>
      <c r="I633" s="316"/>
      <c r="J633" s="1007"/>
      <c r="K633" s="316"/>
      <c r="L633" s="316"/>
      <c r="M633" s="316"/>
      <c r="N633" s="316"/>
      <c r="O633" s="316"/>
      <c r="P633" s="316"/>
      <c r="Q633" s="316"/>
      <c r="R633" s="316"/>
      <c r="S633" s="316"/>
      <c r="T633" s="316"/>
      <c r="U633" s="316"/>
      <c r="V633" s="316"/>
      <c r="W633" s="316"/>
      <c r="X633" s="316"/>
      <c r="Y633" s="316"/>
      <c r="Z633" s="316"/>
      <c r="AA633" s="316"/>
    </row>
    <row r="634" spans="1:27">
      <c r="A634" s="316"/>
      <c r="B634" s="1006"/>
      <c r="C634" s="316"/>
      <c r="D634" s="316"/>
      <c r="E634" s="316"/>
      <c r="F634" s="316"/>
      <c r="G634" s="316"/>
      <c r="H634" s="316"/>
      <c r="I634" s="316"/>
      <c r="J634" s="1007"/>
      <c r="K634" s="316"/>
      <c r="L634" s="316"/>
      <c r="M634" s="316"/>
      <c r="N634" s="316"/>
      <c r="O634" s="316"/>
      <c r="P634" s="316"/>
      <c r="Q634" s="316"/>
      <c r="R634" s="316"/>
      <c r="S634" s="316"/>
      <c r="T634" s="316"/>
      <c r="U634" s="316"/>
      <c r="V634" s="316"/>
      <c r="W634" s="316"/>
      <c r="X634" s="316"/>
      <c r="Y634" s="316"/>
      <c r="Z634" s="316"/>
      <c r="AA634" s="316"/>
    </row>
    <row r="635" spans="1:27">
      <c r="A635" s="316"/>
      <c r="B635" s="1006"/>
      <c r="C635" s="316"/>
      <c r="D635" s="316"/>
      <c r="E635" s="316"/>
      <c r="F635" s="316"/>
      <c r="G635" s="316"/>
      <c r="H635" s="316"/>
      <c r="I635" s="316"/>
      <c r="J635" s="1007"/>
      <c r="K635" s="316"/>
      <c r="L635" s="316"/>
      <c r="M635" s="316"/>
      <c r="N635" s="316"/>
      <c r="O635" s="316"/>
      <c r="P635" s="316"/>
      <c r="Q635" s="316"/>
      <c r="R635" s="316"/>
      <c r="S635" s="316"/>
      <c r="T635" s="316"/>
      <c r="U635" s="316"/>
      <c r="V635" s="316"/>
      <c r="W635" s="316"/>
      <c r="X635" s="316"/>
      <c r="Y635" s="316"/>
      <c r="Z635" s="316"/>
      <c r="AA635" s="316"/>
    </row>
    <row r="636" spans="1:27">
      <c r="A636" s="316"/>
      <c r="B636" s="1006"/>
      <c r="C636" s="316"/>
      <c r="D636" s="316"/>
      <c r="E636" s="316"/>
      <c r="F636" s="316"/>
      <c r="G636" s="316"/>
      <c r="H636" s="316"/>
      <c r="I636" s="316"/>
      <c r="J636" s="1007"/>
      <c r="K636" s="316"/>
      <c r="L636" s="316"/>
      <c r="M636" s="316"/>
      <c r="N636" s="316"/>
      <c r="O636" s="316"/>
      <c r="P636" s="316"/>
      <c r="Q636" s="316"/>
      <c r="R636" s="316"/>
      <c r="S636" s="316"/>
      <c r="T636" s="316"/>
      <c r="U636" s="316"/>
      <c r="V636" s="316"/>
      <c r="W636" s="316"/>
      <c r="X636" s="316"/>
      <c r="Y636" s="316"/>
      <c r="Z636" s="316"/>
      <c r="AA636" s="316"/>
    </row>
    <row r="637" spans="1:27">
      <c r="A637" s="316"/>
      <c r="B637" s="1006"/>
      <c r="C637" s="316"/>
      <c r="D637" s="316"/>
      <c r="E637" s="316"/>
      <c r="F637" s="316"/>
      <c r="G637" s="316"/>
      <c r="H637" s="316"/>
      <c r="I637" s="316"/>
      <c r="J637" s="1007"/>
      <c r="K637" s="316"/>
      <c r="L637" s="316"/>
      <c r="M637" s="316"/>
      <c r="N637" s="316"/>
      <c r="O637" s="316"/>
      <c r="P637" s="316"/>
      <c r="Q637" s="316"/>
      <c r="R637" s="316"/>
      <c r="S637" s="316"/>
      <c r="T637" s="316"/>
      <c r="U637" s="316"/>
      <c r="V637" s="316"/>
      <c r="W637" s="316"/>
      <c r="X637" s="316"/>
      <c r="Y637" s="316"/>
      <c r="Z637" s="316"/>
      <c r="AA637" s="316"/>
    </row>
    <row r="638" spans="1:27">
      <c r="A638" s="316"/>
      <c r="B638" s="1006"/>
      <c r="C638" s="316"/>
      <c r="D638" s="316"/>
      <c r="E638" s="316"/>
      <c r="F638" s="316"/>
      <c r="G638" s="316"/>
      <c r="H638" s="316"/>
      <c r="I638" s="316"/>
      <c r="J638" s="1007"/>
      <c r="K638" s="316"/>
      <c r="L638" s="316"/>
      <c r="M638" s="316"/>
      <c r="N638" s="316"/>
      <c r="O638" s="316"/>
      <c r="P638" s="316"/>
      <c r="Q638" s="316"/>
      <c r="R638" s="316"/>
      <c r="S638" s="316"/>
      <c r="T638" s="316"/>
      <c r="U638" s="316"/>
      <c r="V638" s="316"/>
      <c r="W638" s="316"/>
      <c r="X638" s="316"/>
      <c r="Y638" s="316"/>
      <c r="Z638" s="316"/>
      <c r="AA638" s="316"/>
    </row>
    <row r="639" spans="1:27">
      <c r="A639" s="316"/>
      <c r="B639" s="1006"/>
      <c r="C639" s="316"/>
      <c r="D639" s="316"/>
      <c r="E639" s="316"/>
      <c r="F639" s="316"/>
      <c r="G639" s="316"/>
      <c r="H639" s="316"/>
      <c r="I639" s="316"/>
      <c r="J639" s="1007"/>
      <c r="K639" s="316"/>
      <c r="L639" s="316"/>
      <c r="M639" s="316"/>
      <c r="N639" s="316"/>
      <c r="O639" s="316"/>
      <c r="P639" s="316"/>
      <c r="Q639" s="316"/>
      <c r="R639" s="316"/>
      <c r="S639" s="316"/>
      <c r="T639" s="316"/>
      <c r="U639" s="316"/>
      <c r="V639" s="316"/>
      <c r="W639" s="316"/>
      <c r="X639" s="316"/>
      <c r="Y639" s="316"/>
      <c r="Z639" s="316"/>
      <c r="AA639" s="316"/>
    </row>
    <row r="640" spans="1:27">
      <c r="A640" s="316"/>
      <c r="B640" s="1006"/>
      <c r="C640" s="316"/>
      <c r="D640" s="316"/>
      <c r="E640" s="316"/>
      <c r="F640" s="316"/>
      <c r="G640" s="316"/>
      <c r="H640" s="316"/>
      <c r="I640" s="316"/>
      <c r="J640" s="1007"/>
      <c r="K640" s="316"/>
      <c r="L640" s="316"/>
      <c r="M640" s="316"/>
      <c r="N640" s="316"/>
      <c r="O640" s="316"/>
      <c r="P640" s="316"/>
      <c r="Q640" s="316"/>
      <c r="R640" s="316"/>
      <c r="S640" s="316"/>
      <c r="T640" s="316"/>
      <c r="U640" s="316"/>
      <c r="V640" s="316"/>
      <c r="W640" s="316"/>
      <c r="X640" s="316"/>
      <c r="Y640" s="316"/>
      <c r="Z640" s="316"/>
      <c r="AA640" s="316"/>
    </row>
    <row r="641" spans="1:27">
      <c r="A641" s="316"/>
      <c r="B641" s="1006"/>
      <c r="C641" s="316"/>
      <c r="D641" s="316"/>
      <c r="E641" s="316"/>
      <c r="F641" s="316"/>
      <c r="G641" s="316"/>
      <c r="H641" s="316"/>
      <c r="I641" s="316"/>
      <c r="J641" s="1007"/>
      <c r="K641" s="316"/>
      <c r="L641" s="316"/>
      <c r="M641" s="316"/>
      <c r="N641" s="316"/>
      <c r="O641" s="316"/>
      <c r="P641" s="316"/>
      <c r="Q641" s="316"/>
      <c r="R641" s="316"/>
      <c r="S641" s="316"/>
      <c r="T641" s="316"/>
      <c r="U641" s="316"/>
      <c r="V641" s="316"/>
      <c r="W641" s="316"/>
      <c r="X641" s="316"/>
      <c r="Y641" s="316"/>
      <c r="Z641" s="316"/>
      <c r="AA641" s="316"/>
    </row>
    <row r="642" spans="1:27">
      <c r="A642" s="316"/>
      <c r="B642" s="1006"/>
      <c r="C642" s="316"/>
      <c r="D642" s="316"/>
      <c r="E642" s="316"/>
      <c r="F642" s="316"/>
      <c r="G642" s="316"/>
      <c r="H642" s="316"/>
      <c r="I642" s="316"/>
      <c r="J642" s="1007"/>
      <c r="K642" s="316"/>
      <c r="L642" s="316"/>
      <c r="M642" s="316"/>
      <c r="N642" s="316"/>
      <c r="O642" s="316"/>
      <c r="P642" s="316"/>
      <c r="Q642" s="316"/>
      <c r="R642" s="316"/>
      <c r="S642" s="316"/>
      <c r="T642" s="316"/>
      <c r="U642" s="316"/>
      <c r="V642" s="316"/>
      <c r="W642" s="316"/>
      <c r="X642" s="316"/>
      <c r="Y642" s="316"/>
      <c r="Z642" s="316"/>
      <c r="AA642" s="316"/>
    </row>
    <row r="643" spans="1:27">
      <c r="A643" s="316"/>
      <c r="B643" s="1006"/>
      <c r="C643" s="316"/>
      <c r="D643" s="316"/>
      <c r="E643" s="316"/>
      <c r="F643" s="316"/>
      <c r="G643" s="316"/>
      <c r="H643" s="316"/>
      <c r="I643" s="316"/>
      <c r="J643" s="1007"/>
      <c r="K643" s="316"/>
      <c r="L643" s="316"/>
      <c r="M643" s="316"/>
      <c r="N643" s="316"/>
      <c r="O643" s="316"/>
      <c r="P643" s="316"/>
      <c r="Q643" s="316"/>
      <c r="R643" s="316"/>
      <c r="S643" s="316"/>
      <c r="T643" s="316"/>
      <c r="U643" s="316"/>
      <c r="V643" s="316"/>
      <c r="W643" s="316"/>
      <c r="X643" s="316"/>
      <c r="Y643" s="316"/>
      <c r="Z643" s="316"/>
      <c r="AA643" s="316"/>
    </row>
    <row r="644" spans="1:27">
      <c r="A644" s="316"/>
      <c r="B644" s="1006"/>
      <c r="C644" s="316"/>
      <c r="D644" s="316"/>
      <c r="E644" s="316"/>
      <c r="F644" s="316"/>
      <c r="G644" s="316"/>
      <c r="H644" s="316"/>
      <c r="I644" s="316"/>
      <c r="J644" s="1007"/>
      <c r="K644" s="316"/>
      <c r="L644" s="316"/>
      <c r="M644" s="316"/>
      <c r="N644" s="316"/>
      <c r="O644" s="316"/>
      <c r="P644" s="316"/>
      <c r="Q644" s="316"/>
      <c r="R644" s="316"/>
      <c r="S644" s="316"/>
      <c r="T644" s="316"/>
      <c r="U644" s="316"/>
      <c r="V644" s="316"/>
      <c r="W644" s="316"/>
      <c r="X644" s="316"/>
      <c r="Y644" s="316"/>
      <c r="Z644" s="316"/>
      <c r="AA644" s="316"/>
    </row>
    <row r="645" spans="1:27">
      <c r="A645" s="316"/>
      <c r="B645" s="1006"/>
      <c r="C645" s="316"/>
      <c r="D645" s="316"/>
      <c r="E645" s="316"/>
      <c r="F645" s="316"/>
      <c r="G645" s="316"/>
      <c r="H645" s="316"/>
      <c r="I645" s="316"/>
      <c r="J645" s="1007"/>
      <c r="K645" s="316"/>
      <c r="L645" s="316"/>
      <c r="M645" s="316"/>
      <c r="N645" s="316"/>
      <c r="O645" s="316"/>
      <c r="P645" s="316"/>
      <c r="Q645" s="316"/>
      <c r="R645" s="316"/>
      <c r="S645" s="316"/>
      <c r="T645" s="316"/>
      <c r="U645" s="316"/>
      <c r="V645" s="316"/>
      <c r="W645" s="316"/>
      <c r="X645" s="316"/>
      <c r="Y645" s="316"/>
      <c r="Z645" s="316"/>
      <c r="AA645" s="316"/>
    </row>
    <row r="646" spans="1:27">
      <c r="A646" s="316"/>
      <c r="B646" s="1006"/>
      <c r="C646" s="316"/>
      <c r="D646" s="316"/>
      <c r="E646" s="316"/>
      <c r="F646" s="316"/>
      <c r="G646" s="316"/>
      <c r="H646" s="316"/>
      <c r="I646" s="316"/>
      <c r="J646" s="1007"/>
      <c r="K646" s="316"/>
      <c r="L646" s="316"/>
      <c r="M646" s="316"/>
      <c r="N646" s="316"/>
      <c r="O646" s="316"/>
      <c r="P646" s="316"/>
      <c r="Q646" s="316"/>
      <c r="R646" s="316"/>
      <c r="S646" s="316"/>
      <c r="T646" s="316"/>
      <c r="U646" s="316"/>
      <c r="V646" s="316"/>
      <c r="W646" s="316"/>
      <c r="X646" s="316"/>
      <c r="Y646" s="316"/>
      <c r="Z646" s="316"/>
      <c r="AA646" s="316"/>
    </row>
    <row r="647" spans="1:27">
      <c r="A647" s="316"/>
      <c r="B647" s="1006"/>
      <c r="C647" s="316"/>
      <c r="D647" s="316"/>
      <c r="E647" s="316"/>
      <c r="F647" s="316"/>
      <c r="G647" s="316"/>
      <c r="H647" s="316"/>
      <c r="I647" s="316"/>
      <c r="J647" s="1007"/>
      <c r="K647" s="316"/>
      <c r="L647" s="316"/>
      <c r="M647" s="316"/>
      <c r="N647" s="316"/>
      <c r="O647" s="316"/>
      <c r="P647" s="316"/>
      <c r="Q647" s="316"/>
      <c r="R647" s="316"/>
      <c r="S647" s="316"/>
      <c r="T647" s="316"/>
      <c r="U647" s="316"/>
      <c r="V647" s="316"/>
      <c r="W647" s="316"/>
      <c r="X647" s="316"/>
      <c r="Y647" s="316"/>
      <c r="Z647" s="316"/>
      <c r="AA647" s="316"/>
    </row>
    <row r="648" spans="1:27">
      <c r="A648" s="316"/>
      <c r="B648" s="1006"/>
      <c r="C648" s="316"/>
      <c r="D648" s="316"/>
      <c r="E648" s="316"/>
      <c r="F648" s="316"/>
      <c r="G648" s="316"/>
      <c r="H648" s="316"/>
      <c r="I648" s="316"/>
      <c r="J648" s="1007"/>
      <c r="K648" s="316"/>
      <c r="L648" s="316"/>
      <c r="M648" s="316"/>
      <c r="N648" s="316"/>
      <c r="O648" s="316"/>
      <c r="P648" s="316"/>
      <c r="Q648" s="316"/>
      <c r="R648" s="316"/>
      <c r="S648" s="316"/>
      <c r="T648" s="316"/>
      <c r="U648" s="316"/>
      <c r="V648" s="316"/>
      <c r="W648" s="316"/>
      <c r="X648" s="316"/>
      <c r="Y648" s="316"/>
      <c r="Z648" s="316"/>
      <c r="AA648" s="316"/>
    </row>
    <row r="649" spans="1:27">
      <c r="A649" s="316"/>
      <c r="B649" s="1006"/>
      <c r="C649" s="316"/>
      <c r="D649" s="316"/>
      <c r="E649" s="316"/>
      <c r="F649" s="316"/>
      <c r="G649" s="316"/>
      <c r="H649" s="316"/>
      <c r="I649" s="316"/>
      <c r="J649" s="1007"/>
      <c r="K649" s="316"/>
      <c r="L649" s="316"/>
      <c r="M649" s="316"/>
      <c r="N649" s="316"/>
      <c r="O649" s="316"/>
      <c r="P649" s="316"/>
      <c r="Q649" s="316"/>
      <c r="R649" s="316"/>
      <c r="S649" s="316"/>
      <c r="T649" s="316"/>
      <c r="U649" s="316"/>
      <c r="V649" s="316"/>
      <c r="W649" s="316"/>
      <c r="X649" s="316"/>
      <c r="Y649" s="316"/>
      <c r="Z649" s="316"/>
      <c r="AA649" s="316"/>
    </row>
    <row r="650" spans="1:27">
      <c r="A650" s="316"/>
      <c r="B650" s="1006"/>
      <c r="C650" s="316"/>
      <c r="D650" s="316"/>
      <c r="E650" s="316"/>
      <c r="F650" s="316"/>
      <c r="G650" s="316"/>
      <c r="H650" s="316"/>
      <c r="I650" s="316"/>
      <c r="J650" s="1007"/>
      <c r="K650" s="316"/>
      <c r="L650" s="316"/>
      <c r="M650" s="316"/>
      <c r="N650" s="316"/>
      <c r="O650" s="316"/>
      <c r="P650" s="316"/>
      <c r="Q650" s="316"/>
      <c r="R650" s="316"/>
      <c r="S650" s="316"/>
      <c r="T650" s="316"/>
      <c r="U650" s="316"/>
      <c r="V650" s="316"/>
      <c r="W650" s="316"/>
      <c r="X650" s="316"/>
      <c r="Y650" s="316"/>
      <c r="Z650" s="316"/>
      <c r="AA650" s="316"/>
    </row>
    <row r="651" spans="1:27">
      <c r="A651" s="316"/>
      <c r="B651" s="1006"/>
      <c r="C651" s="316"/>
      <c r="D651" s="316"/>
      <c r="E651" s="316"/>
      <c r="F651" s="316"/>
      <c r="G651" s="316"/>
      <c r="H651" s="316"/>
      <c r="I651" s="316"/>
      <c r="J651" s="1007"/>
      <c r="K651" s="316"/>
      <c r="L651" s="316"/>
      <c r="M651" s="316"/>
      <c r="N651" s="316"/>
      <c r="O651" s="316"/>
      <c r="P651" s="316"/>
      <c r="Q651" s="316"/>
      <c r="R651" s="316"/>
      <c r="S651" s="316"/>
      <c r="T651" s="316"/>
      <c r="U651" s="316"/>
      <c r="V651" s="316"/>
      <c r="W651" s="316"/>
      <c r="X651" s="316"/>
      <c r="Y651" s="316"/>
      <c r="Z651" s="316"/>
      <c r="AA651" s="316"/>
    </row>
    <row r="652" spans="1:27">
      <c r="A652" s="316"/>
      <c r="B652" s="1006"/>
      <c r="C652" s="316"/>
      <c r="D652" s="316"/>
      <c r="E652" s="316"/>
      <c r="F652" s="316"/>
      <c r="G652" s="316"/>
      <c r="H652" s="316"/>
      <c r="I652" s="316"/>
      <c r="J652" s="1007"/>
      <c r="K652" s="316"/>
      <c r="L652" s="316"/>
      <c r="M652" s="316"/>
      <c r="N652" s="316"/>
      <c r="O652" s="316"/>
      <c r="P652" s="316"/>
      <c r="Q652" s="316"/>
      <c r="R652" s="316"/>
      <c r="S652" s="316"/>
      <c r="T652" s="316"/>
      <c r="U652" s="316"/>
      <c r="V652" s="316"/>
      <c r="W652" s="316"/>
      <c r="X652" s="316"/>
      <c r="Y652" s="316"/>
      <c r="Z652" s="316"/>
      <c r="AA652" s="316"/>
    </row>
    <row r="653" spans="1:27">
      <c r="A653" s="316"/>
      <c r="B653" s="1006"/>
      <c r="C653" s="316"/>
      <c r="D653" s="316"/>
      <c r="E653" s="316"/>
      <c r="F653" s="316"/>
      <c r="G653" s="316"/>
      <c r="H653" s="316"/>
      <c r="I653" s="316"/>
      <c r="J653" s="1007"/>
      <c r="K653" s="316"/>
      <c r="L653" s="316"/>
      <c r="M653" s="316"/>
      <c r="N653" s="316"/>
      <c r="O653" s="316"/>
      <c r="P653" s="316"/>
      <c r="Q653" s="316"/>
      <c r="R653" s="316"/>
      <c r="S653" s="316"/>
      <c r="T653" s="316"/>
      <c r="U653" s="316"/>
      <c r="V653" s="316"/>
      <c r="W653" s="316"/>
      <c r="X653" s="316"/>
      <c r="Y653" s="316"/>
      <c r="Z653" s="316"/>
      <c r="AA653" s="316"/>
    </row>
    <row r="654" spans="1:27">
      <c r="A654" s="316"/>
      <c r="B654" s="1006"/>
      <c r="C654" s="316"/>
      <c r="D654" s="316"/>
      <c r="E654" s="316"/>
      <c r="F654" s="316"/>
      <c r="G654" s="316"/>
      <c r="H654" s="316"/>
      <c r="I654" s="316"/>
      <c r="J654" s="1007"/>
      <c r="K654" s="316"/>
      <c r="L654" s="316"/>
      <c r="M654" s="316"/>
      <c r="N654" s="316"/>
      <c r="O654" s="316"/>
      <c r="P654" s="316"/>
      <c r="Q654" s="316"/>
      <c r="R654" s="316"/>
      <c r="S654" s="316"/>
      <c r="T654" s="316"/>
      <c r="U654" s="316"/>
      <c r="V654" s="316"/>
      <c r="W654" s="316"/>
      <c r="X654" s="316"/>
      <c r="Y654" s="316"/>
      <c r="Z654" s="316"/>
      <c r="AA654" s="316"/>
    </row>
    <row r="655" spans="1:27">
      <c r="A655" s="316"/>
      <c r="B655" s="1006"/>
      <c r="C655" s="316"/>
      <c r="D655" s="316"/>
      <c r="E655" s="316"/>
      <c r="F655" s="316"/>
      <c r="G655" s="316"/>
      <c r="H655" s="316"/>
      <c r="I655" s="316"/>
      <c r="J655" s="1007"/>
      <c r="K655" s="316"/>
      <c r="L655" s="316"/>
      <c r="M655" s="316"/>
      <c r="N655" s="316"/>
      <c r="O655" s="316"/>
      <c r="P655" s="316"/>
      <c r="Q655" s="316"/>
      <c r="R655" s="316"/>
      <c r="S655" s="316"/>
      <c r="T655" s="316"/>
      <c r="U655" s="316"/>
      <c r="V655" s="316"/>
      <c r="W655" s="316"/>
      <c r="X655" s="316"/>
      <c r="Y655" s="316"/>
      <c r="Z655" s="316"/>
      <c r="AA655" s="316"/>
    </row>
    <row r="656" spans="1:27">
      <c r="A656" s="316"/>
      <c r="B656" s="1006"/>
      <c r="C656" s="316"/>
      <c r="D656" s="316"/>
      <c r="E656" s="316"/>
      <c r="F656" s="316"/>
      <c r="G656" s="316"/>
      <c r="H656" s="316"/>
      <c r="I656" s="316"/>
      <c r="J656" s="1007"/>
      <c r="K656" s="316"/>
      <c r="L656" s="316"/>
      <c r="M656" s="316"/>
      <c r="N656" s="316"/>
      <c r="O656" s="316"/>
      <c r="P656" s="316"/>
      <c r="Q656" s="316"/>
      <c r="R656" s="316"/>
      <c r="S656" s="316"/>
      <c r="T656" s="316"/>
      <c r="U656" s="316"/>
      <c r="V656" s="316"/>
      <c r="W656" s="316"/>
      <c r="X656" s="316"/>
      <c r="Y656" s="316"/>
      <c r="Z656" s="316"/>
      <c r="AA656" s="316"/>
    </row>
    <row r="657" spans="1:27">
      <c r="A657" s="316"/>
      <c r="B657" s="1006"/>
      <c r="C657" s="316"/>
      <c r="D657" s="316"/>
      <c r="E657" s="316"/>
      <c r="F657" s="316"/>
      <c r="G657" s="316"/>
      <c r="H657" s="316"/>
      <c r="I657" s="316"/>
      <c r="J657" s="1007"/>
      <c r="K657" s="316"/>
      <c r="L657" s="316"/>
      <c r="M657" s="316"/>
      <c r="N657" s="316"/>
      <c r="O657" s="316"/>
      <c r="P657" s="316"/>
      <c r="Q657" s="316"/>
      <c r="R657" s="316"/>
      <c r="S657" s="316"/>
      <c r="T657" s="316"/>
      <c r="U657" s="316"/>
      <c r="V657" s="316"/>
      <c r="W657" s="316"/>
      <c r="X657" s="316"/>
      <c r="Y657" s="316"/>
      <c r="Z657" s="316"/>
      <c r="AA657" s="316"/>
    </row>
    <row r="658" spans="1:27">
      <c r="A658" s="316"/>
      <c r="B658" s="1006"/>
      <c r="C658" s="316"/>
      <c r="D658" s="316"/>
      <c r="E658" s="316"/>
      <c r="F658" s="316"/>
      <c r="G658" s="316"/>
      <c r="H658" s="316"/>
      <c r="I658" s="316"/>
      <c r="J658" s="1007"/>
      <c r="K658" s="316"/>
      <c r="L658" s="316"/>
      <c r="M658" s="316"/>
      <c r="N658" s="316"/>
      <c r="O658" s="316"/>
      <c r="P658" s="316"/>
      <c r="Q658" s="316"/>
      <c r="R658" s="316"/>
      <c r="S658" s="316"/>
      <c r="T658" s="316"/>
      <c r="U658" s="316"/>
      <c r="V658" s="316"/>
      <c r="W658" s="316"/>
      <c r="X658" s="316"/>
      <c r="Y658" s="316"/>
      <c r="Z658" s="316"/>
      <c r="AA658" s="316"/>
    </row>
    <row r="659" spans="1:27">
      <c r="A659" s="316"/>
      <c r="B659" s="1006"/>
      <c r="C659" s="316"/>
      <c r="D659" s="316"/>
      <c r="E659" s="316"/>
      <c r="F659" s="316"/>
      <c r="G659" s="316"/>
      <c r="H659" s="316"/>
      <c r="I659" s="316"/>
      <c r="J659" s="1007"/>
      <c r="K659" s="316"/>
      <c r="L659" s="316"/>
      <c r="M659" s="316"/>
      <c r="N659" s="316"/>
      <c r="O659" s="316"/>
      <c r="P659" s="316"/>
      <c r="Q659" s="316"/>
      <c r="R659" s="316"/>
      <c r="S659" s="316"/>
      <c r="T659" s="316"/>
      <c r="U659" s="316"/>
      <c r="V659" s="316"/>
      <c r="W659" s="316"/>
      <c r="X659" s="316"/>
      <c r="Y659" s="316"/>
      <c r="Z659" s="316"/>
      <c r="AA659" s="316"/>
    </row>
    <row r="660" spans="1:27">
      <c r="A660" s="316"/>
      <c r="B660" s="1006"/>
      <c r="C660" s="316"/>
      <c r="D660" s="316"/>
      <c r="E660" s="316"/>
      <c r="F660" s="316"/>
      <c r="G660" s="316"/>
      <c r="H660" s="316"/>
      <c r="I660" s="316"/>
      <c r="J660" s="1007"/>
      <c r="K660" s="316"/>
      <c r="L660" s="316"/>
      <c r="M660" s="316"/>
      <c r="N660" s="316"/>
      <c r="O660" s="316"/>
      <c r="P660" s="316"/>
      <c r="Q660" s="316"/>
      <c r="R660" s="316"/>
      <c r="S660" s="316"/>
      <c r="T660" s="316"/>
      <c r="U660" s="316"/>
      <c r="V660" s="316"/>
      <c r="W660" s="316"/>
      <c r="X660" s="316"/>
      <c r="Y660" s="316"/>
      <c r="Z660" s="316"/>
      <c r="AA660" s="316"/>
    </row>
    <row r="661" spans="1:27">
      <c r="A661" s="316"/>
      <c r="B661" s="1006"/>
      <c r="C661" s="316"/>
      <c r="D661" s="316"/>
      <c r="E661" s="316"/>
      <c r="F661" s="316"/>
      <c r="G661" s="316"/>
      <c r="H661" s="316"/>
      <c r="I661" s="316"/>
      <c r="J661" s="1007"/>
      <c r="K661" s="316"/>
      <c r="L661" s="316"/>
      <c r="M661" s="316"/>
      <c r="N661" s="316"/>
      <c r="O661" s="316"/>
      <c r="P661" s="316"/>
      <c r="Q661" s="316"/>
      <c r="R661" s="316"/>
      <c r="S661" s="316"/>
      <c r="T661" s="316"/>
      <c r="U661" s="316"/>
      <c r="V661" s="316"/>
      <c r="W661" s="316"/>
      <c r="X661" s="316"/>
      <c r="Y661" s="316"/>
      <c r="Z661" s="316"/>
      <c r="AA661" s="316"/>
    </row>
    <row r="662" spans="1:27">
      <c r="A662" s="316"/>
      <c r="B662" s="1006"/>
      <c r="C662" s="316"/>
      <c r="D662" s="316"/>
      <c r="E662" s="316"/>
      <c r="F662" s="316"/>
      <c r="G662" s="316"/>
      <c r="H662" s="316"/>
      <c r="I662" s="316"/>
      <c r="J662" s="1007"/>
      <c r="K662" s="316"/>
      <c r="L662" s="316"/>
      <c r="M662" s="316"/>
      <c r="N662" s="316"/>
      <c r="O662" s="316"/>
      <c r="P662" s="316"/>
      <c r="Q662" s="316"/>
      <c r="R662" s="316"/>
      <c r="S662" s="316"/>
      <c r="T662" s="316"/>
      <c r="U662" s="316"/>
      <c r="V662" s="316"/>
      <c r="W662" s="316"/>
      <c r="X662" s="316"/>
      <c r="Y662" s="316"/>
      <c r="Z662" s="316"/>
      <c r="AA662" s="316"/>
    </row>
    <row r="663" spans="1:27">
      <c r="A663" s="316"/>
      <c r="B663" s="1006"/>
      <c r="C663" s="316"/>
      <c r="D663" s="316"/>
      <c r="E663" s="316"/>
      <c r="F663" s="316"/>
      <c r="G663" s="316"/>
      <c r="H663" s="316"/>
      <c r="I663" s="316"/>
      <c r="J663" s="1007"/>
      <c r="K663" s="316"/>
      <c r="L663" s="316"/>
      <c r="M663" s="316"/>
      <c r="N663" s="316"/>
      <c r="O663" s="316"/>
      <c r="P663" s="316"/>
      <c r="Q663" s="316"/>
      <c r="R663" s="316"/>
      <c r="S663" s="316"/>
      <c r="T663" s="316"/>
      <c r="U663" s="316"/>
      <c r="V663" s="316"/>
      <c r="W663" s="316"/>
      <c r="X663" s="316"/>
      <c r="Y663" s="316"/>
      <c r="Z663" s="316"/>
      <c r="AA663" s="316"/>
    </row>
    <row r="664" spans="1:27">
      <c r="A664" s="316"/>
      <c r="B664" s="1006"/>
      <c r="C664" s="316"/>
      <c r="D664" s="316"/>
      <c r="E664" s="316"/>
      <c r="F664" s="316"/>
      <c r="G664" s="316"/>
      <c r="H664" s="316"/>
      <c r="I664" s="316"/>
      <c r="J664" s="1007"/>
      <c r="K664" s="316"/>
      <c r="L664" s="316"/>
      <c r="M664" s="316"/>
      <c r="N664" s="316"/>
      <c r="O664" s="316"/>
      <c r="P664" s="316"/>
      <c r="Q664" s="316"/>
      <c r="R664" s="316"/>
      <c r="S664" s="316"/>
      <c r="T664" s="316"/>
      <c r="U664" s="316"/>
      <c r="V664" s="316"/>
      <c r="W664" s="316"/>
      <c r="X664" s="316"/>
      <c r="Y664" s="316"/>
      <c r="Z664" s="316"/>
      <c r="AA664" s="316"/>
    </row>
    <row r="665" spans="1:27">
      <c r="A665" s="316"/>
      <c r="B665" s="1006"/>
      <c r="C665" s="316"/>
      <c r="D665" s="316"/>
      <c r="E665" s="316"/>
      <c r="F665" s="316"/>
      <c r="G665" s="316"/>
      <c r="H665" s="316"/>
      <c r="I665" s="316"/>
      <c r="J665" s="1007"/>
      <c r="K665" s="316"/>
      <c r="L665" s="316"/>
      <c r="M665" s="316"/>
      <c r="N665" s="316"/>
      <c r="O665" s="316"/>
      <c r="P665" s="316"/>
      <c r="Q665" s="316"/>
      <c r="R665" s="316"/>
      <c r="S665" s="316"/>
      <c r="T665" s="316"/>
      <c r="U665" s="316"/>
      <c r="V665" s="316"/>
      <c r="W665" s="316"/>
      <c r="X665" s="316"/>
      <c r="Y665" s="316"/>
      <c r="Z665" s="316"/>
      <c r="AA665" s="316"/>
    </row>
    <row r="666" spans="1:27">
      <c r="A666" s="316"/>
      <c r="B666" s="1006"/>
      <c r="C666" s="316"/>
      <c r="D666" s="316"/>
      <c r="E666" s="316"/>
      <c r="F666" s="316"/>
      <c r="G666" s="316"/>
      <c r="H666" s="316"/>
      <c r="I666" s="316"/>
      <c r="J666" s="1007"/>
      <c r="K666" s="316"/>
      <c r="L666" s="316"/>
      <c r="M666" s="316"/>
      <c r="N666" s="316"/>
      <c r="O666" s="316"/>
      <c r="P666" s="316"/>
      <c r="Q666" s="316"/>
      <c r="R666" s="316"/>
      <c r="S666" s="316"/>
      <c r="T666" s="316"/>
      <c r="U666" s="316"/>
      <c r="V666" s="316"/>
      <c r="W666" s="316"/>
      <c r="X666" s="316"/>
      <c r="Y666" s="316"/>
      <c r="Z666" s="316"/>
      <c r="AA666" s="316"/>
    </row>
    <row r="667" spans="1:27">
      <c r="A667" s="316"/>
      <c r="B667" s="1006"/>
      <c r="C667" s="316"/>
      <c r="D667" s="316"/>
      <c r="E667" s="316"/>
      <c r="F667" s="316"/>
      <c r="G667" s="316"/>
      <c r="H667" s="316"/>
      <c r="I667" s="316"/>
      <c r="J667" s="1007"/>
      <c r="K667" s="316"/>
      <c r="L667" s="316"/>
      <c r="M667" s="316"/>
      <c r="N667" s="316"/>
      <c r="O667" s="316"/>
      <c r="P667" s="316"/>
      <c r="Q667" s="316"/>
      <c r="R667" s="316"/>
      <c r="S667" s="316"/>
      <c r="T667" s="316"/>
      <c r="U667" s="316"/>
      <c r="V667" s="316"/>
      <c r="W667" s="316"/>
      <c r="X667" s="316"/>
      <c r="Y667" s="316"/>
      <c r="Z667" s="316"/>
      <c r="AA667" s="316"/>
    </row>
    <row r="668" spans="1:27">
      <c r="A668" s="316"/>
      <c r="B668" s="1006"/>
      <c r="C668" s="316"/>
      <c r="D668" s="316"/>
      <c r="E668" s="316"/>
      <c r="F668" s="316"/>
      <c r="G668" s="316"/>
      <c r="H668" s="316"/>
      <c r="I668" s="316"/>
      <c r="J668" s="1007"/>
      <c r="K668" s="316"/>
      <c r="L668" s="316"/>
      <c r="M668" s="316"/>
      <c r="N668" s="316"/>
      <c r="O668" s="316"/>
      <c r="P668" s="316"/>
      <c r="Q668" s="316"/>
      <c r="R668" s="316"/>
      <c r="S668" s="316"/>
      <c r="T668" s="316"/>
      <c r="U668" s="316"/>
      <c r="V668" s="316"/>
      <c r="W668" s="316"/>
      <c r="X668" s="316"/>
      <c r="Y668" s="316"/>
      <c r="Z668" s="316"/>
      <c r="AA668" s="316"/>
    </row>
    <row r="669" spans="1:27">
      <c r="A669" s="316"/>
      <c r="B669" s="1006"/>
      <c r="C669" s="316"/>
      <c r="D669" s="316"/>
      <c r="E669" s="316"/>
      <c r="F669" s="316"/>
      <c r="G669" s="316"/>
      <c r="H669" s="316"/>
      <c r="I669" s="316"/>
      <c r="J669" s="1007"/>
      <c r="K669" s="316"/>
      <c r="L669" s="316"/>
      <c r="M669" s="316"/>
      <c r="N669" s="316"/>
      <c r="O669" s="316"/>
      <c r="P669" s="316"/>
      <c r="Q669" s="316"/>
      <c r="R669" s="316"/>
      <c r="S669" s="316"/>
      <c r="T669" s="316"/>
      <c r="U669" s="316"/>
      <c r="V669" s="316"/>
      <c r="W669" s="316"/>
      <c r="X669" s="316"/>
      <c r="Y669" s="316"/>
      <c r="Z669" s="316"/>
      <c r="AA669" s="316"/>
    </row>
    <row r="670" spans="1:27">
      <c r="A670" s="316"/>
      <c r="B670" s="1006"/>
      <c r="C670" s="316"/>
      <c r="D670" s="316"/>
      <c r="E670" s="316"/>
      <c r="F670" s="316"/>
      <c r="G670" s="316"/>
      <c r="H670" s="316"/>
      <c r="I670" s="316"/>
      <c r="J670" s="1007"/>
      <c r="K670" s="316"/>
      <c r="L670" s="316"/>
      <c r="M670" s="316"/>
      <c r="N670" s="316"/>
      <c r="O670" s="316"/>
      <c r="P670" s="316"/>
      <c r="Q670" s="316"/>
      <c r="R670" s="316"/>
      <c r="S670" s="316"/>
      <c r="T670" s="316"/>
      <c r="U670" s="316"/>
      <c r="V670" s="316"/>
      <c r="W670" s="316"/>
      <c r="X670" s="316"/>
      <c r="Y670" s="316"/>
      <c r="Z670" s="316"/>
      <c r="AA670" s="316"/>
    </row>
    <row r="671" spans="1:27">
      <c r="A671" s="316"/>
      <c r="B671" s="1006"/>
      <c r="C671" s="316"/>
      <c r="D671" s="316"/>
      <c r="E671" s="316"/>
      <c r="F671" s="316"/>
      <c r="G671" s="316"/>
      <c r="H671" s="316"/>
      <c r="I671" s="316"/>
      <c r="J671" s="1007"/>
      <c r="K671" s="316"/>
      <c r="L671" s="316"/>
      <c r="M671" s="316"/>
      <c r="N671" s="316"/>
      <c r="O671" s="316"/>
      <c r="P671" s="316"/>
      <c r="Q671" s="316"/>
      <c r="R671" s="316"/>
      <c r="S671" s="316"/>
      <c r="T671" s="316"/>
      <c r="U671" s="316"/>
      <c r="V671" s="316"/>
      <c r="W671" s="316"/>
      <c r="X671" s="316"/>
      <c r="Y671" s="316"/>
      <c r="Z671" s="316"/>
      <c r="AA671" s="316"/>
    </row>
    <row r="672" spans="1:27">
      <c r="A672" s="316"/>
      <c r="B672" s="1006"/>
      <c r="C672" s="316"/>
      <c r="D672" s="316"/>
      <c r="E672" s="316"/>
      <c r="F672" s="316"/>
      <c r="G672" s="316"/>
      <c r="H672" s="316"/>
      <c r="I672" s="316"/>
      <c r="J672" s="1007"/>
      <c r="K672" s="316"/>
      <c r="L672" s="316"/>
      <c r="M672" s="316"/>
      <c r="N672" s="316"/>
      <c r="O672" s="316"/>
      <c r="P672" s="316"/>
      <c r="Q672" s="316"/>
      <c r="R672" s="316"/>
      <c r="S672" s="316"/>
      <c r="T672" s="316"/>
      <c r="U672" s="316"/>
      <c r="V672" s="316"/>
      <c r="W672" s="316"/>
      <c r="X672" s="316"/>
      <c r="Y672" s="316"/>
      <c r="Z672" s="316"/>
      <c r="AA672" s="316"/>
    </row>
    <row r="673" spans="1:27">
      <c r="A673" s="316"/>
      <c r="B673" s="1006"/>
      <c r="C673" s="316"/>
      <c r="D673" s="316"/>
      <c r="E673" s="316"/>
      <c r="F673" s="316"/>
      <c r="G673" s="316"/>
      <c r="H673" s="316"/>
      <c r="I673" s="316"/>
      <c r="J673" s="1007"/>
      <c r="K673" s="316"/>
      <c r="L673" s="316"/>
      <c r="M673" s="316"/>
      <c r="N673" s="316"/>
      <c r="O673" s="316"/>
      <c r="P673" s="316"/>
      <c r="Q673" s="316"/>
      <c r="R673" s="316"/>
      <c r="S673" s="316"/>
      <c r="T673" s="316"/>
      <c r="U673" s="316"/>
      <c r="V673" s="316"/>
      <c r="W673" s="316"/>
      <c r="X673" s="316"/>
      <c r="Y673" s="316"/>
      <c r="Z673" s="316"/>
      <c r="AA673" s="316"/>
    </row>
    <row r="674" spans="1:27">
      <c r="A674" s="316"/>
      <c r="B674" s="1006"/>
      <c r="C674" s="316"/>
      <c r="D674" s="316"/>
      <c r="E674" s="316"/>
      <c r="F674" s="316"/>
      <c r="G674" s="316"/>
      <c r="H674" s="316"/>
      <c r="I674" s="316"/>
      <c r="J674" s="1007"/>
      <c r="K674" s="316"/>
      <c r="L674" s="316"/>
      <c r="M674" s="316"/>
      <c r="N674" s="316"/>
      <c r="O674" s="316"/>
      <c r="P674" s="316"/>
      <c r="Q674" s="316"/>
      <c r="R674" s="316"/>
      <c r="S674" s="316"/>
      <c r="T674" s="316"/>
      <c r="U674" s="316"/>
      <c r="V674" s="316"/>
      <c r="W674" s="316"/>
      <c r="X674" s="316"/>
      <c r="Y674" s="316"/>
      <c r="Z674" s="316"/>
      <c r="AA674" s="316"/>
    </row>
    <row r="675" spans="1:27">
      <c r="A675" s="316"/>
      <c r="B675" s="1006"/>
      <c r="C675" s="316"/>
      <c r="D675" s="316"/>
      <c r="E675" s="316"/>
      <c r="F675" s="316"/>
      <c r="G675" s="316"/>
      <c r="H675" s="316"/>
      <c r="I675" s="316"/>
      <c r="J675" s="1007"/>
      <c r="K675" s="316"/>
      <c r="L675" s="316"/>
      <c r="M675" s="316"/>
      <c r="N675" s="316"/>
      <c r="O675" s="316"/>
      <c r="P675" s="316"/>
      <c r="Q675" s="316"/>
      <c r="R675" s="316"/>
      <c r="S675" s="316"/>
      <c r="T675" s="316"/>
      <c r="U675" s="316"/>
      <c r="V675" s="316"/>
      <c r="W675" s="316"/>
      <c r="X675" s="316"/>
      <c r="Y675" s="316"/>
      <c r="Z675" s="316"/>
      <c r="AA675" s="316"/>
    </row>
    <row r="676" spans="1:27">
      <c r="A676" s="316"/>
      <c r="B676" s="1006"/>
      <c r="C676" s="316"/>
      <c r="D676" s="316"/>
      <c r="E676" s="316"/>
      <c r="F676" s="316"/>
      <c r="G676" s="316"/>
      <c r="H676" s="316"/>
      <c r="I676" s="316"/>
      <c r="J676" s="1007"/>
      <c r="K676" s="316"/>
      <c r="L676" s="316"/>
      <c r="M676" s="316"/>
      <c r="N676" s="316"/>
      <c r="O676" s="316"/>
      <c r="P676" s="316"/>
      <c r="Q676" s="316"/>
      <c r="R676" s="316"/>
      <c r="S676" s="316"/>
      <c r="T676" s="316"/>
      <c r="U676" s="316"/>
      <c r="V676" s="316"/>
      <c r="W676" s="316"/>
      <c r="X676" s="316"/>
      <c r="Y676" s="316"/>
      <c r="Z676" s="316"/>
      <c r="AA676" s="316"/>
    </row>
    <row r="677" spans="1:27">
      <c r="A677" s="316"/>
      <c r="B677" s="1006"/>
      <c r="C677" s="316"/>
      <c r="D677" s="316"/>
      <c r="E677" s="316"/>
      <c r="F677" s="316"/>
      <c r="G677" s="316"/>
      <c r="H677" s="316"/>
      <c r="I677" s="316"/>
      <c r="J677" s="1007"/>
      <c r="K677" s="316"/>
      <c r="L677" s="316"/>
      <c r="M677" s="316"/>
      <c r="N677" s="316"/>
      <c r="O677" s="316"/>
      <c r="P677" s="316"/>
      <c r="Q677" s="316"/>
      <c r="R677" s="316"/>
      <c r="S677" s="316"/>
      <c r="T677" s="316"/>
      <c r="U677" s="316"/>
      <c r="V677" s="316"/>
      <c r="W677" s="316"/>
      <c r="X677" s="316"/>
      <c r="Y677" s="316"/>
      <c r="Z677" s="316"/>
      <c r="AA677" s="316"/>
    </row>
    <row r="678" spans="1:27">
      <c r="A678" s="316"/>
      <c r="B678" s="1006"/>
      <c r="C678" s="316"/>
      <c r="D678" s="316"/>
      <c r="E678" s="316"/>
      <c r="F678" s="316"/>
      <c r="G678" s="316"/>
      <c r="H678" s="316"/>
      <c r="I678" s="316"/>
      <c r="J678" s="1007"/>
      <c r="K678" s="316"/>
      <c r="L678" s="316"/>
      <c r="M678" s="316"/>
      <c r="N678" s="316"/>
      <c r="O678" s="316"/>
      <c r="P678" s="316"/>
      <c r="Q678" s="316"/>
      <c r="R678" s="316"/>
      <c r="S678" s="316"/>
      <c r="T678" s="316"/>
      <c r="U678" s="316"/>
      <c r="V678" s="316"/>
      <c r="W678" s="316"/>
      <c r="X678" s="316"/>
      <c r="Y678" s="316"/>
      <c r="Z678" s="316"/>
      <c r="AA678" s="316"/>
    </row>
    <row r="679" spans="1:27">
      <c r="A679" s="316"/>
      <c r="B679" s="1006"/>
      <c r="C679" s="316"/>
      <c r="D679" s="316"/>
      <c r="E679" s="316"/>
      <c r="F679" s="316"/>
      <c r="G679" s="316"/>
      <c r="H679" s="316"/>
      <c r="I679" s="316"/>
      <c r="J679" s="1007"/>
      <c r="K679" s="316"/>
      <c r="L679" s="316"/>
      <c r="M679" s="316"/>
      <c r="N679" s="316"/>
      <c r="O679" s="316"/>
      <c r="P679" s="316"/>
      <c r="Q679" s="316"/>
      <c r="R679" s="316"/>
      <c r="S679" s="316"/>
      <c r="T679" s="316"/>
      <c r="U679" s="316"/>
      <c r="V679" s="316"/>
      <c r="W679" s="316"/>
      <c r="X679" s="316"/>
      <c r="Y679" s="316"/>
      <c r="Z679" s="316"/>
      <c r="AA679" s="316"/>
    </row>
    <row r="680" spans="1:27">
      <c r="A680" s="316"/>
      <c r="B680" s="1006"/>
      <c r="C680" s="316"/>
      <c r="D680" s="316"/>
      <c r="E680" s="316"/>
      <c r="F680" s="316"/>
      <c r="G680" s="316"/>
      <c r="H680" s="316"/>
      <c r="I680" s="316"/>
      <c r="J680" s="1007"/>
      <c r="K680" s="316"/>
      <c r="L680" s="316"/>
      <c r="M680" s="316"/>
      <c r="N680" s="316"/>
      <c r="O680" s="316"/>
      <c r="P680" s="316"/>
      <c r="Q680" s="316"/>
      <c r="R680" s="316"/>
      <c r="S680" s="316"/>
      <c r="T680" s="316"/>
      <c r="U680" s="316"/>
      <c r="V680" s="316"/>
      <c r="W680" s="316"/>
      <c r="X680" s="316"/>
      <c r="Y680" s="316"/>
      <c r="Z680" s="316"/>
      <c r="AA680" s="316"/>
    </row>
    <row r="681" spans="1:27">
      <c r="A681" s="316"/>
      <c r="B681" s="1006"/>
      <c r="C681" s="316"/>
      <c r="D681" s="316"/>
      <c r="E681" s="316"/>
      <c r="F681" s="316"/>
      <c r="G681" s="316"/>
      <c r="H681" s="316"/>
      <c r="I681" s="316"/>
      <c r="J681" s="1007"/>
      <c r="K681" s="316"/>
      <c r="L681" s="316"/>
      <c r="M681" s="316"/>
      <c r="N681" s="316"/>
      <c r="O681" s="316"/>
      <c r="P681" s="316"/>
      <c r="Q681" s="316"/>
      <c r="R681" s="316"/>
      <c r="S681" s="316"/>
      <c r="T681" s="316"/>
      <c r="U681" s="316"/>
      <c r="V681" s="316"/>
      <c r="W681" s="316"/>
      <c r="X681" s="316"/>
      <c r="Y681" s="316"/>
      <c r="Z681" s="316"/>
      <c r="AA681" s="316"/>
    </row>
    <row r="682" spans="1:27">
      <c r="A682" s="316"/>
      <c r="B682" s="1006"/>
      <c r="C682" s="316"/>
      <c r="D682" s="316"/>
      <c r="E682" s="316"/>
      <c r="F682" s="316"/>
      <c r="G682" s="316"/>
      <c r="H682" s="316"/>
      <c r="I682" s="316"/>
      <c r="J682" s="1007"/>
      <c r="K682" s="316"/>
      <c r="L682" s="316"/>
      <c r="M682" s="316"/>
      <c r="N682" s="316"/>
      <c r="O682" s="316"/>
      <c r="P682" s="316"/>
      <c r="Q682" s="316"/>
      <c r="R682" s="316"/>
      <c r="S682" s="316"/>
      <c r="T682" s="316"/>
      <c r="U682" s="316"/>
      <c r="V682" s="316"/>
      <c r="W682" s="316"/>
      <c r="X682" s="316"/>
      <c r="Y682" s="316"/>
      <c r="Z682" s="316"/>
      <c r="AA682" s="316"/>
    </row>
    <row r="683" spans="1:27">
      <c r="A683" s="316"/>
      <c r="B683" s="1006"/>
      <c r="C683" s="316"/>
      <c r="D683" s="316"/>
      <c r="E683" s="316"/>
      <c r="F683" s="316"/>
      <c r="G683" s="316"/>
      <c r="H683" s="316"/>
      <c r="I683" s="316"/>
      <c r="J683" s="1007"/>
      <c r="K683" s="316"/>
      <c r="L683" s="316"/>
      <c r="M683" s="316"/>
      <c r="N683" s="316"/>
      <c r="O683" s="316"/>
      <c r="P683" s="316"/>
      <c r="Q683" s="316"/>
      <c r="R683" s="316"/>
      <c r="S683" s="316"/>
      <c r="T683" s="316"/>
      <c r="U683" s="316"/>
      <c r="V683" s="316"/>
      <c r="W683" s="316"/>
      <c r="X683" s="316"/>
      <c r="Y683" s="316"/>
      <c r="Z683" s="316"/>
      <c r="AA683" s="316"/>
    </row>
    <row r="684" spans="1:27">
      <c r="A684" s="316"/>
      <c r="B684" s="1006"/>
      <c r="C684" s="316"/>
      <c r="D684" s="316"/>
      <c r="E684" s="316"/>
      <c r="F684" s="316"/>
      <c r="G684" s="316"/>
      <c r="H684" s="316"/>
      <c r="I684" s="316"/>
      <c r="J684" s="1007"/>
      <c r="K684" s="316"/>
      <c r="L684" s="316"/>
      <c r="M684" s="316"/>
      <c r="N684" s="316"/>
      <c r="O684" s="316"/>
      <c r="P684" s="316"/>
      <c r="Q684" s="316"/>
      <c r="R684" s="316"/>
      <c r="S684" s="316"/>
      <c r="T684" s="316"/>
      <c r="U684" s="316"/>
      <c r="V684" s="316"/>
      <c r="W684" s="316"/>
      <c r="X684" s="316"/>
      <c r="Y684" s="316"/>
      <c r="Z684" s="316"/>
      <c r="AA684" s="316"/>
    </row>
    <row r="685" spans="1:27">
      <c r="A685" s="316"/>
      <c r="B685" s="1006"/>
      <c r="C685" s="316"/>
      <c r="D685" s="316"/>
      <c r="E685" s="316"/>
      <c r="F685" s="316"/>
      <c r="G685" s="316"/>
      <c r="H685" s="316"/>
      <c r="I685" s="316"/>
      <c r="J685" s="1007"/>
      <c r="K685" s="316"/>
      <c r="L685" s="316"/>
      <c r="M685" s="316"/>
      <c r="N685" s="316"/>
      <c r="O685" s="316"/>
      <c r="P685" s="316"/>
      <c r="Q685" s="316"/>
      <c r="R685" s="316"/>
      <c r="S685" s="316"/>
      <c r="T685" s="316"/>
      <c r="U685" s="316"/>
      <c r="V685" s="316"/>
      <c r="W685" s="316"/>
      <c r="X685" s="316"/>
      <c r="Y685" s="316"/>
      <c r="Z685" s="316"/>
      <c r="AA685" s="316"/>
    </row>
    <row r="686" spans="1:27">
      <c r="A686" s="316"/>
      <c r="B686" s="1006"/>
      <c r="C686" s="316"/>
      <c r="D686" s="316"/>
      <c r="E686" s="316"/>
      <c r="F686" s="316"/>
      <c r="G686" s="316"/>
      <c r="H686" s="316"/>
      <c r="I686" s="316"/>
      <c r="J686" s="1007"/>
      <c r="K686" s="316"/>
      <c r="L686" s="316"/>
      <c r="M686" s="316"/>
      <c r="N686" s="316"/>
      <c r="O686" s="316"/>
      <c r="P686" s="316"/>
      <c r="Q686" s="316"/>
      <c r="R686" s="316"/>
      <c r="S686" s="316"/>
      <c r="T686" s="316"/>
      <c r="U686" s="316"/>
      <c r="V686" s="316"/>
      <c r="W686" s="316"/>
      <c r="X686" s="316"/>
      <c r="Y686" s="316"/>
      <c r="Z686" s="316"/>
      <c r="AA686" s="316"/>
    </row>
    <row r="687" spans="1:27">
      <c r="A687" s="316"/>
      <c r="B687" s="1006"/>
      <c r="C687" s="316"/>
      <c r="D687" s="316"/>
      <c r="E687" s="316"/>
      <c r="F687" s="316"/>
      <c r="G687" s="316"/>
      <c r="H687" s="316"/>
      <c r="I687" s="316"/>
      <c r="J687" s="1007"/>
      <c r="K687" s="316"/>
      <c r="L687" s="316"/>
      <c r="M687" s="316"/>
      <c r="N687" s="316"/>
      <c r="O687" s="316"/>
      <c r="P687" s="316"/>
      <c r="Q687" s="316"/>
      <c r="R687" s="316"/>
      <c r="S687" s="316"/>
      <c r="T687" s="316"/>
      <c r="U687" s="316"/>
      <c r="V687" s="316"/>
      <c r="W687" s="316"/>
      <c r="X687" s="316"/>
      <c r="Y687" s="316"/>
      <c r="Z687" s="316"/>
      <c r="AA687" s="316"/>
    </row>
    <row r="688" spans="1:27">
      <c r="A688" s="316"/>
      <c r="B688" s="1006"/>
      <c r="C688" s="316"/>
      <c r="D688" s="316"/>
      <c r="E688" s="316"/>
      <c r="F688" s="316"/>
      <c r="G688" s="316"/>
      <c r="H688" s="316"/>
      <c r="I688" s="316"/>
      <c r="J688" s="1007"/>
      <c r="K688" s="316"/>
      <c r="L688" s="316"/>
      <c r="M688" s="316"/>
      <c r="N688" s="316"/>
      <c r="O688" s="316"/>
      <c r="P688" s="316"/>
      <c r="Q688" s="316"/>
      <c r="R688" s="316"/>
      <c r="S688" s="316"/>
      <c r="T688" s="316"/>
      <c r="U688" s="316"/>
      <c r="V688" s="316"/>
      <c r="W688" s="316"/>
      <c r="X688" s="316"/>
      <c r="Y688" s="316"/>
      <c r="Z688" s="316"/>
      <c r="AA688" s="316"/>
    </row>
    <row r="689" spans="1:27">
      <c r="A689" s="316"/>
      <c r="B689" s="1006"/>
      <c r="C689" s="316"/>
      <c r="D689" s="316"/>
      <c r="E689" s="316"/>
      <c r="F689" s="316"/>
      <c r="G689" s="316"/>
      <c r="H689" s="316"/>
      <c r="I689" s="316"/>
      <c r="J689" s="1007"/>
      <c r="K689" s="316"/>
      <c r="L689" s="316"/>
      <c r="M689" s="316"/>
      <c r="N689" s="316"/>
      <c r="O689" s="316"/>
      <c r="P689" s="316"/>
      <c r="Q689" s="316"/>
      <c r="R689" s="316"/>
      <c r="S689" s="316"/>
      <c r="T689" s="316"/>
      <c r="U689" s="316"/>
      <c r="V689" s="316"/>
      <c r="W689" s="316"/>
      <c r="X689" s="316"/>
      <c r="Y689" s="316"/>
      <c r="Z689" s="316"/>
      <c r="AA689" s="316"/>
    </row>
    <row r="690" spans="1:27">
      <c r="A690" s="316"/>
      <c r="B690" s="1006"/>
      <c r="C690" s="316"/>
      <c r="D690" s="316"/>
      <c r="E690" s="316"/>
      <c r="F690" s="316"/>
      <c r="G690" s="316"/>
      <c r="H690" s="316"/>
      <c r="I690" s="316"/>
      <c r="J690" s="1007"/>
      <c r="K690" s="316"/>
      <c r="L690" s="316"/>
      <c r="M690" s="316"/>
      <c r="N690" s="316"/>
      <c r="O690" s="316"/>
      <c r="P690" s="316"/>
      <c r="Q690" s="316"/>
      <c r="R690" s="316"/>
      <c r="S690" s="316"/>
      <c r="T690" s="316"/>
      <c r="U690" s="316"/>
      <c r="V690" s="316"/>
      <c r="W690" s="316"/>
      <c r="X690" s="316"/>
      <c r="Y690" s="316"/>
      <c r="Z690" s="316"/>
      <c r="AA690" s="316"/>
    </row>
    <row r="691" spans="1:27">
      <c r="A691" s="316"/>
      <c r="B691" s="1006"/>
      <c r="C691" s="316"/>
      <c r="D691" s="316"/>
      <c r="E691" s="316"/>
      <c r="F691" s="316"/>
      <c r="G691" s="316"/>
      <c r="H691" s="316"/>
      <c r="I691" s="316"/>
      <c r="J691" s="1007"/>
      <c r="K691" s="316"/>
      <c r="L691" s="316"/>
      <c r="M691" s="316"/>
      <c r="N691" s="316"/>
      <c r="O691" s="316"/>
      <c r="P691" s="316"/>
      <c r="Q691" s="316"/>
      <c r="R691" s="316"/>
      <c r="S691" s="316"/>
      <c r="T691" s="316"/>
      <c r="U691" s="316"/>
      <c r="V691" s="316"/>
      <c r="W691" s="316"/>
      <c r="X691" s="316"/>
      <c r="Y691" s="316"/>
      <c r="Z691" s="316"/>
      <c r="AA691" s="316"/>
    </row>
    <row r="692" spans="1:27">
      <c r="A692" s="316"/>
      <c r="B692" s="1006"/>
      <c r="C692" s="316"/>
      <c r="D692" s="316"/>
      <c r="E692" s="316"/>
      <c r="F692" s="316"/>
      <c r="G692" s="316"/>
      <c r="H692" s="316"/>
      <c r="I692" s="316"/>
      <c r="J692" s="1007"/>
      <c r="K692" s="316"/>
      <c r="L692" s="316"/>
      <c r="M692" s="316"/>
      <c r="N692" s="316"/>
      <c r="O692" s="316"/>
      <c r="P692" s="316"/>
      <c r="Q692" s="316"/>
      <c r="R692" s="316"/>
      <c r="S692" s="316"/>
      <c r="T692" s="316"/>
      <c r="U692" s="316"/>
      <c r="V692" s="316"/>
      <c r="W692" s="316"/>
      <c r="X692" s="316"/>
      <c r="Y692" s="316"/>
      <c r="Z692" s="316"/>
      <c r="AA692" s="316"/>
    </row>
    <row r="693" spans="1:27">
      <c r="A693" s="316"/>
      <c r="B693" s="1006"/>
      <c r="C693" s="316"/>
      <c r="D693" s="316"/>
      <c r="E693" s="316"/>
      <c r="F693" s="316"/>
      <c r="G693" s="316"/>
      <c r="H693" s="316"/>
      <c r="I693" s="316"/>
      <c r="J693" s="1007"/>
      <c r="K693" s="316"/>
      <c r="L693" s="316"/>
      <c r="M693" s="316"/>
      <c r="N693" s="316"/>
      <c r="O693" s="316"/>
      <c r="P693" s="316"/>
      <c r="Q693" s="316"/>
      <c r="R693" s="316"/>
      <c r="S693" s="316"/>
      <c r="T693" s="316"/>
      <c r="U693" s="316"/>
      <c r="V693" s="316"/>
      <c r="W693" s="316"/>
      <c r="X693" s="316"/>
      <c r="Y693" s="316"/>
      <c r="Z693" s="316"/>
      <c r="AA693" s="316"/>
    </row>
    <row r="694" spans="1:27">
      <c r="A694" s="316"/>
      <c r="B694" s="1006"/>
      <c r="C694" s="316"/>
      <c r="D694" s="316"/>
      <c r="E694" s="316"/>
      <c r="F694" s="316"/>
      <c r="G694" s="316"/>
      <c r="H694" s="316"/>
      <c r="I694" s="316"/>
      <c r="J694" s="1007"/>
      <c r="K694" s="316"/>
      <c r="L694" s="316"/>
      <c r="M694" s="316"/>
      <c r="N694" s="316"/>
      <c r="O694" s="316"/>
      <c r="P694" s="316"/>
      <c r="Q694" s="316"/>
      <c r="R694" s="316"/>
      <c r="S694" s="316"/>
      <c r="T694" s="316"/>
      <c r="U694" s="316"/>
      <c r="V694" s="316"/>
      <c r="W694" s="316"/>
      <c r="X694" s="316"/>
      <c r="Y694" s="316"/>
      <c r="Z694" s="316"/>
      <c r="AA694" s="316"/>
    </row>
    <row r="695" spans="1:27">
      <c r="A695" s="316"/>
      <c r="B695" s="1006"/>
      <c r="C695" s="316"/>
      <c r="D695" s="316"/>
      <c r="E695" s="316"/>
      <c r="F695" s="316"/>
      <c r="G695" s="316"/>
      <c r="H695" s="316"/>
      <c r="I695" s="316"/>
      <c r="J695" s="1007"/>
      <c r="K695" s="316"/>
      <c r="L695" s="316"/>
      <c r="M695" s="316"/>
      <c r="N695" s="316"/>
      <c r="O695" s="316"/>
      <c r="P695" s="316"/>
      <c r="Q695" s="316"/>
      <c r="R695" s="316"/>
      <c r="S695" s="316"/>
      <c r="T695" s="316"/>
      <c r="U695" s="316"/>
      <c r="V695" s="316"/>
      <c r="W695" s="316"/>
      <c r="X695" s="316"/>
      <c r="Y695" s="316"/>
      <c r="Z695" s="316"/>
      <c r="AA695" s="316"/>
    </row>
    <row r="696" spans="1:27">
      <c r="A696" s="316"/>
      <c r="B696" s="1006"/>
      <c r="C696" s="316"/>
      <c r="D696" s="316"/>
      <c r="E696" s="316"/>
      <c r="F696" s="316"/>
      <c r="G696" s="316"/>
      <c r="H696" s="316"/>
      <c r="I696" s="316"/>
      <c r="J696" s="1007"/>
      <c r="K696" s="316"/>
      <c r="L696" s="316"/>
      <c r="M696" s="316"/>
      <c r="N696" s="316"/>
      <c r="O696" s="316"/>
      <c r="P696" s="316"/>
      <c r="Q696" s="316"/>
      <c r="R696" s="316"/>
      <c r="S696" s="316"/>
      <c r="T696" s="316"/>
      <c r="U696" s="316"/>
      <c r="V696" s="316"/>
      <c r="W696" s="316"/>
      <c r="X696" s="316"/>
      <c r="Y696" s="316"/>
      <c r="Z696" s="316"/>
      <c r="AA696" s="316"/>
    </row>
    <row r="697" spans="1:27">
      <c r="A697" s="316"/>
      <c r="B697" s="1006"/>
      <c r="C697" s="316"/>
      <c r="D697" s="316"/>
      <c r="E697" s="316"/>
      <c r="F697" s="316"/>
      <c r="G697" s="316"/>
      <c r="H697" s="316"/>
      <c r="I697" s="316"/>
      <c r="J697" s="1007"/>
      <c r="K697" s="316"/>
      <c r="L697" s="316"/>
      <c r="M697" s="316"/>
      <c r="N697" s="316"/>
      <c r="O697" s="316"/>
      <c r="P697" s="316"/>
      <c r="Q697" s="316"/>
      <c r="R697" s="316"/>
      <c r="S697" s="316"/>
      <c r="T697" s="316"/>
      <c r="U697" s="316"/>
      <c r="V697" s="316"/>
      <c r="W697" s="316"/>
      <c r="X697" s="316"/>
      <c r="Y697" s="316"/>
      <c r="Z697" s="316"/>
      <c r="AA697" s="316"/>
    </row>
    <row r="698" spans="1:27">
      <c r="A698" s="316"/>
      <c r="B698" s="1006"/>
      <c r="C698" s="316"/>
      <c r="D698" s="316"/>
      <c r="E698" s="316"/>
      <c r="F698" s="316"/>
      <c r="G698" s="316"/>
      <c r="H698" s="316"/>
      <c r="I698" s="316"/>
      <c r="J698" s="1007"/>
      <c r="K698" s="316"/>
      <c r="L698" s="316"/>
      <c r="M698" s="316"/>
      <c r="N698" s="316"/>
      <c r="O698" s="316"/>
      <c r="P698" s="316"/>
      <c r="Q698" s="316"/>
      <c r="R698" s="316"/>
      <c r="S698" s="316"/>
      <c r="T698" s="316"/>
      <c r="U698" s="316"/>
      <c r="V698" s="316"/>
      <c r="W698" s="316"/>
      <c r="X698" s="316"/>
      <c r="Y698" s="316"/>
      <c r="Z698" s="316"/>
      <c r="AA698" s="316"/>
    </row>
    <row r="699" spans="1:27">
      <c r="A699" s="316"/>
      <c r="B699" s="1006"/>
      <c r="C699" s="316"/>
      <c r="D699" s="316"/>
      <c r="E699" s="316"/>
      <c r="F699" s="316"/>
      <c r="G699" s="316"/>
      <c r="H699" s="316"/>
      <c r="I699" s="316"/>
      <c r="J699" s="1007"/>
      <c r="K699" s="316"/>
      <c r="L699" s="316"/>
      <c r="M699" s="316"/>
      <c r="N699" s="316"/>
      <c r="O699" s="316"/>
      <c r="P699" s="316"/>
      <c r="Q699" s="316"/>
      <c r="R699" s="316"/>
      <c r="S699" s="316"/>
      <c r="T699" s="316"/>
      <c r="U699" s="316"/>
      <c r="V699" s="316"/>
      <c r="W699" s="316"/>
      <c r="X699" s="316"/>
      <c r="Y699" s="316"/>
      <c r="Z699" s="316"/>
      <c r="AA699" s="316"/>
    </row>
    <row r="700" spans="1:27">
      <c r="A700" s="316"/>
      <c r="B700" s="1006"/>
      <c r="C700" s="316"/>
      <c r="D700" s="316"/>
      <c r="E700" s="316"/>
      <c r="F700" s="316"/>
      <c r="G700" s="316"/>
      <c r="H700" s="316"/>
      <c r="I700" s="316"/>
      <c r="J700" s="1007"/>
      <c r="K700" s="316"/>
      <c r="L700" s="316"/>
      <c r="M700" s="316"/>
      <c r="N700" s="316"/>
      <c r="O700" s="316"/>
      <c r="P700" s="316"/>
      <c r="Q700" s="316"/>
      <c r="R700" s="316"/>
      <c r="S700" s="316"/>
      <c r="T700" s="316"/>
      <c r="U700" s="316"/>
      <c r="V700" s="316"/>
      <c r="W700" s="316"/>
      <c r="X700" s="316"/>
      <c r="Y700" s="316"/>
      <c r="Z700" s="316"/>
      <c r="AA700" s="316"/>
    </row>
    <row r="701" spans="1:27">
      <c r="A701" s="316"/>
      <c r="B701" s="1006"/>
      <c r="C701" s="316"/>
      <c r="D701" s="316"/>
      <c r="E701" s="316"/>
      <c r="F701" s="316"/>
      <c r="G701" s="316"/>
      <c r="H701" s="316"/>
      <c r="I701" s="316"/>
      <c r="J701" s="1007"/>
      <c r="K701" s="316"/>
      <c r="L701" s="316"/>
      <c r="M701" s="316"/>
      <c r="N701" s="316"/>
      <c r="O701" s="316"/>
      <c r="P701" s="316"/>
      <c r="Q701" s="316"/>
      <c r="R701" s="316"/>
      <c r="S701" s="316"/>
      <c r="T701" s="316"/>
      <c r="U701" s="316"/>
      <c r="V701" s="316"/>
      <c r="W701" s="316"/>
      <c r="X701" s="316"/>
      <c r="Y701" s="316"/>
      <c r="Z701" s="316"/>
      <c r="AA701" s="316"/>
    </row>
    <row r="702" spans="1:27">
      <c r="A702" s="316"/>
      <c r="B702" s="1006"/>
      <c r="C702" s="316"/>
      <c r="D702" s="316"/>
      <c r="E702" s="316"/>
      <c r="F702" s="316"/>
      <c r="G702" s="316"/>
      <c r="H702" s="316"/>
      <c r="I702" s="316"/>
      <c r="J702" s="1007"/>
      <c r="K702" s="316"/>
      <c r="L702" s="316"/>
      <c r="M702" s="316"/>
      <c r="N702" s="316"/>
      <c r="O702" s="316"/>
      <c r="P702" s="316"/>
      <c r="Q702" s="316"/>
      <c r="R702" s="316"/>
      <c r="S702" s="316"/>
      <c r="T702" s="316"/>
      <c r="U702" s="316"/>
      <c r="V702" s="316"/>
      <c r="W702" s="316"/>
      <c r="X702" s="316"/>
      <c r="Y702" s="316"/>
      <c r="Z702" s="316"/>
      <c r="AA702" s="316"/>
    </row>
    <row r="703" spans="1:27">
      <c r="A703" s="316"/>
      <c r="B703" s="1006"/>
      <c r="C703" s="316"/>
      <c r="D703" s="316"/>
      <c r="E703" s="316"/>
      <c r="F703" s="316"/>
      <c r="G703" s="316"/>
      <c r="H703" s="316"/>
      <c r="I703" s="316"/>
      <c r="J703" s="1007"/>
      <c r="K703" s="316"/>
      <c r="L703" s="316"/>
      <c r="M703" s="316"/>
      <c r="N703" s="316"/>
      <c r="O703" s="316"/>
      <c r="P703" s="316"/>
      <c r="Q703" s="316"/>
      <c r="R703" s="316"/>
      <c r="S703" s="316"/>
      <c r="T703" s="316"/>
      <c r="U703" s="316"/>
      <c r="V703" s="316"/>
      <c r="W703" s="316"/>
      <c r="X703" s="316"/>
      <c r="Y703" s="316"/>
      <c r="Z703" s="316"/>
      <c r="AA703" s="316"/>
    </row>
    <row r="704" spans="1:27">
      <c r="A704" s="316"/>
      <c r="B704" s="1006"/>
      <c r="C704" s="316"/>
      <c r="D704" s="316"/>
      <c r="E704" s="316"/>
      <c r="F704" s="316"/>
      <c r="G704" s="316"/>
      <c r="H704" s="316"/>
      <c r="I704" s="316"/>
      <c r="J704" s="1007"/>
      <c r="K704" s="316"/>
      <c r="L704" s="316"/>
      <c r="M704" s="316"/>
      <c r="N704" s="316"/>
      <c r="O704" s="316"/>
      <c r="P704" s="316"/>
      <c r="Q704" s="316"/>
      <c r="R704" s="316"/>
      <c r="S704" s="316"/>
      <c r="T704" s="316"/>
      <c r="U704" s="316"/>
      <c r="V704" s="316"/>
      <c r="W704" s="316"/>
      <c r="X704" s="316"/>
      <c r="Y704" s="316"/>
      <c r="Z704" s="316"/>
      <c r="AA704" s="316"/>
    </row>
    <row r="705" spans="1:27">
      <c r="A705" s="316"/>
      <c r="B705" s="1006"/>
      <c r="C705" s="316"/>
      <c r="D705" s="316"/>
      <c r="E705" s="316"/>
      <c r="F705" s="316"/>
      <c r="G705" s="316"/>
      <c r="H705" s="316"/>
      <c r="I705" s="316"/>
      <c r="J705" s="1007"/>
      <c r="K705" s="316"/>
      <c r="L705" s="316"/>
      <c r="M705" s="316"/>
      <c r="N705" s="316"/>
      <c r="O705" s="316"/>
      <c r="P705" s="316"/>
      <c r="Q705" s="316"/>
      <c r="R705" s="316"/>
      <c r="S705" s="316"/>
      <c r="T705" s="316"/>
      <c r="U705" s="316"/>
      <c r="V705" s="316"/>
      <c r="W705" s="316"/>
      <c r="X705" s="316"/>
      <c r="Y705" s="316"/>
      <c r="Z705" s="316"/>
      <c r="AA705" s="316"/>
    </row>
    <row r="706" spans="1:27">
      <c r="A706" s="316"/>
      <c r="B706" s="1006"/>
      <c r="C706" s="316"/>
      <c r="D706" s="316"/>
      <c r="E706" s="316"/>
      <c r="F706" s="316"/>
      <c r="G706" s="316"/>
      <c r="H706" s="316"/>
      <c r="I706" s="316"/>
      <c r="J706" s="1007"/>
      <c r="K706" s="316"/>
      <c r="L706" s="316"/>
      <c r="M706" s="316"/>
      <c r="N706" s="316"/>
      <c r="O706" s="316"/>
      <c r="P706" s="316"/>
      <c r="Q706" s="316"/>
      <c r="R706" s="316"/>
      <c r="S706" s="316"/>
      <c r="T706" s="316"/>
      <c r="U706" s="316"/>
      <c r="V706" s="316"/>
      <c r="W706" s="316"/>
      <c r="X706" s="316"/>
      <c r="Y706" s="316"/>
      <c r="Z706" s="316"/>
      <c r="AA706" s="316"/>
    </row>
    <row r="707" spans="1:27">
      <c r="A707" s="316"/>
      <c r="B707" s="1006"/>
      <c r="C707" s="316"/>
      <c r="D707" s="316"/>
      <c r="E707" s="316"/>
      <c r="F707" s="316"/>
      <c r="G707" s="316"/>
      <c r="H707" s="316"/>
      <c r="I707" s="316"/>
      <c r="J707" s="1007"/>
      <c r="K707" s="316"/>
      <c r="L707" s="316"/>
      <c r="M707" s="316"/>
      <c r="N707" s="316"/>
      <c r="O707" s="316"/>
      <c r="P707" s="316"/>
      <c r="Q707" s="316"/>
      <c r="R707" s="316"/>
      <c r="S707" s="316"/>
      <c r="T707" s="316"/>
      <c r="U707" s="316"/>
      <c r="V707" s="316"/>
      <c r="W707" s="316"/>
      <c r="X707" s="316"/>
      <c r="Y707" s="316"/>
      <c r="Z707" s="316"/>
      <c r="AA707" s="316"/>
    </row>
    <row r="708" spans="1:27">
      <c r="A708" s="316"/>
      <c r="B708" s="1006"/>
      <c r="C708" s="316"/>
      <c r="D708" s="316"/>
      <c r="E708" s="316"/>
      <c r="F708" s="316"/>
      <c r="G708" s="316"/>
      <c r="H708" s="316"/>
      <c r="I708" s="316"/>
      <c r="J708" s="1007"/>
      <c r="K708" s="316"/>
      <c r="L708" s="316"/>
      <c r="M708" s="316"/>
      <c r="N708" s="316"/>
      <c r="O708" s="316"/>
      <c r="P708" s="316"/>
      <c r="Q708" s="316"/>
      <c r="R708" s="316"/>
      <c r="S708" s="316"/>
      <c r="T708" s="316"/>
      <c r="U708" s="316"/>
      <c r="V708" s="316"/>
      <c r="W708" s="316"/>
      <c r="X708" s="316"/>
      <c r="Y708" s="316"/>
      <c r="Z708" s="316"/>
      <c r="AA708" s="316"/>
    </row>
    <row r="709" spans="1:27">
      <c r="A709" s="316"/>
      <c r="B709" s="1006"/>
      <c r="C709" s="316"/>
      <c r="D709" s="316"/>
      <c r="E709" s="316"/>
      <c r="F709" s="316"/>
      <c r="G709" s="316"/>
      <c r="H709" s="316"/>
      <c r="I709" s="316"/>
      <c r="J709" s="1007"/>
      <c r="K709" s="316"/>
      <c r="L709" s="316"/>
      <c r="M709" s="316"/>
      <c r="N709" s="316"/>
      <c r="O709" s="316"/>
      <c r="P709" s="316"/>
      <c r="Q709" s="316"/>
      <c r="R709" s="316"/>
      <c r="S709" s="316"/>
      <c r="T709" s="316"/>
      <c r="U709" s="316"/>
      <c r="V709" s="316"/>
      <c r="W709" s="316"/>
      <c r="X709" s="316"/>
      <c r="Y709" s="316"/>
      <c r="Z709" s="316"/>
      <c r="AA709" s="316"/>
    </row>
    <row r="710" spans="1:27">
      <c r="A710" s="316"/>
      <c r="B710" s="1006"/>
      <c r="C710" s="316"/>
      <c r="D710" s="316"/>
      <c r="E710" s="316"/>
      <c r="F710" s="316"/>
      <c r="G710" s="316"/>
      <c r="H710" s="316"/>
      <c r="I710" s="316"/>
      <c r="J710" s="1007"/>
      <c r="K710" s="316"/>
      <c r="L710" s="316"/>
      <c r="M710" s="316"/>
      <c r="N710" s="316"/>
      <c r="O710" s="316"/>
      <c r="P710" s="316"/>
      <c r="Q710" s="316"/>
      <c r="R710" s="316"/>
      <c r="S710" s="316"/>
      <c r="T710" s="316"/>
      <c r="U710" s="316"/>
      <c r="V710" s="316"/>
      <c r="W710" s="316"/>
      <c r="X710" s="316"/>
      <c r="Y710" s="316"/>
      <c r="Z710" s="316"/>
      <c r="AA710" s="316"/>
    </row>
    <row r="711" spans="1:27">
      <c r="A711" s="316"/>
      <c r="B711" s="1006"/>
      <c r="C711" s="316"/>
      <c r="D711" s="316"/>
      <c r="E711" s="316"/>
      <c r="F711" s="316"/>
      <c r="G711" s="316"/>
      <c r="H711" s="316"/>
      <c r="I711" s="316"/>
      <c r="J711" s="1007"/>
      <c r="K711" s="316"/>
      <c r="L711" s="316"/>
      <c r="M711" s="316"/>
      <c r="N711" s="316"/>
      <c r="O711" s="316"/>
      <c r="P711" s="316"/>
      <c r="Q711" s="316"/>
      <c r="R711" s="316"/>
      <c r="S711" s="316"/>
      <c r="T711" s="316"/>
      <c r="U711" s="316"/>
      <c r="V711" s="316"/>
      <c r="W711" s="316"/>
      <c r="X711" s="316"/>
      <c r="Y711" s="316"/>
      <c r="Z711" s="316"/>
      <c r="AA711" s="316"/>
    </row>
    <row r="712" spans="1:27">
      <c r="A712" s="316"/>
      <c r="B712" s="1006"/>
      <c r="C712" s="316"/>
      <c r="D712" s="316"/>
      <c r="E712" s="316"/>
      <c r="F712" s="316"/>
      <c r="G712" s="316"/>
      <c r="H712" s="316"/>
      <c r="I712" s="316"/>
      <c r="J712" s="1007"/>
      <c r="K712" s="316"/>
      <c r="L712" s="316"/>
      <c r="M712" s="316"/>
      <c r="N712" s="316"/>
      <c r="O712" s="316"/>
      <c r="P712" s="316"/>
      <c r="Q712" s="316"/>
      <c r="R712" s="316"/>
      <c r="S712" s="316"/>
      <c r="T712" s="316"/>
      <c r="U712" s="316"/>
      <c r="V712" s="316"/>
      <c r="W712" s="316"/>
      <c r="X712" s="316"/>
      <c r="Y712" s="316"/>
      <c r="Z712" s="316"/>
      <c r="AA712" s="316"/>
    </row>
    <row r="713" spans="1:27">
      <c r="A713" s="316"/>
      <c r="B713" s="1006"/>
      <c r="C713" s="316"/>
      <c r="D713" s="316"/>
      <c r="E713" s="316"/>
      <c r="F713" s="316"/>
      <c r="G713" s="316"/>
      <c r="H713" s="316"/>
      <c r="I713" s="316"/>
      <c r="J713" s="1007"/>
      <c r="K713" s="316"/>
      <c r="L713" s="316"/>
      <c r="M713" s="316"/>
      <c r="N713" s="316"/>
      <c r="O713" s="316"/>
      <c r="P713" s="316"/>
      <c r="Q713" s="316"/>
      <c r="R713" s="316"/>
      <c r="S713" s="316"/>
      <c r="T713" s="316"/>
      <c r="U713" s="316"/>
      <c r="V713" s="316"/>
      <c r="W713" s="316"/>
      <c r="X713" s="316"/>
      <c r="Y713" s="316"/>
      <c r="Z713" s="316"/>
      <c r="AA713" s="316"/>
    </row>
    <row r="714" spans="1:27">
      <c r="A714" s="316"/>
      <c r="B714" s="1006"/>
      <c r="C714" s="316"/>
      <c r="D714" s="316"/>
      <c r="E714" s="316"/>
      <c r="F714" s="316"/>
      <c r="G714" s="316"/>
      <c r="H714" s="316"/>
      <c r="I714" s="316"/>
      <c r="J714" s="1007"/>
      <c r="K714" s="316"/>
      <c r="L714" s="316"/>
      <c r="M714" s="316"/>
      <c r="N714" s="316"/>
      <c r="O714" s="316"/>
      <c r="P714" s="316"/>
      <c r="Q714" s="316"/>
      <c r="R714" s="316"/>
      <c r="S714" s="316"/>
      <c r="T714" s="316"/>
      <c r="U714" s="316"/>
      <c r="V714" s="316"/>
      <c r="W714" s="316"/>
      <c r="X714" s="316"/>
      <c r="Y714" s="316"/>
      <c r="Z714" s="316"/>
      <c r="AA714" s="316"/>
    </row>
    <row r="715" spans="1:27">
      <c r="A715" s="316"/>
      <c r="B715" s="1006"/>
      <c r="C715" s="316"/>
      <c r="D715" s="316"/>
      <c r="E715" s="316"/>
      <c r="F715" s="316"/>
      <c r="G715" s="316"/>
      <c r="H715" s="316"/>
      <c r="I715" s="316"/>
      <c r="J715" s="1007"/>
      <c r="K715" s="316"/>
      <c r="L715" s="316"/>
      <c r="M715" s="316"/>
      <c r="N715" s="316"/>
      <c r="O715" s="316"/>
      <c r="P715" s="316"/>
      <c r="Q715" s="316"/>
      <c r="R715" s="316"/>
      <c r="S715" s="316"/>
      <c r="T715" s="316"/>
      <c r="U715" s="316"/>
      <c r="V715" s="316"/>
      <c r="W715" s="316"/>
      <c r="X715" s="316"/>
      <c r="Y715" s="316"/>
      <c r="Z715" s="316"/>
      <c r="AA715" s="316"/>
    </row>
    <row r="716" spans="1:27">
      <c r="A716" s="316"/>
      <c r="B716" s="1006"/>
      <c r="C716" s="316"/>
      <c r="D716" s="316"/>
      <c r="E716" s="316"/>
      <c r="F716" s="316"/>
      <c r="G716" s="316"/>
      <c r="H716" s="316"/>
      <c r="I716" s="316"/>
      <c r="J716" s="1007"/>
      <c r="K716" s="316"/>
      <c r="L716" s="316"/>
      <c r="M716" s="316"/>
      <c r="N716" s="316"/>
      <c r="O716" s="316"/>
      <c r="P716" s="316"/>
      <c r="Q716" s="316"/>
      <c r="R716" s="316"/>
      <c r="S716" s="316"/>
      <c r="T716" s="316"/>
      <c r="U716" s="316"/>
      <c r="V716" s="316"/>
      <c r="W716" s="316"/>
      <c r="X716" s="316"/>
      <c r="Y716" s="316"/>
      <c r="Z716" s="316"/>
      <c r="AA716" s="316"/>
    </row>
    <row r="717" spans="1:27">
      <c r="A717" s="316"/>
      <c r="B717" s="1006"/>
      <c r="C717" s="316"/>
      <c r="D717" s="316"/>
      <c r="E717" s="316"/>
      <c r="F717" s="316"/>
      <c r="G717" s="316"/>
      <c r="H717" s="316"/>
      <c r="I717" s="316"/>
      <c r="J717" s="1007"/>
      <c r="K717" s="316"/>
      <c r="L717" s="316"/>
      <c r="M717" s="316"/>
      <c r="N717" s="316"/>
      <c r="O717" s="316"/>
      <c r="P717" s="316"/>
      <c r="Q717" s="316"/>
      <c r="R717" s="316"/>
      <c r="S717" s="316"/>
      <c r="T717" s="316"/>
      <c r="U717" s="316"/>
      <c r="V717" s="316"/>
      <c r="W717" s="316"/>
      <c r="X717" s="316"/>
      <c r="Y717" s="316"/>
      <c r="Z717" s="316"/>
      <c r="AA717" s="316"/>
    </row>
    <row r="718" spans="1:27">
      <c r="A718" s="316"/>
      <c r="B718" s="1006"/>
      <c r="C718" s="316"/>
      <c r="D718" s="316"/>
      <c r="E718" s="316"/>
      <c r="F718" s="316"/>
      <c r="G718" s="316"/>
      <c r="H718" s="316"/>
      <c r="I718" s="316"/>
      <c r="J718" s="1007"/>
      <c r="K718" s="316"/>
      <c r="L718" s="316"/>
      <c r="M718" s="316"/>
      <c r="N718" s="316"/>
      <c r="O718" s="316"/>
      <c r="P718" s="316"/>
      <c r="Q718" s="316"/>
      <c r="R718" s="316"/>
      <c r="S718" s="316"/>
      <c r="T718" s="316"/>
      <c r="U718" s="316"/>
      <c r="V718" s="316"/>
      <c r="W718" s="316"/>
      <c r="X718" s="316"/>
      <c r="Y718" s="316"/>
      <c r="Z718" s="316"/>
      <c r="AA718" s="316"/>
    </row>
    <row r="719" spans="1:27">
      <c r="A719" s="316"/>
      <c r="B719" s="1006"/>
      <c r="C719" s="316"/>
      <c r="D719" s="316"/>
      <c r="E719" s="316"/>
      <c r="F719" s="316"/>
      <c r="G719" s="316"/>
      <c r="H719" s="316"/>
      <c r="I719" s="316"/>
      <c r="J719" s="1007"/>
      <c r="K719" s="316"/>
      <c r="L719" s="316"/>
      <c r="M719" s="316"/>
      <c r="N719" s="316"/>
      <c r="O719" s="316"/>
      <c r="P719" s="316"/>
      <c r="Q719" s="316"/>
      <c r="R719" s="316"/>
      <c r="S719" s="316"/>
      <c r="T719" s="316"/>
      <c r="U719" s="316"/>
      <c r="V719" s="316"/>
      <c r="W719" s="316"/>
      <c r="X719" s="316"/>
      <c r="Y719" s="316"/>
      <c r="Z719" s="316"/>
      <c r="AA719" s="316"/>
    </row>
    <row r="720" spans="1:27">
      <c r="A720" s="316"/>
      <c r="B720" s="1006"/>
      <c r="C720" s="316"/>
      <c r="D720" s="316"/>
      <c r="E720" s="316"/>
      <c r="F720" s="316"/>
      <c r="G720" s="316"/>
      <c r="H720" s="316"/>
      <c r="I720" s="316"/>
      <c r="J720" s="1007"/>
      <c r="K720" s="316"/>
      <c r="L720" s="316"/>
      <c r="M720" s="316"/>
      <c r="N720" s="316"/>
      <c r="O720" s="316"/>
      <c r="P720" s="316"/>
      <c r="Q720" s="316"/>
      <c r="R720" s="316"/>
      <c r="S720" s="316"/>
      <c r="T720" s="316"/>
      <c r="U720" s="316"/>
      <c r="V720" s="316"/>
      <c r="W720" s="316"/>
      <c r="X720" s="316"/>
      <c r="Y720" s="316"/>
      <c r="Z720" s="316"/>
      <c r="AA720" s="316"/>
    </row>
    <row r="721" spans="1:27">
      <c r="A721" s="316"/>
      <c r="B721" s="1006"/>
      <c r="C721" s="316"/>
      <c r="D721" s="316"/>
      <c r="E721" s="316"/>
      <c r="F721" s="316"/>
      <c r="G721" s="316"/>
      <c r="H721" s="316"/>
      <c r="I721" s="316"/>
      <c r="J721" s="1007"/>
      <c r="K721" s="316"/>
      <c r="L721" s="316"/>
      <c r="M721" s="316"/>
      <c r="N721" s="316"/>
      <c r="O721" s="316"/>
      <c r="P721" s="316"/>
      <c r="Q721" s="316"/>
      <c r="R721" s="316"/>
      <c r="S721" s="316"/>
      <c r="T721" s="316"/>
      <c r="U721" s="316"/>
      <c r="V721" s="316"/>
      <c r="W721" s="316"/>
      <c r="X721" s="316"/>
      <c r="Y721" s="316"/>
      <c r="Z721" s="316"/>
      <c r="AA721" s="316"/>
    </row>
    <row r="722" spans="1:27">
      <c r="A722" s="316"/>
      <c r="B722" s="1006"/>
      <c r="C722" s="316"/>
      <c r="D722" s="316"/>
      <c r="E722" s="316"/>
      <c r="F722" s="316"/>
      <c r="G722" s="316"/>
      <c r="H722" s="316"/>
      <c r="I722" s="316"/>
      <c r="J722" s="1007"/>
      <c r="K722" s="316"/>
      <c r="L722" s="316"/>
      <c r="M722" s="316"/>
      <c r="N722" s="316"/>
      <c r="O722" s="316"/>
      <c r="P722" s="316"/>
      <c r="Q722" s="316"/>
      <c r="R722" s="316"/>
      <c r="S722" s="316"/>
      <c r="T722" s="316"/>
      <c r="U722" s="316"/>
      <c r="V722" s="316"/>
      <c r="W722" s="316"/>
      <c r="X722" s="316"/>
      <c r="Y722" s="316"/>
      <c r="Z722" s="316"/>
      <c r="AA722" s="316"/>
    </row>
    <row r="723" spans="1:27">
      <c r="A723" s="316"/>
      <c r="B723" s="1006"/>
      <c r="C723" s="316"/>
      <c r="D723" s="316"/>
      <c r="E723" s="316"/>
      <c r="F723" s="316"/>
      <c r="G723" s="316"/>
      <c r="H723" s="316"/>
      <c r="I723" s="316"/>
      <c r="J723" s="1007"/>
      <c r="K723" s="316"/>
      <c r="L723" s="316"/>
      <c r="M723" s="316"/>
      <c r="N723" s="316"/>
      <c r="O723" s="316"/>
      <c r="P723" s="316"/>
      <c r="Q723" s="316"/>
      <c r="R723" s="316"/>
      <c r="S723" s="316"/>
      <c r="T723" s="316"/>
      <c r="U723" s="316"/>
      <c r="V723" s="316"/>
      <c r="W723" s="316"/>
      <c r="X723" s="316"/>
      <c r="Y723" s="316"/>
      <c r="Z723" s="316"/>
      <c r="AA723" s="316"/>
    </row>
    <row r="724" spans="1:27">
      <c r="A724" s="316"/>
      <c r="B724" s="1006"/>
      <c r="C724" s="316"/>
      <c r="D724" s="316"/>
      <c r="E724" s="316"/>
      <c r="F724" s="316"/>
      <c r="G724" s="316"/>
      <c r="H724" s="316"/>
      <c r="I724" s="316"/>
      <c r="J724" s="1007"/>
      <c r="K724" s="316"/>
      <c r="L724" s="316"/>
      <c r="M724" s="316"/>
      <c r="N724" s="316"/>
      <c r="O724" s="316"/>
      <c r="P724" s="316"/>
      <c r="Q724" s="316"/>
      <c r="R724" s="316"/>
      <c r="S724" s="316"/>
      <c r="T724" s="316"/>
      <c r="U724" s="316"/>
      <c r="V724" s="316"/>
      <c r="W724" s="316"/>
      <c r="X724" s="316"/>
      <c r="Y724" s="316"/>
      <c r="Z724" s="316"/>
      <c r="AA724" s="316"/>
    </row>
    <row r="725" spans="1:27">
      <c r="A725" s="316"/>
      <c r="B725" s="1006"/>
      <c r="C725" s="316"/>
      <c r="D725" s="316"/>
      <c r="E725" s="316"/>
      <c r="F725" s="316"/>
      <c r="G725" s="316"/>
      <c r="H725" s="316"/>
      <c r="I725" s="316"/>
      <c r="J725" s="1007"/>
      <c r="K725" s="316"/>
      <c r="L725" s="316"/>
      <c r="M725" s="316"/>
      <c r="N725" s="316"/>
      <c r="O725" s="316"/>
      <c r="P725" s="316"/>
      <c r="Q725" s="316"/>
      <c r="R725" s="316"/>
      <c r="S725" s="316"/>
      <c r="T725" s="316"/>
      <c r="U725" s="316"/>
      <c r="V725" s="316"/>
      <c r="W725" s="316"/>
      <c r="X725" s="316"/>
      <c r="Y725" s="316"/>
      <c r="Z725" s="316"/>
      <c r="AA725" s="316"/>
    </row>
    <row r="726" spans="1:27">
      <c r="A726" s="316"/>
      <c r="B726" s="1006"/>
      <c r="C726" s="316"/>
      <c r="D726" s="316"/>
      <c r="E726" s="316"/>
      <c r="F726" s="316"/>
      <c r="G726" s="316"/>
      <c r="H726" s="316"/>
      <c r="I726" s="316"/>
      <c r="J726" s="1007"/>
      <c r="K726" s="316"/>
      <c r="L726" s="316"/>
      <c r="M726" s="316"/>
      <c r="N726" s="316"/>
      <c r="O726" s="316"/>
      <c r="P726" s="316"/>
      <c r="Q726" s="316"/>
      <c r="R726" s="316"/>
      <c r="S726" s="316"/>
      <c r="T726" s="316"/>
      <c r="U726" s="316"/>
      <c r="V726" s="316"/>
      <c r="W726" s="316"/>
      <c r="X726" s="316"/>
      <c r="Y726" s="316"/>
      <c r="Z726" s="316"/>
      <c r="AA726" s="316"/>
    </row>
    <row r="727" spans="1:27">
      <c r="A727" s="316"/>
      <c r="B727" s="1006"/>
      <c r="C727" s="316"/>
      <c r="D727" s="316"/>
      <c r="E727" s="316"/>
      <c r="F727" s="316"/>
      <c r="G727" s="316"/>
      <c r="H727" s="316"/>
      <c r="I727" s="316"/>
      <c r="J727" s="1007"/>
      <c r="K727" s="316"/>
      <c r="L727" s="316"/>
      <c r="M727" s="316"/>
      <c r="N727" s="316"/>
      <c r="O727" s="316"/>
      <c r="P727" s="316"/>
      <c r="Q727" s="316"/>
      <c r="R727" s="316"/>
      <c r="S727" s="316"/>
      <c r="T727" s="316"/>
      <c r="U727" s="316"/>
      <c r="V727" s="316"/>
      <c r="W727" s="316"/>
      <c r="X727" s="316"/>
      <c r="Y727" s="316"/>
      <c r="Z727" s="316"/>
      <c r="AA727" s="316"/>
    </row>
    <row r="728" spans="1:27">
      <c r="A728" s="316"/>
      <c r="B728" s="1006"/>
      <c r="C728" s="316"/>
      <c r="D728" s="316"/>
      <c r="E728" s="316"/>
      <c r="F728" s="316"/>
      <c r="G728" s="316"/>
      <c r="H728" s="316"/>
      <c r="I728" s="316"/>
      <c r="J728" s="1007"/>
      <c r="K728" s="316"/>
      <c r="L728" s="316"/>
      <c r="M728" s="316"/>
      <c r="N728" s="316"/>
      <c r="O728" s="316"/>
      <c r="P728" s="316"/>
      <c r="Q728" s="316"/>
      <c r="R728" s="316"/>
      <c r="S728" s="316"/>
      <c r="T728" s="316"/>
      <c r="U728" s="316"/>
      <c r="V728" s="316"/>
      <c r="W728" s="316"/>
      <c r="X728" s="316"/>
      <c r="Y728" s="316"/>
      <c r="Z728" s="316"/>
      <c r="AA728" s="316"/>
    </row>
    <row r="729" spans="1:27">
      <c r="A729" s="316"/>
      <c r="B729" s="1006"/>
      <c r="C729" s="316"/>
      <c r="D729" s="316"/>
      <c r="E729" s="316"/>
      <c r="F729" s="316"/>
      <c r="G729" s="316"/>
      <c r="H729" s="316"/>
      <c r="I729" s="316"/>
      <c r="J729" s="1007"/>
      <c r="K729" s="316"/>
      <c r="L729" s="316"/>
      <c r="M729" s="316"/>
      <c r="N729" s="316"/>
      <c r="O729" s="316"/>
      <c r="P729" s="316"/>
      <c r="Q729" s="316"/>
      <c r="R729" s="316"/>
      <c r="S729" s="316"/>
      <c r="T729" s="316"/>
      <c r="U729" s="316"/>
      <c r="V729" s="316"/>
      <c r="W729" s="316"/>
      <c r="X729" s="316"/>
      <c r="Y729" s="316"/>
      <c r="Z729" s="316"/>
      <c r="AA729" s="316"/>
    </row>
    <row r="730" spans="1:27">
      <c r="A730" s="316"/>
      <c r="B730" s="1006"/>
      <c r="C730" s="316"/>
      <c r="D730" s="316"/>
      <c r="E730" s="316"/>
      <c r="F730" s="316"/>
      <c r="G730" s="316"/>
      <c r="H730" s="316"/>
      <c r="I730" s="316"/>
      <c r="J730" s="1007"/>
      <c r="K730" s="316"/>
      <c r="L730" s="316"/>
      <c r="M730" s="316"/>
      <c r="N730" s="316"/>
      <c r="O730" s="316"/>
      <c r="P730" s="316"/>
      <c r="Q730" s="316"/>
      <c r="R730" s="316"/>
      <c r="S730" s="316"/>
      <c r="T730" s="316"/>
      <c r="U730" s="316"/>
      <c r="V730" s="316"/>
      <c r="W730" s="316"/>
      <c r="X730" s="316"/>
      <c r="Y730" s="316"/>
      <c r="Z730" s="316"/>
      <c r="AA730" s="316"/>
    </row>
    <row r="731" spans="1:27">
      <c r="A731" s="316"/>
      <c r="B731" s="1006"/>
      <c r="C731" s="316"/>
      <c r="D731" s="316"/>
      <c r="E731" s="316"/>
      <c r="F731" s="316"/>
      <c r="G731" s="316"/>
      <c r="H731" s="316"/>
      <c r="I731" s="316"/>
      <c r="J731" s="1007"/>
      <c r="K731" s="316"/>
      <c r="L731" s="316"/>
      <c r="M731" s="316"/>
      <c r="N731" s="316"/>
      <c r="O731" s="316"/>
      <c r="P731" s="316"/>
      <c r="Q731" s="316"/>
      <c r="R731" s="316"/>
      <c r="S731" s="316"/>
      <c r="T731" s="316"/>
      <c r="U731" s="316"/>
      <c r="V731" s="316"/>
      <c r="W731" s="316"/>
      <c r="X731" s="316"/>
      <c r="Y731" s="316"/>
      <c r="Z731" s="316"/>
      <c r="AA731" s="316"/>
    </row>
    <row r="732" spans="1:27">
      <c r="A732" s="316"/>
      <c r="B732" s="1006"/>
      <c r="C732" s="316"/>
      <c r="D732" s="316"/>
      <c r="E732" s="316"/>
      <c r="F732" s="316"/>
      <c r="G732" s="316"/>
      <c r="H732" s="316"/>
      <c r="I732" s="316"/>
      <c r="J732" s="1007"/>
      <c r="K732" s="316"/>
      <c r="L732" s="316"/>
      <c r="M732" s="316"/>
      <c r="N732" s="316"/>
      <c r="O732" s="316"/>
      <c r="P732" s="316"/>
      <c r="Q732" s="316"/>
      <c r="R732" s="316"/>
      <c r="S732" s="316"/>
      <c r="T732" s="316"/>
      <c r="U732" s="316"/>
      <c r="V732" s="316"/>
      <c r="W732" s="316"/>
      <c r="X732" s="316"/>
      <c r="Y732" s="316"/>
      <c r="Z732" s="316"/>
      <c r="AA732" s="316"/>
    </row>
    <row r="733" spans="1:27">
      <c r="A733" s="316"/>
      <c r="B733" s="1006"/>
      <c r="C733" s="316"/>
      <c r="D733" s="316"/>
      <c r="E733" s="316"/>
      <c r="F733" s="316"/>
      <c r="G733" s="316"/>
      <c r="H733" s="316"/>
      <c r="I733" s="316"/>
      <c r="J733" s="1007"/>
      <c r="K733" s="316"/>
      <c r="L733" s="316"/>
      <c r="M733" s="316"/>
      <c r="N733" s="316"/>
      <c r="O733" s="316"/>
      <c r="P733" s="316"/>
      <c r="Q733" s="316"/>
      <c r="R733" s="316"/>
      <c r="S733" s="316"/>
      <c r="T733" s="316"/>
      <c r="U733" s="316"/>
      <c r="V733" s="316"/>
      <c r="W733" s="316"/>
      <c r="X733" s="316"/>
      <c r="Y733" s="316"/>
      <c r="Z733" s="316"/>
      <c r="AA733" s="316"/>
    </row>
    <row r="734" spans="1:27">
      <c r="A734" s="316"/>
      <c r="B734" s="1006"/>
      <c r="C734" s="316"/>
      <c r="D734" s="316"/>
      <c r="E734" s="316"/>
      <c r="F734" s="316"/>
      <c r="G734" s="316"/>
      <c r="H734" s="316"/>
      <c r="I734" s="316"/>
      <c r="J734" s="1007"/>
      <c r="K734" s="316"/>
      <c r="L734" s="316"/>
      <c r="M734" s="316"/>
      <c r="N734" s="316"/>
      <c r="O734" s="316"/>
      <c r="P734" s="316"/>
      <c r="Q734" s="316"/>
      <c r="R734" s="316"/>
      <c r="S734" s="316"/>
      <c r="T734" s="316"/>
      <c r="U734" s="316"/>
      <c r="V734" s="316"/>
      <c r="W734" s="316"/>
      <c r="X734" s="316"/>
      <c r="Y734" s="316"/>
      <c r="Z734" s="316"/>
      <c r="AA734" s="316"/>
    </row>
    <row r="735" spans="1:27">
      <c r="A735" s="316"/>
      <c r="B735" s="1006"/>
      <c r="C735" s="316"/>
      <c r="D735" s="316"/>
      <c r="E735" s="316"/>
      <c r="F735" s="316"/>
      <c r="G735" s="316"/>
      <c r="H735" s="316"/>
      <c r="I735" s="316"/>
      <c r="J735" s="1007"/>
      <c r="K735" s="316"/>
      <c r="L735" s="316"/>
      <c r="M735" s="316"/>
      <c r="N735" s="316"/>
      <c r="O735" s="316"/>
      <c r="P735" s="316"/>
      <c r="Q735" s="316"/>
      <c r="R735" s="316"/>
      <c r="S735" s="316"/>
      <c r="T735" s="316"/>
      <c r="U735" s="316"/>
      <c r="V735" s="316"/>
      <c r="W735" s="316"/>
      <c r="X735" s="316"/>
      <c r="Y735" s="316"/>
      <c r="Z735" s="316"/>
      <c r="AA735" s="316"/>
    </row>
    <row r="736" spans="1:27">
      <c r="A736" s="316"/>
      <c r="B736" s="1006"/>
      <c r="C736" s="316"/>
      <c r="D736" s="316"/>
      <c r="E736" s="316"/>
      <c r="F736" s="316"/>
      <c r="G736" s="316"/>
      <c r="H736" s="316"/>
      <c r="I736" s="316"/>
      <c r="J736" s="1007"/>
      <c r="K736" s="316"/>
      <c r="L736" s="316"/>
      <c r="M736" s="316"/>
      <c r="N736" s="316"/>
      <c r="O736" s="316"/>
      <c r="P736" s="316"/>
      <c r="Q736" s="316"/>
      <c r="R736" s="316"/>
      <c r="S736" s="316"/>
      <c r="T736" s="316"/>
      <c r="U736" s="316"/>
      <c r="V736" s="316"/>
      <c r="W736" s="316"/>
      <c r="X736" s="316"/>
      <c r="Y736" s="316"/>
      <c r="Z736" s="316"/>
      <c r="AA736" s="316"/>
    </row>
    <row r="737" spans="1:27">
      <c r="A737" s="316"/>
      <c r="B737" s="1006"/>
      <c r="C737" s="316"/>
      <c r="D737" s="316"/>
      <c r="E737" s="316"/>
      <c r="F737" s="316"/>
      <c r="G737" s="316"/>
      <c r="H737" s="316"/>
      <c r="I737" s="316"/>
      <c r="J737" s="1007"/>
      <c r="K737" s="316"/>
      <c r="L737" s="316"/>
      <c r="M737" s="316"/>
      <c r="N737" s="316"/>
      <c r="O737" s="316"/>
      <c r="P737" s="316"/>
      <c r="Q737" s="316"/>
      <c r="R737" s="316"/>
      <c r="S737" s="316"/>
      <c r="T737" s="316"/>
      <c r="U737" s="316"/>
      <c r="V737" s="316"/>
      <c r="W737" s="316"/>
      <c r="X737" s="316"/>
      <c r="Y737" s="316"/>
      <c r="Z737" s="316"/>
      <c r="AA737" s="316"/>
    </row>
    <row r="738" spans="1:27">
      <c r="A738" s="316"/>
      <c r="B738" s="1006"/>
      <c r="C738" s="316"/>
      <c r="D738" s="316"/>
      <c r="E738" s="316"/>
      <c r="F738" s="316"/>
      <c r="G738" s="316"/>
      <c r="H738" s="316"/>
      <c r="I738" s="316"/>
      <c r="J738" s="1007"/>
      <c r="K738" s="316"/>
      <c r="L738" s="316"/>
      <c r="M738" s="316"/>
      <c r="N738" s="316"/>
      <c r="O738" s="316"/>
      <c r="P738" s="316"/>
      <c r="Q738" s="316"/>
      <c r="R738" s="316"/>
      <c r="S738" s="316"/>
      <c r="T738" s="316"/>
      <c r="U738" s="316"/>
      <c r="V738" s="316"/>
      <c r="W738" s="316"/>
      <c r="X738" s="316"/>
      <c r="Y738" s="316"/>
      <c r="Z738" s="316"/>
      <c r="AA738" s="316"/>
    </row>
    <row r="739" spans="1:27">
      <c r="A739" s="316"/>
      <c r="B739" s="1006"/>
      <c r="C739" s="316"/>
      <c r="D739" s="316"/>
      <c r="E739" s="316"/>
      <c r="F739" s="316"/>
      <c r="G739" s="316"/>
      <c r="H739" s="316"/>
      <c r="I739" s="316"/>
      <c r="J739" s="1007"/>
      <c r="K739" s="316"/>
      <c r="L739" s="316"/>
      <c r="M739" s="316"/>
      <c r="N739" s="316"/>
      <c r="O739" s="316"/>
      <c r="P739" s="316"/>
      <c r="Q739" s="316"/>
      <c r="R739" s="316"/>
      <c r="S739" s="316"/>
      <c r="T739" s="316"/>
      <c r="U739" s="316"/>
      <c r="V739" s="316"/>
      <c r="W739" s="316"/>
      <c r="X739" s="316"/>
      <c r="Y739" s="316"/>
      <c r="Z739" s="316"/>
      <c r="AA739" s="316"/>
    </row>
    <row r="740" spans="1:27">
      <c r="A740" s="316"/>
      <c r="B740" s="1006"/>
      <c r="C740" s="316"/>
      <c r="D740" s="316"/>
      <c r="E740" s="316"/>
      <c r="F740" s="316"/>
      <c r="G740" s="316"/>
      <c r="H740" s="316"/>
      <c r="I740" s="316"/>
      <c r="J740" s="1007"/>
      <c r="K740" s="316"/>
      <c r="L740" s="316"/>
      <c r="M740" s="316"/>
      <c r="N740" s="316"/>
      <c r="O740" s="316"/>
      <c r="P740" s="316"/>
      <c r="Q740" s="316"/>
      <c r="R740" s="316"/>
      <c r="S740" s="316"/>
      <c r="T740" s="316"/>
      <c r="U740" s="316"/>
      <c r="V740" s="316"/>
      <c r="W740" s="316"/>
      <c r="X740" s="316"/>
      <c r="Y740" s="316"/>
      <c r="Z740" s="316"/>
      <c r="AA740" s="316"/>
    </row>
    <row r="741" spans="1:27">
      <c r="A741" s="316"/>
      <c r="B741" s="1006"/>
      <c r="C741" s="316"/>
      <c r="D741" s="316"/>
      <c r="E741" s="316"/>
      <c r="F741" s="316"/>
      <c r="G741" s="316"/>
      <c r="H741" s="316"/>
      <c r="I741" s="316"/>
      <c r="J741" s="1007"/>
      <c r="K741" s="316"/>
      <c r="L741" s="316"/>
      <c r="M741" s="316"/>
      <c r="N741" s="316"/>
      <c r="O741" s="316"/>
      <c r="P741" s="316"/>
      <c r="Q741" s="316"/>
      <c r="R741" s="316"/>
      <c r="S741" s="316"/>
      <c r="T741" s="316"/>
      <c r="U741" s="316"/>
      <c r="V741" s="316"/>
      <c r="W741" s="316"/>
      <c r="X741" s="316"/>
      <c r="Y741" s="316"/>
      <c r="Z741" s="316"/>
      <c r="AA741" s="316"/>
    </row>
    <row r="742" spans="1:27">
      <c r="A742" s="316"/>
      <c r="B742" s="1006"/>
      <c r="C742" s="316"/>
      <c r="D742" s="316"/>
      <c r="E742" s="316"/>
      <c r="F742" s="316"/>
      <c r="G742" s="316"/>
      <c r="H742" s="316"/>
      <c r="I742" s="316"/>
      <c r="J742" s="1007"/>
      <c r="K742" s="316"/>
      <c r="L742" s="316"/>
      <c r="M742" s="316"/>
      <c r="N742" s="316"/>
      <c r="O742" s="316"/>
      <c r="P742" s="316"/>
      <c r="Q742" s="316"/>
      <c r="R742" s="316"/>
      <c r="S742" s="316"/>
      <c r="T742" s="316"/>
      <c r="U742" s="316"/>
      <c r="V742" s="316"/>
      <c r="W742" s="316"/>
      <c r="X742" s="316"/>
      <c r="Y742" s="316"/>
      <c r="Z742" s="316"/>
      <c r="AA742" s="316"/>
    </row>
    <row r="743" spans="1:27">
      <c r="A743" s="316"/>
      <c r="B743" s="1006"/>
      <c r="C743" s="316"/>
      <c r="D743" s="316"/>
      <c r="E743" s="316"/>
      <c r="F743" s="316"/>
      <c r="G743" s="316"/>
      <c r="H743" s="316"/>
      <c r="I743" s="316"/>
      <c r="J743" s="1007"/>
      <c r="K743" s="316"/>
      <c r="L743" s="316"/>
      <c r="M743" s="316"/>
      <c r="N743" s="316"/>
      <c r="O743" s="316"/>
      <c r="P743" s="316"/>
      <c r="Q743" s="316"/>
      <c r="R743" s="316"/>
      <c r="S743" s="316"/>
      <c r="T743" s="316"/>
      <c r="U743" s="316"/>
      <c r="V743" s="316"/>
      <c r="W743" s="316"/>
      <c r="X743" s="316"/>
      <c r="Y743" s="316"/>
      <c r="Z743" s="316"/>
      <c r="AA743" s="316"/>
    </row>
    <row r="744" spans="1:27">
      <c r="A744" s="316"/>
      <c r="B744" s="1006"/>
      <c r="C744" s="316"/>
      <c r="D744" s="316"/>
      <c r="E744" s="316"/>
      <c r="F744" s="316"/>
      <c r="G744" s="316"/>
      <c r="H744" s="316"/>
      <c r="I744" s="316"/>
      <c r="J744" s="1007"/>
      <c r="K744" s="316"/>
      <c r="L744" s="316"/>
      <c r="M744" s="316"/>
      <c r="N744" s="316"/>
      <c r="O744" s="316"/>
      <c r="P744" s="316"/>
      <c r="Q744" s="316"/>
      <c r="R744" s="316"/>
      <c r="S744" s="316"/>
      <c r="T744" s="316"/>
      <c r="U744" s="316"/>
      <c r="V744" s="316"/>
      <c r="W744" s="316"/>
      <c r="X744" s="316"/>
      <c r="Y744" s="316"/>
      <c r="Z744" s="316"/>
      <c r="AA744" s="316"/>
    </row>
    <row r="745" spans="1:27">
      <c r="A745" s="316"/>
      <c r="B745" s="1006"/>
      <c r="C745" s="316"/>
      <c r="D745" s="316"/>
      <c r="E745" s="316"/>
      <c r="F745" s="316"/>
      <c r="G745" s="316"/>
      <c r="H745" s="316"/>
      <c r="I745" s="316"/>
      <c r="J745" s="1007"/>
      <c r="K745" s="316"/>
      <c r="L745" s="316"/>
      <c r="M745" s="316"/>
      <c r="N745" s="316"/>
      <c r="O745" s="316"/>
      <c r="P745" s="316"/>
      <c r="Q745" s="316"/>
      <c r="R745" s="316"/>
      <c r="S745" s="316"/>
      <c r="T745" s="316"/>
      <c r="U745" s="316"/>
      <c r="V745" s="316"/>
      <c r="W745" s="316"/>
      <c r="X745" s="316"/>
      <c r="Y745" s="316"/>
      <c r="Z745" s="316"/>
      <c r="AA745" s="316"/>
    </row>
    <row r="746" spans="1:27">
      <c r="A746" s="316"/>
      <c r="B746" s="1006"/>
      <c r="C746" s="316"/>
      <c r="D746" s="316"/>
      <c r="E746" s="316"/>
      <c r="F746" s="316"/>
      <c r="G746" s="316"/>
      <c r="H746" s="316"/>
      <c r="I746" s="316"/>
      <c r="J746" s="1007"/>
      <c r="K746" s="316"/>
      <c r="L746" s="316"/>
      <c r="M746" s="316"/>
      <c r="N746" s="316"/>
      <c r="O746" s="316"/>
      <c r="P746" s="316"/>
      <c r="Q746" s="316"/>
      <c r="R746" s="316"/>
      <c r="S746" s="316"/>
      <c r="T746" s="316"/>
      <c r="U746" s="316"/>
      <c r="V746" s="316"/>
      <c r="W746" s="316"/>
      <c r="X746" s="316"/>
      <c r="Y746" s="316"/>
      <c r="Z746" s="316"/>
      <c r="AA746" s="316"/>
    </row>
    <row r="747" spans="1:27">
      <c r="A747" s="316"/>
      <c r="B747" s="1006"/>
      <c r="C747" s="316"/>
      <c r="D747" s="316"/>
      <c r="E747" s="316"/>
      <c r="F747" s="316"/>
      <c r="G747" s="316"/>
      <c r="H747" s="316"/>
      <c r="I747" s="316"/>
      <c r="J747" s="1007"/>
      <c r="K747" s="316"/>
      <c r="L747" s="316"/>
      <c r="M747" s="316"/>
      <c r="N747" s="316"/>
      <c r="O747" s="316"/>
      <c r="P747" s="316"/>
      <c r="Q747" s="316"/>
      <c r="R747" s="316"/>
      <c r="S747" s="316"/>
      <c r="T747" s="316"/>
      <c r="U747" s="316"/>
      <c r="V747" s="316"/>
      <c r="W747" s="316"/>
      <c r="X747" s="316"/>
      <c r="Y747" s="316"/>
      <c r="Z747" s="316"/>
      <c r="AA747" s="316"/>
    </row>
    <row r="748" spans="1:27">
      <c r="A748" s="316"/>
      <c r="B748" s="1006"/>
      <c r="C748" s="316"/>
      <c r="D748" s="316"/>
      <c r="E748" s="316"/>
      <c r="F748" s="316"/>
      <c r="G748" s="316"/>
      <c r="H748" s="316"/>
      <c r="I748" s="316"/>
      <c r="J748" s="1007"/>
      <c r="K748" s="316"/>
      <c r="L748" s="316"/>
      <c r="M748" s="316"/>
      <c r="N748" s="316"/>
      <c r="O748" s="316"/>
      <c r="P748" s="316"/>
      <c r="Q748" s="316"/>
      <c r="R748" s="316"/>
      <c r="S748" s="316"/>
      <c r="T748" s="316"/>
      <c r="U748" s="316"/>
      <c r="V748" s="316"/>
      <c r="W748" s="316"/>
      <c r="X748" s="316"/>
      <c r="Y748" s="316"/>
      <c r="Z748" s="316"/>
      <c r="AA748" s="316"/>
    </row>
    <row r="749" spans="1:27">
      <c r="A749" s="316"/>
      <c r="B749" s="1006"/>
      <c r="C749" s="316"/>
      <c r="D749" s="316"/>
      <c r="E749" s="316"/>
      <c r="F749" s="316"/>
      <c r="G749" s="316"/>
      <c r="H749" s="316"/>
      <c r="I749" s="316"/>
      <c r="J749" s="1007"/>
      <c r="K749" s="316"/>
      <c r="L749" s="316"/>
      <c r="M749" s="316"/>
      <c r="N749" s="316"/>
      <c r="O749" s="316"/>
      <c r="P749" s="316"/>
      <c r="Q749" s="316"/>
      <c r="R749" s="316"/>
      <c r="S749" s="316"/>
      <c r="T749" s="316"/>
      <c r="U749" s="316"/>
      <c r="V749" s="316"/>
      <c r="W749" s="316"/>
      <c r="X749" s="316"/>
      <c r="Y749" s="316"/>
      <c r="Z749" s="316"/>
      <c r="AA749" s="316"/>
    </row>
    <row r="750" spans="1:27">
      <c r="A750" s="316"/>
      <c r="B750" s="1006"/>
      <c r="C750" s="316"/>
      <c r="D750" s="316"/>
      <c r="E750" s="316"/>
      <c r="F750" s="316"/>
      <c r="G750" s="316"/>
      <c r="H750" s="316"/>
      <c r="I750" s="316"/>
      <c r="J750" s="1007"/>
      <c r="K750" s="316"/>
      <c r="L750" s="316"/>
      <c r="M750" s="316"/>
      <c r="N750" s="316"/>
      <c r="O750" s="316"/>
      <c r="P750" s="316"/>
      <c r="Q750" s="316"/>
      <c r="R750" s="316"/>
      <c r="S750" s="316"/>
      <c r="T750" s="316"/>
      <c r="U750" s="316"/>
      <c r="V750" s="316"/>
      <c r="W750" s="316"/>
      <c r="X750" s="316"/>
      <c r="Y750" s="316"/>
      <c r="Z750" s="316"/>
      <c r="AA750" s="316"/>
    </row>
    <row r="751" spans="1:27">
      <c r="A751" s="316"/>
      <c r="B751" s="1006"/>
      <c r="C751" s="316"/>
      <c r="D751" s="316"/>
      <c r="E751" s="316"/>
      <c r="F751" s="316"/>
      <c r="G751" s="316"/>
      <c r="H751" s="316"/>
      <c r="I751" s="316"/>
      <c r="J751" s="1007"/>
      <c r="K751" s="316"/>
      <c r="L751" s="316"/>
      <c r="M751" s="316"/>
      <c r="N751" s="316"/>
      <c r="O751" s="316"/>
      <c r="P751" s="316"/>
      <c r="Q751" s="316"/>
      <c r="R751" s="316"/>
      <c r="S751" s="316"/>
      <c r="T751" s="316"/>
      <c r="U751" s="316"/>
      <c r="V751" s="316"/>
      <c r="W751" s="316"/>
      <c r="X751" s="316"/>
      <c r="Y751" s="316"/>
      <c r="Z751" s="316"/>
      <c r="AA751" s="316"/>
    </row>
    <row r="752" spans="1:27">
      <c r="A752" s="316"/>
      <c r="B752" s="1006"/>
      <c r="C752" s="316"/>
      <c r="D752" s="316"/>
      <c r="E752" s="316"/>
      <c r="F752" s="316"/>
      <c r="G752" s="316"/>
      <c r="H752" s="316"/>
      <c r="I752" s="316"/>
      <c r="J752" s="1007"/>
      <c r="K752" s="316"/>
      <c r="L752" s="316"/>
      <c r="M752" s="316"/>
      <c r="N752" s="316"/>
      <c r="O752" s="316"/>
      <c r="P752" s="316"/>
      <c r="Q752" s="316"/>
      <c r="R752" s="316"/>
      <c r="S752" s="316"/>
      <c r="T752" s="316"/>
      <c r="U752" s="316"/>
      <c r="V752" s="316"/>
      <c r="W752" s="316"/>
      <c r="X752" s="316"/>
      <c r="Y752" s="316"/>
      <c r="Z752" s="316"/>
      <c r="AA752" s="316"/>
    </row>
    <row r="753" spans="1:27">
      <c r="A753" s="316"/>
      <c r="B753" s="1006"/>
      <c r="C753" s="316"/>
      <c r="D753" s="316"/>
      <c r="E753" s="316"/>
      <c r="F753" s="316"/>
      <c r="G753" s="316"/>
      <c r="H753" s="316"/>
      <c r="I753" s="316"/>
      <c r="J753" s="1007"/>
      <c r="K753" s="316"/>
      <c r="L753" s="316"/>
      <c r="M753" s="316"/>
      <c r="N753" s="316"/>
      <c r="O753" s="316"/>
      <c r="P753" s="316"/>
      <c r="Q753" s="316"/>
      <c r="R753" s="316"/>
      <c r="S753" s="316"/>
      <c r="T753" s="316"/>
      <c r="U753" s="316"/>
      <c r="V753" s="316"/>
      <c r="W753" s="316"/>
      <c r="X753" s="316"/>
      <c r="Y753" s="316"/>
      <c r="Z753" s="316"/>
      <c r="AA753" s="316"/>
    </row>
    <row r="754" spans="1:27">
      <c r="A754" s="316"/>
      <c r="B754" s="1006"/>
      <c r="C754" s="316"/>
      <c r="D754" s="316"/>
      <c r="E754" s="316"/>
      <c r="F754" s="316"/>
      <c r="G754" s="316"/>
      <c r="H754" s="316"/>
      <c r="I754" s="316"/>
      <c r="J754" s="1007"/>
      <c r="K754" s="316"/>
      <c r="L754" s="316"/>
      <c r="M754" s="316"/>
      <c r="N754" s="316"/>
      <c r="O754" s="316"/>
      <c r="P754" s="316"/>
      <c r="Q754" s="316"/>
      <c r="R754" s="316"/>
      <c r="S754" s="316"/>
      <c r="T754" s="316"/>
      <c r="U754" s="316"/>
      <c r="V754" s="316"/>
      <c r="W754" s="316"/>
      <c r="X754" s="316"/>
      <c r="Y754" s="316"/>
      <c r="Z754" s="316"/>
      <c r="AA754" s="316"/>
    </row>
    <row r="755" spans="1:27">
      <c r="A755" s="316"/>
      <c r="B755" s="1006"/>
      <c r="C755" s="316"/>
      <c r="D755" s="316"/>
      <c r="E755" s="316"/>
      <c r="F755" s="316"/>
      <c r="G755" s="316"/>
      <c r="H755" s="316"/>
      <c r="I755" s="316"/>
      <c r="J755" s="1007"/>
      <c r="K755" s="316"/>
      <c r="L755" s="316"/>
      <c r="M755" s="316"/>
      <c r="N755" s="316"/>
      <c r="O755" s="316"/>
      <c r="P755" s="316"/>
      <c r="Q755" s="316"/>
      <c r="R755" s="316"/>
      <c r="S755" s="316"/>
      <c r="T755" s="316"/>
      <c r="U755" s="316"/>
      <c r="V755" s="316"/>
      <c r="W755" s="316"/>
      <c r="X755" s="316"/>
      <c r="Y755" s="316"/>
      <c r="Z755" s="316"/>
      <c r="AA755" s="316"/>
    </row>
    <row r="756" spans="1:27">
      <c r="A756" s="316"/>
      <c r="B756" s="1006"/>
      <c r="C756" s="316"/>
      <c r="D756" s="316"/>
      <c r="E756" s="316"/>
      <c r="F756" s="316"/>
      <c r="G756" s="316"/>
      <c r="H756" s="316"/>
      <c r="I756" s="316"/>
      <c r="J756" s="1007"/>
      <c r="K756" s="316"/>
      <c r="L756" s="316"/>
      <c r="M756" s="316"/>
      <c r="N756" s="316"/>
      <c r="O756" s="316"/>
      <c r="P756" s="316"/>
      <c r="Q756" s="316"/>
      <c r="R756" s="316"/>
      <c r="S756" s="316"/>
      <c r="T756" s="316"/>
      <c r="U756" s="316"/>
      <c r="V756" s="316"/>
      <c r="W756" s="316"/>
      <c r="X756" s="316"/>
      <c r="Y756" s="316"/>
      <c r="Z756" s="316"/>
      <c r="AA756" s="316"/>
    </row>
    <row r="757" spans="1:27">
      <c r="A757" s="316"/>
      <c r="B757" s="1006"/>
      <c r="C757" s="316"/>
      <c r="D757" s="316"/>
      <c r="E757" s="316"/>
      <c r="F757" s="316"/>
      <c r="G757" s="316"/>
      <c r="H757" s="316"/>
      <c r="I757" s="316"/>
      <c r="J757" s="1007"/>
      <c r="K757" s="316"/>
      <c r="L757" s="316"/>
      <c r="M757" s="316"/>
      <c r="N757" s="316"/>
      <c r="O757" s="316"/>
      <c r="P757" s="316"/>
      <c r="Q757" s="316"/>
      <c r="R757" s="316"/>
      <c r="S757" s="316"/>
      <c r="T757" s="316"/>
      <c r="U757" s="316"/>
      <c r="V757" s="316"/>
      <c r="W757" s="316"/>
      <c r="X757" s="316"/>
      <c r="Y757" s="316"/>
      <c r="Z757" s="316"/>
      <c r="AA757" s="316"/>
    </row>
    <row r="758" spans="1:27">
      <c r="A758" s="316"/>
      <c r="B758" s="1006"/>
      <c r="C758" s="316"/>
      <c r="D758" s="316"/>
      <c r="E758" s="316"/>
      <c r="F758" s="316"/>
      <c r="G758" s="316"/>
      <c r="H758" s="316"/>
      <c r="I758" s="316"/>
      <c r="J758" s="1007"/>
      <c r="K758" s="316"/>
      <c r="L758" s="316"/>
      <c r="M758" s="316"/>
      <c r="N758" s="316"/>
      <c r="O758" s="316"/>
      <c r="P758" s="316"/>
      <c r="Q758" s="316"/>
      <c r="R758" s="316"/>
      <c r="S758" s="316"/>
      <c r="T758" s="316"/>
      <c r="U758" s="316"/>
      <c r="V758" s="316"/>
      <c r="W758" s="316"/>
      <c r="X758" s="316"/>
      <c r="Y758" s="316"/>
      <c r="Z758" s="316"/>
      <c r="AA758" s="316"/>
    </row>
    <row r="759" spans="1:27">
      <c r="A759" s="316"/>
      <c r="B759" s="1006"/>
      <c r="C759" s="316"/>
      <c r="D759" s="316"/>
      <c r="E759" s="316"/>
      <c r="F759" s="316"/>
      <c r="G759" s="316"/>
      <c r="H759" s="316"/>
      <c r="I759" s="316"/>
      <c r="J759" s="1007"/>
      <c r="K759" s="316"/>
      <c r="L759" s="316"/>
      <c r="M759" s="316"/>
      <c r="N759" s="316"/>
      <c r="O759" s="316"/>
      <c r="P759" s="316"/>
      <c r="Q759" s="316"/>
      <c r="R759" s="316"/>
      <c r="S759" s="316"/>
      <c r="T759" s="316"/>
      <c r="U759" s="316"/>
      <c r="V759" s="316"/>
      <c r="W759" s="316"/>
      <c r="X759" s="316"/>
      <c r="Y759" s="316"/>
      <c r="Z759" s="316"/>
      <c r="AA759" s="316"/>
    </row>
    <row r="760" spans="1:27">
      <c r="A760" s="316"/>
      <c r="B760" s="1006"/>
      <c r="C760" s="316"/>
      <c r="D760" s="316"/>
      <c r="E760" s="316"/>
      <c r="F760" s="316"/>
      <c r="G760" s="316"/>
      <c r="H760" s="316"/>
      <c r="I760" s="316"/>
      <c r="J760" s="1007"/>
      <c r="K760" s="316"/>
      <c r="L760" s="316"/>
      <c r="M760" s="316"/>
      <c r="N760" s="316"/>
      <c r="O760" s="316"/>
      <c r="P760" s="316"/>
      <c r="Q760" s="316"/>
      <c r="R760" s="316"/>
      <c r="S760" s="316"/>
      <c r="T760" s="316"/>
      <c r="U760" s="316"/>
      <c r="V760" s="316"/>
      <c r="W760" s="316"/>
      <c r="X760" s="316"/>
      <c r="Y760" s="316"/>
      <c r="Z760" s="316"/>
      <c r="AA760" s="316"/>
    </row>
    <row r="761" spans="1:27">
      <c r="A761" s="316"/>
      <c r="B761" s="1006"/>
      <c r="C761" s="316"/>
      <c r="D761" s="316"/>
      <c r="E761" s="316"/>
      <c r="F761" s="316"/>
      <c r="G761" s="316"/>
      <c r="H761" s="316"/>
      <c r="I761" s="316"/>
      <c r="J761" s="1007"/>
      <c r="K761" s="316"/>
      <c r="L761" s="316"/>
      <c r="M761" s="316"/>
      <c r="N761" s="316"/>
      <c r="O761" s="316"/>
      <c r="P761" s="316"/>
      <c r="Q761" s="316"/>
      <c r="R761" s="316"/>
      <c r="S761" s="316"/>
      <c r="T761" s="316"/>
      <c r="U761" s="316"/>
      <c r="V761" s="316"/>
      <c r="W761" s="316"/>
      <c r="X761" s="316"/>
      <c r="Y761" s="316"/>
      <c r="Z761" s="316"/>
      <c r="AA761" s="316"/>
    </row>
    <row r="762" spans="1:27">
      <c r="A762" s="316"/>
      <c r="B762" s="1006"/>
      <c r="C762" s="316"/>
      <c r="D762" s="316"/>
      <c r="E762" s="316"/>
      <c r="F762" s="316"/>
      <c r="G762" s="316"/>
      <c r="H762" s="316"/>
      <c r="I762" s="316"/>
      <c r="J762" s="1007"/>
      <c r="K762" s="316"/>
      <c r="L762" s="316"/>
      <c r="M762" s="316"/>
      <c r="N762" s="316"/>
      <c r="O762" s="316"/>
      <c r="P762" s="316"/>
      <c r="Q762" s="316"/>
      <c r="R762" s="316"/>
      <c r="S762" s="316"/>
      <c r="T762" s="316"/>
      <c r="U762" s="316"/>
      <c r="V762" s="316"/>
      <c r="W762" s="316"/>
      <c r="X762" s="316"/>
      <c r="Y762" s="316"/>
      <c r="Z762" s="316"/>
      <c r="AA762" s="316"/>
    </row>
    <row r="763" spans="1:27">
      <c r="A763" s="316"/>
      <c r="B763" s="1006"/>
      <c r="C763" s="316"/>
      <c r="D763" s="316"/>
      <c r="E763" s="316"/>
      <c r="F763" s="316"/>
      <c r="G763" s="316"/>
      <c r="H763" s="316"/>
      <c r="I763" s="316"/>
      <c r="J763" s="1007"/>
      <c r="K763" s="316"/>
      <c r="L763" s="316"/>
      <c r="M763" s="316"/>
      <c r="N763" s="316"/>
      <c r="O763" s="316"/>
      <c r="P763" s="316"/>
      <c r="Q763" s="316"/>
      <c r="R763" s="316"/>
      <c r="S763" s="316"/>
      <c r="T763" s="316"/>
      <c r="U763" s="316"/>
      <c r="V763" s="316"/>
      <c r="W763" s="316"/>
      <c r="X763" s="316"/>
      <c r="Y763" s="316"/>
      <c r="Z763" s="316"/>
      <c r="AA763" s="316"/>
    </row>
    <row r="764" spans="1:27">
      <c r="A764" s="316"/>
      <c r="B764" s="1006"/>
      <c r="C764" s="316"/>
      <c r="D764" s="316"/>
      <c r="E764" s="316"/>
      <c r="F764" s="316"/>
      <c r="G764" s="316"/>
      <c r="H764" s="316"/>
      <c r="I764" s="316"/>
      <c r="J764" s="1007"/>
      <c r="K764" s="316"/>
      <c r="L764" s="316"/>
      <c r="M764" s="316"/>
      <c r="N764" s="316"/>
      <c r="O764" s="316"/>
      <c r="P764" s="316"/>
      <c r="Q764" s="316"/>
      <c r="R764" s="316"/>
      <c r="S764" s="316"/>
      <c r="T764" s="316"/>
      <c r="U764" s="316"/>
      <c r="V764" s="316"/>
      <c r="W764" s="316"/>
      <c r="X764" s="316"/>
      <c r="Y764" s="316"/>
      <c r="Z764" s="316"/>
      <c r="AA764" s="316"/>
    </row>
    <row r="765" spans="1:27">
      <c r="A765" s="316"/>
      <c r="B765" s="1006"/>
      <c r="C765" s="316"/>
      <c r="D765" s="316"/>
      <c r="E765" s="316"/>
      <c r="F765" s="316"/>
      <c r="G765" s="316"/>
      <c r="H765" s="316"/>
      <c r="I765" s="316"/>
      <c r="J765" s="1007"/>
      <c r="K765" s="316"/>
      <c r="L765" s="316"/>
      <c r="M765" s="316"/>
      <c r="N765" s="316"/>
      <c r="O765" s="316"/>
      <c r="P765" s="316"/>
      <c r="Q765" s="316"/>
      <c r="R765" s="316"/>
      <c r="S765" s="316"/>
      <c r="T765" s="316"/>
      <c r="U765" s="316"/>
      <c r="V765" s="316"/>
      <c r="W765" s="316"/>
      <c r="X765" s="316"/>
      <c r="Y765" s="316"/>
      <c r="Z765" s="316"/>
      <c r="AA765" s="316"/>
    </row>
    <row r="766" spans="1:27">
      <c r="A766" s="316"/>
      <c r="B766" s="1006"/>
      <c r="C766" s="316"/>
      <c r="D766" s="316"/>
      <c r="E766" s="316"/>
      <c r="F766" s="316"/>
      <c r="G766" s="316"/>
      <c r="H766" s="316"/>
      <c r="I766" s="316"/>
      <c r="J766" s="1007"/>
      <c r="K766" s="316"/>
      <c r="L766" s="316"/>
      <c r="M766" s="316"/>
      <c r="N766" s="316"/>
      <c r="O766" s="316"/>
      <c r="P766" s="316"/>
      <c r="Q766" s="316"/>
      <c r="R766" s="316"/>
      <c r="S766" s="316"/>
      <c r="T766" s="316"/>
      <c r="U766" s="316"/>
      <c r="V766" s="316"/>
      <c r="W766" s="316"/>
      <c r="X766" s="316"/>
      <c r="Y766" s="316"/>
      <c r="Z766" s="316"/>
      <c r="AA766" s="316"/>
    </row>
    <row r="767" spans="1:27">
      <c r="A767" s="316"/>
      <c r="B767" s="1006"/>
      <c r="C767" s="316"/>
      <c r="D767" s="316"/>
      <c r="E767" s="316"/>
      <c r="F767" s="316"/>
      <c r="G767" s="316"/>
      <c r="H767" s="316"/>
      <c r="I767" s="316"/>
      <c r="J767" s="1007"/>
      <c r="K767" s="316"/>
      <c r="L767" s="316"/>
      <c r="M767" s="316"/>
      <c r="N767" s="316"/>
      <c r="O767" s="316"/>
      <c r="P767" s="316"/>
      <c r="Q767" s="316"/>
      <c r="R767" s="316"/>
      <c r="S767" s="316"/>
      <c r="T767" s="316"/>
      <c r="U767" s="316"/>
      <c r="V767" s="316"/>
      <c r="W767" s="316"/>
      <c r="X767" s="316"/>
      <c r="Y767" s="316"/>
      <c r="Z767" s="316"/>
      <c r="AA767" s="316"/>
    </row>
    <row r="768" spans="1:27">
      <c r="A768" s="316"/>
      <c r="B768" s="1006"/>
      <c r="C768" s="316"/>
      <c r="D768" s="316"/>
      <c r="E768" s="316"/>
      <c r="F768" s="316"/>
      <c r="G768" s="316"/>
      <c r="H768" s="316"/>
      <c r="I768" s="316"/>
      <c r="J768" s="1007"/>
      <c r="K768" s="316"/>
      <c r="L768" s="316"/>
      <c r="M768" s="316"/>
      <c r="N768" s="316"/>
      <c r="O768" s="316"/>
      <c r="P768" s="316"/>
      <c r="Q768" s="316"/>
      <c r="R768" s="316"/>
      <c r="S768" s="316"/>
      <c r="T768" s="316"/>
      <c r="U768" s="316"/>
      <c r="V768" s="316"/>
      <c r="W768" s="316"/>
      <c r="X768" s="316"/>
      <c r="Y768" s="316"/>
      <c r="Z768" s="316"/>
      <c r="AA768" s="316"/>
    </row>
    <row r="769" spans="1:27">
      <c r="A769" s="316"/>
      <c r="B769" s="1006"/>
      <c r="C769" s="316"/>
      <c r="D769" s="316"/>
      <c r="E769" s="316"/>
      <c r="F769" s="316"/>
      <c r="G769" s="316"/>
      <c r="H769" s="316"/>
      <c r="I769" s="316"/>
      <c r="J769" s="1007"/>
      <c r="K769" s="316"/>
      <c r="L769" s="316"/>
      <c r="M769" s="316"/>
      <c r="N769" s="316"/>
      <c r="O769" s="316"/>
      <c r="P769" s="316"/>
      <c r="Q769" s="316"/>
      <c r="R769" s="316"/>
      <c r="S769" s="316"/>
      <c r="T769" s="316"/>
      <c r="U769" s="316"/>
      <c r="V769" s="316"/>
      <c r="W769" s="316"/>
      <c r="X769" s="316"/>
      <c r="Y769" s="316"/>
      <c r="Z769" s="316"/>
      <c r="AA769" s="316"/>
    </row>
    <row r="770" spans="1:27">
      <c r="A770" s="316"/>
      <c r="B770" s="1006"/>
      <c r="C770" s="316"/>
      <c r="D770" s="316"/>
      <c r="E770" s="316"/>
      <c r="F770" s="316"/>
      <c r="G770" s="316"/>
      <c r="H770" s="316"/>
      <c r="I770" s="316"/>
      <c r="J770" s="1007"/>
      <c r="K770" s="316"/>
      <c r="L770" s="316"/>
      <c r="M770" s="316"/>
      <c r="N770" s="316"/>
      <c r="O770" s="316"/>
      <c r="P770" s="316"/>
      <c r="Q770" s="316"/>
      <c r="R770" s="316"/>
      <c r="S770" s="316"/>
      <c r="T770" s="316"/>
      <c r="U770" s="316"/>
      <c r="V770" s="316"/>
      <c r="W770" s="316"/>
      <c r="X770" s="316"/>
      <c r="Y770" s="316"/>
      <c r="Z770" s="316"/>
      <c r="AA770" s="316"/>
    </row>
    <row r="771" spans="1:27">
      <c r="A771" s="316"/>
      <c r="B771" s="1006"/>
      <c r="C771" s="316"/>
      <c r="D771" s="316"/>
      <c r="E771" s="316"/>
      <c r="F771" s="316"/>
      <c r="G771" s="316"/>
      <c r="H771" s="316"/>
      <c r="I771" s="316"/>
      <c r="J771" s="1007"/>
      <c r="K771" s="316"/>
      <c r="L771" s="316"/>
      <c r="M771" s="316"/>
      <c r="N771" s="316"/>
      <c r="O771" s="316"/>
      <c r="P771" s="316"/>
      <c r="Q771" s="316"/>
      <c r="R771" s="316"/>
      <c r="S771" s="316"/>
      <c r="T771" s="316"/>
      <c r="U771" s="316"/>
      <c r="V771" s="316"/>
      <c r="W771" s="316"/>
      <c r="X771" s="316"/>
      <c r="Y771" s="316"/>
      <c r="Z771" s="316"/>
      <c r="AA771" s="316"/>
    </row>
    <row r="772" spans="1:27">
      <c r="A772" s="316"/>
      <c r="B772" s="1006"/>
      <c r="C772" s="316"/>
      <c r="D772" s="316"/>
      <c r="E772" s="316"/>
      <c r="F772" s="316"/>
      <c r="G772" s="316"/>
      <c r="H772" s="316"/>
      <c r="I772" s="316"/>
      <c r="J772" s="1007"/>
      <c r="K772" s="316"/>
      <c r="L772" s="316"/>
      <c r="M772" s="316"/>
      <c r="N772" s="316"/>
      <c r="O772" s="316"/>
      <c r="P772" s="316"/>
      <c r="Q772" s="316"/>
      <c r="R772" s="316"/>
      <c r="S772" s="316"/>
      <c r="T772" s="316"/>
      <c r="U772" s="316"/>
      <c r="V772" s="316"/>
      <c r="W772" s="316"/>
      <c r="X772" s="316"/>
      <c r="Y772" s="316"/>
      <c r="Z772" s="316"/>
      <c r="AA772" s="316"/>
    </row>
    <row r="773" spans="1:27">
      <c r="A773" s="316"/>
      <c r="B773" s="1006"/>
      <c r="C773" s="316"/>
      <c r="D773" s="316"/>
      <c r="E773" s="316"/>
      <c r="F773" s="316"/>
      <c r="G773" s="316"/>
      <c r="H773" s="316"/>
      <c r="I773" s="316"/>
      <c r="J773" s="1007"/>
      <c r="K773" s="316"/>
      <c r="L773" s="316"/>
      <c r="M773" s="316"/>
      <c r="N773" s="316"/>
      <c r="O773" s="316"/>
      <c r="P773" s="316"/>
      <c r="Q773" s="316"/>
      <c r="R773" s="316"/>
      <c r="S773" s="316"/>
      <c r="T773" s="316"/>
      <c r="U773" s="316"/>
      <c r="V773" s="316"/>
      <c r="W773" s="316"/>
      <c r="X773" s="316"/>
      <c r="Y773" s="316"/>
      <c r="Z773" s="316"/>
      <c r="AA773" s="316"/>
    </row>
    <row r="774" spans="1:27">
      <c r="A774" s="316"/>
      <c r="B774" s="1006"/>
      <c r="C774" s="316"/>
      <c r="D774" s="316"/>
      <c r="E774" s="316"/>
      <c r="F774" s="316"/>
      <c r="G774" s="316"/>
      <c r="H774" s="316"/>
      <c r="I774" s="316"/>
      <c r="J774" s="1007"/>
      <c r="K774" s="316"/>
      <c r="L774" s="316"/>
      <c r="M774" s="316"/>
      <c r="N774" s="316"/>
      <c r="O774" s="316"/>
      <c r="P774" s="316"/>
      <c r="Q774" s="316"/>
      <c r="R774" s="316"/>
      <c r="S774" s="316"/>
      <c r="T774" s="316"/>
      <c r="U774" s="316"/>
      <c r="V774" s="316"/>
      <c r="W774" s="316"/>
      <c r="X774" s="316"/>
      <c r="Y774" s="316"/>
      <c r="Z774" s="316"/>
      <c r="AA774" s="316"/>
    </row>
    <row r="775" spans="1:27">
      <c r="A775" s="316"/>
      <c r="B775" s="1006"/>
      <c r="C775" s="316"/>
      <c r="D775" s="316"/>
      <c r="E775" s="316"/>
      <c r="F775" s="316"/>
      <c r="G775" s="316"/>
      <c r="H775" s="316"/>
      <c r="I775" s="316"/>
      <c r="J775" s="1007"/>
      <c r="K775" s="316"/>
      <c r="L775" s="316"/>
      <c r="M775" s="316"/>
      <c r="N775" s="316"/>
      <c r="O775" s="316"/>
      <c r="P775" s="316"/>
      <c r="Q775" s="316"/>
      <c r="R775" s="316"/>
      <c r="S775" s="316"/>
      <c r="T775" s="316"/>
      <c r="U775" s="316"/>
      <c r="V775" s="316"/>
      <c r="W775" s="316"/>
      <c r="X775" s="316"/>
      <c r="Y775" s="316"/>
      <c r="Z775" s="316"/>
      <c r="AA775" s="316"/>
    </row>
    <row r="776" spans="1:27">
      <c r="A776" s="316"/>
      <c r="B776" s="1006"/>
      <c r="C776" s="316"/>
      <c r="D776" s="316"/>
      <c r="E776" s="316"/>
      <c r="F776" s="316"/>
      <c r="G776" s="316"/>
      <c r="H776" s="316"/>
      <c r="I776" s="316"/>
      <c r="J776" s="1007"/>
      <c r="K776" s="316"/>
      <c r="L776" s="316"/>
      <c r="M776" s="316"/>
      <c r="N776" s="316"/>
      <c r="O776" s="316"/>
      <c r="P776" s="316"/>
      <c r="Q776" s="316"/>
      <c r="R776" s="316"/>
      <c r="S776" s="316"/>
      <c r="T776" s="316"/>
      <c r="U776" s="316"/>
      <c r="V776" s="316"/>
      <c r="W776" s="316"/>
      <c r="X776" s="316"/>
      <c r="Y776" s="316"/>
      <c r="Z776" s="316"/>
      <c r="AA776" s="316"/>
    </row>
    <row r="777" spans="1:27">
      <c r="A777" s="316"/>
      <c r="B777" s="1006"/>
      <c r="C777" s="316"/>
      <c r="D777" s="316"/>
      <c r="E777" s="316"/>
      <c r="F777" s="316"/>
      <c r="G777" s="316"/>
      <c r="H777" s="316"/>
      <c r="I777" s="316"/>
      <c r="J777" s="1007"/>
      <c r="K777" s="316"/>
      <c r="L777" s="316"/>
      <c r="M777" s="316"/>
      <c r="N777" s="316"/>
      <c r="O777" s="316"/>
      <c r="P777" s="316"/>
      <c r="Q777" s="316"/>
      <c r="R777" s="316"/>
      <c r="S777" s="316"/>
      <c r="T777" s="316"/>
      <c r="U777" s="316"/>
      <c r="V777" s="316"/>
      <c r="W777" s="316"/>
      <c r="X777" s="316"/>
      <c r="Y777" s="316"/>
      <c r="Z777" s="316"/>
      <c r="AA777" s="316"/>
    </row>
    <row r="778" spans="1:27">
      <c r="A778" s="316"/>
      <c r="B778" s="1006"/>
      <c r="C778" s="316"/>
      <c r="D778" s="316"/>
      <c r="E778" s="316"/>
      <c r="F778" s="316"/>
      <c r="G778" s="316"/>
      <c r="H778" s="316"/>
      <c r="I778" s="316"/>
      <c r="J778" s="1007"/>
      <c r="K778" s="316"/>
      <c r="L778" s="316"/>
      <c r="M778" s="316"/>
      <c r="N778" s="316"/>
      <c r="O778" s="316"/>
      <c r="P778" s="316"/>
      <c r="Q778" s="316"/>
      <c r="R778" s="316"/>
      <c r="S778" s="316"/>
      <c r="T778" s="316"/>
      <c r="U778" s="316"/>
      <c r="V778" s="316"/>
      <c r="W778" s="316"/>
      <c r="X778" s="316"/>
      <c r="Y778" s="316"/>
      <c r="Z778" s="316"/>
      <c r="AA778" s="316"/>
    </row>
    <row r="779" spans="1:27">
      <c r="A779" s="316"/>
      <c r="B779" s="1006"/>
      <c r="C779" s="316"/>
      <c r="D779" s="316"/>
      <c r="E779" s="316"/>
      <c r="F779" s="316"/>
      <c r="G779" s="316"/>
      <c r="H779" s="316"/>
      <c r="I779" s="316"/>
      <c r="J779" s="1007"/>
      <c r="K779" s="316"/>
      <c r="L779" s="316"/>
      <c r="M779" s="316"/>
      <c r="N779" s="316"/>
      <c r="O779" s="316"/>
      <c r="P779" s="316"/>
      <c r="Q779" s="316"/>
      <c r="R779" s="316"/>
      <c r="S779" s="316"/>
      <c r="T779" s="316"/>
      <c r="U779" s="316"/>
      <c r="V779" s="316"/>
      <c r="W779" s="316"/>
      <c r="X779" s="316"/>
      <c r="Y779" s="316"/>
      <c r="Z779" s="316"/>
      <c r="AA779" s="316"/>
    </row>
    <row r="780" spans="1:27">
      <c r="A780" s="316"/>
      <c r="B780" s="1006"/>
      <c r="C780" s="316"/>
      <c r="D780" s="316"/>
      <c r="E780" s="316"/>
      <c r="F780" s="316"/>
      <c r="G780" s="316"/>
      <c r="H780" s="316"/>
      <c r="I780" s="316"/>
      <c r="J780" s="1007"/>
      <c r="K780" s="316"/>
      <c r="L780" s="316"/>
      <c r="M780" s="316"/>
      <c r="N780" s="316"/>
      <c r="O780" s="316"/>
      <c r="P780" s="316"/>
      <c r="Q780" s="316"/>
      <c r="R780" s="316"/>
      <c r="S780" s="316"/>
      <c r="T780" s="316"/>
      <c r="U780" s="316"/>
      <c r="V780" s="316"/>
      <c r="W780" s="316"/>
      <c r="X780" s="316"/>
      <c r="Y780" s="316"/>
      <c r="Z780" s="316"/>
      <c r="AA780" s="316"/>
    </row>
    <row r="781" spans="1:27">
      <c r="A781" s="316"/>
      <c r="B781" s="1006"/>
      <c r="C781" s="316"/>
      <c r="D781" s="316"/>
      <c r="E781" s="316"/>
      <c r="F781" s="316"/>
      <c r="G781" s="316"/>
      <c r="H781" s="316"/>
      <c r="I781" s="316"/>
      <c r="J781" s="1007"/>
      <c r="K781" s="316"/>
      <c r="L781" s="316"/>
      <c r="M781" s="316"/>
      <c r="N781" s="316"/>
      <c r="O781" s="316"/>
      <c r="P781" s="316"/>
      <c r="Q781" s="316"/>
      <c r="R781" s="316"/>
      <c r="S781" s="316"/>
      <c r="T781" s="316"/>
      <c r="U781" s="316"/>
      <c r="V781" s="316"/>
      <c r="W781" s="316"/>
      <c r="X781" s="316"/>
      <c r="Y781" s="316"/>
      <c r="Z781" s="316"/>
      <c r="AA781" s="316"/>
    </row>
    <row r="782" spans="1:27">
      <c r="A782" s="316"/>
      <c r="B782" s="1006"/>
      <c r="C782" s="316"/>
      <c r="D782" s="316"/>
      <c r="E782" s="316"/>
      <c r="F782" s="316"/>
      <c r="G782" s="316"/>
      <c r="H782" s="316"/>
      <c r="I782" s="316"/>
      <c r="J782" s="1007"/>
      <c r="K782" s="316"/>
      <c r="L782" s="316"/>
      <c r="M782" s="316"/>
      <c r="N782" s="316"/>
      <c r="O782" s="316"/>
      <c r="P782" s="316"/>
      <c r="Q782" s="316"/>
      <c r="R782" s="316"/>
      <c r="S782" s="316"/>
      <c r="T782" s="316"/>
      <c r="U782" s="316"/>
      <c r="V782" s="316"/>
      <c r="W782" s="316"/>
      <c r="X782" s="316"/>
      <c r="Y782" s="316"/>
      <c r="Z782" s="316"/>
      <c r="AA782" s="316"/>
    </row>
    <row r="783" spans="1:27">
      <c r="A783" s="316"/>
      <c r="B783" s="1006"/>
      <c r="C783" s="316"/>
      <c r="D783" s="316"/>
      <c r="E783" s="316"/>
      <c r="F783" s="316"/>
      <c r="G783" s="316"/>
      <c r="H783" s="316"/>
      <c r="I783" s="316"/>
      <c r="J783" s="1007"/>
      <c r="K783" s="316"/>
      <c r="L783" s="316"/>
      <c r="M783" s="316"/>
      <c r="N783" s="316"/>
      <c r="O783" s="316"/>
      <c r="P783" s="316"/>
      <c r="Q783" s="316"/>
      <c r="R783" s="316"/>
      <c r="S783" s="316"/>
      <c r="T783" s="316"/>
      <c r="U783" s="316"/>
      <c r="V783" s="316"/>
      <c r="W783" s="316"/>
      <c r="X783" s="316"/>
      <c r="Y783" s="316"/>
      <c r="Z783" s="316"/>
      <c r="AA783" s="316"/>
    </row>
    <row r="784" spans="1:27">
      <c r="A784" s="316"/>
      <c r="B784" s="1006"/>
      <c r="C784" s="316"/>
      <c r="D784" s="316"/>
      <c r="E784" s="316"/>
      <c r="F784" s="316"/>
      <c r="G784" s="316"/>
      <c r="H784" s="316"/>
      <c r="I784" s="316"/>
      <c r="J784" s="1007"/>
      <c r="K784" s="316"/>
      <c r="L784" s="316"/>
      <c r="M784" s="316"/>
      <c r="N784" s="316"/>
      <c r="O784" s="316"/>
      <c r="P784" s="316"/>
      <c r="Q784" s="316"/>
      <c r="R784" s="316"/>
      <c r="S784" s="316"/>
      <c r="T784" s="316"/>
      <c r="U784" s="316"/>
      <c r="V784" s="316"/>
      <c r="W784" s="316"/>
      <c r="X784" s="316"/>
      <c r="Y784" s="316"/>
      <c r="Z784" s="316"/>
      <c r="AA784" s="316"/>
    </row>
    <row r="785" spans="1:27">
      <c r="A785" s="316"/>
      <c r="B785" s="1006"/>
      <c r="C785" s="316"/>
      <c r="D785" s="316"/>
      <c r="E785" s="316"/>
      <c r="F785" s="316"/>
      <c r="G785" s="316"/>
      <c r="H785" s="316"/>
      <c r="I785" s="316"/>
      <c r="J785" s="1007"/>
      <c r="K785" s="316"/>
      <c r="L785" s="316"/>
      <c r="M785" s="316"/>
      <c r="N785" s="316"/>
      <c r="O785" s="316"/>
      <c r="P785" s="316"/>
      <c r="Q785" s="316"/>
      <c r="R785" s="316"/>
      <c r="S785" s="316"/>
      <c r="T785" s="316"/>
      <c r="U785" s="316"/>
      <c r="V785" s="316"/>
      <c r="W785" s="316"/>
      <c r="X785" s="316"/>
      <c r="Y785" s="316"/>
      <c r="Z785" s="316"/>
      <c r="AA785" s="316"/>
    </row>
    <row r="786" spans="1:27">
      <c r="A786" s="316"/>
      <c r="B786" s="1006"/>
      <c r="C786" s="316"/>
      <c r="D786" s="316"/>
      <c r="E786" s="316"/>
      <c r="F786" s="316"/>
      <c r="G786" s="316"/>
      <c r="H786" s="316"/>
      <c r="I786" s="316"/>
      <c r="J786" s="1007"/>
      <c r="K786" s="316"/>
      <c r="L786" s="316"/>
      <c r="M786" s="316"/>
      <c r="N786" s="316"/>
      <c r="O786" s="316"/>
      <c r="P786" s="316"/>
      <c r="Q786" s="316"/>
      <c r="R786" s="316"/>
      <c r="S786" s="316"/>
      <c r="T786" s="316"/>
      <c r="U786" s="316"/>
      <c r="V786" s="316"/>
      <c r="W786" s="316"/>
      <c r="X786" s="316"/>
      <c r="Y786" s="316"/>
      <c r="Z786" s="316"/>
      <c r="AA786" s="316"/>
    </row>
    <row r="787" spans="1:27">
      <c r="A787" s="316"/>
      <c r="B787" s="1006"/>
      <c r="C787" s="316"/>
      <c r="D787" s="316"/>
      <c r="E787" s="316"/>
      <c r="F787" s="316"/>
      <c r="G787" s="316"/>
      <c r="H787" s="316"/>
      <c r="I787" s="316"/>
      <c r="J787" s="1007"/>
      <c r="K787" s="316"/>
      <c r="L787" s="316"/>
      <c r="M787" s="316"/>
      <c r="N787" s="316"/>
      <c r="O787" s="316"/>
      <c r="P787" s="316"/>
      <c r="Q787" s="316"/>
      <c r="R787" s="316"/>
      <c r="S787" s="316"/>
      <c r="T787" s="316"/>
      <c r="U787" s="316"/>
      <c r="V787" s="316"/>
      <c r="W787" s="316"/>
      <c r="X787" s="316"/>
      <c r="Y787" s="316"/>
      <c r="Z787" s="316"/>
      <c r="AA787" s="316"/>
    </row>
    <row r="788" spans="1:27">
      <c r="A788" s="316"/>
      <c r="B788" s="1006"/>
      <c r="C788" s="316"/>
      <c r="D788" s="316"/>
      <c r="E788" s="316"/>
      <c r="F788" s="316"/>
      <c r="G788" s="316"/>
      <c r="H788" s="316"/>
      <c r="I788" s="316"/>
      <c r="J788" s="1007"/>
      <c r="K788" s="316"/>
      <c r="L788" s="316"/>
      <c r="M788" s="316"/>
      <c r="N788" s="316"/>
      <c r="O788" s="316"/>
      <c r="P788" s="316"/>
      <c r="Q788" s="316"/>
      <c r="R788" s="316"/>
      <c r="S788" s="316"/>
      <c r="T788" s="316"/>
      <c r="U788" s="316"/>
      <c r="V788" s="316"/>
      <c r="W788" s="316"/>
      <c r="X788" s="316"/>
      <c r="Y788" s="316"/>
      <c r="Z788" s="316"/>
      <c r="AA788" s="316"/>
    </row>
    <row r="789" spans="1:27">
      <c r="A789" s="316"/>
      <c r="B789" s="1006"/>
      <c r="C789" s="316"/>
      <c r="D789" s="316"/>
      <c r="E789" s="316"/>
      <c r="F789" s="316"/>
      <c r="G789" s="316"/>
      <c r="H789" s="316"/>
      <c r="I789" s="316"/>
      <c r="J789" s="1007"/>
      <c r="K789" s="316"/>
      <c r="L789" s="316"/>
      <c r="M789" s="316"/>
      <c r="N789" s="316"/>
      <c r="O789" s="316"/>
      <c r="P789" s="316"/>
      <c r="Q789" s="316"/>
      <c r="R789" s="316"/>
      <c r="S789" s="316"/>
      <c r="T789" s="316"/>
      <c r="U789" s="316"/>
      <c r="V789" s="316"/>
      <c r="W789" s="316"/>
      <c r="X789" s="316"/>
      <c r="Y789" s="316"/>
      <c r="Z789" s="316"/>
      <c r="AA789" s="316"/>
    </row>
    <row r="790" spans="1:27">
      <c r="A790" s="316"/>
      <c r="B790" s="1006"/>
      <c r="C790" s="316"/>
      <c r="D790" s="316"/>
      <c r="E790" s="316"/>
      <c r="F790" s="316"/>
      <c r="G790" s="316"/>
      <c r="H790" s="316"/>
      <c r="I790" s="316"/>
      <c r="J790" s="1007"/>
      <c r="K790" s="316"/>
      <c r="L790" s="316"/>
      <c r="M790" s="316"/>
      <c r="N790" s="316"/>
      <c r="O790" s="316"/>
      <c r="P790" s="316"/>
      <c r="Q790" s="316"/>
      <c r="R790" s="316"/>
      <c r="S790" s="316"/>
      <c r="T790" s="316"/>
      <c r="U790" s="316"/>
      <c r="V790" s="316"/>
      <c r="W790" s="316"/>
      <c r="X790" s="316"/>
      <c r="Y790" s="316"/>
      <c r="Z790" s="316"/>
      <c r="AA790" s="316"/>
    </row>
    <row r="791" spans="1:27">
      <c r="A791" s="316"/>
      <c r="B791" s="1006"/>
      <c r="C791" s="316"/>
      <c r="D791" s="316"/>
      <c r="E791" s="316"/>
      <c r="F791" s="316"/>
      <c r="G791" s="316"/>
      <c r="H791" s="316"/>
      <c r="I791" s="316"/>
      <c r="J791" s="1007"/>
      <c r="K791" s="316"/>
      <c r="L791" s="316"/>
      <c r="M791" s="316"/>
      <c r="N791" s="316"/>
      <c r="O791" s="316"/>
      <c r="P791" s="316"/>
      <c r="Q791" s="316"/>
      <c r="R791" s="316"/>
      <c r="S791" s="316"/>
      <c r="T791" s="316"/>
      <c r="U791" s="316"/>
      <c r="V791" s="316"/>
      <c r="W791" s="316"/>
      <c r="X791" s="316"/>
      <c r="Y791" s="316"/>
      <c r="Z791" s="316"/>
      <c r="AA791" s="316"/>
    </row>
    <row r="792" spans="1:27">
      <c r="A792" s="316"/>
      <c r="B792" s="1006"/>
      <c r="C792" s="316"/>
      <c r="D792" s="316"/>
      <c r="E792" s="316"/>
      <c r="F792" s="316"/>
      <c r="G792" s="316"/>
      <c r="H792" s="316"/>
      <c r="I792" s="316"/>
      <c r="J792" s="1007"/>
      <c r="K792" s="316"/>
      <c r="L792" s="316"/>
      <c r="M792" s="316"/>
      <c r="N792" s="316"/>
      <c r="O792" s="316"/>
      <c r="P792" s="316"/>
      <c r="Q792" s="316"/>
      <c r="R792" s="316"/>
      <c r="S792" s="316"/>
      <c r="T792" s="316"/>
      <c r="U792" s="316"/>
      <c r="V792" s="316"/>
      <c r="W792" s="316"/>
      <c r="X792" s="316"/>
      <c r="Y792" s="316"/>
      <c r="Z792" s="316"/>
      <c r="AA792" s="316"/>
    </row>
    <row r="793" spans="1:27">
      <c r="A793" s="316"/>
      <c r="B793" s="1006"/>
      <c r="C793" s="316"/>
      <c r="D793" s="316"/>
      <c r="E793" s="316"/>
      <c r="F793" s="316"/>
      <c r="G793" s="316"/>
      <c r="H793" s="316"/>
      <c r="I793" s="316"/>
      <c r="J793" s="1007"/>
      <c r="K793" s="316"/>
      <c r="L793" s="316"/>
      <c r="M793" s="316"/>
      <c r="N793" s="316"/>
      <c r="O793" s="316"/>
      <c r="P793" s="316"/>
      <c r="Q793" s="316"/>
      <c r="R793" s="316"/>
      <c r="S793" s="316"/>
      <c r="T793" s="316"/>
      <c r="U793" s="316"/>
      <c r="V793" s="316"/>
      <c r="W793" s="316"/>
      <c r="X793" s="316"/>
      <c r="Y793" s="316"/>
      <c r="Z793" s="316"/>
      <c r="AA793" s="316"/>
    </row>
    <row r="794" spans="1:27">
      <c r="A794" s="316"/>
      <c r="B794" s="1006"/>
      <c r="C794" s="316"/>
      <c r="D794" s="316"/>
      <c r="E794" s="316"/>
      <c r="F794" s="316"/>
      <c r="G794" s="316"/>
      <c r="H794" s="316"/>
      <c r="I794" s="316"/>
      <c r="J794" s="1007"/>
      <c r="K794" s="316"/>
      <c r="L794" s="316"/>
      <c r="M794" s="316"/>
      <c r="N794" s="316"/>
      <c r="O794" s="316"/>
      <c r="P794" s="316"/>
      <c r="Q794" s="316"/>
      <c r="R794" s="316"/>
      <c r="S794" s="316"/>
      <c r="T794" s="316"/>
      <c r="U794" s="316"/>
      <c r="V794" s="316"/>
      <c r="W794" s="316"/>
      <c r="X794" s="316"/>
      <c r="Y794" s="316"/>
      <c r="Z794" s="316"/>
      <c r="AA794" s="316"/>
    </row>
    <row r="795" spans="1:27">
      <c r="A795" s="316"/>
      <c r="B795" s="1006"/>
      <c r="C795" s="316"/>
      <c r="D795" s="316"/>
      <c r="E795" s="316"/>
      <c r="F795" s="316"/>
      <c r="G795" s="316"/>
      <c r="H795" s="316"/>
      <c r="I795" s="316"/>
      <c r="J795" s="1007"/>
      <c r="K795" s="316"/>
      <c r="L795" s="316"/>
      <c r="M795" s="316"/>
      <c r="N795" s="316"/>
      <c r="O795" s="316"/>
      <c r="P795" s="316"/>
      <c r="Q795" s="316"/>
      <c r="R795" s="316"/>
      <c r="S795" s="316"/>
      <c r="T795" s="316"/>
      <c r="U795" s="316"/>
      <c r="V795" s="316"/>
      <c r="W795" s="316"/>
      <c r="X795" s="316"/>
      <c r="Y795" s="316"/>
      <c r="Z795" s="316"/>
      <c r="AA795" s="316"/>
    </row>
    <row r="796" spans="1:27">
      <c r="A796" s="316"/>
      <c r="B796" s="1006"/>
      <c r="C796" s="316"/>
      <c r="D796" s="316"/>
      <c r="E796" s="316"/>
      <c r="F796" s="316"/>
      <c r="G796" s="316"/>
      <c r="H796" s="316"/>
      <c r="I796" s="316"/>
      <c r="J796" s="1007"/>
      <c r="K796" s="316"/>
      <c r="L796" s="316"/>
      <c r="M796" s="316"/>
      <c r="N796" s="316"/>
      <c r="O796" s="316"/>
      <c r="P796" s="316"/>
      <c r="Q796" s="316"/>
      <c r="R796" s="316"/>
      <c r="S796" s="316"/>
      <c r="T796" s="316"/>
      <c r="U796" s="316"/>
      <c r="V796" s="316"/>
      <c r="W796" s="316"/>
      <c r="X796" s="316"/>
      <c r="Y796" s="316"/>
      <c r="Z796" s="316"/>
      <c r="AA796" s="316"/>
    </row>
    <row r="797" spans="1:27">
      <c r="A797" s="316"/>
      <c r="B797" s="1006"/>
      <c r="C797" s="316"/>
      <c r="D797" s="316"/>
      <c r="E797" s="316"/>
      <c r="F797" s="316"/>
      <c r="G797" s="316"/>
      <c r="H797" s="316"/>
      <c r="I797" s="316"/>
      <c r="J797" s="1007"/>
      <c r="K797" s="316"/>
      <c r="L797" s="316"/>
      <c r="M797" s="316"/>
      <c r="N797" s="316"/>
      <c r="O797" s="316"/>
      <c r="P797" s="316"/>
      <c r="Q797" s="316"/>
      <c r="R797" s="316"/>
      <c r="S797" s="316"/>
      <c r="T797" s="316"/>
      <c r="U797" s="316"/>
      <c r="V797" s="316"/>
      <c r="W797" s="316"/>
      <c r="X797" s="316"/>
      <c r="Y797" s="316"/>
      <c r="Z797" s="316"/>
      <c r="AA797" s="316"/>
    </row>
    <row r="798" spans="1:27">
      <c r="A798" s="316"/>
      <c r="B798" s="1006"/>
      <c r="C798" s="316"/>
      <c r="D798" s="316"/>
      <c r="E798" s="316"/>
      <c r="F798" s="316"/>
      <c r="G798" s="316"/>
      <c r="H798" s="316"/>
      <c r="I798" s="316"/>
      <c r="J798" s="1007"/>
      <c r="K798" s="316"/>
      <c r="L798" s="316"/>
      <c r="M798" s="316"/>
      <c r="N798" s="316"/>
      <c r="O798" s="316"/>
      <c r="P798" s="316"/>
      <c r="Q798" s="316"/>
      <c r="R798" s="316"/>
      <c r="S798" s="316"/>
      <c r="T798" s="316"/>
      <c r="U798" s="316"/>
      <c r="V798" s="316"/>
      <c r="W798" s="316"/>
      <c r="X798" s="316"/>
      <c r="Y798" s="316"/>
      <c r="Z798" s="316"/>
      <c r="AA798" s="316"/>
    </row>
    <row r="799" spans="1:27">
      <c r="A799" s="316"/>
      <c r="B799" s="1006"/>
      <c r="C799" s="316"/>
      <c r="D799" s="316"/>
      <c r="E799" s="316"/>
      <c r="F799" s="316"/>
      <c r="G799" s="316"/>
      <c r="H799" s="316"/>
      <c r="I799" s="316"/>
      <c r="J799" s="1007"/>
      <c r="K799" s="316"/>
      <c r="L799" s="316"/>
      <c r="M799" s="316"/>
      <c r="N799" s="316"/>
      <c r="O799" s="316"/>
      <c r="P799" s="316"/>
      <c r="Q799" s="316"/>
      <c r="R799" s="316"/>
      <c r="S799" s="316"/>
      <c r="T799" s="316"/>
      <c r="U799" s="316"/>
      <c r="V799" s="316"/>
      <c r="W799" s="316"/>
      <c r="X799" s="316"/>
      <c r="Y799" s="316"/>
      <c r="Z799" s="316"/>
      <c r="AA799" s="316"/>
    </row>
    <row r="800" spans="1:27">
      <c r="A800" s="316"/>
      <c r="B800" s="1006"/>
      <c r="C800" s="316"/>
      <c r="D800" s="316"/>
      <c r="E800" s="316"/>
      <c r="F800" s="316"/>
      <c r="G800" s="316"/>
      <c r="H800" s="316"/>
      <c r="I800" s="316"/>
      <c r="J800" s="1007"/>
      <c r="K800" s="316"/>
      <c r="L800" s="316"/>
      <c r="M800" s="316"/>
      <c r="N800" s="316"/>
      <c r="O800" s="316"/>
      <c r="P800" s="316"/>
      <c r="Q800" s="316"/>
      <c r="R800" s="316"/>
      <c r="S800" s="316"/>
      <c r="T800" s="316"/>
      <c r="U800" s="316"/>
      <c r="V800" s="316"/>
      <c r="W800" s="316"/>
      <c r="X800" s="316"/>
      <c r="Y800" s="316"/>
      <c r="Z800" s="316"/>
      <c r="AA800" s="316"/>
    </row>
    <row r="801" spans="1:27">
      <c r="A801" s="316"/>
      <c r="B801" s="1006"/>
      <c r="C801" s="316"/>
      <c r="D801" s="316"/>
      <c r="E801" s="316"/>
      <c r="F801" s="316"/>
      <c r="G801" s="316"/>
      <c r="H801" s="316"/>
      <c r="I801" s="316"/>
      <c r="J801" s="1007"/>
      <c r="K801" s="316"/>
      <c r="L801" s="316"/>
      <c r="M801" s="316"/>
      <c r="N801" s="316"/>
      <c r="O801" s="316"/>
      <c r="P801" s="316"/>
      <c r="Q801" s="316"/>
      <c r="R801" s="316"/>
      <c r="S801" s="316"/>
      <c r="T801" s="316"/>
      <c r="U801" s="316"/>
      <c r="V801" s="316"/>
      <c r="W801" s="316"/>
      <c r="X801" s="316"/>
      <c r="Y801" s="316"/>
      <c r="Z801" s="316"/>
      <c r="AA801" s="316"/>
    </row>
    <row r="802" spans="1:27">
      <c r="A802" s="316"/>
      <c r="B802" s="1006"/>
      <c r="C802" s="316"/>
      <c r="D802" s="316"/>
      <c r="E802" s="316"/>
      <c r="F802" s="316"/>
      <c r="G802" s="316"/>
      <c r="H802" s="316"/>
      <c r="I802" s="316"/>
      <c r="J802" s="1007"/>
      <c r="K802" s="316"/>
      <c r="L802" s="316"/>
      <c r="M802" s="316"/>
      <c r="N802" s="316"/>
      <c r="O802" s="316"/>
      <c r="P802" s="316"/>
      <c r="Q802" s="316"/>
      <c r="R802" s="316"/>
      <c r="S802" s="316"/>
      <c r="T802" s="316"/>
      <c r="U802" s="316"/>
      <c r="V802" s="316"/>
      <c r="W802" s="316"/>
      <c r="X802" s="316"/>
      <c r="Y802" s="316"/>
      <c r="Z802" s="316"/>
      <c r="AA802" s="316"/>
    </row>
    <row r="803" spans="1:27">
      <c r="A803" s="316"/>
      <c r="B803" s="1006"/>
      <c r="C803" s="316"/>
      <c r="D803" s="316"/>
      <c r="E803" s="316"/>
      <c r="F803" s="316"/>
      <c r="G803" s="316"/>
      <c r="H803" s="316"/>
      <c r="I803" s="316"/>
      <c r="J803" s="1007"/>
      <c r="K803" s="316"/>
      <c r="L803" s="316"/>
      <c r="M803" s="316"/>
      <c r="N803" s="316"/>
      <c r="O803" s="316"/>
      <c r="P803" s="316"/>
      <c r="Q803" s="316"/>
      <c r="R803" s="316"/>
      <c r="S803" s="316"/>
      <c r="T803" s="316"/>
      <c r="U803" s="316"/>
      <c r="V803" s="316"/>
      <c r="W803" s="316"/>
      <c r="X803" s="316"/>
      <c r="Y803" s="316"/>
      <c r="Z803" s="316"/>
      <c r="AA803" s="316"/>
    </row>
    <row r="804" spans="1:27">
      <c r="A804" s="316"/>
      <c r="B804" s="1006"/>
      <c r="C804" s="316"/>
      <c r="D804" s="316"/>
      <c r="E804" s="316"/>
      <c r="F804" s="316"/>
      <c r="G804" s="316"/>
      <c r="H804" s="316"/>
      <c r="I804" s="316"/>
      <c r="J804" s="1007"/>
      <c r="K804" s="316"/>
      <c r="L804" s="316"/>
      <c r="M804" s="316"/>
      <c r="N804" s="316"/>
      <c r="O804" s="316"/>
      <c r="P804" s="316"/>
      <c r="Q804" s="316"/>
      <c r="R804" s="316"/>
      <c r="S804" s="316"/>
      <c r="T804" s="316"/>
      <c r="U804" s="316"/>
      <c r="V804" s="316"/>
      <c r="W804" s="316"/>
      <c r="X804" s="316"/>
      <c r="Y804" s="316"/>
      <c r="Z804" s="316"/>
      <c r="AA804" s="316"/>
    </row>
    <row r="805" spans="1:27">
      <c r="A805" s="316"/>
      <c r="B805" s="1006"/>
      <c r="C805" s="316"/>
      <c r="D805" s="316"/>
      <c r="E805" s="316"/>
      <c r="F805" s="316"/>
      <c r="G805" s="316"/>
      <c r="H805" s="316"/>
      <c r="I805" s="316"/>
      <c r="J805" s="1007"/>
      <c r="K805" s="316"/>
      <c r="L805" s="316"/>
      <c r="M805" s="316"/>
      <c r="N805" s="316"/>
      <c r="O805" s="316"/>
      <c r="P805" s="316"/>
      <c r="Q805" s="316"/>
      <c r="R805" s="316"/>
      <c r="S805" s="316"/>
      <c r="T805" s="316"/>
      <c r="U805" s="316"/>
      <c r="V805" s="316"/>
      <c r="W805" s="316"/>
      <c r="X805" s="316"/>
      <c r="Y805" s="316"/>
      <c r="Z805" s="316"/>
      <c r="AA805" s="316"/>
    </row>
    <row r="806" spans="1:27">
      <c r="A806" s="316"/>
      <c r="B806" s="1006"/>
      <c r="C806" s="316"/>
      <c r="D806" s="316"/>
      <c r="E806" s="316"/>
      <c r="F806" s="316"/>
      <c r="G806" s="316"/>
      <c r="H806" s="316"/>
      <c r="I806" s="316"/>
      <c r="J806" s="1007"/>
      <c r="K806" s="316"/>
      <c r="L806" s="316"/>
      <c r="M806" s="316"/>
      <c r="N806" s="316"/>
      <c r="O806" s="316"/>
      <c r="P806" s="316"/>
      <c r="Q806" s="316"/>
      <c r="R806" s="316"/>
      <c r="S806" s="316"/>
      <c r="T806" s="316"/>
      <c r="U806" s="316"/>
      <c r="V806" s="316"/>
      <c r="W806" s="316"/>
      <c r="X806" s="316"/>
      <c r="Y806" s="316"/>
      <c r="Z806" s="316"/>
      <c r="AA806" s="316"/>
    </row>
    <row r="807" spans="1:27">
      <c r="A807" s="316"/>
      <c r="B807" s="1006"/>
      <c r="C807" s="316"/>
      <c r="D807" s="316"/>
      <c r="E807" s="316"/>
      <c r="F807" s="316"/>
      <c r="G807" s="316"/>
      <c r="H807" s="316"/>
      <c r="I807" s="316"/>
      <c r="J807" s="1007"/>
      <c r="K807" s="316"/>
      <c r="L807" s="316"/>
      <c r="M807" s="316"/>
      <c r="N807" s="316"/>
      <c r="O807" s="316"/>
      <c r="P807" s="316"/>
      <c r="Q807" s="316"/>
      <c r="R807" s="316"/>
      <c r="S807" s="316"/>
      <c r="T807" s="316"/>
      <c r="U807" s="316"/>
      <c r="V807" s="316"/>
      <c r="W807" s="316"/>
      <c r="X807" s="316"/>
      <c r="Y807" s="316"/>
      <c r="Z807" s="316"/>
      <c r="AA807" s="316"/>
    </row>
    <row r="808" spans="1:27">
      <c r="A808" s="316"/>
      <c r="B808" s="1006"/>
      <c r="C808" s="316"/>
      <c r="D808" s="316"/>
      <c r="E808" s="316"/>
      <c r="F808" s="316"/>
      <c r="G808" s="316"/>
      <c r="H808" s="316"/>
      <c r="I808" s="316"/>
      <c r="J808" s="1007"/>
      <c r="K808" s="316"/>
      <c r="L808" s="316"/>
      <c r="M808" s="316"/>
      <c r="N808" s="316"/>
      <c r="O808" s="316"/>
      <c r="P808" s="316"/>
      <c r="Q808" s="316"/>
      <c r="R808" s="316"/>
      <c r="S808" s="316"/>
      <c r="T808" s="316"/>
      <c r="U808" s="316"/>
      <c r="V808" s="316"/>
      <c r="W808" s="316"/>
      <c r="X808" s="316"/>
      <c r="Y808" s="316"/>
      <c r="Z808" s="316"/>
      <c r="AA808" s="316"/>
    </row>
    <row r="809" spans="1:27">
      <c r="A809" s="316"/>
      <c r="B809" s="1006"/>
      <c r="C809" s="316"/>
      <c r="D809" s="316"/>
      <c r="E809" s="316"/>
      <c r="F809" s="316"/>
      <c r="G809" s="316"/>
      <c r="H809" s="316"/>
      <c r="I809" s="316"/>
      <c r="J809" s="1007"/>
      <c r="K809" s="316"/>
      <c r="L809" s="316"/>
      <c r="M809" s="316"/>
      <c r="N809" s="316"/>
      <c r="O809" s="316"/>
      <c r="P809" s="316"/>
      <c r="Q809" s="316"/>
      <c r="R809" s="316"/>
      <c r="S809" s="316"/>
      <c r="T809" s="316"/>
      <c r="U809" s="316"/>
      <c r="V809" s="316"/>
      <c r="W809" s="316"/>
      <c r="X809" s="316"/>
      <c r="Y809" s="316"/>
      <c r="Z809" s="316"/>
      <c r="AA809" s="316"/>
    </row>
    <row r="810" spans="1:27">
      <c r="A810" s="316"/>
      <c r="B810" s="1006"/>
      <c r="C810" s="316"/>
      <c r="D810" s="316"/>
      <c r="E810" s="316"/>
      <c r="F810" s="316"/>
      <c r="G810" s="316"/>
      <c r="H810" s="316"/>
      <c r="I810" s="316"/>
      <c r="J810" s="1007"/>
      <c r="K810" s="316"/>
      <c r="L810" s="316"/>
      <c r="M810" s="316"/>
      <c r="N810" s="316"/>
      <c r="O810" s="316"/>
      <c r="P810" s="316"/>
      <c r="Q810" s="316"/>
      <c r="R810" s="316"/>
      <c r="S810" s="316"/>
      <c r="T810" s="316"/>
      <c r="U810" s="316"/>
      <c r="V810" s="316"/>
      <c r="W810" s="316"/>
      <c r="X810" s="316"/>
      <c r="Y810" s="316"/>
      <c r="Z810" s="316"/>
      <c r="AA810" s="316"/>
    </row>
    <row r="811" spans="1:27">
      <c r="A811" s="316"/>
      <c r="B811" s="1006"/>
      <c r="C811" s="316"/>
      <c r="D811" s="316"/>
      <c r="E811" s="316"/>
      <c r="F811" s="316"/>
      <c r="G811" s="316"/>
      <c r="H811" s="316"/>
      <c r="I811" s="316"/>
      <c r="J811" s="1007"/>
      <c r="K811" s="316"/>
      <c r="L811" s="316"/>
      <c r="M811" s="316"/>
      <c r="N811" s="316"/>
      <c r="O811" s="316"/>
      <c r="P811" s="316"/>
      <c r="Q811" s="316"/>
      <c r="R811" s="316"/>
      <c r="S811" s="316"/>
      <c r="T811" s="316"/>
      <c r="U811" s="316"/>
      <c r="V811" s="316"/>
      <c r="W811" s="316"/>
      <c r="X811" s="316"/>
      <c r="Y811" s="316"/>
      <c r="Z811" s="316"/>
      <c r="AA811" s="316"/>
    </row>
    <row r="812" spans="1:27">
      <c r="A812" s="316"/>
      <c r="B812" s="1006"/>
      <c r="C812" s="316"/>
      <c r="D812" s="316"/>
      <c r="E812" s="316"/>
      <c r="F812" s="316"/>
      <c r="G812" s="316"/>
      <c r="H812" s="316"/>
      <c r="I812" s="316"/>
      <c r="J812" s="1007"/>
      <c r="K812" s="316"/>
      <c r="L812" s="316"/>
      <c r="M812" s="316"/>
      <c r="N812" s="316"/>
      <c r="O812" s="316"/>
      <c r="P812" s="316"/>
      <c r="Q812" s="316"/>
      <c r="R812" s="316"/>
      <c r="S812" s="316"/>
      <c r="T812" s="316"/>
      <c r="U812" s="316"/>
      <c r="V812" s="316"/>
      <c r="W812" s="316"/>
      <c r="X812" s="316"/>
      <c r="Y812" s="316"/>
      <c r="Z812" s="316"/>
      <c r="AA812" s="316"/>
    </row>
    <row r="813" spans="1:27">
      <c r="A813" s="316"/>
      <c r="B813" s="1006"/>
      <c r="C813" s="316"/>
      <c r="D813" s="316"/>
      <c r="E813" s="316"/>
      <c r="F813" s="316"/>
      <c r="G813" s="316"/>
      <c r="H813" s="316"/>
      <c r="I813" s="316"/>
      <c r="J813" s="1007"/>
      <c r="K813" s="316"/>
      <c r="L813" s="316"/>
      <c r="M813" s="316"/>
      <c r="N813" s="316"/>
      <c r="O813" s="316"/>
      <c r="P813" s="316"/>
      <c r="Q813" s="316"/>
      <c r="R813" s="316"/>
      <c r="S813" s="316"/>
      <c r="T813" s="316"/>
      <c r="U813" s="316"/>
      <c r="V813" s="316"/>
      <c r="W813" s="316"/>
      <c r="X813" s="316"/>
      <c r="Y813" s="316"/>
      <c r="Z813" s="316"/>
      <c r="AA813" s="316"/>
    </row>
    <row r="814" spans="1:27">
      <c r="A814" s="316"/>
      <c r="B814" s="1006"/>
      <c r="C814" s="316"/>
      <c r="D814" s="316"/>
      <c r="E814" s="316"/>
      <c r="F814" s="316"/>
      <c r="G814" s="316"/>
      <c r="H814" s="316"/>
      <c r="I814" s="316"/>
      <c r="J814" s="1007"/>
      <c r="K814" s="316"/>
      <c r="L814" s="316"/>
      <c r="M814" s="316"/>
      <c r="N814" s="316"/>
      <c r="O814" s="316"/>
      <c r="P814" s="316"/>
      <c r="Q814" s="316"/>
      <c r="R814" s="316"/>
      <c r="S814" s="316"/>
      <c r="T814" s="316"/>
      <c r="U814" s="316"/>
      <c r="V814" s="316"/>
      <c r="W814" s="316"/>
      <c r="X814" s="316"/>
      <c r="Y814" s="316"/>
      <c r="Z814" s="316"/>
      <c r="AA814" s="316"/>
    </row>
    <row r="815" spans="1:27">
      <c r="A815" s="316"/>
      <c r="B815" s="1006"/>
      <c r="C815" s="316"/>
      <c r="D815" s="316"/>
      <c r="E815" s="316"/>
      <c r="F815" s="316"/>
      <c r="G815" s="316"/>
      <c r="H815" s="316"/>
      <c r="I815" s="316"/>
      <c r="J815" s="1007"/>
      <c r="K815" s="316"/>
      <c r="L815" s="316"/>
      <c r="M815" s="316"/>
      <c r="N815" s="316"/>
      <c r="O815" s="316"/>
      <c r="P815" s="316"/>
      <c r="Q815" s="316"/>
      <c r="R815" s="316"/>
      <c r="S815" s="316"/>
      <c r="T815" s="316"/>
      <c r="U815" s="316"/>
      <c r="V815" s="316"/>
      <c r="W815" s="316"/>
      <c r="X815" s="316"/>
      <c r="Y815" s="316"/>
      <c r="Z815" s="316"/>
      <c r="AA815" s="316"/>
    </row>
    <row r="816" spans="1:27">
      <c r="A816" s="316"/>
      <c r="B816" s="1006"/>
      <c r="C816" s="316"/>
      <c r="D816" s="316"/>
      <c r="E816" s="316"/>
      <c r="F816" s="316"/>
      <c r="G816" s="316"/>
      <c r="H816" s="316"/>
      <c r="I816" s="316"/>
      <c r="J816" s="1007"/>
      <c r="K816" s="316"/>
      <c r="L816" s="316"/>
      <c r="M816" s="316"/>
      <c r="N816" s="316"/>
      <c r="O816" s="316"/>
      <c r="P816" s="316"/>
      <c r="Q816" s="316"/>
      <c r="R816" s="316"/>
      <c r="S816" s="316"/>
      <c r="T816" s="316"/>
      <c r="U816" s="316"/>
      <c r="V816" s="316"/>
      <c r="W816" s="316"/>
      <c r="X816" s="316"/>
      <c r="Y816" s="316"/>
      <c r="Z816" s="316"/>
      <c r="AA816" s="316"/>
    </row>
    <row r="817" spans="1:27">
      <c r="A817" s="316"/>
      <c r="B817" s="1006"/>
      <c r="C817" s="316"/>
      <c r="D817" s="316"/>
      <c r="E817" s="316"/>
      <c r="F817" s="316"/>
      <c r="G817" s="316"/>
      <c r="H817" s="316"/>
      <c r="I817" s="316"/>
      <c r="J817" s="1007"/>
      <c r="K817" s="316"/>
      <c r="L817" s="316"/>
      <c r="M817" s="316"/>
      <c r="N817" s="316"/>
      <c r="O817" s="316"/>
      <c r="P817" s="316"/>
      <c r="Q817" s="316"/>
      <c r="R817" s="316"/>
      <c r="S817" s="316"/>
      <c r="T817" s="316"/>
      <c r="U817" s="316"/>
      <c r="V817" s="316"/>
      <c r="W817" s="316"/>
      <c r="X817" s="316"/>
      <c r="Y817" s="316"/>
      <c r="Z817" s="316"/>
      <c r="AA817" s="316"/>
    </row>
    <row r="818" spans="1:27">
      <c r="A818" s="316"/>
      <c r="B818" s="1006"/>
      <c r="C818" s="316"/>
      <c r="D818" s="316"/>
      <c r="E818" s="316"/>
      <c r="F818" s="316"/>
      <c r="G818" s="316"/>
      <c r="H818" s="316"/>
      <c r="I818" s="316"/>
      <c r="J818" s="1007"/>
      <c r="K818" s="316"/>
      <c r="L818" s="316"/>
      <c r="M818" s="316"/>
      <c r="N818" s="316"/>
      <c r="O818" s="316"/>
      <c r="P818" s="316"/>
      <c r="Q818" s="316"/>
      <c r="R818" s="316"/>
      <c r="S818" s="316"/>
      <c r="T818" s="316"/>
      <c r="U818" s="316"/>
      <c r="V818" s="316"/>
      <c r="W818" s="316"/>
      <c r="X818" s="316"/>
      <c r="Y818" s="316"/>
      <c r="Z818" s="316"/>
      <c r="AA818" s="316"/>
    </row>
    <row r="819" spans="1:27">
      <c r="A819" s="316"/>
      <c r="B819" s="1006"/>
      <c r="C819" s="316"/>
      <c r="D819" s="316"/>
      <c r="E819" s="316"/>
      <c r="F819" s="316"/>
      <c r="G819" s="316"/>
      <c r="H819" s="316"/>
      <c r="I819" s="316"/>
      <c r="J819" s="1007"/>
      <c r="K819" s="316"/>
      <c r="L819" s="316"/>
      <c r="M819" s="316"/>
      <c r="N819" s="316"/>
      <c r="O819" s="316"/>
      <c r="P819" s="316"/>
      <c r="Q819" s="316"/>
      <c r="R819" s="316"/>
      <c r="S819" s="316"/>
      <c r="T819" s="316"/>
      <c r="U819" s="316"/>
      <c r="V819" s="316"/>
      <c r="W819" s="316"/>
      <c r="X819" s="316"/>
      <c r="Y819" s="316"/>
      <c r="Z819" s="316"/>
      <c r="AA819" s="316"/>
    </row>
    <row r="820" spans="1:27">
      <c r="A820" s="316"/>
      <c r="B820" s="1006"/>
      <c r="C820" s="316"/>
      <c r="D820" s="316"/>
      <c r="E820" s="316"/>
      <c r="F820" s="316"/>
      <c r="G820" s="316"/>
      <c r="H820" s="316"/>
      <c r="I820" s="316"/>
      <c r="J820" s="1007"/>
      <c r="K820" s="316"/>
      <c r="L820" s="316"/>
      <c r="M820" s="316"/>
      <c r="N820" s="316"/>
      <c r="O820" s="316"/>
      <c r="P820" s="316"/>
      <c r="Q820" s="316"/>
      <c r="R820" s="316"/>
      <c r="S820" s="316"/>
      <c r="T820" s="316"/>
      <c r="U820" s="316"/>
      <c r="V820" s="316"/>
      <c r="W820" s="316"/>
      <c r="X820" s="316"/>
      <c r="Y820" s="316"/>
      <c r="Z820" s="316"/>
      <c r="AA820" s="316"/>
    </row>
    <row r="821" spans="1:27">
      <c r="A821" s="316"/>
      <c r="B821" s="1006"/>
      <c r="C821" s="316"/>
      <c r="D821" s="316"/>
      <c r="E821" s="316"/>
      <c r="F821" s="316"/>
      <c r="G821" s="316"/>
      <c r="H821" s="316"/>
      <c r="I821" s="316"/>
      <c r="J821" s="1007"/>
      <c r="K821" s="316"/>
      <c r="L821" s="316"/>
      <c r="M821" s="316"/>
      <c r="N821" s="316"/>
      <c r="O821" s="316"/>
      <c r="P821" s="316"/>
      <c r="Q821" s="316"/>
      <c r="R821" s="316"/>
      <c r="S821" s="316"/>
      <c r="T821" s="316"/>
      <c r="U821" s="316"/>
      <c r="V821" s="316"/>
      <c r="W821" s="316"/>
      <c r="X821" s="316"/>
      <c r="Y821" s="316"/>
      <c r="Z821" s="316"/>
      <c r="AA821" s="316"/>
    </row>
    <row r="822" spans="1:27">
      <c r="A822" s="316"/>
      <c r="B822" s="1006"/>
      <c r="C822" s="316"/>
      <c r="D822" s="316"/>
      <c r="E822" s="316"/>
      <c r="F822" s="316"/>
      <c r="G822" s="316"/>
      <c r="H822" s="316"/>
      <c r="I822" s="316"/>
      <c r="J822" s="1007"/>
      <c r="K822" s="316"/>
      <c r="L822" s="316"/>
      <c r="M822" s="316"/>
      <c r="N822" s="316"/>
      <c r="O822" s="316"/>
      <c r="P822" s="316"/>
      <c r="Q822" s="316"/>
      <c r="R822" s="316"/>
      <c r="S822" s="316"/>
      <c r="T822" s="316"/>
      <c r="U822" s="316"/>
      <c r="V822" s="316"/>
      <c r="W822" s="316"/>
      <c r="X822" s="316"/>
      <c r="Y822" s="316"/>
      <c r="Z822" s="316"/>
      <c r="AA822" s="316"/>
    </row>
    <row r="823" spans="1:27">
      <c r="A823" s="316"/>
      <c r="B823" s="1006"/>
      <c r="C823" s="316"/>
      <c r="D823" s="316"/>
      <c r="E823" s="316"/>
      <c r="F823" s="316"/>
      <c r="G823" s="316"/>
      <c r="H823" s="316"/>
      <c r="I823" s="316"/>
      <c r="J823" s="1007"/>
      <c r="K823" s="316"/>
      <c r="L823" s="316"/>
      <c r="M823" s="316"/>
      <c r="N823" s="316"/>
      <c r="O823" s="316"/>
      <c r="P823" s="316"/>
      <c r="Q823" s="316"/>
      <c r="R823" s="316"/>
      <c r="S823" s="316"/>
      <c r="T823" s="316"/>
      <c r="U823" s="316"/>
      <c r="V823" s="316"/>
      <c r="W823" s="316"/>
      <c r="X823" s="316"/>
      <c r="Y823" s="316"/>
      <c r="Z823" s="316"/>
      <c r="AA823" s="316"/>
    </row>
    <row r="824" spans="1:27">
      <c r="A824" s="316"/>
      <c r="B824" s="1006"/>
      <c r="C824" s="316"/>
      <c r="D824" s="316"/>
      <c r="E824" s="316"/>
      <c r="F824" s="316"/>
      <c r="G824" s="316"/>
      <c r="H824" s="316"/>
      <c r="I824" s="316"/>
      <c r="J824" s="1007"/>
      <c r="K824" s="316"/>
      <c r="L824" s="316"/>
      <c r="M824" s="316"/>
      <c r="N824" s="316"/>
      <c r="O824" s="316"/>
      <c r="P824" s="316"/>
      <c r="Q824" s="316"/>
      <c r="R824" s="316"/>
      <c r="S824" s="316"/>
      <c r="T824" s="316"/>
      <c r="U824" s="316"/>
      <c r="V824" s="316"/>
      <c r="W824" s="316"/>
      <c r="X824" s="316"/>
      <c r="Y824" s="316"/>
      <c r="Z824" s="316"/>
      <c r="AA824" s="316"/>
    </row>
    <row r="825" spans="1:27">
      <c r="A825" s="316"/>
      <c r="B825" s="1006"/>
      <c r="C825" s="316"/>
      <c r="D825" s="316"/>
      <c r="E825" s="316"/>
      <c r="F825" s="316"/>
      <c r="G825" s="316"/>
      <c r="H825" s="316"/>
      <c r="I825" s="316"/>
      <c r="J825" s="1007"/>
      <c r="K825" s="316"/>
      <c r="L825" s="316"/>
      <c r="M825" s="316"/>
      <c r="N825" s="316"/>
      <c r="O825" s="316"/>
      <c r="P825" s="316"/>
      <c r="Q825" s="316"/>
      <c r="R825" s="316"/>
      <c r="S825" s="316"/>
      <c r="T825" s="316"/>
      <c r="U825" s="316"/>
      <c r="V825" s="316"/>
      <c r="W825" s="316"/>
      <c r="X825" s="316"/>
      <c r="Y825" s="316"/>
      <c r="Z825" s="316"/>
      <c r="AA825" s="316"/>
    </row>
    <row r="826" spans="1:27">
      <c r="A826" s="316"/>
      <c r="B826" s="1006"/>
      <c r="C826" s="316"/>
      <c r="D826" s="316"/>
      <c r="E826" s="316"/>
      <c r="F826" s="316"/>
      <c r="G826" s="316"/>
      <c r="H826" s="316"/>
      <c r="I826" s="316"/>
      <c r="J826" s="1007"/>
      <c r="K826" s="316"/>
      <c r="L826" s="316"/>
      <c r="M826" s="316"/>
      <c r="N826" s="316"/>
      <c r="O826" s="316"/>
      <c r="P826" s="316"/>
      <c r="Q826" s="316"/>
      <c r="R826" s="316"/>
      <c r="S826" s="316"/>
      <c r="T826" s="316"/>
      <c r="U826" s="316"/>
      <c r="V826" s="316"/>
      <c r="W826" s="316"/>
      <c r="X826" s="316"/>
      <c r="Y826" s="316"/>
      <c r="Z826" s="316"/>
      <c r="AA826" s="316"/>
    </row>
    <row r="827" spans="1:27">
      <c r="A827" s="316"/>
      <c r="B827" s="1006"/>
      <c r="C827" s="316"/>
      <c r="D827" s="316"/>
      <c r="E827" s="316"/>
      <c r="F827" s="316"/>
      <c r="G827" s="316"/>
      <c r="H827" s="316"/>
      <c r="I827" s="316"/>
      <c r="J827" s="1007"/>
      <c r="K827" s="316"/>
      <c r="L827" s="316"/>
      <c r="M827" s="316"/>
      <c r="N827" s="316"/>
      <c r="O827" s="316"/>
      <c r="P827" s="316"/>
      <c r="Q827" s="316"/>
      <c r="R827" s="316"/>
      <c r="S827" s="316"/>
      <c r="T827" s="316"/>
      <c r="U827" s="316"/>
      <c r="V827" s="316"/>
      <c r="W827" s="316"/>
      <c r="X827" s="316"/>
      <c r="Y827" s="316"/>
      <c r="Z827" s="316"/>
      <c r="AA827" s="316"/>
    </row>
    <row r="828" spans="1:27">
      <c r="A828" s="316"/>
      <c r="B828" s="1006"/>
      <c r="C828" s="316"/>
      <c r="D828" s="316"/>
      <c r="E828" s="316"/>
      <c r="F828" s="316"/>
      <c r="G828" s="316"/>
      <c r="H828" s="316"/>
      <c r="I828" s="316"/>
      <c r="J828" s="1007"/>
      <c r="K828" s="316"/>
      <c r="L828" s="316"/>
      <c r="M828" s="316"/>
      <c r="N828" s="316"/>
      <c r="O828" s="316"/>
      <c r="P828" s="316"/>
      <c r="Q828" s="316"/>
      <c r="R828" s="316"/>
      <c r="S828" s="316"/>
      <c r="T828" s="316"/>
      <c r="U828" s="316"/>
      <c r="V828" s="316"/>
      <c r="W828" s="316"/>
      <c r="X828" s="316"/>
      <c r="Y828" s="316"/>
      <c r="Z828" s="316"/>
      <c r="AA828" s="316"/>
    </row>
    <row r="829" spans="1:27">
      <c r="A829" s="316"/>
      <c r="B829" s="1006"/>
      <c r="C829" s="316"/>
      <c r="D829" s="316"/>
      <c r="E829" s="316"/>
      <c r="F829" s="316"/>
      <c r="G829" s="316"/>
      <c r="H829" s="316"/>
      <c r="I829" s="316"/>
      <c r="J829" s="1007"/>
      <c r="K829" s="316"/>
      <c r="L829" s="316"/>
      <c r="M829" s="316"/>
      <c r="N829" s="316"/>
      <c r="O829" s="316"/>
      <c r="P829" s="316"/>
      <c r="Q829" s="316"/>
      <c r="R829" s="316"/>
      <c r="S829" s="316"/>
      <c r="T829" s="316"/>
      <c r="U829" s="316"/>
      <c r="V829" s="316"/>
      <c r="W829" s="316"/>
      <c r="X829" s="316"/>
      <c r="Y829" s="316"/>
      <c r="Z829" s="316"/>
      <c r="AA829" s="316"/>
    </row>
    <row r="830" spans="1:27">
      <c r="A830" s="316"/>
      <c r="B830" s="1006"/>
      <c r="C830" s="316"/>
      <c r="D830" s="316"/>
      <c r="E830" s="316"/>
      <c r="F830" s="316"/>
      <c r="G830" s="316"/>
      <c r="H830" s="316"/>
      <c r="I830" s="316"/>
      <c r="J830" s="1007"/>
      <c r="K830" s="316"/>
      <c r="L830" s="316"/>
      <c r="M830" s="316"/>
      <c r="N830" s="316"/>
      <c r="O830" s="316"/>
      <c r="P830" s="316"/>
      <c r="Q830" s="316"/>
      <c r="R830" s="316"/>
      <c r="S830" s="316"/>
      <c r="T830" s="316"/>
      <c r="U830" s="316"/>
      <c r="V830" s="316"/>
      <c r="W830" s="316"/>
      <c r="X830" s="316"/>
      <c r="Y830" s="316"/>
      <c r="Z830" s="316"/>
      <c r="AA830" s="316"/>
    </row>
    <row r="831" spans="1:27">
      <c r="A831" s="316"/>
      <c r="B831" s="1006"/>
      <c r="C831" s="316"/>
      <c r="D831" s="316"/>
      <c r="E831" s="316"/>
      <c r="F831" s="316"/>
      <c r="G831" s="316"/>
      <c r="H831" s="316"/>
      <c r="I831" s="316"/>
      <c r="J831" s="1007"/>
      <c r="K831" s="316"/>
      <c r="L831" s="316"/>
      <c r="M831" s="316"/>
      <c r="N831" s="316"/>
      <c r="O831" s="316"/>
      <c r="P831" s="316"/>
      <c r="Q831" s="316"/>
      <c r="R831" s="316"/>
      <c r="S831" s="316"/>
      <c r="T831" s="316"/>
      <c r="U831" s="316"/>
      <c r="V831" s="316"/>
      <c r="W831" s="316"/>
      <c r="X831" s="316"/>
      <c r="Y831" s="316"/>
      <c r="Z831" s="316"/>
      <c r="AA831" s="316"/>
    </row>
    <row r="832" spans="1:27">
      <c r="A832" s="316"/>
      <c r="B832" s="1006"/>
      <c r="C832" s="316"/>
      <c r="D832" s="316"/>
      <c r="E832" s="316"/>
      <c r="F832" s="316"/>
      <c r="G832" s="316"/>
      <c r="H832" s="316"/>
      <c r="I832" s="316"/>
      <c r="J832" s="1007"/>
      <c r="K832" s="316"/>
      <c r="L832" s="316"/>
      <c r="M832" s="316"/>
      <c r="N832" s="316"/>
      <c r="O832" s="316"/>
      <c r="P832" s="316"/>
      <c r="Q832" s="316"/>
      <c r="R832" s="316"/>
      <c r="S832" s="316"/>
      <c r="T832" s="316"/>
      <c r="U832" s="316"/>
      <c r="V832" s="316"/>
      <c r="W832" s="316"/>
      <c r="X832" s="316"/>
      <c r="Y832" s="316"/>
      <c r="Z832" s="316"/>
      <c r="AA832" s="316"/>
    </row>
    <row r="833" spans="1:27">
      <c r="A833" s="316"/>
      <c r="B833" s="1006"/>
      <c r="C833" s="316"/>
      <c r="D833" s="316"/>
      <c r="E833" s="316"/>
      <c r="F833" s="316"/>
      <c r="G833" s="316"/>
      <c r="H833" s="316"/>
      <c r="I833" s="316"/>
      <c r="J833" s="1007"/>
      <c r="K833" s="316"/>
      <c r="L833" s="316"/>
      <c r="M833" s="316"/>
      <c r="N833" s="316"/>
      <c r="O833" s="316"/>
      <c r="P833" s="316"/>
      <c r="Q833" s="316"/>
      <c r="R833" s="316"/>
      <c r="S833" s="316"/>
      <c r="T833" s="316"/>
      <c r="U833" s="316"/>
      <c r="V833" s="316"/>
      <c r="W833" s="316"/>
      <c r="X833" s="316"/>
      <c r="Y833" s="316"/>
      <c r="Z833" s="316"/>
      <c r="AA833" s="316"/>
    </row>
    <row r="834" spans="1:27">
      <c r="A834" s="316"/>
      <c r="B834" s="1006"/>
      <c r="C834" s="316"/>
      <c r="D834" s="316"/>
      <c r="E834" s="316"/>
      <c r="F834" s="316"/>
      <c r="G834" s="316"/>
      <c r="H834" s="316"/>
      <c r="I834" s="316"/>
      <c r="J834" s="1007"/>
      <c r="K834" s="316"/>
      <c r="L834" s="316"/>
      <c r="M834" s="316"/>
      <c r="N834" s="316"/>
      <c r="O834" s="316"/>
      <c r="P834" s="316"/>
      <c r="Q834" s="316"/>
      <c r="R834" s="316"/>
      <c r="S834" s="316"/>
      <c r="T834" s="316"/>
      <c r="U834" s="316"/>
      <c r="V834" s="316"/>
      <c r="W834" s="316"/>
      <c r="X834" s="316"/>
      <c r="Y834" s="316"/>
      <c r="Z834" s="316"/>
      <c r="AA834" s="316"/>
    </row>
    <row r="835" spans="1:27">
      <c r="A835" s="316"/>
      <c r="B835" s="1006"/>
      <c r="C835" s="316"/>
      <c r="D835" s="316"/>
      <c r="E835" s="316"/>
      <c r="F835" s="316"/>
      <c r="G835" s="316"/>
      <c r="H835" s="316"/>
      <c r="I835" s="316"/>
      <c r="J835" s="1007"/>
      <c r="K835" s="316"/>
      <c r="L835" s="316"/>
      <c r="M835" s="316"/>
      <c r="N835" s="316"/>
      <c r="O835" s="316"/>
      <c r="P835" s="316"/>
      <c r="Q835" s="316"/>
      <c r="R835" s="316"/>
      <c r="S835" s="316"/>
      <c r="T835" s="316"/>
      <c r="U835" s="316"/>
      <c r="V835" s="316"/>
      <c r="W835" s="316"/>
      <c r="X835" s="316"/>
      <c r="Y835" s="316"/>
      <c r="Z835" s="316"/>
      <c r="AA835" s="316"/>
    </row>
    <row r="836" spans="1:27">
      <c r="A836" s="316"/>
      <c r="B836" s="1006"/>
      <c r="C836" s="316"/>
      <c r="D836" s="316"/>
      <c r="E836" s="316"/>
      <c r="F836" s="316"/>
      <c r="G836" s="316"/>
      <c r="H836" s="316"/>
      <c r="I836" s="316"/>
      <c r="J836" s="1007"/>
      <c r="K836" s="316"/>
      <c r="L836" s="316"/>
      <c r="M836" s="316"/>
      <c r="N836" s="316"/>
      <c r="O836" s="316"/>
      <c r="P836" s="316"/>
      <c r="Q836" s="316"/>
      <c r="R836" s="316"/>
      <c r="S836" s="316"/>
      <c r="T836" s="316"/>
      <c r="U836" s="316"/>
      <c r="V836" s="316"/>
      <c r="W836" s="316"/>
      <c r="X836" s="316"/>
      <c r="Y836" s="316"/>
      <c r="Z836" s="316"/>
      <c r="AA836" s="316"/>
    </row>
    <row r="837" spans="1:27">
      <c r="A837" s="316"/>
      <c r="B837" s="1006"/>
      <c r="C837" s="316"/>
      <c r="D837" s="316"/>
      <c r="E837" s="316"/>
      <c r="F837" s="316"/>
      <c r="G837" s="316"/>
      <c r="H837" s="316"/>
      <c r="I837" s="316"/>
      <c r="J837" s="1007"/>
      <c r="K837" s="316"/>
      <c r="L837" s="316"/>
      <c r="M837" s="316"/>
      <c r="N837" s="316"/>
      <c r="O837" s="316"/>
      <c r="P837" s="316"/>
      <c r="Q837" s="316"/>
      <c r="R837" s="316"/>
      <c r="S837" s="316"/>
      <c r="T837" s="316"/>
      <c r="U837" s="316"/>
      <c r="V837" s="316"/>
      <c r="W837" s="316"/>
      <c r="X837" s="316"/>
      <c r="Y837" s="316"/>
      <c r="Z837" s="316"/>
      <c r="AA837" s="316"/>
    </row>
    <row r="838" spans="1:27">
      <c r="A838" s="316"/>
      <c r="B838" s="1006"/>
      <c r="C838" s="316"/>
      <c r="D838" s="316"/>
      <c r="E838" s="316"/>
      <c r="F838" s="316"/>
      <c r="G838" s="316"/>
      <c r="H838" s="316"/>
      <c r="I838" s="316"/>
      <c r="J838" s="1007"/>
      <c r="K838" s="316"/>
      <c r="L838" s="316"/>
      <c r="M838" s="316"/>
      <c r="N838" s="316"/>
      <c r="O838" s="316"/>
      <c r="P838" s="316"/>
      <c r="Q838" s="316"/>
      <c r="R838" s="316"/>
      <c r="S838" s="316"/>
      <c r="T838" s="316"/>
      <c r="U838" s="316"/>
      <c r="V838" s="316"/>
      <c r="W838" s="316"/>
      <c r="X838" s="316"/>
      <c r="Y838" s="316"/>
      <c r="Z838" s="316"/>
      <c r="AA838" s="316"/>
    </row>
    <row r="839" spans="1:27">
      <c r="A839" s="316"/>
      <c r="B839" s="1006"/>
      <c r="C839" s="316"/>
      <c r="D839" s="316"/>
      <c r="E839" s="316"/>
      <c r="F839" s="316"/>
      <c r="G839" s="316"/>
      <c r="H839" s="316"/>
      <c r="I839" s="316"/>
      <c r="J839" s="1007"/>
      <c r="K839" s="316"/>
      <c r="L839" s="316"/>
      <c r="M839" s="316"/>
      <c r="N839" s="316"/>
      <c r="O839" s="316"/>
      <c r="P839" s="316"/>
      <c r="Q839" s="316"/>
      <c r="R839" s="316"/>
      <c r="S839" s="316"/>
      <c r="T839" s="316"/>
      <c r="U839" s="316"/>
      <c r="V839" s="316"/>
      <c r="W839" s="316"/>
      <c r="X839" s="316"/>
      <c r="Y839" s="316"/>
      <c r="Z839" s="316"/>
      <c r="AA839" s="316"/>
    </row>
    <row r="840" spans="1:27">
      <c r="A840" s="316"/>
      <c r="B840" s="1006"/>
      <c r="C840" s="316"/>
      <c r="D840" s="316"/>
      <c r="E840" s="316"/>
      <c r="F840" s="316"/>
      <c r="G840" s="316"/>
      <c r="H840" s="316"/>
      <c r="I840" s="316"/>
      <c r="J840" s="1007"/>
      <c r="K840" s="316"/>
      <c r="L840" s="316"/>
      <c r="M840" s="316"/>
      <c r="N840" s="316"/>
      <c r="O840" s="316"/>
      <c r="P840" s="316"/>
      <c r="Q840" s="316"/>
      <c r="R840" s="316"/>
      <c r="S840" s="316"/>
      <c r="T840" s="316"/>
      <c r="U840" s="316"/>
      <c r="V840" s="316"/>
      <c r="W840" s="316"/>
      <c r="X840" s="316"/>
      <c r="Y840" s="316"/>
      <c r="Z840" s="316"/>
      <c r="AA840" s="316"/>
    </row>
    <row r="841" spans="1:27">
      <c r="A841" s="316"/>
      <c r="B841" s="1006"/>
      <c r="C841" s="316"/>
      <c r="D841" s="316"/>
      <c r="E841" s="316"/>
      <c r="F841" s="316"/>
      <c r="G841" s="316"/>
      <c r="H841" s="316"/>
      <c r="I841" s="316"/>
      <c r="J841" s="1007"/>
      <c r="K841" s="316"/>
      <c r="L841" s="316"/>
      <c r="M841" s="316"/>
      <c r="N841" s="316"/>
      <c r="O841" s="316"/>
      <c r="P841" s="316"/>
      <c r="Q841" s="316"/>
      <c r="R841" s="316"/>
      <c r="S841" s="316"/>
      <c r="T841" s="316"/>
      <c r="U841" s="316"/>
      <c r="V841" s="316"/>
      <c r="W841" s="316"/>
      <c r="X841" s="316"/>
      <c r="Y841" s="316"/>
      <c r="Z841" s="316"/>
      <c r="AA841" s="316"/>
    </row>
    <row r="842" spans="1:27">
      <c r="A842" s="316"/>
      <c r="B842" s="1006"/>
      <c r="C842" s="316"/>
      <c r="D842" s="316"/>
      <c r="E842" s="316"/>
      <c r="F842" s="316"/>
      <c r="G842" s="316"/>
      <c r="H842" s="316"/>
      <c r="I842" s="316"/>
      <c r="J842" s="1007"/>
      <c r="K842" s="316"/>
      <c r="L842" s="316"/>
      <c r="M842" s="316"/>
      <c r="N842" s="316"/>
      <c r="O842" s="316"/>
      <c r="P842" s="316"/>
      <c r="Q842" s="316"/>
      <c r="R842" s="316"/>
      <c r="S842" s="316"/>
      <c r="T842" s="316"/>
      <c r="U842" s="316"/>
      <c r="V842" s="316"/>
      <c r="W842" s="316"/>
      <c r="X842" s="316"/>
      <c r="Y842" s="316"/>
      <c r="Z842" s="316"/>
      <c r="AA842" s="316"/>
    </row>
    <row r="843" spans="1:27">
      <c r="A843" s="316"/>
      <c r="B843" s="1006"/>
      <c r="C843" s="316"/>
      <c r="D843" s="316"/>
      <c r="E843" s="316"/>
      <c r="F843" s="316"/>
      <c r="G843" s="316"/>
      <c r="H843" s="316"/>
      <c r="I843" s="316"/>
      <c r="J843" s="1007"/>
      <c r="K843" s="316"/>
      <c r="L843" s="316"/>
      <c r="M843" s="316"/>
      <c r="N843" s="316"/>
      <c r="O843" s="316"/>
      <c r="P843" s="316"/>
      <c r="Q843" s="316"/>
      <c r="R843" s="316"/>
      <c r="S843" s="316"/>
      <c r="T843" s="316"/>
      <c r="U843" s="316"/>
      <c r="V843" s="316"/>
      <c r="W843" s="316"/>
      <c r="X843" s="316"/>
      <c r="Y843" s="316"/>
      <c r="Z843" s="316"/>
      <c r="AA843" s="316"/>
    </row>
    <row r="844" spans="1:27">
      <c r="A844" s="316"/>
      <c r="B844" s="1006"/>
      <c r="C844" s="316"/>
      <c r="D844" s="316"/>
      <c r="E844" s="316"/>
      <c r="F844" s="316"/>
      <c r="G844" s="316"/>
      <c r="H844" s="316"/>
      <c r="I844" s="316"/>
      <c r="J844" s="1007"/>
      <c r="K844" s="316"/>
      <c r="L844" s="316"/>
      <c r="M844" s="316"/>
      <c r="N844" s="316"/>
      <c r="O844" s="316"/>
      <c r="P844" s="316"/>
      <c r="Q844" s="316"/>
      <c r="R844" s="316"/>
      <c r="S844" s="316"/>
      <c r="T844" s="316"/>
      <c r="U844" s="316"/>
      <c r="V844" s="316"/>
      <c r="W844" s="316"/>
      <c r="X844" s="316"/>
      <c r="Y844" s="316"/>
      <c r="Z844" s="316"/>
      <c r="AA844" s="316"/>
    </row>
    <row r="845" spans="1:27">
      <c r="A845" s="316"/>
      <c r="B845" s="1006"/>
      <c r="C845" s="316"/>
      <c r="D845" s="316"/>
      <c r="E845" s="316"/>
      <c r="F845" s="316"/>
      <c r="G845" s="316"/>
      <c r="H845" s="316"/>
      <c r="I845" s="316"/>
      <c r="J845" s="1007"/>
      <c r="K845" s="316"/>
      <c r="L845" s="316"/>
      <c r="M845" s="316"/>
      <c r="N845" s="316"/>
      <c r="O845" s="316"/>
      <c r="P845" s="316"/>
      <c r="Q845" s="316"/>
      <c r="R845" s="316"/>
      <c r="S845" s="316"/>
      <c r="T845" s="316"/>
      <c r="U845" s="316"/>
      <c r="V845" s="316"/>
      <c r="W845" s="316"/>
      <c r="X845" s="316"/>
      <c r="Y845" s="316"/>
      <c r="Z845" s="316"/>
      <c r="AA845" s="316"/>
    </row>
    <row r="846" spans="1:27">
      <c r="A846" s="316"/>
      <c r="B846" s="1006"/>
      <c r="C846" s="316"/>
      <c r="D846" s="316"/>
      <c r="E846" s="316"/>
      <c r="F846" s="316"/>
      <c r="G846" s="316"/>
      <c r="H846" s="316"/>
      <c r="I846" s="316"/>
      <c r="J846" s="1007"/>
      <c r="K846" s="316"/>
      <c r="L846" s="316"/>
      <c r="M846" s="316"/>
      <c r="N846" s="316"/>
      <c r="O846" s="316"/>
      <c r="P846" s="316"/>
      <c r="Q846" s="316"/>
      <c r="R846" s="316"/>
      <c r="S846" s="316"/>
      <c r="T846" s="316"/>
      <c r="U846" s="316"/>
      <c r="V846" s="316"/>
      <c r="W846" s="316"/>
      <c r="X846" s="316"/>
      <c r="Y846" s="316"/>
      <c r="Z846" s="316"/>
      <c r="AA846" s="316"/>
    </row>
    <row r="847" spans="1:27">
      <c r="A847" s="316"/>
      <c r="B847" s="1006"/>
      <c r="C847" s="316"/>
      <c r="D847" s="316"/>
      <c r="E847" s="316"/>
      <c r="F847" s="316"/>
      <c r="G847" s="316"/>
      <c r="H847" s="316"/>
      <c r="I847" s="316"/>
      <c r="J847" s="1007"/>
      <c r="K847" s="316"/>
      <c r="L847" s="316"/>
      <c r="M847" s="316"/>
      <c r="N847" s="316"/>
      <c r="O847" s="316"/>
      <c r="P847" s="316"/>
      <c r="Q847" s="316"/>
      <c r="R847" s="316"/>
      <c r="S847" s="316"/>
      <c r="T847" s="316"/>
      <c r="U847" s="316"/>
      <c r="V847" s="316"/>
      <c r="W847" s="316"/>
      <c r="X847" s="316"/>
      <c r="Y847" s="316"/>
      <c r="Z847" s="316"/>
      <c r="AA847" s="316"/>
    </row>
    <row r="848" spans="1:27">
      <c r="A848" s="316"/>
      <c r="B848" s="1006"/>
      <c r="C848" s="316"/>
      <c r="D848" s="316"/>
      <c r="E848" s="316"/>
      <c r="F848" s="316"/>
      <c r="G848" s="316"/>
      <c r="H848" s="316"/>
      <c r="I848" s="316"/>
      <c r="J848" s="1007"/>
      <c r="K848" s="316"/>
      <c r="L848" s="316"/>
      <c r="M848" s="316"/>
      <c r="N848" s="316"/>
      <c r="O848" s="316"/>
      <c r="P848" s="316"/>
      <c r="Q848" s="316"/>
      <c r="R848" s="316"/>
      <c r="S848" s="316"/>
      <c r="T848" s="316"/>
      <c r="U848" s="316"/>
      <c r="V848" s="316"/>
      <c r="W848" s="316"/>
      <c r="X848" s="316"/>
      <c r="Y848" s="316"/>
      <c r="Z848" s="316"/>
      <c r="AA848" s="316"/>
    </row>
    <row r="849" spans="1:27">
      <c r="A849" s="316"/>
      <c r="B849" s="1006"/>
      <c r="C849" s="316"/>
      <c r="D849" s="316"/>
      <c r="E849" s="316"/>
      <c r="F849" s="316"/>
      <c r="G849" s="316"/>
      <c r="H849" s="316"/>
      <c r="I849" s="316"/>
      <c r="J849" s="1007"/>
      <c r="K849" s="316"/>
      <c r="L849" s="316"/>
      <c r="M849" s="316"/>
      <c r="N849" s="316"/>
      <c r="O849" s="316"/>
      <c r="P849" s="316"/>
      <c r="Q849" s="316"/>
      <c r="R849" s="316"/>
      <c r="S849" s="316"/>
      <c r="T849" s="316"/>
      <c r="U849" s="316"/>
      <c r="V849" s="316"/>
      <c r="W849" s="316"/>
      <c r="X849" s="316"/>
      <c r="Y849" s="316"/>
      <c r="Z849" s="316"/>
      <c r="AA849" s="316"/>
    </row>
    <row r="850" spans="1:27">
      <c r="A850" s="316"/>
      <c r="B850" s="1006"/>
      <c r="C850" s="316"/>
      <c r="D850" s="316"/>
      <c r="E850" s="316"/>
      <c r="F850" s="316"/>
      <c r="G850" s="316"/>
      <c r="H850" s="316"/>
      <c r="I850" s="316"/>
      <c r="J850" s="1007"/>
      <c r="K850" s="316"/>
      <c r="L850" s="316"/>
      <c r="M850" s="316"/>
      <c r="N850" s="316"/>
      <c r="O850" s="316"/>
      <c r="P850" s="316"/>
      <c r="Q850" s="316"/>
      <c r="R850" s="316"/>
      <c r="S850" s="316"/>
      <c r="T850" s="316"/>
      <c r="U850" s="316"/>
      <c r="V850" s="316"/>
      <c r="W850" s="316"/>
      <c r="X850" s="316"/>
      <c r="Y850" s="316"/>
      <c r="Z850" s="316"/>
      <c r="AA850" s="316"/>
    </row>
    <row r="851" spans="1:27">
      <c r="A851" s="316"/>
      <c r="B851" s="1006"/>
      <c r="C851" s="316"/>
      <c r="D851" s="316"/>
      <c r="E851" s="316"/>
      <c r="F851" s="316"/>
      <c r="G851" s="316"/>
      <c r="H851" s="316"/>
      <c r="I851" s="316"/>
      <c r="J851" s="1007"/>
      <c r="K851" s="316"/>
      <c r="L851" s="316"/>
      <c r="M851" s="316"/>
      <c r="N851" s="316"/>
      <c r="O851" s="316"/>
      <c r="P851" s="316"/>
      <c r="Q851" s="316"/>
      <c r="R851" s="316"/>
      <c r="S851" s="316"/>
      <c r="T851" s="316"/>
      <c r="U851" s="316"/>
      <c r="V851" s="316"/>
      <c r="W851" s="316"/>
      <c r="X851" s="316"/>
      <c r="Y851" s="316"/>
      <c r="Z851" s="316"/>
      <c r="AA851" s="316"/>
    </row>
    <row r="852" spans="1:27">
      <c r="A852" s="316"/>
      <c r="B852" s="1006"/>
      <c r="C852" s="316"/>
      <c r="D852" s="316"/>
      <c r="E852" s="316"/>
      <c r="F852" s="316"/>
      <c r="G852" s="316"/>
      <c r="H852" s="316"/>
      <c r="I852" s="316"/>
      <c r="J852" s="1007"/>
      <c r="K852" s="316"/>
      <c r="L852" s="316"/>
      <c r="M852" s="316"/>
      <c r="N852" s="316"/>
      <c r="O852" s="316"/>
      <c r="P852" s="316"/>
      <c r="Q852" s="316"/>
      <c r="R852" s="316"/>
      <c r="S852" s="316"/>
      <c r="T852" s="316"/>
      <c r="U852" s="316"/>
      <c r="V852" s="316"/>
      <c r="W852" s="316"/>
      <c r="X852" s="316"/>
      <c r="Y852" s="316"/>
      <c r="Z852" s="316"/>
      <c r="AA852" s="316"/>
    </row>
    <row r="853" spans="1:27">
      <c r="A853" s="316"/>
      <c r="B853" s="1006"/>
      <c r="C853" s="316"/>
      <c r="D853" s="316"/>
      <c r="E853" s="316"/>
      <c r="F853" s="316"/>
      <c r="G853" s="316"/>
      <c r="H853" s="316"/>
      <c r="I853" s="316"/>
      <c r="J853" s="1007"/>
      <c r="K853" s="316"/>
      <c r="L853" s="316"/>
      <c r="M853" s="316"/>
      <c r="N853" s="316"/>
      <c r="O853" s="316"/>
      <c r="P853" s="316"/>
      <c r="Q853" s="316"/>
      <c r="R853" s="316"/>
      <c r="S853" s="316"/>
      <c r="T853" s="316"/>
      <c r="U853" s="316"/>
      <c r="V853" s="316"/>
      <c r="W853" s="316"/>
      <c r="X853" s="316"/>
      <c r="Y853" s="316"/>
      <c r="Z853" s="316"/>
      <c r="AA853" s="316"/>
    </row>
    <row r="854" spans="1:27">
      <c r="A854" s="316"/>
      <c r="B854" s="1006"/>
      <c r="C854" s="316"/>
      <c r="D854" s="316"/>
      <c r="E854" s="316"/>
      <c r="F854" s="316"/>
      <c r="G854" s="316"/>
      <c r="H854" s="316"/>
      <c r="I854" s="316"/>
      <c r="J854" s="1007"/>
      <c r="K854" s="316"/>
      <c r="L854" s="316"/>
      <c r="M854" s="316"/>
      <c r="N854" s="316"/>
      <c r="O854" s="316"/>
      <c r="P854" s="316"/>
      <c r="Q854" s="316"/>
      <c r="R854" s="316"/>
      <c r="S854" s="316"/>
      <c r="T854" s="316"/>
      <c r="U854" s="316"/>
      <c r="V854" s="316"/>
      <c r="W854" s="316"/>
      <c r="X854" s="316"/>
      <c r="Y854" s="316"/>
      <c r="Z854" s="316"/>
      <c r="AA854" s="316"/>
    </row>
    <row r="855" spans="1:27">
      <c r="A855" s="316"/>
      <c r="B855" s="1006"/>
      <c r="C855" s="316"/>
      <c r="D855" s="316"/>
      <c r="E855" s="316"/>
      <c r="F855" s="316"/>
      <c r="G855" s="316"/>
      <c r="H855" s="316"/>
      <c r="I855" s="316"/>
      <c r="J855" s="1007"/>
      <c r="K855" s="316"/>
      <c r="L855" s="316"/>
      <c r="M855" s="316"/>
      <c r="N855" s="316"/>
      <c r="O855" s="316"/>
      <c r="P855" s="316"/>
      <c r="Q855" s="316"/>
      <c r="R855" s="316"/>
      <c r="S855" s="316"/>
      <c r="T855" s="316"/>
      <c r="U855" s="316"/>
      <c r="V855" s="316"/>
      <c r="W855" s="316"/>
      <c r="X855" s="316"/>
      <c r="Y855" s="316"/>
      <c r="Z855" s="316"/>
      <c r="AA855" s="316"/>
    </row>
    <row r="856" spans="1:27">
      <c r="A856" s="316"/>
      <c r="B856" s="1006"/>
      <c r="C856" s="316"/>
      <c r="D856" s="316"/>
      <c r="E856" s="316"/>
      <c r="F856" s="316"/>
      <c r="G856" s="316"/>
      <c r="H856" s="316"/>
      <c r="I856" s="316"/>
      <c r="J856" s="1007"/>
      <c r="K856" s="316"/>
      <c r="L856" s="316"/>
      <c r="M856" s="316"/>
      <c r="N856" s="316"/>
      <c r="O856" s="316"/>
      <c r="P856" s="316"/>
      <c r="Q856" s="316"/>
      <c r="R856" s="316"/>
      <c r="S856" s="316"/>
      <c r="T856" s="316"/>
      <c r="U856" s="316"/>
      <c r="V856" s="316"/>
      <c r="W856" s="316"/>
      <c r="X856" s="316"/>
      <c r="Y856" s="316"/>
      <c r="Z856" s="316"/>
      <c r="AA856" s="316"/>
    </row>
    <row r="857" spans="1:27">
      <c r="A857" s="316"/>
      <c r="B857" s="1006"/>
      <c r="C857" s="316"/>
      <c r="D857" s="316"/>
      <c r="E857" s="316"/>
      <c r="F857" s="316"/>
      <c r="G857" s="316"/>
      <c r="H857" s="316"/>
      <c r="I857" s="316"/>
      <c r="J857" s="1007"/>
      <c r="K857" s="316"/>
      <c r="L857" s="316"/>
      <c r="M857" s="316"/>
      <c r="N857" s="316"/>
      <c r="O857" s="316"/>
      <c r="P857" s="316"/>
      <c r="Q857" s="316"/>
      <c r="R857" s="316"/>
      <c r="S857" s="316"/>
      <c r="T857" s="316"/>
      <c r="U857" s="316"/>
      <c r="V857" s="316"/>
      <c r="W857" s="316"/>
      <c r="X857" s="316"/>
      <c r="Y857" s="316"/>
      <c r="Z857" s="316"/>
      <c r="AA857" s="316"/>
    </row>
    <row r="858" spans="1:27">
      <c r="A858" s="316"/>
      <c r="B858" s="1006"/>
      <c r="C858" s="316"/>
      <c r="D858" s="316"/>
      <c r="E858" s="316"/>
      <c r="F858" s="316"/>
      <c r="G858" s="316"/>
      <c r="H858" s="316"/>
      <c r="I858" s="316"/>
      <c r="J858" s="1007"/>
      <c r="K858" s="316"/>
      <c r="L858" s="316"/>
      <c r="M858" s="316"/>
      <c r="N858" s="316"/>
      <c r="O858" s="316"/>
      <c r="P858" s="316"/>
      <c r="Q858" s="316"/>
      <c r="R858" s="316"/>
      <c r="S858" s="316"/>
      <c r="T858" s="316"/>
      <c r="U858" s="316"/>
      <c r="V858" s="316"/>
      <c r="W858" s="316"/>
      <c r="X858" s="316"/>
      <c r="Y858" s="316"/>
      <c r="Z858" s="316"/>
      <c r="AA858" s="316"/>
    </row>
    <row r="859" spans="1:27">
      <c r="A859" s="316"/>
      <c r="B859" s="1006"/>
      <c r="C859" s="316"/>
      <c r="D859" s="316"/>
      <c r="E859" s="316"/>
      <c r="F859" s="316"/>
      <c r="G859" s="316"/>
      <c r="H859" s="316"/>
      <c r="I859" s="316"/>
      <c r="J859" s="1007"/>
      <c r="K859" s="316"/>
      <c r="L859" s="316"/>
      <c r="M859" s="316"/>
      <c r="N859" s="316"/>
      <c r="O859" s="316"/>
      <c r="P859" s="316"/>
      <c r="Q859" s="316"/>
      <c r="R859" s="316"/>
      <c r="S859" s="316"/>
      <c r="T859" s="316"/>
      <c r="U859" s="316"/>
      <c r="V859" s="316"/>
      <c r="W859" s="316"/>
      <c r="X859" s="316"/>
      <c r="Y859" s="316"/>
      <c r="Z859" s="316"/>
      <c r="AA859" s="316"/>
    </row>
    <row r="860" spans="1:27">
      <c r="A860" s="316"/>
      <c r="B860" s="1006"/>
      <c r="C860" s="316"/>
      <c r="D860" s="316"/>
      <c r="E860" s="316"/>
      <c r="F860" s="316"/>
      <c r="G860" s="316"/>
      <c r="H860" s="316"/>
      <c r="I860" s="316"/>
      <c r="J860" s="1007"/>
      <c r="K860" s="316"/>
      <c r="L860" s="316"/>
      <c r="M860" s="316"/>
      <c r="N860" s="316"/>
      <c r="O860" s="316"/>
      <c r="P860" s="316"/>
      <c r="Q860" s="316"/>
      <c r="R860" s="316"/>
      <c r="S860" s="316"/>
      <c r="T860" s="316"/>
      <c r="U860" s="316"/>
      <c r="V860" s="316"/>
      <c r="W860" s="316"/>
      <c r="X860" s="316"/>
      <c r="Y860" s="316"/>
      <c r="Z860" s="316"/>
      <c r="AA860" s="316"/>
    </row>
    <row r="861" spans="1:27">
      <c r="A861" s="316"/>
      <c r="B861" s="1006"/>
      <c r="C861" s="316"/>
      <c r="D861" s="316"/>
      <c r="E861" s="316"/>
      <c r="F861" s="316"/>
      <c r="G861" s="316"/>
      <c r="H861" s="316"/>
      <c r="I861" s="316"/>
      <c r="J861" s="1007"/>
      <c r="K861" s="316"/>
      <c r="L861" s="316"/>
      <c r="M861" s="316"/>
      <c r="N861" s="316"/>
      <c r="O861" s="316"/>
      <c r="P861" s="316"/>
      <c r="Q861" s="316"/>
      <c r="R861" s="316"/>
      <c r="S861" s="316"/>
      <c r="T861" s="316"/>
      <c r="U861" s="316"/>
      <c r="V861" s="316"/>
      <c r="W861" s="316"/>
      <c r="X861" s="316"/>
      <c r="Y861" s="316"/>
      <c r="Z861" s="316"/>
      <c r="AA861" s="316"/>
    </row>
    <row r="862" spans="1:27">
      <c r="A862" s="316"/>
      <c r="B862" s="1006"/>
      <c r="C862" s="316"/>
      <c r="D862" s="316"/>
      <c r="E862" s="316"/>
      <c r="F862" s="316"/>
      <c r="G862" s="316"/>
      <c r="H862" s="316"/>
      <c r="I862" s="316"/>
      <c r="J862" s="1007"/>
      <c r="K862" s="316"/>
      <c r="L862" s="316"/>
      <c r="M862" s="316"/>
      <c r="N862" s="316"/>
      <c r="O862" s="316"/>
      <c r="P862" s="316"/>
      <c r="Q862" s="316"/>
      <c r="R862" s="316"/>
      <c r="S862" s="316"/>
      <c r="T862" s="316"/>
      <c r="U862" s="316"/>
      <c r="V862" s="316"/>
      <c r="W862" s="316"/>
      <c r="X862" s="316"/>
      <c r="Y862" s="316"/>
      <c r="Z862" s="316"/>
      <c r="AA862" s="316"/>
    </row>
    <row r="863" spans="1:27">
      <c r="A863" s="316"/>
      <c r="B863" s="1006"/>
      <c r="C863" s="316"/>
      <c r="D863" s="316"/>
      <c r="E863" s="316"/>
      <c r="F863" s="316"/>
      <c r="G863" s="316"/>
      <c r="H863" s="316"/>
      <c r="I863" s="316"/>
      <c r="J863" s="1007"/>
      <c r="K863" s="316"/>
      <c r="L863" s="316"/>
      <c r="M863" s="316"/>
      <c r="N863" s="316"/>
      <c r="O863" s="316"/>
      <c r="P863" s="316"/>
      <c r="Q863" s="316"/>
      <c r="R863" s="316"/>
      <c r="S863" s="316"/>
      <c r="T863" s="316"/>
      <c r="U863" s="316"/>
      <c r="V863" s="316"/>
      <c r="W863" s="316"/>
      <c r="X863" s="316"/>
      <c r="Y863" s="316"/>
      <c r="Z863" s="316"/>
      <c r="AA863" s="316"/>
    </row>
    <row r="864" spans="1:27">
      <c r="A864" s="316"/>
      <c r="B864" s="1006"/>
      <c r="C864" s="316"/>
      <c r="D864" s="316"/>
      <c r="E864" s="316"/>
      <c r="F864" s="316"/>
      <c r="G864" s="316"/>
      <c r="H864" s="316"/>
      <c r="I864" s="316"/>
      <c r="J864" s="1007"/>
      <c r="K864" s="316"/>
      <c r="L864" s="316"/>
      <c r="M864" s="316"/>
      <c r="N864" s="316"/>
      <c r="O864" s="316"/>
      <c r="P864" s="316"/>
      <c r="Q864" s="316"/>
      <c r="R864" s="316"/>
      <c r="S864" s="316"/>
      <c r="T864" s="316"/>
      <c r="U864" s="316"/>
      <c r="V864" s="316"/>
      <c r="W864" s="316"/>
      <c r="X864" s="316"/>
      <c r="Y864" s="316"/>
      <c r="Z864" s="316"/>
      <c r="AA864" s="316"/>
    </row>
    <row r="865" spans="1:27">
      <c r="A865" s="316"/>
      <c r="B865" s="1006"/>
      <c r="C865" s="316"/>
      <c r="D865" s="316"/>
      <c r="E865" s="316"/>
      <c r="F865" s="316"/>
      <c r="G865" s="316"/>
      <c r="H865" s="316"/>
      <c r="I865" s="316"/>
      <c r="J865" s="1007"/>
      <c r="K865" s="316"/>
      <c r="L865" s="316"/>
      <c r="M865" s="316"/>
      <c r="N865" s="316"/>
      <c r="O865" s="316"/>
      <c r="P865" s="316"/>
      <c r="Q865" s="316"/>
      <c r="R865" s="316"/>
      <c r="S865" s="316"/>
      <c r="T865" s="316"/>
      <c r="U865" s="316"/>
      <c r="V865" s="316"/>
      <c r="W865" s="316"/>
      <c r="X865" s="316"/>
      <c r="Y865" s="316"/>
      <c r="Z865" s="316"/>
      <c r="AA865" s="316"/>
    </row>
    <row r="866" spans="1:27">
      <c r="A866" s="316"/>
      <c r="B866" s="1006"/>
      <c r="C866" s="316"/>
      <c r="D866" s="316"/>
      <c r="E866" s="316"/>
      <c r="F866" s="316"/>
      <c r="G866" s="316"/>
      <c r="H866" s="316"/>
      <c r="I866" s="316"/>
      <c r="J866" s="1007"/>
      <c r="K866" s="316"/>
      <c r="L866" s="316"/>
      <c r="M866" s="316"/>
      <c r="N866" s="316"/>
      <c r="O866" s="316"/>
      <c r="P866" s="316"/>
      <c r="Q866" s="316"/>
      <c r="R866" s="316"/>
      <c r="S866" s="316"/>
      <c r="T866" s="316"/>
      <c r="U866" s="316"/>
      <c r="V866" s="316"/>
      <c r="W866" s="316"/>
      <c r="X866" s="316"/>
      <c r="Y866" s="316"/>
      <c r="Z866" s="316"/>
      <c r="AA866" s="316"/>
    </row>
    <row r="867" spans="1:27">
      <c r="A867" s="316"/>
      <c r="B867" s="1006"/>
      <c r="C867" s="316"/>
      <c r="D867" s="316"/>
      <c r="E867" s="316"/>
      <c r="F867" s="316"/>
      <c r="G867" s="316"/>
      <c r="H867" s="316"/>
      <c r="I867" s="316"/>
      <c r="J867" s="1007"/>
      <c r="K867" s="316"/>
      <c r="L867" s="316"/>
      <c r="M867" s="316"/>
      <c r="N867" s="316"/>
      <c r="O867" s="316"/>
      <c r="P867" s="316"/>
      <c r="Q867" s="316"/>
      <c r="R867" s="316"/>
      <c r="S867" s="316"/>
      <c r="T867" s="316"/>
      <c r="U867" s="316"/>
      <c r="V867" s="316"/>
      <c r="W867" s="316"/>
      <c r="X867" s="316"/>
      <c r="Y867" s="316"/>
      <c r="Z867" s="316"/>
      <c r="AA867" s="316"/>
    </row>
    <row r="868" spans="1:27">
      <c r="A868" s="316"/>
      <c r="B868" s="1006"/>
      <c r="C868" s="316"/>
      <c r="D868" s="316"/>
      <c r="E868" s="316"/>
      <c r="F868" s="316"/>
      <c r="G868" s="316"/>
      <c r="H868" s="316"/>
      <c r="I868" s="316"/>
      <c r="J868" s="1007"/>
      <c r="K868" s="316"/>
      <c r="L868" s="316"/>
      <c r="M868" s="316"/>
      <c r="N868" s="316"/>
      <c r="O868" s="316"/>
      <c r="P868" s="316"/>
      <c r="Q868" s="316"/>
      <c r="R868" s="316"/>
      <c r="S868" s="316"/>
      <c r="T868" s="316"/>
      <c r="U868" s="316"/>
      <c r="V868" s="316"/>
      <c r="W868" s="316"/>
      <c r="X868" s="316"/>
      <c r="Y868" s="316"/>
      <c r="Z868" s="316"/>
      <c r="AA868" s="316"/>
    </row>
    <row r="869" spans="1:27">
      <c r="A869" s="316"/>
      <c r="B869" s="1006"/>
      <c r="C869" s="316"/>
      <c r="D869" s="316"/>
      <c r="E869" s="316"/>
      <c r="F869" s="316"/>
      <c r="G869" s="316"/>
      <c r="H869" s="316"/>
      <c r="I869" s="316"/>
      <c r="J869" s="1007"/>
      <c r="K869" s="316"/>
      <c r="L869" s="316"/>
      <c r="M869" s="316"/>
      <c r="N869" s="316"/>
      <c r="O869" s="316"/>
      <c r="P869" s="316"/>
      <c r="Q869" s="316"/>
      <c r="R869" s="316"/>
      <c r="S869" s="316"/>
      <c r="T869" s="316"/>
      <c r="U869" s="316"/>
      <c r="V869" s="316"/>
      <c r="W869" s="316"/>
      <c r="X869" s="316"/>
      <c r="Y869" s="316"/>
      <c r="Z869" s="316"/>
      <c r="AA869" s="316"/>
    </row>
    <row r="870" spans="1:27">
      <c r="A870" s="316"/>
      <c r="B870" s="1006"/>
      <c r="C870" s="316"/>
      <c r="D870" s="316"/>
      <c r="E870" s="316"/>
      <c r="F870" s="316"/>
      <c r="G870" s="316"/>
      <c r="H870" s="316"/>
      <c r="I870" s="316"/>
      <c r="J870" s="1007"/>
      <c r="K870" s="316"/>
      <c r="L870" s="316"/>
      <c r="M870" s="316"/>
      <c r="N870" s="316"/>
      <c r="O870" s="316"/>
      <c r="P870" s="316"/>
      <c r="Q870" s="316"/>
      <c r="R870" s="316"/>
      <c r="S870" s="316"/>
      <c r="T870" s="316"/>
      <c r="U870" s="316"/>
      <c r="V870" s="316"/>
      <c r="W870" s="316"/>
      <c r="X870" s="316"/>
      <c r="Y870" s="316"/>
      <c r="Z870" s="316"/>
      <c r="AA870" s="316"/>
    </row>
    <row r="871" spans="1:27">
      <c r="A871" s="316"/>
      <c r="B871" s="1006"/>
      <c r="C871" s="316"/>
      <c r="D871" s="316"/>
      <c r="E871" s="316"/>
      <c r="F871" s="316"/>
      <c r="G871" s="316"/>
      <c r="H871" s="316"/>
      <c r="I871" s="316"/>
      <c r="J871" s="1007"/>
      <c r="K871" s="316"/>
      <c r="L871" s="316"/>
      <c r="M871" s="316"/>
      <c r="N871" s="316"/>
      <c r="O871" s="316"/>
      <c r="P871" s="316"/>
      <c r="Q871" s="316"/>
      <c r="R871" s="316"/>
      <c r="S871" s="316"/>
      <c r="T871" s="316"/>
      <c r="U871" s="316"/>
      <c r="V871" s="316"/>
      <c r="W871" s="316"/>
      <c r="X871" s="316"/>
      <c r="Y871" s="316"/>
      <c r="Z871" s="316"/>
      <c r="AA871" s="316"/>
    </row>
    <row r="872" spans="1:27">
      <c r="A872" s="316"/>
      <c r="B872" s="1006"/>
      <c r="C872" s="316"/>
      <c r="D872" s="316"/>
      <c r="E872" s="316"/>
      <c r="F872" s="316"/>
      <c r="G872" s="316"/>
      <c r="H872" s="316"/>
      <c r="I872" s="316"/>
      <c r="J872" s="1007"/>
      <c r="K872" s="316"/>
      <c r="L872" s="316"/>
      <c r="M872" s="316"/>
      <c r="N872" s="316"/>
      <c r="O872" s="316"/>
      <c r="P872" s="316"/>
      <c r="Q872" s="316"/>
      <c r="R872" s="316"/>
      <c r="S872" s="316"/>
      <c r="T872" s="316"/>
      <c r="U872" s="316"/>
      <c r="V872" s="316"/>
      <c r="W872" s="316"/>
      <c r="X872" s="316"/>
      <c r="Y872" s="316"/>
      <c r="Z872" s="316"/>
      <c r="AA872" s="316"/>
    </row>
    <row r="873" spans="1:27">
      <c r="A873" s="316"/>
      <c r="B873" s="1006"/>
      <c r="C873" s="316"/>
      <c r="D873" s="316"/>
      <c r="E873" s="316"/>
      <c r="F873" s="316"/>
      <c r="G873" s="316"/>
      <c r="H873" s="316"/>
      <c r="I873" s="316"/>
      <c r="J873" s="1007"/>
      <c r="K873" s="316"/>
      <c r="L873" s="316"/>
      <c r="M873" s="316"/>
      <c r="N873" s="316"/>
      <c r="O873" s="316"/>
      <c r="P873" s="316"/>
      <c r="Q873" s="316"/>
      <c r="R873" s="316"/>
      <c r="S873" s="316"/>
      <c r="T873" s="316"/>
      <c r="U873" s="316"/>
      <c r="V873" s="316"/>
      <c r="W873" s="316"/>
      <c r="X873" s="316"/>
      <c r="Y873" s="316"/>
      <c r="Z873" s="316"/>
      <c r="AA873" s="316"/>
    </row>
    <row r="874" spans="1:27">
      <c r="A874" s="316"/>
      <c r="B874" s="1006"/>
      <c r="C874" s="316"/>
      <c r="D874" s="316"/>
      <c r="E874" s="316"/>
      <c r="F874" s="316"/>
      <c r="G874" s="316"/>
      <c r="H874" s="316"/>
      <c r="I874" s="316"/>
      <c r="J874" s="1007"/>
      <c r="K874" s="316"/>
      <c r="L874" s="316"/>
      <c r="M874" s="316"/>
      <c r="N874" s="316"/>
      <c r="O874" s="316"/>
      <c r="P874" s="316"/>
      <c r="Q874" s="316"/>
      <c r="R874" s="316"/>
      <c r="S874" s="316"/>
      <c r="T874" s="316"/>
      <c r="U874" s="316"/>
      <c r="V874" s="316"/>
      <c r="W874" s="316"/>
      <c r="X874" s="316"/>
      <c r="Y874" s="316"/>
      <c r="Z874" s="316"/>
      <c r="AA874" s="316"/>
    </row>
    <row r="875" spans="1:27">
      <c r="A875" s="316"/>
      <c r="B875" s="1006"/>
      <c r="C875" s="316"/>
      <c r="D875" s="316"/>
      <c r="E875" s="316"/>
      <c r="F875" s="316"/>
      <c r="G875" s="316"/>
      <c r="H875" s="316"/>
      <c r="I875" s="316"/>
      <c r="J875" s="1007"/>
      <c r="K875" s="316"/>
      <c r="L875" s="316"/>
      <c r="M875" s="316"/>
      <c r="N875" s="316"/>
      <c r="O875" s="316"/>
      <c r="P875" s="316"/>
      <c r="Q875" s="316"/>
      <c r="R875" s="316"/>
      <c r="S875" s="316"/>
      <c r="T875" s="316"/>
      <c r="U875" s="316"/>
      <c r="V875" s="316"/>
      <c r="W875" s="316"/>
      <c r="X875" s="316"/>
      <c r="Y875" s="316"/>
      <c r="Z875" s="316"/>
      <c r="AA875" s="316"/>
    </row>
    <row r="876" spans="1:27">
      <c r="A876" s="316"/>
      <c r="B876" s="1006"/>
      <c r="C876" s="316"/>
      <c r="D876" s="316"/>
      <c r="E876" s="316"/>
      <c r="F876" s="316"/>
      <c r="G876" s="316"/>
      <c r="H876" s="316"/>
      <c r="I876" s="316"/>
      <c r="J876" s="1007"/>
      <c r="K876" s="316"/>
      <c r="L876" s="316"/>
      <c r="M876" s="316"/>
      <c r="N876" s="316"/>
      <c r="O876" s="316"/>
      <c r="P876" s="316"/>
      <c r="Q876" s="316"/>
      <c r="R876" s="316"/>
      <c r="S876" s="316"/>
      <c r="T876" s="316"/>
      <c r="U876" s="316"/>
      <c r="V876" s="316"/>
      <c r="W876" s="316"/>
      <c r="X876" s="316"/>
      <c r="Y876" s="316"/>
      <c r="Z876" s="316"/>
      <c r="AA876" s="316"/>
    </row>
    <row r="877" spans="1:27">
      <c r="A877" s="316"/>
      <c r="B877" s="1006"/>
      <c r="C877" s="316"/>
      <c r="D877" s="316"/>
      <c r="E877" s="316"/>
      <c r="F877" s="316"/>
      <c r="G877" s="316"/>
      <c r="H877" s="316"/>
      <c r="I877" s="316"/>
      <c r="J877" s="1007"/>
      <c r="K877" s="316"/>
      <c r="L877" s="316"/>
      <c r="M877" s="316"/>
      <c r="N877" s="316"/>
      <c r="O877" s="316"/>
      <c r="P877" s="316"/>
      <c r="Q877" s="316"/>
      <c r="R877" s="316"/>
      <c r="S877" s="316"/>
      <c r="T877" s="316"/>
      <c r="U877" s="316"/>
      <c r="V877" s="316"/>
      <c r="W877" s="316"/>
      <c r="X877" s="316"/>
      <c r="Y877" s="316"/>
      <c r="Z877" s="316"/>
      <c r="AA877" s="316"/>
    </row>
    <row r="878" spans="1:27">
      <c r="A878" s="316"/>
      <c r="B878" s="1006"/>
      <c r="C878" s="316"/>
      <c r="D878" s="316"/>
      <c r="E878" s="316"/>
      <c r="F878" s="316"/>
      <c r="G878" s="316"/>
      <c r="H878" s="316"/>
      <c r="I878" s="316"/>
      <c r="J878" s="1007"/>
      <c r="K878" s="316"/>
      <c r="L878" s="316"/>
      <c r="M878" s="316"/>
      <c r="N878" s="316"/>
      <c r="O878" s="316"/>
      <c r="P878" s="316"/>
      <c r="Q878" s="316"/>
      <c r="R878" s="316"/>
      <c r="S878" s="316"/>
      <c r="T878" s="316"/>
      <c r="U878" s="316"/>
      <c r="V878" s="316"/>
      <c r="W878" s="316"/>
      <c r="X878" s="316"/>
      <c r="Y878" s="316"/>
      <c r="Z878" s="316"/>
      <c r="AA878" s="316"/>
    </row>
    <row r="879" spans="1:27">
      <c r="A879" s="316"/>
      <c r="B879" s="1006"/>
      <c r="C879" s="316"/>
      <c r="D879" s="316"/>
      <c r="E879" s="316"/>
      <c r="F879" s="316"/>
      <c r="G879" s="316"/>
      <c r="H879" s="316"/>
      <c r="I879" s="316"/>
      <c r="J879" s="1007"/>
      <c r="K879" s="316"/>
      <c r="L879" s="316"/>
      <c r="M879" s="316"/>
      <c r="N879" s="316"/>
      <c r="O879" s="316"/>
      <c r="P879" s="316"/>
      <c r="Q879" s="316"/>
      <c r="R879" s="316"/>
      <c r="S879" s="316"/>
      <c r="T879" s="316"/>
      <c r="U879" s="316"/>
      <c r="V879" s="316"/>
      <c r="W879" s="316"/>
      <c r="X879" s="316"/>
      <c r="Y879" s="316"/>
      <c r="Z879" s="316"/>
      <c r="AA879" s="316"/>
    </row>
    <row r="880" spans="1:27">
      <c r="A880" s="316"/>
      <c r="B880" s="1006"/>
      <c r="C880" s="316"/>
      <c r="D880" s="316"/>
      <c r="E880" s="316"/>
      <c r="F880" s="316"/>
      <c r="G880" s="316"/>
      <c r="H880" s="316"/>
      <c r="I880" s="316"/>
      <c r="J880" s="1007"/>
      <c r="K880" s="316"/>
      <c r="L880" s="316"/>
      <c r="M880" s="316"/>
      <c r="N880" s="316"/>
      <c r="O880" s="316"/>
      <c r="P880" s="316"/>
      <c r="Q880" s="316"/>
      <c r="R880" s="316"/>
      <c r="S880" s="316"/>
      <c r="T880" s="316"/>
      <c r="U880" s="316"/>
      <c r="V880" s="316"/>
      <c r="W880" s="316"/>
      <c r="X880" s="316"/>
      <c r="Y880" s="316"/>
      <c r="Z880" s="316"/>
      <c r="AA880" s="316"/>
    </row>
    <row r="881" spans="1:27">
      <c r="A881" s="316"/>
      <c r="B881" s="1006"/>
      <c r="C881" s="316"/>
      <c r="D881" s="316"/>
      <c r="E881" s="316"/>
      <c r="F881" s="316"/>
      <c r="G881" s="316"/>
      <c r="H881" s="316"/>
      <c r="I881" s="316"/>
      <c r="J881" s="1007"/>
      <c r="K881" s="316"/>
      <c r="L881" s="316"/>
      <c r="M881" s="316"/>
      <c r="N881" s="316"/>
      <c r="O881" s="316"/>
      <c r="P881" s="316"/>
      <c r="Q881" s="316"/>
      <c r="R881" s="316"/>
      <c r="S881" s="316"/>
      <c r="T881" s="316"/>
      <c r="U881" s="316"/>
      <c r="V881" s="316"/>
      <c r="W881" s="316"/>
      <c r="X881" s="316"/>
      <c r="Y881" s="316"/>
      <c r="Z881" s="316"/>
      <c r="AA881" s="316"/>
    </row>
    <row r="882" spans="1:27">
      <c r="A882" s="316"/>
      <c r="B882" s="1006"/>
      <c r="C882" s="316"/>
      <c r="D882" s="316"/>
      <c r="E882" s="316"/>
      <c r="F882" s="316"/>
      <c r="G882" s="316"/>
      <c r="H882" s="316"/>
      <c r="I882" s="316"/>
      <c r="J882" s="1007"/>
      <c r="K882" s="316"/>
      <c r="L882" s="316"/>
      <c r="M882" s="316"/>
      <c r="N882" s="316"/>
      <c r="O882" s="316"/>
      <c r="P882" s="316"/>
      <c r="Q882" s="316"/>
      <c r="R882" s="316"/>
      <c r="S882" s="316"/>
      <c r="T882" s="316"/>
      <c r="U882" s="316"/>
      <c r="V882" s="316"/>
      <c r="W882" s="316"/>
      <c r="X882" s="316"/>
      <c r="Y882" s="316"/>
      <c r="Z882" s="316"/>
      <c r="AA882" s="316"/>
    </row>
    <row r="883" spans="1:27">
      <c r="A883" s="316"/>
      <c r="B883" s="1006"/>
      <c r="C883" s="316"/>
      <c r="D883" s="316"/>
      <c r="E883" s="316"/>
      <c r="F883" s="316"/>
      <c r="G883" s="316"/>
      <c r="H883" s="316"/>
      <c r="I883" s="316"/>
      <c r="J883" s="1007"/>
      <c r="K883" s="316"/>
      <c r="L883" s="316"/>
      <c r="M883" s="316"/>
      <c r="N883" s="316"/>
      <c r="O883" s="316"/>
      <c r="P883" s="316"/>
      <c r="Q883" s="316"/>
      <c r="R883" s="316"/>
      <c r="S883" s="316"/>
      <c r="T883" s="316"/>
      <c r="U883" s="316"/>
      <c r="V883" s="316"/>
      <c r="W883" s="316"/>
      <c r="X883" s="316"/>
      <c r="Y883" s="316"/>
      <c r="Z883" s="316"/>
      <c r="AA883" s="316"/>
    </row>
    <row r="884" spans="1:27">
      <c r="A884" s="316"/>
      <c r="B884" s="1006"/>
      <c r="C884" s="316"/>
      <c r="D884" s="316"/>
      <c r="E884" s="316"/>
      <c r="F884" s="316"/>
      <c r="G884" s="316"/>
      <c r="H884" s="316"/>
      <c r="I884" s="316"/>
      <c r="J884" s="1007"/>
      <c r="K884" s="316"/>
      <c r="L884" s="316"/>
      <c r="M884" s="316"/>
      <c r="N884" s="316"/>
      <c r="O884" s="316"/>
      <c r="P884" s="316"/>
      <c r="Q884" s="316"/>
      <c r="R884" s="316"/>
      <c r="S884" s="316"/>
      <c r="T884" s="316"/>
      <c r="U884" s="316"/>
      <c r="V884" s="316"/>
      <c r="W884" s="316"/>
      <c r="X884" s="316"/>
      <c r="Y884" s="316"/>
      <c r="Z884" s="316"/>
      <c r="AA884" s="316"/>
    </row>
    <row r="885" spans="1:27">
      <c r="A885" s="316"/>
      <c r="B885" s="1006"/>
      <c r="C885" s="316"/>
      <c r="D885" s="316"/>
      <c r="E885" s="316"/>
      <c r="F885" s="316"/>
      <c r="G885" s="316"/>
      <c r="H885" s="316"/>
      <c r="I885" s="316"/>
      <c r="J885" s="1007"/>
      <c r="K885" s="316"/>
      <c r="L885" s="316"/>
      <c r="M885" s="316"/>
      <c r="N885" s="316"/>
      <c r="O885" s="316"/>
      <c r="P885" s="316"/>
      <c r="Q885" s="316"/>
      <c r="R885" s="316"/>
      <c r="S885" s="316"/>
      <c r="T885" s="316"/>
      <c r="U885" s="316"/>
      <c r="V885" s="316"/>
      <c r="W885" s="316"/>
      <c r="X885" s="316"/>
      <c r="Y885" s="316"/>
      <c r="Z885" s="316"/>
      <c r="AA885" s="316"/>
    </row>
    <row r="886" spans="1:27">
      <c r="A886" s="316"/>
      <c r="B886" s="1006"/>
      <c r="C886" s="316"/>
      <c r="D886" s="316"/>
      <c r="E886" s="316"/>
      <c r="F886" s="316"/>
      <c r="G886" s="316"/>
      <c r="H886" s="316"/>
      <c r="I886" s="316"/>
      <c r="J886" s="1007"/>
      <c r="K886" s="316"/>
      <c r="L886" s="316"/>
      <c r="M886" s="316"/>
      <c r="N886" s="316"/>
      <c r="O886" s="316"/>
      <c r="P886" s="316"/>
      <c r="Q886" s="316"/>
      <c r="R886" s="316"/>
      <c r="S886" s="316"/>
      <c r="T886" s="316"/>
      <c r="U886" s="316"/>
      <c r="V886" s="316"/>
      <c r="W886" s="316"/>
      <c r="X886" s="316"/>
      <c r="Y886" s="316"/>
      <c r="Z886" s="316"/>
      <c r="AA886" s="316"/>
    </row>
    <row r="887" spans="1:27">
      <c r="A887" s="316"/>
      <c r="B887" s="1006"/>
      <c r="C887" s="316"/>
      <c r="D887" s="316"/>
      <c r="E887" s="316"/>
      <c r="F887" s="316"/>
      <c r="G887" s="316"/>
      <c r="H887" s="316"/>
      <c r="I887" s="316"/>
      <c r="J887" s="1007"/>
      <c r="K887" s="316"/>
      <c r="L887" s="316"/>
      <c r="M887" s="316"/>
      <c r="N887" s="316"/>
      <c r="O887" s="316"/>
      <c r="P887" s="316"/>
      <c r="Q887" s="316"/>
      <c r="R887" s="316"/>
      <c r="S887" s="316"/>
      <c r="T887" s="316"/>
      <c r="U887" s="316"/>
      <c r="V887" s="316"/>
      <c r="W887" s="316"/>
      <c r="X887" s="316"/>
      <c r="Y887" s="316"/>
      <c r="Z887" s="316"/>
      <c r="AA887" s="316"/>
    </row>
    <row r="888" spans="1:27">
      <c r="A888" s="316"/>
      <c r="B888" s="1006"/>
      <c r="C888" s="316"/>
      <c r="D888" s="316"/>
      <c r="E888" s="316"/>
      <c r="F888" s="316"/>
      <c r="G888" s="316"/>
      <c r="H888" s="316"/>
      <c r="I888" s="316"/>
      <c r="J888" s="1007"/>
      <c r="K888" s="316"/>
      <c r="L888" s="316"/>
      <c r="M888" s="316"/>
      <c r="N888" s="316"/>
      <c r="O888" s="316"/>
      <c r="P888" s="316"/>
      <c r="Q888" s="316"/>
      <c r="R888" s="316"/>
      <c r="S888" s="316"/>
      <c r="T888" s="316"/>
      <c r="U888" s="316"/>
      <c r="V888" s="316"/>
      <c r="W888" s="316"/>
      <c r="X888" s="316"/>
      <c r="Y888" s="316"/>
      <c r="Z888" s="316"/>
      <c r="AA888" s="316"/>
    </row>
    <row r="889" spans="1:27">
      <c r="A889" s="316"/>
      <c r="B889" s="1006"/>
      <c r="C889" s="316"/>
      <c r="D889" s="316"/>
      <c r="E889" s="316"/>
      <c r="F889" s="316"/>
      <c r="G889" s="316"/>
      <c r="H889" s="316"/>
      <c r="I889" s="316"/>
      <c r="J889" s="1007"/>
      <c r="K889" s="316"/>
      <c r="L889" s="316"/>
      <c r="M889" s="316"/>
      <c r="N889" s="316"/>
      <c r="O889" s="316"/>
      <c r="P889" s="316"/>
      <c r="Q889" s="316"/>
      <c r="R889" s="316"/>
      <c r="S889" s="316"/>
      <c r="T889" s="316"/>
      <c r="U889" s="316"/>
      <c r="V889" s="316"/>
      <c r="W889" s="316"/>
      <c r="X889" s="316"/>
      <c r="Y889" s="316"/>
      <c r="Z889" s="316"/>
      <c r="AA889" s="316"/>
    </row>
    <row r="890" spans="1:27">
      <c r="A890" s="316"/>
      <c r="B890" s="1006"/>
      <c r="C890" s="316"/>
      <c r="D890" s="316"/>
      <c r="E890" s="316"/>
      <c r="F890" s="316"/>
      <c r="G890" s="316"/>
      <c r="H890" s="316"/>
      <c r="I890" s="316"/>
      <c r="J890" s="1007"/>
      <c r="K890" s="316"/>
      <c r="L890" s="316"/>
      <c r="M890" s="316"/>
      <c r="N890" s="316"/>
      <c r="O890" s="316"/>
      <c r="P890" s="316"/>
      <c r="Q890" s="316"/>
      <c r="R890" s="316"/>
      <c r="S890" s="316"/>
      <c r="T890" s="316"/>
      <c r="U890" s="316"/>
      <c r="V890" s="316"/>
      <c r="W890" s="316"/>
      <c r="X890" s="316"/>
      <c r="Y890" s="316"/>
      <c r="Z890" s="316"/>
      <c r="AA890" s="316"/>
    </row>
    <row r="891" spans="1:27">
      <c r="A891" s="316"/>
      <c r="B891" s="1006"/>
      <c r="C891" s="316"/>
      <c r="D891" s="316"/>
      <c r="E891" s="316"/>
      <c r="F891" s="316"/>
      <c r="G891" s="316"/>
      <c r="H891" s="316"/>
      <c r="I891" s="316"/>
      <c r="J891" s="1007"/>
      <c r="K891" s="316"/>
      <c r="L891" s="316"/>
      <c r="M891" s="316"/>
      <c r="N891" s="316"/>
      <c r="O891" s="316"/>
      <c r="P891" s="316"/>
      <c r="Q891" s="316"/>
      <c r="R891" s="316"/>
      <c r="S891" s="316"/>
      <c r="T891" s="316"/>
      <c r="U891" s="316"/>
      <c r="V891" s="316"/>
      <c r="W891" s="316"/>
      <c r="X891" s="316"/>
      <c r="Y891" s="316"/>
      <c r="Z891" s="316"/>
      <c r="AA891" s="316"/>
    </row>
    <row r="892" spans="1:27">
      <c r="A892" s="316"/>
      <c r="B892" s="1006"/>
      <c r="C892" s="316"/>
      <c r="D892" s="316"/>
      <c r="E892" s="316"/>
      <c r="F892" s="316"/>
      <c r="G892" s="316"/>
      <c r="H892" s="316"/>
      <c r="I892" s="316"/>
      <c r="J892" s="1007"/>
      <c r="K892" s="316"/>
      <c r="L892" s="316"/>
      <c r="M892" s="316"/>
      <c r="N892" s="316"/>
      <c r="O892" s="316"/>
      <c r="P892" s="316"/>
      <c r="Q892" s="316"/>
      <c r="R892" s="316"/>
      <c r="S892" s="316"/>
      <c r="T892" s="316"/>
      <c r="U892" s="316"/>
      <c r="V892" s="316"/>
      <c r="W892" s="316"/>
      <c r="X892" s="316"/>
      <c r="Y892" s="316"/>
      <c r="Z892" s="316"/>
      <c r="AA892" s="316"/>
    </row>
    <row r="893" spans="1:27">
      <c r="A893" s="316"/>
      <c r="B893" s="1006"/>
      <c r="C893" s="316"/>
      <c r="D893" s="316"/>
      <c r="E893" s="316"/>
      <c r="F893" s="316"/>
      <c r="G893" s="316"/>
      <c r="H893" s="316"/>
      <c r="I893" s="316"/>
      <c r="J893" s="1007"/>
      <c r="K893" s="316"/>
      <c r="L893" s="316"/>
      <c r="M893" s="316"/>
      <c r="N893" s="316"/>
      <c r="O893" s="316"/>
      <c r="P893" s="316"/>
      <c r="Q893" s="316"/>
      <c r="R893" s="316"/>
      <c r="S893" s="316"/>
      <c r="T893" s="316"/>
      <c r="U893" s="316"/>
      <c r="V893" s="316"/>
      <c r="W893" s="316"/>
      <c r="X893" s="316"/>
      <c r="Y893" s="316"/>
      <c r="Z893" s="316"/>
      <c r="AA893" s="316"/>
    </row>
    <row r="894" spans="1:27">
      <c r="A894" s="316"/>
      <c r="B894" s="1006"/>
      <c r="C894" s="316"/>
      <c r="D894" s="316"/>
      <c r="E894" s="316"/>
      <c r="F894" s="316"/>
      <c r="G894" s="316"/>
      <c r="H894" s="316"/>
      <c r="I894" s="316"/>
      <c r="J894" s="1007"/>
      <c r="K894" s="316"/>
      <c r="L894" s="316"/>
      <c r="M894" s="316"/>
      <c r="N894" s="316"/>
      <c r="O894" s="316"/>
      <c r="P894" s="316"/>
      <c r="Q894" s="316"/>
      <c r="R894" s="316"/>
      <c r="S894" s="316"/>
      <c r="T894" s="316"/>
      <c r="U894" s="316"/>
      <c r="V894" s="316"/>
      <c r="W894" s="316"/>
      <c r="X894" s="316"/>
      <c r="Y894" s="316"/>
      <c r="Z894" s="316"/>
      <c r="AA894" s="316"/>
    </row>
    <row r="895" spans="1:27">
      <c r="A895" s="316"/>
      <c r="B895" s="1006"/>
      <c r="C895" s="316"/>
      <c r="D895" s="316"/>
      <c r="E895" s="316"/>
      <c r="F895" s="316"/>
      <c r="G895" s="316"/>
      <c r="H895" s="316"/>
      <c r="I895" s="316"/>
      <c r="J895" s="1007"/>
      <c r="K895" s="316"/>
      <c r="L895" s="316"/>
      <c r="M895" s="316"/>
      <c r="N895" s="316"/>
      <c r="O895" s="316"/>
      <c r="P895" s="316"/>
      <c r="Q895" s="316"/>
      <c r="R895" s="316"/>
      <c r="S895" s="316"/>
      <c r="T895" s="316"/>
      <c r="U895" s="316"/>
      <c r="V895" s="316"/>
      <c r="W895" s="316"/>
      <c r="X895" s="316"/>
      <c r="Y895" s="316"/>
      <c r="Z895" s="316"/>
      <c r="AA895" s="316"/>
    </row>
    <row r="896" spans="1:27">
      <c r="A896" s="316"/>
      <c r="B896" s="1006"/>
      <c r="C896" s="316"/>
      <c r="D896" s="316"/>
      <c r="E896" s="316"/>
      <c r="F896" s="316"/>
      <c r="G896" s="316"/>
      <c r="H896" s="316"/>
      <c r="I896" s="316"/>
      <c r="J896" s="1007"/>
      <c r="K896" s="316"/>
      <c r="L896" s="316"/>
      <c r="M896" s="316"/>
      <c r="N896" s="316"/>
      <c r="O896" s="316"/>
      <c r="P896" s="316"/>
      <c r="Q896" s="316"/>
      <c r="R896" s="316"/>
      <c r="S896" s="316"/>
      <c r="T896" s="316"/>
      <c r="U896" s="316"/>
      <c r="V896" s="316"/>
      <c r="W896" s="316"/>
      <c r="X896" s="316"/>
      <c r="Y896" s="316"/>
      <c r="Z896" s="316"/>
      <c r="AA896" s="316"/>
    </row>
  </sheetData>
  <mergeCells count="5">
    <mergeCell ref="B1:N1"/>
    <mergeCell ref="B3:B8"/>
    <mergeCell ref="P3:W3"/>
    <mergeCell ref="B9:B21"/>
    <mergeCell ref="B22:B25"/>
  </mergeCells>
  <dataValidations count="7">
    <dataValidation type="list" allowBlank="1" showErrorMessage="1" sqref="N3:N25" xr:uid="{00000000-0002-0000-1700-000000000000}">
      <formula1>"Open,Closed,Pending"</formula1>
    </dataValidation>
    <dataValidation type="custom" allowBlank="1" showDropDown="1" showErrorMessage="1" sqref="J3:J25" xr:uid="{00000000-0002-0000-1700-000001000000}">
      <formula1>OR(NOT(ISERROR(DATEVALUE(J3))), AND(ISNUMBER(J3), LEFT(CELL("format", J3))="D"))</formula1>
    </dataValidation>
    <dataValidation type="list" allowBlank="1" showErrorMessage="1" sqref="L3:L25" xr:uid="{00000000-0002-0000-1700-000002000000}">
      <formula1>"Minor Misconduct,Serious Misconduct,Gross Misconduct"</formula1>
    </dataValidation>
    <dataValidation type="list" allowBlank="1" showErrorMessage="1" sqref="I3:I25" xr:uid="{00000000-0002-0000-1700-000003000000}">
      <formula1>"Female,Male"</formula1>
    </dataValidation>
    <dataValidation type="list" allowBlank="1" showErrorMessage="1" sqref="F3:F25" xr:uid="{00000000-0002-0000-1700-000004000000}">
      <formula1>"Administration,Commercial,Engineering,Finance,Human Resource,Information Technology,Internal Audit,Production,Quality,Regulatory,Supply Chain"</formula1>
    </dataValidation>
    <dataValidation type="list" allowBlank="1" showErrorMessage="1" sqref="M3:M25" xr:uid="{00000000-0002-0000-1700-000005000000}">
      <formula1>"Verbal Warning,Written Warning,Final Written Warning,Termination,Dismissal,Exonerated,Apology letter"</formula1>
    </dataValidation>
    <dataValidation type="list" allowBlank="1" showErrorMessage="1" sqref="G3:G25" xr:uid="{00000000-0002-0000-1700-000006000000}">
      <formula1>"Direct,Indirect"</formula1>
    </dataValidation>
  </dataValidation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S1337"/>
  <sheetViews>
    <sheetView workbookViewId="0"/>
  </sheetViews>
  <sheetFormatPr defaultColWidth="14.42578125" defaultRowHeight="15" customHeight="1"/>
  <cols>
    <col min="1" max="1" width="16.42578125" customWidth="1"/>
    <col min="2" max="2" width="77.7109375" customWidth="1"/>
    <col min="3" max="3" width="19.85546875" customWidth="1"/>
    <col min="4" max="4" width="17.7109375" customWidth="1"/>
    <col min="5" max="5" width="16.7109375" customWidth="1"/>
    <col min="6" max="6" width="11.140625" customWidth="1"/>
    <col min="7" max="7" width="43.85546875" customWidth="1"/>
    <col min="8" max="8" width="33.28515625" customWidth="1"/>
    <col min="9" max="9" width="27.85546875" customWidth="1"/>
    <col min="10" max="10" width="22.140625" customWidth="1"/>
    <col min="12" max="12" width="22.42578125" customWidth="1"/>
    <col min="13" max="13" width="16.42578125" customWidth="1"/>
  </cols>
  <sheetData>
    <row r="1" spans="1:19">
      <c r="A1" s="1927" t="s">
        <v>2352</v>
      </c>
      <c r="B1" s="1440"/>
      <c r="C1" s="1440"/>
      <c r="D1" s="1440"/>
      <c r="E1" s="1440"/>
      <c r="F1" s="1440"/>
      <c r="G1" s="1440"/>
      <c r="H1" s="1440"/>
      <c r="I1" s="1440"/>
      <c r="J1" s="1440"/>
      <c r="K1" s="1440"/>
      <c r="L1" s="1441"/>
      <c r="M1" s="1008"/>
      <c r="N1" s="1008"/>
      <c r="O1" s="1008"/>
      <c r="P1" s="1008"/>
      <c r="Q1" s="1008"/>
      <c r="R1" s="1008"/>
      <c r="S1" s="1008"/>
    </row>
    <row r="2" spans="1:19">
      <c r="A2" s="1009" t="s">
        <v>64</v>
      </c>
      <c r="B2" s="1928" t="s">
        <v>2353</v>
      </c>
      <c r="C2" s="1010" t="s">
        <v>2354</v>
      </c>
      <c r="D2" s="1010" t="s">
        <v>2355</v>
      </c>
      <c r="E2" s="1010" t="s">
        <v>2356</v>
      </c>
      <c r="F2" s="1928" t="s">
        <v>2357</v>
      </c>
      <c r="G2" s="1010" t="s">
        <v>2358</v>
      </c>
      <c r="H2" s="1010" t="s">
        <v>2359</v>
      </c>
      <c r="I2" s="1011" t="s">
        <v>2360</v>
      </c>
      <c r="J2" s="1011" t="s">
        <v>2361</v>
      </c>
      <c r="K2" s="1010" t="s">
        <v>2362</v>
      </c>
      <c r="L2" s="1929" t="s">
        <v>2363</v>
      </c>
      <c r="M2" s="1012"/>
      <c r="N2" s="1012"/>
      <c r="O2" s="1012"/>
      <c r="P2" s="1012"/>
      <c r="Q2" s="1012"/>
      <c r="R2" s="1012"/>
      <c r="S2" s="1012"/>
    </row>
    <row r="3" spans="1:19">
      <c r="A3" s="1144" t="s">
        <v>789</v>
      </c>
      <c r="B3" s="1013" t="s">
        <v>2364</v>
      </c>
      <c r="C3" s="1930" t="s">
        <v>2365</v>
      </c>
      <c r="D3" s="973">
        <v>45726</v>
      </c>
      <c r="E3" s="973">
        <v>45726</v>
      </c>
      <c r="F3" s="220" t="s">
        <v>2366</v>
      </c>
      <c r="G3" s="220" t="s">
        <v>223</v>
      </c>
      <c r="H3" s="220" t="s">
        <v>2367</v>
      </c>
      <c r="I3" s="1931">
        <v>7</v>
      </c>
      <c r="J3" s="1931">
        <v>1.5</v>
      </c>
      <c r="K3" s="222">
        <f t="shared" ref="K3:K25" si="0">I3*J3</f>
        <v>10.5</v>
      </c>
      <c r="L3" s="1932">
        <v>0</v>
      </c>
      <c r="M3" s="1008"/>
      <c r="N3" s="1008"/>
      <c r="O3" s="1008"/>
      <c r="P3" s="1008"/>
      <c r="Q3" s="1008"/>
      <c r="R3" s="1008"/>
      <c r="S3" s="1008"/>
    </row>
    <row r="4" spans="1:19">
      <c r="A4" s="1818"/>
      <c r="B4" s="1376" t="s">
        <v>2368</v>
      </c>
      <c r="C4" s="1933" t="s">
        <v>2365</v>
      </c>
      <c r="D4" s="738">
        <v>45727</v>
      </c>
      <c r="E4" s="738">
        <v>45727</v>
      </c>
      <c r="F4" s="225" t="s">
        <v>2366</v>
      </c>
      <c r="G4" s="225" t="s">
        <v>223</v>
      </c>
      <c r="H4" s="225" t="s">
        <v>2367</v>
      </c>
      <c r="I4" s="1934">
        <v>7</v>
      </c>
      <c r="J4" s="1934">
        <v>4</v>
      </c>
      <c r="K4" s="227">
        <f t="shared" si="0"/>
        <v>28</v>
      </c>
      <c r="L4" s="1014">
        <v>0</v>
      </c>
      <c r="M4" s="1008"/>
      <c r="N4" s="1008"/>
      <c r="O4" s="1008"/>
      <c r="P4" s="1008"/>
      <c r="Q4" s="1008"/>
      <c r="R4" s="1008"/>
      <c r="S4" s="1008"/>
    </row>
    <row r="5" spans="1:19">
      <c r="A5" s="1818"/>
      <c r="B5" s="225" t="s">
        <v>2369</v>
      </c>
      <c r="C5" s="225" t="s">
        <v>2365</v>
      </c>
      <c r="D5" s="738">
        <v>45742</v>
      </c>
      <c r="E5" s="738">
        <v>45742</v>
      </c>
      <c r="F5" s="225" t="s">
        <v>2366</v>
      </c>
      <c r="G5" s="225" t="s">
        <v>223</v>
      </c>
      <c r="H5" s="225" t="s">
        <v>2367</v>
      </c>
      <c r="I5" s="227">
        <v>8</v>
      </c>
      <c r="J5" s="227">
        <v>1.5</v>
      </c>
      <c r="K5" s="227">
        <f t="shared" si="0"/>
        <v>12</v>
      </c>
      <c r="L5" s="1015">
        <v>0</v>
      </c>
      <c r="M5" s="1008"/>
      <c r="N5" s="1008"/>
      <c r="O5" s="1008"/>
      <c r="P5" s="1008"/>
      <c r="Q5" s="1008"/>
      <c r="R5" s="1008"/>
      <c r="S5" s="1008"/>
    </row>
    <row r="6" spans="1:19">
      <c r="A6" s="1818"/>
      <c r="B6" s="225" t="s">
        <v>2370</v>
      </c>
      <c r="C6" s="225" t="s">
        <v>2365</v>
      </c>
      <c r="D6" s="738">
        <v>45742</v>
      </c>
      <c r="E6" s="738">
        <v>45742</v>
      </c>
      <c r="F6" s="225" t="s">
        <v>2366</v>
      </c>
      <c r="G6" s="225" t="s">
        <v>223</v>
      </c>
      <c r="H6" s="225" t="s">
        <v>2367</v>
      </c>
      <c r="I6" s="227">
        <v>8</v>
      </c>
      <c r="J6" s="227">
        <v>1.5</v>
      </c>
      <c r="K6" s="227">
        <f t="shared" si="0"/>
        <v>12</v>
      </c>
      <c r="L6" s="1015">
        <v>0</v>
      </c>
      <c r="M6" s="1008"/>
      <c r="N6" s="1008"/>
      <c r="O6" s="1008"/>
      <c r="P6" s="1008"/>
      <c r="Q6" s="1008"/>
      <c r="R6" s="1008"/>
      <c r="S6" s="1008"/>
    </row>
    <row r="7" spans="1:19">
      <c r="A7" s="1818"/>
      <c r="B7" s="225" t="s">
        <v>2371</v>
      </c>
      <c r="C7" s="225" t="s">
        <v>2365</v>
      </c>
      <c r="D7" s="738">
        <v>45742</v>
      </c>
      <c r="E7" s="738">
        <v>45742</v>
      </c>
      <c r="F7" s="225" t="s">
        <v>2366</v>
      </c>
      <c r="G7" s="225" t="s">
        <v>223</v>
      </c>
      <c r="H7" s="225" t="s">
        <v>2367</v>
      </c>
      <c r="I7" s="227">
        <v>8</v>
      </c>
      <c r="J7" s="227">
        <v>4</v>
      </c>
      <c r="K7" s="227">
        <f t="shared" si="0"/>
        <v>32</v>
      </c>
      <c r="L7" s="1015">
        <v>0</v>
      </c>
      <c r="M7" s="1008"/>
      <c r="N7" s="1008"/>
      <c r="O7" s="1008"/>
      <c r="P7" s="1008"/>
      <c r="Q7" s="1008"/>
      <c r="R7" s="1008"/>
      <c r="S7" s="1008"/>
    </row>
    <row r="8" spans="1:19">
      <c r="A8" s="1818"/>
      <c r="B8" s="225" t="s">
        <v>2372</v>
      </c>
      <c r="C8" s="225" t="s">
        <v>2365</v>
      </c>
      <c r="D8" s="738">
        <v>45742</v>
      </c>
      <c r="E8" s="738">
        <v>45742</v>
      </c>
      <c r="F8" s="225" t="s">
        <v>2366</v>
      </c>
      <c r="G8" s="225" t="s">
        <v>223</v>
      </c>
      <c r="H8" s="225" t="s">
        <v>2367</v>
      </c>
      <c r="I8" s="227">
        <v>8</v>
      </c>
      <c r="J8" s="227">
        <v>1.5</v>
      </c>
      <c r="K8" s="227">
        <f t="shared" si="0"/>
        <v>12</v>
      </c>
      <c r="L8" s="1015">
        <v>0</v>
      </c>
      <c r="M8" s="1008"/>
      <c r="N8" s="1008"/>
      <c r="O8" s="1008"/>
      <c r="P8" s="1008"/>
      <c r="Q8" s="1008"/>
      <c r="R8" s="1008"/>
      <c r="S8" s="1008"/>
    </row>
    <row r="9" spans="1:19">
      <c r="A9" s="1818"/>
      <c r="B9" s="1327" t="s">
        <v>2373</v>
      </c>
      <c r="C9" s="1764" t="s">
        <v>2374</v>
      </c>
      <c r="D9" s="738">
        <v>45796</v>
      </c>
      <c r="E9" s="1751">
        <v>45815</v>
      </c>
      <c r="F9" s="225" t="s">
        <v>2375</v>
      </c>
      <c r="G9" s="1327" t="s">
        <v>2376</v>
      </c>
      <c r="H9" s="1327" t="s">
        <v>2377</v>
      </c>
      <c r="I9" s="1329">
        <v>124</v>
      </c>
      <c r="J9" s="1329">
        <v>2</v>
      </c>
      <c r="K9" s="1329">
        <f t="shared" si="0"/>
        <v>248</v>
      </c>
      <c r="L9" s="1935">
        <f t="shared" ref="L9:L10" si="1">1706000/3800</f>
        <v>448.94736842105266</v>
      </c>
      <c r="M9" s="1008"/>
      <c r="N9" s="1008"/>
      <c r="O9" s="1008"/>
      <c r="P9" s="1008"/>
      <c r="Q9" s="1008"/>
      <c r="R9" s="1008"/>
      <c r="S9" s="1008"/>
    </row>
    <row r="10" spans="1:19">
      <c r="A10" s="1818"/>
      <c r="B10" s="1327" t="s">
        <v>2373</v>
      </c>
      <c r="C10" s="1764" t="s">
        <v>2374</v>
      </c>
      <c r="D10" s="738">
        <v>45797</v>
      </c>
      <c r="E10" s="1751">
        <v>45816</v>
      </c>
      <c r="F10" s="225" t="s">
        <v>2375</v>
      </c>
      <c r="G10" s="1327" t="s">
        <v>2378</v>
      </c>
      <c r="H10" s="1327" t="s">
        <v>2377</v>
      </c>
      <c r="I10" s="1329">
        <v>146</v>
      </c>
      <c r="J10" s="1329">
        <v>2</v>
      </c>
      <c r="K10" s="1329">
        <f t="shared" si="0"/>
        <v>292</v>
      </c>
      <c r="L10" s="1935">
        <f t="shared" si="1"/>
        <v>448.94736842105266</v>
      </c>
      <c r="M10" s="1008"/>
      <c r="N10" s="1008"/>
      <c r="O10" s="1008"/>
      <c r="P10" s="1008"/>
      <c r="Q10" s="1008"/>
      <c r="R10" s="1008"/>
      <c r="S10" s="1008"/>
    </row>
    <row r="11" spans="1:19">
      <c r="A11" s="1818"/>
      <c r="B11" s="1327" t="s">
        <v>2373</v>
      </c>
      <c r="C11" s="1764" t="s">
        <v>2374</v>
      </c>
      <c r="D11" s="738">
        <v>45798</v>
      </c>
      <c r="E11" s="1751">
        <v>45817</v>
      </c>
      <c r="F11" s="225" t="s">
        <v>2375</v>
      </c>
      <c r="G11" s="1327" t="s">
        <v>2379</v>
      </c>
      <c r="H11" s="1327" t="s">
        <v>2377</v>
      </c>
      <c r="I11" s="1329">
        <v>134</v>
      </c>
      <c r="J11" s="1329">
        <v>2</v>
      </c>
      <c r="K11" s="1329">
        <f t="shared" si="0"/>
        <v>268</v>
      </c>
      <c r="L11" s="1935">
        <f>153500/3800</f>
        <v>40.39473684210526</v>
      </c>
      <c r="M11" s="1008"/>
      <c r="N11" s="1008"/>
      <c r="O11" s="1008"/>
      <c r="P11" s="1008"/>
      <c r="Q11" s="1008"/>
      <c r="R11" s="1008"/>
      <c r="S11" s="1008"/>
    </row>
    <row r="12" spans="1:19">
      <c r="A12" s="1818"/>
      <c r="B12" s="1327" t="s">
        <v>2373</v>
      </c>
      <c r="C12" s="1764" t="s">
        <v>2374</v>
      </c>
      <c r="D12" s="738">
        <v>45799</v>
      </c>
      <c r="E12" s="1751">
        <v>45818</v>
      </c>
      <c r="F12" s="225" t="s">
        <v>2375</v>
      </c>
      <c r="G12" s="1327" t="s">
        <v>2380</v>
      </c>
      <c r="H12" s="1327" t="s">
        <v>2377</v>
      </c>
      <c r="I12" s="1329">
        <v>65</v>
      </c>
      <c r="J12" s="1329">
        <v>2</v>
      </c>
      <c r="K12" s="1329">
        <f t="shared" si="0"/>
        <v>130</v>
      </c>
      <c r="L12" s="1935">
        <f t="shared" ref="L12:L14" si="2">198000/3800</f>
        <v>52.10526315789474</v>
      </c>
      <c r="M12" s="1008"/>
      <c r="N12" s="1008"/>
      <c r="O12" s="1008"/>
      <c r="P12" s="1008"/>
      <c r="Q12" s="1008"/>
      <c r="R12" s="1008"/>
      <c r="S12" s="1008"/>
    </row>
    <row r="13" spans="1:19">
      <c r="A13" s="1818"/>
      <c r="B13" s="1327" t="s">
        <v>2373</v>
      </c>
      <c r="C13" s="1764" t="s">
        <v>2374</v>
      </c>
      <c r="D13" s="738">
        <v>45800</v>
      </c>
      <c r="E13" s="1751">
        <v>45819</v>
      </c>
      <c r="F13" s="225" t="s">
        <v>2375</v>
      </c>
      <c r="G13" s="1327" t="s">
        <v>2381</v>
      </c>
      <c r="H13" s="1327" t="s">
        <v>2377</v>
      </c>
      <c r="I13" s="1329">
        <v>90</v>
      </c>
      <c r="J13" s="1329">
        <v>2</v>
      </c>
      <c r="K13" s="1329">
        <f t="shared" si="0"/>
        <v>180</v>
      </c>
      <c r="L13" s="1935">
        <f t="shared" si="2"/>
        <v>52.10526315789474</v>
      </c>
      <c r="M13" s="1008"/>
      <c r="N13" s="1008"/>
      <c r="O13" s="1008"/>
      <c r="P13" s="1008"/>
      <c r="Q13" s="1008"/>
      <c r="R13" s="1008"/>
      <c r="S13" s="1008"/>
    </row>
    <row r="14" spans="1:19">
      <c r="A14" s="1818"/>
      <c r="B14" s="1327" t="s">
        <v>2382</v>
      </c>
      <c r="C14" s="1764" t="s">
        <v>2374</v>
      </c>
      <c r="D14" s="738">
        <v>45845</v>
      </c>
      <c r="E14" s="1751">
        <v>45899</v>
      </c>
      <c r="F14" s="225" t="s">
        <v>2383</v>
      </c>
      <c r="G14" s="1327" t="s">
        <v>2384</v>
      </c>
      <c r="H14" s="1327" t="s">
        <v>2385</v>
      </c>
      <c r="I14" s="1329">
        <v>37</v>
      </c>
      <c r="J14" s="1329">
        <v>2</v>
      </c>
      <c r="K14" s="1329">
        <f t="shared" si="0"/>
        <v>74</v>
      </c>
      <c r="L14" s="1935">
        <f t="shared" si="2"/>
        <v>52.10526315789474</v>
      </c>
      <c r="M14" s="1008"/>
      <c r="N14" s="1008"/>
      <c r="O14" s="1008"/>
      <c r="P14" s="1008"/>
      <c r="Q14" s="1008"/>
      <c r="R14" s="1008"/>
      <c r="S14" s="1008"/>
    </row>
    <row r="15" spans="1:19">
      <c r="A15" s="1818"/>
      <c r="B15" s="1327" t="s">
        <v>2382</v>
      </c>
      <c r="C15" s="1764" t="s">
        <v>2374</v>
      </c>
      <c r="D15" s="738">
        <v>45845</v>
      </c>
      <c r="E15" s="1751">
        <v>45899</v>
      </c>
      <c r="F15" s="225" t="s">
        <v>2386</v>
      </c>
      <c r="G15" s="1327" t="s">
        <v>2387</v>
      </c>
      <c r="H15" s="1327" t="s">
        <v>900</v>
      </c>
      <c r="I15" s="1329">
        <v>177</v>
      </c>
      <c r="J15" s="1329">
        <v>2</v>
      </c>
      <c r="K15" s="1329">
        <f t="shared" si="0"/>
        <v>354</v>
      </c>
      <c r="L15" s="1935">
        <f>2032500/3800</f>
        <v>534.86842105263156</v>
      </c>
      <c r="M15" s="1008"/>
      <c r="N15" s="1008"/>
      <c r="O15" s="1008"/>
      <c r="P15" s="1008"/>
      <c r="Q15" s="1008"/>
      <c r="R15" s="1008"/>
      <c r="S15" s="1008"/>
    </row>
    <row r="16" spans="1:19">
      <c r="A16" s="1818"/>
      <c r="B16" s="1327" t="s">
        <v>2382</v>
      </c>
      <c r="C16" s="1764" t="s">
        <v>2374</v>
      </c>
      <c r="D16" s="738">
        <v>45845</v>
      </c>
      <c r="E16" s="1751">
        <v>45899</v>
      </c>
      <c r="F16" s="225" t="s">
        <v>2383</v>
      </c>
      <c r="G16" s="1327" t="s">
        <v>2388</v>
      </c>
      <c r="H16" s="1327" t="s">
        <v>900</v>
      </c>
      <c r="I16" s="1329">
        <v>134</v>
      </c>
      <c r="J16" s="1329">
        <v>2</v>
      </c>
      <c r="K16" s="1329">
        <f t="shared" si="0"/>
        <v>268</v>
      </c>
      <c r="L16" s="1935">
        <f>153500/3800</f>
        <v>40.39473684210526</v>
      </c>
      <c r="M16" s="1008"/>
      <c r="N16" s="1008"/>
      <c r="O16" s="1008"/>
      <c r="P16" s="1008"/>
      <c r="Q16" s="1008"/>
      <c r="R16" s="1008"/>
      <c r="S16" s="1008"/>
    </row>
    <row r="17" spans="1:19">
      <c r="A17" s="1818"/>
      <c r="B17" s="1327" t="s">
        <v>2382</v>
      </c>
      <c r="C17" s="1764" t="s">
        <v>2374</v>
      </c>
      <c r="D17" s="738">
        <v>45845</v>
      </c>
      <c r="E17" s="1751">
        <v>45899</v>
      </c>
      <c r="F17" s="225" t="s">
        <v>2389</v>
      </c>
      <c r="G17" s="1327" t="s">
        <v>2390</v>
      </c>
      <c r="H17" s="1327" t="s">
        <v>2391</v>
      </c>
      <c r="I17" s="1329">
        <v>7</v>
      </c>
      <c r="J17" s="1329">
        <v>2</v>
      </c>
      <c r="K17" s="1329">
        <f t="shared" si="0"/>
        <v>14</v>
      </c>
      <c r="L17" s="1935">
        <f>21500/3800</f>
        <v>5.6578947368421053</v>
      </c>
      <c r="M17" s="1008"/>
      <c r="N17" s="1008"/>
      <c r="O17" s="1008"/>
      <c r="P17" s="1008"/>
      <c r="Q17" s="1008"/>
      <c r="R17" s="1008"/>
      <c r="S17" s="1008"/>
    </row>
    <row r="18" spans="1:19">
      <c r="A18" s="1818"/>
      <c r="B18" s="1327" t="s">
        <v>2382</v>
      </c>
      <c r="C18" s="1764" t="s">
        <v>2374</v>
      </c>
      <c r="D18" s="738">
        <v>45845</v>
      </c>
      <c r="E18" s="1751">
        <v>45899</v>
      </c>
      <c r="F18" s="225" t="s">
        <v>2392</v>
      </c>
      <c r="G18" s="1327" t="s">
        <v>2393</v>
      </c>
      <c r="H18" s="1327" t="s">
        <v>900</v>
      </c>
      <c r="I18" s="1329">
        <v>50</v>
      </c>
      <c r="J18" s="1329">
        <v>2</v>
      </c>
      <c r="K18" s="1329">
        <f t="shared" si="0"/>
        <v>100</v>
      </c>
      <c r="L18" s="1935">
        <f>115000/3800</f>
        <v>30.263157894736842</v>
      </c>
      <c r="M18" s="1008"/>
      <c r="N18" s="1008"/>
      <c r="O18" s="1008"/>
      <c r="P18" s="1008"/>
      <c r="Q18" s="1008"/>
      <c r="R18" s="1008"/>
      <c r="S18" s="1008"/>
    </row>
    <row r="19" spans="1:19">
      <c r="A19" s="1818"/>
      <c r="B19" s="1327" t="s">
        <v>2382</v>
      </c>
      <c r="C19" s="1764" t="s">
        <v>2374</v>
      </c>
      <c r="D19" s="738">
        <v>45845</v>
      </c>
      <c r="E19" s="1751">
        <v>45899</v>
      </c>
      <c r="F19" s="225" t="s">
        <v>2383</v>
      </c>
      <c r="G19" s="1327" t="s">
        <v>2394</v>
      </c>
      <c r="H19" s="1327" t="s">
        <v>900</v>
      </c>
      <c r="I19" s="1329">
        <v>62</v>
      </c>
      <c r="J19" s="1329">
        <v>2</v>
      </c>
      <c r="K19" s="1329">
        <f t="shared" si="0"/>
        <v>124</v>
      </c>
      <c r="L19" s="1935">
        <f>1650000/3800</f>
        <v>434.21052631578948</v>
      </c>
      <c r="M19" s="1008"/>
      <c r="N19" s="1008"/>
      <c r="O19" s="1008"/>
      <c r="P19" s="1008"/>
      <c r="Q19" s="1008"/>
      <c r="R19" s="1008"/>
      <c r="S19" s="1008"/>
    </row>
    <row r="20" spans="1:19">
      <c r="A20" s="1818"/>
      <c r="B20" s="1327" t="s">
        <v>2395</v>
      </c>
      <c r="C20" s="1764" t="s">
        <v>2365</v>
      </c>
      <c r="D20" s="738">
        <v>45861</v>
      </c>
      <c r="E20" s="1751">
        <v>45863</v>
      </c>
      <c r="F20" s="225" t="s">
        <v>2392</v>
      </c>
      <c r="G20" s="1327" t="s">
        <v>1298</v>
      </c>
      <c r="H20" s="1327" t="s">
        <v>2396</v>
      </c>
      <c r="I20" s="1329">
        <v>1</v>
      </c>
      <c r="J20" s="1329">
        <v>24</v>
      </c>
      <c r="K20" s="1329">
        <f t="shared" si="0"/>
        <v>24</v>
      </c>
      <c r="L20" s="1935">
        <f>1900000/3800</f>
        <v>500</v>
      </c>
      <c r="M20" s="1008"/>
      <c r="N20" s="1008"/>
      <c r="O20" s="1008"/>
      <c r="P20" s="1008"/>
      <c r="Q20" s="1008"/>
      <c r="R20" s="1008"/>
      <c r="S20" s="1008"/>
    </row>
    <row r="21" spans="1:19">
      <c r="A21" s="1818"/>
      <c r="B21" s="225" t="s">
        <v>2397</v>
      </c>
      <c r="C21" s="1936" t="s">
        <v>2365</v>
      </c>
      <c r="D21" s="738">
        <v>45883</v>
      </c>
      <c r="E21" s="1937">
        <v>45883</v>
      </c>
      <c r="F21" s="225" t="s">
        <v>2366</v>
      </c>
      <c r="G21" s="1319" t="s">
        <v>2398</v>
      </c>
      <c r="H21" s="225" t="s">
        <v>2399</v>
      </c>
      <c r="I21" s="227">
        <v>7</v>
      </c>
      <c r="J21" s="227">
        <v>2</v>
      </c>
      <c r="K21" s="227">
        <f t="shared" si="0"/>
        <v>14</v>
      </c>
      <c r="L21" s="1016">
        <v>0</v>
      </c>
      <c r="M21" s="1008"/>
      <c r="N21" s="1008"/>
      <c r="O21" s="1008"/>
      <c r="P21" s="1008"/>
      <c r="Q21" s="1008"/>
      <c r="R21" s="1008"/>
      <c r="S21" s="1008"/>
    </row>
    <row r="22" spans="1:19">
      <c r="A22" s="1818"/>
      <c r="B22" s="339" t="s">
        <v>2400</v>
      </c>
      <c r="C22" s="1936" t="s">
        <v>2365</v>
      </c>
      <c r="D22" s="738">
        <v>45883</v>
      </c>
      <c r="E22" s="1938">
        <v>45884</v>
      </c>
      <c r="F22" s="1017" t="s">
        <v>2401</v>
      </c>
      <c r="G22" s="1939" t="s">
        <v>2402</v>
      </c>
      <c r="H22" s="1017" t="s">
        <v>2403</v>
      </c>
      <c r="I22" s="227">
        <v>2</v>
      </c>
      <c r="J22" s="227">
        <v>16</v>
      </c>
      <c r="K22" s="227">
        <f t="shared" si="0"/>
        <v>32</v>
      </c>
      <c r="L22" s="1015">
        <f>940000/3800</f>
        <v>247.36842105263159</v>
      </c>
      <c r="M22" s="1008"/>
      <c r="N22" s="1008"/>
      <c r="O22" s="1008"/>
      <c r="P22" s="1008"/>
      <c r="Q22" s="1008"/>
      <c r="R22" s="1008"/>
      <c r="S22" s="1008"/>
    </row>
    <row r="23" spans="1:19">
      <c r="A23" s="1818"/>
      <c r="B23" s="339" t="s">
        <v>2404</v>
      </c>
      <c r="C23" s="1936" t="s">
        <v>2365</v>
      </c>
      <c r="D23" s="738">
        <v>45887</v>
      </c>
      <c r="E23" s="1938">
        <v>45889</v>
      </c>
      <c r="F23" s="1017" t="s">
        <v>2392</v>
      </c>
      <c r="G23" s="1939" t="s">
        <v>2405</v>
      </c>
      <c r="H23" s="1017" t="s">
        <v>2406</v>
      </c>
      <c r="I23" s="227">
        <v>48</v>
      </c>
      <c r="J23" s="227">
        <v>9</v>
      </c>
      <c r="K23" s="227">
        <f t="shared" si="0"/>
        <v>432</v>
      </c>
      <c r="L23" s="1015">
        <f>480000/3800</f>
        <v>126.31578947368421</v>
      </c>
      <c r="M23" s="1008"/>
      <c r="N23" s="1008"/>
      <c r="O23" s="1008"/>
      <c r="P23" s="1008"/>
      <c r="Q23" s="1008"/>
      <c r="R23" s="1008"/>
      <c r="S23" s="1008"/>
    </row>
    <row r="24" spans="1:19">
      <c r="A24" s="1818"/>
      <c r="B24" s="339" t="s">
        <v>2407</v>
      </c>
      <c r="C24" s="1936" t="s">
        <v>2374</v>
      </c>
      <c r="D24" s="738">
        <v>45889</v>
      </c>
      <c r="E24" s="1938">
        <v>45889</v>
      </c>
      <c r="F24" s="1017" t="s">
        <v>2366</v>
      </c>
      <c r="G24" s="1939" t="s">
        <v>250</v>
      </c>
      <c r="H24" s="1017" t="s">
        <v>2408</v>
      </c>
      <c r="I24" s="227">
        <v>14</v>
      </c>
      <c r="J24" s="227">
        <v>0.5</v>
      </c>
      <c r="K24" s="227">
        <f t="shared" si="0"/>
        <v>7</v>
      </c>
      <c r="L24" s="1016">
        <v>0</v>
      </c>
      <c r="M24" s="1008"/>
      <c r="N24" s="1008"/>
      <c r="O24" s="1008"/>
      <c r="P24" s="1008"/>
      <c r="Q24" s="1008"/>
      <c r="R24" s="1008"/>
      <c r="S24" s="1008"/>
    </row>
    <row r="25" spans="1:19">
      <c r="A25" s="1818"/>
      <c r="B25" s="339" t="s">
        <v>2409</v>
      </c>
      <c r="C25" s="1936" t="s">
        <v>2365</v>
      </c>
      <c r="D25" s="738">
        <v>45901</v>
      </c>
      <c r="E25" s="1938"/>
      <c r="F25" s="1017" t="s">
        <v>2410</v>
      </c>
      <c r="G25" s="1939" t="s">
        <v>2411</v>
      </c>
      <c r="H25" s="1017" t="s">
        <v>2412</v>
      </c>
      <c r="I25" s="227">
        <v>2</v>
      </c>
      <c r="J25" s="227">
        <v>10</v>
      </c>
      <c r="K25" s="227">
        <f t="shared" si="0"/>
        <v>20</v>
      </c>
      <c r="L25" s="1018">
        <f>1800000/3800</f>
        <v>473.68421052631578</v>
      </c>
      <c r="M25" s="1008"/>
      <c r="N25" s="1008"/>
      <c r="O25" s="1008"/>
      <c r="P25" s="1008"/>
      <c r="Q25" s="1008"/>
      <c r="R25" s="1008"/>
      <c r="S25" s="1008"/>
    </row>
    <row r="26" spans="1:19">
      <c r="A26" s="1818"/>
      <c r="B26" s="339" t="s">
        <v>2413</v>
      </c>
      <c r="C26" s="1936" t="s">
        <v>2374</v>
      </c>
      <c r="D26" s="738">
        <v>45902</v>
      </c>
      <c r="E26" s="1938">
        <v>45902</v>
      </c>
      <c r="F26" s="1017" t="s">
        <v>2366</v>
      </c>
      <c r="G26" s="1939" t="s">
        <v>2414</v>
      </c>
      <c r="H26" s="1017" t="s">
        <v>2408</v>
      </c>
      <c r="I26" s="227">
        <v>55</v>
      </c>
      <c r="J26" s="227">
        <v>2</v>
      </c>
      <c r="K26" s="227">
        <v>110</v>
      </c>
      <c r="L26" s="1016">
        <v>0</v>
      </c>
      <c r="M26" s="1008"/>
      <c r="N26" s="1008"/>
      <c r="O26" s="1008"/>
      <c r="P26" s="1008"/>
      <c r="Q26" s="1008"/>
      <c r="R26" s="1008"/>
      <c r="S26" s="1008"/>
    </row>
    <row r="27" spans="1:19">
      <c r="A27" s="1818"/>
      <c r="B27" s="339" t="s">
        <v>2415</v>
      </c>
      <c r="C27" s="1936" t="s">
        <v>2374</v>
      </c>
      <c r="D27" s="738">
        <v>45903</v>
      </c>
      <c r="E27" s="1938">
        <v>45903</v>
      </c>
      <c r="F27" s="1017" t="s">
        <v>2366</v>
      </c>
      <c r="G27" s="1939" t="s">
        <v>2416</v>
      </c>
      <c r="H27" s="1017" t="s">
        <v>2408</v>
      </c>
      <c r="I27" s="227">
        <v>52</v>
      </c>
      <c r="J27" s="227">
        <v>2</v>
      </c>
      <c r="K27" s="227">
        <f t="shared" ref="K27:K38" si="3">I27*J27</f>
        <v>104</v>
      </c>
      <c r="L27" s="1016">
        <v>0</v>
      </c>
      <c r="M27" s="1008"/>
      <c r="N27" s="1008"/>
      <c r="O27" s="1008"/>
      <c r="P27" s="1008"/>
      <c r="Q27" s="1008"/>
      <c r="R27" s="1008"/>
      <c r="S27" s="1008"/>
    </row>
    <row r="28" spans="1:19">
      <c r="A28" s="1818"/>
      <c r="B28" s="339" t="s">
        <v>2417</v>
      </c>
      <c r="C28" s="1936" t="s">
        <v>2365</v>
      </c>
      <c r="D28" s="738">
        <v>45904</v>
      </c>
      <c r="E28" s="1938">
        <v>45905</v>
      </c>
      <c r="F28" s="1017" t="s">
        <v>2401</v>
      </c>
      <c r="G28" s="1939" t="s">
        <v>2418</v>
      </c>
      <c r="H28" s="1017" t="s">
        <v>2399</v>
      </c>
      <c r="I28" s="227">
        <v>9</v>
      </c>
      <c r="J28" s="227">
        <v>16</v>
      </c>
      <c r="K28" s="227">
        <f t="shared" si="3"/>
        <v>144</v>
      </c>
      <c r="L28" s="1015">
        <f>6545000/3800</f>
        <v>1722.3684210526317</v>
      </c>
      <c r="M28" s="1008"/>
      <c r="N28" s="1008"/>
      <c r="O28" s="1008"/>
      <c r="P28" s="1008"/>
      <c r="Q28" s="1008"/>
      <c r="R28" s="1008"/>
      <c r="S28" s="1008"/>
    </row>
    <row r="29" spans="1:19">
      <c r="A29" s="1818"/>
      <c r="B29" s="339" t="s">
        <v>2419</v>
      </c>
      <c r="C29" s="1936" t="s">
        <v>2374</v>
      </c>
      <c r="D29" s="738">
        <v>45904</v>
      </c>
      <c r="E29" s="1938">
        <v>45786</v>
      </c>
      <c r="F29" s="1017" t="s">
        <v>2401</v>
      </c>
      <c r="G29" s="1939" t="s">
        <v>2420</v>
      </c>
      <c r="H29" s="1017" t="s">
        <v>2421</v>
      </c>
      <c r="I29" s="227">
        <v>5</v>
      </c>
      <c r="J29" s="227">
        <v>13.5</v>
      </c>
      <c r="K29" s="227">
        <f t="shared" si="3"/>
        <v>67.5</v>
      </c>
      <c r="L29" s="1018">
        <f>1250000/3800</f>
        <v>328.94736842105266</v>
      </c>
      <c r="M29" s="1008"/>
      <c r="N29" s="1008"/>
      <c r="O29" s="1008"/>
      <c r="P29" s="1008"/>
      <c r="Q29" s="1008"/>
      <c r="R29" s="1008"/>
      <c r="S29" s="1008"/>
    </row>
    <row r="30" spans="1:19">
      <c r="A30" s="1818"/>
      <c r="B30" s="339" t="s">
        <v>2422</v>
      </c>
      <c r="C30" s="1936" t="s">
        <v>2365</v>
      </c>
      <c r="D30" s="738">
        <v>45908</v>
      </c>
      <c r="E30" s="1938">
        <v>45908</v>
      </c>
      <c r="F30" s="1017" t="s">
        <v>2366</v>
      </c>
      <c r="G30" s="1939" t="s">
        <v>2423</v>
      </c>
      <c r="H30" s="1017" t="s">
        <v>2408</v>
      </c>
      <c r="I30" s="227">
        <v>9</v>
      </c>
      <c r="J30" s="227">
        <v>2</v>
      </c>
      <c r="K30" s="227">
        <f t="shared" si="3"/>
        <v>18</v>
      </c>
      <c r="L30" s="1016">
        <v>0</v>
      </c>
      <c r="M30" s="1008"/>
      <c r="N30" s="1008"/>
      <c r="O30" s="1008"/>
      <c r="P30" s="1008"/>
      <c r="Q30" s="1008"/>
      <c r="R30" s="1008"/>
      <c r="S30" s="1008"/>
    </row>
    <row r="31" spans="1:19">
      <c r="A31" s="1818"/>
      <c r="B31" s="1019" t="s">
        <v>2424</v>
      </c>
      <c r="C31" s="1936" t="s">
        <v>2365</v>
      </c>
      <c r="D31" s="738">
        <v>45908</v>
      </c>
      <c r="E31" s="1938">
        <v>45909</v>
      </c>
      <c r="F31" s="1017" t="s">
        <v>2401</v>
      </c>
      <c r="G31" s="1939" t="s">
        <v>2425</v>
      </c>
      <c r="H31" s="1017" t="s">
        <v>2426</v>
      </c>
      <c r="I31" s="227">
        <v>2</v>
      </c>
      <c r="J31" s="227">
        <v>16</v>
      </c>
      <c r="K31" s="227">
        <f t="shared" si="3"/>
        <v>32</v>
      </c>
      <c r="L31" s="1015">
        <f>940000/3800</f>
        <v>247.36842105263159</v>
      </c>
      <c r="M31" s="1008"/>
      <c r="N31" s="1008"/>
      <c r="O31" s="1008"/>
      <c r="P31" s="1008"/>
      <c r="Q31" s="1008"/>
      <c r="R31" s="1008"/>
      <c r="S31" s="1008"/>
    </row>
    <row r="32" spans="1:19">
      <c r="A32" s="1818"/>
      <c r="B32" s="339" t="s">
        <v>2427</v>
      </c>
      <c r="C32" s="1936" t="s">
        <v>2374</v>
      </c>
      <c r="D32" s="738">
        <v>45918</v>
      </c>
      <c r="E32" s="1938">
        <v>45919</v>
      </c>
      <c r="F32" s="1017" t="s">
        <v>2401</v>
      </c>
      <c r="G32" s="1939" t="s">
        <v>2418</v>
      </c>
      <c r="H32" s="1017" t="s">
        <v>2428</v>
      </c>
      <c r="I32" s="227">
        <v>2</v>
      </c>
      <c r="J32" s="227">
        <v>16</v>
      </c>
      <c r="K32" s="227">
        <f t="shared" si="3"/>
        <v>32</v>
      </c>
      <c r="L32" s="1015">
        <f>990000/3800</f>
        <v>260.5263157894737</v>
      </c>
      <c r="M32" s="1008"/>
      <c r="N32" s="1008"/>
      <c r="O32" s="1008"/>
      <c r="P32" s="1008"/>
      <c r="Q32" s="1008"/>
      <c r="R32" s="1008"/>
      <c r="S32" s="1008"/>
    </row>
    <row r="33" spans="1:19">
      <c r="A33" s="1818"/>
      <c r="B33" s="198" t="s">
        <v>2429</v>
      </c>
      <c r="C33" s="1936" t="s">
        <v>2365</v>
      </c>
      <c r="D33" s="738">
        <v>45919</v>
      </c>
      <c r="E33" s="1938">
        <v>45919</v>
      </c>
      <c r="F33" s="1017" t="s">
        <v>2366</v>
      </c>
      <c r="G33" s="1939" t="s">
        <v>2430</v>
      </c>
      <c r="H33" s="1017" t="s">
        <v>2431</v>
      </c>
      <c r="I33" s="227">
        <v>3</v>
      </c>
      <c r="J33" s="227">
        <v>8</v>
      </c>
      <c r="K33" s="227">
        <f t="shared" si="3"/>
        <v>24</v>
      </c>
      <c r="L33" s="1018">
        <f>400000/3800</f>
        <v>105.26315789473684</v>
      </c>
      <c r="M33" s="1008"/>
      <c r="N33" s="1008"/>
      <c r="O33" s="1008"/>
      <c r="P33" s="1008"/>
      <c r="Q33" s="1008"/>
      <c r="R33" s="1008"/>
      <c r="S33" s="1008"/>
    </row>
    <row r="34" spans="1:19">
      <c r="A34" s="1818"/>
      <c r="B34" s="339" t="s">
        <v>2432</v>
      </c>
      <c r="C34" s="1936" t="s">
        <v>2365</v>
      </c>
      <c r="D34" s="738">
        <v>45931</v>
      </c>
      <c r="E34" s="1938">
        <v>45933</v>
      </c>
      <c r="F34" s="1017" t="s">
        <v>2392</v>
      </c>
      <c r="G34" s="1939" t="s">
        <v>2433</v>
      </c>
      <c r="H34" s="1017" t="s">
        <v>2396</v>
      </c>
      <c r="I34" s="227">
        <v>1</v>
      </c>
      <c r="J34" s="227">
        <v>7</v>
      </c>
      <c r="K34" s="227">
        <f t="shared" si="3"/>
        <v>7</v>
      </c>
      <c r="L34" s="1015">
        <f>1100000/3800</f>
        <v>289.4736842105263</v>
      </c>
      <c r="M34" s="1008"/>
      <c r="N34" s="1008"/>
      <c r="O34" s="1008"/>
      <c r="P34" s="1008"/>
      <c r="Q34" s="1008"/>
      <c r="R34" s="1008"/>
      <c r="S34" s="1008"/>
    </row>
    <row r="35" spans="1:19">
      <c r="A35" s="1818"/>
      <c r="B35" s="339" t="s">
        <v>2434</v>
      </c>
      <c r="C35" s="1936" t="s">
        <v>2365</v>
      </c>
      <c r="D35" s="738">
        <v>45933</v>
      </c>
      <c r="E35" s="1938">
        <v>45933</v>
      </c>
      <c r="F35" s="1017" t="s">
        <v>2366</v>
      </c>
      <c r="G35" s="1939" t="s">
        <v>2435</v>
      </c>
      <c r="H35" s="1017" t="s">
        <v>2406</v>
      </c>
      <c r="I35" s="227">
        <v>1</v>
      </c>
      <c r="J35" s="227">
        <v>2</v>
      </c>
      <c r="K35" s="227">
        <f t="shared" si="3"/>
        <v>2</v>
      </c>
      <c r="L35" s="1015">
        <f>4688800/3800</f>
        <v>1233.8947368421052</v>
      </c>
      <c r="M35" s="1008"/>
      <c r="N35" s="1008"/>
      <c r="O35" s="1008"/>
      <c r="P35" s="1008"/>
      <c r="Q35" s="1008"/>
      <c r="R35" s="1008"/>
      <c r="S35" s="1008"/>
    </row>
    <row r="36" spans="1:19">
      <c r="A36" s="1818"/>
      <c r="B36" s="339" t="s">
        <v>2436</v>
      </c>
      <c r="C36" s="1936" t="s">
        <v>2374</v>
      </c>
      <c r="D36" s="738">
        <v>45936</v>
      </c>
      <c r="E36" s="1938">
        <v>45936</v>
      </c>
      <c r="F36" s="1017" t="s">
        <v>2366</v>
      </c>
      <c r="G36" s="1939" t="s">
        <v>837</v>
      </c>
      <c r="H36" s="1017" t="s">
        <v>2437</v>
      </c>
      <c r="I36" s="227">
        <v>5</v>
      </c>
      <c r="J36" s="227">
        <v>0.5</v>
      </c>
      <c r="K36" s="227">
        <f t="shared" si="3"/>
        <v>2.5</v>
      </c>
      <c r="L36" s="1016">
        <v>0</v>
      </c>
      <c r="M36" s="1008"/>
      <c r="N36" s="1008"/>
      <c r="O36" s="1008"/>
      <c r="P36" s="1008"/>
      <c r="Q36" s="1008"/>
      <c r="R36" s="1008"/>
      <c r="S36" s="1008"/>
    </row>
    <row r="37" spans="1:19">
      <c r="A37" s="1818"/>
      <c r="B37" s="339" t="s">
        <v>2438</v>
      </c>
      <c r="C37" s="1936" t="s">
        <v>2374</v>
      </c>
      <c r="D37" s="738">
        <v>45943</v>
      </c>
      <c r="E37" s="1938">
        <v>45954</v>
      </c>
      <c r="F37" s="1017" t="s">
        <v>2383</v>
      </c>
      <c r="G37" s="1939" t="s">
        <v>2439</v>
      </c>
      <c r="H37" s="1017" t="s">
        <v>2406</v>
      </c>
      <c r="I37" s="227">
        <v>26</v>
      </c>
      <c r="J37" s="227">
        <v>5</v>
      </c>
      <c r="K37" s="227">
        <f t="shared" si="3"/>
        <v>130</v>
      </c>
      <c r="L37" s="1015">
        <f>9450700/3800</f>
        <v>2487.0263157894738</v>
      </c>
      <c r="M37" s="1008"/>
      <c r="N37" s="1008"/>
      <c r="O37" s="1008"/>
      <c r="P37" s="1008"/>
      <c r="Q37" s="1008"/>
      <c r="R37" s="1008"/>
      <c r="S37" s="1008"/>
    </row>
    <row r="38" spans="1:19">
      <c r="A38" s="1819"/>
      <c r="B38" s="1020" t="s">
        <v>2440</v>
      </c>
      <c r="C38" s="1021" t="s">
        <v>2374</v>
      </c>
      <c r="D38" s="966">
        <v>45982</v>
      </c>
      <c r="E38" s="1940">
        <v>45982</v>
      </c>
      <c r="F38" s="1022" t="s">
        <v>2366</v>
      </c>
      <c r="G38" s="1941" t="s">
        <v>2441</v>
      </c>
      <c r="H38" s="1022" t="s">
        <v>2412</v>
      </c>
      <c r="I38" s="252">
        <v>37</v>
      </c>
      <c r="J38" s="252">
        <v>2</v>
      </c>
      <c r="K38" s="252">
        <f t="shared" si="3"/>
        <v>74</v>
      </c>
      <c r="L38" s="1023">
        <v>0</v>
      </c>
      <c r="M38" s="1008"/>
      <c r="N38" s="1008"/>
      <c r="O38" s="1008"/>
      <c r="P38" s="1008"/>
      <c r="Q38" s="1008"/>
      <c r="R38" s="1008"/>
      <c r="S38" s="1008"/>
    </row>
    <row r="39" spans="1:19">
      <c r="A39" s="1942" t="s">
        <v>3</v>
      </c>
      <c r="B39" s="812" t="s">
        <v>2442</v>
      </c>
      <c r="C39" s="1815" t="s">
        <v>2374</v>
      </c>
      <c r="D39" s="973">
        <v>45662</v>
      </c>
      <c r="E39" s="1943">
        <v>45662</v>
      </c>
      <c r="F39" s="220" t="s">
        <v>2366</v>
      </c>
      <c r="G39" s="1930" t="s">
        <v>2443</v>
      </c>
      <c r="H39" s="1930" t="s">
        <v>2444</v>
      </c>
      <c r="I39" s="1931">
        <v>22</v>
      </c>
      <c r="J39" s="1931">
        <v>1.3</v>
      </c>
      <c r="K39" s="1944">
        <f t="shared" ref="K39:K105" si="4">J39*I39</f>
        <v>28.6</v>
      </c>
      <c r="L39" s="1945">
        <v>0</v>
      </c>
      <c r="M39" s="1008"/>
      <c r="N39" s="1008"/>
      <c r="O39" s="1008"/>
      <c r="P39" s="1008"/>
      <c r="Q39" s="1008"/>
      <c r="R39" s="1008"/>
      <c r="S39" s="1008"/>
    </row>
    <row r="40" spans="1:19">
      <c r="A40" s="1169"/>
      <c r="B40" s="192" t="s">
        <v>2445</v>
      </c>
      <c r="C40" s="1416" t="s">
        <v>2374</v>
      </c>
      <c r="D40" s="738">
        <v>45663</v>
      </c>
      <c r="E40" s="1946">
        <v>45663</v>
      </c>
      <c r="F40" s="225" t="s">
        <v>2366</v>
      </c>
      <c r="G40" s="1319" t="s">
        <v>2446</v>
      </c>
      <c r="H40" s="225" t="s">
        <v>2447</v>
      </c>
      <c r="I40" s="227">
        <v>11</v>
      </c>
      <c r="J40" s="227">
        <v>1</v>
      </c>
      <c r="K40" s="299">
        <f t="shared" si="4"/>
        <v>11</v>
      </c>
      <c r="L40" s="1016">
        <v>0</v>
      </c>
      <c r="M40" s="1008"/>
      <c r="N40" s="1008"/>
      <c r="O40" s="1008"/>
      <c r="P40" s="1008"/>
      <c r="Q40" s="1008"/>
      <c r="R40" s="1008"/>
      <c r="S40" s="1008"/>
    </row>
    <row r="41" spans="1:19">
      <c r="A41" s="1169"/>
      <c r="B41" s="192" t="s">
        <v>2448</v>
      </c>
      <c r="C41" s="1416" t="s">
        <v>2365</v>
      </c>
      <c r="D41" s="738">
        <v>45665</v>
      </c>
      <c r="E41" s="1946">
        <v>45665</v>
      </c>
      <c r="F41" s="225" t="s">
        <v>2366</v>
      </c>
      <c r="G41" s="1319" t="s">
        <v>2446</v>
      </c>
      <c r="H41" s="225" t="s">
        <v>2447</v>
      </c>
      <c r="I41" s="227">
        <v>26</v>
      </c>
      <c r="J41" s="227">
        <v>2</v>
      </c>
      <c r="K41" s="299">
        <f t="shared" si="4"/>
        <v>52</v>
      </c>
      <c r="L41" s="1016">
        <v>0</v>
      </c>
      <c r="M41" s="1008"/>
      <c r="N41" s="1008"/>
      <c r="O41" s="1008"/>
      <c r="P41" s="1008"/>
      <c r="Q41" s="1008"/>
      <c r="R41" s="1008"/>
      <c r="S41" s="1008"/>
    </row>
    <row r="42" spans="1:19">
      <c r="A42" s="1169"/>
      <c r="B42" s="196" t="s">
        <v>2449</v>
      </c>
      <c r="C42" s="1783" t="s">
        <v>2365</v>
      </c>
      <c r="D42" s="738">
        <v>45667</v>
      </c>
      <c r="E42" s="1947">
        <v>45667</v>
      </c>
      <c r="F42" s="225" t="s">
        <v>2366</v>
      </c>
      <c r="G42" s="1327" t="s">
        <v>2450</v>
      </c>
      <c r="H42" s="1327" t="s">
        <v>2451</v>
      </c>
      <c r="I42" s="1329">
        <v>9</v>
      </c>
      <c r="J42" s="1329">
        <v>1</v>
      </c>
      <c r="K42" s="1948">
        <f t="shared" si="4"/>
        <v>9</v>
      </c>
      <c r="L42" s="1024">
        <v>0</v>
      </c>
      <c r="M42" s="1008"/>
      <c r="N42" s="1008"/>
      <c r="O42" s="1008"/>
      <c r="P42" s="1008"/>
      <c r="Q42" s="1008"/>
      <c r="R42" s="1008"/>
      <c r="S42" s="1008"/>
    </row>
    <row r="43" spans="1:19">
      <c r="A43" s="1169"/>
      <c r="B43" s="196" t="s">
        <v>2452</v>
      </c>
      <c r="C43" s="1025" t="s">
        <v>2365</v>
      </c>
      <c r="D43" s="738">
        <v>45670</v>
      </c>
      <c r="E43" s="1947">
        <v>45670</v>
      </c>
      <c r="F43" s="225" t="s">
        <v>2366</v>
      </c>
      <c r="G43" s="1324" t="s">
        <v>2453</v>
      </c>
      <c r="H43" s="1327" t="s">
        <v>2447</v>
      </c>
      <c r="I43" s="1329">
        <v>1</v>
      </c>
      <c r="J43" s="1329">
        <v>1</v>
      </c>
      <c r="K43" s="1948">
        <f t="shared" si="4"/>
        <v>1</v>
      </c>
      <c r="L43" s="1024">
        <v>0</v>
      </c>
      <c r="M43" s="1008"/>
      <c r="N43" s="1008"/>
      <c r="O43" s="1008"/>
      <c r="P43" s="1008"/>
      <c r="Q43" s="1008"/>
      <c r="R43" s="1008"/>
      <c r="S43" s="1008"/>
    </row>
    <row r="44" spans="1:19">
      <c r="A44" s="1169"/>
      <c r="B44" s="196" t="s">
        <v>2454</v>
      </c>
      <c r="C44" s="1025" t="s">
        <v>2365</v>
      </c>
      <c r="D44" s="738">
        <v>45672</v>
      </c>
      <c r="E44" s="1947">
        <v>45672</v>
      </c>
      <c r="F44" s="225" t="s">
        <v>2366</v>
      </c>
      <c r="G44" s="1324" t="s">
        <v>2455</v>
      </c>
      <c r="H44" s="1327" t="s">
        <v>2456</v>
      </c>
      <c r="I44" s="1329">
        <v>20</v>
      </c>
      <c r="J44" s="1329">
        <v>0.5</v>
      </c>
      <c r="K44" s="1948">
        <f t="shared" si="4"/>
        <v>10</v>
      </c>
      <c r="L44" s="1024">
        <v>0</v>
      </c>
      <c r="M44" s="1008"/>
      <c r="N44" s="1008"/>
      <c r="O44" s="1008"/>
      <c r="P44" s="1008"/>
      <c r="Q44" s="1008"/>
      <c r="R44" s="1008"/>
      <c r="S44" s="1008"/>
    </row>
    <row r="45" spans="1:19">
      <c r="A45" s="1169"/>
      <c r="B45" s="196" t="s">
        <v>2457</v>
      </c>
      <c r="C45" s="1025" t="s">
        <v>2365</v>
      </c>
      <c r="D45" s="738">
        <v>45672</v>
      </c>
      <c r="E45" s="1947">
        <v>45672</v>
      </c>
      <c r="F45" s="225" t="s">
        <v>2366</v>
      </c>
      <c r="G45" s="1324" t="s">
        <v>2458</v>
      </c>
      <c r="H45" s="1327" t="s">
        <v>2456</v>
      </c>
      <c r="I45" s="1329">
        <v>12</v>
      </c>
      <c r="J45" s="1329">
        <v>2</v>
      </c>
      <c r="K45" s="1948">
        <f t="shared" si="4"/>
        <v>24</v>
      </c>
      <c r="L45" s="1024">
        <v>0</v>
      </c>
      <c r="M45" s="1008"/>
      <c r="N45" s="1008"/>
      <c r="O45" s="1008"/>
      <c r="P45" s="1008"/>
      <c r="Q45" s="1008"/>
      <c r="R45" s="1008"/>
      <c r="S45" s="1008"/>
    </row>
    <row r="46" spans="1:19">
      <c r="A46" s="1169"/>
      <c r="B46" s="196" t="s">
        <v>2459</v>
      </c>
      <c r="C46" s="1025" t="s">
        <v>2365</v>
      </c>
      <c r="D46" s="738">
        <v>45678</v>
      </c>
      <c r="E46" s="1947">
        <v>45678</v>
      </c>
      <c r="F46" s="225" t="s">
        <v>2366</v>
      </c>
      <c r="G46" s="1324" t="s">
        <v>2460</v>
      </c>
      <c r="H46" s="1327" t="s">
        <v>2461</v>
      </c>
      <c r="I46" s="1329">
        <v>1</v>
      </c>
      <c r="J46" s="1329">
        <v>1</v>
      </c>
      <c r="K46" s="1948">
        <f t="shared" si="4"/>
        <v>1</v>
      </c>
      <c r="L46" s="1024">
        <v>0</v>
      </c>
      <c r="M46" s="1008"/>
      <c r="N46" s="1008"/>
      <c r="O46" s="1008"/>
      <c r="P46" s="1008"/>
      <c r="Q46" s="1008"/>
      <c r="R46" s="1008"/>
      <c r="S46" s="1008"/>
    </row>
    <row r="47" spans="1:19">
      <c r="A47" s="1169"/>
      <c r="B47" s="196" t="s">
        <v>2462</v>
      </c>
      <c r="C47" s="1025" t="s">
        <v>2374</v>
      </c>
      <c r="D47" s="738">
        <v>45678</v>
      </c>
      <c r="E47" s="1947">
        <v>45678</v>
      </c>
      <c r="F47" s="225" t="s">
        <v>2366</v>
      </c>
      <c r="G47" s="1324" t="s">
        <v>2463</v>
      </c>
      <c r="H47" s="1327" t="s">
        <v>2456</v>
      </c>
      <c r="I47" s="1329">
        <v>21</v>
      </c>
      <c r="J47" s="1329">
        <v>0.5</v>
      </c>
      <c r="K47" s="1948">
        <f t="shared" si="4"/>
        <v>10.5</v>
      </c>
      <c r="L47" s="1024">
        <v>0</v>
      </c>
      <c r="M47" s="1008"/>
      <c r="N47" s="1008"/>
      <c r="O47" s="1008"/>
      <c r="P47" s="1008"/>
      <c r="Q47" s="1008"/>
      <c r="R47" s="1008"/>
      <c r="S47" s="1008"/>
    </row>
    <row r="48" spans="1:19">
      <c r="A48" s="1169"/>
      <c r="B48" s="1026" t="s">
        <v>2464</v>
      </c>
      <c r="C48" s="1936" t="s">
        <v>2365</v>
      </c>
      <c r="D48" s="738">
        <v>45680</v>
      </c>
      <c r="E48" s="1946">
        <v>45680</v>
      </c>
      <c r="F48" s="225" t="s">
        <v>2366</v>
      </c>
      <c r="G48" s="1319" t="s">
        <v>2465</v>
      </c>
      <c r="H48" s="225" t="s">
        <v>2466</v>
      </c>
      <c r="I48" s="227">
        <v>5</v>
      </c>
      <c r="J48" s="227">
        <v>1</v>
      </c>
      <c r="K48" s="299">
        <f t="shared" si="4"/>
        <v>5</v>
      </c>
      <c r="L48" s="1016">
        <v>0</v>
      </c>
      <c r="M48" s="1008"/>
      <c r="N48" s="1008"/>
      <c r="O48" s="1008"/>
      <c r="P48" s="1008"/>
      <c r="Q48" s="1008"/>
      <c r="R48" s="1008"/>
      <c r="S48" s="1008"/>
    </row>
    <row r="49" spans="1:19">
      <c r="A49" s="1169"/>
      <c r="B49" s="1026" t="s">
        <v>2467</v>
      </c>
      <c r="C49" s="1936" t="s">
        <v>2365</v>
      </c>
      <c r="D49" s="738">
        <v>45679</v>
      </c>
      <c r="E49" s="1946">
        <v>45679</v>
      </c>
      <c r="F49" s="225" t="s">
        <v>2366</v>
      </c>
      <c r="G49" s="1319" t="s">
        <v>2468</v>
      </c>
      <c r="H49" s="225" t="s">
        <v>2456</v>
      </c>
      <c r="I49" s="227">
        <v>19</v>
      </c>
      <c r="J49" s="227">
        <v>1</v>
      </c>
      <c r="K49" s="299">
        <f t="shared" si="4"/>
        <v>19</v>
      </c>
      <c r="L49" s="1016">
        <v>0</v>
      </c>
      <c r="M49" s="1008"/>
      <c r="N49" s="1008"/>
      <c r="O49" s="1008"/>
      <c r="P49" s="1008"/>
      <c r="Q49" s="1008"/>
      <c r="R49" s="1008"/>
      <c r="S49" s="1008"/>
    </row>
    <row r="50" spans="1:19">
      <c r="A50" s="1169"/>
      <c r="B50" s="1026" t="s">
        <v>2469</v>
      </c>
      <c r="C50" s="1936" t="s">
        <v>2365</v>
      </c>
      <c r="D50" s="738">
        <v>45679</v>
      </c>
      <c r="E50" s="1946">
        <v>45679</v>
      </c>
      <c r="F50" s="225" t="s">
        <v>2366</v>
      </c>
      <c r="G50" s="1319" t="s">
        <v>2458</v>
      </c>
      <c r="H50" s="225" t="s">
        <v>2470</v>
      </c>
      <c r="I50" s="227">
        <v>26</v>
      </c>
      <c r="J50" s="227">
        <v>1</v>
      </c>
      <c r="K50" s="299">
        <f t="shared" si="4"/>
        <v>26</v>
      </c>
      <c r="L50" s="1016">
        <v>0</v>
      </c>
      <c r="M50" s="1008"/>
      <c r="N50" s="1008"/>
      <c r="O50" s="1008"/>
      <c r="P50" s="1008"/>
      <c r="Q50" s="1008"/>
      <c r="R50" s="1008"/>
      <c r="S50" s="1008"/>
    </row>
    <row r="51" spans="1:19">
      <c r="A51" s="1169"/>
      <c r="B51" s="1026" t="s">
        <v>2471</v>
      </c>
      <c r="C51" s="1936" t="s">
        <v>2365</v>
      </c>
      <c r="D51" s="738">
        <v>45696</v>
      </c>
      <c r="E51" s="1946">
        <v>45696</v>
      </c>
      <c r="F51" s="225" t="s">
        <v>2366</v>
      </c>
      <c r="G51" s="1319" t="s">
        <v>2472</v>
      </c>
      <c r="H51" s="225" t="s">
        <v>858</v>
      </c>
      <c r="I51" s="227">
        <v>3</v>
      </c>
      <c r="J51" s="227">
        <v>1.5</v>
      </c>
      <c r="K51" s="227">
        <f t="shared" si="4"/>
        <v>4.5</v>
      </c>
      <c r="L51" s="1016">
        <v>0</v>
      </c>
      <c r="M51" s="1008"/>
      <c r="N51" s="1008"/>
      <c r="O51" s="1008"/>
      <c r="P51" s="1008"/>
      <c r="Q51" s="1008"/>
      <c r="R51" s="1008"/>
      <c r="S51" s="1008"/>
    </row>
    <row r="52" spans="1:19">
      <c r="A52" s="1169"/>
      <c r="B52" s="1026" t="s">
        <v>2473</v>
      </c>
      <c r="C52" s="1936" t="s">
        <v>2365</v>
      </c>
      <c r="D52" s="738">
        <v>45701</v>
      </c>
      <c r="E52" s="1946">
        <v>45701</v>
      </c>
      <c r="F52" s="225" t="s">
        <v>2366</v>
      </c>
      <c r="G52" s="1319" t="s">
        <v>2474</v>
      </c>
      <c r="H52" s="225" t="s">
        <v>2475</v>
      </c>
      <c r="I52" s="227">
        <v>3</v>
      </c>
      <c r="J52" s="227">
        <v>1.3</v>
      </c>
      <c r="K52" s="227">
        <f t="shared" si="4"/>
        <v>3.9000000000000004</v>
      </c>
      <c r="L52" s="1016">
        <v>0</v>
      </c>
      <c r="M52" s="1008"/>
      <c r="N52" s="1008"/>
      <c r="O52" s="1008"/>
      <c r="P52" s="1008"/>
      <c r="Q52" s="1008"/>
      <c r="R52" s="1008"/>
      <c r="S52" s="1008"/>
    </row>
    <row r="53" spans="1:19">
      <c r="A53" s="1169"/>
      <c r="B53" s="1026" t="s">
        <v>2476</v>
      </c>
      <c r="C53" s="1936" t="s">
        <v>2365</v>
      </c>
      <c r="D53" s="738">
        <v>45701</v>
      </c>
      <c r="E53" s="1946">
        <v>45701</v>
      </c>
      <c r="F53" s="225" t="s">
        <v>2366</v>
      </c>
      <c r="G53" s="1319" t="s">
        <v>2443</v>
      </c>
      <c r="H53" s="225" t="s">
        <v>2477</v>
      </c>
      <c r="I53" s="227">
        <v>21</v>
      </c>
      <c r="J53" s="227">
        <v>1.3</v>
      </c>
      <c r="K53" s="227">
        <f t="shared" si="4"/>
        <v>27.3</v>
      </c>
      <c r="L53" s="1016">
        <v>0</v>
      </c>
      <c r="M53" s="1008"/>
      <c r="N53" s="1008"/>
      <c r="O53" s="1008"/>
      <c r="P53" s="1008"/>
      <c r="Q53" s="1008"/>
      <c r="R53" s="1008"/>
      <c r="S53" s="1008"/>
    </row>
    <row r="54" spans="1:19">
      <c r="A54" s="1169"/>
      <c r="B54" s="1026" t="s">
        <v>2478</v>
      </c>
      <c r="C54" s="1936" t="s">
        <v>2374</v>
      </c>
      <c r="D54" s="738">
        <v>45709</v>
      </c>
      <c r="E54" s="1946">
        <v>45709</v>
      </c>
      <c r="F54" s="225" t="s">
        <v>2366</v>
      </c>
      <c r="G54" s="1319" t="s">
        <v>2479</v>
      </c>
      <c r="H54" s="225" t="s">
        <v>2480</v>
      </c>
      <c r="I54" s="227">
        <v>51</v>
      </c>
      <c r="J54" s="227">
        <v>1</v>
      </c>
      <c r="K54" s="227">
        <f t="shared" si="4"/>
        <v>51</v>
      </c>
      <c r="L54" s="1016">
        <v>0</v>
      </c>
      <c r="M54" s="1008"/>
      <c r="N54" s="1008"/>
      <c r="O54" s="1008"/>
      <c r="P54" s="1008"/>
      <c r="Q54" s="1008"/>
      <c r="R54" s="1008"/>
      <c r="S54" s="1008"/>
    </row>
    <row r="55" spans="1:19">
      <c r="A55" s="1169"/>
      <c r="B55" s="1026" t="s">
        <v>2481</v>
      </c>
      <c r="C55" s="1936" t="s">
        <v>2365</v>
      </c>
      <c r="D55" s="738">
        <v>45709</v>
      </c>
      <c r="E55" s="1946">
        <v>45709</v>
      </c>
      <c r="F55" s="225" t="s">
        <v>2366</v>
      </c>
      <c r="G55" s="1319" t="s">
        <v>2482</v>
      </c>
      <c r="H55" s="225" t="s">
        <v>2483</v>
      </c>
      <c r="I55" s="227">
        <v>19</v>
      </c>
      <c r="J55" s="227">
        <v>2</v>
      </c>
      <c r="K55" s="227">
        <f t="shared" si="4"/>
        <v>38</v>
      </c>
      <c r="L55" s="1016">
        <v>0</v>
      </c>
      <c r="M55" s="1008"/>
      <c r="N55" s="1008"/>
      <c r="O55" s="1008"/>
      <c r="P55" s="1008"/>
      <c r="Q55" s="1008"/>
      <c r="R55" s="1008"/>
      <c r="S55" s="1008"/>
    </row>
    <row r="56" spans="1:19">
      <c r="A56" s="1169"/>
      <c r="B56" s="1026" t="s">
        <v>2484</v>
      </c>
      <c r="C56" s="1936" t="s">
        <v>2365</v>
      </c>
      <c r="D56" s="738">
        <v>45706</v>
      </c>
      <c r="E56" s="1946">
        <v>45706</v>
      </c>
      <c r="F56" s="225" t="s">
        <v>2366</v>
      </c>
      <c r="G56" s="1319" t="s">
        <v>2474</v>
      </c>
      <c r="H56" s="225" t="s">
        <v>2475</v>
      </c>
      <c r="I56" s="227">
        <v>3</v>
      </c>
      <c r="J56" s="227">
        <v>1</v>
      </c>
      <c r="K56" s="227">
        <f t="shared" si="4"/>
        <v>3</v>
      </c>
      <c r="L56" s="1016">
        <v>0</v>
      </c>
      <c r="M56" s="1008"/>
      <c r="N56" s="1008"/>
      <c r="O56" s="1008"/>
      <c r="P56" s="1008"/>
      <c r="Q56" s="1008"/>
      <c r="R56" s="1008"/>
      <c r="S56" s="1008"/>
    </row>
    <row r="57" spans="1:19">
      <c r="A57" s="1169"/>
      <c r="B57" s="1026" t="s">
        <v>2485</v>
      </c>
      <c r="C57" s="1936" t="s">
        <v>2365</v>
      </c>
      <c r="D57" s="738">
        <v>45714</v>
      </c>
      <c r="E57" s="1946">
        <v>45714</v>
      </c>
      <c r="F57" s="225" t="s">
        <v>2366</v>
      </c>
      <c r="G57" s="1319" t="s">
        <v>2486</v>
      </c>
      <c r="H57" s="225" t="s">
        <v>2487</v>
      </c>
      <c r="I57" s="227">
        <v>28</v>
      </c>
      <c r="J57" s="227">
        <v>1.3</v>
      </c>
      <c r="K57" s="227">
        <f t="shared" si="4"/>
        <v>36.4</v>
      </c>
      <c r="L57" s="1016">
        <v>0</v>
      </c>
      <c r="M57" s="1008"/>
      <c r="N57" s="1008"/>
      <c r="O57" s="1008"/>
      <c r="P57" s="1008"/>
      <c r="Q57" s="1008"/>
      <c r="R57" s="1008"/>
      <c r="S57" s="1008"/>
    </row>
    <row r="58" spans="1:19">
      <c r="A58" s="1169"/>
      <c r="B58" s="1026" t="s">
        <v>2488</v>
      </c>
      <c r="C58" s="1936" t="s">
        <v>2365</v>
      </c>
      <c r="D58" s="738">
        <v>45716</v>
      </c>
      <c r="E58" s="1946">
        <v>45716</v>
      </c>
      <c r="F58" s="225" t="s">
        <v>2366</v>
      </c>
      <c r="G58" s="1319" t="s">
        <v>2486</v>
      </c>
      <c r="H58" s="225" t="s">
        <v>2487</v>
      </c>
      <c r="I58" s="227">
        <v>23</v>
      </c>
      <c r="J58" s="227">
        <v>1</v>
      </c>
      <c r="K58" s="227">
        <f t="shared" si="4"/>
        <v>23</v>
      </c>
      <c r="L58" s="1016">
        <v>0</v>
      </c>
      <c r="M58" s="1008"/>
      <c r="N58" s="1008"/>
      <c r="O58" s="1008"/>
      <c r="P58" s="1008"/>
      <c r="Q58" s="1008"/>
      <c r="R58" s="1008"/>
      <c r="S58" s="1008"/>
    </row>
    <row r="59" spans="1:19">
      <c r="A59" s="1169"/>
      <c r="B59" s="1026" t="s">
        <v>2489</v>
      </c>
      <c r="C59" s="1936" t="s">
        <v>2365</v>
      </c>
      <c r="D59" s="738">
        <v>45724</v>
      </c>
      <c r="E59" s="1946">
        <v>45724</v>
      </c>
      <c r="F59" s="225" t="s">
        <v>2366</v>
      </c>
      <c r="G59" s="1319" t="s">
        <v>2490</v>
      </c>
      <c r="H59" s="225" t="s">
        <v>2491</v>
      </c>
      <c r="I59" s="227">
        <v>11</v>
      </c>
      <c r="J59" s="227">
        <v>0.5</v>
      </c>
      <c r="K59" s="227">
        <f t="shared" si="4"/>
        <v>5.5</v>
      </c>
      <c r="L59" s="1016">
        <v>0</v>
      </c>
      <c r="M59" s="1008"/>
      <c r="N59" s="1008"/>
      <c r="O59" s="1008"/>
      <c r="P59" s="1008"/>
      <c r="Q59" s="1008"/>
      <c r="R59" s="1008"/>
      <c r="S59" s="1008"/>
    </row>
    <row r="60" spans="1:19">
      <c r="A60" s="1169"/>
      <c r="B60" s="1026" t="s">
        <v>2492</v>
      </c>
      <c r="C60" s="1936" t="s">
        <v>2365</v>
      </c>
      <c r="D60" s="738">
        <v>45726</v>
      </c>
      <c r="E60" s="1946">
        <v>45726</v>
      </c>
      <c r="F60" s="225" t="s">
        <v>2366</v>
      </c>
      <c r="G60" s="1319" t="s">
        <v>2493</v>
      </c>
      <c r="H60" s="225" t="s">
        <v>2475</v>
      </c>
      <c r="I60" s="227">
        <v>2</v>
      </c>
      <c r="J60" s="227">
        <v>1</v>
      </c>
      <c r="K60" s="227">
        <f t="shared" si="4"/>
        <v>2</v>
      </c>
      <c r="L60" s="1016">
        <v>0</v>
      </c>
      <c r="M60" s="1008"/>
      <c r="N60" s="1008"/>
      <c r="O60" s="1008"/>
      <c r="P60" s="1008"/>
      <c r="Q60" s="1008"/>
      <c r="R60" s="1008"/>
      <c r="S60" s="1008"/>
    </row>
    <row r="61" spans="1:19">
      <c r="A61" s="1169"/>
      <c r="B61" s="1026" t="s">
        <v>2494</v>
      </c>
      <c r="C61" s="1936" t="s">
        <v>2365</v>
      </c>
      <c r="D61" s="738">
        <v>45730</v>
      </c>
      <c r="E61" s="1946">
        <v>45730</v>
      </c>
      <c r="F61" s="225" t="s">
        <v>2366</v>
      </c>
      <c r="G61" s="1319" t="s">
        <v>2495</v>
      </c>
      <c r="H61" s="225" t="s">
        <v>2496</v>
      </c>
      <c r="I61" s="227">
        <v>42</v>
      </c>
      <c r="J61" s="227">
        <v>0.5</v>
      </c>
      <c r="K61" s="227">
        <f t="shared" si="4"/>
        <v>21</v>
      </c>
      <c r="L61" s="1016">
        <v>0</v>
      </c>
      <c r="M61" s="1008"/>
      <c r="N61" s="1008"/>
      <c r="O61" s="1008"/>
      <c r="P61" s="1008"/>
      <c r="Q61" s="1008"/>
      <c r="R61" s="1008"/>
      <c r="S61" s="1008"/>
    </row>
    <row r="62" spans="1:19">
      <c r="A62" s="1169"/>
      <c r="B62" s="1026" t="s">
        <v>2497</v>
      </c>
      <c r="C62" s="1936" t="s">
        <v>2374</v>
      </c>
      <c r="D62" s="738">
        <v>45733</v>
      </c>
      <c r="E62" s="1946">
        <v>45733</v>
      </c>
      <c r="F62" s="225" t="s">
        <v>2366</v>
      </c>
      <c r="G62" s="1319" t="s">
        <v>2498</v>
      </c>
      <c r="H62" s="225" t="s">
        <v>2499</v>
      </c>
      <c r="I62" s="227">
        <v>9</v>
      </c>
      <c r="J62" s="227">
        <v>1.5</v>
      </c>
      <c r="K62" s="227">
        <f t="shared" si="4"/>
        <v>13.5</v>
      </c>
      <c r="L62" s="1016">
        <v>0</v>
      </c>
      <c r="M62" s="1008"/>
      <c r="N62" s="1008"/>
      <c r="O62" s="1008"/>
      <c r="P62" s="1008"/>
      <c r="Q62" s="1008"/>
      <c r="R62" s="1008"/>
      <c r="S62" s="1008"/>
    </row>
    <row r="63" spans="1:19">
      <c r="A63" s="1169"/>
      <c r="B63" s="1026" t="s">
        <v>2500</v>
      </c>
      <c r="C63" s="1936" t="s">
        <v>2374</v>
      </c>
      <c r="D63" s="738">
        <v>45734</v>
      </c>
      <c r="E63" s="1946">
        <v>45734</v>
      </c>
      <c r="F63" s="225" t="s">
        <v>2366</v>
      </c>
      <c r="G63" s="1319" t="s">
        <v>2501</v>
      </c>
      <c r="H63" s="225" t="s">
        <v>2502</v>
      </c>
      <c r="I63" s="227">
        <v>4</v>
      </c>
      <c r="J63" s="227">
        <v>1.5</v>
      </c>
      <c r="K63" s="227">
        <f t="shared" si="4"/>
        <v>6</v>
      </c>
      <c r="L63" s="1016">
        <v>0</v>
      </c>
      <c r="M63" s="1008"/>
      <c r="N63" s="1008"/>
      <c r="O63" s="1008"/>
      <c r="P63" s="1008"/>
      <c r="Q63" s="1008"/>
      <c r="R63" s="1008"/>
      <c r="S63" s="1008"/>
    </row>
    <row r="64" spans="1:19">
      <c r="A64" s="1169"/>
      <c r="B64" s="1026" t="s">
        <v>2503</v>
      </c>
      <c r="C64" s="1936" t="s">
        <v>2374</v>
      </c>
      <c r="D64" s="738">
        <v>45734</v>
      </c>
      <c r="E64" s="1946">
        <v>45734</v>
      </c>
      <c r="F64" s="225" t="s">
        <v>2366</v>
      </c>
      <c r="G64" s="1319" t="s">
        <v>2498</v>
      </c>
      <c r="H64" s="225" t="s">
        <v>2499</v>
      </c>
      <c r="I64" s="227">
        <v>9</v>
      </c>
      <c r="J64" s="227">
        <v>1</v>
      </c>
      <c r="K64" s="227">
        <f t="shared" si="4"/>
        <v>9</v>
      </c>
      <c r="L64" s="1016">
        <v>0</v>
      </c>
      <c r="M64" s="1008"/>
      <c r="N64" s="1008"/>
      <c r="O64" s="1008"/>
      <c r="P64" s="1008"/>
      <c r="Q64" s="1008"/>
      <c r="R64" s="1008"/>
      <c r="S64" s="1008"/>
    </row>
    <row r="65" spans="1:19">
      <c r="A65" s="1169"/>
      <c r="B65" s="1026" t="s">
        <v>2504</v>
      </c>
      <c r="C65" s="1936" t="s">
        <v>2374</v>
      </c>
      <c r="D65" s="738">
        <v>45737</v>
      </c>
      <c r="E65" s="1946">
        <v>45737</v>
      </c>
      <c r="F65" s="225" t="s">
        <v>2366</v>
      </c>
      <c r="G65" s="1319" t="s">
        <v>2505</v>
      </c>
      <c r="H65" s="225" t="s">
        <v>2506</v>
      </c>
      <c r="I65" s="227">
        <v>17</v>
      </c>
      <c r="J65" s="227">
        <v>2</v>
      </c>
      <c r="K65" s="227">
        <f t="shared" si="4"/>
        <v>34</v>
      </c>
      <c r="L65" s="1016">
        <v>0</v>
      </c>
      <c r="M65" s="1008"/>
      <c r="N65" s="1008"/>
      <c r="O65" s="1008"/>
      <c r="P65" s="1008"/>
      <c r="Q65" s="1008"/>
      <c r="R65" s="1008"/>
      <c r="S65" s="1008"/>
    </row>
    <row r="66" spans="1:19">
      <c r="A66" s="1169"/>
      <c r="B66" s="1026" t="s">
        <v>2507</v>
      </c>
      <c r="C66" s="1936" t="s">
        <v>2374</v>
      </c>
      <c r="D66" s="738">
        <v>45737</v>
      </c>
      <c r="E66" s="1937">
        <v>45737</v>
      </c>
      <c r="F66" s="225" t="s">
        <v>2366</v>
      </c>
      <c r="G66" s="1319" t="s">
        <v>2508</v>
      </c>
      <c r="H66" s="225" t="s">
        <v>2475</v>
      </c>
      <c r="I66" s="227">
        <v>2</v>
      </c>
      <c r="J66" s="227">
        <v>2</v>
      </c>
      <c r="K66" s="227">
        <f t="shared" si="4"/>
        <v>4</v>
      </c>
      <c r="L66" s="1016">
        <v>0</v>
      </c>
      <c r="M66" s="1008"/>
      <c r="N66" s="1008"/>
      <c r="O66" s="1008"/>
      <c r="P66" s="1008"/>
      <c r="Q66" s="1008"/>
      <c r="R66" s="1008"/>
      <c r="S66" s="1008"/>
    </row>
    <row r="67" spans="1:19">
      <c r="A67" s="1169"/>
      <c r="B67" s="1026" t="s">
        <v>2509</v>
      </c>
      <c r="C67" s="1936" t="s">
        <v>2365</v>
      </c>
      <c r="D67" s="738">
        <v>45741</v>
      </c>
      <c r="E67" s="1937">
        <v>45741</v>
      </c>
      <c r="F67" s="225" t="s">
        <v>2366</v>
      </c>
      <c r="G67" s="1319" t="s">
        <v>2501</v>
      </c>
      <c r="H67" s="225" t="s">
        <v>2510</v>
      </c>
      <c r="I67" s="227">
        <v>1</v>
      </c>
      <c r="J67" s="227">
        <v>0.5</v>
      </c>
      <c r="K67" s="227">
        <f t="shared" si="4"/>
        <v>0.5</v>
      </c>
      <c r="L67" s="1016">
        <v>0</v>
      </c>
      <c r="M67" s="1008"/>
      <c r="N67" s="1008"/>
      <c r="O67" s="1008"/>
      <c r="P67" s="1008"/>
      <c r="Q67" s="1008"/>
      <c r="R67" s="1008"/>
      <c r="S67" s="1008"/>
    </row>
    <row r="68" spans="1:19">
      <c r="A68" s="1169"/>
      <c r="B68" s="1026" t="s">
        <v>2511</v>
      </c>
      <c r="C68" s="1936" t="s">
        <v>2374</v>
      </c>
      <c r="D68" s="738">
        <v>45742</v>
      </c>
      <c r="E68" s="1937">
        <v>45742</v>
      </c>
      <c r="F68" s="225" t="s">
        <v>2366</v>
      </c>
      <c r="G68" s="1319" t="s">
        <v>2490</v>
      </c>
      <c r="H68" s="225" t="s">
        <v>2510</v>
      </c>
      <c r="I68" s="227">
        <v>1</v>
      </c>
      <c r="J68" s="227">
        <v>1</v>
      </c>
      <c r="K68" s="227">
        <f t="shared" si="4"/>
        <v>1</v>
      </c>
      <c r="L68" s="1016">
        <v>0</v>
      </c>
      <c r="M68" s="1008"/>
      <c r="N68" s="1008"/>
      <c r="O68" s="1008"/>
      <c r="P68" s="1008"/>
      <c r="Q68" s="1008"/>
      <c r="R68" s="1008"/>
      <c r="S68" s="1008"/>
    </row>
    <row r="69" spans="1:19">
      <c r="A69" s="1169"/>
      <c r="B69" s="1026" t="s">
        <v>2512</v>
      </c>
      <c r="C69" s="1936" t="s">
        <v>2365</v>
      </c>
      <c r="D69" s="738">
        <v>45740</v>
      </c>
      <c r="E69" s="1937">
        <v>45742</v>
      </c>
      <c r="F69" s="225" t="s">
        <v>2401</v>
      </c>
      <c r="G69" s="1319" t="s">
        <v>2490</v>
      </c>
      <c r="H69" s="225" t="s">
        <v>2510</v>
      </c>
      <c r="I69" s="227">
        <v>12</v>
      </c>
      <c r="J69" s="227">
        <v>0.5</v>
      </c>
      <c r="K69" s="227">
        <f t="shared" si="4"/>
        <v>6</v>
      </c>
      <c r="L69" s="1016">
        <v>0</v>
      </c>
      <c r="M69" s="1008"/>
      <c r="N69" s="1008"/>
      <c r="O69" s="1008"/>
      <c r="P69" s="1008"/>
      <c r="Q69" s="1008"/>
      <c r="R69" s="1008"/>
      <c r="S69" s="1008"/>
    </row>
    <row r="70" spans="1:19">
      <c r="A70" s="1169"/>
      <c r="B70" s="1026" t="s">
        <v>2513</v>
      </c>
      <c r="C70" s="1936" t="s">
        <v>2374</v>
      </c>
      <c r="D70" s="738">
        <v>45742</v>
      </c>
      <c r="E70" s="1937">
        <v>45742</v>
      </c>
      <c r="F70" s="225" t="s">
        <v>2366</v>
      </c>
      <c r="G70" s="1319" t="s">
        <v>2490</v>
      </c>
      <c r="H70" s="225" t="s">
        <v>2510</v>
      </c>
      <c r="I70" s="227">
        <v>1</v>
      </c>
      <c r="J70" s="227">
        <v>1</v>
      </c>
      <c r="K70" s="227">
        <f t="shared" si="4"/>
        <v>1</v>
      </c>
      <c r="L70" s="1016">
        <v>0</v>
      </c>
      <c r="M70" s="1008"/>
      <c r="N70" s="1008"/>
      <c r="O70" s="1008"/>
      <c r="P70" s="1008"/>
      <c r="Q70" s="1008"/>
      <c r="R70" s="1008"/>
      <c r="S70" s="1008"/>
    </row>
    <row r="71" spans="1:19">
      <c r="A71" s="1169"/>
      <c r="B71" s="1026" t="s">
        <v>2514</v>
      </c>
      <c r="C71" s="1936" t="s">
        <v>2365</v>
      </c>
      <c r="D71" s="738">
        <v>45742</v>
      </c>
      <c r="E71" s="1937">
        <v>45742</v>
      </c>
      <c r="F71" s="225" t="s">
        <v>2366</v>
      </c>
      <c r="G71" s="1319" t="s">
        <v>2490</v>
      </c>
      <c r="H71" s="225" t="s">
        <v>2510</v>
      </c>
      <c r="I71" s="227">
        <v>1</v>
      </c>
      <c r="J71" s="227">
        <v>0.5</v>
      </c>
      <c r="K71" s="227">
        <f t="shared" si="4"/>
        <v>0.5</v>
      </c>
      <c r="L71" s="1016">
        <v>0</v>
      </c>
      <c r="M71" s="1008"/>
      <c r="N71" s="1008"/>
      <c r="O71" s="1008"/>
      <c r="P71" s="1008"/>
      <c r="Q71" s="1008"/>
      <c r="R71" s="1008"/>
      <c r="S71" s="1008"/>
    </row>
    <row r="72" spans="1:19">
      <c r="A72" s="1169"/>
      <c r="B72" s="1026" t="s">
        <v>2515</v>
      </c>
      <c r="C72" s="1936" t="s">
        <v>2365</v>
      </c>
      <c r="D72" s="738">
        <v>45743</v>
      </c>
      <c r="E72" s="1937">
        <v>45743</v>
      </c>
      <c r="F72" s="225" t="s">
        <v>2366</v>
      </c>
      <c r="G72" s="1319" t="s">
        <v>2501</v>
      </c>
      <c r="H72" s="225" t="s">
        <v>2510</v>
      </c>
      <c r="I72" s="227">
        <v>1</v>
      </c>
      <c r="J72" s="227">
        <v>0.5</v>
      </c>
      <c r="K72" s="227">
        <f t="shared" si="4"/>
        <v>0.5</v>
      </c>
      <c r="L72" s="1016">
        <v>0</v>
      </c>
      <c r="M72" s="1008"/>
      <c r="N72" s="1008"/>
      <c r="O72" s="1008"/>
      <c r="P72" s="1008"/>
      <c r="Q72" s="1008"/>
      <c r="R72" s="1008"/>
      <c r="S72" s="1008"/>
    </row>
    <row r="73" spans="1:19">
      <c r="A73" s="1169"/>
      <c r="B73" s="1026" t="s">
        <v>2516</v>
      </c>
      <c r="C73" s="1936" t="s">
        <v>2374</v>
      </c>
      <c r="D73" s="738">
        <v>45744</v>
      </c>
      <c r="E73" s="1937">
        <v>45744</v>
      </c>
      <c r="F73" s="225" t="s">
        <v>2366</v>
      </c>
      <c r="G73" s="1319" t="s">
        <v>2490</v>
      </c>
      <c r="H73" s="225" t="s">
        <v>2510</v>
      </c>
      <c r="I73" s="227">
        <v>1</v>
      </c>
      <c r="J73" s="227">
        <v>0.5</v>
      </c>
      <c r="K73" s="227">
        <f t="shared" si="4"/>
        <v>0.5</v>
      </c>
      <c r="L73" s="1016">
        <v>0</v>
      </c>
      <c r="M73" s="1008"/>
      <c r="N73" s="1008"/>
      <c r="O73" s="1008"/>
      <c r="P73" s="1008"/>
      <c r="Q73" s="1008"/>
      <c r="R73" s="1008"/>
      <c r="S73" s="1008"/>
    </row>
    <row r="74" spans="1:19">
      <c r="A74" s="1169"/>
      <c r="B74" s="1026" t="s">
        <v>2517</v>
      </c>
      <c r="C74" s="1936" t="s">
        <v>2374</v>
      </c>
      <c r="D74" s="738">
        <v>45744</v>
      </c>
      <c r="E74" s="1937">
        <v>45744</v>
      </c>
      <c r="F74" s="225" t="s">
        <v>2366</v>
      </c>
      <c r="G74" s="1319" t="s">
        <v>2518</v>
      </c>
      <c r="H74" s="225" t="s">
        <v>2519</v>
      </c>
      <c r="I74" s="227">
        <v>6</v>
      </c>
      <c r="J74" s="227">
        <v>0.5</v>
      </c>
      <c r="K74" s="227">
        <f t="shared" si="4"/>
        <v>3</v>
      </c>
      <c r="L74" s="1016">
        <v>0</v>
      </c>
      <c r="M74" s="1008"/>
      <c r="N74" s="1008"/>
      <c r="O74" s="1008"/>
      <c r="P74" s="1008"/>
      <c r="Q74" s="1008"/>
      <c r="R74" s="1008"/>
      <c r="S74" s="1008"/>
    </row>
    <row r="75" spans="1:19">
      <c r="A75" s="1169"/>
      <c r="B75" s="1026" t="s">
        <v>2520</v>
      </c>
      <c r="C75" s="1936" t="s">
        <v>2365</v>
      </c>
      <c r="D75" s="738">
        <v>45745</v>
      </c>
      <c r="E75" s="1937">
        <v>45745</v>
      </c>
      <c r="F75" s="225" t="s">
        <v>2366</v>
      </c>
      <c r="G75" s="1319" t="s">
        <v>2521</v>
      </c>
      <c r="H75" s="225" t="s">
        <v>2510</v>
      </c>
      <c r="I75" s="227">
        <v>1</v>
      </c>
      <c r="J75" s="227">
        <v>1</v>
      </c>
      <c r="K75" s="227">
        <f t="shared" si="4"/>
        <v>1</v>
      </c>
      <c r="L75" s="1016">
        <v>0</v>
      </c>
      <c r="M75" s="1008"/>
      <c r="N75" s="1008"/>
      <c r="O75" s="1008"/>
      <c r="P75" s="1008"/>
      <c r="Q75" s="1008"/>
      <c r="R75" s="1008"/>
      <c r="S75" s="1008"/>
    </row>
    <row r="76" spans="1:19">
      <c r="A76" s="1169"/>
      <c r="B76" s="1026" t="s">
        <v>2522</v>
      </c>
      <c r="C76" s="1936" t="s">
        <v>2374</v>
      </c>
      <c r="D76" s="738">
        <v>45745</v>
      </c>
      <c r="E76" s="1937">
        <v>45745</v>
      </c>
      <c r="F76" s="225" t="s">
        <v>2366</v>
      </c>
      <c r="G76" s="1319" t="s">
        <v>2521</v>
      </c>
      <c r="H76" s="225" t="s">
        <v>2510</v>
      </c>
      <c r="I76" s="227">
        <v>1</v>
      </c>
      <c r="J76" s="227">
        <v>0.5</v>
      </c>
      <c r="K76" s="227">
        <f t="shared" si="4"/>
        <v>0.5</v>
      </c>
      <c r="L76" s="1016">
        <v>0</v>
      </c>
      <c r="M76" s="1008"/>
      <c r="N76" s="1008"/>
      <c r="O76" s="1008"/>
      <c r="P76" s="1008"/>
      <c r="Q76" s="1008"/>
      <c r="R76" s="1008"/>
      <c r="S76" s="1008"/>
    </row>
    <row r="77" spans="1:19">
      <c r="A77" s="1169"/>
      <c r="B77" s="1027" t="s">
        <v>2523</v>
      </c>
      <c r="C77" s="1949" t="s">
        <v>2374</v>
      </c>
      <c r="D77" s="1028">
        <v>45745</v>
      </c>
      <c r="E77" s="1950">
        <v>45745</v>
      </c>
      <c r="F77" s="1029" t="s">
        <v>2366</v>
      </c>
      <c r="G77" s="1951" t="s">
        <v>2521</v>
      </c>
      <c r="H77" s="1029" t="s">
        <v>2510</v>
      </c>
      <c r="I77" s="1030">
        <v>1</v>
      </c>
      <c r="J77" s="1030">
        <v>0.5</v>
      </c>
      <c r="K77" s="1030">
        <f t="shared" si="4"/>
        <v>0.5</v>
      </c>
      <c r="L77" s="1031">
        <v>0</v>
      </c>
      <c r="M77" s="1032"/>
      <c r="N77" s="1032"/>
      <c r="O77" s="1032"/>
      <c r="P77" s="1032"/>
      <c r="Q77" s="1032"/>
      <c r="R77" s="1032"/>
      <c r="S77" s="1032"/>
    </row>
    <row r="78" spans="1:19">
      <c r="A78" s="1169"/>
      <c r="B78" s="1026" t="s">
        <v>2524</v>
      </c>
      <c r="C78" s="1936" t="s">
        <v>2365</v>
      </c>
      <c r="D78" s="738">
        <v>45748</v>
      </c>
      <c r="E78" s="1937">
        <v>45748</v>
      </c>
      <c r="F78" s="225" t="s">
        <v>2366</v>
      </c>
      <c r="G78" s="1319" t="s">
        <v>2490</v>
      </c>
      <c r="H78" s="225" t="s">
        <v>2525</v>
      </c>
      <c r="I78" s="227">
        <v>4</v>
      </c>
      <c r="J78" s="227">
        <v>2</v>
      </c>
      <c r="K78" s="227">
        <f t="shared" si="4"/>
        <v>8</v>
      </c>
      <c r="L78" s="1016">
        <v>0</v>
      </c>
      <c r="M78" s="1008"/>
      <c r="N78" s="1008"/>
      <c r="O78" s="1008"/>
      <c r="P78" s="1008"/>
      <c r="Q78" s="1008"/>
      <c r="R78" s="1008"/>
      <c r="S78" s="1008"/>
    </row>
    <row r="79" spans="1:19">
      <c r="A79" s="1169"/>
      <c r="B79" s="1026" t="s">
        <v>2526</v>
      </c>
      <c r="C79" s="1936" t="s">
        <v>2365</v>
      </c>
      <c r="D79" s="738">
        <v>45751</v>
      </c>
      <c r="E79" s="1937">
        <v>45751</v>
      </c>
      <c r="F79" s="225" t="s">
        <v>2366</v>
      </c>
      <c r="G79" s="1319" t="s">
        <v>2527</v>
      </c>
      <c r="H79" s="225" t="s">
        <v>2506</v>
      </c>
      <c r="I79" s="227">
        <v>16</v>
      </c>
      <c r="J79" s="227">
        <v>1</v>
      </c>
      <c r="K79" s="227">
        <f t="shared" si="4"/>
        <v>16</v>
      </c>
      <c r="L79" s="1016">
        <v>0</v>
      </c>
      <c r="M79" s="1008"/>
      <c r="N79" s="1008"/>
      <c r="O79" s="1008"/>
      <c r="P79" s="1008"/>
      <c r="Q79" s="1008"/>
      <c r="R79" s="1008"/>
      <c r="S79" s="1008"/>
    </row>
    <row r="80" spans="1:19">
      <c r="A80" s="1169"/>
      <c r="B80" s="1026" t="s">
        <v>2528</v>
      </c>
      <c r="C80" s="1936" t="s">
        <v>2374</v>
      </c>
      <c r="D80" s="738">
        <v>45751</v>
      </c>
      <c r="E80" s="1937">
        <v>45751</v>
      </c>
      <c r="F80" s="225" t="s">
        <v>2366</v>
      </c>
      <c r="G80" s="1319" t="s">
        <v>2495</v>
      </c>
      <c r="H80" s="225" t="s">
        <v>2529</v>
      </c>
      <c r="I80" s="227">
        <v>30</v>
      </c>
      <c r="J80" s="227">
        <v>1</v>
      </c>
      <c r="K80" s="227">
        <f t="shared" si="4"/>
        <v>30</v>
      </c>
      <c r="L80" s="1016">
        <v>0</v>
      </c>
      <c r="M80" s="1008"/>
      <c r="N80" s="1008"/>
      <c r="O80" s="1008"/>
      <c r="P80" s="1008"/>
      <c r="Q80" s="1008"/>
      <c r="R80" s="1008"/>
      <c r="S80" s="1008"/>
    </row>
    <row r="81" spans="1:19">
      <c r="A81" s="1169"/>
      <c r="B81" s="1026" t="s">
        <v>2530</v>
      </c>
      <c r="C81" s="1936" t="s">
        <v>2365</v>
      </c>
      <c r="D81" s="738">
        <v>45755</v>
      </c>
      <c r="E81" s="1937">
        <v>45755</v>
      </c>
      <c r="F81" s="225" t="s">
        <v>2366</v>
      </c>
      <c r="G81" s="1319" t="s">
        <v>2531</v>
      </c>
      <c r="H81" s="225" t="s">
        <v>2532</v>
      </c>
      <c r="I81" s="227">
        <v>15</v>
      </c>
      <c r="J81" s="227">
        <v>1</v>
      </c>
      <c r="K81" s="227">
        <f t="shared" si="4"/>
        <v>15</v>
      </c>
      <c r="L81" s="1016">
        <v>0</v>
      </c>
      <c r="M81" s="1008"/>
      <c r="N81" s="1008"/>
      <c r="O81" s="1008"/>
      <c r="P81" s="1008"/>
      <c r="Q81" s="1008"/>
      <c r="R81" s="1008"/>
      <c r="S81" s="1008"/>
    </row>
    <row r="82" spans="1:19">
      <c r="A82" s="1169"/>
      <c r="B82" s="1026" t="s">
        <v>2533</v>
      </c>
      <c r="C82" s="1936" t="s">
        <v>2374</v>
      </c>
      <c r="D82" s="738">
        <v>45755</v>
      </c>
      <c r="E82" s="1937">
        <v>45755</v>
      </c>
      <c r="F82" s="225" t="s">
        <v>2366</v>
      </c>
      <c r="G82" s="1319" t="s">
        <v>2531</v>
      </c>
      <c r="H82" s="225" t="s">
        <v>2534</v>
      </c>
      <c r="I82" s="227">
        <v>10</v>
      </c>
      <c r="J82" s="227">
        <v>1</v>
      </c>
      <c r="K82" s="227">
        <f t="shared" si="4"/>
        <v>10</v>
      </c>
      <c r="L82" s="1016">
        <v>0</v>
      </c>
      <c r="M82" s="1008"/>
      <c r="N82" s="1008"/>
      <c r="O82" s="1008"/>
      <c r="P82" s="1008"/>
      <c r="Q82" s="1008"/>
      <c r="R82" s="1008"/>
      <c r="S82" s="1008"/>
    </row>
    <row r="83" spans="1:19">
      <c r="A83" s="1169"/>
      <c r="B83" s="1026" t="s">
        <v>2535</v>
      </c>
      <c r="C83" s="1936" t="s">
        <v>2365</v>
      </c>
      <c r="D83" s="738">
        <v>45755</v>
      </c>
      <c r="E83" s="1937">
        <v>45755</v>
      </c>
      <c r="F83" s="225" t="s">
        <v>2366</v>
      </c>
      <c r="G83" s="1319" t="s">
        <v>2531</v>
      </c>
      <c r="H83" s="225" t="s">
        <v>2534</v>
      </c>
      <c r="I83" s="227">
        <v>11</v>
      </c>
      <c r="J83" s="227">
        <v>1</v>
      </c>
      <c r="K83" s="227">
        <f t="shared" si="4"/>
        <v>11</v>
      </c>
      <c r="L83" s="1016">
        <v>0</v>
      </c>
      <c r="M83" s="1008"/>
      <c r="N83" s="1008"/>
      <c r="O83" s="1008"/>
      <c r="P83" s="1008"/>
      <c r="Q83" s="1008"/>
      <c r="R83" s="1008"/>
      <c r="S83" s="1008"/>
    </row>
    <row r="84" spans="1:19">
      <c r="A84" s="1169"/>
      <c r="B84" s="1026" t="s">
        <v>2536</v>
      </c>
      <c r="C84" s="1936" t="s">
        <v>2365</v>
      </c>
      <c r="D84" s="738">
        <v>45755</v>
      </c>
      <c r="E84" s="1937">
        <v>45755</v>
      </c>
      <c r="F84" s="225" t="s">
        <v>2366</v>
      </c>
      <c r="G84" s="1319" t="s">
        <v>2531</v>
      </c>
      <c r="H84" s="225" t="s">
        <v>2537</v>
      </c>
      <c r="I84" s="227">
        <v>7</v>
      </c>
      <c r="J84" s="227">
        <v>1</v>
      </c>
      <c r="K84" s="227">
        <f t="shared" si="4"/>
        <v>7</v>
      </c>
      <c r="L84" s="1016">
        <v>0</v>
      </c>
      <c r="M84" s="1008"/>
      <c r="N84" s="1008"/>
      <c r="O84" s="1008"/>
      <c r="P84" s="1008"/>
      <c r="Q84" s="1008"/>
      <c r="R84" s="1008"/>
      <c r="S84" s="1008"/>
    </row>
    <row r="85" spans="1:19">
      <c r="A85" s="1169"/>
      <c r="B85" s="1026" t="s">
        <v>2538</v>
      </c>
      <c r="C85" s="1936" t="s">
        <v>2365</v>
      </c>
      <c r="D85" s="738">
        <v>45754</v>
      </c>
      <c r="E85" s="1937">
        <v>45754</v>
      </c>
      <c r="F85" s="225" t="s">
        <v>2366</v>
      </c>
      <c r="G85" s="1319" t="s">
        <v>2490</v>
      </c>
      <c r="H85" s="225" t="s">
        <v>2510</v>
      </c>
      <c r="I85" s="227">
        <v>1</v>
      </c>
      <c r="J85" s="227">
        <v>1</v>
      </c>
      <c r="K85" s="227">
        <f t="shared" si="4"/>
        <v>1</v>
      </c>
      <c r="L85" s="1016">
        <v>0</v>
      </c>
      <c r="M85" s="1008"/>
      <c r="N85" s="1008"/>
      <c r="O85" s="1008"/>
      <c r="P85" s="1008"/>
      <c r="Q85" s="1008"/>
      <c r="R85" s="1008"/>
      <c r="S85" s="1008"/>
    </row>
    <row r="86" spans="1:19">
      <c r="A86" s="1169"/>
      <c r="B86" s="1026" t="s">
        <v>2539</v>
      </c>
      <c r="C86" s="1936" t="s">
        <v>2365</v>
      </c>
      <c r="D86" s="738">
        <v>45758</v>
      </c>
      <c r="E86" s="1937">
        <v>45758</v>
      </c>
      <c r="F86" s="225" t="s">
        <v>2366</v>
      </c>
      <c r="G86" s="1319" t="s">
        <v>2518</v>
      </c>
      <c r="H86" s="225" t="s">
        <v>2456</v>
      </c>
      <c r="I86" s="227">
        <v>35</v>
      </c>
      <c r="J86" s="227">
        <v>1</v>
      </c>
      <c r="K86" s="227">
        <f t="shared" si="4"/>
        <v>35</v>
      </c>
      <c r="L86" s="1016">
        <v>0</v>
      </c>
      <c r="M86" s="1008"/>
      <c r="N86" s="1008"/>
      <c r="O86" s="1008"/>
      <c r="P86" s="1008"/>
      <c r="Q86" s="1008"/>
      <c r="R86" s="1008"/>
      <c r="S86" s="1008"/>
    </row>
    <row r="87" spans="1:19">
      <c r="A87" s="1169"/>
      <c r="B87" s="1026" t="s">
        <v>2540</v>
      </c>
      <c r="C87" s="1936" t="s">
        <v>2374</v>
      </c>
      <c r="D87" s="738">
        <v>45771</v>
      </c>
      <c r="E87" s="1937">
        <v>45773</v>
      </c>
      <c r="F87" s="225" t="s">
        <v>2401</v>
      </c>
      <c r="G87" s="1319" t="s">
        <v>2495</v>
      </c>
      <c r="H87" s="225" t="s">
        <v>2529</v>
      </c>
      <c r="I87" s="227">
        <v>43</v>
      </c>
      <c r="J87" s="227">
        <v>1.5</v>
      </c>
      <c r="K87" s="227">
        <f t="shared" si="4"/>
        <v>64.5</v>
      </c>
      <c r="L87" s="1016">
        <v>0</v>
      </c>
      <c r="M87" s="1008"/>
      <c r="N87" s="1008"/>
      <c r="O87" s="1008"/>
      <c r="P87" s="1008"/>
      <c r="Q87" s="1008"/>
      <c r="R87" s="1008"/>
      <c r="S87" s="1008"/>
    </row>
    <row r="88" spans="1:19">
      <c r="A88" s="1169"/>
      <c r="B88" s="1026" t="s">
        <v>2541</v>
      </c>
      <c r="C88" s="1936" t="s">
        <v>2365</v>
      </c>
      <c r="D88" s="738">
        <v>45772</v>
      </c>
      <c r="E88" s="1937">
        <v>45772</v>
      </c>
      <c r="F88" s="225" t="s">
        <v>2366</v>
      </c>
      <c r="G88" s="1319" t="s">
        <v>2542</v>
      </c>
      <c r="H88" s="225" t="s">
        <v>2456</v>
      </c>
      <c r="I88" s="227">
        <v>16</v>
      </c>
      <c r="J88" s="227">
        <v>1</v>
      </c>
      <c r="K88" s="227">
        <f t="shared" si="4"/>
        <v>16</v>
      </c>
      <c r="L88" s="1016">
        <v>0</v>
      </c>
      <c r="M88" s="1008"/>
      <c r="N88" s="1008"/>
      <c r="O88" s="1008"/>
      <c r="P88" s="1008"/>
      <c r="Q88" s="1008"/>
      <c r="R88" s="1008"/>
      <c r="S88" s="1008"/>
    </row>
    <row r="89" spans="1:19">
      <c r="A89" s="1169"/>
      <c r="B89" s="1026" t="s">
        <v>2543</v>
      </c>
      <c r="C89" s="1936" t="s">
        <v>2365</v>
      </c>
      <c r="D89" s="738">
        <v>45779</v>
      </c>
      <c r="E89" s="1937">
        <v>45779</v>
      </c>
      <c r="F89" s="225" t="s">
        <v>2366</v>
      </c>
      <c r="G89" s="1319" t="s">
        <v>2544</v>
      </c>
      <c r="H89" s="225" t="s">
        <v>2529</v>
      </c>
      <c r="I89" s="227">
        <v>32</v>
      </c>
      <c r="J89" s="227">
        <v>2</v>
      </c>
      <c r="K89" s="227">
        <f t="shared" si="4"/>
        <v>64</v>
      </c>
      <c r="L89" s="1952">
        <v>0</v>
      </c>
      <c r="M89" s="1008"/>
      <c r="N89" s="1008"/>
      <c r="O89" s="1008"/>
      <c r="P89" s="1008"/>
      <c r="Q89" s="1008"/>
      <c r="R89" s="1008"/>
      <c r="S89" s="1008"/>
    </row>
    <row r="90" spans="1:19">
      <c r="A90" s="1169"/>
      <c r="B90" s="1026" t="s">
        <v>2545</v>
      </c>
      <c r="C90" s="1936" t="s">
        <v>2365</v>
      </c>
      <c r="D90" s="738">
        <v>45782</v>
      </c>
      <c r="E90" s="1937">
        <v>45782</v>
      </c>
      <c r="F90" s="225" t="s">
        <v>2366</v>
      </c>
      <c r="G90" s="1319" t="s">
        <v>2546</v>
      </c>
      <c r="H90" s="225" t="s">
        <v>2456</v>
      </c>
      <c r="I90" s="227">
        <v>15</v>
      </c>
      <c r="J90" s="227">
        <v>0.5</v>
      </c>
      <c r="K90" s="227">
        <f t="shared" si="4"/>
        <v>7.5</v>
      </c>
      <c r="L90" s="1016">
        <v>0</v>
      </c>
      <c r="M90" s="1008"/>
      <c r="N90" s="1008"/>
      <c r="O90" s="1008"/>
      <c r="P90" s="1008"/>
      <c r="Q90" s="1008"/>
      <c r="R90" s="1008"/>
      <c r="S90" s="1008"/>
    </row>
    <row r="91" spans="1:19">
      <c r="A91" s="1169"/>
      <c r="B91" s="1026" t="s">
        <v>2547</v>
      </c>
      <c r="C91" s="1936" t="s">
        <v>2365</v>
      </c>
      <c r="D91" s="738">
        <v>45783</v>
      </c>
      <c r="E91" s="1937">
        <v>45783</v>
      </c>
      <c r="F91" s="225" t="s">
        <v>2366</v>
      </c>
      <c r="G91" s="1319" t="s">
        <v>2546</v>
      </c>
      <c r="H91" s="225" t="s">
        <v>2456</v>
      </c>
      <c r="I91" s="227">
        <v>9</v>
      </c>
      <c r="J91" s="227">
        <v>0.5</v>
      </c>
      <c r="K91" s="227">
        <f t="shared" si="4"/>
        <v>4.5</v>
      </c>
      <c r="L91" s="1016">
        <v>0</v>
      </c>
      <c r="M91" s="1008"/>
      <c r="N91" s="1008"/>
      <c r="O91" s="1008"/>
      <c r="P91" s="1008"/>
      <c r="Q91" s="1008"/>
      <c r="R91" s="1008"/>
      <c r="S91" s="1008"/>
    </row>
    <row r="92" spans="1:19">
      <c r="A92" s="1169"/>
      <c r="B92" s="1026" t="s">
        <v>2548</v>
      </c>
      <c r="C92" s="1936" t="s">
        <v>2365</v>
      </c>
      <c r="D92" s="738">
        <v>45783</v>
      </c>
      <c r="E92" s="1937">
        <v>45783</v>
      </c>
      <c r="F92" s="225" t="s">
        <v>2366</v>
      </c>
      <c r="G92" s="1319" t="s">
        <v>2546</v>
      </c>
      <c r="H92" s="225" t="s">
        <v>2456</v>
      </c>
      <c r="I92" s="227">
        <v>14</v>
      </c>
      <c r="J92" s="227">
        <v>2</v>
      </c>
      <c r="K92" s="227">
        <f t="shared" si="4"/>
        <v>28</v>
      </c>
      <c r="L92" s="1016">
        <v>0</v>
      </c>
      <c r="M92" s="1008"/>
      <c r="N92" s="1008"/>
      <c r="O92" s="1008"/>
      <c r="P92" s="1008"/>
      <c r="Q92" s="1008"/>
      <c r="R92" s="1008"/>
      <c r="S92" s="1008"/>
    </row>
    <row r="93" spans="1:19">
      <c r="A93" s="1169"/>
      <c r="B93" s="1026" t="s">
        <v>2549</v>
      </c>
      <c r="C93" s="1936" t="s">
        <v>2365</v>
      </c>
      <c r="D93" s="738">
        <v>45779</v>
      </c>
      <c r="E93" s="1937">
        <v>45786</v>
      </c>
      <c r="F93" s="225" t="s">
        <v>2366</v>
      </c>
      <c r="G93" s="1319" t="s">
        <v>2550</v>
      </c>
      <c r="H93" s="225" t="s">
        <v>2483</v>
      </c>
      <c r="I93" s="227">
        <v>22</v>
      </c>
      <c r="J93" s="227">
        <v>1.5</v>
      </c>
      <c r="K93" s="227">
        <f t="shared" si="4"/>
        <v>33</v>
      </c>
      <c r="L93" s="1016">
        <v>0</v>
      </c>
      <c r="M93" s="1008"/>
      <c r="N93" s="1008"/>
      <c r="O93" s="1008"/>
      <c r="P93" s="1008"/>
      <c r="Q93" s="1008"/>
      <c r="R93" s="1008"/>
      <c r="S93" s="1008"/>
    </row>
    <row r="94" spans="1:19">
      <c r="A94" s="1169"/>
      <c r="B94" s="1026" t="s">
        <v>2551</v>
      </c>
      <c r="C94" s="1936" t="s">
        <v>2552</v>
      </c>
      <c r="D94" s="738">
        <v>45790</v>
      </c>
      <c r="E94" s="1937">
        <v>45790</v>
      </c>
      <c r="F94" s="225" t="s">
        <v>2366</v>
      </c>
      <c r="G94" s="1319" t="s">
        <v>2544</v>
      </c>
      <c r="H94" s="225" t="s">
        <v>2456</v>
      </c>
      <c r="I94" s="227">
        <v>35</v>
      </c>
      <c r="J94" s="227">
        <v>1</v>
      </c>
      <c r="K94" s="227">
        <f t="shared" si="4"/>
        <v>35</v>
      </c>
      <c r="L94" s="1016">
        <v>0</v>
      </c>
      <c r="M94" s="1008"/>
      <c r="N94" s="1008"/>
      <c r="O94" s="1008"/>
      <c r="P94" s="1008"/>
      <c r="Q94" s="1008"/>
      <c r="R94" s="1008"/>
      <c r="S94" s="1008"/>
    </row>
    <row r="95" spans="1:19">
      <c r="A95" s="1169"/>
      <c r="B95" s="1026" t="s">
        <v>2553</v>
      </c>
      <c r="C95" s="1936" t="s">
        <v>2365</v>
      </c>
      <c r="D95" s="738">
        <v>45790</v>
      </c>
      <c r="E95" s="1937">
        <v>45790</v>
      </c>
      <c r="F95" s="225" t="s">
        <v>2366</v>
      </c>
      <c r="G95" s="1319" t="s">
        <v>2495</v>
      </c>
      <c r="H95" s="225" t="s">
        <v>2456</v>
      </c>
      <c r="I95" s="227">
        <v>11</v>
      </c>
      <c r="J95" s="227">
        <v>1</v>
      </c>
      <c r="K95" s="227">
        <f t="shared" si="4"/>
        <v>11</v>
      </c>
      <c r="L95" s="1016">
        <v>0</v>
      </c>
      <c r="M95" s="1008"/>
      <c r="N95" s="1008"/>
      <c r="O95" s="1008"/>
      <c r="P95" s="1008"/>
      <c r="Q95" s="1008"/>
      <c r="R95" s="1008"/>
      <c r="S95" s="1008"/>
    </row>
    <row r="96" spans="1:19">
      <c r="A96" s="1169"/>
      <c r="B96" s="1026" t="s">
        <v>2554</v>
      </c>
      <c r="C96" s="1936" t="s">
        <v>2374</v>
      </c>
      <c r="D96" s="738">
        <v>45797</v>
      </c>
      <c r="E96" s="1937">
        <v>45797</v>
      </c>
      <c r="F96" s="225" t="s">
        <v>2366</v>
      </c>
      <c r="G96" s="1319" t="s">
        <v>2495</v>
      </c>
      <c r="H96" s="225" t="s">
        <v>2456</v>
      </c>
      <c r="I96" s="227">
        <v>23</v>
      </c>
      <c r="J96" s="227">
        <v>1</v>
      </c>
      <c r="K96" s="227">
        <f t="shared" si="4"/>
        <v>23</v>
      </c>
      <c r="L96" s="1016">
        <v>0</v>
      </c>
      <c r="M96" s="1008"/>
      <c r="N96" s="1008"/>
      <c r="O96" s="1008"/>
      <c r="P96" s="1008"/>
      <c r="Q96" s="1008"/>
      <c r="R96" s="1008"/>
      <c r="S96" s="1008"/>
    </row>
    <row r="97" spans="1:19">
      <c r="A97" s="1169"/>
      <c r="B97" s="1026" t="s">
        <v>2555</v>
      </c>
      <c r="C97" s="1936" t="s">
        <v>2374</v>
      </c>
      <c r="D97" s="738">
        <v>45806</v>
      </c>
      <c r="E97" s="1937">
        <v>45806</v>
      </c>
      <c r="F97" s="225" t="s">
        <v>2366</v>
      </c>
      <c r="G97" s="1319" t="s">
        <v>2495</v>
      </c>
      <c r="H97" s="225" t="s">
        <v>2456</v>
      </c>
      <c r="I97" s="227">
        <v>14</v>
      </c>
      <c r="J97" s="227">
        <v>1</v>
      </c>
      <c r="K97" s="227">
        <f t="shared" si="4"/>
        <v>14</v>
      </c>
      <c r="L97" s="1016">
        <v>0</v>
      </c>
      <c r="M97" s="1008"/>
      <c r="N97" s="1008"/>
      <c r="O97" s="1008"/>
      <c r="P97" s="1008"/>
      <c r="Q97" s="1008"/>
      <c r="R97" s="1008"/>
      <c r="S97" s="1008"/>
    </row>
    <row r="98" spans="1:19">
      <c r="A98" s="1169"/>
      <c r="B98" s="1026" t="s">
        <v>2556</v>
      </c>
      <c r="C98" s="1936" t="s">
        <v>2365</v>
      </c>
      <c r="D98" s="738">
        <v>45807</v>
      </c>
      <c r="E98" s="1937">
        <v>45807</v>
      </c>
      <c r="F98" s="225" t="s">
        <v>2366</v>
      </c>
      <c r="G98" s="1319" t="s">
        <v>2542</v>
      </c>
      <c r="H98" s="225" t="s">
        <v>2456</v>
      </c>
      <c r="I98" s="227">
        <v>25</v>
      </c>
      <c r="J98" s="227">
        <v>1</v>
      </c>
      <c r="K98" s="227">
        <f t="shared" si="4"/>
        <v>25</v>
      </c>
      <c r="L98" s="1016">
        <v>0</v>
      </c>
      <c r="M98" s="1008"/>
      <c r="N98" s="1008"/>
      <c r="O98" s="1008"/>
      <c r="P98" s="1008"/>
      <c r="Q98" s="1008"/>
      <c r="R98" s="1008"/>
      <c r="S98" s="1008"/>
    </row>
    <row r="99" spans="1:19">
      <c r="A99" s="1169"/>
      <c r="B99" s="1026" t="s">
        <v>2557</v>
      </c>
      <c r="C99" s="1936" t="s">
        <v>2365</v>
      </c>
      <c r="D99" s="738">
        <v>45807</v>
      </c>
      <c r="E99" s="1937">
        <v>45807</v>
      </c>
      <c r="F99" s="225" t="s">
        <v>2366</v>
      </c>
      <c r="G99" s="1319" t="s">
        <v>2558</v>
      </c>
      <c r="H99" s="225" t="s">
        <v>2456</v>
      </c>
      <c r="I99" s="227">
        <v>18</v>
      </c>
      <c r="J99" s="227">
        <v>1</v>
      </c>
      <c r="K99" s="227">
        <f t="shared" si="4"/>
        <v>18</v>
      </c>
      <c r="L99" s="1016">
        <v>0</v>
      </c>
      <c r="M99" s="1008"/>
      <c r="N99" s="1008"/>
      <c r="O99" s="1008"/>
      <c r="P99" s="1008"/>
      <c r="Q99" s="1008"/>
      <c r="R99" s="1008"/>
      <c r="S99" s="1008"/>
    </row>
    <row r="100" spans="1:19">
      <c r="A100" s="1169"/>
      <c r="B100" s="1026" t="s">
        <v>2559</v>
      </c>
      <c r="C100" s="1936" t="s">
        <v>2365</v>
      </c>
      <c r="D100" s="738">
        <v>45813</v>
      </c>
      <c r="E100" s="1937">
        <v>45815</v>
      </c>
      <c r="F100" s="225" t="s">
        <v>2366</v>
      </c>
      <c r="G100" s="1319" t="s">
        <v>2546</v>
      </c>
      <c r="H100" s="225" t="s">
        <v>2456</v>
      </c>
      <c r="I100" s="227">
        <v>12</v>
      </c>
      <c r="J100" s="227">
        <v>1</v>
      </c>
      <c r="K100" s="227">
        <f t="shared" si="4"/>
        <v>12</v>
      </c>
      <c r="L100" s="1016">
        <v>0</v>
      </c>
      <c r="M100" s="1008"/>
      <c r="N100" s="1008"/>
      <c r="O100" s="1008"/>
      <c r="P100" s="1008"/>
      <c r="Q100" s="1008"/>
      <c r="R100" s="1008"/>
      <c r="S100" s="1008"/>
    </row>
    <row r="101" spans="1:19">
      <c r="A101" s="1169"/>
      <c r="B101" s="1026" t="s">
        <v>2560</v>
      </c>
      <c r="C101" s="1936" t="s">
        <v>2365</v>
      </c>
      <c r="D101" s="738">
        <v>45813</v>
      </c>
      <c r="E101" s="1937">
        <v>45815</v>
      </c>
      <c r="F101" s="225" t="s">
        <v>2366</v>
      </c>
      <c r="G101" s="1319" t="s">
        <v>2546</v>
      </c>
      <c r="H101" s="225" t="s">
        <v>2456</v>
      </c>
      <c r="I101" s="227">
        <v>12</v>
      </c>
      <c r="J101" s="227">
        <v>1</v>
      </c>
      <c r="K101" s="227">
        <f t="shared" si="4"/>
        <v>12</v>
      </c>
      <c r="L101" s="1016">
        <v>0</v>
      </c>
      <c r="M101" s="1008"/>
      <c r="N101" s="1008"/>
      <c r="O101" s="1008"/>
      <c r="P101" s="1008"/>
      <c r="Q101" s="1008"/>
      <c r="R101" s="1008"/>
      <c r="S101" s="1008"/>
    </row>
    <row r="102" spans="1:19">
      <c r="A102" s="1169"/>
      <c r="B102" s="1026" t="s">
        <v>2561</v>
      </c>
      <c r="C102" s="1936" t="s">
        <v>2365</v>
      </c>
      <c r="D102" s="738">
        <v>45813</v>
      </c>
      <c r="E102" s="1937">
        <v>45816</v>
      </c>
      <c r="F102" s="225" t="s">
        <v>2366</v>
      </c>
      <c r="G102" s="1319" t="s">
        <v>2546</v>
      </c>
      <c r="H102" s="225" t="s">
        <v>2456</v>
      </c>
      <c r="I102" s="227">
        <v>13</v>
      </c>
      <c r="J102" s="227">
        <v>1</v>
      </c>
      <c r="K102" s="227">
        <f t="shared" si="4"/>
        <v>13</v>
      </c>
      <c r="L102" s="1016">
        <v>0</v>
      </c>
      <c r="M102" s="1008"/>
      <c r="N102" s="1008"/>
      <c r="O102" s="1008"/>
      <c r="P102" s="1008"/>
      <c r="Q102" s="1008"/>
      <c r="R102" s="1008"/>
      <c r="S102" s="1008"/>
    </row>
    <row r="103" spans="1:19">
      <c r="A103" s="1169"/>
      <c r="B103" s="1026" t="s">
        <v>2562</v>
      </c>
      <c r="C103" s="1936" t="s">
        <v>2365</v>
      </c>
      <c r="D103" s="738">
        <v>45813</v>
      </c>
      <c r="E103" s="1937">
        <v>45816</v>
      </c>
      <c r="F103" s="225" t="s">
        <v>2366</v>
      </c>
      <c r="G103" s="1319" t="s">
        <v>2546</v>
      </c>
      <c r="H103" s="225" t="s">
        <v>2456</v>
      </c>
      <c r="I103" s="227">
        <v>13</v>
      </c>
      <c r="J103" s="227">
        <v>2</v>
      </c>
      <c r="K103" s="227">
        <f t="shared" si="4"/>
        <v>26</v>
      </c>
      <c r="L103" s="1016">
        <v>0</v>
      </c>
      <c r="M103" s="1008"/>
      <c r="N103" s="1008"/>
      <c r="O103" s="1008"/>
      <c r="P103" s="1008"/>
      <c r="Q103" s="1008"/>
      <c r="R103" s="1008"/>
      <c r="S103" s="1008"/>
    </row>
    <row r="104" spans="1:19">
      <c r="A104" s="1169"/>
      <c r="B104" s="1026" t="s">
        <v>2563</v>
      </c>
      <c r="C104" s="1936" t="s">
        <v>2374</v>
      </c>
      <c r="D104" s="738">
        <v>45821</v>
      </c>
      <c r="E104" s="1937">
        <v>45821</v>
      </c>
      <c r="F104" s="225" t="s">
        <v>2366</v>
      </c>
      <c r="G104" s="1319" t="s">
        <v>2564</v>
      </c>
      <c r="H104" s="225" t="s">
        <v>2456</v>
      </c>
      <c r="I104" s="227">
        <v>16</v>
      </c>
      <c r="J104" s="227">
        <v>2</v>
      </c>
      <c r="K104" s="227">
        <f t="shared" si="4"/>
        <v>32</v>
      </c>
      <c r="L104" s="1016">
        <v>0</v>
      </c>
      <c r="M104" s="1008"/>
      <c r="N104" s="1008"/>
      <c r="O104" s="1008"/>
      <c r="P104" s="1008"/>
      <c r="Q104" s="1008"/>
      <c r="R104" s="1008"/>
      <c r="S104" s="1008"/>
    </row>
    <row r="105" spans="1:19">
      <c r="A105" s="1169"/>
      <c r="B105" s="1026" t="s">
        <v>2565</v>
      </c>
      <c r="C105" s="1936" t="s">
        <v>2365</v>
      </c>
      <c r="D105" s="738">
        <v>45825</v>
      </c>
      <c r="E105" s="1937">
        <v>45825</v>
      </c>
      <c r="F105" s="225" t="s">
        <v>2366</v>
      </c>
      <c r="G105" s="1319" t="s">
        <v>2495</v>
      </c>
      <c r="H105" s="225" t="s">
        <v>2456</v>
      </c>
      <c r="I105" s="227">
        <v>18</v>
      </c>
      <c r="J105" s="227">
        <v>1</v>
      </c>
      <c r="K105" s="227">
        <f t="shared" si="4"/>
        <v>18</v>
      </c>
      <c r="L105" s="1016">
        <v>0</v>
      </c>
      <c r="M105" s="1008"/>
      <c r="N105" s="1008"/>
      <c r="O105" s="1008"/>
      <c r="P105" s="1008"/>
      <c r="Q105" s="1008"/>
      <c r="R105" s="1008"/>
      <c r="S105" s="1008"/>
    </row>
    <row r="106" spans="1:19">
      <c r="A106" s="1169"/>
      <c r="B106" s="1026" t="s">
        <v>2566</v>
      </c>
      <c r="C106" s="1936" t="s">
        <v>2365</v>
      </c>
      <c r="D106" s="738">
        <v>45856</v>
      </c>
      <c r="E106" s="1937">
        <v>45856</v>
      </c>
      <c r="F106" s="225" t="s">
        <v>2366</v>
      </c>
      <c r="G106" s="1319" t="s">
        <v>2567</v>
      </c>
      <c r="H106" s="225" t="s">
        <v>2456</v>
      </c>
      <c r="I106" s="227">
        <v>23</v>
      </c>
      <c r="J106" s="227">
        <v>1</v>
      </c>
      <c r="K106" s="227">
        <v>23</v>
      </c>
      <c r="L106" s="1016">
        <v>0</v>
      </c>
      <c r="M106" s="1008"/>
      <c r="N106" s="1008"/>
      <c r="O106" s="1008"/>
      <c r="P106" s="1008"/>
      <c r="Q106" s="1008"/>
      <c r="R106" s="1008"/>
      <c r="S106" s="1008"/>
    </row>
    <row r="107" spans="1:19">
      <c r="A107" s="1169"/>
      <c r="B107" s="1026" t="s">
        <v>2568</v>
      </c>
      <c r="C107" s="1936" t="s">
        <v>2365</v>
      </c>
      <c r="D107" s="738">
        <v>45848</v>
      </c>
      <c r="E107" s="1937">
        <v>45848</v>
      </c>
      <c r="F107" s="225" t="s">
        <v>2366</v>
      </c>
      <c r="G107" s="1319" t="s">
        <v>2569</v>
      </c>
      <c r="H107" s="225" t="s">
        <v>2570</v>
      </c>
      <c r="I107" s="227">
        <v>16</v>
      </c>
      <c r="J107" s="227">
        <v>0.5</v>
      </c>
      <c r="K107" s="227">
        <v>8</v>
      </c>
      <c r="L107" s="1016">
        <v>0</v>
      </c>
      <c r="M107" s="1008"/>
      <c r="N107" s="1008"/>
      <c r="O107" s="1008"/>
      <c r="P107" s="1008"/>
      <c r="Q107" s="1008"/>
      <c r="R107" s="1008"/>
      <c r="S107" s="1008"/>
    </row>
    <row r="108" spans="1:19">
      <c r="A108" s="1169"/>
      <c r="B108" s="1026" t="s">
        <v>2571</v>
      </c>
      <c r="C108" s="1936" t="s">
        <v>2365</v>
      </c>
      <c r="D108" s="738">
        <v>45848</v>
      </c>
      <c r="E108" s="1937">
        <v>45848</v>
      </c>
      <c r="F108" s="225" t="s">
        <v>2366</v>
      </c>
      <c r="G108" s="1319" t="s">
        <v>2572</v>
      </c>
      <c r="H108" s="225" t="s">
        <v>2570</v>
      </c>
      <c r="I108" s="227">
        <v>10</v>
      </c>
      <c r="J108" s="227">
        <v>0.5</v>
      </c>
      <c r="K108" s="227">
        <v>5</v>
      </c>
      <c r="L108" s="1016">
        <v>0</v>
      </c>
      <c r="M108" s="1008"/>
      <c r="N108" s="1008"/>
      <c r="O108" s="1008"/>
      <c r="P108" s="1008"/>
      <c r="Q108" s="1008"/>
      <c r="R108" s="1008"/>
      <c r="S108" s="1008"/>
    </row>
    <row r="109" spans="1:19">
      <c r="A109" s="1169"/>
      <c r="B109" s="1026" t="s">
        <v>2573</v>
      </c>
      <c r="C109" s="1936" t="s">
        <v>2365</v>
      </c>
      <c r="D109" s="738">
        <v>45848</v>
      </c>
      <c r="E109" s="1937">
        <v>45848</v>
      </c>
      <c r="F109" s="225" t="s">
        <v>2366</v>
      </c>
      <c r="G109" s="1319" t="s">
        <v>2574</v>
      </c>
      <c r="H109" s="225" t="s">
        <v>2570</v>
      </c>
      <c r="I109" s="227">
        <v>20</v>
      </c>
      <c r="J109" s="227">
        <v>0.5</v>
      </c>
      <c r="K109" s="227">
        <v>10</v>
      </c>
      <c r="L109" s="1016">
        <v>0</v>
      </c>
      <c r="M109" s="1008"/>
      <c r="N109" s="1008"/>
      <c r="O109" s="1008"/>
      <c r="P109" s="1008"/>
      <c r="Q109" s="1008"/>
      <c r="R109" s="1008"/>
      <c r="S109" s="1008"/>
    </row>
    <row r="110" spans="1:19">
      <c r="A110" s="1169"/>
      <c r="B110" s="1026" t="s">
        <v>2575</v>
      </c>
      <c r="C110" s="1936" t="s">
        <v>2365</v>
      </c>
      <c r="D110" s="738">
        <v>45849</v>
      </c>
      <c r="E110" s="1937">
        <v>45849</v>
      </c>
      <c r="F110" s="225" t="s">
        <v>2366</v>
      </c>
      <c r="G110" s="1319" t="s">
        <v>2521</v>
      </c>
      <c r="H110" s="225" t="s">
        <v>2576</v>
      </c>
      <c r="I110" s="227">
        <v>10</v>
      </c>
      <c r="J110" s="227">
        <v>0.5</v>
      </c>
      <c r="K110" s="227">
        <v>5</v>
      </c>
      <c r="L110" s="1016">
        <v>0</v>
      </c>
      <c r="M110" s="1008"/>
      <c r="N110" s="1008"/>
      <c r="O110" s="1008"/>
      <c r="P110" s="1008"/>
      <c r="Q110" s="1008"/>
      <c r="R110" s="1008"/>
      <c r="S110" s="1008"/>
    </row>
    <row r="111" spans="1:19">
      <c r="A111" s="1169"/>
      <c r="B111" s="1026" t="s">
        <v>2577</v>
      </c>
      <c r="C111" s="1936" t="s">
        <v>2365</v>
      </c>
      <c r="D111" s="738">
        <v>45848</v>
      </c>
      <c r="E111" s="1937">
        <v>45848</v>
      </c>
      <c r="F111" s="225" t="s">
        <v>2366</v>
      </c>
      <c r="G111" s="1319" t="s">
        <v>2574</v>
      </c>
      <c r="H111" s="225" t="s">
        <v>2570</v>
      </c>
      <c r="I111" s="227">
        <v>17</v>
      </c>
      <c r="J111" s="227">
        <v>0.5</v>
      </c>
      <c r="K111" s="227">
        <v>9</v>
      </c>
      <c r="L111" s="1016">
        <v>0</v>
      </c>
      <c r="M111" s="1008"/>
      <c r="N111" s="1008"/>
      <c r="O111" s="1008"/>
      <c r="P111" s="1008"/>
      <c r="Q111" s="1008"/>
      <c r="R111" s="1008"/>
      <c r="S111" s="1008"/>
    </row>
    <row r="112" spans="1:19">
      <c r="A112" s="1169"/>
      <c r="B112" s="1026" t="s">
        <v>2578</v>
      </c>
      <c r="C112" s="1936" t="s">
        <v>2374</v>
      </c>
      <c r="D112" s="738">
        <v>45847</v>
      </c>
      <c r="E112" s="1937">
        <v>45847</v>
      </c>
      <c r="F112" s="225" t="s">
        <v>2366</v>
      </c>
      <c r="G112" s="1319" t="s">
        <v>2579</v>
      </c>
      <c r="H112" s="225" t="s">
        <v>2456</v>
      </c>
      <c r="I112" s="227">
        <v>33</v>
      </c>
      <c r="J112" s="227">
        <v>0.5</v>
      </c>
      <c r="K112" s="227">
        <v>17</v>
      </c>
      <c r="L112" s="1016">
        <v>0</v>
      </c>
      <c r="M112" s="1008"/>
      <c r="N112" s="1008"/>
      <c r="O112" s="1008"/>
      <c r="P112" s="1008"/>
      <c r="Q112" s="1008"/>
      <c r="R112" s="1008"/>
      <c r="S112" s="1008"/>
    </row>
    <row r="113" spans="1:19">
      <c r="A113" s="1169"/>
      <c r="B113" s="1026" t="s">
        <v>2580</v>
      </c>
      <c r="C113" s="1936" t="s">
        <v>2374</v>
      </c>
      <c r="D113" s="738">
        <v>45847</v>
      </c>
      <c r="E113" s="1937">
        <v>45847</v>
      </c>
      <c r="F113" s="225" t="s">
        <v>2366</v>
      </c>
      <c r="G113" s="1319" t="s">
        <v>2521</v>
      </c>
      <c r="H113" s="225" t="s">
        <v>2570</v>
      </c>
      <c r="I113" s="227">
        <v>48</v>
      </c>
      <c r="J113" s="227">
        <v>0.5</v>
      </c>
      <c r="K113" s="227">
        <v>24</v>
      </c>
      <c r="L113" s="1016">
        <v>0</v>
      </c>
      <c r="M113" s="1008"/>
      <c r="N113" s="1008"/>
      <c r="O113" s="1008"/>
      <c r="P113" s="1008"/>
      <c r="Q113" s="1008"/>
      <c r="R113" s="1008"/>
      <c r="S113" s="1008"/>
    </row>
    <row r="114" spans="1:19">
      <c r="A114" s="1169"/>
      <c r="B114" s="1026" t="s">
        <v>2581</v>
      </c>
      <c r="C114" s="1936" t="s">
        <v>2365</v>
      </c>
      <c r="D114" s="738">
        <v>45848</v>
      </c>
      <c r="E114" s="1937">
        <v>45848</v>
      </c>
      <c r="F114" s="225" t="s">
        <v>2366</v>
      </c>
      <c r="G114" s="1319" t="s">
        <v>2574</v>
      </c>
      <c r="H114" s="225" t="s">
        <v>2570</v>
      </c>
      <c r="I114" s="227">
        <v>9</v>
      </c>
      <c r="J114" s="227">
        <v>0.5</v>
      </c>
      <c r="K114" s="227">
        <v>5</v>
      </c>
      <c r="L114" s="1016">
        <v>0</v>
      </c>
      <c r="M114" s="1008"/>
      <c r="N114" s="1008"/>
      <c r="O114" s="1008"/>
      <c r="P114" s="1008"/>
      <c r="Q114" s="1008"/>
      <c r="R114" s="1008"/>
      <c r="S114" s="1008"/>
    </row>
    <row r="115" spans="1:19">
      <c r="A115" s="1169"/>
      <c r="B115" s="1026" t="s">
        <v>2582</v>
      </c>
      <c r="C115" s="1936" t="s">
        <v>2365</v>
      </c>
      <c r="D115" s="738">
        <v>45847</v>
      </c>
      <c r="E115" s="1937">
        <v>45847</v>
      </c>
      <c r="F115" s="225" t="s">
        <v>2366</v>
      </c>
      <c r="G115" s="1319" t="s">
        <v>2567</v>
      </c>
      <c r="H115" s="225" t="s">
        <v>2570</v>
      </c>
      <c r="I115" s="227">
        <v>9</v>
      </c>
      <c r="J115" s="227">
        <v>0.5</v>
      </c>
      <c r="K115" s="227">
        <v>5</v>
      </c>
      <c r="L115" s="1016">
        <v>0</v>
      </c>
      <c r="M115" s="1008"/>
      <c r="N115" s="1008"/>
      <c r="O115" s="1008"/>
      <c r="P115" s="1008"/>
      <c r="Q115" s="1008"/>
      <c r="R115" s="1008"/>
      <c r="S115" s="1008"/>
    </row>
    <row r="116" spans="1:19">
      <c r="A116" s="1169"/>
      <c r="B116" s="1026" t="s">
        <v>2583</v>
      </c>
      <c r="C116" s="1936" t="s">
        <v>2365</v>
      </c>
      <c r="D116" s="738">
        <v>45847</v>
      </c>
      <c r="E116" s="1937">
        <v>45847</v>
      </c>
      <c r="F116" s="225" t="s">
        <v>2366</v>
      </c>
      <c r="G116" s="1319" t="s">
        <v>2569</v>
      </c>
      <c r="H116" s="225" t="s">
        <v>2570</v>
      </c>
      <c r="I116" s="227">
        <v>16</v>
      </c>
      <c r="J116" s="227">
        <v>0.5</v>
      </c>
      <c r="K116" s="227">
        <v>8</v>
      </c>
      <c r="L116" s="1016">
        <v>0</v>
      </c>
      <c r="M116" s="1008"/>
      <c r="N116" s="1008"/>
      <c r="O116" s="1008"/>
      <c r="P116" s="1008"/>
      <c r="Q116" s="1008"/>
      <c r="R116" s="1008"/>
      <c r="S116" s="1008"/>
    </row>
    <row r="117" spans="1:19">
      <c r="A117" s="1169"/>
      <c r="B117" s="1026" t="s">
        <v>2584</v>
      </c>
      <c r="C117" s="1936" t="s">
        <v>2365</v>
      </c>
      <c r="D117" s="738">
        <v>45847</v>
      </c>
      <c r="E117" s="1937">
        <v>45847</v>
      </c>
      <c r="F117" s="225" t="s">
        <v>2366</v>
      </c>
      <c r="G117" s="1319" t="s">
        <v>2569</v>
      </c>
      <c r="H117" s="225" t="s">
        <v>2570</v>
      </c>
      <c r="I117" s="227">
        <v>21</v>
      </c>
      <c r="J117" s="227">
        <v>0.5</v>
      </c>
      <c r="K117" s="227">
        <v>11</v>
      </c>
      <c r="L117" s="1016">
        <v>0</v>
      </c>
      <c r="M117" s="1008"/>
      <c r="N117" s="1008"/>
      <c r="O117" s="1008"/>
      <c r="P117" s="1008"/>
      <c r="Q117" s="1008"/>
      <c r="R117" s="1008"/>
      <c r="S117" s="1008"/>
    </row>
    <row r="118" spans="1:19">
      <c r="A118" s="1169"/>
      <c r="B118" s="1026" t="s">
        <v>2585</v>
      </c>
      <c r="C118" s="1936" t="s">
        <v>2365</v>
      </c>
      <c r="D118" s="738">
        <v>45847</v>
      </c>
      <c r="E118" s="1937">
        <v>45847</v>
      </c>
      <c r="F118" s="225" t="s">
        <v>2366</v>
      </c>
      <c r="G118" s="1319" t="s">
        <v>2574</v>
      </c>
      <c r="H118" s="225" t="s">
        <v>2570</v>
      </c>
      <c r="I118" s="227">
        <v>13</v>
      </c>
      <c r="J118" s="227">
        <v>0.5</v>
      </c>
      <c r="K118" s="227">
        <v>7</v>
      </c>
      <c r="L118" s="1016">
        <v>0</v>
      </c>
      <c r="M118" s="1008"/>
      <c r="N118" s="1008"/>
      <c r="O118" s="1008"/>
      <c r="P118" s="1008"/>
      <c r="Q118" s="1008"/>
      <c r="R118" s="1008"/>
      <c r="S118" s="1008"/>
    </row>
    <row r="119" spans="1:19">
      <c r="A119" s="1169"/>
      <c r="B119" s="1026" t="s">
        <v>2586</v>
      </c>
      <c r="C119" s="1936" t="s">
        <v>2365</v>
      </c>
      <c r="D119" s="738">
        <v>45852</v>
      </c>
      <c r="E119" s="1937">
        <v>45852</v>
      </c>
      <c r="F119" s="225" t="s">
        <v>2366</v>
      </c>
      <c r="G119" s="1319" t="s">
        <v>2587</v>
      </c>
      <c r="H119" s="225" t="s">
        <v>2588</v>
      </c>
      <c r="I119" s="227">
        <v>2</v>
      </c>
      <c r="J119" s="227">
        <v>0.5</v>
      </c>
      <c r="K119" s="227">
        <v>1</v>
      </c>
      <c r="L119" s="1016">
        <v>0</v>
      </c>
      <c r="M119" s="1008"/>
      <c r="N119" s="1008"/>
      <c r="O119" s="1008"/>
      <c r="P119" s="1008"/>
      <c r="Q119" s="1008"/>
      <c r="R119" s="1008"/>
      <c r="S119" s="1008"/>
    </row>
    <row r="120" spans="1:19">
      <c r="A120" s="1169"/>
      <c r="B120" s="1026" t="s">
        <v>2589</v>
      </c>
      <c r="C120" s="1936" t="s">
        <v>2365</v>
      </c>
      <c r="D120" s="738">
        <v>45853</v>
      </c>
      <c r="E120" s="1937">
        <v>45853</v>
      </c>
      <c r="F120" s="225" t="s">
        <v>2366</v>
      </c>
      <c r="G120" s="1319" t="s">
        <v>2587</v>
      </c>
      <c r="H120" s="225" t="s">
        <v>2588</v>
      </c>
      <c r="I120" s="227">
        <v>2</v>
      </c>
      <c r="J120" s="227">
        <v>0.5</v>
      </c>
      <c r="K120" s="227">
        <v>1</v>
      </c>
      <c r="L120" s="1016">
        <v>0</v>
      </c>
      <c r="M120" s="1008"/>
      <c r="N120" s="1008"/>
      <c r="O120" s="1008"/>
      <c r="P120" s="1008"/>
      <c r="Q120" s="1008"/>
      <c r="R120" s="1008"/>
      <c r="S120" s="1008"/>
    </row>
    <row r="121" spans="1:19">
      <c r="A121" s="1169"/>
      <c r="B121" s="1026" t="s">
        <v>2590</v>
      </c>
      <c r="C121" s="1936" t="s">
        <v>2365</v>
      </c>
      <c r="D121" s="738">
        <v>45853</v>
      </c>
      <c r="E121" s="1937">
        <v>45853</v>
      </c>
      <c r="F121" s="225" t="s">
        <v>2366</v>
      </c>
      <c r="G121" s="1319" t="s">
        <v>2591</v>
      </c>
      <c r="H121" s="225" t="s">
        <v>2592</v>
      </c>
      <c r="I121" s="227">
        <v>6</v>
      </c>
      <c r="J121" s="227">
        <v>0.5</v>
      </c>
      <c r="K121" s="227">
        <v>3</v>
      </c>
      <c r="L121" s="1016">
        <v>0</v>
      </c>
      <c r="M121" s="1008"/>
      <c r="N121" s="1008"/>
      <c r="O121" s="1008"/>
      <c r="P121" s="1008"/>
      <c r="Q121" s="1008"/>
      <c r="R121" s="1008"/>
      <c r="S121" s="1008"/>
    </row>
    <row r="122" spans="1:19">
      <c r="A122" s="1169"/>
      <c r="B122" s="1026" t="s">
        <v>2593</v>
      </c>
      <c r="C122" s="1936" t="s">
        <v>2365</v>
      </c>
      <c r="D122" s="738">
        <v>45847</v>
      </c>
      <c r="E122" s="1937">
        <v>45847</v>
      </c>
      <c r="F122" s="225" t="s">
        <v>2366</v>
      </c>
      <c r="G122" s="1319" t="s">
        <v>2572</v>
      </c>
      <c r="H122" s="225" t="s">
        <v>2570</v>
      </c>
      <c r="I122" s="227">
        <v>23</v>
      </c>
      <c r="J122" s="227">
        <v>0.5</v>
      </c>
      <c r="K122" s="227">
        <v>12</v>
      </c>
      <c r="L122" s="1016">
        <v>0</v>
      </c>
      <c r="M122" s="1008"/>
      <c r="N122" s="1008"/>
      <c r="O122" s="1008"/>
      <c r="P122" s="1008"/>
      <c r="Q122" s="1008"/>
      <c r="R122" s="1008"/>
      <c r="S122" s="1008"/>
    </row>
    <row r="123" spans="1:19">
      <c r="A123" s="1169"/>
      <c r="B123" s="1026" t="s">
        <v>2594</v>
      </c>
      <c r="C123" s="1936" t="s">
        <v>2365</v>
      </c>
      <c r="D123" s="738">
        <v>45848</v>
      </c>
      <c r="E123" s="1937">
        <v>45848</v>
      </c>
      <c r="F123" s="225" t="s">
        <v>2366</v>
      </c>
      <c r="G123" s="1319" t="s">
        <v>2574</v>
      </c>
      <c r="H123" s="225" t="s">
        <v>2570</v>
      </c>
      <c r="I123" s="227">
        <v>18</v>
      </c>
      <c r="J123" s="227">
        <v>0.5</v>
      </c>
      <c r="K123" s="227">
        <v>9</v>
      </c>
      <c r="L123" s="1016">
        <v>0</v>
      </c>
      <c r="M123" s="1008"/>
      <c r="N123" s="1008"/>
      <c r="O123" s="1008"/>
      <c r="P123" s="1008"/>
      <c r="Q123" s="1008"/>
      <c r="R123" s="1008"/>
      <c r="S123" s="1008"/>
    </row>
    <row r="124" spans="1:19">
      <c r="A124" s="1169"/>
      <c r="B124" s="1026" t="s">
        <v>2595</v>
      </c>
      <c r="C124" s="1936" t="s">
        <v>2365</v>
      </c>
      <c r="D124" s="738">
        <v>45848</v>
      </c>
      <c r="E124" s="1937">
        <v>45848</v>
      </c>
      <c r="F124" s="225" t="s">
        <v>2366</v>
      </c>
      <c r="G124" s="1319" t="s">
        <v>2501</v>
      </c>
      <c r="H124" s="225" t="s">
        <v>2570</v>
      </c>
      <c r="I124" s="227">
        <v>13</v>
      </c>
      <c r="J124" s="227">
        <v>0.5</v>
      </c>
      <c r="K124" s="227">
        <v>7</v>
      </c>
      <c r="L124" s="1016">
        <v>0</v>
      </c>
      <c r="M124" s="1008"/>
      <c r="N124" s="1008"/>
      <c r="O124" s="1008"/>
      <c r="P124" s="1008"/>
      <c r="Q124" s="1008"/>
      <c r="R124" s="1008"/>
      <c r="S124" s="1008"/>
    </row>
    <row r="125" spans="1:19">
      <c r="A125" s="1169"/>
      <c r="B125" s="1026" t="s">
        <v>2596</v>
      </c>
      <c r="C125" s="1936" t="s">
        <v>2365</v>
      </c>
      <c r="D125" s="738">
        <v>45847</v>
      </c>
      <c r="E125" s="1937">
        <v>45847</v>
      </c>
      <c r="F125" s="225" t="s">
        <v>2366</v>
      </c>
      <c r="G125" s="1319" t="s">
        <v>2567</v>
      </c>
      <c r="H125" s="225" t="s">
        <v>2570</v>
      </c>
      <c r="I125" s="227">
        <v>17</v>
      </c>
      <c r="J125" s="227">
        <v>0.5</v>
      </c>
      <c r="K125" s="227">
        <v>9</v>
      </c>
      <c r="L125" s="1016">
        <v>0</v>
      </c>
      <c r="M125" s="1008"/>
      <c r="N125" s="1008"/>
      <c r="O125" s="1008"/>
      <c r="P125" s="1008"/>
      <c r="Q125" s="1008"/>
      <c r="R125" s="1008"/>
      <c r="S125" s="1008"/>
    </row>
    <row r="126" spans="1:19">
      <c r="A126" s="1169"/>
      <c r="B126" s="1033" t="s">
        <v>2597</v>
      </c>
      <c r="C126" s="1416" t="s">
        <v>2365</v>
      </c>
      <c r="D126" s="738">
        <v>45847</v>
      </c>
      <c r="E126" s="1937">
        <v>45847</v>
      </c>
      <c r="F126" s="225" t="s">
        <v>2366</v>
      </c>
      <c r="G126" s="1317" t="s">
        <v>1537</v>
      </c>
      <c r="H126" s="225" t="s">
        <v>2456</v>
      </c>
      <c r="I126" s="227">
        <v>21</v>
      </c>
      <c r="J126" s="227">
        <v>0.5</v>
      </c>
      <c r="K126" s="231">
        <v>11</v>
      </c>
      <c r="L126" s="1015">
        <v>0</v>
      </c>
      <c r="M126" s="1008"/>
      <c r="N126" s="1008"/>
      <c r="O126" s="1008"/>
      <c r="P126" s="1008"/>
      <c r="Q126" s="1008"/>
      <c r="R126" s="1008"/>
      <c r="S126" s="1008"/>
    </row>
    <row r="127" spans="1:19">
      <c r="A127" s="1169"/>
      <c r="B127" s="1034" t="s">
        <v>2598</v>
      </c>
      <c r="C127" s="1953" t="s">
        <v>2365</v>
      </c>
      <c r="D127" s="1035">
        <v>45847</v>
      </c>
      <c r="E127" s="1954">
        <v>45847</v>
      </c>
      <c r="F127" s="225" t="s">
        <v>2366</v>
      </c>
      <c r="G127" s="1955" t="s">
        <v>2572</v>
      </c>
      <c r="H127" s="1036" t="s">
        <v>2537</v>
      </c>
      <c r="I127" s="1037">
        <v>5</v>
      </c>
      <c r="J127" s="1037">
        <v>0.5</v>
      </c>
      <c r="K127" s="1038">
        <v>3</v>
      </c>
      <c r="L127" s="1039">
        <v>0</v>
      </c>
      <c r="M127" s="1040"/>
      <c r="N127" s="1040"/>
      <c r="O127" s="1040"/>
      <c r="P127" s="1040"/>
      <c r="Q127" s="1040"/>
      <c r="R127" s="1040"/>
      <c r="S127" s="1040"/>
    </row>
    <row r="128" spans="1:19">
      <c r="A128" s="1169"/>
      <c r="B128" s="1034" t="s">
        <v>2599</v>
      </c>
      <c r="C128" s="1953" t="s">
        <v>2365</v>
      </c>
      <c r="D128" s="1035">
        <v>45847</v>
      </c>
      <c r="E128" s="1954">
        <v>45847</v>
      </c>
      <c r="F128" s="225" t="s">
        <v>2366</v>
      </c>
      <c r="G128" s="1955" t="s">
        <v>2591</v>
      </c>
      <c r="H128" s="1036" t="s">
        <v>2456</v>
      </c>
      <c r="I128" s="1037">
        <v>8</v>
      </c>
      <c r="J128" s="1037">
        <v>0.5</v>
      </c>
      <c r="K128" s="1038">
        <v>4</v>
      </c>
      <c r="L128" s="1039">
        <v>0</v>
      </c>
      <c r="M128" s="1040"/>
      <c r="N128" s="1040"/>
      <c r="O128" s="1040"/>
      <c r="P128" s="1040"/>
      <c r="Q128" s="1040"/>
      <c r="R128" s="1040"/>
      <c r="S128" s="1040"/>
    </row>
    <row r="129" spans="1:19">
      <c r="A129" s="1169"/>
      <c r="B129" s="1034" t="s">
        <v>2600</v>
      </c>
      <c r="C129" s="1953" t="s">
        <v>2365</v>
      </c>
      <c r="D129" s="1035">
        <v>45848</v>
      </c>
      <c r="E129" s="1954">
        <v>45848</v>
      </c>
      <c r="F129" s="225" t="s">
        <v>2366</v>
      </c>
      <c r="G129" s="1955" t="s">
        <v>2601</v>
      </c>
      <c r="H129" s="1036" t="s">
        <v>2570</v>
      </c>
      <c r="I129" s="1037">
        <v>5</v>
      </c>
      <c r="J129" s="1037">
        <v>0.5</v>
      </c>
      <c r="K129" s="1038">
        <v>3</v>
      </c>
      <c r="L129" s="1039">
        <v>0</v>
      </c>
      <c r="M129" s="1040"/>
      <c r="N129" s="1040"/>
      <c r="O129" s="1040"/>
      <c r="P129" s="1040"/>
      <c r="Q129" s="1040"/>
      <c r="R129" s="1040"/>
      <c r="S129" s="1040"/>
    </row>
    <row r="130" spans="1:19">
      <c r="A130" s="1169"/>
      <c r="B130" s="1034" t="s">
        <v>2602</v>
      </c>
      <c r="C130" s="1953" t="s">
        <v>2365</v>
      </c>
      <c r="D130" s="1035">
        <v>45847</v>
      </c>
      <c r="E130" s="1954">
        <v>45847</v>
      </c>
      <c r="F130" s="225" t="s">
        <v>2366</v>
      </c>
      <c r="G130" s="1955" t="s">
        <v>2603</v>
      </c>
      <c r="H130" s="1036" t="s">
        <v>2570</v>
      </c>
      <c r="I130" s="1037">
        <v>15</v>
      </c>
      <c r="J130" s="1037">
        <v>0.5</v>
      </c>
      <c r="K130" s="1038">
        <v>8</v>
      </c>
      <c r="L130" s="1039">
        <v>0</v>
      </c>
      <c r="M130" s="1040"/>
      <c r="N130" s="1040"/>
      <c r="O130" s="1040"/>
      <c r="P130" s="1040"/>
      <c r="Q130" s="1040"/>
      <c r="R130" s="1040"/>
      <c r="S130" s="1040"/>
    </row>
    <row r="131" spans="1:19">
      <c r="A131" s="1169"/>
      <c r="B131" s="1034" t="s">
        <v>2604</v>
      </c>
      <c r="C131" s="1953" t="s">
        <v>2365</v>
      </c>
      <c r="D131" s="1035">
        <v>45852</v>
      </c>
      <c r="E131" s="1954">
        <v>45856</v>
      </c>
      <c r="F131" s="225" t="s">
        <v>2401</v>
      </c>
      <c r="G131" s="1955" t="s">
        <v>2591</v>
      </c>
      <c r="H131" s="1036" t="s">
        <v>2605</v>
      </c>
      <c r="I131" s="1037">
        <v>10</v>
      </c>
      <c r="J131" s="1037">
        <v>0.5</v>
      </c>
      <c r="K131" s="1038">
        <v>5</v>
      </c>
      <c r="L131" s="1039">
        <v>0</v>
      </c>
      <c r="M131" s="1040"/>
      <c r="N131" s="1040"/>
      <c r="O131" s="1040"/>
      <c r="P131" s="1040"/>
      <c r="Q131" s="1040"/>
      <c r="R131" s="1040"/>
      <c r="S131" s="1040"/>
    </row>
    <row r="132" spans="1:19">
      <c r="A132" s="1169"/>
      <c r="B132" s="1034" t="s">
        <v>2606</v>
      </c>
      <c r="C132" s="1953" t="s">
        <v>2365</v>
      </c>
      <c r="D132" s="1035">
        <v>45852</v>
      </c>
      <c r="E132" s="1035">
        <v>45852</v>
      </c>
      <c r="F132" s="225" t="s">
        <v>2366</v>
      </c>
      <c r="G132" s="1955" t="s">
        <v>2587</v>
      </c>
      <c r="H132" s="1036" t="s">
        <v>2570</v>
      </c>
      <c r="I132" s="1037">
        <v>5</v>
      </c>
      <c r="J132" s="1037">
        <v>0.5</v>
      </c>
      <c r="K132" s="1038">
        <v>3</v>
      </c>
      <c r="L132" s="1039">
        <v>0</v>
      </c>
      <c r="M132" s="1040"/>
      <c r="N132" s="1040"/>
      <c r="O132" s="1040"/>
      <c r="P132" s="1040"/>
      <c r="Q132" s="1040"/>
      <c r="R132" s="1040"/>
      <c r="S132" s="1040"/>
    </row>
    <row r="133" spans="1:19">
      <c r="A133" s="1169"/>
      <c r="B133" s="1034" t="s">
        <v>2607</v>
      </c>
      <c r="C133" s="1953" t="s">
        <v>2365</v>
      </c>
      <c r="D133" s="1035">
        <v>45847</v>
      </c>
      <c r="E133" s="1035">
        <v>45847</v>
      </c>
      <c r="F133" s="225" t="s">
        <v>2366</v>
      </c>
      <c r="G133" s="1955" t="s">
        <v>2603</v>
      </c>
      <c r="H133" s="1036" t="s">
        <v>2570</v>
      </c>
      <c r="I133" s="1037">
        <v>17</v>
      </c>
      <c r="J133" s="1037">
        <v>0.5</v>
      </c>
      <c r="K133" s="1038">
        <v>9</v>
      </c>
      <c r="L133" s="1039">
        <v>0</v>
      </c>
      <c r="M133" s="1040"/>
      <c r="N133" s="1040"/>
      <c r="O133" s="1040"/>
      <c r="P133" s="1040"/>
      <c r="Q133" s="1040"/>
      <c r="R133" s="1040"/>
      <c r="S133" s="1040"/>
    </row>
    <row r="134" spans="1:19">
      <c r="A134" s="1169"/>
      <c r="B134" s="1034" t="s">
        <v>2608</v>
      </c>
      <c r="C134" s="1953" t="s">
        <v>2365</v>
      </c>
      <c r="D134" s="1035">
        <v>45847</v>
      </c>
      <c r="E134" s="1035">
        <v>45847</v>
      </c>
      <c r="F134" s="225" t="s">
        <v>2366</v>
      </c>
      <c r="G134" s="1955" t="s">
        <v>2609</v>
      </c>
      <c r="H134" s="1036" t="s">
        <v>2570</v>
      </c>
      <c r="I134" s="1037">
        <v>21</v>
      </c>
      <c r="J134" s="1037">
        <v>0.5</v>
      </c>
      <c r="K134" s="1038">
        <v>11</v>
      </c>
      <c r="L134" s="1039">
        <v>0</v>
      </c>
      <c r="M134" s="1040"/>
      <c r="N134" s="1040"/>
      <c r="O134" s="1040"/>
      <c r="P134" s="1040"/>
      <c r="Q134" s="1040"/>
      <c r="R134" s="1040"/>
      <c r="S134" s="1040"/>
    </row>
    <row r="135" spans="1:19">
      <c r="A135" s="1169"/>
      <c r="B135" s="1034" t="s">
        <v>2610</v>
      </c>
      <c r="C135" s="1953" t="s">
        <v>2365</v>
      </c>
      <c r="D135" s="1035">
        <v>45847</v>
      </c>
      <c r="E135" s="1035">
        <v>45847</v>
      </c>
      <c r="F135" s="225" t="s">
        <v>2366</v>
      </c>
      <c r="G135" s="1955" t="s">
        <v>2591</v>
      </c>
      <c r="H135" s="1036" t="s">
        <v>2570</v>
      </c>
      <c r="I135" s="1037">
        <v>7</v>
      </c>
      <c r="J135" s="1037">
        <v>1</v>
      </c>
      <c r="K135" s="1038">
        <v>7</v>
      </c>
      <c r="L135" s="1039">
        <v>0</v>
      </c>
      <c r="M135" s="1040"/>
      <c r="N135" s="1040"/>
      <c r="O135" s="1040"/>
      <c r="P135" s="1040"/>
      <c r="Q135" s="1040"/>
      <c r="R135" s="1040"/>
      <c r="S135" s="1040"/>
    </row>
    <row r="136" spans="1:19">
      <c r="A136" s="1169"/>
      <c r="B136" s="1034" t="s">
        <v>2611</v>
      </c>
      <c r="C136" s="1953" t="s">
        <v>2365</v>
      </c>
      <c r="D136" s="1035">
        <v>45847</v>
      </c>
      <c r="E136" s="1035">
        <v>45847</v>
      </c>
      <c r="F136" s="225" t="s">
        <v>2366</v>
      </c>
      <c r="G136" s="1955" t="s">
        <v>2567</v>
      </c>
      <c r="H136" s="1036" t="s">
        <v>2570</v>
      </c>
      <c r="I136" s="1037">
        <v>21</v>
      </c>
      <c r="J136" s="1037">
        <v>0.5</v>
      </c>
      <c r="K136" s="1038">
        <v>11</v>
      </c>
      <c r="L136" s="1039">
        <v>0</v>
      </c>
      <c r="M136" s="1040"/>
      <c r="N136" s="1040"/>
      <c r="O136" s="1040"/>
      <c r="P136" s="1040"/>
      <c r="Q136" s="1040"/>
      <c r="R136" s="1040"/>
      <c r="S136" s="1040"/>
    </row>
    <row r="137" spans="1:19">
      <c r="A137" s="1169"/>
      <c r="B137" s="1041" t="s">
        <v>2612</v>
      </c>
      <c r="C137" s="1953" t="s">
        <v>2365</v>
      </c>
      <c r="D137" s="1035">
        <v>45850</v>
      </c>
      <c r="E137" s="1035">
        <v>45850</v>
      </c>
      <c r="F137" s="225" t="s">
        <v>2366</v>
      </c>
      <c r="G137" s="1955" t="s">
        <v>2613</v>
      </c>
      <c r="H137" s="1036" t="s">
        <v>2614</v>
      </c>
      <c r="I137" s="1037">
        <v>6</v>
      </c>
      <c r="J137" s="1037">
        <v>0.5</v>
      </c>
      <c r="K137" s="1038">
        <v>3</v>
      </c>
      <c r="L137" s="1039">
        <v>0</v>
      </c>
      <c r="M137" s="1040"/>
      <c r="N137" s="1040"/>
      <c r="O137" s="1040"/>
      <c r="P137" s="1040"/>
      <c r="Q137" s="1040"/>
      <c r="R137" s="1040"/>
      <c r="S137" s="1040"/>
    </row>
    <row r="138" spans="1:19">
      <c r="A138" s="1169"/>
      <c r="B138" s="1041" t="s">
        <v>2615</v>
      </c>
      <c r="C138" s="1953" t="s">
        <v>2365</v>
      </c>
      <c r="D138" s="1035">
        <v>45870</v>
      </c>
      <c r="E138" s="1035">
        <v>45870</v>
      </c>
      <c r="F138" s="225" t="s">
        <v>2366</v>
      </c>
      <c r="G138" s="1955" t="s">
        <v>2616</v>
      </c>
      <c r="H138" s="1036" t="s">
        <v>2456</v>
      </c>
      <c r="I138" s="1037">
        <v>10</v>
      </c>
      <c r="J138" s="1037">
        <v>1</v>
      </c>
      <c r="K138" s="1037">
        <f t="shared" ref="K138:K140" si="5">J138*I138</f>
        <v>10</v>
      </c>
      <c r="L138" s="1039">
        <v>0</v>
      </c>
      <c r="M138" s="1040"/>
      <c r="N138" s="1040"/>
      <c r="O138" s="1040"/>
      <c r="P138" s="1040"/>
      <c r="Q138" s="1040"/>
      <c r="R138" s="1040"/>
      <c r="S138" s="1040"/>
    </row>
    <row r="139" spans="1:19">
      <c r="A139" s="1169"/>
      <c r="B139" s="1041" t="s">
        <v>2397</v>
      </c>
      <c r="C139" s="241" t="s">
        <v>2365</v>
      </c>
      <c r="D139" s="1035">
        <v>45883</v>
      </c>
      <c r="E139" s="1035">
        <v>45883</v>
      </c>
      <c r="F139" s="225" t="s">
        <v>2366</v>
      </c>
      <c r="G139" s="241" t="s">
        <v>2398</v>
      </c>
      <c r="H139" s="1036" t="s">
        <v>2408</v>
      </c>
      <c r="I139" s="1037">
        <v>2</v>
      </c>
      <c r="J139" s="1037">
        <v>2</v>
      </c>
      <c r="K139" s="1037">
        <f t="shared" si="5"/>
        <v>4</v>
      </c>
      <c r="L139" s="1039">
        <v>0</v>
      </c>
      <c r="M139" s="1956"/>
      <c r="N139" s="1956"/>
      <c r="O139" s="1956"/>
      <c r="P139" s="1956"/>
      <c r="Q139" s="1956"/>
      <c r="R139" s="1956"/>
      <c r="S139" s="1956"/>
    </row>
    <row r="140" spans="1:19">
      <c r="A140" s="1169"/>
      <c r="B140" s="1041" t="s">
        <v>2413</v>
      </c>
      <c r="C140" s="241" t="s">
        <v>2374</v>
      </c>
      <c r="D140" s="1035">
        <v>45902</v>
      </c>
      <c r="E140" s="1035">
        <v>45902</v>
      </c>
      <c r="F140" s="225" t="s">
        <v>2366</v>
      </c>
      <c r="G140" s="241" t="s">
        <v>2414</v>
      </c>
      <c r="H140" s="1036" t="s">
        <v>2408</v>
      </c>
      <c r="I140" s="1037">
        <v>56</v>
      </c>
      <c r="J140" s="1037">
        <v>2</v>
      </c>
      <c r="K140" s="1037">
        <f t="shared" si="5"/>
        <v>112</v>
      </c>
      <c r="L140" s="1039">
        <v>0</v>
      </c>
      <c r="M140" s="1040"/>
      <c r="N140" s="1040"/>
      <c r="O140" s="1040"/>
      <c r="P140" s="1040"/>
      <c r="Q140" s="1040"/>
      <c r="R140" s="1040"/>
      <c r="S140" s="1040"/>
    </row>
    <row r="141" spans="1:19">
      <c r="A141" s="1169"/>
      <c r="B141" s="1041" t="s">
        <v>2415</v>
      </c>
      <c r="C141" s="241" t="s">
        <v>2374</v>
      </c>
      <c r="D141" s="1035">
        <v>45903</v>
      </c>
      <c r="E141" s="1035">
        <v>45903</v>
      </c>
      <c r="F141" s="225" t="s">
        <v>2366</v>
      </c>
      <c r="G141" s="241" t="s">
        <v>2416</v>
      </c>
      <c r="H141" s="1036" t="s">
        <v>2408</v>
      </c>
      <c r="I141" s="1037">
        <v>54</v>
      </c>
      <c r="J141" s="1037">
        <v>2</v>
      </c>
      <c r="K141" s="1037">
        <f t="shared" ref="K141:K152" si="6">I141*J141</f>
        <v>108</v>
      </c>
      <c r="L141" s="1039">
        <v>0</v>
      </c>
      <c r="M141" s="1040"/>
      <c r="N141" s="1040"/>
      <c r="O141" s="1040"/>
      <c r="P141" s="1040"/>
      <c r="Q141" s="1040"/>
      <c r="R141" s="1040"/>
      <c r="S141" s="1040"/>
    </row>
    <row r="142" spans="1:19">
      <c r="A142" s="1169"/>
      <c r="B142" s="1041" t="s">
        <v>2417</v>
      </c>
      <c r="C142" s="241" t="s">
        <v>2365</v>
      </c>
      <c r="D142" s="1035">
        <v>45904</v>
      </c>
      <c r="E142" s="1035">
        <v>45905</v>
      </c>
      <c r="F142" s="225" t="s">
        <v>2366</v>
      </c>
      <c r="G142" s="241" t="s">
        <v>2418</v>
      </c>
      <c r="H142" s="1036" t="s">
        <v>2408</v>
      </c>
      <c r="I142" s="1037">
        <v>2</v>
      </c>
      <c r="J142" s="1037">
        <v>16</v>
      </c>
      <c r="K142" s="1037">
        <f t="shared" si="6"/>
        <v>32</v>
      </c>
      <c r="L142" s="1039">
        <v>0</v>
      </c>
      <c r="M142" s="1040"/>
      <c r="N142" s="1040"/>
      <c r="O142" s="1040"/>
      <c r="P142" s="1040"/>
      <c r="Q142" s="1040"/>
      <c r="R142" s="1040"/>
      <c r="S142" s="1040"/>
    </row>
    <row r="143" spans="1:19">
      <c r="A143" s="1169"/>
      <c r="B143" s="1041" t="s">
        <v>2422</v>
      </c>
      <c r="C143" s="241" t="s">
        <v>2365</v>
      </c>
      <c r="D143" s="1035">
        <v>45908</v>
      </c>
      <c r="E143" s="1035">
        <v>45908</v>
      </c>
      <c r="F143" s="225" t="s">
        <v>2366</v>
      </c>
      <c r="G143" s="241" t="s">
        <v>2423</v>
      </c>
      <c r="H143" s="1036" t="s">
        <v>2408</v>
      </c>
      <c r="I143" s="1037">
        <v>2</v>
      </c>
      <c r="J143" s="1037">
        <v>2</v>
      </c>
      <c r="K143" s="1037">
        <f t="shared" si="6"/>
        <v>4</v>
      </c>
      <c r="L143" s="1039">
        <v>0</v>
      </c>
      <c r="M143" s="1040"/>
      <c r="N143" s="1040"/>
      <c r="O143" s="1040"/>
      <c r="P143" s="1040"/>
      <c r="Q143" s="1040"/>
      <c r="R143" s="1040"/>
      <c r="S143" s="1040"/>
    </row>
    <row r="144" spans="1:19">
      <c r="A144" s="1169"/>
      <c r="B144" s="1041" t="s">
        <v>2617</v>
      </c>
      <c r="C144" s="241" t="s">
        <v>2374</v>
      </c>
      <c r="D144" s="1035">
        <v>45926</v>
      </c>
      <c r="E144" s="1035">
        <v>45926</v>
      </c>
      <c r="F144" s="225" t="s">
        <v>2366</v>
      </c>
      <c r="G144" s="241" t="s">
        <v>2618</v>
      </c>
      <c r="H144" s="1036" t="s">
        <v>2619</v>
      </c>
      <c r="I144" s="1037">
        <v>48</v>
      </c>
      <c r="J144" s="1037">
        <v>1</v>
      </c>
      <c r="K144" s="1037">
        <f t="shared" si="6"/>
        <v>48</v>
      </c>
      <c r="L144" s="1039">
        <v>0</v>
      </c>
      <c r="M144" s="1040"/>
      <c r="N144" s="1040"/>
      <c r="O144" s="1040"/>
      <c r="P144" s="1040"/>
      <c r="Q144" s="1040"/>
      <c r="R144" s="1040"/>
      <c r="S144" s="1040"/>
    </row>
    <row r="145" spans="1:19">
      <c r="A145" s="1169"/>
      <c r="B145" s="1041" t="s">
        <v>2620</v>
      </c>
      <c r="C145" s="241" t="s">
        <v>2365</v>
      </c>
      <c r="D145" s="1035">
        <v>45931</v>
      </c>
      <c r="E145" s="1035">
        <v>45931</v>
      </c>
      <c r="F145" s="225" t="s">
        <v>2366</v>
      </c>
      <c r="G145" s="241" t="s">
        <v>2621</v>
      </c>
      <c r="H145" s="1036" t="s">
        <v>2622</v>
      </c>
      <c r="I145" s="1037">
        <v>10</v>
      </c>
      <c r="J145" s="1037">
        <v>1</v>
      </c>
      <c r="K145" s="1037">
        <f t="shared" si="6"/>
        <v>10</v>
      </c>
      <c r="L145" s="1039">
        <v>0</v>
      </c>
      <c r="M145" s="1040"/>
      <c r="N145" s="1040"/>
      <c r="O145" s="1040"/>
      <c r="P145" s="1040"/>
      <c r="Q145" s="1040"/>
      <c r="R145" s="1040"/>
      <c r="S145" s="1040"/>
    </row>
    <row r="146" spans="1:19">
      <c r="A146" s="1169"/>
      <c r="B146" s="1041" t="s">
        <v>2623</v>
      </c>
      <c r="C146" s="241" t="s">
        <v>2365</v>
      </c>
      <c r="D146" s="1035">
        <v>45931</v>
      </c>
      <c r="E146" s="1035">
        <v>45931</v>
      </c>
      <c r="F146" s="225" t="s">
        <v>2366</v>
      </c>
      <c r="G146" s="241" t="s">
        <v>2621</v>
      </c>
      <c r="H146" s="1036" t="s">
        <v>2622</v>
      </c>
      <c r="I146" s="1037">
        <v>10</v>
      </c>
      <c r="J146" s="1037">
        <v>1</v>
      </c>
      <c r="K146" s="1037">
        <f t="shared" si="6"/>
        <v>10</v>
      </c>
      <c r="L146" s="1039">
        <v>0</v>
      </c>
      <c r="M146" s="1040"/>
      <c r="N146" s="1040"/>
      <c r="O146" s="1040"/>
      <c r="P146" s="1040"/>
      <c r="Q146" s="1040"/>
      <c r="R146" s="1040"/>
      <c r="S146" s="1040"/>
    </row>
    <row r="147" spans="1:19">
      <c r="A147" s="1169"/>
      <c r="B147" s="1041" t="s">
        <v>2624</v>
      </c>
      <c r="C147" s="241" t="s">
        <v>2365</v>
      </c>
      <c r="D147" s="1035">
        <v>45933</v>
      </c>
      <c r="E147" s="1035">
        <v>45933</v>
      </c>
      <c r="F147" s="225" t="s">
        <v>2366</v>
      </c>
      <c r="G147" s="241" t="s">
        <v>548</v>
      </c>
      <c r="H147" s="1036" t="s">
        <v>2625</v>
      </c>
      <c r="I147" s="1037">
        <v>25</v>
      </c>
      <c r="J147" s="1037">
        <v>1</v>
      </c>
      <c r="K147" s="1037">
        <f t="shared" si="6"/>
        <v>25</v>
      </c>
      <c r="L147" s="1039">
        <v>0</v>
      </c>
      <c r="M147" s="1040"/>
      <c r="N147" s="1040"/>
      <c r="O147" s="1040"/>
      <c r="P147" s="1040"/>
      <c r="Q147" s="1040"/>
      <c r="R147" s="1040"/>
      <c r="S147" s="1040"/>
    </row>
    <row r="148" spans="1:19">
      <c r="A148" s="1169"/>
      <c r="B148" s="1041" t="s">
        <v>2626</v>
      </c>
      <c r="C148" s="241" t="s">
        <v>2365</v>
      </c>
      <c r="D148" s="1035">
        <v>45933</v>
      </c>
      <c r="E148" s="1035">
        <v>45933</v>
      </c>
      <c r="F148" s="225" t="s">
        <v>2366</v>
      </c>
      <c r="G148" s="241" t="s">
        <v>548</v>
      </c>
      <c r="H148" s="1036" t="s">
        <v>2622</v>
      </c>
      <c r="I148" s="1037">
        <v>25</v>
      </c>
      <c r="J148" s="1037">
        <v>1</v>
      </c>
      <c r="K148" s="1037">
        <f t="shared" si="6"/>
        <v>25</v>
      </c>
      <c r="L148" s="1039">
        <v>0</v>
      </c>
      <c r="M148" s="1040"/>
      <c r="N148" s="1040"/>
      <c r="O148" s="1040"/>
      <c r="P148" s="1040"/>
      <c r="Q148" s="1040"/>
      <c r="R148" s="1040"/>
      <c r="S148" s="1040"/>
    </row>
    <row r="149" spans="1:19">
      <c r="A149" s="1169"/>
      <c r="B149" s="1041" t="s">
        <v>2627</v>
      </c>
      <c r="C149" s="241" t="s">
        <v>2365</v>
      </c>
      <c r="D149" s="1035">
        <v>45936</v>
      </c>
      <c r="E149" s="1035">
        <v>45936</v>
      </c>
      <c r="F149" s="225" t="s">
        <v>2366</v>
      </c>
      <c r="G149" s="241" t="s">
        <v>2628</v>
      </c>
      <c r="H149" s="1036" t="s">
        <v>2629</v>
      </c>
      <c r="I149" s="1037">
        <v>50</v>
      </c>
      <c r="J149" s="1037">
        <v>1</v>
      </c>
      <c r="K149" s="1037">
        <f t="shared" si="6"/>
        <v>50</v>
      </c>
      <c r="L149" s="1039">
        <v>0</v>
      </c>
      <c r="M149" s="1040"/>
      <c r="N149" s="1040"/>
      <c r="O149" s="1040"/>
      <c r="P149" s="1040"/>
      <c r="Q149" s="1040"/>
      <c r="R149" s="1040"/>
      <c r="S149" s="1040"/>
    </row>
    <row r="150" spans="1:19">
      <c r="A150" s="1169"/>
      <c r="B150" s="1041" t="s">
        <v>2630</v>
      </c>
      <c r="C150" s="241" t="s">
        <v>2365</v>
      </c>
      <c r="D150" s="1035">
        <v>45946</v>
      </c>
      <c r="E150" s="1035">
        <v>45946</v>
      </c>
      <c r="F150" s="225" t="s">
        <v>2366</v>
      </c>
      <c r="G150" s="241" t="s">
        <v>2631</v>
      </c>
      <c r="H150" s="1036" t="s">
        <v>2629</v>
      </c>
      <c r="I150" s="1037">
        <v>52</v>
      </c>
      <c r="J150" s="1037">
        <v>1</v>
      </c>
      <c r="K150" s="1037">
        <f t="shared" si="6"/>
        <v>52</v>
      </c>
      <c r="L150" s="1039">
        <v>0</v>
      </c>
      <c r="M150" s="1040"/>
      <c r="N150" s="1040"/>
      <c r="O150" s="1040"/>
      <c r="P150" s="1040"/>
      <c r="Q150" s="1040"/>
      <c r="R150" s="1040"/>
      <c r="S150" s="1040"/>
    </row>
    <row r="151" spans="1:19">
      <c r="A151" s="1169"/>
      <c r="B151" s="1041" t="s">
        <v>2632</v>
      </c>
      <c r="C151" s="241" t="s">
        <v>2365</v>
      </c>
      <c r="D151" s="1035">
        <v>45951</v>
      </c>
      <c r="E151" s="1035">
        <v>45951</v>
      </c>
      <c r="F151" s="225" t="s">
        <v>2366</v>
      </c>
      <c r="G151" s="241" t="s">
        <v>2628</v>
      </c>
      <c r="H151" s="1036" t="s">
        <v>2629</v>
      </c>
      <c r="I151" s="1037">
        <v>40</v>
      </c>
      <c r="J151" s="1037">
        <v>1</v>
      </c>
      <c r="K151" s="1037">
        <f t="shared" si="6"/>
        <v>40</v>
      </c>
      <c r="L151" s="1039">
        <v>0</v>
      </c>
      <c r="M151" s="1040"/>
      <c r="N151" s="1040"/>
      <c r="O151" s="1040"/>
      <c r="P151" s="1040"/>
      <c r="Q151" s="1040"/>
      <c r="R151" s="1040"/>
      <c r="S151" s="1040"/>
    </row>
    <row r="152" spans="1:19">
      <c r="A152" s="1169"/>
      <c r="B152" s="671" t="s">
        <v>2633</v>
      </c>
      <c r="C152" s="214" t="s">
        <v>2365</v>
      </c>
      <c r="D152" s="739">
        <v>45954</v>
      </c>
      <c r="E152" s="739">
        <v>45954</v>
      </c>
      <c r="F152" s="225" t="s">
        <v>2366</v>
      </c>
      <c r="G152" s="214" t="s">
        <v>548</v>
      </c>
      <c r="H152" s="244" t="s">
        <v>2634</v>
      </c>
      <c r="I152" s="234">
        <v>15</v>
      </c>
      <c r="J152" s="234">
        <v>1</v>
      </c>
      <c r="K152" s="234">
        <f t="shared" si="6"/>
        <v>15</v>
      </c>
      <c r="L152" s="1042">
        <v>0</v>
      </c>
      <c r="M152" s="1043"/>
      <c r="N152" s="1043"/>
      <c r="O152" s="1043"/>
      <c r="P152" s="1043"/>
      <c r="Q152" s="1043"/>
      <c r="R152" s="1043"/>
      <c r="S152" s="1043"/>
    </row>
    <row r="153" spans="1:19">
      <c r="A153" s="1169"/>
      <c r="B153" s="671" t="s">
        <v>2635</v>
      </c>
      <c r="C153" s="214" t="s">
        <v>2374</v>
      </c>
      <c r="D153" s="739">
        <v>45971</v>
      </c>
      <c r="E153" s="739">
        <v>45975</v>
      </c>
      <c r="F153" s="225" t="s">
        <v>2636</v>
      </c>
      <c r="G153" s="214" t="s">
        <v>2439</v>
      </c>
      <c r="H153" s="244" t="s">
        <v>2634</v>
      </c>
      <c r="I153" s="234">
        <v>10</v>
      </c>
      <c r="J153" s="234">
        <v>5</v>
      </c>
      <c r="K153" s="234">
        <v>250</v>
      </c>
      <c r="L153" s="1042">
        <v>754.47</v>
      </c>
      <c r="M153" s="1043"/>
      <c r="N153" s="1043"/>
      <c r="O153" s="1043"/>
      <c r="P153" s="1043"/>
      <c r="Q153" s="1043"/>
      <c r="R153" s="1043"/>
      <c r="S153" s="1043"/>
    </row>
    <row r="154" spans="1:19">
      <c r="A154" s="1169"/>
      <c r="B154" s="671" t="s">
        <v>2637</v>
      </c>
      <c r="C154" s="214" t="s">
        <v>2365</v>
      </c>
      <c r="D154" s="739">
        <v>45973</v>
      </c>
      <c r="E154" s="739">
        <v>45973</v>
      </c>
      <c r="F154" s="225" t="s">
        <v>2366</v>
      </c>
      <c r="G154" s="214" t="s">
        <v>2638</v>
      </c>
      <c r="H154" s="244" t="s">
        <v>2634</v>
      </c>
      <c r="I154" s="234">
        <v>7</v>
      </c>
      <c r="J154" s="234">
        <v>2</v>
      </c>
      <c r="K154" s="234">
        <f t="shared" ref="K154:K155" si="7">I154*J154</f>
        <v>14</v>
      </c>
      <c r="L154" s="1042">
        <v>0</v>
      </c>
      <c r="M154" s="1043"/>
      <c r="N154" s="1043"/>
      <c r="O154" s="1043"/>
      <c r="P154" s="1043"/>
      <c r="Q154" s="1043"/>
      <c r="R154" s="1043"/>
      <c r="S154" s="1043"/>
    </row>
    <row r="155" spans="1:19">
      <c r="A155" s="1169"/>
      <c r="B155" s="671" t="s">
        <v>2639</v>
      </c>
      <c r="C155" s="214" t="s">
        <v>2365</v>
      </c>
      <c r="D155" s="739">
        <v>45988</v>
      </c>
      <c r="E155" s="739">
        <v>45988</v>
      </c>
      <c r="F155" s="225" t="s">
        <v>2366</v>
      </c>
      <c r="G155" s="214" t="s">
        <v>2638</v>
      </c>
      <c r="H155" s="244" t="s">
        <v>2634</v>
      </c>
      <c r="I155" s="234">
        <v>9</v>
      </c>
      <c r="J155" s="234">
        <v>2</v>
      </c>
      <c r="K155" s="1044">
        <f t="shared" si="7"/>
        <v>18</v>
      </c>
      <c r="L155" s="1042">
        <v>0</v>
      </c>
      <c r="M155" s="1043"/>
      <c r="N155" s="1043"/>
      <c r="O155" s="1043"/>
      <c r="P155" s="1043"/>
      <c r="Q155" s="1043"/>
      <c r="R155" s="1043"/>
      <c r="S155" s="1043"/>
    </row>
    <row r="156" spans="1:19">
      <c r="A156" s="1169"/>
      <c r="B156" s="671" t="s">
        <v>2640</v>
      </c>
      <c r="C156" s="214" t="s">
        <v>2374</v>
      </c>
      <c r="D156" s="739">
        <v>46006</v>
      </c>
      <c r="E156" s="739">
        <v>46008</v>
      </c>
      <c r="F156" s="225" t="s">
        <v>2641</v>
      </c>
      <c r="G156" s="214" t="s">
        <v>2642</v>
      </c>
      <c r="H156" s="244" t="s">
        <v>2634</v>
      </c>
      <c r="I156" s="234">
        <v>22</v>
      </c>
      <c r="J156" s="234">
        <v>8</v>
      </c>
      <c r="K156" s="234">
        <v>528</v>
      </c>
      <c r="L156" s="1042">
        <v>1052.6300000000001</v>
      </c>
      <c r="M156" s="1043"/>
      <c r="N156" s="1043"/>
      <c r="O156" s="1043"/>
      <c r="P156" s="1043"/>
      <c r="Q156" s="1043"/>
      <c r="R156" s="1043"/>
      <c r="S156" s="1043"/>
    </row>
    <row r="157" spans="1:19">
      <c r="A157" s="1169"/>
      <c r="B157" s="671" t="s">
        <v>2643</v>
      </c>
      <c r="C157" s="214" t="s">
        <v>2365</v>
      </c>
      <c r="D157" s="739">
        <v>45996</v>
      </c>
      <c r="E157" s="739">
        <v>45996</v>
      </c>
      <c r="F157" s="225" t="s">
        <v>2366</v>
      </c>
      <c r="G157" s="214" t="s">
        <v>2638</v>
      </c>
      <c r="H157" s="244" t="s">
        <v>2570</v>
      </c>
      <c r="I157" s="234">
        <v>18</v>
      </c>
      <c r="J157" s="234">
        <v>2</v>
      </c>
      <c r="K157" s="234">
        <f t="shared" ref="K157:K223" si="8">I157*J157</f>
        <v>36</v>
      </c>
      <c r="L157" s="1042">
        <v>0</v>
      </c>
      <c r="M157" s="1043"/>
      <c r="N157" s="1043"/>
      <c r="O157" s="1043"/>
      <c r="P157" s="1043"/>
      <c r="Q157" s="1043"/>
      <c r="R157" s="1043"/>
      <c r="S157" s="1043"/>
    </row>
    <row r="158" spans="1:19">
      <c r="A158" s="1169"/>
      <c r="B158" s="671" t="s">
        <v>2644</v>
      </c>
      <c r="C158" s="214" t="s">
        <v>2365</v>
      </c>
      <c r="D158" s="739">
        <v>46001</v>
      </c>
      <c r="E158" s="739">
        <v>46001</v>
      </c>
      <c r="F158" s="225" t="s">
        <v>2366</v>
      </c>
      <c r="G158" s="214" t="s">
        <v>2638</v>
      </c>
      <c r="H158" s="244" t="s">
        <v>2645</v>
      </c>
      <c r="I158" s="234">
        <v>2</v>
      </c>
      <c r="J158" s="234">
        <v>3</v>
      </c>
      <c r="K158" s="234">
        <f t="shared" si="8"/>
        <v>6</v>
      </c>
      <c r="L158" s="1042">
        <v>0</v>
      </c>
      <c r="M158" s="1043"/>
      <c r="N158" s="1043"/>
      <c r="O158" s="1043"/>
      <c r="P158" s="1043"/>
      <c r="Q158" s="1043"/>
      <c r="R158" s="1043"/>
      <c r="S158" s="1043"/>
    </row>
    <row r="159" spans="1:19">
      <c r="A159" s="1173"/>
      <c r="B159" s="1045" t="s">
        <v>2646</v>
      </c>
      <c r="C159" s="1046" t="s">
        <v>2365</v>
      </c>
      <c r="D159" s="777">
        <v>46010</v>
      </c>
      <c r="E159" s="1047">
        <v>46010</v>
      </c>
      <c r="F159" s="249" t="s">
        <v>2366</v>
      </c>
      <c r="G159" s="1046" t="s">
        <v>2638</v>
      </c>
      <c r="H159" s="1048" t="s">
        <v>2645</v>
      </c>
      <c r="I159" s="1049">
        <v>2</v>
      </c>
      <c r="J159" s="1049">
        <v>3</v>
      </c>
      <c r="K159" s="1049">
        <f t="shared" si="8"/>
        <v>6</v>
      </c>
      <c r="L159" s="1050">
        <v>0</v>
      </c>
      <c r="M159" s="1040"/>
      <c r="N159" s="1040"/>
      <c r="O159" s="1040"/>
      <c r="P159" s="1040"/>
      <c r="Q159" s="1040"/>
      <c r="R159" s="1040"/>
      <c r="S159" s="1040"/>
    </row>
    <row r="160" spans="1:19">
      <c r="A160" s="1144" t="s">
        <v>1190</v>
      </c>
      <c r="B160" s="1051" t="s">
        <v>2647</v>
      </c>
      <c r="C160" s="1052" t="s">
        <v>2374</v>
      </c>
      <c r="D160" s="973">
        <v>45685</v>
      </c>
      <c r="E160" s="1909">
        <v>45685</v>
      </c>
      <c r="F160" s="339" t="s">
        <v>2366</v>
      </c>
      <c r="G160" s="1398" t="s">
        <v>2648</v>
      </c>
      <c r="H160" s="1051" t="s">
        <v>2408</v>
      </c>
      <c r="I160" s="222">
        <v>94</v>
      </c>
      <c r="J160" s="222">
        <v>1</v>
      </c>
      <c r="K160" s="222">
        <f t="shared" si="8"/>
        <v>94</v>
      </c>
      <c r="L160" s="1053">
        <v>0</v>
      </c>
      <c r="M160" s="1008"/>
      <c r="N160" s="1008"/>
      <c r="O160" s="1008"/>
      <c r="P160" s="1008"/>
      <c r="Q160" s="1008"/>
      <c r="R160" s="1008"/>
      <c r="S160" s="1008"/>
    </row>
    <row r="161" spans="1:19">
      <c r="A161" s="1818"/>
      <c r="B161" s="192" t="s">
        <v>2649</v>
      </c>
      <c r="C161" s="1416" t="s">
        <v>2552</v>
      </c>
      <c r="D161" s="738">
        <v>45707</v>
      </c>
      <c r="E161" s="1937">
        <v>45709</v>
      </c>
      <c r="F161" s="225" t="s">
        <v>2392</v>
      </c>
      <c r="G161" s="1317" t="s">
        <v>2650</v>
      </c>
      <c r="H161" s="225" t="s">
        <v>2651</v>
      </c>
      <c r="I161" s="227">
        <v>1</v>
      </c>
      <c r="J161" s="227">
        <v>9</v>
      </c>
      <c r="K161" s="227">
        <f t="shared" si="8"/>
        <v>9</v>
      </c>
      <c r="L161" s="1016">
        <v>93</v>
      </c>
      <c r="M161" s="1008"/>
      <c r="N161" s="1008"/>
      <c r="O161" s="1008"/>
      <c r="P161" s="1008"/>
      <c r="Q161" s="1008"/>
      <c r="R161" s="1008"/>
      <c r="S161" s="1008"/>
    </row>
    <row r="162" spans="1:19">
      <c r="A162" s="1818"/>
      <c r="B162" s="672" t="s">
        <v>2652</v>
      </c>
      <c r="C162" s="1957" t="s">
        <v>2374</v>
      </c>
      <c r="D162" s="738">
        <v>45749</v>
      </c>
      <c r="E162" s="1938">
        <v>45749</v>
      </c>
      <c r="F162" s="225" t="s">
        <v>2366</v>
      </c>
      <c r="G162" s="1958" t="s">
        <v>2653</v>
      </c>
      <c r="H162" s="225" t="s">
        <v>2654</v>
      </c>
      <c r="I162" s="227">
        <v>20</v>
      </c>
      <c r="J162" s="227">
        <v>2.5</v>
      </c>
      <c r="K162" s="227">
        <f t="shared" si="8"/>
        <v>50</v>
      </c>
      <c r="L162" s="1016">
        <v>0</v>
      </c>
      <c r="M162" s="1008"/>
      <c r="N162" s="1008"/>
      <c r="O162" s="1008"/>
      <c r="P162" s="1008"/>
      <c r="Q162" s="1008"/>
      <c r="R162" s="1008"/>
      <c r="S162" s="1008"/>
    </row>
    <row r="163" spans="1:19">
      <c r="A163" s="1818"/>
      <c r="B163" s="1017" t="s">
        <v>2652</v>
      </c>
      <c r="C163" s="1957" t="s">
        <v>2374</v>
      </c>
      <c r="D163" s="738">
        <v>45770</v>
      </c>
      <c r="E163" s="1938">
        <v>45770</v>
      </c>
      <c r="F163" s="225" t="s">
        <v>2366</v>
      </c>
      <c r="G163" s="1017" t="s">
        <v>2655</v>
      </c>
      <c r="H163" s="225" t="s">
        <v>2408</v>
      </c>
      <c r="I163" s="227">
        <v>14</v>
      </c>
      <c r="J163" s="227">
        <v>2.5</v>
      </c>
      <c r="K163" s="227">
        <f t="shared" si="8"/>
        <v>35</v>
      </c>
      <c r="L163" s="1016">
        <v>411</v>
      </c>
      <c r="M163" s="1008"/>
      <c r="N163" s="1008"/>
      <c r="O163" s="1008"/>
      <c r="P163" s="1008"/>
      <c r="Q163" s="1008"/>
      <c r="R163" s="1008"/>
      <c r="S163" s="1008"/>
    </row>
    <row r="164" spans="1:19">
      <c r="A164" s="1818"/>
      <c r="B164" s="1017" t="s">
        <v>2656</v>
      </c>
      <c r="C164" s="1957" t="s">
        <v>2365</v>
      </c>
      <c r="D164" s="738">
        <v>45792</v>
      </c>
      <c r="E164" s="1937">
        <v>45793</v>
      </c>
      <c r="F164" s="225" t="s">
        <v>2401</v>
      </c>
      <c r="G164" s="1017" t="s">
        <v>2657</v>
      </c>
      <c r="H164" s="225" t="s">
        <v>2658</v>
      </c>
      <c r="I164" s="227">
        <v>1</v>
      </c>
      <c r="J164" s="227">
        <v>8</v>
      </c>
      <c r="K164" s="227">
        <f t="shared" si="8"/>
        <v>8</v>
      </c>
      <c r="L164" s="1016">
        <v>111</v>
      </c>
      <c r="M164" s="1008"/>
      <c r="N164" s="1008"/>
      <c r="O164" s="1008"/>
      <c r="P164" s="1008"/>
      <c r="Q164" s="1008"/>
      <c r="R164" s="1008"/>
      <c r="S164" s="1008"/>
    </row>
    <row r="165" spans="1:19">
      <c r="A165" s="1818"/>
      <c r="B165" s="1054" t="s">
        <v>2659</v>
      </c>
      <c r="C165" s="1959" t="s">
        <v>2365</v>
      </c>
      <c r="D165" s="738">
        <v>45814</v>
      </c>
      <c r="E165" s="1960">
        <v>45814</v>
      </c>
      <c r="F165" s="225" t="s">
        <v>2366</v>
      </c>
      <c r="G165" s="1921" t="s">
        <v>2140</v>
      </c>
      <c r="H165" s="1961" t="s">
        <v>2660</v>
      </c>
      <c r="I165" s="1329">
        <v>100</v>
      </c>
      <c r="J165" s="1329">
        <v>1</v>
      </c>
      <c r="K165" s="1962">
        <f t="shared" si="8"/>
        <v>100</v>
      </c>
      <c r="L165" s="1024">
        <v>0</v>
      </c>
      <c r="M165" s="1008"/>
      <c r="N165" s="1008"/>
      <c r="O165" s="1008"/>
      <c r="P165" s="1008"/>
      <c r="Q165" s="1008"/>
      <c r="R165" s="1008"/>
      <c r="S165" s="1008"/>
    </row>
    <row r="166" spans="1:19">
      <c r="A166" s="1818"/>
      <c r="B166" s="225" t="s">
        <v>2661</v>
      </c>
      <c r="C166" s="225" t="s">
        <v>2365</v>
      </c>
      <c r="D166" s="738">
        <v>45831</v>
      </c>
      <c r="E166" s="738">
        <v>45831</v>
      </c>
      <c r="F166" s="225" t="s">
        <v>2366</v>
      </c>
      <c r="G166" s="225" t="s">
        <v>2662</v>
      </c>
      <c r="H166" s="225" t="s">
        <v>2663</v>
      </c>
      <c r="I166" s="227">
        <v>6</v>
      </c>
      <c r="J166" s="227">
        <v>2</v>
      </c>
      <c r="K166" s="227">
        <f t="shared" si="8"/>
        <v>12</v>
      </c>
      <c r="L166" s="1015">
        <v>0</v>
      </c>
      <c r="M166" s="1008"/>
      <c r="N166" s="1008"/>
      <c r="O166" s="1008"/>
      <c r="P166" s="1008"/>
      <c r="Q166" s="1008"/>
      <c r="R166" s="1008"/>
      <c r="S166" s="1008"/>
    </row>
    <row r="167" spans="1:19">
      <c r="A167" s="1818"/>
      <c r="B167" s="225" t="s">
        <v>2664</v>
      </c>
      <c r="C167" s="225" t="s">
        <v>2365</v>
      </c>
      <c r="D167" s="738">
        <v>45831</v>
      </c>
      <c r="E167" s="738">
        <v>45831</v>
      </c>
      <c r="F167" s="225" t="s">
        <v>2366</v>
      </c>
      <c r="G167" s="225" t="s">
        <v>2665</v>
      </c>
      <c r="H167" s="225" t="s">
        <v>2663</v>
      </c>
      <c r="I167" s="227">
        <v>6</v>
      </c>
      <c r="J167" s="227">
        <v>2</v>
      </c>
      <c r="K167" s="227">
        <f t="shared" si="8"/>
        <v>12</v>
      </c>
      <c r="L167" s="1015">
        <v>0</v>
      </c>
      <c r="M167" s="1008"/>
      <c r="N167" s="1008"/>
      <c r="O167" s="1008"/>
      <c r="P167" s="1008"/>
      <c r="Q167" s="1008"/>
      <c r="R167" s="1008"/>
      <c r="S167" s="1008"/>
    </row>
    <row r="168" spans="1:19">
      <c r="A168" s="1818"/>
      <c r="B168" s="225" t="s">
        <v>2666</v>
      </c>
      <c r="C168" s="225" t="s">
        <v>2365</v>
      </c>
      <c r="D168" s="738">
        <v>45834</v>
      </c>
      <c r="E168" s="738">
        <v>45834</v>
      </c>
      <c r="F168" s="225" t="s">
        <v>2667</v>
      </c>
      <c r="G168" s="225" t="s">
        <v>2668</v>
      </c>
      <c r="H168" s="225" t="s">
        <v>2408</v>
      </c>
      <c r="I168" s="227">
        <v>40</v>
      </c>
      <c r="J168" s="227">
        <v>1.5</v>
      </c>
      <c r="K168" s="227">
        <f t="shared" si="8"/>
        <v>60</v>
      </c>
      <c r="L168" s="1015">
        <v>0</v>
      </c>
      <c r="M168" s="1008"/>
      <c r="N168" s="1008"/>
      <c r="O168" s="1008"/>
      <c r="P168" s="1008"/>
      <c r="Q168" s="1008"/>
      <c r="R168" s="1008"/>
      <c r="S168" s="1008"/>
    </row>
    <row r="169" spans="1:19">
      <c r="A169" s="1818"/>
      <c r="B169" s="225" t="s">
        <v>2669</v>
      </c>
      <c r="C169" s="225" t="s">
        <v>2374</v>
      </c>
      <c r="D169" s="738">
        <v>45829</v>
      </c>
      <c r="E169" s="738">
        <v>45829</v>
      </c>
      <c r="F169" s="225" t="s">
        <v>2667</v>
      </c>
      <c r="G169" s="225" t="s">
        <v>2670</v>
      </c>
      <c r="H169" s="225" t="s">
        <v>2408</v>
      </c>
      <c r="I169" s="227">
        <v>20</v>
      </c>
      <c r="J169" s="227">
        <v>2</v>
      </c>
      <c r="K169" s="227">
        <f t="shared" si="8"/>
        <v>40</v>
      </c>
      <c r="L169" s="1015">
        <v>0</v>
      </c>
      <c r="M169" s="1008"/>
      <c r="N169" s="1008"/>
      <c r="O169" s="1008"/>
      <c r="P169" s="1008"/>
      <c r="Q169" s="1008"/>
      <c r="R169" s="1008"/>
      <c r="S169" s="1008"/>
    </row>
    <row r="170" spans="1:19">
      <c r="A170" s="1818"/>
      <c r="B170" s="225" t="s">
        <v>2671</v>
      </c>
      <c r="C170" s="225" t="s">
        <v>2374</v>
      </c>
      <c r="D170" s="738">
        <v>45849</v>
      </c>
      <c r="E170" s="738">
        <v>45849</v>
      </c>
      <c r="F170" s="225" t="s">
        <v>2366</v>
      </c>
      <c r="G170" s="225" t="s">
        <v>571</v>
      </c>
      <c r="H170" s="225" t="s">
        <v>858</v>
      </c>
      <c r="I170" s="227">
        <v>39</v>
      </c>
      <c r="J170" s="227">
        <v>1</v>
      </c>
      <c r="K170" s="227">
        <f t="shared" si="8"/>
        <v>39</v>
      </c>
      <c r="L170" s="1015">
        <v>0</v>
      </c>
      <c r="M170" s="1008"/>
      <c r="N170" s="1008"/>
      <c r="O170" s="1008"/>
      <c r="P170" s="1008"/>
      <c r="Q170" s="1008"/>
      <c r="R170" s="1008"/>
      <c r="S170" s="1008"/>
    </row>
    <row r="171" spans="1:19">
      <c r="A171" s="1818"/>
      <c r="B171" s="225" t="s">
        <v>2672</v>
      </c>
      <c r="C171" s="225" t="s">
        <v>2374</v>
      </c>
      <c r="D171" s="738">
        <v>45850</v>
      </c>
      <c r="E171" s="738">
        <v>45850</v>
      </c>
      <c r="F171" s="225" t="s">
        <v>2366</v>
      </c>
      <c r="G171" s="225" t="s">
        <v>571</v>
      </c>
      <c r="H171" s="225" t="s">
        <v>900</v>
      </c>
      <c r="I171" s="227">
        <v>28</v>
      </c>
      <c r="J171" s="227">
        <v>1.5</v>
      </c>
      <c r="K171" s="227">
        <f t="shared" si="8"/>
        <v>42</v>
      </c>
      <c r="L171" s="1015">
        <v>0</v>
      </c>
      <c r="M171" s="1008"/>
      <c r="N171" s="1008"/>
      <c r="O171" s="1008"/>
      <c r="P171" s="1008"/>
      <c r="Q171" s="1008"/>
      <c r="R171" s="1008"/>
      <c r="S171" s="1008"/>
    </row>
    <row r="172" spans="1:19">
      <c r="A172" s="1818"/>
      <c r="B172" s="225" t="s">
        <v>2673</v>
      </c>
      <c r="C172" s="225" t="s">
        <v>2552</v>
      </c>
      <c r="D172" s="738">
        <v>45852</v>
      </c>
      <c r="E172" s="738">
        <v>45852</v>
      </c>
      <c r="F172" s="225" t="s">
        <v>2366</v>
      </c>
      <c r="G172" s="225" t="s">
        <v>2674</v>
      </c>
      <c r="H172" s="225" t="s">
        <v>2654</v>
      </c>
      <c r="I172" s="227">
        <v>10</v>
      </c>
      <c r="J172" s="227">
        <v>8</v>
      </c>
      <c r="K172" s="227">
        <f t="shared" si="8"/>
        <v>80</v>
      </c>
      <c r="L172" s="1145">
        <v>1000</v>
      </c>
      <c r="M172" s="1008"/>
      <c r="N172" s="1008"/>
      <c r="O172" s="1008"/>
      <c r="P172" s="1008"/>
      <c r="Q172" s="1008"/>
      <c r="R172" s="1008"/>
      <c r="S172" s="1008"/>
    </row>
    <row r="173" spans="1:19">
      <c r="A173" s="1818"/>
      <c r="B173" s="225" t="s">
        <v>2673</v>
      </c>
      <c r="C173" s="225" t="s">
        <v>2552</v>
      </c>
      <c r="D173" s="738">
        <v>45853</v>
      </c>
      <c r="E173" s="738">
        <v>45853</v>
      </c>
      <c r="F173" s="225" t="s">
        <v>2366</v>
      </c>
      <c r="G173" s="225" t="s">
        <v>2674</v>
      </c>
      <c r="H173" s="225" t="s">
        <v>2654</v>
      </c>
      <c r="I173" s="227">
        <v>16</v>
      </c>
      <c r="J173" s="227">
        <v>8.5</v>
      </c>
      <c r="K173" s="227">
        <f t="shared" si="8"/>
        <v>136</v>
      </c>
      <c r="L173" s="1963"/>
      <c r="M173" s="1008"/>
      <c r="N173" s="1008"/>
      <c r="O173" s="1008"/>
      <c r="P173" s="1008"/>
      <c r="Q173" s="1008"/>
      <c r="R173" s="1008"/>
      <c r="S173" s="1008"/>
    </row>
    <row r="174" spans="1:19">
      <c r="A174" s="1818"/>
      <c r="B174" s="225" t="s">
        <v>2671</v>
      </c>
      <c r="C174" s="225" t="s">
        <v>2374</v>
      </c>
      <c r="D174" s="738">
        <v>45854</v>
      </c>
      <c r="E174" s="738">
        <v>45854</v>
      </c>
      <c r="F174" s="225" t="s">
        <v>2366</v>
      </c>
      <c r="G174" s="225" t="s">
        <v>2653</v>
      </c>
      <c r="H174" s="225" t="s">
        <v>2654</v>
      </c>
      <c r="I174" s="227">
        <v>27</v>
      </c>
      <c r="J174" s="227">
        <v>1.5</v>
      </c>
      <c r="K174" s="227">
        <f t="shared" si="8"/>
        <v>40.5</v>
      </c>
      <c r="L174" s="1015">
        <v>0</v>
      </c>
      <c r="M174" s="1008"/>
      <c r="N174" s="1008"/>
      <c r="O174" s="1008"/>
      <c r="P174" s="1008"/>
      <c r="Q174" s="1008"/>
      <c r="R174" s="1008"/>
      <c r="S174" s="1008"/>
    </row>
    <row r="175" spans="1:19">
      <c r="A175" s="1818"/>
      <c r="B175" s="225" t="s">
        <v>2675</v>
      </c>
      <c r="C175" s="225" t="s">
        <v>2374</v>
      </c>
      <c r="D175" s="738">
        <v>45881</v>
      </c>
      <c r="E175" s="738">
        <v>45881</v>
      </c>
      <c r="F175" s="225" t="s">
        <v>2366</v>
      </c>
      <c r="G175" s="198" t="s">
        <v>2398</v>
      </c>
      <c r="H175" s="225" t="s">
        <v>2408</v>
      </c>
      <c r="I175" s="227">
        <v>40</v>
      </c>
      <c r="J175" s="227">
        <v>1</v>
      </c>
      <c r="K175" s="227">
        <f t="shared" si="8"/>
        <v>40</v>
      </c>
      <c r="L175" s="1015">
        <v>0</v>
      </c>
      <c r="M175" s="1008"/>
      <c r="N175" s="1008"/>
      <c r="O175" s="1008"/>
      <c r="P175" s="1008"/>
      <c r="Q175" s="1008"/>
      <c r="R175" s="1008"/>
      <c r="S175" s="1008"/>
    </row>
    <row r="176" spans="1:19">
      <c r="A176" s="1818"/>
      <c r="B176" s="225" t="s">
        <v>2397</v>
      </c>
      <c r="C176" s="225" t="s">
        <v>2365</v>
      </c>
      <c r="D176" s="738">
        <v>45883</v>
      </c>
      <c r="E176" s="738">
        <v>45883</v>
      </c>
      <c r="F176" s="225" t="s">
        <v>2366</v>
      </c>
      <c r="G176" s="225" t="s">
        <v>2398</v>
      </c>
      <c r="H176" s="225" t="s">
        <v>2408</v>
      </c>
      <c r="I176" s="227">
        <v>3</v>
      </c>
      <c r="J176" s="227">
        <v>2</v>
      </c>
      <c r="K176" s="227">
        <f t="shared" si="8"/>
        <v>6</v>
      </c>
      <c r="L176" s="1015">
        <v>0</v>
      </c>
      <c r="M176" s="1008"/>
      <c r="N176" s="1008"/>
      <c r="O176" s="1008"/>
      <c r="P176" s="1008"/>
      <c r="Q176" s="1008"/>
      <c r="R176" s="1008"/>
      <c r="S176" s="1008"/>
    </row>
    <row r="177" spans="1:19">
      <c r="A177" s="1818"/>
      <c r="B177" s="225" t="s">
        <v>2413</v>
      </c>
      <c r="C177" s="225" t="s">
        <v>2374</v>
      </c>
      <c r="D177" s="738">
        <v>45902</v>
      </c>
      <c r="E177" s="738">
        <v>45902</v>
      </c>
      <c r="F177" s="225" t="s">
        <v>2366</v>
      </c>
      <c r="G177" s="225" t="s">
        <v>2414</v>
      </c>
      <c r="H177" s="225" t="s">
        <v>2408</v>
      </c>
      <c r="I177" s="227">
        <v>40</v>
      </c>
      <c r="J177" s="227">
        <v>2</v>
      </c>
      <c r="K177" s="227">
        <f t="shared" si="8"/>
        <v>80</v>
      </c>
      <c r="L177" s="1015">
        <v>0</v>
      </c>
      <c r="M177" s="1008"/>
      <c r="N177" s="1008"/>
      <c r="O177" s="1008"/>
      <c r="P177" s="1008"/>
      <c r="Q177" s="1008"/>
      <c r="R177" s="1008"/>
      <c r="S177" s="1008"/>
    </row>
    <row r="178" spans="1:19">
      <c r="A178" s="1818"/>
      <c r="B178" s="225" t="s">
        <v>2676</v>
      </c>
      <c r="C178" s="225" t="s">
        <v>2374</v>
      </c>
      <c r="D178" s="738">
        <v>45903</v>
      </c>
      <c r="E178" s="738">
        <v>45903</v>
      </c>
      <c r="F178" s="225" t="s">
        <v>2366</v>
      </c>
      <c r="G178" s="225" t="s">
        <v>2416</v>
      </c>
      <c r="H178" s="225" t="s">
        <v>2408</v>
      </c>
      <c r="I178" s="227">
        <v>50</v>
      </c>
      <c r="J178" s="227">
        <v>2</v>
      </c>
      <c r="K178" s="227">
        <f t="shared" si="8"/>
        <v>100</v>
      </c>
      <c r="L178" s="1015">
        <v>0</v>
      </c>
      <c r="M178" s="1008"/>
      <c r="N178" s="1008"/>
      <c r="O178" s="1008"/>
      <c r="P178" s="1008"/>
      <c r="Q178" s="1008"/>
      <c r="R178" s="1008"/>
      <c r="S178" s="1008"/>
    </row>
    <row r="179" spans="1:19">
      <c r="A179" s="1818"/>
      <c r="B179" s="225" t="s">
        <v>2417</v>
      </c>
      <c r="C179" s="225" t="s">
        <v>2365</v>
      </c>
      <c r="D179" s="738">
        <v>45904</v>
      </c>
      <c r="E179" s="738">
        <v>45905</v>
      </c>
      <c r="F179" s="225" t="s">
        <v>2366</v>
      </c>
      <c r="G179" s="225" t="s">
        <v>2677</v>
      </c>
      <c r="H179" s="225" t="s">
        <v>2408</v>
      </c>
      <c r="I179" s="227">
        <v>3</v>
      </c>
      <c r="J179" s="227">
        <v>8</v>
      </c>
      <c r="K179" s="227">
        <f t="shared" si="8"/>
        <v>24</v>
      </c>
      <c r="L179" s="1015">
        <v>0</v>
      </c>
      <c r="M179" s="1008"/>
      <c r="N179" s="1008"/>
      <c r="O179" s="1008"/>
      <c r="P179" s="1008"/>
      <c r="Q179" s="1008"/>
      <c r="R179" s="1008"/>
      <c r="S179" s="1008"/>
    </row>
    <row r="180" spans="1:19">
      <c r="A180" s="1818"/>
      <c r="B180" s="225" t="s">
        <v>2422</v>
      </c>
      <c r="C180" s="225" t="s">
        <v>2365</v>
      </c>
      <c r="D180" s="738">
        <v>45908</v>
      </c>
      <c r="E180" s="738">
        <v>45908</v>
      </c>
      <c r="F180" s="225" t="s">
        <v>2366</v>
      </c>
      <c r="G180" s="225" t="s">
        <v>2423</v>
      </c>
      <c r="H180" s="225" t="s">
        <v>2408</v>
      </c>
      <c r="I180" s="227">
        <v>3</v>
      </c>
      <c r="J180" s="227">
        <v>2</v>
      </c>
      <c r="K180" s="227">
        <f t="shared" si="8"/>
        <v>6</v>
      </c>
      <c r="L180" s="1015">
        <v>0</v>
      </c>
      <c r="M180" s="1008"/>
      <c r="N180" s="1008"/>
      <c r="O180" s="1008"/>
      <c r="P180" s="1008"/>
      <c r="Q180" s="1008"/>
      <c r="R180" s="1008"/>
      <c r="S180" s="1008"/>
    </row>
    <row r="181" spans="1:19">
      <c r="A181" s="1818"/>
      <c r="B181" s="225" t="s">
        <v>2678</v>
      </c>
      <c r="C181" s="225" t="s">
        <v>2365</v>
      </c>
      <c r="D181" s="738">
        <v>45922</v>
      </c>
      <c r="E181" s="738">
        <v>45925</v>
      </c>
      <c r="F181" s="225" t="s">
        <v>2366</v>
      </c>
      <c r="G181" s="225" t="s">
        <v>2679</v>
      </c>
      <c r="H181" s="225" t="s">
        <v>2680</v>
      </c>
      <c r="I181" s="227">
        <v>1</v>
      </c>
      <c r="J181" s="227">
        <v>7</v>
      </c>
      <c r="K181" s="227">
        <f t="shared" si="8"/>
        <v>7</v>
      </c>
      <c r="L181" s="1015">
        <v>0</v>
      </c>
      <c r="M181" s="1008"/>
      <c r="N181" s="1008"/>
      <c r="O181" s="1008"/>
      <c r="P181" s="1008"/>
      <c r="Q181" s="1008"/>
      <c r="R181" s="1008"/>
      <c r="S181" s="1008"/>
    </row>
    <row r="182" spans="1:19">
      <c r="A182" s="1818"/>
      <c r="B182" s="225" t="s">
        <v>2440</v>
      </c>
      <c r="C182" s="225" t="s">
        <v>2374</v>
      </c>
      <c r="D182" s="738">
        <v>45982</v>
      </c>
      <c r="E182" s="738">
        <v>45982</v>
      </c>
      <c r="F182" s="225" t="s">
        <v>2366</v>
      </c>
      <c r="G182" s="225" t="s">
        <v>2681</v>
      </c>
      <c r="H182" s="225" t="s">
        <v>2408</v>
      </c>
      <c r="I182" s="227">
        <v>50</v>
      </c>
      <c r="J182" s="227">
        <v>2</v>
      </c>
      <c r="K182" s="227">
        <f t="shared" si="8"/>
        <v>100</v>
      </c>
      <c r="L182" s="1015">
        <v>0</v>
      </c>
      <c r="M182" s="1008"/>
      <c r="N182" s="1008"/>
      <c r="O182" s="1008"/>
      <c r="P182" s="1008"/>
      <c r="Q182" s="1008"/>
      <c r="R182" s="1008"/>
      <c r="S182" s="1008"/>
    </row>
    <row r="183" spans="1:19">
      <c r="A183" s="1818"/>
      <c r="B183" s="225" t="s">
        <v>2682</v>
      </c>
      <c r="C183" s="225" t="s">
        <v>2365</v>
      </c>
      <c r="D183" s="738">
        <v>45983</v>
      </c>
      <c r="E183" s="738">
        <v>45983</v>
      </c>
      <c r="F183" s="225" t="s">
        <v>2366</v>
      </c>
      <c r="G183" s="225" t="s">
        <v>2665</v>
      </c>
      <c r="H183" s="225" t="s">
        <v>2683</v>
      </c>
      <c r="I183" s="227">
        <v>10</v>
      </c>
      <c r="J183" s="227">
        <v>2.5</v>
      </c>
      <c r="K183" s="227">
        <f t="shared" si="8"/>
        <v>25</v>
      </c>
      <c r="L183" s="1015">
        <v>0</v>
      </c>
      <c r="M183" s="1008"/>
      <c r="N183" s="1008"/>
      <c r="O183" s="1008"/>
      <c r="P183" s="1008"/>
      <c r="Q183" s="1008"/>
      <c r="R183" s="1008"/>
      <c r="S183" s="1008"/>
    </row>
    <row r="184" spans="1:19">
      <c r="A184" s="1818"/>
      <c r="B184" s="1376" t="s">
        <v>2684</v>
      </c>
      <c r="C184" s="1376" t="s">
        <v>2374</v>
      </c>
      <c r="D184" s="1964">
        <v>45996</v>
      </c>
      <c r="E184" s="1964">
        <v>45996</v>
      </c>
      <c r="F184" s="1376" t="s">
        <v>2366</v>
      </c>
      <c r="G184" s="1376" t="s">
        <v>2685</v>
      </c>
      <c r="H184" s="1965" t="s">
        <v>2686</v>
      </c>
      <c r="I184" s="1381">
        <v>120</v>
      </c>
      <c r="J184" s="1381">
        <v>1.5</v>
      </c>
      <c r="K184" s="1381">
        <f t="shared" si="8"/>
        <v>180</v>
      </c>
      <c r="L184" s="1055">
        <v>0</v>
      </c>
      <c r="M184" s="1008"/>
      <c r="N184" s="1008"/>
      <c r="O184" s="1008"/>
      <c r="P184" s="1008"/>
      <c r="Q184" s="1008"/>
      <c r="R184" s="1008"/>
      <c r="S184" s="1008"/>
    </row>
    <row r="185" spans="1:19">
      <c r="A185" s="1144" t="s">
        <v>1202</v>
      </c>
      <c r="B185" s="220" t="s">
        <v>2652</v>
      </c>
      <c r="C185" s="220" t="s">
        <v>2374</v>
      </c>
      <c r="D185" s="973">
        <v>45798</v>
      </c>
      <c r="E185" s="973">
        <v>45799</v>
      </c>
      <c r="F185" s="220" t="s">
        <v>2401</v>
      </c>
      <c r="G185" s="220" t="s">
        <v>2687</v>
      </c>
      <c r="H185" s="220" t="s">
        <v>2412</v>
      </c>
      <c r="I185" s="222">
        <v>6</v>
      </c>
      <c r="J185" s="222">
        <v>2</v>
      </c>
      <c r="K185" s="222">
        <f t="shared" si="8"/>
        <v>12</v>
      </c>
      <c r="L185" s="1056">
        <v>0</v>
      </c>
      <c r="M185" s="1008"/>
      <c r="N185" s="1008"/>
      <c r="O185" s="1008"/>
      <c r="P185" s="1008"/>
      <c r="Q185" s="1008"/>
      <c r="R185" s="1008"/>
      <c r="S185" s="1008"/>
    </row>
    <row r="186" spans="1:19">
      <c r="A186" s="1818"/>
      <c r="B186" s="339" t="s">
        <v>2688</v>
      </c>
      <c r="C186" s="339" t="s">
        <v>2374</v>
      </c>
      <c r="D186" s="1001">
        <v>45859</v>
      </c>
      <c r="E186" s="1001">
        <v>45863</v>
      </c>
      <c r="F186" s="225" t="s">
        <v>2636</v>
      </c>
      <c r="G186" s="339" t="s">
        <v>2689</v>
      </c>
      <c r="H186" s="339" t="s">
        <v>2690</v>
      </c>
      <c r="I186" s="288">
        <v>60</v>
      </c>
      <c r="J186" s="288">
        <v>2</v>
      </c>
      <c r="K186" s="288">
        <f t="shared" si="8"/>
        <v>120</v>
      </c>
      <c r="L186" s="1057">
        <f>740500/3500</f>
        <v>211.57142857142858</v>
      </c>
      <c r="M186" s="1008"/>
      <c r="N186" s="1008"/>
      <c r="O186" s="1008"/>
      <c r="P186" s="1008"/>
      <c r="Q186" s="1008"/>
      <c r="R186" s="1008"/>
      <c r="S186" s="1008"/>
    </row>
    <row r="187" spans="1:19">
      <c r="A187" s="1818"/>
      <c r="B187" s="225" t="s">
        <v>2397</v>
      </c>
      <c r="C187" s="225" t="s">
        <v>2365</v>
      </c>
      <c r="D187" s="738">
        <v>45883</v>
      </c>
      <c r="E187" s="738">
        <v>45883</v>
      </c>
      <c r="F187" s="225" t="s">
        <v>2366</v>
      </c>
      <c r="G187" s="225" t="s">
        <v>2398</v>
      </c>
      <c r="H187" s="225" t="s">
        <v>2408</v>
      </c>
      <c r="I187" s="227">
        <v>1</v>
      </c>
      <c r="J187" s="227">
        <v>2</v>
      </c>
      <c r="K187" s="227">
        <f t="shared" si="8"/>
        <v>2</v>
      </c>
      <c r="L187" s="1015">
        <v>0</v>
      </c>
      <c r="M187" s="1008"/>
      <c r="N187" s="1008"/>
      <c r="O187" s="1008"/>
      <c r="P187" s="1008"/>
      <c r="Q187" s="1008"/>
      <c r="R187" s="1008"/>
      <c r="S187" s="1008"/>
    </row>
    <row r="188" spans="1:19">
      <c r="A188" s="1818"/>
      <c r="B188" s="225" t="s">
        <v>2691</v>
      </c>
      <c r="C188" s="225" t="s">
        <v>2374</v>
      </c>
      <c r="D188" s="738">
        <v>45888</v>
      </c>
      <c r="E188" s="738">
        <v>45925</v>
      </c>
      <c r="F188" s="225" t="s">
        <v>2692</v>
      </c>
      <c r="G188" s="225" t="s">
        <v>2693</v>
      </c>
      <c r="H188" s="225" t="s">
        <v>2694</v>
      </c>
      <c r="I188" s="227">
        <v>12</v>
      </c>
      <c r="J188" s="227">
        <v>40</v>
      </c>
      <c r="K188" s="227">
        <f t="shared" si="8"/>
        <v>480</v>
      </c>
      <c r="L188" s="1015">
        <f>5900000/3500</f>
        <v>1685.7142857142858</v>
      </c>
      <c r="M188" s="1008"/>
      <c r="N188" s="1008"/>
      <c r="O188" s="1008"/>
      <c r="P188" s="1008"/>
      <c r="Q188" s="1008"/>
      <c r="R188" s="1008"/>
      <c r="S188" s="1008"/>
    </row>
    <row r="189" spans="1:19">
      <c r="A189" s="1818"/>
      <c r="B189" s="225" t="s">
        <v>2413</v>
      </c>
      <c r="C189" s="225" t="s">
        <v>2374</v>
      </c>
      <c r="D189" s="738">
        <v>45902</v>
      </c>
      <c r="E189" s="738">
        <v>45902</v>
      </c>
      <c r="F189" s="225" t="s">
        <v>2366</v>
      </c>
      <c r="G189" s="225" t="s">
        <v>2414</v>
      </c>
      <c r="H189" s="225" t="s">
        <v>2408</v>
      </c>
      <c r="I189" s="227">
        <v>30</v>
      </c>
      <c r="J189" s="227">
        <v>2</v>
      </c>
      <c r="K189" s="227">
        <f t="shared" si="8"/>
        <v>60</v>
      </c>
      <c r="L189" s="1015">
        <v>0</v>
      </c>
      <c r="M189" s="1008"/>
      <c r="N189" s="1008"/>
      <c r="O189" s="1008"/>
      <c r="P189" s="1008"/>
      <c r="Q189" s="1008"/>
      <c r="R189" s="1008"/>
      <c r="S189" s="1008"/>
    </row>
    <row r="190" spans="1:19">
      <c r="A190" s="1818"/>
      <c r="B190" s="225" t="s">
        <v>2415</v>
      </c>
      <c r="C190" s="225" t="s">
        <v>2374</v>
      </c>
      <c r="D190" s="738">
        <v>45903</v>
      </c>
      <c r="E190" s="738">
        <v>45903</v>
      </c>
      <c r="F190" s="225" t="s">
        <v>2366</v>
      </c>
      <c r="G190" s="225" t="s">
        <v>2416</v>
      </c>
      <c r="H190" s="225" t="s">
        <v>2408</v>
      </c>
      <c r="I190" s="227">
        <v>30</v>
      </c>
      <c r="J190" s="227">
        <v>2</v>
      </c>
      <c r="K190" s="227">
        <f t="shared" si="8"/>
        <v>60</v>
      </c>
      <c r="L190" s="1015">
        <v>0</v>
      </c>
      <c r="M190" s="1008"/>
      <c r="N190" s="1008"/>
      <c r="O190" s="1008"/>
      <c r="P190" s="1008"/>
      <c r="Q190" s="1008"/>
      <c r="R190" s="1008"/>
      <c r="S190" s="1008"/>
    </row>
    <row r="191" spans="1:19">
      <c r="A191" s="1818"/>
      <c r="B191" s="225" t="s">
        <v>2417</v>
      </c>
      <c r="C191" s="225" t="s">
        <v>2365</v>
      </c>
      <c r="D191" s="738">
        <v>45904</v>
      </c>
      <c r="E191" s="738">
        <v>45905</v>
      </c>
      <c r="F191" s="225" t="s">
        <v>2366</v>
      </c>
      <c r="G191" s="225" t="s">
        <v>2677</v>
      </c>
      <c r="H191" s="225" t="s">
        <v>2408</v>
      </c>
      <c r="I191" s="227">
        <v>1</v>
      </c>
      <c r="J191" s="227">
        <v>16</v>
      </c>
      <c r="K191" s="227">
        <f t="shared" si="8"/>
        <v>16</v>
      </c>
      <c r="L191" s="1015">
        <v>0</v>
      </c>
      <c r="M191" s="1008"/>
      <c r="N191" s="1008"/>
      <c r="O191" s="1008"/>
      <c r="P191" s="1008"/>
      <c r="Q191" s="1008"/>
      <c r="R191" s="1008"/>
      <c r="S191" s="1008"/>
    </row>
    <row r="192" spans="1:19">
      <c r="A192" s="1818"/>
      <c r="B192" s="225" t="s">
        <v>2422</v>
      </c>
      <c r="C192" s="225" t="s">
        <v>2365</v>
      </c>
      <c r="D192" s="738">
        <v>45908</v>
      </c>
      <c r="E192" s="738">
        <v>45908</v>
      </c>
      <c r="F192" s="225" t="s">
        <v>2366</v>
      </c>
      <c r="G192" s="225" t="s">
        <v>2423</v>
      </c>
      <c r="H192" s="225" t="s">
        <v>2408</v>
      </c>
      <c r="I192" s="227">
        <v>1</v>
      </c>
      <c r="J192" s="227">
        <v>2</v>
      </c>
      <c r="K192" s="227">
        <f t="shared" si="8"/>
        <v>2</v>
      </c>
      <c r="L192" s="1015">
        <v>0</v>
      </c>
      <c r="M192" s="1008"/>
      <c r="N192" s="1008"/>
      <c r="O192" s="1008"/>
      <c r="P192" s="1008"/>
      <c r="Q192" s="1008"/>
      <c r="R192" s="1008"/>
      <c r="S192" s="1008"/>
    </row>
    <row r="193" spans="1:19">
      <c r="A193" s="1819"/>
      <c r="B193" s="249" t="s">
        <v>2440</v>
      </c>
      <c r="C193" s="249" t="s">
        <v>2374</v>
      </c>
      <c r="D193" s="966">
        <v>45982</v>
      </c>
      <c r="E193" s="966">
        <v>45982</v>
      </c>
      <c r="F193" s="249" t="s">
        <v>2366</v>
      </c>
      <c r="G193" s="249" t="s">
        <v>2681</v>
      </c>
      <c r="H193" s="249" t="s">
        <v>2408</v>
      </c>
      <c r="I193" s="252">
        <v>30</v>
      </c>
      <c r="J193" s="252">
        <v>2</v>
      </c>
      <c r="K193" s="252">
        <f t="shared" si="8"/>
        <v>60</v>
      </c>
      <c r="L193" s="1058">
        <v>0</v>
      </c>
      <c r="M193" s="1008"/>
      <c r="N193" s="1008"/>
      <c r="O193" s="1008"/>
      <c r="P193" s="1008"/>
      <c r="Q193" s="1008"/>
      <c r="R193" s="1008"/>
      <c r="S193" s="1008"/>
    </row>
    <row r="194" spans="1:19">
      <c r="A194" s="1966" t="s">
        <v>1199</v>
      </c>
      <c r="B194" s="1059" t="s">
        <v>2652</v>
      </c>
      <c r="C194" s="1815" t="s">
        <v>2374</v>
      </c>
      <c r="D194" s="973">
        <v>45798</v>
      </c>
      <c r="E194" s="1967">
        <v>45798</v>
      </c>
      <c r="F194" s="220" t="s">
        <v>2366</v>
      </c>
      <c r="G194" s="1816" t="s">
        <v>2687</v>
      </c>
      <c r="H194" s="1930" t="s">
        <v>2412</v>
      </c>
      <c r="I194" s="1931">
        <v>1</v>
      </c>
      <c r="J194" s="1931">
        <v>2</v>
      </c>
      <c r="K194" s="1931">
        <f t="shared" si="8"/>
        <v>2</v>
      </c>
      <c r="L194" s="1060">
        <v>0</v>
      </c>
      <c r="M194" s="1008"/>
      <c r="N194" s="1008"/>
      <c r="O194" s="1008"/>
      <c r="P194" s="1008"/>
      <c r="Q194" s="1008"/>
      <c r="R194" s="1008"/>
      <c r="S194" s="1008"/>
    </row>
    <row r="195" spans="1:19">
      <c r="A195" s="1169"/>
      <c r="B195" s="1061" t="s">
        <v>2695</v>
      </c>
      <c r="C195" s="1802" t="s">
        <v>2552</v>
      </c>
      <c r="D195" s="738">
        <v>45834</v>
      </c>
      <c r="E195" s="1937">
        <v>45834</v>
      </c>
      <c r="F195" s="225" t="s">
        <v>2366</v>
      </c>
      <c r="G195" s="1317" t="s">
        <v>2696</v>
      </c>
      <c r="H195" s="1319" t="s">
        <v>2697</v>
      </c>
      <c r="I195" s="1321">
        <v>1</v>
      </c>
      <c r="J195" s="1321">
        <v>7</v>
      </c>
      <c r="K195" s="1321">
        <f t="shared" si="8"/>
        <v>7</v>
      </c>
      <c r="L195" s="1062">
        <v>0</v>
      </c>
      <c r="M195" s="1008"/>
      <c r="N195" s="1008"/>
      <c r="O195" s="1008"/>
      <c r="P195" s="1008"/>
      <c r="Q195" s="1008"/>
      <c r="R195" s="1008"/>
      <c r="S195" s="1008"/>
    </row>
    <row r="196" spans="1:19">
      <c r="A196" s="1169"/>
      <c r="B196" s="1063" t="s">
        <v>2698</v>
      </c>
      <c r="C196" s="225" t="s">
        <v>2374</v>
      </c>
      <c r="D196" s="738">
        <v>45862</v>
      </c>
      <c r="E196" s="738">
        <v>45862</v>
      </c>
      <c r="F196" s="225" t="s">
        <v>2366</v>
      </c>
      <c r="G196" s="225" t="s">
        <v>754</v>
      </c>
      <c r="H196" s="225" t="s">
        <v>2699</v>
      </c>
      <c r="I196" s="227">
        <v>39</v>
      </c>
      <c r="J196" s="227">
        <v>1</v>
      </c>
      <c r="K196" s="227">
        <f t="shared" si="8"/>
        <v>39</v>
      </c>
      <c r="L196" s="1015">
        <v>0</v>
      </c>
      <c r="M196" s="1008"/>
      <c r="N196" s="1008"/>
      <c r="O196" s="1008"/>
      <c r="P196" s="1008"/>
      <c r="Q196" s="1008"/>
      <c r="R196" s="1008"/>
      <c r="S196" s="1008"/>
    </row>
    <row r="197" spans="1:19">
      <c r="A197" s="1169"/>
      <c r="B197" s="1063" t="s">
        <v>2700</v>
      </c>
      <c r="C197" s="225" t="s">
        <v>2552</v>
      </c>
      <c r="D197" s="738">
        <v>45880</v>
      </c>
      <c r="E197" s="738">
        <v>45880</v>
      </c>
      <c r="F197" s="225" t="s">
        <v>2366</v>
      </c>
      <c r="G197" s="225" t="s">
        <v>1303</v>
      </c>
      <c r="H197" s="225" t="s">
        <v>2694</v>
      </c>
      <c r="I197" s="227">
        <v>8</v>
      </c>
      <c r="J197" s="227">
        <v>2</v>
      </c>
      <c r="K197" s="227">
        <f t="shared" si="8"/>
        <v>16</v>
      </c>
      <c r="L197" s="1015">
        <v>0</v>
      </c>
      <c r="M197" s="1008"/>
      <c r="N197" s="1008"/>
      <c r="O197" s="1008"/>
      <c r="P197" s="1008"/>
      <c r="Q197" s="1008"/>
      <c r="R197" s="1008"/>
      <c r="S197" s="1008"/>
    </row>
    <row r="198" spans="1:19">
      <c r="A198" s="1169"/>
      <c r="B198" s="1063" t="s">
        <v>2701</v>
      </c>
      <c r="C198" s="225" t="s">
        <v>2552</v>
      </c>
      <c r="D198" s="738">
        <v>45880</v>
      </c>
      <c r="E198" s="738">
        <v>45880</v>
      </c>
      <c r="F198" s="225" t="s">
        <v>2366</v>
      </c>
      <c r="G198" s="225" t="s">
        <v>1303</v>
      </c>
      <c r="H198" s="225" t="s">
        <v>2694</v>
      </c>
      <c r="I198" s="227">
        <v>8</v>
      </c>
      <c r="J198" s="227">
        <v>1</v>
      </c>
      <c r="K198" s="227">
        <f t="shared" si="8"/>
        <v>8</v>
      </c>
      <c r="L198" s="1015">
        <v>0</v>
      </c>
      <c r="M198" s="1008"/>
      <c r="N198" s="1008"/>
      <c r="O198" s="1008"/>
      <c r="P198" s="1008"/>
      <c r="Q198" s="1008"/>
      <c r="R198" s="1008"/>
      <c r="S198" s="1008"/>
    </row>
    <row r="199" spans="1:19">
      <c r="A199" s="1169"/>
      <c r="B199" s="1063" t="s">
        <v>2397</v>
      </c>
      <c r="C199" s="225" t="s">
        <v>2365</v>
      </c>
      <c r="D199" s="738">
        <v>45883</v>
      </c>
      <c r="E199" s="738">
        <v>45883</v>
      </c>
      <c r="F199" s="225" t="s">
        <v>2366</v>
      </c>
      <c r="G199" s="225" t="s">
        <v>2398</v>
      </c>
      <c r="H199" s="225" t="s">
        <v>2408</v>
      </c>
      <c r="I199" s="227">
        <v>1</v>
      </c>
      <c r="J199" s="227">
        <v>2</v>
      </c>
      <c r="K199" s="227">
        <f t="shared" si="8"/>
        <v>2</v>
      </c>
      <c r="L199" s="1015">
        <v>0</v>
      </c>
      <c r="M199" s="1008"/>
      <c r="N199" s="1008"/>
      <c r="O199" s="1008"/>
      <c r="P199" s="1008"/>
      <c r="Q199" s="1008"/>
      <c r="R199" s="1008"/>
      <c r="S199" s="1008"/>
    </row>
    <row r="200" spans="1:19">
      <c r="A200" s="1169"/>
      <c r="B200" s="1063" t="s">
        <v>2702</v>
      </c>
      <c r="C200" s="1936" t="s">
        <v>2374</v>
      </c>
      <c r="D200" s="738">
        <v>45889</v>
      </c>
      <c r="E200" s="1937">
        <v>45889</v>
      </c>
      <c r="F200" s="225" t="s">
        <v>2366</v>
      </c>
      <c r="G200" s="1319" t="s">
        <v>250</v>
      </c>
      <c r="H200" s="225" t="s">
        <v>2412</v>
      </c>
      <c r="I200" s="227">
        <v>2</v>
      </c>
      <c r="J200" s="227">
        <v>0.5</v>
      </c>
      <c r="K200" s="227">
        <f t="shared" si="8"/>
        <v>1</v>
      </c>
      <c r="L200" s="1015">
        <v>0</v>
      </c>
      <c r="M200" s="1008"/>
      <c r="N200" s="1008"/>
      <c r="O200" s="1008"/>
      <c r="P200" s="1008"/>
      <c r="Q200" s="1008"/>
      <c r="R200" s="1008"/>
      <c r="S200" s="1008"/>
    </row>
    <row r="201" spans="1:19">
      <c r="A201" s="1169"/>
      <c r="B201" s="1063" t="s">
        <v>2703</v>
      </c>
      <c r="C201" s="1936" t="s">
        <v>2365</v>
      </c>
      <c r="D201" s="738">
        <v>45891</v>
      </c>
      <c r="E201" s="1937">
        <v>45891</v>
      </c>
      <c r="F201" s="225" t="s">
        <v>2366</v>
      </c>
      <c r="G201" s="1319" t="s">
        <v>2704</v>
      </c>
      <c r="H201" s="225" t="s">
        <v>2705</v>
      </c>
      <c r="I201" s="227">
        <v>1</v>
      </c>
      <c r="J201" s="227">
        <v>8</v>
      </c>
      <c r="K201" s="227">
        <f t="shared" si="8"/>
        <v>8</v>
      </c>
      <c r="L201" s="1015">
        <v>750</v>
      </c>
      <c r="M201" s="1008"/>
      <c r="N201" s="1008"/>
      <c r="O201" s="1008"/>
      <c r="P201" s="1008"/>
      <c r="Q201" s="1008"/>
      <c r="R201" s="1008"/>
      <c r="S201" s="1008"/>
    </row>
    <row r="202" spans="1:19">
      <c r="A202" s="1169"/>
      <c r="B202" s="1063" t="s">
        <v>2413</v>
      </c>
      <c r="C202" s="1936" t="s">
        <v>2374</v>
      </c>
      <c r="D202" s="738">
        <v>45902</v>
      </c>
      <c r="E202" s="1937">
        <v>45902</v>
      </c>
      <c r="F202" s="225" t="s">
        <v>2366</v>
      </c>
      <c r="G202" s="1319" t="s">
        <v>2414</v>
      </c>
      <c r="H202" s="225" t="s">
        <v>2408</v>
      </c>
      <c r="I202" s="227">
        <v>39</v>
      </c>
      <c r="J202" s="227">
        <v>2</v>
      </c>
      <c r="K202" s="227">
        <f t="shared" si="8"/>
        <v>78</v>
      </c>
      <c r="L202" s="1015">
        <v>0</v>
      </c>
      <c r="M202" s="1008"/>
      <c r="N202" s="1008"/>
      <c r="O202" s="1008"/>
      <c r="P202" s="1008"/>
      <c r="Q202" s="1008"/>
      <c r="R202" s="1008"/>
      <c r="S202" s="1008"/>
    </row>
    <row r="203" spans="1:19">
      <c r="A203" s="1169"/>
      <c r="B203" s="1063" t="s">
        <v>2415</v>
      </c>
      <c r="C203" s="1936" t="s">
        <v>2374</v>
      </c>
      <c r="D203" s="738">
        <v>45903</v>
      </c>
      <c r="E203" s="1937">
        <v>45903</v>
      </c>
      <c r="F203" s="225" t="s">
        <v>2366</v>
      </c>
      <c r="G203" s="1319" t="s">
        <v>2416</v>
      </c>
      <c r="H203" s="225" t="s">
        <v>2408</v>
      </c>
      <c r="I203" s="227">
        <v>39</v>
      </c>
      <c r="J203" s="227">
        <v>2</v>
      </c>
      <c r="K203" s="227">
        <f t="shared" si="8"/>
        <v>78</v>
      </c>
      <c r="L203" s="1015">
        <v>0</v>
      </c>
      <c r="M203" s="1008"/>
      <c r="N203" s="1008"/>
      <c r="O203" s="1008"/>
      <c r="P203" s="1008"/>
      <c r="Q203" s="1008"/>
      <c r="R203" s="1008"/>
      <c r="S203" s="1008"/>
    </row>
    <row r="204" spans="1:19">
      <c r="A204" s="1169"/>
      <c r="B204" s="1063" t="s">
        <v>2417</v>
      </c>
      <c r="C204" s="1936" t="s">
        <v>2365</v>
      </c>
      <c r="D204" s="738">
        <v>45904</v>
      </c>
      <c r="E204" s="1937">
        <v>45905</v>
      </c>
      <c r="F204" s="225" t="s">
        <v>2706</v>
      </c>
      <c r="G204" s="1319" t="s">
        <v>2677</v>
      </c>
      <c r="H204" s="225" t="s">
        <v>2408</v>
      </c>
      <c r="I204" s="227">
        <v>1</v>
      </c>
      <c r="J204" s="227">
        <v>16</v>
      </c>
      <c r="K204" s="227">
        <f t="shared" si="8"/>
        <v>16</v>
      </c>
      <c r="L204" s="1015">
        <v>0</v>
      </c>
      <c r="M204" s="1008"/>
      <c r="N204" s="1008"/>
      <c r="O204" s="1008"/>
      <c r="P204" s="1008"/>
      <c r="Q204" s="1008"/>
      <c r="R204" s="1008"/>
      <c r="S204" s="1008"/>
    </row>
    <row r="205" spans="1:19">
      <c r="A205" s="1169"/>
      <c r="B205" s="1063" t="s">
        <v>2422</v>
      </c>
      <c r="C205" s="1936" t="s">
        <v>2365</v>
      </c>
      <c r="D205" s="738">
        <v>45908</v>
      </c>
      <c r="E205" s="1937">
        <v>45908</v>
      </c>
      <c r="F205" s="225" t="s">
        <v>2366</v>
      </c>
      <c r="G205" s="1319" t="s">
        <v>2423</v>
      </c>
      <c r="H205" s="225" t="s">
        <v>2408</v>
      </c>
      <c r="I205" s="227">
        <v>1</v>
      </c>
      <c r="J205" s="227">
        <v>2</v>
      </c>
      <c r="K205" s="227">
        <f t="shared" si="8"/>
        <v>2</v>
      </c>
      <c r="L205" s="1015">
        <v>0</v>
      </c>
      <c r="M205" s="1008"/>
      <c r="N205" s="1008"/>
      <c r="O205" s="1008"/>
      <c r="P205" s="1008"/>
      <c r="Q205" s="1008"/>
      <c r="R205" s="1008"/>
      <c r="S205" s="1008"/>
    </row>
    <row r="206" spans="1:19">
      <c r="A206" s="1173"/>
      <c r="B206" s="1064" t="s">
        <v>2440</v>
      </c>
      <c r="C206" s="1021" t="s">
        <v>2374</v>
      </c>
      <c r="D206" s="966">
        <v>45982</v>
      </c>
      <c r="E206" s="1968">
        <v>45982</v>
      </c>
      <c r="F206" s="249" t="s">
        <v>2366</v>
      </c>
      <c r="G206" s="1969" t="s">
        <v>2681</v>
      </c>
      <c r="H206" s="249" t="s">
        <v>2408</v>
      </c>
      <c r="I206" s="1970">
        <v>39</v>
      </c>
      <c r="J206" s="1971">
        <v>2</v>
      </c>
      <c r="K206" s="1971">
        <f t="shared" si="8"/>
        <v>78</v>
      </c>
      <c r="L206" s="1972">
        <v>0</v>
      </c>
      <c r="M206" s="1008"/>
      <c r="N206" s="1008"/>
      <c r="O206" s="1008"/>
      <c r="P206" s="1008"/>
      <c r="Q206" s="1008"/>
      <c r="R206" s="1008"/>
      <c r="S206" s="1008"/>
    </row>
    <row r="207" spans="1:19">
      <c r="A207" s="1144" t="s">
        <v>916</v>
      </c>
      <c r="B207" s="283" t="s">
        <v>2707</v>
      </c>
      <c r="C207" s="1052" t="s">
        <v>2365</v>
      </c>
      <c r="D207" s="973">
        <v>45726</v>
      </c>
      <c r="E207" s="1909">
        <v>45726</v>
      </c>
      <c r="F207" s="220" t="s">
        <v>2366</v>
      </c>
      <c r="G207" s="1398" t="s">
        <v>2708</v>
      </c>
      <c r="H207" s="220" t="s">
        <v>2709</v>
      </c>
      <c r="I207" s="222">
        <v>7</v>
      </c>
      <c r="J207" s="222">
        <v>0.5</v>
      </c>
      <c r="K207" s="222">
        <f t="shared" si="8"/>
        <v>3.5</v>
      </c>
      <c r="L207" s="1053">
        <v>0</v>
      </c>
      <c r="M207" s="1008"/>
      <c r="N207" s="1008"/>
      <c r="O207" s="1008"/>
      <c r="P207" s="1008"/>
      <c r="Q207" s="1008"/>
      <c r="R207" s="1008"/>
      <c r="S207" s="1008"/>
    </row>
    <row r="208" spans="1:19">
      <c r="A208" s="1818"/>
      <c r="B208" s="192" t="s">
        <v>2710</v>
      </c>
      <c r="C208" s="1416" t="s">
        <v>2365</v>
      </c>
      <c r="D208" s="738">
        <v>45721</v>
      </c>
      <c r="E208" s="1937">
        <v>45721</v>
      </c>
      <c r="F208" s="225" t="s">
        <v>2366</v>
      </c>
      <c r="G208" s="1317" t="s">
        <v>2711</v>
      </c>
      <c r="H208" s="225" t="s">
        <v>2709</v>
      </c>
      <c r="I208" s="227">
        <v>8</v>
      </c>
      <c r="J208" s="227">
        <v>0.5</v>
      </c>
      <c r="K208" s="227">
        <f t="shared" si="8"/>
        <v>4</v>
      </c>
      <c r="L208" s="1016">
        <v>0</v>
      </c>
      <c r="M208" s="1008"/>
      <c r="N208" s="1008"/>
      <c r="O208" s="1008"/>
      <c r="P208" s="1008"/>
      <c r="Q208" s="1008"/>
      <c r="R208" s="1008"/>
      <c r="S208" s="1008"/>
    </row>
    <row r="209" spans="1:19">
      <c r="A209" s="1818"/>
      <c r="B209" s="192" t="s">
        <v>2712</v>
      </c>
      <c r="C209" s="1416" t="s">
        <v>2374</v>
      </c>
      <c r="D209" s="738">
        <v>45723</v>
      </c>
      <c r="E209" s="1937">
        <v>45723</v>
      </c>
      <c r="F209" s="225" t="s">
        <v>2366</v>
      </c>
      <c r="G209" s="1317" t="s">
        <v>2713</v>
      </c>
      <c r="H209" s="225" t="s">
        <v>2709</v>
      </c>
      <c r="I209" s="227">
        <v>32</v>
      </c>
      <c r="J209" s="227">
        <v>1</v>
      </c>
      <c r="K209" s="227">
        <f t="shared" si="8"/>
        <v>32</v>
      </c>
      <c r="L209" s="1016">
        <v>0</v>
      </c>
      <c r="M209" s="1008"/>
      <c r="N209" s="1008"/>
      <c r="O209" s="1008"/>
      <c r="P209" s="1008"/>
      <c r="Q209" s="1008"/>
      <c r="R209" s="1008"/>
      <c r="S209" s="1008"/>
    </row>
    <row r="210" spans="1:19">
      <c r="A210" s="1818"/>
      <c r="B210" s="192" t="s">
        <v>2714</v>
      </c>
      <c r="C210" s="1416" t="s">
        <v>2374</v>
      </c>
      <c r="D210" s="738">
        <v>45723</v>
      </c>
      <c r="E210" s="1937">
        <v>45723</v>
      </c>
      <c r="F210" s="225" t="s">
        <v>2366</v>
      </c>
      <c r="G210" s="1317" t="s">
        <v>2715</v>
      </c>
      <c r="H210" s="225" t="s">
        <v>2716</v>
      </c>
      <c r="I210" s="227">
        <v>32</v>
      </c>
      <c r="J210" s="227">
        <v>1</v>
      </c>
      <c r="K210" s="227">
        <f t="shared" si="8"/>
        <v>32</v>
      </c>
      <c r="L210" s="1016">
        <v>0</v>
      </c>
      <c r="M210" s="1008"/>
      <c r="N210" s="1008"/>
      <c r="O210" s="1008"/>
      <c r="P210" s="1008"/>
      <c r="Q210" s="1008"/>
      <c r="R210" s="1008"/>
      <c r="S210" s="1008"/>
    </row>
    <row r="211" spans="1:19">
      <c r="A211" s="1818"/>
      <c r="B211" s="192" t="s">
        <v>2717</v>
      </c>
      <c r="C211" s="1416" t="s">
        <v>2552</v>
      </c>
      <c r="D211" s="738">
        <v>45775</v>
      </c>
      <c r="E211" s="1937">
        <v>45776</v>
      </c>
      <c r="F211" s="225" t="s">
        <v>2706</v>
      </c>
      <c r="G211" s="1317" t="s">
        <v>2718</v>
      </c>
      <c r="H211" s="225" t="s">
        <v>2709</v>
      </c>
      <c r="I211" s="227">
        <v>7</v>
      </c>
      <c r="J211" s="227">
        <v>18</v>
      </c>
      <c r="K211" s="227">
        <f t="shared" si="8"/>
        <v>126</v>
      </c>
      <c r="L211" s="1016">
        <v>230.77</v>
      </c>
      <c r="M211" s="1008"/>
      <c r="N211" s="1008"/>
      <c r="O211" s="1008"/>
      <c r="P211" s="1008"/>
      <c r="Q211" s="1008"/>
      <c r="R211" s="1008"/>
      <c r="S211" s="1008"/>
    </row>
    <row r="212" spans="1:19">
      <c r="A212" s="1818"/>
      <c r="B212" s="225" t="s">
        <v>2719</v>
      </c>
      <c r="C212" s="1936" t="s">
        <v>2552</v>
      </c>
      <c r="D212" s="738">
        <v>45777</v>
      </c>
      <c r="E212" s="1937">
        <v>45777</v>
      </c>
      <c r="F212" s="225" t="s">
        <v>2366</v>
      </c>
      <c r="G212" s="1319" t="s">
        <v>2718</v>
      </c>
      <c r="H212" s="225" t="s">
        <v>2709</v>
      </c>
      <c r="I212" s="227">
        <v>7</v>
      </c>
      <c r="J212" s="227">
        <v>9</v>
      </c>
      <c r="K212" s="227">
        <f t="shared" si="8"/>
        <v>63</v>
      </c>
      <c r="L212" s="1015">
        <v>230.77</v>
      </c>
      <c r="M212" s="1008"/>
      <c r="N212" s="1008"/>
      <c r="O212" s="1008"/>
      <c r="P212" s="1008"/>
      <c r="Q212" s="1008"/>
      <c r="R212" s="1008"/>
      <c r="S212" s="1008"/>
    </row>
    <row r="213" spans="1:19">
      <c r="A213" s="1818"/>
      <c r="B213" s="225" t="s">
        <v>2720</v>
      </c>
      <c r="C213" s="1936" t="s">
        <v>2552</v>
      </c>
      <c r="D213" s="738">
        <v>45779</v>
      </c>
      <c r="E213" s="1937">
        <v>45780</v>
      </c>
      <c r="F213" s="225" t="s">
        <v>2401</v>
      </c>
      <c r="G213" s="1319" t="s">
        <v>2718</v>
      </c>
      <c r="H213" s="225" t="s">
        <v>2709</v>
      </c>
      <c r="I213" s="227">
        <v>4</v>
      </c>
      <c r="J213" s="227">
        <v>14</v>
      </c>
      <c r="K213" s="227">
        <f t="shared" si="8"/>
        <v>56</v>
      </c>
      <c r="L213" s="1016">
        <v>307.69</v>
      </c>
      <c r="M213" s="1008"/>
      <c r="N213" s="1008"/>
      <c r="O213" s="1008"/>
      <c r="P213" s="1008"/>
      <c r="Q213" s="1008"/>
      <c r="R213" s="1008"/>
      <c r="S213" s="1008"/>
    </row>
    <row r="214" spans="1:19">
      <c r="A214" s="1818"/>
      <c r="B214" s="225" t="s">
        <v>2666</v>
      </c>
      <c r="C214" s="1936" t="s">
        <v>2365</v>
      </c>
      <c r="D214" s="738">
        <v>45835</v>
      </c>
      <c r="E214" s="1937">
        <v>45835</v>
      </c>
      <c r="F214" s="225" t="s">
        <v>2667</v>
      </c>
      <c r="G214" s="1319" t="s">
        <v>2721</v>
      </c>
      <c r="H214" s="225" t="s">
        <v>2709</v>
      </c>
      <c r="I214" s="227">
        <v>32</v>
      </c>
      <c r="J214" s="227">
        <v>1</v>
      </c>
      <c r="K214" s="227">
        <f t="shared" si="8"/>
        <v>32</v>
      </c>
      <c r="L214" s="1065">
        <v>0</v>
      </c>
      <c r="M214" s="1008"/>
      <c r="N214" s="1008"/>
      <c r="O214" s="1008"/>
      <c r="P214" s="1008"/>
      <c r="Q214" s="1008"/>
      <c r="R214" s="1008"/>
      <c r="S214" s="1008"/>
    </row>
    <row r="215" spans="1:19">
      <c r="A215" s="1818"/>
      <c r="B215" s="225" t="s">
        <v>2722</v>
      </c>
      <c r="C215" s="1936" t="s">
        <v>2365</v>
      </c>
      <c r="D215" s="738">
        <v>45863</v>
      </c>
      <c r="E215" s="1937">
        <v>45863</v>
      </c>
      <c r="F215" s="225" t="s">
        <v>2366</v>
      </c>
      <c r="G215" s="1319" t="s">
        <v>2723</v>
      </c>
      <c r="H215" s="225" t="s">
        <v>2716</v>
      </c>
      <c r="I215" s="227">
        <v>32</v>
      </c>
      <c r="J215" s="227">
        <v>1</v>
      </c>
      <c r="K215" s="227">
        <f t="shared" si="8"/>
        <v>32</v>
      </c>
      <c r="L215" s="1016">
        <v>0</v>
      </c>
      <c r="M215" s="1008"/>
      <c r="N215" s="1008"/>
      <c r="O215" s="1008"/>
      <c r="P215" s="1008"/>
      <c r="Q215" s="1008"/>
      <c r="R215" s="1008"/>
      <c r="S215" s="1008"/>
    </row>
    <row r="216" spans="1:19">
      <c r="A216" s="1818"/>
      <c r="B216" s="225" t="s">
        <v>2397</v>
      </c>
      <c r="C216" s="1936" t="s">
        <v>2365</v>
      </c>
      <c r="D216" s="738">
        <v>45883</v>
      </c>
      <c r="E216" s="1937">
        <v>45883</v>
      </c>
      <c r="F216" s="225" t="s">
        <v>2366</v>
      </c>
      <c r="G216" s="1319" t="s">
        <v>2398</v>
      </c>
      <c r="H216" s="225" t="s">
        <v>2408</v>
      </c>
      <c r="I216" s="227">
        <v>1</v>
      </c>
      <c r="J216" s="227">
        <v>2</v>
      </c>
      <c r="K216" s="227">
        <f t="shared" si="8"/>
        <v>2</v>
      </c>
      <c r="L216" s="1016">
        <v>0</v>
      </c>
      <c r="M216" s="1008"/>
      <c r="N216" s="1008"/>
      <c r="O216" s="1008"/>
      <c r="P216" s="1008"/>
      <c r="Q216" s="1008"/>
      <c r="R216" s="1008"/>
      <c r="S216" s="1008"/>
    </row>
    <row r="217" spans="1:19">
      <c r="A217" s="1818"/>
      <c r="B217" s="225" t="s">
        <v>2413</v>
      </c>
      <c r="C217" s="1936" t="s">
        <v>2374</v>
      </c>
      <c r="D217" s="738">
        <v>45902</v>
      </c>
      <c r="E217" s="1937">
        <v>45902</v>
      </c>
      <c r="F217" s="225" t="s">
        <v>2366</v>
      </c>
      <c r="G217" s="1319" t="s">
        <v>2414</v>
      </c>
      <c r="H217" s="225" t="s">
        <v>2408</v>
      </c>
      <c r="I217" s="227">
        <v>32</v>
      </c>
      <c r="J217" s="227">
        <v>2</v>
      </c>
      <c r="K217" s="227">
        <f t="shared" si="8"/>
        <v>64</v>
      </c>
      <c r="L217" s="1065">
        <v>0</v>
      </c>
      <c r="M217" s="1008"/>
      <c r="N217" s="1008"/>
      <c r="O217" s="1008"/>
      <c r="P217" s="1008"/>
      <c r="Q217" s="1008"/>
      <c r="R217" s="1008"/>
      <c r="S217" s="1008"/>
    </row>
    <row r="218" spans="1:19">
      <c r="A218" s="1818"/>
      <c r="B218" s="225" t="s">
        <v>2415</v>
      </c>
      <c r="C218" s="1936" t="s">
        <v>2374</v>
      </c>
      <c r="D218" s="738">
        <v>45903</v>
      </c>
      <c r="E218" s="1937">
        <v>45903</v>
      </c>
      <c r="F218" s="225" t="s">
        <v>2366</v>
      </c>
      <c r="G218" s="1319" t="s">
        <v>2416</v>
      </c>
      <c r="H218" s="225" t="s">
        <v>2408</v>
      </c>
      <c r="I218" s="227">
        <v>30</v>
      </c>
      <c r="J218" s="227">
        <v>2</v>
      </c>
      <c r="K218" s="227">
        <f t="shared" si="8"/>
        <v>60</v>
      </c>
      <c r="L218" s="1065">
        <v>0</v>
      </c>
      <c r="M218" s="1008"/>
      <c r="N218" s="1008"/>
      <c r="O218" s="1008"/>
      <c r="P218" s="1008"/>
      <c r="Q218" s="1008"/>
      <c r="R218" s="1008"/>
      <c r="S218" s="1008"/>
    </row>
    <row r="219" spans="1:19">
      <c r="A219" s="1818"/>
      <c r="B219" s="225" t="s">
        <v>2417</v>
      </c>
      <c r="C219" s="1936" t="s">
        <v>2365</v>
      </c>
      <c r="D219" s="738">
        <v>45904</v>
      </c>
      <c r="E219" s="1937">
        <v>45905</v>
      </c>
      <c r="F219" s="225" t="s">
        <v>2401</v>
      </c>
      <c r="G219" s="1319" t="s">
        <v>2677</v>
      </c>
      <c r="H219" s="225" t="s">
        <v>2408</v>
      </c>
      <c r="I219" s="227">
        <v>1</v>
      </c>
      <c r="J219" s="227">
        <v>16</v>
      </c>
      <c r="K219" s="227">
        <f t="shared" si="8"/>
        <v>16</v>
      </c>
      <c r="L219" s="1065">
        <v>0</v>
      </c>
      <c r="M219" s="1008"/>
      <c r="N219" s="1008"/>
      <c r="O219" s="1008"/>
      <c r="P219" s="1008"/>
      <c r="Q219" s="1008"/>
      <c r="R219" s="1008"/>
      <c r="S219" s="1008"/>
    </row>
    <row r="220" spans="1:19">
      <c r="A220" s="1818"/>
      <c r="B220" s="225" t="s">
        <v>2422</v>
      </c>
      <c r="C220" s="1936" t="s">
        <v>2365</v>
      </c>
      <c r="D220" s="738">
        <v>45908</v>
      </c>
      <c r="E220" s="1937">
        <v>45908</v>
      </c>
      <c r="F220" s="225" t="s">
        <v>2366</v>
      </c>
      <c r="G220" s="1319" t="s">
        <v>2423</v>
      </c>
      <c r="H220" s="225" t="s">
        <v>2408</v>
      </c>
      <c r="I220" s="227">
        <v>1</v>
      </c>
      <c r="J220" s="227">
        <v>2</v>
      </c>
      <c r="K220" s="227">
        <f t="shared" si="8"/>
        <v>2</v>
      </c>
      <c r="L220" s="1065">
        <v>0</v>
      </c>
      <c r="M220" s="1008"/>
      <c r="N220" s="1008"/>
      <c r="O220" s="1008"/>
      <c r="P220" s="1008"/>
      <c r="Q220" s="1008"/>
      <c r="R220" s="1008"/>
      <c r="S220" s="1008"/>
    </row>
    <row r="221" spans="1:19">
      <c r="A221" s="1818"/>
      <c r="B221" s="225" t="s">
        <v>2407</v>
      </c>
      <c r="C221" s="1936" t="s">
        <v>2365</v>
      </c>
      <c r="D221" s="738">
        <v>45909</v>
      </c>
      <c r="E221" s="1937">
        <v>45909</v>
      </c>
      <c r="F221" s="225">
        <v>1</v>
      </c>
      <c r="G221" s="1319" t="s">
        <v>250</v>
      </c>
      <c r="H221" s="225" t="s">
        <v>2408</v>
      </c>
      <c r="I221" s="227">
        <v>6</v>
      </c>
      <c r="J221" s="227">
        <v>0.5</v>
      </c>
      <c r="K221" s="227">
        <f t="shared" si="8"/>
        <v>3</v>
      </c>
      <c r="L221" s="1065">
        <v>0</v>
      </c>
      <c r="M221" s="1008"/>
      <c r="N221" s="1008"/>
      <c r="O221" s="1008"/>
      <c r="P221" s="1008"/>
      <c r="Q221" s="1008"/>
      <c r="R221" s="1008"/>
      <c r="S221" s="1008"/>
    </row>
    <row r="222" spans="1:19">
      <c r="A222" s="1818"/>
      <c r="B222" s="225" t="s">
        <v>2724</v>
      </c>
      <c r="C222" s="1936" t="s">
        <v>2374</v>
      </c>
      <c r="D222" s="738">
        <v>45913</v>
      </c>
      <c r="E222" s="1937">
        <v>45913</v>
      </c>
      <c r="F222" s="225">
        <v>1</v>
      </c>
      <c r="G222" s="1319" t="s">
        <v>2723</v>
      </c>
      <c r="H222" s="225" t="s">
        <v>2716</v>
      </c>
      <c r="I222" s="227">
        <v>32</v>
      </c>
      <c r="J222" s="227">
        <v>1</v>
      </c>
      <c r="K222" s="227">
        <f t="shared" si="8"/>
        <v>32</v>
      </c>
      <c r="L222" s="1065">
        <v>0</v>
      </c>
      <c r="M222" s="1008"/>
      <c r="N222" s="1008"/>
      <c r="O222" s="1008"/>
      <c r="P222" s="1008"/>
      <c r="Q222" s="1008"/>
      <c r="R222" s="1008"/>
      <c r="S222" s="1008"/>
    </row>
    <row r="223" spans="1:19">
      <c r="A223" s="1819"/>
      <c r="B223" s="249" t="s">
        <v>2440</v>
      </c>
      <c r="C223" s="249" t="s">
        <v>2374</v>
      </c>
      <c r="D223" s="966">
        <v>45982</v>
      </c>
      <c r="E223" s="966">
        <v>45982</v>
      </c>
      <c r="F223" s="249" t="s">
        <v>2366</v>
      </c>
      <c r="G223" s="249" t="s">
        <v>2681</v>
      </c>
      <c r="H223" s="249" t="s">
        <v>2408</v>
      </c>
      <c r="I223" s="252">
        <v>32</v>
      </c>
      <c r="J223" s="252">
        <v>2</v>
      </c>
      <c r="K223" s="252">
        <f t="shared" si="8"/>
        <v>64</v>
      </c>
      <c r="L223" s="1066">
        <v>0</v>
      </c>
      <c r="M223" s="1008"/>
      <c r="N223" s="1008"/>
      <c r="O223" s="1008"/>
      <c r="P223" s="1008"/>
      <c r="Q223" s="1008"/>
      <c r="R223" s="1008"/>
      <c r="S223" s="1008"/>
    </row>
    <row r="224" spans="1:19">
      <c r="A224" s="1067" t="s">
        <v>1129</v>
      </c>
      <c r="B224" s="1973"/>
      <c r="C224" s="1973"/>
      <c r="D224" s="1973"/>
      <c r="E224" s="1973"/>
      <c r="F224" s="1068"/>
      <c r="G224" s="1973"/>
      <c r="H224" s="1973"/>
      <c r="I224" s="1973"/>
      <c r="J224" s="1973"/>
      <c r="K224" s="1069">
        <f t="shared" ref="K224:L224" si="9">SUM(K3:K223)</f>
        <v>9274.2000000000007</v>
      </c>
      <c r="L224" s="1070">
        <f t="shared" si="9"/>
        <v>17000.852556390975</v>
      </c>
      <c r="M224" s="1008"/>
      <c r="N224" s="1008"/>
      <c r="O224" s="1008"/>
      <c r="P224" s="1008"/>
      <c r="Q224" s="1008"/>
      <c r="R224" s="1008"/>
      <c r="S224" s="1008"/>
    </row>
    <row r="225" spans="1:19">
      <c r="A225" s="1071"/>
      <c r="B225" s="156"/>
      <c r="C225" s="156"/>
      <c r="D225" s="1072"/>
      <c r="E225" s="156"/>
      <c r="F225" s="156"/>
      <c r="G225" s="156"/>
      <c r="H225" s="156"/>
      <c r="I225" s="157"/>
      <c r="J225" s="157"/>
      <c r="K225" s="157"/>
      <c r="L225" s="157"/>
      <c r="M225" s="1008"/>
      <c r="N225" s="1008"/>
      <c r="O225" s="1008"/>
      <c r="P225" s="1008"/>
      <c r="Q225" s="1008"/>
      <c r="R225" s="1008"/>
      <c r="S225" s="1008"/>
    </row>
    <row r="226" spans="1:19">
      <c r="A226" s="1073"/>
      <c r="B226" s="1008"/>
      <c r="C226" s="1008"/>
      <c r="D226" s="1074"/>
      <c r="E226" s="1008"/>
      <c r="F226" s="1008"/>
      <c r="G226" s="1008"/>
      <c r="H226" s="1008"/>
      <c r="I226" s="1073"/>
      <c r="J226" s="1073"/>
      <c r="K226" s="1073"/>
      <c r="L226" s="1073"/>
      <c r="M226" s="1008"/>
      <c r="N226" s="1008"/>
      <c r="O226" s="1008"/>
      <c r="P226" s="1008"/>
      <c r="Q226" s="1008"/>
      <c r="R226" s="1008"/>
      <c r="S226" s="1008"/>
    </row>
    <row r="227" spans="1:19">
      <c r="A227" s="1073"/>
      <c r="B227" s="1008"/>
      <c r="C227" s="1008"/>
      <c r="D227" s="1074"/>
      <c r="E227" s="1008"/>
      <c r="F227" s="1008"/>
      <c r="G227" s="1008"/>
      <c r="H227" s="1008"/>
      <c r="I227" s="1073"/>
      <c r="J227" s="1073"/>
      <c r="K227" s="1073"/>
      <c r="L227" s="1073"/>
      <c r="M227" s="1008"/>
      <c r="N227" s="1008"/>
      <c r="O227" s="1008"/>
      <c r="P227" s="1008"/>
      <c r="Q227" s="1008"/>
      <c r="R227" s="1008"/>
      <c r="S227" s="1008"/>
    </row>
    <row r="228" spans="1:19">
      <c r="A228" s="1073"/>
      <c r="B228" s="1008"/>
      <c r="C228" s="1008"/>
      <c r="D228" s="1074"/>
      <c r="E228" s="1008"/>
      <c r="F228" s="1008"/>
      <c r="G228" s="1008"/>
      <c r="H228" s="1008"/>
      <c r="I228" s="1073"/>
      <c r="J228" s="1073"/>
      <c r="K228" s="1073"/>
      <c r="L228" s="1073"/>
      <c r="M228" s="1008"/>
      <c r="N228" s="1008"/>
      <c r="O228" s="1008"/>
      <c r="P228" s="1008"/>
      <c r="Q228" s="1008"/>
      <c r="R228" s="1008"/>
      <c r="S228" s="1008"/>
    </row>
    <row r="229" spans="1:19">
      <c r="A229" s="1073"/>
      <c r="B229" s="1008"/>
      <c r="C229" s="1008"/>
      <c r="D229" s="1074"/>
      <c r="E229" s="1008"/>
      <c r="F229" s="1008"/>
      <c r="G229" s="1008"/>
      <c r="H229" s="1008"/>
      <c r="I229" s="1073"/>
      <c r="J229" s="1073"/>
      <c r="K229" s="1073"/>
      <c r="L229" s="1073"/>
      <c r="M229" s="1008"/>
      <c r="N229" s="1008"/>
      <c r="O229" s="1008"/>
      <c r="P229" s="1008"/>
      <c r="Q229" s="1008"/>
      <c r="R229" s="1008"/>
      <c r="S229" s="1008"/>
    </row>
    <row r="230" spans="1:19">
      <c r="A230" s="1073"/>
      <c r="B230" s="1008"/>
      <c r="C230" s="1008"/>
      <c r="D230" s="1074"/>
      <c r="E230" s="1008"/>
      <c r="F230" s="1008"/>
      <c r="G230" s="1008"/>
      <c r="H230" s="1008"/>
      <c r="I230" s="1073"/>
      <c r="J230" s="1073"/>
      <c r="K230" s="1073"/>
      <c r="L230" s="1073"/>
      <c r="M230" s="1008"/>
      <c r="N230" s="1008"/>
      <c r="O230" s="1008"/>
      <c r="P230" s="1008"/>
      <c r="Q230" s="1008"/>
      <c r="R230" s="1008"/>
      <c r="S230" s="1008"/>
    </row>
    <row r="231" spans="1:19">
      <c r="A231" s="1073"/>
      <c r="B231" s="1008"/>
      <c r="C231" s="1008"/>
      <c r="D231" s="1074"/>
      <c r="E231" s="1008"/>
      <c r="F231" s="1008"/>
      <c r="G231" s="1008"/>
      <c r="H231" s="1008"/>
      <c r="I231" s="1073"/>
      <c r="J231" s="1073"/>
      <c r="K231" s="1073"/>
      <c r="L231" s="1073"/>
      <c r="M231" s="1008"/>
      <c r="N231" s="1008"/>
      <c r="O231" s="1008"/>
      <c r="P231" s="1008"/>
      <c r="Q231" s="1008"/>
      <c r="R231" s="1008"/>
      <c r="S231" s="1008"/>
    </row>
    <row r="232" spans="1:19">
      <c r="A232" s="1073"/>
      <c r="B232" s="1008"/>
      <c r="C232" s="1008"/>
      <c r="D232" s="1074"/>
      <c r="E232" s="1008"/>
      <c r="F232" s="1008"/>
      <c r="G232" s="1008"/>
      <c r="H232" s="1008"/>
      <c r="I232" s="1073"/>
      <c r="J232" s="1073"/>
      <c r="K232" s="1073"/>
      <c r="L232" s="1073"/>
      <c r="M232" s="1008"/>
      <c r="N232" s="1008"/>
      <c r="O232" s="1008"/>
      <c r="P232" s="1008"/>
      <c r="Q232" s="1008"/>
      <c r="R232" s="1008"/>
      <c r="S232" s="1008"/>
    </row>
    <row r="233" spans="1:19">
      <c r="A233" s="1073"/>
      <c r="B233" s="1008"/>
      <c r="C233" s="1008"/>
      <c r="D233" s="1074"/>
      <c r="E233" s="1008"/>
      <c r="F233" s="1008"/>
      <c r="G233" s="1008"/>
      <c r="H233" s="1008"/>
      <c r="I233" s="1073"/>
      <c r="J233" s="1073"/>
      <c r="K233" s="1073"/>
      <c r="L233" s="1073"/>
      <c r="M233" s="1008"/>
      <c r="N233" s="1008"/>
      <c r="O233" s="1008"/>
      <c r="P233" s="1008"/>
      <c r="Q233" s="1008"/>
      <c r="R233" s="1008"/>
      <c r="S233" s="1008"/>
    </row>
    <row r="234" spans="1:19">
      <c r="A234" s="1073"/>
      <c r="B234" s="1008"/>
      <c r="C234" s="1008"/>
      <c r="D234" s="1074"/>
      <c r="E234" s="1008"/>
      <c r="F234" s="1008"/>
      <c r="G234" s="1008"/>
      <c r="H234" s="1008"/>
      <c r="I234" s="1073"/>
      <c r="J234" s="1073"/>
      <c r="K234" s="1073"/>
      <c r="L234" s="1073"/>
      <c r="M234" s="1008"/>
      <c r="N234" s="1008"/>
      <c r="O234" s="1008"/>
      <c r="P234" s="1008"/>
      <c r="Q234" s="1008"/>
      <c r="R234" s="1008"/>
      <c r="S234" s="1008"/>
    </row>
    <row r="235" spans="1:19">
      <c r="A235" s="1073"/>
      <c r="B235" s="1008"/>
      <c r="C235" s="1008"/>
      <c r="D235" s="1074"/>
      <c r="E235" s="1008"/>
      <c r="F235" s="1008"/>
      <c r="G235" s="1008"/>
      <c r="H235" s="1008"/>
      <c r="I235" s="1073"/>
      <c r="J235" s="1073"/>
      <c r="K235" s="1073"/>
      <c r="L235" s="1073"/>
      <c r="M235" s="1008"/>
      <c r="N235" s="1008"/>
      <c r="O235" s="1008"/>
      <c r="P235" s="1008"/>
      <c r="Q235" s="1008"/>
      <c r="R235" s="1008"/>
      <c r="S235" s="1008"/>
    </row>
    <row r="236" spans="1:19">
      <c r="A236" s="1073"/>
      <c r="B236" s="1008"/>
      <c r="C236" s="1008"/>
      <c r="D236" s="1074"/>
      <c r="E236" s="1008"/>
      <c r="F236" s="1008"/>
      <c r="G236" s="1008"/>
      <c r="H236" s="1008"/>
      <c r="I236" s="1073"/>
      <c r="J236" s="1073"/>
      <c r="K236" s="1073"/>
      <c r="L236" s="1073"/>
      <c r="M236" s="1008"/>
      <c r="N236" s="1008"/>
      <c r="O236" s="1008"/>
      <c r="P236" s="1008"/>
      <c r="Q236" s="1008"/>
      <c r="R236" s="1008"/>
      <c r="S236" s="1008"/>
    </row>
    <row r="237" spans="1:19">
      <c r="A237" s="1073"/>
      <c r="B237" s="1008"/>
      <c r="C237" s="1008"/>
      <c r="D237" s="1074"/>
      <c r="E237" s="1008"/>
      <c r="F237" s="1008"/>
      <c r="G237" s="1008"/>
      <c r="H237" s="1008"/>
      <c r="I237" s="1073"/>
      <c r="J237" s="1073"/>
      <c r="K237" s="1073"/>
      <c r="L237" s="1073"/>
      <c r="M237" s="1008"/>
      <c r="N237" s="1008"/>
      <c r="O237" s="1008"/>
      <c r="P237" s="1008"/>
      <c r="Q237" s="1008"/>
      <c r="R237" s="1008"/>
      <c r="S237" s="1008"/>
    </row>
    <row r="238" spans="1:19">
      <c r="A238" s="1073"/>
      <c r="B238" s="1008"/>
      <c r="C238" s="1008"/>
      <c r="D238" s="1074"/>
      <c r="E238" s="1008"/>
      <c r="F238" s="1008"/>
      <c r="G238" s="1008"/>
      <c r="H238" s="1008"/>
      <c r="I238" s="1073"/>
      <c r="J238" s="1073"/>
      <c r="K238" s="1073"/>
      <c r="L238" s="1073"/>
      <c r="M238" s="1008"/>
      <c r="N238" s="1008"/>
      <c r="O238" s="1008"/>
      <c r="P238" s="1008"/>
      <c r="Q238" s="1008"/>
      <c r="R238" s="1008"/>
      <c r="S238" s="1008"/>
    </row>
    <row r="239" spans="1:19">
      <c r="A239" s="1073"/>
      <c r="B239" s="1008"/>
      <c r="C239" s="1008"/>
      <c r="D239" s="1074"/>
      <c r="E239" s="1008"/>
      <c r="F239" s="1008"/>
      <c r="G239" s="1008"/>
      <c r="H239" s="1008"/>
      <c r="I239" s="1073"/>
      <c r="J239" s="1073"/>
      <c r="K239" s="1073"/>
      <c r="L239" s="1073"/>
      <c r="M239" s="1008"/>
      <c r="N239" s="1008"/>
      <c r="O239" s="1008"/>
      <c r="P239" s="1008"/>
      <c r="Q239" s="1008"/>
      <c r="R239" s="1008"/>
      <c r="S239" s="1008"/>
    </row>
    <row r="240" spans="1:19">
      <c r="A240" s="1073"/>
      <c r="B240" s="1008"/>
      <c r="C240" s="1008"/>
      <c r="D240" s="1074"/>
      <c r="E240" s="1008"/>
      <c r="F240" s="1008"/>
      <c r="G240" s="1008"/>
      <c r="H240" s="1008"/>
      <c r="I240" s="1073"/>
      <c r="J240" s="1073"/>
      <c r="K240" s="1073"/>
      <c r="L240" s="1073"/>
      <c r="M240" s="1008"/>
      <c r="N240" s="1008"/>
      <c r="O240" s="1008"/>
      <c r="P240" s="1008"/>
      <c r="Q240" s="1008"/>
      <c r="R240" s="1008"/>
      <c r="S240" s="1008"/>
    </row>
    <row r="241" spans="1:19">
      <c r="A241" s="1073"/>
      <c r="B241" s="1008"/>
      <c r="C241" s="1008"/>
      <c r="D241" s="1074"/>
      <c r="E241" s="1008"/>
      <c r="F241" s="1008"/>
      <c r="G241" s="1008"/>
      <c r="H241" s="1008"/>
      <c r="I241" s="1073"/>
      <c r="J241" s="1073"/>
      <c r="K241" s="1073"/>
      <c r="L241" s="1073"/>
      <c r="M241" s="1008"/>
      <c r="N241" s="1008"/>
      <c r="O241" s="1008"/>
      <c r="P241" s="1008"/>
      <c r="Q241" s="1008"/>
      <c r="R241" s="1008"/>
      <c r="S241" s="1008"/>
    </row>
    <row r="242" spans="1:19">
      <c r="A242" s="1073"/>
      <c r="B242" s="1008"/>
      <c r="C242" s="1008"/>
      <c r="D242" s="1074"/>
      <c r="E242" s="1008"/>
      <c r="F242" s="1008"/>
      <c r="G242" s="1008"/>
      <c r="H242" s="1008"/>
      <c r="I242" s="1073"/>
      <c r="J242" s="1073"/>
      <c r="K242" s="1073"/>
      <c r="L242" s="1073"/>
      <c r="M242" s="1008"/>
      <c r="N242" s="1008"/>
      <c r="O242" s="1008"/>
      <c r="P242" s="1008"/>
      <c r="Q242" s="1008"/>
      <c r="R242" s="1008"/>
      <c r="S242" s="1008"/>
    </row>
    <row r="243" spans="1:19">
      <c r="A243" s="1073"/>
      <c r="B243" s="1008"/>
      <c r="C243" s="1008"/>
      <c r="D243" s="1074"/>
      <c r="E243" s="1008"/>
      <c r="F243" s="1008"/>
      <c r="G243" s="1008"/>
      <c r="H243" s="1008"/>
      <c r="I243" s="1073"/>
      <c r="J243" s="1073"/>
      <c r="K243" s="1073"/>
      <c r="L243" s="1073"/>
      <c r="M243" s="1008"/>
      <c r="N243" s="1008"/>
      <c r="O243" s="1008"/>
      <c r="P243" s="1008"/>
      <c r="Q243" s="1008"/>
      <c r="R243" s="1008"/>
      <c r="S243" s="1008"/>
    </row>
    <row r="244" spans="1:19">
      <c r="A244" s="1073"/>
      <c r="B244" s="1008"/>
      <c r="C244" s="1008"/>
      <c r="D244" s="1074"/>
      <c r="E244" s="1008"/>
      <c r="F244" s="1008"/>
      <c r="G244" s="1008"/>
      <c r="H244" s="1008"/>
      <c r="I244" s="1073"/>
      <c r="J244" s="1073"/>
      <c r="K244" s="1073"/>
      <c r="L244" s="1073"/>
      <c r="M244" s="1008"/>
      <c r="N244" s="1008"/>
      <c r="O244" s="1008"/>
      <c r="P244" s="1008"/>
      <c r="Q244" s="1008"/>
      <c r="R244" s="1008"/>
      <c r="S244" s="1008"/>
    </row>
    <row r="245" spans="1:19">
      <c r="A245" s="1073"/>
      <c r="B245" s="1008"/>
      <c r="C245" s="1008"/>
      <c r="D245" s="1074"/>
      <c r="E245" s="1008"/>
      <c r="F245" s="1008"/>
      <c r="G245" s="1008"/>
      <c r="H245" s="1008"/>
      <c r="I245" s="1073"/>
      <c r="J245" s="1073"/>
      <c r="K245" s="1073"/>
      <c r="L245" s="1073"/>
      <c r="M245" s="1008"/>
      <c r="N245" s="1008"/>
      <c r="O245" s="1008"/>
      <c r="P245" s="1008"/>
      <c r="Q245" s="1008"/>
      <c r="R245" s="1008"/>
      <c r="S245" s="1008"/>
    </row>
    <row r="246" spans="1:19">
      <c r="A246" s="1073"/>
      <c r="B246" s="1008"/>
      <c r="C246" s="1008"/>
      <c r="D246" s="1074"/>
      <c r="E246" s="1008"/>
      <c r="F246" s="1008"/>
      <c r="G246" s="1008"/>
      <c r="H246" s="1008"/>
      <c r="I246" s="1073"/>
      <c r="J246" s="1073"/>
      <c r="K246" s="1073"/>
      <c r="L246" s="1073"/>
      <c r="M246" s="1008"/>
      <c r="N246" s="1008"/>
      <c r="O246" s="1008"/>
      <c r="P246" s="1008"/>
      <c r="Q246" s="1008"/>
      <c r="R246" s="1008"/>
      <c r="S246" s="1008"/>
    </row>
    <row r="247" spans="1:19">
      <c r="A247" s="1073"/>
      <c r="B247" s="1008"/>
      <c r="C247" s="1008"/>
      <c r="D247" s="1074"/>
      <c r="E247" s="1008"/>
      <c r="F247" s="1008"/>
      <c r="G247" s="1008"/>
      <c r="H247" s="1008"/>
      <c r="I247" s="1073"/>
      <c r="J247" s="1073"/>
      <c r="K247" s="1073"/>
      <c r="L247" s="1073"/>
      <c r="M247" s="1008"/>
      <c r="N247" s="1008"/>
      <c r="O247" s="1008"/>
      <c r="P247" s="1008"/>
      <c r="Q247" s="1008"/>
      <c r="R247" s="1008"/>
      <c r="S247" s="1008"/>
    </row>
    <row r="248" spans="1:19">
      <c r="A248" s="1073"/>
      <c r="B248" s="1008"/>
      <c r="C248" s="1008"/>
      <c r="D248" s="1074"/>
      <c r="E248" s="1008"/>
      <c r="F248" s="1008"/>
      <c r="G248" s="1008"/>
      <c r="H248" s="1008"/>
      <c r="I248" s="1073"/>
      <c r="J248" s="1073"/>
      <c r="K248" s="1073"/>
      <c r="L248" s="1073"/>
      <c r="M248" s="1008"/>
      <c r="N248" s="1008"/>
      <c r="O248" s="1008"/>
      <c r="P248" s="1008"/>
      <c r="Q248" s="1008"/>
      <c r="R248" s="1008"/>
      <c r="S248" s="1008"/>
    </row>
    <row r="249" spans="1:19">
      <c r="A249" s="1073"/>
      <c r="B249" s="1008"/>
      <c r="C249" s="1008"/>
      <c r="D249" s="1074"/>
      <c r="E249" s="1008"/>
      <c r="F249" s="1008"/>
      <c r="G249" s="1008"/>
      <c r="H249" s="1008"/>
      <c r="I249" s="1073"/>
      <c r="J249" s="1073"/>
      <c r="K249" s="1073"/>
      <c r="L249" s="1073"/>
      <c r="M249" s="1008"/>
      <c r="N249" s="1008"/>
      <c r="O249" s="1008"/>
      <c r="P249" s="1008"/>
      <c r="Q249" s="1008"/>
      <c r="R249" s="1008"/>
      <c r="S249" s="1008"/>
    </row>
    <row r="250" spans="1:19">
      <c r="A250" s="1073"/>
      <c r="B250" s="1008"/>
      <c r="C250" s="1008"/>
      <c r="D250" s="1074"/>
      <c r="E250" s="1008"/>
      <c r="F250" s="1008"/>
      <c r="G250" s="1008"/>
      <c r="H250" s="1008"/>
      <c r="I250" s="1073"/>
      <c r="J250" s="1073"/>
      <c r="K250" s="1073"/>
      <c r="L250" s="1073"/>
      <c r="M250" s="1008"/>
      <c r="N250" s="1008"/>
      <c r="O250" s="1008"/>
      <c r="P250" s="1008"/>
      <c r="Q250" s="1008"/>
      <c r="R250" s="1008"/>
      <c r="S250" s="1008"/>
    </row>
    <row r="251" spans="1:19">
      <c r="A251" s="1073"/>
      <c r="B251" s="1008"/>
      <c r="C251" s="1008"/>
      <c r="D251" s="1074"/>
      <c r="E251" s="1008"/>
      <c r="F251" s="1008"/>
      <c r="G251" s="1008"/>
      <c r="H251" s="1008"/>
      <c r="I251" s="1073"/>
      <c r="J251" s="1073"/>
      <c r="K251" s="1073"/>
      <c r="L251" s="1073"/>
      <c r="M251" s="1008"/>
      <c r="N251" s="1008"/>
      <c r="O251" s="1008"/>
      <c r="P251" s="1008"/>
      <c r="Q251" s="1008"/>
      <c r="R251" s="1008"/>
      <c r="S251" s="1008"/>
    </row>
    <row r="252" spans="1:19">
      <c r="A252" s="1073"/>
      <c r="B252" s="1008"/>
      <c r="C252" s="1008"/>
      <c r="D252" s="1074"/>
      <c r="E252" s="1008"/>
      <c r="F252" s="1008"/>
      <c r="G252" s="1008"/>
      <c r="H252" s="1008"/>
      <c r="I252" s="1073"/>
      <c r="J252" s="1073"/>
      <c r="K252" s="1073"/>
      <c r="L252" s="1073"/>
      <c r="M252" s="1008"/>
      <c r="N252" s="1008"/>
      <c r="O252" s="1008"/>
      <c r="P252" s="1008"/>
      <c r="Q252" s="1008"/>
      <c r="R252" s="1008"/>
      <c r="S252" s="1008"/>
    </row>
    <row r="253" spans="1:19">
      <c r="A253" s="1073"/>
      <c r="B253" s="1008"/>
      <c r="C253" s="1008"/>
      <c r="D253" s="1074"/>
      <c r="E253" s="1008"/>
      <c r="F253" s="1008"/>
      <c r="G253" s="1008"/>
      <c r="H253" s="1008"/>
      <c r="I253" s="1073"/>
      <c r="J253" s="1073"/>
      <c r="K253" s="1073"/>
      <c r="L253" s="1073"/>
      <c r="M253" s="1008"/>
      <c r="N253" s="1008"/>
      <c r="O253" s="1008"/>
      <c r="P253" s="1008"/>
      <c r="Q253" s="1008"/>
      <c r="R253" s="1008"/>
      <c r="S253" s="1008"/>
    </row>
    <row r="254" spans="1:19">
      <c r="A254" s="1073"/>
      <c r="B254" s="1008"/>
      <c r="C254" s="1008"/>
      <c r="D254" s="1074"/>
      <c r="E254" s="1008"/>
      <c r="F254" s="1008"/>
      <c r="G254" s="1008"/>
      <c r="H254" s="1008"/>
      <c r="I254" s="1073"/>
      <c r="J254" s="1073"/>
      <c r="K254" s="1073"/>
      <c r="L254" s="1073"/>
      <c r="M254" s="1008"/>
      <c r="N254" s="1008"/>
      <c r="O254" s="1008"/>
      <c r="P254" s="1008"/>
      <c r="Q254" s="1008"/>
      <c r="R254" s="1008"/>
      <c r="S254" s="1008"/>
    </row>
    <row r="255" spans="1:19">
      <c r="A255" s="1073"/>
      <c r="B255" s="1008"/>
      <c r="C255" s="1008"/>
      <c r="D255" s="1074"/>
      <c r="E255" s="1008"/>
      <c r="F255" s="1008"/>
      <c r="G255" s="1008"/>
      <c r="H255" s="1008"/>
      <c r="I255" s="1073"/>
      <c r="J255" s="1073"/>
      <c r="K255" s="1073"/>
      <c r="L255" s="1073"/>
      <c r="M255" s="1008"/>
      <c r="N255" s="1008"/>
      <c r="O255" s="1008"/>
      <c r="P255" s="1008"/>
      <c r="Q255" s="1008"/>
      <c r="R255" s="1008"/>
      <c r="S255" s="1008"/>
    </row>
    <row r="256" spans="1:19">
      <c r="A256" s="1073"/>
      <c r="B256" s="1008"/>
      <c r="C256" s="1008"/>
      <c r="D256" s="1074"/>
      <c r="E256" s="1008"/>
      <c r="F256" s="1008"/>
      <c r="G256" s="1008"/>
      <c r="H256" s="1008"/>
      <c r="I256" s="1073"/>
      <c r="J256" s="1073"/>
      <c r="K256" s="1073"/>
      <c r="L256" s="1073"/>
      <c r="M256" s="1008"/>
      <c r="N256" s="1008"/>
      <c r="O256" s="1008"/>
      <c r="P256" s="1008"/>
      <c r="Q256" s="1008"/>
      <c r="R256" s="1008"/>
      <c r="S256" s="1008"/>
    </row>
    <row r="257" spans="1:19">
      <c r="A257" s="1073"/>
      <c r="B257" s="1008"/>
      <c r="C257" s="1008"/>
      <c r="D257" s="1074"/>
      <c r="E257" s="1008"/>
      <c r="F257" s="1008"/>
      <c r="G257" s="1008"/>
      <c r="H257" s="1008"/>
      <c r="I257" s="1073"/>
      <c r="J257" s="1073"/>
      <c r="K257" s="1073"/>
      <c r="L257" s="1073"/>
      <c r="M257" s="1008"/>
      <c r="N257" s="1008"/>
      <c r="O257" s="1008"/>
      <c r="P257" s="1008"/>
      <c r="Q257" s="1008"/>
      <c r="R257" s="1008"/>
      <c r="S257" s="1008"/>
    </row>
    <row r="258" spans="1:19">
      <c r="A258" s="1073"/>
      <c r="B258" s="1008"/>
      <c r="C258" s="1008"/>
      <c r="D258" s="1074"/>
      <c r="E258" s="1008"/>
      <c r="F258" s="1008"/>
      <c r="G258" s="1008"/>
      <c r="H258" s="1008"/>
      <c r="I258" s="1073"/>
      <c r="J258" s="1073"/>
      <c r="K258" s="1073"/>
      <c r="L258" s="1073"/>
      <c r="M258" s="1008"/>
      <c r="N258" s="1008"/>
      <c r="O258" s="1008"/>
      <c r="P258" s="1008"/>
      <c r="Q258" s="1008"/>
      <c r="R258" s="1008"/>
      <c r="S258" s="1008"/>
    </row>
    <row r="259" spans="1:19">
      <c r="A259" s="1073"/>
      <c r="B259" s="1008"/>
      <c r="C259" s="1008"/>
      <c r="D259" s="1074"/>
      <c r="E259" s="1008"/>
      <c r="F259" s="1008"/>
      <c r="G259" s="1008"/>
      <c r="H259" s="1008"/>
      <c r="I259" s="1073"/>
      <c r="J259" s="1073"/>
      <c r="K259" s="1073"/>
      <c r="L259" s="1073"/>
      <c r="M259" s="1008"/>
      <c r="N259" s="1008"/>
      <c r="O259" s="1008"/>
      <c r="P259" s="1008"/>
      <c r="Q259" s="1008"/>
      <c r="R259" s="1008"/>
      <c r="S259" s="1008"/>
    </row>
    <row r="260" spans="1:19">
      <c r="A260" s="1073"/>
      <c r="B260" s="1008"/>
      <c r="C260" s="1008"/>
      <c r="D260" s="1074"/>
      <c r="E260" s="1008"/>
      <c r="F260" s="1008"/>
      <c r="G260" s="1008"/>
      <c r="H260" s="1008"/>
      <c r="I260" s="1073"/>
      <c r="J260" s="1073"/>
      <c r="K260" s="1073"/>
      <c r="L260" s="1073"/>
      <c r="M260" s="1008"/>
      <c r="N260" s="1008"/>
      <c r="O260" s="1008"/>
      <c r="P260" s="1008"/>
      <c r="Q260" s="1008"/>
      <c r="R260" s="1008"/>
      <c r="S260" s="1008"/>
    </row>
    <row r="261" spans="1:19">
      <c r="A261" s="1073"/>
      <c r="B261" s="1008"/>
      <c r="C261" s="1008"/>
      <c r="D261" s="1074"/>
      <c r="E261" s="1008"/>
      <c r="F261" s="1008"/>
      <c r="G261" s="1008"/>
      <c r="H261" s="1008"/>
      <c r="I261" s="1073"/>
      <c r="J261" s="1073"/>
      <c r="K261" s="1073"/>
      <c r="L261" s="1073"/>
      <c r="M261" s="1008"/>
      <c r="N261" s="1008"/>
      <c r="O261" s="1008"/>
      <c r="P261" s="1008"/>
      <c r="Q261" s="1008"/>
      <c r="R261" s="1008"/>
      <c r="S261" s="1008"/>
    </row>
    <row r="262" spans="1:19">
      <c r="A262" s="1073"/>
      <c r="B262" s="1008"/>
      <c r="C262" s="1008"/>
      <c r="D262" s="1074"/>
      <c r="E262" s="1008"/>
      <c r="F262" s="1008"/>
      <c r="G262" s="1008"/>
      <c r="H262" s="1008"/>
      <c r="I262" s="1073"/>
      <c r="J262" s="1073"/>
      <c r="K262" s="1073"/>
      <c r="L262" s="1073"/>
      <c r="M262" s="1008"/>
      <c r="N262" s="1008"/>
      <c r="O262" s="1008"/>
      <c r="P262" s="1008"/>
      <c r="Q262" s="1008"/>
      <c r="R262" s="1008"/>
      <c r="S262" s="1008"/>
    </row>
    <row r="263" spans="1:19">
      <c r="A263" s="1073"/>
      <c r="B263" s="1008"/>
      <c r="C263" s="1008"/>
      <c r="D263" s="1074"/>
      <c r="E263" s="1008"/>
      <c r="F263" s="1008"/>
      <c r="G263" s="1008"/>
      <c r="H263" s="1008"/>
      <c r="I263" s="1073"/>
      <c r="J263" s="1073"/>
      <c r="K263" s="1073"/>
      <c r="L263" s="1073"/>
      <c r="M263" s="1008"/>
      <c r="N263" s="1008"/>
      <c r="O263" s="1008"/>
      <c r="P263" s="1008"/>
      <c r="Q263" s="1008"/>
      <c r="R263" s="1008"/>
      <c r="S263" s="1008"/>
    </row>
    <row r="264" spans="1:19">
      <c r="A264" s="1073"/>
      <c r="B264" s="1008"/>
      <c r="C264" s="1008"/>
      <c r="D264" s="1074"/>
      <c r="E264" s="1008"/>
      <c r="F264" s="1008"/>
      <c r="G264" s="1008"/>
      <c r="H264" s="1008"/>
      <c r="I264" s="1073"/>
      <c r="J264" s="1073"/>
      <c r="K264" s="1073"/>
      <c r="L264" s="1073"/>
      <c r="M264" s="1008"/>
      <c r="N264" s="1008"/>
      <c r="O264" s="1008"/>
      <c r="P264" s="1008"/>
      <c r="Q264" s="1008"/>
      <c r="R264" s="1008"/>
      <c r="S264" s="1008"/>
    </row>
    <row r="265" spans="1:19">
      <c r="A265" s="1073"/>
      <c r="B265" s="1008"/>
      <c r="C265" s="1008"/>
      <c r="D265" s="1074"/>
      <c r="E265" s="1008"/>
      <c r="F265" s="1008"/>
      <c r="G265" s="1008"/>
      <c r="H265" s="1008"/>
      <c r="I265" s="1073"/>
      <c r="J265" s="1073"/>
      <c r="K265" s="1073"/>
      <c r="L265" s="1073"/>
      <c r="M265" s="1008"/>
      <c r="N265" s="1008"/>
      <c r="O265" s="1008"/>
      <c r="P265" s="1008"/>
      <c r="Q265" s="1008"/>
      <c r="R265" s="1008"/>
      <c r="S265" s="1008"/>
    </row>
    <row r="266" spans="1:19">
      <c r="A266" s="1073"/>
      <c r="B266" s="1008"/>
      <c r="C266" s="1008"/>
      <c r="D266" s="1074"/>
      <c r="E266" s="1008"/>
      <c r="F266" s="1008"/>
      <c r="G266" s="1008"/>
      <c r="H266" s="1008"/>
      <c r="I266" s="1073"/>
      <c r="J266" s="1073"/>
      <c r="K266" s="1073"/>
      <c r="L266" s="1073"/>
      <c r="M266" s="1008"/>
      <c r="N266" s="1008"/>
      <c r="O266" s="1008"/>
      <c r="P266" s="1008"/>
      <c r="Q266" s="1008"/>
      <c r="R266" s="1008"/>
      <c r="S266" s="1008"/>
    </row>
    <row r="267" spans="1:19">
      <c r="A267" s="1073"/>
      <c r="B267" s="1008"/>
      <c r="C267" s="1008"/>
      <c r="D267" s="1074"/>
      <c r="E267" s="1008"/>
      <c r="F267" s="1008"/>
      <c r="G267" s="1008"/>
      <c r="H267" s="1008"/>
      <c r="I267" s="1073"/>
      <c r="J267" s="1073"/>
      <c r="K267" s="1073"/>
      <c r="L267" s="1073"/>
      <c r="M267" s="1008"/>
      <c r="N267" s="1008"/>
      <c r="O267" s="1008"/>
      <c r="P267" s="1008"/>
      <c r="Q267" s="1008"/>
      <c r="R267" s="1008"/>
      <c r="S267" s="1008"/>
    </row>
    <row r="268" spans="1:19">
      <c r="A268" s="1073"/>
      <c r="B268" s="1008"/>
      <c r="C268" s="1008"/>
      <c r="D268" s="1074"/>
      <c r="E268" s="1008"/>
      <c r="F268" s="1008"/>
      <c r="G268" s="1008"/>
      <c r="H268" s="1008"/>
      <c r="I268" s="1073"/>
      <c r="J268" s="1073"/>
      <c r="K268" s="1073"/>
      <c r="L268" s="1073"/>
      <c r="M268" s="1008"/>
      <c r="N268" s="1008"/>
      <c r="O268" s="1008"/>
      <c r="P268" s="1008"/>
      <c r="Q268" s="1008"/>
      <c r="R268" s="1008"/>
      <c r="S268" s="1008"/>
    </row>
    <row r="269" spans="1:19">
      <c r="A269" s="1073"/>
      <c r="B269" s="1008"/>
      <c r="C269" s="1008"/>
      <c r="D269" s="1074"/>
      <c r="E269" s="1008"/>
      <c r="F269" s="1008"/>
      <c r="G269" s="1008"/>
      <c r="H269" s="1008"/>
      <c r="I269" s="1073"/>
      <c r="J269" s="1073"/>
      <c r="K269" s="1073"/>
      <c r="L269" s="1073"/>
      <c r="M269" s="1008"/>
      <c r="N269" s="1008"/>
      <c r="O269" s="1008"/>
      <c r="P269" s="1008"/>
      <c r="Q269" s="1008"/>
      <c r="R269" s="1008"/>
      <c r="S269" s="1008"/>
    </row>
    <row r="270" spans="1:19">
      <c r="A270" s="1073"/>
      <c r="B270" s="1008"/>
      <c r="C270" s="1008"/>
      <c r="D270" s="1074"/>
      <c r="E270" s="1008"/>
      <c r="F270" s="1008"/>
      <c r="G270" s="1008"/>
      <c r="H270" s="1008"/>
      <c r="I270" s="1073"/>
      <c r="J270" s="1073"/>
      <c r="K270" s="1073"/>
      <c r="L270" s="1073"/>
      <c r="M270" s="1008"/>
      <c r="N270" s="1008"/>
      <c r="O270" s="1008"/>
      <c r="P270" s="1008"/>
      <c r="Q270" s="1008"/>
      <c r="R270" s="1008"/>
      <c r="S270" s="1008"/>
    </row>
    <row r="271" spans="1:19">
      <c r="A271" s="1073"/>
      <c r="B271" s="1008"/>
      <c r="C271" s="1008"/>
      <c r="D271" s="1074"/>
      <c r="E271" s="1008"/>
      <c r="F271" s="1008"/>
      <c r="G271" s="1008"/>
      <c r="H271" s="1008"/>
      <c r="I271" s="1073"/>
      <c r="J271" s="1073"/>
      <c r="K271" s="1073"/>
      <c r="L271" s="1073"/>
      <c r="M271" s="1008"/>
      <c r="N271" s="1008"/>
      <c r="O271" s="1008"/>
      <c r="P271" s="1008"/>
      <c r="Q271" s="1008"/>
      <c r="R271" s="1008"/>
      <c r="S271" s="1008"/>
    </row>
    <row r="272" spans="1:19">
      <c r="A272" s="1073"/>
      <c r="B272" s="1008"/>
      <c r="C272" s="1008"/>
      <c r="D272" s="1074"/>
      <c r="E272" s="1008"/>
      <c r="F272" s="1008"/>
      <c r="G272" s="1008"/>
      <c r="H272" s="1008"/>
      <c r="I272" s="1073"/>
      <c r="J272" s="1073"/>
      <c r="K272" s="1073"/>
      <c r="L272" s="1073"/>
      <c r="M272" s="1008"/>
      <c r="N272" s="1008"/>
      <c r="O272" s="1008"/>
      <c r="P272" s="1008"/>
      <c r="Q272" s="1008"/>
      <c r="R272" s="1008"/>
      <c r="S272" s="1008"/>
    </row>
    <row r="273" spans="1:19">
      <c r="A273" s="1073"/>
      <c r="B273" s="1008"/>
      <c r="C273" s="1008"/>
      <c r="D273" s="1074"/>
      <c r="E273" s="1008"/>
      <c r="F273" s="1008"/>
      <c r="G273" s="1008"/>
      <c r="H273" s="1008"/>
      <c r="I273" s="1073"/>
      <c r="J273" s="1073"/>
      <c r="K273" s="1073"/>
      <c r="L273" s="1073"/>
      <c r="M273" s="1008"/>
      <c r="N273" s="1008"/>
      <c r="O273" s="1008"/>
      <c r="P273" s="1008"/>
      <c r="Q273" s="1008"/>
      <c r="R273" s="1008"/>
      <c r="S273" s="1008"/>
    </row>
    <row r="274" spans="1:19">
      <c r="A274" s="1073"/>
      <c r="B274" s="1008"/>
      <c r="C274" s="1008"/>
      <c r="D274" s="1074"/>
      <c r="E274" s="1008"/>
      <c r="F274" s="1008"/>
      <c r="G274" s="1008"/>
      <c r="H274" s="1008"/>
      <c r="I274" s="1073"/>
      <c r="J274" s="1073"/>
      <c r="K274" s="1073"/>
      <c r="L274" s="1073"/>
      <c r="M274" s="1008"/>
      <c r="N274" s="1008"/>
      <c r="O274" s="1008"/>
      <c r="P274" s="1008"/>
      <c r="Q274" s="1008"/>
      <c r="R274" s="1008"/>
      <c r="S274" s="1008"/>
    </row>
    <row r="275" spans="1:19">
      <c r="A275" s="1073"/>
      <c r="B275" s="1008"/>
      <c r="C275" s="1008"/>
      <c r="D275" s="1074"/>
      <c r="E275" s="1008"/>
      <c r="F275" s="1008"/>
      <c r="G275" s="1008"/>
      <c r="H275" s="1008"/>
      <c r="I275" s="1073"/>
      <c r="J275" s="1073"/>
      <c r="K275" s="1073"/>
      <c r="L275" s="1073"/>
      <c r="M275" s="1008"/>
      <c r="N275" s="1008"/>
      <c r="O275" s="1008"/>
      <c r="P275" s="1008"/>
      <c r="Q275" s="1008"/>
      <c r="R275" s="1008"/>
      <c r="S275" s="1008"/>
    </row>
    <row r="276" spans="1:19">
      <c r="A276" s="1073"/>
      <c r="B276" s="1008"/>
      <c r="C276" s="1008"/>
      <c r="D276" s="1074"/>
      <c r="E276" s="1008"/>
      <c r="F276" s="1008"/>
      <c r="G276" s="1008"/>
      <c r="H276" s="1008"/>
      <c r="I276" s="1073"/>
      <c r="J276" s="1073"/>
      <c r="K276" s="1073"/>
      <c r="L276" s="1073"/>
      <c r="M276" s="1008"/>
      <c r="N276" s="1008"/>
      <c r="O276" s="1008"/>
      <c r="P276" s="1008"/>
      <c r="Q276" s="1008"/>
      <c r="R276" s="1008"/>
      <c r="S276" s="1008"/>
    </row>
    <row r="277" spans="1:19">
      <c r="A277" s="1073"/>
      <c r="B277" s="1008"/>
      <c r="C277" s="1008"/>
      <c r="D277" s="1074"/>
      <c r="E277" s="1008"/>
      <c r="F277" s="1008"/>
      <c r="G277" s="1008"/>
      <c r="H277" s="1008"/>
      <c r="I277" s="1073"/>
      <c r="J277" s="1073"/>
      <c r="K277" s="1073"/>
      <c r="L277" s="1073"/>
      <c r="M277" s="1008"/>
      <c r="N277" s="1008"/>
      <c r="O277" s="1008"/>
      <c r="P277" s="1008"/>
      <c r="Q277" s="1008"/>
      <c r="R277" s="1008"/>
      <c r="S277" s="1008"/>
    </row>
    <row r="278" spans="1:19">
      <c r="A278" s="1073"/>
      <c r="B278" s="1008"/>
      <c r="C278" s="1008"/>
      <c r="D278" s="1074"/>
      <c r="E278" s="1008"/>
      <c r="F278" s="1008"/>
      <c r="G278" s="1008"/>
      <c r="H278" s="1008"/>
      <c r="I278" s="1073"/>
      <c r="J278" s="1073"/>
      <c r="K278" s="1073"/>
      <c r="L278" s="1073"/>
      <c r="M278" s="1008"/>
      <c r="N278" s="1008"/>
      <c r="O278" s="1008"/>
      <c r="P278" s="1008"/>
      <c r="Q278" s="1008"/>
      <c r="R278" s="1008"/>
      <c r="S278" s="1008"/>
    </row>
    <row r="279" spans="1:19">
      <c r="A279" s="1073"/>
      <c r="B279" s="1008"/>
      <c r="C279" s="1008"/>
      <c r="D279" s="1074"/>
      <c r="E279" s="1008"/>
      <c r="F279" s="1008"/>
      <c r="G279" s="1008"/>
      <c r="H279" s="1008"/>
      <c r="I279" s="1073"/>
      <c r="J279" s="1073"/>
      <c r="K279" s="1073"/>
      <c r="L279" s="1073"/>
      <c r="M279" s="1008"/>
      <c r="N279" s="1008"/>
      <c r="O279" s="1008"/>
      <c r="P279" s="1008"/>
      <c r="Q279" s="1008"/>
      <c r="R279" s="1008"/>
      <c r="S279" s="1008"/>
    </row>
    <row r="280" spans="1:19">
      <c r="A280" s="1073"/>
      <c r="B280" s="1008"/>
      <c r="C280" s="1008"/>
      <c r="D280" s="1074"/>
      <c r="E280" s="1008"/>
      <c r="F280" s="1008"/>
      <c r="G280" s="1008"/>
      <c r="H280" s="1008"/>
      <c r="I280" s="1073"/>
      <c r="J280" s="1073"/>
      <c r="K280" s="1073"/>
      <c r="L280" s="1073"/>
      <c r="M280" s="1008"/>
      <c r="N280" s="1008"/>
      <c r="O280" s="1008"/>
      <c r="P280" s="1008"/>
      <c r="Q280" s="1008"/>
      <c r="R280" s="1008"/>
      <c r="S280" s="1008"/>
    </row>
    <row r="281" spans="1:19">
      <c r="A281" s="1073"/>
      <c r="B281" s="1008"/>
      <c r="C281" s="1008"/>
      <c r="D281" s="1074"/>
      <c r="E281" s="1008"/>
      <c r="F281" s="1008"/>
      <c r="G281" s="1008"/>
      <c r="H281" s="1008"/>
      <c r="I281" s="1073"/>
      <c r="J281" s="1073"/>
      <c r="K281" s="1073"/>
      <c r="L281" s="1073"/>
      <c r="M281" s="1008"/>
      <c r="N281" s="1008"/>
      <c r="O281" s="1008"/>
      <c r="P281" s="1008"/>
      <c r="Q281" s="1008"/>
      <c r="R281" s="1008"/>
      <c r="S281" s="1008"/>
    </row>
    <row r="282" spans="1:19">
      <c r="A282" s="1073"/>
      <c r="B282" s="1008"/>
      <c r="C282" s="1008"/>
      <c r="D282" s="1074"/>
      <c r="E282" s="1008"/>
      <c r="F282" s="1008"/>
      <c r="G282" s="1008"/>
      <c r="H282" s="1008"/>
      <c r="I282" s="1073"/>
      <c r="J282" s="1073"/>
      <c r="K282" s="1073"/>
      <c r="L282" s="1073"/>
      <c r="M282" s="1008"/>
      <c r="N282" s="1008"/>
      <c r="O282" s="1008"/>
      <c r="P282" s="1008"/>
      <c r="Q282" s="1008"/>
      <c r="R282" s="1008"/>
      <c r="S282" s="1008"/>
    </row>
    <row r="283" spans="1:19">
      <c r="A283" s="1073"/>
      <c r="B283" s="1008"/>
      <c r="C283" s="1008"/>
      <c r="D283" s="1074"/>
      <c r="E283" s="1008"/>
      <c r="F283" s="1008"/>
      <c r="G283" s="1008"/>
      <c r="H283" s="1008"/>
      <c r="I283" s="1073"/>
      <c r="J283" s="1073"/>
      <c r="K283" s="1073"/>
      <c r="L283" s="1073"/>
      <c r="M283" s="1008"/>
      <c r="N283" s="1008"/>
      <c r="O283" s="1008"/>
      <c r="P283" s="1008"/>
      <c r="Q283" s="1008"/>
      <c r="R283" s="1008"/>
      <c r="S283" s="1008"/>
    </row>
    <row r="284" spans="1:19">
      <c r="A284" s="1073"/>
      <c r="B284" s="1008"/>
      <c r="C284" s="1008"/>
      <c r="D284" s="1074"/>
      <c r="E284" s="1008"/>
      <c r="F284" s="1008"/>
      <c r="G284" s="1008"/>
      <c r="H284" s="1008"/>
      <c r="I284" s="1073"/>
      <c r="J284" s="1073"/>
      <c r="K284" s="1073"/>
      <c r="L284" s="1073"/>
      <c r="M284" s="1008"/>
      <c r="N284" s="1008"/>
      <c r="O284" s="1008"/>
      <c r="P284" s="1008"/>
      <c r="Q284" s="1008"/>
      <c r="R284" s="1008"/>
      <c r="S284" s="1008"/>
    </row>
    <row r="285" spans="1:19">
      <c r="A285" s="1073"/>
      <c r="B285" s="1008"/>
      <c r="C285" s="1008"/>
      <c r="D285" s="1074"/>
      <c r="E285" s="1008"/>
      <c r="F285" s="1008"/>
      <c r="G285" s="1008"/>
      <c r="H285" s="1008"/>
      <c r="I285" s="1073"/>
      <c r="J285" s="1073"/>
      <c r="K285" s="1073"/>
      <c r="L285" s="1073"/>
      <c r="M285" s="1008"/>
      <c r="N285" s="1008"/>
      <c r="O285" s="1008"/>
      <c r="P285" s="1008"/>
      <c r="Q285" s="1008"/>
      <c r="R285" s="1008"/>
      <c r="S285" s="1008"/>
    </row>
    <row r="286" spans="1:19">
      <c r="A286" s="1073"/>
      <c r="B286" s="1008"/>
      <c r="C286" s="1008"/>
      <c r="D286" s="1074"/>
      <c r="E286" s="1008"/>
      <c r="F286" s="1008"/>
      <c r="G286" s="1008"/>
      <c r="H286" s="1008"/>
      <c r="I286" s="1073"/>
      <c r="J286" s="1073"/>
      <c r="K286" s="1073"/>
      <c r="L286" s="1073"/>
      <c r="M286" s="1008"/>
      <c r="N286" s="1008"/>
      <c r="O286" s="1008"/>
      <c r="P286" s="1008"/>
      <c r="Q286" s="1008"/>
      <c r="R286" s="1008"/>
      <c r="S286" s="1008"/>
    </row>
    <row r="287" spans="1:19">
      <c r="A287" s="1073"/>
      <c r="B287" s="1008"/>
      <c r="C287" s="1008"/>
      <c r="D287" s="1074"/>
      <c r="E287" s="1008"/>
      <c r="F287" s="1008"/>
      <c r="G287" s="1008"/>
      <c r="H287" s="1008"/>
      <c r="I287" s="1073"/>
      <c r="J287" s="1073"/>
      <c r="K287" s="1073"/>
      <c r="L287" s="1073"/>
      <c r="M287" s="1008"/>
      <c r="N287" s="1008"/>
      <c r="O287" s="1008"/>
      <c r="P287" s="1008"/>
      <c r="Q287" s="1008"/>
      <c r="R287" s="1008"/>
      <c r="S287" s="1008"/>
    </row>
    <row r="288" spans="1:19">
      <c r="A288" s="1073"/>
      <c r="B288" s="1008"/>
      <c r="C288" s="1008"/>
      <c r="D288" s="1074"/>
      <c r="E288" s="1008"/>
      <c r="F288" s="1008"/>
      <c r="G288" s="1008"/>
      <c r="H288" s="1008"/>
      <c r="I288" s="1073"/>
      <c r="J288" s="1073"/>
      <c r="K288" s="1073"/>
      <c r="L288" s="1073"/>
      <c r="M288" s="1008"/>
      <c r="N288" s="1008"/>
      <c r="O288" s="1008"/>
      <c r="P288" s="1008"/>
      <c r="Q288" s="1008"/>
      <c r="R288" s="1008"/>
      <c r="S288" s="1008"/>
    </row>
    <row r="289" spans="1:19">
      <c r="A289" s="1073"/>
      <c r="B289" s="1008"/>
      <c r="C289" s="1008"/>
      <c r="D289" s="1074"/>
      <c r="E289" s="1008"/>
      <c r="F289" s="1008"/>
      <c r="G289" s="1008"/>
      <c r="H289" s="1008"/>
      <c r="I289" s="1073"/>
      <c r="J289" s="1073"/>
      <c r="K289" s="1073"/>
      <c r="L289" s="1073"/>
      <c r="M289" s="1008"/>
      <c r="N289" s="1008"/>
      <c r="O289" s="1008"/>
      <c r="P289" s="1008"/>
      <c r="Q289" s="1008"/>
      <c r="R289" s="1008"/>
      <c r="S289" s="1008"/>
    </row>
    <row r="290" spans="1:19">
      <c r="A290" s="1073"/>
      <c r="B290" s="1008"/>
      <c r="C290" s="1008"/>
      <c r="D290" s="1074"/>
      <c r="E290" s="1008"/>
      <c r="F290" s="1008"/>
      <c r="G290" s="1008"/>
      <c r="H290" s="1008"/>
      <c r="I290" s="1073"/>
      <c r="J290" s="1073"/>
      <c r="K290" s="1073"/>
      <c r="L290" s="1073"/>
      <c r="M290" s="1008"/>
      <c r="N290" s="1008"/>
      <c r="O290" s="1008"/>
      <c r="P290" s="1008"/>
      <c r="Q290" s="1008"/>
      <c r="R290" s="1008"/>
      <c r="S290" s="1008"/>
    </row>
    <row r="291" spans="1:19">
      <c r="A291" s="1073"/>
      <c r="B291" s="1008"/>
      <c r="C291" s="1008"/>
      <c r="D291" s="1074"/>
      <c r="E291" s="1008"/>
      <c r="F291" s="1008"/>
      <c r="G291" s="1008"/>
      <c r="H291" s="1008"/>
      <c r="I291" s="1073"/>
      <c r="J291" s="1073"/>
      <c r="K291" s="1073"/>
      <c r="L291" s="1073"/>
      <c r="M291" s="1008"/>
      <c r="N291" s="1008"/>
      <c r="O291" s="1008"/>
      <c r="P291" s="1008"/>
      <c r="Q291" s="1008"/>
      <c r="R291" s="1008"/>
      <c r="S291" s="1008"/>
    </row>
    <row r="292" spans="1:19">
      <c r="A292" s="1073"/>
      <c r="B292" s="1008"/>
      <c r="C292" s="1008"/>
      <c r="D292" s="1074"/>
      <c r="E292" s="1008"/>
      <c r="F292" s="1008"/>
      <c r="G292" s="1008"/>
      <c r="H292" s="1008"/>
      <c r="I292" s="1073"/>
      <c r="J292" s="1073"/>
      <c r="K292" s="1073"/>
      <c r="L292" s="1073"/>
      <c r="M292" s="1008"/>
      <c r="N292" s="1008"/>
      <c r="O292" s="1008"/>
      <c r="P292" s="1008"/>
      <c r="Q292" s="1008"/>
      <c r="R292" s="1008"/>
      <c r="S292" s="1008"/>
    </row>
    <row r="293" spans="1:19">
      <c r="A293" s="1073"/>
      <c r="B293" s="1008"/>
      <c r="C293" s="1008"/>
      <c r="D293" s="1074"/>
      <c r="E293" s="1008"/>
      <c r="F293" s="1008"/>
      <c r="G293" s="1008"/>
      <c r="H293" s="1008"/>
      <c r="I293" s="1073"/>
      <c r="J293" s="1073"/>
      <c r="K293" s="1073"/>
      <c r="L293" s="1073"/>
      <c r="M293" s="1008"/>
      <c r="N293" s="1008"/>
      <c r="O293" s="1008"/>
      <c r="P293" s="1008"/>
      <c r="Q293" s="1008"/>
      <c r="R293" s="1008"/>
      <c r="S293" s="1008"/>
    </row>
    <row r="294" spans="1:19">
      <c r="A294" s="1073"/>
      <c r="B294" s="1008"/>
      <c r="C294" s="1008"/>
      <c r="D294" s="1074"/>
      <c r="E294" s="1008"/>
      <c r="F294" s="1008"/>
      <c r="G294" s="1008"/>
      <c r="H294" s="1008"/>
      <c r="I294" s="1073"/>
      <c r="J294" s="1073"/>
      <c r="K294" s="1073"/>
      <c r="L294" s="1073"/>
      <c r="M294" s="1008"/>
      <c r="N294" s="1008"/>
      <c r="O294" s="1008"/>
      <c r="P294" s="1008"/>
      <c r="Q294" s="1008"/>
      <c r="R294" s="1008"/>
      <c r="S294" s="1008"/>
    </row>
    <row r="295" spans="1:19">
      <c r="A295" s="1073"/>
      <c r="B295" s="1008"/>
      <c r="C295" s="1008"/>
      <c r="D295" s="1074"/>
      <c r="E295" s="1008"/>
      <c r="F295" s="1008"/>
      <c r="G295" s="1008"/>
      <c r="H295" s="1008"/>
      <c r="I295" s="1073"/>
      <c r="J295" s="1073"/>
      <c r="K295" s="1073"/>
      <c r="L295" s="1073"/>
      <c r="M295" s="1008"/>
      <c r="N295" s="1008"/>
      <c r="O295" s="1008"/>
      <c r="P295" s="1008"/>
      <c r="Q295" s="1008"/>
      <c r="R295" s="1008"/>
      <c r="S295" s="1008"/>
    </row>
    <row r="296" spans="1:19">
      <c r="A296" s="1073"/>
      <c r="B296" s="1008"/>
      <c r="C296" s="1008"/>
      <c r="D296" s="1074"/>
      <c r="E296" s="1008"/>
      <c r="F296" s="1008"/>
      <c r="G296" s="1008"/>
      <c r="H296" s="1008"/>
      <c r="I296" s="1073"/>
      <c r="J296" s="1073"/>
      <c r="K296" s="1073"/>
      <c r="L296" s="1073"/>
      <c r="M296" s="1008"/>
      <c r="N296" s="1008"/>
      <c r="O296" s="1008"/>
      <c r="P296" s="1008"/>
      <c r="Q296" s="1008"/>
      <c r="R296" s="1008"/>
      <c r="S296" s="1008"/>
    </row>
    <row r="297" spans="1:19">
      <c r="A297" s="1073"/>
      <c r="B297" s="1008"/>
      <c r="C297" s="1008"/>
      <c r="D297" s="1074"/>
      <c r="E297" s="1008"/>
      <c r="F297" s="1008"/>
      <c r="G297" s="1008"/>
      <c r="H297" s="1008"/>
      <c r="I297" s="1073"/>
      <c r="J297" s="1073"/>
      <c r="K297" s="1073"/>
      <c r="L297" s="1073"/>
      <c r="M297" s="1008"/>
      <c r="N297" s="1008"/>
      <c r="O297" s="1008"/>
      <c r="P297" s="1008"/>
      <c r="Q297" s="1008"/>
      <c r="R297" s="1008"/>
      <c r="S297" s="1008"/>
    </row>
    <row r="298" spans="1:19">
      <c r="A298" s="1073"/>
      <c r="B298" s="1008"/>
      <c r="C298" s="1008"/>
      <c r="D298" s="1074"/>
      <c r="E298" s="1008"/>
      <c r="F298" s="1008"/>
      <c r="G298" s="1008"/>
      <c r="H298" s="1008"/>
      <c r="I298" s="1073"/>
      <c r="J298" s="1073"/>
      <c r="K298" s="1073"/>
      <c r="L298" s="1073"/>
      <c r="M298" s="1008"/>
      <c r="N298" s="1008"/>
      <c r="O298" s="1008"/>
      <c r="P298" s="1008"/>
      <c r="Q298" s="1008"/>
      <c r="R298" s="1008"/>
      <c r="S298" s="1008"/>
    </row>
    <row r="299" spans="1:19">
      <c r="A299" s="1073"/>
      <c r="B299" s="1008"/>
      <c r="C299" s="1008"/>
      <c r="D299" s="1074"/>
      <c r="E299" s="1008"/>
      <c r="F299" s="1008"/>
      <c r="G299" s="1008"/>
      <c r="H299" s="1008"/>
      <c r="I299" s="1073"/>
      <c r="J299" s="1073"/>
      <c r="K299" s="1073"/>
      <c r="L299" s="1073"/>
      <c r="M299" s="1008"/>
      <c r="N299" s="1008"/>
      <c r="O299" s="1008"/>
      <c r="P299" s="1008"/>
      <c r="Q299" s="1008"/>
      <c r="R299" s="1008"/>
      <c r="S299" s="1008"/>
    </row>
    <row r="300" spans="1:19">
      <c r="A300" s="1073"/>
      <c r="B300" s="1008"/>
      <c r="C300" s="1008"/>
      <c r="D300" s="1074"/>
      <c r="E300" s="1008"/>
      <c r="F300" s="1008"/>
      <c r="G300" s="1008"/>
      <c r="H300" s="1008"/>
      <c r="I300" s="1073"/>
      <c r="J300" s="1073"/>
      <c r="K300" s="1073"/>
      <c r="L300" s="1073"/>
      <c r="M300" s="1008"/>
      <c r="N300" s="1008"/>
      <c r="O300" s="1008"/>
      <c r="P300" s="1008"/>
      <c r="Q300" s="1008"/>
      <c r="R300" s="1008"/>
      <c r="S300" s="1008"/>
    </row>
    <row r="301" spans="1:19">
      <c r="A301" s="1073"/>
      <c r="B301" s="1008"/>
      <c r="C301" s="1008"/>
      <c r="D301" s="1074"/>
      <c r="E301" s="1008"/>
      <c r="F301" s="1008"/>
      <c r="G301" s="1008"/>
      <c r="H301" s="1008"/>
      <c r="I301" s="1073"/>
      <c r="J301" s="1073"/>
      <c r="K301" s="1073"/>
      <c r="L301" s="1073"/>
      <c r="M301" s="1008"/>
      <c r="N301" s="1008"/>
      <c r="O301" s="1008"/>
      <c r="P301" s="1008"/>
      <c r="Q301" s="1008"/>
      <c r="R301" s="1008"/>
      <c r="S301" s="1008"/>
    </row>
    <row r="302" spans="1:19">
      <c r="A302" s="1073"/>
      <c r="B302" s="1008"/>
      <c r="C302" s="1008"/>
      <c r="D302" s="1074"/>
      <c r="E302" s="1008"/>
      <c r="F302" s="1008"/>
      <c r="G302" s="1008"/>
      <c r="H302" s="1008"/>
      <c r="I302" s="1073"/>
      <c r="J302" s="1073"/>
      <c r="K302" s="1073"/>
      <c r="L302" s="1073"/>
      <c r="M302" s="1008"/>
      <c r="N302" s="1008"/>
      <c r="O302" s="1008"/>
      <c r="P302" s="1008"/>
      <c r="Q302" s="1008"/>
      <c r="R302" s="1008"/>
      <c r="S302" s="1008"/>
    </row>
    <row r="303" spans="1:19">
      <c r="A303" s="1073"/>
      <c r="B303" s="1008"/>
      <c r="C303" s="1008"/>
      <c r="D303" s="1074"/>
      <c r="E303" s="1008"/>
      <c r="F303" s="1008"/>
      <c r="G303" s="1008"/>
      <c r="H303" s="1008"/>
      <c r="I303" s="1073"/>
      <c r="J303" s="1073"/>
      <c r="K303" s="1073"/>
      <c r="L303" s="1073"/>
      <c r="M303" s="1008"/>
      <c r="N303" s="1008"/>
      <c r="O303" s="1008"/>
      <c r="P303" s="1008"/>
      <c r="Q303" s="1008"/>
      <c r="R303" s="1008"/>
      <c r="S303" s="1008"/>
    </row>
    <row r="304" spans="1:19">
      <c r="A304" s="1073"/>
      <c r="B304" s="1008"/>
      <c r="C304" s="1008"/>
      <c r="D304" s="1074"/>
      <c r="E304" s="1008"/>
      <c r="F304" s="1008"/>
      <c r="G304" s="1008"/>
      <c r="H304" s="1008"/>
      <c r="I304" s="1073"/>
      <c r="J304" s="1073"/>
      <c r="K304" s="1073"/>
      <c r="L304" s="1073"/>
      <c r="M304" s="1008"/>
      <c r="N304" s="1008"/>
      <c r="O304" s="1008"/>
      <c r="P304" s="1008"/>
      <c r="Q304" s="1008"/>
      <c r="R304" s="1008"/>
      <c r="S304" s="1008"/>
    </row>
    <row r="305" spans="1:19">
      <c r="A305" s="1073"/>
      <c r="B305" s="1008"/>
      <c r="C305" s="1008"/>
      <c r="D305" s="1074"/>
      <c r="E305" s="1008"/>
      <c r="F305" s="1008"/>
      <c r="G305" s="1008"/>
      <c r="H305" s="1008"/>
      <c r="I305" s="1073"/>
      <c r="J305" s="1073"/>
      <c r="K305" s="1073"/>
      <c r="L305" s="1073"/>
      <c r="M305" s="1008"/>
      <c r="N305" s="1008"/>
      <c r="O305" s="1008"/>
      <c r="P305" s="1008"/>
      <c r="Q305" s="1008"/>
      <c r="R305" s="1008"/>
      <c r="S305" s="1008"/>
    </row>
    <row r="306" spans="1:19">
      <c r="A306" s="1073"/>
      <c r="B306" s="1008"/>
      <c r="C306" s="1008"/>
      <c r="D306" s="1074"/>
      <c r="E306" s="1008"/>
      <c r="F306" s="1008"/>
      <c r="G306" s="1008"/>
      <c r="H306" s="1008"/>
      <c r="I306" s="1073"/>
      <c r="J306" s="1073"/>
      <c r="K306" s="1073"/>
      <c r="L306" s="1073"/>
      <c r="M306" s="1008"/>
      <c r="N306" s="1008"/>
      <c r="O306" s="1008"/>
      <c r="P306" s="1008"/>
      <c r="Q306" s="1008"/>
      <c r="R306" s="1008"/>
      <c r="S306" s="1008"/>
    </row>
    <row r="307" spans="1:19">
      <c r="A307" s="1073"/>
      <c r="B307" s="1008"/>
      <c r="C307" s="1008"/>
      <c r="D307" s="1074"/>
      <c r="E307" s="1008"/>
      <c r="F307" s="1008"/>
      <c r="G307" s="1008"/>
      <c r="H307" s="1008"/>
      <c r="I307" s="1073"/>
      <c r="J307" s="1073"/>
      <c r="K307" s="1073"/>
      <c r="L307" s="1073"/>
      <c r="M307" s="1008"/>
      <c r="N307" s="1008"/>
      <c r="O307" s="1008"/>
      <c r="P307" s="1008"/>
      <c r="Q307" s="1008"/>
      <c r="R307" s="1008"/>
      <c r="S307" s="1008"/>
    </row>
    <row r="308" spans="1:19">
      <c r="A308" s="1073"/>
      <c r="B308" s="1008"/>
      <c r="C308" s="1008"/>
      <c r="D308" s="1074"/>
      <c r="E308" s="1008"/>
      <c r="F308" s="1008"/>
      <c r="G308" s="1008"/>
      <c r="H308" s="1008"/>
      <c r="I308" s="1073"/>
      <c r="J308" s="1073"/>
      <c r="K308" s="1073"/>
      <c r="L308" s="1073"/>
      <c r="M308" s="1008"/>
      <c r="N308" s="1008"/>
      <c r="O308" s="1008"/>
      <c r="P308" s="1008"/>
      <c r="Q308" s="1008"/>
      <c r="R308" s="1008"/>
      <c r="S308" s="1008"/>
    </row>
    <row r="309" spans="1:19">
      <c r="A309" s="1073"/>
      <c r="B309" s="1008"/>
      <c r="C309" s="1008"/>
      <c r="D309" s="1074"/>
      <c r="E309" s="1008"/>
      <c r="F309" s="1008"/>
      <c r="G309" s="1008"/>
      <c r="H309" s="1008"/>
      <c r="I309" s="1073"/>
      <c r="J309" s="1073"/>
      <c r="K309" s="1073"/>
      <c r="L309" s="1073"/>
      <c r="M309" s="1008"/>
      <c r="N309" s="1008"/>
      <c r="O309" s="1008"/>
      <c r="P309" s="1008"/>
      <c r="Q309" s="1008"/>
      <c r="R309" s="1008"/>
      <c r="S309" s="1008"/>
    </row>
    <row r="310" spans="1:19">
      <c r="A310" s="1073"/>
      <c r="B310" s="1008"/>
      <c r="C310" s="1008"/>
      <c r="D310" s="1074"/>
      <c r="E310" s="1008"/>
      <c r="F310" s="1008"/>
      <c r="G310" s="1008"/>
      <c r="H310" s="1008"/>
      <c r="I310" s="1073"/>
      <c r="J310" s="1073"/>
      <c r="K310" s="1073"/>
      <c r="L310" s="1073"/>
      <c r="M310" s="1008"/>
      <c r="N310" s="1008"/>
      <c r="O310" s="1008"/>
      <c r="P310" s="1008"/>
      <c r="Q310" s="1008"/>
      <c r="R310" s="1008"/>
      <c r="S310" s="1008"/>
    </row>
    <row r="311" spans="1:19">
      <c r="A311" s="1073"/>
      <c r="B311" s="1008"/>
      <c r="C311" s="1008"/>
      <c r="D311" s="1074"/>
      <c r="E311" s="1008"/>
      <c r="F311" s="1008"/>
      <c r="G311" s="1008"/>
      <c r="H311" s="1008"/>
      <c r="I311" s="1073"/>
      <c r="J311" s="1073"/>
      <c r="K311" s="1073"/>
      <c r="L311" s="1073"/>
      <c r="M311" s="1008"/>
      <c r="N311" s="1008"/>
      <c r="O311" s="1008"/>
      <c r="P311" s="1008"/>
      <c r="Q311" s="1008"/>
      <c r="R311" s="1008"/>
      <c r="S311" s="1008"/>
    </row>
    <row r="312" spans="1:19">
      <c r="A312" s="1073"/>
      <c r="B312" s="1008"/>
      <c r="C312" s="1008"/>
      <c r="D312" s="1074"/>
      <c r="E312" s="1008"/>
      <c r="F312" s="1008"/>
      <c r="G312" s="1008"/>
      <c r="H312" s="1008"/>
      <c r="I312" s="1073"/>
      <c r="J312" s="1073"/>
      <c r="K312" s="1073"/>
      <c r="L312" s="1073"/>
      <c r="M312" s="1008"/>
      <c r="N312" s="1008"/>
      <c r="O312" s="1008"/>
      <c r="P312" s="1008"/>
      <c r="Q312" s="1008"/>
      <c r="R312" s="1008"/>
      <c r="S312" s="1008"/>
    </row>
    <row r="313" spans="1:19">
      <c r="A313" s="1073"/>
      <c r="B313" s="1008"/>
      <c r="C313" s="1008"/>
      <c r="D313" s="1074"/>
      <c r="E313" s="1008"/>
      <c r="F313" s="1008"/>
      <c r="G313" s="1008"/>
      <c r="H313" s="1008"/>
      <c r="I313" s="1073"/>
      <c r="J313" s="1073"/>
      <c r="K313" s="1073"/>
      <c r="L313" s="1073"/>
      <c r="M313" s="1008"/>
      <c r="N313" s="1008"/>
      <c r="O313" s="1008"/>
      <c r="P313" s="1008"/>
      <c r="Q313" s="1008"/>
      <c r="R313" s="1008"/>
      <c r="S313" s="1008"/>
    </row>
    <row r="314" spans="1:19">
      <c r="A314" s="1073"/>
      <c r="B314" s="1008"/>
      <c r="C314" s="1008"/>
      <c r="D314" s="1074"/>
      <c r="E314" s="1008"/>
      <c r="F314" s="1008"/>
      <c r="G314" s="1008"/>
      <c r="H314" s="1008"/>
      <c r="I314" s="1073"/>
      <c r="J314" s="1073"/>
      <c r="K314" s="1073"/>
      <c r="L314" s="1073"/>
      <c r="M314" s="1008"/>
      <c r="N314" s="1008"/>
      <c r="O314" s="1008"/>
      <c r="P314" s="1008"/>
      <c r="Q314" s="1008"/>
      <c r="R314" s="1008"/>
      <c r="S314" s="1008"/>
    </row>
    <row r="315" spans="1:19">
      <c r="A315" s="1073"/>
      <c r="B315" s="1008"/>
      <c r="C315" s="1008"/>
      <c r="D315" s="1074"/>
      <c r="E315" s="1008"/>
      <c r="F315" s="1008"/>
      <c r="G315" s="1008"/>
      <c r="H315" s="1008"/>
      <c r="I315" s="1073"/>
      <c r="J315" s="1073"/>
      <c r="K315" s="1073"/>
      <c r="L315" s="1073"/>
      <c r="M315" s="1008"/>
      <c r="N315" s="1008"/>
      <c r="O315" s="1008"/>
      <c r="P315" s="1008"/>
      <c r="Q315" s="1008"/>
      <c r="R315" s="1008"/>
      <c r="S315" s="1008"/>
    </row>
    <row r="316" spans="1:19">
      <c r="A316" s="1073"/>
      <c r="B316" s="1008"/>
      <c r="C316" s="1008"/>
      <c r="D316" s="1074"/>
      <c r="E316" s="1008"/>
      <c r="F316" s="1008"/>
      <c r="G316" s="1008"/>
      <c r="H316" s="1008"/>
      <c r="I316" s="1073"/>
      <c r="J316" s="1073"/>
      <c r="K316" s="1073"/>
      <c r="L316" s="1073"/>
      <c r="M316" s="1008"/>
      <c r="N316" s="1008"/>
      <c r="O316" s="1008"/>
      <c r="P316" s="1008"/>
      <c r="Q316" s="1008"/>
      <c r="R316" s="1008"/>
      <c r="S316" s="1008"/>
    </row>
    <row r="317" spans="1:19">
      <c r="A317" s="1073"/>
      <c r="B317" s="1008"/>
      <c r="C317" s="1008"/>
      <c r="D317" s="1074"/>
      <c r="E317" s="1008"/>
      <c r="F317" s="1008"/>
      <c r="G317" s="1008"/>
      <c r="H317" s="1008"/>
      <c r="I317" s="1073"/>
      <c r="J317" s="1073"/>
      <c r="K317" s="1073"/>
      <c r="L317" s="1073"/>
      <c r="M317" s="1008"/>
      <c r="N317" s="1008"/>
      <c r="O317" s="1008"/>
      <c r="P317" s="1008"/>
      <c r="Q317" s="1008"/>
      <c r="R317" s="1008"/>
      <c r="S317" s="1008"/>
    </row>
    <row r="318" spans="1:19">
      <c r="A318" s="1073"/>
      <c r="B318" s="1008"/>
      <c r="C318" s="1008"/>
      <c r="D318" s="1074"/>
      <c r="E318" s="1008"/>
      <c r="F318" s="1008"/>
      <c r="G318" s="1008"/>
      <c r="H318" s="1008"/>
      <c r="I318" s="1073"/>
      <c r="J318" s="1073"/>
      <c r="K318" s="1073"/>
      <c r="L318" s="1073"/>
      <c r="M318" s="1008"/>
      <c r="N318" s="1008"/>
      <c r="O318" s="1008"/>
      <c r="P318" s="1008"/>
      <c r="Q318" s="1008"/>
      <c r="R318" s="1008"/>
      <c r="S318" s="1008"/>
    </row>
    <row r="319" spans="1:19">
      <c r="A319" s="1073"/>
      <c r="B319" s="1008"/>
      <c r="C319" s="1008"/>
      <c r="D319" s="1074"/>
      <c r="E319" s="1008"/>
      <c r="F319" s="1008"/>
      <c r="G319" s="1008"/>
      <c r="H319" s="1008"/>
      <c r="I319" s="1073"/>
      <c r="J319" s="1073"/>
      <c r="K319" s="1073"/>
      <c r="L319" s="1073"/>
      <c r="M319" s="1008"/>
      <c r="N319" s="1008"/>
      <c r="O319" s="1008"/>
      <c r="P319" s="1008"/>
      <c r="Q319" s="1008"/>
      <c r="R319" s="1008"/>
      <c r="S319" s="1008"/>
    </row>
    <row r="320" spans="1:19">
      <c r="A320" s="1073"/>
      <c r="B320" s="1008"/>
      <c r="C320" s="1008"/>
      <c r="D320" s="1074"/>
      <c r="E320" s="1008"/>
      <c r="F320" s="1008"/>
      <c r="G320" s="1008"/>
      <c r="H320" s="1008"/>
      <c r="I320" s="1073"/>
      <c r="J320" s="1073"/>
      <c r="K320" s="1073"/>
      <c r="L320" s="1073"/>
      <c r="M320" s="1008"/>
      <c r="N320" s="1008"/>
      <c r="O320" s="1008"/>
      <c r="P320" s="1008"/>
      <c r="Q320" s="1008"/>
      <c r="R320" s="1008"/>
      <c r="S320" s="1008"/>
    </row>
    <row r="321" spans="1:19">
      <c r="A321" s="1073"/>
      <c r="B321" s="1008"/>
      <c r="C321" s="1008"/>
      <c r="D321" s="1074"/>
      <c r="E321" s="1008"/>
      <c r="F321" s="1008"/>
      <c r="G321" s="1008"/>
      <c r="H321" s="1008"/>
      <c r="I321" s="1073"/>
      <c r="J321" s="1073"/>
      <c r="K321" s="1073"/>
      <c r="L321" s="1073"/>
      <c r="M321" s="1008"/>
      <c r="N321" s="1008"/>
      <c r="O321" s="1008"/>
      <c r="P321" s="1008"/>
      <c r="Q321" s="1008"/>
      <c r="R321" s="1008"/>
      <c r="S321" s="1008"/>
    </row>
    <row r="322" spans="1:19">
      <c r="A322" s="1073"/>
      <c r="B322" s="1008"/>
      <c r="C322" s="1008"/>
      <c r="D322" s="1074"/>
      <c r="E322" s="1008"/>
      <c r="F322" s="1008"/>
      <c r="G322" s="1008"/>
      <c r="H322" s="1008"/>
      <c r="I322" s="1073"/>
      <c r="J322" s="1073"/>
      <c r="K322" s="1073"/>
      <c r="L322" s="1073"/>
      <c r="M322" s="1008"/>
      <c r="N322" s="1008"/>
      <c r="O322" s="1008"/>
      <c r="P322" s="1008"/>
      <c r="Q322" s="1008"/>
      <c r="R322" s="1008"/>
      <c r="S322" s="1008"/>
    </row>
    <row r="323" spans="1:19">
      <c r="A323" s="1073"/>
      <c r="B323" s="1008"/>
      <c r="C323" s="1008"/>
      <c r="D323" s="1074"/>
      <c r="E323" s="1008"/>
      <c r="F323" s="1008"/>
      <c r="G323" s="1008"/>
      <c r="H323" s="1008"/>
      <c r="I323" s="1073"/>
      <c r="J323" s="1073"/>
      <c r="K323" s="1073"/>
      <c r="L323" s="1073"/>
      <c r="M323" s="1008"/>
      <c r="N323" s="1008"/>
      <c r="O323" s="1008"/>
      <c r="P323" s="1008"/>
      <c r="Q323" s="1008"/>
      <c r="R323" s="1008"/>
      <c r="S323" s="1008"/>
    </row>
    <row r="324" spans="1:19">
      <c r="A324" s="1073"/>
      <c r="B324" s="1008"/>
      <c r="C324" s="1008"/>
      <c r="D324" s="1074"/>
      <c r="E324" s="1008"/>
      <c r="F324" s="1008"/>
      <c r="G324" s="1008"/>
      <c r="H324" s="1008"/>
      <c r="I324" s="1073"/>
      <c r="J324" s="1073"/>
      <c r="K324" s="1073"/>
      <c r="L324" s="1073"/>
      <c r="M324" s="1008"/>
      <c r="N324" s="1008"/>
      <c r="O324" s="1008"/>
      <c r="P324" s="1008"/>
      <c r="Q324" s="1008"/>
      <c r="R324" s="1008"/>
      <c r="S324" s="1008"/>
    </row>
    <row r="325" spans="1:19">
      <c r="A325" s="1073"/>
      <c r="B325" s="1008"/>
      <c r="C325" s="1008"/>
      <c r="D325" s="1074"/>
      <c r="E325" s="1008"/>
      <c r="F325" s="1008"/>
      <c r="G325" s="1008"/>
      <c r="H325" s="1008"/>
      <c r="I325" s="1073"/>
      <c r="J325" s="1073"/>
      <c r="K325" s="1073"/>
      <c r="L325" s="1073"/>
      <c r="M325" s="1008"/>
      <c r="N325" s="1008"/>
      <c r="O325" s="1008"/>
      <c r="P325" s="1008"/>
      <c r="Q325" s="1008"/>
      <c r="R325" s="1008"/>
      <c r="S325" s="1008"/>
    </row>
    <row r="326" spans="1:19">
      <c r="A326" s="1073"/>
      <c r="B326" s="1008"/>
      <c r="C326" s="1008"/>
      <c r="D326" s="1074"/>
      <c r="E326" s="1008"/>
      <c r="F326" s="1008"/>
      <c r="G326" s="1008"/>
      <c r="H326" s="1008"/>
      <c r="I326" s="1073"/>
      <c r="J326" s="1073"/>
      <c r="K326" s="1073"/>
      <c r="L326" s="1073"/>
      <c r="M326" s="1008"/>
      <c r="N326" s="1008"/>
      <c r="O326" s="1008"/>
      <c r="P326" s="1008"/>
      <c r="Q326" s="1008"/>
      <c r="R326" s="1008"/>
      <c r="S326" s="1008"/>
    </row>
    <row r="327" spans="1:19">
      <c r="A327" s="1073"/>
      <c r="B327" s="1008"/>
      <c r="C327" s="1008"/>
      <c r="D327" s="1074"/>
      <c r="E327" s="1008"/>
      <c r="F327" s="1008"/>
      <c r="G327" s="1008"/>
      <c r="H327" s="1008"/>
      <c r="I327" s="1073"/>
      <c r="J327" s="1073"/>
      <c r="K327" s="1073"/>
      <c r="L327" s="1073"/>
      <c r="M327" s="1008"/>
      <c r="N327" s="1008"/>
      <c r="O327" s="1008"/>
      <c r="P327" s="1008"/>
      <c r="Q327" s="1008"/>
      <c r="R327" s="1008"/>
      <c r="S327" s="1008"/>
    </row>
    <row r="328" spans="1:19">
      <c r="A328" s="1073"/>
      <c r="B328" s="1008"/>
      <c r="C328" s="1008"/>
      <c r="D328" s="1074"/>
      <c r="E328" s="1008"/>
      <c r="F328" s="1008"/>
      <c r="G328" s="1008"/>
      <c r="H328" s="1008"/>
      <c r="I328" s="1073"/>
      <c r="J328" s="1073"/>
      <c r="K328" s="1073"/>
      <c r="L328" s="1073"/>
      <c r="M328" s="1008"/>
      <c r="N328" s="1008"/>
      <c r="O328" s="1008"/>
      <c r="P328" s="1008"/>
      <c r="Q328" s="1008"/>
      <c r="R328" s="1008"/>
      <c r="S328" s="1008"/>
    </row>
    <row r="329" spans="1:19">
      <c r="A329" s="1073"/>
      <c r="B329" s="1008"/>
      <c r="C329" s="1008"/>
      <c r="D329" s="1074"/>
      <c r="E329" s="1008"/>
      <c r="F329" s="1008"/>
      <c r="G329" s="1008"/>
      <c r="H329" s="1008"/>
      <c r="I329" s="1073"/>
      <c r="J329" s="1073"/>
      <c r="K329" s="1073"/>
      <c r="L329" s="1073"/>
      <c r="M329" s="1008"/>
      <c r="N329" s="1008"/>
      <c r="O329" s="1008"/>
      <c r="P329" s="1008"/>
      <c r="Q329" s="1008"/>
      <c r="R329" s="1008"/>
      <c r="S329" s="1008"/>
    </row>
    <row r="330" spans="1:19">
      <c r="A330" s="1073"/>
      <c r="B330" s="1008"/>
      <c r="C330" s="1008"/>
      <c r="D330" s="1074"/>
      <c r="E330" s="1008"/>
      <c r="F330" s="1008"/>
      <c r="G330" s="1008"/>
      <c r="H330" s="1008"/>
      <c r="I330" s="1073"/>
      <c r="J330" s="1073"/>
      <c r="K330" s="1073"/>
      <c r="L330" s="1073"/>
      <c r="M330" s="1008"/>
      <c r="N330" s="1008"/>
      <c r="O330" s="1008"/>
      <c r="P330" s="1008"/>
      <c r="Q330" s="1008"/>
      <c r="R330" s="1008"/>
      <c r="S330" s="1008"/>
    </row>
    <row r="331" spans="1:19">
      <c r="A331" s="1073"/>
      <c r="B331" s="1008"/>
      <c r="C331" s="1008"/>
      <c r="D331" s="1074"/>
      <c r="E331" s="1008"/>
      <c r="F331" s="1008"/>
      <c r="G331" s="1008"/>
      <c r="H331" s="1008"/>
      <c r="I331" s="1073"/>
      <c r="J331" s="1073"/>
      <c r="K331" s="1073"/>
      <c r="L331" s="1073"/>
      <c r="M331" s="1008"/>
      <c r="N331" s="1008"/>
      <c r="O331" s="1008"/>
      <c r="P331" s="1008"/>
      <c r="Q331" s="1008"/>
      <c r="R331" s="1008"/>
      <c r="S331" s="1008"/>
    </row>
    <row r="332" spans="1:19">
      <c r="A332" s="1073"/>
      <c r="B332" s="1008"/>
      <c r="C332" s="1008"/>
      <c r="D332" s="1074"/>
      <c r="E332" s="1008"/>
      <c r="F332" s="1008"/>
      <c r="G332" s="1008"/>
      <c r="H332" s="1008"/>
      <c r="I332" s="1073"/>
      <c r="J332" s="1073"/>
      <c r="K332" s="1073"/>
      <c r="L332" s="1073"/>
      <c r="M332" s="1008"/>
      <c r="N332" s="1008"/>
      <c r="O332" s="1008"/>
      <c r="P332" s="1008"/>
      <c r="Q332" s="1008"/>
      <c r="R332" s="1008"/>
      <c r="S332" s="1008"/>
    </row>
    <row r="333" spans="1:19">
      <c r="A333" s="1073"/>
      <c r="B333" s="1008"/>
      <c r="C333" s="1008"/>
      <c r="D333" s="1074"/>
      <c r="E333" s="1008"/>
      <c r="F333" s="1008"/>
      <c r="G333" s="1008"/>
      <c r="H333" s="1008"/>
      <c r="I333" s="1073"/>
      <c r="J333" s="1073"/>
      <c r="K333" s="1073"/>
      <c r="L333" s="1073"/>
      <c r="M333" s="1008"/>
      <c r="N333" s="1008"/>
      <c r="O333" s="1008"/>
      <c r="P333" s="1008"/>
      <c r="Q333" s="1008"/>
      <c r="R333" s="1008"/>
      <c r="S333" s="1008"/>
    </row>
    <row r="334" spans="1:19">
      <c r="A334" s="1073"/>
      <c r="B334" s="1008"/>
      <c r="C334" s="1008"/>
      <c r="D334" s="1074"/>
      <c r="E334" s="1008"/>
      <c r="F334" s="1008"/>
      <c r="G334" s="1008"/>
      <c r="H334" s="1008"/>
      <c r="I334" s="1073"/>
      <c r="J334" s="1073"/>
      <c r="K334" s="1073"/>
      <c r="L334" s="1073"/>
      <c r="M334" s="1008"/>
      <c r="N334" s="1008"/>
      <c r="O334" s="1008"/>
      <c r="P334" s="1008"/>
      <c r="Q334" s="1008"/>
      <c r="R334" s="1008"/>
      <c r="S334" s="1008"/>
    </row>
    <row r="335" spans="1:19">
      <c r="A335" s="1073"/>
      <c r="B335" s="1008"/>
      <c r="C335" s="1008"/>
      <c r="D335" s="1074"/>
      <c r="E335" s="1008"/>
      <c r="F335" s="1008"/>
      <c r="G335" s="1008"/>
      <c r="H335" s="1008"/>
      <c r="I335" s="1073"/>
      <c r="J335" s="1073"/>
      <c r="K335" s="1073"/>
      <c r="L335" s="1073"/>
      <c r="M335" s="1008"/>
      <c r="N335" s="1008"/>
      <c r="O335" s="1008"/>
      <c r="P335" s="1008"/>
      <c r="Q335" s="1008"/>
      <c r="R335" s="1008"/>
      <c r="S335" s="1008"/>
    </row>
    <row r="336" spans="1:19">
      <c r="A336" s="1073"/>
      <c r="B336" s="1008"/>
      <c r="C336" s="1008"/>
      <c r="D336" s="1074"/>
      <c r="E336" s="1008"/>
      <c r="F336" s="1008"/>
      <c r="G336" s="1008"/>
      <c r="H336" s="1008"/>
      <c r="I336" s="1073"/>
      <c r="J336" s="1073"/>
      <c r="K336" s="1073"/>
      <c r="L336" s="1073"/>
      <c r="M336" s="1008"/>
      <c r="N336" s="1008"/>
      <c r="O336" s="1008"/>
      <c r="P336" s="1008"/>
      <c r="Q336" s="1008"/>
      <c r="R336" s="1008"/>
      <c r="S336" s="1008"/>
    </row>
    <row r="337" spans="1:19">
      <c r="A337" s="1073"/>
      <c r="B337" s="1008"/>
      <c r="C337" s="1008"/>
      <c r="D337" s="1074"/>
      <c r="E337" s="1008"/>
      <c r="F337" s="1008"/>
      <c r="G337" s="1008"/>
      <c r="H337" s="1008"/>
      <c r="I337" s="1073"/>
      <c r="J337" s="1073"/>
      <c r="K337" s="1073"/>
      <c r="L337" s="1073"/>
      <c r="M337" s="1008"/>
      <c r="N337" s="1008"/>
      <c r="O337" s="1008"/>
      <c r="P337" s="1008"/>
      <c r="Q337" s="1008"/>
      <c r="R337" s="1008"/>
      <c r="S337" s="1008"/>
    </row>
    <row r="338" spans="1:19">
      <c r="A338" s="1073"/>
      <c r="B338" s="1008"/>
      <c r="C338" s="1008"/>
      <c r="D338" s="1074"/>
      <c r="E338" s="1008"/>
      <c r="F338" s="1008"/>
      <c r="G338" s="1008"/>
      <c r="H338" s="1008"/>
      <c r="I338" s="1073"/>
      <c r="J338" s="1073"/>
      <c r="K338" s="1073"/>
      <c r="L338" s="1073"/>
      <c r="M338" s="1008"/>
      <c r="N338" s="1008"/>
      <c r="O338" s="1008"/>
      <c r="P338" s="1008"/>
      <c r="Q338" s="1008"/>
      <c r="R338" s="1008"/>
      <c r="S338" s="1008"/>
    </row>
    <row r="339" spans="1:19">
      <c r="A339" s="1073"/>
      <c r="B339" s="1008"/>
      <c r="C339" s="1008"/>
      <c r="D339" s="1074"/>
      <c r="E339" s="1008"/>
      <c r="F339" s="1008"/>
      <c r="G339" s="1008"/>
      <c r="H339" s="1008"/>
      <c r="I339" s="1073"/>
      <c r="J339" s="1073"/>
      <c r="K339" s="1073"/>
      <c r="L339" s="1073"/>
      <c r="M339" s="1008"/>
      <c r="N339" s="1008"/>
      <c r="O339" s="1008"/>
      <c r="P339" s="1008"/>
      <c r="Q339" s="1008"/>
      <c r="R339" s="1008"/>
      <c r="S339" s="1008"/>
    </row>
    <row r="340" spans="1:19">
      <c r="A340" s="1073"/>
      <c r="B340" s="1008"/>
      <c r="C340" s="1008"/>
      <c r="D340" s="1074"/>
      <c r="E340" s="1008"/>
      <c r="F340" s="1008"/>
      <c r="G340" s="1008"/>
      <c r="H340" s="1008"/>
      <c r="I340" s="1073"/>
      <c r="J340" s="1073"/>
      <c r="K340" s="1073"/>
      <c r="L340" s="1073"/>
      <c r="M340" s="1008"/>
      <c r="N340" s="1008"/>
      <c r="O340" s="1008"/>
      <c r="P340" s="1008"/>
      <c r="Q340" s="1008"/>
      <c r="R340" s="1008"/>
      <c r="S340" s="1008"/>
    </row>
    <row r="341" spans="1:19">
      <c r="A341" s="1073"/>
      <c r="B341" s="1008"/>
      <c r="C341" s="1008"/>
      <c r="D341" s="1074"/>
      <c r="E341" s="1008"/>
      <c r="F341" s="1008"/>
      <c r="G341" s="1008"/>
      <c r="H341" s="1008"/>
      <c r="I341" s="1073"/>
      <c r="J341" s="1073"/>
      <c r="K341" s="1073"/>
      <c r="L341" s="1073"/>
      <c r="M341" s="1008"/>
      <c r="N341" s="1008"/>
      <c r="O341" s="1008"/>
      <c r="P341" s="1008"/>
      <c r="Q341" s="1008"/>
      <c r="R341" s="1008"/>
      <c r="S341" s="1008"/>
    </row>
    <row r="342" spans="1:19">
      <c r="A342" s="1073"/>
      <c r="B342" s="1008"/>
      <c r="C342" s="1008"/>
      <c r="D342" s="1074"/>
      <c r="E342" s="1008"/>
      <c r="F342" s="1008"/>
      <c r="G342" s="1008"/>
      <c r="H342" s="1008"/>
      <c r="I342" s="1073"/>
      <c r="J342" s="1073"/>
      <c r="K342" s="1073"/>
      <c r="L342" s="1073"/>
      <c r="M342" s="1008"/>
      <c r="N342" s="1008"/>
      <c r="O342" s="1008"/>
      <c r="P342" s="1008"/>
      <c r="Q342" s="1008"/>
      <c r="R342" s="1008"/>
      <c r="S342" s="1008"/>
    </row>
    <row r="343" spans="1:19">
      <c r="A343" s="1073"/>
      <c r="B343" s="1008"/>
      <c r="C343" s="1008"/>
      <c r="D343" s="1074"/>
      <c r="E343" s="1008"/>
      <c r="F343" s="1008"/>
      <c r="G343" s="1008"/>
      <c r="H343" s="1008"/>
      <c r="I343" s="1073"/>
      <c r="J343" s="1073"/>
      <c r="K343" s="1073"/>
      <c r="L343" s="1073"/>
      <c r="M343" s="1008"/>
      <c r="N343" s="1008"/>
      <c r="O343" s="1008"/>
      <c r="P343" s="1008"/>
      <c r="Q343" s="1008"/>
      <c r="R343" s="1008"/>
      <c r="S343" s="1008"/>
    </row>
    <row r="344" spans="1:19">
      <c r="A344" s="1073"/>
      <c r="B344" s="1008"/>
      <c r="C344" s="1008"/>
      <c r="D344" s="1074"/>
      <c r="E344" s="1008"/>
      <c r="F344" s="1008"/>
      <c r="G344" s="1008"/>
      <c r="H344" s="1008"/>
      <c r="I344" s="1073"/>
      <c r="J344" s="1073"/>
      <c r="K344" s="1073"/>
      <c r="L344" s="1073"/>
      <c r="M344" s="1008"/>
      <c r="N344" s="1008"/>
      <c r="O344" s="1008"/>
      <c r="P344" s="1008"/>
      <c r="Q344" s="1008"/>
      <c r="R344" s="1008"/>
      <c r="S344" s="1008"/>
    </row>
    <row r="345" spans="1:19">
      <c r="A345" s="1073"/>
      <c r="B345" s="1008"/>
      <c r="C345" s="1008"/>
      <c r="D345" s="1074"/>
      <c r="E345" s="1008"/>
      <c r="F345" s="1008"/>
      <c r="G345" s="1008"/>
      <c r="H345" s="1008"/>
      <c r="I345" s="1073"/>
      <c r="J345" s="1073"/>
      <c r="K345" s="1073"/>
      <c r="L345" s="1073"/>
      <c r="M345" s="1008"/>
      <c r="N345" s="1008"/>
      <c r="O345" s="1008"/>
      <c r="P345" s="1008"/>
      <c r="Q345" s="1008"/>
      <c r="R345" s="1008"/>
      <c r="S345" s="1008"/>
    </row>
    <row r="346" spans="1:19">
      <c r="A346" s="1073"/>
      <c r="B346" s="1008"/>
      <c r="C346" s="1008"/>
      <c r="D346" s="1074"/>
      <c r="E346" s="1008"/>
      <c r="F346" s="1008"/>
      <c r="G346" s="1008"/>
      <c r="H346" s="1008"/>
      <c r="I346" s="1073"/>
      <c r="J346" s="1073"/>
      <c r="K346" s="1073"/>
      <c r="L346" s="1073"/>
      <c r="M346" s="1008"/>
      <c r="N346" s="1008"/>
      <c r="O346" s="1008"/>
      <c r="P346" s="1008"/>
      <c r="Q346" s="1008"/>
      <c r="R346" s="1008"/>
      <c r="S346" s="1008"/>
    </row>
    <row r="347" spans="1:19">
      <c r="A347" s="1073"/>
      <c r="B347" s="1008"/>
      <c r="C347" s="1008"/>
      <c r="D347" s="1074"/>
      <c r="E347" s="1008"/>
      <c r="F347" s="1008"/>
      <c r="G347" s="1008"/>
      <c r="H347" s="1008"/>
      <c r="I347" s="1073"/>
      <c r="J347" s="1073"/>
      <c r="K347" s="1073"/>
      <c r="L347" s="1073"/>
      <c r="M347" s="1008"/>
      <c r="N347" s="1008"/>
      <c r="O347" s="1008"/>
      <c r="P347" s="1008"/>
      <c r="Q347" s="1008"/>
      <c r="R347" s="1008"/>
      <c r="S347" s="1008"/>
    </row>
    <row r="348" spans="1:19">
      <c r="A348" s="1073"/>
      <c r="B348" s="1008"/>
      <c r="C348" s="1008"/>
      <c r="D348" s="1074"/>
      <c r="E348" s="1008"/>
      <c r="F348" s="1008"/>
      <c r="G348" s="1008"/>
      <c r="H348" s="1008"/>
      <c r="I348" s="1073"/>
      <c r="J348" s="1073"/>
      <c r="K348" s="1073"/>
      <c r="L348" s="1073"/>
      <c r="M348" s="1008"/>
      <c r="N348" s="1008"/>
      <c r="O348" s="1008"/>
      <c r="P348" s="1008"/>
      <c r="Q348" s="1008"/>
      <c r="R348" s="1008"/>
      <c r="S348" s="1008"/>
    </row>
    <row r="349" spans="1:19">
      <c r="A349" s="1073"/>
      <c r="B349" s="1008"/>
      <c r="C349" s="1008"/>
      <c r="D349" s="1074"/>
      <c r="E349" s="1008"/>
      <c r="F349" s="1008"/>
      <c r="G349" s="1008"/>
      <c r="H349" s="1008"/>
      <c r="I349" s="1073"/>
      <c r="J349" s="1073"/>
      <c r="K349" s="1073"/>
      <c r="L349" s="1073"/>
      <c r="M349" s="1008"/>
      <c r="N349" s="1008"/>
      <c r="O349" s="1008"/>
      <c r="P349" s="1008"/>
      <c r="Q349" s="1008"/>
      <c r="R349" s="1008"/>
      <c r="S349" s="1008"/>
    </row>
    <row r="350" spans="1:19">
      <c r="A350" s="1073"/>
      <c r="B350" s="1008"/>
      <c r="C350" s="1008"/>
      <c r="D350" s="1074"/>
      <c r="E350" s="1008"/>
      <c r="F350" s="1008"/>
      <c r="G350" s="1008"/>
      <c r="H350" s="1008"/>
      <c r="I350" s="1073"/>
      <c r="J350" s="1073"/>
      <c r="K350" s="1073"/>
      <c r="L350" s="1073"/>
      <c r="M350" s="1008"/>
      <c r="N350" s="1008"/>
      <c r="O350" s="1008"/>
      <c r="P350" s="1008"/>
      <c r="Q350" s="1008"/>
      <c r="R350" s="1008"/>
      <c r="S350" s="1008"/>
    </row>
    <row r="351" spans="1:19">
      <c r="A351" s="1073"/>
      <c r="B351" s="1008"/>
      <c r="C351" s="1008"/>
      <c r="D351" s="1074"/>
      <c r="E351" s="1008"/>
      <c r="F351" s="1008"/>
      <c r="G351" s="1008"/>
      <c r="H351" s="1008"/>
      <c r="I351" s="1073"/>
      <c r="J351" s="1073"/>
      <c r="K351" s="1073"/>
      <c r="L351" s="1073"/>
      <c r="M351" s="1008"/>
      <c r="N351" s="1008"/>
      <c r="O351" s="1008"/>
      <c r="P351" s="1008"/>
      <c r="Q351" s="1008"/>
      <c r="R351" s="1008"/>
      <c r="S351" s="1008"/>
    </row>
    <row r="352" spans="1:19">
      <c r="A352" s="1073"/>
      <c r="B352" s="1008"/>
      <c r="C352" s="1008"/>
      <c r="D352" s="1074"/>
      <c r="E352" s="1008"/>
      <c r="F352" s="1008"/>
      <c r="G352" s="1008"/>
      <c r="H352" s="1008"/>
      <c r="I352" s="1073"/>
      <c r="J352" s="1073"/>
      <c r="K352" s="1073"/>
      <c r="L352" s="1073"/>
      <c r="M352" s="1008"/>
      <c r="N352" s="1008"/>
      <c r="O352" s="1008"/>
      <c r="P352" s="1008"/>
      <c r="Q352" s="1008"/>
      <c r="R352" s="1008"/>
      <c r="S352" s="1008"/>
    </row>
    <row r="353" spans="1:19">
      <c r="A353" s="1073"/>
      <c r="B353" s="1008"/>
      <c r="C353" s="1008"/>
      <c r="D353" s="1074"/>
      <c r="E353" s="1008"/>
      <c r="F353" s="1008"/>
      <c r="G353" s="1008"/>
      <c r="H353" s="1008"/>
      <c r="I353" s="1073"/>
      <c r="J353" s="1073"/>
      <c r="K353" s="1073"/>
      <c r="L353" s="1073"/>
      <c r="M353" s="1008"/>
      <c r="N353" s="1008"/>
      <c r="O353" s="1008"/>
      <c r="P353" s="1008"/>
      <c r="Q353" s="1008"/>
      <c r="R353" s="1008"/>
      <c r="S353" s="1008"/>
    </row>
    <row r="354" spans="1:19">
      <c r="A354" s="1073"/>
      <c r="B354" s="1008"/>
      <c r="C354" s="1008"/>
      <c r="D354" s="1074"/>
      <c r="E354" s="1008"/>
      <c r="F354" s="1008"/>
      <c r="G354" s="1008"/>
      <c r="H354" s="1008"/>
      <c r="I354" s="1073"/>
      <c r="J354" s="1073"/>
      <c r="K354" s="1073"/>
      <c r="L354" s="1073"/>
      <c r="M354" s="1008"/>
      <c r="N354" s="1008"/>
      <c r="O354" s="1008"/>
      <c r="P354" s="1008"/>
      <c r="Q354" s="1008"/>
      <c r="R354" s="1008"/>
      <c r="S354" s="1008"/>
    </row>
    <row r="355" spans="1:19">
      <c r="A355" s="1073"/>
      <c r="B355" s="1008"/>
      <c r="C355" s="1008"/>
      <c r="D355" s="1074"/>
      <c r="E355" s="1008"/>
      <c r="F355" s="1008"/>
      <c r="G355" s="1008"/>
      <c r="H355" s="1008"/>
      <c r="I355" s="1073"/>
      <c r="J355" s="1073"/>
      <c r="K355" s="1073"/>
      <c r="L355" s="1073"/>
      <c r="M355" s="1008"/>
      <c r="N355" s="1008"/>
      <c r="O355" s="1008"/>
      <c r="P355" s="1008"/>
      <c r="Q355" s="1008"/>
      <c r="R355" s="1008"/>
      <c r="S355" s="1008"/>
    </row>
    <row r="356" spans="1:19">
      <c r="A356" s="1073"/>
      <c r="B356" s="1008"/>
      <c r="C356" s="1008"/>
      <c r="D356" s="1074"/>
      <c r="E356" s="1008"/>
      <c r="F356" s="1008"/>
      <c r="G356" s="1008"/>
      <c r="H356" s="1008"/>
      <c r="I356" s="1073"/>
      <c r="J356" s="1073"/>
      <c r="K356" s="1073"/>
      <c r="L356" s="1073"/>
      <c r="M356" s="1008"/>
      <c r="N356" s="1008"/>
      <c r="O356" s="1008"/>
      <c r="P356" s="1008"/>
      <c r="Q356" s="1008"/>
      <c r="R356" s="1008"/>
      <c r="S356" s="1008"/>
    </row>
    <row r="357" spans="1:19">
      <c r="A357" s="1073"/>
      <c r="B357" s="1008"/>
      <c r="C357" s="1008"/>
      <c r="D357" s="1074"/>
      <c r="E357" s="1008"/>
      <c r="F357" s="1008"/>
      <c r="G357" s="1008"/>
      <c r="H357" s="1008"/>
      <c r="I357" s="1073"/>
      <c r="J357" s="1073"/>
      <c r="K357" s="1073"/>
      <c r="L357" s="1073"/>
      <c r="M357" s="1008"/>
      <c r="N357" s="1008"/>
      <c r="O357" s="1008"/>
      <c r="P357" s="1008"/>
      <c r="Q357" s="1008"/>
      <c r="R357" s="1008"/>
      <c r="S357" s="1008"/>
    </row>
    <row r="358" spans="1:19">
      <c r="A358" s="1073"/>
      <c r="B358" s="1008"/>
      <c r="C358" s="1008"/>
      <c r="D358" s="1074"/>
      <c r="E358" s="1008"/>
      <c r="F358" s="1008"/>
      <c r="G358" s="1008"/>
      <c r="H358" s="1008"/>
      <c r="I358" s="1073"/>
      <c r="J358" s="1073"/>
      <c r="K358" s="1073"/>
      <c r="L358" s="1073"/>
      <c r="M358" s="1008"/>
      <c r="N358" s="1008"/>
      <c r="O358" s="1008"/>
      <c r="P358" s="1008"/>
      <c r="Q358" s="1008"/>
      <c r="R358" s="1008"/>
      <c r="S358" s="1008"/>
    </row>
    <row r="359" spans="1:19">
      <c r="A359" s="1073"/>
      <c r="B359" s="1008"/>
      <c r="C359" s="1008"/>
      <c r="D359" s="1074"/>
      <c r="E359" s="1008"/>
      <c r="F359" s="1008"/>
      <c r="G359" s="1008"/>
      <c r="H359" s="1008"/>
      <c r="I359" s="1073"/>
      <c r="J359" s="1073"/>
      <c r="K359" s="1073"/>
      <c r="L359" s="1073"/>
      <c r="M359" s="1008"/>
      <c r="N359" s="1008"/>
      <c r="O359" s="1008"/>
      <c r="P359" s="1008"/>
      <c r="Q359" s="1008"/>
      <c r="R359" s="1008"/>
      <c r="S359" s="1008"/>
    </row>
    <row r="360" spans="1:19">
      <c r="A360" s="1073"/>
      <c r="B360" s="1008"/>
      <c r="C360" s="1008"/>
      <c r="D360" s="1074"/>
      <c r="E360" s="1008"/>
      <c r="F360" s="1008"/>
      <c r="G360" s="1008"/>
      <c r="H360" s="1008"/>
      <c r="I360" s="1073"/>
      <c r="J360" s="1073"/>
      <c r="K360" s="1073"/>
      <c r="L360" s="1073"/>
      <c r="M360" s="1008"/>
      <c r="N360" s="1008"/>
      <c r="O360" s="1008"/>
      <c r="P360" s="1008"/>
      <c r="Q360" s="1008"/>
      <c r="R360" s="1008"/>
      <c r="S360" s="1008"/>
    </row>
    <row r="361" spans="1:19">
      <c r="A361" s="1073"/>
      <c r="B361" s="1008"/>
      <c r="C361" s="1008"/>
      <c r="D361" s="1074"/>
      <c r="E361" s="1008"/>
      <c r="F361" s="1008"/>
      <c r="G361" s="1008"/>
      <c r="H361" s="1008"/>
      <c r="I361" s="1073"/>
      <c r="J361" s="1073"/>
      <c r="K361" s="1073"/>
      <c r="L361" s="1073"/>
      <c r="M361" s="1008"/>
      <c r="N361" s="1008"/>
      <c r="O361" s="1008"/>
      <c r="P361" s="1008"/>
      <c r="Q361" s="1008"/>
      <c r="R361" s="1008"/>
      <c r="S361" s="1008"/>
    </row>
    <row r="362" spans="1:19">
      <c r="A362" s="1073"/>
      <c r="B362" s="1008"/>
      <c r="C362" s="1008"/>
      <c r="D362" s="1074"/>
      <c r="E362" s="1008"/>
      <c r="F362" s="1008"/>
      <c r="G362" s="1008"/>
      <c r="H362" s="1008"/>
      <c r="I362" s="1073"/>
      <c r="J362" s="1073"/>
      <c r="K362" s="1073"/>
      <c r="L362" s="1073"/>
      <c r="M362" s="1008"/>
      <c r="N362" s="1008"/>
      <c r="O362" s="1008"/>
      <c r="P362" s="1008"/>
      <c r="Q362" s="1008"/>
      <c r="R362" s="1008"/>
      <c r="S362" s="1008"/>
    </row>
    <row r="363" spans="1:19">
      <c r="A363" s="1073"/>
      <c r="B363" s="1008"/>
      <c r="C363" s="1008"/>
      <c r="D363" s="1074"/>
      <c r="E363" s="1008"/>
      <c r="F363" s="1008"/>
      <c r="G363" s="1008"/>
      <c r="H363" s="1008"/>
      <c r="I363" s="1073"/>
      <c r="J363" s="1073"/>
      <c r="K363" s="1073"/>
      <c r="L363" s="1073"/>
      <c r="M363" s="1008"/>
      <c r="N363" s="1008"/>
      <c r="O363" s="1008"/>
      <c r="P363" s="1008"/>
      <c r="Q363" s="1008"/>
      <c r="R363" s="1008"/>
      <c r="S363" s="1008"/>
    </row>
    <row r="364" spans="1:19">
      <c r="A364" s="1073"/>
      <c r="B364" s="1008"/>
      <c r="C364" s="1008"/>
      <c r="D364" s="1074"/>
      <c r="E364" s="1008"/>
      <c r="F364" s="1008"/>
      <c r="G364" s="1008"/>
      <c r="H364" s="1008"/>
      <c r="I364" s="1073"/>
      <c r="J364" s="1073"/>
      <c r="K364" s="1073"/>
      <c r="L364" s="1073"/>
      <c r="M364" s="1008"/>
      <c r="N364" s="1008"/>
      <c r="O364" s="1008"/>
      <c r="P364" s="1008"/>
      <c r="Q364" s="1008"/>
      <c r="R364" s="1008"/>
      <c r="S364" s="1008"/>
    </row>
    <row r="365" spans="1:19">
      <c r="A365" s="1073"/>
      <c r="B365" s="1008"/>
      <c r="C365" s="1008"/>
      <c r="D365" s="1074"/>
      <c r="E365" s="1008"/>
      <c r="F365" s="1008"/>
      <c r="G365" s="1008"/>
      <c r="H365" s="1008"/>
      <c r="I365" s="1073"/>
      <c r="J365" s="1073"/>
      <c r="K365" s="1073"/>
      <c r="L365" s="1073"/>
      <c r="M365" s="1008"/>
      <c r="N365" s="1008"/>
      <c r="O365" s="1008"/>
      <c r="P365" s="1008"/>
      <c r="Q365" s="1008"/>
      <c r="R365" s="1008"/>
      <c r="S365" s="1008"/>
    </row>
    <row r="366" spans="1:19">
      <c r="A366" s="1073"/>
      <c r="B366" s="1008"/>
      <c r="C366" s="1008"/>
      <c r="D366" s="1074"/>
      <c r="E366" s="1008"/>
      <c r="F366" s="1008"/>
      <c r="G366" s="1008"/>
      <c r="H366" s="1008"/>
      <c r="I366" s="1073"/>
      <c r="J366" s="1073"/>
      <c r="K366" s="1073"/>
      <c r="L366" s="1073"/>
      <c r="M366" s="1008"/>
      <c r="N366" s="1008"/>
      <c r="O366" s="1008"/>
      <c r="P366" s="1008"/>
      <c r="Q366" s="1008"/>
      <c r="R366" s="1008"/>
      <c r="S366" s="1008"/>
    </row>
    <row r="367" spans="1:19">
      <c r="A367" s="1073"/>
      <c r="B367" s="1008"/>
      <c r="C367" s="1008"/>
      <c r="D367" s="1074"/>
      <c r="E367" s="1008"/>
      <c r="F367" s="1008"/>
      <c r="G367" s="1008"/>
      <c r="H367" s="1008"/>
      <c r="I367" s="1073"/>
      <c r="J367" s="1073"/>
      <c r="K367" s="1073"/>
      <c r="L367" s="1073"/>
      <c r="M367" s="1008"/>
      <c r="N367" s="1008"/>
      <c r="O367" s="1008"/>
      <c r="P367" s="1008"/>
      <c r="Q367" s="1008"/>
      <c r="R367" s="1008"/>
      <c r="S367" s="1008"/>
    </row>
    <row r="368" spans="1:19">
      <c r="A368" s="1073"/>
      <c r="B368" s="1008"/>
      <c r="C368" s="1008"/>
      <c r="D368" s="1074"/>
      <c r="E368" s="1008"/>
      <c r="F368" s="1008"/>
      <c r="G368" s="1008"/>
      <c r="H368" s="1008"/>
      <c r="I368" s="1073"/>
      <c r="J368" s="1073"/>
      <c r="K368" s="1073"/>
      <c r="L368" s="1073"/>
      <c r="M368" s="1008"/>
      <c r="N368" s="1008"/>
      <c r="O368" s="1008"/>
      <c r="P368" s="1008"/>
      <c r="Q368" s="1008"/>
      <c r="R368" s="1008"/>
      <c r="S368" s="1008"/>
    </row>
    <row r="369" spans="1:19">
      <c r="A369" s="1073"/>
      <c r="B369" s="1008"/>
      <c r="C369" s="1008"/>
      <c r="D369" s="1074"/>
      <c r="E369" s="1008"/>
      <c r="F369" s="1008"/>
      <c r="G369" s="1008"/>
      <c r="H369" s="1008"/>
      <c r="I369" s="1073"/>
      <c r="J369" s="1073"/>
      <c r="K369" s="1073"/>
      <c r="L369" s="1073"/>
      <c r="M369" s="1008"/>
      <c r="N369" s="1008"/>
      <c r="O369" s="1008"/>
      <c r="P369" s="1008"/>
      <c r="Q369" s="1008"/>
      <c r="R369" s="1008"/>
      <c r="S369" s="1008"/>
    </row>
    <row r="370" spans="1:19">
      <c r="A370" s="1073"/>
      <c r="B370" s="1008"/>
      <c r="C370" s="1008"/>
      <c r="D370" s="1074"/>
      <c r="E370" s="1008"/>
      <c r="F370" s="1008"/>
      <c r="G370" s="1008"/>
      <c r="H370" s="1008"/>
      <c r="I370" s="1073"/>
      <c r="J370" s="1073"/>
      <c r="K370" s="1073"/>
      <c r="L370" s="1073"/>
      <c r="M370" s="1008"/>
      <c r="N370" s="1008"/>
      <c r="O370" s="1008"/>
      <c r="P370" s="1008"/>
      <c r="Q370" s="1008"/>
      <c r="R370" s="1008"/>
      <c r="S370" s="1008"/>
    </row>
    <row r="371" spans="1:19">
      <c r="A371" s="1073"/>
      <c r="B371" s="1008"/>
      <c r="C371" s="1008"/>
      <c r="D371" s="1074"/>
      <c r="E371" s="1008"/>
      <c r="F371" s="1008"/>
      <c r="G371" s="1008"/>
      <c r="H371" s="1008"/>
      <c r="I371" s="1073"/>
      <c r="J371" s="1073"/>
      <c r="K371" s="1073"/>
      <c r="L371" s="1073"/>
      <c r="M371" s="1008"/>
      <c r="N371" s="1008"/>
      <c r="O371" s="1008"/>
      <c r="P371" s="1008"/>
      <c r="Q371" s="1008"/>
      <c r="R371" s="1008"/>
      <c r="S371" s="1008"/>
    </row>
    <row r="372" spans="1:19">
      <c r="A372" s="1073"/>
      <c r="B372" s="1008"/>
      <c r="C372" s="1008"/>
      <c r="D372" s="1074"/>
      <c r="E372" s="1008"/>
      <c r="F372" s="1008"/>
      <c r="G372" s="1008"/>
      <c r="H372" s="1008"/>
      <c r="I372" s="1073"/>
      <c r="J372" s="1073"/>
      <c r="K372" s="1073"/>
      <c r="L372" s="1073"/>
      <c r="M372" s="1008"/>
      <c r="N372" s="1008"/>
      <c r="O372" s="1008"/>
      <c r="P372" s="1008"/>
      <c r="Q372" s="1008"/>
      <c r="R372" s="1008"/>
      <c r="S372" s="1008"/>
    </row>
    <row r="373" spans="1:19">
      <c r="A373" s="1073"/>
      <c r="B373" s="1008"/>
      <c r="C373" s="1008"/>
      <c r="D373" s="1074"/>
      <c r="E373" s="1008"/>
      <c r="F373" s="1008"/>
      <c r="G373" s="1008"/>
      <c r="H373" s="1008"/>
      <c r="I373" s="1073"/>
      <c r="J373" s="1073"/>
      <c r="K373" s="1073"/>
      <c r="L373" s="1073"/>
      <c r="M373" s="1008"/>
      <c r="N373" s="1008"/>
      <c r="O373" s="1008"/>
      <c r="P373" s="1008"/>
      <c r="Q373" s="1008"/>
      <c r="R373" s="1008"/>
      <c r="S373" s="1008"/>
    </row>
    <row r="374" spans="1:19">
      <c r="A374" s="1073"/>
      <c r="B374" s="1008"/>
      <c r="C374" s="1008"/>
      <c r="D374" s="1074"/>
      <c r="E374" s="1008"/>
      <c r="F374" s="1008"/>
      <c r="G374" s="1008"/>
      <c r="H374" s="1008"/>
      <c r="I374" s="1073"/>
      <c r="J374" s="1073"/>
      <c r="K374" s="1073"/>
      <c r="L374" s="1073"/>
      <c r="M374" s="1008"/>
      <c r="N374" s="1008"/>
      <c r="O374" s="1008"/>
      <c r="P374" s="1008"/>
      <c r="Q374" s="1008"/>
      <c r="R374" s="1008"/>
      <c r="S374" s="1008"/>
    </row>
    <row r="375" spans="1:19">
      <c r="A375" s="1073"/>
      <c r="B375" s="1008"/>
      <c r="C375" s="1008"/>
      <c r="D375" s="1074"/>
      <c r="E375" s="1008"/>
      <c r="F375" s="1008"/>
      <c r="G375" s="1008"/>
      <c r="H375" s="1008"/>
      <c r="I375" s="1073"/>
      <c r="J375" s="1073"/>
      <c r="K375" s="1073"/>
      <c r="L375" s="1073"/>
      <c r="M375" s="1008"/>
      <c r="N375" s="1008"/>
      <c r="O375" s="1008"/>
      <c r="P375" s="1008"/>
      <c r="Q375" s="1008"/>
      <c r="R375" s="1008"/>
      <c r="S375" s="1008"/>
    </row>
    <row r="376" spans="1:19">
      <c r="A376" s="1073"/>
      <c r="B376" s="1008"/>
      <c r="C376" s="1008"/>
      <c r="D376" s="1074"/>
      <c r="E376" s="1008"/>
      <c r="F376" s="1008"/>
      <c r="G376" s="1008"/>
      <c r="H376" s="1008"/>
      <c r="I376" s="1073"/>
      <c r="J376" s="1073"/>
      <c r="K376" s="1073"/>
      <c r="L376" s="1073"/>
      <c r="M376" s="1008"/>
      <c r="N376" s="1008"/>
      <c r="O376" s="1008"/>
      <c r="P376" s="1008"/>
      <c r="Q376" s="1008"/>
      <c r="R376" s="1008"/>
      <c r="S376" s="1008"/>
    </row>
    <row r="377" spans="1:19">
      <c r="A377" s="1073"/>
      <c r="B377" s="1008"/>
      <c r="C377" s="1008"/>
      <c r="D377" s="1074"/>
      <c r="E377" s="1008"/>
      <c r="F377" s="1008"/>
      <c r="G377" s="1008"/>
      <c r="H377" s="1008"/>
      <c r="I377" s="1073"/>
      <c r="J377" s="1073"/>
      <c r="K377" s="1073"/>
      <c r="L377" s="1073"/>
      <c r="M377" s="1008"/>
      <c r="N377" s="1008"/>
      <c r="O377" s="1008"/>
      <c r="P377" s="1008"/>
      <c r="Q377" s="1008"/>
      <c r="R377" s="1008"/>
      <c r="S377" s="1008"/>
    </row>
    <row r="378" spans="1:19">
      <c r="A378" s="1073"/>
      <c r="B378" s="1008"/>
      <c r="C378" s="1008"/>
      <c r="D378" s="1074"/>
      <c r="E378" s="1008"/>
      <c r="F378" s="1008"/>
      <c r="G378" s="1008"/>
      <c r="H378" s="1008"/>
      <c r="I378" s="1073"/>
      <c r="J378" s="1073"/>
      <c r="K378" s="1073"/>
      <c r="L378" s="1073"/>
      <c r="M378" s="1008"/>
      <c r="N378" s="1008"/>
      <c r="O378" s="1008"/>
      <c r="P378" s="1008"/>
      <c r="Q378" s="1008"/>
      <c r="R378" s="1008"/>
      <c r="S378" s="1008"/>
    </row>
    <row r="379" spans="1:19">
      <c r="A379" s="1073"/>
      <c r="B379" s="1008"/>
      <c r="C379" s="1008"/>
      <c r="D379" s="1074"/>
      <c r="E379" s="1008"/>
      <c r="F379" s="1008"/>
      <c r="G379" s="1008"/>
      <c r="H379" s="1008"/>
      <c r="I379" s="1073"/>
      <c r="J379" s="1073"/>
      <c r="K379" s="1073"/>
      <c r="L379" s="1073"/>
      <c r="M379" s="1008"/>
      <c r="N379" s="1008"/>
      <c r="O379" s="1008"/>
      <c r="P379" s="1008"/>
      <c r="Q379" s="1008"/>
      <c r="R379" s="1008"/>
      <c r="S379" s="1008"/>
    </row>
    <row r="380" spans="1:19">
      <c r="A380" s="1073"/>
      <c r="B380" s="1008"/>
      <c r="C380" s="1008"/>
      <c r="D380" s="1074"/>
      <c r="E380" s="1008"/>
      <c r="F380" s="1008"/>
      <c r="G380" s="1008"/>
      <c r="H380" s="1008"/>
      <c r="I380" s="1073"/>
      <c r="J380" s="1073"/>
      <c r="K380" s="1073"/>
      <c r="L380" s="1073"/>
      <c r="M380" s="1008"/>
      <c r="N380" s="1008"/>
      <c r="O380" s="1008"/>
      <c r="P380" s="1008"/>
      <c r="Q380" s="1008"/>
      <c r="R380" s="1008"/>
      <c r="S380" s="1008"/>
    </row>
    <row r="381" spans="1:19">
      <c r="A381" s="1073"/>
      <c r="B381" s="1008"/>
      <c r="C381" s="1008"/>
      <c r="D381" s="1074"/>
      <c r="E381" s="1008"/>
      <c r="F381" s="1008"/>
      <c r="G381" s="1008"/>
      <c r="H381" s="1008"/>
      <c r="I381" s="1073"/>
      <c r="J381" s="1073"/>
      <c r="K381" s="1073"/>
      <c r="L381" s="1073"/>
      <c r="M381" s="1008"/>
      <c r="N381" s="1008"/>
      <c r="O381" s="1008"/>
      <c r="P381" s="1008"/>
      <c r="Q381" s="1008"/>
      <c r="R381" s="1008"/>
      <c r="S381" s="1008"/>
    </row>
    <row r="382" spans="1:19">
      <c r="A382" s="1073"/>
      <c r="B382" s="1008"/>
      <c r="C382" s="1008"/>
      <c r="D382" s="1074"/>
      <c r="E382" s="1008"/>
      <c r="F382" s="1008"/>
      <c r="G382" s="1008"/>
      <c r="H382" s="1008"/>
      <c r="I382" s="1073"/>
      <c r="J382" s="1073"/>
      <c r="K382" s="1073"/>
      <c r="L382" s="1073"/>
      <c r="M382" s="1008"/>
      <c r="N382" s="1008"/>
      <c r="O382" s="1008"/>
      <c r="P382" s="1008"/>
      <c r="Q382" s="1008"/>
      <c r="R382" s="1008"/>
      <c r="S382" s="1008"/>
    </row>
    <row r="383" spans="1:19">
      <c r="A383" s="1073"/>
      <c r="B383" s="1008"/>
      <c r="C383" s="1008"/>
      <c r="D383" s="1074"/>
      <c r="E383" s="1008"/>
      <c r="F383" s="1008"/>
      <c r="G383" s="1008"/>
      <c r="H383" s="1008"/>
      <c r="I383" s="1073"/>
      <c r="J383" s="1073"/>
      <c r="K383" s="1073"/>
      <c r="L383" s="1073"/>
      <c r="M383" s="1008"/>
      <c r="N383" s="1008"/>
      <c r="O383" s="1008"/>
      <c r="P383" s="1008"/>
      <c r="Q383" s="1008"/>
      <c r="R383" s="1008"/>
      <c r="S383" s="1008"/>
    </row>
    <row r="384" spans="1:19">
      <c r="A384" s="1073"/>
      <c r="B384" s="1008"/>
      <c r="C384" s="1008"/>
      <c r="D384" s="1074"/>
      <c r="E384" s="1008"/>
      <c r="F384" s="1008"/>
      <c r="G384" s="1008"/>
      <c r="H384" s="1008"/>
      <c r="I384" s="1073"/>
      <c r="J384" s="1073"/>
      <c r="K384" s="1073"/>
      <c r="L384" s="1073"/>
      <c r="M384" s="1008"/>
      <c r="N384" s="1008"/>
      <c r="O384" s="1008"/>
      <c r="P384" s="1008"/>
      <c r="Q384" s="1008"/>
      <c r="R384" s="1008"/>
      <c r="S384" s="1008"/>
    </row>
    <row r="385" spans="1:19">
      <c r="A385" s="1073"/>
      <c r="B385" s="1008"/>
      <c r="C385" s="1008"/>
      <c r="D385" s="1074"/>
      <c r="E385" s="1008"/>
      <c r="F385" s="1008"/>
      <c r="G385" s="1008"/>
      <c r="H385" s="1008"/>
      <c r="I385" s="1073"/>
      <c r="J385" s="1073"/>
      <c r="K385" s="1073"/>
      <c r="L385" s="1073"/>
      <c r="M385" s="1008"/>
      <c r="N385" s="1008"/>
      <c r="O385" s="1008"/>
      <c r="P385" s="1008"/>
      <c r="Q385" s="1008"/>
      <c r="R385" s="1008"/>
      <c r="S385" s="1008"/>
    </row>
    <row r="386" spans="1:19">
      <c r="A386" s="1073"/>
      <c r="B386" s="1008"/>
      <c r="C386" s="1008"/>
      <c r="D386" s="1074"/>
      <c r="E386" s="1008"/>
      <c r="F386" s="1008"/>
      <c r="G386" s="1008"/>
      <c r="H386" s="1008"/>
      <c r="I386" s="1073"/>
      <c r="J386" s="1073"/>
      <c r="K386" s="1073"/>
      <c r="L386" s="1073"/>
      <c r="M386" s="1008"/>
      <c r="N386" s="1008"/>
      <c r="O386" s="1008"/>
      <c r="P386" s="1008"/>
      <c r="Q386" s="1008"/>
      <c r="R386" s="1008"/>
      <c r="S386" s="1008"/>
    </row>
    <row r="387" spans="1:19">
      <c r="A387" s="1073"/>
      <c r="B387" s="1008"/>
      <c r="C387" s="1008"/>
      <c r="D387" s="1074"/>
      <c r="E387" s="1008"/>
      <c r="F387" s="1008"/>
      <c r="G387" s="1008"/>
      <c r="H387" s="1008"/>
      <c r="I387" s="1073"/>
      <c r="J387" s="1073"/>
      <c r="K387" s="1073"/>
      <c r="L387" s="1073"/>
      <c r="M387" s="1008"/>
      <c r="N387" s="1008"/>
      <c r="O387" s="1008"/>
      <c r="P387" s="1008"/>
      <c r="Q387" s="1008"/>
      <c r="R387" s="1008"/>
      <c r="S387" s="1008"/>
    </row>
    <row r="388" spans="1:19">
      <c r="A388" s="1073"/>
      <c r="B388" s="1008"/>
      <c r="C388" s="1008"/>
      <c r="D388" s="1074"/>
      <c r="E388" s="1008"/>
      <c r="F388" s="1008"/>
      <c r="G388" s="1008"/>
      <c r="H388" s="1008"/>
      <c r="I388" s="1073"/>
      <c r="J388" s="1073"/>
      <c r="K388" s="1073"/>
      <c r="L388" s="1073"/>
      <c r="M388" s="1008"/>
      <c r="N388" s="1008"/>
      <c r="O388" s="1008"/>
      <c r="P388" s="1008"/>
      <c r="Q388" s="1008"/>
      <c r="R388" s="1008"/>
      <c r="S388" s="1008"/>
    </row>
    <row r="389" spans="1:19">
      <c r="A389" s="1073"/>
      <c r="B389" s="1008"/>
      <c r="C389" s="1008"/>
      <c r="D389" s="1074"/>
      <c r="E389" s="1008"/>
      <c r="F389" s="1008"/>
      <c r="G389" s="1008"/>
      <c r="H389" s="1008"/>
      <c r="I389" s="1073"/>
      <c r="J389" s="1073"/>
      <c r="K389" s="1073"/>
      <c r="L389" s="1073"/>
      <c r="M389" s="1008"/>
      <c r="N389" s="1008"/>
      <c r="O389" s="1008"/>
      <c r="P389" s="1008"/>
      <c r="Q389" s="1008"/>
      <c r="R389" s="1008"/>
      <c r="S389" s="1008"/>
    </row>
    <row r="390" spans="1:19">
      <c r="A390" s="1073"/>
      <c r="B390" s="1008"/>
      <c r="C390" s="1008"/>
      <c r="D390" s="1074"/>
      <c r="E390" s="1008"/>
      <c r="F390" s="1008"/>
      <c r="G390" s="1008"/>
      <c r="H390" s="1008"/>
      <c r="I390" s="1073"/>
      <c r="J390" s="1073"/>
      <c r="K390" s="1073"/>
      <c r="L390" s="1073"/>
      <c r="M390" s="1008"/>
      <c r="N390" s="1008"/>
      <c r="O390" s="1008"/>
      <c r="P390" s="1008"/>
      <c r="Q390" s="1008"/>
      <c r="R390" s="1008"/>
      <c r="S390" s="1008"/>
    </row>
    <row r="391" spans="1:19">
      <c r="A391" s="1073"/>
      <c r="B391" s="1008"/>
      <c r="C391" s="1008"/>
      <c r="D391" s="1074"/>
      <c r="E391" s="1008"/>
      <c r="F391" s="1008"/>
      <c r="G391" s="1008"/>
      <c r="H391" s="1008"/>
      <c r="I391" s="1073"/>
      <c r="J391" s="1073"/>
      <c r="K391" s="1073"/>
      <c r="L391" s="1073"/>
      <c r="M391" s="1008"/>
      <c r="N391" s="1008"/>
      <c r="O391" s="1008"/>
      <c r="P391" s="1008"/>
      <c r="Q391" s="1008"/>
      <c r="R391" s="1008"/>
      <c r="S391" s="1008"/>
    </row>
    <row r="392" spans="1:19">
      <c r="A392" s="1073"/>
      <c r="B392" s="1008"/>
      <c r="C392" s="1008"/>
      <c r="D392" s="1074"/>
      <c r="E392" s="1008"/>
      <c r="F392" s="1008"/>
      <c r="G392" s="1008"/>
      <c r="H392" s="1008"/>
      <c r="I392" s="1073"/>
      <c r="J392" s="1073"/>
      <c r="K392" s="1073"/>
      <c r="L392" s="1073"/>
      <c r="M392" s="1008"/>
      <c r="N392" s="1008"/>
      <c r="O392" s="1008"/>
      <c r="P392" s="1008"/>
      <c r="Q392" s="1008"/>
      <c r="R392" s="1008"/>
      <c r="S392" s="1008"/>
    </row>
    <row r="393" spans="1:19">
      <c r="A393" s="1073"/>
      <c r="B393" s="1008"/>
      <c r="C393" s="1008"/>
      <c r="D393" s="1074"/>
      <c r="E393" s="1008"/>
      <c r="F393" s="1008"/>
      <c r="G393" s="1008"/>
      <c r="H393" s="1008"/>
      <c r="I393" s="1073"/>
      <c r="J393" s="1073"/>
      <c r="K393" s="1073"/>
      <c r="L393" s="1073"/>
      <c r="M393" s="1008"/>
      <c r="N393" s="1008"/>
      <c r="O393" s="1008"/>
      <c r="P393" s="1008"/>
      <c r="Q393" s="1008"/>
      <c r="R393" s="1008"/>
      <c r="S393" s="1008"/>
    </row>
    <row r="394" spans="1:19">
      <c r="A394" s="1073"/>
      <c r="B394" s="1008"/>
      <c r="C394" s="1008"/>
      <c r="D394" s="1074"/>
      <c r="E394" s="1008"/>
      <c r="F394" s="1008"/>
      <c r="G394" s="1008"/>
      <c r="H394" s="1008"/>
      <c r="I394" s="1073"/>
      <c r="J394" s="1073"/>
      <c r="K394" s="1073"/>
      <c r="L394" s="1073"/>
      <c r="M394" s="1008"/>
      <c r="N394" s="1008"/>
      <c r="O394" s="1008"/>
      <c r="P394" s="1008"/>
      <c r="Q394" s="1008"/>
      <c r="R394" s="1008"/>
      <c r="S394" s="1008"/>
    </row>
    <row r="395" spans="1:19">
      <c r="A395" s="1073"/>
      <c r="B395" s="1008"/>
      <c r="C395" s="1008"/>
      <c r="D395" s="1074"/>
      <c r="E395" s="1008"/>
      <c r="F395" s="1008"/>
      <c r="G395" s="1008"/>
      <c r="H395" s="1008"/>
      <c r="I395" s="1073"/>
      <c r="J395" s="1073"/>
      <c r="K395" s="1073"/>
      <c r="L395" s="1073"/>
      <c r="M395" s="1008"/>
      <c r="N395" s="1008"/>
      <c r="O395" s="1008"/>
      <c r="P395" s="1008"/>
      <c r="Q395" s="1008"/>
      <c r="R395" s="1008"/>
      <c r="S395" s="1008"/>
    </row>
    <row r="396" spans="1:19">
      <c r="A396" s="1073"/>
      <c r="B396" s="1008"/>
      <c r="C396" s="1008"/>
      <c r="D396" s="1074"/>
      <c r="E396" s="1008"/>
      <c r="F396" s="1008"/>
      <c r="G396" s="1008"/>
      <c r="H396" s="1008"/>
      <c r="I396" s="1073"/>
      <c r="J396" s="1073"/>
      <c r="K396" s="1073"/>
      <c r="L396" s="1073"/>
      <c r="M396" s="1008"/>
      <c r="N396" s="1008"/>
      <c r="O396" s="1008"/>
      <c r="P396" s="1008"/>
      <c r="Q396" s="1008"/>
      <c r="R396" s="1008"/>
      <c r="S396" s="1008"/>
    </row>
    <row r="397" spans="1:19">
      <c r="A397" s="1073"/>
      <c r="B397" s="1008"/>
      <c r="C397" s="1008"/>
      <c r="D397" s="1074"/>
      <c r="E397" s="1008"/>
      <c r="F397" s="1008"/>
      <c r="G397" s="1008"/>
      <c r="H397" s="1008"/>
      <c r="I397" s="1073"/>
      <c r="J397" s="1073"/>
      <c r="K397" s="1073"/>
      <c r="L397" s="1073"/>
      <c r="M397" s="1008"/>
      <c r="N397" s="1008"/>
      <c r="O397" s="1008"/>
      <c r="P397" s="1008"/>
      <c r="Q397" s="1008"/>
      <c r="R397" s="1008"/>
      <c r="S397" s="1008"/>
    </row>
    <row r="398" spans="1:19">
      <c r="A398" s="1073"/>
      <c r="B398" s="1008"/>
      <c r="C398" s="1008"/>
      <c r="D398" s="1074"/>
      <c r="E398" s="1008"/>
      <c r="F398" s="1008"/>
      <c r="G398" s="1008"/>
      <c r="H398" s="1008"/>
      <c r="I398" s="1073"/>
      <c r="J398" s="1073"/>
      <c r="K398" s="1073"/>
      <c r="L398" s="1073"/>
      <c r="M398" s="1008"/>
      <c r="N398" s="1008"/>
      <c r="O398" s="1008"/>
      <c r="P398" s="1008"/>
      <c r="Q398" s="1008"/>
      <c r="R398" s="1008"/>
      <c r="S398" s="1008"/>
    </row>
    <row r="399" spans="1:19">
      <c r="A399" s="1073"/>
      <c r="B399" s="1008"/>
      <c r="C399" s="1008"/>
      <c r="D399" s="1074"/>
      <c r="E399" s="1008"/>
      <c r="F399" s="1008"/>
      <c r="G399" s="1008"/>
      <c r="H399" s="1008"/>
      <c r="I399" s="1073"/>
      <c r="J399" s="1073"/>
      <c r="K399" s="1073"/>
      <c r="L399" s="1073"/>
      <c r="M399" s="1008"/>
      <c r="N399" s="1008"/>
      <c r="O399" s="1008"/>
      <c r="P399" s="1008"/>
      <c r="Q399" s="1008"/>
      <c r="R399" s="1008"/>
      <c r="S399" s="1008"/>
    </row>
    <row r="400" spans="1:19">
      <c r="A400" s="1073"/>
      <c r="B400" s="1008"/>
      <c r="C400" s="1008"/>
      <c r="D400" s="1074"/>
      <c r="E400" s="1008"/>
      <c r="F400" s="1008"/>
      <c r="G400" s="1008"/>
      <c r="H400" s="1008"/>
      <c r="I400" s="1073"/>
      <c r="J400" s="1073"/>
      <c r="K400" s="1073"/>
      <c r="L400" s="1073"/>
      <c r="M400" s="1008"/>
      <c r="N400" s="1008"/>
      <c r="O400" s="1008"/>
      <c r="P400" s="1008"/>
      <c r="Q400" s="1008"/>
      <c r="R400" s="1008"/>
      <c r="S400" s="1008"/>
    </row>
    <row r="401" spans="1:19">
      <c r="A401" s="1073"/>
      <c r="B401" s="1008"/>
      <c r="C401" s="1008"/>
      <c r="D401" s="1074"/>
      <c r="E401" s="1008"/>
      <c r="F401" s="1008"/>
      <c r="G401" s="1008"/>
      <c r="H401" s="1008"/>
      <c r="I401" s="1073"/>
      <c r="J401" s="1073"/>
      <c r="K401" s="1073"/>
      <c r="L401" s="1073"/>
      <c r="M401" s="1008"/>
      <c r="N401" s="1008"/>
      <c r="O401" s="1008"/>
      <c r="P401" s="1008"/>
      <c r="Q401" s="1008"/>
      <c r="R401" s="1008"/>
      <c r="S401" s="1008"/>
    </row>
    <row r="402" spans="1:19">
      <c r="A402" s="1073"/>
      <c r="B402" s="1008"/>
      <c r="C402" s="1008"/>
      <c r="D402" s="1074"/>
      <c r="E402" s="1008"/>
      <c r="F402" s="1008"/>
      <c r="G402" s="1008"/>
      <c r="H402" s="1008"/>
      <c r="I402" s="1073"/>
      <c r="J402" s="1073"/>
      <c r="K402" s="1073"/>
      <c r="L402" s="1073"/>
      <c r="M402" s="1008"/>
      <c r="N402" s="1008"/>
      <c r="O402" s="1008"/>
      <c r="P402" s="1008"/>
      <c r="Q402" s="1008"/>
      <c r="R402" s="1008"/>
      <c r="S402" s="1008"/>
    </row>
    <row r="403" spans="1:19">
      <c r="A403" s="1073"/>
      <c r="B403" s="1008"/>
      <c r="C403" s="1008"/>
      <c r="D403" s="1074"/>
      <c r="E403" s="1008"/>
      <c r="F403" s="1008"/>
      <c r="G403" s="1008"/>
      <c r="H403" s="1008"/>
      <c r="I403" s="1073"/>
      <c r="J403" s="1073"/>
      <c r="K403" s="1073"/>
      <c r="L403" s="1073"/>
      <c r="M403" s="1008"/>
      <c r="N403" s="1008"/>
      <c r="O403" s="1008"/>
      <c r="P403" s="1008"/>
      <c r="Q403" s="1008"/>
      <c r="R403" s="1008"/>
      <c r="S403" s="1008"/>
    </row>
    <row r="404" spans="1:19">
      <c r="A404" s="1073"/>
      <c r="B404" s="1008"/>
      <c r="C404" s="1008"/>
      <c r="D404" s="1074"/>
      <c r="E404" s="1008"/>
      <c r="F404" s="1008"/>
      <c r="G404" s="1008"/>
      <c r="H404" s="1008"/>
      <c r="I404" s="1073"/>
      <c r="J404" s="1073"/>
      <c r="K404" s="1073"/>
      <c r="L404" s="1073"/>
      <c r="M404" s="1008"/>
      <c r="N404" s="1008"/>
      <c r="O404" s="1008"/>
      <c r="P404" s="1008"/>
      <c r="Q404" s="1008"/>
      <c r="R404" s="1008"/>
      <c r="S404" s="1008"/>
    </row>
    <row r="405" spans="1:19">
      <c r="A405" s="1073"/>
      <c r="B405" s="1008"/>
      <c r="C405" s="1008"/>
      <c r="D405" s="1074"/>
      <c r="E405" s="1008"/>
      <c r="F405" s="1008"/>
      <c r="G405" s="1008"/>
      <c r="H405" s="1008"/>
      <c r="I405" s="1073"/>
      <c r="J405" s="1073"/>
      <c r="K405" s="1073"/>
      <c r="L405" s="1073"/>
      <c r="M405" s="1008"/>
      <c r="N405" s="1008"/>
      <c r="O405" s="1008"/>
      <c r="P405" s="1008"/>
      <c r="Q405" s="1008"/>
      <c r="R405" s="1008"/>
      <c r="S405" s="1008"/>
    </row>
    <row r="406" spans="1:19">
      <c r="A406" s="1073"/>
      <c r="B406" s="1008"/>
      <c r="C406" s="1008"/>
      <c r="D406" s="1074"/>
      <c r="E406" s="1008"/>
      <c r="F406" s="1008"/>
      <c r="G406" s="1008"/>
      <c r="H406" s="1008"/>
      <c r="I406" s="1073"/>
      <c r="J406" s="1073"/>
      <c r="K406" s="1073"/>
      <c r="L406" s="1073"/>
      <c r="M406" s="1008"/>
      <c r="N406" s="1008"/>
      <c r="O406" s="1008"/>
      <c r="P406" s="1008"/>
      <c r="Q406" s="1008"/>
      <c r="R406" s="1008"/>
      <c r="S406" s="1008"/>
    </row>
    <row r="407" spans="1:19">
      <c r="A407" s="1073"/>
      <c r="B407" s="1008"/>
      <c r="C407" s="1008"/>
      <c r="D407" s="1074"/>
      <c r="E407" s="1008"/>
      <c r="F407" s="1008"/>
      <c r="G407" s="1008"/>
      <c r="H407" s="1008"/>
      <c r="I407" s="1073"/>
      <c r="J407" s="1073"/>
      <c r="K407" s="1073"/>
      <c r="L407" s="1073"/>
      <c r="M407" s="1008"/>
      <c r="N407" s="1008"/>
      <c r="O407" s="1008"/>
      <c r="P407" s="1008"/>
      <c r="Q407" s="1008"/>
      <c r="R407" s="1008"/>
      <c r="S407" s="1008"/>
    </row>
    <row r="408" spans="1:19">
      <c r="A408" s="1073"/>
      <c r="B408" s="1008"/>
      <c r="C408" s="1008"/>
      <c r="D408" s="1074"/>
      <c r="E408" s="1008"/>
      <c r="F408" s="1008"/>
      <c r="G408" s="1008"/>
      <c r="H408" s="1008"/>
      <c r="I408" s="1073"/>
      <c r="J408" s="1073"/>
      <c r="K408" s="1073"/>
      <c r="L408" s="1073"/>
      <c r="M408" s="1008"/>
      <c r="N408" s="1008"/>
      <c r="O408" s="1008"/>
      <c r="P408" s="1008"/>
      <c r="Q408" s="1008"/>
      <c r="R408" s="1008"/>
      <c r="S408" s="1008"/>
    </row>
    <row r="409" spans="1:19">
      <c r="A409" s="1073"/>
      <c r="B409" s="1008"/>
      <c r="C409" s="1008"/>
      <c r="D409" s="1074"/>
      <c r="E409" s="1008"/>
      <c r="F409" s="1008"/>
      <c r="G409" s="1008"/>
      <c r="H409" s="1008"/>
      <c r="I409" s="1073"/>
      <c r="J409" s="1073"/>
      <c r="K409" s="1073"/>
      <c r="L409" s="1073"/>
      <c r="M409" s="1008"/>
      <c r="N409" s="1008"/>
      <c r="O409" s="1008"/>
      <c r="P409" s="1008"/>
      <c r="Q409" s="1008"/>
      <c r="R409" s="1008"/>
      <c r="S409" s="1008"/>
    </row>
    <row r="410" spans="1:19">
      <c r="A410" s="1073"/>
      <c r="B410" s="1008"/>
      <c r="C410" s="1008"/>
      <c r="D410" s="1074"/>
      <c r="E410" s="1008"/>
      <c r="F410" s="1008"/>
      <c r="G410" s="1008"/>
      <c r="H410" s="1008"/>
      <c r="I410" s="1073"/>
      <c r="J410" s="1073"/>
      <c r="K410" s="1073"/>
      <c r="L410" s="1073"/>
      <c r="M410" s="1008"/>
      <c r="N410" s="1008"/>
      <c r="O410" s="1008"/>
      <c r="P410" s="1008"/>
      <c r="Q410" s="1008"/>
      <c r="R410" s="1008"/>
      <c r="S410" s="1008"/>
    </row>
    <row r="411" spans="1:19">
      <c r="A411" s="1073"/>
      <c r="B411" s="1008"/>
      <c r="C411" s="1008"/>
      <c r="D411" s="1074"/>
      <c r="E411" s="1008"/>
      <c r="F411" s="1008"/>
      <c r="G411" s="1008"/>
      <c r="H411" s="1008"/>
      <c r="I411" s="1073"/>
      <c r="J411" s="1073"/>
      <c r="K411" s="1073"/>
      <c r="L411" s="1073"/>
      <c r="M411" s="1008"/>
      <c r="N411" s="1008"/>
      <c r="O411" s="1008"/>
      <c r="P411" s="1008"/>
      <c r="Q411" s="1008"/>
      <c r="R411" s="1008"/>
      <c r="S411" s="1008"/>
    </row>
    <row r="412" spans="1:19">
      <c r="A412" s="1073"/>
      <c r="B412" s="1008"/>
      <c r="C412" s="1008"/>
      <c r="D412" s="1074"/>
      <c r="E412" s="1008"/>
      <c r="F412" s="1008"/>
      <c r="G412" s="1008"/>
      <c r="H412" s="1008"/>
      <c r="I412" s="1073"/>
      <c r="J412" s="1073"/>
      <c r="K412" s="1073"/>
      <c r="L412" s="1073"/>
      <c r="M412" s="1008"/>
      <c r="N412" s="1008"/>
      <c r="O412" s="1008"/>
      <c r="P412" s="1008"/>
      <c r="Q412" s="1008"/>
      <c r="R412" s="1008"/>
      <c r="S412" s="1008"/>
    </row>
    <row r="413" spans="1:19">
      <c r="A413" s="1073"/>
      <c r="B413" s="1008"/>
      <c r="C413" s="1008"/>
      <c r="D413" s="1074"/>
      <c r="E413" s="1008"/>
      <c r="F413" s="1008"/>
      <c r="G413" s="1008"/>
      <c r="H413" s="1008"/>
      <c r="I413" s="1073"/>
      <c r="J413" s="1073"/>
      <c r="K413" s="1073"/>
      <c r="L413" s="1073"/>
      <c r="M413" s="1008"/>
      <c r="N413" s="1008"/>
      <c r="O413" s="1008"/>
      <c r="P413" s="1008"/>
      <c r="Q413" s="1008"/>
      <c r="R413" s="1008"/>
      <c r="S413" s="1008"/>
    </row>
    <row r="414" spans="1:19">
      <c r="A414" s="1073"/>
      <c r="B414" s="1008"/>
      <c r="C414" s="1008"/>
      <c r="D414" s="1074"/>
      <c r="E414" s="1008"/>
      <c r="F414" s="1008"/>
      <c r="G414" s="1008"/>
      <c r="H414" s="1008"/>
      <c r="I414" s="1073"/>
      <c r="J414" s="1073"/>
      <c r="K414" s="1073"/>
      <c r="L414" s="1073"/>
      <c r="M414" s="1008"/>
      <c r="N414" s="1008"/>
      <c r="O414" s="1008"/>
      <c r="P414" s="1008"/>
      <c r="Q414" s="1008"/>
      <c r="R414" s="1008"/>
      <c r="S414" s="1008"/>
    </row>
    <row r="415" spans="1:19">
      <c r="A415" s="1073"/>
      <c r="B415" s="1008"/>
      <c r="C415" s="1008"/>
      <c r="D415" s="1074"/>
      <c r="E415" s="1008"/>
      <c r="F415" s="1008"/>
      <c r="G415" s="1008"/>
      <c r="H415" s="1008"/>
      <c r="I415" s="1073"/>
      <c r="J415" s="1073"/>
      <c r="K415" s="1073"/>
      <c r="L415" s="1073"/>
      <c r="M415" s="1008"/>
      <c r="N415" s="1008"/>
      <c r="O415" s="1008"/>
      <c r="P415" s="1008"/>
      <c r="Q415" s="1008"/>
      <c r="R415" s="1008"/>
      <c r="S415" s="1008"/>
    </row>
    <row r="416" spans="1:19">
      <c r="A416" s="1073"/>
      <c r="B416" s="1008"/>
      <c r="C416" s="1008"/>
      <c r="D416" s="1074"/>
      <c r="E416" s="1008"/>
      <c r="F416" s="1008"/>
      <c r="G416" s="1008"/>
      <c r="H416" s="1008"/>
      <c r="I416" s="1073"/>
      <c r="J416" s="1073"/>
      <c r="K416" s="1073"/>
      <c r="L416" s="1073"/>
      <c r="M416" s="1008"/>
      <c r="N416" s="1008"/>
      <c r="O416" s="1008"/>
      <c r="P416" s="1008"/>
      <c r="Q416" s="1008"/>
      <c r="R416" s="1008"/>
      <c r="S416" s="1008"/>
    </row>
    <row r="417" spans="1:19">
      <c r="A417" s="1073"/>
      <c r="B417" s="1008"/>
      <c r="C417" s="1008"/>
      <c r="D417" s="1074"/>
      <c r="E417" s="1008"/>
      <c r="F417" s="1008"/>
      <c r="G417" s="1008"/>
      <c r="H417" s="1008"/>
      <c r="I417" s="1073"/>
      <c r="J417" s="1073"/>
      <c r="K417" s="1073"/>
      <c r="L417" s="1073"/>
      <c r="M417" s="1008"/>
      <c r="N417" s="1008"/>
      <c r="O417" s="1008"/>
      <c r="P417" s="1008"/>
      <c r="Q417" s="1008"/>
      <c r="R417" s="1008"/>
      <c r="S417" s="1008"/>
    </row>
    <row r="418" spans="1:19">
      <c r="A418" s="1073"/>
      <c r="B418" s="1008"/>
      <c r="C418" s="1008"/>
      <c r="D418" s="1074"/>
      <c r="E418" s="1008"/>
      <c r="F418" s="1008"/>
      <c r="G418" s="1008"/>
      <c r="H418" s="1008"/>
      <c r="I418" s="1073"/>
      <c r="J418" s="1073"/>
      <c r="K418" s="1073"/>
      <c r="L418" s="1073"/>
      <c r="M418" s="1008"/>
      <c r="N418" s="1008"/>
      <c r="O418" s="1008"/>
      <c r="P418" s="1008"/>
      <c r="Q418" s="1008"/>
      <c r="R418" s="1008"/>
      <c r="S418" s="1008"/>
    </row>
    <row r="419" spans="1:19">
      <c r="A419" s="1073"/>
      <c r="B419" s="1008"/>
      <c r="C419" s="1008"/>
      <c r="D419" s="1074"/>
      <c r="E419" s="1008"/>
      <c r="F419" s="1008"/>
      <c r="G419" s="1008"/>
      <c r="H419" s="1008"/>
      <c r="I419" s="1073"/>
      <c r="J419" s="1073"/>
      <c r="K419" s="1073"/>
      <c r="L419" s="1073"/>
      <c r="M419" s="1008"/>
      <c r="N419" s="1008"/>
      <c r="O419" s="1008"/>
      <c r="P419" s="1008"/>
      <c r="Q419" s="1008"/>
      <c r="R419" s="1008"/>
      <c r="S419" s="1008"/>
    </row>
    <row r="420" spans="1:19">
      <c r="A420" s="1073"/>
      <c r="B420" s="1008"/>
      <c r="C420" s="1008"/>
      <c r="D420" s="1074"/>
      <c r="E420" s="1008"/>
      <c r="F420" s="1008"/>
      <c r="G420" s="1008"/>
      <c r="H420" s="1008"/>
      <c r="I420" s="1073"/>
      <c r="J420" s="1073"/>
      <c r="K420" s="1073"/>
      <c r="L420" s="1073"/>
      <c r="M420" s="1008"/>
      <c r="N420" s="1008"/>
      <c r="O420" s="1008"/>
      <c r="P420" s="1008"/>
      <c r="Q420" s="1008"/>
      <c r="R420" s="1008"/>
      <c r="S420" s="1008"/>
    </row>
    <row r="421" spans="1:19">
      <c r="A421" s="1073"/>
      <c r="B421" s="1008"/>
      <c r="C421" s="1008"/>
      <c r="D421" s="1074"/>
      <c r="E421" s="1008"/>
      <c r="F421" s="1008"/>
      <c r="G421" s="1008"/>
      <c r="H421" s="1008"/>
      <c r="I421" s="1073"/>
      <c r="J421" s="1073"/>
      <c r="K421" s="1073"/>
      <c r="L421" s="1073"/>
      <c r="M421" s="1008"/>
      <c r="N421" s="1008"/>
      <c r="O421" s="1008"/>
      <c r="P421" s="1008"/>
      <c r="Q421" s="1008"/>
      <c r="R421" s="1008"/>
      <c r="S421" s="1008"/>
    </row>
    <row r="422" spans="1:19">
      <c r="A422" s="1073"/>
      <c r="B422" s="1008"/>
      <c r="C422" s="1008"/>
      <c r="D422" s="1074"/>
      <c r="E422" s="1008"/>
      <c r="F422" s="1008"/>
      <c r="G422" s="1008"/>
      <c r="H422" s="1008"/>
      <c r="I422" s="1073"/>
      <c r="J422" s="1073"/>
      <c r="K422" s="1073"/>
      <c r="L422" s="1073"/>
      <c r="M422" s="1008"/>
      <c r="N422" s="1008"/>
      <c r="O422" s="1008"/>
      <c r="P422" s="1008"/>
      <c r="Q422" s="1008"/>
      <c r="R422" s="1008"/>
      <c r="S422" s="1008"/>
    </row>
    <row r="423" spans="1:19">
      <c r="A423" s="1073"/>
      <c r="B423" s="1008"/>
      <c r="C423" s="1008"/>
      <c r="D423" s="1074"/>
      <c r="E423" s="1008"/>
      <c r="F423" s="1008"/>
      <c r="G423" s="1008"/>
      <c r="H423" s="1008"/>
      <c r="I423" s="1073"/>
      <c r="J423" s="1073"/>
      <c r="K423" s="1073"/>
      <c r="L423" s="1073"/>
      <c r="M423" s="1008"/>
      <c r="N423" s="1008"/>
      <c r="O423" s="1008"/>
      <c r="P423" s="1008"/>
      <c r="Q423" s="1008"/>
      <c r="R423" s="1008"/>
      <c r="S423" s="1008"/>
    </row>
    <row r="424" spans="1:19">
      <c r="A424" s="1073"/>
      <c r="B424" s="1008"/>
      <c r="C424" s="1008"/>
      <c r="D424" s="1074"/>
      <c r="E424" s="1008"/>
      <c r="F424" s="1008"/>
      <c r="G424" s="1008"/>
      <c r="H424" s="1008"/>
      <c r="I424" s="1073"/>
      <c r="J424" s="1073"/>
      <c r="K424" s="1073"/>
      <c r="L424" s="1073"/>
      <c r="M424" s="1008"/>
      <c r="N424" s="1008"/>
      <c r="O424" s="1008"/>
      <c r="P424" s="1008"/>
      <c r="Q424" s="1008"/>
      <c r="R424" s="1008"/>
      <c r="S424" s="1008"/>
    </row>
    <row r="425" spans="1:19">
      <c r="A425" s="1073"/>
      <c r="B425" s="1008"/>
      <c r="C425" s="1008"/>
      <c r="D425" s="1074"/>
      <c r="E425" s="1008"/>
      <c r="F425" s="1008"/>
      <c r="G425" s="1008"/>
      <c r="H425" s="1008"/>
      <c r="I425" s="1073"/>
      <c r="J425" s="1073"/>
      <c r="K425" s="1073"/>
      <c r="L425" s="1073"/>
      <c r="M425" s="1008"/>
      <c r="N425" s="1008"/>
      <c r="O425" s="1008"/>
      <c r="P425" s="1008"/>
      <c r="Q425" s="1008"/>
      <c r="R425" s="1008"/>
      <c r="S425" s="1008"/>
    </row>
    <row r="426" spans="1:19">
      <c r="A426" s="1073"/>
      <c r="B426" s="1008"/>
      <c r="C426" s="1008"/>
      <c r="D426" s="1074"/>
      <c r="E426" s="1008"/>
      <c r="F426" s="1008"/>
      <c r="G426" s="1008"/>
      <c r="H426" s="1008"/>
      <c r="I426" s="1073"/>
      <c r="J426" s="1073"/>
      <c r="K426" s="1073"/>
      <c r="L426" s="1073"/>
      <c r="M426" s="1008"/>
      <c r="N426" s="1008"/>
      <c r="O426" s="1008"/>
      <c r="P426" s="1008"/>
      <c r="Q426" s="1008"/>
      <c r="R426" s="1008"/>
      <c r="S426" s="1008"/>
    </row>
    <row r="427" spans="1:19">
      <c r="A427" s="1073"/>
      <c r="B427" s="1008"/>
      <c r="C427" s="1008"/>
      <c r="D427" s="1074"/>
      <c r="E427" s="1008"/>
      <c r="F427" s="1008"/>
      <c r="G427" s="1008"/>
      <c r="H427" s="1008"/>
      <c r="I427" s="1073"/>
      <c r="J427" s="1073"/>
      <c r="K427" s="1073"/>
      <c r="L427" s="1073"/>
      <c r="M427" s="1008"/>
      <c r="N427" s="1008"/>
      <c r="O427" s="1008"/>
      <c r="P427" s="1008"/>
      <c r="Q427" s="1008"/>
      <c r="R427" s="1008"/>
      <c r="S427" s="1008"/>
    </row>
    <row r="428" spans="1:19">
      <c r="A428" s="1073"/>
      <c r="B428" s="1008"/>
      <c r="C428" s="1008"/>
      <c r="D428" s="1074"/>
      <c r="E428" s="1008"/>
      <c r="F428" s="1008"/>
      <c r="G428" s="1008"/>
      <c r="H428" s="1008"/>
      <c r="I428" s="1073"/>
      <c r="J428" s="1073"/>
      <c r="K428" s="1073"/>
      <c r="L428" s="1073"/>
      <c r="M428" s="1008"/>
      <c r="N428" s="1008"/>
      <c r="O428" s="1008"/>
      <c r="P428" s="1008"/>
      <c r="Q428" s="1008"/>
      <c r="R428" s="1008"/>
      <c r="S428" s="1008"/>
    </row>
    <row r="429" spans="1:19">
      <c r="A429" s="1073"/>
      <c r="B429" s="1008"/>
      <c r="C429" s="1008"/>
      <c r="D429" s="1074"/>
      <c r="E429" s="1008"/>
      <c r="F429" s="1008"/>
      <c r="G429" s="1008"/>
      <c r="H429" s="1008"/>
      <c r="I429" s="1073"/>
      <c r="J429" s="1073"/>
      <c r="K429" s="1073"/>
      <c r="L429" s="1073"/>
      <c r="M429" s="1008"/>
      <c r="N429" s="1008"/>
      <c r="O429" s="1008"/>
      <c r="P429" s="1008"/>
      <c r="Q429" s="1008"/>
      <c r="R429" s="1008"/>
      <c r="S429" s="1008"/>
    </row>
    <row r="430" spans="1:19">
      <c r="A430" s="1073"/>
      <c r="B430" s="1008"/>
      <c r="C430" s="1008"/>
      <c r="D430" s="1074"/>
      <c r="E430" s="1008"/>
      <c r="F430" s="1008"/>
      <c r="G430" s="1008"/>
      <c r="H430" s="1008"/>
      <c r="I430" s="1073"/>
      <c r="J430" s="1073"/>
      <c r="K430" s="1073"/>
      <c r="L430" s="1073"/>
      <c r="M430" s="1008"/>
      <c r="N430" s="1008"/>
      <c r="O430" s="1008"/>
      <c r="P430" s="1008"/>
      <c r="Q430" s="1008"/>
      <c r="R430" s="1008"/>
      <c r="S430" s="1008"/>
    </row>
    <row r="431" spans="1:19">
      <c r="A431" s="1073"/>
      <c r="B431" s="1008"/>
      <c r="C431" s="1008"/>
      <c r="D431" s="1074"/>
      <c r="E431" s="1008"/>
      <c r="F431" s="1008"/>
      <c r="G431" s="1008"/>
      <c r="H431" s="1008"/>
      <c r="I431" s="1073"/>
      <c r="J431" s="1073"/>
      <c r="K431" s="1073"/>
      <c r="L431" s="1073"/>
      <c r="M431" s="1008"/>
      <c r="N431" s="1008"/>
      <c r="O431" s="1008"/>
      <c r="P431" s="1008"/>
      <c r="Q431" s="1008"/>
      <c r="R431" s="1008"/>
      <c r="S431" s="1008"/>
    </row>
    <row r="432" spans="1:19">
      <c r="A432" s="1073"/>
      <c r="B432" s="1008"/>
      <c r="C432" s="1008"/>
      <c r="D432" s="1074"/>
      <c r="E432" s="1008"/>
      <c r="F432" s="1008"/>
      <c r="G432" s="1008"/>
      <c r="H432" s="1008"/>
      <c r="I432" s="1073"/>
      <c r="J432" s="1073"/>
      <c r="K432" s="1073"/>
      <c r="L432" s="1073"/>
      <c r="M432" s="1008"/>
      <c r="N432" s="1008"/>
      <c r="O432" s="1008"/>
      <c r="P432" s="1008"/>
      <c r="Q432" s="1008"/>
      <c r="R432" s="1008"/>
      <c r="S432" s="1008"/>
    </row>
    <row r="433" spans="1:19">
      <c r="A433" s="1073"/>
      <c r="B433" s="1008"/>
      <c r="C433" s="1008"/>
      <c r="D433" s="1074"/>
      <c r="E433" s="1008"/>
      <c r="F433" s="1008"/>
      <c r="G433" s="1008"/>
      <c r="H433" s="1008"/>
      <c r="I433" s="1073"/>
      <c r="J433" s="1073"/>
      <c r="K433" s="1073"/>
      <c r="L433" s="1073"/>
      <c r="M433" s="1008"/>
      <c r="N433" s="1008"/>
      <c r="O433" s="1008"/>
      <c r="P433" s="1008"/>
      <c r="Q433" s="1008"/>
      <c r="R433" s="1008"/>
      <c r="S433" s="1008"/>
    </row>
    <row r="434" spans="1:19">
      <c r="A434" s="1073"/>
      <c r="B434" s="1008"/>
      <c r="C434" s="1008"/>
      <c r="D434" s="1074"/>
      <c r="E434" s="1008"/>
      <c r="F434" s="1008"/>
      <c r="G434" s="1008"/>
      <c r="H434" s="1008"/>
      <c r="I434" s="1073"/>
      <c r="J434" s="1073"/>
      <c r="K434" s="1073"/>
      <c r="L434" s="1073"/>
      <c r="M434" s="1008"/>
      <c r="N434" s="1008"/>
      <c r="O434" s="1008"/>
      <c r="P434" s="1008"/>
      <c r="Q434" s="1008"/>
      <c r="R434" s="1008"/>
      <c r="S434" s="1008"/>
    </row>
    <row r="435" spans="1:19">
      <c r="A435" s="1073"/>
      <c r="B435" s="1008"/>
      <c r="C435" s="1008"/>
      <c r="D435" s="1074"/>
      <c r="E435" s="1008"/>
      <c r="F435" s="1008"/>
      <c r="G435" s="1008"/>
      <c r="H435" s="1008"/>
      <c r="I435" s="1073"/>
      <c r="J435" s="1073"/>
      <c r="K435" s="1073"/>
      <c r="L435" s="1073"/>
      <c r="M435" s="1008"/>
      <c r="N435" s="1008"/>
      <c r="O435" s="1008"/>
      <c r="P435" s="1008"/>
      <c r="Q435" s="1008"/>
      <c r="R435" s="1008"/>
      <c r="S435" s="1008"/>
    </row>
    <row r="436" spans="1:19">
      <c r="A436" s="1073"/>
      <c r="B436" s="1008"/>
      <c r="C436" s="1008"/>
      <c r="D436" s="1074"/>
      <c r="E436" s="1008"/>
      <c r="F436" s="1008"/>
      <c r="G436" s="1008"/>
      <c r="H436" s="1008"/>
      <c r="I436" s="1073"/>
      <c r="J436" s="1073"/>
      <c r="K436" s="1073"/>
      <c r="L436" s="1073"/>
      <c r="M436" s="1008"/>
      <c r="N436" s="1008"/>
      <c r="O436" s="1008"/>
      <c r="P436" s="1008"/>
      <c r="Q436" s="1008"/>
      <c r="R436" s="1008"/>
      <c r="S436" s="1008"/>
    </row>
    <row r="437" spans="1:19">
      <c r="A437" s="1073"/>
      <c r="B437" s="1008"/>
      <c r="C437" s="1008"/>
      <c r="D437" s="1074"/>
      <c r="E437" s="1008"/>
      <c r="F437" s="1008"/>
      <c r="G437" s="1008"/>
      <c r="H437" s="1008"/>
      <c r="I437" s="1073"/>
      <c r="J437" s="1073"/>
      <c r="K437" s="1073"/>
      <c r="L437" s="1073"/>
      <c r="M437" s="1008"/>
      <c r="N437" s="1008"/>
      <c r="O437" s="1008"/>
      <c r="P437" s="1008"/>
      <c r="Q437" s="1008"/>
      <c r="R437" s="1008"/>
      <c r="S437" s="1008"/>
    </row>
    <row r="438" spans="1:19">
      <c r="A438" s="1073"/>
      <c r="B438" s="1008"/>
      <c r="C438" s="1008"/>
      <c r="D438" s="1074"/>
      <c r="E438" s="1008"/>
      <c r="F438" s="1008"/>
      <c r="G438" s="1008"/>
      <c r="H438" s="1008"/>
      <c r="I438" s="1073"/>
      <c r="J438" s="1073"/>
      <c r="K438" s="1073"/>
      <c r="L438" s="1073"/>
      <c r="M438" s="1008"/>
      <c r="N438" s="1008"/>
      <c r="O438" s="1008"/>
      <c r="P438" s="1008"/>
      <c r="Q438" s="1008"/>
      <c r="R438" s="1008"/>
      <c r="S438" s="1008"/>
    </row>
    <row r="439" spans="1:19">
      <c r="A439" s="1073"/>
      <c r="B439" s="1008"/>
      <c r="C439" s="1008"/>
      <c r="D439" s="1074"/>
      <c r="E439" s="1008"/>
      <c r="F439" s="1008"/>
      <c r="G439" s="1008"/>
      <c r="H439" s="1008"/>
      <c r="I439" s="1073"/>
      <c r="J439" s="1073"/>
      <c r="K439" s="1073"/>
      <c r="L439" s="1073"/>
      <c r="M439" s="1008"/>
      <c r="N439" s="1008"/>
      <c r="O439" s="1008"/>
      <c r="P439" s="1008"/>
      <c r="Q439" s="1008"/>
      <c r="R439" s="1008"/>
      <c r="S439" s="1008"/>
    </row>
    <row r="440" spans="1:19">
      <c r="A440" s="1073"/>
      <c r="B440" s="1008"/>
      <c r="C440" s="1008"/>
      <c r="D440" s="1074"/>
      <c r="E440" s="1008"/>
      <c r="F440" s="1008"/>
      <c r="G440" s="1008"/>
      <c r="H440" s="1008"/>
      <c r="I440" s="1073"/>
      <c r="J440" s="1073"/>
      <c r="K440" s="1073"/>
      <c r="L440" s="1073"/>
      <c r="M440" s="1008"/>
      <c r="N440" s="1008"/>
      <c r="O440" s="1008"/>
      <c r="P440" s="1008"/>
      <c r="Q440" s="1008"/>
      <c r="R440" s="1008"/>
      <c r="S440" s="1008"/>
    </row>
    <row r="441" spans="1:19">
      <c r="A441" s="1073"/>
      <c r="B441" s="1008"/>
      <c r="C441" s="1008"/>
      <c r="D441" s="1074"/>
      <c r="E441" s="1008"/>
      <c r="F441" s="1008"/>
      <c r="G441" s="1008"/>
      <c r="H441" s="1008"/>
      <c r="I441" s="1073"/>
      <c r="J441" s="1073"/>
      <c r="K441" s="1073"/>
      <c r="L441" s="1073"/>
      <c r="M441" s="1008"/>
      <c r="N441" s="1008"/>
      <c r="O441" s="1008"/>
      <c r="P441" s="1008"/>
      <c r="Q441" s="1008"/>
      <c r="R441" s="1008"/>
      <c r="S441" s="1008"/>
    </row>
    <row r="442" spans="1:19">
      <c r="A442" s="1073"/>
      <c r="B442" s="1008"/>
      <c r="C442" s="1008"/>
      <c r="D442" s="1074"/>
      <c r="E442" s="1008"/>
      <c r="F442" s="1008"/>
      <c r="G442" s="1008"/>
      <c r="H442" s="1008"/>
      <c r="I442" s="1073"/>
      <c r="J442" s="1073"/>
      <c r="K442" s="1073"/>
      <c r="L442" s="1073"/>
      <c r="M442" s="1008"/>
      <c r="N442" s="1008"/>
      <c r="O442" s="1008"/>
      <c r="P442" s="1008"/>
      <c r="Q442" s="1008"/>
      <c r="R442" s="1008"/>
      <c r="S442" s="1008"/>
    </row>
    <row r="443" spans="1:19">
      <c r="A443" s="1073"/>
      <c r="B443" s="1008"/>
      <c r="C443" s="1008"/>
      <c r="D443" s="1074"/>
      <c r="E443" s="1008"/>
      <c r="F443" s="1008"/>
      <c r="G443" s="1008"/>
      <c r="H443" s="1008"/>
      <c r="I443" s="1073"/>
      <c r="J443" s="1073"/>
      <c r="K443" s="1073"/>
      <c r="L443" s="1073"/>
      <c r="M443" s="1008"/>
      <c r="N443" s="1008"/>
      <c r="O443" s="1008"/>
      <c r="P443" s="1008"/>
      <c r="Q443" s="1008"/>
      <c r="R443" s="1008"/>
      <c r="S443" s="1008"/>
    </row>
    <row r="444" spans="1:19">
      <c r="A444" s="1073"/>
      <c r="B444" s="1008"/>
      <c r="C444" s="1008"/>
      <c r="D444" s="1074"/>
      <c r="E444" s="1008"/>
      <c r="F444" s="1008"/>
      <c r="G444" s="1008"/>
      <c r="H444" s="1008"/>
      <c r="I444" s="1073"/>
      <c r="J444" s="1073"/>
      <c r="K444" s="1073"/>
      <c r="L444" s="1073"/>
      <c r="M444" s="1008"/>
      <c r="N444" s="1008"/>
      <c r="O444" s="1008"/>
      <c r="P444" s="1008"/>
      <c r="Q444" s="1008"/>
      <c r="R444" s="1008"/>
      <c r="S444" s="1008"/>
    </row>
    <row r="445" spans="1:19">
      <c r="A445" s="1073"/>
      <c r="B445" s="1008"/>
      <c r="C445" s="1008"/>
      <c r="D445" s="1074"/>
      <c r="E445" s="1008"/>
      <c r="F445" s="1008"/>
      <c r="G445" s="1008"/>
      <c r="H445" s="1008"/>
      <c r="I445" s="1073"/>
      <c r="J445" s="1073"/>
      <c r="K445" s="1073"/>
      <c r="L445" s="1073"/>
      <c r="M445" s="1008"/>
      <c r="N445" s="1008"/>
      <c r="O445" s="1008"/>
      <c r="P445" s="1008"/>
      <c r="Q445" s="1008"/>
      <c r="R445" s="1008"/>
      <c r="S445" s="1008"/>
    </row>
    <row r="446" spans="1:19">
      <c r="A446" s="1073"/>
      <c r="B446" s="1008"/>
      <c r="C446" s="1008"/>
      <c r="D446" s="1074"/>
      <c r="E446" s="1008"/>
      <c r="F446" s="1008"/>
      <c r="G446" s="1008"/>
      <c r="H446" s="1008"/>
      <c r="I446" s="1073"/>
      <c r="J446" s="1073"/>
      <c r="K446" s="1073"/>
      <c r="L446" s="1073"/>
      <c r="M446" s="1008"/>
      <c r="N446" s="1008"/>
      <c r="O446" s="1008"/>
      <c r="P446" s="1008"/>
      <c r="Q446" s="1008"/>
      <c r="R446" s="1008"/>
      <c r="S446" s="1008"/>
    </row>
    <row r="447" spans="1:19">
      <c r="A447" s="1073"/>
      <c r="B447" s="1008"/>
      <c r="C447" s="1008"/>
      <c r="D447" s="1074"/>
      <c r="E447" s="1008"/>
      <c r="F447" s="1008"/>
      <c r="G447" s="1008"/>
      <c r="H447" s="1008"/>
      <c r="I447" s="1073"/>
      <c r="J447" s="1073"/>
      <c r="K447" s="1073"/>
      <c r="L447" s="1073"/>
      <c r="M447" s="1008"/>
      <c r="N447" s="1008"/>
      <c r="O447" s="1008"/>
      <c r="P447" s="1008"/>
      <c r="Q447" s="1008"/>
      <c r="R447" s="1008"/>
      <c r="S447" s="1008"/>
    </row>
    <row r="448" spans="1:19">
      <c r="A448" s="1073"/>
      <c r="B448" s="1008"/>
      <c r="C448" s="1008"/>
      <c r="D448" s="1074"/>
      <c r="E448" s="1008"/>
      <c r="F448" s="1008"/>
      <c r="G448" s="1008"/>
      <c r="H448" s="1008"/>
      <c r="I448" s="1073"/>
      <c r="J448" s="1073"/>
      <c r="K448" s="1073"/>
      <c r="L448" s="1073"/>
      <c r="M448" s="1008"/>
      <c r="N448" s="1008"/>
      <c r="O448" s="1008"/>
      <c r="P448" s="1008"/>
      <c r="Q448" s="1008"/>
      <c r="R448" s="1008"/>
      <c r="S448" s="1008"/>
    </row>
    <row r="449" spans="1:19">
      <c r="A449" s="1073"/>
      <c r="B449" s="1008"/>
      <c r="C449" s="1008"/>
      <c r="D449" s="1074"/>
      <c r="E449" s="1008"/>
      <c r="F449" s="1008"/>
      <c r="G449" s="1008"/>
      <c r="H449" s="1008"/>
      <c r="I449" s="1073"/>
      <c r="J449" s="1073"/>
      <c r="K449" s="1073"/>
      <c r="L449" s="1073"/>
      <c r="M449" s="1008"/>
      <c r="N449" s="1008"/>
      <c r="O449" s="1008"/>
      <c r="P449" s="1008"/>
      <c r="Q449" s="1008"/>
      <c r="R449" s="1008"/>
      <c r="S449" s="1008"/>
    </row>
    <row r="450" spans="1:19">
      <c r="A450" s="1073"/>
      <c r="B450" s="1008"/>
      <c r="C450" s="1008"/>
      <c r="D450" s="1074"/>
      <c r="E450" s="1008"/>
      <c r="F450" s="1008"/>
      <c r="G450" s="1008"/>
      <c r="H450" s="1008"/>
      <c r="I450" s="1073"/>
      <c r="J450" s="1073"/>
      <c r="K450" s="1073"/>
      <c r="L450" s="1073"/>
      <c r="M450" s="1008"/>
      <c r="N450" s="1008"/>
      <c r="O450" s="1008"/>
      <c r="P450" s="1008"/>
      <c r="Q450" s="1008"/>
      <c r="R450" s="1008"/>
      <c r="S450" s="1008"/>
    </row>
    <row r="451" spans="1:19">
      <c r="A451" s="1073"/>
      <c r="B451" s="1008"/>
      <c r="C451" s="1008"/>
      <c r="D451" s="1074"/>
      <c r="E451" s="1008"/>
      <c r="F451" s="1008"/>
      <c r="G451" s="1008"/>
      <c r="H451" s="1008"/>
      <c r="I451" s="1073"/>
      <c r="J451" s="1073"/>
      <c r="K451" s="1073"/>
      <c r="L451" s="1073"/>
      <c r="M451" s="1008"/>
      <c r="N451" s="1008"/>
      <c r="O451" s="1008"/>
      <c r="P451" s="1008"/>
      <c r="Q451" s="1008"/>
      <c r="R451" s="1008"/>
      <c r="S451" s="1008"/>
    </row>
    <row r="452" spans="1:19">
      <c r="A452" s="1073"/>
      <c r="B452" s="1008"/>
      <c r="C452" s="1008"/>
      <c r="D452" s="1074"/>
      <c r="E452" s="1008"/>
      <c r="F452" s="1008"/>
      <c r="G452" s="1008"/>
      <c r="H452" s="1008"/>
      <c r="I452" s="1073"/>
      <c r="J452" s="1073"/>
      <c r="K452" s="1073"/>
      <c r="L452" s="1073"/>
      <c r="M452" s="1008"/>
      <c r="N452" s="1008"/>
      <c r="O452" s="1008"/>
      <c r="P452" s="1008"/>
      <c r="Q452" s="1008"/>
      <c r="R452" s="1008"/>
      <c r="S452" s="1008"/>
    </row>
    <row r="453" spans="1:19">
      <c r="A453" s="1073"/>
      <c r="B453" s="1008"/>
      <c r="C453" s="1008"/>
      <c r="D453" s="1074"/>
      <c r="E453" s="1008"/>
      <c r="F453" s="1008"/>
      <c r="G453" s="1008"/>
      <c r="H453" s="1008"/>
      <c r="I453" s="1073"/>
      <c r="J453" s="1073"/>
      <c r="K453" s="1073"/>
      <c r="L453" s="1073"/>
      <c r="M453" s="1008"/>
      <c r="N453" s="1008"/>
      <c r="O453" s="1008"/>
      <c r="P453" s="1008"/>
      <c r="Q453" s="1008"/>
      <c r="R453" s="1008"/>
      <c r="S453" s="1008"/>
    </row>
    <row r="454" spans="1:19">
      <c r="A454" s="1073"/>
      <c r="B454" s="1008"/>
      <c r="C454" s="1008"/>
      <c r="D454" s="1074"/>
      <c r="E454" s="1008"/>
      <c r="F454" s="1008"/>
      <c r="G454" s="1008"/>
      <c r="H454" s="1008"/>
      <c r="I454" s="1073"/>
      <c r="J454" s="1073"/>
      <c r="K454" s="1073"/>
      <c r="L454" s="1073"/>
      <c r="M454" s="1008"/>
      <c r="N454" s="1008"/>
      <c r="O454" s="1008"/>
      <c r="P454" s="1008"/>
      <c r="Q454" s="1008"/>
      <c r="R454" s="1008"/>
      <c r="S454" s="1008"/>
    </row>
    <row r="455" spans="1:19">
      <c r="A455" s="1073"/>
      <c r="B455" s="1008"/>
      <c r="C455" s="1008"/>
      <c r="D455" s="1074"/>
      <c r="E455" s="1008"/>
      <c r="F455" s="1008"/>
      <c r="G455" s="1008"/>
      <c r="H455" s="1008"/>
      <c r="I455" s="1073"/>
      <c r="J455" s="1073"/>
      <c r="K455" s="1073"/>
      <c r="L455" s="1073"/>
      <c r="M455" s="1008"/>
      <c r="N455" s="1008"/>
      <c r="O455" s="1008"/>
      <c r="P455" s="1008"/>
      <c r="Q455" s="1008"/>
      <c r="R455" s="1008"/>
      <c r="S455" s="1008"/>
    </row>
    <row r="456" spans="1:19">
      <c r="A456" s="1073"/>
      <c r="B456" s="1008"/>
      <c r="C456" s="1008"/>
      <c r="D456" s="1074"/>
      <c r="E456" s="1008"/>
      <c r="F456" s="1008"/>
      <c r="G456" s="1008"/>
      <c r="H456" s="1008"/>
      <c r="I456" s="1073"/>
      <c r="J456" s="1073"/>
      <c r="K456" s="1073"/>
      <c r="L456" s="1073"/>
      <c r="M456" s="1008"/>
      <c r="N456" s="1008"/>
      <c r="O456" s="1008"/>
      <c r="P456" s="1008"/>
      <c r="Q456" s="1008"/>
      <c r="R456" s="1008"/>
      <c r="S456" s="1008"/>
    </row>
    <row r="457" spans="1:19">
      <c r="A457" s="1073"/>
      <c r="B457" s="1008"/>
      <c r="C457" s="1008"/>
      <c r="D457" s="1074"/>
      <c r="E457" s="1008"/>
      <c r="F457" s="1008"/>
      <c r="G457" s="1008"/>
      <c r="H457" s="1008"/>
      <c r="I457" s="1073"/>
      <c r="J457" s="1073"/>
      <c r="K457" s="1073"/>
      <c r="L457" s="1073"/>
      <c r="M457" s="1008"/>
      <c r="N457" s="1008"/>
      <c r="O457" s="1008"/>
      <c r="P457" s="1008"/>
      <c r="Q457" s="1008"/>
      <c r="R457" s="1008"/>
      <c r="S457" s="1008"/>
    </row>
    <row r="458" spans="1:19">
      <c r="A458" s="1073"/>
      <c r="B458" s="1008"/>
      <c r="C458" s="1008"/>
      <c r="D458" s="1074"/>
      <c r="E458" s="1008"/>
      <c r="F458" s="1008"/>
      <c r="G458" s="1008"/>
      <c r="H458" s="1008"/>
      <c r="I458" s="1073"/>
      <c r="J458" s="1073"/>
      <c r="K458" s="1073"/>
      <c r="L458" s="1073"/>
      <c r="M458" s="1008"/>
      <c r="N458" s="1008"/>
      <c r="O458" s="1008"/>
      <c r="P458" s="1008"/>
      <c r="Q458" s="1008"/>
      <c r="R458" s="1008"/>
      <c r="S458" s="1008"/>
    </row>
    <row r="459" spans="1:19">
      <c r="A459" s="1073"/>
      <c r="B459" s="1008"/>
      <c r="C459" s="1008"/>
      <c r="D459" s="1074"/>
      <c r="E459" s="1008"/>
      <c r="F459" s="1008"/>
      <c r="G459" s="1008"/>
      <c r="H459" s="1008"/>
      <c r="I459" s="1073"/>
      <c r="J459" s="1073"/>
      <c r="K459" s="1073"/>
      <c r="L459" s="1073"/>
      <c r="M459" s="1008"/>
      <c r="N459" s="1008"/>
      <c r="O459" s="1008"/>
      <c r="P459" s="1008"/>
      <c r="Q459" s="1008"/>
      <c r="R459" s="1008"/>
      <c r="S459" s="1008"/>
    </row>
    <row r="460" spans="1:19">
      <c r="A460" s="1073"/>
      <c r="B460" s="1008"/>
      <c r="C460" s="1008"/>
      <c r="D460" s="1074"/>
      <c r="E460" s="1008"/>
      <c r="F460" s="1008"/>
      <c r="G460" s="1008"/>
      <c r="H460" s="1008"/>
      <c r="I460" s="1073"/>
      <c r="J460" s="1073"/>
      <c r="K460" s="1073"/>
      <c r="L460" s="1073"/>
      <c r="M460" s="1008"/>
      <c r="N460" s="1008"/>
      <c r="O460" s="1008"/>
      <c r="P460" s="1008"/>
      <c r="Q460" s="1008"/>
      <c r="R460" s="1008"/>
      <c r="S460" s="1008"/>
    </row>
    <row r="461" spans="1:19">
      <c r="A461" s="1073"/>
      <c r="B461" s="1008"/>
      <c r="C461" s="1008"/>
      <c r="D461" s="1074"/>
      <c r="E461" s="1008"/>
      <c r="F461" s="1008"/>
      <c r="G461" s="1008"/>
      <c r="H461" s="1008"/>
      <c r="I461" s="1073"/>
      <c r="J461" s="1073"/>
      <c r="K461" s="1073"/>
      <c r="L461" s="1073"/>
      <c r="M461" s="1008"/>
      <c r="N461" s="1008"/>
      <c r="O461" s="1008"/>
      <c r="P461" s="1008"/>
      <c r="Q461" s="1008"/>
      <c r="R461" s="1008"/>
      <c r="S461" s="1008"/>
    </row>
    <row r="462" spans="1:19">
      <c r="A462" s="1073"/>
      <c r="B462" s="1008"/>
      <c r="C462" s="1008"/>
      <c r="D462" s="1074"/>
      <c r="E462" s="1008"/>
      <c r="F462" s="1008"/>
      <c r="G462" s="1008"/>
      <c r="H462" s="1008"/>
      <c r="I462" s="1073"/>
      <c r="J462" s="1073"/>
      <c r="K462" s="1073"/>
      <c r="L462" s="1073"/>
      <c r="M462" s="1008"/>
      <c r="N462" s="1008"/>
      <c r="O462" s="1008"/>
      <c r="P462" s="1008"/>
      <c r="Q462" s="1008"/>
      <c r="R462" s="1008"/>
      <c r="S462" s="1008"/>
    </row>
    <row r="463" spans="1:19">
      <c r="A463" s="1073"/>
      <c r="B463" s="1008"/>
      <c r="C463" s="1008"/>
      <c r="D463" s="1074"/>
      <c r="E463" s="1008"/>
      <c r="F463" s="1008"/>
      <c r="G463" s="1008"/>
      <c r="H463" s="1008"/>
      <c r="I463" s="1073"/>
      <c r="J463" s="1073"/>
      <c r="K463" s="1073"/>
      <c r="L463" s="1073"/>
      <c r="M463" s="1008"/>
      <c r="N463" s="1008"/>
      <c r="O463" s="1008"/>
      <c r="P463" s="1008"/>
      <c r="Q463" s="1008"/>
      <c r="R463" s="1008"/>
      <c r="S463" s="1008"/>
    </row>
    <row r="464" spans="1:19">
      <c r="A464" s="1073"/>
      <c r="B464" s="1008"/>
      <c r="C464" s="1008"/>
      <c r="D464" s="1074"/>
      <c r="E464" s="1008"/>
      <c r="F464" s="1008"/>
      <c r="G464" s="1008"/>
      <c r="H464" s="1008"/>
      <c r="I464" s="1073"/>
      <c r="J464" s="1073"/>
      <c r="K464" s="1073"/>
      <c r="L464" s="1073"/>
      <c r="M464" s="1008"/>
      <c r="N464" s="1008"/>
      <c r="O464" s="1008"/>
      <c r="P464" s="1008"/>
      <c r="Q464" s="1008"/>
      <c r="R464" s="1008"/>
      <c r="S464" s="1008"/>
    </row>
    <row r="465" spans="1:19">
      <c r="A465" s="1073"/>
      <c r="B465" s="1008"/>
      <c r="C465" s="1008"/>
      <c r="D465" s="1074"/>
      <c r="E465" s="1008"/>
      <c r="F465" s="1008"/>
      <c r="G465" s="1008"/>
      <c r="H465" s="1008"/>
      <c r="I465" s="1073"/>
      <c r="J465" s="1073"/>
      <c r="K465" s="1073"/>
      <c r="L465" s="1073"/>
      <c r="M465" s="1008"/>
      <c r="N465" s="1008"/>
      <c r="O465" s="1008"/>
      <c r="P465" s="1008"/>
      <c r="Q465" s="1008"/>
      <c r="R465" s="1008"/>
      <c r="S465" s="1008"/>
    </row>
    <row r="466" spans="1:19">
      <c r="A466" s="1073"/>
      <c r="B466" s="1008"/>
      <c r="C466" s="1008"/>
      <c r="D466" s="1074"/>
      <c r="E466" s="1008"/>
      <c r="F466" s="1008"/>
      <c r="G466" s="1008"/>
      <c r="H466" s="1008"/>
      <c r="I466" s="1073"/>
      <c r="J466" s="1073"/>
      <c r="K466" s="1073"/>
      <c r="L466" s="1073"/>
      <c r="M466" s="1008"/>
      <c r="N466" s="1008"/>
      <c r="O466" s="1008"/>
      <c r="P466" s="1008"/>
      <c r="Q466" s="1008"/>
      <c r="R466" s="1008"/>
      <c r="S466" s="1008"/>
    </row>
    <row r="467" spans="1:19">
      <c r="A467" s="1073"/>
      <c r="B467" s="1008"/>
      <c r="C467" s="1008"/>
      <c r="D467" s="1074"/>
      <c r="E467" s="1008"/>
      <c r="F467" s="1008"/>
      <c r="G467" s="1008"/>
      <c r="H467" s="1008"/>
      <c r="I467" s="1073"/>
      <c r="J467" s="1073"/>
      <c r="K467" s="1073"/>
      <c r="L467" s="1073"/>
      <c r="M467" s="1008"/>
      <c r="N467" s="1008"/>
      <c r="O467" s="1008"/>
      <c r="P467" s="1008"/>
      <c r="Q467" s="1008"/>
      <c r="R467" s="1008"/>
      <c r="S467" s="1008"/>
    </row>
    <row r="468" spans="1:19">
      <c r="A468" s="1073"/>
      <c r="B468" s="1008"/>
      <c r="C468" s="1008"/>
      <c r="D468" s="1074"/>
      <c r="E468" s="1008"/>
      <c r="F468" s="1008"/>
      <c r="G468" s="1008"/>
      <c r="H468" s="1008"/>
      <c r="I468" s="1073"/>
      <c r="J468" s="1073"/>
      <c r="K468" s="1073"/>
      <c r="L468" s="1073"/>
      <c r="M468" s="1008"/>
      <c r="N468" s="1008"/>
      <c r="O468" s="1008"/>
      <c r="P468" s="1008"/>
      <c r="Q468" s="1008"/>
      <c r="R468" s="1008"/>
      <c r="S468" s="1008"/>
    </row>
    <row r="469" spans="1:19">
      <c r="A469" s="1073"/>
      <c r="B469" s="1008"/>
      <c r="C469" s="1008"/>
      <c r="D469" s="1074"/>
      <c r="E469" s="1008"/>
      <c r="F469" s="1008"/>
      <c r="G469" s="1008"/>
      <c r="H469" s="1008"/>
      <c r="I469" s="1073"/>
      <c r="J469" s="1073"/>
      <c r="K469" s="1073"/>
      <c r="L469" s="1073"/>
      <c r="M469" s="1008"/>
      <c r="N469" s="1008"/>
      <c r="O469" s="1008"/>
      <c r="P469" s="1008"/>
      <c r="Q469" s="1008"/>
      <c r="R469" s="1008"/>
      <c r="S469" s="1008"/>
    </row>
    <row r="470" spans="1:19">
      <c r="A470" s="1073"/>
      <c r="B470" s="1008"/>
      <c r="C470" s="1008"/>
      <c r="D470" s="1074"/>
      <c r="E470" s="1008"/>
      <c r="F470" s="1008"/>
      <c r="G470" s="1008"/>
      <c r="H470" s="1008"/>
      <c r="I470" s="1073"/>
      <c r="J470" s="1073"/>
      <c r="K470" s="1073"/>
      <c r="L470" s="1073"/>
      <c r="M470" s="1008"/>
      <c r="N470" s="1008"/>
      <c r="O470" s="1008"/>
      <c r="P470" s="1008"/>
      <c r="Q470" s="1008"/>
      <c r="R470" s="1008"/>
      <c r="S470" s="1008"/>
    </row>
    <row r="471" spans="1:19">
      <c r="A471" s="1073"/>
      <c r="B471" s="1008"/>
      <c r="C471" s="1008"/>
      <c r="D471" s="1074"/>
      <c r="E471" s="1008"/>
      <c r="F471" s="1008"/>
      <c r="G471" s="1008"/>
      <c r="H471" s="1008"/>
      <c r="I471" s="1073"/>
      <c r="J471" s="1073"/>
      <c r="K471" s="1073"/>
      <c r="L471" s="1073"/>
      <c r="M471" s="1008"/>
      <c r="N471" s="1008"/>
      <c r="O471" s="1008"/>
      <c r="P471" s="1008"/>
      <c r="Q471" s="1008"/>
      <c r="R471" s="1008"/>
      <c r="S471" s="1008"/>
    </row>
    <row r="472" spans="1:19">
      <c r="A472" s="1073"/>
      <c r="B472" s="1008"/>
      <c r="C472" s="1008"/>
      <c r="D472" s="1074"/>
      <c r="E472" s="1008"/>
      <c r="F472" s="1008"/>
      <c r="G472" s="1008"/>
      <c r="H472" s="1008"/>
      <c r="I472" s="1073"/>
      <c r="J472" s="1073"/>
      <c r="K472" s="1073"/>
      <c r="L472" s="1073"/>
      <c r="M472" s="1008"/>
      <c r="N472" s="1008"/>
      <c r="O472" s="1008"/>
      <c r="P472" s="1008"/>
      <c r="Q472" s="1008"/>
      <c r="R472" s="1008"/>
      <c r="S472" s="1008"/>
    </row>
    <row r="473" spans="1:19">
      <c r="A473" s="1073"/>
      <c r="B473" s="1008"/>
      <c r="C473" s="1008"/>
      <c r="D473" s="1074"/>
      <c r="E473" s="1008"/>
      <c r="F473" s="1008"/>
      <c r="G473" s="1008"/>
      <c r="H473" s="1008"/>
      <c r="I473" s="1073"/>
      <c r="J473" s="1073"/>
      <c r="K473" s="1073"/>
      <c r="L473" s="1073"/>
      <c r="M473" s="1008"/>
      <c r="N473" s="1008"/>
      <c r="O473" s="1008"/>
      <c r="P473" s="1008"/>
      <c r="Q473" s="1008"/>
      <c r="R473" s="1008"/>
      <c r="S473" s="1008"/>
    </row>
    <row r="474" spans="1:19">
      <c r="A474" s="1073"/>
      <c r="B474" s="1008"/>
      <c r="C474" s="1008"/>
      <c r="D474" s="1074"/>
      <c r="E474" s="1008"/>
      <c r="F474" s="1008"/>
      <c r="G474" s="1008"/>
      <c r="H474" s="1008"/>
      <c r="I474" s="1073"/>
      <c r="J474" s="1073"/>
      <c r="K474" s="1073"/>
      <c r="L474" s="1073"/>
      <c r="M474" s="1008"/>
      <c r="N474" s="1008"/>
      <c r="O474" s="1008"/>
      <c r="P474" s="1008"/>
      <c r="Q474" s="1008"/>
      <c r="R474" s="1008"/>
      <c r="S474" s="1008"/>
    </row>
    <row r="475" spans="1:19">
      <c r="A475" s="1073"/>
      <c r="B475" s="1008"/>
      <c r="C475" s="1008"/>
      <c r="D475" s="1074"/>
      <c r="E475" s="1008"/>
      <c r="F475" s="1008"/>
      <c r="G475" s="1008"/>
      <c r="H475" s="1008"/>
      <c r="I475" s="1073"/>
      <c r="J475" s="1073"/>
      <c r="K475" s="1073"/>
      <c r="L475" s="1073"/>
      <c r="M475" s="1008"/>
      <c r="N475" s="1008"/>
      <c r="O475" s="1008"/>
      <c r="P475" s="1008"/>
      <c r="Q475" s="1008"/>
      <c r="R475" s="1008"/>
      <c r="S475" s="1008"/>
    </row>
    <row r="476" spans="1:19">
      <c r="A476" s="1073"/>
      <c r="B476" s="1008"/>
      <c r="C476" s="1008"/>
      <c r="D476" s="1074"/>
      <c r="E476" s="1008"/>
      <c r="F476" s="1008"/>
      <c r="G476" s="1008"/>
      <c r="H476" s="1008"/>
      <c r="I476" s="1073"/>
      <c r="J476" s="1073"/>
      <c r="K476" s="1073"/>
      <c r="L476" s="1073"/>
      <c r="M476" s="1008"/>
      <c r="N476" s="1008"/>
      <c r="O476" s="1008"/>
      <c r="P476" s="1008"/>
      <c r="Q476" s="1008"/>
      <c r="R476" s="1008"/>
      <c r="S476" s="1008"/>
    </row>
    <row r="477" spans="1:19">
      <c r="A477" s="1073"/>
      <c r="B477" s="1008"/>
      <c r="C477" s="1008"/>
      <c r="D477" s="1074"/>
      <c r="E477" s="1008"/>
      <c r="F477" s="1008"/>
      <c r="G477" s="1008"/>
      <c r="H477" s="1008"/>
      <c r="I477" s="1073"/>
      <c r="J477" s="1073"/>
      <c r="K477" s="1073"/>
      <c r="L477" s="1073"/>
      <c r="M477" s="1008"/>
      <c r="N477" s="1008"/>
      <c r="O477" s="1008"/>
      <c r="P477" s="1008"/>
      <c r="Q477" s="1008"/>
      <c r="R477" s="1008"/>
      <c r="S477" s="1008"/>
    </row>
    <row r="478" spans="1:19">
      <c r="A478" s="1073"/>
      <c r="B478" s="1008"/>
      <c r="C478" s="1008"/>
      <c r="D478" s="1074"/>
      <c r="E478" s="1008"/>
      <c r="F478" s="1008"/>
      <c r="G478" s="1008"/>
      <c r="H478" s="1008"/>
      <c r="I478" s="1073"/>
      <c r="J478" s="1073"/>
      <c r="K478" s="1073"/>
      <c r="L478" s="1073"/>
      <c r="M478" s="1008"/>
      <c r="N478" s="1008"/>
      <c r="O478" s="1008"/>
      <c r="P478" s="1008"/>
      <c r="Q478" s="1008"/>
      <c r="R478" s="1008"/>
      <c r="S478" s="1008"/>
    </row>
    <row r="479" spans="1:19">
      <c r="A479" s="1073"/>
      <c r="B479" s="1008"/>
      <c r="C479" s="1008"/>
      <c r="D479" s="1074"/>
      <c r="E479" s="1008"/>
      <c r="F479" s="1008"/>
      <c r="G479" s="1008"/>
      <c r="H479" s="1008"/>
      <c r="I479" s="1073"/>
      <c r="J479" s="1073"/>
      <c r="K479" s="1073"/>
      <c r="L479" s="1073"/>
      <c r="M479" s="1008"/>
      <c r="N479" s="1008"/>
      <c r="O479" s="1008"/>
      <c r="P479" s="1008"/>
      <c r="Q479" s="1008"/>
      <c r="R479" s="1008"/>
      <c r="S479" s="1008"/>
    </row>
    <row r="480" spans="1:19">
      <c r="A480" s="1073"/>
      <c r="B480" s="1008"/>
      <c r="C480" s="1008"/>
      <c r="D480" s="1074"/>
      <c r="E480" s="1008"/>
      <c r="F480" s="1008"/>
      <c r="G480" s="1008"/>
      <c r="H480" s="1008"/>
      <c r="I480" s="1073"/>
      <c r="J480" s="1073"/>
      <c r="K480" s="1073"/>
      <c r="L480" s="1073"/>
      <c r="M480" s="1008"/>
      <c r="N480" s="1008"/>
      <c r="O480" s="1008"/>
      <c r="P480" s="1008"/>
      <c r="Q480" s="1008"/>
      <c r="R480" s="1008"/>
      <c r="S480" s="1008"/>
    </row>
    <row r="481" spans="1:19">
      <c r="A481" s="1073"/>
      <c r="B481" s="1008"/>
      <c r="C481" s="1008"/>
      <c r="D481" s="1074"/>
      <c r="E481" s="1008"/>
      <c r="F481" s="1008"/>
      <c r="G481" s="1008"/>
      <c r="H481" s="1008"/>
      <c r="I481" s="1073"/>
      <c r="J481" s="1073"/>
      <c r="K481" s="1073"/>
      <c r="L481" s="1073"/>
      <c r="M481" s="1008"/>
      <c r="N481" s="1008"/>
      <c r="O481" s="1008"/>
      <c r="P481" s="1008"/>
      <c r="Q481" s="1008"/>
      <c r="R481" s="1008"/>
      <c r="S481" s="1008"/>
    </row>
    <row r="482" spans="1:19">
      <c r="A482" s="1073"/>
      <c r="B482" s="1008"/>
      <c r="C482" s="1008"/>
      <c r="D482" s="1074"/>
      <c r="E482" s="1008"/>
      <c r="F482" s="1008"/>
      <c r="G482" s="1008"/>
      <c r="H482" s="1008"/>
      <c r="I482" s="1073"/>
      <c r="J482" s="1073"/>
      <c r="K482" s="1073"/>
      <c r="L482" s="1073"/>
      <c r="M482" s="1008"/>
      <c r="N482" s="1008"/>
      <c r="O482" s="1008"/>
      <c r="P482" s="1008"/>
      <c r="Q482" s="1008"/>
      <c r="R482" s="1008"/>
      <c r="S482" s="1008"/>
    </row>
    <row r="483" spans="1:19">
      <c r="A483" s="1073"/>
      <c r="B483" s="1008"/>
      <c r="C483" s="1008"/>
      <c r="D483" s="1074"/>
      <c r="E483" s="1008"/>
      <c r="F483" s="1008"/>
      <c r="G483" s="1008"/>
      <c r="H483" s="1008"/>
      <c r="I483" s="1073"/>
      <c r="J483" s="1073"/>
      <c r="K483" s="1073"/>
      <c r="L483" s="1073"/>
      <c r="M483" s="1008"/>
      <c r="N483" s="1008"/>
      <c r="O483" s="1008"/>
      <c r="P483" s="1008"/>
      <c r="Q483" s="1008"/>
      <c r="R483" s="1008"/>
      <c r="S483" s="1008"/>
    </row>
    <row r="484" spans="1:19">
      <c r="A484" s="1073"/>
      <c r="B484" s="1008"/>
      <c r="C484" s="1008"/>
      <c r="D484" s="1074"/>
      <c r="E484" s="1008"/>
      <c r="F484" s="1008"/>
      <c r="G484" s="1008"/>
      <c r="H484" s="1008"/>
      <c r="I484" s="1073"/>
      <c r="J484" s="1073"/>
      <c r="K484" s="1073"/>
      <c r="L484" s="1073"/>
      <c r="M484" s="1008"/>
      <c r="N484" s="1008"/>
      <c r="O484" s="1008"/>
      <c r="P484" s="1008"/>
      <c r="Q484" s="1008"/>
      <c r="R484" s="1008"/>
      <c r="S484" s="1008"/>
    </row>
    <row r="485" spans="1:19">
      <c r="A485" s="1073"/>
      <c r="B485" s="1008"/>
      <c r="C485" s="1008"/>
      <c r="D485" s="1074"/>
      <c r="E485" s="1008"/>
      <c r="F485" s="1008"/>
      <c r="G485" s="1008"/>
      <c r="H485" s="1008"/>
      <c r="I485" s="1073"/>
      <c r="J485" s="1073"/>
      <c r="K485" s="1073"/>
      <c r="L485" s="1073"/>
      <c r="M485" s="1008"/>
      <c r="N485" s="1008"/>
      <c r="O485" s="1008"/>
      <c r="P485" s="1008"/>
      <c r="Q485" s="1008"/>
      <c r="R485" s="1008"/>
      <c r="S485" s="1008"/>
    </row>
    <row r="486" spans="1:19">
      <c r="A486" s="1073"/>
      <c r="B486" s="1008"/>
      <c r="C486" s="1008"/>
      <c r="D486" s="1074"/>
      <c r="E486" s="1008"/>
      <c r="F486" s="1008"/>
      <c r="G486" s="1008"/>
      <c r="H486" s="1008"/>
      <c r="I486" s="1073"/>
      <c r="J486" s="1073"/>
      <c r="K486" s="1073"/>
      <c r="L486" s="1073"/>
      <c r="M486" s="1008"/>
      <c r="N486" s="1008"/>
      <c r="O486" s="1008"/>
      <c r="P486" s="1008"/>
      <c r="Q486" s="1008"/>
      <c r="R486" s="1008"/>
      <c r="S486" s="1008"/>
    </row>
    <row r="487" spans="1:19">
      <c r="A487" s="1073"/>
      <c r="B487" s="1008"/>
      <c r="C487" s="1008"/>
      <c r="D487" s="1074"/>
      <c r="E487" s="1008"/>
      <c r="F487" s="1008"/>
      <c r="G487" s="1008"/>
      <c r="H487" s="1008"/>
      <c r="I487" s="1073"/>
      <c r="J487" s="1073"/>
      <c r="K487" s="1073"/>
      <c r="L487" s="1073"/>
      <c r="M487" s="1008"/>
      <c r="N487" s="1008"/>
      <c r="O487" s="1008"/>
      <c r="P487" s="1008"/>
      <c r="Q487" s="1008"/>
      <c r="R487" s="1008"/>
      <c r="S487" s="1008"/>
    </row>
    <row r="488" spans="1:19">
      <c r="A488" s="1073"/>
      <c r="B488" s="1008"/>
      <c r="C488" s="1008"/>
      <c r="D488" s="1074"/>
      <c r="E488" s="1008"/>
      <c r="F488" s="1008"/>
      <c r="G488" s="1008"/>
      <c r="H488" s="1008"/>
      <c r="I488" s="1073"/>
      <c r="J488" s="1073"/>
      <c r="K488" s="1073"/>
      <c r="L488" s="1073"/>
      <c r="M488" s="1008"/>
      <c r="N488" s="1008"/>
      <c r="O488" s="1008"/>
      <c r="P488" s="1008"/>
      <c r="Q488" s="1008"/>
      <c r="R488" s="1008"/>
      <c r="S488" s="1008"/>
    </row>
    <row r="489" spans="1:19">
      <c r="A489" s="1073"/>
      <c r="B489" s="1008"/>
      <c r="C489" s="1008"/>
      <c r="D489" s="1074"/>
      <c r="E489" s="1008"/>
      <c r="F489" s="1008"/>
      <c r="G489" s="1008"/>
      <c r="H489" s="1008"/>
      <c r="I489" s="1073"/>
      <c r="J489" s="1073"/>
      <c r="K489" s="1073"/>
      <c r="L489" s="1073"/>
      <c r="M489" s="1008"/>
      <c r="N489" s="1008"/>
      <c r="O489" s="1008"/>
      <c r="P489" s="1008"/>
      <c r="Q489" s="1008"/>
      <c r="R489" s="1008"/>
      <c r="S489" s="1008"/>
    </row>
    <row r="490" spans="1:19">
      <c r="A490" s="1073"/>
      <c r="B490" s="1008"/>
      <c r="C490" s="1008"/>
      <c r="D490" s="1074"/>
      <c r="E490" s="1008"/>
      <c r="F490" s="1008"/>
      <c r="G490" s="1008"/>
      <c r="H490" s="1008"/>
      <c r="I490" s="1073"/>
      <c r="J490" s="1073"/>
      <c r="K490" s="1073"/>
      <c r="L490" s="1073"/>
      <c r="M490" s="1008"/>
      <c r="N490" s="1008"/>
      <c r="O490" s="1008"/>
      <c r="P490" s="1008"/>
      <c r="Q490" s="1008"/>
      <c r="R490" s="1008"/>
      <c r="S490" s="1008"/>
    </row>
    <row r="491" spans="1:19">
      <c r="A491" s="1073"/>
      <c r="B491" s="1008"/>
      <c r="C491" s="1008"/>
      <c r="D491" s="1074"/>
      <c r="E491" s="1008"/>
      <c r="F491" s="1008"/>
      <c r="G491" s="1008"/>
      <c r="H491" s="1008"/>
      <c r="I491" s="1073"/>
      <c r="J491" s="1073"/>
      <c r="K491" s="1073"/>
      <c r="L491" s="1073"/>
      <c r="M491" s="1008"/>
      <c r="N491" s="1008"/>
      <c r="O491" s="1008"/>
      <c r="P491" s="1008"/>
      <c r="Q491" s="1008"/>
      <c r="R491" s="1008"/>
      <c r="S491" s="1008"/>
    </row>
    <row r="492" spans="1:19">
      <c r="A492" s="1073"/>
      <c r="B492" s="1008"/>
      <c r="C492" s="1008"/>
      <c r="D492" s="1074"/>
      <c r="E492" s="1008"/>
      <c r="F492" s="1008"/>
      <c r="G492" s="1008"/>
      <c r="H492" s="1008"/>
      <c r="I492" s="1073"/>
      <c r="J492" s="1073"/>
      <c r="K492" s="1073"/>
      <c r="L492" s="1073"/>
      <c r="M492" s="1008"/>
      <c r="N492" s="1008"/>
      <c r="O492" s="1008"/>
      <c r="P492" s="1008"/>
      <c r="Q492" s="1008"/>
      <c r="R492" s="1008"/>
      <c r="S492" s="1008"/>
    </row>
    <row r="493" spans="1:19">
      <c r="A493" s="1073"/>
      <c r="B493" s="1008"/>
      <c r="C493" s="1008"/>
      <c r="D493" s="1074"/>
      <c r="E493" s="1008"/>
      <c r="F493" s="1008"/>
      <c r="G493" s="1008"/>
      <c r="H493" s="1008"/>
      <c r="I493" s="1073"/>
      <c r="J493" s="1073"/>
      <c r="K493" s="1073"/>
      <c r="L493" s="1073"/>
      <c r="M493" s="1008"/>
      <c r="N493" s="1008"/>
      <c r="O493" s="1008"/>
      <c r="P493" s="1008"/>
      <c r="Q493" s="1008"/>
      <c r="R493" s="1008"/>
      <c r="S493" s="1008"/>
    </row>
    <row r="494" spans="1:19">
      <c r="A494" s="1073"/>
      <c r="B494" s="1008"/>
      <c r="C494" s="1008"/>
      <c r="D494" s="1074"/>
      <c r="E494" s="1008"/>
      <c r="F494" s="1008"/>
      <c r="G494" s="1008"/>
      <c r="H494" s="1008"/>
      <c r="I494" s="1073"/>
      <c r="J494" s="1073"/>
      <c r="K494" s="1073"/>
      <c r="L494" s="1073"/>
      <c r="M494" s="1008"/>
      <c r="N494" s="1008"/>
      <c r="O494" s="1008"/>
      <c r="P494" s="1008"/>
      <c r="Q494" s="1008"/>
      <c r="R494" s="1008"/>
      <c r="S494" s="1008"/>
    </row>
    <row r="495" spans="1:19">
      <c r="A495" s="1073"/>
      <c r="B495" s="1008"/>
      <c r="C495" s="1008"/>
      <c r="D495" s="1074"/>
      <c r="E495" s="1008"/>
      <c r="F495" s="1008"/>
      <c r="G495" s="1008"/>
      <c r="H495" s="1008"/>
      <c r="I495" s="1073"/>
      <c r="J495" s="1073"/>
      <c r="K495" s="1073"/>
      <c r="L495" s="1073"/>
      <c r="M495" s="1008"/>
      <c r="N495" s="1008"/>
      <c r="O495" s="1008"/>
      <c r="P495" s="1008"/>
      <c r="Q495" s="1008"/>
      <c r="R495" s="1008"/>
      <c r="S495" s="1008"/>
    </row>
    <row r="496" spans="1:19">
      <c r="A496" s="1073"/>
      <c r="B496" s="1008"/>
      <c r="C496" s="1008"/>
      <c r="D496" s="1074"/>
      <c r="E496" s="1008"/>
      <c r="F496" s="1008"/>
      <c r="G496" s="1008"/>
      <c r="H496" s="1008"/>
      <c r="I496" s="1073"/>
      <c r="J496" s="1073"/>
      <c r="K496" s="1073"/>
      <c r="L496" s="1073"/>
      <c r="M496" s="1008"/>
      <c r="N496" s="1008"/>
      <c r="O496" s="1008"/>
      <c r="P496" s="1008"/>
      <c r="Q496" s="1008"/>
      <c r="R496" s="1008"/>
      <c r="S496" s="1008"/>
    </row>
    <row r="497" spans="1:19">
      <c r="A497" s="1073"/>
      <c r="B497" s="1008"/>
      <c r="C497" s="1008"/>
      <c r="D497" s="1074"/>
      <c r="E497" s="1008"/>
      <c r="F497" s="1008"/>
      <c r="G497" s="1008"/>
      <c r="H497" s="1008"/>
      <c r="I497" s="1073"/>
      <c r="J497" s="1073"/>
      <c r="K497" s="1073"/>
      <c r="L497" s="1073"/>
      <c r="M497" s="1008"/>
      <c r="N497" s="1008"/>
      <c r="O497" s="1008"/>
      <c r="P497" s="1008"/>
      <c r="Q497" s="1008"/>
      <c r="R497" s="1008"/>
      <c r="S497" s="1008"/>
    </row>
    <row r="498" spans="1:19">
      <c r="A498" s="1073"/>
      <c r="B498" s="1008"/>
      <c r="C498" s="1008"/>
      <c r="D498" s="1074"/>
      <c r="E498" s="1008"/>
      <c r="F498" s="1008"/>
      <c r="G498" s="1008"/>
      <c r="H498" s="1008"/>
      <c r="I498" s="1073"/>
      <c r="J498" s="1073"/>
      <c r="K498" s="1073"/>
      <c r="L498" s="1073"/>
      <c r="M498" s="1008"/>
      <c r="N498" s="1008"/>
      <c r="O498" s="1008"/>
      <c r="P498" s="1008"/>
      <c r="Q498" s="1008"/>
      <c r="R498" s="1008"/>
      <c r="S498" s="1008"/>
    </row>
    <row r="499" spans="1:19">
      <c r="A499" s="1073"/>
      <c r="B499" s="1008"/>
      <c r="C499" s="1008"/>
      <c r="D499" s="1074"/>
      <c r="E499" s="1008"/>
      <c r="F499" s="1008"/>
      <c r="G499" s="1008"/>
      <c r="H499" s="1008"/>
      <c r="I499" s="1073"/>
      <c r="J499" s="1073"/>
      <c r="K499" s="1073"/>
      <c r="L499" s="1073"/>
      <c r="M499" s="1008"/>
      <c r="N499" s="1008"/>
      <c r="O499" s="1008"/>
      <c r="P499" s="1008"/>
      <c r="Q499" s="1008"/>
      <c r="R499" s="1008"/>
      <c r="S499" s="1008"/>
    </row>
    <row r="500" spans="1:19">
      <c r="A500" s="1073"/>
      <c r="B500" s="1008"/>
      <c r="C500" s="1008"/>
      <c r="D500" s="1074"/>
      <c r="E500" s="1008"/>
      <c r="F500" s="1008"/>
      <c r="G500" s="1008"/>
      <c r="H500" s="1008"/>
      <c r="I500" s="1073"/>
      <c r="J500" s="1073"/>
      <c r="K500" s="1073"/>
      <c r="L500" s="1073"/>
      <c r="M500" s="1008"/>
      <c r="N500" s="1008"/>
      <c r="O500" s="1008"/>
      <c r="P500" s="1008"/>
      <c r="Q500" s="1008"/>
      <c r="R500" s="1008"/>
      <c r="S500" s="1008"/>
    </row>
    <row r="501" spans="1:19">
      <c r="A501" s="1073"/>
      <c r="B501" s="1008"/>
      <c r="C501" s="1008"/>
      <c r="D501" s="1074"/>
      <c r="E501" s="1008"/>
      <c r="F501" s="1008"/>
      <c r="G501" s="1008"/>
      <c r="H501" s="1008"/>
      <c r="I501" s="1073"/>
      <c r="J501" s="1073"/>
      <c r="K501" s="1073"/>
      <c r="L501" s="1073"/>
      <c r="M501" s="1008"/>
      <c r="N501" s="1008"/>
      <c r="O501" s="1008"/>
      <c r="P501" s="1008"/>
      <c r="Q501" s="1008"/>
      <c r="R501" s="1008"/>
      <c r="S501" s="1008"/>
    </row>
    <row r="502" spans="1:19">
      <c r="A502" s="1073"/>
      <c r="B502" s="1008"/>
      <c r="C502" s="1008"/>
      <c r="D502" s="1074"/>
      <c r="E502" s="1008"/>
      <c r="F502" s="1008"/>
      <c r="G502" s="1008"/>
      <c r="H502" s="1008"/>
      <c r="I502" s="1073"/>
      <c r="J502" s="1073"/>
      <c r="K502" s="1073"/>
      <c r="L502" s="1073"/>
      <c r="M502" s="1008"/>
      <c r="N502" s="1008"/>
      <c r="O502" s="1008"/>
      <c r="P502" s="1008"/>
      <c r="Q502" s="1008"/>
      <c r="R502" s="1008"/>
      <c r="S502" s="1008"/>
    </row>
    <row r="503" spans="1:19">
      <c r="A503" s="1073"/>
      <c r="B503" s="1008"/>
      <c r="C503" s="1008"/>
      <c r="D503" s="1074"/>
      <c r="E503" s="1008"/>
      <c r="F503" s="1008"/>
      <c r="G503" s="1008"/>
      <c r="H503" s="1008"/>
      <c r="I503" s="1073"/>
      <c r="J503" s="1073"/>
      <c r="K503" s="1073"/>
      <c r="L503" s="1073"/>
      <c r="M503" s="1008"/>
      <c r="N503" s="1008"/>
      <c r="O503" s="1008"/>
      <c r="P503" s="1008"/>
      <c r="Q503" s="1008"/>
      <c r="R503" s="1008"/>
      <c r="S503" s="1008"/>
    </row>
    <row r="504" spans="1:19">
      <c r="A504" s="1073"/>
      <c r="B504" s="1008"/>
      <c r="C504" s="1008"/>
      <c r="D504" s="1074"/>
      <c r="E504" s="1008"/>
      <c r="F504" s="1008"/>
      <c r="G504" s="1008"/>
      <c r="H504" s="1008"/>
      <c r="I504" s="1073"/>
      <c r="J504" s="1073"/>
      <c r="K504" s="1073"/>
      <c r="L504" s="1073"/>
      <c r="M504" s="1008"/>
      <c r="N504" s="1008"/>
      <c r="O504" s="1008"/>
      <c r="P504" s="1008"/>
      <c r="Q504" s="1008"/>
      <c r="R504" s="1008"/>
      <c r="S504" s="1008"/>
    </row>
    <row r="505" spans="1:19">
      <c r="A505" s="1073"/>
      <c r="B505" s="1008"/>
      <c r="C505" s="1008"/>
      <c r="D505" s="1074"/>
      <c r="E505" s="1008"/>
      <c r="F505" s="1008"/>
      <c r="G505" s="1008"/>
      <c r="H505" s="1008"/>
      <c r="I505" s="1073"/>
      <c r="J505" s="1073"/>
      <c r="K505" s="1073"/>
      <c r="L505" s="1073"/>
      <c r="M505" s="1008"/>
      <c r="N505" s="1008"/>
      <c r="O505" s="1008"/>
      <c r="P505" s="1008"/>
      <c r="Q505" s="1008"/>
      <c r="R505" s="1008"/>
      <c r="S505" s="1008"/>
    </row>
    <row r="506" spans="1:19">
      <c r="A506" s="1073"/>
      <c r="B506" s="1008"/>
      <c r="C506" s="1008"/>
      <c r="D506" s="1074"/>
      <c r="E506" s="1008"/>
      <c r="F506" s="1008"/>
      <c r="G506" s="1008"/>
      <c r="H506" s="1008"/>
      <c r="I506" s="1073"/>
      <c r="J506" s="1073"/>
      <c r="K506" s="1073"/>
      <c r="L506" s="1073"/>
      <c r="M506" s="1008"/>
      <c r="N506" s="1008"/>
      <c r="O506" s="1008"/>
      <c r="P506" s="1008"/>
      <c r="Q506" s="1008"/>
      <c r="R506" s="1008"/>
      <c r="S506" s="1008"/>
    </row>
    <row r="507" spans="1:19">
      <c r="A507" s="1073"/>
      <c r="B507" s="1008"/>
      <c r="C507" s="1008"/>
      <c r="D507" s="1074"/>
      <c r="E507" s="1008"/>
      <c r="F507" s="1008"/>
      <c r="G507" s="1008"/>
      <c r="H507" s="1008"/>
      <c r="I507" s="1073"/>
      <c r="J507" s="1073"/>
      <c r="K507" s="1073"/>
      <c r="L507" s="1073"/>
      <c r="M507" s="1008"/>
      <c r="N507" s="1008"/>
      <c r="O507" s="1008"/>
      <c r="P507" s="1008"/>
      <c r="Q507" s="1008"/>
      <c r="R507" s="1008"/>
      <c r="S507" s="1008"/>
    </row>
    <row r="508" spans="1:19">
      <c r="A508" s="1073"/>
      <c r="B508" s="1008"/>
      <c r="C508" s="1008"/>
      <c r="D508" s="1074"/>
      <c r="E508" s="1008"/>
      <c r="F508" s="1008"/>
      <c r="G508" s="1008"/>
      <c r="H508" s="1008"/>
      <c r="I508" s="1073"/>
      <c r="J508" s="1073"/>
      <c r="K508" s="1073"/>
      <c r="L508" s="1073"/>
      <c r="M508" s="1008"/>
      <c r="N508" s="1008"/>
      <c r="O508" s="1008"/>
      <c r="P508" s="1008"/>
      <c r="Q508" s="1008"/>
      <c r="R508" s="1008"/>
      <c r="S508" s="1008"/>
    </row>
    <row r="509" spans="1:19">
      <c r="A509" s="1073"/>
      <c r="B509" s="1008"/>
      <c r="C509" s="1008"/>
      <c r="D509" s="1074"/>
      <c r="E509" s="1008"/>
      <c r="F509" s="1008"/>
      <c r="G509" s="1008"/>
      <c r="H509" s="1008"/>
      <c r="I509" s="1073"/>
      <c r="J509" s="1073"/>
      <c r="K509" s="1073"/>
      <c r="L509" s="1073"/>
      <c r="M509" s="1008"/>
      <c r="N509" s="1008"/>
      <c r="O509" s="1008"/>
      <c r="P509" s="1008"/>
      <c r="Q509" s="1008"/>
      <c r="R509" s="1008"/>
      <c r="S509" s="1008"/>
    </row>
    <row r="510" spans="1:19">
      <c r="A510" s="1073"/>
      <c r="B510" s="1008"/>
      <c r="C510" s="1008"/>
      <c r="D510" s="1074"/>
      <c r="E510" s="1008"/>
      <c r="F510" s="1008"/>
      <c r="G510" s="1008"/>
      <c r="H510" s="1008"/>
      <c r="I510" s="1073"/>
      <c r="J510" s="1073"/>
      <c r="K510" s="1073"/>
      <c r="L510" s="1073"/>
      <c r="M510" s="1008"/>
      <c r="N510" s="1008"/>
      <c r="O510" s="1008"/>
      <c r="P510" s="1008"/>
      <c r="Q510" s="1008"/>
      <c r="R510" s="1008"/>
      <c r="S510" s="1008"/>
    </row>
    <row r="511" spans="1:19">
      <c r="A511" s="1073"/>
      <c r="B511" s="1008"/>
      <c r="C511" s="1008"/>
      <c r="D511" s="1074"/>
      <c r="E511" s="1008"/>
      <c r="F511" s="1008"/>
      <c r="G511" s="1008"/>
      <c r="H511" s="1008"/>
      <c r="I511" s="1073"/>
      <c r="J511" s="1073"/>
      <c r="K511" s="1073"/>
      <c r="L511" s="1073"/>
      <c r="M511" s="1008"/>
      <c r="N511" s="1008"/>
      <c r="O511" s="1008"/>
      <c r="P511" s="1008"/>
      <c r="Q511" s="1008"/>
      <c r="R511" s="1008"/>
      <c r="S511" s="1008"/>
    </row>
    <row r="512" spans="1:19">
      <c r="A512" s="1073"/>
      <c r="B512" s="1008"/>
      <c r="C512" s="1008"/>
      <c r="D512" s="1074"/>
      <c r="E512" s="1008"/>
      <c r="F512" s="1008"/>
      <c r="G512" s="1008"/>
      <c r="H512" s="1008"/>
      <c r="I512" s="1073"/>
      <c r="J512" s="1073"/>
      <c r="K512" s="1073"/>
      <c r="L512" s="1073"/>
      <c r="M512" s="1008"/>
      <c r="N512" s="1008"/>
      <c r="O512" s="1008"/>
      <c r="P512" s="1008"/>
      <c r="Q512" s="1008"/>
      <c r="R512" s="1008"/>
      <c r="S512" s="1008"/>
    </row>
    <row r="513" spans="1:19">
      <c r="A513" s="1073"/>
      <c r="B513" s="1008"/>
      <c r="C513" s="1008"/>
      <c r="D513" s="1074"/>
      <c r="E513" s="1008"/>
      <c r="F513" s="1008"/>
      <c r="G513" s="1008"/>
      <c r="H513" s="1008"/>
      <c r="I513" s="1073"/>
      <c r="J513" s="1073"/>
      <c r="K513" s="1073"/>
      <c r="L513" s="1073"/>
      <c r="M513" s="1008"/>
      <c r="N513" s="1008"/>
      <c r="O513" s="1008"/>
      <c r="P513" s="1008"/>
      <c r="Q513" s="1008"/>
      <c r="R513" s="1008"/>
      <c r="S513" s="1008"/>
    </row>
    <row r="514" spans="1:19">
      <c r="A514" s="1073"/>
      <c r="B514" s="1008"/>
      <c r="C514" s="1008"/>
      <c r="D514" s="1074"/>
      <c r="E514" s="1008"/>
      <c r="F514" s="1008"/>
      <c r="G514" s="1008"/>
      <c r="H514" s="1008"/>
      <c r="I514" s="1073"/>
      <c r="J514" s="1073"/>
      <c r="K514" s="1073"/>
      <c r="L514" s="1073"/>
      <c r="M514" s="1008"/>
      <c r="N514" s="1008"/>
      <c r="O514" s="1008"/>
      <c r="P514" s="1008"/>
      <c r="Q514" s="1008"/>
      <c r="R514" s="1008"/>
      <c r="S514" s="1008"/>
    </row>
    <row r="515" spans="1:19">
      <c r="A515" s="1073"/>
      <c r="B515" s="1008"/>
      <c r="C515" s="1008"/>
      <c r="D515" s="1074"/>
      <c r="E515" s="1008"/>
      <c r="F515" s="1008"/>
      <c r="G515" s="1008"/>
      <c r="H515" s="1008"/>
      <c r="I515" s="1073"/>
      <c r="J515" s="1073"/>
      <c r="K515" s="1073"/>
      <c r="L515" s="1073"/>
      <c r="M515" s="1008"/>
      <c r="N515" s="1008"/>
      <c r="O515" s="1008"/>
      <c r="P515" s="1008"/>
      <c r="Q515" s="1008"/>
      <c r="R515" s="1008"/>
      <c r="S515" s="1008"/>
    </row>
    <row r="516" spans="1:19">
      <c r="A516" s="1073"/>
      <c r="B516" s="1008"/>
      <c r="C516" s="1008"/>
      <c r="D516" s="1074"/>
      <c r="E516" s="1008"/>
      <c r="F516" s="1008"/>
      <c r="G516" s="1008"/>
      <c r="H516" s="1008"/>
      <c r="I516" s="1073"/>
      <c r="J516" s="1073"/>
      <c r="K516" s="1073"/>
      <c r="L516" s="1073"/>
      <c r="M516" s="1008"/>
      <c r="N516" s="1008"/>
      <c r="O516" s="1008"/>
      <c r="P516" s="1008"/>
      <c r="Q516" s="1008"/>
      <c r="R516" s="1008"/>
      <c r="S516" s="1008"/>
    </row>
    <row r="517" spans="1:19">
      <c r="A517" s="1073"/>
      <c r="B517" s="1008"/>
      <c r="C517" s="1008"/>
      <c r="D517" s="1074"/>
      <c r="E517" s="1008"/>
      <c r="F517" s="1008"/>
      <c r="G517" s="1008"/>
      <c r="H517" s="1008"/>
      <c r="I517" s="1073"/>
      <c r="J517" s="1073"/>
      <c r="K517" s="1073"/>
      <c r="L517" s="1073"/>
      <c r="M517" s="1008"/>
      <c r="N517" s="1008"/>
      <c r="O517" s="1008"/>
      <c r="P517" s="1008"/>
      <c r="Q517" s="1008"/>
      <c r="R517" s="1008"/>
      <c r="S517" s="1008"/>
    </row>
    <row r="518" spans="1:19">
      <c r="A518" s="1073"/>
      <c r="B518" s="1008"/>
      <c r="C518" s="1008"/>
      <c r="D518" s="1074"/>
      <c r="E518" s="1008"/>
      <c r="F518" s="1008"/>
      <c r="G518" s="1008"/>
      <c r="H518" s="1008"/>
      <c r="I518" s="1073"/>
      <c r="J518" s="1073"/>
      <c r="K518" s="1073"/>
      <c r="L518" s="1073"/>
      <c r="M518" s="1008"/>
      <c r="N518" s="1008"/>
      <c r="O518" s="1008"/>
      <c r="P518" s="1008"/>
      <c r="Q518" s="1008"/>
      <c r="R518" s="1008"/>
      <c r="S518" s="1008"/>
    </row>
    <row r="519" spans="1:19">
      <c r="A519" s="1073"/>
      <c r="B519" s="1008"/>
      <c r="C519" s="1008"/>
      <c r="D519" s="1074"/>
      <c r="E519" s="1008"/>
      <c r="F519" s="1008"/>
      <c r="G519" s="1008"/>
      <c r="H519" s="1008"/>
      <c r="I519" s="1073"/>
      <c r="J519" s="1073"/>
      <c r="K519" s="1073"/>
      <c r="L519" s="1073"/>
      <c r="M519" s="1008"/>
      <c r="N519" s="1008"/>
      <c r="O519" s="1008"/>
      <c r="P519" s="1008"/>
      <c r="Q519" s="1008"/>
      <c r="R519" s="1008"/>
      <c r="S519" s="1008"/>
    </row>
    <row r="520" spans="1:19">
      <c r="A520" s="1073"/>
      <c r="B520" s="1008"/>
      <c r="C520" s="1008"/>
      <c r="D520" s="1074"/>
      <c r="E520" s="1008"/>
      <c r="F520" s="1008"/>
      <c r="G520" s="1008"/>
      <c r="H520" s="1008"/>
      <c r="I520" s="1073"/>
      <c r="J520" s="1073"/>
      <c r="K520" s="1073"/>
      <c r="L520" s="1073"/>
      <c r="M520" s="1008"/>
      <c r="N520" s="1008"/>
      <c r="O520" s="1008"/>
      <c r="P520" s="1008"/>
      <c r="Q520" s="1008"/>
      <c r="R520" s="1008"/>
      <c r="S520" s="1008"/>
    </row>
    <row r="521" spans="1:19">
      <c r="A521" s="1073"/>
      <c r="B521" s="1008"/>
      <c r="C521" s="1008"/>
      <c r="D521" s="1074"/>
      <c r="E521" s="1008"/>
      <c r="F521" s="1008"/>
      <c r="G521" s="1008"/>
      <c r="H521" s="1008"/>
      <c r="I521" s="1073"/>
      <c r="J521" s="1073"/>
      <c r="K521" s="1073"/>
      <c r="L521" s="1073"/>
      <c r="M521" s="1008"/>
      <c r="N521" s="1008"/>
      <c r="O521" s="1008"/>
      <c r="P521" s="1008"/>
      <c r="Q521" s="1008"/>
      <c r="R521" s="1008"/>
      <c r="S521" s="1008"/>
    </row>
    <row r="522" spans="1:19">
      <c r="A522" s="1073"/>
      <c r="B522" s="1008"/>
      <c r="C522" s="1008"/>
      <c r="D522" s="1074"/>
      <c r="E522" s="1008"/>
      <c r="F522" s="1008"/>
      <c r="G522" s="1008"/>
      <c r="H522" s="1008"/>
      <c r="I522" s="1073"/>
      <c r="J522" s="1073"/>
      <c r="K522" s="1073"/>
      <c r="L522" s="1073"/>
      <c r="M522" s="1008"/>
      <c r="N522" s="1008"/>
      <c r="O522" s="1008"/>
      <c r="P522" s="1008"/>
      <c r="Q522" s="1008"/>
      <c r="R522" s="1008"/>
      <c r="S522" s="1008"/>
    </row>
    <row r="523" spans="1:19">
      <c r="A523" s="1073"/>
      <c r="B523" s="1008"/>
      <c r="C523" s="1008"/>
      <c r="D523" s="1074"/>
      <c r="E523" s="1008"/>
      <c r="F523" s="1008"/>
      <c r="G523" s="1008"/>
      <c r="H523" s="1008"/>
      <c r="I523" s="1073"/>
      <c r="J523" s="1073"/>
      <c r="K523" s="1073"/>
      <c r="L523" s="1073"/>
      <c r="M523" s="1008"/>
      <c r="N523" s="1008"/>
      <c r="O523" s="1008"/>
      <c r="P523" s="1008"/>
      <c r="Q523" s="1008"/>
      <c r="R523" s="1008"/>
      <c r="S523" s="1008"/>
    </row>
    <row r="524" spans="1:19">
      <c r="A524" s="1073"/>
      <c r="B524" s="1008"/>
      <c r="C524" s="1008"/>
      <c r="D524" s="1074"/>
      <c r="E524" s="1008"/>
      <c r="F524" s="1008"/>
      <c r="G524" s="1008"/>
      <c r="H524" s="1008"/>
      <c r="I524" s="1073"/>
      <c r="J524" s="1073"/>
      <c r="K524" s="1073"/>
      <c r="L524" s="1073"/>
      <c r="M524" s="1008"/>
      <c r="N524" s="1008"/>
      <c r="O524" s="1008"/>
      <c r="P524" s="1008"/>
      <c r="Q524" s="1008"/>
      <c r="R524" s="1008"/>
      <c r="S524" s="1008"/>
    </row>
    <row r="525" spans="1:19">
      <c r="A525" s="1073"/>
      <c r="B525" s="1008"/>
      <c r="C525" s="1008"/>
      <c r="D525" s="1074"/>
      <c r="E525" s="1008"/>
      <c r="F525" s="1008"/>
      <c r="G525" s="1008"/>
      <c r="H525" s="1008"/>
      <c r="I525" s="1073"/>
      <c r="J525" s="1073"/>
      <c r="K525" s="1073"/>
      <c r="L525" s="1073"/>
      <c r="M525" s="1008"/>
      <c r="N525" s="1008"/>
      <c r="O525" s="1008"/>
      <c r="P525" s="1008"/>
      <c r="Q525" s="1008"/>
      <c r="R525" s="1008"/>
      <c r="S525" s="1008"/>
    </row>
    <row r="526" spans="1:19">
      <c r="A526" s="1073"/>
      <c r="B526" s="1008"/>
      <c r="C526" s="1008"/>
      <c r="D526" s="1074"/>
      <c r="E526" s="1008"/>
      <c r="F526" s="1008"/>
      <c r="G526" s="1008"/>
      <c r="H526" s="1008"/>
      <c r="I526" s="1073"/>
      <c r="J526" s="1073"/>
      <c r="K526" s="1073"/>
      <c r="L526" s="1073"/>
      <c r="M526" s="1008"/>
      <c r="N526" s="1008"/>
      <c r="O526" s="1008"/>
      <c r="P526" s="1008"/>
      <c r="Q526" s="1008"/>
      <c r="R526" s="1008"/>
      <c r="S526" s="1008"/>
    </row>
    <row r="527" spans="1:19">
      <c r="A527" s="1073"/>
      <c r="B527" s="1008"/>
      <c r="C527" s="1008"/>
      <c r="D527" s="1074"/>
      <c r="E527" s="1008"/>
      <c r="F527" s="1008"/>
      <c r="G527" s="1008"/>
      <c r="H527" s="1008"/>
      <c r="I527" s="1073"/>
      <c r="J527" s="1073"/>
      <c r="K527" s="1073"/>
      <c r="L527" s="1073"/>
      <c r="M527" s="1008"/>
      <c r="N527" s="1008"/>
      <c r="O527" s="1008"/>
      <c r="P527" s="1008"/>
      <c r="Q527" s="1008"/>
      <c r="R527" s="1008"/>
      <c r="S527" s="1008"/>
    </row>
    <row r="528" spans="1:19">
      <c r="A528" s="1073"/>
      <c r="B528" s="1008"/>
      <c r="C528" s="1008"/>
      <c r="D528" s="1074"/>
      <c r="E528" s="1008"/>
      <c r="F528" s="1008"/>
      <c r="G528" s="1008"/>
      <c r="H528" s="1008"/>
      <c r="I528" s="1073"/>
      <c r="J528" s="1073"/>
      <c r="K528" s="1073"/>
      <c r="L528" s="1073"/>
      <c r="M528" s="1008"/>
      <c r="N528" s="1008"/>
      <c r="O528" s="1008"/>
      <c r="P528" s="1008"/>
      <c r="Q528" s="1008"/>
      <c r="R528" s="1008"/>
      <c r="S528" s="1008"/>
    </row>
    <row r="529" spans="1:19">
      <c r="A529" s="1073"/>
      <c r="B529" s="1008"/>
      <c r="C529" s="1008"/>
      <c r="D529" s="1074"/>
      <c r="E529" s="1008"/>
      <c r="F529" s="1008"/>
      <c r="G529" s="1008"/>
      <c r="H529" s="1008"/>
      <c r="I529" s="1073"/>
      <c r="J529" s="1073"/>
      <c r="K529" s="1073"/>
      <c r="L529" s="1073"/>
      <c r="M529" s="1008"/>
      <c r="N529" s="1008"/>
      <c r="O529" s="1008"/>
      <c r="P529" s="1008"/>
      <c r="Q529" s="1008"/>
      <c r="R529" s="1008"/>
      <c r="S529" s="1008"/>
    </row>
    <row r="530" spans="1:19">
      <c r="A530" s="1073"/>
      <c r="B530" s="1008"/>
      <c r="C530" s="1008"/>
      <c r="D530" s="1074"/>
      <c r="E530" s="1008"/>
      <c r="F530" s="1008"/>
      <c r="G530" s="1008"/>
      <c r="H530" s="1008"/>
      <c r="I530" s="1073"/>
      <c r="J530" s="1073"/>
      <c r="K530" s="1073"/>
      <c r="L530" s="1073"/>
      <c r="M530" s="1008"/>
      <c r="N530" s="1008"/>
      <c r="O530" s="1008"/>
      <c r="P530" s="1008"/>
      <c r="Q530" s="1008"/>
      <c r="R530" s="1008"/>
      <c r="S530" s="1008"/>
    </row>
    <row r="531" spans="1:19">
      <c r="A531" s="1073"/>
      <c r="B531" s="1008"/>
      <c r="C531" s="1008"/>
      <c r="D531" s="1074"/>
      <c r="E531" s="1008"/>
      <c r="F531" s="1008"/>
      <c r="G531" s="1008"/>
      <c r="H531" s="1008"/>
      <c r="I531" s="1073"/>
      <c r="J531" s="1073"/>
      <c r="K531" s="1073"/>
      <c r="L531" s="1073"/>
      <c r="M531" s="1008"/>
      <c r="N531" s="1008"/>
      <c r="O531" s="1008"/>
      <c r="P531" s="1008"/>
      <c r="Q531" s="1008"/>
      <c r="R531" s="1008"/>
      <c r="S531" s="1008"/>
    </row>
    <row r="532" spans="1:19">
      <c r="A532" s="1073"/>
      <c r="B532" s="1008"/>
      <c r="C532" s="1008"/>
      <c r="D532" s="1074"/>
      <c r="E532" s="1008"/>
      <c r="F532" s="1008"/>
      <c r="G532" s="1008"/>
      <c r="H532" s="1008"/>
      <c r="I532" s="1073"/>
      <c r="J532" s="1073"/>
      <c r="K532" s="1073"/>
      <c r="L532" s="1073"/>
      <c r="M532" s="1008"/>
      <c r="N532" s="1008"/>
      <c r="O532" s="1008"/>
      <c r="P532" s="1008"/>
      <c r="Q532" s="1008"/>
      <c r="R532" s="1008"/>
      <c r="S532" s="1008"/>
    </row>
    <row r="533" spans="1:19">
      <c r="A533" s="1073"/>
      <c r="B533" s="1008"/>
      <c r="C533" s="1008"/>
      <c r="D533" s="1074"/>
      <c r="E533" s="1008"/>
      <c r="F533" s="1008"/>
      <c r="G533" s="1008"/>
      <c r="H533" s="1008"/>
      <c r="I533" s="1073"/>
      <c r="J533" s="1073"/>
      <c r="K533" s="1073"/>
      <c r="L533" s="1073"/>
      <c r="M533" s="1008"/>
      <c r="N533" s="1008"/>
      <c r="O533" s="1008"/>
      <c r="P533" s="1008"/>
      <c r="Q533" s="1008"/>
      <c r="R533" s="1008"/>
      <c r="S533" s="1008"/>
    </row>
    <row r="534" spans="1:19">
      <c r="A534" s="1073"/>
      <c r="B534" s="1008"/>
      <c r="C534" s="1008"/>
      <c r="D534" s="1074"/>
      <c r="E534" s="1008"/>
      <c r="F534" s="1008"/>
      <c r="G534" s="1008"/>
      <c r="H534" s="1008"/>
      <c r="I534" s="1073"/>
      <c r="J534" s="1073"/>
      <c r="K534" s="1073"/>
      <c r="L534" s="1073"/>
      <c r="M534" s="1008"/>
      <c r="N534" s="1008"/>
      <c r="O534" s="1008"/>
      <c r="P534" s="1008"/>
      <c r="Q534" s="1008"/>
      <c r="R534" s="1008"/>
      <c r="S534" s="1008"/>
    </row>
    <row r="535" spans="1:19">
      <c r="A535" s="1073"/>
      <c r="B535" s="1008"/>
      <c r="C535" s="1008"/>
      <c r="D535" s="1074"/>
      <c r="E535" s="1008"/>
      <c r="F535" s="1008"/>
      <c r="G535" s="1008"/>
      <c r="H535" s="1008"/>
      <c r="I535" s="1073"/>
      <c r="J535" s="1073"/>
      <c r="K535" s="1073"/>
      <c r="L535" s="1073"/>
      <c r="M535" s="1008"/>
      <c r="N535" s="1008"/>
      <c r="O535" s="1008"/>
      <c r="P535" s="1008"/>
      <c r="Q535" s="1008"/>
      <c r="R535" s="1008"/>
      <c r="S535" s="1008"/>
    </row>
    <row r="536" spans="1:19">
      <c r="A536" s="1073"/>
      <c r="B536" s="1008"/>
      <c r="C536" s="1008"/>
      <c r="D536" s="1074"/>
      <c r="E536" s="1008"/>
      <c r="F536" s="1008"/>
      <c r="G536" s="1008"/>
      <c r="H536" s="1008"/>
      <c r="I536" s="1073"/>
      <c r="J536" s="1073"/>
      <c r="K536" s="1073"/>
      <c r="L536" s="1073"/>
      <c r="M536" s="1008"/>
      <c r="N536" s="1008"/>
      <c r="O536" s="1008"/>
      <c r="P536" s="1008"/>
      <c r="Q536" s="1008"/>
      <c r="R536" s="1008"/>
      <c r="S536" s="1008"/>
    </row>
    <row r="537" spans="1:19">
      <c r="A537" s="1073"/>
      <c r="B537" s="1008"/>
      <c r="C537" s="1008"/>
      <c r="D537" s="1074"/>
      <c r="E537" s="1008"/>
      <c r="F537" s="1008"/>
      <c r="G537" s="1008"/>
      <c r="H537" s="1008"/>
      <c r="I537" s="1073"/>
      <c r="J537" s="1073"/>
      <c r="K537" s="1073"/>
      <c r="L537" s="1073"/>
      <c r="M537" s="1008"/>
      <c r="N537" s="1008"/>
      <c r="O537" s="1008"/>
      <c r="P537" s="1008"/>
      <c r="Q537" s="1008"/>
      <c r="R537" s="1008"/>
      <c r="S537" s="1008"/>
    </row>
    <row r="538" spans="1:19">
      <c r="A538" s="1073"/>
      <c r="B538" s="1008"/>
      <c r="C538" s="1008"/>
      <c r="D538" s="1074"/>
      <c r="E538" s="1008"/>
      <c r="F538" s="1008"/>
      <c r="G538" s="1008"/>
      <c r="H538" s="1008"/>
      <c r="I538" s="1073"/>
      <c r="J538" s="1073"/>
      <c r="K538" s="1073"/>
      <c r="L538" s="1073"/>
      <c r="M538" s="1008"/>
      <c r="N538" s="1008"/>
      <c r="O538" s="1008"/>
      <c r="P538" s="1008"/>
      <c r="Q538" s="1008"/>
      <c r="R538" s="1008"/>
      <c r="S538" s="1008"/>
    </row>
    <row r="539" spans="1:19">
      <c r="A539" s="1073"/>
      <c r="B539" s="1008"/>
      <c r="C539" s="1008"/>
      <c r="D539" s="1074"/>
      <c r="E539" s="1008"/>
      <c r="F539" s="1008"/>
      <c r="G539" s="1008"/>
      <c r="H539" s="1008"/>
      <c r="I539" s="1073"/>
      <c r="J539" s="1073"/>
      <c r="K539" s="1073"/>
      <c r="L539" s="1073"/>
      <c r="M539" s="1008"/>
      <c r="N539" s="1008"/>
      <c r="O539" s="1008"/>
      <c r="P539" s="1008"/>
      <c r="Q539" s="1008"/>
      <c r="R539" s="1008"/>
      <c r="S539" s="1008"/>
    </row>
    <row r="540" spans="1:19">
      <c r="A540" s="1073"/>
      <c r="B540" s="1008"/>
      <c r="C540" s="1008"/>
      <c r="D540" s="1074"/>
      <c r="E540" s="1008"/>
      <c r="F540" s="1008"/>
      <c r="G540" s="1008"/>
      <c r="H540" s="1008"/>
      <c r="I540" s="1073"/>
      <c r="J540" s="1073"/>
      <c r="K540" s="1073"/>
      <c r="L540" s="1073"/>
      <c r="M540" s="1008"/>
      <c r="N540" s="1008"/>
      <c r="O540" s="1008"/>
      <c r="P540" s="1008"/>
      <c r="Q540" s="1008"/>
      <c r="R540" s="1008"/>
      <c r="S540" s="1008"/>
    </row>
    <row r="541" spans="1:19">
      <c r="A541" s="1073"/>
      <c r="B541" s="1008"/>
      <c r="C541" s="1008"/>
      <c r="D541" s="1074"/>
      <c r="E541" s="1008"/>
      <c r="F541" s="1008"/>
      <c r="G541" s="1008"/>
      <c r="H541" s="1008"/>
      <c r="I541" s="1073"/>
      <c r="J541" s="1073"/>
      <c r="K541" s="1073"/>
      <c r="L541" s="1073"/>
      <c r="M541" s="1008"/>
      <c r="N541" s="1008"/>
      <c r="O541" s="1008"/>
      <c r="P541" s="1008"/>
      <c r="Q541" s="1008"/>
      <c r="R541" s="1008"/>
      <c r="S541" s="1008"/>
    </row>
    <row r="542" spans="1:19">
      <c r="A542" s="1073"/>
      <c r="B542" s="1008"/>
      <c r="C542" s="1008"/>
      <c r="D542" s="1074"/>
      <c r="E542" s="1008"/>
      <c r="F542" s="1008"/>
      <c r="G542" s="1008"/>
      <c r="H542" s="1008"/>
      <c r="I542" s="1073"/>
      <c r="J542" s="1073"/>
      <c r="K542" s="1073"/>
      <c r="L542" s="1073"/>
      <c r="M542" s="1008"/>
      <c r="N542" s="1008"/>
      <c r="O542" s="1008"/>
      <c r="P542" s="1008"/>
      <c r="Q542" s="1008"/>
      <c r="R542" s="1008"/>
      <c r="S542" s="1008"/>
    </row>
    <row r="543" spans="1:19">
      <c r="A543" s="1073"/>
      <c r="B543" s="1008"/>
      <c r="C543" s="1008"/>
      <c r="D543" s="1074"/>
      <c r="E543" s="1008"/>
      <c r="F543" s="1008"/>
      <c r="G543" s="1008"/>
      <c r="H543" s="1008"/>
      <c r="I543" s="1073"/>
      <c r="J543" s="1073"/>
      <c r="K543" s="1073"/>
      <c r="L543" s="1073"/>
      <c r="M543" s="1008"/>
      <c r="N543" s="1008"/>
      <c r="O543" s="1008"/>
      <c r="P543" s="1008"/>
      <c r="Q543" s="1008"/>
      <c r="R543" s="1008"/>
      <c r="S543" s="1008"/>
    </row>
    <row r="544" spans="1:19">
      <c r="A544" s="1073"/>
      <c r="B544" s="1008"/>
      <c r="C544" s="1008"/>
      <c r="D544" s="1074"/>
      <c r="E544" s="1008"/>
      <c r="F544" s="1008"/>
      <c r="G544" s="1008"/>
      <c r="H544" s="1008"/>
      <c r="I544" s="1073"/>
      <c r="J544" s="1073"/>
      <c r="K544" s="1073"/>
      <c r="L544" s="1073"/>
      <c r="M544" s="1008"/>
      <c r="N544" s="1008"/>
      <c r="O544" s="1008"/>
      <c r="P544" s="1008"/>
      <c r="Q544" s="1008"/>
      <c r="R544" s="1008"/>
      <c r="S544" s="1008"/>
    </row>
    <row r="545" spans="1:19">
      <c r="A545" s="1073"/>
      <c r="B545" s="1008"/>
      <c r="C545" s="1008"/>
      <c r="D545" s="1074"/>
      <c r="E545" s="1008"/>
      <c r="F545" s="1008"/>
      <c r="G545" s="1008"/>
      <c r="H545" s="1008"/>
      <c r="I545" s="1073"/>
      <c r="J545" s="1073"/>
      <c r="K545" s="1073"/>
      <c r="L545" s="1073"/>
      <c r="M545" s="1008"/>
      <c r="N545" s="1008"/>
      <c r="O545" s="1008"/>
      <c r="P545" s="1008"/>
      <c r="Q545" s="1008"/>
      <c r="R545" s="1008"/>
      <c r="S545" s="1008"/>
    </row>
    <row r="546" spans="1:19">
      <c r="A546" s="1073"/>
      <c r="B546" s="1008"/>
      <c r="C546" s="1008"/>
      <c r="D546" s="1074"/>
      <c r="E546" s="1008"/>
      <c r="F546" s="1008"/>
      <c r="G546" s="1008"/>
      <c r="H546" s="1008"/>
      <c r="I546" s="1073"/>
      <c r="J546" s="1073"/>
      <c r="K546" s="1073"/>
      <c r="L546" s="1073"/>
      <c r="M546" s="1008"/>
      <c r="N546" s="1008"/>
      <c r="O546" s="1008"/>
      <c r="P546" s="1008"/>
      <c r="Q546" s="1008"/>
      <c r="R546" s="1008"/>
      <c r="S546" s="1008"/>
    </row>
    <row r="547" spans="1:19">
      <c r="A547" s="1073"/>
      <c r="B547" s="1008"/>
      <c r="C547" s="1008"/>
      <c r="D547" s="1074"/>
      <c r="E547" s="1008"/>
      <c r="F547" s="1008"/>
      <c r="G547" s="1008"/>
      <c r="H547" s="1008"/>
      <c r="I547" s="1073"/>
      <c r="J547" s="1073"/>
      <c r="K547" s="1073"/>
      <c r="L547" s="1073"/>
      <c r="M547" s="1008"/>
      <c r="N547" s="1008"/>
      <c r="O547" s="1008"/>
      <c r="P547" s="1008"/>
      <c r="Q547" s="1008"/>
      <c r="R547" s="1008"/>
      <c r="S547" s="1008"/>
    </row>
    <row r="548" spans="1:19">
      <c r="A548" s="1073"/>
      <c r="B548" s="1008"/>
      <c r="C548" s="1008"/>
      <c r="D548" s="1074"/>
      <c r="E548" s="1008"/>
      <c r="F548" s="1008"/>
      <c r="G548" s="1008"/>
      <c r="H548" s="1008"/>
      <c r="I548" s="1073"/>
      <c r="J548" s="1073"/>
      <c r="K548" s="1073"/>
      <c r="L548" s="1073"/>
      <c r="M548" s="1008"/>
      <c r="N548" s="1008"/>
      <c r="O548" s="1008"/>
      <c r="P548" s="1008"/>
      <c r="Q548" s="1008"/>
      <c r="R548" s="1008"/>
      <c r="S548" s="1008"/>
    </row>
    <row r="549" spans="1:19">
      <c r="A549" s="1073"/>
      <c r="B549" s="1008"/>
      <c r="C549" s="1008"/>
      <c r="D549" s="1074"/>
      <c r="E549" s="1008"/>
      <c r="F549" s="1008"/>
      <c r="G549" s="1008"/>
      <c r="H549" s="1008"/>
      <c r="I549" s="1073"/>
      <c r="J549" s="1073"/>
      <c r="K549" s="1073"/>
      <c r="L549" s="1073"/>
      <c r="M549" s="1008"/>
      <c r="N549" s="1008"/>
      <c r="O549" s="1008"/>
      <c r="P549" s="1008"/>
      <c r="Q549" s="1008"/>
      <c r="R549" s="1008"/>
      <c r="S549" s="1008"/>
    </row>
    <row r="550" spans="1:19">
      <c r="A550" s="1073"/>
      <c r="B550" s="1008"/>
      <c r="C550" s="1008"/>
      <c r="D550" s="1074"/>
      <c r="E550" s="1008"/>
      <c r="F550" s="1008"/>
      <c r="G550" s="1008"/>
      <c r="H550" s="1008"/>
      <c r="I550" s="1073"/>
      <c r="J550" s="1073"/>
      <c r="K550" s="1073"/>
      <c r="L550" s="1073"/>
      <c r="M550" s="1008"/>
      <c r="N550" s="1008"/>
      <c r="O550" s="1008"/>
      <c r="P550" s="1008"/>
      <c r="Q550" s="1008"/>
      <c r="R550" s="1008"/>
      <c r="S550" s="1008"/>
    </row>
    <row r="551" spans="1:19">
      <c r="A551" s="1073"/>
      <c r="B551" s="1008"/>
      <c r="C551" s="1008"/>
      <c r="D551" s="1074"/>
      <c r="E551" s="1008"/>
      <c r="F551" s="1008"/>
      <c r="G551" s="1008"/>
      <c r="H551" s="1008"/>
      <c r="I551" s="1073"/>
      <c r="J551" s="1073"/>
      <c r="K551" s="1073"/>
      <c r="L551" s="1073"/>
      <c r="M551" s="1008"/>
      <c r="N551" s="1008"/>
      <c r="O551" s="1008"/>
      <c r="P551" s="1008"/>
      <c r="Q551" s="1008"/>
      <c r="R551" s="1008"/>
      <c r="S551" s="1008"/>
    </row>
    <row r="552" spans="1:19">
      <c r="A552" s="1073"/>
      <c r="B552" s="1008"/>
      <c r="C552" s="1008"/>
      <c r="D552" s="1074"/>
      <c r="E552" s="1008"/>
      <c r="F552" s="1008"/>
      <c r="G552" s="1008"/>
      <c r="H552" s="1008"/>
      <c r="I552" s="1073"/>
      <c r="J552" s="1073"/>
      <c r="K552" s="1073"/>
      <c r="L552" s="1073"/>
      <c r="M552" s="1008"/>
      <c r="N552" s="1008"/>
      <c r="O552" s="1008"/>
      <c r="P552" s="1008"/>
      <c r="Q552" s="1008"/>
      <c r="R552" s="1008"/>
      <c r="S552" s="1008"/>
    </row>
    <row r="553" spans="1:19">
      <c r="A553" s="1073"/>
      <c r="B553" s="1008"/>
      <c r="C553" s="1008"/>
      <c r="D553" s="1074"/>
      <c r="E553" s="1008"/>
      <c r="F553" s="1008"/>
      <c r="G553" s="1008"/>
      <c r="H553" s="1008"/>
      <c r="I553" s="1073"/>
      <c r="J553" s="1073"/>
      <c r="K553" s="1073"/>
      <c r="L553" s="1073"/>
      <c r="M553" s="1008"/>
      <c r="N553" s="1008"/>
      <c r="O553" s="1008"/>
      <c r="P553" s="1008"/>
      <c r="Q553" s="1008"/>
      <c r="R553" s="1008"/>
      <c r="S553" s="1008"/>
    </row>
    <row r="554" spans="1:19">
      <c r="A554" s="1073"/>
      <c r="B554" s="1008"/>
      <c r="C554" s="1008"/>
      <c r="D554" s="1074"/>
      <c r="E554" s="1008"/>
      <c r="F554" s="1008"/>
      <c r="G554" s="1008"/>
      <c r="H554" s="1008"/>
      <c r="I554" s="1073"/>
      <c r="J554" s="1073"/>
      <c r="K554" s="1073"/>
      <c r="L554" s="1073"/>
      <c r="M554" s="1008"/>
      <c r="N554" s="1008"/>
      <c r="O554" s="1008"/>
      <c r="P554" s="1008"/>
      <c r="Q554" s="1008"/>
      <c r="R554" s="1008"/>
      <c r="S554" s="1008"/>
    </row>
    <row r="555" spans="1:19">
      <c r="A555" s="1073"/>
      <c r="B555" s="1008"/>
      <c r="C555" s="1008"/>
      <c r="D555" s="1074"/>
      <c r="E555" s="1008"/>
      <c r="F555" s="1008"/>
      <c r="G555" s="1008"/>
      <c r="H555" s="1008"/>
      <c r="I555" s="1073"/>
      <c r="J555" s="1073"/>
      <c r="K555" s="1073"/>
      <c r="L555" s="1073"/>
      <c r="M555" s="1008"/>
      <c r="N555" s="1008"/>
      <c r="O555" s="1008"/>
      <c r="P555" s="1008"/>
      <c r="Q555" s="1008"/>
      <c r="R555" s="1008"/>
      <c r="S555" s="1008"/>
    </row>
    <row r="556" spans="1:19">
      <c r="A556" s="1073"/>
      <c r="B556" s="1008"/>
      <c r="C556" s="1008"/>
      <c r="D556" s="1074"/>
      <c r="E556" s="1008"/>
      <c r="F556" s="1008"/>
      <c r="G556" s="1008"/>
      <c r="H556" s="1008"/>
      <c r="I556" s="1073"/>
      <c r="J556" s="1073"/>
      <c r="K556" s="1073"/>
      <c r="L556" s="1073"/>
      <c r="M556" s="1008"/>
      <c r="N556" s="1008"/>
      <c r="O556" s="1008"/>
      <c r="P556" s="1008"/>
      <c r="Q556" s="1008"/>
      <c r="R556" s="1008"/>
      <c r="S556" s="1008"/>
    </row>
    <row r="557" spans="1:19">
      <c r="A557" s="1073"/>
      <c r="B557" s="1008"/>
      <c r="C557" s="1008"/>
      <c r="D557" s="1074"/>
      <c r="E557" s="1008"/>
      <c r="F557" s="1008"/>
      <c r="G557" s="1008"/>
      <c r="H557" s="1008"/>
      <c r="I557" s="1073"/>
      <c r="J557" s="1073"/>
      <c r="K557" s="1073"/>
      <c r="L557" s="1073"/>
      <c r="M557" s="1008"/>
      <c r="N557" s="1008"/>
      <c r="O557" s="1008"/>
      <c r="P557" s="1008"/>
      <c r="Q557" s="1008"/>
      <c r="R557" s="1008"/>
      <c r="S557" s="1008"/>
    </row>
    <row r="558" spans="1:19">
      <c r="A558" s="1073"/>
      <c r="B558" s="1008"/>
      <c r="C558" s="1008"/>
      <c r="D558" s="1074"/>
      <c r="E558" s="1008"/>
      <c r="F558" s="1008"/>
      <c r="G558" s="1008"/>
      <c r="H558" s="1008"/>
      <c r="I558" s="1073"/>
      <c r="J558" s="1073"/>
      <c r="K558" s="1073"/>
      <c r="L558" s="1073"/>
      <c r="M558" s="1008"/>
      <c r="N558" s="1008"/>
      <c r="O558" s="1008"/>
      <c r="P558" s="1008"/>
      <c r="Q558" s="1008"/>
      <c r="R558" s="1008"/>
      <c r="S558" s="1008"/>
    </row>
    <row r="559" spans="1:19">
      <c r="A559" s="1073"/>
      <c r="B559" s="1008"/>
      <c r="C559" s="1008"/>
      <c r="D559" s="1074"/>
      <c r="E559" s="1008"/>
      <c r="F559" s="1008"/>
      <c r="G559" s="1008"/>
      <c r="H559" s="1008"/>
      <c r="I559" s="1073"/>
      <c r="J559" s="1073"/>
      <c r="K559" s="1073"/>
      <c r="L559" s="1073"/>
      <c r="M559" s="1008"/>
      <c r="N559" s="1008"/>
      <c r="O559" s="1008"/>
      <c r="P559" s="1008"/>
      <c r="Q559" s="1008"/>
      <c r="R559" s="1008"/>
      <c r="S559" s="1008"/>
    </row>
    <row r="560" spans="1:19">
      <c r="A560" s="1073"/>
      <c r="B560" s="1008"/>
      <c r="C560" s="1008"/>
      <c r="D560" s="1074"/>
      <c r="E560" s="1008"/>
      <c r="F560" s="1008"/>
      <c r="G560" s="1008"/>
      <c r="H560" s="1008"/>
      <c r="I560" s="1073"/>
      <c r="J560" s="1073"/>
      <c r="K560" s="1073"/>
      <c r="L560" s="1073"/>
      <c r="M560" s="1008"/>
      <c r="N560" s="1008"/>
      <c r="O560" s="1008"/>
      <c r="P560" s="1008"/>
      <c r="Q560" s="1008"/>
      <c r="R560" s="1008"/>
      <c r="S560" s="1008"/>
    </row>
    <row r="561" spans="1:19">
      <c r="A561" s="1073"/>
      <c r="B561" s="1008"/>
      <c r="C561" s="1008"/>
      <c r="D561" s="1074"/>
      <c r="E561" s="1008"/>
      <c r="F561" s="1008"/>
      <c r="G561" s="1008"/>
      <c r="H561" s="1008"/>
      <c r="I561" s="1073"/>
      <c r="J561" s="1073"/>
      <c r="K561" s="1073"/>
      <c r="L561" s="1073"/>
      <c r="M561" s="1008"/>
      <c r="N561" s="1008"/>
      <c r="O561" s="1008"/>
      <c r="P561" s="1008"/>
      <c r="Q561" s="1008"/>
      <c r="R561" s="1008"/>
      <c r="S561" s="1008"/>
    </row>
    <row r="562" spans="1:19">
      <c r="A562" s="1073"/>
      <c r="B562" s="1008"/>
      <c r="C562" s="1008"/>
      <c r="D562" s="1074"/>
      <c r="E562" s="1008"/>
      <c r="F562" s="1008"/>
      <c r="G562" s="1008"/>
      <c r="H562" s="1008"/>
      <c r="I562" s="1073"/>
      <c r="J562" s="1073"/>
      <c r="K562" s="1073"/>
      <c r="L562" s="1073"/>
      <c r="M562" s="1008"/>
      <c r="N562" s="1008"/>
      <c r="O562" s="1008"/>
      <c r="P562" s="1008"/>
      <c r="Q562" s="1008"/>
      <c r="R562" s="1008"/>
      <c r="S562" s="1008"/>
    </row>
    <row r="563" spans="1:19">
      <c r="A563" s="1073"/>
      <c r="B563" s="1008"/>
      <c r="C563" s="1008"/>
      <c r="D563" s="1074"/>
      <c r="E563" s="1008"/>
      <c r="F563" s="1008"/>
      <c r="G563" s="1008"/>
      <c r="H563" s="1008"/>
      <c r="I563" s="1073"/>
      <c r="J563" s="1073"/>
      <c r="K563" s="1073"/>
      <c r="L563" s="1073"/>
      <c r="M563" s="1008"/>
      <c r="N563" s="1008"/>
      <c r="O563" s="1008"/>
      <c r="P563" s="1008"/>
      <c r="Q563" s="1008"/>
      <c r="R563" s="1008"/>
      <c r="S563" s="1008"/>
    </row>
    <row r="564" spans="1:19">
      <c r="A564" s="1073"/>
      <c r="B564" s="1008"/>
      <c r="C564" s="1008"/>
      <c r="D564" s="1074"/>
      <c r="E564" s="1008"/>
      <c r="F564" s="1008"/>
      <c r="G564" s="1008"/>
      <c r="H564" s="1008"/>
      <c r="I564" s="1073"/>
      <c r="J564" s="1073"/>
      <c r="K564" s="1073"/>
      <c r="L564" s="1073"/>
      <c r="M564" s="1008"/>
      <c r="N564" s="1008"/>
      <c r="O564" s="1008"/>
      <c r="P564" s="1008"/>
      <c r="Q564" s="1008"/>
      <c r="R564" s="1008"/>
      <c r="S564" s="1008"/>
    </row>
    <row r="565" spans="1:19">
      <c r="A565" s="1073"/>
      <c r="B565" s="1008"/>
      <c r="C565" s="1008"/>
      <c r="D565" s="1074"/>
      <c r="E565" s="1008"/>
      <c r="F565" s="1008"/>
      <c r="G565" s="1008"/>
      <c r="H565" s="1008"/>
      <c r="I565" s="1073"/>
      <c r="J565" s="1073"/>
      <c r="K565" s="1073"/>
      <c r="L565" s="1073"/>
      <c r="M565" s="1008"/>
      <c r="N565" s="1008"/>
      <c r="O565" s="1008"/>
      <c r="P565" s="1008"/>
      <c r="Q565" s="1008"/>
      <c r="R565" s="1008"/>
      <c r="S565" s="1008"/>
    </row>
    <row r="566" spans="1:19">
      <c r="A566" s="1073"/>
      <c r="B566" s="1008"/>
      <c r="C566" s="1008"/>
      <c r="D566" s="1074"/>
      <c r="E566" s="1008"/>
      <c r="F566" s="1008"/>
      <c r="G566" s="1008"/>
      <c r="H566" s="1008"/>
      <c r="I566" s="1073"/>
      <c r="J566" s="1073"/>
      <c r="K566" s="1073"/>
      <c r="L566" s="1073"/>
      <c r="M566" s="1008"/>
      <c r="N566" s="1008"/>
      <c r="O566" s="1008"/>
      <c r="P566" s="1008"/>
      <c r="Q566" s="1008"/>
      <c r="R566" s="1008"/>
      <c r="S566" s="1008"/>
    </row>
    <row r="567" spans="1:19">
      <c r="A567" s="1073"/>
      <c r="B567" s="1008"/>
      <c r="C567" s="1008"/>
      <c r="D567" s="1074"/>
      <c r="E567" s="1008"/>
      <c r="F567" s="1008"/>
      <c r="G567" s="1008"/>
      <c r="H567" s="1008"/>
      <c r="I567" s="1073"/>
      <c r="J567" s="1073"/>
      <c r="K567" s="1073"/>
      <c r="L567" s="1073"/>
      <c r="M567" s="1008"/>
      <c r="N567" s="1008"/>
      <c r="O567" s="1008"/>
      <c r="P567" s="1008"/>
      <c r="Q567" s="1008"/>
      <c r="R567" s="1008"/>
      <c r="S567" s="1008"/>
    </row>
    <row r="568" spans="1:19">
      <c r="A568" s="1073"/>
      <c r="B568" s="1008"/>
      <c r="C568" s="1008"/>
      <c r="D568" s="1074"/>
      <c r="E568" s="1008"/>
      <c r="F568" s="1008"/>
      <c r="G568" s="1008"/>
      <c r="H568" s="1008"/>
      <c r="I568" s="1073"/>
      <c r="J568" s="1073"/>
      <c r="K568" s="1073"/>
      <c r="L568" s="1073"/>
      <c r="M568" s="1008"/>
      <c r="N568" s="1008"/>
      <c r="O568" s="1008"/>
      <c r="P568" s="1008"/>
      <c r="Q568" s="1008"/>
      <c r="R568" s="1008"/>
      <c r="S568" s="1008"/>
    </row>
    <row r="569" spans="1:19">
      <c r="A569" s="1073"/>
      <c r="B569" s="1008"/>
      <c r="C569" s="1008"/>
      <c r="D569" s="1074"/>
      <c r="E569" s="1008"/>
      <c r="F569" s="1008"/>
      <c r="G569" s="1008"/>
      <c r="H569" s="1008"/>
      <c r="I569" s="1073"/>
      <c r="J569" s="1073"/>
      <c r="K569" s="1073"/>
      <c r="L569" s="1073"/>
      <c r="M569" s="1008"/>
      <c r="N569" s="1008"/>
      <c r="O569" s="1008"/>
      <c r="P569" s="1008"/>
      <c r="Q569" s="1008"/>
      <c r="R569" s="1008"/>
      <c r="S569" s="1008"/>
    </row>
    <row r="570" spans="1:19">
      <c r="A570" s="1073"/>
      <c r="B570" s="1008"/>
      <c r="C570" s="1008"/>
      <c r="D570" s="1074"/>
      <c r="E570" s="1008"/>
      <c r="F570" s="1008"/>
      <c r="G570" s="1008"/>
      <c r="H570" s="1008"/>
      <c r="I570" s="1073"/>
      <c r="J570" s="1073"/>
      <c r="K570" s="1073"/>
      <c r="L570" s="1073"/>
      <c r="M570" s="1008"/>
      <c r="N570" s="1008"/>
      <c r="O570" s="1008"/>
      <c r="P570" s="1008"/>
      <c r="Q570" s="1008"/>
      <c r="R570" s="1008"/>
      <c r="S570" s="1008"/>
    </row>
    <row r="571" spans="1:19">
      <c r="A571" s="1073"/>
      <c r="B571" s="1008"/>
      <c r="C571" s="1008"/>
      <c r="D571" s="1074"/>
      <c r="E571" s="1008"/>
      <c r="F571" s="1008"/>
      <c r="G571" s="1008"/>
      <c r="H571" s="1008"/>
      <c r="I571" s="1073"/>
      <c r="J571" s="1073"/>
      <c r="K571" s="1073"/>
      <c r="L571" s="1073"/>
      <c r="M571" s="1008"/>
      <c r="N571" s="1008"/>
      <c r="O571" s="1008"/>
      <c r="P571" s="1008"/>
      <c r="Q571" s="1008"/>
      <c r="R571" s="1008"/>
      <c r="S571" s="1008"/>
    </row>
    <row r="572" spans="1:19">
      <c r="A572" s="1073"/>
      <c r="B572" s="1008"/>
      <c r="C572" s="1008"/>
      <c r="D572" s="1074"/>
      <c r="E572" s="1008"/>
      <c r="F572" s="1008"/>
      <c r="G572" s="1008"/>
      <c r="H572" s="1008"/>
      <c r="I572" s="1073"/>
      <c r="J572" s="1073"/>
      <c r="K572" s="1073"/>
      <c r="L572" s="1073"/>
      <c r="M572" s="1008"/>
      <c r="N572" s="1008"/>
      <c r="O572" s="1008"/>
      <c r="P572" s="1008"/>
      <c r="Q572" s="1008"/>
      <c r="R572" s="1008"/>
      <c r="S572" s="1008"/>
    </row>
    <row r="573" spans="1:19">
      <c r="A573" s="1073"/>
      <c r="B573" s="1008"/>
      <c r="C573" s="1008"/>
      <c r="D573" s="1074"/>
      <c r="E573" s="1008"/>
      <c r="F573" s="1008"/>
      <c r="G573" s="1008"/>
      <c r="H573" s="1008"/>
      <c r="I573" s="1073"/>
      <c r="J573" s="1073"/>
      <c r="K573" s="1073"/>
      <c r="L573" s="1073"/>
      <c r="M573" s="1008"/>
      <c r="N573" s="1008"/>
      <c r="O573" s="1008"/>
      <c r="P573" s="1008"/>
      <c r="Q573" s="1008"/>
      <c r="R573" s="1008"/>
      <c r="S573" s="1008"/>
    </row>
    <row r="574" spans="1:19">
      <c r="A574" s="1073"/>
      <c r="B574" s="1008"/>
      <c r="C574" s="1008"/>
      <c r="D574" s="1074"/>
      <c r="E574" s="1008"/>
      <c r="F574" s="1008"/>
      <c r="G574" s="1008"/>
      <c r="H574" s="1008"/>
      <c r="I574" s="1073"/>
      <c r="J574" s="1073"/>
      <c r="K574" s="1073"/>
      <c r="L574" s="1073"/>
      <c r="M574" s="1008"/>
      <c r="N574" s="1008"/>
      <c r="O574" s="1008"/>
      <c r="P574" s="1008"/>
      <c r="Q574" s="1008"/>
      <c r="R574" s="1008"/>
      <c r="S574" s="1008"/>
    </row>
    <row r="575" spans="1:19">
      <c r="A575" s="1073"/>
      <c r="B575" s="1008"/>
      <c r="C575" s="1008"/>
      <c r="D575" s="1074"/>
      <c r="E575" s="1008"/>
      <c r="F575" s="1008"/>
      <c r="G575" s="1008"/>
      <c r="H575" s="1008"/>
      <c r="I575" s="1073"/>
      <c r="J575" s="1073"/>
      <c r="K575" s="1073"/>
      <c r="L575" s="1073"/>
      <c r="M575" s="1008"/>
      <c r="N575" s="1008"/>
      <c r="O575" s="1008"/>
      <c r="P575" s="1008"/>
      <c r="Q575" s="1008"/>
      <c r="R575" s="1008"/>
      <c r="S575" s="1008"/>
    </row>
    <row r="576" spans="1:19">
      <c r="A576" s="1073"/>
      <c r="B576" s="1008"/>
      <c r="C576" s="1008"/>
      <c r="D576" s="1074"/>
      <c r="E576" s="1008"/>
      <c r="F576" s="1008"/>
      <c r="G576" s="1008"/>
      <c r="H576" s="1008"/>
      <c r="I576" s="1073"/>
      <c r="J576" s="1073"/>
      <c r="K576" s="1073"/>
      <c r="L576" s="1073"/>
      <c r="M576" s="1008"/>
      <c r="N576" s="1008"/>
      <c r="O576" s="1008"/>
      <c r="P576" s="1008"/>
      <c r="Q576" s="1008"/>
      <c r="R576" s="1008"/>
      <c r="S576" s="1008"/>
    </row>
    <row r="577" spans="1:19">
      <c r="A577" s="1073"/>
      <c r="B577" s="1008"/>
      <c r="C577" s="1008"/>
      <c r="D577" s="1074"/>
      <c r="E577" s="1008"/>
      <c r="F577" s="1008"/>
      <c r="G577" s="1008"/>
      <c r="H577" s="1008"/>
      <c r="I577" s="1073"/>
      <c r="J577" s="1073"/>
      <c r="K577" s="1073"/>
      <c r="L577" s="1073"/>
      <c r="M577" s="1008"/>
      <c r="N577" s="1008"/>
      <c r="O577" s="1008"/>
      <c r="P577" s="1008"/>
      <c r="Q577" s="1008"/>
      <c r="R577" s="1008"/>
      <c r="S577" s="1008"/>
    </row>
    <row r="578" spans="1:19">
      <c r="A578" s="1073"/>
      <c r="B578" s="1008"/>
      <c r="C578" s="1008"/>
      <c r="D578" s="1074"/>
      <c r="E578" s="1008"/>
      <c r="F578" s="1008"/>
      <c r="G578" s="1008"/>
      <c r="H578" s="1008"/>
      <c r="I578" s="1073"/>
      <c r="J578" s="1073"/>
      <c r="K578" s="1073"/>
      <c r="L578" s="1073"/>
      <c r="M578" s="1008"/>
      <c r="N578" s="1008"/>
      <c r="O578" s="1008"/>
      <c r="P578" s="1008"/>
      <c r="Q578" s="1008"/>
      <c r="R578" s="1008"/>
      <c r="S578" s="1008"/>
    </row>
    <row r="579" spans="1:19">
      <c r="A579" s="1073"/>
      <c r="B579" s="1008"/>
      <c r="C579" s="1008"/>
      <c r="D579" s="1074"/>
      <c r="E579" s="1008"/>
      <c r="F579" s="1008"/>
      <c r="G579" s="1008"/>
      <c r="H579" s="1008"/>
      <c r="I579" s="1073"/>
      <c r="J579" s="1073"/>
      <c r="K579" s="1073"/>
      <c r="L579" s="1073"/>
      <c r="M579" s="1008"/>
      <c r="N579" s="1008"/>
      <c r="O579" s="1008"/>
      <c r="P579" s="1008"/>
      <c r="Q579" s="1008"/>
      <c r="R579" s="1008"/>
      <c r="S579" s="1008"/>
    </row>
    <row r="580" spans="1:19">
      <c r="A580" s="1073"/>
      <c r="B580" s="1008"/>
      <c r="C580" s="1008"/>
      <c r="D580" s="1074"/>
      <c r="E580" s="1008"/>
      <c r="F580" s="1008"/>
      <c r="G580" s="1008"/>
      <c r="H580" s="1008"/>
      <c r="I580" s="1073"/>
      <c r="J580" s="1073"/>
      <c r="K580" s="1073"/>
      <c r="L580" s="1073"/>
      <c r="M580" s="1008"/>
      <c r="N580" s="1008"/>
      <c r="O580" s="1008"/>
      <c r="P580" s="1008"/>
      <c r="Q580" s="1008"/>
      <c r="R580" s="1008"/>
      <c r="S580" s="1008"/>
    </row>
    <row r="581" spans="1:19">
      <c r="A581" s="1073"/>
      <c r="B581" s="1008"/>
      <c r="C581" s="1008"/>
      <c r="D581" s="1074"/>
      <c r="E581" s="1008"/>
      <c r="F581" s="1008"/>
      <c r="G581" s="1008"/>
      <c r="H581" s="1008"/>
      <c r="I581" s="1073"/>
      <c r="J581" s="1073"/>
      <c r="K581" s="1073"/>
      <c r="L581" s="1073"/>
      <c r="M581" s="1008"/>
      <c r="N581" s="1008"/>
      <c r="O581" s="1008"/>
      <c r="P581" s="1008"/>
      <c r="Q581" s="1008"/>
      <c r="R581" s="1008"/>
      <c r="S581" s="1008"/>
    </row>
    <row r="582" spans="1:19">
      <c r="A582" s="1073"/>
      <c r="B582" s="1008"/>
      <c r="C582" s="1008"/>
      <c r="D582" s="1074"/>
      <c r="E582" s="1008"/>
      <c r="F582" s="1008"/>
      <c r="G582" s="1008"/>
      <c r="H582" s="1008"/>
      <c r="I582" s="1073"/>
      <c r="J582" s="1073"/>
      <c r="K582" s="1073"/>
      <c r="L582" s="1073"/>
      <c r="M582" s="1008"/>
      <c r="N582" s="1008"/>
      <c r="O582" s="1008"/>
      <c r="P582" s="1008"/>
      <c r="Q582" s="1008"/>
      <c r="R582" s="1008"/>
      <c r="S582" s="1008"/>
    </row>
    <row r="583" spans="1:19">
      <c r="A583" s="1073"/>
      <c r="B583" s="1008"/>
      <c r="C583" s="1008"/>
      <c r="D583" s="1074"/>
      <c r="E583" s="1008"/>
      <c r="F583" s="1008"/>
      <c r="G583" s="1008"/>
      <c r="H583" s="1008"/>
      <c r="I583" s="1073"/>
      <c r="J583" s="1073"/>
      <c r="K583" s="1073"/>
      <c r="L583" s="1073"/>
      <c r="M583" s="1008"/>
      <c r="N583" s="1008"/>
      <c r="O583" s="1008"/>
      <c r="P583" s="1008"/>
      <c r="Q583" s="1008"/>
      <c r="R583" s="1008"/>
      <c r="S583" s="1008"/>
    </row>
    <row r="584" spans="1:19">
      <c r="A584" s="1073"/>
      <c r="B584" s="1008"/>
      <c r="C584" s="1008"/>
      <c r="D584" s="1074"/>
      <c r="E584" s="1008"/>
      <c r="F584" s="1008"/>
      <c r="G584" s="1008"/>
      <c r="H584" s="1008"/>
      <c r="I584" s="1073"/>
      <c r="J584" s="1073"/>
      <c r="K584" s="1073"/>
      <c r="L584" s="1073"/>
      <c r="M584" s="1008"/>
      <c r="N584" s="1008"/>
      <c r="O584" s="1008"/>
      <c r="P584" s="1008"/>
      <c r="Q584" s="1008"/>
      <c r="R584" s="1008"/>
      <c r="S584" s="1008"/>
    </row>
    <row r="585" spans="1:19">
      <c r="A585" s="1073"/>
      <c r="B585" s="1008"/>
      <c r="C585" s="1008"/>
      <c r="D585" s="1074"/>
      <c r="E585" s="1008"/>
      <c r="F585" s="1008"/>
      <c r="G585" s="1008"/>
      <c r="H585" s="1008"/>
      <c r="I585" s="1073"/>
      <c r="J585" s="1073"/>
      <c r="K585" s="1073"/>
      <c r="L585" s="1073"/>
      <c r="M585" s="1008"/>
      <c r="N585" s="1008"/>
      <c r="O585" s="1008"/>
      <c r="P585" s="1008"/>
      <c r="Q585" s="1008"/>
      <c r="R585" s="1008"/>
      <c r="S585" s="1008"/>
    </row>
    <row r="586" spans="1:19">
      <c r="A586" s="1073"/>
      <c r="B586" s="1008"/>
      <c r="C586" s="1008"/>
      <c r="D586" s="1074"/>
      <c r="E586" s="1008"/>
      <c r="F586" s="1008"/>
      <c r="G586" s="1008"/>
      <c r="H586" s="1008"/>
      <c r="I586" s="1073"/>
      <c r="J586" s="1073"/>
      <c r="K586" s="1073"/>
      <c r="L586" s="1073"/>
      <c r="M586" s="1008"/>
      <c r="N586" s="1008"/>
      <c r="O586" s="1008"/>
      <c r="P586" s="1008"/>
      <c r="Q586" s="1008"/>
      <c r="R586" s="1008"/>
      <c r="S586" s="1008"/>
    </row>
    <row r="587" spans="1:19">
      <c r="A587" s="1073"/>
      <c r="B587" s="1008"/>
      <c r="C587" s="1008"/>
      <c r="D587" s="1074"/>
      <c r="E587" s="1008"/>
      <c r="F587" s="1008"/>
      <c r="G587" s="1008"/>
      <c r="H587" s="1008"/>
      <c r="I587" s="1073"/>
      <c r="J587" s="1073"/>
      <c r="K587" s="1073"/>
      <c r="L587" s="1073"/>
      <c r="M587" s="1008"/>
      <c r="N587" s="1008"/>
      <c r="O587" s="1008"/>
      <c r="P587" s="1008"/>
      <c r="Q587" s="1008"/>
      <c r="R587" s="1008"/>
      <c r="S587" s="1008"/>
    </row>
    <row r="588" spans="1:19">
      <c r="A588" s="1073"/>
      <c r="B588" s="1008"/>
      <c r="C588" s="1008"/>
      <c r="D588" s="1074"/>
      <c r="E588" s="1008"/>
      <c r="F588" s="1008"/>
      <c r="G588" s="1008"/>
      <c r="H588" s="1008"/>
      <c r="I588" s="1073"/>
      <c r="J588" s="1073"/>
      <c r="K588" s="1073"/>
      <c r="L588" s="1073"/>
      <c r="M588" s="1008"/>
      <c r="N588" s="1008"/>
      <c r="O588" s="1008"/>
      <c r="P588" s="1008"/>
      <c r="Q588" s="1008"/>
      <c r="R588" s="1008"/>
      <c r="S588" s="1008"/>
    </row>
    <row r="589" spans="1:19">
      <c r="A589" s="1073"/>
      <c r="B589" s="1008"/>
      <c r="C589" s="1008"/>
      <c r="D589" s="1074"/>
      <c r="E589" s="1008"/>
      <c r="F589" s="1008"/>
      <c r="G589" s="1008"/>
      <c r="H589" s="1008"/>
      <c r="I589" s="1073"/>
      <c r="J589" s="1073"/>
      <c r="K589" s="1073"/>
      <c r="L589" s="1073"/>
      <c r="M589" s="1008"/>
      <c r="N589" s="1008"/>
      <c r="O589" s="1008"/>
      <c r="P589" s="1008"/>
      <c r="Q589" s="1008"/>
      <c r="R589" s="1008"/>
      <c r="S589" s="1008"/>
    </row>
    <row r="590" spans="1:19">
      <c r="A590" s="1073"/>
      <c r="B590" s="1008"/>
      <c r="C590" s="1008"/>
      <c r="D590" s="1074"/>
      <c r="E590" s="1008"/>
      <c r="F590" s="1008"/>
      <c r="G590" s="1008"/>
      <c r="H590" s="1008"/>
      <c r="I590" s="1073"/>
      <c r="J590" s="1073"/>
      <c r="K590" s="1073"/>
      <c r="L590" s="1073"/>
      <c r="M590" s="1008"/>
      <c r="N590" s="1008"/>
      <c r="O590" s="1008"/>
      <c r="P590" s="1008"/>
      <c r="Q590" s="1008"/>
      <c r="R590" s="1008"/>
      <c r="S590" s="1008"/>
    </row>
    <row r="591" spans="1:19">
      <c r="A591" s="1073"/>
      <c r="B591" s="1008"/>
      <c r="C591" s="1008"/>
      <c r="D591" s="1074"/>
      <c r="E591" s="1008"/>
      <c r="F591" s="1008"/>
      <c r="G591" s="1008"/>
      <c r="H591" s="1008"/>
      <c r="I591" s="1073"/>
      <c r="J591" s="1073"/>
      <c r="K591" s="1073"/>
      <c r="L591" s="1073"/>
      <c r="M591" s="1008"/>
      <c r="N591" s="1008"/>
      <c r="O591" s="1008"/>
      <c r="P591" s="1008"/>
      <c r="Q591" s="1008"/>
      <c r="R591" s="1008"/>
      <c r="S591" s="1008"/>
    </row>
    <row r="592" spans="1:19">
      <c r="A592" s="1073"/>
      <c r="B592" s="1008"/>
      <c r="C592" s="1008"/>
      <c r="D592" s="1074"/>
      <c r="E592" s="1008"/>
      <c r="F592" s="1008"/>
      <c r="G592" s="1008"/>
      <c r="H592" s="1008"/>
      <c r="I592" s="1073"/>
      <c r="J592" s="1073"/>
      <c r="K592" s="1073"/>
      <c r="L592" s="1073"/>
      <c r="M592" s="1008"/>
      <c r="N592" s="1008"/>
      <c r="O592" s="1008"/>
      <c r="P592" s="1008"/>
      <c r="Q592" s="1008"/>
      <c r="R592" s="1008"/>
      <c r="S592" s="1008"/>
    </row>
    <row r="593" spans="1:19">
      <c r="A593" s="1073"/>
      <c r="B593" s="1008"/>
      <c r="C593" s="1008"/>
      <c r="D593" s="1074"/>
      <c r="E593" s="1008"/>
      <c r="F593" s="1008"/>
      <c r="G593" s="1008"/>
      <c r="H593" s="1008"/>
      <c r="I593" s="1073"/>
      <c r="J593" s="1073"/>
      <c r="K593" s="1073"/>
      <c r="L593" s="1073"/>
      <c r="M593" s="1008"/>
      <c r="N593" s="1008"/>
      <c r="O593" s="1008"/>
      <c r="P593" s="1008"/>
      <c r="Q593" s="1008"/>
      <c r="R593" s="1008"/>
      <c r="S593" s="1008"/>
    </row>
    <row r="594" spans="1:19">
      <c r="A594" s="1073"/>
      <c r="B594" s="1008"/>
      <c r="C594" s="1008"/>
      <c r="D594" s="1074"/>
      <c r="E594" s="1008"/>
      <c r="F594" s="1008"/>
      <c r="G594" s="1008"/>
      <c r="H594" s="1008"/>
      <c r="I594" s="1073"/>
      <c r="J594" s="1073"/>
      <c r="K594" s="1073"/>
      <c r="L594" s="1073"/>
      <c r="M594" s="1008"/>
      <c r="N594" s="1008"/>
      <c r="O594" s="1008"/>
      <c r="P594" s="1008"/>
      <c r="Q594" s="1008"/>
      <c r="R594" s="1008"/>
      <c r="S594" s="1008"/>
    </row>
    <row r="595" spans="1:19">
      <c r="A595" s="1073"/>
      <c r="B595" s="1008"/>
      <c r="C595" s="1008"/>
      <c r="D595" s="1074"/>
      <c r="E595" s="1008"/>
      <c r="F595" s="1008"/>
      <c r="G595" s="1008"/>
      <c r="H595" s="1008"/>
      <c r="I595" s="1073"/>
      <c r="J595" s="1073"/>
      <c r="K595" s="1073"/>
      <c r="L595" s="1073"/>
      <c r="M595" s="1008"/>
      <c r="N595" s="1008"/>
      <c r="O595" s="1008"/>
      <c r="P595" s="1008"/>
      <c r="Q595" s="1008"/>
      <c r="R595" s="1008"/>
      <c r="S595" s="1008"/>
    </row>
    <row r="596" spans="1:19">
      <c r="A596" s="1073"/>
      <c r="B596" s="1008"/>
      <c r="C596" s="1008"/>
      <c r="D596" s="1074"/>
      <c r="E596" s="1008"/>
      <c r="F596" s="1008"/>
      <c r="G596" s="1008"/>
      <c r="H596" s="1008"/>
      <c r="I596" s="1073"/>
      <c r="J596" s="1073"/>
      <c r="K596" s="1073"/>
      <c r="L596" s="1073"/>
      <c r="M596" s="1008"/>
      <c r="N596" s="1008"/>
      <c r="O596" s="1008"/>
      <c r="P596" s="1008"/>
      <c r="Q596" s="1008"/>
      <c r="R596" s="1008"/>
      <c r="S596" s="1008"/>
    </row>
    <row r="597" spans="1:19">
      <c r="A597" s="1073"/>
      <c r="B597" s="1008"/>
      <c r="C597" s="1008"/>
      <c r="D597" s="1074"/>
      <c r="E597" s="1008"/>
      <c r="F597" s="1008"/>
      <c r="G597" s="1008"/>
      <c r="H597" s="1008"/>
      <c r="I597" s="1073"/>
      <c r="J597" s="1073"/>
      <c r="K597" s="1073"/>
      <c r="L597" s="1073"/>
      <c r="M597" s="1008"/>
      <c r="N597" s="1008"/>
      <c r="O597" s="1008"/>
      <c r="P597" s="1008"/>
      <c r="Q597" s="1008"/>
      <c r="R597" s="1008"/>
      <c r="S597" s="1008"/>
    </row>
    <row r="598" spans="1:19">
      <c r="A598" s="1073"/>
      <c r="B598" s="1008"/>
      <c r="C598" s="1008"/>
      <c r="D598" s="1074"/>
      <c r="E598" s="1008"/>
      <c r="F598" s="1008"/>
      <c r="G598" s="1008"/>
      <c r="H598" s="1008"/>
      <c r="I598" s="1073"/>
      <c r="J598" s="1073"/>
      <c r="K598" s="1073"/>
      <c r="L598" s="1073"/>
      <c r="M598" s="1008"/>
      <c r="N598" s="1008"/>
      <c r="O598" s="1008"/>
      <c r="P598" s="1008"/>
      <c r="Q598" s="1008"/>
      <c r="R598" s="1008"/>
      <c r="S598" s="1008"/>
    </row>
    <row r="599" spans="1:19">
      <c r="A599" s="1073"/>
      <c r="B599" s="1008"/>
      <c r="C599" s="1008"/>
      <c r="D599" s="1074"/>
      <c r="E599" s="1008"/>
      <c r="F599" s="1008"/>
      <c r="G599" s="1008"/>
      <c r="H599" s="1008"/>
      <c r="I599" s="1073"/>
      <c r="J599" s="1073"/>
      <c r="K599" s="1073"/>
      <c r="L599" s="1073"/>
      <c r="M599" s="1008"/>
      <c r="N599" s="1008"/>
      <c r="O599" s="1008"/>
      <c r="P599" s="1008"/>
      <c r="Q599" s="1008"/>
      <c r="R599" s="1008"/>
      <c r="S599" s="1008"/>
    </row>
    <row r="600" spans="1:19">
      <c r="A600" s="1073"/>
      <c r="B600" s="1008"/>
      <c r="C600" s="1008"/>
      <c r="D600" s="1074"/>
      <c r="E600" s="1008"/>
      <c r="F600" s="1008"/>
      <c r="G600" s="1008"/>
      <c r="H600" s="1008"/>
      <c r="I600" s="1073"/>
      <c r="J600" s="1073"/>
      <c r="K600" s="1073"/>
      <c r="L600" s="1073"/>
      <c r="M600" s="1008"/>
      <c r="N600" s="1008"/>
      <c r="O600" s="1008"/>
      <c r="P600" s="1008"/>
      <c r="Q600" s="1008"/>
      <c r="R600" s="1008"/>
      <c r="S600" s="1008"/>
    </row>
    <row r="601" spans="1:19">
      <c r="A601" s="1073"/>
      <c r="B601" s="1008"/>
      <c r="C601" s="1008"/>
      <c r="D601" s="1074"/>
      <c r="E601" s="1008"/>
      <c r="F601" s="1008"/>
      <c r="G601" s="1008"/>
      <c r="H601" s="1008"/>
      <c r="I601" s="1073"/>
      <c r="J601" s="1073"/>
      <c r="K601" s="1073"/>
      <c r="L601" s="1073"/>
      <c r="M601" s="1008"/>
      <c r="N601" s="1008"/>
      <c r="O601" s="1008"/>
      <c r="P601" s="1008"/>
      <c r="Q601" s="1008"/>
      <c r="R601" s="1008"/>
      <c r="S601" s="1008"/>
    </row>
    <row r="602" spans="1:19">
      <c r="A602" s="1073"/>
      <c r="B602" s="1008"/>
      <c r="C602" s="1008"/>
      <c r="D602" s="1074"/>
      <c r="E602" s="1008"/>
      <c r="F602" s="1008"/>
      <c r="G602" s="1008"/>
      <c r="H602" s="1008"/>
      <c r="I602" s="1073"/>
      <c r="J602" s="1073"/>
      <c r="K602" s="1073"/>
      <c r="L602" s="1073"/>
      <c r="M602" s="1008"/>
      <c r="N602" s="1008"/>
      <c r="O602" s="1008"/>
      <c r="P602" s="1008"/>
      <c r="Q602" s="1008"/>
      <c r="R602" s="1008"/>
      <c r="S602" s="1008"/>
    </row>
    <row r="603" spans="1:19">
      <c r="A603" s="1073"/>
      <c r="B603" s="1008"/>
      <c r="C603" s="1008"/>
      <c r="D603" s="1074"/>
      <c r="E603" s="1008"/>
      <c r="F603" s="1008"/>
      <c r="G603" s="1008"/>
      <c r="H603" s="1008"/>
      <c r="I603" s="1073"/>
      <c r="J603" s="1073"/>
      <c r="K603" s="1073"/>
      <c r="L603" s="1073"/>
      <c r="M603" s="1008"/>
      <c r="N603" s="1008"/>
      <c r="O603" s="1008"/>
      <c r="P603" s="1008"/>
      <c r="Q603" s="1008"/>
      <c r="R603" s="1008"/>
      <c r="S603" s="1008"/>
    </row>
    <row r="604" spans="1:19">
      <c r="A604" s="1073"/>
      <c r="B604" s="1008"/>
      <c r="C604" s="1008"/>
      <c r="D604" s="1074"/>
      <c r="E604" s="1008"/>
      <c r="F604" s="1008"/>
      <c r="G604" s="1008"/>
      <c r="H604" s="1008"/>
      <c r="I604" s="1073"/>
      <c r="J604" s="1073"/>
      <c r="K604" s="1073"/>
      <c r="L604" s="1073"/>
      <c r="M604" s="1008"/>
      <c r="N604" s="1008"/>
      <c r="O604" s="1008"/>
      <c r="P604" s="1008"/>
      <c r="Q604" s="1008"/>
      <c r="R604" s="1008"/>
      <c r="S604" s="1008"/>
    </row>
    <row r="605" spans="1:19">
      <c r="A605" s="1073"/>
      <c r="B605" s="1008"/>
      <c r="C605" s="1008"/>
      <c r="D605" s="1074"/>
      <c r="E605" s="1008"/>
      <c r="F605" s="1008"/>
      <c r="G605" s="1008"/>
      <c r="H605" s="1008"/>
      <c r="I605" s="1073"/>
      <c r="J605" s="1073"/>
      <c r="K605" s="1073"/>
      <c r="L605" s="1073"/>
      <c r="M605" s="1008"/>
      <c r="N605" s="1008"/>
      <c r="O605" s="1008"/>
      <c r="P605" s="1008"/>
      <c r="Q605" s="1008"/>
      <c r="R605" s="1008"/>
      <c r="S605" s="1008"/>
    </row>
    <row r="606" spans="1:19">
      <c r="A606" s="1073"/>
      <c r="B606" s="1008"/>
      <c r="C606" s="1008"/>
      <c r="D606" s="1074"/>
      <c r="E606" s="1008"/>
      <c r="F606" s="1008"/>
      <c r="G606" s="1008"/>
      <c r="H606" s="1008"/>
      <c r="I606" s="1073"/>
      <c r="J606" s="1073"/>
      <c r="K606" s="1073"/>
      <c r="L606" s="1073"/>
      <c r="M606" s="1008"/>
      <c r="N606" s="1008"/>
      <c r="O606" s="1008"/>
      <c r="P606" s="1008"/>
      <c r="Q606" s="1008"/>
      <c r="R606" s="1008"/>
      <c r="S606" s="1008"/>
    </row>
    <row r="607" spans="1:19">
      <c r="A607" s="1073"/>
      <c r="B607" s="1008"/>
      <c r="C607" s="1008"/>
      <c r="D607" s="1074"/>
      <c r="E607" s="1008"/>
      <c r="F607" s="1008"/>
      <c r="G607" s="1008"/>
      <c r="H607" s="1008"/>
      <c r="I607" s="1073"/>
      <c r="J607" s="1073"/>
      <c r="K607" s="1073"/>
      <c r="L607" s="1073"/>
      <c r="M607" s="1008"/>
      <c r="N607" s="1008"/>
      <c r="O607" s="1008"/>
      <c r="P607" s="1008"/>
      <c r="Q607" s="1008"/>
      <c r="R607" s="1008"/>
      <c r="S607" s="1008"/>
    </row>
    <row r="608" spans="1:19">
      <c r="A608" s="1073"/>
      <c r="B608" s="1008"/>
      <c r="C608" s="1008"/>
      <c r="D608" s="1074"/>
      <c r="E608" s="1008"/>
      <c r="F608" s="1008"/>
      <c r="G608" s="1008"/>
      <c r="H608" s="1008"/>
      <c r="I608" s="1073"/>
      <c r="J608" s="1073"/>
      <c r="K608" s="1073"/>
      <c r="L608" s="1073"/>
      <c r="M608" s="1008"/>
      <c r="N608" s="1008"/>
      <c r="O608" s="1008"/>
      <c r="P608" s="1008"/>
      <c r="Q608" s="1008"/>
      <c r="R608" s="1008"/>
      <c r="S608" s="1008"/>
    </row>
    <row r="609" spans="1:19">
      <c r="A609" s="1073"/>
      <c r="B609" s="1008"/>
      <c r="C609" s="1008"/>
      <c r="D609" s="1074"/>
      <c r="E609" s="1008"/>
      <c r="F609" s="1008"/>
      <c r="G609" s="1008"/>
      <c r="H609" s="1008"/>
      <c r="I609" s="1073"/>
      <c r="J609" s="1073"/>
      <c r="K609" s="1073"/>
      <c r="L609" s="1073"/>
      <c r="M609" s="1008"/>
      <c r="N609" s="1008"/>
      <c r="O609" s="1008"/>
      <c r="P609" s="1008"/>
      <c r="Q609" s="1008"/>
      <c r="R609" s="1008"/>
      <c r="S609" s="1008"/>
    </row>
    <row r="610" spans="1:19">
      <c r="A610" s="1073"/>
      <c r="B610" s="1008"/>
      <c r="C610" s="1008"/>
      <c r="D610" s="1074"/>
      <c r="E610" s="1008"/>
      <c r="F610" s="1008"/>
      <c r="G610" s="1008"/>
      <c r="H610" s="1008"/>
      <c r="I610" s="1073"/>
      <c r="J610" s="1073"/>
      <c r="K610" s="1073"/>
      <c r="L610" s="1073"/>
      <c r="M610" s="1008"/>
      <c r="N610" s="1008"/>
      <c r="O610" s="1008"/>
      <c r="P610" s="1008"/>
      <c r="Q610" s="1008"/>
      <c r="R610" s="1008"/>
      <c r="S610" s="1008"/>
    </row>
    <row r="611" spans="1:19">
      <c r="A611" s="1073"/>
      <c r="B611" s="1008"/>
      <c r="C611" s="1008"/>
      <c r="D611" s="1074"/>
      <c r="E611" s="1008"/>
      <c r="F611" s="1008"/>
      <c r="G611" s="1008"/>
      <c r="H611" s="1008"/>
      <c r="I611" s="1073"/>
      <c r="J611" s="1073"/>
      <c r="K611" s="1073"/>
      <c r="L611" s="1073"/>
      <c r="M611" s="1008"/>
      <c r="N611" s="1008"/>
      <c r="O611" s="1008"/>
      <c r="P611" s="1008"/>
      <c r="Q611" s="1008"/>
      <c r="R611" s="1008"/>
      <c r="S611" s="1008"/>
    </row>
    <row r="612" spans="1:19">
      <c r="A612" s="1073"/>
      <c r="B612" s="1008"/>
      <c r="C612" s="1008"/>
      <c r="D612" s="1074"/>
      <c r="E612" s="1008"/>
      <c r="F612" s="1008"/>
      <c r="G612" s="1008"/>
      <c r="H612" s="1008"/>
      <c r="I612" s="1073"/>
      <c r="J612" s="1073"/>
      <c r="K612" s="1073"/>
      <c r="L612" s="1073"/>
      <c r="M612" s="1008"/>
      <c r="N612" s="1008"/>
      <c r="O612" s="1008"/>
      <c r="P612" s="1008"/>
      <c r="Q612" s="1008"/>
      <c r="R612" s="1008"/>
      <c r="S612" s="1008"/>
    </row>
    <row r="613" spans="1:19">
      <c r="A613" s="1073"/>
      <c r="B613" s="1008"/>
      <c r="C613" s="1008"/>
      <c r="D613" s="1074"/>
      <c r="E613" s="1008"/>
      <c r="F613" s="1008"/>
      <c r="G613" s="1008"/>
      <c r="H613" s="1008"/>
      <c r="I613" s="1073"/>
      <c r="J613" s="1073"/>
      <c r="K613" s="1073"/>
      <c r="L613" s="1073"/>
      <c r="M613" s="1008"/>
      <c r="N613" s="1008"/>
      <c r="O613" s="1008"/>
      <c r="P613" s="1008"/>
      <c r="Q613" s="1008"/>
      <c r="R613" s="1008"/>
      <c r="S613" s="1008"/>
    </row>
    <row r="614" spans="1:19">
      <c r="A614" s="1073"/>
      <c r="B614" s="1008"/>
      <c r="C614" s="1008"/>
      <c r="D614" s="1074"/>
      <c r="E614" s="1008"/>
      <c r="F614" s="1008"/>
      <c r="G614" s="1008"/>
      <c r="H614" s="1008"/>
      <c r="I614" s="1073"/>
      <c r="J614" s="1073"/>
      <c r="K614" s="1073"/>
      <c r="L614" s="1073"/>
      <c r="M614" s="1008"/>
      <c r="N614" s="1008"/>
      <c r="O614" s="1008"/>
      <c r="P614" s="1008"/>
      <c r="Q614" s="1008"/>
      <c r="R614" s="1008"/>
      <c r="S614" s="1008"/>
    </row>
    <row r="615" spans="1:19">
      <c r="A615" s="1073"/>
      <c r="B615" s="1008"/>
      <c r="C615" s="1008"/>
      <c r="D615" s="1074"/>
      <c r="E615" s="1008"/>
      <c r="F615" s="1008"/>
      <c r="G615" s="1008"/>
      <c r="H615" s="1008"/>
      <c r="I615" s="1073"/>
      <c r="J615" s="1073"/>
      <c r="K615" s="1073"/>
      <c r="L615" s="1073"/>
      <c r="M615" s="1008"/>
      <c r="N615" s="1008"/>
      <c r="O615" s="1008"/>
      <c r="P615" s="1008"/>
      <c r="Q615" s="1008"/>
      <c r="R615" s="1008"/>
      <c r="S615" s="1008"/>
    </row>
    <row r="616" spans="1:19">
      <c r="A616" s="1073"/>
      <c r="B616" s="1008"/>
      <c r="C616" s="1008"/>
      <c r="D616" s="1074"/>
      <c r="E616" s="1008"/>
      <c r="F616" s="1008"/>
      <c r="G616" s="1008"/>
      <c r="H616" s="1008"/>
      <c r="I616" s="1073"/>
      <c r="J616" s="1073"/>
      <c r="K616" s="1073"/>
      <c r="L616" s="1073"/>
      <c r="M616" s="1008"/>
      <c r="N616" s="1008"/>
      <c r="O616" s="1008"/>
      <c r="P616" s="1008"/>
      <c r="Q616" s="1008"/>
      <c r="R616" s="1008"/>
      <c r="S616" s="1008"/>
    </row>
    <row r="617" spans="1:19">
      <c r="A617" s="1073"/>
      <c r="B617" s="1008"/>
      <c r="C617" s="1008"/>
      <c r="D617" s="1074"/>
      <c r="E617" s="1008"/>
      <c r="F617" s="1008"/>
      <c r="G617" s="1008"/>
      <c r="H617" s="1008"/>
      <c r="I617" s="1073"/>
      <c r="J617" s="1073"/>
      <c r="K617" s="1073"/>
      <c r="L617" s="1073"/>
      <c r="M617" s="1008"/>
      <c r="N617" s="1008"/>
      <c r="O617" s="1008"/>
      <c r="P617" s="1008"/>
      <c r="Q617" s="1008"/>
      <c r="R617" s="1008"/>
      <c r="S617" s="1008"/>
    </row>
    <row r="618" spans="1:19">
      <c r="A618" s="1073"/>
      <c r="B618" s="1008"/>
      <c r="C618" s="1008"/>
      <c r="D618" s="1074"/>
      <c r="E618" s="1008"/>
      <c r="F618" s="1008"/>
      <c r="G618" s="1008"/>
      <c r="H618" s="1008"/>
      <c r="I618" s="1073"/>
      <c r="J618" s="1073"/>
      <c r="K618" s="1073"/>
      <c r="L618" s="1073"/>
      <c r="M618" s="1008"/>
      <c r="N618" s="1008"/>
      <c r="O618" s="1008"/>
      <c r="P618" s="1008"/>
      <c r="Q618" s="1008"/>
      <c r="R618" s="1008"/>
      <c r="S618" s="1008"/>
    </row>
    <row r="619" spans="1:19">
      <c r="A619" s="1073"/>
      <c r="B619" s="1008"/>
      <c r="C619" s="1008"/>
      <c r="D619" s="1074"/>
      <c r="E619" s="1008"/>
      <c r="F619" s="1008"/>
      <c r="G619" s="1008"/>
      <c r="H619" s="1008"/>
      <c r="I619" s="1073"/>
      <c r="J619" s="1073"/>
      <c r="K619" s="1073"/>
      <c r="L619" s="1073"/>
      <c r="M619" s="1008"/>
      <c r="N619" s="1008"/>
      <c r="O619" s="1008"/>
      <c r="P619" s="1008"/>
      <c r="Q619" s="1008"/>
      <c r="R619" s="1008"/>
      <c r="S619" s="1008"/>
    </row>
    <row r="620" spans="1:19">
      <c r="A620" s="1073"/>
      <c r="B620" s="1008"/>
      <c r="C620" s="1008"/>
      <c r="D620" s="1074"/>
      <c r="E620" s="1008"/>
      <c r="F620" s="1008"/>
      <c r="G620" s="1008"/>
      <c r="H620" s="1008"/>
      <c r="I620" s="1073"/>
      <c r="J620" s="1073"/>
      <c r="K620" s="1073"/>
      <c r="L620" s="1073"/>
      <c r="M620" s="1008"/>
      <c r="N620" s="1008"/>
      <c r="O620" s="1008"/>
      <c r="P620" s="1008"/>
      <c r="Q620" s="1008"/>
      <c r="R620" s="1008"/>
      <c r="S620" s="1008"/>
    </row>
    <row r="621" spans="1:19">
      <c r="A621" s="1073"/>
      <c r="B621" s="1008"/>
      <c r="C621" s="1008"/>
      <c r="D621" s="1074"/>
      <c r="E621" s="1008"/>
      <c r="F621" s="1008"/>
      <c r="G621" s="1008"/>
      <c r="H621" s="1008"/>
      <c r="I621" s="1073"/>
      <c r="J621" s="1073"/>
      <c r="K621" s="1073"/>
      <c r="L621" s="1073"/>
      <c r="M621" s="1008"/>
      <c r="N621" s="1008"/>
      <c r="O621" s="1008"/>
      <c r="P621" s="1008"/>
      <c r="Q621" s="1008"/>
      <c r="R621" s="1008"/>
      <c r="S621" s="1008"/>
    </row>
    <row r="622" spans="1:19">
      <c r="A622" s="1073"/>
      <c r="B622" s="1008"/>
      <c r="C622" s="1008"/>
      <c r="D622" s="1074"/>
      <c r="E622" s="1008"/>
      <c r="F622" s="1008"/>
      <c r="G622" s="1008"/>
      <c r="H622" s="1008"/>
      <c r="I622" s="1073"/>
      <c r="J622" s="1073"/>
      <c r="K622" s="1073"/>
      <c r="L622" s="1073"/>
      <c r="M622" s="1008"/>
      <c r="N622" s="1008"/>
      <c r="O622" s="1008"/>
      <c r="P622" s="1008"/>
      <c r="Q622" s="1008"/>
      <c r="R622" s="1008"/>
      <c r="S622" s="1008"/>
    </row>
    <row r="623" spans="1:19">
      <c r="A623" s="1073"/>
      <c r="B623" s="1008"/>
      <c r="C623" s="1008"/>
      <c r="D623" s="1074"/>
      <c r="E623" s="1008"/>
      <c r="F623" s="1008"/>
      <c r="G623" s="1008"/>
      <c r="H623" s="1008"/>
      <c r="I623" s="1073"/>
      <c r="J623" s="1073"/>
      <c r="K623" s="1073"/>
      <c r="L623" s="1073"/>
      <c r="M623" s="1008"/>
      <c r="N623" s="1008"/>
      <c r="O623" s="1008"/>
      <c r="P623" s="1008"/>
      <c r="Q623" s="1008"/>
      <c r="R623" s="1008"/>
      <c r="S623" s="1008"/>
    </row>
    <row r="624" spans="1:19">
      <c r="A624" s="1073"/>
      <c r="B624" s="1008"/>
      <c r="C624" s="1008"/>
      <c r="D624" s="1074"/>
      <c r="E624" s="1008"/>
      <c r="F624" s="1008"/>
      <c r="G624" s="1008"/>
      <c r="H624" s="1008"/>
      <c r="I624" s="1073"/>
      <c r="J624" s="1073"/>
      <c r="K624" s="1073"/>
      <c r="L624" s="1073"/>
      <c r="M624" s="1008"/>
      <c r="N624" s="1008"/>
      <c r="O624" s="1008"/>
      <c r="P624" s="1008"/>
      <c r="Q624" s="1008"/>
      <c r="R624" s="1008"/>
      <c r="S624" s="1008"/>
    </row>
    <row r="625" spans="1:19">
      <c r="A625" s="1073"/>
      <c r="B625" s="1008"/>
      <c r="C625" s="1008"/>
      <c r="D625" s="1074"/>
      <c r="E625" s="1008"/>
      <c r="F625" s="1008"/>
      <c r="G625" s="1008"/>
      <c r="H625" s="1008"/>
      <c r="I625" s="1073"/>
      <c r="J625" s="1073"/>
      <c r="K625" s="1073"/>
      <c r="L625" s="1073"/>
      <c r="M625" s="1008"/>
      <c r="N625" s="1008"/>
      <c r="O625" s="1008"/>
      <c r="P625" s="1008"/>
      <c r="Q625" s="1008"/>
      <c r="R625" s="1008"/>
      <c r="S625" s="1008"/>
    </row>
    <row r="626" spans="1:19">
      <c r="A626" s="1073"/>
      <c r="B626" s="1008"/>
      <c r="C626" s="1008"/>
      <c r="D626" s="1074"/>
      <c r="E626" s="1008"/>
      <c r="F626" s="1008"/>
      <c r="G626" s="1008"/>
      <c r="H626" s="1008"/>
      <c r="I626" s="1073"/>
      <c r="J626" s="1073"/>
      <c r="K626" s="1073"/>
      <c r="L626" s="1073"/>
      <c r="M626" s="1008"/>
      <c r="N626" s="1008"/>
      <c r="O626" s="1008"/>
      <c r="P626" s="1008"/>
      <c r="Q626" s="1008"/>
      <c r="R626" s="1008"/>
      <c r="S626" s="1008"/>
    </row>
    <row r="627" spans="1:19">
      <c r="A627" s="1073"/>
      <c r="B627" s="1008"/>
      <c r="C627" s="1008"/>
      <c r="D627" s="1074"/>
      <c r="E627" s="1008"/>
      <c r="F627" s="1008"/>
      <c r="G627" s="1008"/>
      <c r="H627" s="1008"/>
      <c r="I627" s="1073"/>
      <c r="J627" s="1073"/>
      <c r="K627" s="1073"/>
      <c r="L627" s="1073"/>
      <c r="M627" s="1008"/>
      <c r="N627" s="1008"/>
      <c r="O627" s="1008"/>
      <c r="P627" s="1008"/>
      <c r="Q627" s="1008"/>
      <c r="R627" s="1008"/>
      <c r="S627" s="1008"/>
    </row>
    <row r="628" spans="1:19">
      <c r="A628" s="1073"/>
      <c r="B628" s="1008"/>
      <c r="C628" s="1008"/>
      <c r="D628" s="1074"/>
      <c r="E628" s="1008"/>
      <c r="F628" s="1008"/>
      <c r="G628" s="1008"/>
      <c r="H628" s="1008"/>
      <c r="I628" s="1073"/>
      <c r="J628" s="1073"/>
      <c r="K628" s="1073"/>
      <c r="L628" s="1073"/>
      <c r="M628" s="1008"/>
      <c r="N628" s="1008"/>
      <c r="O628" s="1008"/>
      <c r="P628" s="1008"/>
      <c r="Q628" s="1008"/>
      <c r="R628" s="1008"/>
      <c r="S628" s="1008"/>
    </row>
    <row r="629" spans="1:19">
      <c r="A629" s="1073"/>
      <c r="B629" s="1008"/>
      <c r="C629" s="1008"/>
      <c r="D629" s="1074"/>
      <c r="E629" s="1008"/>
      <c r="F629" s="1008"/>
      <c r="G629" s="1008"/>
      <c r="H629" s="1008"/>
      <c r="I629" s="1073"/>
      <c r="J629" s="1073"/>
      <c r="K629" s="1073"/>
      <c r="L629" s="1073"/>
      <c r="M629" s="1008"/>
      <c r="N629" s="1008"/>
      <c r="O629" s="1008"/>
      <c r="P629" s="1008"/>
      <c r="Q629" s="1008"/>
      <c r="R629" s="1008"/>
      <c r="S629" s="1008"/>
    </row>
    <row r="630" spans="1:19">
      <c r="A630" s="1073"/>
      <c r="B630" s="1008"/>
      <c r="C630" s="1008"/>
      <c r="D630" s="1074"/>
      <c r="E630" s="1008"/>
      <c r="F630" s="1008"/>
      <c r="G630" s="1008"/>
      <c r="H630" s="1008"/>
      <c r="I630" s="1073"/>
      <c r="J630" s="1073"/>
      <c r="K630" s="1073"/>
      <c r="L630" s="1073"/>
      <c r="M630" s="1008"/>
      <c r="N630" s="1008"/>
      <c r="O630" s="1008"/>
      <c r="P630" s="1008"/>
      <c r="Q630" s="1008"/>
      <c r="R630" s="1008"/>
      <c r="S630" s="1008"/>
    </row>
    <row r="631" spans="1:19">
      <c r="A631" s="1073"/>
      <c r="B631" s="1008"/>
      <c r="C631" s="1008"/>
      <c r="D631" s="1074"/>
      <c r="E631" s="1008"/>
      <c r="F631" s="1008"/>
      <c r="G631" s="1008"/>
      <c r="H631" s="1008"/>
      <c r="I631" s="1073"/>
      <c r="J631" s="1073"/>
      <c r="K631" s="1073"/>
      <c r="L631" s="1073"/>
      <c r="M631" s="1008"/>
      <c r="N631" s="1008"/>
      <c r="O631" s="1008"/>
      <c r="P631" s="1008"/>
      <c r="Q631" s="1008"/>
      <c r="R631" s="1008"/>
      <c r="S631" s="1008"/>
    </row>
    <row r="632" spans="1:19">
      <c r="A632" s="1073"/>
      <c r="B632" s="1008"/>
      <c r="C632" s="1008"/>
      <c r="D632" s="1074"/>
      <c r="E632" s="1008"/>
      <c r="F632" s="1008"/>
      <c r="G632" s="1008"/>
      <c r="H632" s="1008"/>
      <c r="I632" s="1073"/>
      <c r="J632" s="1073"/>
      <c r="K632" s="1073"/>
      <c r="L632" s="1073"/>
      <c r="M632" s="1008"/>
      <c r="N632" s="1008"/>
      <c r="O632" s="1008"/>
      <c r="P632" s="1008"/>
      <c r="Q632" s="1008"/>
      <c r="R632" s="1008"/>
      <c r="S632" s="1008"/>
    </row>
    <row r="633" spans="1:19">
      <c r="A633" s="1073"/>
      <c r="B633" s="1008"/>
      <c r="C633" s="1008"/>
      <c r="D633" s="1074"/>
      <c r="E633" s="1008"/>
      <c r="F633" s="1008"/>
      <c r="G633" s="1008"/>
      <c r="H633" s="1008"/>
      <c r="I633" s="1073"/>
      <c r="J633" s="1073"/>
      <c r="K633" s="1073"/>
      <c r="L633" s="1073"/>
      <c r="M633" s="1008"/>
      <c r="N633" s="1008"/>
      <c r="O633" s="1008"/>
      <c r="P633" s="1008"/>
      <c r="Q633" s="1008"/>
      <c r="R633" s="1008"/>
      <c r="S633" s="1008"/>
    </row>
    <row r="634" spans="1:19">
      <c r="A634" s="1073"/>
      <c r="B634" s="1008"/>
      <c r="C634" s="1008"/>
      <c r="D634" s="1074"/>
      <c r="E634" s="1008"/>
      <c r="F634" s="1008"/>
      <c r="G634" s="1008"/>
      <c r="H634" s="1008"/>
      <c r="I634" s="1073"/>
      <c r="J634" s="1073"/>
      <c r="K634" s="1073"/>
      <c r="L634" s="1073"/>
      <c r="M634" s="1008"/>
      <c r="N634" s="1008"/>
      <c r="O634" s="1008"/>
      <c r="P634" s="1008"/>
      <c r="Q634" s="1008"/>
      <c r="R634" s="1008"/>
      <c r="S634" s="1008"/>
    </row>
    <row r="635" spans="1:19">
      <c r="A635" s="1073"/>
      <c r="B635" s="1008"/>
      <c r="C635" s="1008"/>
      <c r="D635" s="1074"/>
      <c r="E635" s="1008"/>
      <c r="F635" s="1008"/>
      <c r="G635" s="1008"/>
      <c r="H635" s="1008"/>
      <c r="I635" s="1073"/>
      <c r="J635" s="1073"/>
      <c r="K635" s="1073"/>
      <c r="L635" s="1073"/>
      <c r="M635" s="1008"/>
      <c r="N635" s="1008"/>
      <c r="O635" s="1008"/>
      <c r="P635" s="1008"/>
      <c r="Q635" s="1008"/>
      <c r="R635" s="1008"/>
      <c r="S635" s="1008"/>
    </row>
    <row r="636" spans="1:19">
      <c r="A636" s="1073"/>
      <c r="B636" s="1008"/>
      <c r="C636" s="1008"/>
      <c r="D636" s="1074"/>
      <c r="E636" s="1008"/>
      <c r="F636" s="1008"/>
      <c r="G636" s="1008"/>
      <c r="H636" s="1008"/>
      <c r="I636" s="1073"/>
      <c r="J636" s="1073"/>
      <c r="K636" s="1073"/>
      <c r="L636" s="1073"/>
      <c r="M636" s="1008"/>
      <c r="N636" s="1008"/>
      <c r="O636" s="1008"/>
      <c r="P636" s="1008"/>
      <c r="Q636" s="1008"/>
      <c r="R636" s="1008"/>
      <c r="S636" s="1008"/>
    </row>
    <row r="637" spans="1:19">
      <c r="A637" s="1073"/>
      <c r="B637" s="1008"/>
      <c r="C637" s="1008"/>
      <c r="D637" s="1074"/>
      <c r="E637" s="1008"/>
      <c r="F637" s="1008"/>
      <c r="G637" s="1008"/>
      <c r="H637" s="1008"/>
      <c r="I637" s="1073"/>
      <c r="J637" s="1073"/>
      <c r="K637" s="1073"/>
      <c r="L637" s="1073"/>
      <c r="M637" s="1008"/>
      <c r="N637" s="1008"/>
      <c r="O637" s="1008"/>
      <c r="P637" s="1008"/>
      <c r="Q637" s="1008"/>
      <c r="R637" s="1008"/>
      <c r="S637" s="1008"/>
    </row>
    <row r="638" spans="1:19">
      <c r="A638" s="1073"/>
      <c r="B638" s="1008"/>
      <c r="C638" s="1008"/>
      <c r="D638" s="1074"/>
      <c r="E638" s="1008"/>
      <c r="F638" s="1008"/>
      <c r="G638" s="1008"/>
      <c r="H638" s="1008"/>
      <c r="I638" s="1073"/>
      <c r="J638" s="1073"/>
      <c r="K638" s="1073"/>
      <c r="L638" s="1073"/>
      <c r="M638" s="1008"/>
      <c r="N638" s="1008"/>
      <c r="O638" s="1008"/>
      <c r="P638" s="1008"/>
      <c r="Q638" s="1008"/>
      <c r="R638" s="1008"/>
      <c r="S638" s="1008"/>
    </row>
    <row r="639" spans="1:19">
      <c r="A639" s="1073"/>
      <c r="B639" s="1008"/>
      <c r="C639" s="1008"/>
      <c r="D639" s="1074"/>
      <c r="E639" s="1008"/>
      <c r="F639" s="1008"/>
      <c r="G639" s="1008"/>
      <c r="H639" s="1008"/>
      <c r="I639" s="1073"/>
      <c r="J639" s="1073"/>
      <c r="K639" s="1073"/>
      <c r="L639" s="1073"/>
      <c r="M639" s="1008"/>
      <c r="N639" s="1008"/>
      <c r="O639" s="1008"/>
      <c r="P639" s="1008"/>
      <c r="Q639" s="1008"/>
      <c r="R639" s="1008"/>
      <c r="S639" s="1008"/>
    </row>
    <row r="640" spans="1:19">
      <c r="A640" s="1073"/>
      <c r="B640" s="1008"/>
      <c r="C640" s="1008"/>
      <c r="D640" s="1074"/>
      <c r="E640" s="1008"/>
      <c r="F640" s="1008"/>
      <c r="G640" s="1008"/>
      <c r="H640" s="1008"/>
      <c r="I640" s="1073"/>
      <c r="J640" s="1073"/>
      <c r="K640" s="1073"/>
      <c r="L640" s="1073"/>
      <c r="M640" s="1008"/>
      <c r="N640" s="1008"/>
      <c r="O640" s="1008"/>
      <c r="P640" s="1008"/>
      <c r="Q640" s="1008"/>
      <c r="R640" s="1008"/>
      <c r="S640" s="1008"/>
    </row>
    <row r="641" spans="1:19">
      <c r="A641" s="1073"/>
      <c r="B641" s="1008"/>
      <c r="C641" s="1008"/>
      <c r="D641" s="1074"/>
      <c r="E641" s="1008"/>
      <c r="F641" s="1008"/>
      <c r="G641" s="1008"/>
      <c r="H641" s="1008"/>
      <c r="I641" s="1073"/>
      <c r="J641" s="1073"/>
      <c r="K641" s="1073"/>
      <c r="L641" s="1073"/>
      <c r="M641" s="1008"/>
      <c r="N641" s="1008"/>
      <c r="O641" s="1008"/>
      <c r="P641" s="1008"/>
      <c r="Q641" s="1008"/>
      <c r="R641" s="1008"/>
      <c r="S641" s="1008"/>
    </row>
    <row r="642" spans="1:19">
      <c r="A642" s="1073"/>
      <c r="B642" s="1008"/>
      <c r="C642" s="1008"/>
      <c r="D642" s="1074"/>
      <c r="E642" s="1008"/>
      <c r="F642" s="1008"/>
      <c r="G642" s="1008"/>
      <c r="H642" s="1008"/>
      <c r="I642" s="1073"/>
      <c r="J642" s="1073"/>
      <c r="K642" s="1073"/>
      <c r="L642" s="1073"/>
      <c r="M642" s="1008"/>
      <c r="N642" s="1008"/>
      <c r="O642" s="1008"/>
      <c r="P642" s="1008"/>
      <c r="Q642" s="1008"/>
      <c r="R642" s="1008"/>
      <c r="S642" s="1008"/>
    </row>
    <row r="643" spans="1:19">
      <c r="A643" s="1073"/>
      <c r="B643" s="1008"/>
      <c r="C643" s="1008"/>
      <c r="D643" s="1074"/>
      <c r="E643" s="1008"/>
      <c r="F643" s="1008"/>
      <c r="G643" s="1008"/>
      <c r="H643" s="1008"/>
      <c r="I643" s="1073"/>
      <c r="J643" s="1073"/>
      <c r="K643" s="1073"/>
      <c r="L643" s="1073"/>
      <c r="M643" s="1008"/>
      <c r="N643" s="1008"/>
      <c r="O643" s="1008"/>
      <c r="P643" s="1008"/>
      <c r="Q643" s="1008"/>
      <c r="R643" s="1008"/>
      <c r="S643" s="1008"/>
    </row>
    <row r="644" spans="1:19">
      <c r="A644" s="1073"/>
      <c r="B644" s="1008"/>
      <c r="C644" s="1008"/>
      <c r="D644" s="1074"/>
      <c r="E644" s="1008"/>
      <c r="F644" s="1008"/>
      <c r="G644" s="1008"/>
      <c r="H644" s="1008"/>
      <c r="I644" s="1073"/>
      <c r="J644" s="1073"/>
      <c r="K644" s="1073"/>
      <c r="L644" s="1073"/>
      <c r="M644" s="1008"/>
      <c r="N644" s="1008"/>
      <c r="O644" s="1008"/>
      <c r="P644" s="1008"/>
      <c r="Q644" s="1008"/>
      <c r="R644" s="1008"/>
      <c r="S644" s="1008"/>
    </row>
    <row r="645" spans="1:19">
      <c r="A645" s="1073"/>
      <c r="B645" s="1008"/>
      <c r="C645" s="1008"/>
      <c r="D645" s="1074"/>
      <c r="E645" s="1008"/>
      <c r="F645" s="1008"/>
      <c r="G645" s="1008"/>
      <c r="H645" s="1008"/>
      <c r="I645" s="1073"/>
      <c r="J645" s="1073"/>
      <c r="K645" s="1073"/>
      <c r="L645" s="1073"/>
      <c r="M645" s="1008"/>
      <c r="N645" s="1008"/>
      <c r="O645" s="1008"/>
      <c r="P645" s="1008"/>
      <c r="Q645" s="1008"/>
      <c r="R645" s="1008"/>
      <c r="S645" s="1008"/>
    </row>
    <row r="646" spans="1:19">
      <c r="A646" s="1073"/>
      <c r="B646" s="1008"/>
      <c r="C646" s="1008"/>
      <c r="D646" s="1074"/>
      <c r="E646" s="1008"/>
      <c r="F646" s="1008"/>
      <c r="G646" s="1008"/>
      <c r="H646" s="1008"/>
      <c r="I646" s="1073"/>
      <c r="J646" s="1073"/>
      <c r="K646" s="1073"/>
      <c r="L646" s="1073"/>
      <c r="M646" s="1008"/>
      <c r="N646" s="1008"/>
      <c r="O646" s="1008"/>
      <c r="P646" s="1008"/>
      <c r="Q646" s="1008"/>
      <c r="R646" s="1008"/>
      <c r="S646" s="1008"/>
    </row>
    <row r="647" spans="1:19">
      <c r="A647" s="1073"/>
      <c r="B647" s="1008"/>
      <c r="C647" s="1008"/>
      <c r="D647" s="1074"/>
      <c r="E647" s="1008"/>
      <c r="F647" s="1008"/>
      <c r="G647" s="1008"/>
      <c r="H647" s="1008"/>
      <c r="I647" s="1073"/>
      <c r="J647" s="1073"/>
      <c r="K647" s="1073"/>
      <c r="L647" s="1073"/>
      <c r="M647" s="1008"/>
      <c r="N647" s="1008"/>
      <c r="O647" s="1008"/>
      <c r="P647" s="1008"/>
      <c r="Q647" s="1008"/>
      <c r="R647" s="1008"/>
      <c r="S647" s="1008"/>
    </row>
    <row r="648" spans="1:19">
      <c r="A648" s="1073"/>
      <c r="B648" s="1008"/>
      <c r="C648" s="1008"/>
      <c r="D648" s="1074"/>
      <c r="E648" s="1008"/>
      <c r="F648" s="1008"/>
      <c r="G648" s="1008"/>
      <c r="H648" s="1008"/>
      <c r="I648" s="1073"/>
      <c r="J648" s="1073"/>
      <c r="K648" s="1073"/>
      <c r="L648" s="1073"/>
      <c r="M648" s="1008"/>
      <c r="N648" s="1008"/>
      <c r="O648" s="1008"/>
      <c r="P648" s="1008"/>
      <c r="Q648" s="1008"/>
      <c r="R648" s="1008"/>
      <c r="S648" s="1008"/>
    </row>
    <row r="649" spans="1:19">
      <c r="A649" s="1073"/>
      <c r="B649" s="1008"/>
      <c r="C649" s="1008"/>
      <c r="D649" s="1074"/>
      <c r="E649" s="1008"/>
      <c r="F649" s="1008"/>
      <c r="G649" s="1008"/>
      <c r="H649" s="1008"/>
      <c r="I649" s="1073"/>
      <c r="J649" s="1073"/>
      <c r="K649" s="1073"/>
      <c r="L649" s="1073"/>
      <c r="M649" s="1008"/>
      <c r="N649" s="1008"/>
      <c r="O649" s="1008"/>
      <c r="P649" s="1008"/>
      <c r="Q649" s="1008"/>
      <c r="R649" s="1008"/>
      <c r="S649" s="1008"/>
    </row>
    <row r="650" spans="1:19">
      <c r="A650" s="1073"/>
      <c r="B650" s="1008"/>
      <c r="C650" s="1008"/>
      <c r="D650" s="1074"/>
      <c r="E650" s="1008"/>
      <c r="F650" s="1008"/>
      <c r="G650" s="1008"/>
      <c r="H650" s="1008"/>
      <c r="I650" s="1073"/>
      <c r="J650" s="1073"/>
      <c r="K650" s="1073"/>
      <c r="L650" s="1073"/>
      <c r="M650" s="1008"/>
      <c r="N650" s="1008"/>
      <c r="O650" s="1008"/>
      <c r="P650" s="1008"/>
      <c r="Q650" s="1008"/>
      <c r="R650" s="1008"/>
      <c r="S650" s="1008"/>
    </row>
    <row r="651" spans="1:19">
      <c r="A651" s="1073"/>
      <c r="B651" s="1008"/>
      <c r="C651" s="1008"/>
      <c r="D651" s="1074"/>
      <c r="E651" s="1008"/>
      <c r="F651" s="1008"/>
      <c r="G651" s="1008"/>
      <c r="H651" s="1008"/>
      <c r="I651" s="1073"/>
      <c r="J651" s="1073"/>
      <c r="K651" s="1073"/>
      <c r="L651" s="1073"/>
      <c r="M651" s="1008"/>
      <c r="N651" s="1008"/>
      <c r="O651" s="1008"/>
      <c r="P651" s="1008"/>
      <c r="Q651" s="1008"/>
      <c r="R651" s="1008"/>
      <c r="S651" s="1008"/>
    </row>
    <row r="652" spans="1:19">
      <c r="A652" s="1073"/>
      <c r="B652" s="1008"/>
      <c r="C652" s="1008"/>
      <c r="D652" s="1074"/>
      <c r="E652" s="1008"/>
      <c r="F652" s="1008"/>
      <c r="G652" s="1008"/>
      <c r="H652" s="1008"/>
      <c r="I652" s="1073"/>
      <c r="J652" s="1073"/>
      <c r="K652" s="1073"/>
      <c r="L652" s="1073"/>
      <c r="M652" s="1008"/>
      <c r="N652" s="1008"/>
      <c r="O652" s="1008"/>
      <c r="P652" s="1008"/>
      <c r="Q652" s="1008"/>
      <c r="R652" s="1008"/>
      <c r="S652" s="1008"/>
    </row>
    <row r="653" spans="1:19">
      <c r="A653" s="1073"/>
      <c r="B653" s="1008"/>
      <c r="C653" s="1008"/>
      <c r="D653" s="1074"/>
      <c r="E653" s="1008"/>
      <c r="F653" s="1008"/>
      <c r="G653" s="1008"/>
      <c r="H653" s="1008"/>
      <c r="I653" s="1073"/>
      <c r="J653" s="1073"/>
      <c r="K653" s="1073"/>
      <c r="L653" s="1073"/>
      <c r="M653" s="1008"/>
      <c r="N653" s="1008"/>
      <c r="O653" s="1008"/>
      <c r="P653" s="1008"/>
      <c r="Q653" s="1008"/>
      <c r="R653" s="1008"/>
      <c r="S653" s="1008"/>
    </row>
    <row r="654" spans="1:19">
      <c r="A654" s="1073"/>
      <c r="B654" s="1008"/>
      <c r="C654" s="1008"/>
      <c r="D654" s="1074"/>
      <c r="E654" s="1008"/>
      <c r="F654" s="1008"/>
      <c r="G654" s="1008"/>
      <c r="H654" s="1008"/>
      <c r="I654" s="1073"/>
      <c r="J654" s="1073"/>
      <c r="K654" s="1073"/>
      <c r="L654" s="1073"/>
      <c r="M654" s="1008"/>
      <c r="N654" s="1008"/>
      <c r="O654" s="1008"/>
      <c r="P654" s="1008"/>
      <c r="Q654" s="1008"/>
      <c r="R654" s="1008"/>
      <c r="S654" s="1008"/>
    </row>
    <row r="655" spans="1:19">
      <c r="A655" s="1073"/>
      <c r="B655" s="1008"/>
      <c r="C655" s="1008"/>
      <c r="D655" s="1074"/>
      <c r="E655" s="1008"/>
      <c r="F655" s="1008"/>
      <c r="G655" s="1008"/>
      <c r="H655" s="1008"/>
      <c r="I655" s="1073"/>
      <c r="J655" s="1073"/>
      <c r="K655" s="1073"/>
      <c r="L655" s="1073"/>
      <c r="M655" s="1008"/>
      <c r="N655" s="1008"/>
      <c r="O655" s="1008"/>
      <c r="P655" s="1008"/>
      <c r="Q655" s="1008"/>
      <c r="R655" s="1008"/>
      <c r="S655" s="1008"/>
    </row>
    <row r="656" spans="1:19">
      <c r="A656" s="1073"/>
      <c r="B656" s="1008"/>
      <c r="C656" s="1008"/>
      <c r="D656" s="1074"/>
      <c r="E656" s="1008"/>
      <c r="F656" s="1008"/>
      <c r="G656" s="1008"/>
      <c r="H656" s="1008"/>
      <c r="I656" s="1073"/>
      <c r="J656" s="1073"/>
      <c r="K656" s="1073"/>
      <c r="L656" s="1073"/>
      <c r="M656" s="1008"/>
      <c r="N656" s="1008"/>
      <c r="O656" s="1008"/>
      <c r="P656" s="1008"/>
      <c r="Q656" s="1008"/>
      <c r="R656" s="1008"/>
      <c r="S656" s="1008"/>
    </row>
    <row r="657" spans="1:19">
      <c r="A657" s="1073"/>
      <c r="B657" s="1008"/>
      <c r="C657" s="1008"/>
      <c r="D657" s="1074"/>
      <c r="E657" s="1008"/>
      <c r="F657" s="1008"/>
      <c r="G657" s="1008"/>
      <c r="H657" s="1008"/>
      <c r="I657" s="1073"/>
      <c r="J657" s="1073"/>
      <c r="K657" s="1073"/>
      <c r="L657" s="1073"/>
      <c r="M657" s="1008"/>
      <c r="N657" s="1008"/>
      <c r="O657" s="1008"/>
      <c r="P657" s="1008"/>
      <c r="Q657" s="1008"/>
      <c r="R657" s="1008"/>
      <c r="S657" s="1008"/>
    </row>
    <row r="658" spans="1:19">
      <c r="A658" s="1073"/>
      <c r="B658" s="1008"/>
      <c r="C658" s="1008"/>
      <c r="D658" s="1074"/>
      <c r="E658" s="1008"/>
      <c r="F658" s="1008"/>
      <c r="G658" s="1008"/>
      <c r="H658" s="1008"/>
      <c r="I658" s="1073"/>
      <c r="J658" s="1073"/>
      <c r="K658" s="1073"/>
      <c r="L658" s="1073"/>
      <c r="M658" s="1008"/>
      <c r="N658" s="1008"/>
      <c r="O658" s="1008"/>
      <c r="P658" s="1008"/>
      <c r="Q658" s="1008"/>
      <c r="R658" s="1008"/>
      <c r="S658" s="1008"/>
    </row>
    <row r="659" spans="1:19">
      <c r="A659" s="1073"/>
      <c r="B659" s="1008"/>
      <c r="C659" s="1008"/>
      <c r="D659" s="1074"/>
      <c r="E659" s="1008"/>
      <c r="F659" s="1008"/>
      <c r="G659" s="1008"/>
      <c r="H659" s="1008"/>
      <c r="I659" s="1073"/>
      <c r="J659" s="1073"/>
      <c r="K659" s="1073"/>
      <c r="L659" s="1073"/>
      <c r="M659" s="1008"/>
      <c r="N659" s="1008"/>
      <c r="O659" s="1008"/>
      <c r="P659" s="1008"/>
      <c r="Q659" s="1008"/>
      <c r="R659" s="1008"/>
      <c r="S659" s="1008"/>
    </row>
    <row r="660" spans="1:19">
      <c r="A660" s="1073"/>
      <c r="B660" s="1008"/>
      <c r="C660" s="1008"/>
      <c r="D660" s="1074"/>
      <c r="E660" s="1008"/>
      <c r="F660" s="1008"/>
      <c r="G660" s="1008"/>
      <c r="H660" s="1008"/>
      <c r="I660" s="1073"/>
      <c r="J660" s="1073"/>
      <c r="K660" s="1073"/>
      <c r="L660" s="1073"/>
      <c r="M660" s="1008"/>
      <c r="N660" s="1008"/>
      <c r="O660" s="1008"/>
      <c r="P660" s="1008"/>
      <c r="Q660" s="1008"/>
      <c r="R660" s="1008"/>
      <c r="S660" s="1008"/>
    </row>
    <row r="661" spans="1:19">
      <c r="A661" s="1073"/>
      <c r="B661" s="1008"/>
      <c r="C661" s="1008"/>
      <c r="D661" s="1074"/>
      <c r="E661" s="1008"/>
      <c r="F661" s="1008"/>
      <c r="G661" s="1008"/>
      <c r="H661" s="1008"/>
      <c r="I661" s="1073"/>
      <c r="J661" s="1073"/>
      <c r="K661" s="1073"/>
      <c r="L661" s="1073"/>
      <c r="M661" s="1008"/>
      <c r="N661" s="1008"/>
      <c r="O661" s="1008"/>
      <c r="P661" s="1008"/>
      <c r="Q661" s="1008"/>
      <c r="R661" s="1008"/>
      <c r="S661" s="1008"/>
    </row>
    <row r="662" spans="1:19">
      <c r="A662" s="1073"/>
      <c r="B662" s="1008"/>
      <c r="C662" s="1008"/>
      <c r="D662" s="1074"/>
      <c r="E662" s="1008"/>
      <c r="F662" s="1008"/>
      <c r="G662" s="1008"/>
      <c r="H662" s="1008"/>
      <c r="I662" s="1073"/>
      <c r="J662" s="1073"/>
      <c r="K662" s="1073"/>
      <c r="L662" s="1073"/>
      <c r="M662" s="1008"/>
      <c r="N662" s="1008"/>
      <c r="O662" s="1008"/>
      <c r="P662" s="1008"/>
      <c r="Q662" s="1008"/>
      <c r="R662" s="1008"/>
      <c r="S662" s="1008"/>
    </row>
    <row r="663" spans="1:19">
      <c r="A663" s="1073"/>
      <c r="B663" s="1008"/>
      <c r="C663" s="1008"/>
      <c r="D663" s="1074"/>
      <c r="E663" s="1008"/>
      <c r="F663" s="1008"/>
      <c r="G663" s="1008"/>
      <c r="H663" s="1008"/>
      <c r="I663" s="1073"/>
      <c r="J663" s="1073"/>
      <c r="K663" s="1073"/>
      <c r="L663" s="1073"/>
      <c r="M663" s="1008"/>
      <c r="N663" s="1008"/>
      <c r="O663" s="1008"/>
      <c r="P663" s="1008"/>
      <c r="Q663" s="1008"/>
      <c r="R663" s="1008"/>
      <c r="S663" s="1008"/>
    </row>
    <row r="664" spans="1:19">
      <c r="A664" s="1073"/>
      <c r="B664" s="1008"/>
      <c r="C664" s="1008"/>
      <c r="D664" s="1074"/>
      <c r="E664" s="1008"/>
      <c r="F664" s="1008"/>
      <c r="G664" s="1008"/>
      <c r="H664" s="1008"/>
      <c r="I664" s="1073"/>
      <c r="J664" s="1073"/>
      <c r="K664" s="1073"/>
      <c r="L664" s="1073"/>
      <c r="M664" s="1008"/>
      <c r="N664" s="1008"/>
      <c r="O664" s="1008"/>
      <c r="P664" s="1008"/>
      <c r="Q664" s="1008"/>
      <c r="R664" s="1008"/>
      <c r="S664" s="1008"/>
    </row>
    <row r="665" spans="1:19">
      <c r="A665" s="1073"/>
      <c r="B665" s="1008"/>
      <c r="C665" s="1008"/>
      <c r="D665" s="1074"/>
      <c r="E665" s="1008"/>
      <c r="F665" s="1008"/>
      <c r="G665" s="1008"/>
      <c r="H665" s="1008"/>
      <c r="I665" s="1073"/>
      <c r="J665" s="1073"/>
      <c r="K665" s="1073"/>
      <c r="L665" s="1073"/>
      <c r="M665" s="1008"/>
      <c r="N665" s="1008"/>
      <c r="O665" s="1008"/>
      <c r="P665" s="1008"/>
      <c r="Q665" s="1008"/>
      <c r="R665" s="1008"/>
      <c r="S665" s="1008"/>
    </row>
    <row r="666" spans="1:19">
      <c r="A666" s="1073"/>
      <c r="B666" s="1008"/>
      <c r="C666" s="1008"/>
      <c r="D666" s="1074"/>
      <c r="E666" s="1008"/>
      <c r="F666" s="1008"/>
      <c r="G666" s="1008"/>
      <c r="H666" s="1008"/>
      <c r="I666" s="1073"/>
      <c r="J666" s="1073"/>
      <c r="K666" s="1073"/>
      <c r="L666" s="1073"/>
      <c r="M666" s="1008"/>
      <c r="N666" s="1008"/>
      <c r="O666" s="1008"/>
      <c r="P666" s="1008"/>
      <c r="Q666" s="1008"/>
      <c r="R666" s="1008"/>
      <c r="S666" s="1008"/>
    </row>
    <row r="667" spans="1:19">
      <c r="A667" s="1073"/>
      <c r="B667" s="1008"/>
      <c r="C667" s="1008"/>
      <c r="D667" s="1074"/>
      <c r="E667" s="1008"/>
      <c r="F667" s="1008"/>
      <c r="G667" s="1008"/>
      <c r="H667" s="1008"/>
      <c r="I667" s="1073"/>
      <c r="J667" s="1073"/>
      <c r="K667" s="1073"/>
      <c r="L667" s="1073"/>
      <c r="M667" s="1008"/>
      <c r="N667" s="1008"/>
      <c r="O667" s="1008"/>
      <c r="P667" s="1008"/>
      <c r="Q667" s="1008"/>
      <c r="R667" s="1008"/>
      <c r="S667" s="1008"/>
    </row>
    <row r="668" spans="1:19">
      <c r="A668" s="1073"/>
      <c r="B668" s="1008"/>
      <c r="C668" s="1008"/>
      <c r="D668" s="1074"/>
      <c r="E668" s="1008"/>
      <c r="F668" s="1008"/>
      <c r="G668" s="1008"/>
      <c r="H668" s="1008"/>
      <c r="I668" s="1073"/>
      <c r="J668" s="1073"/>
      <c r="K668" s="1073"/>
      <c r="L668" s="1073"/>
      <c r="M668" s="1008"/>
      <c r="N668" s="1008"/>
      <c r="O668" s="1008"/>
      <c r="P668" s="1008"/>
      <c r="Q668" s="1008"/>
      <c r="R668" s="1008"/>
      <c r="S668" s="1008"/>
    </row>
    <row r="669" spans="1:19">
      <c r="A669" s="1073"/>
      <c r="B669" s="1008"/>
      <c r="C669" s="1008"/>
      <c r="D669" s="1074"/>
      <c r="E669" s="1008"/>
      <c r="F669" s="1008"/>
      <c r="G669" s="1008"/>
      <c r="H669" s="1008"/>
      <c r="I669" s="1073"/>
      <c r="J669" s="1073"/>
      <c r="K669" s="1073"/>
      <c r="L669" s="1073"/>
      <c r="M669" s="1008"/>
      <c r="N669" s="1008"/>
      <c r="O669" s="1008"/>
      <c r="P669" s="1008"/>
      <c r="Q669" s="1008"/>
      <c r="R669" s="1008"/>
      <c r="S669" s="1008"/>
    </row>
    <row r="670" spans="1:19">
      <c r="A670" s="1073"/>
      <c r="B670" s="1008"/>
      <c r="C670" s="1008"/>
      <c r="D670" s="1074"/>
      <c r="E670" s="1008"/>
      <c r="F670" s="1008"/>
      <c r="G670" s="1008"/>
      <c r="H670" s="1008"/>
      <c r="I670" s="1073"/>
      <c r="J670" s="1073"/>
      <c r="K670" s="1073"/>
      <c r="L670" s="1073"/>
      <c r="M670" s="1008"/>
      <c r="N670" s="1008"/>
      <c r="O670" s="1008"/>
      <c r="P670" s="1008"/>
      <c r="Q670" s="1008"/>
      <c r="R670" s="1008"/>
      <c r="S670" s="1008"/>
    </row>
    <row r="671" spans="1:19">
      <c r="A671" s="1073"/>
      <c r="B671" s="1008"/>
      <c r="C671" s="1008"/>
      <c r="D671" s="1074"/>
      <c r="E671" s="1008"/>
      <c r="F671" s="1008"/>
      <c r="G671" s="1008"/>
      <c r="H671" s="1008"/>
      <c r="I671" s="1073"/>
      <c r="J671" s="1073"/>
      <c r="K671" s="1073"/>
      <c r="L671" s="1073"/>
      <c r="M671" s="1008"/>
      <c r="N671" s="1008"/>
      <c r="O671" s="1008"/>
      <c r="P671" s="1008"/>
      <c r="Q671" s="1008"/>
      <c r="R671" s="1008"/>
      <c r="S671" s="1008"/>
    </row>
    <row r="672" spans="1:19">
      <c r="A672" s="1073"/>
      <c r="B672" s="1008"/>
      <c r="C672" s="1008"/>
      <c r="D672" s="1074"/>
      <c r="E672" s="1008"/>
      <c r="F672" s="1008"/>
      <c r="G672" s="1008"/>
      <c r="H672" s="1008"/>
      <c r="I672" s="1073"/>
      <c r="J672" s="1073"/>
      <c r="K672" s="1073"/>
      <c r="L672" s="1073"/>
      <c r="M672" s="1008"/>
      <c r="N672" s="1008"/>
      <c r="O672" s="1008"/>
      <c r="P672" s="1008"/>
      <c r="Q672" s="1008"/>
      <c r="R672" s="1008"/>
      <c r="S672" s="1008"/>
    </row>
    <row r="673" spans="1:19">
      <c r="A673" s="1073"/>
      <c r="B673" s="1008"/>
      <c r="C673" s="1008"/>
      <c r="D673" s="1074"/>
      <c r="E673" s="1008"/>
      <c r="F673" s="1008"/>
      <c r="G673" s="1008"/>
      <c r="H673" s="1008"/>
      <c r="I673" s="1073"/>
      <c r="J673" s="1073"/>
      <c r="K673" s="1073"/>
      <c r="L673" s="1073"/>
      <c r="M673" s="1008"/>
      <c r="N673" s="1008"/>
      <c r="O673" s="1008"/>
      <c r="P673" s="1008"/>
      <c r="Q673" s="1008"/>
      <c r="R673" s="1008"/>
      <c r="S673" s="1008"/>
    </row>
    <row r="674" spans="1:19">
      <c r="A674" s="1073"/>
      <c r="B674" s="1008"/>
      <c r="C674" s="1008"/>
      <c r="D674" s="1074"/>
      <c r="E674" s="1008"/>
      <c r="F674" s="1008"/>
      <c r="G674" s="1008"/>
      <c r="H674" s="1008"/>
      <c r="I674" s="1073"/>
      <c r="J674" s="1073"/>
      <c r="K674" s="1073"/>
      <c r="L674" s="1073"/>
      <c r="M674" s="1008"/>
      <c r="N674" s="1008"/>
      <c r="O674" s="1008"/>
      <c r="P674" s="1008"/>
      <c r="Q674" s="1008"/>
      <c r="R674" s="1008"/>
      <c r="S674" s="1008"/>
    </row>
    <row r="675" spans="1:19">
      <c r="A675" s="1073"/>
      <c r="B675" s="1008"/>
      <c r="C675" s="1008"/>
      <c r="D675" s="1074"/>
      <c r="E675" s="1008"/>
      <c r="F675" s="1008"/>
      <c r="G675" s="1008"/>
      <c r="H675" s="1008"/>
      <c r="I675" s="1073"/>
      <c r="J675" s="1073"/>
      <c r="K675" s="1073"/>
      <c r="L675" s="1073"/>
      <c r="M675" s="1008"/>
      <c r="N675" s="1008"/>
      <c r="O675" s="1008"/>
      <c r="P675" s="1008"/>
      <c r="Q675" s="1008"/>
      <c r="R675" s="1008"/>
      <c r="S675" s="1008"/>
    </row>
    <row r="676" spans="1:19">
      <c r="A676" s="1073"/>
      <c r="B676" s="1008"/>
      <c r="C676" s="1008"/>
      <c r="D676" s="1074"/>
      <c r="E676" s="1008"/>
      <c r="F676" s="1008"/>
      <c r="G676" s="1008"/>
      <c r="H676" s="1008"/>
      <c r="I676" s="1073"/>
      <c r="J676" s="1073"/>
      <c r="K676" s="1073"/>
      <c r="L676" s="1073"/>
      <c r="M676" s="1008"/>
      <c r="N676" s="1008"/>
      <c r="O676" s="1008"/>
      <c r="P676" s="1008"/>
      <c r="Q676" s="1008"/>
      <c r="R676" s="1008"/>
      <c r="S676" s="1008"/>
    </row>
    <row r="677" spans="1:19">
      <c r="A677" s="1073"/>
      <c r="B677" s="1008"/>
      <c r="C677" s="1008"/>
      <c r="D677" s="1074"/>
      <c r="E677" s="1008"/>
      <c r="F677" s="1008"/>
      <c r="G677" s="1008"/>
      <c r="H677" s="1008"/>
      <c r="I677" s="1073"/>
      <c r="J677" s="1073"/>
      <c r="K677" s="1073"/>
      <c r="L677" s="1073"/>
      <c r="M677" s="1008"/>
      <c r="N677" s="1008"/>
      <c r="O677" s="1008"/>
      <c r="P677" s="1008"/>
      <c r="Q677" s="1008"/>
      <c r="R677" s="1008"/>
      <c r="S677" s="1008"/>
    </row>
    <row r="678" spans="1:19">
      <c r="A678" s="1073"/>
      <c r="B678" s="1008"/>
      <c r="C678" s="1008"/>
      <c r="D678" s="1074"/>
      <c r="E678" s="1008"/>
      <c r="F678" s="1008"/>
      <c r="G678" s="1008"/>
      <c r="H678" s="1008"/>
      <c r="I678" s="1073"/>
      <c r="J678" s="1073"/>
      <c r="K678" s="1073"/>
      <c r="L678" s="1073"/>
      <c r="M678" s="1008"/>
      <c r="N678" s="1008"/>
      <c r="O678" s="1008"/>
      <c r="P678" s="1008"/>
      <c r="Q678" s="1008"/>
      <c r="R678" s="1008"/>
      <c r="S678" s="1008"/>
    </row>
    <row r="679" spans="1:19">
      <c r="A679" s="1073"/>
      <c r="B679" s="1008"/>
      <c r="C679" s="1008"/>
      <c r="D679" s="1074"/>
      <c r="E679" s="1008"/>
      <c r="F679" s="1008"/>
      <c r="G679" s="1008"/>
      <c r="H679" s="1008"/>
      <c r="I679" s="1073"/>
      <c r="J679" s="1073"/>
      <c r="K679" s="1073"/>
      <c r="L679" s="1073"/>
      <c r="M679" s="1008"/>
      <c r="N679" s="1008"/>
      <c r="O679" s="1008"/>
      <c r="P679" s="1008"/>
      <c r="Q679" s="1008"/>
      <c r="R679" s="1008"/>
      <c r="S679" s="1008"/>
    </row>
    <row r="680" spans="1:19">
      <c r="A680" s="1073"/>
      <c r="B680" s="1008"/>
      <c r="C680" s="1008"/>
      <c r="D680" s="1074"/>
      <c r="E680" s="1008"/>
      <c r="F680" s="1008"/>
      <c r="G680" s="1008"/>
      <c r="H680" s="1008"/>
      <c r="I680" s="1073"/>
      <c r="J680" s="1073"/>
      <c r="K680" s="1073"/>
      <c r="L680" s="1073"/>
      <c r="M680" s="1008"/>
      <c r="N680" s="1008"/>
      <c r="O680" s="1008"/>
      <c r="P680" s="1008"/>
      <c r="Q680" s="1008"/>
      <c r="R680" s="1008"/>
      <c r="S680" s="1008"/>
    </row>
    <row r="681" spans="1:19">
      <c r="A681" s="1073"/>
      <c r="B681" s="1008"/>
      <c r="C681" s="1008"/>
      <c r="D681" s="1074"/>
      <c r="E681" s="1008"/>
      <c r="F681" s="1008"/>
      <c r="G681" s="1008"/>
      <c r="H681" s="1008"/>
      <c r="I681" s="1073"/>
      <c r="J681" s="1073"/>
      <c r="K681" s="1073"/>
      <c r="L681" s="1073"/>
      <c r="M681" s="1008"/>
      <c r="N681" s="1008"/>
      <c r="O681" s="1008"/>
      <c r="P681" s="1008"/>
      <c r="Q681" s="1008"/>
      <c r="R681" s="1008"/>
      <c r="S681" s="1008"/>
    </row>
    <row r="682" spans="1:19">
      <c r="A682" s="1073"/>
      <c r="B682" s="1008"/>
      <c r="C682" s="1008"/>
      <c r="D682" s="1074"/>
      <c r="E682" s="1008"/>
      <c r="F682" s="1008"/>
      <c r="G682" s="1008"/>
      <c r="H682" s="1008"/>
      <c r="I682" s="1073"/>
      <c r="J682" s="1073"/>
      <c r="K682" s="1073"/>
      <c r="L682" s="1073"/>
      <c r="M682" s="1008"/>
      <c r="N682" s="1008"/>
      <c r="O682" s="1008"/>
      <c r="P682" s="1008"/>
      <c r="Q682" s="1008"/>
      <c r="R682" s="1008"/>
      <c r="S682" s="1008"/>
    </row>
    <row r="683" spans="1:19">
      <c r="A683" s="1073"/>
      <c r="B683" s="1008"/>
      <c r="C683" s="1008"/>
      <c r="D683" s="1074"/>
      <c r="E683" s="1008"/>
      <c r="F683" s="1008"/>
      <c r="G683" s="1008"/>
      <c r="H683" s="1008"/>
      <c r="I683" s="1073"/>
      <c r="J683" s="1073"/>
      <c r="K683" s="1073"/>
      <c r="L683" s="1073"/>
      <c r="M683" s="1008"/>
      <c r="N683" s="1008"/>
      <c r="O683" s="1008"/>
      <c r="P683" s="1008"/>
      <c r="Q683" s="1008"/>
      <c r="R683" s="1008"/>
      <c r="S683" s="1008"/>
    </row>
    <row r="684" spans="1:19">
      <c r="A684" s="1073"/>
      <c r="B684" s="1008"/>
      <c r="C684" s="1008"/>
      <c r="D684" s="1074"/>
      <c r="E684" s="1008"/>
      <c r="F684" s="1008"/>
      <c r="G684" s="1008"/>
      <c r="H684" s="1008"/>
      <c r="I684" s="1073"/>
      <c r="J684" s="1073"/>
      <c r="K684" s="1073"/>
      <c r="L684" s="1073"/>
      <c r="M684" s="1008"/>
      <c r="N684" s="1008"/>
      <c r="O684" s="1008"/>
      <c r="P684" s="1008"/>
      <c r="Q684" s="1008"/>
      <c r="R684" s="1008"/>
      <c r="S684" s="1008"/>
    </row>
    <row r="685" spans="1:19">
      <c r="A685" s="1073"/>
      <c r="B685" s="1008"/>
      <c r="C685" s="1008"/>
      <c r="D685" s="1074"/>
      <c r="E685" s="1008"/>
      <c r="F685" s="1008"/>
      <c r="G685" s="1008"/>
      <c r="H685" s="1008"/>
      <c r="I685" s="1073"/>
      <c r="J685" s="1073"/>
      <c r="K685" s="1073"/>
      <c r="L685" s="1073"/>
      <c r="M685" s="1008"/>
      <c r="N685" s="1008"/>
      <c r="O685" s="1008"/>
      <c r="P685" s="1008"/>
      <c r="Q685" s="1008"/>
      <c r="R685" s="1008"/>
      <c r="S685" s="1008"/>
    </row>
    <row r="686" spans="1:19">
      <c r="A686" s="1073"/>
      <c r="B686" s="1008"/>
      <c r="C686" s="1008"/>
      <c r="D686" s="1074"/>
      <c r="E686" s="1008"/>
      <c r="F686" s="1008"/>
      <c r="G686" s="1008"/>
      <c r="H686" s="1008"/>
      <c r="I686" s="1073"/>
      <c r="J686" s="1073"/>
      <c r="K686" s="1073"/>
      <c r="L686" s="1073"/>
      <c r="M686" s="1008"/>
      <c r="N686" s="1008"/>
      <c r="O686" s="1008"/>
      <c r="P686" s="1008"/>
      <c r="Q686" s="1008"/>
      <c r="R686" s="1008"/>
      <c r="S686" s="1008"/>
    </row>
    <row r="687" spans="1:19">
      <c r="A687" s="1073"/>
      <c r="B687" s="1008"/>
      <c r="C687" s="1008"/>
      <c r="D687" s="1074"/>
      <c r="E687" s="1008"/>
      <c r="F687" s="1008"/>
      <c r="G687" s="1008"/>
      <c r="H687" s="1008"/>
      <c r="I687" s="1073"/>
      <c r="J687" s="1073"/>
      <c r="K687" s="1073"/>
      <c r="L687" s="1073"/>
      <c r="M687" s="1008"/>
      <c r="N687" s="1008"/>
      <c r="O687" s="1008"/>
      <c r="P687" s="1008"/>
      <c r="Q687" s="1008"/>
      <c r="R687" s="1008"/>
      <c r="S687" s="1008"/>
    </row>
    <row r="688" spans="1:19">
      <c r="A688" s="1073"/>
      <c r="B688" s="1008"/>
      <c r="C688" s="1008"/>
      <c r="D688" s="1074"/>
      <c r="E688" s="1008"/>
      <c r="F688" s="1008"/>
      <c r="G688" s="1008"/>
      <c r="H688" s="1008"/>
      <c r="I688" s="1073"/>
      <c r="J688" s="1073"/>
      <c r="K688" s="1073"/>
      <c r="L688" s="1073"/>
      <c r="M688" s="1008"/>
      <c r="N688" s="1008"/>
      <c r="O688" s="1008"/>
      <c r="P688" s="1008"/>
      <c r="Q688" s="1008"/>
      <c r="R688" s="1008"/>
      <c r="S688" s="1008"/>
    </row>
    <row r="689" spans="1:19">
      <c r="A689" s="1073"/>
      <c r="B689" s="1008"/>
      <c r="C689" s="1008"/>
      <c r="D689" s="1074"/>
      <c r="E689" s="1008"/>
      <c r="F689" s="1008"/>
      <c r="G689" s="1008"/>
      <c r="H689" s="1008"/>
      <c r="I689" s="1073"/>
      <c r="J689" s="1073"/>
      <c r="K689" s="1073"/>
      <c r="L689" s="1073"/>
      <c r="M689" s="1008"/>
      <c r="N689" s="1008"/>
      <c r="O689" s="1008"/>
      <c r="P689" s="1008"/>
      <c r="Q689" s="1008"/>
      <c r="R689" s="1008"/>
      <c r="S689" s="1008"/>
    </row>
    <row r="690" spans="1:19">
      <c r="A690" s="1073"/>
      <c r="B690" s="1008"/>
      <c r="C690" s="1008"/>
      <c r="D690" s="1074"/>
      <c r="E690" s="1008"/>
      <c r="F690" s="1008"/>
      <c r="G690" s="1008"/>
      <c r="H690" s="1008"/>
      <c r="I690" s="1073"/>
      <c r="J690" s="1073"/>
      <c r="K690" s="1073"/>
      <c r="L690" s="1073"/>
      <c r="M690" s="1008"/>
      <c r="N690" s="1008"/>
      <c r="O690" s="1008"/>
      <c r="P690" s="1008"/>
      <c r="Q690" s="1008"/>
      <c r="R690" s="1008"/>
      <c r="S690" s="1008"/>
    </row>
    <row r="691" spans="1:19">
      <c r="A691" s="1073"/>
      <c r="B691" s="1008"/>
      <c r="C691" s="1008"/>
      <c r="D691" s="1074"/>
      <c r="E691" s="1008"/>
      <c r="F691" s="1008"/>
      <c r="G691" s="1008"/>
      <c r="H691" s="1008"/>
      <c r="I691" s="1073"/>
      <c r="J691" s="1073"/>
      <c r="K691" s="1073"/>
      <c r="L691" s="1073"/>
      <c r="M691" s="1008"/>
      <c r="N691" s="1008"/>
      <c r="O691" s="1008"/>
      <c r="P691" s="1008"/>
      <c r="Q691" s="1008"/>
      <c r="R691" s="1008"/>
      <c r="S691" s="1008"/>
    </row>
    <row r="692" spans="1:19">
      <c r="A692" s="1073"/>
      <c r="B692" s="1008"/>
      <c r="C692" s="1008"/>
      <c r="D692" s="1074"/>
      <c r="E692" s="1008"/>
      <c r="F692" s="1008"/>
      <c r="G692" s="1008"/>
      <c r="H692" s="1008"/>
      <c r="I692" s="1073"/>
      <c r="J692" s="1073"/>
      <c r="K692" s="1073"/>
      <c r="L692" s="1073"/>
      <c r="M692" s="1008"/>
      <c r="N692" s="1008"/>
      <c r="O692" s="1008"/>
      <c r="P692" s="1008"/>
      <c r="Q692" s="1008"/>
      <c r="R692" s="1008"/>
      <c r="S692" s="1008"/>
    </row>
    <row r="693" spans="1:19">
      <c r="A693" s="1073"/>
      <c r="B693" s="1008"/>
      <c r="C693" s="1008"/>
      <c r="D693" s="1074"/>
      <c r="E693" s="1008"/>
      <c r="F693" s="1008"/>
      <c r="G693" s="1008"/>
      <c r="H693" s="1008"/>
      <c r="I693" s="1073"/>
      <c r="J693" s="1073"/>
      <c r="K693" s="1073"/>
      <c r="L693" s="1073"/>
      <c r="M693" s="1008"/>
      <c r="N693" s="1008"/>
      <c r="O693" s="1008"/>
      <c r="P693" s="1008"/>
      <c r="Q693" s="1008"/>
      <c r="R693" s="1008"/>
      <c r="S693" s="1008"/>
    </row>
    <row r="694" spans="1:19">
      <c r="A694" s="1073"/>
      <c r="B694" s="1008"/>
      <c r="C694" s="1008"/>
      <c r="D694" s="1074"/>
      <c r="E694" s="1008"/>
      <c r="F694" s="1008"/>
      <c r="G694" s="1008"/>
      <c r="H694" s="1008"/>
      <c r="I694" s="1073"/>
      <c r="J694" s="1073"/>
      <c r="K694" s="1073"/>
      <c r="L694" s="1073"/>
      <c r="M694" s="1008"/>
      <c r="N694" s="1008"/>
      <c r="O694" s="1008"/>
      <c r="P694" s="1008"/>
      <c r="Q694" s="1008"/>
      <c r="R694" s="1008"/>
      <c r="S694" s="1008"/>
    </row>
    <row r="695" spans="1:19">
      <c r="A695" s="1073"/>
      <c r="B695" s="1008"/>
      <c r="C695" s="1008"/>
      <c r="D695" s="1074"/>
      <c r="E695" s="1008"/>
      <c r="F695" s="1008"/>
      <c r="G695" s="1008"/>
      <c r="H695" s="1008"/>
      <c r="I695" s="1073"/>
      <c r="J695" s="1073"/>
      <c r="K695" s="1073"/>
      <c r="L695" s="1073"/>
      <c r="M695" s="1008"/>
      <c r="N695" s="1008"/>
      <c r="O695" s="1008"/>
      <c r="P695" s="1008"/>
      <c r="Q695" s="1008"/>
      <c r="R695" s="1008"/>
      <c r="S695" s="1008"/>
    </row>
    <row r="696" spans="1:19">
      <c r="A696" s="1073"/>
      <c r="B696" s="1008"/>
      <c r="C696" s="1008"/>
      <c r="D696" s="1074"/>
      <c r="E696" s="1008"/>
      <c r="F696" s="1008"/>
      <c r="G696" s="1008"/>
      <c r="H696" s="1008"/>
      <c r="I696" s="1073"/>
      <c r="J696" s="1073"/>
      <c r="K696" s="1073"/>
      <c r="L696" s="1073"/>
      <c r="M696" s="1008"/>
      <c r="N696" s="1008"/>
      <c r="O696" s="1008"/>
      <c r="P696" s="1008"/>
      <c r="Q696" s="1008"/>
      <c r="R696" s="1008"/>
      <c r="S696" s="1008"/>
    </row>
    <row r="697" spans="1:19">
      <c r="A697" s="1073"/>
      <c r="B697" s="1008"/>
      <c r="C697" s="1008"/>
      <c r="D697" s="1074"/>
      <c r="E697" s="1008"/>
      <c r="F697" s="1008"/>
      <c r="G697" s="1008"/>
      <c r="H697" s="1008"/>
      <c r="I697" s="1073"/>
      <c r="J697" s="1073"/>
      <c r="K697" s="1073"/>
      <c r="L697" s="1073"/>
      <c r="M697" s="1008"/>
      <c r="N697" s="1008"/>
      <c r="O697" s="1008"/>
      <c r="P697" s="1008"/>
      <c r="Q697" s="1008"/>
      <c r="R697" s="1008"/>
      <c r="S697" s="1008"/>
    </row>
    <row r="698" spans="1:19">
      <c r="A698" s="1073"/>
      <c r="B698" s="1008"/>
      <c r="C698" s="1008"/>
      <c r="D698" s="1074"/>
      <c r="E698" s="1008"/>
      <c r="F698" s="1008"/>
      <c r="G698" s="1008"/>
      <c r="H698" s="1008"/>
      <c r="I698" s="1073"/>
      <c r="J698" s="1073"/>
      <c r="K698" s="1073"/>
      <c r="L698" s="1073"/>
      <c r="M698" s="1008"/>
      <c r="N698" s="1008"/>
      <c r="O698" s="1008"/>
      <c r="P698" s="1008"/>
      <c r="Q698" s="1008"/>
      <c r="R698" s="1008"/>
      <c r="S698" s="1008"/>
    </row>
    <row r="699" spans="1:19">
      <c r="A699" s="1073"/>
      <c r="B699" s="1008"/>
      <c r="C699" s="1008"/>
      <c r="D699" s="1074"/>
      <c r="E699" s="1008"/>
      <c r="F699" s="1008"/>
      <c r="G699" s="1008"/>
      <c r="H699" s="1008"/>
      <c r="I699" s="1073"/>
      <c r="J699" s="1073"/>
      <c r="K699" s="1073"/>
      <c r="L699" s="1073"/>
      <c r="M699" s="1008"/>
      <c r="N699" s="1008"/>
      <c r="O699" s="1008"/>
      <c r="P699" s="1008"/>
      <c r="Q699" s="1008"/>
      <c r="R699" s="1008"/>
      <c r="S699" s="1008"/>
    </row>
    <row r="700" spans="1:19">
      <c r="A700" s="1073"/>
      <c r="B700" s="1008"/>
      <c r="C700" s="1008"/>
      <c r="D700" s="1074"/>
      <c r="E700" s="1008"/>
      <c r="F700" s="1008"/>
      <c r="G700" s="1008"/>
      <c r="H700" s="1008"/>
      <c r="I700" s="1073"/>
      <c r="J700" s="1073"/>
      <c r="K700" s="1073"/>
      <c r="L700" s="1073"/>
      <c r="M700" s="1008"/>
      <c r="N700" s="1008"/>
      <c r="O700" s="1008"/>
      <c r="P700" s="1008"/>
      <c r="Q700" s="1008"/>
      <c r="R700" s="1008"/>
      <c r="S700" s="1008"/>
    </row>
    <row r="701" spans="1:19">
      <c r="A701" s="1073"/>
      <c r="B701" s="1008"/>
      <c r="C701" s="1008"/>
      <c r="D701" s="1074"/>
      <c r="E701" s="1008"/>
      <c r="F701" s="1008"/>
      <c r="G701" s="1008"/>
      <c r="H701" s="1008"/>
      <c r="I701" s="1073"/>
      <c r="J701" s="1073"/>
      <c r="K701" s="1073"/>
      <c r="L701" s="1073"/>
      <c r="M701" s="1008"/>
      <c r="N701" s="1008"/>
      <c r="O701" s="1008"/>
      <c r="P701" s="1008"/>
      <c r="Q701" s="1008"/>
      <c r="R701" s="1008"/>
      <c r="S701" s="1008"/>
    </row>
    <row r="702" spans="1:19">
      <c r="A702" s="1073"/>
      <c r="B702" s="1008"/>
      <c r="C702" s="1008"/>
      <c r="D702" s="1074"/>
      <c r="E702" s="1008"/>
      <c r="F702" s="1008"/>
      <c r="G702" s="1008"/>
      <c r="H702" s="1008"/>
      <c r="I702" s="1073"/>
      <c r="J702" s="1073"/>
      <c r="K702" s="1073"/>
      <c r="L702" s="1073"/>
      <c r="M702" s="1008"/>
      <c r="N702" s="1008"/>
      <c r="O702" s="1008"/>
      <c r="P702" s="1008"/>
      <c r="Q702" s="1008"/>
      <c r="R702" s="1008"/>
      <c r="S702" s="1008"/>
    </row>
    <row r="703" spans="1:19">
      <c r="A703" s="1073"/>
      <c r="B703" s="1008"/>
      <c r="C703" s="1008"/>
      <c r="D703" s="1074"/>
      <c r="E703" s="1008"/>
      <c r="F703" s="1008"/>
      <c r="G703" s="1008"/>
      <c r="H703" s="1008"/>
      <c r="I703" s="1073"/>
      <c r="J703" s="1073"/>
      <c r="K703" s="1073"/>
      <c r="L703" s="1073"/>
      <c r="M703" s="1008"/>
      <c r="N703" s="1008"/>
      <c r="O703" s="1008"/>
      <c r="P703" s="1008"/>
      <c r="Q703" s="1008"/>
      <c r="R703" s="1008"/>
      <c r="S703" s="1008"/>
    </row>
    <row r="704" spans="1:19">
      <c r="A704" s="1073"/>
      <c r="B704" s="1008"/>
      <c r="C704" s="1008"/>
      <c r="D704" s="1074"/>
      <c r="E704" s="1008"/>
      <c r="F704" s="1008"/>
      <c r="G704" s="1008"/>
      <c r="H704" s="1008"/>
      <c r="I704" s="1073"/>
      <c r="J704" s="1073"/>
      <c r="K704" s="1073"/>
      <c r="L704" s="1073"/>
      <c r="M704" s="1008"/>
      <c r="N704" s="1008"/>
      <c r="O704" s="1008"/>
      <c r="P704" s="1008"/>
      <c r="Q704" s="1008"/>
      <c r="R704" s="1008"/>
      <c r="S704" s="1008"/>
    </row>
    <row r="705" spans="1:19">
      <c r="A705" s="1073"/>
      <c r="B705" s="1008"/>
      <c r="C705" s="1008"/>
      <c r="D705" s="1074"/>
      <c r="E705" s="1008"/>
      <c r="F705" s="1008"/>
      <c r="G705" s="1008"/>
      <c r="H705" s="1008"/>
      <c r="I705" s="1073"/>
      <c r="J705" s="1073"/>
      <c r="K705" s="1073"/>
      <c r="L705" s="1073"/>
      <c r="M705" s="1008"/>
      <c r="N705" s="1008"/>
      <c r="O705" s="1008"/>
      <c r="P705" s="1008"/>
      <c r="Q705" s="1008"/>
      <c r="R705" s="1008"/>
      <c r="S705" s="1008"/>
    </row>
    <row r="706" spans="1:19">
      <c r="A706" s="1073"/>
      <c r="B706" s="1008"/>
      <c r="C706" s="1008"/>
      <c r="D706" s="1074"/>
      <c r="E706" s="1008"/>
      <c r="F706" s="1008"/>
      <c r="G706" s="1008"/>
      <c r="H706" s="1008"/>
      <c r="I706" s="1073"/>
      <c r="J706" s="1073"/>
      <c r="K706" s="1073"/>
      <c r="L706" s="1073"/>
      <c r="M706" s="1008"/>
      <c r="N706" s="1008"/>
      <c r="O706" s="1008"/>
      <c r="P706" s="1008"/>
      <c r="Q706" s="1008"/>
      <c r="R706" s="1008"/>
      <c r="S706" s="1008"/>
    </row>
    <row r="707" spans="1:19">
      <c r="A707" s="1073"/>
      <c r="B707" s="1008"/>
      <c r="C707" s="1008"/>
      <c r="D707" s="1074"/>
      <c r="E707" s="1008"/>
      <c r="F707" s="1008"/>
      <c r="G707" s="1008"/>
      <c r="H707" s="1008"/>
      <c r="I707" s="1073"/>
      <c r="J707" s="1073"/>
      <c r="K707" s="1073"/>
      <c r="L707" s="1073"/>
      <c r="M707" s="1008"/>
      <c r="N707" s="1008"/>
      <c r="O707" s="1008"/>
      <c r="P707" s="1008"/>
      <c r="Q707" s="1008"/>
      <c r="R707" s="1008"/>
      <c r="S707" s="1008"/>
    </row>
    <row r="708" spans="1:19">
      <c r="A708" s="1073"/>
      <c r="B708" s="1008"/>
      <c r="C708" s="1008"/>
      <c r="D708" s="1074"/>
      <c r="E708" s="1008"/>
      <c r="F708" s="1008"/>
      <c r="G708" s="1008"/>
      <c r="H708" s="1008"/>
      <c r="I708" s="1073"/>
      <c r="J708" s="1073"/>
      <c r="K708" s="1073"/>
      <c r="L708" s="1073"/>
      <c r="M708" s="1008"/>
      <c r="N708" s="1008"/>
      <c r="O708" s="1008"/>
      <c r="P708" s="1008"/>
      <c r="Q708" s="1008"/>
      <c r="R708" s="1008"/>
      <c r="S708" s="1008"/>
    </row>
    <row r="709" spans="1:19">
      <c r="A709" s="1073"/>
      <c r="B709" s="1008"/>
      <c r="C709" s="1008"/>
      <c r="D709" s="1074"/>
      <c r="E709" s="1008"/>
      <c r="F709" s="1008"/>
      <c r="G709" s="1008"/>
      <c r="H709" s="1008"/>
      <c r="I709" s="1073"/>
      <c r="J709" s="1073"/>
      <c r="K709" s="1073"/>
      <c r="L709" s="1073"/>
      <c r="M709" s="1008"/>
      <c r="N709" s="1008"/>
      <c r="O709" s="1008"/>
      <c r="P709" s="1008"/>
      <c r="Q709" s="1008"/>
      <c r="R709" s="1008"/>
      <c r="S709" s="1008"/>
    </row>
    <row r="710" spans="1:19">
      <c r="A710" s="1073"/>
      <c r="B710" s="1008"/>
      <c r="C710" s="1008"/>
      <c r="D710" s="1074"/>
      <c r="E710" s="1008"/>
      <c r="F710" s="1008"/>
      <c r="G710" s="1008"/>
      <c r="H710" s="1008"/>
      <c r="I710" s="1073"/>
      <c r="J710" s="1073"/>
      <c r="K710" s="1073"/>
      <c r="L710" s="1073"/>
      <c r="M710" s="1008"/>
      <c r="N710" s="1008"/>
      <c r="O710" s="1008"/>
      <c r="P710" s="1008"/>
      <c r="Q710" s="1008"/>
      <c r="R710" s="1008"/>
      <c r="S710" s="1008"/>
    </row>
    <row r="711" spans="1:19">
      <c r="A711" s="1073"/>
      <c r="B711" s="1008"/>
      <c r="C711" s="1008"/>
      <c r="D711" s="1074"/>
      <c r="E711" s="1008"/>
      <c r="F711" s="1008"/>
      <c r="G711" s="1008"/>
      <c r="H711" s="1008"/>
      <c r="I711" s="1073"/>
      <c r="J711" s="1073"/>
      <c r="K711" s="1073"/>
      <c r="L711" s="1073"/>
      <c r="M711" s="1008"/>
      <c r="N711" s="1008"/>
      <c r="O711" s="1008"/>
      <c r="P711" s="1008"/>
      <c r="Q711" s="1008"/>
      <c r="R711" s="1008"/>
      <c r="S711" s="1008"/>
    </row>
    <row r="712" spans="1:19">
      <c r="A712" s="1073"/>
      <c r="B712" s="1008"/>
      <c r="C712" s="1008"/>
      <c r="D712" s="1074"/>
      <c r="E712" s="1008"/>
      <c r="F712" s="1008"/>
      <c r="G712" s="1008"/>
      <c r="H712" s="1008"/>
      <c r="I712" s="1073"/>
      <c r="J712" s="1073"/>
      <c r="K712" s="1073"/>
      <c r="L712" s="1073"/>
      <c r="M712" s="1008"/>
      <c r="N712" s="1008"/>
      <c r="O712" s="1008"/>
      <c r="P712" s="1008"/>
      <c r="Q712" s="1008"/>
      <c r="R712" s="1008"/>
      <c r="S712" s="1008"/>
    </row>
    <row r="713" spans="1:19">
      <c r="A713" s="1073"/>
      <c r="B713" s="1008"/>
      <c r="C713" s="1008"/>
      <c r="D713" s="1074"/>
      <c r="E713" s="1008"/>
      <c r="F713" s="1008"/>
      <c r="G713" s="1008"/>
      <c r="H713" s="1008"/>
      <c r="I713" s="1073"/>
      <c r="J713" s="1073"/>
      <c r="K713" s="1073"/>
      <c r="L713" s="1073"/>
      <c r="M713" s="1008"/>
      <c r="N713" s="1008"/>
      <c r="O713" s="1008"/>
      <c r="P713" s="1008"/>
      <c r="Q713" s="1008"/>
      <c r="R713" s="1008"/>
      <c r="S713" s="1008"/>
    </row>
    <row r="714" spans="1:19">
      <c r="A714" s="1073"/>
      <c r="B714" s="1008"/>
      <c r="C714" s="1008"/>
      <c r="D714" s="1074"/>
      <c r="E714" s="1008"/>
      <c r="F714" s="1008"/>
      <c r="G714" s="1008"/>
      <c r="H714" s="1008"/>
      <c r="I714" s="1073"/>
      <c r="J714" s="1073"/>
      <c r="K714" s="1073"/>
      <c r="L714" s="1073"/>
      <c r="M714" s="1008"/>
      <c r="N714" s="1008"/>
      <c r="O714" s="1008"/>
      <c r="P714" s="1008"/>
      <c r="Q714" s="1008"/>
      <c r="R714" s="1008"/>
      <c r="S714" s="1008"/>
    </row>
    <row r="715" spans="1:19">
      <c r="A715" s="1073"/>
      <c r="B715" s="1008"/>
      <c r="C715" s="1008"/>
      <c r="D715" s="1074"/>
      <c r="E715" s="1008"/>
      <c r="F715" s="1008"/>
      <c r="G715" s="1008"/>
      <c r="H715" s="1008"/>
      <c r="I715" s="1073"/>
      <c r="J715" s="1073"/>
      <c r="K715" s="1073"/>
      <c r="L715" s="1073"/>
      <c r="M715" s="1008"/>
      <c r="N715" s="1008"/>
      <c r="O715" s="1008"/>
      <c r="P715" s="1008"/>
      <c r="Q715" s="1008"/>
      <c r="R715" s="1008"/>
      <c r="S715" s="1008"/>
    </row>
    <row r="716" spans="1:19">
      <c r="A716" s="1073"/>
      <c r="B716" s="1008"/>
      <c r="C716" s="1008"/>
      <c r="D716" s="1074"/>
      <c r="E716" s="1008"/>
      <c r="F716" s="1008"/>
      <c r="G716" s="1008"/>
      <c r="H716" s="1008"/>
      <c r="I716" s="1073"/>
      <c r="J716" s="1073"/>
      <c r="K716" s="1073"/>
      <c r="L716" s="1073"/>
      <c r="M716" s="1008"/>
      <c r="N716" s="1008"/>
      <c r="O716" s="1008"/>
      <c r="P716" s="1008"/>
      <c r="Q716" s="1008"/>
      <c r="R716" s="1008"/>
      <c r="S716" s="1008"/>
    </row>
    <row r="717" spans="1:19">
      <c r="A717" s="1073"/>
      <c r="B717" s="1008"/>
      <c r="C717" s="1008"/>
      <c r="D717" s="1074"/>
      <c r="E717" s="1008"/>
      <c r="F717" s="1008"/>
      <c r="G717" s="1008"/>
      <c r="H717" s="1008"/>
      <c r="I717" s="1073"/>
      <c r="J717" s="1073"/>
      <c r="K717" s="1073"/>
      <c r="L717" s="1073"/>
      <c r="M717" s="1008"/>
      <c r="N717" s="1008"/>
      <c r="O717" s="1008"/>
      <c r="P717" s="1008"/>
      <c r="Q717" s="1008"/>
      <c r="R717" s="1008"/>
      <c r="S717" s="1008"/>
    </row>
    <row r="718" spans="1:19">
      <c r="A718" s="1073"/>
      <c r="B718" s="1008"/>
      <c r="C718" s="1008"/>
      <c r="D718" s="1074"/>
      <c r="E718" s="1008"/>
      <c r="F718" s="1008"/>
      <c r="G718" s="1008"/>
      <c r="H718" s="1008"/>
      <c r="I718" s="1073"/>
      <c r="J718" s="1073"/>
      <c r="K718" s="1073"/>
      <c r="L718" s="1073"/>
      <c r="M718" s="1008"/>
      <c r="N718" s="1008"/>
      <c r="O718" s="1008"/>
      <c r="P718" s="1008"/>
      <c r="Q718" s="1008"/>
      <c r="R718" s="1008"/>
      <c r="S718" s="1008"/>
    </row>
    <row r="719" spans="1:19">
      <c r="A719" s="1073"/>
      <c r="B719" s="1008"/>
      <c r="C719" s="1008"/>
      <c r="D719" s="1074"/>
      <c r="E719" s="1008"/>
      <c r="F719" s="1008"/>
      <c r="G719" s="1008"/>
      <c r="H719" s="1008"/>
      <c r="I719" s="1073"/>
      <c r="J719" s="1073"/>
      <c r="K719" s="1073"/>
      <c r="L719" s="1073"/>
      <c r="M719" s="1008"/>
      <c r="N719" s="1008"/>
      <c r="O719" s="1008"/>
      <c r="P719" s="1008"/>
      <c r="Q719" s="1008"/>
      <c r="R719" s="1008"/>
      <c r="S719" s="1008"/>
    </row>
    <row r="720" spans="1:19">
      <c r="A720" s="1073"/>
      <c r="B720" s="1008"/>
      <c r="C720" s="1008"/>
      <c r="D720" s="1074"/>
      <c r="E720" s="1008"/>
      <c r="F720" s="1008"/>
      <c r="G720" s="1008"/>
      <c r="H720" s="1008"/>
      <c r="I720" s="1073"/>
      <c r="J720" s="1073"/>
      <c r="K720" s="1073"/>
      <c r="L720" s="1073"/>
      <c r="M720" s="1008"/>
      <c r="N720" s="1008"/>
      <c r="O720" s="1008"/>
      <c r="P720" s="1008"/>
      <c r="Q720" s="1008"/>
      <c r="R720" s="1008"/>
      <c r="S720" s="1008"/>
    </row>
    <row r="721" spans="1:19">
      <c r="A721" s="1073"/>
      <c r="B721" s="1008"/>
      <c r="C721" s="1008"/>
      <c r="D721" s="1074"/>
      <c r="E721" s="1008"/>
      <c r="F721" s="1008"/>
      <c r="G721" s="1008"/>
      <c r="H721" s="1008"/>
      <c r="I721" s="1073"/>
      <c r="J721" s="1073"/>
      <c r="K721" s="1073"/>
      <c r="L721" s="1073"/>
      <c r="M721" s="1008"/>
      <c r="N721" s="1008"/>
      <c r="O721" s="1008"/>
      <c r="P721" s="1008"/>
      <c r="Q721" s="1008"/>
      <c r="R721" s="1008"/>
      <c r="S721" s="1008"/>
    </row>
    <row r="722" spans="1:19">
      <c r="A722" s="1073"/>
      <c r="B722" s="1008"/>
      <c r="C722" s="1008"/>
      <c r="D722" s="1074"/>
      <c r="E722" s="1008"/>
      <c r="F722" s="1008"/>
      <c r="G722" s="1008"/>
      <c r="H722" s="1008"/>
      <c r="I722" s="1073"/>
      <c r="J722" s="1073"/>
      <c r="K722" s="1073"/>
      <c r="L722" s="1073"/>
      <c r="M722" s="1008"/>
      <c r="N722" s="1008"/>
      <c r="O722" s="1008"/>
      <c r="P722" s="1008"/>
      <c r="Q722" s="1008"/>
      <c r="R722" s="1008"/>
      <c r="S722" s="1008"/>
    </row>
    <row r="723" spans="1:19">
      <c r="A723" s="1073"/>
      <c r="B723" s="1008"/>
      <c r="C723" s="1008"/>
      <c r="D723" s="1074"/>
      <c r="E723" s="1008"/>
      <c r="F723" s="1008"/>
      <c r="G723" s="1008"/>
      <c r="H723" s="1008"/>
      <c r="I723" s="1073"/>
      <c r="J723" s="1073"/>
      <c r="K723" s="1073"/>
      <c r="L723" s="1073"/>
      <c r="M723" s="1008"/>
      <c r="N723" s="1008"/>
      <c r="O723" s="1008"/>
      <c r="P723" s="1008"/>
      <c r="Q723" s="1008"/>
      <c r="R723" s="1008"/>
      <c r="S723" s="1008"/>
    </row>
    <row r="724" spans="1:19">
      <c r="A724" s="1073"/>
      <c r="B724" s="1008"/>
      <c r="C724" s="1008"/>
      <c r="D724" s="1074"/>
      <c r="E724" s="1008"/>
      <c r="F724" s="1008"/>
      <c r="G724" s="1008"/>
      <c r="H724" s="1008"/>
      <c r="I724" s="1073"/>
      <c r="J724" s="1073"/>
      <c r="K724" s="1073"/>
      <c r="L724" s="1073"/>
      <c r="M724" s="1008"/>
      <c r="N724" s="1008"/>
      <c r="O724" s="1008"/>
      <c r="P724" s="1008"/>
      <c r="Q724" s="1008"/>
      <c r="R724" s="1008"/>
      <c r="S724" s="1008"/>
    </row>
    <row r="725" spans="1:19">
      <c r="A725" s="1073"/>
      <c r="B725" s="1008"/>
      <c r="C725" s="1008"/>
      <c r="D725" s="1074"/>
      <c r="E725" s="1008"/>
      <c r="F725" s="1008"/>
      <c r="G725" s="1008"/>
      <c r="H725" s="1008"/>
      <c r="I725" s="1073"/>
      <c r="J725" s="1073"/>
      <c r="K725" s="1073"/>
      <c r="L725" s="1073"/>
      <c r="M725" s="1008"/>
      <c r="N725" s="1008"/>
      <c r="O725" s="1008"/>
      <c r="P725" s="1008"/>
      <c r="Q725" s="1008"/>
      <c r="R725" s="1008"/>
      <c r="S725" s="1008"/>
    </row>
    <row r="726" spans="1:19">
      <c r="A726" s="1073"/>
      <c r="B726" s="1008"/>
      <c r="C726" s="1008"/>
      <c r="D726" s="1074"/>
      <c r="E726" s="1008"/>
      <c r="F726" s="1008"/>
      <c r="G726" s="1008"/>
      <c r="H726" s="1008"/>
      <c r="I726" s="1073"/>
      <c r="J726" s="1073"/>
      <c r="K726" s="1073"/>
      <c r="L726" s="1073"/>
      <c r="M726" s="1008"/>
      <c r="N726" s="1008"/>
      <c r="O726" s="1008"/>
      <c r="P726" s="1008"/>
      <c r="Q726" s="1008"/>
      <c r="R726" s="1008"/>
      <c r="S726" s="1008"/>
    </row>
    <row r="727" spans="1:19">
      <c r="A727" s="1073"/>
      <c r="B727" s="1008"/>
      <c r="C727" s="1008"/>
      <c r="D727" s="1074"/>
      <c r="E727" s="1008"/>
      <c r="F727" s="1008"/>
      <c r="G727" s="1008"/>
      <c r="H727" s="1008"/>
      <c r="I727" s="1073"/>
      <c r="J727" s="1073"/>
      <c r="K727" s="1073"/>
      <c r="L727" s="1073"/>
      <c r="M727" s="1008"/>
      <c r="N727" s="1008"/>
      <c r="O727" s="1008"/>
      <c r="P727" s="1008"/>
      <c r="Q727" s="1008"/>
      <c r="R727" s="1008"/>
      <c r="S727" s="1008"/>
    </row>
    <row r="728" spans="1:19">
      <c r="A728" s="1073"/>
      <c r="B728" s="1008"/>
      <c r="C728" s="1008"/>
      <c r="D728" s="1074"/>
      <c r="E728" s="1008"/>
      <c r="F728" s="1008"/>
      <c r="G728" s="1008"/>
      <c r="H728" s="1008"/>
      <c r="I728" s="1073"/>
      <c r="J728" s="1073"/>
      <c r="K728" s="1073"/>
      <c r="L728" s="1073"/>
      <c r="M728" s="1008"/>
      <c r="N728" s="1008"/>
      <c r="O728" s="1008"/>
      <c r="P728" s="1008"/>
      <c r="Q728" s="1008"/>
      <c r="R728" s="1008"/>
      <c r="S728" s="1008"/>
    </row>
    <row r="729" spans="1:19">
      <c r="A729" s="1073"/>
      <c r="B729" s="1008"/>
      <c r="C729" s="1008"/>
      <c r="D729" s="1074"/>
      <c r="E729" s="1008"/>
      <c r="F729" s="1008"/>
      <c r="G729" s="1008"/>
      <c r="H729" s="1008"/>
      <c r="I729" s="1073"/>
      <c r="J729" s="1073"/>
      <c r="K729" s="1073"/>
      <c r="L729" s="1073"/>
      <c r="M729" s="1008"/>
      <c r="N729" s="1008"/>
      <c r="O729" s="1008"/>
      <c r="P729" s="1008"/>
      <c r="Q729" s="1008"/>
      <c r="R729" s="1008"/>
      <c r="S729" s="1008"/>
    </row>
    <row r="730" spans="1:19">
      <c r="A730" s="1073"/>
      <c r="B730" s="1008"/>
      <c r="C730" s="1008"/>
      <c r="D730" s="1074"/>
      <c r="E730" s="1008"/>
      <c r="F730" s="1008"/>
      <c r="G730" s="1008"/>
      <c r="H730" s="1008"/>
      <c r="I730" s="1073"/>
      <c r="J730" s="1073"/>
      <c r="K730" s="1073"/>
      <c r="L730" s="1073"/>
      <c r="M730" s="1008"/>
      <c r="N730" s="1008"/>
      <c r="O730" s="1008"/>
      <c r="P730" s="1008"/>
      <c r="Q730" s="1008"/>
      <c r="R730" s="1008"/>
      <c r="S730" s="1008"/>
    </row>
    <row r="731" spans="1:19">
      <c r="A731" s="1073"/>
      <c r="B731" s="1008"/>
      <c r="C731" s="1008"/>
      <c r="D731" s="1074"/>
      <c r="E731" s="1008"/>
      <c r="F731" s="1008"/>
      <c r="G731" s="1008"/>
      <c r="H731" s="1008"/>
      <c r="I731" s="1073"/>
      <c r="J731" s="1073"/>
      <c r="K731" s="1073"/>
      <c r="L731" s="1073"/>
      <c r="M731" s="1008"/>
      <c r="N731" s="1008"/>
      <c r="O731" s="1008"/>
      <c r="P731" s="1008"/>
      <c r="Q731" s="1008"/>
      <c r="R731" s="1008"/>
      <c r="S731" s="1008"/>
    </row>
    <row r="732" spans="1:19">
      <c r="A732" s="1073"/>
      <c r="B732" s="1008"/>
      <c r="C732" s="1008"/>
      <c r="D732" s="1074"/>
      <c r="E732" s="1008"/>
      <c r="F732" s="1008"/>
      <c r="G732" s="1008"/>
      <c r="H732" s="1008"/>
      <c r="I732" s="1073"/>
      <c r="J732" s="1073"/>
      <c r="K732" s="1073"/>
      <c r="L732" s="1073"/>
      <c r="M732" s="1008"/>
      <c r="N732" s="1008"/>
      <c r="O732" s="1008"/>
      <c r="P732" s="1008"/>
      <c r="Q732" s="1008"/>
      <c r="R732" s="1008"/>
      <c r="S732" s="1008"/>
    </row>
    <row r="733" spans="1:19">
      <c r="A733" s="1073"/>
      <c r="B733" s="1008"/>
      <c r="C733" s="1008"/>
      <c r="D733" s="1074"/>
      <c r="E733" s="1008"/>
      <c r="F733" s="1008"/>
      <c r="G733" s="1008"/>
      <c r="H733" s="1008"/>
      <c r="I733" s="1073"/>
      <c r="J733" s="1073"/>
      <c r="K733" s="1073"/>
      <c r="L733" s="1073"/>
      <c r="M733" s="1008"/>
      <c r="N733" s="1008"/>
      <c r="O733" s="1008"/>
      <c r="P733" s="1008"/>
      <c r="Q733" s="1008"/>
      <c r="R733" s="1008"/>
      <c r="S733" s="1008"/>
    </row>
    <row r="734" spans="1:19">
      <c r="A734" s="1073"/>
      <c r="B734" s="1008"/>
      <c r="C734" s="1008"/>
      <c r="D734" s="1074"/>
      <c r="E734" s="1008"/>
      <c r="F734" s="1008"/>
      <c r="G734" s="1008"/>
      <c r="H734" s="1008"/>
      <c r="I734" s="1073"/>
      <c r="J734" s="1073"/>
      <c r="K734" s="1073"/>
      <c r="L734" s="1073"/>
      <c r="M734" s="1008"/>
      <c r="N734" s="1008"/>
      <c r="O734" s="1008"/>
      <c r="P734" s="1008"/>
      <c r="Q734" s="1008"/>
      <c r="R734" s="1008"/>
      <c r="S734" s="1008"/>
    </row>
    <row r="735" spans="1:19">
      <c r="A735" s="1073"/>
      <c r="B735" s="1008"/>
      <c r="C735" s="1008"/>
      <c r="D735" s="1074"/>
      <c r="E735" s="1008"/>
      <c r="F735" s="1008"/>
      <c r="G735" s="1008"/>
      <c r="H735" s="1008"/>
      <c r="I735" s="1073"/>
      <c r="J735" s="1073"/>
      <c r="K735" s="1073"/>
      <c r="L735" s="1073"/>
      <c r="M735" s="1008"/>
      <c r="N735" s="1008"/>
      <c r="O735" s="1008"/>
      <c r="P735" s="1008"/>
      <c r="Q735" s="1008"/>
      <c r="R735" s="1008"/>
      <c r="S735" s="1008"/>
    </row>
    <row r="736" spans="1:19">
      <c r="A736" s="1073"/>
      <c r="B736" s="1008"/>
      <c r="C736" s="1008"/>
      <c r="D736" s="1074"/>
      <c r="E736" s="1008"/>
      <c r="F736" s="1008"/>
      <c r="G736" s="1008"/>
      <c r="H736" s="1008"/>
      <c r="I736" s="1073"/>
      <c r="J736" s="1073"/>
      <c r="K736" s="1073"/>
      <c r="L736" s="1073"/>
      <c r="M736" s="1008"/>
      <c r="N736" s="1008"/>
      <c r="O736" s="1008"/>
      <c r="P736" s="1008"/>
      <c r="Q736" s="1008"/>
      <c r="R736" s="1008"/>
      <c r="S736" s="1008"/>
    </row>
    <row r="737" spans="1:19">
      <c r="A737" s="1073"/>
      <c r="B737" s="1008"/>
      <c r="C737" s="1008"/>
      <c r="D737" s="1074"/>
      <c r="E737" s="1008"/>
      <c r="F737" s="1008"/>
      <c r="G737" s="1008"/>
      <c r="H737" s="1008"/>
      <c r="I737" s="1073"/>
      <c r="J737" s="1073"/>
      <c r="K737" s="1073"/>
      <c r="L737" s="1073"/>
      <c r="M737" s="1008"/>
      <c r="N737" s="1008"/>
      <c r="O737" s="1008"/>
      <c r="P737" s="1008"/>
      <c r="Q737" s="1008"/>
      <c r="R737" s="1008"/>
      <c r="S737" s="1008"/>
    </row>
    <row r="738" spans="1:19">
      <c r="A738" s="1073"/>
      <c r="B738" s="1008"/>
      <c r="C738" s="1008"/>
      <c r="D738" s="1074"/>
      <c r="E738" s="1008"/>
      <c r="F738" s="1008"/>
      <c r="G738" s="1008"/>
      <c r="H738" s="1008"/>
      <c r="I738" s="1073"/>
      <c r="J738" s="1073"/>
      <c r="K738" s="1073"/>
      <c r="L738" s="1073"/>
      <c r="M738" s="1008"/>
      <c r="N738" s="1008"/>
      <c r="O738" s="1008"/>
      <c r="P738" s="1008"/>
      <c r="Q738" s="1008"/>
      <c r="R738" s="1008"/>
      <c r="S738" s="1008"/>
    </row>
    <row r="739" spans="1:19">
      <c r="A739" s="1073"/>
      <c r="B739" s="1008"/>
      <c r="C739" s="1008"/>
      <c r="D739" s="1074"/>
      <c r="E739" s="1008"/>
      <c r="F739" s="1008"/>
      <c r="G739" s="1008"/>
      <c r="H739" s="1008"/>
      <c r="I739" s="1073"/>
      <c r="J739" s="1073"/>
      <c r="K739" s="1073"/>
      <c r="L739" s="1073"/>
      <c r="M739" s="1008"/>
      <c r="N739" s="1008"/>
      <c r="O739" s="1008"/>
      <c r="P739" s="1008"/>
      <c r="Q739" s="1008"/>
      <c r="R739" s="1008"/>
      <c r="S739" s="1008"/>
    </row>
    <row r="740" spans="1:19">
      <c r="A740" s="1073"/>
      <c r="B740" s="1008"/>
      <c r="C740" s="1008"/>
      <c r="D740" s="1074"/>
      <c r="E740" s="1008"/>
      <c r="F740" s="1008"/>
      <c r="G740" s="1008"/>
      <c r="H740" s="1008"/>
      <c r="I740" s="1073"/>
      <c r="J740" s="1073"/>
      <c r="K740" s="1073"/>
      <c r="L740" s="1073"/>
      <c r="M740" s="1008"/>
      <c r="N740" s="1008"/>
      <c r="O740" s="1008"/>
      <c r="P740" s="1008"/>
      <c r="Q740" s="1008"/>
      <c r="R740" s="1008"/>
      <c r="S740" s="1008"/>
    </row>
    <row r="741" spans="1:19">
      <c r="A741" s="1073"/>
      <c r="B741" s="1008"/>
      <c r="C741" s="1008"/>
      <c r="D741" s="1074"/>
      <c r="E741" s="1008"/>
      <c r="F741" s="1008"/>
      <c r="G741" s="1008"/>
      <c r="H741" s="1008"/>
      <c r="I741" s="1073"/>
      <c r="J741" s="1073"/>
      <c r="K741" s="1073"/>
      <c r="L741" s="1073"/>
      <c r="M741" s="1008"/>
      <c r="N741" s="1008"/>
      <c r="O741" s="1008"/>
      <c r="P741" s="1008"/>
      <c r="Q741" s="1008"/>
      <c r="R741" s="1008"/>
      <c r="S741" s="1008"/>
    </row>
    <row r="742" spans="1:19">
      <c r="A742" s="1073"/>
      <c r="B742" s="1008"/>
      <c r="C742" s="1008"/>
      <c r="D742" s="1074"/>
      <c r="E742" s="1008"/>
      <c r="F742" s="1008"/>
      <c r="G742" s="1008"/>
      <c r="H742" s="1008"/>
      <c r="I742" s="1073"/>
      <c r="J742" s="1073"/>
      <c r="K742" s="1073"/>
      <c r="L742" s="1073"/>
      <c r="M742" s="1008"/>
      <c r="N742" s="1008"/>
      <c r="O742" s="1008"/>
      <c r="P742" s="1008"/>
      <c r="Q742" s="1008"/>
      <c r="R742" s="1008"/>
      <c r="S742" s="1008"/>
    </row>
    <row r="743" spans="1:19">
      <c r="A743" s="1073"/>
      <c r="B743" s="1008"/>
      <c r="C743" s="1008"/>
      <c r="D743" s="1074"/>
      <c r="E743" s="1008"/>
      <c r="F743" s="1008"/>
      <c r="G743" s="1008"/>
      <c r="H743" s="1008"/>
      <c r="I743" s="1073"/>
      <c r="J743" s="1073"/>
      <c r="K743" s="1073"/>
      <c r="L743" s="1073"/>
      <c r="M743" s="1008"/>
      <c r="N743" s="1008"/>
      <c r="O743" s="1008"/>
      <c r="P743" s="1008"/>
      <c r="Q743" s="1008"/>
      <c r="R743" s="1008"/>
      <c r="S743" s="1008"/>
    </row>
    <row r="744" spans="1:19">
      <c r="A744" s="1073"/>
      <c r="B744" s="1008"/>
      <c r="C744" s="1008"/>
      <c r="D744" s="1074"/>
      <c r="E744" s="1008"/>
      <c r="F744" s="1008"/>
      <c r="G744" s="1008"/>
      <c r="H744" s="1008"/>
      <c r="I744" s="1073"/>
      <c r="J744" s="1073"/>
      <c r="K744" s="1073"/>
      <c r="L744" s="1073"/>
      <c r="M744" s="1008"/>
      <c r="N744" s="1008"/>
      <c r="O744" s="1008"/>
      <c r="P744" s="1008"/>
      <c r="Q744" s="1008"/>
      <c r="R744" s="1008"/>
      <c r="S744" s="1008"/>
    </row>
    <row r="745" spans="1:19">
      <c r="A745" s="1073"/>
      <c r="B745" s="1008"/>
      <c r="C745" s="1008"/>
      <c r="D745" s="1074"/>
      <c r="E745" s="1008"/>
      <c r="F745" s="1008"/>
      <c r="G745" s="1008"/>
      <c r="H745" s="1008"/>
      <c r="I745" s="1073"/>
      <c r="J745" s="1073"/>
      <c r="K745" s="1073"/>
      <c r="L745" s="1073"/>
      <c r="M745" s="1008"/>
      <c r="N745" s="1008"/>
      <c r="O745" s="1008"/>
      <c r="P745" s="1008"/>
      <c r="Q745" s="1008"/>
      <c r="R745" s="1008"/>
      <c r="S745" s="1008"/>
    </row>
    <row r="746" spans="1:19">
      <c r="A746" s="1073"/>
      <c r="B746" s="1008"/>
      <c r="C746" s="1008"/>
      <c r="D746" s="1074"/>
      <c r="E746" s="1008"/>
      <c r="F746" s="1008"/>
      <c r="G746" s="1008"/>
      <c r="H746" s="1008"/>
      <c r="I746" s="1073"/>
      <c r="J746" s="1073"/>
      <c r="K746" s="1073"/>
      <c r="L746" s="1073"/>
      <c r="M746" s="1008"/>
      <c r="N746" s="1008"/>
      <c r="O746" s="1008"/>
      <c r="P746" s="1008"/>
      <c r="Q746" s="1008"/>
      <c r="R746" s="1008"/>
      <c r="S746" s="1008"/>
    </row>
    <row r="747" spans="1:19">
      <c r="A747" s="1073"/>
      <c r="B747" s="1008"/>
      <c r="C747" s="1008"/>
      <c r="D747" s="1074"/>
      <c r="E747" s="1008"/>
      <c r="F747" s="1008"/>
      <c r="G747" s="1008"/>
      <c r="H747" s="1008"/>
      <c r="I747" s="1073"/>
      <c r="J747" s="1073"/>
      <c r="K747" s="1073"/>
      <c r="L747" s="1073"/>
      <c r="M747" s="1008"/>
      <c r="N747" s="1008"/>
      <c r="O747" s="1008"/>
      <c r="P747" s="1008"/>
      <c r="Q747" s="1008"/>
      <c r="R747" s="1008"/>
      <c r="S747" s="1008"/>
    </row>
    <row r="748" spans="1:19">
      <c r="A748" s="1073"/>
      <c r="B748" s="1008"/>
      <c r="C748" s="1008"/>
      <c r="D748" s="1074"/>
      <c r="E748" s="1008"/>
      <c r="F748" s="1008"/>
      <c r="G748" s="1008"/>
      <c r="H748" s="1008"/>
      <c r="I748" s="1073"/>
      <c r="J748" s="1073"/>
      <c r="K748" s="1073"/>
      <c r="L748" s="1073"/>
      <c r="M748" s="1008"/>
      <c r="N748" s="1008"/>
      <c r="O748" s="1008"/>
      <c r="P748" s="1008"/>
      <c r="Q748" s="1008"/>
      <c r="R748" s="1008"/>
      <c r="S748" s="1008"/>
    </row>
    <row r="749" spans="1:19">
      <c r="A749" s="1073"/>
      <c r="B749" s="1008"/>
      <c r="C749" s="1008"/>
      <c r="D749" s="1074"/>
      <c r="E749" s="1008"/>
      <c r="F749" s="1008"/>
      <c r="G749" s="1008"/>
      <c r="H749" s="1008"/>
      <c r="I749" s="1073"/>
      <c r="J749" s="1073"/>
      <c r="K749" s="1073"/>
      <c r="L749" s="1073"/>
      <c r="M749" s="1008"/>
      <c r="N749" s="1008"/>
      <c r="O749" s="1008"/>
      <c r="P749" s="1008"/>
      <c r="Q749" s="1008"/>
      <c r="R749" s="1008"/>
      <c r="S749" s="1008"/>
    </row>
    <row r="750" spans="1:19">
      <c r="A750" s="1073"/>
      <c r="B750" s="1008"/>
      <c r="C750" s="1008"/>
      <c r="D750" s="1074"/>
      <c r="E750" s="1008"/>
      <c r="F750" s="1008"/>
      <c r="G750" s="1008"/>
      <c r="H750" s="1008"/>
      <c r="I750" s="1073"/>
      <c r="J750" s="1073"/>
      <c r="K750" s="1073"/>
      <c r="L750" s="1073"/>
      <c r="M750" s="1008"/>
      <c r="N750" s="1008"/>
      <c r="O750" s="1008"/>
      <c r="P750" s="1008"/>
      <c r="Q750" s="1008"/>
      <c r="R750" s="1008"/>
      <c r="S750" s="1008"/>
    </row>
    <row r="751" spans="1:19">
      <c r="A751" s="1073"/>
      <c r="B751" s="1008"/>
      <c r="C751" s="1008"/>
      <c r="D751" s="1074"/>
      <c r="E751" s="1008"/>
      <c r="F751" s="1008"/>
      <c r="G751" s="1008"/>
      <c r="H751" s="1008"/>
      <c r="I751" s="1073"/>
      <c r="J751" s="1073"/>
      <c r="K751" s="1073"/>
      <c r="L751" s="1073"/>
      <c r="M751" s="1008"/>
      <c r="N751" s="1008"/>
      <c r="O751" s="1008"/>
      <c r="P751" s="1008"/>
      <c r="Q751" s="1008"/>
      <c r="R751" s="1008"/>
      <c r="S751" s="1008"/>
    </row>
    <row r="752" spans="1:19">
      <c r="A752" s="1073"/>
      <c r="B752" s="1008"/>
      <c r="C752" s="1008"/>
      <c r="D752" s="1074"/>
      <c r="E752" s="1008"/>
      <c r="F752" s="1008"/>
      <c r="G752" s="1008"/>
      <c r="H752" s="1008"/>
      <c r="I752" s="1073"/>
      <c r="J752" s="1073"/>
      <c r="K752" s="1073"/>
      <c r="L752" s="1073"/>
      <c r="M752" s="1008"/>
      <c r="N752" s="1008"/>
      <c r="O752" s="1008"/>
      <c r="P752" s="1008"/>
      <c r="Q752" s="1008"/>
      <c r="R752" s="1008"/>
      <c r="S752" s="1008"/>
    </row>
    <row r="753" spans="1:19">
      <c r="A753" s="1073"/>
      <c r="B753" s="1008"/>
      <c r="C753" s="1008"/>
      <c r="D753" s="1074"/>
      <c r="E753" s="1008"/>
      <c r="F753" s="1008"/>
      <c r="G753" s="1008"/>
      <c r="H753" s="1008"/>
      <c r="I753" s="1073"/>
      <c r="J753" s="1073"/>
      <c r="K753" s="1073"/>
      <c r="L753" s="1073"/>
      <c r="M753" s="1008"/>
      <c r="N753" s="1008"/>
      <c r="O753" s="1008"/>
      <c r="P753" s="1008"/>
      <c r="Q753" s="1008"/>
      <c r="R753" s="1008"/>
      <c r="S753" s="1008"/>
    </row>
    <row r="754" spans="1:19">
      <c r="A754" s="1073"/>
      <c r="B754" s="1008"/>
      <c r="C754" s="1008"/>
      <c r="D754" s="1074"/>
      <c r="E754" s="1008"/>
      <c r="F754" s="1008"/>
      <c r="G754" s="1008"/>
      <c r="H754" s="1008"/>
      <c r="I754" s="1073"/>
      <c r="J754" s="1073"/>
      <c r="K754" s="1073"/>
      <c r="L754" s="1073"/>
      <c r="M754" s="1008"/>
      <c r="N754" s="1008"/>
      <c r="O754" s="1008"/>
      <c r="P754" s="1008"/>
      <c r="Q754" s="1008"/>
      <c r="R754" s="1008"/>
      <c r="S754" s="1008"/>
    </row>
    <row r="755" spans="1:19">
      <c r="A755" s="1073"/>
      <c r="B755" s="1008"/>
      <c r="C755" s="1008"/>
      <c r="D755" s="1074"/>
      <c r="E755" s="1008"/>
      <c r="F755" s="1008"/>
      <c r="G755" s="1008"/>
      <c r="H755" s="1008"/>
      <c r="I755" s="1073"/>
      <c r="J755" s="1073"/>
      <c r="K755" s="1073"/>
      <c r="L755" s="1073"/>
      <c r="M755" s="1008"/>
      <c r="N755" s="1008"/>
      <c r="O755" s="1008"/>
      <c r="P755" s="1008"/>
      <c r="Q755" s="1008"/>
      <c r="R755" s="1008"/>
      <c r="S755" s="1008"/>
    </row>
    <row r="756" spans="1:19">
      <c r="A756" s="1073"/>
      <c r="B756" s="1008"/>
      <c r="C756" s="1008"/>
      <c r="D756" s="1074"/>
      <c r="E756" s="1008"/>
      <c r="F756" s="1008"/>
      <c r="G756" s="1008"/>
      <c r="H756" s="1008"/>
      <c r="I756" s="1073"/>
      <c r="J756" s="1073"/>
      <c r="K756" s="1073"/>
      <c r="L756" s="1073"/>
      <c r="M756" s="1008"/>
      <c r="N756" s="1008"/>
      <c r="O756" s="1008"/>
      <c r="P756" s="1008"/>
      <c r="Q756" s="1008"/>
      <c r="R756" s="1008"/>
      <c r="S756" s="1008"/>
    </row>
    <row r="757" spans="1:19">
      <c r="A757" s="1073"/>
      <c r="B757" s="1008"/>
      <c r="C757" s="1008"/>
      <c r="D757" s="1074"/>
      <c r="E757" s="1008"/>
      <c r="F757" s="1008"/>
      <c r="G757" s="1008"/>
      <c r="H757" s="1008"/>
      <c r="I757" s="1073"/>
      <c r="J757" s="1073"/>
      <c r="K757" s="1073"/>
      <c r="L757" s="1073"/>
      <c r="M757" s="1008"/>
      <c r="N757" s="1008"/>
      <c r="O757" s="1008"/>
      <c r="P757" s="1008"/>
      <c r="Q757" s="1008"/>
      <c r="R757" s="1008"/>
      <c r="S757" s="1008"/>
    </row>
    <row r="758" spans="1:19">
      <c r="A758" s="1073"/>
      <c r="B758" s="1008"/>
      <c r="C758" s="1008"/>
      <c r="D758" s="1074"/>
      <c r="E758" s="1008"/>
      <c r="F758" s="1008"/>
      <c r="G758" s="1008"/>
      <c r="H758" s="1008"/>
      <c r="I758" s="1073"/>
      <c r="J758" s="1073"/>
      <c r="K758" s="1073"/>
      <c r="L758" s="1073"/>
      <c r="M758" s="1008"/>
      <c r="N758" s="1008"/>
      <c r="O758" s="1008"/>
      <c r="P758" s="1008"/>
      <c r="Q758" s="1008"/>
      <c r="R758" s="1008"/>
      <c r="S758" s="1008"/>
    </row>
    <row r="759" spans="1:19">
      <c r="A759" s="1073"/>
      <c r="B759" s="1008"/>
      <c r="C759" s="1008"/>
      <c r="D759" s="1074"/>
      <c r="E759" s="1008"/>
      <c r="F759" s="1008"/>
      <c r="G759" s="1008"/>
      <c r="H759" s="1008"/>
      <c r="I759" s="1073"/>
      <c r="J759" s="1073"/>
      <c r="K759" s="1073"/>
      <c r="L759" s="1073"/>
      <c r="M759" s="1008"/>
      <c r="N759" s="1008"/>
      <c r="O759" s="1008"/>
      <c r="P759" s="1008"/>
      <c r="Q759" s="1008"/>
      <c r="R759" s="1008"/>
      <c r="S759" s="1008"/>
    </row>
    <row r="760" spans="1:19">
      <c r="A760" s="1073"/>
      <c r="B760" s="1008"/>
      <c r="C760" s="1008"/>
      <c r="D760" s="1074"/>
      <c r="E760" s="1008"/>
      <c r="F760" s="1008"/>
      <c r="G760" s="1008"/>
      <c r="H760" s="1008"/>
      <c r="I760" s="1073"/>
      <c r="J760" s="1073"/>
      <c r="K760" s="1073"/>
      <c r="L760" s="1073"/>
      <c r="M760" s="1008"/>
      <c r="N760" s="1008"/>
      <c r="O760" s="1008"/>
      <c r="P760" s="1008"/>
      <c r="Q760" s="1008"/>
      <c r="R760" s="1008"/>
      <c r="S760" s="1008"/>
    </row>
    <row r="761" spans="1:19">
      <c r="A761" s="1073"/>
      <c r="B761" s="1008"/>
      <c r="C761" s="1008"/>
      <c r="D761" s="1074"/>
      <c r="E761" s="1008"/>
      <c r="F761" s="1008"/>
      <c r="G761" s="1008"/>
      <c r="H761" s="1008"/>
      <c r="I761" s="1073"/>
      <c r="J761" s="1073"/>
      <c r="K761" s="1073"/>
      <c r="L761" s="1073"/>
      <c r="M761" s="1008"/>
      <c r="N761" s="1008"/>
      <c r="O761" s="1008"/>
      <c r="P761" s="1008"/>
      <c r="Q761" s="1008"/>
      <c r="R761" s="1008"/>
      <c r="S761" s="1008"/>
    </row>
    <row r="762" spans="1:19">
      <c r="A762" s="1073"/>
      <c r="B762" s="1008"/>
      <c r="C762" s="1008"/>
      <c r="D762" s="1074"/>
      <c r="E762" s="1008"/>
      <c r="F762" s="1008"/>
      <c r="G762" s="1008"/>
      <c r="H762" s="1008"/>
      <c r="I762" s="1073"/>
      <c r="J762" s="1073"/>
      <c r="K762" s="1073"/>
      <c r="L762" s="1073"/>
      <c r="M762" s="1008"/>
      <c r="N762" s="1008"/>
      <c r="O762" s="1008"/>
      <c r="P762" s="1008"/>
      <c r="Q762" s="1008"/>
      <c r="R762" s="1008"/>
      <c r="S762" s="1008"/>
    </row>
    <row r="763" spans="1:19">
      <c r="A763" s="1073"/>
      <c r="B763" s="1008"/>
      <c r="C763" s="1008"/>
      <c r="D763" s="1074"/>
      <c r="E763" s="1008"/>
      <c r="F763" s="1008"/>
      <c r="G763" s="1008"/>
      <c r="H763" s="1008"/>
      <c r="I763" s="1073"/>
      <c r="J763" s="1073"/>
      <c r="K763" s="1073"/>
      <c r="L763" s="1073"/>
      <c r="M763" s="1008"/>
      <c r="N763" s="1008"/>
      <c r="O763" s="1008"/>
      <c r="P763" s="1008"/>
      <c r="Q763" s="1008"/>
      <c r="R763" s="1008"/>
      <c r="S763" s="1008"/>
    </row>
    <row r="764" spans="1:19">
      <c r="A764" s="1073"/>
      <c r="B764" s="1008"/>
      <c r="C764" s="1008"/>
      <c r="D764" s="1074"/>
      <c r="E764" s="1008"/>
      <c r="F764" s="1008"/>
      <c r="G764" s="1008"/>
      <c r="H764" s="1008"/>
      <c r="I764" s="1073"/>
      <c r="J764" s="1073"/>
      <c r="K764" s="1073"/>
      <c r="L764" s="1073"/>
      <c r="M764" s="1008"/>
      <c r="N764" s="1008"/>
      <c r="O764" s="1008"/>
      <c r="P764" s="1008"/>
      <c r="Q764" s="1008"/>
      <c r="R764" s="1008"/>
      <c r="S764" s="1008"/>
    </row>
    <row r="765" spans="1:19">
      <c r="A765" s="1073"/>
      <c r="B765" s="1008"/>
      <c r="C765" s="1008"/>
      <c r="D765" s="1074"/>
      <c r="E765" s="1008"/>
      <c r="F765" s="1008"/>
      <c r="G765" s="1008"/>
      <c r="H765" s="1008"/>
      <c r="I765" s="1073"/>
      <c r="J765" s="1073"/>
      <c r="K765" s="1073"/>
      <c r="L765" s="1073"/>
      <c r="M765" s="1008"/>
      <c r="N765" s="1008"/>
      <c r="O765" s="1008"/>
      <c r="P765" s="1008"/>
      <c r="Q765" s="1008"/>
      <c r="R765" s="1008"/>
      <c r="S765" s="1008"/>
    </row>
    <row r="766" spans="1:19">
      <c r="A766" s="1073"/>
      <c r="B766" s="1008"/>
      <c r="C766" s="1008"/>
      <c r="D766" s="1074"/>
      <c r="E766" s="1008"/>
      <c r="F766" s="1008"/>
      <c r="G766" s="1008"/>
      <c r="H766" s="1008"/>
      <c r="I766" s="1073"/>
      <c r="J766" s="1073"/>
      <c r="K766" s="1073"/>
      <c r="L766" s="1073"/>
      <c r="M766" s="1008"/>
      <c r="N766" s="1008"/>
      <c r="O766" s="1008"/>
      <c r="P766" s="1008"/>
      <c r="Q766" s="1008"/>
      <c r="R766" s="1008"/>
      <c r="S766" s="1008"/>
    </row>
    <row r="767" spans="1:19">
      <c r="A767" s="1073"/>
      <c r="B767" s="1008"/>
      <c r="C767" s="1008"/>
      <c r="D767" s="1074"/>
      <c r="E767" s="1008"/>
      <c r="F767" s="1008"/>
      <c r="G767" s="1008"/>
      <c r="H767" s="1008"/>
      <c r="I767" s="1073"/>
      <c r="J767" s="1073"/>
      <c r="K767" s="1073"/>
      <c r="L767" s="1073"/>
      <c r="M767" s="1008"/>
      <c r="N767" s="1008"/>
      <c r="O767" s="1008"/>
      <c r="P767" s="1008"/>
      <c r="Q767" s="1008"/>
      <c r="R767" s="1008"/>
      <c r="S767" s="1008"/>
    </row>
    <row r="768" spans="1:19">
      <c r="A768" s="1073"/>
      <c r="B768" s="1008"/>
      <c r="C768" s="1008"/>
      <c r="D768" s="1074"/>
      <c r="E768" s="1008"/>
      <c r="F768" s="1008"/>
      <c r="G768" s="1008"/>
      <c r="H768" s="1008"/>
      <c r="I768" s="1073"/>
      <c r="J768" s="1073"/>
      <c r="K768" s="1073"/>
      <c r="L768" s="1073"/>
      <c r="M768" s="1008"/>
      <c r="N768" s="1008"/>
      <c r="O768" s="1008"/>
      <c r="P768" s="1008"/>
      <c r="Q768" s="1008"/>
      <c r="R768" s="1008"/>
      <c r="S768" s="1008"/>
    </row>
    <row r="769" spans="1:19">
      <c r="A769" s="1073"/>
      <c r="B769" s="1008"/>
      <c r="C769" s="1008"/>
      <c r="D769" s="1074"/>
      <c r="E769" s="1008"/>
      <c r="F769" s="1008"/>
      <c r="G769" s="1008"/>
      <c r="H769" s="1008"/>
      <c r="I769" s="1073"/>
      <c r="J769" s="1073"/>
      <c r="K769" s="1073"/>
      <c r="L769" s="1073"/>
      <c r="M769" s="1008"/>
      <c r="N769" s="1008"/>
      <c r="O769" s="1008"/>
      <c r="P769" s="1008"/>
      <c r="Q769" s="1008"/>
      <c r="R769" s="1008"/>
      <c r="S769" s="1008"/>
    </row>
    <row r="770" spans="1:19">
      <c r="A770" s="1073"/>
      <c r="B770" s="1008"/>
      <c r="C770" s="1008"/>
      <c r="D770" s="1074"/>
      <c r="E770" s="1008"/>
      <c r="F770" s="1008"/>
      <c r="G770" s="1008"/>
      <c r="H770" s="1008"/>
      <c r="I770" s="1073"/>
      <c r="J770" s="1073"/>
      <c r="K770" s="1073"/>
      <c r="L770" s="1073"/>
      <c r="M770" s="1008"/>
      <c r="N770" s="1008"/>
      <c r="O770" s="1008"/>
      <c r="P770" s="1008"/>
      <c r="Q770" s="1008"/>
      <c r="R770" s="1008"/>
      <c r="S770" s="1008"/>
    </row>
    <row r="771" spans="1:19">
      <c r="A771" s="1073"/>
      <c r="B771" s="1008"/>
      <c r="C771" s="1008"/>
      <c r="D771" s="1074"/>
      <c r="E771" s="1008"/>
      <c r="F771" s="1008"/>
      <c r="G771" s="1008"/>
      <c r="H771" s="1008"/>
      <c r="I771" s="1073"/>
      <c r="J771" s="1073"/>
      <c r="K771" s="1073"/>
      <c r="L771" s="1073"/>
      <c r="M771" s="1008"/>
      <c r="N771" s="1008"/>
      <c r="O771" s="1008"/>
      <c r="P771" s="1008"/>
      <c r="Q771" s="1008"/>
      <c r="R771" s="1008"/>
      <c r="S771" s="1008"/>
    </row>
    <row r="772" spans="1:19">
      <c r="A772" s="1073"/>
      <c r="B772" s="1008"/>
      <c r="C772" s="1008"/>
      <c r="D772" s="1074"/>
      <c r="E772" s="1008"/>
      <c r="F772" s="1008"/>
      <c r="G772" s="1008"/>
      <c r="H772" s="1008"/>
      <c r="I772" s="1073"/>
      <c r="J772" s="1073"/>
      <c r="K772" s="1073"/>
      <c r="L772" s="1073"/>
      <c r="M772" s="1008"/>
      <c r="N772" s="1008"/>
      <c r="O772" s="1008"/>
      <c r="P772" s="1008"/>
      <c r="Q772" s="1008"/>
      <c r="R772" s="1008"/>
      <c r="S772" s="1008"/>
    </row>
    <row r="773" spans="1:19">
      <c r="A773" s="1073"/>
      <c r="B773" s="1008"/>
      <c r="C773" s="1008"/>
      <c r="D773" s="1074"/>
      <c r="E773" s="1008"/>
      <c r="F773" s="1008"/>
      <c r="G773" s="1008"/>
      <c r="H773" s="1008"/>
      <c r="I773" s="1073"/>
      <c r="J773" s="1073"/>
      <c r="K773" s="1073"/>
      <c r="L773" s="1073"/>
      <c r="M773" s="1008"/>
      <c r="N773" s="1008"/>
      <c r="O773" s="1008"/>
      <c r="P773" s="1008"/>
      <c r="Q773" s="1008"/>
      <c r="R773" s="1008"/>
      <c r="S773" s="1008"/>
    </row>
    <row r="774" spans="1:19">
      <c r="A774" s="1073"/>
      <c r="B774" s="1008"/>
      <c r="C774" s="1008"/>
      <c r="D774" s="1074"/>
      <c r="E774" s="1008"/>
      <c r="F774" s="1008"/>
      <c r="G774" s="1008"/>
      <c r="H774" s="1008"/>
      <c r="I774" s="1073"/>
      <c r="J774" s="1073"/>
      <c r="K774" s="1073"/>
      <c r="L774" s="1073"/>
      <c r="M774" s="1008"/>
      <c r="N774" s="1008"/>
      <c r="O774" s="1008"/>
      <c r="P774" s="1008"/>
      <c r="Q774" s="1008"/>
      <c r="R774" s="1008"/>
      <c r="S774" s="1008"/>
    </row>
    <row r="775" spans="1:19">
      <c r="A775" s="1073"/>
      <c r="B775" s="1008"/>
      <c r="C775" s="1008"/>
      <c r="D775" s="1074"/>
      <c r="E775" s="1008"/>
      <c r="F775" s="1008"/>
      <c r="G775" s="1008"/>
      <c r="H775" s="1008"/>
      <c r="I775" s="1073"/>
      <c r="J775" s="1073"/>
      <c r="K775" s="1073"/>
      <c r="L775" s="1073"/>
      <c r="M775" s="1008"/>
      <c r="N775" s="1008"/>
      <c r="O775" s="1008"/>
      <c r="P775" s="1008"/>
      <c r="Q775" s="1008"/>
      <c r="R775" s="1008"/>
      <c r="S775" s="1008"/>
    </row>
    <row r="776" spans="1:19">
      <c r="A776" s="1073"/>
      <c r="B776" s="1008"/>
      <c r="C776" s="1008"/>
      <c r="D776" s="1074"/>
      <c r="E776" s="1008"/>
      <c r="F776" s="1008"/>
      <c r="G776" s="1008"/>
      <c r="H776" s="1008"/>
      <c r="I776" s="1073"/>
      <c r="J776" s="1073"/>
      <c r="K776" s="1073"/>
      <c r="L776" s="1073"/>
      <c r="M776" s="1008"/>
      <c r="N776" s="1008"/>
      <c r="O776" s="1008"/>
      <c r="P776" s="1008"/>
      <c r="Q776" s="1008"/>
      <c r="R776" s="1008"/>
      <c r="S776" s="1008"/>
    </row>
    <row r="777" spans="1:19">
      <c r="A777" s="1073"/>
      <c r="B777" s="1008"/>
      <c r="C777" s="1008"/>
      <c r="D777" s="1074"/>
      <c r="E777" s="1008"/>
      <c r="F777" s="1008"/>
      <c r="G777" s="1008"/>
      <c r="H777" s="1008"/>
      <c r="I777" s="1073"/>
      <c r="J777" s="1073"/>
      <c r="K777" s="1073"/>
      <c r="L777" s="1073"/>
      <c r="M777" s="1008"/>
      <c r="N777" s="1008"/>
      <c r="O777" s="1008"/>
      <c r="P777" s="1008"/>
      <c r="Q777" s="1008"/>
      <c r="R777" s="1008"/>
      <c r="S777" s="1008"/>
    </row>
    <row r="778" spans="1:19">
      <c r="A778" s="1073"/>
      <c r="B778" s="1008"/>
      <c r="C778" s="1008"/>
      <c r="D778" s="1074"/>
      <c r="E778" s="1008"/>
      <c r="F778" s="1008"/>
      <c r="G778" s="1008"/>
      <c r="H778" s="1008"/>
      <c r="I778" s="1073"/>
      <c r="J778" s="1073"/>
      <c r="K778" s="1073"/>
      <c r="L778" s="1073"/>
      <c r="M778" s="1008"/>
      <c r="N778" s="1008"/>
      <c r="O778" s="1008"/>
      <c r="P778" s="1008"/>
      <c r="Q778" s="1008"/>
      <c r="R778" s="1008"/>
      <c r="S778" s="1008"/>
    </row>
    <row r="779" spans="1:19">
      <c r="A779" s="1073"/>
      <c r="B779" s="1008"/>
      <c r="C779" s="1008"/>
      <c r="D779" s="1074"/>
      <c r="E779" s="1008"/>
      <c r="F779" s="1008"/>
      <c r="G779" s="1008"/>
      <c r="H779" s="1008"/>
      <c r="I779" s="1073"/>
      <c r="J779" s="1073"/>
      <c r="K779" s="1073"/>
      <c r="L779" s="1073"/>
      <c r="M779" s="1008"/>
      <c r="N779" s="1008"/>
      <c r="O779" s="1008"/>
      <c r="P779" s="1008"/>
      <c r="Q779" s="1008"/>
      <c r="R779" s="1008"/>
      <c r="S779" s="1008"/>
    </row>
    <row r="780" spans="1:19">
      <c r="A780" s="1073"/>
      <c r="B780" s="1008"/>
      <c r="C780" s="1008"/>
      <c r="D780" s="1074"/>
      <c r="E780" s="1008"/>
      <c r="F780" s="1008"/>
      <c r="G780" s="1008"/>
      <c r="H780" s="1008"/>
      <c r="I780" s="1073"/>
      <c r="J780" s="1073"/>
      <c r="K780" s="1073"/>
      <c r="L780" s="1073"/>
      <c r="M780" s="1008"/>
      <c r="N780" s="1008"/>
      <c r="O780" s="1008"/>
      <c r="P780" s="1008"/>
      <c r="Q780" s="1008"/>
      <c r="R780" s="1008"/>
      <c r="S780" s="1008"/>
    </row>
    <row r="781" spans="1:19">
      <c r="A781" s="1073"/>
      <c r="B781" s="1008"/>
      <c r="C781" s="1008"/>
      <c r="D781" s="1074"/>
      <c r="E781" s="1008"/>
      <c r="F781" s="1008"/>
      <c r="G781" s="1008"/>
      <c r="H781" s="1008"/>
      <c r="I781" s="1073"/>
      <c r="J781" s="1073"/>
      <c r="K781" s="1073"/>
      <c r="L781" s="1073"/>
      <c r="M781" s="1008"/>
      <c r="N781" s="1008"/>
      <c r="O781" s="1008"/>
      <c r="P781" s="1008"/>
      <c r="Q781" s="1008"/>
      <c r="R781" s="1008"/>
      <c r="S781" s="1008"/>
    </row>
    <row r="782" spans="1:19">
      <c r="A782" s="1073"/>
      <c r="B782" s="1008"/>
      <c r="C782" s="1008"/>
      <c r="D782" s="1074"/>
      <c r="E782" s="1008"/>
      <c r="F782" s="1008"/>
      <c r="G782" s="1008"/>
      <c r="H782" s="1008"/>
      <c r="I782" s="1073"/>
      <c r="J782" s="1073"/>
      <c r="K782" s="1073"/>
      <c r="L782" s="1073"/>
      <c r="M782" s="1008"/>
      <c r="N782" s="1008"/>
      <c r="O782" s="1008"/>
      <c r="P782" s="1008"/>
      <c r="Q782" s="1008"/>
      <c r="R782" s="1008"/>
      <c r="S782" s="1008"/>
    </row>
    <row r="783" spans="1:19">
      <c r="A783" s="1073"/>
      <c r="B783" s="1008"/>
      <c r="C783" s="1008"/>
      <c r="D783" s="1074"/>
      <c r="E783" s="1008"/>
      <c r="F783" s="1008"/>
      <c r="G783" s="1008"/>
      <c r="H783" s="1008"/>
      <c r="I783" s="1073"/>
      <c r="J783" s="1073"/>
      <c r="K783" s="1073"/>
      <c r="L783" s="1073"/>
      <c r="M783" s="1008"/>
      <c r="N783" s="1008"/>
      <c r="O783" s="1008"/>
      <c r="P783" s="1008"/>
      <c r="Q783" s="1008"/>
      <c r="R783" s="1008"/>
      <c r="S783" s="1008"/>
    </row>
    <row r="784" spans="1:19">
      <c r="A784" s="1073"/>
      <c r="B784" s="1008"/>
      <c r="C784" s="1008"/>
      <c r="D784" s="1074"/>
      <c r="E784" s="1008"/>
      <c r="F784" s="1008"/>
      <c r="G784" s="1008"/>
      <c r="H784" s="1008"/>
      <c r="I784" s="1073"/>
      <c r="J784" s="1073"/>
      <c r="K784" s="1073"/>
      <c r="L784" s="1073"/>
      <c r="M784" s="1008"/>
      <c r="N784" s="1008"/>
      <c r="O784" s="1008"/>
      <c r="P784" s="1008"/>
      <c r="Q784" s="1008"/>
      <c r="R784" s="1008"/>
      <c r="S784" s="1008"/>
    </row>
    <row r="785" spans="1:19">
      <c r="A785" s="1073"/>
      <c r="B785" s="1008"/>
      <c r="C785" s="1008"/>
      <c r="D785" s="1074"/>
      <c r="E785" s="1008"/>
      <c r="F785" s="1008"/>
      <c r="G785" s="1008"/>
      <c r="H785" s="1008"/>
      <c r="I785" s="1073"/>
      <c r="J785" s="1073"/>
      <c r="K785" s="1073"/>
      <c r="L785" s="1073"/>
      <c r="M785" s="1008"/>
      <c r="N785" s="1008"/>
      <c r="O785" s="1008"/>
      <c r="P785" s="1008"/>
      <c r="Q785" s="1008"/>
      <c r="R785" s="1008"/>
      <c r="S785" s="1008"/>
    </row>
    <row r="786" spans="1:19">
      <c r="A786" s="1073"/>
      <c r="B786" s="1008"/>
      <c r="C786" s="1008"/>
      <c r="D786" s="1074"/>
      <c r="E786" s="1008"/>
      <c r="F786" s="1008"/>
      <c r="G786" s="1008"/>
      <c r="H786" s="1008"/>
      <c r="I786" s="1073"/>
      <c r="J786" s="1073"/>
      <c r="K786" s="1073"/>
      <c r="L786" s="1073"/>
      <c r="M786" s="1008"/>
      <c r="N786" s="1008"/>
      <c r="O786" s="1008"/>
      <c r="P786" s="1008"/>
      <c r="Q786" s="1008"/>
      <c r="R786" s="1008"/>
      <c r="S786" s="1008"/>
    </row>
    <row r="787" spans="1:19">
      <c r="A787" s="1073"/>
      <c r="B787" s="1008"/>
      <c r="C787" s="1008"/>
      <c r="D787" s="1074"/>
      <c r="E787" s="1008"/>
      <c r="F787" s="1008"/>
      <c r="G787" s="1008"/>
      <c r="H787" s="1008"/>
      <c r="I787" s="1073"/>
      <c r="J787" s="1073"/>
      <c r="K787" s="1073"/>
      <c r="L787" s="1073"/>
      <c r="M787" s="1008"/>
      <c r="N787" s="1008"/>
      <c r="O787" s="1008"/>
      <c r="P787" s="1008"/>
      <c r="Q787" s="1008"/>
      <c r="R787" s="1008"/>
      <c r="S787" s="1008"/>
    </row>
    <row r="788" spans="1:19">
      <c r="A788" s="1073"/>
      <c r="B788" s="1008"/>
      <c r="C788" s="1008"/>
      <c r="D788" s="1074"/>
      <c r="E788" s="1008"/>
      <c r="F788" s="1008"/>
      <c r="G788" s="1008"/>
      <c r="H788" s="1008"/>
      <c r="I788" s="1073"/>
      <c r="J788" s="1073"/>
      <c r="K788" s="1073"/>
      <c r="L788" s="1073"/>
      <c r="M788" s="1008"/>
      <c r="N788" s="1008"/>
      <c r="O788" s="1008"/>
      <c r="P788" s="1008"/>
      <c r="Q788" s="1008"/>
      <c r="R788" s="1008"/>
      <c r="S788" s="1008"/>
    </row>
    <row r="789" spans="1:19">
      <c r="A789" s="1073"/>
      <c r="B789" s="1008"/>
      <c r="C789" s="1008"/>
      <c r="D789" s="1074"/>
      <c r="E789" s="1008"/>
      <c r="F789" s="1008"/>
      <c r="G789" s="1008"/>
      <c r="H789" s="1008"/>
      <c r="I789" s="1073"/>
      <c r="J789" s="1073"/>
      <c r="K789" s="1073"/>
      <c r="L789" s="1073"/>
      <c r="M789" s="1008"/>
      <c r="N789" s="1008"/>
      <c r="O789" s="1008"/>
      <c r="P789" s="1008"/>
      <c r="Q789" s="1008"/>
      <c r="R789" s="1008"/>
      <c r="S789" s="1008"/>
    </row>
    <row r="790" spans="1:19">
      <c r="A790" s="1073"/>
      <c r="B790" s="1008"/>
      <c r="C790" s="1008"/>
      <c r="D790" s="1074"/>
      <c r="E790" s="1008"/>
      <c r="F790" s="1008"/>
      <c r="G790" s="1008"/>
      <c r="H790" s="1008"/>
      <c r="I790" s="1073"/>
      <c r="J790" s="1073"/>
      <c r="K790" s="1073"/>
      <c r="L790" s="1073"/>
      <c r="M790" s="1008"/>
      <c r="N790" s="1008"/>
      <c r="O790" s="1008"/>
      <c r="P790" s="1008"/>
      <c r="Q790" s="1008"/>
      <c r="R790" s="1008"/>
      <c r="S790" s="1008"/>
    </row>
    <row r="791" spans="1:19">
      <c r="A791" s="1073"/>
      <c r="B791" s="1008"/>
      <c r="C791" s="1008"/>
      <c r="D791" s="1074"/>
      <c r="E791" s="1008"/>
      <c r="F791" s="1008"/>
      <c r="G791" s="1008"/>
      <c r="H791" s="1008"/>
      <c r="I791" s="1073"/>
      <c r="J791" s="1073"/>
      <c r="K791" s="1073"/>
      <c r="L791" s="1073"/>
      <c r="M791" s="1008"/>
      <c r="N791" s="1008"/>
      <c r="O791" s="1008"/>
      <c r="P791" s="1008"/>
      <c r="Q791" s="1008"/>
      <c r="R791" s="1008"/>
      <c r="S791" s="1008"/>
    </row>
    <row r="792" spans="1:19">
      <c r="A792" s="1073"/>
      <c r="B792" s="1008"/>
      <c r="C792" s="1008"/>
      <c r="D792" s="1074"/>
      <c r="E792" s="1008"/>
      <c r="F792" s="1008"/>
      <c r="G792" s="1008"/>
      <c r="H792" s="1008"/>
      <c r="I792" s="1073"/>
      <c r="J792" s="1073"/>
      <c r="K792" s="1073"/>
      <c r="L792" s="1073"/>
      <c r="M792" s="1008"/>
      <c r="N792" s="1008"/>
      <c r="O792" s="1008"/>
      <c r="P792" s="1008"/>
      <c r="Q792" s="1008"/>
      <c r="R792" s="1008"/>
      <c r="S792" s="1008"/>
    </row>
    <row r="793" spans="1:19">
      <c r="A793" s="1073"/>
      <c r="B793" s="1008"/>
      <c r="C793" s="1008"/>
      <c r="D793" s="1074"/>
      <c r="E793" s="1008"/>
      <c r="F793" s="1008"/>
      <c r="G793" s="1008"/>
      <c r="H793" s="1008"/>
      <c r="I793" s="1073"/>
      <c r="J793" s="1073"/>
      <c r="K793" s="1073"/>
      <c r="L793" s="1073"/>
      <c r="M793" s="1008"/>
      <c r="N793" s="1008"/>
      <c r="O793" s="1008"/>
      <c r="P793" s="1008"/>
      <c r="Q793" s="1008"/>
      <c r="R793" s="1008"/>
      <c r="S793" s="1008"/>
    </row>
    <row r="794" spans="1:19">
      <c r="A794" s="1073"/>
      <c r="B794" s="1008"/>
      <c r="C794" s="1008"/>
      <c r="D794" s="1074"/>
      <c r="E794" s="1008"/>
      <c r="F794" s="1008"/>
      <c r="G794" s="1008"/>
      <c r="H794" s="1008"/>
      <c r="I794" s="1073"/>
      <c r="J794" s="1073"/>
      <c r="K794" s="1073"/>
      <c r="L794" s="1073"/>
      <c r="M794" s="1008"/>
      <c r="N794" s="1008"/>
      <c r="O794" s="1008"/>
      <c r="P794" s="1008"/>
      <c r="Q794" s="1008"/>
      <c r="R794" s="1008"/>
      <c r="S794" s="1008"/>
    </row>
    <row r="795" spans="1:19">
      <c r="A795" s="1073"/>
      <c r="B795" s="1008"/>
      <c r="C795" s="1008"/>
      <c r="D795" s="1074"/>
      <c r="E795" s="1008"/>
      <c r="F795" s="1008"/>
      <c r="G795" s="1008"/>
      <c r="H795" s="1008"/>
      <c r="I795" s="1073"/>
      <c r="J795" s="1073"/>
      <c r="K795" s="1073"/>
      <c r="L795" s="1073"/>
      <c r="M795" s="1008"/>
      <c r="N795" s="1008"/>
      <c r="O795" s="1008"/>
      <c r="P795" s="1008"/>
      <c r="Q795" s="1008"/>
      <c r="R795" s="1008"/>
      <c r="S795" s="1008"/>
    </row>
    <row r="796" spans="1:19">
      <c r="A796" s="1073"/>
      <c r="B796" s="1008"/>
      <c r="C796" s="1008"/>
      <c r="D796" s="1074"/>
      <c r="E796" s="1008"/>
      <c r="F796" s="1008"/>
      <c r="G796" s="1008"/>
      <c r="H796" s="1008"/>
      <c r="I796" s="1073"/>
      <c r="J796" s="1073"/>
      <c r="K796" s="1073"/>
      <c r="L796" s="1073"/>
      <c r="M796" s="1008"/>
      <c r="N796" s="1008"/>
      <c r="O796" s="1008"/>
      <c r="P796" s="1008"/>
      <c r="Q796" s="1008"/>
      <c r="R796" s="1008"/>
      <c r="S796" s="1008"/>
    </row>
    <row r="797" spans="1:19">
      <c r="A797" s="1073"/>
      <c r="B797" s="1008"/>
      <c r="C797" s="1008"/>
      <c r="D797" s="1074"/>
      <c r="E797" s="1008"/>
      <c r="F797" s="1008"/>
      <c r="G797" s="1008"/>
      <c r="H797" s="1008"/>
      <c r="I797" s="1073"/>
      <c r="J797" s="1073"/>
      <c r="K797" s="1073"/>
      <c r="L797" s="1073"/>
      <c r="M797" s="1008"/>
      <c r="N797" s="1008"/>
      <c r="O797" s="1008"/>
      <c r="P797" s="1008"/>
      <c r="Q797" s="1008"/>
      <c r="R797" s="1008"/>
      <c r="S797" s="1008"/>
    </row>
    <row r="798" spans="1:19">
      <c r="A798" s="1073"/>
      <c r="B798" s="1008"/>
      <c r="C798" s="1008"/>
      <c r="D798" s="1074"/>
      <c r="E798" s="1008"/>
      <c r="F798" s="1008"/>
      <c r="G798" s="1008"/>
      <c r="H798" s="1008"/>
      <c r="I798" s="1073"/>
      <c r="J798" s="1073"/>
      <c r="K798" s="1073"/>
      <c r="L798" s="1073"/>
      <c r="M798" s="1008"/>
      <c r="N798" s="1008"/>
      <c r="O798" s="1008"/>
      <c r="P798" s="1008"/>
      <c r="Q798" s="1008"/>
      <c r="R798" s="1008"/>
      <c r="S798" s="1008"/>
    </row>
    <row r="799" spans="1:19">
      <c r="A799" s="1073"/>
      <c r="B799" s="1008"/>
      <c r="C799" s="1008"/>
      <c r="D799" s="1074"/>
      <c r="E799" s="1008"/>
      <c r="F799" s="1008"/>
      <c r="G799" s="1008"/>
      <c r="H799" s="1008"/>
      <c r="I799" s="1073"/>
      <c r="J799" s="1073"/>
      <c r="K799" s="1073"/>
      <c r="L799" s="1073"/>
      <c r="M799" s="1008"/>
      <c r="N799" s="1008"/>
      <c r="O799" s="1008"/>
      <c r="P799" s="1008"/>
      <c r="Q799" s="1008"/>
      <c r="R799" s="1008"/>
      <c r="S799" s="1008"/>
    </row>
    <row r="800" spans="1:19">
      <c r="A800" s="1073"/>
      <c r="B800" s="1008"/>
      <c r="C800" s="1008"/>
      <c r="D800" s="1074"/>
      <c r="E800" s="1008"/>
      <c r="F800" s="1008"/>
      <c r="G800" s="1008"/>
      <c r="H800" s="1008"/>
      <c r="I800" s="1073"/>
      <c r="J800" s="1073"/>
      <c r="K800" s="1073"/>
      <c r="L800" s="1073"/>
      <c r="M800" s="1008"/>
      <c r="N800" s="1008"/>
      <c r="O800" s="1008"/>
      <c r="P800" s="1008"/>
      <c r="Q800" s="1008"/>
      <c r="R800" s="1008"/>
      <c r="S800" s="1008"/>
    </row>
    <row r="801" spans="1:19">
      <c r="A801" s="1073"/>
      <c r="B801" s="1008"/>
      <c r="C801" s="1008"/>
      <c r="D801" s="1074"/>
      <c r="E801" s="1008"/>
      <c r="F801" s="1008"/>
      <c r="G801" s="1008"/>
      <c r="H801" s="1008"/>
      <c r="I801" s="1073"/>
      <c r="J801" s="1073"/>
      <c r="K801" s="1073"/>
      <c r="L801" s="1073"/>
      <c r="M801" s="1008"/>
      <c r="N801" s="1008"/>
      <c r="O801" s="1008"/>
      <c r="P801" s="1008"/>
      <c r="Q801" s="1008"/>
      <c r="R801" s="1008"/>
      <c r="S801" s="1008"/>
    </row>
    <row r="802" spans="1:19">
      <c r="A802" s="1073"/>
      <c r="B802" s="1008"/>
      <c r="C802" s="1008"/>
      <c r="D802" s="1074"/>
      <c r="E802" s="1008"/>
      <c r="F802" s="1008"/>
      <c r="G802" s="1008"/>
      <c r="H802" s="1008"/>
      <c r="I802" s="1073"/>
      <c r="J802" s="1073"/>
      <c r="K802" s="1073"/>
      <c r="L802" s="1073"/>
      <c r="M802" s="1008"/>
      <c r="N802" s="1008"/>
      <c r="O802" s="1008"/>
      <c r="P802" s="1008"/>
      <c r="Q802" s="1008"/>
      <c r="R802" s="1008"/>
      <c r="S802" s="1008"/>
    </row>
    <row r="803" spans="1:19">
      <c r="A803" s="1073"/>
      <c r="B803" s="1008"/>
      <c r="C803" s="1008"/>
      <c r="D803" s="1074"/>
      <c r="E803" s="1008"/>
      <c r="F803" s="1008"/>
      <c r="G803" s="1008"/>
      <c r="H803" s="1008"/>
      <c r="I803" s="1073"/>
      <c r="J803" s="1073"/>
      <c r="K803" s="1073"/>
      <c r="L803" s="1073"/>
      <c r="M803" s="1008"/>
      <c r="N803" s="1008"/>
      <c r="O803" s="1008"/>
      <c r="P803" s="1008"/>
      <c r="Q803" s="1008"/>
      <c r="R803" s="1008"/>
      <c r="S803" s="1008"/>
    </row>
    <row r="804" spans="1:19">
      <c r="A804" s="1073"/>
      <c r="B804" s="1008"/>
      <c r="C804" s="1008"/>
      <c r="D804" s="1074"/>
      <c r="E804" s="1008"/>
      <c r="F804" s="1008"/>
      <c r="G804" s="1008"/>
      <c r="H804" s="1008"/>
      <c r="I804" s="1073"/>
      <c r="J804" s="1073"/>
      <c r="K804" s="1073"/>
      <c r="L804" s="1073"/>
      <c r="M804" s="1008"/>
      <c r="N804" s="1008"/>
      <c r="O804" s="1008"/>
      <c r="P804" s="1008"/>
      <c r="Q804" s="1008"/>
      <c r="R804" s="1008"/>
      <c r="S804" s="1008"/>
    </row>
    <row r="805" spans="1:19">
      <c r="A805" s="1073"/>
      <c r="B805" s="1008"/>
      <c r="C805" s="1008"/>
      <c r="D805" s="1074"/>
      <c r="E805" s="1008"/>
      <c r="F805" s="1008"/>
      <c r="G805" s="1008"/>
      <c r="H805" s="1008"/>
      <c r="I805" s="1073"/>
      <c r="J805" s="1073"/>
      <c r="K805" s="1073"/>
      <c r="L805" s="1073"/>
      <c r="M805" s="1008"/>
      <c r="N805" s="1008"/>
      <c r="O805" s="1008"/>
      <c r="P805" s="1008"/>
      <c r="Q805" s="1008"/>
      <c r="R805" s="1008"/>
      <c r="S805" s="1008"/>
    </row>
    <row r="806" spans="1:19">
      <c r="A806" s="1073"/>
      <c r="B806" s="1008"/>
      <c r="C806" s="1008"/>
      <c r="D806" s="1074"/>
      <c r="E806" s="1008"/>
      <c r="F806" s="1008"/>
      <c r="G806" s="1008"/>
      <c r="H806" s="1008"/>
      <c r="I806" s="1073"/>
      <c r="J806" s="1073"/>
      <c r="K806" s="1073"/>
      <c r="L806" s="1073"/>
      <c r="M806" s="1008"/>
      <c r="N806" s="1008"/>
      <c r="O806" s="1008"/>
      <c r="P806" s="1008"/>
      <c r="Q806" s="1008"/>
      <c r="R806" s="1008"/>
      <c r="S806" s="1008"/>
    </row>
    <row r="807" spans="1:19">
      <c r="A807" s="1073"/>
      <c r="B807" s="1008"/>
      <c r="C807" s="1008"/>
      <c r="D807" s="1074"/>
      <c r="E807" s="1008"/>
      <c r="F807" s="1008"/>
      <c r="G807" s="1008"/>
      <c r="H807" s="1008"/>
      <c r="I807" s="1073"/>
      <c r="J807" s="1073"/>
      <c r="K807" s="1073"/>
      <c r="L807" s="1073"/>
      <c r="M807" s="1008"/>
      <c r="N807" s="1008"/>
      <c r="O807" s="1008"/>
      <c r="P807" s="1008"/>
      <c r="Q807" s="1008"/>
      <c r="R807" s="1008"/>
      <c r="S807" s="1008"/>
    </row>
    <row r="808" spans="1:19">
      <c r="A808" s="1073"/>
      <c r="B808" s="1008"/>
      <c r="C808" s="1008"/>
      <c r="D808" s="1074"/>
      <c r="E808" s="1008"/>
      <c r="F808" s="1008"/>
      <c r="G808" s="1008"/>
      <c r="H808" s="1008"/>
      <c r="I808" s="1073"/>
      <c r="J808" s="1073"/>
      <c r="K808" s="1073"/>
      <c r="L808" s="1073"/>
      <c r="M808" s="1008"/>
      <c r="N808" s="1008"/>
      <c r="O808" s="1008"/>
      <c r="P808" s="1008"/>
      <c r="Q808" s="1008"/>
      <c r="R808" s="1008"/>
      <c r="S808" s="1008"/>
    </row>
    <row r="809" spans="1:19">
      <c r="A809" s="1073"/>
      <c r="B809" s="1008"/>
      <c r="C809" s="1008"/>
      <c r="D809" s="1074"/>
      <c r="E809" s="1008"/>
      <c r="F809" s="1008"/>
      <c r="G809" s="1008"/>
      <c r="H809" s="1008"/>
      <c r="I809" s="1073"/>
      <c r="J809" s="1073"/>
      <c r="K809" s="1073"/>
      <c r="L809" s="1073"/>
      <c r="M809" s="1008"/>
      <c r="N809" s="1008"/>
      <c r="O809" s="1008"/>
      <c r="P809" s="1008"/>
      <c r="Q809" s="1008"/>
      <c r="R809" s="1008"/>
      <c r="S809" s="1008"/>
    </row>
    <row r="810" spans="1:19">
      <c r="A810" s="1073"/>
      <c r="B810" s="1008"/>
      <c r="C810" s="1008"/>
      <c r="D810" s="1074"/>
      <c r="E810" s="1008"/>
      <c r="F810" s="1008"/>
      <c r="G810" s="1008"/>
      <c r="H810" s="1008"/>
      <c r="I810" s="1073"/>
      <c r="J810" s="1073"/>
      <c r="K810" s="1073"/>
      <c r="L810" s="1073"/>
      <c r="M810" s="1008"/>
      <c r="N810" s="1008"/>
      <c r="O810" s="1008"/>
      <c r="P810" s="1008"/>
      <c r="Q810" s="1008"/>
      <c r="R810" s="1008"/>
      <c r="S810" s="1008"/>
    </row>
    <row r="811" spans="1:19">
      <c r="A811" s="1073"/>
      <c r="B811" s="1008"/>
      <c r="C811" s="1008"/>
      <c r="D811" s="1074"/>
      <c r="E811" s="1008"/>
      <c r="F811" s="1008"/>
      <c r="G811" s="1008"/>
      <c r="H811" s="1008"/>
      <c r="I811" s="1073"/>
      <c r="J811" s="1073"/>
      <c r="K811" s="1073"/>
      <c r="L811" s="1073"/>
      <c r="M811" s="1008"/>
      <c r="N811" s="1008"/>
      <c r="O811" s="1008"/>
      <c r="P811" s="1008"/>
      <c r="Q811" s="1008"/>
      <c r="R811" s="1008"/>
      <c r="S811" s="1008"/>
    </row>
    <row r="812" spans="1:19">
      <c r="A812" s="1073"/>
      <c r="B812" s="1008"/>
      <c r="C812" s="1008"/>
      <c r="D812" s="1074"/>
      <c r="E812" s="1008"/>
      <c r="F812" s="1008"/>
      <c r="G812" s="1008"/>
      <c r="H812" s="1008"/>
      <c r="I812" s="1073"/>
      <c r="J812" s="1073"/>
      <c r="K812" s="1073"/>
      <c r="L812" s="1073"/>
      <c r="M812" s="1008"/>
      <c r="N812" s="1008"/>
      <c r="O812" s="1008"/>
      <c r="P812" s="1008"/>
      <c r="Q812" s="1008"/>
      <c r="R812" s="1008"/>
      <c r="S812" s="1008"/>
    </row>
    <row r="813" spans="1:19">
      <c r="A813" s="1073"/>
      <c r="B813" s="1008"/>
      <c r="C813" s="1008"/>
      <c r="D813" s="1074"/>
      <c r="E813" s="1008"/>
      <c r="F813" s="1008"/>
      <c r="G813" s="1008"/>
      <c r="H813" s="1008"/>
      <c r="I813" s="1073"/>
      <c r="J813" s="1073"/>
      <c r="K813" s="1073"/>
      <c r="L813" s="1073"/>
      <c r="M813" s="1008"/>
      <c r="N813" s="1008"/>
      <c r="O813" s="1008"/>
      <c r="P813" s="1008"/>
      <c r="Q813" s="1008"/>
      <c r="R813" s="1008"/>
      <c r="S813" s="1008"/>
    </row>
    <row r="814" spans="1:19">
      <c r="A814" s="1073"/>
      <c r="B814" s="1008"/>
      <c r="C814" s="1008"/>
      <c r="D814" s="1074"/>
      <c r="E814" s="1008"/>
      <c r="F814" s="1008"/>
      <c r="G814" s="1008"/>
      <c r="H814" s="1008"/>
      <c r="I814" s="1073"/>
      <c r="J814" s="1073"/>
      <c r="K814" s="1073"/>
      <c r="L814" s="1073"/>
      <c r="M814" s="1008"/>
      <c r="N814" s="1008"/>
      <c r="O814" s="1008"/>
      <c r="P814" s="1008"/>
      <c r="Q814" s="1008"/>
      <c r="R814" s="1008"/>
      <c r="S814" s="1008"/>
    </row>
    <row r="815" spans="1:19">
      <c r="A815" s="1073"/>
      <c r="B815" s="1008"/>
      <c r="C815" s="1008"/>
      <c r="D815" s="1074"/>
      <c r="E815" s="1008"/>
      <c r="F815" s="1008"/>
      <c r="G815" s="1008"/>
      <c r="H815" s="1008"/>
      <c r="I815" s="1073"/>
      <c r="J815" s="1073"/>
      <c r="K815" s="1073"/>
      <c r="L815" s="1073"/>
      <c r="M815" s="1008"/>
      <c r="N815" s="1008"/>
      <c r="O815" s="1008"/>
      <c r="P815" s="1008"/>
      <c r="Q815" s="1008"/>
      <c r="R815" s="1008"/>
      <c r="S815" s="1008"/>
    </row>
    <row r="816" spans="1:19">
      <c r="A816" s="1073"/>
      <c r="B816" s="1008"/>
      <c r="C816" s="1008"/>
      <c r="D816" s="1074"/>
      <c r="E816" s="1008"/>
      <c r="F816" s="1008"/>
      <c r="G816" s="1008"/>
      <c r="H816" s="1008"/>
      <c r="I816" s="1073"/>
      <c r="J816" s="1073"/>
      <c r="K816" s="1073"/>
      <c r="L816" s="1073"/>
      <c r="M816" s="1008"/>
      <c r="N816" s="1008"/>
      <c r="O816" s="1008"/>
      <c r="P816" s="1008"/>
      <c r="Q816" s="1008"/>
      <c r="R816" s="1008"/>
      <c r="S816" s="1008"/>
    </row>
    <row r="817" spans="1:19">
      <c r="A817" s="1073"/>
      <c r="B817" s="1008"/>
      <c r="C817" s="1008"/>
      <c r="D817" s="1074"/>
      <c r="E817" s="1008"/>
      <c r="F817" s="1008"/>
      <c r="G817" s="1008"/>
      <c r="H817" s="1008"/>
      <c r="I817" s="1073"/>
      <c r="J817" s="1073"/>
      <c r="K817" s="1073"/>
      <c r="L817" s="1073"/>
      <c r="M817" s="1008"/>
      <c r="N817" s="1008"/>
      <c r="O817" s="1008"/>
      <c r="P817" s="1008"/>
      <c r="Q817" s="1008"/>
      <c r="R817" s="1008"/>
      <c r="S817" s="1008"/>
    </row>
    <row r="818" spans="1:19">
      <c r="A818" s="1073"/>
      <c r="B818" s="1008"/>
      <c r="C818" s="1008"/>
      <c r="D818" s="1074"/>
      <c r="E818" s="1008"/>
      <c r="F818" s="1008"/>
      <c r="G818" s="1008"/>
      <c r="H818" s="1008"/>
      <c r="I818" s="1073"/>
      <c r="J818" s="1073"/>
      <c r="K818" s="1073"/>
      <c r="L818" s="1073"/>
      <c r="M818" s="1008"/>
      <c r="N818" s="1008"/>
      <c r="O818" s="1008"/>
      <c r="P818" s="1008"/>
      <c r="Q818" s="1008"/>
      <c r="R818" s="1008"/>
      <c r="S818" s="1008"/>
    </row>
    <row r="819" spans="1:19">
      <c r="A819" s="1073"/>
      <c r="B819" s="1008"/>
      <c r="C819" s="1008"/>
      <c r="D819" s="1074"/>
      <c r="E819" s="1008"/>
      <c r="F819" s="1008"/>
      <c r="G819" s="1008"/>
      <c r="H819" s="1008"/>
      <c r="I819" s="1073"/>
      <c r="J819" s="1073"/>
      <c r="K819" s="1073"/>
      <c r="L819" s="1073"/>
      <c r="M819" s="1008"/>
      <c r="N819" s="1008"/>
      <c r="O819" s="1008"/>
      <c r="P819" s="1008"/>
      <c r="Q819" s="1008"/>
      <c r="R819" s="1008"/>
      <c r="S819" s="1008"/>
    </row>
    <row r="820" spans="1:19">
      <c r="A820" s="1073"/>
      <c r="B820" s="1008"/>
      <c r="C820" s="1008"/>
      <c r="D820" s="1074"/>
      <c r="E820" s="1008"/>
      <c r="F820" s="1008"/>
      <c r="G820" s="1008"/>
      <c r="H820" s="1008"/>
      <c r="I820" s="1073"/>
      <c r="J820" s="1073"/>
      <c r="K820" s="1073"/>
      <c r="L820" s="1073"/>
      <c r="M820" s="1008"/>
      <c r="N820" s="1008"/>
      <c r="O820" s="1008"/>
      <c r="P820" s="1008"/>
      <c r="Q820" s="1008"/>
      <c r="R820" s="1008"/>
      <c r="S820" s="1008"/>
    </row>
    <row r="821" spans="1:19">
      <c r="A821" s="1073"/>
      <c r="B821" s="1008"/>
      <c r="C821" s="1008"/>
      <c r="D821" s="1074"/>
      <c r="E821" s="1008"/>
      <c r="F821" s="1008"/>
      <c r="G821" s="1008"/>
      <c r="H821" s="1008"/>
      <c r="I821" s="1073"/>
      <c r="J821" s="1073"/>
      <c r="K821" s="1073"/>
      <c r="L821" s="1073"/>
      <c r="M821" s="1008"/>
      <c r="N821" s="1008"/>
      <c r="O821" s="1008"/>
      <c r="P821" s="1008"/>
      <c r="Q821" s="1008"/>
      <c r="R821" s="1008"/>
      <c r="S821" s="1008"/>
    </row>
    <row r="822" spans="1:19">
      <c r="A822" s="1073"/>
      <c r="B822" s="1008"/>
      <c r="C822" s="1008"/>
      <c r="D822" s="1074"/>
      <c r="E822" s="1008"/>
      <c r="F822" s="1008"/>
      <c r="G822" s="1008"/>
      <c r="H822" s="1008"/>
      <c r="I822" s="1073"/>
      <c r="J822" s="1073"/>
      <c r="K822" s="1073"/>
      <c r="L822" s="1073"/>
      <c r="M822" s="1008"/>
      <c r="N822" s="1008"/>
      <c r="O822" s="1008"/>
      <c r="P822" s="1008"/>
      <c r="Q822" s="1008"/>
      <c r="R822" s="1008"/>
      <c r="S822" s="1008"/>
    </row>
    <row r="823" spans="1:19">
      <c r="A823" s="1073"/>
      <c r="B823" s="1008"/>
      <c r="C823" s="1008"/>
      <c r="D823" s="1074"/>
      <c r="E823" s="1008"/>
      <c r="F823" s="1008"/>
      <c r="G823" s="1008"/>
      <c r="H823" s="1008"/>
      <c r="I823" s="1073"/>
      <c r="J823" s="1073"/>
      <c r="K823" s="1073"/>
      <c r="L823" s="1073"/>
      <c r="M823" s="1008"/>
      <c r="N823" s="1008"/>
      <c r="O823" s="1008"/>
      <c r="P823" s="1008"/>
      <c r="Q823" s="1008"/>
      <c r="R823" s="1008"/>
      <c r="S823" s="1008"/>
    </row>
    <row r="824" spans="1:19">
      <c r="A824" s="1073"/>
      <c r="B824" s="1008"/>
      <c r="C824" s="1008"/>
      <c r="D824" s="1074"/>
      <c r="E824" s="1008"/>
      <c r="F824" s="1008"/>
      <c r="G824" s="1008"/>
      <c r="H824" s="1008"/>
      <c r="I824" s="1073"/>
      <c r="J824" s="1073"/>
      <c r="K824" s="1073"/>
      <c r="L824" s="1073"/>
      <c r="M824" s="1008"/>
      <c r="N824" s="1008"/>
      <c r="O824" s="1008"/>
      <c r="P824" s="1008"/>
      <c r="Q824" s="1008"/>
      <c r="R824" s="1008"/>
      <c r="S824" s="1008"/>
    </row>
    <row r="825" spans="1:19">
      <c r="A825" s="1073"/>
      <c r="B825" s="1008"/>
      <c r="C825" s="1008"/>
      <c r="D825" s="1074"/>
      <c r="E825" s="1008"/>
      <c r="F825" s="1008"/>
      <c r="G825" s="1008"/>
      <c r="H825" s="1008"/>
      <c r="I825" s="1073"/>
      <c r="J825" s="1073"/>
      <c r="K825" s="1073"/>
      <c r="L825" s="1073"/>
      <c r="M825" s="1008"/>
      <c r="N825" s="1008"/>
      <c r="O825" s="1008"/>
      <c r="P825" s="1008"/>
      <c r="Q825" s="1008"/>
      <c r="R825" s="1008"/>
      <c r="S825" s="1008"/>
    </row>
    <row r="826" spans="1:19">
      <c r="A826" s="1073"/>
      <c r="B826" s="1008"/>
      <c r="C826" s="1008"/>
      <c r="D826" s="1074"/>
      <c r="E826" s="1008"/>
      <c r="F826" s="1008"/>
      <c r="G826" s="1008"/>
      <c r="H826" s="1008"/>
      <c r="I826" s="1073"/>
      <c r="J826" s="1073"/>
      <c r="K826" s="1073"/>
      <c r="L826" s="1073"/>
      <c r="M826" s="1008"/>
      <c r="N826" s="1008"/>
      <c r="O826" s="1008"/>
      <c r="P826" s="1008"/>
      <c r="Q826" s="1008"/>
      <c r="R826" s="1008"/>
      <c r="S826" s="1008"/>
    </row>
    <row r="827" spans="1:19">
      <c r="A827" s="1073"/>
      <c r="B827" s="1008"/>
      <c r="C827" s="1008"/>
      <c r="D827" s="1074"/>
      <c r="E827" s="1008"/>
      <c r="F827" s="1008"/>
      <c r="G827" s="1008"/>
      <c r="H827" s="1008"/>
      <c r="I827" s="1073"/>
      <c r="J827" s="1073"/>
      <c r="K827" s="1073"/>
      <c r="L827" s="1073"/>
      <c r="M827" s="1008"/>
      <c r="N827" s="1008"/>
      <c r="O827" s="1008"/>
      <c r="P827" s="1008"/>
      <c r="Q827" s="1008"/>
      <c r="R827" s="1008"/>
      <c r="S827" s="1008"/>
    </row>
    <row r="828" spans="1:19">
      <c r="A828" s="1073"/>
      <c r="B828" s="1008"/>
      <c r="C828" s="1008"/>
      <c r="D828" s="1074"/>
      <c r="E828" s="1008"/>
      <c r="F828" s="1008"/>
      <c r="G828" s="1008"/>
      <c r="H828" s="1008"/>
      <c r="I828" s="1073"/>
      <c r="J828" s="1073"/>
      <c r="K828" s="1073"/>
      <c r="L828" s="1073"/>
      <c r="M828" s="1008"/>
      <c r="N828" s="1008"/>
      <c r="O828" s="1008"/>
      <c r="P828" s="1008"/>
      <c r="Q828" s="1008"/>
      <c r="R828" s="1008"/>
      <c r="S828" s="1008"/>
    </row>
    <row r="829" spans="1:19">
      <c r="A829" s="1073"/>
      <c r="B829" s="1008"/>
      <c r="C829" s="1008"/>
      <c r="D829" s="1074"/>
      <c r="E829" s="1008"/>
      <c r="F829" s="1008"/>
      <c r="G829" s="1008"/>
      <c r="H829" s="1008"/>
      <c r="I829" s="1073"/>
      <c r="J829" s="1073"/>
      <c r="K829" s="1073"/>
      <c r="L829" s="1073"/>
      <c r="M829" s="1008"/>
      <c r="N829" s="1008"/>
      <c r="O829" s="1008"/>
      <c r="P829" s="1008"/>
      <c r="Q829" s="1008"/>
      <c r="R829" s="1008"/>
      <c r="S829" s="1008"/>
    </row>
    <row r="830" spans="1:19">
      <c r="A830" s="1073"/>
      <c r="B830" s="1008"/>
      <c r="C830" s="1008"/>
      <c r="D830" s="1074"/>
      <c r="E830" s="1008"/>
      <c r="F830" s="1008"/>
      <c r="G830" s="1008"/>
      <c r="H830" s="1008"/>
      <c r="I830" s="1073"/>
      <c r="J830" s="1073"/>
      <c r="K830" s="1073"/>
      <c r="L830" s="1073"/>
      <c r="M830" s="1008"/>
      <c r="N830" s="1008"/>
      <c r="O830" s="1008"/>
      <c r="P830" s="1008"/>
      <c r="Q830" s="1008"/>
      <c r="R830" s="1008"/>
      <c r="S830" s="1008"/>
    </row>
    <row r="831" spans="1:19">
      <c r="A831" s="1073"/>
      <c r="B831" s="1008"/>
      <c r="C831" s="1008"/>
      <c r="D831" s="1074"/>
      <c r="E831" s="1008"/>
      <c r="F831" s="1008"/>
      <c r="G831" s="1008"/>
      <c r="H831" s="1008"/>
      <c r="I831" s="1073"/>
      <c r="J831" s="1073"/>
      <c r="K831" s="1073"/>
      <c r="L831" s="1073"/>
      <c r="M831" s="1008"/>
      <c r="N831" s="1008"/>
      <c r="O831" s="1008"/>
      <c r="P831" s="1008"/>
      <c r="Q831" s="1008"/>
      <c r="R831" s="1008"/>
      <c r="S831" s="1008"/>
    </row>
    <row r="832" spans="1:19">
      <c r="A832" s="1073"/>
      <c r="B832" s="1008"/>
      <c r="C832" s="1008"/>
      <c r="D832" s="1074"/>
      <c r="E832" s="1008"/>
      <c r="F832" s="1008"/>
      <c r="G832" s="1008"/>
      <c r="H832" s="1008"/>
      <c r="I832" s="1073"/>
      <c r="J832" s="1073"/>
      <c r="K832" s="1073"/>
      <c r="L832" s="1073"/>
      <c r="M832" s="1008"/>
      <c r="N832" s="1008"/>
      <c r="O832" s="1008"/>
      <c r="P832" s="1008"/>
      <c r="Q832" s="1008"/>
      <c r="R832" s="1008"/>
      <c r="S832" s="1008"/>
    </row>
    <row r="833" spans="1:19">
      <c r="A833" s="1073"/>
      <c r="B833" s="1008"/>
      <c r="C833" s="1008"/>
      <c r="D833" s="1074"/>
      <c r="E833" s="1008"/>
      <c r="F833" s="1008"/>
      <c r="G833" s="1008"/>
      <c r="H833" s="1008"/>
      <c r="I833" s="1073"/>
      <c r="J833" s="1073"/>
      <c r="K833" s="1073"/>
      <c r="L833" s="1073"/>
      <c r="M833" s="1008"/>
      <c r="N833" s="1008"/>
      <c r="O833" s="1008"/>
      <c r="P833" s="1008"/>
      <c r="Q833" s="1008"/>
      <c r="R833" s="1008"/>
      <c r="S833" s="1008"/>
    </row>
    <row r="834" spans="1:19">
      <c r="A834" s="1073"/>
      <c r="B834" s="1008"/>
      <c r="C834" s="1008"/>
      <c r="D834" s="1074"/>
      <c r="E834" s="1008"/>
      <c r="F834" s="1008"/>
      <c r="G834" s="1008"/>
      <c r="H834" s="1008"/>
      <c r="I834" s="1073"/>
      <c r="J834" s="1073"/>
      <c r="K834" s="1073"/>
      <c r="L834" s="1073"/>
      <c r="M834" s="1008"/>
      <c r="N834" s="1008"/>
      <c r="O834" s="1008"/>
      <c r="P834" s="1008"/>
      <c r="Q834" s="1008"/>
      <c r="R834" s="1008"/>
      <c r="S834" s="1008"/>
    </row>
    <row r="835" spans="1:19">
      <c r="A835" s="1073"/>
      <c r="B835" s="1008"/>
      <c r="C835" s="1008"/>
      <c r="D835" s="1074"/>
      <c r="E835" s="1008"/>
      <c r="F835" s="1008"/>
      <c r="G835" s="1008"/>
      <c r="H835" s="1008"/>
      <c r="I835" s="1073"/>
      <c r="J835" s="1073"/>
      <c r="K835" s="1073"/>
      <c r="L835" s="1073"/>
      <c r="M835" s="1008"/>
      <c r="N835" s="1008"/>
      <c r="O835" s="1008"/>
      <c r="P835" s="1008"/>
      <c r="Q835" s="1008"/>
      <c r="R835" s="1008"/>
      <c r="S835" s="1008"/>
    </row>
    <row r="836" spans="1:19">
      <c r="A836" s="1073"/>
      <c r="B836" s="1008"/>
      <c r="C836" s="1008"/>
      <c r="D836" s="1074"/>
      <c r="E836" s="1008"/>
      <c r="F836" s="1008"/>
      <c r="G836" s="1008"/>
      <c r="H836" s="1008"/>
      <c r="I836" s="1073"/>
      <c r="J836" s="1073"/>
      <c r="K836" s="1073"/>
      <c r="L836" s="1073"/>
      <c r="M836" s="1008"/>
      <c r="N836" s="1008"/>
      <c r="O836" s="1008"/>
      <c r="P836" s="1008"/>
      <c r="Q836" s="1008"/>
      <c r="R836" s="1008"/>
      <c r="S836" s="1008"/>
    </row>
    <row r="837" spans="1:19">
      <c r="A837" s="1073"/>
      <c r="B837" s="1008"/>
      <c r="C837" s="1008"/>
      <c r="D837" s="1074"/>
      <c r="E837" s="1008"/>
      <c r="F837" s="1008"/>
      <c r="G837" s="1008"/>
      <c r="H837" s="1008"/>
      <c r="I837" s="1073"/>
      <c r="J837" s="1073"/>
      <c r="K837" s="1073"/>
      <c r="L837" s="1073"/>
      <c r="M837" s="1008"/>
      <c r="N837" s="1008"/>
      <c r="O837" s="1008"/>
      <c r="P837" s="1008"/>
      <c r="Q837" s="1008"/>
      <c r="R837" s="1008"/>
      <c r="S837" s="1008"/>
    </row>
    <row r="838" spans="1:19">
      <c r="A838" s="1073"/>
      <c r="B838" s="1008"/>
      <c r="C838" s="1008"/>
      <c r="D838" s="1074"/>
      <c r="E838" s="1008"/>
      <c r="F838" s="1008"/>
      <c r="G838" s="1008"/>
      <c r="H838" s="1008"/>
      <c r="I838" s="1073"/>
      <c r="J838" s="1073"/>
      <c r="K838" s="1073"/>
      <c r="L838" s="1073"/>
      <c r="M838" s="1008"/>
      <c r="N838" s="1008"/>
      <c r="O838" s="1008"/>
      <c r="P838" s="1008"/>
      <c r="Q838" s="1008"/>
      <c r="R838" s="1008"/>
      <c r="S838" s="1008"/>
    </row>
    <row r="839" spans="1:19">
      <c r="A839" s="1073"/>
      <c r="B839" s="1008"/>
      <c r="C839" s="1008"/>
      <c r="D839" s="1074"/>
      <c r="E839" s="1008"/>
      <c r="F839" s="1008"/>
      <c r="G839" s="1008"/>
      <c r="H839" s="1008"/>
      <c r="I839" s="1073"/>
      <c r="J839" s="1073"/>
      <c r="K839" s="1073"/>
      <c r="L839" s="1073"/>
      <c r="M839" s="1008"/>
      <c r="N839" s="1008"/>
      <c r="O839" s="1008"/>
      <c r="P839" s="1008"/>
      <c r="Q839" s="1008"/>
      <c r="R839" s="1008"/>
      <c r="S839" s="1008"/>
    </row>
    <row r="840" spans="1:19">
      <c r="A840" s="1073"/>
      <c r="B840" s="1008"/>
      <c r="C840" s="1008"/>
      <c r="D840" s="1074"/>
      <c r="E840" s="1008"/>
      <c r="F840" s="1008"/>
      <c r="G840" s="1008"/>
      <c r="H840" s="1008"/>
      <c r="I840" s="1073"/>
      <c r="J840" s="1073"/>
      <c r="K840" s="1073"/>
      <c r="L840" s="1073"/>
      <c r="M840" s="1008"/>
      <c r="N840" s="1008"/>
      <c r="O840" s="1008"/>
      <c r="P840" s="1008"/>
      <c r="Q840" s="1008"/>
      <c r="R840" s="1008"/>
      <c r="S840" s="1008"/>
    </row>
    <row r="841" spans="1:19">
      <c r="A841" s="1073"/>
      <c r="B841" s="1008"/>
      <c r="C841" s="1008"/>
      <c r="D841" s="1074"/>
      <c r="E841" s="1008"/>
      <c r="F841" s="1008"/>
      <c r="G841" s="1008"/>
      <c r="H841" s="1008"/>
      <c r="I841" s="1073"/>
      <c r="J841" s="1073"/>
      <c r="K841" s="1073"/>
      <c r="L841" s="1073"/>
      <c r="M841" s="1008"/>
      <c r="N841" s="1008"/>
      <c r="O841" s="1008"/>
      <c r="P841" s="1008"/>
      <c r="Q841" s="1008"/>
      <c r="R841" s="1008"/>
      <c r="S841" s="1008"/>
    </row>
    <row r="842" spans="1:19">
      <c r="A842" s="1073"/>
      <c r="B842" s="1008"/>
      <c r="C842" s="1008"/>
      <c r="D842" s="1074"/>
      <c r="E842" s="1008"/>
      <c r="F842" s="1008"/>
      <c r="G842" s="1008"/>
      <c r="H842" s="1008"/>
      <c r="I842" s="1073"/>
      <c r="J842" s="1073"/>
      <c r="K842" s="1073"/>
      <c r="L842" s="1073"/>
      <c r="M842" s="1008"/>
      <c r="N842" s="1008"/>
      <c r="O842" s="1008"/>
      <c r="P842" s="1008"/>
      <c r="Q842" s="1008"/>
      <c r="R842" s="1008"/>
      <c r="S842" s="1008"/>
    </row>
    <row r="843" spans="1:19">
      <c r="A843" s="1073"/>
      <c r="B843" s="1008"/>
      <c r="C843" s="1008"/>
      <c r="D843" s="1074"/>
      <c r="E843" s="1008"/>
      <c r="F843" s="1008"/>
      <c r="G843" s="1008"/>
      <c r="H843" s="1008"/>
      <c r="I843" s="1073"/>
      <c r="J843" s="1073"/>
      <c r="K843" s="1073"/>
      <c r="L843" s="1073"/>
      <c r="M843" s="1008"/>
      <c r="N843" s="1008"/>
      <c r="O843" s="1008"/>
      <c r="P843" s="1008"/>
      <c r="Q843" s="1008"/>
      <c r="R843" s="1008"/>
      <c r="S843" s="1008"/>
    </row>
    <row r="844" spans="1:19">
      <c r="A844" s="1073"/>
      <c r="B844" s="1008"/>
      <c r="C844" s="1008"/>
      <c r="D844" s="1074"/>
      <c r="E844" s="1008"/>
      <c r="F844" s="1008"/>
      <c r="G844" s="1008"/>
      <c r="H844" s="1008"/>
      <c r="I844" s="1073"/>
      <c r="J844" s="1073"/>
      <c r="K844" s="1073"/>
      <c r="L844" s="1073"/>
      <c r="M844" s="1008"/>
      <c r="N844" s="1008"/>
      <c r="O844" s="1008"/>
      <c r="P844" s="1008"/>
      <c r="Q844" s="1008"/>
      <c r="R844" s="1008"/>
      <c r="S844" s="1008"/>
    </row>
    <row r="845" spans="1:19">
      <c r="A845" s="1073"/>
      <c r="B845" s="1008"/>
      <c r="C845" s="1008"/>
      <c r="D845" s="1074"/>
      <c r="E845" s="1008"/>
      <c r="F845" s="1008"/>
      <c r="G845" s="1008"/>
      <c r="H845" s="1008"/>
      <c r="I845" s="1073"/>
      <c r="J845" s="1073"/>
      <c r="K845" s="1073"/>
      <c r="L845" s="1073"/>
      <c r="M845" s="1008"/>
      <c r="N845" s="1008"/>
      <c r="O845" s="1008"/>
      <c r="P845" s="1008"/>
      <c r="Q845" s="1008"/>
      <c r="R845" s="1008"/>
      <c r="S845" s="1008"/>
    </row>
    <row r="846" spans="1:19">
      <c r="A846" s="1073"/>
      <c r="B846" s="1008"/>
      <c r="C846" s="1008"/>
      <c r="D846" s="1074"/>
      <c r="E846" s="1008"/>
      <c r="F846" s="1008"/>
      <c r="G846" s="1008"/>
      <c r="H846" s="1008"/>
      <c r="I846" s="1073"/>
      <c r="J846" s="1073"/>
      <c r="K846" s="1073"/>
      <c r="L846" s="1073"/>
      <c r="M846" s="1008"/>
      <c r="N846" s="1008"/>
      <c r="O846" s="1008"/>
      <c r="P846" s="1008"/>
      <c r="Q846" s="1008"/>
      <c r="R846" s="1008"/>
      <c r="S846" s="1008"/>
    </row>
    <row r="847" spans="1:19">
      <c r="A847" s="1073"/>
      <c r="B847" s="1008"/>
      <c r="C847" s="1008"/>
      <c r="D847" s="1074"/>
      <c r="E847" s="1008"/>
      <c r="F847" s="1008"/>
      <c r="G847" s="1008"/>
      <c r="H847" s="1008"/>
      <c r="I847" s="1073"/>
      <c r="J847" s="1073"/>
      <c r="K847" s="1073"/>
      <c r="L847" s="1073"/>
      <c r="M847" s="1008"/>
      <c r="N847" s="1008"/>
      <c r="O847" s="1008"/>
      <c r="P847" s="1008"/>
      <c r="Q847" s="1008"/>
      <c r="R847" s="1008"/>
      <c r="S847" s="1008"/>
    </row>
    <row r="848" spans="1:19">
      <c r="A848" s="1073"/>
      <c r="B848" s="1008"/>
      <c r="C848" s="1008"/>
      <c r="D848" s="1074"/>
      <c r="E848" s="1008"/>
      <c r="F848" s="1008"/>
      <c r="G848" s="1008"/>
      <c r="H848" s="1008"/>
      <c r="I848" s="1073"/>
      <c r="J848" s="1073"/>
      <c r="K848" s="1073"/>
      <c r="L848" s="1073"/>
      <c r="M848" s="1008"/>
      <c r="N848" s="1008"/>
      <c r="O848" s="1008"/>
      <c r="P848" s="1008"/>
      <c r="Q848" s="1008"/>
      <c r="R848" s="1008"/>
      <c r="S848" s="1008"/>
    </row>
    <row r="849" spans="1:19">
      <c r="A849" s="1073"/>
      <c r="B849" s="1008"/>
      <c r="C849" s="1008"/>
      <c r="D849" s="1074"/>
      <c r="E849" s="1008"/>
      <c r="F849" s="1008"/>
      <c r="G849" s="1008"/>
      <c r="H849" s="1008"/>
      <c r="I849" s="1073"/>
      <c r="J849" s="1073"/>
      <c r="K849" s="1073"/>
      <c r="L849" s="1073"/>
      <c r="M849" s="1008"/>
      <c r="N849" s="1008"/>
      <c r="O849" s="1008"/>
      <c r="P849" s="1008"/>
      <c r="Q849" s="1008"/>
      <c r="R849" s="1008"/>
      <c r="S849" s="1008"/>
    </row>
    <row r="850" spans="1:19">
      <c r="A850" s="1073"/>
      <c r="B850" s="1008"/>
      <c r="C850" s="1008"/>
      <c r="D850" s="1074"/>
      <c r="E850" s="1008"/>
      <c r="F850" s="1008"/>
      <c r="G850" s="1008"/>
      <c r="H850" s="1008"/>
      <c r="I850" s="1073"/>
      <c r="J850" s="1073"/>
      <c r="K850" s="1073"/>
      <c r="L850" s="1073"/>
      <c r="M850" s="1008"/>
      <c r="N850" s="1008"/>
      <c r="O850" s="1008"/>
      <c r="P850" s="1008"/>
      <c r="Q850" s="1008"/>
      <c r="R850" s="1008"/>
      <c r="S850" s="1008"/>
    </row>
    <row r="851" spans="1:19">
      <c r="A851" s="1073"/>
      <c r="B851" s="1008"/>
      <c r="C851" s="1008"/>
      <c r="D851" s="1074"/>
      <c r="E851" s="1008"/>
      <c r="F851" s="1008"/>
      <c r="G851" s="1008"/>
      <c r="H851" s="1008"/>
      <c r="I851" s="1073"/>
      <c r="J851" s="1073"/>
      <c r="K851" s="1073"/>
      <c r="L851" s="1073"/>
      <c r="M851" s="1008"/>
      <c r="N851" s="1008"/>
      <c r="O851" s="1008"/>
      <c r="P851" s="1008"/>
      <c r="Q851" s="1008"/>
      <c r="R851" s="1008"/>
      <c r="S851" s="1008"/>
    </row>
    <row r="852" spans="1:19">
      <c r="A852" s="1073"/>
      <c r="B852" s="1008"/>
      <c r="C852" s="1008"/>
      <c r="D852" s="1074"/>
      <c r="E852" s="1008"/>
      <c r="F852" s="1008"/>
      <c r="G852" s="1008"/>
      <c r="H852" s="1008"/>
      <c r="I852" s="1073"/>
      <c r="J852" s="1073"/>
      <c r="K852" s="1073"/>
      <c r="L852" s="1073"/>
      <c r="M852" s="1008"/>
      <c r="N852" s="1008"/>
      <c r="O852" s="1008"/>
      <c r="P852" s="1008"/>
      <c r="Q852" s="1008"/>
      <c r="R852" s="1008"/>
      <c r="S852" s="1008"/>
    </row>
    <row r="853" spans="1:19">
      <c r="A853" s="1073"/>
      <c r="B853" s="1008"/>
      <c r="C853" s="1008"/>
      <c r="D853" s="1074"/>
      <c r="E853" s="1008"/>
      <c r="F853" s="1008"/>
      <c r="G853" s="1008"/>
      <c r="H853" s="1008"/>
      <c r="I853" s="1073"/>
      <c r="J853" s="1073"/>
      <c r="K853" s="1073"/>
      <c r="L853" s="1073"/>
      <c r="M853" s="1008"/>
      <c r="N853" s="1008"/>
      <c r="O853" s="1008"/>
      <c r="P853" s="1008"/>
      <c r="Q853" s="1008"/>
      <c r="R853" s="1008"/>
      <c r="S853" s="1008"/>
    </row>
    <row r="854" spans="1:19">
      <c r="A854" s="1073"/>
      <c r="B854" s="1008"/>
      <c r="C854" s="1008"/>
      <c r="D854" s="1074"/>
      <c r="E854" s="1008"/>
      <c r="F854" s="1008"/>
      <c r="G854" s="1008"/>
      <c r="H854" s="1008"/>
      <c r="I854" s="1073"/>
      <c r="J854" s="1073"/>
      <c r="K854" s="1073"/>
      <c r="L854" s="1073"/>
      <c r="M854" s="1008"/>
      <c r="N854" s="1008"/>
      <c r="O854" s="1008"/>
      <c r="P854" s="1008"/>
      <c r="Q854" s="1008"/>
      <c r="R854" s="1008"/>
      <c r="S854" s="1008"/>
    </row>
    <row r="855" spans="1:19">
      <c r="A855" s="1073"/>
      <c r="B855" s="1008"/>
      <c r="C855" s="1008"/>
      <c r="D855" s="1074"/>
      <c r="E855" s="1008"/>
      <c r="F855" s="1008"/>
      <c r="G855" s="1008"/>
      <c r="H855" s="1008"/>
      <c r="I855" s="1073"/>
      <c r="J855" s="1073"/>
      <c r="K855" s="1073"/>
      <c r="L855" s="1073"/>
      <c r="M855" s="1008"/>
      <c r="N855" s="1008"/>
      <c r="O855" s="1008"/>
      <c r="P855" s="1008"/>
      <c r="Q855" s="1008"/>
      <c r="R855" s="1008"/>
      <c r="S855" s="1008"/>
    </row>
    <row r="856" spans="1:19">
      <c r="A856" s="1073"/>
      <c r="B856" s="1008"/>
      <c r="C856" s="1008"/>
      <c r="D856" s="1074"/>
      <c r="E856" s="1008"/>
      <c r="F856" s="1008"/>
      <c r="G856" s="1008"/>
      <c r="H856" s="1008"/>
      <c r="I856" s="1073"/>
      <c r="J856" s="1073"/>
      <c r="K856" s="1073"/>
      <c r="L856" s="1073"/>
      <c r="M856" s="1008"/>
      <c r="N856" s="1008"/>
      <c r="O856" s="1008"/>
      <c r="P856" s="1008"/>
      <c r="Q856" s="1008"/>
      <c r="R856" s="1008"/>
      <c r="S856" s="1008"/>
    </row>
    <row r="857" spans="1:19">
      <c r="A857" s="1073"/>
      <c r="B857" s="1008"/>
      <c r="C857" s="1008"/>
      <c r="D857" s="1074"/>
      <c r="E857" s="1008"/>
      <c r="F857" s="1008"/>
      <c r="G857" s="1008"/>
      <c r="H857" s="1008"/>
      <c r="I857" s="1073"/>
      <c r="J857" s="1073"/>
      <c r="K857" s="1073"/>
      <c r="L857" s="1073"/>
      <c r="M857" s="1008"/>
      <c r="N857" s="1008"/>
      <c r="O857" s="1008"/>
      <c r="P857" s="1008"/>
      <c r="Q857" s="1008"/>
      <c r="R857" s="1008"/>
      <c r="S857" s="1008"/>
    </row>
    <row r="858" spans="1:19">
      <c r="A858" s="1073"/>
      <c r="B858" s="1008"/>
      <c r="C858" s="1008"/>
      <c r="D858" s="1074"/>
      <c r="E858" s="1008"/>
      <c r="F858" s="1008"/>
      <c r="G858" s="1008"/>
      <c r="H858" s="1008"/>
      <c r="I858" s="1073"/>
      <c r="J858" s="1073"/>
      <c r="K858" s="1073"/>
      <c r="L858" s="1073"/>
      <c r="M858" s="1008"/>
      <c r="N858" s="1008"/>
      <c r="O858" s="1008"/>
      <c r="P858" s="1008"/>
      <c r="Q858" s="1008"/>
      <c r="R858" s="1008"/>
      <c r="S858" s="1008"/>
    </row>
    <row r="859" spans="1:19">
      <c r="A859" s="1073"/>
      <c r="B859" s="1008"/>
      <c r="C859" s="1008"/>
      <c r="D859" s="1074"/>
      <c r="E859" s="1008"/>
      <c r="F859" s="1008"/>
      <c r="G859" s="1008"/>
      <c r="H859" s="1008"/>
      <c r="I859" s="1073"/>
      <c r="J859" s="1073"/>
      <c r="K859" s="1073"/>
      <c r="L859" s="1073"/>
      <c r="M859" s="1008"/>
      <c r="N859" s="1008"/>
      <c r="O859" s="1008"/>
      <c r="P859" s="1008"/>
      <c r="Q859" s="1008"/>
      <c r="R859" s="1008"/>
      <c r="S859" s="1008"/>
    </row>
    <row r="860" spans="1:19">
      <c r="A860" s="1073"/>
      <c r="B860" s="1008"/>
      <c r="C860" s="1008"/>
      <c r="D860" s="1074"/>
      <c r="E860" s="1008"/>
      <c r="F860" s="1008"/>
      <c r="G860" s="1008"/>
      <c r="H860" s="1008"/>
      <c r="I860" s="1073"/>
      <c r="J860" s="1073"/>
      <c r="K860" s="1073"/>
      <c r="L860" s="1073"/>
      <c r="M860" s="1008"/>
      <c r="N860" s="1008"/>
      <c r="O860" s="1008"/>
      <c r="P860" s="1008"/>
      <c r="Q860" s="1008"/>
      <c r="R860" s="1008"/>
      <c r="S860" s="1008"/>
    </row>
    <row r="861" spans="1:19">
      <c r="A861" s="1073"/>
      <c r="B861" s="1008"/>
      <c r="C861" s="1008"/>
      <c r="D861" s="1074"/>
      <c r="E861" s="1008"/>
      <c r="F861" s="1008"/>
      <c r="G861" s="1008"/>
      <c r="H861" s="1008"/>
      <c r="I861" s="1073"/>
      <c r="J861" s="1073"/>
      <c r="K861" s="1073"/>
      <c r="L861" s="1073"/>
      <c r="M861" s="1008"/>
      <c r="N861" s="1008"/>
      <c r="O861" s="1008"/>
      <c r="P861" s="1008"/>
      <c r="Q861" s="1008"/>
      <c r="R861" s="1008"/>
      <c r="S861" s="1008"/>
    </row>
    <row r="862" spans="1:19">
      <c r="A862" s="1073"/>
      <c r="B862" s="1008"/>
      <c r="C862" s="1008"/>
      <c r="D862" s="1074"/>
      <c r="E862" s="1008"/>
      <c r="F862" s="1008"/>
      <c r="G862" s="1008"/>
      <c r="H862" s="1008"/>
      <c r="I862" s="1073"/>
      <c r="J862" s="1073"/>
      <c r="K862" s="1073"/>
      <c r="L862" s="1073"/>
      <c r="M862" s="1008"/>
      <c r="N862" s="1008"/>
      <c r="O862" s="1008"/>
      <c r="P862" s="1008"/>
      <c r="Q862" s="1008"/>
      <c r="R862" s="1008"/>
      <c r="S862" s="1008"/>
    </row>
    <row r="863" spans="1:19">
      <c r="A863" s="1073"/>
      <c r="B863" s="1008"/>
      <c r="C863" s="1008"/>
      <c r="D863" s="1074"/>
      <c r="E863" s="1008"/>
      <c r="F863" s="1008"/>
      <c r="G863" s="1008"/>
      <c r="H863" s="1008"/>
      <c r="I863" s="1073"/>
      <c r="J863" s="1073"/>
      <c r="K863" s="1073"/>
      <c r="L863" s="1073"/>
      <c r="M863" s="1008"/>
      <c r="N863" s="1008"/>
      <c r="O863" s="1008"/>
      <c r="P863" s="1008"/>
      <c r="Q863" s="1008"/>
      <c r="R863" s="1008"/>
      <c r="S863" s="1008"/>
    </row>
    <row r="864" spans="1:19">
      <c r="A864" s="1073"/>
      <c r="B864" s="1008"/>
      <c r="C864" s="1008"/>
      <c r="D864" s="1074"/>
      <c r="E864" s="1008"/>
      <c r="F864" s="1008"/>
      <c r="G864" s="1008"/>
      <c r="H864" s="1008"/>
      <c r="I864" s="1073"/>
      <c r="J864" s="1073"/>
      <c r="K864" s="1073"/>
      <c r="L864" s="1073"/>
      <c r="M864" s="1008"/>
      <c r="N864" s="1008"/>
      <c r="O864" s="1008"/>
      <c r="P864" s="1008"/>
      <c r="Q864" s="1008"/>
      <c r="R864" s="1008"/>
      <c r="S864" s="1008"/>
    </row>
    <row r="865" spans="1:19">
      <c r="A865" s="1073"/>
      <c r="B865" s="1008"/>
      <c r="C865" s="1008"/>
      <c r="D865" s="1074"/>
      <c r="E865" s="1008"/>
      <c r="F865" s="1008"/>
      <c r="G865" s="1008"/>
      <c r="H865" s="1008"/>
      <c r="I865" s="1073"/>
      <c r="J865" s="1073"/>
      <c r="K865" s="1073"/>
      <c r="L865" s="1073"/>
      <c r="M865" s="1008"/>
      <c r="N865" s="1008"/>
      <c r="O865" s="1008"/>
      <c r="P865" s="1008"/>
      <c r="Q865" s="1008"/>
      <c r="R865" s="1008"/>
      <c r="S865" s="1008"/>
    </row>
    <row r="866" spans="1:19">
      <c r="A866" s="1073"/>
      <c r="B866" s="1008"/>
      <c r="C866" s="1008"/>
      <c r="D866" s="1074"/>
      <c r="E866" s="1008"/>
      <c r="F866" s="1008"/>
      <c r="G866" s="1008"/>
      <c r="H866" s="1008"/>
      <c r="I866" s="1073"/>
      <c r="J866" s="1073"/>
      <c r="K866" s="1073"/>
      <c r="L866" s="1073"/>
      <c r="M866" s="1008"/>
      <c r="N866" s="1008"/>
      <c r="O866" s="1008"/>
      <c r="P866" s="1008"/>
      <c r="Q866" s="1008"/>
      <c r="R866" s="1008"/>
      <c r="S866" s="1008"/>
    </row>
    <row r="867" spans="1:19">
      <c r="A867" s="1073"/>
      <c r="B867" s="1008"/>
      <c r="C867" s="1008"/>
      <c r="D867" s="1074"/>
      <c r="E867" s="1008"/>
      <c r="F867" s="1008"/>
      <c r="G867" s="1008"/>
      <c r="H867" s="1008"/>
      <c r="I867" s="1073"/>
      <c r="J867" s="1073"/>
      <c r="K867" s="1073"/>
      <c r="L867" s="1073"/>
      <c r="M867" s="1008"/>
      <c r="N867" s="1008"/>
      <c r="O867" s="1008"/>
      <c r="P867" s="1008"/>
      <c r="Q867" s="1008"/>
      <c r="R867" s="1008"/>
      <c r="S867" s="1008"/>
    </row>
    <row r="868" spans="1:19">
      <c r="A868" s="1073"/>
      <c r="B868" s="1008"/>
      <c r="C868" s="1008"/>
      <c r="D868" s="1074"/>
      <c r="E868" s="1008"/>
      <c r="F868" s="1008"/>
      <c r="G868" s="1008"/>
      <c r="H868" s="1008"/>
      <c r="I868" s="1073"/>
      <c r="J868" s="1073"/>
      <c r="K868" s="1073"/>
      <c r="L868" s="1073"/>
      <c r="M868" s="1008"/>
      <c r="N868" s="1008"/>
      <c r="O868" s="1008"/>
      <c r="P868" s="1008"/>
      <c r="Q868" s="1008"/>
      <c r="R868" s="1008"/>
      <c r="S868" s="1008"/>
    </row>
    <row r="869" spans="1:19">
      <c r="A869" s="1073"/>
      <c r="B869" s="1008"/>
      <c r="C869" s="1008"/>
      <c r="D869" s="1074"/>
      <c r="E869" s="1008"/>
      <c r="F869" s="1008"/>
      <c r="G869" s="1008"/>
      <c r="H869" s="1008"/>
      <c r="I869" s="1073"/>
      <c r="J869" s="1073"/>
      <c r="K869" s="1073"/>
      <c r="L869" s="1073"/>
      <c r="M869" s="1008"/>
      <c r="N869" s="1008"/>
      <c r="O869" s="1008"/>
      <c r="P869" s="1008"/>
      <c r="Q869" s="1008"/>
      <c r="R869" s="1008"/>
      <c r="S869" s="1008"/>
    </row>
    <row r="870" spans="1:19">
      <c r="A870" s="1073"/>
      <c r="B870" s="1008"/>
      <c r="C870" s="1008"/>
      <c r="D870" s="1074"/>
      <c r="E870" s="1008"/>
      <c r="F870" s="1008"/>
      <c r="G870" s="1008"/>
      <c r="H870" s="1008"/>
      <c r="I870" s="1073"/>
      <c r="J870" s="1073"/>
      <c r="K870" s="1073"/>
      <c r="L870" s="1073"/>
      <c r="M870" s="1008"/>
      <c r="N870" s="1008"/>
      <c r="O870" s="1008"/>
      <c r="P870" s="1008"/>
      <c r="Q870" s="1008"/>
      <c r="R870" s="1008"/>
      <c r="S870" s="1008"/>
    </row>
    <row r="871" spans="1:19">
      <c r="A871" s="1073"/>
      <c r="B871" s="1008"/>
      <c r="C871" s="1008"/>
      <c r="D871" s="1074"/>
      <c r="E871" s="1008"/>
      <c r="F871" s="1008"/>
      <c r="G871" s="1008"/>
      <c r="H871" s="1008"/>
      <c r="I871" s="1073"/>
      <c r="J871" s="1073"/>
      <c r="K871" s="1073"/>
      <c r="L871" s="1073"/>
      <c r="M871" s="1008"/>
      <c r="N871" s="1008"/>
      <c r="O871" s="1008"/>
      <c r="P871" s="1008"/>
      <c r="Q871" s="1008"/>
      <c r="R871" s="1008"/>
      <c r="S871" s="1008"/>
    </row>
    <row r="872" spans="1:19">
      <c r="A872" s="1073"/>
      <c r="B872" s="1008"/>
      <c r="C872" s="1008"/>
      <c r="D872" s="1074"/>
      <c r="E872" s="1008"/>
      <c r="F872" s="1008"/>
      <c r="G872" s="1008"/>
      <c r="H872" s="1008"/>
      <c r="I872" s="1073"/>
      <c r="J872" s="1073"/>
      <c r="K872" s="1073"/>
      <c r="L872" s="1073"/>
      <c r="M872" s="1008"/>
      <c r="N872" s="1008"/>
      <c r="O872" s="1008"/>
      <c r="P872" s="1008"/>
      <c r="Q872" s="1008"/>
      <c r="R872" s="1008"/>
      <c r="S872" s="1008"/>
    </row>
    <row r="873" spans="1:19">
      <c r="A873" s="1073"/>
      <c r="B873" s="1008"/>
      <c r="C873" s="1008"/>
      <c r="D873" s="1074"/>
      <c r="E873" s="1008"/>
      <c r="F873" s="1008"/>
      <c r="G873" s="1008"/>
      <c r="H873" s="1008"/>
      <c r="I873" s="1073"/>
      <c r="J873" s="1073"/>
      <c r="K873" s="1073"/>
      <c r="L873" s="1073"/>
      <c r="M873" s="1008"/>
      <c r="N873" s="1008"/>
      <c r="O873" s="1008"/>
      <c r="P873" s="1008"/>
      <c r="Q873" s="1008"/>
      <c r="R873" s="1008"/>
      <c r="S873" s="1008"/>
    </row>
    <row r="874" spans="1:19">
      <c r="A874" s="1073"/>
      <c r="B874" s="1008"/>
      <c r="C874" s="1008"/>
      <c r="D874" s="1074"/>
      <c r="E874" s="1008"/>
      <c r="F874" s="1008"/>
      <c r="G874" s="1008"/>
      <c r="H874" s="1008"/>
      <c r="I874" s="1073"/>
      <c r="J874" s="1073"/>
      <c r="K874" s="1073"/>
      <c r="L874" s="1073"/>
      <c r="M874" s="1008"/>
      <c r="N874" s="1008"/>
      <c r="O874" s="1008"/>
      <c r="P874" s="1008"/>
      <c r="Q874" s="1008"/>
      <c r="R874" s="1008"/>
      <c r="S874" s="1008"/>
    </row>
    <row r="875" spans="1:19">
      <c r="A875" s="1073"/>
      <c r="B875" s="1008"/>
      <c r="C875" s="1008"/>
      <c r="D875" s="1074"/>
      <c r="E875" s="1008"/>
      <c r="F875" s="1008"/>
      <c r="G875" s="1008"/>
      <c r="H875" s="1008"/>
      <c r="I875" s="1073"/>
      <c r="J875" s="1073"/>
      <c r="K875" s="1073"/>
      <c r="L875" s="1073"/>
      <c r="M875" s="1008"/>
      <c r="N875" s="1008"/>
      <c r="O875" s="1008"/>
      <c r="P875" s="1008"/>
      <c r="Q875" s="1008"/>
      <c r="R875" s="1008"/>
      <c r="S875" s="1008"/>
    </row>
    <row r="876" spans="1:19">
      <c r="A876" s="1073"/>
      <c r="B876" s="1008"/>
      <c r="C876" s="1008"/>
      <c r="D876" s="1074"/>
      <c r="E876" s="1008"/>
      <c r="F876" s="1008"/>
      <c r="G876" s="1008"/>
      <c r="H876" s="1008"/>
      <c r="I876" s="1073"/>
      <c r="J876" s="1073"/>
      <c r="K876" s="1073"/>
      <c r="L876" s="1073"/>
      <c r="M876" s="1008"/>
      <c r="N876" s="1008"/>
      <c r="O876" s="1008"/>
      <c r="P876" s="1008"/>
      <c r="Q876" s="1008"/>
      <c r="R876" s="1008"/>
      <c r="S876" s="1008"/>
    </row>
    <row r="877" spans="1:19">
      <c r="A877" s="1073"/>
      <c r="B877" s="1008"/>
      <c r="C877" s="1008"/>
      <c r="D877" s="1074"/>
      <c r="E877" s="1008"/>
      <c r="F877" s="1008"/>
      <c r="G877" s="1008"/>
      <c r="H877" s="1008"/>
      <c r="I877" s="1073"/>
      <c r="J877" s="1073"/>
      <c r="K877" s="1073"/>
      <c r="L877" s="1073"/>
      <c r="M877" s="1008"/>
      <c r="N877" s="1008"/>
      <c r="O877" s="1008"/>
      <c r="P877" s="1008"/>
      <c r="Q877" s="1008"/>
      <c r="R877" s="1008"/>
      <c r="S877" s="1008"/>
    </row>
    <row r="878" spans="1:19">
      <c r="A878" s="1073"/>
      <c r="B878" s="1008"/>
      <c r="C878" s="1008"/>
      <c r="D878" s="1074"/>
      <c r="E878" s="1008"/>
      <c r="F878" s="1008"/>
      <c r="G878" s="1008"/>
      <c r="H878" s="1008"/>
      <c r="I878" s="1073"/>
      <c r="J878" s="1073"/>
      <c r="K878" s="1073"/>
      <c r="L878" s="1073"/>
      <c r="M878" s="1008"/>
      <c r="N878" s="1008"/>
      <c r="O878" s="1008"/>
      <c r="P878" s="1008"/>
      <c r="Q878" s="1008"/>
      <c r="R878" s="1008"/>
      <c r="S878" s="1008"/>
    </row>
    <row r="879" spans="1:19">
      <c r="A879" s="1073"/>
      <c r="B879" s="1008"/>
      <c r="C879" s="1008"/>
      <c r="D879" s="1074"/>
      <c r="E879" s="1008"/>
      <c r="F879" s="1008"/>
      <c r="G879" s="1008"/>
      <c r="H879" s="1008"/>
      <c r="I879" s="1073"/>
      <c r="J879" s="1073"/>
      <c r="K879" s="1073"/>
      <c r="L879" s="1073"/>
      <c r="M879" s="1008"/>
      <c r="N879" s="1008"/>
      <c r="O879" s="1008"/>
      <c r="P879" s="1008"/>
      <c r="Q879" s="1008"/>
      <c r="R879" s="1008"/>
      <c r="S879" s="1008"/>
    </row>
    <row r="880" spans="1:19">
      <c r="A880" s="1073"/>
      <c r="B880" s="1008"/>
      <c r="C880" s="1008"/>
      <c r="D880" s="1074"/>
      <c r="E880" s="1008"/>
      <c r="F880" s="1008"/>
      <c r="G880" s="1008"/>
      <c r="H880" s="1008"/>
      <c r="I880" s="1073"/>
      <c r="J880" s="1073"/>
      <c r="K880" s="1073"/>
      <c r="L880" s="1073"/>
      <c r="M880" s="1008"/>
      <c r="N880" s="1008"/>
      <c r="O880" s="1008"/>
      <c r="P880" s="1008"/>
      <c r="Q880" s="1008"/>
      <c r="R880" s="1008"/>
      <c r="S880" s="1008"/>
    </row>
    <row r="881" spans="1:19">
      <c r="A881" s="1073"/>
      <c r="B881" s="1008"/>
      <c r="C881" s="1008"/>
      <c r="D881" s="1074"/>
      <c r="E881" s="1008"/>
      <c r="F881" s="1008"/>
      <c r="G881" s="1008"/>
      <c r="H881" s="1008"/>
      <c r="I881" s="1073"/>
      <c r="J881" s="1073"/>
      <c r="K881" s="1073"/>
      <c r="L881" s="1073"/>
      <c r="M881" s="1008"/>
      <c r="N881" s="1008"/>
      <c r="O881" s="1008"/>
      <c r="P881" s="1008"/>
      <c r="Q881" s="1008"/>
      <c r="R881" s="1008"/>
      <c r="S881" s="1008"/>
    </row>
    <row r="882" spans="1:19">
      <c r="A882" s="1073"/>
      <c r="B882" s="1008"/>
      <c r="C882" s="1008"/>
      <c r="D882" s="1074"/>
      <c r="E882" s="1008"/>
      <c r="F882" s="1008"/>
      <c r="G882" s="1008"/>
      <c r="H882" s="1008"/>
      <c r="I882" s="1073"/>
      <c r="J882" s="1073"/>
      <c r="K882" s="1073"/>
      <c r="L882" s="1073"/>
      <c r="M882" s="1008"/>
      <c r="N882" s="1008"/>
      <c r="O882" s="1008"/>
      <c r="P882" s="1008"/>
      <c r="Q882" s="1008"/>
      <c r="R882" s="1008"/>
      <c r="S882" s="1008"/>
    </row>
    <row r="883" spans="1:19">
      <c r="A883" s="1073"/>
      <c r="B883" s="1008"/>
      <c r="C883" s="1008"/>
      <c r="D883" s="1074"/>
      <c r="E883" s="1008"/>
      <c r="F883" s="1008"/>
      <c r="G883" s="1008"/>
      <c r="H883" s="1008"/>
      <c r="I883" s="1073"/>
      <c r="J883" s="1073"/>
      <c r="K883" s="1073"/>
      <c r="L883" s="1073"/>
      <c r="M883" s="1008"/>
      <c r="N883" s="1008"/>
      <c r="O883" s="1008"/>
      <c r="P883" s="1008"/>
      <c r="Q883" s="1008"/>
      <c r="R883" s="1008"/>
      <c r="S883" s="1008"/>
    </row>
    <row r="884" spans="1:19">
      <c r="A884" s="1073"/>
      <c r="B884" s="1008"/>
      <c r="C884" s="1008"/>
      <c r="D884" s="1074"/>
      <c r="E884" s="1008"/>
      <c r="F884" s="1008"/>
      <c r="G884" s="1008"/>
      <c r="H884" s="1008"/>
      <c r="I884" s="1073"/>
      <c r="J884" s="1073"/>
      <c r="K884" s="1073"/>
      <c r="L884" s="1073"/>
      <c r="M884" s="1008"/>
      <c r="N884" s="1008"/>
      <c r="O884" s="1008"/>
      <c r="P884" s="1008"/>
      <c r="Q884" s="1008"/>
      <c r="R884" s="1008"/>
      <c r="S884" s="1008"/>
    </row>
    <row r="885" spans="1:19">
      <c r="A885" s="1073"/>
      <c r="B885" s="1008"/>
      <c r="C885" s="1008"/>
      <c r="D885" s="1074"/>
      <c r="E885" s="1008"/>
      <c r="F885" s="1008"/>
      <c r="G885" s="1008"/>
      <c r="H885" s="1008"/>
      <c r="I885" s="1073"/>
      <c r="J885" s="1073"/>
      <c r="K885" s="1073"/>
      <c r="L885" s="1073"/>
      <c r="M885" s="1008"/>
      <c r="N885" s="1008"/>
      <c r="O885" s="1008"/>
      <c r="P885" s="1008"/>
      <c r="Q885" s="1008"/>
      <c r="R885" s="1008"/>
      <c r="S885" s="1008"/>
    </row>
    <row r="886" spans="1:19">
      <c r="A886" s="1073"/>
      <c r="B886" s="1008"/>
      <c r="C886" s="1008"/>
      <c r="D886" s="1074"/>
      <c r="E886" s="1008"/>
      <c r="F886" s="1008"/>
      <c r="G886" s="1008"/>
      <c r="H886" s="1008"/>
      <c r="I886" s="1073"/>
      <c r="J886" s="1073"/>
      <c r="K886" s="1073"/>
      <c r="L886" s="1073"/>
      <c r="M886" s="1008"/>
      <c r="N886" s="1008"/>
      <c r="O886" s="1008"/>
      <c r="P886" s="1008"/>
      <c r="Q886" s="1008"/>
      <c r="R886" s="1008"/>
      <c r="S886" s="1008"/>
    </row>
    <row r="887" spans="1:19">
      <c r="A887" s="1073"/>
      <c r="B887" s="1008"/>
      <c r="C887" s="1008"/>
      <c r="D887" s="1074"/>
      <c r="E887" s="1008"/>
      <c r="F887" s="1008"/>
      <c r="G887" s="1008"/>
      <c r="H887" s="1008"/>
      <c r="I887" s="1073"/>
      <c r="J887" s="1073"/>
      <c r="K887" s="1073"/>
      <c r="L887" s="1073"/>
      <c r="M887" s="1008"/>
      <c r="N887" s="1008"/>
      <c r="O887" s="1008"/>
      <c r="P887" s="1008"/>
      <c r="Q887" s="1008"/>
      <c r="R887" s="1008"/>
      <c r="S887" s="1008"/>
    </row>
    <row r="888" spans="1:19">
      <c r="A888" s="1073"/>
      <c r="B888" s="1008"/>
      <c r="C888" s="1008"/>
      <c r="D888" s="1074"/>
      <c r="E888" s="1008"/>
      <c r="F888" s="1008"/>
      <c r="G888" s="1008"/>
      <c r="H888" s="1008"/>
      <c r="I888" s="1073"/>
      <c r="J888" s="1073"/>
      <c r="K888" s="1073"/>
      <c r="L888" s="1073"/>
      <c r="M888" s="1008"/>
      <c r="N888" s="1008"/>
      <c r="O888" s="1008"/>
      <c r="P888" s="1008"/>
      <c r="Q888" s="1008"/>
      <c r="R888" s="1008"/>
      <c r="S888" s="1008"/>
    </row>
    <row r="889" spans="1:19">
      <c r="A889" s="1073"/>
      <c r="B889" s="1008"/>
      <c r="C889" s="1008"/>
      <c r="D889" s="1074"/>
      <c r="E889" s="1008"/>
      <c r="F889" s="1008"/>
      <c r="G889" s="1008"/>
      <c r="H889" s="1008"/>
      <c r="I889" s="1073"/>
      <c r="J889" s="1073"/>
      <c r="K889" s="1073"/>
      <c r="L889" s="1073"/>
      <c r="M889" s="1008"/>
      <c r="N889" s="1008"/>
      <c r="O889" s="1008"/>
      <c r="P889" s="1008"/>
      <c r="Q889" s="1008"/>
      <c r="R889" s="1008"/>
      <c r="S889" s="1008"/>
    </row>
    <row r="890" spans="1:19">
      <c r="A890" s="1073"/>
      <c r="B890" s="1008"/>
      <c r="C890" s="1008"/>
      <c r="D890" s="1074"/>
      <c r="E890" s="1008"/>
      <c r="F890" s="1008"/>
      <c r="G890" s="1008"/>
      <c r="H890" s="1008"/>
      <c r="I890" s="1073"/>
      <c r="J890" s="1073"/>
      <c r="K890" s="1073"/>
      <c r="L890" s="1073"/>
      <c r="M890" s="1008"/>
      <c r="N890" s="1008"/>
      <c r="O890" s="1008"/>
      <c r="P890" s="1008"/>
      <c r="Q890" s="1008"/>
      <c r="R890" s="1008"/>
      <c r="S890" s="1008"/>
    </row>
    <row r="891" spans="1:19">
      <c r="A891" s="1073"/>
      <c r="B891" s="1008"/>
      <c r="C891" s="1008"/>
      <c r="D891" s="1074"/>
      <c r="E891" s="1008"/>
      <c r="F891" s="1008"/>
      <c r="G891" s="1008"/>
      <c r="H891" s="1008"/>
      <c r="I891" s="1073"/>
      <c r="J891" s="1073"/>
      <c r="K891" s="1073"/>
      <c r="L891" s="1073"/>
      <c r="M891" s="1008"/>
      <c r="N891" s="1008"/>
      <c r="O891" s="1008"/>
      <c r="P891" s="1008"/>
      <c r="Q891" s="1008"/>
      <c r="R891" s="1008"/>
      <c r="S891" s="1008"/>
    </row>
    <row r="892" spans="1:19">
      <c r="A892" s="1073"/>
      <c r="B892" s="1008"/>
      <c r="C892" s="1008"/>
      <c r="D892" s="1074"/>
      <c r="E892" s="1008"/>
      <c r="F892" s="1008"/>
      <c r="G892" s="1008"/>
      <c r="H892" s="1008"/>
      <c r="I892" s="1073"/>
      <c r="J892" s="1073"/>
      <c r="K892" s="1073"/>
      <c r="L892" s="1073"/>
      <c r="M892" s="1008"/>
      <c r="N892" s="1008"/>
      <c r="O892" s="1008"/>
      <c r="P892" s="1008"/>
      <c r="Q892" s="1008"/>
      <c r="R892" s="1008"/>
      <c r="S892" s="1008"/>
    </row>
    <row r="893" spans="1:19">
      <c r="A893" s="1073"/>
      <c r="B893" s="1008"/>
      <c r="C893" s="1008"/>
      <c r="D893" s="1074"/>
      <c r="E893" s="1008"/>
      <c r="F893" s="1008"/>
      <c r="G893" s="1008"/>
      <c r="H893" s="1008"/>
      <c r="I893" s="1073"/>
      <c r="J893" s="1073"/>
      <c r="K893" s="1073"/>
      <c r="L893" s="1073"/>
      <c r="M893" s="1008"/>
      <c r="N893" s="1008"/>
      <c r="O893" s="1008"/>
      <c r="P893" s="1008"/>
      <c r="Q893" s="1008"/>
      <c r="R893" s="1008"/>
      <c r="S893" s="1008"/>
    </row>
    <row r="894" spans="1:19">
      <c r="A894" s="1073"/>
      <c r="B894" s="1008"/>
      <c r="C894" s="1008"/>
      <c r="D894" s="1074"/>
      <c r="E894" s="1008"/>
      <c r="F894" s="1008"/>
      <c r="G894" s="1008"/>
      <c r="H894" s="1008"/>
      <c r="I894" s="1073"/>
      <c r="J894" s="1073"/>
      <c r="K894" s="1073"/>
      <c r="L894" s="1073"/>
      <c r="M894" s="1008"/>
      <c r="N894" s="1008"/>
      <c r="O894" s="1008"/>
      <c r="P894" s="1008"/>
      <c r="Q894" s="1008"/>
      <c r="R894" s="1008"/>
      <c r="S894" s="1008"/>
    </row>
    <row r="895" spans="1:19">
      <c r="A895" s="1073"/>
      <c r="B895" s="1008"/>
      <c r="C895" s="1008"/>
      <c r="D895" s="1074"/>
      <c r="E895" s="1008"/>
      <c r="F895" s="1008"/>
      <c r="G895" s="1008"/>
      <c r="H895" s="1008"/>
      <c r="I895" s="1073"/>
      <c r="J895" s="1073"/>
      <c r="K895" s="1073"/>
      <c r="L895" s="1073"/>
      <c r="M895" s="1008"/>
      <c r="N895" s="1008"/>
      <c r="O895" s="1008"/>
      <c r="P895" s="1008"/>
      <c r="Q895" s="1008"/>
      <c r="R895" s="1008"/>
      <c r="S895" s="1008"/>
    </row>
    <row r="896" spans="1:19">
      <c r="A896" s="1073"/>
      <c r="B896" s="1008"/>
      <c r="C896" s="1008"/>
      <c r="D896" s="1074"/>
      <c r="E896" s="1008"/>
      <c r="F896" s="1008"/>
      <c r="G896" s="1008"/>
      <c r="H896" s="1008"/>
      <c r="I896" s="1073"/>
      <c r="J896" s="1073"/>
      <c r="K896" s="1073"/>
      <c r="L896" s="1073"/>
      <c r="M896" s="1008"/>
      <c r="N896" s="1008"/>
      <c r="O896" s="1008"/>
      <c r="P896" s="1008"/>
      <c r="Q896" s="1008"/>
      <c r="R896" s="1008"/>
      <c r="S896" s="1008"/>
    </row>
    <row r="897" spans="1:19">
      <c r="A897" s="1073"/>
      <c r="B897" s="1008"/>
      <c r="C897" s="1008"/>
      <c r="D897" s="1074"/>
      <c r="E897" s="1008"/>
      <c r="F897" s="1008"/>
      <c r="G897" s="1008"/>
      <c r="H897" s="1008"/>
      <c r="I897" s="1073"/>
      <c r="J897" s="1073"/>
      <c r="K897" s="1073"/>
      <c r="L897" s="1073"/>
      <c r="M897" s="1008"/>
      <c r="N897" s="1008"/>
      <c r="O897" s="1008"/>
      <c r="P897" s="1008"/>
      <c r="Q897" s="1008"/>
      <c r="R897" s="1008"/>
      <c r="S897" s="1008"/>
    </row>
    <row r="898" spans="1:19">
      <c r="A898" s="1073"/>
      <c r="B898" s="1008"/>
      <c r="C898" s="1008"/>
      <c r="D898" s="1074"/>
      <c r="E898" s="1008"/>
      <c r="F898" s="1008"/>
      <c r="G898" s="1008"/>
      <c r="H898" s="1008"/>
      <c r="I898" s="1073"/>
      <c r="J898" s="1073"/>
      <c r="K898" s="1073"/>
      <c r="L898" s="1073"/>
      <c r="M898" s="1008"/>
      <c r="N898" s="1008"/>
      <c r="O898" s="1008"/>
      <c r="P898" s="1008"/>
      <c r="Q898" s="1008"/>
      <c r="R898" s="1008"/>
      <c r="S898" s="1008"/>
    </row>
    <row r="899" spans="1:19">
      <c r="A899" s="1073"/>
      <c r="B899" s="1008"/>
      <c r="C899" s="1008"/>
      <c r="D899" s="1074"/>
      <c r="E899" s="1008"/>
      <c r="F899" s="1008"/>
      <c r="G899" s="1008"/>
      <c r="H899" s="1008"/>
      <c r="I899" s="1073"/>
      <c r="J899" s="1073"/>
      <c r="K899" s="1073"/>
      <c r="L899" s="1073"/>
      <c r="M899" s="1008"/>
      <c r="N899" s="1008"/>
      <c r="O899" s="1008"/>
      <c r="P899" s="1008"/>
      <c r="Q899" s="1008"/>
      <c r="R899" s="1008"/>
      <c r="S899" s="1008"/>
    </row>
    <row r="900" spans="1:19">
      <c r="A900" s="1073"/>
      <c r="B900" s="1008"/>
      <c r="C900" s="1008"/>
      <c r="D900" s="1074"/>
      <c r="E900" s="1008"/>
      <c r="F900" s="1008"/>
      <c r="G900" s="1008"/>
      <c r="H900" s="1008"/>
      <c r="I900" s="1073"/>
      <c r="J900" s="1073"/>
      <c r="K900" s="1073"/>
      <c r="L900" s="1073"/>
      <c r="M900" s="1008"/>
      <c r="N900" s="1008"/>
      <c r="O900" s="1008"/>
      <c r="P900" s="1008"/>
      <c r="Q900" s="1008"/>
      <c r="R900" s="1008"/>
      <c r="S900" s="1008"/>
    </row>
    <row r="901" spans="1:19">
      <c r="A901" s="1073"/>
      <c r="B901" s="1008"/>
      <c r="C901" s="1008"/>
      <c r="D901" s="1074"/>
      <c r="E901" s="1008"/>
      <c r="F901" s="1008"/>
      <c r="G901" s="1008"/>
      <c r="H901" s="1008"/>
      <c r="I901" s="1073"/>
      <c r="J901" s="1073"/>
      <c r="K901" s="1073"/>
      <c r="L901" s="1073"/>
      <c r="M901" s="1008"/>
      <c r="N901" s="1008"/>
      <c r="O901" s="1008"/>
      <c r="P901" s="1008"/>
      <c r="Q901" s="1008"/>
      <c r="R901" s="1008"/>
      <c r="S901" s="1008"/>
    </row>
    <row r="902" spans="1:19">
      <c r="A902" s="1073"/>
      <c r="B902" s="1008"/>
      <c r="C902" s="1008"/>
      <c r="D902" s="1074"/>
      <c r="E902" s="1008"/>
      <c r="F902" s="1008"/>
      <c r="G902" s="1008"/>
      <c r="H902" s="1008"/>
      <c r="I902" s="1073"/>
      <c r="J902" s="1073"/>
      <c r="K902" s="1073"/>
      <c r="L902" s="1073"/>
      <c r="M902" s="1008"/>
      <c r="N902" s="1008"/>
      <c r="O902" s="1008"/>
      <c r="P902" s="1008"/>
      <c r="Q902" s="1008"/>
      <c r="R902" s="1008"/>
      <c r="S902" s="1008"/>
    </row>
    <row r="903" spans="1:19">
      <c r="A903" s="1073"/>
      <c r="B903" s="1008"/>
      <c r="C903" s="1008"/>
      <c r="D903" s="1074"/>
      <c r="E903" s="1008"/>
      <c r="F903" s="1008"/>
      <c r="G903" s="1008"/>
      <c r="H903" s="1008"/>
      <c r="I903" s="1073"/>
      <c r="J903" s="1073"/>
      <c r="K903" s="1073"/>
      <c r="L903" s="1073"/>
      <c r="M903" s="1008"/>
      <c r="N903" s="1008"/>
      <c r="O903" s="1008"/>
      <c r="P903" s="1008"/>
      <c r="Q903" s="1008"/>
      <c r="R903" s="1008"/>
      <c r="S903" s="1008"/>
    </row>
    <row r="904" spans="1:19">
      <c r="A904" s="1073"/>
      <c r="B904" s="1008"/>
      <c r="C904" s="1008"/>
      <c r="D904" s="1074"/>
      <c r="E904" s="1008"/>
      <c r="F904" s="1008"/>
      <c r="G904" s="1008"/>
      <c r="H904" s="1008"/>
      <c r="I904" s="1073"/>
      <c r="J904" s="1073"/>
      <c r="K904" s="1073"/>
      <c r="L904" s="1073"/>
      <c r="M904" s="1008"/>
      <c r="N904" s="1008"/>
      <c r="O904" s="1008"/>
      <c r="P904" s="1008"/>
      <c r="Q904" s="1008"/>
      <c r="R904" s="1008"/>
      <c r="S904" s="1008"/>
    </row>
    <row r="905" spans="1:19">
      <c r="A905" s="1073"/>
      <c r="B905" s="1008"/>
      <c r="C905" s="1008"/>
      <c r="D905" s="1074"/>
      <c r="E905" s="1008"/>
      <c r="F905" s="1008"/>
      <c r="G905" s="1008"/>
      <c r="H905" s="1008"/>
      <c r="I905" s="1073"/>
      <c r="J905" s="1073"/>
      <c r="K905" s="1073"/>
      <c r="L905" s="1073"/>
      <c r="M905" s="1008"/>
      <c r="N905" s="1008"/>
      <c r="O905" s="1008"/>
      <c r="P905" s="1008"/>
      <c r="Q905" s="1008"/>
      <c r="R905" s="1008"/>
      <c r="S905" s="1008"/>
    </row>
    <row r="906" spans="1:19">
      <c r="A906" s="1073"/>
      <c r="B906" s="1008"/>
      <c r="C906" s="1008"/>
      <c r="D906" s="1074"/>
      <c r="E906" s="1008"/>
      <c r="F906" s="1008"/>
      <c r="G906" s="1008"/>
      <c r="H906" s="1008"/>
      <c r="I906" s="1073"/>
      <c r="J906" s="1073"/>
      <c r="K906" s="1073"/>
      <c r="L906" s="1073"/>
      <c r="M906" s="1008"/>
      <c r="N906" s="1008"/>
      <c r="O906" s="1008"/>
      <c r="P906" s="1008"/>
      <c r="Q906" s="1008"/>
      <c r="R906" s="1008"/>
      <c r="S906" s="1008"/>
    </row>
    <row r="907" spans="1:19">
      <c r="A907" s="1073"/>
      <c r="B907" s="1008"/>
      <c r="C907" s="1008"/>
      <c r="D907" s="1074"/>
      <c r="E907" s="1008"/>
      <c r="F907" s="1008"/>
      <c r="G907" s="1008"/>
      <c r="H907" s="1008"/>
      <c r="I907" s="1073"/>
      <c r="J907" s="1073"/>
      <c r="K907" s="1073"/>
      <c r="L907" s="1073"/>
      <c r="M907" s="1008"/>
      <c r="N907" s="1008"/>
      <c r="O907" s="1008"/>
      <c r="P907" s="1008"/>
      <c r="Q907" s="1008"/>
      <c r="R907" s="1008"/>
      <c r="S907" s="1008"/>
    </row>
    <row r="908" spans="1:19">
      <c r="A908" s="1073"/>
      <c r="B908" s="1008"/>
      <c r="C908" s="1008"/>
      <c r="D908" s="1074"/>
      <c r="E908" s="1008"/>
      <c r="F908" s="1008"/>
      <c r="G908" s="1008"/>
      <c r="H908" s="1008"/>
      <c r="I908" s="1073"/>
      <c r="J908" s="1073"/>
      <c r="K908" s="1073"/>
      <c r="L908" s="1073"/>
      <c r="M908" s="1008"/>
      <c r="N908" s="1008"/>
      <c r="O908" s="1008"/>
      <c r="P908" s="1008"/>
      <c r="Q908" s="1008"/>
      <c r="R908" s="1008"/>
      <c r="S908" s="1008"/>
    </row>
    <row r="909" spans="1:19">
      <c r="A909" s="1073"/>
      <c r="B909" s="1008"/>
      <c r="C909" s="1008"/>
      <c r="D909" s="1074"/>
      <c r="E909" s="1008"/>
      <c r="F909" s="1008"/>
      <c r="G909" s="1008"/>
      <c r="H909" s="1008"/>
      <c r="I909" s="1073"/>
      <c r="J909" s="1073"/>
      <c r="K909" s="1073"/>
      <c r="L909" s="1073"/>
      <c r="M909" s="1008"/>
      <c r="N909" s="1008"/>
      <c r="O909" s="1008"/>
      <c r="P909" s="1008"/>
      <c r="Q909" s="1008"/>
      <c r="R909" s="1008"/>
      <c r="S909" s="1008"/>
    </row>
    <row r="910" spans="1:19">
      <c r="A910" s="1073"/>
      <c r="B910" s="1008"/>
      <c r="C910" s="1008"/>
      <c r="D910" s="1074"/>
      <c r="E910" s="1008"/>
      <c r="F910" s="1008"/>
      <c r="G910" s="1008"/>
      <c r="H910" s="1008"/>
      <c r="I910" s="1073"/>
      <c r="J910" s="1073"/>
      <c r="K910" s="1073"/>
      <c r="L910" s="1073"/>
      <c r="M910" s="1008"/>
      <c r="N910" s="1008"/>
      <c r="O910" s="1008"/>
      <c r="P910" s="1008"/>
      <c r="Q910" s="1008"/>
      <c r="R910" s="1008"/>
      <c r="S910" s="1008"/>
    </row>
    <row r="911" spans="1:19">
      <c r="A911" s="1073"/>
      <c r="B911" s="1008"/>
      <c r="C911" s="1008"/>
      <c r="D911" s="1074"/>
      <c r="E911" s="1008"/>
      <c r="F911" s="1008"/>
      <c r="G911" s="1008"/>
      <c r="H911" s="1008"/>
      <c r="I911" s="1073"/>
      <c r="J911" s="1073"/>
      <c r="K911" s="1073"/>
      <c r="L911" s="1073"/>
      <c r="M911" s="1008"/>
      <c r="N911" s="1008"/>
      <c r="O911" s="1008"/>
      <c r="P911" s="1008"/>
      <c r="Q911" s="1008"/>
      <c r="R911" s="1008"/>
      <c r="S911" s="1008"/>
    </row>
    <row r="912" spans="1:19">
      <c r="A912" s="1073"/>
      <c r="B912" s="1008"/>
      <c r="C912" s="1008"/>
      <c r="D912" s="1074"/>
      <c r="E912" s="1008"/>
      <c r="F912" s="1008"/>
      <c r="G912" s="1008"/>
      <c r="H912" s="1008"/>
      <c r="I912" s="1073"/>
      <c r="J912" s="1073"/>
      <c r="K912" s="1073"/>
      <c r="L912" s="1073"/>
      <c r="M912" s="1008"/>
      <c r="N912" s="1008"/>
      <c r="O912" s="1008"/>
      <c r="P912" s="1008"/>
      <c r="Q912" s="1008"/>
      <c r="R912" s="1008"/>
      <c r="S912" s="1008"/>
    </row>
    <row r="913" spans="1:19">
      <c r="A913" s="1073"/>
      <c r="B913" s="1008"/>
      <c r="C913" s="1008"/>
      <c r="D913" s="1074"/>
      <c r="E913" s="1008"/>
      <c r="F913" s="1008"/>
      <c r="G913" s="1008"/>
      <c r="H913" s="1008"/>
      <c r="I913" s="1073"/>
      <c r="J913" s="1073"/>
      <c r="K913" s="1073"/>
      <c r="L913" s="1073"/>
      <c r="M913" s="1008"/>
      <c r="N913" s="1008"/>
      <c r="O913" s="1008"/>
      <c r="P913" s="1008"/>
      <c r="Q913" s="1008"/>
      <c r="R913" s="1008"/>
      <c r="S913" s="1008"/>
    </row>
    <row r="914" spans="1:19">
      <c r="A914" s="1073"/>
      <c r="B914" s="1008"/>
      <c r="C914" s="1008"/>
      <c r="D914" s="1074"/>
      <c r="E914" s="1008"/>
      <c r="F914" s="1008"/>
      <c r="G914" s="1008"/>
      <c r="H914" s="1008"/>
      <c r="I914" s="1073"/>
      <c r="J914" s="1073"/>
      <c r="K914" s="1073"/>
      <c r="L914" s="1073"/>
      <c r="M914" s="1008"/>
      <c r="N914" s="1008"/>
      <c r="O914" s="1008"/>
      <c r="P914" s="1008"/>
      <c r="Q914" s="1008"/>
      <c r="R914" s="1008"/>
      <c r="S914" s="1008"/>
    </row>
    <row r="915" spans="1:19">
      <c r="A915" s="1073"/>
      <c r="B915" s="1008"/>
      <c r="C915" s="1008"/>
      <c r="D915" s="1074"/>
      <c r="E915" s="1008"/>
      <c r="F915" s="1008"/>
      <c r="G915" s="1008"/>
      <c r="H915" s="1008"/>
      <c r="I915" s="1073"/>
      <c r="J915" s="1073"/>
      <c r="K915" s="1073"/>
      <c r="L915" s="1073"/>
      <c r="M915" s="1008"/>
      <c r="N915" s="1008"/>
      <c r="O915" s="1008"/>
      <c r="P915" s="1008"/>
      <c r="Q915" s="1008"/>
      <c r="R915" s="1008"/>
      <c r="S915" s="1008"/>
    </row>
    <row r="916" spans="1:19">
      <c r="A916" s="1073"/>
      <c r="B916" s="1008"/>
      <c r="C916" s="1008"/>
      <c r="D916" s="1074"/>
      <c r="E916" s="1008"/>
      <c r="F916" s="1008"/>
      <c r="G916" s="1008"/>
      <c r="H916" s="1008"/>
      <c r="I916" s="1073"/>
      <c r="J916" s="1073"/>
      <c r="K916" s="1073"/>
      <c r="L916" s="1073"/>
      <c r="M916" s="1008"/>
      <c r="N916" s="1008"/>
      <c r="O916" s="1008"/>
      <c r="P916" s="1008"/>
      <c r="Q916" s="1008"/>
      <c r="R916" s="1008"/>
      <c r="S916" s="1008"/>
    </row>
    <row r="917" spans="1:19">
      <c r="A917" s="1073"/>
      <c r="B917" s="1008"/>
      <c r="C917" s="1008"/>
      <c r="D917" s="1074"/>
      <c r="E917" s="1008"/>
      <c r="F917" s="1008"/>
      <c r="G917" s="1008"/>
      <c r="H917" s="1008"/>
      <c r="I917" s="1073"/>
      <c r="J917" s="1073"/>
      <c r="K917" s="1073"/>
      <c r="L917" s="1073"/>
      <c r="M917" s="1008"/>
      <c r="N917" s="1008"/>
      <c r="O917" s="1008"/>
      <c r="P917" s="1008"/>
      <c r="Q917" s="1008"/>
      <c r="R917" s="1008"/>
      <c r="S917" s="1008"/>
    </row>
    <row r="918" spans="1:19">
      <c r="A918" s="1073"/>
      <c r="B918" s="1008"/>
      <c r="C918" s="1008"/>
      <c r="D918" s="1074"/>
      <c r="E918" s="1008"/>
      <c r="F918" s="1008"/>
      <c r="G918" s="1008"/>
      <c r="H918" s="1008"/>
      <c r="I918" s="1073"/>
      <c r="J918" s="1073"/>
      <c r="K918" s="1073"/>
      <c r="L918" s="1073"/>
      <c r="M918" s="1008"/>
      <c r="N918" s="1008"/>
      <c r="O918" s="1008"/>
      <c r="P918" s="1008"/>
      <c r="Q918" s="1008"/>
      <c r="R918" s="1008"/>
      <c r="S918" s="1008"/>
    </row>
    <row r="919" spans="1:19">
      <c r="A919" s="1073"/>
      <c r="B919" s="1008"/>
      <c r="C919" s="1008"/>
      <c r="D919" s="1074"/>
      <c r="E919" s="1008"/>
      <c r="F919" s="1008"/>
      <c r="G919" s="1008"/>
      <c r="H919" s="1008"/>
      <c r="I919" s="1073"/>
      <c r="J919" s="1073"/>
      <c r="K919" s="1073"/>
      <c r="L919" s="1073"/>
      <c r="M919" s="1008"/>
      <c r="N919" s="1008"/>
      <c r="O919" s="1008"/>
      <c r="P919" s="1008"/>
      <c r="Q919" s="1008"/>
      <c r="R919" s="1008"/>
      <c r="S919" s="1008"/>
    </row>
    <row r="920" spans="1:19">
      <c r="A920" s="1073"/>
      <c r="B920" s="1008"/>
      <c r="C920" s="1008"/>
      <c r="D920" s="1074"/>
      <c r="E920" s="1008"/>
      <c r="F920" s="1008"/>
      <c r="G920" s="1008"/>
      <c r="H920" s="1008"/>
      <c r="I920" s="1073"/>
      <c r="J920" s="1073"/>
      <c r="K920" s="1073"/>
      <c r="L920" s="1073"/>
      <c r="M920" s="1008"/>
      <c r="N920" s="1008"/>
      <c r="O920" s="1008"/>
      <c r="P920" s="1008"/>
      <c r="Q920" s="1008"/>
      <c r="R920" s="1008"/>
      <c r="S920" s="1008"/>
    </row>
    <row r="921" spans="1:19">
      <c r="A921" s="1073"/>
      <c r="B921" s="1008"/>
      <c r="C921" s="1008"/>
      <c r="D921" s="1074"/>
      <c r="E921" s="1008"/>
      <c r="F921" s="1008"/>
      <c r="G921" s="1008"/>
      <c r="H921" s="1008"/>
      <c r="I921" s="1073"/>
      <c r="J921" s="1073"/>
      <c r="K921" s="1073"/>
      <c r="L921" s="1073"/>
      <c r="M921" s="1008"/>
      <c r="N921" s="1008"/>
      <c r="O921" s="1008"/>
      <c r="P921" s="1008"/>
      <c r="Q921" s="1008"/>
      <c r="R921" s="1008"/>
      <c r="S921" s="1008"/>
    </row>
    <row r="922" spans="1:19">
      <c r="A922" s="1073"/>
      <c r="B922" s="1008"/>
      <c r="C922" s="1008"/>
      <c r="D922" s="1074"/>
      <c r="E922" s="1008"/>
      <c r="F922" s="1008"/>
      <c r="G922" s="1008"/>
      <c r="H922" s="1008"/>
      <c r="I922" s="1073"/>
      <c r="J922" s="1073"/>
      <c r="K922" s="1073"/>
      <c r="L922" s="1073"/>
      <c r="M922" s="1008"/>
      <c r="N922" s="1008"/>
      <c r="O922" s="1008"/>
      <c r="P922" s="1008"/>
      <c r="Q922" s="1008"/>
      <c r="R922" s="1008"/>
      <c r="S922" s="1008"/>
    </row>
    <row r="923" spans="1:19">
      <c r="A923" s="1073"/>
      <c r="B923" s="1008"/>
      <c r="C923" s="1008"/>
      <c r="D923" s="1074"/>
      <c r="E923" s="1008"/>
      <c r="F923" s="1008"/>
      <c r="G923" s="1008"/>
      <c r="H923" s="1008"/>
      <c r="I923" s="1073"/>
      <c r="J923" s="1073"/>
      <c r="K923" s="1073"/>
      <c r="L923" s="1073"/>
      <c r="M923" s="1008"/>
      <c r="N923" s="1008"/>
      <c r="O923" s="1008"/>
      <c r="P923" s="1008"/>
      <c r="Q923" s="1008"/>
      <c r="R923" s="1008"/>
      <c r="S923" s="1008"/>
    </row>
    <row r="924" spans="1:19">
      <c r="A924" s="1073"/>
      <c r="B924" s="1008"/>
      <c r="C924" s="1008"/>
      <c r="D924" s="1074"/>
      <c r="E924" s="1008"/>
      <c r="F924" s="1008"/>
      <c r="G924" s="1008"/>
      <c r="H924" s="1008"/>
      <c r="I924" s="1073"/>
      <c r="J924" s="1073"/>
      <c r="K924" s="1073"/>
      <c r="L924" s="1073"/>
      <c r="M924" s="1008"/>
      <c r="N924" s="1008"/>
      <c r="O924" s="1008"/>
      <c r="P924" s="1008"/>
      <c r="Q924" s="1008"/>
      <c r="R924" s="1008"/>
      <c r="S924" s="1008"/>
    </row>
    <row r="925" spans="1:19">
      <c r="A925" s="1073"/>
      <c r="B925" s="1008"/>
      <c r="C925" s="1008"/>
      <c r="D925" s="1074"/>
      <c r="E925" s="1008"/>
      <c r="F925" s="1008"/>
      <c r="G925" s="1008"/>
      <c r="H925" s="1008"/>
      <c r="I925" s="1073"/>
      <c r="J925" s="1073"/>
      <c r="K925" s="1073"/>
      <c r="L925" s="1073"/>
      <c r="M925" s="1008"/>
      <c r="N925" s="1008"/>
      <c r="O925" s="1008"/>
      <c r="P925" s="1008"/>
      <c r="Q925" s="1008"/>
      <c r="R925" s="1008"/>
      <c r="S925" s="1008"/>
    </row>
    <row r="926" spans="1:19">
      <c r="A926" s="1073"/>
      <c r="B926" s="1008"/>
      <c r="C926" s="1008"/>
      <c r="D926" s="1074"/>
      <c r="E926" s="1008"/>
      <c r="F926" s="1008"/>
      <c r="G926" s="1008"/>
      <c r="H926" s="1008"/>
      <c r="I926" s="1073"/>
      <c r="J926" s="1073"/>
      <c r="K926" s="1073"/>
      <c r="L926" s="1073"/>
      <c r="M926" s="1008"/>
      <c r="N926" s="1008"/>
      <c r="O926" s="1008"/>
      <c r="P926" s="1008"/>
      <c r="Q926" s="1008"/>
      <c r="R926" s="1008"/>
      <c r="S926" s="1008"/>
    </row>
    <row r="927" spans="1:19">
      <c r="A927" s="1073"/>
      <c r="B927" s="1008"/>
      <c r="C927" s="1008"/>
      <c r="D927" s="1074"/>
      <c r="E927" s="1008"/>
      <c r="F927" s="1008"/>
      <c r="G927" s="1008"/>
      <c r="H927" s="1008"/>
      <c r="I927" s="1073"/>
      <c r="J927" s="1073"/>
      <c r="K927" s="1073"/>
      <c r="L927" s="1073"/>
      <c r="M927" s="1008"/>
      <c r="N927" s="1008"/>
      <c r="O927" s="1008"/>
      <c r="P927" s="1008"/>
      <c r="Q927" s="1008"/>
      <c r="R927" s="1008"/>
      <c r="S927" s="1008"/>
    </row>
    <row r="928" spans="1:19">
      <c r="A928" s="1073"/>
      <c r="B928" s="1008"/>
      <c r="C928" s="1008"/>
      <c r="D928" s="1074"/>
      <c r="E928" s="1008"/>
      <c r="F928" s="1008"/>
      <c r="G928" s="1008"/>
      <c r="H928" s="1008"/>
      <c r="I928" s="1073"/>
      <c r="J928" s="1073"/>
      <c r="K928" s="1073"/>
      <c r="L928" s="1073"/>
      <c r="M928" s="1008"/>
      <c r="N928" s="1008"/>
      <c r="O928" s="1008"/>
      <c r="P928" s="1008"/>
      <c r="Q928" s="1008"/>
      <c r="R928" s="1008"/>
      <c r="S928" s="1008"/>
    </row>
    <row r="929" spans="1:19">
      <c r="A929" s="1073"/>
      <c r="B929" s="1008"/>
      <c r="C929" s="1008"/>
      <c r="D929" s="1074"/>
      <c r="E929" s="1008"/>
      <c r="F929" s="1008"/>
      <c r="G929" s="1008"/>
      <c r="H929" s="1008"/>
      <c r="I929" s="1073"/>
      <c r="J929" s="1073"/>
      <c r="K929" s="1073"/>
      <c r="L929" s="1073"/>
      <c r="M929" s="1008"/>
      <c r="N929" s="1008"/>
      <c r="O929" s="1008"/>
      <c r="P929" s="1008"/>
      <c r="Q929" s="1008"/>
      <c r="R929" s="1008"/>
      <c r="S929" s="1008"/>
    </row>
    <row r="930" spans="1:19">
      <c r="A930" s="1073"/>
      <c r="B930" s="1008"/>
      <c r="C930" s="1008"/>
      <c r="D930" s="1074"/>
      <c r="E930" s="1008"/>
      <c r="F930" s="1008"/>
      <c r="G930" s="1008"/>
      <c r="H930" s="1008"/>
      <c r="I930" s="1073"/>
      <c r="J930" s="1073"/>
      <c r="K930" s="1073"/>
      <c r="L930" s="1073"/>
      <c r="M930" s="1008"/>
      <c r="N930" s="1008"/>
      <c r="O930" s="1008"/>
      <c r="P930" s="1008"/>
      <c r="Q930" s="1008"/>
      <c r="R930" s="1008"/>
      <c r="S930" s="1008"/>
    </row>
    <row r="931" spans="1:19">
      <c r="A931" s="1073"/>
      <c r="B931" s="1008"/>
      <c r="C931" s="1008"/>
      <c r="D931" s="1074"/>
      <c r="E931" s="1008"/>
      <c r="F931" s="1008"/>
      <c r="G931" s="1008"/>
      <c r="H931" s="1008"/>
      <c r="I931" s="1073"/>
      <c r="J931" s="1073"/>
      <c r="K931" s="1073"/>
      <c r="L931" s="1073"/>
      <c r="M931" s="1008"/>
      <c r="N931" s="1008"/>
      <c r="O931" s="1008"/>
      <c r="P931" s="1008"/>
      <c r="Q931" s="1008"/>
      <c r="R931" s="1008"/>
      <c r="S931" s="1008"/>
    </row>
    <row r="932" spans="1:19">
      <c r="A932" s="1073"/>
      <c r="B932" s="1008"/>
      <c r="C932" s="1008"/>
      <c r="D932" s="1074"/>
      <c r="E932" s="1008"/>
      <c r="F932" s="1008"/>
      <c r="G932" s="1008"/>
      <c r="H932" s="1008"/>
      <c r="I932" s="1073"/>
      <c r="J932" s="1073"/>
      <c r="K932" s="1073"/>
      <c r="L932" s="1073"/>
      <c r="M932" s="1008"/>
      <c r="N932" s="1008"/>
      <c r="O932" s="1008"/>
      <c r="P932" s="1008"/>
      <c r="Q932" s="1008"/>
      <c r="R932" s="1008"/>
      <c r="S932" s="1008"/>
    </row>
    <row r="933" spans="1:19">
      <c r="A933" s="1073"/>
      <c r="B933" s="1008"/>
      <c r="C933" s="1008"/>
      <c r="D933" s="1074"/>
      <c r="E933" s="1008"/>
      <c r="F933" s="1008"/>
      <c r="G933" s="1008"/>
      <c r="H933" s="1008"/>
      <c r="I933" s="1073"/>
      <c r="J933" s="1073"/>
      <c r="K933" s="1073"/>
      <c r="L933" s="1073"/>
      <c r="M933" s="1008"/>
      <c r="N933" s="1008"/>
      <c r="O933" s="1008"/>
      <c r="P933" s="1008"/>
      <c r="Q933" s="1008"/>
      <c r="R933" s="1008"/>
      <c r="S933" s="1008"/>
    </row>
    <row r="934" spans="1:19">
      <c r="A934" s="1073"/>
      <c r="B934" s="1008"/>
      <c r="C934" s="1008"/>
      <c r="D934" s="1074"/>
      <c r="E934" s="1008"/>
      <c r="F934" s="1008"/>
      <c r="G934" s="1008"/>
      <c r="H934" s="1008"/>
      <c r="I934" s="1073"/>
      <c r="J934" s="1073"/>
      <c r="K934" s="1073"/>
      <c r="L934" s="1073"/>
      <c r="M934" s="1008"/>
      <c r="N934" s="1008"/>
      <c r="O934" s="1008"/>
      <c r="P934" s="1008"/>
      <c r="Q934" s="1008"/>
      <c r="R934" s="1008"/>
      <c r="S934" s="1008"/>
    </row>
    <row r="935" spans="1:19">
      <c r="A935" s="1073"/>
      <c r="B935" s="1008"/>
      <c r="C935" s="1008"/>
      <c r="D935" s="1074"/>
      <c r="E935" s="1008"/>
      <c r="F935" s="1008"/>
      <c r="G935" s="1008"/>
      <c r="H935" s="1008"/>
      <c r="I935" s="1073"/>
      <c r="J935" s="1073"/>
      <c r="K935" s="1073"/>
      <c r="L935" s="1073"/>
      <c r="M935" s="1008"/>
      <c r="N935" s="1008"/>
      <c r="O935" s="1008"/>
      <c r="P935" s="1008"/>
      <c r="Q935" s="1008"/>
      <c r="R935" s="1008"/>
      <c r="S935" s="1008"/>
    </row>
    <row r="936" spans="1:19">
      <c r="A936" s="1073"/>
      <c r="B936" s="1008"/>
      <c r="C936" s="1008"/>
      <c r="D936" s="1074"/>
      <c r="E936" s="1008"/>
      <c r="F936" s="1008"/>
      <c r="G936" s="1008"/>
      <c r="H936" s="1008"/>
      <c r="I936" s="1073"/>
      <c r="J936" s="1073"/>
      <c r="K936" s="1073"/>
      <c r="L936" s="1073"/>
      <c r="M936" s="1008"/>
      <c r="N936" s="1008"/>
      <c r="O936" s="1008"/>
      <c r="P936" s="1008"/>
      <c r="Q936" s="1008"/>
      <c r="R936" s="1008"/>
      <c r="S936" s="1008"/>
    </row>
    <row r="937" spans="1:19">
      <c r="A937" s="1073"/>
      <c r="B937" s="1008"/>
      <c r="C937" s="1008"/>
      <c r="D937" s="1074"/>
      <c r="E937" s="1008"/>
      <c r="F937" s="1008"/>
      <c r="G937" s="1008"/>
      <c r="H937" s="1008"/>
      <c r="I937" s="1073"/>
      <c r="J937" s="1073"/>
      <c r="K937" s="1073"/>
      <c r="L937" s="1073"/>
      <c r="M937" s="1008"/>
      <c r="N937" s="1008"/>
      <c r="O937" s="1008"/>
      <c r="P937" s="1008"/>
      <c r="Q937" s="1008"/>
      <c r="R937" s="1008"/>
      <c r="S937" s="1008"/>
    </row>
    <row r="938" spans="1:19">
      <c r="A938" s="1073"/>
      <c r="B938" s="1008"/>
      <c r="C938" s="1008"/>
      <c r="D938" s="1074"/>
      <c r="E938" s="1008"/>
      <c r="F938" s="1008"/>
      <c r="G938" s="1008"/>
      <c r="H938" s="1008"/>
      <c r="I938" s="1073"/>
      <c r="J938" s="1073"/>
      <c r="K938" s="1073"/>
      <c r="L938" s="1073"/>
      <c r="M938" s="1008"/>
      <c r="N938" s="1008"/>
      <c r="O938" s="1008"/>
      <c r="P938" s="1008"/>
      <c r="Q938" s="1008"/>
      <c r="R938" s="1008"/>
      <c r="S938" s="1008"/>
    </row>
    <row r="939" spans="1:19">
      <c r="A939" s="1073"/>
      <c r="B939" s="1008"/>
      <c r="C939" s="1008"/>
      <c r="D939" s="1074"/>
      <c r="E939" s="1008"/>
      <c r="F939" s="1008"/>
      <c r="G939" s="1008"/>
      <c r="H939" s="1008"/>
      <c r="I939" s="1073"/>
      <c r="J939" s="1073"/>
      <c r="K939" s="1073"/>
      <c r="L939" s="1073"/>
      <c r="M939" s="1008"/>
      <c r="N939" s="1008"/>
      <c r="O939" s="1008"/>
      <c r="P939" s="1008"/>
      <c r="Q939" s="1008"/>
      <c r="R939" s="1008"/>
      <c r="S939" s="1008"/>
    </row>
    <row r="940" spans="1:19">
      <c r="A940" s="1073"/>
      <c r="B940" s="1008"/>
      <c r="C940" s="1008"/>
      <c r="D940" s="1074"/>
      <c r="E940" s="1008"/>
      <c r="F940" s="1008"/>
      <c r="G940" s="1008"/>
      <c r="H940" s="1008"/>
      <c r="I940" s="1073"/>
      <c r="J940" s="1073"/>
      <c r="K940" s="1073"/>
      <c r="L940" s="1073"/>
      <c r="M940" s="1008"/>
      <c r="N940" s="1008"/>
      <c r="O940" s="1008"/>
      <c r="P940" s="1008"/>
      <c r="Q940" s="1008"/>
      <c r="R940" s="1008"/>
      <c r="S940" s="1008"/>
    </row>
    <row r="941" spans="1:19">
      <c r="A941" s="1073"/>
      <c r="B941" s="1008"/>
      <c r="C941" s="1008"/>
      <c r="D941" s="1074"/>
      <c r="E941" s="1008"/>
      <c r="F941" s="1008"/>
      <c r="G941" s="1008"/>
      <c r="H941" s="1008"/>
      <c r="I941" s="1073"/>
      <c r="J941" s="1073"/>
      <c r="K941" s="1073"/>
      <c r="L941" s="1073"/>
      <c r="M941" s="1008"/>
      <c r="N941" s="1008"/>
      <c r="O941" s="1008"/>
      <c r="P941" s="1008"/>
      <c r="Q941" s="1008"/>
      <c r="R941" s="1008"/>
      <c r="S941" s="1008"/>
    </row>
    <row r="942" spans="1:19">
      <c r="A942" s="1073"/>
      <c r="B942" s="1008"/>
      <c r="C942" s="1008"/>
      <c r="D942" s="1074"/>
      <c r="E942" s="1008"/>
      <c r="F942" s="1008"/>
      <c r="G942" s="1008"/>
      <c r="H942" s="1008"/>
      <c r="I942" s="1073"/>
      <c r="J942" s="1073"/>
      <c r="K942" s="1073"/>
      <c r="L942" s="1073"/>
      <c r="M942" s="1008"/>
      <c r="N942" s="1008"/>
      <c r="O942" s="1008"/>
      <c r="P942" s="1008"/>
      <c r="Q942" s="1008"/>
      <c r="R942" s="1008"/>
      <c r="S942" s="1008"/>
    </row>
    <row r="943" spans="1:19">
      <c r="A943" s="1073"/>
      <c r="B943" s="1008"/>
      <c r="C943" s="1008"/>
      <c r="D943" s="1074"/>
      <c r="E943" s="1008"/>
      <c r="F943" s="1008"/>
      <c r="G943" s="1008"/>
      <c r="H943" s="1008"/>
      <c r="I943" s="1073"/>
      <c r="J943" s="1073"/>
      <c r="K943" s="1073"/>
      <c r="L943" s="1073"/>
      <c r="M943" s="1008"/>
      <c r="N943" s="1008"/>
      <c r="O943" s="1008"/>
      <c r="P943" s="1008"/>
      <c r="Q943" s="1008"/>
      <c r="R943" s="1008"/>
      <c r="S943" s="1008"/>
    </row>
    <row r="944" spans="1:19">
      <c r="A944" s="1073"/>
      <c r="B944" s="1008"/>
      <c r="C944" s="1008"/>
      <c r="D944" s="1074"/>
      <c r="E944" s="1008"/>
      <c r="F944" s="1008"/>
      <c r="G944" s="1008"/>
      <c r="H944" s="1008"/>
      <c r="I944" s="1073"/>
      <c r="J944" s="1073"/>
      <c r="K944" s="1073"/>
      <c r="L944" s="1073"/>
      <c r="M944" s="1008"/>
      <c r="N944" s="1008"/>
      <c r="O944" s="1008"/>
      <c r="P944" s="1008"/>
      <c r="Q944" s="1008"/>
      <c r="R944" s="1008"/>
      <c r="S944" s="1008"/>
    </row>
    <row r="945" spans="1:19">
      <c r="A945" s="1073"/>
      <c r="B945" s="1008"/>
      <c r="C945" s="1008"/>
      <c r="D945" s="1074"/>
      <c r="E945" s="1008"/>
      <c r="F945" s="1008"/>
      <c r="G945" s="1008"/>
      <c r="H945" s="1008"/>
      <c r="I945" s="1073"/>
      <c r="J945" s="1073"/>
      <c r="K945" s="1073"/>
      <c r="L945" s="1073"/>
      <c r="M945" s="1008"/>
      <c r="N945" s="1008"/>
      <c r="O945" s="1008"/>
      <c r="P945" s="1008"/>
      <c r="Q945" s="1008"/>
      <c r="R945" s="1008"/>
      <c r="S945" s="1008"/>
    </row>
    <row r="946" spans="1:19">
      <c r="A946" s="1073"/>
      <c r="B946" s="1008"/>
      <c r="C946" s="1008"/>
      <c r="D946" s="1074"/>
      <c r="E946" s="1008"/>
      <c r="F946" s="1008"/>
      <c r="G946" s="1008"/>
      <c r="H946" s="1008"/>
      <c r="I946" s="1073"/>
      <c r="J946" s="1073"/>
      <c r="K946" s="1073"/>
      <c r="L946" s="1073"/>
      <c r="M946" s="1008"/>
      <c r="N946" s="1008"/>
      <c r="O946" s="1008"/>
      <c r="P946" s="1008"/>
      <c r="Q946" s="1008"/>
      <c r="R946" s="1008"/>
      <c r="S946" s="1008"/>
    </row>
    <row r="947" spans="1:19">
      <c r="A947" s="1073"/>
      <c r="B947" s="1008"/>
      <c r="C947" s="1008"/>
      <c r="D947" s="1074"/>
      <c r="E947" s="1008"/>
      <c r="F947" s="1008"/>
      <c r="G947" s="1008"/>
      <c r="H947" s="1008"/>
      <c r="I947" s="1073"/>
      <c r="J947" s="1073"/>
      <c r="K947" s="1073"/>
      <c r="L947" s="1073"/>
      <c r="M947" s="1008"/>
      <c r="N947" s="1008"/>
      <c r="O947" s="1008"/>
      <c r="P947" s="1008"/>
      <c r="Q947" s="1008"/>
      <c r="R947" s="1008"/>
      <c r="S947" s="1008"/>
    </row>
    <row r="948" spans="1:19">
      <c r="A948" s="1073"/>
      <c r="B948" s="1008"/>
      <c r="C948" s="1008"/>
      <c r="D948" s="1074"/>
      <c r="E948" s="1008"/>
      <c r="F948" s="1008"/>
      <c r="G948" s="1008"/>
      <c r="H948" s="1008"/>
      <c r="I948" s="1073"/>
      <c r="J948" s="1073"/>
      <c r="K948" s="1073"/>
      <c r="L948" s="1073"/>
      <c r="M948" s="1008"/>
      <c r="N948" s="1008"/>
      <c r="O948" s="1008"/>
      <c r="P948" s="1008"/>
      <c r="Q948" s="1008"/>
      <c r="R948" s="1008"/>
      <c r="S948" s="1008"/>
    </row>
    <row r="949" spans="1:19">
      <c r="A949" s="1073"/>
      <c r="B949" s="1008"/>
      <c r="C949" s="1008"/>
      <c r="D949" s="1074"/>
      <c r="E949" s="1008"/>
      <c r="F949" s="1008"/>
      <c r="G949" s="1008"/>
      <c r="H949" s="1008"/>
      <c r="I949" s="1073"/>
      <c r="J949" s="1073"/>
      <c r="K949" s="1073"/>
      <c r="L949" s="1073"/>
      <c r="M949" s="1008"/>
      <c r="N949" s="1008"/>
      <c r="O949" s="1008"/>
      <c r="P949" s="1008"/>
      <c r="Q949" s="1008"/>
      <c r="R949" s="1008"/>
      <c r="S949" s="1008"/>
    </row>
    <row r="950" spans="1:19">
      <c r="A950" s="1073"/>
      <c r="B950" s="1008"/>
      <c r="C950" s="1008"/>
      <c r="D950" s="1074"/>
      <c r="E950" s="1008"/>
      <c r="F950" s="1008"/>
      <c r="G950" s="1008"/>
      <c r="H950" s="1008"/>
      <c r="I950" s="1073"/>
      <c r="J950" s="1073"/>
      <c r="K950" s="1073"/>
      <c r="L950" s="1073"/>
      <c r="M950" s="1008"/>
      <c r="N950" s="1008"/>
      <c r="O950" s="1008"/>
      <c r="P950" s="1008"/>
      <c r="Q950" s="1008"/>
      <c r="R950" s="1008"/>
      <c r="S950" s="1008"/>
    </row>
    <row r="951" spans="1:19">
      <c r="A951" s="1073"/>
      <c r="B951" s="1008"/>
      <c r="C951" s="1008"/>
      <c r="D951" s="1074"/>
      <c r="E951" s="1008"/>
      <c r="F951" s="1008"/>
      <c r="G951" s="1008"/>
      <c r="H951" s="1008"/>
      <c r="I951" s="1073"/>
      <c r="J951" s="1073"/>
      <c r="K951" s="1073"/>
      <c r="L951" s="1073"/>
      <c r="M951" s="1008"/>
      <c r="N951" s="1008"/>
      <c r="O951" s="1008"/>
      <c r="P951" s="1008"/>
      <c r="Q951" s="1008"/>
      <c r="R951" s="1008"/>
      <c r="S951" s="1008"/>
    </row>
    <row r="952" spans="1:19">
      <c r="A952" s="1073"/>
      <c r="B952" s="1008"/>
      <c r="C952" s="1008"/>
      <c r="D952" s="1074"/>
      <c r="E952" s="1008"/>
      <c r="F952" s="1008"/>
      <c r="G952" s="1008"/>
      <c r="H952" s="1008"/>
      <c r="I952" s="1073"/>
      <c r="J952" s="1073"/>
      <c r="K952" s="1073"/>
      <c r="L952" s="1073"/>
      <c r="M952" s="1008"/>
      <c r="N952" s="1008"/>
      <c r="O952" s="1008"/>
      <c r="P952" s="1008"/>
      <c r="Q952" s="1008"/>
      <c r="R952" s="1008"/>
      <c r="S952" s="1008"/>
    </row>
    <row r="953" spans="1:19">
      <c r="A953" s="1073"/>
      <c r="B953" s="1008"/>
      <c r="C953" s="1008"/>
      <c r="D953" s="1074"/>
      <c r="E953" s="1008"/>
      <c r="F953" s="1008"/>
      <c r="G953" s="1008"/>
      <c r="H953" s="1008"/>
      <c r="I953" s="1073"/>
      <c r="J953" s="1073"/>
      <c r="K953" s="1073"/>
      <c r="L953" s="1073"/>
      <c r="M953" s="1008"/>
      <c r="N953" s="1008"/>
      <c r="O953" s="1008"/>
      <c r="P953" s="1008"/>
      <c r="Q953" s="1008"/>
      <c r="R953" s="1008"/>
      <c r="S953" s="1008"/>
    </row>
    <row r="954" spans="1:19">
      <c r="A954" s="1073"/>
      <c r="B954" s="1008"/>
      <c r="C954" s="1008"/>
      <c r="D954" s="1074"/>
      <c r="E954" s="1008"/>
      <c r="F954" s="1008"/>
      <c r="G954" s="1008"/>
      <c r="H954" s="1008"/>
      <c r="I954" s="1073"/>
      <c r="J954" s="1073"/>
      <c r="K954" s="1073"/>
      <c r="L954" s="1073"/>
      <c r="M954" s="1008"/>
      <c r="N954" s="1008"/>
      <c r="O954" s="1008"/>
      <c r="P954" s="1008"/>
      <c r="Q954" s="1008"/>
      <c r="R954" s="1008"/>
      <c r="S954" s="1008"/>
    </row>
    <row r="955" spans="1:19">
      <c r="A955" s="1073"/>
      <c r="B955" s="1008"/>
      <c r="C955" s="1008"/>
      <c r="D955" s="1074"/>
      <c r="E955" s="1008"/>
      <c r="F955" s="1008"/>
      <c r="G955" s="1008"/>
      <c r="H955" s="1008"/>
      <c r="I955" s="1073"/>
      <c r="J955" s="1073"/>
      <c r="K955" s="1073"/>
      <c r="L955" s="1073"/>
      <c r="M955" s="1008"/>
      <c r="N955" s="1008"/>
      <c r="O955" s="1008"/>
      <c r="P955" s="1008"/>
      <c r="Q955" s="1008"/>
      <c r="R955" s="1008"/>
      <c r="S955" s="1008"/>
    </row>
    <row r="956" spans="1:19">
      <c r="A956" s="1073"/>
      <c r="B956" s="1008"/>
      <c r="C956" s="1008"/>
      <c r="D956" s="1074"/>
      <c r="E956" s="1008"/>
      <c r="F956" s="1008"/>
      <c r="G956" s="1008"/>
      <c r="H956" s="1008"/>
      <c r="I956" s="1073"/>
      <c r="J956" s="1073"/>
      <c r="K956" s="1073"/>
      <c r="L956" s="1073"/>
      <c r="M956" s="1008"/>
      <c r="N956" s="1008"/>
      <c r="O956" s="1008"/>
      <c r="P956" s="1008"/>
      <c r="Q956" s="1008"/>
      <c r="R956" s="1008"/>
      <c r="S956" s="1008"/>
    </row>
    <row r="957" spans="1:19">
      <c r="A957" s="1073"/>
      <c r="B957" s="1008"/>
      <c r="C957" s="1008"/>
      <c r="D957" s="1074"/>
      <c r="E957" s="1008"/>
      <c r="F957" s="1008"/>
      <c r="G957" s="1008"/>
      <c r="H957" s="1008"/>
      <c r="I957" s="1073"/>
      <c r="J957" s="1073"/>
      <c r="K957" s="1073"/>
      <c r="L957" s="1073"/>
      <c r="M957" s="1008"/>
      <c r="N957" s="1008"/>
      <c r="O957" s="1008"/>
      <c r="P957" s="1008"/>
      <c r="Q957" s="1008"/>
      <c r="R957" s="1008"/>
      <c r="S957" s="1008"/>
    </row>
    <row r="958" spans="1:19">
      <c r="A958" s="1073"/>
      <c r="B958" s="1008"/>
      <c r="C958" s="1008"/>
      <c r="D958" s="1074"/>
      <c r="E958" s="1008"/>
      <c r="F958" s="1008"/>
      <c r="G958" s="1008"/>
      <c r="H958" s="1008"/>
      <c r="I958" s="1073"/>
      <c r="J958" s="1073"/>
      <c r="K958" s="1073"/>
      <c r="L958" s="1073"/>
      <c r="M958" s="1008"/>
      <c r="N958" s="1008"/>
      <c r="O958" s="1008"/>
      <c r="P958" s="1008"/>
      <c r="Q958" s="1008"/>
      <c r="R958" s="1008"/>
      <c r="S958" s="1008"/>
    </row>
    <row r="959" spans="1:19">
      <c r="A959" s="1073"/>
      <c r="B959" s="1008"/>
      <c r="C959" s="1008"/>
      <c r="D959" s="1074"/>
      <c r="E959" s="1008"/>
      <c r="F959" s="1008"/>
      <c r="G959" s="1008"/>
      <c r="H959" s="1008"/>
      <c r="I959" s="1073"/>
      <c r="J959" s="1073"/>
      <c r="K959" s="1073"/>
      <c r="L959" s="1073"/>
      <c r="M959" s="1008"/>
      <c r="N959" s="1008"/>
      <c r="O959" s="1008"/>
      <c r="P959" s="1008"/>
      <c r="Q959" s="1008"/>
      <c r="R959" s="1008"/>
      <c r="S959" s="1008"/>
    </row>
    <row r="960" spans="1:19">
      <c r="A960" s="1073"/>
      <c r="B960" s="1008"/>
      <c r="C960" s="1008"/>
      <c r="D960" s="1074"/>
      <c r="E960" s="1008"/>
      <c r="F960" s="1008"/>
      <c r="G960" s="1008"/>
      <c r="H960" s="1008"/>
      <c r="I960" s="1073"/>
      <c r="J960" s="1073"/>
      <c r="K960" s="1073"/>
      <c r="L960" s="1073"/>
      <c r="M960" s="1008"/>
      <c r="N960" s="1008"/>
      <c r="O960" s="1008"/>
      <c r="P960" s="1008"/>
      <c r="Q960" s="1008"/>
      <c r="R960" s="1008"/>
      <c r="S960" s="1008"/>
    </row>
    <row r="961" spans="1:19">
      <c r="A961" s="1073"/>
      <c r="B961" s="1008"/>
      <c r="C961" s="1008"/>
      <c r="D961" s="1074"/>
      <c r="E961" s="1008"/>
      <c r="F961" s="1008"/>
      <c r="G961" s="1008"/>
      <c r="H961" s="1008"/>
      <c r="I961" s="1073"/>
      <c r="J961" s="1073"/>
      <c r="K961" s="1073"/>
      <c r="L961" s="1073"/>
      <c r="M961" s="1008"/>
      <c r="N961" s="1008"/>
      <c r="O961" s="1008"/>
      <c r="P961" s="1008"/>
      <c r="Q961" s="1008"/>
      <c r="R961" s="1008"/>
      <c r="S961" s="1008"/>
    </row>
    <row r="962" spans="1:19">
      <c r="A962" s="1073"/>
      <c r="B962" s="1008"/>
      <c r="C962" s="1008"/>
      <c r="D962" s="1074"/>
      <c r="E962" s="1008"/>
      <c r="F962" s="1008"/>
      <c r="G962" s="1008"/>
      <c r="H962" s="1008"/>
      <c r="I962" s="1073"/>
      <c r="J962" s="1073"/>
      <c r="K962" s="1073"/>
      <c r="L962" s="1073"/>
      <c r="M962" s="1008"/>
      <c r="N962" s="1008"/>
      <c r="O962" s="1008"/>
      <c r="P962" s="1008"/>
      <c r="Q962" s="1008"/>
      <c r="R962" s="1008"/>
      <c r="S962" s="1008"/>
    </row>
    <row r="963" spans="1:19">
      <c r="A963" s="1073"/>
      <c r="B963" s="1008"/>
      <c r="C963" s="1008"/>
      <c r="D963" s="1074"/>
      <c r="E963" s="1008"/>
      <c r="F963" s="1008"/>
      <c r="G963" s="1008"/>
      <c r="H963" s="1008"/>
      <c r="I963" s="1073"/>
      <c r="J963" s="1073"/>
      <c r="K963" s="1073"/>
      <c r="L963" s="1073"/>
      <c r="M963" s="1008"/>
      <c r="N963" s="1008"/>
      <c r="O963" s="1008"/>
      <c r="P963" s="1008"/>
      <c r="Q963" s="1008"/>
      <c r="R963" s="1008"/>
      <c r="S963" s="1008"/>
    </row>
    <row r="964" spans="1:19">
      <c r="A964" s="1073"/>
      <c r="B964" s="1008"/>
      <c r="C964" s="1008"/>
      <c r="D964" s="1074"/>
      <c r="E964" s="1008"/>
      <c r="F964" s="1008"/>
      <c r="G964" s="1008"/>
      <c r="H964" s="1008"/>
      <c r="I964" s="1073"/>
      <c r="J964" s="1073"/>
      <c r="K964" s="1073"/>
      <c r="L964" s="1073"/>
      <c r="M964" s="1008"/>
      <c r="N964" s="1008"/>
      <c r="O964" s="1008"/>
      <c r="P964" s="1008"/>
      <c r="Q964" s="1008"/>
      <c r="R964" s="1008"/>
      <c r="S964" s="1008"/>
    </row>
    <row r="965" spans="1:19">
      <c r="A965" s="1073"/>
      <c r="B965" s="1008"/>
      <c r="C965" s="1008"/>
      <c r="D965" s="1074"/>
      <c r="E965" s="1008"/>
      <c r="F965" s="1008"/>
      <c r="G965" s="1008"/>
      <c r="H965" s="1008"/>
      <c r="I965" s="1073"/>
      <c r="J965" s="1073"/>
      <c r="K965" s="1073"/>
      <c r="L965" s="1073"/>
      <c r="M965" s="1008"/>
      <c r="N965" s="1008"/>
      <c r="O965" s="1008"/>
      <c r="P965" s="1008"/>
      <c r="Q965" s="1008"/>
      <c r="R965" s="1008"/>
      <c r="S965" s="1008"/>
    </row>
    <row r="966" spans="1:19">
      <c r="A966" s="1073"/>
      <c r="B966" s="1008"/>
      <c r="C966" s="1008"/>
      <c r="D966" s="1074"/>
      <c r="E966" s="1008"/>
      <c r="F966" s="1008"/>
      <c r="G966" s="1008"/>
      <c r="H966" s="1008"/>
      <c r="I966" s="1073"/>
      <c r="J966" s="1073"/>
      <c r="K966" s="1073"/>
      <c r="L966" s="1073"/>
      <c r="M966" s="1008"/>
      <c r="N966" s="1008"/>
      <c r="O966" s="1008"/>
      <c r="P966" s="1008"/>
      <c r="Q966" s="1008"/>
      <c r="R966" s="1008"/>
      <c r="S966" s="1008"/>
    </row>
    <row r="967" spans="1:19">
      <c r="A967" s="1073"/>
      <c r="B967" s="1008"/>
      <c r="C967" s="1008"/>
      <c r="D967" s="1074"/>
      <c r="E967" s="1008"/>
      <c r="F967" s="1008"/>
      <c r="G967" s="1008"/>
      <c r="H967" s="1008"/>
      <c r="I967" s="1073"/>
      <c r="J967" s="1073"/>
      <c r="K967" s="1073"/>
      <c r="L967" s="1073"/>
      <c r="M967" s="1008"/>
      <c r="N967" s="1008"/>
      <c r="O967" s="1008"/>
      <c r="P967" s="1008"/>
      <c r="Q967" s="1008"/>
      <c r="R967" s="1008"/>
      <c r="S967" s="1008"/>
    </row>
    <row r="968" spans="1:19">
      <c r="A968" s="1073"/>
      <c r="B968" s="1008"/>
      <c r="C968" s="1008"/>
      <c r="D968" s="1074"/>
      <c r="E968" s="1008"/>
      <c r="F968" s="1008"/>
      <c r="G968" s="1008"/>
      <c r="H968" s="1008"/>
      <c r="I968" s="1073"/>
      <c r="J968" s="1073"/>
      <c r="K968" s="1073"/>
      <c r="L968" s="1073"/>
      <c r="M968" s="1008"/>
      <c r="N968" s="1008"/>
      <c r="O968" s="1008"/>
      <c r="P968" s="1008"/>
      <c r="Q968" s="1008"/>
      <c r="R968" s="1008"/>
      <c r="S968" s="1008"/>
    </row>
    <row r="969" spans="1:19">
      <c r="A969" s="1073"/>
      <c r="B969" s="1008"/>
      <c r="C969" s="1008"/>
      <c r="D969" s="1074"/>
      <c r="E969" s="1008"/>
      <c r="F969" s="1008"/>
      <c r="G969" s="1008"/>
      <c r="H969" s="1008"/>
      <c r="I969" s="1073"/>
      <c r="J969" s="1073"/>
      <c r="K969" s="1073"/>
      <c r="L969" s="1073"/>
      <c r="M969" s="1008"/>
      <c r="N969" s="1008"/>
      <c r="O969" s="1008"/>
      <c r="P969" s="1008"/>
      <c r="Q969" s="1008"/>
      <c r="R969" s="1008"/>
      <c r="S969" s="1008"/>
    </row>
    <row r="970" spans="1:19">
      <c r="A970" s="1073"/>
      <c r="B970" s="1008"/>
      <c r="C970" s="1008"/>
      <c r="D970" s="1074"/>
      <c r="E970" s="1008"/>
      <c r="F970" s="1008"/>
      <c r="G970" s="1008"/>
      <c r="H970" s="1008"/>
      <c r="I970" s="1073"/>
      <c r="J970" s="1073"/>
      <c r="K970" s="1073"/>
      <c r="L970" s="1073"/>
      <c r="M970" s="1008"/>
      <c r="N970" s="1008"/>
      <c r="O970" s="1008"/>
      <c r="P970" s="1008"/>
      <c r="Q970" s="1008"/>
      <c r="R970" s="1008"/>
      <c r="S970" s="1008"/>
    </row>
    <row r="971" spans="1:19">
      <c r="A971" s="1073"/>
      <c r="B971" s="1008"/>
      <c r="C971" s="1008"/>
      <c r="D971" s="1074"/>
      <c r="E971" s="1008"/>
      <c r="F971" s="1008"/>
      <c r="G971" s="1008"/>
      <c r="H971" s="1008"/>
      <c r="I971" s="1073"/>
      <c r="J971" s="1073"/>
      <c r="K971" s="1073"/>
      <c r="L971" s="1073"/>
      <c r="M971" s="1008"/>
      <c r="N971" s="1008"/>
      <c r="O971" s="1008"/>
      <c r="P971" s="1008"/>
      <c r="Q971" s="1008"/>
      <c r="R971" s="1008"/>
      <c r="S971" s="1008"/>
    </row>
    <row r="972" spans="1:19">
      <c r="A972" s="1073"/>
      <c r="B972" s="1008"/>
      <c r="C972" s="1008"/>
      <c r="D972" s="1074"/>
      <c r="E972" s="1008"/>
      <c r="F972" s="1008"/>
      <c r="G972" s="1008"/>
      <c r="H972" s="1008"/>
      <c r="I972" s="1073"/>
      <c r="J972" s="1073"/>
      <c r="K972" s="1073"/>
      <c r="L972" s="1073"/>
      <c r="M972" s="1008"/>
      <c r="N972" s="1008"/>
      <c r="O972" s="1008"/>
      <c r="P972" s="1008"/>
      <c r="Q972" s="1008"/>
      <c r="R972" s="1008"/>
      <c r="S972" s="1008"/>
    </row>
    <row r="973" spans="1:19">
      <c r="A973" s="1073"/>
      <c r="B973" s="1008"/>
      <c r="C973" s="1008"/>
      <c r="D973" s="1074"/>
      <c r="E973" s="1008"/>
      <c r="F973" s="1008"/>
      <c r="G973" s="1008"/>
      <c r="H973" s="1008"/>
      <c r="I973" s="1073"/>
      <c r="J973" s="1073"/>
      <c r="K973" s="1073"/>
      <c r="L973" s="1073"/>
      <c r="M973" s="1008"/>
      <c r="N973" s="1008"/>
      <c r="O973" s="1008"/>
      <c r="P973" s="1008"/>
      <c r="Q973" s="1008"/>
      <c r="R973" s="1008"/>
      <c r="S973" s="1008"/>
    </row>
    <row r="974" spans="1:19">
      <c r="A974" s="1073"/>
      <c r="B974" s="1008"/>
      <c r="C974" s="1008"/>
      <c r="D974" s="1074"/>
      <c r="E974" s="1008"/>
      <c r="F974" s="1008"/>
      <c r="G974" s="1008"/>
      <c r="H974" s="1008"/>
      <c r="I974" s="1073"/>
      <c r="J974" s="1073"/>
      <c r="K974" s="1073"/>
      <c r="L974" s="1073"/>
      <c r="M974" s="1008"/>
      <c r="N974" s="1008"/>
      <c r="O974" s="1008"/>
      <c r="P974" s="1008"/>
      <c r="Q974" s="1008"/>
      <c r="R974" s="1008"/>
      <c r="S974" s="1008"/>
    </row>
    <row r="975" spans="1:19">
      <c r="A975" s="1073"/>
      <c r="B975" s="1008"/>
      <c r="C975" s="1008"/>
      <c r="D975" s="1074"/>
      <c r="E975" s="1008"/>
      <c r="F975" s="1008"/>
      <c r="G975" s="1008"/>
      <c r="H975" s="1008"/>
      <c r="I975" s="1073"/>
      <c r="J975" s="1073"/>
      <c r="K975" s="1073"/>
      <c r="L975" s="1073"/>
      <c r="M975" s="1008"/>
      <c r="N975" s="1008"/>
      <c r="O975" s="1008"/>
      <c r="P975" s="1008"/>
      <c r="Q975" s="1008"/>
      <c r="R975" s="1008"/>
      <c r="S975" s="1008"/>
    </row>
    <row r="976" spans="1:19">
      <c r="A976" s="1073"/>
      <c r="B976" s="1008"/>
      <c r="C976" s="1008"/>
      <c r="D976" s="1074"/>
      <c r="E976" s="1008"/>
      <c r="F976" s="1008"/>
      <c r="G976" s="1008"/>
      <c r="H976" s="1008"/>
      <c r="I976" s="1073"/>
      <c r="J976" s="1073"/>
      <c r="K976" s="1073"/>
      <c r="L976" s="1073"/>
      <c r="M976" s="1008"/>
      <c r="N976" s="1008"/>
      <c r="O976" s="1008"/>
      <c r="P976" s="1008"/>
      <c r="Q976" s="1008"/>
      <c r="R976" s="1008"/>
      <c r="S976" s="1008"/>
    </row>
    <row r="977" spans="1:19">
      <c r="A977" s="1073"/>
      <c r="B977" s="1008"/>
      <c r="C977" s="1008"/>
      <c r="D977" s="1074"/>
      <c r="E977" s="1008"/>
      <c r="F977" s="1008"/>
      <c r="G977" s="1008"/>
      <c r="H977" s="1008"/>
      <c r="I977" s="1073"/>
      <c r="J977" s="1073"/>
      <c r="K977" s="1073"/>
      <c r="L977" s="1073"/>
      <c r="M977" s="1008"/>
      <c r="N977" s="1008"/>
      <c r="O977" s="1008"/>
      <c r="P977" s="1008"/>
      <c r="Q977" s="1008"/>
      <c r="R977" s="1008"/>
      <c r="S977" s="1008"/>
    </row>
    <row r="978" spans="1:19">
      <c r="A978" s="1073"/>
      <c r="B978" s="1008"/>
      <c r="C978" s="1008"/>
      <c r="D978" s="1074"/>
      <c r="E978" s="1008"/>
      <c r="F978" s="1008"/>
      <c r="G978" s="1008"/>
      <c r="H978" s="1008"/>
      <c r="I978" s="1073"/>
      <c r="J978" s="1073"/>
      <c r="K978" s="1073"/>
      <c r="L978" s="1073"/>
      <c r="M978" s="1008"/>
      <c r="N978" s="1008"/>
      <c r="O978" s="1008"/>
      <c r="P978" s="1008"/>
      <c r="Q978" s="1008"/>
      <c r="R978" s="1008"/>
      <c r="S978" s="1008"/>
    </row>
    <row r="979" spans="1:19">
      <c r="A979" s="1073"/>
      <c r="B979" s="1008"/>
      <c r="C979" s="1008"/>
      <c r="D979" s="1074"/>
      <c r="E979" s="1008"/>
      <c r="F979" s="1008"/>
      <c r="G979" s="1008"/>
      <c r="H979" s="1008"/>
      <c r="I979" s="1073"/>
      <c r="J979" s="1073"/>
      <c r="K979" s="1073"/>
      <c r="L979" s="1073"/>
      <c r="M979" s="1008"/>
      <c r="N979" s="1008"/>
      <c r="O979" s="1008"/>
      <c r="P979" s="1008"/>
      <c r="Q979" s="1008"/>
      <c r="R979" s="1008"/>
      <c r="S979" s="1008"/>
    </row>
    <row r="980" spans="1:19">
      <c r="A980" s="1073"/>
      <c r="B980" s="1008"/>
      <c r="C980" s="1008"/>
      <c r="D980" s="1074"/>
      <c r="E980" s="1008"/>
      <c r="F980" s="1008"/>
      <c r="G980" s="1008"/>
      <c r="H980" s="1008"/>
      <c r="I980" s="1073"/>
      <c r="J980" s="1073"/>
      <c r="K980" s="1073"/>
      <c r="L980" s="1073"/>
      <c r="M980" s="1008"/>
      <c r="N980" s="1008"/>
      <c r="O980" s="1008"/>
      <c r="P980" s="1008"/>
      <c r="Q980" s="1008"/>
      <c r="R980" s="1008"/>
      <c r="S980" s="1008"/>
    </row>
    <row r="981" spans="1:19">
      <c r="A981" s="1073"/>
      <c r="B981" s="1008"/>
      <c r="C981" s="1008"/>
      <c r="D981" s="1074"/>
      <c r="E981" s="1008"/>
      <c r="F981" s="1008"/>
      <c r="G981" s="1008"/>
      <c r="H981" s="1008"/>
      <c r="I981" s="1073"/>
      <c r="J981" s="1073"/>
      <c r="K981" s="1073"/>
      <c r="L981" s="1073"/>
      <c r="M981" s="1008"/>
      <c r="N981" s="1008"/>
      <c r="O981" s="1008"/>
      <c r="P981" s="1008"/>
      <c r="Q981" s="1008"/>
      <c r="R981" s="1008"/>
      <c r="S981" s="1008"/>
    </row>
    <row r="982" spans="1:19">
      <c r="A982" s="1073"/>
      <c r="B982" s="1008"/>
      <c r="C982" s="1008"/>
      <c r="D982" s="1074"/>
      <c r="E982" s="1008"/>
      <c r="F982" s="1008"/>
      <c r="G982" s="1008"/>
      <c r="H982" s="1008"/>
      <c r="I982" s="1073"/>
      <c r="J982" s="1073"/>
      <c r="K982" s="1073"/>
      <c r="L982" s="1073"/>
      <c r="M982" s="1008"/>
      <c r="N982" s="1008"/>
      <c r="O982" s="1008"/>
      <c r="P982" s="1008"/>
      <c r="Q982" s="1008"/>
      <c r="R982" s="1008"/>
      <c r="S982" s="1008"/>
    </row>
    <row r="983" spans="1:19">
      <c r="A983" s="1073"/>
      <c r="B983" s="1008"/>
      <c r="C983" s="1008"/>
      <c r="D983" s="1074"/>
      <c r="E983" s="1008"/>
      <c r="F983" s="1008"/>
      <c r="G983" s="1008"/>
      <c r="H983" s="1008"/>
      <c r="I983" s="1073"/>
      <c r="J983" s="1073"/>
      <c r="K983" s="1073"/>
      <c r="L983" s="1073"/>
      <c r="M983" s="1008"/>
      <c r="N983" s="1008"/>
      <c r="O983" s="1008"/>
      <c r="P983" s="1008"/>
      <c r="Q983" s="1008"/>
      <c r="R983" s="1008"/>
      <c r="S983" s="1008"/>
    </row>
    <row r="984" spans="1:19">
      <c r="A984" s="1073"/>
      <c r="B984" s="1008"/>
      <c r="C984" s="1008"/>
      <c r="D984" s="1074"/>
      <c r="E984" s="1008"/>
      <c r="F984" s="1008"/>
      <c r="G984" s="1008"/>
      <c r="H984" s="1008"/>
      <c r="I984" s="1073"/>
      <c r="J984" s="1073"/>
      <c r="K984" s="1073"/>
      <c r="L984" s="1073"/>
      <c r="M984" s="1008"/>
      <c r="N984" s="1008"/>
      <c r="O984" s="1008"/>
      <c r="P984" s="1008"/>
      <c r="Q984" s="1008"/>
      <c r="R984" s="1008"/>
      <c r="S984" s="1008"/>
    </row>
    <row r="985" spans="1:19">
      <c r="A985" s="1073"/>
      <c r="B985" s="1008"/>
      <c r="C985" s="1008"/>
      <c r="D985" s="1074"/>
      <c r="E985" s="1008"/>
      <c r="F985" s="1008"/>
      <c r="G985" s="1008"/>
      <c r="H985" s="1008"/>
      <c r="I985" s="1073"/>
      <c r="J985" s="1073"/>
      <c r="K985" s="1073"/>
      <c r="L985" s="1073"/>
      <c r="M985" s="1008"/>
      <c r="N985" s="1008"/>
      <c r="O985" s="1008"/>
      <c r="P985" s="1008"/>
      <c r="Q985" s="1008"/>
      <c r="R985" s="1008"/>
      <c r="S985" s="1008"/>
    </row>
    <row r="986" spans="1:19">
      <c r="A986" s="1073"/>
      <c r="B986" s="1008"/>
      <c r="C986" s="1008"/>
      <c r="D986" s="1074"/>
      <c r="E986" s="1008"/>
      <c r="F986" s="1008"/>
      <c r="G986" s="1008"/>
      <c r="H986" s="1008"/>
      <c r="I986" s="1073"/>
      <c r="J986" s="1073"/>
      <c r="K986" s="1073"/>
      <c r="L986" s="1073"/>
      <c r="M986" s="1008"/>
      <c r="N986" s="1008"/>
      <c r="O986" s="1008"/>
      <c r="P986" s="1008"/>
      <c r="Q986" s="1008"/>
      <c r="R986" s="1008"/>
      <c r="S986" s="1008"/>
    </row>
    <row r="987" spans="1:19">
      <c r="A987" s="1073"/>
      <c r="B987" s="1008"/>
      <c r="C987" s="1008"/>
      <c r="D987" s="1074"/>
      <c r="E987" s="1008"/>
      <c r="F987" s="1008"/>
      <c r="G987" s="1008"/>
      <c r="H987" s="1008"/>
      <c r="I987" s="1073"/>
      <c r="J987" s="1073"/>
      <c r="K987" s="1073"/>
      <c r="L987" s="1073"/>
      <c r="M987" s="1008"/>
      <c r="N987" s="1008"/>
      <c r="O987" s="1008"/>
      <c r="P987" s="1008"/>
      <c r="Q987" s="1008"/>
      <c r="R987" s="1008"/>
      <c r="S987" s="1008"/>
    </row>
    <row r="988" spans="1:19">
      <c r="A988" s="1073"/>
      <c r="B988" s="1008"/>
      <c r="C988" s="1008"/>
      <c r="D988" s="1074"/>
      <c r="E988" s="1008"/>
      <c r="F988" s="1008"/>
      <c r="G988" s="1008"/>
      <c r="H988" s="1008"/>
      <c r="I988" s="1073"/>
      <c r="J988" s="1073"/>
      <c r="K988" s="1073"/>
      <c r="L988" s="1073"/>
      <c r="M988" s="1008"/>
      <c r="N988" s="1008"/>
      <c r="O988" s="1008"/>
      <c r="P988" s="1008"/>
      <c r="Q988" s="1008"/>
      <c r="R988" s="1008"/>
      <c r="S988" s="1008"/>
    </row>
    <row r="989" spans="1:19">
      <c r="A989" s="1073"/>
      <c r="B989" s="1008"/>
      <c r="C989" s="1008"/>
      <c r="D989" s="1074"/>
      <c r="E989" s="1008"/>
      <c r="F989" s="1008"/>
      <c r="G989" s="1008"/>
      <c r="H989" s="1008"/>
      <c r="I989" s="1073"/>
      <c r="J989" s="1073"/>
      <c r="K989" s="1073"/>
      <c r="L989" s="1073"/>
      <c r="M989" s="1008"/>
      <c r="N989" s="1008"/>
      <c r="O989" s="1008"/>
      <c r="P989" s="1008"/>
      <c r="Q989" s="1008"/>
      <c r="R989" s="1008"/>
      <c r="S989" s="1008"/>
    </row>
    <row r="990" spans="1:19">
      <c r="A990" s="1073"/>
      <c r="B990" s="1008"/>
      <c r="C990" s="1008"/>
      <c r="D990" s="1074"/>
      <c r="E990" s="1008"/>
      <c r="F990" s="1008"/>
      <c r="G990" s="1008"/>
      <c r="H990" s="1008"/>
      <c r="I990" s="1073"/>
      <c r="J990" s="1073"/>
      <c r="K990" s="1073"/>
      <c r="L990" s="1073"/>
      <c r="M990" s="1008"/>
      <c r="N990" s="1008"/>
      <c r="O990" s="1008"/>
      <c r="P990" s="1008"/>
      <c r="Q990" s="1008"/>
      <c r="R990" s="1008"/>
      <c r="S990" s="1008"/>
    </row>
    <row r="991" spans="1:19">
      <c r="A991" s="1073"/>
      <c r="B991" s="1008"/>
      <c r="C991" s="1008"/>
      <c r="D991" s="1074"/>
      <c r="E991" s="1008"/>
      <c r="F991" s="1008"/>
      <c r="G991" s="1008"/>
      <c r="H991" s="1008"/>
      <c r="I991" s="1073"/>
      <c r="J991" s="1073"/>
      <c r="K991" s="1073"/>
      <c r="L991" s="1073"/>
      <c r="M991" s="1008"/>
      <c r="N991" s="1008"/>
      <c r="O991" s="1008"/>
      <c r="P991" s="1008"/>
      <c r="Q991" s="1008"/>
      <c r="R991" s="1008"/>
      <c r="S991" s="1008"/>
    </row>
    <row r="992" spans="1:19">
      <c r="A992" s="1073"/>
      <c r="B992" s="1008"/>
      <c r="C992" s="1008"/>
      <c r="D992" s="1074"/>
      <c r="E992" s="1008"/>
      <c r="F992" s="1008"/>
      <c r="G992" s="1008"/>
      <c r="H992" s="1008"/>
      <c r="I992" s="1073"/>
      <c r="J992" s="1073"/>
      <c r="K992" s="1073"/>
      <c r="L992" s="1073"/>
      <c r="M992" s="1008"/>
      <c r="N992" s="1008"/>
      <c r="O992" s="1008"/>
      <c r="P992" s="1008"/>
      <c r="Q992" s="1008"/>
      <c r="R992" s="1008"/>
      <c r="S992" s="1008"/>
    </row>
    <row r="993" spans="1:19">
      <c r="A993" s="1073"/>
      <c r="B993" s="1008"/>
      <c r="C993" s="1008"/>
      <c r="D993" s="1074"/>
      <c r="E993" s="1008"/>
      <c r="F993" s="1008"/>
      <c r="G993" s="1008"/>
      <c r="H993" s="1008"/>
      <c r="I993" s="1073"/>
      <c r="J993" s="1073"/>
      <c r="K993" s="1073"/>
      <c r="L993" s="1073"/>
      <c r="M993" s="1008"/>
      <c r="N993" s="1008"/>
      <c r="O993" s="1008"/>
      <c r="P993" s="1008"/>
      <c r="Q993" s="1008"/>
      <c r="R993" s="1008"/>
      <c r="S993" s="1008"/>
    </row>
    <row r="994" spans="1:19">
      <c r="A994" s="1073"/>
      <c r="B994" s="1008"/>
      <c r="C994" s="1008"/>
      <c r="D994" s="1074"/>
      <c r="E994" s="1008"/>
      <c r="F994" s="1008"/>
      <c r="G994" s="1008"/>
      <c r="H994" s="1008"/>
      <c r="I994" s="1073"/>
      <c r="J994" s="1073"/>
      <c r="K994" s="1073"/>
      <c r="L994" s="1073"/>
      <c r="M994" s="1008"/>
      <c r="N994" s="1008"/>
      <c r="O994" s="1008"/>
      <c r="P994" s="1008"/>
      <c r="Q994" s="1008"/>
      <c r="R994" s="1008"/>
      <c r="S994" s="1008"/>
    </row>
    <row r="995" spans="1:19">
      <c r="A995" s="1073"/>
      <c r="B995" s="1008"/>
      <c r="C995" s="1008"/>
      <c r="D995" s="1074"/>
      <c r="E995" s="1008"/>
      <c r="F995" s="1008"/>
      <c r="G995" s="1008"/>
      <c r="H995" s="1008"/>
      <c r="I995" s="1073"/>
      <c r="J995" s="1073"/>
      <c r="K995" s="1073"/>
      <c r="L995" s="1073"/>
      <c r="M995" s="1008"/>
      <c r="N995" s="1008"/>
      <c r="O995" s="1008"/>
      <c r="P995" s="1008"/>
      <c r="Q995" s="1008"/>
      <c r="R995" s="1008"/>
      <c r="S995" s="1008"/>
    </row>
    <row r="996" spans="1:19">
      <c r="A996" s="1073"/>
      <c r="B996" s="1008"/>
      <c r="C996" s="1008"/>
      <c r="D996" s="1074"/>
      <c r="E996" s="1008"/>
      <c r="F996" s="1008"/>
      <c r="G996" s="1008"/>
      <c r="H996" s="1008"/>
      <c r="I996" s="1073"/>
      <c r="J996" s="1073"/>
      <c r="K996" s="1073"/>
      <c r="L996" s="1073"/>
      <c r="M996" s="1008"/>
      <c r="N996" s="1008"/>
      <c r="O996" s="1008"/>
      <c r="P996" s="1008"/>
      <c r="Q996" s="1008"/>
      <c r="R996" s="1008"/>
      <c r="S996" s="1008"/>
    </row>
    <row r="997" spans="1:19">
      <c r="A997" s="1073"/>
      <c r="B997" s="1008"/>
      <c r="C997" s="1008"/>
      <c r="D997" s="1074"/>
      <c r="E997" s="1008"/>
      <c r="F997" s="1008"/>
      <c r="G997" s="1008"/>
      <c r="H997" s="1008"/>
      <c r="I997" s="1073"/>
      <c r="J997" s="1073"/>
      <c r="K997" s="1073"/>
      <c r="L997" s="1073"/>
      <c r="M997" s="1008"/>
      <c r="N997" s="1008"/>
      <c r="O997" s="1008"/>
      <c r="P997" s="1008"/>
      <c r="Q997" s="1008"/>
      <c r="R997" s="1008"/>
      <c r="S997" s="1008"/>
    </row>
    <row r="998" spans="1:19">
      <c r="A998" s="1073"/>
      <c r="B998" s="1008"/>
      <c r="C998" s="1008"/>
      <c r="D998" s="1074"/>
      <c r="E998" s="1008"/>
      <c r="F998" s="1008"/>
      <c r="G998" s="1008"/>
      <c r="H998" s="1008"/>
      <c r="I998" s="1073"/>
      <c r="J998" s="1073"/>
      <c r="K998" s="1073"/>
      <c r="L998" s="1073"/>
      <c r="M998" s="1008"/>
      <c r="N998" s="1008"/>
      <c r="O998" s="1008"/>
      <c r="P998" s="1008"/>
      <c r="Q998" s="1008"/>
      <c r="R998" s="1008"/>
      <c r="S998" s="1008"/>
    </row>
    <row r="999" spans="1:19">
      <c r="A999" s="1073"/>
      <c r="B999" s="1008"/>
      <c r="C999" s="1008"/>
      <c r="D999" s="1074"/>
      <c r="E999" s="1008"/>
      <c r="F999" s="1008"/>
      <c r="G999" s="1008"/>
      <c r="H999" s="1008"/>
      <c r="I999" s="1073"/>
      <c r="J999" s="1073"/>
      <c r="K999" s="1073"/>
      <c r="L999" s="1073"/>
      <c r="M999" s="1008"/>
      <c r="N999" s="1008"/>
      <c r="O999" s="1008"/>
      <c r="P999" s="1008"/>
      <c r="Q999" s="1008"/>
      <c r="R999" s="1008"/>
      <c r="S999" s="1008"/>
    </row>
    <row r="1000" spans="1:19">
      <c r="A1000" s="1073"/>
      <c r="B1000" s="1008"/>
      <c r="C1000" s="1008"/>
      <c r="D1000" s="1074"/>
      <c r="E1000" s="1008"/>
      <c r="F1000" s="1008"/>
      <c r="G1000" s="1008"/>
      <c r="H1000" s="1008"/>
      <c r="I1000" s="1073"/>
      <c r="J1000" s="1073"/>
      <c r="K1000" s="1073"/>
      <c r="L1000" s="1073"/>
      <c r="M1000" s="1008"/>
      <c r="N1000" s="1008"/>
      <c r="O1000" s="1008"/>
      <c r="P1000" s="1008"/>
      <c r="Q1000" s="1008"/>
      <c r="R1000" s="1008"/>
      <c r="S1000" s="1008"/>
    </row>
    <row r="1001" spans="1:19">
      <c r="A1001" s="1073"/>
      <c r="B1001" s="1008"/>
      <c r="C1001" s="1008"/>
      <c r="D1001" s="1074"/>
      <c r="E1001" s="1008"/>
      <c r="F1001" s="1008"/>
      <c r="G1001" s="1008"/>
      <c r="H1001" s="1008"/>
      <c r="I1001" s="1073"/>
      <c r="J1001" s="1073"/>
      <c r="K1001" s="1073"/>
      <c r="L1001" s="1073"/>
      <c r="M1001" s="1008"/>
      <c r="N1001" s="1008"/>
      <c r="O1001" s="1008"/>
      <c r="P1001" s="1008"/>
      <c r="Q1001" s="1008"/>
      <c r="R1001" s="1008"/>
      <c r="S1001" s="1008"/>
    </row>
    <row r="1002" spans="1:19">
      <c r="A1002" s="1073"/>
      <c r="B1002" s="1008"/>
      <c r="C1002" s="1008"/>
      <c r="D1002" s="1074"/>
      <c r="E1002" s="1008"/>
      <c r="F1002" s="1008"/>
      <c r="G1002" s="1008"/>
      <c r="H1002" s="1008"/>
      <c r="I1002" s="1073"/>
      <c r="J1002" s="1073"/>
      <c r="K1002" s="1073"/>
      <c r="L1002" s="1073"/>
      <c r="M1002" s="1008"/>
      <c r="N1002" s="1008"/>
      <c r="O1002" s="1008"/>
      <c r="P1002" s="1008"/>
      <c r="Q1002" s="1008"/>
      <c r="R1002" s="1008"/>
      <c r="S1002" s="1008"/>
    </row>
    <row r="1003" spans="1:19">
      <c r="A1003" s="1073"/>
      <c r="B1003" s="1008"/>
      <c r="C1003" s="1008"/>
      <c r="D1003" s="1074"/>
      <c r="E1003" s="1008"/>
      <c r="F1003" s="1008"/>
      <c r="G1003" s="1008"/>
      <c r="H1003" s="1008"/>
      <c r="I1003" s="1073"/>
      <c r="J1003" s="1073"/>
      <c r="K1003" s="1073"/>
      <c r="L1003" s="1073"/>
      <c r="M1003" s="1008"/>
      <c r="N1003" s="1008"/>
      <c r="O1003" s="1008"/>
      <c r="P1003" s="1008"/>
      <c r="Q1003" s="1008"/>
      <c r="R1003" s="1008"/>
      <c r="S1003" s="1008"/>
    </row>
    <row r="1004" spans="1:19">
      <c r="A1004" s="1073"/>
      <c r="B1004" s="1008"/>
      <c r="C1004" s="1008"/>
      <c r="D1004" s="1074"/>
      <c r="E1004" s="1008"/>
      <c r="F1004" s="1008"/>
      <c r="G1004" s="1008"/>
      <c r="H1004" s="1008"/>
      <c r="I1004" s="1073"/>
      <c r="J1004" s="1073"/>
      <c r="K1004" s="1073"/>
      <c r="L1004" s="1073"/>
      <c r="M1004" s="1008"/>
      <c r="N1004" s="1008"/>
      <c r="O1004" s="1008"/>
      <c r="P1004" s="1008"/>
      <c r="Q1004" s="1008"/>
      <c r="R1004" s="1008"/>
      <c r="S1004" s="1008"/>
    </row>
    <row r="1005" spans="1:19">
      <c r="A1005" s="1073"/>
      <c r="B1005" s="1008"/>
      <c r="C1005" s="1008"/>
      <c r="D1005" s="1074"/>
      <c r="E1005" s="1008"/>
      <c r="F1005" s="1008"/>
      <c r="G1005" s="1008"/>
      <c r="H1005" s="1008"/>
      <c r="I1005" s="1073"/>
      <c r="J1005" s="1073"/>
      <c r="K1005" s="1073"/>
      <c r="L1005" s="1073"/>
      <c r="M1005" s="1008"/>
      <c r="N1005" s="1008"/>
      <c r="O1005" s="1008"/>
      <c r="P1005" s="1008"/>
      <c r="Q1005" s="1008"/>
      <c r="R1005" s="1008"/>
      <c r="S1005" s="1008"/>
    </row>
    <row r="1006" spans="1:19">
      <c r="A1006" s="1073"/>
      <c r="B1006" s="1008"/>
      <c r="C1006" s="1008"/>
      <c r="D1006" s="1074"/>
      <c r="E1006" s="1008"/>
      <c r="F1006" s="1008"/>
      <c r="G1006" s="1008"/>
      <c r="H1006" s="1008"/>
      <c r="I1006" s="1073"/>
      <c r="J1006" s="1073"/>
      <c r="K1006" s="1073"/>
      <c r="L1006" s="1073"/>
      <c r="M1006" s="1008"/>
      <c r="N1006" s="1008"/>
      <c r="O1006" s="1008"/>
      <c r="P1006" s="1008"/>
      <c r="Q1006" s="1008"/>
      <c r="R1006" s="1008"/>
      <c r="S1006" s="1008"/>
    </row>
    <row r="1007" spans="1:19">
      <c r="A1007" s="1073"/>
      <c r="B1007" s="1008"/>
      <c r="C1007" s="1008"/>
      <c r="D1007" s="1074"/>
      <c r="E1007" s="1008"/>
      <c r="F1007" s="1008"/>
      <c r="G1007" s="1008"/>
      <c r="H1007" s="1008"/>
      <c r="I1007" s="1073"/>
      <c r="J1007" s="1073"/>
      <c r="K1007" s="1073"/>
      <c r="L1007" s="1073"/>
      <c r="M1007" s="1008"/>
      <c r="N1007" s="1008"/>
      <c r="O1007" s="1008"/>
      <c r="P1007" s="1008"/>
      <c r="Q1007" s="1008"/>
      <c r="R1007" s="1008"/>
      <c r="S1007" s="1008"/>
    </row>
    <row r="1008" spans="1:19">
      <c r="A1008" s="1073"/>
      <c r="B1008" s="1008"/>
      <c r="C1008" s="1008"/>
      <c r="D1008" s="1074"/>
      <c r="E1008" s="1008"/>
      <c r="F1008" s="1008"/>
      <c r="G1008" s="1008"/>
      <c r="H1008" s="1008"/>
      <c r="I1008" s="1073"/>
      <c r="J1008" s="1073"/>
      <c r="K1008" s="1073"/>
      <c r="L1008" s="1073"/>
      <c r="M1008" s="1008"/>
      <c r="N1008" s="1008"/>
      <c r="O1008" s="1008"/>
      <c r="P1008" s="1008"/>
      <c r="Q1008" s="1008"/>
      <c r="R1008" s="1008"/>
      <c r="S1008" s="1008"/>
    </row>
    <row r="1009" spans="1:19">
      <c r="A1009" s="1073"/>
      <c r="B1009" s="1008"/>
      <c r="C1009" s="1008"/>
      <c r="D1009" s="1074"/>
      <c r="E1009" s="1008"/>
      <c r="F1009" s="1008"/>
      <c r="G1009" s="1008"/>
      <c r="H1009" s="1008"/>
      <c r="I1009" s="1073"/>
      <c r="J1009" s="1073"/>
      <c r="K1009" s="1073"/>
      <c r="L1009" s="1073"/>
      <c r="M1009" s="1008"/>
      <c r="N1009" s="1008"/>
      <c r="O1009" s="1008"/>
      <c r="P1009" s="1008"/>
      <c r="Q1009" s="1008"/>
      <c r="R1009" s="1008"/>
      <c r="S1009" s="1008"/>
    </row>
    <row r="1010" spans="1:19">
      <c r="A1010" s="1073"/>
      <c r="B1010" s="1008"/>
      <c r="C1010" s="1008"/>
      <c r="D1010" s="1074"/>
      <c r="E1010" s="1008"/>
      <c r="F1010" s="1008"/>
      <c r="G1010" s="1008"/>
      <c r="H1010" s="1008"/>
      <c r="I1010" s="1073"/>
      <c r="J1010" s="1073"/>
      <c r="K1010" s="1073"/>
      <c r="L1010" s="1073"/>
      <c r="M1010" s="1008"/>
      <c r="N1010" s="1008"/>
      <c r="O1010" s="1008"/>
      <c r="P1010" s="1008"/>
      <c r="Q1010" s="1008"/>
      <c r="R1010" s="1008"/>
      <c r="S1010" s="1008"/>
    </row>
    <row r="1011" spans="1:19">
      <c r="A1011" s="1073"/>
      <c r="B1011" s="1008"/>
      <c r="C1011" s="1008"/>
      <c r="D1011" s="1074"/>
      <c r="E1011" s="1008"/>
      <c r="F1011" s="1008"/>
      <c r="G1011" s="1008"/>
      <c r="H1011" s="1008"/>
      <c r="I1011" s="1073"/>
      <c r="J1011" s="1073"/>
      <c r="K1011" s="1073"/>
      <c r="L1011" s="1073"/>
      <c r="M1011" s="1008"/>
      <c r="N1011" s="1008"/>
      <c r="O1011" s="1008"/>
      <c r="P1011" s="1008"/>
      <c r="Q1011" s="1008"/>
      <c r="R1011" s="1008"/>
      <c r="S1011" s="1008"/>
    </row>
    <row r="1012" spans="1:19">
      <c r="A1012" s="1073"/>
      <c r="B1012" s="1008"/>
      <c r="C1012" s="1008"/>
      <c r="D1012" s="1074"/>
      <c r="E1012" s="1008"/>
      <c r="F1012" s="1008"/>
      <c r="G1012" s="1008"/>
      <c r="H1012" s="1008"/>
      <c r="I1012" s="1073"/>
      <c r="J1012" s="1073"/>
      <c r="K1012" s="1073"/>
      <c r="L1012" s="1073"/>
      <c r="M1012" s="1008"/>
      <c r="N1012" s="1008"/>
      <c r="O1012" s="1008"/>
      <c r="P1012" s="1008"/>
      <c r="Q1012" s="1008"/>
      <c r="R1012" s="1008"/>
      <c r="S1012" s="1008"/>
    </row>
    <row r="1013" spans="1:19">
      <c r="A1013" s="1073"/>
      <c r="B1013" s="1008"/>
      <c r="C1013" s="1008"/>
      <c r="D1013" s="1074"/>
      <c r="E1013" s="1008"/>
      <c r="F1013" s="1008"/>
      <c r="G1013" s="1008"/>
      <c r="H1013" s="1008"/>
      <c r="I1013" s="1073"/>
      <c r="J1013" s="1073"/>
      <c r="K1013" s="1073"/>
      <c r="L1013" s="1073"/>
      <c r="M1013" s="1008"/>
      <c r="N1013" s="1008"/>
      <c r="O1013" s="1008"/>
      <c r="P1013" s="1008"/>
      <c r="Q1013" s="1008"/>
      <c r="R1013" s="1008"/>
      <c r="S1013" s="1008"/>
    </row>
    <row r="1014" spans="1:19">
      <c r="A1014" s="1073"/>
      <c r="B1014" s="1008"/>
      <c r="C1014" s="1008"/>
      <c r="D1014" s="1074"/>
      <c r="E1014" s="1008"/>
      <c r="F1014" s="1008"/>
      <c r="G1014" s="1008"/>
      <c r="H1014" s="1008"/>
      <c r="I1014" s="1073"/>
      <c r="J1014" s="1073"/>
      <c r="K1014" s="1073"/>
      <c r="L1014" s="1073"/>
      <c r="M1014" s="1008"/>
      <c r="N1014" s="1008"/>
      <c r="O1014" s="1008"/>
      <c r="P1014" s="1008"/>
      <c r="Q1014" s="1008"/>
      <c r="R1014" s="1008"/>
      <c r="S1014" s="1008"/>
    </row>
    <row r="1015" spans="1:19">
      <c r="A1015" s="1073"/>
      <c r="B1015" s="1008"/>
      <c r="C1015" s="1008"/>
      <c r="D1015" s="1074"/>
      <c r="E1015" s="1008"/>
      <c r="F1015" s="1008"/>
      <c r="G1015" s="1008"/>
      <c r="H1015" s="1008"/>
      <c r="I1015" s="1073"/>
      <c r="J1015" s="1073"/>
      <c r="K1015" s="1073"/>
      <c r="L1015" s="1073"/>
      <c r="M1015" s="1008"/>
      <c r="N1015" s="1008"/>
      <c r="O1015" s="1008"/>
      <c r="P1015" s="1008"/>
      <c r="Q1015" s="1008"/>
      <c r="R1015" s="1008"/>
      <c r="S1015" s="1008"/>
    </row>
    <row r="1016" spans="1:19">
      <c r="A1016" s="1073"/>
      <c r="B1016" s="1008"/>
      <c r="C1016" s="1008"/>
      <c r="D1016" s="1074"/>
      <c r="E1016" s="1008"/>
      <c r="F1016" s="1008"/>
      <c r="G1016" s="1008"/>
      <c r="H1016" s="1008"/>
      <c r="I1016" s="1073"/>
      <c r="J1016" s="1073"/>
      <c r="K1016" s="1073"/>
      <c r="L1016" s="1073"/>
      <c r="M1016" s="1008"/>
      <c r="N1016" s="1008"/>
      <c r="O1016" s="1008"/>
      <c r="P1016" s="1008"/>
      <c r="Q1016" s="1008"/>
      <c r="R1016" s="1008"/>
      <c r="S1016" s="1008"/>
    </row>
    <row r="1017" spans="1:19">
      <c r="A1017" s="1073"/>
      <c r="B1017" s="1008"/>
      <c r="C1017" s="1008"/>
      <c r="D1017" s="1074"/>
      <c r="E1017" s="1008"/>
      <c r="F1017" s="1008"/>
      <c r="G1017" s="1008"/>
      <c r="H1017" s="1008"/>
      <c r="I1017" s="1073"/>
      <c r="J1017" s="1073"/>
      <c r="K1017" s="1073"/>
      <c r="L1017" s="1073"/>
      <c r="M1017" s="1008"/>
      <c r="N1017" s="1008"/>
      <c r="O1017" s="1008"/>
      <c r="P1017" s="1008"/>
      <c r="Q1017" s="1008"/>
      <c r="R1017" s="1008"/>
      <c r="S1017" s="1008"/>
    </row>
    <row r="1018" spans="1:19">
      <c r="A1018" s="1073"/>
      <c r="B1018" s="1008"/>
      <c r="C1018" s="1008"/>
      <c r="D1018" s="1074"/>
      <c r="E1018" s="1008"/>
      <c r="F1018" s="1008"/>
      <c r="G1018" s="1008"/>
      <c r="H1018" s="1008"/>
      <c r="I1018" s="1073"/>
      <c r="J1018" s="1073"/>
      <c r="K1018" s="1073"/>
      <c r="L1018" s="1073"/>
      <c r="M1018" s="1008"/>
      <c r="N1018" s="1008"/>
      <c r="O1018" s="1008"/>
      <c r="P1018" s="1008"/>
      <c r="Q1018" s="1008"/>
      <c r="R1018" s="1008"/>
      <c r="S1018" s="1008"/>
    </row>
    <row r="1019" spans="1:19">
      <c r="A1019" s="1073"/>
      <c r="B1019" s="1008"/>
      <c r="C1019" s="1008"/>
      <c r="D1019" s="1074"/>
      <c r="E1019" s="1008"/>
      <c r="F1019" s="1008"/>
      <c r="G1019" s="1008"/>
      <c r="H1019" s="1008"/>
      <c r="I1019" s="1073"/>
      <c r="J1019" s="1073"/>
      <c r="K1019" s="1073"/>
      <c r="L1019" s="1073"/>
      <c r="M1019" s="1008"/>
      <c r="N1019" s="1008"/>
      <c r="O1019" s="1008"/>
      <c r="P1019" s="1008"/>
      <c r="Q1019" s="1008"/>
      <c r="R1019" s="1008"/>
      <c r="S1019" s="1008"/>
    </row>
    <row r="1020" spans="1:19">
      <c r="A1020" s="1073"/>
      <c r="B1020" s="1008"/>
      <c r="C1020" s="1008"/>
      <c r="D1020" s="1074"/>
      <c r="E1020" s="1008"/>
      <c r="F1020" s="1008"/>
      <c r="G1020" s="1008"/>
      <c r="H1020" s="1008"/>
      <c r="I1020" s="1073"/>
      <c r="J1020" s="1073"/>
      <c r="K1020" s="1073"/>
      <c r="L1020" s="1073"/>
      <c r="M1020" s="1008"/>
      <c r="N1020" s="1008"/>
      <c r="O1020" s="1008"/>
      <c r="P1020" s="1008"/>
      <c r="Q1020" s="1008"/>
      <c r="R1020" s="1008"/>
      <c r="S1020" s="1008"/>
    </row>
    <row r="1021" spans="1:19">
      <c r="A1021" s="1073"/>
      <c r="B1021" s="1008"/>
      <c r="C1021" s="1008"/>
      <c r="D1021" s="1074"/>
      <c r="E1021" s="1008"/>
      <c r="F1021" s="1008"/>
      <c r="G1021" s="1008"/>
      <c r="H1021" s="1008"/>
      <c r="I1021" s="1073"/>
      <c r="J1021" s="1073"/>
      <c r="K1021" s="1073"/>
      <c r="L1021" s="1073"/>
      <c r="M1021" s="1008"/>
      <c r="N1021" s="1008"/>
      <c r="O1021" s="1008"/>
      <c r="P1021" s="1008"/>
      <c r="Q1021" s="1008"/>
      <c r="R1021" s="1008"/>
      <c r="S1021" s="1008"/>
    </row>
    <row r="1022" spans="1:19">
      <c r="A1022" s="1073"/>
      <c r="B1022" s="1008"/>
      <c r="C1022" s="1008"/>
      <c r="D1022" s="1074"/>
      <c r="E1022" s="1008"/>
      <c r="F1022" s="1008"/>
      <c r="G1022" s="1008"/>
      <c r="H1022" s="1008"/>
      <c r="I1022" s="1073"/>
      <c r="J1022" s="1073"/>
      <c r="K1022" s="1073"/>
      <c r="L1022" s="1073"/>
      <c r="M1022" s="1008"/>
      <c r="N1022" s="1008"/>
      <c r="O1022" s="1008"/>
      <c r="P1022" s="1008"/>
      <c r="Q1022" s="1008"/>
      <c r="R1022" s="1008"/>
      <c r="S1022" s="1008"/>
    </row>
    <row r="1023" spans="1:19">
      <c r="A1023" s="1073"/>
      <c r="B1023" s="1008"/>
      <c r="C1023" s="1008"/>
      <c r="D1023" s="1074"/>
      <c r="E1023" s="1008"/>
      <c r="F1023" s="1008"/>
      <c r="G1023" s="1008"/>
      <c r="H1023" s="1008"/>
      <c r="I1023" s="1073"/>
      <c r="J1023" s="1073"/>
      <c r="K1023" s="1073"/>
      <c r="L1023" s="1073"/>
      <c r="M1023" s="1008"/>
      <c r="N1023" s="1008"/>
      <c r="O1023" s="1008"/>
      <c r="P1023" s="1008"/>
      <c r="Q1023" s="1008"/>
      <c r="R1023" s="1008"/>
      <c r="S1023" s="1008"/>
    </row>
    <row r="1024" spans="1:19">
      <c r="A1024" s="1073"/>
      <c r="B1024" s="1008"/>
      <c r="C1024" s="1008"/>
      <c r="D1024" s="1074"/>
      <c r="E1024" s="1008"/>
      <c r="F1024" s="1008"/>
      <c r="G1024" s="1008"/>
      <c r="H1024" s="1008"/>
      <c r="I1024" s="1073"/>
      <c r="J1024" s="1073"/>
      <c r="K1024" s="1073"/>
      <c r="L1024" s="1073"/>
      <c r="M1024" s="1008"/>
      <c r="N1024" s="1008"/>
      <c r="O1024" s="1008"/>
      <c r="P1024" s="1008"/>
      <c r="Q1024" s="1008"/>
      <c r="R1024" s="1008"/>
      <c r="S1024" s="1008"/>
    </row>
    <row r="1025" spans="1:19">
      <c r="A1025" s="1073"/>
      <c r="B1025" s="1008"/>
      <c r="C1025" s="1008"/>
      <c r="D1025" s="1074"/>
      <c r="E1025" s="1008"/>
      <c r="F1025" s="1008"/>
      <c r="G1025" s="1008"/>
      <c r="H1025" s="1008"/>
      <c r="I1025" s="1073"/>
      <c r="J1025" s="1073"/>
      <c r="K1025" s="1073"/>
      <c r="L1025" s="1073"/>
      <c r="M1025" s="1008"/>
      <c r="N1025" s="1008"/>
      <c r="O1025" s="1008"/>
      <c r="P1025" s="1008"/>
      <c r="Q1025" s="1008"/>
      <c r="R1025" s="1008"/>
      <c r="S1025" s="1008"/>
    </row>
    <row r="1026" spans="1:19">
      <c r="A1026" s="1073"/>
      <c r="B1026" s="1008"/>
      <c r="C1026" s="1008"/>
      <c r="D1026" s="1074"/>
      <c r="E1026" s="1008"/>
      <c r="F1026" s="1008"/>
      <c r="G1026" s="1008"/>
      <c r="H1026" s="1008"/>
      <c r="I1026" s="1073"/>
      <c r="J1026" s="1073"/>
      <c r="K1026" s="1073"/>
      <c r="L1026" s="1073"/>
      <c r="M1026" s="1008"/>
      <c r="N1026" s="1008"/>
      <c r="O1026" s="1008"/>
      <c r="P1026" s="1008"/>
      <c r="Q1026" s="1008"/>
      <c r="R1026" s="1008"/>
      <c r="S1026" s="1008"/>
    </row>
    <row r="1027" spans="1:19">
      <c r="A1027" s="1073"/>
      <c r="B1027" s="1008"/>
      <c r="C1027" s="1008"/>
      <c r="D1027" s="1074"/>
      <c r="E1027" s="1008"/>
      <c r="F1027" s="1008"/>
      <c r="G1027" s="1008"/>
      <c r="H1027" s="1008"/>
      <c r="I1027" s="1073"/>
      <c r="J1027" s="1073"/>
      <c r="K1027" s="1073"/>
      <c r="L1027" s="1073"/>
      <c r="M1027" s="1008"/>
      <c r="N1027" s="1008"/>
      <c r="O1027" s="1008"/>
      <c r="P1027" s="1008"/>
      <c r="Q1027" s="1008"/>
      <c r="R1027" s="1008"/>
      <c r="S1027" s="1008"/>
    </row>
    <row r="1028" spans="1:19">
      <c r="A1028" s="1073"/>
      <c r="B1028" s="1008"/>
      <c r="C1028" s="1008"/>
      <c r="D1028" s="1074"/>
      <c r="E1028" s="1008"/>
      <c r="F1028" s="1008"/>
      <c r="G1028" s="1008"/>
      <c r="H1028" s="1008"/>
      <c r="I1028" s="1073"/>
      <c r="J1028" s="1073"/>
      <c r="K1028" s="1073"/>
      <c r="L1028" s="1073"/>
      <c r="M1028" s="1008"/>
      <c r="N1028" s="1008"/>
      <c r="O1028" s="1008"/>
      <c r="P1028" s="1008"/>
      <c r="Q1028" s="1008"/>
      <c r="R1028" s="1008"/>
      <c r="S1028" s="1008"/>
    </row>
    <row r="1029" spans="1:19">
      <c r="A1029" s="1073"/>
      <c r="B1029" s="1008"/>
      <c r="C1029" s="1008"/>
      <c r="D1029" s="1074"/>
      <c r="E1029" s="1008"/>
      <c r="F1029" s="1008"/>
      <c r="G1029" s="1008"/>
      <c r="H1029" s="1008"/>
      <c r="I1029" s="1073"/>
      <c r="J1029" s="1073"/>
      <c r="K1029" s="1073"/>
      <c r="L1029" s="1073"/>
      <c r="M1029" s="1008"/>
      <c r="N1029" s="1008"/>
      <c r="O1029" s="1008"/>
      <c r="P1029" s="1008"/>
      <c r="Q1029" s="1008"/>
      <c r="R1029" s="1008"/>
      <c r="S1029" s="1008"/>
    </row>
    <row r="1030" spans="1:19">
      <c r="A1030" s="1073"/>
      <c r="B1030" s="1008"/>
      <c r="C1030" s="1008"/>
      <c r="D1030" s="1074"/>
      <c r="E1030" s="1008"/>
      <c r="F1030" s="1008"/>
      <c r="G1030" s="1008"/>
      <c r="H1030" s="1008"/>
      <c r="I1030" s="1073"/>
      <c r="J1030" s="1073"/>
      <c r="K1030" s="1073"/>
      <c r="L1030" s="1073"/>
      <c r="M1030" s="1008"/>
      <c r="N1030" s="1008"/>
      <c r="O1030" s="1008"/>
      <c r="P1030" s="1008"/>
      <c r="Q1030" s="1008"/>
      <c r="R1030" s="1008"/>
      <c r="S1030" s="1008"/>
    </row>
    <row r="1031" spans="1:19">
      <c r="A1031" s="1073"/>
      <c r="B1031" s="1008"/>
      <c r="C1031" s="1008"/>
      <c r="D1031" s="1074"/>
      <c r="E1031" s="1008"/>
      <c r="F1031" s="1008"/>
      <c r="G1031" s="1008"/>
      <c r="H1031" s="1008"/>
      <c r="I1031" s="1073"/>
      <c r="J1031" s="1073"/>
      <c r="K1031" s="1073"/>
      <c r="L1031" s="1073"/>
      <c r="M1031" s="1008"/>
      <c r="N1031" s="1008"/>
      <c r="O1031" s="1008"/>
      <c r="P1031" s="1008"/>
      <c r="Q1031" s="1008"/>
      <c r="R1031" s="1008"/>
      <c r="S1031" s="1008"/>
    </row>
    <row r="1032" spans="1:19">
      <c r="A1032" s="1073"/>
      <c r="B1032" s="1008"/>
      <c r="C1032" s="1008"/>
      <c r="D1032" s="1074"/>
      <c r="E1032" s="1008"/>
      <c r="F1032" s="1008"/>
      <c r="G1032" s="1008"/>
      <c r="H1032" s="1008"/>
      <c r="I1032" s="1073"/>
      <c r="J1032" s="1073"/>
      <c r="K1032" s="1073"/>
      <c r="L1032" s="1073"/>
      <c r="M1032" s="1008"/>
      <c r="N1032" s="1008"/>
      <c r="O1032" s="1008"/>
      <c r="P1032" s="1008"/>
      <c r="Q1032" s="1008"/>
      <c r="R1032" s="1008"/>
      <c r="S1032" s="1008"/>
    </row>
    <row r="1033" spans="1:19">
      <c r="A1033" s="1073"/>
      <c r="B1033" s="1008"/>
      <c r="C1033" s="1008"/>
      <c r="D1033" s="1074"/>
      <c r="E1033" s="1008"/>
      <c r="F1033" s="1008"/>
      <c r="G1033" s="1008"/>
      <c r="H1033" s="1008"/>
      <c r="I1033" s="1073"/>
      <c r="J1033" s="1073"/>
      <c r="K1033" s="1073"/>
      <c r="L1033" s="1073"/>
      <c r="M1033" s="1008"/>
      <c r="N1033" s="1008"/>
      <c r="O1033" s="1008"/>
      <c r="P1033" s="1008"/>
      <c r="Q1033" s="1008"/>
      <c r="R1033" s="1008"/>
      <c r="S1033" s="1008"/>
    </row>
    <row r="1034" spans="1:19">
      <c r="A1034" s="1073"/>
      <c r="B1034" s="1008"/>
      <c r="C1034" s="1008"/>
      <c r="D1034" s="1074"/>
      <c r="E1034" s="1008"/>
      <c r="F1034" s="1008"/>
      <c r="G1034" s="1008"/>
      <c r="H1034" s="1008"/>
      <c r="I1034" s="1073"/>
      <c r="J1034" s="1073"/>
      <c r="K1034" s="1073"/>
      <c r="L1034" s="1073"/>
      <c r="M1034" s="1008"/>
      <c r="N1034" s="1008"/>
      <c r="O1034" s="1008"/>
      <c r="P1034" s="1008"/>
      <c r="Q1034" s="1008"/>
      <c r="R1034" s="1008"/>
      <c r="S1034" s="1008"/>
    </row>
    <row r="1035" spans="1:19">
      <c r="A1035" s="1073"/>
      <c r="B1035" s="1008"/>
      <c r="C1035" s="1008"/>
      <c r="D1035" s="1074"/>
      <c r="E1035" s="1008"/>
      <c r="F1035" s="1008"/>
      <c r="G1035" s="1008"/>
      <c r="H1035" s="1008"/>
      <c r="I1035" s="1073"/>
      <c r="J1035" s="1073"/>
      <c r="K1035" s="1073"/>
      <c r="L1035" s="1073"/>
      <c r="M1035" s="1008"/>
      <c r="N1035" s="1008"/>
      <c r="O1035" s="1008"/>
      <c r="P1035" s="1008"/>
      <c r="Q1035" s="1008"/>
      <c r="R1035" s="1008"/>
      <c r="S1035" s="1008"/>
    </row>
    <row r="1036" spans="1:19">
      <c r="A1036" s="1073"/>
      <c r="B1036" s="1008"/>
      <c r="C1036" s="1008"/>
      <c r="D1036" s="1074"/>
      <c r="E1036" s="1008"/>
      <c r="F1036" s="1008"/>
      <c r="G1036" s="1008"/>
      <c r="H1036" s="1008"/>
      <c r="I1036" s="1073"/>
      <c r="J1036" s="1073"/>
      <c r="K1036" s="1073"/>
      <c r="L1036" s="1073"/>
      <c r="M1036" s="1008"/>
      <c r="N1036" s="1008"/>
      <c r="O1036" s="1008"/>
      <c r="P1036" s="1008"/>
      <c r="Q1036" s="1008"/>
      <c r="R1036" s="1008"/>
      <c r="S1036" s="1008"/>
    </row>
    <row r="1037" spans="1:19">
      <c r="A1037" s="1073"/>
      <c r="B1037" s="1008"/>
      <c r="C1037" s="1008"/>
      <c r="D1037" s="1074"/>
      <c r="E1037" s="1008"/>
      <c r="F1037" s="1008"/>
      <c r="G1037" s="1008"/>
      <c r="H1037" s="1008"/>
      <c r="I1037" s="1073"/>
      <c r="J1037" s="1073"/>
      <c r="K1037" s="1073"/>
      <c r="L1037" s="1073"/>
      <c r="M1037" s="1008"/>
      <c r="N1037" s="1008"/>
      <c r="O1037" s="1008"/>
      <c r="P1037" s="1008"/>
      <c r="Q1037" s="1008"/>
      <c r="R1037" s="1008"/>
      <c r="S1037" s="1008"/>
    </row>
    <row r="1038" spans="1:19">
      <c r="A1038" s="1073"/>
      <c r="B1038" s="1008"/>
      <c r="C1038" s="1008"/>
      <c r="D1038" s="1074"/>
      <c r="E1038" s="1008"/>
      <c r="F1038" s="1008"/>
      <c r="G1038" s="1008"/>
      <c r="H1038" s="1008"/>
      <c r="I1038" s="1073"/>
      <c r="J1038" s="1073"/>
      <c r="K1038" s="1073"/>
      <c r="L1038" s="1073"/>
      <c r="M1038" s="1008"/>
      <c r="N1038" s="1008"/>
      <c r="O1038" s="1008"/>
      <c r="P1038" s="1008"/>
      <c r="Q1038" s="1008"/>
      <c r="R1038" s="1008"/>
      <c r="S1038" s="1008"/>
    </row>
    <row r="1039" spans="1:19">
      <c r="A1039" s="1073"/>
      <c r="B1039" s="1008"/>
      <c r="C1039" s="1008"/>
      <c r="D1039" s="1074"/>
      <c r="E1039" s="1008"/>
      <c r="F1039" s="1008"/>
      <c r="G1039" s="1008"/>
      <c r="H1039" s="1008"/>
      <c r="I1039" s="1073"/>
      <c r="J1039" s="1073"/>
      <c r="K1039" s="1073"/>
      <c r="L1039" s="1073"/>
      <c r="M1039" s="1008"/>
      <c r="N1039" s="1008"/>
      <c r="O1039" s="1008"/>
      <c r="P1039" s="1008"/>
      <c r="Q1039" s="1008"/>
      <c r="R1039" s="1008"/>
      <c r="S1039" s="1008"/>
    </row>
    <row r="1040" spans="1:19">
      <c r="A1040" s="1073"/>
      <c r="B1040" s="1008"/>
      <c r="C1040" s="1008"/>
      <c r="D1040" s="1074"/>
      <c r="E1040" s="1008"/>
      <c r="F1040" s="1008"/>
      <c r="G1040" s="1008"/>
      <c r="H1040" s="1008"/>
      <c r="I1040" s="1073"/>
      <c r="J1040" s="1073"/>
      <c r="K1040" s="1073"/>
      <c r="L1040" s="1073"/>
      <c r="M1040" s="1008"/>
      <c r="N1040" s="1008"/>
      <c r="O1040" s="1008"/>
      <c r="P1040" s="1008"/>
      <c r="Q1040" s="1008"/>
      <c r="R1040" s="1008"/>
      <c r="S1040" s="1008"/>
    </row>
    <row r="1041" spans="1:19">
      <c r="A1041" s="1073"/>
      <c r="B1041" s="1008"/>
      <c r="C1041" s="1008"/>
      <c r="D1041" s="1074"/>
      <c r="E1041" s="1008"/>
      <c r="F1041" s="1008"/>
      <c r="G1041" s="1008"/>
      <c r="H1041" s="1008"/>
      <c r="I1041" s="1073"/>
      <c r="J1041" s="1073"/>
      <c r="K1041" s="1073"/>
      <c r="L1041" s="1073"/>
      <c r="M1041" s="1008"/>
      <c r="N1041" s="1008"/>
      <c r="O1041" s="1008"/>
      <c r="P1041" s="1008"/>
      <c r="Q1041" s="1008"/>
      <c r="R1041" s="1008"/>
      <c r="S1041" s="1008"/>
    </row>
    <row r="1042" spans="1:19">
      <c r="A1042" s="1073"/>
      <c r="B1042" s="1008"/>
      <c r="C1042" s="1008"/>
      <c r="D1042" s="1074"/>
      <c r="E1042" s="1008"/>
      <c r="F1042" s="1008"/>
      <c r="G1042" s="1008"/>
      <c r="H1042" s="1008"/>
      <c r="I1042" s="1073"/>
      <c r="J1042" s="1073"/>
      <c r="K1042" s="1073"/>
      <c r="L1042" s="1073"/>
      <c r="M1042" s="1008"/>
      <c r="N1042" s="1008"/>
      <c r="O1042" s="1008"/>
      <c r="P1042" s="1008"/>
      <c r="Q1042" s="1008"/>
      <c r="R1042" s="1008"/>
      <c r="S1042" s="1008"/>
    </row>
    <row r="1043" spans="1:19">
      <c r="A1043" s="1073"/>
      <c r="B1043" s="1008"/>
      <c r="C1043" s="1008"/>
      <c r="D1043" s="1074"/>
      <c r="E1043" s="1008"/>
      <c r="F1043" s="1008"/>
      <c r="G1043" s="1008"/>
      <c r="H1043" s="1008"/>
      <c r="I1043" s="1073"/>
      <c r="J1043" s="1073"/>
      <c r="K1043" s="1073"/>
      <c r="L1043" s="1073"/>
      <c r="M1043" s="1008"/>
      <c r="N1043" s="1008"/>
      <c r="O1043" s="1008"/>
      <c r="P1043" s="1008"/>
      <c r="Q1043" s="1008"/>
      <c r="R1043" s="1008"/>
      <c r="S1043" s="1008"/>
    </row>
    <row r="1044" spans="1:19">
      <c r="A1044" s="1073"/>
      <c r="B1044" s="1008"/>
      <c r="C1044" s="1008"/>
      <c r="D1044" s="1074"/>
      <c r="E1044" s="1008"/>
      <c r="F1044" s="1008"/>
      <c r="G1044" s="1008"/>
      <c r="H1044" s="1008"/>
      <c r="I1044" s="1073"/>
      <c r="J1044" s="1073"/>
      <c r="K1044" s="1073"/>
      <c r="L1044" s="1073"/>
      <c r="M1044" s="1008"/>
      <c r="N1044" s="1008"/>
      <c r="O1044" s="1008"/>
      <c r="P1044" s="1008"/>
      <c r="Q1044" s="1008"/>
      <c r="R1044" s="1008"/>
      <c r="S1044" s="1008"/>
    </row>
    <row r="1045" spans="1:19">
      <c r="A1045" s="1073"/>
      <c r="B1045" s="1008"/>
      <c r="C1045" s="1008"/>
      <c r="D1045" s="1074"/>
      <c r="E1045" s="1008"/>
      <c r="F1045" s="1008"/>
      <c r="G1045" s="1008"/>
      <c r="H1045" s="1008"/>
      <c r="I1045" s="1073"/>
      <c r="J1045" s="1073"/>
      <c r="K1045" s="1073"/>
      <c r="L1045" s="1073"/>
      <c r="M1045" s="1008"/>
      <c r="N1045" s="1008"/>
      <c r="O1045" s="1008"/>
      <c r="P1045" s="1008"/>
      <c r="Q1045" s="1008"/>
      <c r="R1045" s="1008"/>
      <c r="S1045" s="1008"/>
    </row>
    <row r="1046" spans="1:19">
      <c r="A1046" s="1073"/>
      <c r="B1046" s="1008"/>
      <c r="C1046" s="1008"/>
      <c r="D1046" s="1074"/>
      <c r="E1046" s="1008"/>
      <c r="F1046" s="1008"/>
      <c r="G1046" s="1008"/>
      <c r="H1046" s="1008"/>
      <c r="I1046" s="1073"/>
      <c r="J1046" s="1073"/>
      <c r="K1046" s="1073"/>
      <c r="L1046" s="1073"/>
      <c r="M1046" s="1008"/>
      <c r="N1046" s="1008"/>
      <c r="O1046" s="1008"/>
      <c r="P1046" s="1008"/>
      <c r="Q1046" s="1008"/>
      <c r="R1046" s="1008"/>
      <c r="S1046" s="1008"/>
    </row>
    <row r="1047" spans="1:19">
      <c r="A1047" s="1073"/>
      <c r="B1047" s="1008"/>
      <c r="C1047" s="1008"/>
      <c r="D1047" s="1074"/>
      <c r="E1047" s="1008"/>
      <c r="F1047" s="1008"/>
      <c r="G1047" s="1008"/>
      <c r="H1047" s="1008"/>
      <c r="I1047" s="1073"/>
      <c r="J1047" s="1073"/>
      <c r="K1047" s="1073"/>
      <c r="L1047" s="1073"/>
      <c r="M1047" s="1008"/>
      <c r="N1047" s="1008"/>
      <c r="O1047" s="1008"/>
      <c r="P1047" s="1008"/>
      <c r="Q1047" s="1008"/>
      <c r="R1047" s="1008"/>
      <c r="S1047" s="1008"/>
    </row>
    <row r="1048" spans="1:19">
      <c r="A1048" s="1073"/>
      <c r="B1048" s="1008"/>
      <c r="C1048" s="1008"/>
      <c r="D1048" s="1074"/>
      <c r="E1048" s="1008"/>
      <c r="F1048" s="1008"/>
      <c r="G1048" s="1008"/>
      <c r="H1048" s="1008"/>
      <c r="I1048" s="1073"/>
      <c r="J1048" s="1073"/>
      <c r="K1048" s="1073"/>
      <c r="L1048" s="1073"/>
      <c r="M1048" s="1008"/>
      <c r="N1048" s="1008"/>
      <c r="O1048" s="1008"/>
      <c r="P1048" s="1008"/>
      <c r="Q1048" s="1008"/>
      <c r="R1048" s="1008"/>
      <c r="S1048" s="1008"/>
    </row>
    <row r="1049" spans="1:19">
      <c r="A1049" s="1073"/>
      <c r="B1049" s="1008"/>
      <c r="C1049" s="1008"/>
      <c r="D1049" s="1074"/>
      <c r="E1049" s="1008"/>
      <c r="F1049" s="1008"/>
      <c r="G1049" s="1008"/>
      <c r="H1049" s="1008"/>
      <c r="I1049" s="1073"/>
      <c r="J1049" s="1073"/>
      <c r="K1049" s="1073"/>
      <c r="L1049" s="1073"/>
      <c r="M1049" s="1008"/>
      <c r="N1049" s="1008"/>
      <c r="O1049" s="1008"/>
      <c r="P1049" s="1008"/>
      <c r="Q1049" s="1008"/>
      <c r="R1049" s="1008"/>
      <c r="S1049" s="1008"/>
    </row>
    <row r="1050" spans="1:19">
      <c r="A1050" s="1073"/>
      <c r="B1050" s="1008"/>
      <c r="C1050" s="1008"/>
      <c r="D1050" s="1074"/>
      <c r="E1050" s="1008"/>
      <c r="F1050" s="1008"/>
      <c r="G1050" s="1008"/>
      <c r="H1050" s="1008"/>
      <c r="I1050" s="1073"/>
      <c r="J1050" s="1073"/>
      <c r="K1050" s="1073"/>
      <c r="L1050" s="1073"/>
      <c r="M1050" s="1008"/>
      <c r="N1050" s="1008"/>
      <c r="O1050" s="1008"/>
      <c r="P1050" s="1008"/>
      <c r="Q1050" s="1008"/>
      <c r="R1050" s="1008"/>
      <c r="S1050" s="1008"/>
    </row>
    <row r="1051" spans="1:19">
      <c r="A1051" s="1073"/>
      <c r="B1051" s="1008"/>
      <c r="C1051" s="1008"/>
      <c r="D1051" s="1074"/>
      <c r="E1051" s="1008"/>
      <c r="F1051" s="1008"/>
      <c r="G1051" s="1008"/>
      <c r="H1051" s="1008"/>
      <c r="I1051" s="1073"/>
      <c r="J1051" s="1073"/>
      <c r="K1051" s="1073"/>
      <c r="L1051" s="1073"/>
      <c r="M1051" s="1008"/>
      <c r="N1051" s="1008"/>
      <c r="O1051" s="1008"/>
      <c r="P1051" s="1008"/>
      <c r="Q1051" s="1008"/>
      <c r="R1051" s="1008"/>
      <c r="S1051" s="1008"/>
    </row>
    <row r="1052" spans="1:19">
      <c r="A1052" s="1073"/>
      <c r="B1052" s="1008"/>
      <c r="C1052" s="1008"/>
      <c r="D1052" s="1074"/>
      <c r="E1052" s="1008"/>
      <c r="F1052" s="1008"/>
      <c r="G1052" s="1008"/>
      <c r="H1052" s="1008"/>
      <c r="I1052" s="1073"/>
      <c r="J1052" s="1073"/>
      <c r="K1052" s="1073"/>
      <c r="L1052" s="1073"/>
      <c r="M1052" s="1008"/>
      <c r="N1052" s="1008"/>
      <c r="O1052" s="1008"/>
      <c r="P1052" s="1008"/>
      <c r="Q1052" s="1008"/>
      <c r="R1052" s="1008"/>
      <c r="S1052" s="1008"/>
    </row>
    <row r="1053" spans="1:19">
      <c r="A1053" s="1073"/>
      <c r="B1053" s="1008"/>
      <c r="C1053" s="1008"/>
      <c r="D1053" s="1074"/>
      <c r="E1053" s="1008"/>
      <c r="F1053" s="1008"/>
      <c r="G1053" s="1008"/>
      <c r="H1053" s="1008"/>
      <c r="I1053" s="1073"/>
      <c r="J1053" s="1073"/>
      <c r="K1053" s="1073"/>
      <c r="L1053" s="1073"/>
      <c r="M1053" s="1008"/>
      <c r="N1053" s="1008"/>
      <c r="O1053" s="1008"/>
      <c r="P1053" s="1008"/>
      <c r="Q1053" s="1008"/>
      <c r="R1053" s="1008"/>
      <c r="S1053" s="1008"/>
    </row>
    <row r="1054" spans="1:19">
      <c r="A1054" s="1073"/>
      <c r="B1054" s="1008"/>
      <c r="C1054" s="1008"/>
      <c r="D1054" s="1074"/>
      <c r="E1054" s="1008"/>
      <c r="F1054" s="1008"/>
      <c r="G1054" s="1008"/>
      <c r="H1054" s="1008"/>
      <c r="I1054" s="1073"/>
      <c r="J1054" s="1073"/>
      <c r="K1054" s="1073"/>
      <c r="L1054" s="1073"/>
      <c r="M1054" s="1008"/>
      <c r="N1054" s="1008"/>
      <c r="O1054" s="1008"/>
      <c r="P1054" s="1008"/>
      <c r="Q1054" s="1008"/>
      <c r="R1054" s="1008"/>
      <c r="S1054" s="1008"/>
    </row>
    <row r="1055" spans="1:19">
      <c r="A1055" s="1073"/>
      <c r="B1055" s="1008"/>
      <c r="C1055" s="1008"/>
      <c r="D1055" s="1074"/>
      <c r="E1055" s="1008"/>
      <c r="F1055" s="1008"/>
      <c r="G1055" s="1008"/>
      <c r="H1055" s="1008"/>
      <c r="I1055" s="1073"/>
      <c r="J1055" s="1073"/>
      <c r="K1055" s="1073"/>
      <c r="L1055" s="1073"/>
      <c r="M1055" s="1008"/>
      <c r="N1055" s="1008"/>
      <c r="O1055" s="1008"/>
      <c r="P1055" s="1008"/>
      <c r="Q1055" s="1008"/>
      <c r="R1055" s="1008"/>
      <c r="S1055" s="1008"/>
    </row>
    <row r="1056" spans="1:19">
      <c r="A1056" s="1073"/>
      <c r="B1056" s="1008"/>
      <c r="C1056" s="1008"/>
      <c r="D1056" s="1074"/>
      <c r="E1056" s="1008"/>
      <c r="F1056" s="1008"/>
      <c r="G1056" s="1008"/>
      <c r="H1056" s="1008"/>
      <c r="I1056" s="1073"/>
      <c r="J1056" s="1073"/>
      <c r="K1056" s="1073"/>
      <c r="L1056" s="1073"/>
      <c r="M1056" s="1008"/>
      <c r="N1056" s="1008"/>
      <c r="O1056" s="1008"/>
      <c r="P1056" s="1008"/>
      <c r="Q1056" s="1008"/>
      <c r="R1056" s="1008"/>
      <c r="S1056" s="1008"/>
    </row>
    <row r="1057" spans="1:19">
      <c r="A1057" s="1073"/>
      <c r="B1057" s="1008"/>
      <c r="C1057" s="1008"/>
      <c r="D1057" s="1074"/>
      <c r="E1057" s="1008"/>
      <c r="F1057" s="1008"/>
      <c r="G1057" s="1008"/>
      <c r="H1057" s="1008"/>
      <c r="I1057" s="1073"/>
      <c r="J1057" s="1073"/>
      <c r="K1057" s="1073"/>
      <c r="L1057" s="1073"/>
      <c r="M1057" s="1008"/>
      <c r="N1057" s="1008"/>
      <c r="O1057" s="1008"/>
      <c r="P1057" s="1008"/>
      <c r="Q1057" s="1008"/>
      <c r="R1057" s="1008"/>
      <c r="S1057" s="1008"/>
    </row>
    <row r="1058" spans="1:19">
      <c r="A1058" s="1073"/>
      <c r="B1058" s="1008"/>
      <c r="C1058" s="1008"/>
      <c r="D1058" s="1074"/>
      <c r="E1058" s="1008"/>
      <c r="F1058" s="1008"/>
      <c r="G1058" s="1008"/>
      <c r="H1058" s="1008"/>
      <c r="I1058" s="1073"/>
      <c r="J1058" s="1073"/>
      <c r="K1058" s="1073"/>
      <c r="L1058" s="1073"/>
      <c r="M1058" s="1008"/>
      <c r="N1058" s="1008"/>
      <c r="O1058" s="1008"/>
      <c r="P1058" s="1008"/>
      <c r="Q1058" s="1008"/>
      <c r="R1058" s="1008"/>
      <c r="S1058" s="1008"/>
    </row>
    <row r="1059" spans="1:19">
      <c r="A1059" s="1073"/>
      <c r="B1059" s="1008"/>
      <c r="C1059" s="1008"/>
      <c r="D1059" s="1074"/>
      <c r="E1059" s="1008"/>
      <c r="F1059" s="1008"/>
      <c r="G1059" s="1008"/>
      <c r="H1059" s="1008"/>
      <c r="I1059" s="1073"/>
      <c r="J1059" s="1073"/>
      <c r="K1059" s="1073"/>
      <c r="L1059" s="1073"/>
      <c r="M1059" s="1008"/>
      <c r="N1059" s="1008"/>
      <c r="O1059" s="1008"/>
      <c r="P1059" s="1008"/>
      <c r="Q1059" s="1008"/>
      <c r="R1059" s="1008"/>
      <c r="S1059" s="1008"/>
    </row>
    <row r="1060" spans="1:19">
      <c r="A1060" s="1073"/>
      <c r="B1060" s="1008"/>
      <c r="C1060" s="1008"/>
      <c r="D1060" s="1074"/>
      <c r="E1060" s="1008"/>
      <c r="F1060" s="1008"/>
      <c r="G1060" s="1008"/>
      <c r="H1060" s="1008"/>
      <c r="I1060" s="1073"/>
      <c r="J1060" s="1073"/>
      <c r="K1060" s="1073"/>
      <c r="L1060" s="1073"/>
      <c r="M1060" s="1008"/>
      <c r="N1060" s="1008"/>
      <c r="O1060" s="1008"/>
      <c r="P1060" s="1008"/>
      <c r="Q1060" s="1008"/>
      <c r="R1060" s="1008"/>
      <c r="S1060" s="1008"/>
    </row>
    <row r="1061" spans="1:19">
      <c r="A1061" s="1073"/>
      <c r="B1061" s="1008"/>
      <c r="C1061" s="1008"/>
      <c r="D1061" s="1074"/>
      <c r="E1061" s="1008"/>
      <c r="F1061" s="1008"/>
      <c r="G1061" s="1008"/>
      <c r="H1061" s="1008"/>
      <c r="I1061" s="1073"/>
      <c r="J1061" s="1073"/>
      <c r="K1061" s="1073"/>
      <c r="L1061" s="1073"/>
      <c r="M1061" s="1008"/>
      <c r="N1061" s="1008"/>
      <c r="O1061" s="1008"/>
      <c r="P1061" s="1008"/>
      <c r="Q1061" s="1008"/>
      <c r="R1061" s="1008"/>
      <c r="S1061" s="1008"/>
    </row>
    <row r="1062" spans="1:19">
      <c r="A1062" s="1073"/>
      <c r="B1062" s="1008"/>
      <c r="C1062" s="1008"/>
      <c r="D1062" s="1074"/>
      <c r="E1062" s="1008"/>
      <c r="F1062" s="1008"/>
      <c r="G1062" s="1008"/>
      <c r="H1062" s="1008"/>
      <c r="I1062" s="1073"/>
      <c r="J1062" s="1073"/>
      <c r="K1062" s="1073"/>
      <c r="L1062" s="1073"/>
      <c r="M1062" s="1008"/>
      <c r="N1062" s="1008"/>
      <c r="O1062" s="1008"/>
      <c r="P1062" s="1008"/>
      <c r="Q1062" s="1008"/>
      <c r="R1062" s="1008"/>
      <c r="S1062" s="1008"/>
    </row>
    <row r="1063" spans="1:19">
      <c r="A1063" s="1073"/>
      <c r="B1063" s="1008"/>
      <c r="C1063" s="1008"/>
      <c r="D1063" s="1074"/>
      <c r="E1063" s="1008"/>
      <c r="F1063" s="1008"/>
      <c r="G1063" s="1008"/>
      <c r="H1063" s="1008"/>
      <c r="I1063" s="1073"/>
      <c r="J1063" s="1073"/>
      <c r="K1063" s="1073"/>
      <c r="L1063" s="1073"/>
      <c r="M1063" s="1008"/>
      <c r="N1063" s="1008"/>
      <c r="O1063" s="1008"/>
      <c r="P1063" s="1008"/>
      <c r="Q1063" s="1008"/>
      <c r="R1063" s="1008"/>
      <c r="S1063" s="1008"/>
    </row>
    <row r="1064" spans="1:19">
      <c r="A1064" s="1073"/>
      <c r="B1064" s="1008"/>
      <c r="C1064" s="1008"/>
      <c r="D1064" s="1074"/>
      <c r="E1064" s="1008"/>
      <c r="F1064" s="1008"/>
      <c r="G1064" s="1008"/>
      <c r="H1064" s="1008"/>
      <c r="I1064" s="1073"/>
      <c r="J1064" s="1073"/>
      <c r="K1064" s="1073"/>
      <c r="L1064" s="1073"/>
      <c r="M1064" s="1008"/>
      <c r="N1064" s="1008"/>
      <c r="O1064" s="1008"/>
      <c r="P1064" s="1008"/>
      <c r="Q1064" s="1008"/>
      <c r="R1064" s="1008"/>
      <c r="S1064" s="1008"/>
    </row>
    <row r="1065" spans="1:19">
      <c r="A1065" s="1073"/>
      <c r="B1065" s="1008"/>
      <c r="C1065" s="1008"/>
      <c r="D1065" s="1074"/>
      <c r="E1065" s="1008"/>
      <c r="F1065" s="1008"/>
      <c r="G1065" s="1008"/>
      <c r="H1065" s="1008"/>
      <c r="I1065" s="1073"/>
      <c r="J1065" s="1073"/>
      <c r="K1065" s="1073"/>
      <c r="L1065" s="1073"/>
      <c r="M1065" s="1008"/>
      <c r="N1065" s="1008"/>
      <c r="O1065" s="1008"/>
      <c r="P1065" s="1008"/>
      <c r="Q1065" s="1008"/>
      <c r="R1065" s="1008"/>
      <c r="S1065" s="1008"/>
    </row>
    <row r="1066" spans="1:19">
      <c r="A1066" s="1073"/>
      <c r="B1066" s="1008"/>
      <c r="C1066" s="1008"/>
      <c r="D1066" s="1074"/>
      <c r="E1066" s="1008"/>
      <c r="F1066" s="1008"/>
      <c r="G1066" s="1008"/>
      <c r="H1066" s="1008"/>
      <c r="I1066" s="1073"/>
      <c r="J1066" s="1073"/>
      <c r="K1066" s="1073"/>
      <c r="L1066" s="1073"/>
      <c r="M1066" s="1008"/>
      <c r="N1066" s="1008"/>
      <c r="O1066" s="1008"/>
      <c r="P1066" s="1008"/>
      <c r="Q1066" s="1008"/>
      <c r="R1066" s="1008"/>
      <c r="S1066" s="1008"/>
    </row>
    <row r="1067" spans="1:19">
      <c r="A1067" s="1073"/>
      <c r="B1067" s="1008"/>
      <c r="C1067" s="1008"/>
      <c r="D1067" s="1074"/>
      <c r="E1067" s="1008"/>
      <c r="F1067" s="1008"/>
      <c r="G1067" s="1008"/>
      <c r="H1067" s="1008"/>
      <c r="I1067" s="1073"/>
      <c r="J1067" s="1073"/>
      <c r="K1067" s="1073"/>
      <c r="L1067" s="1073"/>
      <c r="M1067" s="1008"/>
      <c r="N1067" s="1008"/>
      <c r="O1067" s="1008"/>
      <c r="P1067" s="1008"/>
      <c r="Q1067" s="1008"/>
      <c r="R1067" s="1008"/>
      <c r="S1067" s="1008"/>
    </row>
    <row r="1068" spans="1:19">
      <c r="A1068" s="1073"/>
      <c r="B1068" s="1008"/>
      <c r="C1068" s="1008"/>
      <c r="D1068" s="1074"/>
      <c r="E1068" s="1008"/>
      <c r="F1068" s="1008"/>
      <c r="G1068" s="1008"/>
      <c r="H1068" s="1008"/>
      <c r="I1068" s="1073"/>
      <c r="J1068" s="1073"/>
      <c r="K1068" s="1073"/>
      <c r="L1068" s="1073"/>
      <c r="M1068" s="1008"/>
      <c r="N1068" s="1008"/>
      <c r="O1068" s="1008"/>
      <c r="P1068" s="1008"/>
      <c r="Q1068" s="1008"/>
      <c r="R1068" s="1008"/>
      <c r="S1068" s="1008"/>
    </row>
    <row r="1069" spans="1:19">
      <c r="A1069" s="1073"/>
      <c r="B1069" s="1008"/>
      <c r="C1069" s="1008"/>
      <c r="D1069" s="1074"/>
      <c r="E1069" s="1008"/>
      <c r="F1069" s="1008"/>
      <c r="G1069" s="1008"/>
      <c r="H1069" s="1008"/>
      <c r="I1069" s="1073"/>
      <c r="J1069" s="1073"/>
      <c r="K1069" s="1073"/>
      <c r="L1069" s="1073"/>
      <c r="M1069" s="1008"/>
      <c r="N1069" s="1008"/>
      <c r="O1069" s="1008"/>
      <c r="P1069" s="1008"/>
      <c r="Q1069" s="1008"/>
      <c r="R1069" s="1008"/>
      <c r="S1069" s="1008"/>
    </row>
    <row r="1070" spans="1:19">
      <c r="A1070" s="1073"/>
      <c r="B1070" s="1008"/>
      <c r="C1070" s="1008"/>
      <c r="D1070" s="1074"/>
      <c r="E1070" s="1008"/>
      <c r="F1070" s="1008"/>
      <c r="G1070" s="1008"/>
      <c r="H1070" s="1008"/>
      <c r="I1070" s="1073"/>
      <c r="J1070" s="1073"/>
      <c r="K1070" s="1073"/>
      <c r="L1070" s="1073"/>
      <c r="M1070" s="1008"/>
      <c r="N1070" s="1008"/>
      <c r="O1070" s="1008"/>
      <c r="P1070" s="1008"/>
      <c r="Q1070" s="1008"/>
      <c r="R1070" s="1008"/>
      <c r="S1070" s="1008"/>
    </row>
    <row r="1071" spans="1:19">
      <c r="A1071" s="1073"/>
      <c r="B1071" s="1008"/>
      <c r="C1071" s="1008"/>
      <c r="D1071" s="1074"/>
      <c r="E1071" s="1008"/>
      <c r="F1071" s="1008"/>
      <c r="G1071" s="1008"/>
      <c r="H1071" s="1008"/>
      <c r="I1071" s="1073"/>
      <c r="J1071" s="1073"/>
      <c r="K1071" s="1073"/>
      <c r="L1071" s="1073"/>
      <c r="M1071" s="1008"/>
      <c r="N1071" s="1008"/>
      <c r="O1071" s="1008"/>
      <c r="P1071" s="1008"/>
      <c r="Q1071" s="1008"/>
      <c r="R1071" s="1008"/>
      <c r="S1071" s="1008"/>
    </row>
    <row r="1072" spans="1:19">
      <c r="A1072" s="1073"/>
      <c r="B1072" s="1008"/>
      <c r="C1072" s="1008"/>
      <c r="D1072" s="1074"/>
      <c r="E1072" s="1008"/>
      <c r="F1072" s="1008"/>
      <c r="G1072" s="1008"/>
      <c r="H1072" s="1008"/>
      <c r="I1072" s="1073"/>
      <c r="J1072" s="1073"/>
      <c r="K1072" s="1073"/>
      <c r="L1072" s="1073"/>
      <c r="M1072" s="1008"/>
      <c r="N1072" s="1008"/>
      <c r="O1072" s="1008"/>
      <c r="P1072" s="1008"/>
      <c r="Q1072" s="1008"/>
      <c r="R1072" s="1008"/>
      <c r="S1072" s="1008"/>
    </row>
    <row r="1073" spans="1:19">
      <c r="A1073" s="1073"/>
      <c r="B1073" s="1008"/>
      <c r="C1073" s="1008"/>
      <c r="D1073" s="1074"/>
      <c r="E1073" s="1008"/>
      <c r="F1073" s="1008"/>
      <c r="G1073" s="1008"/>
      <c r="H1073" s="1008"/>
      <c r="I1073" s="1073"/>
      <c r="J1073" s="1073"/>
      <c r="K1073" s="1073"/>
      <c r="L1073" s="1073"/>
      <c r="M1073" s="1008"/>
      <c r="N1073" s="1008"/>
      <c r="O1073" s="1008"/>
      <c r="P1073" s="1008"/>
      <c r="Q1073" s="1008"/>
      <c r="R1073" s="1008"/>
      <c r="S1073" s="1008"/>
    </row>
    <row r="1074" spans="1:19">
      <c r="A1074" s="1073"/>
      <c r="B1074" s="1008"/>
      <c r="C1074" s="1008"/>
      <c r="D1074" s="1074"/>
      <c r="E1074" s="1008"/>
      <c r="F1074" s="1008"/>
      <c r="G1074" s="1008"/>
      <c r="H1074" s="1008"/>
      <c r="I1074" s="1073"/>
      <c r="J1074" s="1073"/>
      <c r="K1074" s="1073"/>
      <c r="L1074" s="1073"/>
      <c r="M1074" s="1008"/>
      <c r="N1074" s="1008"/>
      <c r="O1074" s="1008"/>
      <c r="P1074" s="1008"/>
      <c r="Q1074" s="1008"/>
      <c r="R1074" s="1008"/>
      <c r="S1074" s="1008"/>
    </row>
    <row r="1075" spans="1:19">
      <c r="A1075" s="1073"/>
      <c r="B1075" s="1008"/>
      <c r="C1075" s="1008"/>
      <c r="D1075" s="1074"/>
      <c r="E1075" s="1008"/>
      <c r="F1075" s="1008"/>
      <c r="G1075" s="1008"/>
      <c r="H1075" s="1008"/>
      <c r="I1075" s="1073"/>
      <c r="J1075" s="1073"/>
      <c r="K1075" s="1073"/>
      <c r="L1075" s="1073"/>
      <c r="M1075" s="1008"/>
      <c r="N1075" s="1008"/>
      <c r="O1075" s="1008"/>
      <c r="P1075" s="1008"/>
      <c r="Q1075" s="1008"/>
      <c r="R1075" s="1008"/>
      <c r="S1075" s="1008"/>
    </row>
    <row r="1076" spans="1:19">
      <c r="A1076" s="1073"/>
      <c r="B1076" s="1008"/>
      <c r="C1076" s="1008"/>
      <c r="D1076" s="1074"/>
      <c r="E1076" s="1008"/>
      <c r="F1076" s="1008"/>
      <c r="G1076" s="1008"/>
      <c r="H1076" s="1008"/>
      <c r="I1076" s="1073"/>
      <c r="J1076" s="1073"/>
      <c r="K1076" s="1073"/>
      <c r="L1076" s="1073"/>
      <c r="M1076" s="1008"/>
      <c r="N1076" s="1008"/>
      <c r="O1076" s="1008"/>
      <c r="P1076" s="1008"/>
      <c r="Q1076" s="1008"/>
      <c r="R1076" s="1008"/>
      <c r="S1076" s="1008"/>
    </row>
    <row r="1077" spans="1:19">
      <c r="A1077" s="1073"/>
      <c r="B1077" s="1008"/>
      <c r="C1077" s="1008"/>
      <c r="D1077" s="1074"/>
      <c r="E1077" s="1008"/>
      <c r="F1077" s="1008"/>
      <c r="G1077" s="1008"/>
      <c r="H1077" s="1008"/>
      <c r="I1077" s="1073"/>
      <c r="J1077" s="1073"/>
      <c r="K1077" s="1073"/>
      <c r="L1077" s="1073"/>
      <c r="M1077" s="1008"/>
      <c r="N1077" s="1008"/>
      <c r="O1077" s="1008"/>
      <c r="P1077" s="1008"/>
      <c r="Q1077" s="1008"/>
      <c r="R1077" s="1008"/>
      <c r="S1077" s="1008"/>
    </row>
    <row r="1078" spans="1:19">
      <c r="A1078" s="1073"/>
      <c r="B1078" s="1008"/>
      <c r="C1078" s="1008"/>
      <c r="D1078" s="1074"/>
      <c r="E1078" s="1008"/>
      <c r="F1078" s="1008"/>
      <c r="G1078" s="1008"/>
      <c r="H1078" s="1008"/>
      <c r="I1078" s="1073"/>
      <c r="J1078" s="1073"/>
      <c r="K1078" s="1073"/>
      <c r="L1078" s="1073"/>
      <c r="M1078" s="1008"/>
      <c r="N1078" s="1008"/>
      <c r="O1078" s="1008"/>
      <c r="P1078" s="1008"/>
      <c r="Q1078" s="1008"/>
      <c r="R1078" s="1008"/>
      <c r="S1078" s="1008"/>
    </row>
    <row r="1079" spans="1:19">
      <c r="A1079" s="1073"/>
      <c r="B1079" s="1008"/>
      <c r="C1079" s="1008"/>
      <c r="D1079" s="1074"/>
      <c r="E1079" s="1008"/>
      <c r="F1079" s="1008"/>
      <c r="G1079" s="1008"/>
      <c r="H1079" s="1008"/>
      <c r="I1079" s="1073"/>
      <c r="J1079" s="1073"/>
      <c r="K1079" s="1073"/>
      <c r="L1079" s="1073"/>
      <c r="M1079" s="1008"/>
      <c r="N1079" s="1008"/>
      <c r="O1079" s="1008"/>
      <c r="P1079" s="1008"/>
      <c r="Q1079" s="1008"/>
      <c r="R1079" s="1008"/>
      <c r="S1079" s="1008"/>
    </row>
    <row r="1080" spans="1:19">
      <c r="A1080" s="1073"/>
      <c r="B1080" s="1008"/>
      <c r="C1080" s="1008"/>
      <c r="D1080" s="1074"/>
      <c r="E1080" s="1008"/>
      <c r="F1080" s="1008"/>
      <c r="G1080" s="1008"/>
      <c r="H1080" s="1008"/>
      <c r="I1080" s="1073"/>
      <c r="J1080" s="1073"/>
      <c r="K1080" s="1073"/>
      <c r="L1080" s="1073"/>
      <c r="M1080" s="1008"/>
      <c r="N1080" s="1008"/>
      <c r="O1080" s="1008"/>
      <c r="P1080" s="1008"/>
      <c r="Q1080" s="1008"/>
      <c r="R1080" s="1008"/>
      <c r="S1080" s="1008"/>
    </row>
    <row r="1081" spans="1:19">
      <c r="A1081" s="1073"/>
      <c r="B1081" s="1008"/>
      <c r="C1081" s="1008"/>
      <c r="D1081" s="1074"/>
      <c r="E1081" s="1008"/>
      <c r="F1081" s="1008"/>
      <c r="G1081" s="1008"/>
      <c r="H1081" s="1008"/>
      <c r="I1081" s="1073"/>
      <c r="J1081" s="1073"/>
      <c r="K1081" s="1073"/>
      <c r="L1081" s="1073"/>
      <c r="M1081" s="1008"/>
      <c r="N1081" s="1008"/>
      <c r="O1081" s="1008"/>
      <c r="P1081" s="1008"/>
      <c r="Q1081" s="1008"/>
      <c r="R1081" s="1008"/>
      <c r="S1081" s="1008"/>
    </row>
    <row r="1082" spans="1:19">
      <c r="A1082" s="1073"/>
      <c r="B1082" s="1008"/>
      <c r="C1082" s="1008"/>
      <c r="D1082" s="1074"/>
      <c r="E1082" s="1008"/>
      <c r="F1082" s="1008"/>
      <c r="G1082" s="1008"/>
      <c r="H1082" s="1008"/>
      <c r="I1082" s="1073"/>
      <c r="J1082" s="1073"/>
      <c r="K1082" s="1073"/>
      <c r="L1082" s="1073"/>
      <c r="M1082" s="1008"/>
      <c r="N1082" s="1008"/>
      <c r="O1082" s="1008"/>
      <c r="P1082" s="1008"/>
      <c r="Q1082" s="1008"/>
      <c r="R1082" s="1008"/>
      <c r="S1082" s="1008"/>
    </row>
    <row r="1083" spans="1:19">
      <c r="A1083" s="1073"/>
      <c r="B1083" s="1008"/>
      <c r="C1083" s="1008"/>
      <c r="D1083" s="1074"/>
      <c r="E1083" s="1008"/>
      <c r="F1083" s="1008"/>
      <c r="G1083" s="1008"/>
      <c r="H1083" s="1008"/>
      <c r="I1083" s="1073"/>
      <c r="J1083" s="1073"/>
      <c r="K1083" s="1073"/>
      <c r="L1083" s="1073"/>
      <c r="M1083" s="1008"/>
      <c r="N1083" s="1008"/>
      <c r="O1083" s="1008"/>
      <c r="P1083" s="1008"/>
      <c r="Q1083" s="1008"/>
      <c r="R1083" s="1008"/>
      <c r="S1083" s="1008"/>
    </row>
    <row r="1084" spans="1:19">
      <c r="A1084" s="1073"/>
      <c r="B1084" s="1008"/>
      <c r="C1084" s="1008"/>
      <c r="D1084" s="1074"/>
      <c r="E1084" s="1008"/>
      <c r="F1084" s="1008"/>
      <c r="G1084" s="1008"/>
      <c r="H1084" s="1008"/>
      <c r="I1084" s="1073"/>
      <c r="J1084" s="1073"/>
      <c r="K1084" s="1073"/>
      <c r="L1084" s="1073"/>
      <c r="M1084" s="1008"/>
      <c r="N1084" s="1008"/>
      <c r="O1084" s="1008"/>
      <c r="P1084" s="1008"/>
      <c r="Q1084" s="1008"/>
      <c r="R1084" s="1008"/>
      <c r="S1084" s="1008"/>
    </row>
    <row r="1085" spans="1:19">
      <c r="A1085" s="1073"/>
      <c r="B1085" s="1008"/>
      <c r="C1085" s="1008"/>
      <c r="D1085" s="1074"/>
      <c r="E1085" s="1008"/>
      <c r="F1085" s="1008"/>
      <c r="G1085" s="1008"/>
      <c r="H1085" s="1008"/>
      <c r="I1085" s="1073"/>
      <c r="J1085" s="1073"/>
      <c r="K1085" s="1073"/>
      <c r="L1085" s="1073"/>
      <c r="M1085" s="1008"/>
      <c r="N1085" s="1008"/>
      <c r="O1085" s="1008"/>
      <c r="P1085" s="1008"/>
      <c r="Q1085" s="1008"/>
      <c r="R1085" s="1008"/>
      <c r="S1085" s="1008"/>
    </row>
    <row r="1086" spans="1:19">
      <c r="A1086" s="1073"/>
      <c r="B1086" s="1008"/>
      <c r="C1086" s="1008"/>
      <c r="D1086" s="1074"/>
      <c r="E1086" s="1008"/>
      <c r="F1086" s="1008"/>
      <c r="G1086" s="1008"/>
      <c r="H1086" s="1008"/>
      <c r="I1086" s="1073"/>
      <c r="J1086" s="1073"/>
      <c r="K1086" s="1073"/>
      <c r="L1086" s="1073"/>
      <c r="M1086" s="1008"/>
      <c r="N1086" s="1008"/>
      <c r="O1086" s="1008"/>
      <c r="P1086" s="1008"/>
      <c r="Q1086" s="1008"/>
      <c r="R1086" s="1008"/>
      <c r="S1086" s="1008"/>
    </row>
    <row r="1087" spans="1:19">
      <c r="A1087" s="1073"/>
      <c r="B1087" s="1008"/>
      <c r="C1087" s="1008"/>
      <c r="D1087" s="1074"/>
      <c r="E1087" s="1008"/>
      <c r="F1087" s="1008"/>
      <c r="G1087" s="1008"/>
      <c r="H1087" s="1008"/>
      <c r="I1087" s="1073"/>
      <c r="J1087" s="1073"/>
      <c r="K1087" s="1073"/>
      <c r="L1087" s="1073"/>
      <c r="M1087" s="1008"/>
      <c r="N1087" s="1008"/>
      <c r="O1087" s="1008"/>
      <c r="P1087" s="1008"/>
      <c r="Q1087" s="1008"/>
      <c r="R1087" s="1008"/>
      <c r="S1087" s="1008"/>
    </row>
    <row r="1088" spans="1:19">
      <c r="A1088" s="1073"/>
      <c r="B1088" s="1008"/>
      <c r="C1088" s="1008"/>
      <c r="D1088" s="1074"/>
      <c r="E1088" s="1008"/>
      <c r="F1088" s="1008"/>
      <c r="G1088" s="1008"/>
      <c r="H1088" s="1008"/>
      <c r="I1088" s="1073"/>
      <c r="J1088" s="1073"/>
      <c r="K1088" s="1073"/>
      <c r="L1088" s="1073"/>
      <c r="M1088" s="1008"/>
      <c r="N1088" s="1008"/>
      <c r="O1088" s="1008"/>
      <c r="P1088" s="1008"/>
      <c r="Q1088" s="1008"/>
      <c r="R1088" s="1008"/>
      <c r="S1088" s="1008"/>
    </row>
    <row r="1089" spans="1:19">
      <c r="A1089" s="1073"/>
      <c r="B1089" s="1008"/>
      <c r="C1089" s="1008"/>
      <c r="D1089" s="1074"/>
      <c r="E1089" s="1008"/>
      <c r="F1089" s="1008"/>
      <c r="G1089" s="1008"/>
      <c r="H1089" s="1008"/>
      <c r="I1089" s="1073"/>
      <c r="J1089" s="1073"/>
      <c r="K1089" s="1073"/>
      <c r="L1089" s="1073"/>
      <c r="M1089" s="1008"/>
      <c r="N1089" s="1008"/>
      <c r="O1089" s="1008"/>
      <c r="P1089" s="1008"/>
      <c r="Q1089" s="1008"/>
      <c r="R1089" s="1008"/>
      <c r="S1089" s="1008"/>
    </row>
    <row r="1090" spans="1:19">
      <c r="A1090" s="1073"/>
      <c r="B1090" s="1008"/>
      <c r="C1090" s="1008"/>
      <c r="D1090" s="1074"/>
      <c r="E1090" s="1008"/>
      <c r="F1090" s="1008"/>
      <c r="G1090" s="1008"/>
      <c r="H1090" s="1008"/>
      <c r="I1090" s="1073"/>
      <c r="J1090" s="1073"/>
      <c r="K1090" s="1073"/>
      <c r="L1090" s="1073"/>
      <c r="M1090" s="1008"/>
      <c r="N1090" s="1008"/>
      <c r="O1090" s="1008"/>
      <c r="P1090" s="1008"/>
      <c r="Q1090" s="1008"/>
      <c r="R1090" s="1008"/>
      <c r="S1090" s="1008"/>
    </row>
    <row r="1091" spans="1:19">
      <c r="A1091" s="1073"/>
      <c r="B1091" s="1008"/>
      <c r="C1091" s="1008"/>
      <c r="D1091" s="1074"/>
      <c r="E1091" s="1008"/>
      <c r="F1091" s="1008"/>
      <c r="G1091" s="1008"/>
      <c r="H1091" s="1008"/>
      <c r="I1091" s="1073"/>
      <c r="J1091" s="1073"/>
      <c r="K1091" s="1073"/>
      <c r="L1091" s="1073"/>
      <c r="M1091" s="1008"/>
      <c r="N1091" s="1008"/>
      <c r="O1091" s="1008"/>
      <c r="P1091" s="1008"/>
      <c r="Q1091" s="1008"/>
      <c r="R1091" s="1008"/>
      <c r="S1091" s="1008"/>
    </row>
    <row r="1092" spans="1:19">
      <c r="A1092" s="1073"/>
      <c r="B1092" s="1008"/>
      <c r="C1092" s="1008"/>
      <c r="D1092" s="1074"/>
      <c r="E1092" s="1008"/>
      <c r="F1092" s="1008"/>
      <c r="G1092" s="1008"/>
      <c r="H1092" s="1008"/>
      <c r="I1092" s="1073"/>
      <c r="J1092" s="1073"/>
      <c r="K1092" s="1073"/>
      <c r="L1092" s="1073"/>
      <c r="M1092" s="1008"/>
      <c r="N1092" s="1008"/>
      <c r="O1092" s="1008"/>
      <c r="P1092" s="1008"/>
      <c r="Q1092" s="1008"/>
      <c r="R1092" s="1008"/>
      <c r="S1092" s="1008"/>
    </row>
    <row r="1093" spans="1:19">
      <c r="A1093" s="1073"/>
      <c r="B1093" s="1008"/>
      <c r="C1093" s="1008"/>
      <c r="D1093" s="1074"/>
      <c r="E1093" s="1008"/>
      <c r="F1093" s="1008"/>
      <c r="G1093" s="1008"/>
      <c r="H1093" s="1008"/>
      <c r="I1093" s="1073"/>
      <c r="J1093" s="1073"/>
      <c r="K1093" s="1073"/>
      <c r="L1093" s="1073"/>
      <c r="M1093" s="1008"/>
      <c r="N1093" s="1008"/>
      <c r="O1093" s="1008"/>
      <c r="P1093" s="1008"/>
      <c r="Q1093" s="1008"/>
      <c r="R1093" s="1008"/>
      <c r="S1093" s="1008"/>
    </row>
    <row r="1094" spans="1:19">
      <c r="A1094" s="1073"/>
      <c r="B1094" s="1008"/>
      <c r="C1094" s="1008"/>
      <c r="D1094" s="1074"/>
      <c r="E1094" s="1008"/>
      <c r="F1094" s="1008"/>
      <c r="G1094" s="1008"/>
      <c r="H1094" s="1008"/>
      <c r="I1094" s="1073"/>
      <c r="J1094" s="1073"/>
      <c r="K1094" s="1073"/>
      <c r="L1094" s="1073"/>
      <c r="M1094" s="1008"/>
      <c r="N1094" s="1008"/>
      <c r="O1094" s="1008"/>
      <c r="P1094" s="1008"/>
      <c r="Q1094" s="1008"/>
      <c r="R1094" s="1008"/>
      <c r="S1094" s="1008"/>
    </row>
    <row r="1095" spans="1:19">
      <c r="A1095" s="1073"/>
      <c r="B1095" s="1008"/>
      <c r="C1095" s="1008"/>
      <c r="D1095" s="1074"/>
      <c r="E1095" s="1008"/>
      <c r="F1095" s="1008"/>
      <c r="G1095" s="1008"/>
      <c r="H1095" s="1008"/>
      <c r="I1095" s="1073"/>
      <c r="J1095" s="1073"/>
      <c r="K1095" s="1073"/>
      <c r="L1095" s="1073"/>
      <c r="M1095" s="1008"/>
      <c r="N1095" s="1008"/>
      <c r="O1095" s="1008"/>
      <c r="P1095" s="1008"/>
      <c r="Q1095" s="1008"/>
      <c r="R1095" s="1008"/>
      <c r="S1095" s="1008"/>
    </row>
    <row r="1096" spans="1:19">
      <c r="A1096" s="1073"/>
      <c r="B1096" s="1008"/>
      <c r="C1096" s="1008"/>
      <c r="D1096" s="1074"/>
      <c r="E1096" s="1008"/>
      <c r="F1096" s="1008"/>
      <c r="G1096" s="1008"/>
      <c r="H1096" s="1008"/>
      <c r="I1096" s="1073"/>
      <c r="J1096" s="1073"/>
      <c r="K1096" s="1073"/>
      <c r="L1096" s="1073"/>
      <c r="M1096" s="1008"/>
      <c r="N1096" s="1008"/>
      <c r="O1096" s="1008"/>
      <c r="P1096" s="1008"/>
      <c r="Q1096" s="1008"/>
      <c r="R1096" s="1008"/>
      <c r="S1096" s="1008"/>
    </row>
    <row r="1097" spans="1:19">
      <c r="A1097" s="1073"/>
      <c r="B1097" s="1008"/>
      <c r="C1097" s="1008"/>
      <c r="D1097" s="1074"/>
      <c r="E1097" s="1008"/>
      <c r="F1097" s="1008"/>
      <c r="G1097" s="1008"/>
      <c r="H1097" s="1008"/>
      <c r="I1097" s="1073"/>
      <c r="J1097" s="1073"/>
      <c r="K1097" s="1073"/>
      <c r="L1097" s="1073"/>
      <c r="M1097" s="1008"/>
      <c r="N1097" s="1008"/>
      <c r="O1097" s="1008"/>
      <c r="P1097" s="1008"/>
      <c r="Q1097" s="1008"/>
      <c r="R1097" s="1008"/>
      <c r="S1097" s="1008"/>
    </row>
    <row r="1098" spans="1:19">
      <c r="A1098" s="1073"/>
      <c r="B1098" s="1008"/>
      <c r="C1098" s="1008"/>
      <c r="D1098" s="1074"/>
      <c r="E1098" s="1008"/>
      <c r="F1098" s="1008"/>
      <c r="G1098" s="1008"/>
      <c r="H1098" s="1008"/>
      <c r="I1098" s="1073"/>
      <c r="J1098" s="1073"/>
      <c r="K1098" s="1073"/>
      <c r="L1098" s="1073"/>
      <c r="M1098" s="1008"/>
      <c r="N1098" s="1008"/>
      <c r="O1098" s="1008"/>
      <c r="P1098" s="1008"/>
      <c r="Q1098" s="1008"/>
      <c r="R1098" s="1008"/>
      <c r="S1098" s="1008"/>
    </row>
    <row r="1099" spans="1:19">
      <c r="A1099" s="1073"/>
      <c r="B1099" s="1008"/>
      <c r="C1099" s="1008"/>
      <c r="D1099" s="1074"/>
      <c r="E1099" s="1008"/>
      <c r="F1099" s="1008"/>
      <c r="G1099" s="1008"/>
      <c r="H1099" s="1008"/>
      <c r="I1099" s="1073"/>
      <c r="J1099" s="1073"/>
      <c r="K1099" s="1073"/>
      <c r="L1099" s="1073"/>
      <c r="M1099" s="1008"/>
      <c r="N1099" s="1008"/>
      <c r="O1099" s="1008"/>
      <c r="P1099" s="1008"/>
      <c r="Q1099" s="1008"/>
      <c r="R1099" s="1008"/>
      <c r="S1099" s="1008"/>
    </row>
    <row r="1100" spans="1:19">
      <c r="A1100" s="1073"/>
      <c r="B1100" s="1008"/>
      <c r="C1100" s="1008"/>
      <c r="D1100" s="1074"/>
      <c r="E1100" s="1008"/>
      <c r="F1100" s="1008"/>
      <c r="G1100" s="1008"/>
      <c r="H1100" s="1008"/>
      <c r="I1100" s="1073"/>
      <c r="J1100" s="1073"/>
      <c r="K1100" s="1073"/>
      <c r="L1100" s="1073"/>
      <c r="M1100" s="1008"/>
      <c r="N1100" s="1008"/>
      <c r="O1100" s="1008"/>
      <c r="P1100" s="1008"/>
      <c r="Q1100" s="1008"/>
      <c r="R1100" s="1008"/>
      <c r="S1100" s="1008"/>
    </row>
    <row r="1101" spans="1:19">
      <c r="A1101" s="1073"/>
      <c r="B1101" s="1008"/>
      <c r="C1101" s="1008"/>
      <c r="D1101" s="1074"/>
      <c r="E1101" s="1008"/>
      <c r="F1101" s="1008"/>
      <c r="G1101" s="1008"/>
      <c r="H1101" s="1008"/>
      <c r="I1101" s="1073"/>
      <c r="J1101" s="1073"/>
      <c r="K1101" s="1073"/>
      <c r="L1101" s="1073"/>
      <c r="M1101" s="1008"/>
      <c r="N1101" s="1008"/>
      <c r="O1101" s="1008"/>
      <c r="P1101" s="1008"/>
      <c r="Q1101" s="1008"/>
      <c r="R1101" s="1008"/>
      <c r="S1101" s="1008"/>
    </row>
    <row r="1102" spans="1:19">
      <c r="A1102" s="1073"/>
      <c r="B1102" s="1008"/>
      <c r="C1102" s="1008"/>
      <c r="D1102" s="1074"/>
      <c r="E1102" s="1008"/>
      <c r="F1102" s="1008"/>
      <c r="G1102" s="1008"/>
      <c r="H1102" s="1008"/>
      <c r="I1102" s="1073"/>
      <c r="J1102" s="1073"/>
      <c r="K1102" s="1073"/>
      <c r="L1102" s="1073"/>
      <c r="M1102" s="1008"/>
      <c r="N1102" s="1008"/>
      <c r="O1102" s="1008"/>
      <c r="P1102" s="1008"/>
      <c r="Q1102" s="1008"/>
      <c r="R1102" s="1008"/>
      <c r="S1102" s="1008"/>
    </row>
    <row r="1103" spans="1:19">
      <c r="A1103" s="1073"/>
      <c r="B1103" s="1008"/>
      <c r="C1103" s="1008"/>
      <c r="D1103" s="1074"/>
      <c r="E1103" s="1008"/>
      <c r="F1103" s="1008"/>
      <c r="G1103" s="1008"/>
      <c r="H1103" s="1008"/>
      <c r="I1103" s="1073"/>
      <c r="J1103" s="1073"/>
      <c r="K1103" s="1073"/>
      <c r="L1103" s="1073"/>
      <c r="M1103" s="1008"/>
      <c r="N1103" s="1008"/>
      <c r="O1103" s="1008"/>
      <c r="P1103" s="1008"/>
      <c r="Q1103" s="1008"/>
      <c r="R1103" s="1008"/>
      <c r="S1103" s="1008"/>
    </row>
    <row r="1104" spans="1:19">
      <c r="A1104" s="1073"/>
      <c r="B1104" s="1008"/>
      <c r="C1104" s="1008"/>
      <c r="D1104" s="1074"/>
      <c r="E1104" s="1008"/>
      <c r="F1104" s="1008"/>
      <c r="G1104" s="1008"/>
      <c r="H1104" s="1008"/>
      <c r="I1104" s="1073"/>
      <c r="J1104" s="1073"/>
      <c r="K1104" s="1073"/>
      <c r="L1104" s="1073"/>
      <c r="M1104" s="1008"/>
      <c r="N1104" s="1008"/>
      <c r="O1104" s="1008"/>
      <c r="P1104" s="1008"/>
      <c r="Q1104" s="1008"/>
      <c r="R1104" s="1008"/>
      <c r="S1104" s="1008"/>
    </row>
    <row r="1105" spans="1:19">
      <c r="A1105" s="1073"/>
      <c r="B1105" s="1008"/>
      <c r="C1105" s="1008"/>
      <c r="D1105" s="1074"/>
      <c r="E1105" s="1008"/>
      <c r="F1105" s="1008"/>
      <c r="G1105" s="1008"/>
      <c r="H1105" s="1008"/>
      <c r="I1105" s="1073"/>
      <c r="J1105" s="1073"/>
      <c r="K1105" s="1073"/>
      <c r="L1105" s="1073"/>
      <c r="M1105" s="1008"/>
      <c r="N1105" s="1008"/>
      <c r="O1105" s="1008"/>
      <c r="P1105" s="1008"/>
      <c r="Q1105" s="1008"/>
      <c r="R1105" s="1008"/>
      <c r="S1105" s="1008"/>
    </row>
    <row r="1106" spans="1:19">
      <c r="A1106" s="1073"/>
      <c r="B1106" s="1008"/>
      <c r="C1106" s="1008"/>
      <c r="D1106" s="1074"/>
      <c r="E1106" s="1008"/>
      <c r="F1106" s="1008"/>
      <c r="G1106" s="1008"/>
      <c r="H1106" s="1008"/>
      <c r="I1106" s="1073"/>
      <c r="J1106" s="1073"/>
      <c r="K1106" s="1073"/>
      <c r="L1106" s="1073"/>
      <c r="M1106" s="1008"/>
      <c r="N1106" s="1008"/>
      <c r="O1106" s="1008"/>
      <c r="P1106" s="1008"/>
      <c r="Q1106" s="1008"/>
      <c r="R1106" s="1008"/>
      <c r="S1106" s="1008"/>
    </row>
    <row r="1107" spans="1:19">
      <c r="A1107" s="1073"/>
      <c r="B1107" s="1008"/>
      <c r="C1107" s="1008"/>
      <c r="D1107" s="1074"/>
      <c r="E1107" s="1008"/>
      <c r="F1107" s="1008"/>
      <c r="G1107" s="1008"/>
      <c r="H1107" s="1008"/>
      <c r="I1107" s="1073"/>
      <c r="J1107" s="1073"/>
      <c r="K1107" s="1073"/>
      <c r="L1107" s="1073"/>
      <c r="M1107" s="1008"/>
      <c r="N1107" s="1008"/>
      <c r="O1107" s="1008"/>
      <c r="P1107" s="1008"/>
      <c r="Q1107" s="1008"/>
      <c r="R1107" s="1008"/>
      <c r="S1107" s="1008"/>
    </row>
    <row r="1108" spans="1:19">
      <c r="A1108" s="1073"/>
      <c r="B1108" s="1008"/>
      <c r="C1108" s="1008"/>
      <c r="D1108" s="1074"/>
      <c r="E1108" s="1008"/>
      <c r="F1108" s="1008"/>
      <c r="G1108" s="1008"/>
      <c r="H1108" s="1008"/>
      <c r="I1108" s="1073"/>
      <c r="J1108" s="1073"/>
      <c r="K1108" s="1073"/>
      <c r="L1108" s="1073"/>
      <c r="M1108" s="1008"/>
      <c r="N1108" s="1008"/>
      <c r="O1108" s="1008"/>
      <c r="P1108" s="1008"/>
      <c r="Q1108" s="1008"/>
      <c r="R1108" s="1008"/>
      <c r="S1108" s="1008"/>
    </row>
    <row r="1109" spans="1:19">
      <c r="A1109" s="1073"/>
      <c r="B1109" s="1008"/>
      <c r="C1109" s="1008"/>
      <c r="D1109" s="1074"/>
      <c r="E1109" s="1008"/>
      <c r="F1109" s="1008"/>
      <c r="G1109" s="1008"/>
      <c r="H1109" s="1008"/>
      <c r="I1109" s="1073"/>
      <c r="J1109" s="1073"/>
      <c r="K1109" s="1073"/>
      <c r="L1109" s="1073"/>
      <c r="M1109" s="1008"/>
      <c r="N1109" s="1008"/>
      <c r="O1109" s="1008"/>
      <c r="P1109" s="1008"/>
      <c r="Q1109" s="1008"/>
      <c r="R1109" s="1008"/>
      <c r="S1109" s="1008"/>
    </row>
    <row r="1110" spans="1:19">
      <c r="A1110" s="1073"/>
      <c r="B1110" s="1008"/>
      <c r="C1110" s="1008"/>
      <c r="D1110" s="1074"/>
      <c r="E1110" s="1008"/>
      <c r="F1110" s="1008"/>
      <c r="G1110" s="1008"/>
      <c r="H1110" s="1008"/>
      <c r="I1110" s="1073"/>
      <c r="J1110" s="1073"/>
      <c r="K1110" s="1073"/>
      <c r="L1110" s="1073"/>
      <c r="M1110" s="1008"/>
      <c r="N1110" s="1008"/>
      <c r="O1110" s="1008"/>
      <c r="P1110" s="1008"/>
      <c r="Q1110" s="1008"/>
      <c r="R1110" s="1008"/>
      <c r="S1110" s="1008"/>
    </row>
    <row r="1111" spans="1:19">
      <c r="A1111" s="180"/>
      <c r="B1111" s="180"/>
      <c r="C1111" s="180"/>
      <c r="D1111" s="314"/>
      <c r="E1111" s="180"/>
      <c r="F1111" s="180"/>
      <c r="G1111" s="180"/>
      <c r="H1111" s="180"/>
      <c r="I1111" s="180"/>
      <c r="J1111" s="180"/>
      <c r="K1111" s="180"/>
      <c r="L1111" s="180"/>
      <c r="M1111" s="180"/>
      <c r="N1111" s="180"/>
      <c r="O1111" s="180"/>
      <c r="P1111" s="180"/>
      <c r="Q1111" s="180"/>
      <c r="R1111" s="180"/>
      <c r="S1111" s="180"/>
    </row>
    <row r="1112" spans="1:19">
      <c r="A1112" s="180"/>
      <c r="B1112" s="180"/>
      <c r="C1112" s="180"/>
      <c r="D1112" s="314"/>
      <c r="E1112" s="180"/>
      <c r="F1112" s="180"/>
      <c r="G1112" s="180"/>
      <c r="H1112" s="180"/>
      <c r="I1112" s="180"/>
      <c r="J1112" s="180"/>
      <c r="K1112" s="180"/>
      <c r="L1112" s="180"/>
      <c r="M1112" s="180"/>
      <c r="N1112" s="180"/>
      <c r="O1112" s="180"/>
      <c r="P1112" s="180"/>
      <c r="Q1112" s="180"/>
      <c r="R1112" s="180"/>
      <c r="S1112" s="180"/>
    </row>
    <row r="1113" spans="1:19">
      <c r="A1113" s="180"/>
      <c r="B1113" s="180"/>
      <c r="C1113" s="180"/>
      <c r="D1113" s="314"/>
      <c r="E1113" s="180"/>
      <c r="F1113" s="180"/>
      <c r="G1113" s="180"/>
      <c r="H1113" s="180"/>
      <c r="I1113" s="180"/>
      <c r="J1113" s="180"/>
      <c r="K1113" s="180"/>
      <c r="L1113" s="180"/>
      <c r="M1113" s="180"/>
      <c r="N1113" s="180"/>
      <c r="O1113" s="180"/>
      <c r="P1113" s="180"/>
      <c r="Q1113" s="180"/>
      <c r="R1113" s="180"/>
      <c r="S1113" s="180"/>
    </row>
    <row r="1114" spans="1:19">
      <c r="A1114" s="180"/>
      <c r="B1114" s="180"/>
      <c r="C1114" s="180"/>
      <c r="D1114" s="314"/>
      <c r="E1114" s="180"/>
      <c r="F1114" s="180"/>
      <c r="G1114" s="180"/>
      <c r="H1114" s="180"/>
      <c r="I1114" s="180"/>
      <c r="J1114" s="180"/>
      <c r="K1114" s="180"/>
      <c r="L1114" s="180"/>
      <c r="M1114" s="180"/>
      <c r="N1114" s="180"/>
      <c r="O1114" s="180"/>
      <c r="P1114" s="180"/>
      <c r="Q1114" s="180"/>
      <c r="R1114" s="180"/>
      <c r="S1114" s="180"/>
    </row>
    <row r="1115" spans="1:19">
      <c r="A1115" s="180"/>
      <c r="B1115" s="180"/>
      <c r="C1115" s="180"/>
      <c r="D1115" s="314"/>
      <c r="E1115" s="180"/>
      <c r="F1115" s="180"/>
      <c r="G1115" s="180"/>
      <c r="H1115" s="180"/>
      <c r="I1115" s="180"/>
      <c r="J1115" s="180"/>
      <c r="K1115" s="180"/>
      <c r="L1115" s="180"/>
      <c r="M1115" s="180"/>
      <c r="N1115" s="180"/>
      <c r="O1115" s="180"/>
      <c r="P1115" s="180"/>
      <c r="Q1115" s="180"/>
      <c r="R1115" s="180"/>
      <c r="S1115" s="180"/>
    </row>
    <row r="1116" spans="1:19">
      <c r="A1116" s="180"/>
      <c r="B1116" s="180"/>
      <c r="C1116" s="180"/>
      <c r="D1116" s="314"/>
      <c r="E1116" s="180"/>
      <c r="F1116" s="180"/>
      <c r="G1116" s="180"/>
      <c r="H1116" s="180"/>
      <c r="I1116" s="180"/>
      <c r="J1116" s="180"/>
      <c r="K1116" s="180"/>
      <c r="L1116" s="180"/>
      <c r="M1116" s="180"/>
      <c r="N1116" s="180"/>
      <c r="O1116" s="180"/>
      <c r="P1116" s="180"/>
      <c r="Q1116" s="180"/>
      <c r="R1116" s="180"/>
      <c r="S1116" s="180"/>
    </row>
    <row r="1117" spans="1:19">
      <c r="A1117" s="180"/>
      <c r="B1117" s="180"/>
      <c r="C1117" s="180"/>
      <c r="D1117" s="314"/>
      <c r="E1117" s="180"/>
      <c r="F1117" s="180"/>
      <c r="G1117" s="180"/>
      <c r="H1117" s="180"/>
      <c r="I1117" s="180"/>
      <c r="J1117" s="180"/>
      <c r="K1117" s="180"/>
      <c r="L1117" s="180"/>
      <c r="M1117" s="180"/>
      <c r="N1117" s="180"/>
      <c r="O1117" s="180"/>
      <c r="P1117" s="180"/>
      <c r="Q1117" s="180"/>
      <c r="R1117" s="180"/>
      <c r="S1117" s="180"/>
    </row>
    <row r="1118" spans="1:19">
      <c r="A1118" s="180"/>
      <c r="B1118" s="180"/>
      <c r="C1118" s="180"/>
      <c r="D1118" s="314"/>
      <c r="E1118" s="180"/>
      <c r="F1118" s="180"/>
      <c r="G1118" s="180"/>
      <c r="H1118" s="180"/>
      <c r="I1118" s="180"/>
      <c r="J1118" s="180"/>
      <c r="K1118" s="180"/>
      <c r="L1118" s="180"/>
      <c r="M1118" s="180"/>
      <c r="N1118" s="180"/>
      <c r="O1118" s="180"/>
      <c r="P1118" s="180"/>
      <c r="Q1118" s="180"/>
      <c r="R1118" s="180"/>
      <c r="S1118" s="180"/>
    </row>
    <row r="1119" spans="1:19">
      <c r="A1119" s="180"/>
      <c r="B1119" s="180"/>
      <c r="C1119" s="180"/>
      <c r="D1119" s="314"/>
      <c r="E1119" s="180"/>
      <c r="F1119" s="180"/>
      <c r="G1119" s="180"/>
      <c r="H1119" s="180"/>
      <c r="I1119" s="180"/>
      <c r="J1119" s="180"/>
      <c r="K1119" s="180"/>
      <c r="L1119" s="180"/>
      <c r="M1119" s="180"/>
      <c r="N1119" s="180"/>
      <c r="O1119" s="180"/>
      <c r="P1119" s="180"/>
      <c r="Q1119" s="180"/>
      <c r="R1119" s="180"/>
      <c r="S1119" s="180"/>
    </row>
    <row r="1120" spans="1:19">
      <c r="A1120" s="180"/>
      <c r="B1120" s="180"/>
      <c r="C1120" s="180"/>
      <c r="D1120" s="314"/>
      <c r="E1120" s="180"/>
      <c r="F1120" s="180"/>
      <c r="G1120" s="180"/>
      <c r="H1120" s="180"/>
      <c r="I1120" s="180"/>
      <c r="J1120" s="180"/>
      <c r="K1120" s="180"/>
      <c r="L1120" s="180"/>
      <c r="M1120" s="180"/>
      <c r="N1120" s="180"/>
      <c r="O1120" s="180"/>
      <c r="P1120" s="180"/>
      <c r="Q1120" s="180"/>
      <c r="R1120" s="180"/>
      <c r="S1120" s="180"/>
    </row>
    <row r="1121" spans="1:19">
      <c r="A1121" s="180"/>
      <c r="B1121" s="180"/>
      <c r="C1121" s="180"/>
      <c r="D1121" s="314"/>
      <c r="E1121" s="180"/>
      <c r="F1121" s="180"/>
      <c r="G1121" s="180"/>
      <c r="H1121" s="180"/>
      <c r="I1121" s="180"/>
      <c r="J1121" s="180"/>
      <c r="K1121" s="180"/>
      <c r="L1121" s="180"/>
      <c r="M1121" s="180"/>
      <c r="N1121" s="180"/>
      <c r="O1121" s="180"/>
      <c r="P1121" s="180"/>
      <c r="Q1121" s="180"/>
      <c r="R1121" s="180"/>
      <c r="S1121" s="180"/>
    </row>
    <row r="1122" spans="1:19">
      <c r="A1122" s="180"/>
      <c r="B1122" s="180"/>
      <c r="C1122" s="180"/>
      <c r="D1122" s="314"/>
      <c r="E1122" s="180"/>
      <c r="F1122" s="180"/>
      <c r="G1122" s="180"/>
      <c r="H1122" s="180"/>
      <c r="I1122" s="180"/>
      <c r="J1122" s="180"/>
      <c r="K1122" s="180"/>
      <c r="L1122" s="180"/>
      <c r="M1122" s="180"/>
      <c r="N1122" s="180"/>
      <c r="O1122" s="180"/>
      <c r="P1122" s="180"/>
      <c r="Q1122" s="180"/>
      <c r="R1122" s="180"/>
      <c r="S1122" s="180"/>
    </row>
    <row r="1123" spans="1:19">
      <c r="A1123" s="180"/>
      <c r="B1123" s="180"/>
      <c r="C1123" s="180"/>
      <c r="D1123" s="314"/>
      <c r="E1123" s="180"/>
      <c r="F1123" s="180"/>
      <c r="G1123" s="180"/>
      <c r="H1123" s="180"/>
      <c r="I1123" s="180"/>
      <c r="J1123" s="180"/>
      <c r="K1123" s="180"/>
      <c r="L1123" s="180"/>
      <c r="M1123" s="180"/>
      <c r="N1123" s="180"/>
      <c r="O1123" s="180"/>
      <c r="P1123" s="180"/>
      <c r="Q1123" s="180"/>
      <c r="R1123" s="180"/>
      <c r="S1123" s="180"/>
    </row>
    <row r="1124" spans="1:19">
      <c r="A1124" s="180"/>
      <c r="B1124" s="180"/>
      <c r="C1124" s="180"/>
      <c r="D1124" s="314"/>
      <c r="E1124" s="180"/>
      <c r="F1124" s="180"/>
      <c r="G1124" s="180"/>
      <c r="H1124" s="180"/>
      <c r="I1124" s="180"/>
      <c r="J1124" s="180"/>
      <c r="K1124" s="180"/>
      <c r="L1124" s="180"/>
      <c r="M1124" s="180"/>
      <c r="N1124" s="180"/>
      <c r="O1124" s="180"/>
      <c r="P1124" s="180"/>
      <c r="Q1124" s="180"/>
      <c r="R1124" s="180"/>
      <c r="S1124" s="180"/>
    </row>
    <row r="1125" spans="1:19">
      <c r="A1125" s="180"/>
      <c r="B1125" s="180"/>
      <c r="C1125" s="180"/>
      <c r="D1125" s="314"/>
      <c r="E1125" s="180"/>
      <c r="F1125" s="180"/>
      <c r="G1125" s="180"/>
      <c r="H1125" s="180"/>
      <c r="I1125" s="180"/>
      <c r="J1125" s="180"/>
      <c r="K1125" s="180"/>
      <c r="L1125" s="180"/>
      <c r="M1125" s="180"/>
      <c r="N1125" s="180"/>
      <c r="O1125" s="180"/>
      <c r="P1125" s="180"/>
      <c r="Q1125" s="180"/>
      <c r="R1125" s="180"/>
      <c r="S1125" s="180"/>
    </row>
    <row r="1126" spans="1:19">
      <c r="A1126" s="180"/>
      <c r="B1126" s="180"/>
      <c r="C1126" s="180"/>
      <c r="D1126" s="314"/>
      <c r="E1126" s="180"/>
      <c r="F1126" s="180"/>
      <c r="G1126" s="180"/>
      <c r="H1126" s="180"/>
      <c r="I1126" s="180"/>
      <c r="J1126" s="180"/>
      <c r="K1126" s="180"/>
      <c r="L1126" s="180"/>
      <c r="M1126" s="180"/>
      <c r="N1126" s="180"/>
      <c r="O1126" s="180"/>
      <c r="P1126" s="180"/>
      <c r="Q1126" s="180"/>
      <c r="R1126" s="180"/>
      <c r="S1126" s="180"/>
    </row>
    <row r="1127" spans="1:19">
      <c r="A1127" s="180"/>
      <c r="B1127" s="180"/>
      <c r="C1127" s="180"/>
      <c r="D1127" s="314"/>
      <c r="E1127" s="180"/>
      <c r="F1127" s="180"/>
      <c r="G1127" s="180"/>
      <c r="H1127" s="180"/>
      <c r="I1127" s="180"/>
      <c r="J1127" s="180"/>
      <c r="K1127" s="180"/>
      <c r="L1127" s="180"/>
      <c r="M1127" s="180"/>
      <c r="N1127" s="180"/>
      <c r="O1127" s="180"/>
      <c r="P1127" s="180"/>
      <c r="Q1127" s="180"/>
      <c r="R1127" s="180"/>
      <c r="S1127" s="180"/>
    </row>
    <row r="1128" spans="1:19">
      <c r="A1128" s="180"/>
      <c r="B1128" s="180"/>
      <c r="C1128" s="180"/>
      <c r="D1128" s="314"/>
      <c r="E1128" s="180"/>
      <c r="F1128" s="180"/>
      <c r="G1128" s="180"/>
      <c r="H1128" s="180"/>
      <c r="I1128" s="180"/>
      <c r="J1128" s="180"/>
      <c r="K1128" s="180"/>
      <c r="L1128" s="180"/>
      <c r="M1128" s="180"/>
      <c r="N1128" s="180"/>
      <c r="O1128" s="180"/>
      <c r="P1128" s="180"/>
      <c r="Q1128" s="180"/>
      <c r="R1128" s="180"/>
      <c r="S1128" s="180"/>
    </row>
    <row r="1129" spans="1:19">
      <c r="A1129" s="180"/>
      <c r="B1129" s="180"/>
      <c r="C1129" s="180"/>
      <c r="D1129" s="314"/>
      <c r="E1129" s="180"/>
      <c r="F1129" s="180"/>
      <c r="G1129" s="180"/>
      <c r="H1129" s="180"/>
      <c r="I1129" s="180"/>
      <c r="J1129" s="180"/>
      <c r="K1129" s="180"/>
      <c r="L1129" s="180"/>
      <c r="M1129" s="180"/>
      <c r="N1129" s="180"/>
      <c r="O1129" s="180"/>
      <c r="P1129" s="180"/>
      <c r="Q1129" s="180"/>
      <c r="R1129" s="180"/>
      <c r="S1129" s="180"/>
    </row>
    <row r="1130" spans="1:19">
      <c r="A1130" s="180"/>
      <c r="B1130" s="180"/>
      <c r="C1130" s="180"/>
      <c r="D1130" s="314"/>
      <c r="E1130" s="180"/>
      <c r="F1130" s="180"/>
      <c r="G1130" s="180"/>
      <c r="H1130" s="180"/>
      <c r="I1130" s="180"/>
      <c r="J1130" s="180"/>
      <c r="K1130" s="180"/>
      <c r="L1130" s="180"/>
      <c r="M1130" s="180"/>
      <c r="N1130" s="180"/>
      <c r="O1130" s="180"/>
      <c r="P1130" s="180"/>
      <c r="Q1130" s="180"/>
      <c r="R1130" s="180"/>
      <c r="S1130" s="180"/>
    </row>
    <row r="1131" spans="1:19">
      <c r="A1131" s="180"/>
      <c r="B1131" s="180"/>
      <c r="C1131" s="180"/>
      <c r="D1131" s="314"/>
      <c r="E1131" s="180"/>
      <c r="F1131" s="180"/>
      <c r="G1131" s="180"/>
      <c r="H1131" s="180"/>
      <c r="I1131" s="180"/>
      <c r="J1131" s="180"/>
      <c r="K1131" s="180"/>
      <c r="L1131" s="180"/>
      <c r="M1131" s="180"/>
      <c r="N1131" s="180"/>
      <c r="O1131" s="180"/>
      <c r="P1131" s="180"/>
      <c r="Q1131" s="180"/>
      <c r="R1131" s="180"/>
      <c r="S1131" s="180"/>
    </row>
    <row r="1132" spans="1:19">
      <c r="A1132" s="180"/>
      <c r="B1132" s="180"/>
      <c r="C1132" s="180"/>
      <c r="D1132" s="314"/>
      <c r="E1132" s="180"/>
      <c r="F1132" s="180"/>
      <c r="G1132" s="180"/>
      <c r="H1132" s="180"/>
      <c r="I1132" s="180"/>
      <c r="J1132" s="180"/>
      <c r="K1132" s="180"/>
      <c r="L1132" s="180"/>
      <c r="M1132" s="180"/>
      <c r="N1132" s="180"/>
      <c r="O1132" s="180"/>
      <c r="P1132" s="180"/>
      <c r="Q1132" s="180"/>
      <c r="R1132" s="180"/>
      <c r="S1132" s="180"/>
    </row>
    <row r="1133" spans="1:19">
      <c r="A1133" s="180"/>
      <c r="B1133" s="180"/>
      <c r="C1133" s="180"/>
      <c r="D1133" s="314"/>
      <c r="E1133" s="180"/>
      <c r="F1133" s="180"/>
      <c r="G1133" s="180"/>
      <c r="H1133" s="180"/>
      <c r="I1133" s="180"/>
      <c r="J1133" s="180"/>
      <c r="K1133" s="180"/>
      <c r="L1133" s="180"/>
      <c r="M1133" s="180"/>
      <c r="N1133" s="180"/>
      <c r="O1133" s="180"/>
      <c r="P1133" s="180"/>
      <c r="Q1133" s="180"/>
      <c r="R1133" s="180"/>
      <c r="S1133" s="180"/>
    </row>
    <row r="1134" spans="1:19">
      <c r="A1134" s="180"/>
      <c r="B1134" s="180"/>
      <c r="C1134" s="180"/>
      <c r="D1134" s="314"/>
      <c r="E1134" s="180"/>
      <c r="F1134" s="180"/>
      <c r="G1134" s="180"/>
      <c r="H1134" s="180"/>
      <c r="I1134" s="180"/>
      <c r="J1134" s="180"/>
      <c r="K1134" s="180"/>
      <c r="L1134" s="180"/>
      <c r="M1134" s="180"/>
      <c r="N1134" s="180"/>
      <c r="O1134" s="180"/>
      <c r="P1134" s="180"/>
      <c r="Q1134" s="180"/>
      <c r="R1134" s="180"/>
      <c r="S1134" s="180"/>
    </row>
    <row r="1135" spans="1:19">
      <c r="A1135" s="180"/>
      <c r="B1135" s="180"/>
      <c r="C1135" s="180"/>
      <c r="D1135" s="314"/>
      <c r="E1135" s="180"/>
      <c r="F1135" s="180"/>
      <c r="G1135" s="180"/>
      <c r="H1135" s="180"/>
      <c r="I1135" s="180"/>
      <c r="J1135" s="180"/>
      <c r="K1135" s="180"/>
      <c r="L1135" s="180"/>
      <c r="M1135" s="180"/>
      <c r="N1135" s="180"/>
      <c r="O1135" s="180"/>
      <c r="P1135" s="180"/>
      <c r="Q1135" s="180"/>
      <c r="R1135" s="180"/>
      <c r="S1135" s="180"/>
    </row>
    <row r="1136" spans="1:19">
      <c r="A1136" s="180"/>
      <c r="B1136" s="180"/>
      <c r="C1136" s="180"/>
      <c r="D1136" s="314"/>
      <c r="E1136" s="180"/>
      <c r="F1136" s="180"/>
      <c r="G1136" s="180"/>
      <c r="H1136" s="180"/>
      <c r="I1136" s="180"/>
      <c r="J1136" s="180"/>
      <c r="K1136" s="180"/>
      <c r="L1136" s="180"/>
      <c r="M1136" s="180"/>
      <c r="N1136" s="180"/>
      <c r="O1136" s="180"/>
      <c r="P1136" s="180"/>
      <c r="Q1136" s="180"/>
      <c r="R1136" s="180"/>
      <c r="S1136" s="180"/>
    </row>
    <row r="1137" spans="1:19">
      <c r="A1137" s="180"/>
      <c r="B1137" s="180"/>
      <c r="C1137" s="180"/>
      <c r="D1137" s="314"/>
      <c r="E1137" s="180"/>
      <c r="F1137" s="180"/>
      <c r="G1137" s="180"/>
      <c r="H1137" s="180"/>
      <c r="I1137" s="180"/>
      <c r="J1137" s="180"/>
      <c r="K1137" s="180"/>
      <c r="L1137" s="180"/>
      <c r="M1137" s="180"/>
      <c r="N1137" s="180"/>
      <c r="O1137" s="180"/>
      <c r="P1137" s="180"/>
      <c r="Q1137" s="180"/>
      <c r="R1137" s="180"/>
      <c r="S1137" s="180"/>
    </row>
    <row r="1138" spans="1:19">
      <c r="A1138" s="180"/>
      <c r="B1138" s="180"/>
      <c r="C1138" s="180"/>
      <c r="D1138" s="314"/>
      <c r="E1138" s="180"/>
      <c r="F1138" s="180"/>
      <c r="G1138" s="180"/>
      <c r="H1138" s="180"/>
      <c r="I1138" s="180"/>
      <c r="J1138" s="180"/>
      <c r="K1138" s="180"/>
      <c r="L1138" s="180"/>
      <c r="M1138" s="180"/>
      <c r="N1138" s="180"/>
      <c r="O1138" s="180"/>
      <c r="P1138" s="180"/>
      <c r="Q1138" s="180"/>
      <c r="R1138" s="180"/>
      <c r="S1138" s="180"/>
    </row>
    <row r="1139" spans="1:19">
      <c r="A1139" s="180"/>
      <c r="B1139" s="180"/>
      <c r="C1139" s="180"/>
      <c r="D1139" s="314"/>
      <c r="E1139" s="180"/>
      <c r="F1139" s="180"/>
      <c r="G1139" s="180"/>
      <c r="H1139" s="180"/>
      <c r="I1139" s="180"/>
      <c r="J1139" s="180"/>
      <c r="K1139" s="180"/>
      <c r="L1139" s="180"/>
      <c r="M1139" s="180"/>
      <c r="N1139" s="180"/>
      <c r="O1139" s="180"/>
      <c r="P1139" s="180"/>
      <c r="Q1139" s="180"/>
      <c r="R1139" s="180"/>
      <c r="S1139" s="180"/>
    </row>
    <row r="1140" spans="1:19">
      <c r="A1140" s="180"/>
      <c r="B1140" s="180"/>
      <c r="C1140" s="180"/>
      <c r="D1140" s="314"/>
      <c r="E1140" s="180"/>
      <c r="F1140" s="180"/>
      <c r="G1140" s="180"/>
      <c r="H1140" s="180"/>
      <c r="I1140" s="180"/>
      <c r="J1140" s="180"/>
      <c r="K1140" s="180"/>
      <c r="L1140" s="180"/>
      <c r="M1140" s="180"/>
      <c r="N1140" s="180"/>
      <c r="O1140" s="180"/>
      <c r="P1140" s="180"/>
      <c r="Q1140" s="180"/>
      <c r="R1140" s="180"/>
      <c r="S1140" s="180"/>
    </row>
    <row r="1141" spans="1:19">
      <c r="A1141" s="180"/>
      <c r="B1141" s="180"/>
      <c r="C1141" s="180"/>
      <c r="D1141" s="314"/>
      <c r="E1141" s="180"/>
      <c r="F1141" s="180"/>
      <c r="G1141" s="180"/>
      <c r="H1141" s="180"/>
      <c r="I1141" s="180"/>
      <c r="J1141" s="180"/>
      <c r="K1141" s="180"/>
      <c r="L1141" s="180"/>
      <c r="M1141" s="180"/>
      <c r="N1141" s="180"/>
      <c r="O1141" s="180"/>
      <c r="P1141" s="180"/>
      <c r="Q1141" s="180"/>
      <c r="R1141" s="180"/>
      <c r="S1141" s="180"/>
    </row>
    <row r="1142" spans="1:19">
      <c r="A1142" s="180"/>
      <c r="B1142" s="180"/>
      <c r="C1142" s="180"/>
      <c r="D1142" s="314"/>
      <c r="E1142" s="180"/>
      <c r="F1142" s="180"/>
      <c r="G1142" s="180"/>
      <c r="H1142" s="180"/>
      <c r="I1142" s="180"/>
      <c r="J1142" s="180"/>
      <c r="K1142" s="180"/>
      <c r="L1142" s="180"/>
      <c r="M1142" s="180"/>
      <c r="N1142" s="180"/>
      <c r="O1142" s="180"/>
      <c r="P1142" s="180"/>
      <c r="Q1142" s="180"/>
      <c r="R1142" s="180"/>
      <c r="S1142" s="180"/>
    </row>
    <row r="1143" spans="1:19">
      <c r="A1143" s="180"/>
      <c r="B1143" s="180"/>
      <c r="C1143" s="180"/>
      <c r="D1143" s="314"/>
      <c r="E1143" s="180"/>
      <c r="F1143" s="180"/>
      <c r="G1143" s="180"/>
      <c r="H1143" s="180"/>
      <c r="I1143" s="180"/>
      <c r="J1143" s="180"/>
      <c r="K1143" s="180"/>
      <c r="L1143" s="180"/>
      <c r="M1143" s="180"/>
      <c r="N1143" s="180"/>
      <c r="O1143" s="180"/>
      <c r="P1143" s="180"/>
      <c r="Q1143" s="180"/>
      <c r="R1143" s="180"/>
      <c r="S1143" s="180"/>
    </row>
    <row r="1144" spans="1:19">
      <c r="A1144" s="180"/>
      <c r="B1144" s="180"/>
      <c r="C1144" s="180"/>
      <c r="D1144" s="314"/>
      <c r="E1144" s="180"/>
      <c r="F1144" s="180"/>
      <c r="G1144" s="180"/>
      <c r="H1144" s="180"/>
      <c r="I1144" s="180"/>
      <c r="J1144" s="180"/>
      <c r="K1144" s="180"/>
      <c r="L1144" s="180"/>
      <c r="M1144" s="180"/>
      <c r="N1144" s="180"/>
      <c r="O1144" s="180"/>
      <c r="P1144" s="180"/>
      <c r="Q1144" s="180"/>
      <c r="R1144" s="180"/>
      <c r="S1144" s="180"/>
    </row>
    <row r="1145" spans="1:19">
      <c r="A1145" s="180"/>
      <c r="B1145" s="180"/>
      <c r="C1145" s="180"/>
      <c r="D1145" s="314"/>
      <c r="E1145" s="180"/>
      <c r="F1145" s="180"/>
      <c r="G1145" s="180"/>
      <c r="H1145" s="180"/>
      <c r="I1145" s="180"/>
      <c r="J1145" s="180"/>
      <c r="K1145" s="180"/>
      <c r="L1145" s="180"/>
      <c r="M1145" s="180"/>
      <c r="N1145" s="180"/>
      <c r="O1145" s="180"/>
      <c r="P1145" s="180"/>
      <c r="Q1145" s="180"/>
      <c r="R1145" s="180"/>
      <c r="S1145" s="180"/>
    </row>
    <row r="1146" spans="1:19">
      <c r="A1146" s="180"/>
      <c r="B1146" s="180"/>
      <c r="C1146" s="180"/>
      <c r="D1146" s="314"/>
      <c r="E1146" s="180"/>
      <c r="F1146" s="180"/>
      <c r="G1146" s="180"/>
      <c r="H1146" s="180"/>
      <c r="I1146" s="180"/>
      <c r="J1146" s="180"/>
      <c r="K1146" s="180"/>
      <c r="L1146" s="180"/>
      <c r="M1146" s="180"/>
      <c r="N1146" s="180"/>
      <c r="O1146" s="180"/>
      <c r="P1146" s="180"/>
      <c r="Q1146" s="180"/>
      <c r="R1146" s="180"/>
      <c r="S1146" s="180"/>
    </row>
    <row r="1147" spans="1:19">
      <c r="A1147" s="180"/>
      <c r="B1147" s="180"/>
      <c r="C1147" s="180"/>
      <c r="D1147" s="314"/>
      <c r="E1147" s="180"/>
      <c r="F1147" s="180"/>
      <c r="G1147" s="180"/>
      <c r="H1147" s="180"/>
      <c r="I1147" s="180"/>
      <c r="J1147" s="180"/>
      <c r="K1147" s="180"/>
      <c r="L1147" s="180"/>
      <c r="M1147" s="180"/>
      <c r="N1147" s="180"/>
      <c r="O1147" s="180"/>
      <c r="P1147" s="180"/>
      <c r="Q1147" s="180"/>
      <c r="R1147" s="180"/>
      <c r="S1147" s="180"/>
    </row>
    <row r="1148" spans="1:19">
      <c r="A1148" s="180"/>
      <c r="B1148" s="180"/>
      <c r="C1148" s="180"/>
      <c r="D1148" s="314"/>
      <c r="E1148" s="180"/>
      <c r="F1148" s="180"/>
      <c r="G1148" s="180"/>
      <c r="H1148" s="180"/>
      <c r="I1148" s="180"/>
      <c r="J1148" s="180"/>
      <c r="K1148" s="180"/>
      <c r="L1148" s="180"/>
      <c r="M1148" s="180"/>
      <c r="N1148" s="180"/>
      <c r="O1148" s="180"/>
      <c r="P1148" s="180"/>
      <c r="Q1148" s="180"/>
      <c r="R1148" s="180"/>
      <c r="S1148" s="180"/>
    </row>
    <row r="1149" spans="1:19">
      <c r="A1149" s="180"/>
      <c r="B1149" s="180"/>
      <c r="C1149" s="180"/>
      <c r="D1149" s="314"/>
      <c r="E1149" s="180"/>
      <c r="F1149" s="180"/>
      <c r="G1149" s="180"/>
      <c r="H1149" s="180"/>
      <c r="I1149" s="180"/>
      <c r="J1149" s="180"/>
      <c r="K1149" s="180"/>
      <c r="L1149" s="180"/>
      <c r="M1149" s="180"/>
      <c r="N1149" s="180"/>
      <c r="O1149" s="180"/>
      <c r="P1149" s="180"/>
      <c r="Q1149" s="180"/>
      <c r="R1149" s="180"/>
      <c r="S1149" s="180"/>
    </row>
    <row r="1150" spans="1:19">
      <c r="A1150" s="180"/>
      <c r="B1150" s="180"/>
      <c r="C1150" s="180"/>
      <c r="D1150" s="314"/>
      <c r="E1150" s="180"/>
      <c r="F1150" s="180"/>
      <c r="G1150" s="180"/>
      <c r="H1150" s="180"/>
      <c r="I1150" s="180"/>
      <c r="J1150" s="180"/>
      <c r="K1150" s="180"/>
      <c r="L1150" s="180"/>
      <c r="M1150" s="180"/>
      <c r="N1150" s="180"/>
      <c r="O1150" s="180"/>
      <c r="P1150" s="180"/>
      <c r="Q1150" s="180"/>
      <c r="R1150" s="180"/>
      <c r="S1150" s="180"/>
    </row>
    <row r="1151" spans="1:19">
      <c r="A1151" s="180"/>
      <c r="B1151" s="180"/>
      <c r="C1151" s="180"/>
      <c r="D1151" s="314"/>
      <c r="E1151" s="180"/>
      <c r="F1151" s="180"/>
      <c r="G1151" s="180"/>
      <c r="H1151" s="180"/>
      <c r="I1151" s="180"/>
      <c r="J1151" s="180"/>
      <c r="K1151" s="180"/>
      <c r="L1151" s="180"/>
      <c r="M1151" s="180"/>
      <c r="N1151" s="180"/>
      <c r="O1151" s="180"/>
      <c r="P1151" s="180"/>
      <c r="Q1151" s="180"/>
      <c r="R1151" s="180"/>
      <c r="S1151" s="180"/>
    </row>
    <row r="1152" spans="1:19">
      <c r="A1152" s="180"/>
      <c r="B1152" s="180"/>
      <c r="C1152" s="180"/>
      <c r="D1152" s="314"/>
      <c r="E1152" s="180"/>
      <c r="F1152" s="180"/>
      <c r="G1152" s="180"/>
      <c r="H1152" s="180"/>
      <c r="I1152" s="180"/>
      <c r="J1152" s="180"/>
      <c r="K1152" s="180"/>
      <c r="L1152" s="180"/>
      <c r="M1152" s="180"/>
      <c r="N1152" s="180"/>
      <c r="O1152" s="180"/>
      <c r="P1152" s="180"/>
      <c r="Q1152" s="180"/>
      <c r="R1152" s="180"/>
      <c r="S1152" s="180"/>
    </row>
    <row r="1153" spans="1:19">
      <c r="A1153" s="180"/>
      <c r="B1153" s="180"/>
      <c r="C1153" s="180"/>
      <c r="D1153" s="314"/>
      <c r="E1153" s="180"/>
      <c r="F1153" s="180"/>
      <c r="G1153" s="180"/>
      <c r="H1153" s="180"/>
      <c r="I1153" s="180"/>
      <c r="J1153" s="180"/>
      <c r="K1153" s="180"/>
      <c r="L1153" s="180"/>
      <c r="M1153" s="180"/>
      <c r="N1153" s="180"/>
      <c r="O1153" s="180"/>
      <c r="P1153" s="180"/>
      <c r="Q1153" s="180"/>
      <c r="R1153" s="180"/>
      <c r="S1153" s="180"/>
    </row>
    <row r="1154" spans="1:19">
      <c r="A1154" s="180"/>
      <c r="B1154" s="180"/>
      <c r="C1154" s="180"/>
      <c r="D1154" s="314"/>
      <c r="E1154" s="180"/>
      <c r="F1154" s="180"/>
      <c r="G1154" s="180"/>
      <c r="H1154" s="180"/>
      <c r="I1154" s="180"/>
      <c r="J1154" s="180"/>
      <c r="K1154" s="180"/>
      <c r="L1154" s="180"/>
      <c r="M1154" s="180"/>
      <c r="N1154" s="180"/>
      <c r="O1154" s="180"/>
      <c r="P1154" s="180"/>
      <c r="Q1154" s="180"/>
      <c r="R1154" s="180"/>
      <c r="S1154" s="180"/>
    </row>
    <row r="1155" spans="1:19">
      <c r="A1155" s="180"/>
      <c r="B1155" s="180"/>
      <c r="C1155" s="180"/>
      <c r="D1155" s="314"/>
      <c r="E1155" s="180"/>
      <c r="F1155" s="180"/>
      <c r="G1155" s="180"/>
      <c r="H1155" s="180"/>
      <c r="I1155" s="180"/>
      <c r="J1155" s="180"/>
      <c r="K1155" s="180"/>
      <c r="L1155" s="180"/>
      <c r="M1155" s="180"/>
      <c r="N1155" s="180"/>
      <c r="O1155" s="180"/>
      <c r="P1155" s="180"/>
      <c r="Q1155" s="180"/>
      <c r="R1155" s="180"/>
      <c r="S1155" s="180"/>
    </row>
    <row r="1156" spans="1:19">
      <c r="A1156" s="180"/>
      <c r="B1156" s="180"/>
      <c r="C1156" s="180"/>
      <c r="D1156" s="314"/>
      <c r="E1156" s="180"/>
      <c r="F1156" s="180"/>
      <c r="G1156" s="180"/>
      <c r="H1156" s="180"/>
      <c r="I1156" s="180"/>
      <c r="J1156" s="180"/>
      <c r="K1156" s="180"/>
      <c r="L1156" s="180"/>
      <c r="M1156" s="180"/>
      <c r="N1156" s="180"/>
      <c r="O1156" s="180"/>
      <c r="P1156" s="180"/>
      <c r="Q1156" s="180"/>
      <c r="R1156" s="180"/>
      <c r="S1156" s="180"/>
    </row>
    <row r="1157" spans="1:19">
      <c r="A1157" s="180"/>
      <c r="B1157" s="180"/>
      <c r="C1157" s="180"/>
      <c r="D1157" s="314"/>
      <c r="E1157" s="180"/>
      <c r="F1157" s="180"/>
      <c r="G1157" s="180"/>
      <c r="H1157" s="180"/>
      <c r="I1157" s="180"/>
      <c r="J1157" s="180"/>
      <c r="K1157" s="180"/>
      <c r="L1157" s="180"/>
      <c r="M1157" s="180"/>
      <c r="N1157" s="180"/>
      <c r="O1157" s="180"/>
      <c r="P1157" s="180"/>
      <c r="Q1157" s="180"/>
      <c r="R1157" s="180"/>
      <c r="S1157" s="180"/>
    </row>
    <row r="1158" spans="1:19">
      <c r="A1158" s="180"/>
      <c r="B1158" s="180"/>
      <c r="C1158" s="180"/>
      <c r="D1158" s="314"/>
      <c r="E1158" s="180"/>
      <c r="F1158" s="180"/>
      <c r="G1158" s="180"/>
      <c r="H1158" s="180"/>
      <c r="I1158" s="180"/>
      <c r="J1158" s="180"/>
      <c r="K1158" s="180"/>
      <c r="L1158" s="180"/>
      <c r="M1158" s="180"/>
      <c r="N1158" s="180"/>
      <c r="O1158" s="180"/>
      <c r="P1158" s="180"/>
      <c r="Q1158" s="180"/>
      <c r="R1158" s="180"/>
      <c r="S1158" s="180"/>
    </row>
    <row r="1159" spans="1:19">
      <c r="A1159" s="180"/>
      <c r="B1159" s="180"/>
      <c r="C1159" s="180"/>
      <c r="D1159" s="314"/>
      <c r="E1159" s="180"/>
      <c r="F1159" s="180"/>
      <c r="G1159" s="180"/>
      <c r="H1159" s="180"/>
      <c r="I1159" s="180"/>
      <c r="J1159" s="180"/>
      <c r="K1159" s="180"/>
      <c r="L1159" s="180"/>
      <c r="M1159" s="180"/>
      <c r="N1159" s="180"/>
      <c r="O1159" s="180"/>
      <c r="P1159" s="180"/>
      <c r="Q1159" s="180"/>
      <c r="R1159" s="180"/>
      <c r="S1159" s="180"/>
    </row>
    <row r="1160" spans="1:19">
      <c r="A1160" s="180"/>
      <c r="B1160" s="180"/>
      <c r="C1160" s="180"/>
      <c r="D1160" s="314"/>
      <c r="E1160" s="180"/>
      <c r="F1160" s="180"/>
      <c r="G1160" s="180"/>
      <c r="H1160" s="180"/>
      <c r="I1160" s="180"/>
      <c r="J1160" s="180"/>
      <c r="K1160" s="180"/>
      <c r="L1160" s="180"/>
      <c r="M1160" s="180"/>
      <c r="N1160" s="180"/>
      <c r="O1160" s="180"/>
      <c r="P1160" s="180"/>
      <c r="Q1160" s="180"/>
      <c r="R1160" s="180"/>
      <c r="S1160" s="180"/>
    </row>
    <row r="1161" spans="1:19">
      <c r="A1161" s="180"/>
      <c r="B1161" s="180"/>
      <c r="C1161" s="180"/>
      <c r="D1161" s="314"/>
      <c r="E1161" s="180"/>
      <c r="F1161" s="180"/>
      <c r="G1161" s="180"/>
      <c r="H1161" s="180"/>
      <c r="I1161" s="180"/>
      <c r="J1161" s="180"/>
      <c r="K1161" s="180"/>
      <c r="L1161" s="180"/>
      <c r="M1161" s="180"/>
      <c r="N1161" s="180"/>
      <c r="O1161" s="180"/>
      <c r="P1161" s="180"/>
      <c r="Q1161" s="180"/>
      <c r="R1161" s="180"/>
      <c r="S1161" s="180"/>
    </row>
    <row r="1162" spans="1:19">
      <c r="A1162" s="180"/>
      <c r="B1162" s="180"/>
      <c r="C1162" s="180"/>
      <c r="D1162" s="314"/>
      <c r="E1162" s="180"/>
      <c r="F1162" s="180"/>
      <c r="G1162" s="180"/>
      <c r="H1162" s="180"/>
      <c r="I1162" s="180"/>
      <c r="J1162" s="180"/>
      <c r="K1162" s="180"/>
      <c r="L1162" s="180"/>
      <c r="M1162" s="180"/>
      <c r="N1162" s="180"/>
      <c r="O1162" s="180"/>
      <c r="P1162" s="180"/>
      <c r="Q1162" s="180"/>
      <c r="R1162" s="180"/>
      <c r="S1162" s="180"/>
    </row>
    <row r="1163" spans="1:19">
      <c r="A1163" s="180"/>
      <c r="B1163" s="180"/>
      <c r="C1163" s="180"/>
      <c r="D1163" s="314"/>
      <c r="E1163" s="180"/>
      <c r="F1163" s="180"/>
      <c r="G1163" s="180"/>
      <c r="H1163" s="180"/>
      <c r="I1163" s="180"/>
      <c r="J1163" s="180"/>
      <c r="K1163" s="180"/>
      <c r="L1163" s="180"/>
      <c r="M1163" s="180"/>
      <c r="N1163" s="180"/>
      <c r="O1163" s="180"/>
      <c r="P1163" s="180"/>
      <c r="Q1163" s="180"/>
      <c r="R1163" s="180"/>
      <c r="S1163" s="180"/>
    </row>
    <row r="1164" spans="1:19">
      <c r="A1164" s="180"/>
      <c r="B1164" s="180"/>
      <c r="C1164" s="180"/>
      <c r="D1164" s="314"/>
      <c r="E1164" s="180"/>
      <c r="F1164" s="180"/>
      <c r="G1164" s="180"/>
      <c r="H1164" s="180"/>
      <c r="I1164" s="180"/>
      <c r="J1164" s="180"/>
      <c r="K1164" s="180"/>
      <c r="L1164" s="180"/>
      <c r="M1164" s="180"/>
      <c r="N1164" s="180"/>
      <c r="O1164" s="180"/>
      <c r="P1164" s="180"/>
      <c r="Q1164" s="180"/>
      <c r="R1164" s="180"/>
      <c r="S1164" s="180"/>
    </row>
    <row r="1165" spans="1:19">
      <c r="A1165" s="180"/>
      <c r="B1165" s="180"/>
      <c r="C1165" s="180"/>
      <c r="D1165" s="314"/>
      <c r="E1165" s="180"/>
      <c r="F1165" s="180"/>
      <c r="G1165" s="180"/>
      <c r="H1165" s="180"/>
      <c r="I1165" s="180"/>
      <c r="J1165" s="180"/>
      <c r="K1165" s="180"/>
      <c r="L1165" s="180"/>
      <c r="M1165" s="180"/>
      <c r="N1165" s="180"/>
      <c r="O1165" s="180"/>
      <c r="P1165" s="180"/>
      <c r="Q1165" s="180"/>
      <c r="R1165" s="180"/>
      <c r="S1165" s="180"/>
    </row>
    <row r="1166" spans="1:19">
      <c r="A1166" s="180"/>
      <c r="B1166" s="180"/>
      <c r="C1166" s="180"/>
      <c r="D1166" s="314"/>
      <c r="E1166" s="180"/>
      <c r="F1166" s="180"/>
      <c r="G1166" s="180"/>
      <c r="H1166" s="180"/>
      <c r="I1166" s="180"/>
      <c r="J1166" s="180"/>
      <c r="K1166" s="180"/>
      <c r="L1166" s="180"/>
      <c r="M1166" s="180"/>
      <c r="N1166" s="180"/>
      <c r="O1166" s="180"/>
      <c r="P1166" s="180"/>
      <c r="Q1166" s="180"/>
      <c r="R1166" s="180"/>
      <c r="S1166" s="180"/>
    </row>
    <row r="1167" spans="1:19">
      <c r="A1167" s="180"/>
      <c r="B1167" s="180"/>
      <c r="C1167" s="180"/>
      <c r="D1167" s="314"/>
      <c r="E1167" s="180"/>
      <c r="F1167" s="180"/>
      <c r="G1167" s="180"/>
      <c r="H1167" s="180"/>
      <c r="I1167" s="180"/>
      <c r="J1167" s="180"/>
      <c r="K1167" s="180"/>
      <c r="L1167" s="180"/>
      <c r="M1167" s="180"/>
      <c r="N1167" s="180"/>
      <c r="O1167" s="180"/>
      <c r="P1167" s="180"/>
      <c r="Q1167" s="180"/>
      <c r="R1167" s="180"/>
      <c r="S1167" s="180"/>
    </row>
    <row r="1168" spans="1:19">
      <c r="A1168" s="180"/>
      <c r="B1168" s="180"/>
      <c r="C1168" s="180"/>
      <c r="D1168" s="314"/>
      <c r="E1168" s="180"/>
      <c r="F1168" s="180"/>
      <c r="G1168" s="180"/>
      <c r="H1168" s="180"/>
      <c r="I1168" s="180"/>
      <c r="J1168" s="180"/>
      <c r="K1168" s="180"/>
      <c r="L1168" s="180"/>
      <c r="M1168" s="180"/>
      <c r="N1168" s="180"/>
      <c r="O1168" s="180"/>
      <c r="P1168" s="180"/>
      <c r="Q1168" s="180"/>
      <c r="R1168" s="180"/>
      <c r="S1168" s="180"/>
    </row>
    <row r="1169" spans="1:19">
      <c r="A1169" s="180"/>
      <c r="B1169" s="180"/>
      <c r="C1169" s="180"/>
      <c r="D1169" s="314"/>
      <c r="E1169" s="180"/>
      <c r="F1169" s="180"/>
      <c r="G1169" s="180"/>
      <c r="H1169" s="180"/>
      <c r="I1169" s="180"/>
      <c r="J1169" s="180"/>
      <c r="K1169" s="180"/>
      <c r="L1169" s="180"/>
      <c r="M1169" s="180"/>
      <c r="N1169" s="180"/>
      <c r="O1169" s="180"/>
      <c r="P1169" s="180"/>
      <c r="Q1169" s="180"/>
      <c r="R1169" s="180"/>
      <c r="S1169" s="180"/>
    </row>
    <row r="1170" spans="1:19">
      <c r="A1170" s="180"/>
      <c r="B1170" s="180"/>
      <c r="C1170" s="180"/>
      <c r="D1170" s="314"/>
      <c r="E1170" s="180"/>
      <c r="F1170" s="180"/>
      <c r="G1170" s="180"/>
      <c r="H1170" s="180"/>
      <c r="I1170" s="180"/>
      <c r="J1170" s="180"/>
      <c r="K1170" s="180"/>
      <c r="L1170" s="180"/>
      <c r="M1170" s="180"/>
      <c r="N1170" s="180"/>
      <c r="O1170" s="180"/>
      <c r="P1170" s="180"/>
      <c r="Q1170" s="180"/>
      <c r="R1170" s="180"/>
      <c r="S1170" s="180"/>
    </row>
    <row r="1171" spans="1:19">
      <c r="A1171" s="180"/>
      <c r="B1171" s="180"/>
      <c r="C1171" s="180"/>
      <c r="D1171" s="314"/>
      <c r="E1171" s="180"/>
      <c r="F1171" s="180"/>
      <c r="G1171" s="180"/>
      <c r="H1171" s="180"/>
      <c r="I1171" s="180"/>
      <c r="J1171" s="180"/>
      <c r="K1171" s="180"/>
      <c r="L1171" s="180"/>
      <c r="M1171" s="180"/>
      <c r="N1171" s="180"/>
      <c r="O1171" s="180"/>
      <c r="P1171" s="180"/>
      <c r="Q1171" s="180"/>
      <c r="R1171" s="180"/>
      <c r="S1171" s="180"/>
    </row>
    <row r="1172" spans="1:19">
      <c r="A1172" s="180"/>
      <c r="B1172" s="180"/>
      <c r="C1172" s="180"/>
      <c r="D1172" s="314"/>
      <c r="E1172" s="180"/>
      <c r="F1172" s="180"/>
      <c r="G1172" s="180"/>
      <c r="H1172" s="180"/>
      <c r="I1172" s="180"/>
      <c r="J1172" s="180"/>
      <c r="K1172" s="180"/>
      <c r="L1172" s="180"/>
      <c r="M1172" s="180"/>
      <c r="N1172" s="180"/>
      <c r="O1172" s="180"/>
      <c r="P1172" s="180"/>
      <c r="Q1172" s="180"/>
      <c r="R1172" s="180"/>
      <c r="S1172" s="180"/>
    </row>
    <row r="1173" spans="1:19">
      <c r="A1173" s="180"/>
      <c r="B1173" s="180"/>
      <c r="C1173" s="180"/>
      <c r="D1173" s="314"/>
      <c r="E1173" s="180"/>
      <c r="F1173" s="180"/>
      <c r="G1173" s="180"/>
      <c r="H1173" s="180"/>
      <c r="I1173" s="180"/>
      <c r="J1173" s="180"/>
      <c r="K1173" s="180"/>
      <c r="L1173" s="180"/>
      <c r="M1173" s="180"/>
      <c r="N1173" s="180"/>
      <c r="O1173" s="180"/>
      <c r="P1173" s="180"/>
      <c r="Q1173" s="180"/>
      <c r="R1173" s="180"/>
      <c r="S1173" s="180"/>
    </row>
    <row r="1174" spans="1:19">
      <c r="A1174" s="180"/>
      <c r="B1174" s="180"/>
      <c r="C1174" s="180"/>
      <c r="D1174" s="314"/>
      <c r="E1174" s="180"/>
      <c r="F1174" s="180"/>
      <c r="G1174" s="180"/>
      <c r="H1174" s="180"/>
      <c r="I1174" s="180"/>
      <c r="J1174" s="180"/>
      <c r="K1174" s="180"/>
      <c r="L1174" s="180"/>
      <c r="M1174" s="180"/>
      <c r="N1174" s="180"/>
      <c r="O1174" s="180"/>
      <c r="P1174" s="180"/>
      <c r="Q1174" s="180"/>
      <c r="R1174" s="180"/>
      <c r="S1174" s="180"/>
    </row>
    <row r="1175" spans="1:19">
      <c r="A1175" s="180"/>
      <c r="B1175" s="180"/>
      <c r="C1175" s="180"/>
      <c r="D1175" s="314"/>
      <c r="E1175" s="180"/>
      <c r="F1175" s="180"/>
      <c r="G1175" s="180"/>
      <c r="H1175" s="180"/>
      <c r="I1175" s="180"/>
      <c r="J1175" s="180"/>
      <c r="K1175" s="180"/>
      <c r="L1175" s="180"/>
      <c r="M1175" s="180"/>
      <c r="N1175" s="180"/>
      <c r="O1175" s="180"/>
      <c r="P1175" s="180"/>
      <c r="Q1175" s="180"/>
      <c r="R1175" s="180"/>
      <c r="S1175" s="180"/>
    </row>
    <row r="1176" spans="1:19">
      <c r="A1176" s="180"/>
      <c r="B1176" s="180"/>
      <c r="C1176" s="180"/>
      <c r="D1176" s="314"/>
      <c r="E1176" s="180"/>
      <c r="F1176" s="180"/>
      <c r="G1176" s="180"/>
      <c r="H1176" s="180"/>
      <c r="I1176" s="180"/>
      <c r="J1176" s="180"/>
      <c r="K1176" s="180"/>
      <c r="L1176" s="180"/>
      <c r="M1176" s="180"/>
      <c r="N1176" s="180"/>
      <c r="O1176" s="180"/>
      <c r="P1176" s="180"/>
      <c r="Q1176" s="180"/>
      <c r="R1176" s="180"/>
      <c r="S1176" s="180"/>
    </row>
    <row r="1177" spans="1:19">
      <c r="A1177" s="180"/>
      <c r="B1177" s="180"/>
      <c r="C1177" s="180"/>
      <c r="D1177" s="314"/>
      <c r="E1177" s="180"/>
      <c r="F1177" s="180"/>
      <c r="G1177" s="180"/>
      <c r="H1177" s="180"/>
      <c r="I1177" s="180"/>
      <c r="J1177" s="180"/>
      <c r="K1177" s="180"/>
      <c r="L1177" s="180"/>
      <c r="M1177" s="180"/>
      <c r="N1177" s="180"/>
      <c r="O1177" s="180"/>
      <c r="P1177" s="180"/>
      <c r="Q1177" s="180"/>
      <c r="R1177" s="180"/>
      <c r="S1177" s="180"/>
    </row>
    <row r="1178" spans="1:19">
      <c r="A1178" s="180"/>
      <c r="B1178" s="180"/>
      <c r="C1178" s="180"/>
      <c r="D1178" s="314"/>
      <c r="E1178" s="180"/>
      <c r="F1178" s="180"/>
      <c r="G1178" s="180"/>
      <c r="H1178" s="180"/>
      <c r="I1178" s="180"/>
      <c r="J1178" s="180"/>
      <c r="K1178" s="180"/>
      <c r="L1178" s="180"/>
      <c r="M1178" s="180"/>
      <c r="N1178" s="180"/>
      <c r="O1178" s="180"/>
      <c r="P1178" s="180"/>
      <c r="Q1178" s="180"/>
      <c r="R1178" s="180"/>
      <c r="S1178" s="180"/>
    </row>
    <row r="1179" spans="1:19">
      <c r="A1179" s="180"/>
      <c r="B1179" s="180"/>
      <c r="C1179" s="180"/>
      <c r="D1179" s="314"/>
      <c r="E1179" s="180"/>
      <c r="F1179" s="180"/>
      <c r="G1179" s="180"/>
      <c r="H1179" s="180"/>
      <c r="I1179" s="180"/>
      <c r="J1179" s="180"/>
      <c r="K1179" s="180"/>
      <c r="L1179" s="180"/>
      <c r="M1179" s="180"/>
      <c r="N1179" s="180"/>
      <c r="O1179" s="180"/>
      <c r="P1179" s="180"/>
      <c r="Q1179" s="180"/>
      <c r="R1179" s="180"/>
      <c r="S1179" s="180"/>
    </row>
    <row r="1180" spans="1:19">
      <c r="A1180" s="180"/>
      <c r="B1180" s="180"/>
      <c r="C1180" s="180"/>
      <c r="D1180" s="314"/>
      <c r="E1180" s="180"/>
      <c r="F1180" s="180"/>
      <c r="G1180" s="180"/>
      <c r="H1180" s="180"/>
      <c r="I1180" s="180"/>
      <c r="J1180" s="180"/>
      <c r="K1180" s="180"/>
      <c r="L1180" s="180"/>
      <c r="M1180" s="180"/>
      <c r="N1180" s="180"/>
      <c r="O1180" s="180"/>
      <c r="P1180" s="180"/>
      <c r="Q1180" s="180"/>
      <c r="R1180" s="180"/>
      <c r="S1180" s="180"/>
    </row>
    <row r="1181" spans="1:19">
      <c r="A1181" s="180"/>
      <c r="B1181" s="180"/>
      <c r="C1181" s="180"/>
      <c r="D1181" s="314"/>
      <c r="E1181" s="180"/>
      <c r="F1181" s="180"/>
      <c r="G1181" s="180"/>
      <c r="H1181" s="180"/>
      <c r="I1181" s="180"/>
      <c r="J1181" s="180"/>
      <c r="K1181" s="180"/>
      <c r="L1181" s="180"/>
      <c r="M1181" s="180"/>
      <c r="N1181" s="180"/>
      <c r="O1181" s="180"/>
      <c r="P1181" s="180"/>
      <c r="Q1181" s="180"/>
      <c r="R1181" s="180"/>
      <c r="S1181" s="180"/>
    </row>
    <row r="1182" spans="1:19">
      <c r="A1182" s="180"/>
      <c r="B1182" s="180"/>
      <c r="C1182" s="180"/>
      <c r="D1182" s="314"/>
      <c r="E1182" s="180"/>
      <c r="F1182" s="180"/>
      <c r="G1182" s="180"/>
      <c r="H1182" s="180"/>
      <c r="I1182" s="180"/>
      <c r="J1182" s="180"/>
      <c r="K1182" s="180"/>
      <c r="L1182" s="180"/>
      <c r="M1182" s="180"/>
      <c r="N1182" s="180"/>
      <c r="O1182" s="180"/>
      <c r="P1182" s="180"/>
      <c r="Q1182" s="180"/>
      <c r="R1182" s="180"/>
      <c r="S1182" s="180"/>
    </row>
    <row r="1183" spans="1:19">
      <c r="A1183" s="180"/>
      <c r="B1183" s="180"/>
      <c r="C1183" s="180"/>
      <c r="D1183" s="314"/>
      <c r="E1183" s="180"/>
      <c r="F1183" s="180"/>
      <c r="G1183" s="180"/>
      <c r="H1183" s="180"/>
      <c r="I1183" s="180"/>
      <c r="J1183" s="180"/>
      <c r="K1183" s="180"/>
      <c r="L1183" s="180"/>
      <c r="M1183" s="180"/>
      <c r="N1183" s="180"/>
      <c r="O1183" s="180"/>
      <c r="P1183" s="180"/>
      <c r="Q1183" s="180"/>
      <c r="R1183" s="180"/>
      <c r="S1183" s="180"/>
    </row>
    <row r="1184" spans="1:19">
      <c r="A1184" s="180"/>
      <c r="B1184" s="180"/>
      <c r="C1184" s="180"/>
      <c r="D1184" s="314"/>
      <c r="E1184" s="180"/>
      <c r="F1184" s="180"/>
      <c r="G1184" s="180"/>
      <c r="H1184" s="180"/>
      <c r="I1184" s="180"/>
      <c r="J1184" s="180"/>
      <c r="K1184" s="180"/>
      <c r="L1184" s="180"/>
      <c r="M1184" s="180"/>
      <c r="N1184" s="180"/>
      <c r="O1184" s="180"/>
      <c r="P1184" s="180"/>
      <c r="Q1184" s="180"/>
      <c r="R1184" s="180"/>
      <c r="S1184" s="180"/>
    </row>
    <row r="1185" spans="1:19">
      <c r="A1185" s="180"/>
      <c r="B1185" s="180"/>
      <c r="C1185" s="180"/>
      <c r="D1185" s="314"/>
      <c r="E1185" s="180"/>
      <c r="F1185" s="180"/>
      <c r="G1185" s="180"/>
      <c r="H1185" s="180"/>
      <c r="I1185" s="180"/>
      <c r="J1185" s="180"/>
      <c r="K1185" s="180"/>
      <c r="L1185" s="180"/>
      <c r="M1185" s="180"/>
      <c r="N1185" s="180"/>
      <c r="O1185" s="180"/>
      <c r="P1185" s="180"/>
      <c r="Q1185" s="180"/>
      <c r="R1185" s="180"/>
      <c r="S1185" s="180"/>
    </row>
    <row r="1186" spans="1:19">
      <c r="A1186" s="180"/>
      <c r="B1186" s="180"/>
      <c r="C1186" s="180"/>
      <c r="D1186" s="314"/>
      <c r="E1186" s="180"/>
      <c r="F1186" s="180"/>
      <c r="G1186" s="180"/>
      <c r="H1186" s="180"/>
      <c r="I1186" s="180"/>
      <c r="J1186" s="180"/>
      <c r="K1186" s="180"/>
      <c r="L1186" s="180"/>
      <c r="M1186" s="180"/>
      <c r="N1186" s="180"/>
      <c r="O1186" s="180"/>
      <c r="P1186" s="180"/>
      <c r="Q1186" s="180"/>
      <c r="R1186" s="180"/>
      <c r="S1186" s="180"/>
    </row>
    <row r="1187" spans="1:19">
      <c r="A1187" s="180"/>
      <c r="B1187" s="180"/>
      <c r="C1187" s="180"/>
      <c r="D1187" s="314"/>
      <c r="E1187" s="180"/>
      <c r="F1187" s="180"/>
      <c r="G1187" s="180"/>
      <c r="H1187" s="180"/>
      <c r="I1187" s="180"/>
      <c r="J1187" s="180"/>
      <c r="K1187" s="180"/>
      <c r="L1187" s="180"/>
      <c r="M1187" s="180"/>
      <c r="N1187" s="180"/>
      <c r="O1187" s="180"/>
      <c r="P1187" s="180"/>
      <c r="Q1187" s="180"/>
      <c r="R1187" s="180"/>
      <c r="S1187" s="180"/>
    </row>
    <row r="1188" spans="1:19">
      <c r="A1188" s="180"/>
      <c r="B1188" s="180"/>
      <c r="C1188" s="180"/>
      <c r="D1188" s="314"/>
      <c r="E1188" s="180"/>
      <c r="F1188" s="180"/>
      <c r="G1188" s="180"/>
      <c r="H1188" s="180"/>
      <c r="I1188" s="180"/>
      <c r="J1188" s="180"/>
      <c r="K1188" s="180"/>
      <c r="L1188" s="180"/>
      <c r="M1188" s="180"/>
      <c r="N1188" s="180"/>
      <c r="O1188" s="180"/>
      <c r="P1188" s="180"/>
      <c r="Q1188" s="180"/>
      <c r="R1188" s="180"/>
      <c r="S1188" s="180"/>
    </row>
    <row r="1189" spans="1:19">
      <c r="A1189" s="180"/>
      <c r="B1189" s="180"/>
      <c r="C1189" s="180"/>
      <c r="D1189" s="314"/>
      <c r="E1189" s="180"/>
      <c r="F1189" s="180"/>
      <c r="G1189" s="180"/>
      <c r="H1189" s="180"/>
      <c r="I1189" s="180"/>
      <c r="J1189" s="180"/>
      <c r="K1189" s="180"/>
      <c r="L1189" s="180"/>
      <c r="M1189" s="180"/>
      <c r="N1189" s="180"/>
      <c r="O1189" s="180"/>
      <c r="P1189" s="180"/>
      <c r="Q1189" s="180"/>
      <c r="R1189" s="180"/>
      <c r="S1189" s="180"/>
    </row>
    <row r="1190" spans="1:19">
      <c r="A1190" s="180"/>
      <c r="B1190" s="180"/>
      <c r="C1190" s="180"/>
      <c r="D1190" s="314"/>
      <c r="E1190" s="180"/>
      <c r="F1190" s="180"/>
      <c r="G1190" s="180"/>
      <c r="H1190" s="180"/>
      <c r="I1190" s="180"/>
      <c r="J1190" s="180"/>
      <c r="K1190" s="180"/>
      <c r="L1190" s="180"/>
      <c r="M1190" s="180"/>
      <c r="N1190" s="180"/>
      <c r="O1190" s="180"/>
      <c r="P1190" s="180"/>
      <c r="Q1190" s="180"/>
      <c r="R1190" s="180"/>
      <c r="S1190" s="180"/>
    </row>
    <row r="1191" spans="1:19">
      <c r="A1191" s="180"/>
      <c r="B1191" s="180"/>
      <c r="C1191" s="180"/>
      <c r="D1191" s="314"/>
      <c r="E1191" s="180"/>
      <c r="F1191" s="180"/>
      <c r="G1191" s="180"/>
      <c r="H1191" s="180"/>
      <c r="I1191" s="180"/>
      <c r="J1191" s="180"/>
      <c r="K1191" s="180"/>
      <c r="L1191" s="180"/>
      <c r="M1191" s="180"/>
      <c r="N1191" s="180"/>
      <c r="O1191" s="180"/>
      <c r="P1191" s="180"/>
      <c r="Q1191" s="180"/>
      <c r="R1191" s="180"/>
      <c r="S1191" s="180"/>
    </row>
    <row r="1192" spans="1:19">
      <c r="A1192" s="180"/>
      <c r="B1192" s="180"/>
      <c r="C1192" s="180"/>
      <c r="D1192" s="314"/>
      <c r="E1192" s="180"/>
      <c r="F1192" s="180"/>
      <c r="G1192" s="180"/>
      <c r="H1192" s="180"/>
      <c r="I1192" s="180"/>
      <c r="J1192" s="180"/>
      <c r="K1192" s="180"/>
      <c r="L1192" s="180"/>
      <c r="M1192" s="180"/>
      <c r="N1192" s="180"/>
      <c r="O1192" s="180"/>
      <c r="P1192" s="180"/>
      <c r="Q1192" s="180"/>
      <c r="R1192" s="180"/>
      <c r="S1192" s="180"/>
    </row>
    <row r="1193" spans="1:19">
      <c r="A1193" s="180"/>
      <c r="B1193" s="180"/>
      <c r="C1193" s="180"/>
      <c r="D1193" s="314"/>
      <c r="E1193" s="180"/>
      <c r="F1193" s="180"/>
      <c r="G1193" s="180"/>
      <c r="H1193" s="180"/>
      <c r="I1193" s="180"/>
      <c r="J1193" s="180"/>
      <c r="K1193" s="180"/>
      <c r="L1193" s="180"/>
      <c r="M1193" s="180"/>
      <c r="N1193" s="180"/>
      <c r="O1193" s="180"/>
      <c r="P1193" s="180"/>
      <c r="Q1193" s="180"/>
      <c r="R1193" s="180"/>
      <c r="S1193" s="180"/>
    </row>
    <row r="1194" spans="1:19">
      <c r="A1194" s="180"/>
      <c r="B1194" s="180"/>
      <c r="C1194" s="180"/>
      <c r="D1194" s="314"/>
      <c r="E1194" s="180"/>
      <c r="F1194" s="180"/>
      <c r="G1194" s="180"/>
      <c r="H1194" s="180"/>
      <c r="I1194" s="180"/>
      <c r="J1194" s="180"/>
      <c r="K1194" s="180"/>
      <c r="L1194" s="180"/>
      <c r="M1194" s="180"/>
      <c r="N1194" s="180"/>
      <c r="O1194" s="180"/>
      <c r="P1194" s="180"/>
      <c r="Q1194" s="180"/>
      <c r="R1194" s="180"/>
      <c r="S1194" s="180"/>
    </row>
    <row r="1195" spans="1:19">
      <c r="A1195" s="180"/>
      <c r="B1195" s="180"/>
      <c r="C1195" s="180"/>
      <c r="D1195" s="314"/>
      <c r="E1195" s="180"/>
      <c r="F1195" s="180"/>
      <c r="G1195" s="180"/>
      <c r="H1195" s="180"/>
      <c r="I1195" s="180"/>
      <c r="J1195" s="180"/>
      <c r="K1195" s="180"/>
      <c r="L1195" s="180"/>
      <c r="M1195" s="180"/>
      <c r="N1195" s="180"/>
      <c r="O1195" s="180"/>
      <c r="P1195" s="180"/>
      <c r="Q1195" s="180"/>
      <c r="R1195" s="180"/>
      <c r="S1195" s="180"/>
    </row>
    <row r="1196" spans="1:19">
      <c r="A1196" s="180"/>
      <c r="B1196" s="180"/>
      <c r="C1196" s="180"/>
      <c r="D1196" s="314"/>
      <c r="E1196" s="180"/>
      <c r="F1196" s="180"/>
      <c r="G1196" s="180"/>
      <c r="H1196" s="180"/>
      <c r="I1196" s="180"/>
      <c r="J1196" s="180"/>
      <c r="K1196" s="180"/>
      <c r="L1196" s="180"/>
      <c r="M1196" s="180"/>
      <c r="N1196" s="180"/>
      <c r="O1196" s="180"/>
      <c r="P1196" s="180"/>
      <c r="Q1196" s="180"/>
      <c r="R1196" s="180"/>
      <c r="S1196" s="180"/>
    </row>
    <row r="1197" spans="1:19">
      <c r="A1197" s="180"/>
      <c r="B1197" s="180"/>
      <c r="C1197" s="180"/>
      <c r="D1197" s="314"/>
      <c r="E1197" s="180"/>
      <c r="F1197" s="180"/>
      <c r="G1197" s="180"/>
      <c r="H1197" s="180"/>
      <c r="I1197" s="180"/>
      <c r="J1197" s="180"/>
      <c r="K1197" s="180"/>
      <c r="L1197" s="180"/>
      <c r="M1197" s="180"/>
      <c r="N1197" s="180"/>
      <c r="O1197" s="180"/>
      <c r="P1197" s="180"/>
      <c r="Q1197" s="180"/>
      <c r="R1197" s="180"/>
      <c r="S1197" s="180"/>
    </row>
    <row r="1198" spans="1:19">
      <c r="A1198" s="180"/>
      <c r="B1198" s="180"/>
      <c r="C1198" s="180"/>
      <c r="D1198" s="314"/>
      <c r="E1198" s="180"/>
      <c r="F1198" s="180"/>
      <c r="G1198" s="180"/>
      <c r="H1198" s="180"/>
      <c r="I1198" s="180"/>
      <c r="J1198" s="180"/>
      <c r="K1198" s="180"/>
      <c r="L1198" s="180"/>
      <c r="M1198" s="180"/>
      <c r="N1198" s="180"/>
      <c r="O1198" s="180"/>
      <c r="P1198" s="180"/>
      <c r="Q1198" s="180"/>
      <c r="R1198" s="180"/>
      <c r="S1198" s="180"/>
    </row>
    <row r="1199" spans="1:19">
      <c r="A1199" s="180"/>
      <c r="B1199" s="180"/>
      <c r="C1199" s="180"/>
      <c r="D1199" s="314"/>
      <c r="E1199" s="180"/>
      <c r="F1199" s="180"/>
      <c r="G1199" s="180"/>
      <c r="H1199" s="180"/>
      <c r="I1199" s="180"/>
      <c r="J1199" s="180"/>
      <c r="K1199" s="180"/>
      <c r="L1199" s="180"/>
      <c r="M1199" s="180"/>
      <c r="N1199" s="180"/>
      <c r="O1199" s="180"/>
      <c r="P1199" s="180"/>
      <c r="Q1199" s="180"/>
      <c r="R1199" s="180"/>
      <c r="S1199" s="180"/>
    </row>
    <row r="1200" spans="1:19">
      <c r="A1200" s="180"/>
      <c r="B1200" s="180"/>
      <c r="C1200" s="180"/>
      <c r="D1200" s="314"/>
      <c r="E1200" s="180"/>
      <c r="F1200" s="180"/>
      <c r="G1200" s="180"/>
      <c r="H1200" s="180"/>
      <c r="I1200" s="180"/>
      <c r="J1200" s="180"/>
      <c r="K1200" s="180"/>
      <c r="L1200" s="180"/>
      <c r="M1200" s="180"/>
      <c r="N1200" s="180"/>
      <c r="O1200" s="180"/>
      <c r="P1200" s="180"/>
      <c r="Q1200" s="180"/>
      <c r="R1200" s="180"/>
      <c r="S1200" s="180"/>
    </row>
    <row r="1201" spans="1:19">
      <c r="A1201" s="180"/>
      <c r="B1201" s="180"/>
      <c r="C1201" s="180"/>
      <c r="D1201" s="314"/>
      <c r="E1201" s="180"/>
      <c r="F1201" s="180"/>
      <c r="G1201" s="180"/>
      <c r="H1201" s="180"/>
      <c r="I1201" s="180"/>
      <c r="J1201" s="180"/>
      <c r="K1201" s="180"/>
      <c r="L1201" s="180"/>
      <c r="M1201" s="180"/>
      <c r="N1201" s="180"/>
      <c r="O1201" s="180"/>
      <c r="P1201" s="180"/>
      <c r="Q1201" s="180"/>
      <c r="R1201" s="180"/>
      <c r="S1201" s="180"/>
    </row>
    <row r="1202" spans="1:19">
      <c r="A1202" s="180"/>
      <c r="B1202" s="180"/>
      <c r="C1202" s="180"/>
      <c r="D1202" s="314"/>
      <c r="E1202" s="180"/>
      <c r="F1202" s="180"/>
      <c r="G1202" s="180"/>
      <c r="H1202" s="180"/>
      <c r="I1202" s="180"/>
      <c r="J1202" s="180"/>
      <c r="K1202" s="180"/>
      <c r="L1202" s="180"/>
      <c r="M1202" s="180"/>
      <c r="N1202" s="180"/>
      <c r="O1202" s="180"/>
      <c r="P1202" s="180"/>
      <c r="Q1202" s="180"/>
      <c r="R1202" s="180"/>
      <c r="S1202" s="180"/>
    </row>
    <row r="1203" spans="1:19">
      <c r="A1203" s="180"/>
      <c r="B1203" s="180"/>
      <c r="C1203" s="180"/>
      <c r="D1203" s="314"/>
      <c r="E1203" s="180"/>
      <c r="F1203" s="180"/>
      <c r="G1203" s="180"/>
      <c r="H1203" s="180"/>
      <c r="I1203" s="180"/>
      <c r="J1203" s="180"/>
      <c r="K1203" s="180"/>
      <c r="L1203" s="180"/>
      <c r="M1203" s="180"/>
      <c r="N1203" s="180"/>
      <c r="O1203" s="180"/>
      <c r="P1203" s="180"/>
      <c r="Q1203" s="180"/>
      <c r="R1203" s="180"/>
      <c r="S1203" s="180"/>
    </row>
    <row r="1204" spans="1:19">
      <c r="A1204" s="180"/>
      <c r="B1204" s="180"/>
      <c r="C1204" s="180"/>
      <c r="D1204" s="314"/>
      <c r="E1204" s="180"/>
      <c r="F1204" s="180"/>
      <c r="G1204" s="180"/>
      <c r="H1204" s="180"/>
      <c r="I1204" s="180"/>
      <c r="J1204" s="180"/>
      <c r="K1204" s="180"/>
      <c r="L1204" s="180"/>
      <c r="M1204" s="180"/>
      <c r="N1204" s="180"/>
      <c r="O1204" s="180"/>
      <c r="P1204" s="180"/>
      <c r="Q1204" s="180"/>
      <c r="R1204" s="180"/>
      <c r="S1204" s="180"/>
    </row>
    <row r="1205" spans="1:19">
      <c r="A1205" s="180"/>
      <c r="B1205" s="180"/>
      <c r="C1205" s="180"/>
      <c r="D1205" s="314"/>
      <c r="E1205" s="180"/>
      <c r="F1205" s="180"/>
      <c r="G1205" s="180"/>
      <c r="H1205" s="180"/>
      <c r="I1205" s="180"/>
      <c r="J1205" s="180"/>
      <c r="K1205" s="180"/>
      <c r="L1205" s="180"/>
      <c r="M1205" s="180"/>
      <c r="N1205" s="180"/>
      <c r="O1205" s="180"/>
      <c r="P1205" s="180"/>
      <c r="Q1205" s="180"/>
      <c r="R1205" s="180"/>
      <c r="S1205" s="180"/>
    </row>
    <row r="1206" spans="1:19">
      <c r="A1206" s="180"/>
      <c r="B1206" s="180"/>
      <c r="C1206" s="180"/>
      <c r="D1206" s="314"/>
      <c r="E1206" s="180"/>
      <c r="F1206" s="180"/>
      <c r="G1206" s="180"/>
      <c r="H1206" s="180"/>
      <c r="I1206" s="180"/>
      <c r="J1206" s="180"/>
      <c r="K1206" s="180"/>
      <c r="L1206" s="180"/>
      <c r="M1206" s="180"/>
      <c r="N1206" s="180"/>
      <c r="O1206" s="180"/>
      <c r="P1206" s="180"/>
      <c r="Q1206" s="180"/>
      <c r="R1206" s="180"/>
      <c r="S1206" s="180"/>
    </row>
    <row r="1207" spans="1:19">
      <c r="A1207" s="180"/>
      <c r="B1207" s="180"/>
      <c r="C1207" s="180"/>
      <c r="D1207" s="314"/>
      <c r="E1207" s="180"/>
      <c r="F1207" s="180"/>
      <c r="G1207" s="180"/>
      <c r="H1207" s="180"/>
      <c r="I1207" s="180"/>
      <c r="J1207" s="180"/>
      <c r="K1207" s="180"/>
      <c r="L1207" s="180"/>
      <c r="M1207" s="180"/>
      <c r="N1207" s="180"/>
      <c r="O1207" s="180"/>
      <c r="P1207" s="180"/>
      <c r="Q1207" s="180"/>
      <c r="R1207" s="180"/>
      <c r="S1207" s="180"/>
    </row>
    <row r="1208" spans="1:19">
      <c r="A1208" s="180"/>
      <c r="B1208" s="180"/>
      <c r="C1208" s="180"/>
      <c r="D1208" s="314"/>
      <c r="E1208" s="180"/>
      <c r="F1208" s="180"/>
      <c r="G1208" s="180"/>
      <c r="H1208" s="180"/>
      <c r="I1208" s="180"/>
      <c r="J1208" s="180"/>
      <c r="K1208" s="180"/>
      <c r="L1208" s="180"/>
      <c r="M1208" s="180"/>
      <c r="N1208" s="180"/>
      <c r="O1208" s="180"/>
      <c r="P1208" s="180"/>
      <c r="Q1208" s="180"/>
      <c r="R1208" s="180"/>
      <c r="S1208" s="180"/>
    </row>
    <row r="1209" spans="1:19">
      <c r="A1209" s="180"/>
      <c r="B1209" s="180"/>
      <c r="C1209" s="180"/>
      <c r="D1209" s="314"/>
      <c r="E1209" s="180"/>
      <c r="F1209" s="180"/>
      <c r="G1209" s="180"/>
      <c r="H1209" s="180"/>
      <c r="I1209" s="180"/>
      <c r="J1209" s="180"/>
      <c r="K1209" s="180"/>
      <c r="L1209" s="180"/>
      <c r="M1209" s="180"/>
      <c r="N1209" s="180"/>
      <c r="O1209" s="180"/>
      <c r="P1209" s="180"/>
      <c r="Q1209" s="180"/>
      <c r="R1209" s="180"/>
      <c r="S1209" s="180"/>
    </row>
    <row r="1210" spans="1:19">
      <c r="A1210" s="180"/>
      <c r="B1210" s="180"/>
      <c r="C1210" s="180"/>
      <c r="D1210" s="314"/>
      <c r="E1210" s="180"/>
      <c r="F1210" s="180"/>
      <c r="G1210" s="180"/>
      <c r="H1210" s="180"/>
      <c r="I1210" s="180"/>
      <c r="J1210" s="180"/>
      <c r="K1210" s="180"/>
      <c r="L1210" s="180"/>
      <c r="M1210" s="180"/>
      <c r="N1210" s="180"/>
      <c r="O1210" s="180"/>
      <c r="P1210" s="180"/>
      <c r="Q1210" s="180"/>
      <c r="R1210" s="180"/>
      <c r="S1210" s="180"/>
    </row>
    <row r="1211" spans="1:19">
      <c r="A1211" s="180"/>
      <c r="B1211" s="180"/>
      <c r="C1211" s="180"/>
      <c r="D1211" s="314"/>
      <c r="E1211" s="180"/>
      <c r="F1211" s="180"/>
      <c r="G1211" s="180"/>
      <c r="H1211" s="180"/>
      <c r="I1211" s="180"/>
      <c r="J1211" s="180"/>
      <c r="K1211" s="180"/>
      <c r="L1211" s="180"/>
      <c r="M1211" s="180"/>
      <c r="N1211" s="180"/>
      <c r="O1211" s="180"/>
      <c r="P1211" s="180"/>
      <c r="Q1211" s="180"/>
      <c r="R1211" s="180"/>
      <c r="S1211" s="180"/>
    </row>
    <row r="1212" spans="1:19">
      <c r="A1212" s="180"/>
      <c r="B1212" s="180"/>
      <c r="C1212" s="180"/>
      <c r="D1212" s="314"/>
      <c r="E1212" s="180"/>
      <c r="F1212" s="180"/>
      <c r="G1212" s="180"/>
      <c r="H1212" s="180"/>
      <c r="I1212" s="180"/>
      <c r="J1212" s="180"/>
      <c r="K1212" s="180"/>
      <c r="L1212" s="180"/>
      <c r="M1212" s="180"/>
      <c r="N1212" s="180"/>
      <c r="O1212" s="180"/>
      <c r="P1212" s="180"/>
      <c r="Q1212" s="180"/>
      <c r="R1212" s="180"/>
      <c r="S1212" s="180"/>
    </row>
    <row r="1213" spans="1:19">
      <c r="A1213" s="180"/>
      <c r="B1213" s="180"/>
      <c r="C1213" s="180"/>
      <c r="D1213" s="314"/>
      <c r="E1213" s="180"/>
      <c r="F1213" s="180"/>
      <c r="G1213" s="180"/>
      <c r="H1213" s="180"/>
      <c r="I1213" s="180"/>
      <c r="J1213" s="180"/>
      <c r="K1213" s="180"/>
      <c r="L1213" s="180"/>
      <c r="M1213" s="180"/>
      <c r="N1213" s="180"/>
      <c r="O1213" s="180"/>
      <c r="P1213" s="180"/>
      <c r="Q1213" s="180"/>
      <c r="R1213" s="180"/>
      <c r="S1213" s="180"/>
    </row>
    <row r="1214" spans="1:19">
      <c r="A1214" s="180"/>
      <c r="B1214" s="180"/>
      <c r="C1214" s="180"/>
      <c r="D1214" s="314"/>
      <c r="E1214" s="180"/>
      <c r="F1214" s="180"/>
      <c r="G1214" s="180"/>
      <c r="H1214" s="180"/>
      <c r="I1214" s="180"/>
      <c r="J1214" s="180"/>
      <c r="K1214" s="180"/>
      <c r="L1214" s="180"/>
      <c r="M1214" s="180"/>
      <c r="N1214" s="180"/>
      <c r="O1214" s="180"/>
      <c r="P1214" s="180"/>
      <c r="Q1214" s="180"/>
      <c r="R1214" s="180"/>
      <c r="S1214" s="180"/>
    </row>
    <row r="1215" spans="1:19">
      <c r="A1215" s="180"/>
      <c r="B1215" s="180"/>
      <c r="C1215" s="180"/>
      <c r="D1215" s="314"/>
      <c r="E1215" s="180"/>
      <c r="F1215" s="180"/>
      <c r="G1215" s="180"/>
      <c r="H1215" s="180"/>
      <c r="I1215" s="180"/>
      <c r="J1215" s="180"/>
      <c r="K1215" s="180"/>
      <c r="L1215" s="180"/>
      <c r="M1215" s="180"/>
      <c r="N1215" s="180"/>
      <c r="O1215" s="180"/>
      <c r="P1215" s="180"/>
      <c r="Q1215" s="180"/>
      <c r="R1215" s="180"/>
      <c r="S1215" s="180"/>
    </row>
    <row r="1216" spans="1:19">
      <c r="A1216" s="180"/>
      <c r="B1216" s="180"/>
      <c r="C1216" s="180"/>
      <c r="D1216" s="314"/>
      <c r="E1216" s="180"/>
      <c r="F1216" s="180"/>
      <c r="G1216" s="180"/>
      <c r="H1216" s="180"/>
      <c r="I1216" s="180"/>
      <c r="J1216" s="180"/>
      <c r="K1216" s="180"/>
      <c r="L1216" s="180"/>
      <c r="M1216" s="180"/>
      <c r="N1216" s="180"/>
      <c r="O1216" s="180"/>
      <c r="P1216" s="180"/>
      <c r="Q1216" s="180"/>
      <c r="R1216" s="180"/>
      <c r="S1216" s="180"/>
    </row>
    <row r="1217" spans="1:19">
      <c r="A1217" s="180"/>
      <c r="B1217" s="180"/>
      <c r="C1217" s="180"/>
      <c r="D1217" s="314"/>
      <c r="E1217" s="180"/>
      <c r="F1217" s="180"/>
      <c r="G1217" s="180"/>
      <c r="H1217" s="180"/>
      <c r="I1217" s="180"/>
      <c r="J1217" s="180"/>
      <c r="K1217" s="180"/>
      <c r="L1217" s="180"/>
      <c r="M1217" s="180"/>
      <c r="N1217" s="180"/>
      <c r="O1217" s="180"/>
      <c r="P1217" s="180"/>
      <c r="Q1217" s="180"/>
      <c r="R1217" s="180"/>
      <c r="S1217" s="180"/>
    </row>
    <row r="1218" spans="1:19">
      <c r="A1218" s="180"/>
      <c r="B1218" s="180"/>
      <c r="C1218" s="180"/>
      <c r="D1218" s="314"/>
      <c r="E1218" s="180"/>
      <c r="F1218" s="180"/>
      <c r="G1218" s="180"/>
      <c r="H1218" s="180"/>
      <c r="I1218" s="180"/>
      <c r="J1218" s="180"/>
      <c r="K1218" s="180"/>
      <c r="L1218" s="180"/>
      <c r="M1218" s="180"/>
      <c r="N1218" s="180"/>
      <c r="O1218" s="180"/>
      <c r="P1218" s="180"/>
      <c r="Q1218" s="180"/>
      <c r="R1218" s="180"/>
      <c r="S1218" s="180"/>
    </row>
    <row r="1219" spans="1:19">
      <c r="A1219" s="180"/>
      <c r="B1219" s="180"/>
      <c r="C1219" s="180"/>
      <c r="D1219" s="314"/>
      <c r="E1219" s="180"/>
      <c r="F1219" s="180"/>
      <c r="G1219" s="180"/>
      <c r="H1219" s="180"/>
      <c r="I1219" s="180"/>
      <c r="J1219" s="180"/>
      <c r="K1219" s="180"/>
      <c r="L1219" s="180"/>
      <c r="M1219" s="180"/>
      <c r="N1219" s="180"/>
      <c r="O1219" s="180"/>
      <c r="P1219" s="180"/>
      <c r="Q1219" s="180"/>
      <c r="R1219" s="180"/>
      <c r="S1219" s="180"/>
    </row>
    <row r="1220" spans="1:19">
      <c r="A1220" s="180"/>
      <c r="B1220" s="180"/>
      <c r="C1220" s="180"/>
      <c r="D1220" s="314"/>
      <c r="E1220" s="180"/>
      <c r="F1220" s="180"/>
      <c r="G1220" s="180"/>
      <c r="H1220" s="180"/>
      <c r="I1220" s="180"/>
      <c r="J1220" s="180"/>
      <c r="K1220" s="180"/>
      <c r="L1220" s="180"/>
      <c r="M1220" s="180"/>
      <c r="N1220" s="180"/>
      <c r="O1220" s="180"/>
      <c r="P1220" s="180"/>
      <c r="Q1220" s="180"/>
      <c r="R1220" s="180"/>
      <c r="S1220" s="180"/>
    </row>
    <row r="1221" spans="1:19">
      <c r="A1221" s="180"/>
      <c r="B1221" s="180"/>
      <c r="C1221" s="180"/>
      <c r="D1221" s="314"/>
      <c r="E1221" s="180"/>
      <c r="F1221" s="180"/>
      <c r="G1221" s="180"/>
      <c r="H1221" s="180"/>
      <c r="I1221" s="180"/>
      <c r="J1221" s="180"/>
      <c r="K1221" s="180"/>
      <c r="L1221" s="180"/>
      <c r="M1221" s="180"/>
      <c r="N1221" s="180"/>
      <c r="O1221" s="180"/>
      <c r="P1221" s="180"/>
      <c r="Q1221" s="180"/>
      <c r="R1221" s="180"/>
      <c r="S1221" s="180"/>
    </row>
    <row r="1222" spans="1:19">
      <c r="A1222" s="180"/>
      <c r="B1222" s="180"/>
      <c r="C1222" s="180"/>
      <c r="D1222" s="314"/>
      <c r="E1222" s="180"/>
      <c r="F1222" s="180"/>
      <c r="G1222" s="180"/>
      <c r="H1222" s="180"/>
      <c r="I1222" s="180"/>
      <c r="J1222" s="180"/>
      <c r="K1222" s="180"/>
      <c r="L1222" s="180"/>
      <c r="M1222" s="180"/>
      <c r="N1222" s="180"/>
      <c r="O1222" s="180"/>
      <c r="P1222" s="180"/>
      <c r="Q1222" s="180"/>
      <c r="R1222" s="180"/>
      <c r="S1222" s="180"/>
    </row>
    <row r="1223" spans="1:19">
      <c r="A1223" s="180"/>
      <c r="B1223" s="180"/>
      <c r="C1223" s="180"/>
      <c r="D1223" s="314"/>
      <c r="E1223" s="180"/>
      <c r="F1223" s="180"/>
      <c r="G1223" s="180"/>
      <c r="H1223" s="180"/>
      <c r="I1223" s="180"/>
      <c r="J1223" s="180"/>
      <c r="K1223" s="180"/>
      <c r="L1223" s="180"/>
      <c r="M1223" s="180"/>
      <c r="N1223" s="180"/>
      <c r="O1223" s="180"/>
      <c r="P1223" s="180"/>
      <c r="Q1223" s="180"/>
      <c r="R1223" s="180"/>
      <c r="S1223" s="180"/>
    </row>
    <row r="1224" spans="1:19">
      <c r="A1224" s="180"/>
      <c r="B1224" s="180"/>
      <c r="C1224" s="180"/>
      <c r="D1224" s="314"/>
      <c r="E1224" s="180"/>
      <c r="F1224" s="180"/>
      <c r="G1224" s="180"/>
      <c r="H1224" s="180"/>
      <c r="I1224" s="180"/>
      <c r="J1224" s="180"/>
      <c r="K1224" s="180"/>
      <c r="L1224" s="180"/>
      <c r="M1224" s="180"/>
      <c r="N1224" s="180"/>
      <c r="O1224" s="180"/>
      <c r="P1224" s="180"/>
      <c r="Q1224" s="180"/>
      <c r="R1224" s="180"/>
      <c r="S1224" s="180"/>
    </row>
    <row r="1225" spans="1:19">
      <c r="A1225" s="180"/>
      <c r="B1225" s="180"/>
      <c r="C1225" s="180"/>
      <c r="D1225" s="314"/>
      <c r="E1225" s="180"/>
      <c r="F1225" s="180"/>
      <c r="G1225" s="180"/>
      <c r="H1225" s="180"/>
      <c r="I1225" s="180"/>
      <c r="J1225" s="180"/>
      <c r="K1225" s="180"/>
      <c r="L1225" s="180"/>
      <c r="M1225" s="180"/>
      <c r="N1225" s="180"/>
      <c r="O1225" s="180"/>
      <c r="P1225" s="180"/>
      <c r="Q1225" s="180"/>
      <c r="R1225" s="180"/>
      <c r="S1225" s="180"/>
    </row>
    <row r="1226" spans="1:19">
      <c r="A1226" s="180"/>
      <c r="B1226" s="180"/>
      <c r="C1226" s="180"/>
      <c r="D1226" s="314"/>
      <c r="E1226" s="180"/>
      <c r="F1226" s="180"/>
      <c r="G1226" s="180"/>
      <c r="H1226" s="180"/>
      <c r="I1226" s="180"/>
      <c r="J1226" s="180"/>
      <c r="K1226" s="180"/>
      <c r="L1226" s="180"/>
      <c r="M1226" s="180"/>
      <c r="N1226" s="180"/>
      <c r="O1226" s="180"/>
      <c r="P1226" s="180"/>
      <c r="Q1226" s="180"/>
      <c r="R1226" s="180"/>
      <c r="S1226" s="180"/>
    </row>
    <row r="1227" spans="1:19">
      <c r="A1227" s="180"/>
      <c r="B1227" s="180"/>
      <c r="C1227" s="180"/>
      <c r="D1227" s="314"/>
      <c r="E1227" s="180"/>
      <c r="F1227" s="180"/>
      <c r="G1227" s="180"/>
      <c r="H1227" s="180"/>
      <c r="I1227" s="180"/>
      <c r="J1227" s="180"/>
      <c r="K1227" s="180"/>
      <c r="L1227" s="180"/>
      <c r="M1227" s="180"/>
      <c r="N1227" s="180"/>
      <c r="O1227" s="180"/>
      <c r="P1227" s="180"/>
      <c r="Q1227" s="180"/>
      <c r="R1227" s="180"/>
      <c r="S1227" s="180"/>
    </row>
    <row r="1228" spans="1:19">
      <c r="A1228" s="180"/>
      <c r="B1228" s="180"/>
      <c r="C1228" s="180"/>
      <c r="D1228" s="314"/>
      <c r="E1228" s="180"/>
      <c r="F1228" s="180"/>
      <c r="G1228" s="180"/>
      <c r="H1228" s="180"/>
      <c r="I1228" s="180"/>
      <c r="J1228" s="180"/>
      <c r="K1228" s="180"/>
      <c r="L1228" s="180"/>
      <c r="M1228" s="180"/>
      <c r="N1228" s="180"/>
      <c r="O1228" s="180"/>
      <c r="P1228" s="180"/>
      <c r="Q1228" s="180"/>
      <c r="R1228" s="180"/>
      <c r="S1228" s="180"/>
    </row>
    <row r="1229" spans="1:19">
      <c r="A1229" s="180"/>
      <c r="B1229" s="180"/>
      <c r="C1229" s="180"/>
      <c r="D1229" s="314"/>
      <c r="E1229" s="180"/>
      <c r="F1229" s="180"/>
      <c r="G1229" s="180"/>
      <c r="H1229" s="180"/>
      <c r="I1229" s="180"/>
      <c r="J1229" s="180"/>
      <c r="K1229" s="180"/>
      <c r="L1229" s="180"/>
      <c r="M1229" s="180"/>
      <c r="N1229" s="180"/>
      <c r="O1229" s="180"/>
      <c r="P1229" s="180"/>
      <c r="Q1229" s="180"/>
      <c r="R1229" s="180"/>
      <c r="S1229" s="180"/>
    </row>
    <row r="1230" spans="1:19">
      <c r="A1230" s="180"/>
      <c r="B1230" s="180"/>
      <c r="C1230" s="180"/>
      <c r="D1230" s="314"/>
      <c r="E1230" s="180"/>
      <c r="F1230" s="180"/>
      <c r="G1230" s="180"/>
      <c r="H1230" s="180"/>
      <c r="I1230" s="180"/>
      <c r="J1230" s="180"/>
      <c r="K1230" s="180"/>
      <c r="L1230" s="180"/>
      <c r="M1230" s="180"/>
      <c r="N1230" s="180"/>
      <c r="O1230" s="180"/>
      <c r="P1230" s="180"/>
      <c r="Q1230" s="180"/>
      <c r="R1230" s="180"/>
      <c r="S1230" s="180"/>
    </row>
    <row r="1231" spans="1:19">
      <c r="A1231" s="180"/>
      <c r="B1231" s="180"/>
      <c r="C1231" s="180"/>
      <c r="D1231" s="314"/>
      <c r="E1231" s="180"/>
      <c r="F1231" s="180"/>
      <c r="G1231" s="180"/>
      <c r="H1231" s="180"/>
      <c r="I1231" s="180"/>
      <c r="J1231" s="180"/>
      <c r="K1231" s="180"/>
      <c r="L1231" s="180"/>
      <c r="M1231" s="180"/>
      <c r="N1231" s="180"/>
      <c r="O1231" s="180"/>
      <c r="P1231" s="180"/>
      <c r="Q1231" s="180"/>
      <c r="R1231" s="180"/>
      <c r="S1231" s="180"/>
    </row>
    <row r="1232" spans="1:19">
      <c r="A1232" s="180"/>
      <c r="B1232" s="180"/>
      <c r="C1232" s="180"/>
      <c r="D1232" s="314"/>
      <c r="E1232" s="180"/>
      <c r="F1232" s="180"/>
      <c r="G1232" s="180"/>
      <c r="H1232" s="180"/>
      <c r="I1232" s="180"/>
      <c r="J1232" s="180"/>
      <c r="K1232" s="180"/>
      <c r="L1232" s="180"/>
      <c r="M1232" s="180"/>
      <c r="N1232" s="180"/>
      <c r="O1232" s="180"/>
      <c r="P1232" s="180"/>
      <c r="Q1232" s="180"/>
      <c r="R1232" s="180"/>
      <c r="S1232" s="180"/>
    </row>
    <row r="1233" spans="1:19">
      <c r="A1233" s="180"/>
      <c r="B1233" s="180"/>
      <c r="C1233" s="180"/>
      <c r="D1233" s="314"/>
      <c r="E1233" s="180"/>
      <c r="F1233" s="180"/>
      <c r="G1233" s="180"/>
      <c r="H1233" s="180"/>
      <c r="I1233" s="180"/>
      <c r="J1233" s="180"/>
      <c r="K1233" s="180"/>
      <c r="L1233" s="180"/>
      <c r="M1233" s="180"/>
      <c r="N1233" s="180"/>
      <c r="O1233" s="180"/>
      <c r="P1233" s="180"/>
      <c r="Q1233" s="180"/>
      <c r="R1233" s="180"/>
      <c r="S1233" s="180"/>
    </row>
    <row r="1234" spans="1:19">
      <c r="A1234" s="180"/>
      <c r="B1234" s="180"/>
      <c r="C1234" s="180"/>
      <c r="D1234" s="314"/>
      <c r="E1234" s="180"/>
      <c r="F1234" s="180"/>
      <c r="G1234" s="180"/>
      <c r="H1234" s="180"/>
      <c r="I1234" s="180"/>
      <c r="J1234" s="180"/>
      <c r="K1234" s="180"/>
      <c r="L1234" s="180"/>
      <c r="M1234" s="180"/>
      <c r="N1234" s="180"/>
      <c r="O1234" s="180"/>
      <c r="P1234" s="180"/>
      <c r="Q1234" s="180"/>
      <c r="R1234" s="180"/>
      <c r="S1234" s="180"/>
    </row>
    <row r="1235" spans="1:19">
      <c r="A1235" s="180"/>
      <c r="B1235" s="180"/>
      <c r="C1235" s="180"/>
      <c r="D1235" s="314"/>
      <c r="E1235" s="180"/>
      <c r="F1235" s="180"/>
      <c r="G1235" s="180"/>
      <c r="H1235" s="180"/>
      <c r="I1235" s="180"/>
      <c r="J1235" s="180"/>
      <c r="K1235" s="180"/>
      <c r="L1235" s="180"/>
      <c r="M1235" s="180"/>
      <c r="N1235" s="180"/>
      <c r="O1235" s="180"/>
      <c r="P1235" s="180"/>
      <c r="Q1235" s="180"/>
      <c r="R1235" s="180"/>
      <c r="S1235" s="180"/>
    </row>
    <row r="1236" spans="1:19">
      <c r="A1236" s="180"/>
      <c r="B1236" s="180"/>
      <c r="C1236" s="180"/>
      <c r="D1236" s="314"/>
      <c r="E1236" s="180"/>
      <c r="F1236" s="180"/>
      <c r="G1236" s="180"/>
      <c r="H1236" s="180"/>
      <c r="I1236" s="180"/>
      <c r="J1236" s="180"/>
      <c r="K1236" s="180"/>
      <c r="L1236" s="180"/>
      <c r="M1236" s="180"/>
      <c r="N1236" s="180"/>
      <c r="O1236" s="180"/>
      <c r="P1236" s="180"/>
      <c r="Q1236" s="180"/>
      <c r="R1236" s="180"/>
      <c r="S1236" s="180"/>
    </row>
    <row r="1237" spans="1:19">
      <c r="A1237" s="180"/>
      <c r="B1237" s="180"/>
      <c r="C1237" s="180"/>
      <c r="D1237" s="314"/>
      <c r="E1237" s="180"/>
      <c r="F1237" s="180"/>
      <c r="G1237" s="180"/>
      <c r="H1237" s="180"/>
      <c r="I1237" s="180"/>
      <c r="J1237" s="180"/>
      <c r="K1237" s="180"/>
      <c r="L1237" s="180"/>
      <c r="M1237" s="180"/>
      <c r="N1237" s="180"/>
      <c r="O1237" s="180"/>
      <c r="P1237" s="180"/>
      <c r="Q1237" s="180"/>
      <c r="R1237" s="180"/>
      <c r="S1237" s="180"/>
    </row>
    <row r="1238" spans="1:19">
      <c r="A1238" s="180"/>
      <c r="B1238" s="180"/>
      <c r="C1238" s="180"/>
      <c r="D1238" s="314"/>
      <c r="E1238" s="180"/>
      <c r="F1238" s="180"/>
      <c r="G1238" s="180"/>
      <c r="H1238" s="180"/>
      <c r="I1238" s="180"/>
      <c r="J1238" s="180"/>
      <c r="K1238" s="180"/>
      <c r="L1238" s="180"/>
      <c r="M1238" s="180"/>
      <c r="N1238" s="180"/>
      <c r="O1238" s="180"/>
      <c r="P1238" s="180"/>
      <c r="Q1238" s="180"/>
      <c r="R1238" s="180"/>
      <c r="S1238" s="180"/>
    </row>
    <row r="1239" spans="1:19">
      <c r="A1239" s="180"/>
      <c r="B1239" s="180"/>
      <c r="C1239" s="180"/>
      <c r="D1239" s="314"/>
      <c r="E1239" s="180"/>
      <c r="F1239" s="180"/>
      <c r="G1239" s="180"/>
      <c r="H1239" s="180"/>
      <c r="I1239" s="180"/>
      <c r="J1239" s="180"/>
      <c r="K1239" s="180"/>
      <c r="L1239" s="180"/>
      <c r="M1239" s="180"/>
      <c r="N1239" s="180"/>
      <c r="O1239" s="180"/>
      <c r="P1239" s="180"/>
      <c r="Q1239" s="180"/>
      <c r="R1239" s="180"/>
      <c r="S1239" s="180"/>
    </row>
    <row r="1240" spans="1:19">
      <c r="A1240" s="180"/>
      <c r="B1240" s="180"/>
      <c r="C1240" s="180"/>
      <c r="D1240" s="314"/>
      <c r="E1240" s="180"/>
      <c r="F1240" s="180"/>
      <c r="G1240" s="180"/>
      <c r="H1240" s="180"/>
      <c r="I1240" s="180"/>
      <c r="J1240" s="180"/>
      <c r="K1240" s="180"/>
      <c r="L1240" s="180"/>
      <c r="M1240" s="180"/>
      <c r="N1240" s="180"/>
      <c r="O1240" s="180"/>
      <c r="P1240" s="180"/>
      <c r="Q1240" s="180"/>
      <c r="R1240" s="180"/>
      <c r="S1240" s="180"/>
    </row>
    <row r="1241" spans="1:19">
      <c r="A1241" s="180"/>
      <c r="B1241" s="180"/>
      <c r="C1241" s="180"/>
      <c r="D1241" s="314"/>
      <c r="E1241" s="180"/>
      <c r="F1241" s="180"/>
      <c r="G1241" s="180"/>
      <c r="H1241" s="180"/>
      <c r="I1241" s="180"/>
      <c r="J1241" s="180"/>
      <c r="K1241" s="180"/>
      <c r="L1241" s="180"/>
      <c r="M1241" s="180"/>
      <c r="N1241" s="180"/>
      <c r="O1241" s="180"/>
      <c r="P1241" s="180"/>
      <c r="Q1241" s="180"/>
      <c r="R1241" s="180"/>
      <c r="S1241" s="180"/>
    </row>
    <row r="1242" spans="1:19">
      <c r="A1242" s="180"/>
      <c r="B1242" s="180"/>
      <c r="C1242" s="180"/>
      <c r="D1242" s="314"/>
      <c r="E1242" s="180"/>
      <c r="F1242" s="180"/>
      <c r="G1242" s="180"/>
      <c r="H1242" s="180"/>
      <c r="I1242" s="180"/>
      <c r="J1242" s="180"/>
      <c r="K1242" s="180"/>
      <c r="L1242" s="180"/>
      <c r="M1242" s="180"/>
      <c r="N1242" s="180"/>
      <c r="O1242" s="180"/>
      <c r="P1242" s="180"/>
      <c r="Q1242" s="180"/>
      <c r="R1242" s="180"/>
      <c r="S1242" s="180"/>
    </row>
    <row r="1243" spans="1:19">
      <c r="A1243" s="180"/>
      <c r="B1243" s="180"/>
      <c r="C1243" s="180"/>
      <c r="D1243" s="314"/>
      <c r="E1243" s="180"/>
      <c r="F1243" s="180"/>
      <c r="G1243" s="180"/>
      <c r="H1243" s="180"/>
      <c r="I1243" s="180"/>
      <c r="J1243" s="180"/>
      <c r="K1243" s="180"/>
      <c r="L1243" s="180"/>
      <c r="M1243" s="180"/>
      <c r="N1243" s="180"/>
      <c r="O1243" s="180"/>
      <c r="P1243" s="180"/>
      <c r="Q1243" s="180"/>
      <c r="R1243" s="180"/>
      <c r="S1243" s="180"/>
    </row>
    <row r="1244" spans="1:19">
      <c r="A1244" s="180"/>
      <c r="B1244" s="180"/>
      <c r="C1244" s="180"/>
      <c r="D1244" s="314"/>
      <c r="E1244" s="180"/>
      <c r="F1244" s="180"/>
      <c r="G1244" s="180"/>
      <c r="H1244" s="180"/>
      <c r="I1244" s="180"/>
      <c r="J1244" s="180"/>
      <c r="K1244" s="180"/>
      <c r="L1244" s="180"/>
      <c r="M1244" s="180"/>
      <c r="N1244" s="180"/>
      <c r="O1244" s="180"/>
      <c r="P1244" s="180"/>
      <c r="Q1244" s="180"/>
      <c r="R1244" s="180"/>
      <c r="S1244" s="180"/>
    </row>
    <row r="1245" spans="1:19">
      <c r="A1245" s="180"/>
      <c r="B1245" s="180"/>
      <c r="C1245" s="180"/>
      <c r="D1245" s="314"/>
      <c r="E1245" s="180"/>
      <c r="F1245" s="180"/>
      <c r="G1245" s="180"/>
      <c r="H1245" s="180"/>
      <c r="I1245" s="180"/>
      <c r="J1245" s="180"/>
      <c r="K1245" s="180"/>
      <c r="L1245" s="180"/>
      <c r="M1245" s="180"/>
      <c r="N1245" s="180"/>
      <c r="O1245" s="180"/>
      <c r="P1245" s="180"/>
      <c r="Q1245" s="180"/>
      <c r="R1245" s="180"/>
      <c r="S1245" s="180"/>
    </row>
    <row r="1246" spans="1:19">
      <c r="A1246" s="180"/>
      <c r="B1246" s="180"/>
      <c r="C1246" s="180"/>
      <c r="D1246" s="314"/>
      <c r="E1246" s="180"/>
      <c r="F1246" s="180"/>
      <c r="G1246" s="180"/>
      <c r="H1246" s="180"/>
      <c r="I1246" s="180"/>
      <c r="J1246" s="180"/>
      <c r="K1246" s="180"/>
      <c r="L1246" s="180"/>
      <c r="M1246" s="180"/>
      <c r="N1246" s="180"/>
      <c r="O1246" s="180"/>
      <c r="P1246" s="180"/>
      <c r="Q1246" s="180"/>
      <c r="R1246" s="180"/>
      <c r="S1246" s="180"/>
    </row>
    <row r="1247" spans="1:19">
      <c r="A1247" s="180"/>
      <c r="B1247" s="180"/>
      <c r="C1247" s="180"/>
      <c r="D1247" s="314"/>
      <c r="E1247" s="180"/>
      <c r="F1247" s="180"/>
      <c r="G1247" s="180"/>
      <c r="H1247" s="180"/>
      <c r="I1247" s="180"/>
      <c r="J1247" s="180"/>
      <c r="K1247" s="180"/>
      <c r="L1247" s="180"/>
      <c r="M1247" s="180"/>
      <c r="N1247" s="180"/>
      <c r="O1247" s="180"/>
      <c r="P1247" s="180"/>
      <c r="Q1247" s="180"/>
      <c r="R1247" s="180"/>
      <c r="S1247" s="180"/>
    </row>
    <row r="1248" spans="1:19">
      <c r="A1248" s="180"/>
      <c r="B1248" s="180"/>
      <c r="C1248" s="180"/>
      <c r="D1248" s="314"/>
      <c r="E1248" s="180"/>
      <c r="F1248" s="180"/>
      <c r="G1248" s="180"/>
      <c r="H1248" s="180"/>
      <c r="I1248" s="180"/>
      <c r="J1248" s="180"/>
      <c r="K1248" s="180"/>
      <c r="L1248" s="180"/>
      <c r="M1248" s="180"/>
      <c r="N1248" s="180"/>
      <c r="O1248" s="180"/>
      <c r="P1248" s="180"/>
      <c r="Q1248" s="180"/>
      <c r="R1248" s="180"/>
      <c r="S1248" s="180"/>
    </row>
    <row r="1249" spans="1:19">
      <c r="A1249" s="180"/>
      <c r="B1249" s="180"/>
      <c r="C1249" s="180"/>
      <c r="D1249" s="314"/>
      <c r="E1249" s="180"/>
      <c r="F1249" s="180"/>
      <c r="G1249" s="180"/>
      <c r="H1249" s="180"/>
      <c r="I1249" s="180"/>
      <c r="J1249" s="180"/>
      <c r="K1249" s="180"/>
      <c r="L1249" s="180"/>
      <c r="M1249" s="180"/>
      <c r="N1249" s="180"/>
      <c r="O1249" s="180"/>
      <c r="P1249" s="180"/>
      <c r="Q1249" s="180"/>
      <c r="R1249" s="180"/>
      <c r="S1249" s="180"/>
    </row>
    <row r="1250" spans="1:19">
      <c r="A1250" s="180"/>
      <c r="B1250" s="180"/>
      <c r="C1250" s="180"/>
      <c r="D1250" s="314"/>
      <c r="E1250" s="180"/>
      <c r="F1250" s="180"/>
      <c r="G1250" s="180"/>
      <c r="H1250" s="180"/>
      <c r="I1250" s="180"/>
      <c r="J1250" s="180"/>
      <c r="K1250" s="180"/>
      <c r="L1250" s="180"/>
      <c r="M1250" s="180"/>
      <c r="N1250" s="180"/>
      <c r="O1250" s="180"/>
      <c r="P1250" s="180"/>
      <c r="Q1250" s="180"/>
      <c r="R1250" s="180"/>
      <c r="S1250" s="180"/>
    </row>
    <row r="1251" spans="1:19">
      <c r="A1251" s="180"/>
      <c r="B1251" s="180"/>
      <c r="C1251" s="180"/>
      <c r="D1251" s="314"/>
      <c r="E1251" s="180"/>
      <c r="F1251" s="180"/>
      <c r="G1251" s="180"/>
      <c r="H1251" s="180"/>
      <c r="I1251" s="180"/>
      <c r="J1251" s="180"/>
      <c r="K1251" s="180"/>
      <c r="L1251" s="180"/>
      <c r="M1251" s="180"/>
      <c r="N1251" s="180"/>
      <c r="O1251" s="180"/>
      <c r="P1251" s="180"/>
      <c r="Q1251" s="180"/>
      <c r="R1251" s="180"/>
      <c r="S1251" s="180"/>
    </row>
    <row r="1252" spans="1:19">
      <c r="A1252" s="180"/>
      <c r="B1252" s="180"/>
      <c r="C1252" s="180"/>
      <c r="D1252" s="314"/>
      <c r="E1252" s="180"/>
      <c r="F1252" s="180"/>
      <c r="G1252" s="180"/>
      <c r="H1252" s="180"/>
      <c r="I1252" s="180"/>
      <c r="J1252" s="180"/>
      <c r="K1252" s="180"/>
      <c r="L1252" s="180"/>
      <c r="M1252" s="180"/>
      <c r="N1252" s="180"/>
      <c r="O1252" s="180"/>
      <c r="P1252" s="180"/>
      <c r="Q1252" s="180"/>
      <c r="R1252" s="180"/>
      <c r="S1252" s="180"/>
    </row>
    <row r="1253" spans="1:19">
      <c r="A1253" s="180"/>
      <c r="B1253" s="180"/>
      <c r="C1253" s="180"/>
      <c r="D1253" s="314"/>
      <c r="E1253" s="180"/>
      <c r="F1253" s="180"/>
      <c r="G1253" s="180"/>
      <c r="H1253" s="180"/>
      <c r="I1253" s="180"/>
      <c r="J1253" s="180"/>
      <c r="K1253" s="180"/>
      <c r="L1253" s="180"/>
      <c r="M1253" s="180"/>
      <c r="N1253" s="180"/>
      <c r="O1253" s="180"/>
      <c r="P1253" s="180"/>
      <c r="Q1253" s="180"/>
      <c r="R1253" s="180"/>
      <c r="S1253" s="180"/>
    </row>
    <row r="1254" spans="1:19">
      <c r="A1254" s="180"/>
      <c r="B1254" s="180"/>
      <c r="C1254" s="180"/>
      <c r="D1254" s="314"/>
      <c r="E1254" s="180"/>
      <c r="F1254" s="180"/>
      <c r="G1254" s="180"/>
      <c r="H1254" s="180"/>
      <c r="I1254" s="180"/>
      <c r="J1254" s="180"/>
      <c r="K1254" s="180"/>
      <c r="L1254" s="180"/>
      <c r="M1254" s="180"/>
      <c r="N1254" s="180"/>
      <c r="O1254" s="180"/>
      <c r="P1254" s="180"/>
      <c r="Q1254" s="180"/>
      <c r="R1254" s="180"/>
      <c r="S1254" s="180"/>
    </row>
    <row r="1255" spans="1:19">
      <c r="A1255" s="180"/>
      <c r="B1255" s="180"/>
      <c r="C1255" s="180"/>
      <c r="D1255" s="314"/>
      <c r="E1255" s="180"/>
      <c r="F1255" s="180"/>
      <c r="G1255" s="180"/>
      <c r="H1255" s="180"/>
      <c r="I1255" s="180"/>
      <c r="J1255" s="180"/>
      <c r="K1255" s="180"/>
      <c r="L1255" s="180"/>
      <c r="M1255" s="180"/>
      <c r="N1255" s="180"/>
      <c r="O1255" s="180"/>
      <c r="P1255" s="180"/>
      <c r="Q1255" s="180"/>
      <c r="R1255" s="180"/>
      <c r="S1255" s="180"/>
    </row>
    <row r="1256" spans="1:19">
      <c r="A1256" s="180"/>
      <c r="B1256" s="180"/>
      <c r="C1256" s="180"/>
      <c r="D1256" s="314"/>
      <c r="E1256" s="180"/>
      <c r="F1256" s="180"/>
      <c r="G1256" s="180"/>
      <c r="H1256" s="180"/>
      <c r="I1256" s="180"/>
      <c r="J1256" s="180"/>
      <c r="K1256" s="180"/>
      <c r="L1256" s="180"/>
      <c r="M1256" s="180"/>
      <c r="N1256" s="180"/>
      <c r="O1256" s="180"/>
      <c r="P1256" s="180"/>
      <c r="Q1256" s="180"/>
      <c r="R1256" s="180"/>
      <c r="S1256" s="180"/>
    </row>
    <row r="1257" spans="1:19">
      <c r="A1257" s="180"/>
      <c r="B1257" s="180"/>
      <c r="C1257" s="180"/>
      <c r="D1257" s="314"/>
      <c r="E1257" s="180"/>
      <c r="F1257" s="180"/>
      <c r="G1257" s="180"/>
      <c r="H1257" s="180"/>
      <c r="I1257" s="180"/>
      <c r="J1257" s="180"/>
      <c r="K1257" s="180"/>
      <c r="L1257" s="180"/>
      <c r="M1257" s="180"/>
      <c r="N1257" s="180"/>
      <c r="O1257" s="180"/>
      <c r="P1257" s="180"/>
      <c r="Q1257" s="180"/>
      <c r="R1257" s="180"/>
      <c r="S1257" s="180"/>
    </row>
    <row r="1258" spans="1:19">
      <c r="A1258" s="180"/>
      <c r="B1258" s="180"/>
      <c r="C1258" s="180"/>
      <c r="D1258" s="314"/>
      <c r="E1258" s="180"/>
      <c r="F1258" s="180"/>
      <c r="G1258" s="180"/>
      <c r="H1258" s="180"/>
      <c r="I1258" s="180"/>
      <c r="J1258" s="180"/>
      <c r="K1258" s="180"/>
      <c r="L1258" s="180"/>
      <c r="M1258" s="180"/>
      <c r="N1258" s="180"/>
      <c r="O1258" s="180"/>
      <c r="P1258" s="180"/>
      <c r="Q1258" s="180"/>
      <c r="R1258" s="180"/>
      <c r="S1258" s="180"/>
    </row>
    <row r="1259" spans="1:19">
      <c r="A1259" s="180"/>
      <c r="B1259" s="180"/>
      <c r="C1259" s="180"/>
      <c r="D1259" s="314"/>
      <c r="E1259" s="180"/>
      <c r="F1259" s="180"/>
      <c r="G1259" s="180"/>
      <c r="H1259" s="180"/>
      <c r="I1259" s="180"/>
      <c r="J1259" s="180"/>
      <c r="K1259" s="180"/>
      <c r="L1259" s="180"/>
      <c r="M1259" s="180"/>
      <c r="N1259" s="180"/>
      <c r="O1259" s="180"/>
      <c r="P1259" s="180"/>
      <c r="Q1259" s="180"/>
      <c r="R1259" s="180"/>
      <c r="S1259" s="180"/>
    </row>
    <row r="1260" spans="1:19">
      <c r="A1260" s="180"/>
      <c r="B1260" s="180"/>
      <c r="C1260" s="180"/>
      <c r="D1260" s="314"/>
      <c r="E1260" s="180"/>
      <c r="F1260" s="180"/>
      <c r="G1260" s="180"/>
      <c r="H1260" s="180"/>
      <c r="I1260" s="180"/>
      <c r="J1260" s="180"/>
      <c r="K1260" s="180"/>
      <c r="L1260" s="180"/>
      <c r="M1260" s="180"/>
      <c r="N1260" s="180"/>
      <c r="O1260" s="180"/>
      <c r="P1260" s="180"/>
      <c r="Q1260" s="180"/>
      <c r="R1260" s="180"/>
      <c r="S1260" s="180"/>
    </row>
    <row r="1261" spans="1:19">
      <c r="A1261" s="180"/>
      <c r="B1261" s="180"/>
      <c r="C1261" s="180"/>
      <c r="D1261" s="314"/>
      <c r="E1261" s="180"/>
      <c r="F1261" s="180"/>
      <c r="G1261" s="180"/>
      <c r="H1261" s="180"/>
      <c r="I1261" s="180"/>
      <c r="J1261" s="180"/>
      <c r="K1261" s="180"/>
      <c r="L1261" s="180"/>
      <c r="M1261" s="180"/>
      <c r="N1261" s="180"/>
      <c r="O1261" s="180"/>
      <c r="P1261" s="180"/>
      <c r="Q1261" s="180"/>
      <c r="R1261" s="180"/>
      <c r="S1261" s="180"/>
    </row>
    <row r="1262" spans="1:19">
      <c r="A1262" s="180"/>
      <c r="B1262" s="180"/>
      <c r="C1262" s="180"/>
      <c r="D1262" s="314"/>
      <c r="E1262" s="180"/>
      <c r="F1262" s="180"/>
      <c r="G1262" s="180"/>
      <c r="H1262" s="180"/>
      <c r="I1262" s="180"/>
      <c r="J1262" s="180"/>
      <c r="K1262" s="180"/>
      <c r="L1262" s="180"/>
      <c r="M1262" s="180"/>
      <c r="N1262" s="180"/>
      <c r="O1262" s="180"/>
      <c r="P1262" s="180"/>
      <c r="Q1262" s="180"/>
      <c r="R1262" s="180"/>
      <c r="S1262" s="180"/>
    </row>
    <row r="1263" spans="1:19">
      <c r="A1263" s="180"/>
      <c r="B1263" s="180"/>
      <c r="C1263" s="180"/>
      <c r="D1263" s="314"/>
      <c r="E1263" s="180"/>
      <c r="F1263" s="180"/>
      <c r="G1263" s="180"/>
      <c r="H1263" s="180"/>
      <c r="I1263" s="180"/>
      <c r="J1263" s="180"/>
      <c r="K1263" s="180"/>
      <c r="L1263" s="180"/>
      <c r="M1263" s="180"/>
      <c r="N1263" s="180"/>
      <c r="O1263" s="180"/>
      <c r="P1263" s="180"/>
      <c r="Q1263" s="180"/>
      <c r="R1263" s="180"/>
      <c r="S1263" s="180"/>
    </row>
    <row r="1264" spans="1:19">
      <c r="A1264" s="180"/>
      <c r="B1264" s="180"/>
      <c r="C1264" s="180"/>
      <c r="D1264" s="314"/>
      <c r="E1264" s="180"/>
      <c r="F1264" s="180"/>
      <c r="G1264" s="180"/>
      <c r="H1264" s="180"/>
      <c r="I1264" s="180"/>
      <c r="J1264" s="180"/>
      <c r="K1264" s="180"/>
      <c r="L1264" s="180"/>
      <c r="M1264" s="180"/>
      <c r="N1264" s="180"/>
      <c r="O1264" s="180"/>
      <c r="P1264" s="180"/>
      <c r="Q1264" s="180"/>
      <c r="R1264" s="180"/>
      <c r="S1264" s="180"/>
    </row>
    <row r="1265" spans="1:19">
      <c r="A1265" s="180"/>
      <c r="B1265" s="180"/>
      <c r="C1265" s="180"/>
      <c r="D1265" s="314"/>
      <c r="E1265" s="180"/>
      <c r="F1265" s="180"/>
      <c r="G1265" s="180"/>
      <c r="H1265" s="180"/>
      <c r="I1265" s="180"/>
      <c r="J1265" s="180"/>
      <c r="K1265" s="180"/>
      <c r="L1265" s="180"/>
      <c r="M1265" s="180"/>
      <c r="N1265" s="180"/>
      <c r="O1265" s="180"/>
      <c r="P1265" s="180"/>
      <c r="Q1265" s="180"/>
      <c r="R1265" s="180"/>
      <c r="S1265" s="180"/>
    </row>
    <row r="1266" spans="1:19">
      <c r="A1266" s="180"/>
      <c r="B1266" s="180"/>
      <c r="C1266" s="180"/>
      <c r="D1266" s="314"/>
      <c r="E1266" s="180"/>
      <c r="F1266" s="180"/>
      <c r="G1266" s="180"/>
      <c r="H1266" s="180"/>
      <c r="I1266" s="180"/>
      <c r="J1266" s="180"/>
      <c r="K1266" s="180"/>
      <c r="L1266" s="180"/>
      <c r="M1266" s="180"/>
      <c r="N1266" s="180"/>
      <c r="O1266" s="180"/>
      <c r="P1266" s="180"/>
      <c r="Q1266" s="180"/>
      <c r="R1266" s="180"/>
      <c r="S1266" s="180"/>
    </row>
    <row r="1267" spans="1:19">
      <c r="A1267" s="180"/>
      <c r="B1267" s="180"/>
      <c r="C1267" s="180"/>
      <c r="D1267" s="314"/>
      <c r="E1267" s="180"/>
      <c r="F1267" s="180"/>
      <c r="G1267" s="180"/>
      <c r="H1267" s="180"/>
      <c r="I1267" s="180"/>
      <c r="J1267" s="180"/>
      <c r="K1267" s="180"/>
      <c r="L1267" s="180"/>
      <c r="M1267" s="180"/>
      <c r="N1267" s="180"/>
      <c r="O1267" s="180"/>
      <c r="P1267" s="180"/>
      <c r="Q1267" s="180"/>
      <c r="R1267" s="180"/>
      <c r="S1267" s="180"/>
    </row>
    <row r="1268" spans="1:19">
      <c r="A1268" s="180"/>
      <c r="B1268" s="180"/>
      <c r="C1268" s="180"/>
      <c r="D1268" s="314"/>
      <c r="E1268" s="180"/>
      <c r="F1268" s="180"/>
      <c r="G1268" s="180"/>
      <c r="H1268" s="180"/>
      <c r="I1268" s="180"/>
      <c r="J1268" s="180"/>
      <c r="K1268" s="180"/>
      <c r="L1268" s="180"/>
      <c r="M1268" s="180"/>
      <c r="N1268" s="180"/>
      <c r="O1268" s="180"/>
      <c r="P1268" s="180"/>
      <c r="Q1268" s="180"/>
      <c r="R1268" s="180"/>
      <c r="S1268" s="180"/>
    </row>
    <row r="1269" spans="1:19">
      <c r="A1269" s="180"/>
      <c r="B1269" s="180"/>
      <c r="C1269" s="180"/>
      <c r="D1269" s="314"/>
      <c r="E1269" s="180"/>
      <c r="F1269" s="180"/>
      <c r="G1269" s="180"/>
      <c r="H1269" s="180"/>
      <c r="I1269" s="180"/>
      <c r="J1269" s="180"/>
      <c r="K1269" s="180"/>
      <c r="L1269" s="180"/>
      <c r="M1269" s="180"/>
      <c r="N1269" s="180"/>
      <c r="O1269" s="180"/>
      <c r="P1269" s="180"/>
      <c r="Q1269" s="180"/>
      <c r="R1269" s="180"/>
      <c r="S1269" s="180"/>
    </row>
    <row r="1270" spans="1:19">
      <c r="A1270" s="180"/>
      <c r="B1270" s="180"/>
      <c r="C1270" s="180"/>
      <c r="D1270" s="314"/>
      <c r="E1270" s="180"/>
      <c r="F1270" s="180"/>
      <c r="G1270" s="180"/>
      <c r="H1270" s="180"/>
      <c r="I1270" s="180"/>
      <c r="J1270" s="180"/>
      <c r="K1270" s="180"/>
      <c r="L1270" s="180"/>
      <c r="M1270" s="180"/>
      <c r="N1270" s="180"/>
      <c r="O1270" s="180"/>
      <c r="P1270" s="180"/>
      <c r="Q1270" s="180"/>
      <c r="R1270" s="180"/>
      <c r="S1270" s="180"/>
    </row>
    <row r="1271" spans="1:19">
      <c r="A1271" s="180"/>
      <c r="B1271" s="180"/>
      <c r="C1271" s="180"/>
      <c r="D1271" s="314"/>
      <c r="E1271" s="180"/>
      <c r="F1271" s="180"/>
      <c r="G1271" s="180"/>
      <c r="H1271" s="180"/>
      <c r="I1271" s="180"/>
      <c r="J1271" s="180"/>
      <c r="K1271" s="180"/>
      <c r="L1271" s="180"/>
      <c r="M1271" s="180"/>
      <c r="N1271" s="180"/>
      <c r="O1271" s="180"/>
      <c r="P1271" s="180"/>
      <c r="Q1271" s="180"/>
      <c r="R1271" s="180"/>
      <c r="S1271" s="180"/>
    </row>
    <row r="1272" spans="1:19">
      <c r="A1272" s="180"/>
      <c r="B1272" s="180"/>
      <c r="C1272" s="180"/>
      <c r="D1272" s="314"/>
      <c r="E1272" s="180"/>
      <c r="F1272" s="180"/>
      <c r="G1272" s="180"/>
      <c r="H1272" s="180"/>
      <c r="I1272" s="180"/>
      <c r="J1272" s="180"/>
      <c r="K1272" s="180"/>
      <c r="L1272" s="180"/>
      <c r="M1272" s="180"/>
      <c r="N1272" s="180"/>
      <c r="O1272" s="180"/>
      <c r="P1272" s="180"/>
      <c r="Q1272" s="180"/>
      <c r="R1272" s="180"/>
      <c r="S1272" s="180"/>
    </row>
    <row r="1273" spans="1:19">
      <c r="A1273" s="180"/>
      <c r="B1273" s="180"/>
      <c r="C1273" s="180"/>
      <c r="D1273" s="314"/>
      <c r="E1273" s="180"/>
      <c r="F1273" s="180"/>
      <c r="G1273" s="180"/>
      <c r="H1273" s="180"/>
      <c r="I1273" s="180"/>
      <c r="J1273" s="180"/>
      <c r="K1273" s="180"/>
      <c r="L1273" s="180"/>
      <c r="M1273" s="180"/>
      <c r="N1273" s="180"/>
      <c r="O1273" s="180"/>
      <c r="P1273" s="180"/>
      <c r="Q1273" s="180"/>
      <c r="R1273" s="180"/>
      <c r="S1273" s="180"/>
    </row>
    <row r="1274" spans="1:19">
      <c r="A1274" s="180"/>
      <c r="B1274" s="180"/>
      <c r="C1274" s="180"/>
      <c r="D1274" s="314"/>
      <c r="E1274" s="180"/>
      <c r="F1274" s="180"/>
      <c r="G1274" s="180"/>
      <c r="H1274" s="180"/>
      <c r="I1274" s="180"/>
      <c r="J1274" s="180"/>
      <c r="K1274" s="180"/>
      <c r="L1274" s="180"/>
      <c r="M1274" s="180"/>
      <c r="N1274" s="180"/>
      <c r="O1274" s="180"/>
      <c r="P1274" s="180"/>
      <c r="Q1274" s="180"/>
      <c r="R1274" s="180"/>
      <c r="S1274" s="180"/>
    </row>
    <row r="1275" spans="1:19">
      <c r="A1275" s="180"/>
      <c r="B1275" s="180"/>
      <c r="C1275" s="180"/>
      <c r="D1275" s="314"/>
      <c r="E1275" s="180"/>
      <c r="F1275" s="180"/>
      <c r="G1275" s="180"/>
      <c r="H1275" s="180"/>
      <c r="I1275" s="180"/>
      <c r="J1275" s="180"/>
      <c r="K1275" s="180"/>
      <c r="L1275" s="180"/>
      <c r="M1275" s="180"/>
      <c r="N1275" s="180"/>
      <c r="O1275" s="180"/>
      <c r="P1275" s="180"/>
      <c r="Q1275" s="180"/>
      <c r="R1275" s="180"/>
      <c r="S1275" s="180"/>
    </row>
    <row r="1276" spans="1:19">
      <c r="A1276" s="180"/>
      <c r="B1276" s="180"/>
      <c r="C1276" s="180"/>
      <c r="D1276" s="314"/>
      <c r="E1276" s="180"/>
      <c r="F1276" s="180"/>
      <c r="G1276" s="180"/>
      <c r="H1276" s="180"/>
      <c r="I1276" s="180"/>
      <c r="J1276" s="180"/>
      <c r="K1276" s="180"/>
      <c r="L1276" s="180"/>
      <c r="M1276" s="180"/>
      <c r="N1276" s="180"/>
      <c r="O1276" s="180"/>
      <c r="P1276" s="180"/>
      <c r="Q1276" s="180"/>
      <c r="R1276" s="180"/>
      <c r="S1276" s="180"/>
    </row>
    <row r="1277" spans="1:19">
      <c r="A1277" s="180"/>
      <c r="B1277" s="180"/>
      <c r="C1277" s="180"/>
      <c r="D1277" s="314"/>
      <c r="E1277" s="180"/>
      <c r="F1277" s="180"/>
      <c r="G1277" s="180"/>
      <c r="H1277" s="180"/>
      <c r="I1277" s="180"/>
      <c r="J1277" s="180"/>
      <c r="K1277" s="180"/>
      <c r="L1277" s="180"/>
      <c r="M1277" s="180"/>
      <c r="N1277" s="180"/>
      <c r="O1277" s="180"/>
      <c r="P1277" s="180"/>
      <c r="Q1277" s="180"/>
      <c r="R1277" s="180"/>
      <c r="S1277" s="180"/>
    </row>
    <row r="1278" spans="1:19">
      <c r="A1278" s="180"/>
      <c r="B1278" s="180"/>
      <c r="C1278" s="180"/>
      <c r="D1278" s="314"/>
      <c r="E1278" s="180"/>
      <c r="F1278" s="180"/>
      <c r="G1278" s="180"/>
      <c r="H1278" s="180"/>
      <c r="I1278" s="180"/>
      <c r="J1278" s="180"/>
      <c r="K1278" s="180"/>
      <c r="L1278" s="180"/>
      <c r="M1278" s="180"/>
      <c r="N1278" s="180"/>
      <c r="O1278" s="180"/>
      <c r="P1278" s="180"/>
      <c r="Q1278" s="180"/>
      <c r="R1278" s="180"/>
      <c r="S1278" s="180"/>
    </row>
    <row r="1279" spans="1:19">
      <c r="A1279" s="180"/>
      <c r="B1279" s="180"/>
      <c r="C1279" s="180"/>
      <c r="D1279" s="314"/>
      <c r="E1279" s="180"/>
      <c r="F1279" s="180"/>
      <c r="G1279" s="180"/>
      <c r="H1279" s="180"/>
      <c r="I1279" s="180"/>
      <c r="J1279" s="180"/>
      <c r="K1279" s="180"/>
      <c r="L1279" s="180"/>
      <c r="M1279" s="180"/>
      <c r="N1279" s="180"/>
      <c r="O1279" s="180"/>
      <c r="P1279" s="180"/>
      <c r="Q1279" s="180"/>
      <c r="R1279" s="180"/>
      <c r="S1279" s="180"/>
    </row>
    <row r="1280" spans="1:19">
      <c r="A1280" s="180"/>
      <c r="B1280" s="180"/>
      <c r="C1280" s="180"/>
      <c r="D1280" s="314"/>
      <c r="E1280" s="180"/>
      <c r="F1280" s="180"/>
      <c r="G1280" s="180"/>
      <c r="H1280" s="180"/>
      <c r="I1280" s="180"/>
      <c r="J1280" s="180"/>
      <c r="K1280" s="180"/>
      <c r="L1280" s="180"/>
      <c r="M1280" s="180"/>
      <c r="N1280" s="180"/>
      <c r="O1280" s="180"/>
      <c r="P1280" s="180"/>
      <c r="Q1280" s="180"/>
      <c r="R1280" s="180"/>
      <c r="S1280" s="180"/>
    </row>
    <row r="1281" spans="1:19">
      <c r="A1281" s="180"/>
      <c r="B1281" s="180"/>
      <c r="C1281" s="180"/>
      <c r="D1281" s="314"/>
      <c r="E1281" s="180"/>
      <c r="F1281" s="180"/>
      <c r="G1281" s="180"/>
      <c r="H1281" s="180"/>
      <c r="I1281" s="180"/>
      <c r="J1281" s="180"/>
      <c r="K1281" s="180"/>
      <c r="L1281" s="180"/>
      <c r="M1281" s="180"/>
      <c r="N1281" s="180"/>
      <c r="O1281" s="180"/>
      <c r="P1281" s="180"/>
      <c r="Q1281" s="180"/>
      <c r="R1281" s="180"/>
      <c r="S1281" s="180"/>
    </row>
    <row r="1282" spans="1:19">
      <c r="A1282" s="180"/>
      <c r="B1282" s="180"/>
      <c r="C1282" s="180"/>
      <c r="D1282" s="314"/>
      <c r="E1282" s="180"/>
      <c r="F1282" s="180"/>
      <c r="G1282" s="180"/>
      <c r="H1282" s="180"/>
      <c r="I1282" s="180"/>
      <c r="J1282" s="180"/>
      <c r="K1282" s="180"/>
      <c r="L1282" s="180"/>
      <c r="M1282" s="180"/>
      <c r="N1282" s="180"/>
      <c r="O1282" s="180"/>
      <c r="P1282" s="180"/>
      <c r="Q1282" s="180"/>
      <c r="R1282" s="180"/>
      <c r="S1282" s="180"/>
    </row>
    <row r="1283" spans="1:19">
      <c r="A1283" s="180"/>
      <c r="B1283" s="180"/>
      <c r="C1283" s="180"/>
      <c r="D1283" s="314"/>
      <c r="E1283" s="180"/>
      <c r="F1283" s="180"/>
      <c r="G1283" s="180"/>
      <c r="H1283" s="180"/>
      <c r="I1283" s="180"/>
      <c r="J1283" s="180"/>
      <c r="K1283" s="180"/>
      <c r="L1283" s="180"/>
      <c r="M1283" s="180"/>
      <c r="N1283" s="180"/>
      <c r="O1283" s="180"/>
      <c r="P1283" s="180"/>
      <c r="Q1283" s="180"/>
      <c r="R1283" s="180"/>
      <c r="S1283" s="180"/>
    </row>
    <row r="1284" spans="1:19">
      <c r="A1284" s="180"/>
      <c r="B1284" s="180"/>
      <c r="C1284" s="180"/>
      <c r="D1284" s="314"/>
      <c r="E1284" s="180"/>
      <c r="F1284" s="180"/>
      <c r="G1284" s="180"/>
      <c r="H1284" s="180"/>
      <c r="I1284" s="180"/>
      <c r="J1284" s="180"/>
      <c r="K1284" s="180"/>
      <c r="L1284" s="180"/>
      <c r="M1284" s="180"/>
      <c r="N1284" s="180"/>
      <c r="O1284" s="180"/>
      <c r="P1284" s="180"/>
      <c r="Q1284" s="180"/>
      <c r="R1284" s="180"/>
      <c r="S1284" s="180"/>
    </row>
    <row r="1285" spans="1:19">
      <c r="A1285" s="180"/>
      <c r="B1285" s="180"/>
      <c r="C1285" s="180"/>
      <c r="D1285" s="314"/>
      <c r="E1285" s="180"/>
      <c r="F1285" s="180"/>
      <c r="G1285" s="180"/>
      <c r="H1285" s="180"/>
      <c r="I1285" s="180"/>
      <c r="J1285" s="180"/>
      <c r="K1285" s="180"/>
      <c r="L1285" s="180"/>
      <c r="M1285" s="180"/>
      <c r="N1285" s="180"/>
      <c r="O1285" s="180"/>
      <c r="P1285" s="180"/>
      <c r="Q1285" s="180"/>
      <c r="R1285" s="180"/>
      <c r="S1285" s="180"/>
    </row>
    <row r="1286" spans="1:19">
      <c r="A1286" s="180"/>
      <c r="B1286" s="180"/>
      <c r="C1286" s="180"/>
      <c r="D1286" s="314"/>
      <c r="E1286" s="180"/>
      <c r="F1286" s="180"/>
      <c r="G1286" s="180"/>
      <c r="H1286" s="180"/>
      <c r="I1286" s="180"/>
      <c r="J1286" s="180"/>
      <c r="K1286" s="180"/>
      <c r="L1286" s="180"/>
      <c r="M1286" s="180"/>
      <c r="N1286" s="180"/>
      <c r="O1286" s="180"/>
      <c r="P1286" s="180"/>
      <c r="Q1286" s="180"/>
      <c r="R1286" s="180"/>
      <c r="S1286" s="180"/>
    </row>
    <row r="1287" spans="1:19">
      <c r="A1287" s="180"/>
      <c r="B1287" s="180"/>
      <c r="C1287" s="180"/>
      <c r="D1287" s="314"/>
      <c r="E1287" s="180"/>
      <c r="F1287" s="180"/>
      <c r="G1287" s="180"/>
      <c r="H1287" s="180"/>
      <c r="I1287" s="180"/>
      <c r="J1287" s="180"/>
      <c r="K1287" s="180"/>
      <c r="L1287" s="180"/>
      <c r="M1287" s="180"/>
      <c r="N1287" s="180"/>
      <c r="O1287" s="180"/>
      <c r="P1287" s="180"/>
      <c r="Q1287" s="180"/>
      <c r="R1287" s="180"/>
      <c r="S1287" s="180"/>
    </row>
    <row r="1288" spans="1:19">
      <c r="A1288" s="180"/>
      <c r="B1288" s="180"/>
      <c r="C1288" s="180"/>
      <c r="D1288" s="314"/>
      <c r="E1288" s="180"/>
      <c r="F1288" s="180"/>
      <c r="G1288" s="180"/>
      <c r="H1288" s="180"/>
      <c r="I1288" s="180"/>
      <c r="J1288" s="180"/>
      <c r="K1288" s="180"/>
      <c r="L1288" s="180"/>
      <c r="M1288" s="180"/>
      <c r="N1288" s="180"/>
      <c r="O1288" s="180"/>
      <c r="P1288" s="180"/>
      <c r="Q1288" s="180"/>
      <c r="R1288" s="180"/>
      <c r="S1288" s="180"/>
    </row>
    <row r="1289" spans="1:19">
      <c r="A1289" s="180"/>
      <c r="B1289" s="180"/>
      <c r="C1289" s="180"/>
      <c r="D1289" s="314"/>
      <c r="E1289" s="180"/>
      <c r="F1289" s="180"/>
      <c r="G1289" s="180"/>
      <c r="H1289" s="180"/>
      <c r="I1289" s="180"/>
      <c r="J1289" s="180"/>
      <c r="K1289" s="180"/>
      <c r="L1289" s="180"/>
      <c r="M1289" s="180"/>
      <c r="N1289" s="180"/>
      <c r="O1289" s="180"/>
      <c r="P1289" s="180"/>
      <c r="Q1289" s="180"/>
      <c r="R1289" s="180"/>
      <c r="S1289" s="180"/>
    </row>
    <row r="1290" spans="1:19">
      <c r="A1290" s="180"/>
      <c r="B1290" s="180"/>
      <c r="C1290" s="180"/>
      <c r="D1290" s="314"/>
      <c r="E1290" s="180"/>
      <c r="F1290" s="180"/>
      <c r="G1290" s="180"/>
      <c r="H1290" s="180"/>
      <c r="I1290" s="180"/>
      <c r="J1290" s="180"/>
      <c r="K1290" s="180"/>
      <c r="L1290" s="180"/>
      <c r="M1290" s="180"/>
      <c r="N1290" s="180"/>
      <c r="O1290" s="180"/>
      <c r="P1290" s="180"/>
      <c r="Q1290" s="180"/>
      <c r="R1290" s="180"/>
      <c r="S1290" s="180"/>
    </row>
    <row r="1291" spans="1:19">
      <c r="A1291" s="180"/>
      <c r="B1291" s="180"/>
      <c r="C1291" s="180"/>
      <c r="D1291" s="314"/>
      <c r="E1291" s="180"/>
      <c r="F1291" s="180"/>
      <c r="G1291" s="180"/>
      <c r="H1291" s="180"/>
      <c r="I1291" s="180"/>
      <c r="J1291" s="180"/>
      <c r="K1291" s="180"/>
      <c r="L1291" s="180"/>
      <c r="M1291" s="180"/>
      <c r="N1291" s="180"/>
      <c r="O1291" s="180"/>
      <c r="P1291" s="180"/>
      <c r="Q1291" s="180"/>
      <c r="R1291" s="180"/>
      <c r="S1291" s="180"/>
    </row>
    <row r="1292" spans="1:19">
      <c r="A1292" s="180"/>
      <c r="B1292" s="180"/>
      <c r="C1292" s="180"/>
      <c r="D1292" s="314"/>
      <c r="E1292" s="180"/>
      <c r="F1292" s="180"/>
      <c r="G1292" s="180"/>
      <c r="H1292" s="180"/>
      <c r="I1292" s="180"/>
      <c r="J1292" s="180"/>
      <c r="K1292" s="180"/>
      <c r="L1292" s="180"/>
      <c r="M1292" s="180"/>
      <c r="N1292" s="180"/>
      <c r="O1292" s="180"/>
      <c r="P1292" s="180"/>
      <c r="Q1292" s="180"/>
      <c r="R1292" s="180"/>
      <c r="S1292" s="180"/>
    </row>
    <row r="1293" spans="1:19">
      <c r="A1293" s="180"/>
      <c r="B1293" s="180"/>
      <c r="C1293" s="180"/>
      <c r="D1293" s="314"/>
      <c r="E1293" s="180"/>
      <c r="F1293" s="180"/>
      <c r="G1293" s="180"/>
      <c r="H1293" s="180"/>
      <c r="I1293" s="180"/>
      <c r="J1293" s="180"/>
      <c r="K1293" s="180"/>
      <c r="L1293" s="180"/>
      <c r="M1293" s="180"/>
      <c r="N1293" s="180"/>
      <c r="O1293" s="180"/>
      <c r="P1293" s="180"/>
      <c r="Q1293" s="180"/>
      <c r="R1293" s="180"/>
      <c r="S1293" s="180"/>
    </row>
    <row r="1294" spans="1:19">
      <c r="A1294" s="180"/>
      <c r="B1294" s="180"/>
      <c r="C1294" s="180"/>
      <c r="D1294" s="314"/>
      <c r="E1294" s="180"/>
      <c r="F1294" s="180"/>
      <c r="G1294" s="180"/>
      <c r="H1294" s="180"/>
      <c r="I1294" s="180"/>
      <c r="J1294" s="180"/>
      <c r="K1294" s="180"/>
      <c r="L1294" s="180"/>
      <c r="M1294" s="180"/>
      <c r="N1294" s="180"/>
      <c r="O1294" s="180"/>
      <c r="P1294" s="180"/>
      <c r="Q1294" s="180"/>
      <c r="R1294" s="180"/>
      <c r="S1294" s="180"/>
    </row>
    <row r="1295" spans="1:19">
      <c r="A1295" s="180"/>
      <c r="B1295" s="180"/>
      <c r="C1295" s="180"/>
      <c r="D1295" s="314"/>
      <c r="E1295" s="180"/>
      <c r="F1295" s="180"/>
      <c r="G1295" s="180"/>
      <c r="H1295" s="180"/>
      <c r="I1295" s="180"/>
      <c r="J1295" s="180"/>
      <c r="K1295" s="180"/>
      <c r="L1295" s="180"/>
      <c r="M1295" s="180"/>
      <c r="N1295" s="180"/>
      <c r="O1295" s="180"/>
      <c r="P1295" s="180"/>
      <c r="Q1295" s="180"/>
      <c r="R1295" s="180"/>
      <c r="S1295" s="180"/>
    </row>
    <row r="1296" spans="1:19">
      <c r="A1296" s="180"/>
      <c r="B1296" s="180"/>
      <c r="C1296" s="180"/>
      <c r="D1296" s="314"/>
      <c r="E1296" s="180"/>
      <c r="F1296" s="180"/>
      <c r="G1296" s="180"/>
      <c r="H1296" s="180"/>
      <c r="I1296" s="180"/>
      <c r="J1296" s="180"/>
      <c r="K1296" s="180"/>
      <c r="L1296" s="180"/>
      <c r="M1296" s="180"/>
      <c r="N1296" s="180"/>
      <c r="O1296" s="180"/>
      <c r="P1296" s="180"/>
      <c r="Q1296" s="180"/>
      <c r="R1296" s="180"/>
      <c r="S1296" s="180"/>
    </row>
    <row r="1297" spans="1:19">
      <c r="A1297" s="180"/>
      <c r="B1297" s="180"/>
      <c r="C1297" s="180"/>
      <c r="D1297" s="314"/>
      <c r="E1297" s="180"/>
      <c r="F1297" s="180"/>
      <c r="G1297" s="180"/>
      <c r="H1297" s="180"/>
      <c r="I1297" s="180"/>
      <c r="J1297" s="180"/>
      <c r="K1297" s="180"/>
      <c r="L1297" s="180"/>
      <c r="M1297" s="180"/>
      <c r="N1297" s="180"/>
      <c r="O1297" s="180"/>
      <c r="P1297" s="180"/>
      <c r="Q1297" s="180"/>
      <c r="R1297" s="180"/>
      <c r="S1297" s="180"/>
    </row>
    <row r="1298" spans="1:19">
      <c r="A1298" s="180"/>
      <c r="B1298" s="180"/>
      <c r="C1298" s="180"/>
      <c r="D1298" s="314"/>
      <c r="E1298" s="180"/>
      <c r="F1298" s="180"/>
      <c r="G1298" s="180"/>
      <c r="H1298" s="180"/>
      <c r="I1298" s="180"/>
      <c r="J1298" s="180"/>
      <c r="K1298" s="180"/>
      <c r="L1298" s="180"/>
      <c r="M1298" s="180"/>
      <c r="N1298" s="180"/>
      <c r="O1298" s="180"/>
      <c r="P1298" s="180"/>
      <c r="Q1298" s="180"/>
      <c r="R1298" s="180"/>
      <c r="S1298" s="180"/>
    </row>
    <row r="1299" spans="1:19">
      <c r="A1299" s="180"/>
      <c r="B1299" s="180"/>
      <c r="C1299" s="180"/>
      <c r="D1299" s="314"/>
      <c r="E1299" s="180"/>
      <c r="F1299" s="180"/>
      <c r="G1299" s="180"/>
      <c r="H1299" s="180"/>
      <c r="I1299" s="180"/>
      <c r="J1299" s="180"/>
      <c r="K1299" s="180"/>
      <c r="L1299" s="180"/>
      <c r="M1299" s="180"/>
      <c r="N1299" s="180"/>
      <c r="O1299" s="180"/>
      <c r="P1299" s="180"/>
      <c r="Q1299" s="180"/>
      <c r="R1299" s="180"/>
      <c r="S1299" s="180"/>
    </row>
    <row r="1300" spans="1:19">
      <c r="A1300" s="180"/>
      <c r="B1300" s="180"/>
      <c r="C1300" s="180"/>
      <c r="D1300" s="314"/>
      <c r="E1300" s="180"/>
      <c r="F1300" s="180"/>
      <c r="G1300" s="180"/>
      <c r="H1300" s="180"/>
      <c r="I1300" s="180"/>
      <c r="J1300" s="180"/>
      <c r="K1300" s="180"/>
      <c r="L1300" s="180"/>
      <c r="M1300" s="180"/>
      <c r="N1300" s="180"/>
      <c r="O1300" s="180"/>
      <c r="P1300" s="180"/>
      <c r="Q1300" s="180"/>
      <c r="R1300" s="180"/>
      <c r="S1300" s="180"/>
    </row>
    <row r="1301" spans="1:19">
      <c r="A1301" s="180"/>
      <c r="B1301" s="180"/>
      <c r="C1301" s="180"/>
      <c r="D1301" s="314"/>
      <c r="E1301" s="180"/>
      <c r="F1301" s="180"/>
      <c r="G1301" s="180"/>
      <c r="H1301" s="180"/>
      <c r="I1301" s="180"/>
      <c r="J1301" s="180"/>
      <c r="K1301" s="180"/>
      <c r="L1301" s="180"/>
      <c r="M1301" s="180"/>
      <c r="N1301" s="180"/>
      <c r="O1301" s="180"/>
      <c r="P1301" s="180"/>
      <c r="Q1301" s="180"/>
      <c r="R1301" s="180"/>
      <c r="S1301" s="180"/>
    </row>
    <row r="1302" spans="1:19">
      <c r="A1302" s="180"/>
      <c r="B1302" s="180"/>
      <c r="C1302" s="180"/>
      <c r="D1302" s="314"/>
      <c r="E1302" s="180"/>
      <c r="F1302" s="180"/>
      <c r="G1302" s="180"/>
      <c r="H1302" s="180"/>
      <c r="I1302" s="180"/>
      <c r="J1302" s="180"/>
      <c r="K1302" s="180"/>
      <c r="L1302" s="180"/>
      <c r="M1302" s="180"/>
      <c r="N1302" s="180"/>
      <c r="O1302" s="180"/>
      <c r="P1302" s="180"/>
      <c r="Q1302" s="180"/>
      <c r="R1302" s="180"/>
      <c r="S1302" s="180"/>
    </row>
    <row r="1303" spans="1:19">
      <c r="A1303" s="180"/>
      <c r="B1303" s="180"/>
      <c r="C1303" s="180"/>
      <c r="D1303" s="314"/>
      <c r="E1303" s="180"/>
      <c r="F1303" s="180"/>
      <c r="G1303" s="180"/>
      <c r="H1303" s="180"/>
      <c r="I1303" s="180"/>
      <c r="J1303" s="180"/>
      <c r="K1303" s="180"/>
      <c r="L1303" s="180"/>
      <c r="M1303" s="180"/>
      <c r="N1303" s="180"/>
      <c r="O1303" s="180"/>
      <c r="P1303" s="180"/>
      <c r="Q1303" s="180"/>
      <c r="R1303" s="180"/>
      <c r="S1303" s="180"/>
    </row>
    <row r="1304" spans="1:19">
      <c r="A1304" s="180"/>
      <c r="B1304" s="180"/>
      <c r="C1304" s="180"/>
      <c r="D1304" s="314"/>
      <c r="E1304" s="180"/>
      <c r="F1304" s="180"/>
      <c r="G1304" s="180"/>
      <c r="H1304" s="180"/>
      <c r="I1304" s="180"/>
      <c r="J1304" s="180"/>
      <c r="K1304" s="180"/>
      <c r="L1304" s="180"/>
      <c r="M1304" s="180"/>
      <c r="N1304" s="180"/>
      <c r="O1304" s="180"/>
      <c r="P1304" s="180"/>
      <c r="Q1304" s="180"/>
      <c r="R1304" s="180"/>
      <c r="S1304" s="180"/>
    </row>
    <row r="1305" spans="1:19">
      <c r="A1305" s="180"/>
      <c r="B1305" s="180"/>
      <c r="C1305" s="180"/>
      <c r="D1305" s="314"/>
      <c r="E1305" s="180"/>
      <c r="F1305" s="180"/>
      <c r="G1305" s="180"/>
      <c r="H1305" s="180"/>
      <c r="I1305" s="180"/>
      <c r="J1305" s="180"/>
      <c r="K1305" s="180"/>
      <c r="L1305" s="180"/>
      <c r="M1305" s="180"/>
      <c r="N1305" s="180"/>
      <c r="O1305" s="180"/>
      <c r="P1305" s="180"/>
      <c r="Q1305" s="180"/>
      <c r="R1305" s="180"/>
      <c r="S1305" s="180"/>
    </row>
    <row r="1306" spans="1:19">
      <c r="A1306" s="180"/>
      <c r="B1306" s="180"/>
      <c r="C1306" s="180"/>
      <c r="D1306" s="314"/>
      <c r="E1306" s="180"/>
      <c r="F1306" s="180"/>
      <c r="G1306" s="180"/>
      <c r="H1306" s="180"/>
      <c r="I1306" s="180"/>
      <c r="J1306" s="180"/>
      <c r="K1306" s="180"/>
      <c r="L1306" s="180"/>
      <c r="M1306" s="180"/>
      <c r="N1306" s="180"/>
      <c r="O1306" s="180"/>
      <c r="P1306" s="180"/>
      <c r="Q1306" s="180"/>
      <c r="R1306" s="180"/>
      <c r="S1306" s="180"/>
    </row>
    <row r="1307" spans="1:19">
      <c r="A1307" s="180"/>
      <c r="B1307" s="180"/>
      <c r="C1307" s="180"/>
      <c r="D1307" s="314"/>
      <c r="E1307" s="180"/>
      <c r="F1307" s="180"/>
      <c r="G1307" s="180"/>
      <c r="H1307" s="180"/>
      <c r="I1307" s="180"/>
      <c r="J1307" s="180"/>
      <c r="K1307" s="180"/>
      <c r="L1307" s="180"/>
      <c r="M1307" s="180"/>
      <c r="N1307" s="180"/>
      <c r="O1307" s="180"/>
      <c r="P1307" s="180"/>
      <c r="Q1307" s="180"/>
      <c r="R1307" s="180"/>
      <c r="S1307" s="180"/>
    </row>
    <row r="1308" spans="1:19">
      <c r="A1308" s="180"/>
      <c r="B1308" s="180"/>
      <c r="C1308" s="180"/>
      <c r="D1308" s="314"/>
      <c r="E1308" s="180"/>
      <c r="F1308" s="180"/>
      <c r="G1308" s="180"/>
      <c r="H1308" s="180"/>
      <c r="I1308" s="180"/>
      <c r="J1308" s="180"/>
      <c r="K1308" s="180"/>
      <c r="L1308" s="180"/>
      <c r="M1308" s="180"/>
      <c r="N1308" s="180"/>
      <c r="O1308" s="180"/>
      <c r="P1308" s="180"/>
      <c r="Q1308" s="180"/>
      <c r="R1308" s="180"/>
      <c r="S1308" s="180"/>
    </row>
    <row r="1309" spans="1:19">
      <c r="A1309" s="180"/>
      <c r="B1309" s="180"/>
      <c r="C1309" s="180"/>
      <c r="D1309" s="314"/>
      <c r="E1309" s="180"/>
      <c r="F1309" s="180"/>
      <c r="G1309" s="180"/>
      <c r="H1309" s="180"/>
      <c r="I1309" s="180"/>
      <c r="J1309" s="180"/>
      <c r="K1309" s="180"/>
      <c r="L1309" s="180"/>
      <c r="M1309" s="180"/>
      <c r="N1309" s="180"/>
      <c r="O1309" s="180"/>
      <c r="P1309" s="180"/>
      <c r="Q1309" s="180"/>
      <c r="R1309" s="180"/>
      <c r="S1309" s="180"/>
    </row>
    <row r="1310" spans="1:19">
      <c r="A1310" s="180"/>
      <c r="B1310" s="180"/>
      <c r="C1310" s="180"/>
      <c r="D1310" s="314"/>
      <c r="E1310" s="180"/>
      <c r="F1310" s="180"/>
      <c r="G1310" s="180"/>
      <c r="H1310" s="180"/>
      <c r="I1310" s="180"/>
      <c r="J1310" s="180"/>
      <c r="K1310" s="180"/>
      <c r="L1310" s="180"/>
      <c r="M1310" s="180"/>
      <c r="N1310" s="180"/>
      <c r="O1310" s="180"/>
      <c r="P1310" s="180"/>
      <c r="Q1310" s="180"/>
      <c r="R1310" s="180"/>
      <c r="S1310" s="180"/>
    </row>
    <row r="1311" spans="1:19">
      <c r="A1311" s="180"/>
      <c r="B1311" s="180"/>
      <c r="C1311" s="180"/>
      <c r="D1311" s="314"/>
      <c r="E1311" s="180"/>
      <c r="F1311" s="180"/>
      <c r="G1311" s="180"/>
      <c r="H1311" s="180"/>
      <c r="I1311" s="180"/>
      <c r="J1311" s="180"/>
      <c r="K1311" s="180"/>
      <c r="L1311" s="180"/>
      <c r="M1311" s="180"/>
      <c r="N1311" s="180"/>
      <c r="O1311" s="180"/>
      <c r="P1311" s="180"/>
      <c r="Q1311" s="180"/>
      <c r="R1311" s="180"/>
      <c r="S1311" s="180"/>
    </row>
    <row r="1312" spans="1:19">
      <c r="A1312" s="180"/>
      <c r="B1312" s="180"/>
      <c r="C1312" s="180"/>
      <c r="D1312" s="314"/>
      <c r="E1312" s="180"/>
      <c r="F1312" s="180"/>
      <c r="G1312" s="180"/>
      <c r="H1312" s="180"/>
      <c r="I1312" s="180"/>
      <c r="J1312" s="180"/>
      <c r="K1312" s="180"/>
      <c r="L1312" s="180"/>
      <c r="M1312" s="180"/>
      <c r="N1312" s="180"/>
      <c r="O1312" s="180"/>
      <c r="P1312" s="180"/>
      <c r="Q1312" s="180"/>
      <c r="R1312" s="180"/>
      <c r="S1312" s="180"/>
    </row>
    <row r="1313" spans="1:19">
      <c r="A1313" s="180"/>
      <c r="B1313" s="180"/>
      <c r="C1313" s="180"/>
      <c r="D1313" s="314"/>
      <c r="E1313" s="180"/>
      <c r="F1313" s="180"/>
      <c r="G1313" s="180"/>
      <c r="H1313" s="180"/>
      <c r="I1313" s="180"/>
      <c r="J1313" s="180"/>
      <c r="K1313" s="180"/>
      <c r="L1313" s="180"/>
      <c r="M1313" s="180"/>
      <c r="N1313" s="180"/>
      <c r="O1313" s="180"/>
      <c r="P1313" s="180"/>
      <c r="Q1313" s="180"/>
      <c r="R1313" s="180"/>
      <c r="S1313" s="180"/>
    </row>
    <row r="1314" spans="1:19">
      <c r="A1314" s="180"/>
      <c r="B1314" s="180"/>
      <c r="C1314" s="180"/>
      <c r="D1314" s="314"/>
      <c r="E1314" s="180"/>
      <c r="F1314" s="180"/>
      <c r="G1314" s="180"/>
      <c r="H1314" s="180"/>
      <c r="I1314" s="180"/>
      <c r="J1314" s="180"/>
      <c r="K1314" s="180"/>
      <c r="L1314" s="180"/>
      <c r="M1314" s="180"/>
      <c r="N1314" s="180"/>
      <c r="O1314" s="180"/>
      <c r="P1314" s="180"/>
      <c r="Q1314" s="180"/>
      <c r="R1314" s="180"/>
      <c r="S1314" s="180"/>
    </row>
    <row r="1315" spans="1:19">
      <c r="A1315" s="180"/>
      <c r="B1315" s="180"/>
      <c r="C1315" s="180"/>
      <c r="D1315" s="314"/>
      <c r="E1315" s="180"/>
      <c r="F1315" s="180"/>
      <c r="G1315" s="180"/>
      <c r="H1315" s="180"/>
      <c r="I1315" s="180"/>
      <c r="J1315" s="180"/>
      <c r="K1315" s="180"/>
      <c r="L1315" s="180"/>
      <c r="M1315" s="180"/>
      <c r="N1315" s="180"/>
      <c r="O1315" s="180"/>
      <c r="P1315" s="180"/>
      <c r="Q1315" s="180"/>
      <c r="R1315" s="180"/>
      <c r="S1315" s="180"/>
    </row>
    <row r="1316" spans="1:19">
      <c r="A1316" s="180"/>
      <c r="B1316" s="180"/>
      <c r="C1316" s="180"/>
      <c r="D1316" s="314"/>
      <c r="E1316" s="180"/>
      <c r="F1316" s="180"/>
      <c r="G1316" s="180"/>
      <c r="H1316" s="180"/>
      <c r="I1316" s="180"/>
      <c r="J1316" s="180"/>
      <c r="K1316" s="180"/>
      <c r="L1316" s="180"/>
      <c r="M1316" s="180"/>
      <c r="N1316" s="180"/>
      <c r="O1316" s="180"/>
      <c r="P1316" s="180"/>
      <c r="Q1316" s="180"/>
      <c r="R1316" s="180"/>
      <c r="S1316" s="180"/>
    </row>
    <row r="1317" spans="1:19">
      <c r="A1317" s="180"/>
      <c r="B1317" s="180"/>
      <c r="C1317" s="180"/>
      <c r="D1317" s="314"/>
      <c r="E1317" s="180"/>
      <c r="F1317" s="180"/>
      <c r="G1317" s="180"/>
      <c r="H1317" s="180"/>
      <c r="I1317" s="180"/>
      <c r="J1317" s="180"/>
      <c r="K1317" s="180"/>
      <c r="L1317" s="180"/>
      <c r="M1317" s="180"/>
      <c r="N1317" s="180"/>
      <c r="O1317" s="180"/>
      <c r="P1317" s="180"/>
      <c r="Q1317" s="180"/>
      <c r="R1317" s="180"/>
      <c r="S1317" s="180"/>
    </row>
    <row r="1318" spans="1:19">
      <c r="A1318" s="180"/>
      <c r="B1318" s="180"/>
      <c r="C1318" s="180"/>
      <c r="D1318" s="314"/>
      <c r="E1318" s="180"/>
      <c r="F1318" s="180"/>
      <c r="G1318" s="180"/>
      <c r="H1318" s="180"/>
      <c r="I1318" s="180"/>
      <c r="J1318" s="180"/>
      <c r="K1318" s="180"/>
      <c r="L1318" s="180"/>
      <c r="M1318" s="180"/>
      <c r="N1318" s="180"/>
      <c r="O1318" s="180"/>
      <c r="P1318" s="180"/>
      <c r="Q1318" s="180"/>
      <c r="R1318" s="180"/>
      <c r="S1318" s="180"/>
    </row>
    <row r="1319" spans="1:19">
      <c r="A1319" s="180"/>
      <c r="B1319" s="180"/>
      <c r="C1319" s="180"/>
      <c r="D1319" s="314"/>
      <c r="E1319" s="180"/>
      <c r="F1319" s="180"/>
      <c r="G1319" s="180"/>
      <c r="H1319" s="180"/>
      <c r="I1319" s="180"/>
      <c r="J1319" s="180"/>
      <c r="K1319" s="180"/>
      <c r="L1319" s="180"/>
      <c r="M1319" s="180"/>
      <c r="N1319" s="180"/>
      <c r="O1319" s="180"/>
      <c r="P1319" s="180"/>
      <c r="Q1319" s="180"/>
      <c r="R1319" s="180"/>
      <c r="S1319" s="180"/>
    </row>
    <row r="1320" spans="1:19">
      <c r="A1320" s="180"/>
      <c r="B1320" s="180"/>
      <c r="C1320" s="180"/>
      <c r="D1320" s="314"/>
      <c r="E1320" s="180"/>
      <c r="F1320" s="180"/>
      <c r="G1320" s="180"/>
      <c r="H1320" s="180"/>
      <c r="I1320" s="180"/>
      <c r="J1320" s="180"/>
      <c r="K1320" s="180"/>
      <c r="L1320" s="180"/>
      <c r="M1320" s="180"/>
      <c r="N1320" s="180"/>
      <c r="O1320" s="180"/>
      <c r="P1320" s="180"/>
      <c r="Q1320" s="180"/>
      <c r="R1320" s="180"/>
      <c r="S1320" s="180"/>
    </row>
    <row r="1321" spans="1:19">
      <c r="A1321" s="180"/>
      <c r="B1321" s="180"/>
      <c r="C1321" s="180"/>
      <c r="D1321" s="314"/>
      <c r="E1321" s="180"/>
      <c r="F1321" s="180"/>
      <c r="G1321" s="180"/>
      <c r="H1321" s="180"/>
      <c r="I1321" s="180"/>
      <c r="J1321" s="180"/>
      <c r="K1321" s="180"/>
      <c r="L1321" s="180"/>
      <c r="M1321" s="180"/>
      <c r="N1321" s="180"/>
      <c r="O1321" s="180"/>
      <c r="P1321" s="180"/>
      <c r="Q1321" s="180"/>
      <c r="R1321" s="180"/>
      <c r="S1321" s="180"/>
    </row>
    <row r="1322" spans="1:19">
      <c r="A1322" s="180"/>
      <c r="B1322" s="180"/>
      <c r="C1322" s="180"/>
      <c r="D1322" s="314"/>
      <c r="E1322" s="180"/>
      <c r="F1322" s="180"/>
      <c r="G1322" s="180"/>
      <c r="H1322" s="180"/>
      <c r="I1322" s="180"/>
      <c r="J1322" s="180"/>
      <c r="K1322" s="180"/>
      <c r="L1322" s="180"/>
      <c r="M1322" s="180"/>
      <c r="N1322" s="180"/>
      <c r="O1322" s="180"/>
      <c r="P1322" s="180"/>
      <c r="Q1322" s="180"/>
      <c r="R1322" s="180"/>
      <c r="S1322" s="180"/>
    </row>
    <row r="1323" spans="1:19">
      <c r="A1323" s="180"/>
      <c r="B1323" s="180"/>
      <c r="C1323" s="180"/>
      <c r="D1323" s="314"/>
      <c r="E1323" s="180"/>
      <c r="F1323" s="180"/>
      <c r="G1323" s="180"/>
      <c r="H1323" s="180"/>
      <c r="I1323" s="180"/>
      <c r="J1323" s="180"/>
      <c r="K1323" s="180"/>
      <c r="L1323" s="180"/>
      <c r="M1323" s="180"/>
      <c r="N1323" s="180"/>
      <c r="O1323" s="180"/>
      <c r="P1323" s="180"/>
      <c r="Q1323" s="180"/>
      <c r="R1323" s="180"/>
      <c r="S1323" s="180"/>
    </row>
    <row r="1324" spans="1:19">
      <c r="A1324" s="180"/>
      <c r="B1324" s="180"/>
      <c r="C1324" s="180"/>
      <c r="D1324" s="314"/>
      <c r="E1324" s="180"/>
      <c r="F1324" s="180"/>
      <c r="G1324" s="180"/>
      <c r="H1324" s="180"/>
      <c r="I1324" s="180"/>
      <c r="J1324" s="180"/>
      <c r="K1324" s="180"/>
      <c r="L1324" s="180"/>
      <c r="M1324" s="180"/>
      <c r="N1324" s="180"/>
      <c r="O1324" s="180"/>
      <c r="P1324" s="180"/>
      <c r="Q1324" s="180"/>
      <c r="R1324" s="180"/>
      <c r="S1324" s="180"/>
    </row>
    <row r="1325" spans="1:19">
      <c r="A1325" s="180"/>
      <c r="B1325" s="180"/>
      <c r="C1325" s="180"/>
      <c r="D1325" s="314"/>
      <c r="E1325" s="180"/>
      <c r="F1325" s="180"/>
      <c r="G1325" s="180"/>
      <c r="H1325" s="180"/>
      <c r="I1325" s="180"/>
      <c r="J1325" s="180"/>
      <c r="K1325" s="180"/>
      <c r="L1325" s="180"/>
      <c r="M1325" s="180"/>
      <c r="N1325" s="180"/>
      <c r="O1325" s="180"/>
      <c r="P1325" s="180"/>
      <c r="Q1325" s="180"/>
      <c r="R1325" s="180"/>
      <c r="S1325" s="180"/>
    </row>
    <row r="1326" spans="1:19">
      <c r="A1326" s="180"/>
      <c r="B1326" s="180"/>
      <c r="C1326" s="180"/>
      <c r="D1326" s="314"/>
      <c r="E1326" s="180"/>
      <c r="F1326" s="180"/>
      <c r="G1326" s="180"/>
      <c r="H1326" s="180"/>
      <c r="I1326" s="180"/>
      <c r="J1326" s="180"/>
      <c r="K1326" s="180"/>
      <c r="L1326" s="180"/>
      <c r="M1326" s="180"/>
      <c r="N1326" s="180"/>
      <c r="O1326" s="180"/>
      <c r="P1326" s="180"/>
      <c r="Q1326" s="180"/>
      <c r="R1326" s="180"/>
      <c r="S1326" s="180"/>
    </row>
    <row r="1327" spans="1:19">
      <c r="A1327" s="180"/>
      <c r="B1327" s="180"/>
      <c r="C1327" s="180"/>
      <c r="D1327" s="314"/>
      <c r="E1327" s="180"/>
      <c r="F1327" s="180"/>
      <c r="G1327" s="180"/>
      <c r="H1327" s="180"/>
      <c r="I1327" s="180"/>
      <c r="J1327" s="180"/>
      <c r="K1327" s="180"/>
      <c r="L1327" s="180"/>
      <c r="M1327" s="180"/>
      <c r="N1327" s="180"/>
      <c r="O1327" s="180"/>
      <c r="P1327" s="180"/>
      <c r="Q1327" s="180"/>
      <c r="R1327" s="180"/>
      <c r="S1327" s="180"/>
    </row>
    <row r="1328" spans="1:19">
      <c r="A1328" s="180"/>
      <c r="B1328" s="180"/>
      <c r="C1328" s="180"/>
      <c r="D1328" s="314"/>
      <c r="E1328" s="180"/>
      <c r="F1328" s="180"/>
      <c r="G1328" s="180"/>
      <c r="H1328" s="180"/>
      <c r="I1328" s="180"/>
      <c r="J1328" s="180"/>
      <c r="K1328" s="180"/>
      <c r="L1328" s="180"/>
      <c r="M1328" s="180"/>
      <c r="N1328" s="180"/>
      <c r="O1328" s="180"/>
      <c r="P1328" s="180"/>
      <c r="Q1328" s="180"/>
      <c r="R1328" s="180"/>
      <c r="S1328" s="180"/>
    </row>
    <row r="1329" spans="1:19">
      <c r="A1329" s="180"/>
      <c r="B1329" s="180"/>
      <c r="C1329" s="180"/>
      <c r="D1329" s="314"/>
      <c r="E1329" s="180"/>
      <c r="F1329" s="180"/>
      <c r="G1329" s="180"/>
      <c r="H1329" s="180"/>
      <c r="I1329" s="180"/>
      <c r="J1329" s="180"/>
      <c r="K1329" s="180"/>
      <c r="L1329" s="180"/>
      <c r="M1329" s="180"/>
      <c r="N1329" s="180"/>
      <c r="O1329" s="180"/>
      <c r="P1329" s="180"/>
      <c r="Q1329" s="180"/>
      <c r="R1329" s="180"/>
      <c r="S1329" s="180"/>
    </row>
    <row r="1330" spans="1:19">
      <c r="A1330" s="180"/>
      <c r="B1330" s="180"/>
      <c r="C1330" s="180"/>
      <c r="D1330" s="314"/>
      <c r="E1330" s="180"/>
      <c r="F1330" s="180"/>
      <c r="G1330" s="180"/>
      <c r="H1330" s="180"/>
      <c r="I1330" s="180"/>
      <c r="J1330" s="180"/>
      <c r="K1330" s="180"/>
      <c r="L1330" s="180"/>
      <c r="M1330" s="180"/>
      <c r="N1330" s="180"/>
      <c r="O1330" s="180"/>
      <c r="P1330" s="180"/>
      <c r="Q1330" s="180"/>
      <c r="R1330" s="180"/>
      <c r="S1330" s="180"/>
    </row>
    <row r="1331" spans="1:19">
      <c r="A1331" s="180"/>
      <c r="B1331" s="180"/>
      <c r="C1331" s="180"/>
      <c r="D1331" s="314"/>
      <c r="E1331" s="180"/>
      <c r="F1331" s="180"/>
      <c r="G1331" s="180"/>
      <c r="H1331" s="180"/>
      <c r="I1331" s="180"/>
      <c r="J1331" s="180"/>
      <c r="K1331" s="180"/>
      <c r="L1331" s="180"/>
      <c r="M1331" s="180"/>
      <c r="N1331" s="180"/>
      <c r="O1331" s="180"/>
      <c r="P1331" s="180"/>
      <c r="Q1331" s="180"/>
      <c r="R1331" s="180"/>
      <c r="S1331" s="180"/>
    </row>
    <row r="1332" spans="1:19">
      <c r="A1332" s="180"/>
      <c r="B1332" s="180"/>
      <c r="C1332" s="180"/>
      <c r="D1332" s="314"/>
      <c r="E1332" s="180"/>
      <c r="F1332" s="180"/>
      <c r="G1332" s="180"/>
      <c r="H1332" s="180"/>
      <c r="I1332" s="180"/>
      <c r="J1332" s="180"/>
      <c r="K1332" s="180"/>
      <c r="L1332" s="180"/>
      <c r="M1332" s="180"/>
      <c r="N1332" s="180"/>
      <c r="O1332" s="180"/>
      <c r="P1332" s="180"/>
      <c r="Q1332" s="180"/>
      <c r="R1332" s="180"/>
      <c r="S1332" s="180"/>
    </row>
    <row r="1333" spans="1:19">
      <c r="A1333" s="180"/>
      <c r="B1333" s="180"/>
      <c r="C1333" s="180"/>
      <c r="D1333" s="314"/>
      <c r="E1333" s="180"/>
      <c r="F1333" s="180"/>
      <c r="G1333" s="180"/>
      <c r="H1333" s="180"/>
      <c r="I1333" s="180"/>
      <c r="J1333" s="180"/>
      <c r="K1333" s="180"/>
      <c r="L1333" s="180"/>
      <c r="M1333" s="180"/>
      <c r="N1333" s="180"/>
      <c r="O1333" s="180"/>
      <c r="P1333" s="180"/>
      <c r="Q1333" s="180"/>
      <c r="R1333" s="180"/>
      <c r="S1333" s="180"/>
    </row>
    <row r="1334" spans="1:19">
      <c r="A1334" s="180"/>
      <c r="B1334" s="180"/>
      <c r="C1334" s="180"/>
      <c r="D1334" s="314"/>
      <c r="E1334" s="180"/>
      <c r="F1334" s="180"/>
      <c r="G1334" s="180"/>
      <c r="H1334" s="180"/>
      <c r="I1334" s="180"/>
      <c r="J1334" s="180"/>
      <c r="K1334" s="180"/>
      <c r="L1334" s="180"/>
      <c r="M1334" s="180"/>
      <c r="N1334" s="180"/>
      <c r="O1334" s="180"/>
      <c r="P1334" s="180"/>
      <c r="Q1334" s="180"/>
      <c r="R1334" s="180"/>
      <c r="S1334" s="180"/>
    </row>
    <row r="1335" spans="1:19">
      <c r="A1335" s="180"/>
      <c r="B1335" s="180"/>
      <c r="C1335" s="180"/>
      <c r="D1335" s="314"/>
      <c r="E1335" s="180"/>
      <c r="F1335" s="180"/>
      <c r="G1335" s="180"/>
      <c r="H1335" s="180"/>
      <c r="I1335" s="180"/>
      <c r="J1335" s="180"/>
      <c r="K1335" s="180"/>
      <c r="L1335" s="180"/>
      <c r="M1335" s="180"/>
      <c r="N1335" s="180"/>
      <c r="O1335" s="180"/>
      <c r="P1335" s="180"/>
      <c r="Q1335" s="180"/>
      <c r="R1335" s="180"/>
      <c r="S1335" s="180"/>
    </row>
    <row r="1336" spans="1:19">
      <c r="A1336" s="180"/>
      <c r="B1336" s="180"/>
      <c r="C1336" s="180"/>
      <c r="D1336" s="314"/>
      <c r="E1336" s="180"/>
      <c r="F1336" s="180"/>
      <c r="G1336" s="180"/>
      <c r="H1336" s="180"/>
      <c r="I1336" s="180"/>
      <c r="J1336" s="180"/>
      <c r="K1336" s="180"/>
      <c r="L1336" s="180"/>
      <c r="M1336" s="180"/>
      <c r="N1336" s="180"/>
      <c r="O1336" s="180"/>
      <c r="P1336" s="180"/>
      <c r="Q1336" s="180"/>
      <c r="R1336" s="180"/>
      <c r="S1336" s="180"/>
    </row>
    <row r="1337" spans="1:19">
      <c r="A1337" s="180"/>
      <c r="B1337" s="180"/>
      <c r="C1337" s="180"/>
      <c r="D1337" s="314"/>
      <c r="E1337" s="180"/>
      <c r="F1337" s="180"/>
      <c r="G1337" s="180"/>
      <c r="H1337" s="180"/>
      <c r="I1337" s="180"/>
      <c r="J1337" s="180"/>
      <c r="K1337" s="180"/>
      <c r="L1337" s="180"/>
      <c r="M1337" s="180"/>
      <c r="N1337" s="180"/>
      <c r="O1337" s="180"/>
      <c r="P1337" s="180"/>
      <c r="Q1337" s="180"/>
      <c r="R1337" s="180"/>
      <c r="S1337" s="180"/>
    </row>
  </sheetData>
  <mergeCells count="8">
    <mergeCell ref="A185:A193"/>
    <mergeCell ref="A194:A206"/>
    <mergeCell ref="A207:A223"/>
    <mergeCell ref="A1:L1"/>
    <mergeCell ref="A3:A38"/>
    <mergeCell ref="A39:A159"/>
    <mergeCell ref="A160:A184"/>
    <mergeCell ref="L172:L173"/>
  </mergeCells>
  <dataValidations count="2">
    <dataValidation type="custom" allowBlank="1" showDropDown="1" showErrorMessage="1" sqref="D3:E223" xr:uid="{00000000-0002-0000-1800-000000000000}">
      <formula1>OR(NOT(ISERROR(DATEVALUE(D3))), AND(ISNUMBER(D3), LEFT(CELL("format", D3))="D"))</formula1>
    </dataValidation>
    <dataValidation type="list" allowBlank="1" showErrorMessage="1" sqref="C3:C223" xr:uid="{00000000-0002-0000-1800-000001000000}">
      <formula1>"General Skills,Functional,Statutory,Leadership"</formula1>
    </dataValidation>
  </dataValidation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K22"/>
  <sheetViews>
    <sheetView workbookViewId="0"/>
  </sheetViews>
  <sheetFormatPr defaultColWidth="14.42578125" defaultRowHeight="15" customHeight="1"/>
  <cols>
    <col min="1" max="1" width="14.140625" customWidth="1"/>
    <col min="5" max="5" width="17.85546875" customWidth="1"/>
    <col min="8" max="8" width="18.85546875" customWidth="1"/>
    <col min="9" max="9" width="19" customWidth="1"/>
  </cols>
  <sheetData>
    <row r="1" spans="1:11">
      <c r="A1" s="1855" t="s">
        <v>64</v>
      </c>
      <c r="B1" s="1856" t="s">
        <v>175</v>
      </c>
      <c r="C1" s="1856" t="s">
        <v>2192</v>
      </c>
      <c r="D1" s="1856" t="s">
        <v>2193</v>
      </c>
      <c r="E1" s="1856" t="s">
        <v>2194</v>
      </c>
      <c r="F1" s="1856" t="s">
        <v>2195</v>
      </c>
      <c r="G1" s="1856" t="s">
        <v>2196</v>
      </c>
      <c r="H1" s="1856" t="s">
        <v>2197</v>
      </c>
      <c r="I1" s="1857" t="s">
        <v>2198</v>
      </c>
    </row>
    <row r="2" spans="1:11">
      <c r="A2" s="1974" t="s">
        <v>960</v>
      </c>
      <c r="B2" s="1975" t="s">
        <v>224</v>
      </c>
      <c r="C2" s="1975"/>
      <c r="D2" s="1975"/>
      <c r="E2" s="1975"/>
      <c r="F2" s="1975"/>
      <c r="G2" s="1975"/>
      <c r="H2" s="1975"/>
      <c r="I2" s="1976"/>
    </row>
    <row r="3" spans="1:11">
      <c r="A3" s="1818"/>
      <c r="B3" s="1269" t="s">
        <v>318</v>
      </c>
      <c r="C3" s="1269"/>
      <c r="D3" s="1269"/>
      <c r="E3" s="1269"/>
      <c r="F3" s="1269"/>
      <c r="G3" s="1269"/>
      <c r="H3" s="1269"/>
      <c r="I3" s="1977"/>
    </row>
    <row r="4" spans="1:11">
      <c r="A4" s="1818"/>
      <c r="B4" s="1269" t="s">
        <v>216</v>
      </c>
      <c r="C4" s="1269"/>
      <c r="D4" s="1269"/>
      <c r="E4" s="1269"/>
      <c r="F4" s="1269"/>
      <c r="G4" s="1269"/>
      <c r="H4" s="1269"/>
      <c r="I4" s="1977"/>
    </row>
    <row r="5" spans="1:11">
      <c r="A5" s="1819"/>
      <c r="B5" s="1978" t="s">
        <v>186</v>
      </c>
      <c r="C5" s="1978"/>
      <c r="D5" s="1978"/>
      <c r="E5" s="1978"/>
      <c r="F5" s="1978"/>
      <c r="G5" s="1978"/>
      <c r="H5" s="1978"/>
      <c r="I5" s="1979"/>
    </row>
    <row r="6" spans="1:11">
      <c r="A6" s="1974" t="s">
        <v>3</v>
      </c>
      <c r="B6" s="1975" t="s">
        <v>224</v>
      </c>
      <c r="C6" s="1975"/>
      <c r="D6" s="1975"/>
      <c r="E6" s="1975"/>
      <c r="F6" s="1975"/>
      <c r="G6" s="1975"/>
      <c r="H6" s="1980"/>
      <c r="I6" s="1981">
        <f t="shared" ref="I6:I9" si="0">H6/3900</f>
        <v>0</v>
      </c>
    </row>
    <row r="7" spans="1:11">
      <c r="A7" s="1818"/>
      <c r="B7" s="1269" t="s">
        <v>318</v>
      </c>
      <c r="C7" s="1269"/>
      <c r="D7" s="1982"/>
      <c r="E7" s="1269"/>
      <c r="F7" s="1269"/>
      <c r="G7" s="1269"/>
      <c r="H7" s="1266"/>
      <c r="I7" s="1983">
        <f t="shared" si="0"/>
        <v>0</v>
      </c>
    </row>
    <row r="8" spans="1:11">
      <c r="A8" s="1818"/>
      <c r="B8" s="1269" t="s">
        <v>216</v>
      </c>
      <c r="C8" s="1269"/>
      <c r="D8" s="1982"/>
      <c r="E8" s="1269"/>
      <c r="F8" s="1269"/>
      <c r="G8" s="1269"/>
      <c r="H8" s="1266"/>
      <c r="I8" s="1983">
        <f t="shared" si="0"/>
        <v>0</v>
      </c>
    </row>
    <row r="9" spans="1:11">
      <c r="A9" s="1819"/>
      <c r="B9" s="1978" t="s">
        <v>186</v>
      </c>
      <c r="C9" s="1978"/>
      <c r="D9" s="1984"/>
      <c r="E9" s="1978"/>
      <c r="F9" s="1978"/>
      <c r="G9" s="1978"/>
      <c r="H9" s="1985"/>
      <c r="I9" s="1986">
        <f t="shared" si="0"/>
        <v>0</v>
      </c>
    </row>
    <row r="10" spans="1:11">
      <c r="A10" s="1974" t="s">
        <v>2725</v>
      </c>
      <c r="B10" s="1269" t="s">
        <v>318</v>
      </c>
      <c r="C10" s="1269"/>
      <c r="D10" s="1269"/>
      <c r="E10" s="1269"/>
      <c r="F10" s="1269"/>
      <c r="G10" s="1269"/>
      <c r="H10" s="1269"/>
      <c r="I10" s="1983">
        <f t="shared" ref="I10:I12" si="1">H10/2700</f>
        <v>0</v>
      </c>
    </row>
    <row r="11" spans="1:11">
      <c r="A11" s="1818"/>
      <c r="B11" s="1269" t="s">
        <v>216</v>
      </c>
      <c r="C11" s="1269"/>
      <c r="D11" s="1269"/>
      <c r="E11" s="1269"/>
      <c r="F11" s="1269"/>
      <c r="G11" s="1269"/>
      <c r="H11" s="1269"/>
      <c r="I11" s="1983">
        <f t="shared" si="1"/>
        <v>0</v>
      </c>
    </row>
    <row r="12" spans="1:11">
      <c r="A12" s="1819"/>
      <c r="B12" s="1978" t="s">
        <v>186</v>
      </c>
      <c r="C12" s="1978"/>
      <c r="D12" s="1978"/>
      <c r="E12" s="1978"/>
      <c r="F12" s="1978"/>
      <c r="G12" s="1978"/>
      <c r="H12" s="1978"/>
      <c r="I12" s="1986">
        <f t="shared" si="1"/>
        <v>0</v>
      </c>
    </row>
    <row r="13" spans="1:11">
      <c r="A13" s="1974" t="s">
        <v>916</v>
      </c>
      <c r="B13" s="1269" t="s">
        <v>318</v>
      </c>
      <c r="C13" s="1269"/>
      <c r="D13" s="1269"/>
      <c r="E13" s="1269"/>
      <c r="F13" s="1269"/>
      <c r="G13" s="1269"/>
      <c r="H13" s="1269"/>
      <c r="I13" s="1983">
        <f t="shared" ref="I13:I15" si="2">H13/160</f>
        <v>0</v>
      </c>
      <c r="K13" s="316"/>
    </row>
    <row r="14" spans="1:11">
      <c r="A14" s="1818"/>
      <c r="B14" s="1269" t="s">
        <v>216</v>
      </c>
      <c r="C14" s="1269"/>
      <c r="D14" s="1269"/>
      <c r="E14" s="1269"/>
      <c r="F14" s="1269"/>
      <c r="G14" s="1269"/>
      <c r="H14" s="1269"/>
      <c r="I14" s="1983">
        <f t="shared" si="2"/>
        <v>0</v>
      </c>
      <c r="K14" s="316"/>
    </row>
    <row r="15" spans="1:11">
      <c r="A15" s="1819"/>
      <c r="B15" s="1978" t="s">
        <v>186</v>
      </c>
      <c r="C15" s="1978"/>
      <c r="D15" s="1978"/>
      <c r="E15" s="1978"/>
      <c r="F15" s="1978"/>
      <c r="G15" s="1978"/>
      <c r="H15" s="1978"/>
      <c r="I15" s="1986">
        <f t="shared" si="2"/>
        <v>0</v>
      </c>
      <c r="K15" s="316"/>
    </row>
    <row r="16" spans="1:11">
      <c r="A16" s="1974" t="s">
        <v>1199</v>
      </c>
      <c r="B16" s="1269" t="s">
        <v>318</v>
      </c>
      <c r="C16" s="1269"/>
      <c r="D16" s="1269"/>
      <c r="E16" s="1269"/>
      <c r="F16" s="1269"/>
      <c r="G16" s="1269"/>
      <c r="H16" s="1269"/>
      <c r="I16" s="1983">
        <f t="shared" ref="I16:I18" si="3">H16/1300</f>
        <v>0</v>
      </c>
      <c r="K16" s="316"/>
    </row>
    <row r="17" spans="1:11">
      <c r="A17" s="1818"/>
      <c r="B17" s="1269" t="s">
        <v>216</v>
      </c>
      <c r="C17" s="1269"/>
      <c r="D17" s="1269"/>
      <c r="E17" s="1269"/>
      <c r="F17" s="1269"/>
      <c r="G17" s="1269"/>
      <c r="H17" s="1269"/>
      <c r="I17" s="1983">
        <f t="shared" si="3"/>
        <v>0</v>
      </c>
      <c r="K17" s="316"/>
    </row>
    <row r="18" spans="1:11">
      <c r="A18" s="1819"/>
      <c r="B18" s="1978" t="s">
        <v>186</v>
      </c>
      <c r="C18" s="1978"/>
      <c r="D18" s="1978"/>
      <c r="E18" s="1978"/>
      <c r="F18" s="1978"/>
      <c r="G18" s="1978"/>
      <c r="H18" s="1978"/>
      <c r="I18" s="1986">
        <f t="shared" si="3"/>
        <v>0</v>
      </c>
      <c r="K18" s="316"/>
    </row>
    <row r="19" spans="1:11">
      <c r="A19" s="1974" t="s">
        <v>1202</v>
      </c>
      <c r="B19" s="149" t="s">
        <v>318</v>
      </c>
      <c r="C19" s="149"/>
      <c r="D19" s="149"/>
      <c r="E19" s="149"/>
      <c r="F19" s="149"/>
      <c r="G19" s="149"/>
      <c r="H19" s="154"/>
      <c r="I19" s="1862">
        <f t="shared" ref="I19:I21" si="4">H19/3000</f>
        <v>0</v>
      </c>
      <c r="K19" s="316"/>
    </row>
    <row r="20" spans="1:11">
      <c r="A20" s="1818"/>
      <c r="B20" s="149" t="s">
        <v>216</v>
      </c>
      <c r="C20" s="149"/>
      <c r="D20" s="149"/>
      <c r="E20" s="149"/>
      <c r="F20" s="149"/>
      <c r="G20" s="149"/>
      <c r="H20" s="149"/>
      <c r="I20" s="1862">
        <f t="shared" si="4"/>
        <v>0</v>
      </c>
      <c r="K20" s="316"/>
    </row>
    <row r="21" spans="1:11">
      <c r="A21" s="1819"/>
      <c r="B21" s="1987" t="s">
        <v>186</v>
      </c>
      <c r="C21" s="1987"/>
      <c r="D21" s="1987"/>
      <c r="E21" s="1987"/>
      <c r="F21" s="1987"/>
      <c r="G21" s="1987"/>
      <c r="H21" s="1987"/>
      <c r="I21" s="1988">
        <f t="shared" si="4"/>
        <v>0</v>
      </c>
      <c r="K21" s="316"/>
    </row>
    <row r="22" spans="1:11">
      <c r="A22" s="1989" t="s">
        <v>1129</v>
      </c>
      <c r="B22" s="1990"/>
      <c r="C22" s="1075">
        <f t="shared" ref="C22:I22" si="5">SUM(C2:C21)</f>
        <v>0</v>
      </c>
      <c r="D22" s="1075">
        <f t="shared" si="5"/>
        <v>0</v>
      </c>
      <c r="E22" s="1075">
        <f t="shared" si="5"/>
        <v>0</v>
      </c>
      <c r="F22" s="1075">
        <f t="shared" si="5"/>
        <v>0</v>
      </c>
      <c r="G22" s="1075">
        <f t="shared" si="5"/>
        <v>0</v>
      </c>
      <c r="H22" s="1075">
        <f t="shared" si="5"/>
        <v>0</v>
      </c>
      <c r="I22" s="1076">
        <f t="shared" si="5"/>
        <v>0</v>
      </c>
    </row>
  </sheetData>
  <mergeCells count="7">
    <mergeCell ref="A19:A21"/>
    <mergeCell ref="A22:B22"/>
    <mergeCell ref="A2:A5"/>
    <mergeCell ref="A6:A9"/>
    <mergeCell ref="A10:A12"/>
    <mergeCell ref="A13:A15"/>
    <mergeCell ref="A16:A18"/>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Nasser Munyagwa</dc:creator>
  <cp:keywords/>
  <dc:description/>
  <cp:lastModifiedBy/>
  <cp:revision/>
  <dcterms:created xsi:type="dcterms:W3CDTF">2022-10-17T11:22:23Z</dcterms:created>
  <dcterms:modified xsi:type="dcterms:W3CDTF">2026-04-25T10:36:21Z</dcterms:modified>
  <cp:category/>
  <cp:contentStatus/>
</cp:coreProperties>
</file>